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queryTables/queryTable1.xml" ContentType="application/vnd.openxmlformats-officedocument.spreadsheetml.queryTab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15" windowWidth="10245" windowHeight="7875" tabRatio="716"/>
  </bookViews>
  <sheets>
    <sheet name="Changes" sheetId="225" r:id="rId1"/>
    <sheet name="CA State" sheetId="8" r:id="rId2"/>
    <sheet name="Venting and Fugitive" sheetId="259" r:id="rId3"/>
    <sheet name="DOGGR Data" sheetId="129" r:id="rId4"/>
    <sheet name="TEOR Fields" sheetId="130" r:id="rId5"/>
    <sheet name="Oil-Gas Fields" sheetId="131" r:id="rId6"/>
    <sheet name="Cogen Data" sheetId="181" r:id="rId7"/>
    <sheet name="API gravity" sheetId="189" r:id="rId8"/>
    <sheet name="Depth" sheetId="190" r:id="rId9"/>
    <sheet name="CA State Sub-Field 2012" sheetId="262" r:id="rId10"/>
    <sheet name="CA State Sevier" sheetId="263" r:id="rId11"/>
    <sheet name="CA Federal OCS" sheetId="52" r:id="rId12"/>
    <sheet name="2012 OCS Data" sheetId="188" r:id="rId13"/>
    <sheet name="Venting and Fugitives" sheetId="260" r:id="rId14"/>
    <sheet name="USA-ANS" sheetId="12" r:id="rId15"/>
    <sheet name="ANS Production Data" sheetId="161" r:id="rId16"/>
    <sheet name="ANS Injection Data" sheetId="162" r:id="rId17"/>
    <sheet name="BP ANS information" sheetId="261" r:id="rId18"/>
    <sheet name="2012 State Average Gas Data" sheetId="194" r:id="rId19"/>
    <sheet name="2011 State Average Gas Data" sheetId="191" r:id="rId20"/>
    <sheet name="USA-Colorado" sheetId="146" r:id="rId21"/>
    <sheet name="Colorado Data" sheetId="217" r:id="rId22"/>
    <sheet name="USA-New Mexico " sheetId="127" r:id="rId23"/>
    <sheet name="New Mexico Data" sheetId="185" r:id="rId24"/>
    <sheet name="USA-North Dakota" sheetId="97" r:id="rId25"/>
    <sheet name="2012 ND Production Data" sheetId="223" r:id="rId26"/>
    <sheet name="2012 ND Injection Data" sheetId="224" r:id="rId27"/>
    <sheet name="USA-Oklahoma" sheetId="159" r:id="rId28"/>
    <sheet name="USA-Texas" sheetId="148" r:id="rId29"/>
    <sheet name="Texas Data" sheetId="221" r:id="rId30"/>
    <sheet name="USA-Utah Covenant" sheetId="98" r:id="rId31"/>
    <sheet name="USA-Utah" sheetId="265" r:id="rId32"/>
    <sheet name="USA-Utah Black Wax" sheetId="264" r:id="rId33"/>
    <sheet name="Utah Data" sheetId="266" r:id="rId34"/>
    <sheet name="USA-Wyoming" sheetId="158" r:id="rId35"/>
    <sheet name="Wyoming Data" sheetId="186" r:id="rId36"/>
    <sheet name="Algeria-Saharan" sheetId="61" r:id="rId37"/>
    <sheet name="Angola-Cabinda" sheetId="62" r:id="rId38"/>
    <sheet name="Angola - Clov" sheetId="267" r:id="rId39"/>
    <sheet name="Angola-Dalia" sheetId="13" r:id="rId40"/>
    <sheet name="Angola-Gimboa" sheetId="137" r:id="rId41"/>
    <sheet name="Angola-Girassol" sheetId="15" r:id="rId42"/>
    <sheet name="Angola-Greater Plutonio" sheetId="16" r:id="rId43"/>
    <sheet name="Angola-Hungo" sheetId="63" r:id="rId44"/>
    <sheet name="Angola-Kissanje" sheetId="64" r:id="rId45"/>
    <sheet name="Angola-Mondo" sheetId="65" r:id="rId46"/>
    <sheet name="Angola-Nemba" sheetId="66" r:id="rId47"/>
    <sheet name="Angola-Pazflor" sheetId="139" r:id="rId48"/>
    <sheet name="Argentina-Canadon Seco" sheetId="14" r:id="rId49"/>
    <sheet name="Argentina-Escalante" sheetId="17" r:id="rId50"/>
    <sheet name="Argentina-Hydra" sheetId="18" r:id="rId51"/>
    <sheet name="Argentina-Medanito" sheetId="67" r:id="rId52"/>
    <sheet name="Australia-Enfield" sheetId="222" r:id="rId53"/>
    <sheet name="Australia-Pyrenees" sheetId="19" r:id="rId54"/>
    <sheet name="Australia-Stybarrow" sheetId="68" r:id="rId55"/>
    <sheet name="Australia-Van Gogh" sheetId="69" r:id="rId56"/>
    <sheet name="Australia-Vincent" sheetId="70" r:id="rId57"/>
    <sheet name="Azerbaijan-Azeri" sheetId="71" r:id="rId58"/>
    <sheet name="Brazil-Albacora Leste" sheetId="20" r:id="rId59"/>
    <sheet name="Brazil-Bijupira Salema" sheetId="118" r:id="rId60"/>
    <sheet name="Brazil-Frade" sheetId="21" r:id="rId61"/>
    <sheet name="Brazil-Jubarte" sheetId="122" r:id="rId62"/>
    <sheet name="Brazil-Lula (Tupi)" sheetId="138" r:id="rId63"/>
    <sheet name="Brazil-Marlim" sheetId="22" r:id="rId64"/>
    <sheet name="Brazil-Marlim Sul" sheetId="23" r:id="rId65"/>
    <sheet name="Brazil-Ostra" sheetId="24" r:id="rId66"/>
    <sheet name="Brazil-Polvo" sheetId="25" r:id="rId67"/>
    <sheet name="Brazil-Roncador(Snorer)" sheetId="72" r:id="rId68"/>
    <sheet name="Brazil-Roncador Heavy" sheetId="73" r:id="rId69"/>
    <sheet name="Brazil-Sapinhoa" sheetId="142" r:id="rId70"/>
    <sheet name="Cameroon-Lokele" sheetId="26" r:id="rId71"/>
    <sheet name="Canada - Alberta Flaring Data" sheetId="197" r:id="rId72"/>
    <sheet name="Canada-Conv Light&amp;Medium Blends" sheetId="187" r:id="rId73"/>
    <sheet name="Canada-Conv. Heavy Blends" sheetId="214" r:id="rId74"/>
    <sheet name="Canada-Access Western Summary" sheetId="249" r:id="rId75"/>
    <sheet name="Canada-Access Western Christina" sheetId="203" r:id="rId76"/>
    <sheet name="Canada-Access Western Jackfish" sheetId="212" r:id="rId77"/>
    <sheet name="Canada-Albian Heavy Summary" sheetId="248" r:id="rId78"/>
    <sheet name="Canada-Albian Heavy Mine" sheetId="173" r:id="rId79"/>
    <sheet name="Canada-Albian Heavy TEOR" sheetId="195" r:id="rId80"/>
    <sheet name="Canada-Borealis Heavy Blend" sheetId="204" r:id="rId81"/>
    <sheet name="Canada - Christina Dilbit Blend" sheetId="226" r:id="rId82"/>
    <sheet name="Canada-Christina Synbit Summary" sheetId="258" r:id="rId83"/>
    <sheet name="Canada - Christina bitumen" sheetId="257" r:id="rId84"/>
    <sheet name="Canada - CNRL Light Sweet Syn." sheetId="232" r:id="rId85"/>
    <sheet name="Canada-Cold Lake" sheetId="196" r:id="rId86"/>
    <sheet name="Canada - Hardisty Syn. Summary" sheetId="237" r:id="rId87"/>
    <sheet name="Canada-Husky Syn. Summary" sheetId="245" r:id="rId88"/>
    <sheet name="Canada-Husky Syn. Tucker SAGD" sheetId="233" r:id="rId89"/>
    <sheet name="Canada-Husky Syn. Heavy TEOR" sheetId="234" r:id="rId90"/>
    <sheet name="Canada-Husky Syn. Heavy CHOPS" sheetId="235" r:id="rId91"/>
    <sheet name="Canada-Kearl Lake Bitumen" sheetId="268" r:id="rId92"/>
    <sheet name="Canada - Long Lake Hvy. Summary" sheetId="250" r:id="rId93"/>
    <sheet name="Canada - Long Lake SAGD" sheetId="229" r:id="rId94"/>
    <sheet name="Canada - Long Lake Synthetic" sheetId="231" r:id="rId95"/>
    <sheet name="Canada-Mackay Hvy Blend Summary" sheetId="246" r:id="rId96"/>
    <sheet name="Canada - Mackay Heavy SAGD" sheetId="230" r:id="rId97"/>
    <sheet name="Canada-Mackay Heavy SCO" sheetId="247" r:id="rId98"/>
    <sheet name="Canada-Peace River Heavy" sheetId="198" r:id="rId99"/>
    <sheet name="Canada - Premium Albian Syn." sheetId="236" r:id="rId100"/>
    <sheet name="Canada - Premium Syn. Summary" sheetId="238" r:id="rId101"/>
    <sheet name="Canada-Shell Synthetic Light" sheetId="152" r:id="rId102"/>
    <sheet name="Canada -Statoil Cheecham Dilbit" sheetId="227" r:id="rId103"/>
    <sheet name="Canada-Statoil Synbit Summary" sheetId="251" r:id="rId104"/>
    <sheet name="Canada -Statoil Cheecham SAGD" sheetId="228" r:id="rId105"/>
    <sheet name="Canada-Statoil Cheecham SCO" sheetId="252" r:id="rId106"/>
    <sheet name="Canada-Suncor Synthetic Summary" sheetId="253" r:id="rId107"/>
    <sheet name="Canada-Suncor Synthetic Mine" sheetId="174" r:id="rId108"/>
    <sheet name="Canada-Suncor Synthetic TEOR" sheetId="199" r:id="rId109"/>
    <sheet name="Canada - Surmont Blend Summary" sheetId="254" r:id="rId110"/>
    <sheet name="Canada-Surmont Mine" sheetId="153" r:id="rId111"/>
    <sheet name="Canada-Surmont TEOR" sheetId="200" r:id="rId112"/>
    <sheet name="Canada - Synbit Blend" sheetId="239" r:id="rId113"/>
    <sheet name="Canada-Syncrude Synthetic" sheetId="175" r:id="rId114"/>
    <sheet name="Canada - Synthetic Sweet Blend" sheetId="240" r:id="rId115"/>
    <sheet name="Canada-Wabasca" sheetId="215" r:id="rId116"/>
    <sheet name="Canada - WCS Summary" sheetId="255" r:id="rId117"/>
    <sheet name="Canada - WCS Foster Creek" sheetId="242" r:id="rId118"/>
    <sheet name="Canada - WCS Primrose Wolf Lake" sheetId="241" r:id="rId119"/>
    <sheet name="Canada-WCS Conv. Heavy Oil" sheetId="243" r:id="rId120"/>
    <sheet name="Chad-Doba" sheetId="75" r:id="rId121"/>
    <sheet name="Colombia-Cano Limon" sheetId="77" r:id="rId122"/>
    <sheet name="Colombia-Castilla" sheetId="40" r:id="rId123"/>
    <sheet name="Colombia-Cusiana" sheetId="205" r:id="rId124"/>
    <sheet name="Colombia-Magdalena" sheetId="128" r:id="rId125"/>
    <sheet name="Colombia-Rubiales" sheetId="154" r:id="rId126"/>
    <sheet name="Colombia-South Blend" sheetId="78" r:id="rId127"/>
    <sheet name="Colombia-Vasconia" sheetId="35" r:id="rId128"/>
    <sheet name="Congo-Azurite" sheetId="135" r:id="rId129"/>
    <sheet name="Congo-Djeno" sheetId="136" r:id="rId130"/>
    <sheet name="Ecuador-Napo" sheetId="36" r:id="rId131"/>
    <sheet name="Ecuador-Oriente" sheetId="37" r:id="rId132"/>
    <sheet name="Equatorial Guinea-Ceiba" sheetId="79" r:id="rId133"/>
    <sheet name="Equatorial Guinea-Zafiro" sheetId="206" r:id="rId134"/>
    <sheet name="Iran - Dorood" sheetId="269" r:id="rId135"/>
    <sheet name="Iran - Forozan" sheetId="270" r:id="rId136"/>
    <sheet name="Iran - Iran Heavy" sheetId="271" r:id="rId137"/>
    <sheet name="Iran - Iran Light" sheetId="272" r:id="rId138"/>
    <sheet name="Iran - Lavan" sheetId="273" r:id="rId139"/>
    <sheet name="Iran - Nowruz-Soroosh" sheetId="274" r:id="rId140"/>
    <sheet name="Iran - Sirri" sheetId="275" r:id="rId141"/>
    <sheet name="Iraq-Basra Light" sheetId="41" r:id="rId142"/>
    <sheet name="Kuwait-Kuwait" sheetId="155" r:id="rId143"/>
    <sheet name="Libya-Amna" sheetId="133" r:id="rId144"/>
    <sheet name="Malaysia-Tapis" sheetId="81" r:id="rId145"/>
    <sheet name="Mauritania-Chinguetti" sheetId="207" r:id="rId146"/>
    <sheet name="Mexico-Isthmus" sheetId="82" r:id="rId147"/>
    <sheet name="Mexico-Isthmus Topped" sheetId="183" r:id="rId148"/>
    <sheet name="Mexico-Maya" sheetId="83" r:id="rId149"/>
    <sheet name="Neutral Zone-Eocene" sheetId="42" r:id="rId150"/>
    <sheet name="Neutral Zone-Khafji" sheetId="124" r:id="rId151"/>
    <sheet name="Neutral Zone-Ratawi" sheetId="43" r:id="rId152"/>
    <sheet name="Nigeria-Company Data" sheetId="219" r:id="rId153"/>
    <sheet name="Nigeria-MCON Data" sheetId="220" r:id="rId154"/>
    <sheet name="Nigeria-Agbami" sheetId="165" r:id="rId155"/>
    <sheet name="Nigeria-Amenam" sheetId="85" r:id="rId156"/>
    <sheet name="Nigeria-Antan" sheetId="134" r:id="rId157"/>
    <sheet name="Nigeria-Bonga" sheetId="86" r:id="rId158"/>
    <sheet name="Nigeria-Bonny Light" sheetId="44" r:id="rId159"/>
    <sheet name="Nigeria-Brass" sheetId="163" r:id="rId160"/>
    <sheet name="Nigeria-EA" sheetId="168" r:id="rId161"/>
    <sheet name="Nigeria-Erha" sheetId="87" r:id="rId162"/>
    <sheet name="Nigeria-Escravos" sheetId="88" r:id="rId163"/>
    <sheet name="Nigeria-Forcados" sheetId="89" r:id="rId164"/>
    <sheet name="Nigeria-Okono" sheetId="167" r:id="rId165"/>
    <sheet name="Nigeria-OKWB" sheetId="171" r:id="rId166"/>
    <sheet name="Nigeria-Pennington" sheetId="164" r:id="rId167"/>
    <sheet name="Nigeria-Qua Iboe" sheetId="90" r:id="rId168"/>
    <sheet name="Nigeria-Yoho" sheetId="169" r:id="rId169"/>
    <sheet name="Oman-Oman" sheetId="45" r:id="rId170"/>
    <sheet name="Peru-Loreto" sheetId="38" r:id="rId171"/>
    <sheet name="Peru-Mayna" sheetId="39" r:id="rId172"/>
    <sheet name="Russia-ESPO" sheetId="46" r:id="rId173"/>
    <sheet name="Russia-Sokol" sheetId="92" r:id="rId174"/>
    <sheet name="Russia-Vityaz" sheetId="93" r:id="rId175"/>
    <sheet name="Russia Region-Urals M100" sheetId="125" r:id="rId176"/>
    <sheet name="Saudi Arabia-Arab Extra Light" sheetId="47" r:id="rId177"/>
    <sheet name="Saudi Arabia-Arab Light" sheetId="48" r:id="rId178"/>
    <sheet name="Saudi Arabia-Arab Medium" sheetId="94" r:id="rId179"/>
    <sheet name="Saudi Arabia-Arab Heavy" sheetId="208" r:id="rId180"/>
    <sheet name="Thailand-Bualuang" sheetId="95" r:id="rId181"/>
    <sheet name="Trinidad-Calypso" sheetId="27" r:id="rId182"/>
    <sheet name="Trinidad-Galeota" sheetId="140" r:id="rId183"/>
    <sheet name="UAE(Abu Dhabi)-Murban" sheetId="96" r:id="rId184"/>
    <sheet name="UAE(Abu Dhabi)-Upper Zakum" sheetId="119" r:id="rId185"/>
    <sheet name="Venezuela-Bachaquero" sheetId="210" r:id="rId186"/>
    <sheet name="Venezuela-Boscan" sheetId="49" r:id="rId187"/>
    <sheet name="Venezuela-Hamaca" sheetId="100" r:id="rId188"/>
    <sheet name="Venezuela-Hamaca DCO" sheetId="156" r:id="rId189"/>
    <sheet name="Venezuela-Laguna" sheetId="211" r:id="rId190"/>
    <sheet name="Venezuela-Mesa 30" sheetId="102" r:id="rId191"/>
    <sheet name="Venezuela-Petrozuata" sheetId="50" r:id="rId192"/>
    <sheet name="Venezuela-Petrozuata Heavy" sheetId="177" r:id="rId193"/>
    <sheet name="Venezuela-Zuata Sweet" sheetId="51" r:id="rId194"/>
    <sheet name="Venezuela-Zuata" sheetId="104" r:id="rId195"/>
    <sheet name="Venezuela-Zuata Medium" sheetId="105" r:id="rId196"/>
    <sheet name="Venezuela-Zuata 300" sheetId="157" r:id="rId197"/>
  </sheets>
  <definedNames>
    <definedName name="ogor2012dd" localSheetId="12">'2012 OCS Data'!$A$4:$R$9351</definedName>
    <definedName name="_xlnm.Print_Area" localSheetId="8">Depth!$C$330</definedName>
  </definedNames>
  <calcPr calcId="145621"/>
</workbook>
</file>

<file path=xl/calcChain.xml><?xml version="1.0" encoding="utf-8"?>
<calcChain xmlns="http://schemas.openxmlformats.org/spreadsheetml/2006/main">
  <c r="E47" i="266" l="1"/>
  <c r="G47" i="266" s="1"/>
  <c r="D47" i="266"/>
  <c r="H47" i="266" s="1"/>
  <c r="C47" i="266"/>
  <c r="H46" i="266"/>
  <c r="G46" i="266"/>
  <c r="F46" i="266"/>
  <c r="H45" i="266"/>
  <c r="G45" i="266"/>
  <c r="F45" i="266"/>
  <c r="H44" i="266"/>
  <c r="G44" i="266"/>
  <c r="F44" i="266"/>
  <c r="H43" i="266"/>
  <c r="G43" i="266"/>
  <c r="F43" i="266"/>
  <c r="H42" i="266"/>
  <c r="G42" i="266"/>
  <c r="F42" i="266"/>
  <c r="H41" i="266"/>
  <c r="G41" i="266"/>
  <c r="F41" i="266"/>
  <c r="H40" i="266"/>
  <c r="G40" i="266"/>
  <c r="F40" i="266"/>
  <c r="H39" i="266"/>
  <c r="G39" i="266"/>
  <c r="F39" i="266"/>
  <c r="H38" i="266"/>
  <c r="G38" i="266"/>
  <c r="F38" i="266"/>
  <c r="H37" i="266"/>
  <c r="G37" i="266"/>
  <c r="F37" i="266"/>
  <c r="H36" i="266"/>
  <c r="G36" i="266"/>
  <c r="F36" i="266"/>
  <c r="H35" i="266"/>
  <c r="G35" i="266"/>
  <c r="F35" i="266"/>
  <c r="H34" i="266"/>
  <c r="G34" i="266"/>
  <c r="F34" i="266"/>
  <c r="H33" i="266"/>
  <c r="G33" i="266"/>
  <c r="F33" i="266"/>
  <c r="H32" i="266"/>
  <c r="G32" i="266"/>
  <c r="F32" i="266"/>
  <c r="H31" i="266"/>
  <c r="G31" i="266"/>
  <c r="F31" i="266"/>
  <c r="H30" i="266"/>
  <c r="G30" i="266"/>
  <c r="F30" i="266"/>
  <c r="H29" i="266"/>
  <c r="G29" i="266"/>
  <c r="F29" i="266"/>
  <c r="H28" i="266"/>
  <c r="G28" i="266"/>
  <c r="F28" i="266"/>
  <c r="H27" i="266"/>
  <c r="G27" i="266"/>
  <c r="F27" i="266"/>
  <c r="H26" i="266"/>
  <c r="G26" i="266"/>
  <c r="F26" i="266"/>
  <c r="H25" i="266"/>
  <c r="G25" i="266"/>
  <c r="F25" i="266"/>
  <c r="H24" i="266"/>
  <c r="G24" i="266"/>
  <c r="F24" i="266"/>
  <c r="H23" i="266"/>
  <c r="G23" i="266"/>
  <c r="F23" i="266"/>
  <c r="H22" i="266"/>
  <c r="G22" i="266"/>
  <c r="F22" i="266"/>
  <c r="H21" i="266"/>
  <c r="G21" i="266"/>
  <c r="F21" i="266"/>
  <c r="H20" i="266"/>
  <c r="G20" i="266"/>
  <c r="F20" i="266"/>
  <c r="H19" i="266"/>
  <c r="G19" i="266"/>
  <c r="F19" i="266"/>
  <c r="H18" i="266"/>
  <c r="G18" i="266"/>
  <c r="F18" i="266"/>
  <c r="H17" i="266"/>
  <c r="G17" i="266"/>
  <c r="F17" i="266"/>
  <c r="H16" i="266"/>
  <c r="G16" i="266"/>
  <c r="F16" i="266"/>
  <c r="H15" i="266"/>
  <c r="G15" i="266"/>
  <c r="F15" i="266"/>
  <c r="H14" i="266"/>
  <c r="G14" i="266"/>
  <c r="F14" i="266"/>
  <c r="H13" i="266"/>
  <c r="G13" i="266"/>
  <c r="F13" i="266"/>
  <c r="H12" i="266"/>
  <c r="G12" i="266"/>
  <c r="F12" i="266"/>
  <c r="H11" i="266"/>
  <c r="G11" i="266"/>
  <c r="F11" i="266"/>
  <c r="H10" i="266"/>
  <c r="G10" i="266"/>
  <c r="F10" i="266"/>
  <c r="H9" i="266"/>
  <c r="G9" i="266"/>
  <c r="F9" i="266"/>
  <c r="H8" i="266"/>
  <c r="G8" i="266"/>
  <c r="F8" i="266"/>
  <c r="H7" i="266"/>
  <c r="G7" i="266"/>
  <c r="F7" i="266"/>
  <c r="H6" i="266"/>
  <c r="G6" i="266"/>
  <c r="F6" i="266"/>
  <c r="H5" i="266"/>
  <c r="G5" i="266"/>
  <c r="F5" i="266"/>
  <c r="H4" i="266"/>
  <c r="G4" i="266"/>
  <c r="F4" i="266"/>
  <c r="F47" i="266" s="1"/>
  <c r="H93" i="265"/>
  <c r="G93" i="265"/>
  <c r="F93" i="265"/>
  <c r="H93" i="264"/>
  <c r="G93" i="264"/>
  <c r="F93" i="264"/>
  <c r="J58" i="261" l="1"/>
  <c r="H58" i="261"/>
  <c r="G58" i="261"/>
  <c r="F58" i="261"/>
  <c r="E58" i="261"/>
  <c r="D58" i="261"/>
  <c r="C58" i="261"/>
  <c r="I57" i="261"/>
  <c r="K57" i="261" s="1"/>
  <c r="I56" i="261"/>
  <c r="K56" i="261" s="1"/>
  <c r="I54" i="261"/>
  <c r="K54" i="261" s="1"/>
  <c r="K58" i="261" l="1"/>
  <c r="I58" i="261"/>
  <c r="D41" i="260"/>
  <c r="B36" i="260"/>
  <c r="D36" i="260" s="1"/>
  <c r="D35" i="260"/>
  <c r="D34" i="260"/>
  <c r="F28" i="260"/>
  <c r="E28" i="260"/>
  <c r="F23" i="260"/>
  <c r="D23" i="260"/>
  <c r="C23" i="260"/>
  <c r="B23" i="260"/>
  <c r="E23" i="260" s="1"/>
  <c r="F22" i="260"/>
  <c r="E22" i="260"/>
  <c r="F21" i="260"/>
  <c r="E21" i="260"/>
  <c r="C16" i="260"/>
  <c r="F16" i="260" s="1"/>
  <c r="B16" i="260"/>
  <c r="E16" i="260" s="1"/>
  <c r="F15" i="260"/>
  <c r="E15" i="260"/>
  <c r="F14" i="260"/>
  <c r="E14" i="260"/>
  <c r="F8" i="260"/>
  <c r="E8" i="260"/>
  <c r="F7" i="260"/>
  <c r="E7" i="260"/>
  <c r="D41" i="259"/>
  <c r="B36" i="259"/>
  <c r="D36" i="259" s="1"/>
  <c r="D35" i="259"/>
  <c r="D34" i="259"/>
  <c r="F28" i="259"/>
  <c r="E28" i="259"/>
  <c r="F23" i="259"/>
  <c r="E23" i="259"/>
  <c r="D23" i="259"/>
  <c r="C23" i="259"/>
  <c r="B23" i="259"/>
  <c r="F22" i="259"/>
  <c r="E22" i="259"/>
  <c r="F21" i="259"/>
  <c r="E21" i="259"/>
  <c r="F16" i="259"/>
  <c r="C16" i="259"/>
  <c r="B16" i="259"/>
  <c r="E16" i="259" s="1"/>
  <c r="F15" i="259"/>
  <c r="E15" i="259"/>
  <c r="F14" i="259"/>
  <c r="E14" i="259"/>
  <c r="F8" i="259"/>
  <c r="E8" i="259"/>
  <c r="F7" i="259"/>
  <c r="E7" i="259"/>
  <c r="C16" i="255" l="1"/>
  <c r="C13" i="239" l="1"/>
  <c r="C8" i="258"/>
  <c r="C10" i="240" l="1"/>
  <c r="C10" i="251"/>
  <c r="C10" i="238" l="1"/>
  <c r="C11" i="246"/>
  <c r="C9" i="237" l="1"/>
  <c r="C10" i="250"/>
  <c r="C15" i="254" l="1"/>
  <c r="C17" i="253" l="1"/>
  <c r="C11" i="245" l="1"/>
  <c r="C19" i="248" l="1"/>
  <c r="C10" i="249" l="1"/>
  <c r="BJ5" i="8" l="1"/>
  <c r="BK5" i="8" s="1"/>
  <c r="BL5" i="8" s="1"/>
  <c r="BM5" i="8" s="1"/>
  <c r="BN5" i="8" s="1"/>
  <c r="BO5" i="8" s="1"/>
  <c r="BP5" i="8" s="1"/>
  <c r="BQ5" i="8" s="1"/>
  <c r="BR5" i="8" s="1"/>
  <c r="BS5" i="8" s="1"/>
  <c r="BT5" i="8" s="1"/>
  <c r="BU5" i="8" s="1"/>
  <c r="BV5" i="8" s="1"/>
  <c r="BW5" i="8" s="1"/>
  <c r="BX5" i="8" s="1"/>
  <c r="BY5" i="8" s="1"/>
  <c r="BZ5" i="8" s="1"/>
  <c r="CA5" i="8" s="1"/>
  <c r="CB5" i="8" s="1"/>
  <c r="CC5" i="8" s="1"/>
  <c r="CD5" i="8" s="1"/>
  <c r="CE5" i="8" s="1"/>
  <c r="CF5" i="8" s="1"/>
  <c r="CG5" i="8" s="1"/>
  <c r="CH5" i="8" s="1"/>
  <c r="CI5" i="8" s="1"/>
  <c r="CJ5" i="8" s="1"/>
  <c r="CK5" i="8" s="1"/>
  <c r="CL5" i="8" s="1"/>
  <c r="CM5" i="8" s="1"/>
  <c r="CN5" i="8" s="1"/>
  <c r="CO5" i="8" s="1"/>
  <c r="CP5" i="8" s="1"/>
  <c r="CQ5" i="8" s="1"/>
  <c r="CR5" i="8" s="1"/>
  <c r="CS5" i="8" s="1"/>
  <c r="CT5" i="8" s="1"/>
  <c r="CU5" i="8" s="1"/>
  <c r="CV5" i="8" s="1"/>
  <c r="CW5" i="8" s="1"/>
  <c r="CX5" i="8" s="1"/>
  <c r="CY5" i="8" s="1"/>
  <c r="CZ5" i="8" s="1"/>
  <c r="DA5" i="8" s="1"/>
  <c r="DB5" i="8" s="1"/>
  <c r="DC5" i="8" s="1"/>
  <c r="DD5" i="8" s="1"/>
  <c r="DE5" i="8" s="1"/>
  <c r="DF5" i="8" s="1"/>
  <c r="DG5" i="8" s="1"/>
  <c r="DH5" i="8" s="1"/>
  <c r="DI5" i="8" s="1"/>
  <c r="DJ5" i="8" s="1"/>
  <c r="DK5" i="8" s="1"/>
  <c r="DL5" i="8" s="1"/>
  <c r="DM5" i="8" s="1"/>
  <c r="DN5" i="8" s="1"/>
  <c r="DO5" i="8" s="1"/>
  <c r="DP5" i="8" s="1"/>
  <c r="DQ5" i="8" s="1"/>
  <c r="DR5" i="8" s="1"/>
  <c r="DS5" i="8" s="1"/>
  <c r="DT5" i="8" s="1"/>
  <c r="DU5" i="8" s="1"/>
  <c r="DV5" i="8" s="1"/>
  <c r="DW5" i="8" s="1"/>
  <c r="DX5" i="8" s="1"/>
  <c r="DY5" i="8" s="1"/>
  <c r="DZ5" i="8" s="1"/>
  <c r="EA5" i="8" s="1"/>
  <c r="EB5" i="8" s="1"/>
  <c r="EC5" i="8" s="1"/>
  <c r="ED5" i="8" s="1"/>
  <c r="EE5" i="8" s="1"/>
  <c r="EF5" i="8" s="1"/>
  <c r="EG5" i="8" s="1"/>
  <c r="EH5" i="8" s="1"/>
  <c r="EI5" i="8" s="1"/>
  <c r="EJ5" i="8" s="1"/>
  <c r="EK5" i="8" s="1"/>
  <c r="EL5" i="8" s="1"/>
  <c r="EM5" i="8" s="1"/>
  <c r="EN5" i="8" s="1"/>
  <c r="EO5" i="8" s="1"/>
  <c r="EP5" i="8" s="1"/>
  <c r="EQ5" i="8" s="1"/>
  <c r="ER5" i="8" s="1"/>
  <c r="ES5" i="8" s="1"/>
  <c r="ET5" i="8" s="1"/>
  <c r="EU5" i="8" s="1"/>
  <c r="EV5" i="8" s="1"/>
  <c r="EW5" i="8" s="1"/>
  <c r="EX5" i="8" s="1"/>
  <c r="EY5" i="8" s="1"/>
  <c r="EZ5" i="8" s="1"/>
  <c r="FA5" i="8" s="1"/>
  <c r="FB5" i="8" s="1"/>
  <c r="FC5" i="8" s="1"/>
  <c r="FD5" i="8" s="1"/>
  <c r="BI5" i="8"/>
  <c r="BW16" i="129"/>
  <c r="BW15" i="129"/>
  <c r="BW14" i="129"/>
  <c r="BW13" i="129"/>
  <c r="BW12" i="129"/>
  <c r="BW11" i="129"/>
  <c r="BW10" i="129"/>
  <c r="BW9" i="129"/>
  <c r="BD16" i="129"/>
  <c r="BD15" i="129"/>
  <c r="BD14" i="129"/>
  <c r="BD13" i="129"/>
  <c r="BD12" i="129"/>
  <c r="BD11" i="129"/>
  <c r="BD10" i="129"/>
  <c r="BD9" i="129"/>
  <c r="BE1" i="129"/>
  <c r="BF1" i="129" s="1"/>
  <c r="BG1" i="129" s="1"/>
  <c r="BH1" i="129" s="1"/>
  <c r="BI1" i="129" s="1"/>
  <c r="BJ1" i="129" s="1"/>
  <c r="BK1" i="129" s="1"/>
  <c r="BL1" i="129" s="1"/>
  <c r="BM1" i="129" s="1"/>
  <c r="BN1" i="129" s="1"/>
  <c r="BO1" i="129" s="1"/>
  <c r="BP1" i="129" s="1"/>
  <c r="BQ1" i="129" s="1"/>
  <c r="BR1" i="129" s="1"/>
  <c r="BS1" i="129" s="1"/>
  <c r="BT1" i="129" s="1"/>
  <c r="BU1" i="129" s="1"/>
  <c r="BV1" i="129" s="1"/>
  <c r="BW1" i="129" s="1"/>
  <c r="BX1" i="129" s="1"/>
  <c r="BY1" i="129" s="1"/>
  <c r="BZ1" i="129" s="1"/>
  <c r="CA1" i="129" s="1"/>
  <c r="CB1" i="129" s="1"/>
  <c r="CC1" i="129" s="1"/>
  <c r="CD1" i="129" s="1"/>
  <c r="CE1" i="129" s="1"/>
  <c r="CF1" i="129" s="1"/>
  <c r="CG1" i="129" s="1"/>
  <c r="CH1" i="129" s="1"/>
  <c r="CI1" i="129" s="1"/>
  <c r="CJ1" i="129" s="1"/>
  <c r="CK1" i="129" s="1"/>
  <c r="CL1" i="129" s="1"/>
  <c r="CM1" i="129" s="1"/>
  <c r="CN1" i="129" s="1"/>
  <c r="CO1" i="129" s="1"/>
  <c r="CP1" i="129" s="1"/>
  <c r="CQ1" i="129" s="1"/>
  <c r="CR1" i="129" s="1"/>
  <c r="CS1" i="129" s="1"/>
  <c r="CT1" i="129" s="1"/>
  <c r="CU1" i="129" s="1"/>
  <c r="CV1" i="129" s="1"/>
  <c r="CW1" i="129" s="1"/>
  <c r="CX1" i="129" s="1"/>
  <c r="CY1" i="129" s="1"/>
  <c r="CZ1" i="129" s="1"/>
  <c r="DA1" i="129" s="1"/>
  <c r="DB1" i="129" s="1"/>
  <c r="DC1" i="129" s="1"/>
  <c r="DD1" i="129" s="1"/>
  <c r="DE1" i="129" s="1"/>
  <c r="DF1" i="129" s="1"/>
  <c r="DG1" i="129" s="1"/>
  <c r="DH1" i="129" s="1"/>
  <c r="DI1" i="129" s="1"/>
  <c r="DJ1" i="129" s="1"/>
  <c r="DK1" i="129" s="1"/>
  <c r="DL1" i="129" s="1"/>
  <c r="DM1" i="129" s="1"/>
  <c r="DN1" i="129" s="1"/>
  <c r="DO1" i="129" s="1"/>
  <c r="DP1" i="129" s="1"/>
  <c r="DQ1" i="129" s="1"/>
  <c r="DR1" i="129" s="1"/>
  <c r="DS1" i="129" s="1"/>
  <c r="DT1" i="129" s="1"/>
  <c r="DU1" i="129" s="1"/>
  <c r="DV1" i="129" s="1"/>
  <c r="DW1" i="129" s="1"/>
  <c r="DX1" i="129" s="1"/>
  <c r="DY1" i="129" s="1"/>
  <c r="DZ1" i="129" s="1"/>
  <c r="EA1" i="129" s="1"/>
  <c r="EB1" i="129" s="1"/>
  <c r="EC1" i="129" s="1"/>
  <c r="ED1" i="129" s="1"/>
  <c r="EE1" i="129" s="1"/>
  <c r="EF1" i="129" s="1"/>
  <c r="EG1" i="129" s="1"/>
  <c r="EH1" i="129" s="1"/>
  <c r="EI1" i="129" s="1"/>
  <c r="EJ1" i="129" s="1"/>
  <c r="EK1" i="129" s="1"/>
  <c r="EL1" i="129" s="1"/>
  <c r="EM1" i="129" s="1"/>
  <c r="EN1" i="129" s="1"/>
  <c r="EO1" i="129" s="1"/>
  <c r="EP1" i="129" s="1"/>
  <c r="EQ1" i="129" s="1"/>
  <c r="ER1" i="129" s="1"/>
  <c r="ES1" i="129" s="1"/>
  <c r="ET1" i="129" s="1"/>
  <c r="EU1" i="129" s="1"/>
  <c r="EV1" i="129" s="1"/>
  <c r="EW1" i="129" s="1"/>
  <c r="EX1" i="129" s="1"/>
  <c r="EY1" i="129" s="1"/>
  <c r="BD1" i="129"/>
  <c r="C1" i="224" l="1"/>
  <c r="B1" i="224"/>
  <c r="C2" i="224"/>
  <c r="B2" i="224"/>
  <c r="E2" i="223"/>
  <c r="E1" i="223" s="1"/>
  <c r="D2" i="223"/>
  <c r="C2" i="223"/>
  <c r="C1" i="223" s="1"/>
  <c r="D1" i="223"/>
  <c r="D23" i="221" l="1"/>
  <c r="D17" i="221"/>
  <c r="C17" i="221"/>
  <c r="N12" i="221"/>
  <c r="N13" i="221" s="1"/>
  <c r="E22" i="221" s="1"/>
  <c r="E23" i="221" s="1"/>
  <c r="N11" i="221"/>
  <c r="N10" i="221"/>
  <c r="N5" i="221"/>
  <c r="N8" i="221"/>
  <c r="G22" i="221" s="1"/>
  <c r="N4" i="221"/>
  <c r="N6" i="221" s="1"/>
  <c r="F22" i="221" s="1"/>
  <c r="F23" i="221" l="1"/>
  <c r="G23" i="221"/>
  <c r="F5" i="219"/>
  <c r="P18" i="220"/>
  <c r="O18" i="220"/>
  <c r="N18" i="220"/>
  <c r="M18" i="220"/>
  <c r="L18" i="220"/>
  <c r="K18" i="220"/>
  <c r="J18" i="220"/>
  <c r="I18" i="220"/>
  <c r="H18" i="220"/>
  <c r="G18" i="220"/>
  <c r="F18" i="220"/>
  <c r="E18" i="220"/>
  <c r="D18" i="220"/>
  <c r="C18" i="220"/>
  <c r="B18" i="220"/>
  <c r="U31" i="219"/>
  <c r="K31" i="219"/>
  <c r="E31" i="219"/>
  <c r="D31" i="219"/>
  <c r="C31" i="219"/>
  <c r="B31" i="219"/>
  <c r="T29" i="219"/>
  <c r="T5" i="219" s="1"/>
  <c r="E5" i="219" s="1"/>
  <c r="S29" i="219"/>
  <c r="P29" i="219"/>
  <c r="P5" i="219" s="1"/>
  <c r="O29" i="219"/>
  <c r="M29" i="219"/>
  <c r="M5" i="219" s="1"/>
  <c r="L29" i="219"/>
  <c r="L5" i="219" s="1"/>
  <c r="I29" i="219"/>
  <c r="I5" i="219" s="1"/>
  <c r="G29" i="219"/>
  <c r="D29" i="219" s="1"/>
  <c r="E29" i="219"/>
  <c r="U27" i="219"/>
  <c r="K27" i="219"/>
  <c r="E27" i="219"/>
  <c r="D27" i="219"/>
  <c r="C27" i="219"/>
  <c r="B27" i="219"/>
  <c r="U25" i="219"/>
  <c r="K25" i="219"/>
  <c r="E25" i="219"/>
  <c r="D25" i="219"/>
  <c r="C25" i="219"/>
  <c r="B25" i="219"/>
  <c r="U23" i="219"/>
  <c r="K23" i="219"/>
  <c r="E23" i="219"/>
  <c r="D23" i="219"/>
  <c r="C23" i="219"/>
  <c r="B23" i="219"/>
  <c r="U21" i="219"/>
  <c r="K21" i="219"/>
  <c r="E21" i="219"/>
  <c r="D21" i="219"/>
  <c r="C21" i="219"/>
  <c r="B21" i="219"/>
  <c r="U19" i="219"/>
  <c r="K19" i="219"/>
  <c r="E19" i="219"/>
  <c r="D19" i="219"/>
  <c r="C19" i="219"/>
  <c r="B19" i="219"/>
  <c r="U17" i="219"/>
  <c r="K17" i="219"/>
  <c r="E17" i="219"/>
  <c r="D17" i="219"/>
  <c r="C17" i="219"/>
  <c r="B17" i="219"/>
  <c r="U15" i="219"/>
  <c r="K15" i="219"/>
  <c r="E15" i="219"/>
  <c r="D15" i="219"/>
  <c r="C15" i="219"/>
  <c r="B15" i="219"/>
  <c r="U13" i="219"/>
  <c r="K13" i="219"/>
  <c r="E13" i="219"/>
  <c r="D13" i="219"/>
  <c r="C13" i="219"/>
  <c r="B13" i="219"/>
  <c r="U11" i="219"/>
  <c r="K11" i="219"/>
  <c r="E11" i="219"/>
  <c r="D11" i="219"/>
  <c r="C11" i="219"/>
  <c r="B11" i="219"/>
  <c r="U9" i="219"/>
  <c r="K9" i="219"/>
  <c r="E9" i="219"/>
  <c r="D9" i="219"/>
  <c r="C9" i="219"/>
  <c r="B9" i="219"/>
  <c r="U7" i="219"/>
  <c r="K7" i="219"/>
  <c r="E7" i="219"/>
  <c r="D7" i="219"/>
  <c r="C7" i="219"/>
  <c r="B7" i="219"/>
  <c r="S5" i="219"/>
  <c r="R5" i="219"/>
  <c r="Q5" i="219"/>
  <c r="N5" i="219"/>
  <c r="H5" i="219"/>
  <c r="G5" i="219"/>
  <c r="B5" i="219" s="1"/>
  <c r="U29" i="219" l="1"/>
  <c r="B29" i="219"/>
  <c r="C5" i="219"/>
  <c r="D5" i="219"/>
  <c r="O5" i="219"/>
  <c r="K5" i="219" s="1"/>
  <c r="K29" i="219"/>
  <c r="C29" i="219"/>
  <c r="E41" i="217"/>
  <c r="E43" i="217" s="1"/>
  <c r="AP17" i="217"/>
  <c r="AO17" i="217"/>
  <c r="AN17" i="217"/>
  <c r="AM17" i="217"/>
  <c r="AL17" i="217"/>
  <c r="AK17" i="217"/>
  <c r="AJ17" i="217"/>
  <c r="AI17" i="217"/>
  <c r="AH17" i="217"/>
  <c r="AG17" i="217"/>
  <c r="AF17" i="217"/>
  <c r="AE17" i="217"/>
  <c r="AD17" i="217"/>
  <c r="AC17" i="217"/>
  <c r="AB17" i="217"/>
  <c r="AA17" i="217"/>
  <c r="Z17" i="217"/>
  <c r="Y17" i="217"/>
  <c r="X17" i="217"/>
  <c r="W17" i="217"/>
  <c r="V17" i="217"/>
  <c r="U17" i="217"/>
  <c r="T17" i="217"/>
  <c r="S17" i="217"/>
  <c r="R17" i="217"/>
  <c r="Q17" i="217"/>
  <c r="P17" i="217"/>
  <c r="O17" i="217"/>
  <c r="N17" i="217"/>
  <c r="M17" i="217"/>
  <c r="L17" i="217"/>
  <c r="K17" i="217"/>
  <c r="J17" i="217"/>
  <c r="I17" i="217"/>
  <c r="H17" i="217"/>
  <c r="D41" i="217"/>
  <c r="D43" i="217" s="1"/>
  <c r="C41" i="217"/>
  <c r="C43" i="217" s="1"/>
  <c r="U5" i="219" l="1"/>
  <c r="EY13" i="129"/>
  <c r="EX13" i="129"/>
  <c r="EW13" i="129"/>
  <c r="EV13" i="129"/>
  <c r="EU13" i="129"/>
  <c r="ET13" i="129"/>
  <c r="ES13" i="129"/>
  <c r="ER13" i="129"/>
  <c r="EQ13" i="129"/>
  <c r="EP13" i="129"/>
  <c r="EO13" i="129"/>
  <c r="EN13" i="129"/>
  <c r="EM13" i="129"/>
  <c r="EL13" i="129"/>
  <c r="EK13" i="129"/>
  <c r="EJ13" i="129"/>
  <c r="EI13" i="129"/>
  <c r="EH13" i="129"/>
  <c r="EG13" i="129"/>
  <c r="EF13" i="129"/>
  <c r="EE13" i="129"/>
  <c r="ED13" i="129"/>
  <c r="EC13" i="129"/>
  <c r="EB13" i="129"/>
  <c r="EA13" i="129"/>
  <c r="DZ13" i="129"/>
  <c r="DY13" i="129"/>
  <c r="DX13" i="129"/>
  <c r="DW13" i="129"/>
  <c r="DV13" i="129"/>
  <c r="DU13" i="129"/>
  <c r="DT13" i="129"/>
  <c r="DS13" i="129"/>
  <c r="DR13" i="129"/>
  <c r="DQ13" i="129"/>
  <c r="DP13" i="129"/>
  <c r="DO13" i="129"/>
  <c r="DN13" i="129"/>
  <c r="DM13" i="129"/>
  <c r="DL13" i="129"/>
  <c r="DK13" i="129"/>
  <c r="DJ13" i="129"/>
  <c r="DI13" i="129"/>
  <c r="DH13" i="129"/>
  <c r="DG13" i="129"/>
  <c r="DF13" i="129"/>
  <c r="DE13" i="129"/>
  <c r="DD13" i="129"/>
  <c r="DC13" i="129"/>
  <c r="DB13" i="129"/>
  <c r="DA13" i="129"/>
  <c r="CZ13" i="129"/>
  <c r="CY13" i="129"/>
  <c r="CX13" i="129"/>
  <c r="CW13" i="129"/>
  <c r="CV13" i="129"/>
  <c r="CU13" i="129"/>
  <c r="CT13" i="129"/>
  <c r="CR13" i="129"/>
  <c r="CQ13" i="129"/>
  <c r="CP13" i="129"/>
  <c r="CO13" i="129"/>
  <c r="CN13" i="129"/>
  <c r="CM13" i="129"/>
  <c r="CL13" i="129"/>
  <c r="CK13" i="129"/>
  <c r="CJ13" i="129"/>
  <c r="CI13" i="129"/>
  <c r="CH13" i="129"/>
  <c r="CG13" i="129"/>
  <c r="CF13" i="129"/>
  <c r="CE13" i="129"/>
  <c r="CD13" i="129"/>
  <c r="CC13" i="129"/>
  <c r="CB13" i="129"/>
  <c r="CA13" i="129"/>
  <c r="BZ13" i="129"/>
  <c r="BY13" i="129"/>
  <c r="BX13" i="129"/>
  <c r="BV13" i="129"/>
  <c r="BU13" i="129"/>
  <c r="BT13" i="129"/>
  <c r="BS13" i="129"/>
  <c r="BR13" i="129"/>
  <c r="BQ13" i="129"/>
  <c r="BP13" i="129"/>
  <c r="BO13" i="129"/>
  <c r="BN13" i="129"/>
  <c r="BM13" i="129"/>
  <c r="BL13" i="129"/>
  <c r="BJ13" i="129"/>
  <c r="BI13" i="129"/>
  <c r="BH13" i="129"/>
  <c r="BG13" i="129"/>
  <c r="BF13" i="129"/>
  <c r="BE13" i="129"/>
  <c r="BC13" i="129"/>
  <c r="BA13" i="129"/>
  <c r="AZ13" i="129"/>
  <c r="AY13" i="129"/>
  <c r="AX13" i="129"/>
  <c r="AW13" i="129"/>
  <c r="AV13" i="129"/>
  <c r="AU13" i="129"/>
  <c r="AT13" i="129"/>
  <c r="AS13" i="129"/>
  <c r="AR13" i="129"/>
  <c r="AQ13" i="129"/>
  <c r="AP13" i="129"/>
  <c r="AO13" i="129"/>
  <c r="AN13" i="129"/>
  <c r="AM13" i="129"/>
  <c r="AL13" i="129"/>
  <c r="AK13" i="129"/>
  <c r="AJ13" i="129"/>
  <c r="AI13" i="129"/>
  <c r="AH13" i="129"/>
  <c r="AG13" i="129"/>
  <c r="AF13" i="129"/>
  <c r="AE13" i="129"/>
  <c r="AD13" i="129"/>
  <c r="AC13" i="129"/>
  <c r="AB13" i="129"/>
  <c r="AA13" i="129"/>
  <c r="Z13" i="129"/>
  <c r="Y13" i="129"/>
  <c r="X13" i="129"/>
  <c r="W13" i="129"/>
  <c r="V13" i="129"/>
  <c r="U13" i="129"/>
  <c r="T13" i="129"/>
  <c r="S13" i="129"/>
  <c r="R13" i="129"/>
  <c r="Q13" i="129"/>
  <c r="P13" i="129"/>
  <c r="O13" i="129"/>
  <c r="N13" i="129"/>
  <c r="M13" i="129"/>
  <c r="L13" i="129"/>
  <c r="K13" i="129"/>
  <c r="J13" i="129"/>
  <c r="I13" i="129"/>
  <c r="H13" i="129"/>
  <c r="G13" i="129"/>
  <c r="F13" i="129"/>
  <c r="E13" i="129"/>
  <c r="D13" i="129"/>
  <c r="C13" i="129"/>
  <c r="EY12" i="129"/>
  <c r="EX12" i="129"/>
  <c r="EW12" i="129"/>
  <c r="EV12" i="129"/>
  <c r="EU12" i="129"/>
  <c r="ET12" i="129"/>
  <c r="ES12" i="129"/>
  <c r="ER12" i="129"/>
  <c r="EQ12" i="129"/>
  <c r="EP12" i="129"/>
  <c r="EO12" i="129"/>
  <c r="EN12" i="129"/>
  <c r="EM12" i="129"/>
  <c r="EL12" i="129"/>
  <c r="EK12" i="129"/>
  <c r="EJ12" i="129"/>
  <c r="EI12" i="129"/>
  <c r="EH12" i="129"/>
  <c r="EG12" i="129"/>
  <c r="EF12" i="129"/>
  <c r="EE12" i="129"/>
  <c r="ED12" i="129"/>
  <c r="EC12" i="129"/>
  <c r="EB12" i="129"/>
  <c r="EA12" i="129"/>
  <c r="DZ12" i="129"/>
  <c r="DY12" i="129"/>
  <c r="DX12" i="129"/>
  <c r="DW12" i="129"/>
  <c r="DV12" i="129"/>
  <c r="DU12" i="129"/>
  <c r="DT12" i="129"/>
  <c r="DS12" i="129"/>
  <c r="DR12" i="129"/>
  <c r="DQ12" i="129"/>
  <c r="DP12" i="129"/>
  <c r="DO12" i="129"/>
  <c r="DN12" i="129"/>
  <c r="DM12" i="129"/>
  <c r="DL12" i="129"/>
  <c r="DK12" i="129"/>
  <c r="DJ12" i="129"/>
  <c r="DI12" i="129"/>
  <c r="DH12" i="129"/>
  <c r="DG12" i="129"/>
  <c r="DF12" i="129"/>
  <c r="DE12" i="129"/>
  <c r="DD12" i="129"/>
  <c r="DC12" i="129"/>
  <c r="DB12" i="129"/>
  <c r="DA12" i="129"/>
  <c r="CZ12" i="129"/>
  <c r="CY12" i="129"/>
  <c r="CX12" i="129"/>
  <c r="CW12" i="129"/>
  <c r="CV12" i="129"/>
  <c r="CU12" i="129"/>
  <c r="CT12" i="129"/>
  <c r="CR12" i="129"/>
  <c r="CQ12" i="129"/>
  <c r="CP12" i="129"/>
  <c r="CO12" i="129"/>
  <c r="CN12" i="129"/>
  <c r="CM12" i="129"/>
  <c r="CL12" i="129"/>
  <c r="CK12" i="129"/>
  <c r="CJ12" i="129"/>
  <c r="CI12" i="129"/>
  <c r="CH12" i="129"/>
  <c r="CG12" i="129"/>
  <c r="CF12" i="129"/>
  <c r="CE12" i="129"/>
  <c r="CD12" i="129"/>
  <c r="CC12" i="129"/>
  <c r="CB12" i="129"/>
  <c r="CA12" i="129"/>
  <c r="BZ12" i="129"/>
  <c r="BY12" i="129"/>
  <c r="BX12" i="129"/>
  <c r="BV12" i="129"/>
  <c r="BU12" i="129"/>
  <c r="BT12" i="129"/>
  <c r="BS12" i="129"/>
  <c r="BR12" i="129"/>
  <c r="BQ12" i="129"/>
  <c r="BP12" i="129"/>
  <c r="BO12" i="129"/>
  <c r="BN12" i="129"/>
  <c r="BM12" i="129"/>
  <c r="BL12" i="129"/>
  <c r="BJ12" i="129"/>
  <c r="BI12" i="129"/>
  <c r="BH12" i="129"/>
  <c r="BG12" i="129"/>
  <c r="BF12" i="129"/>
  <c r="BE12" i="129"/>
  <c r="BC12" i="129"/>
  <c r="BA12" i="129"/>
  <c r="AZ12" i="129"/>
  <c r="AY12" i="129"/>
  <c r="AX12" i="129"/>
  <c r="AW12" i="129"/>
  <c r="AV12" i="129"/>
  <c r="AU12" i="129"/>
  <c r="AT12" i="129"/>
  <c r="AS12" i="129"/>
  <c r="AR12" i="129"/>
  <c r="AQ12" i="129"/>
  <c r="AP12" i="129"/>
  <c r="AO12" i="129"/>
  <c r="AN12" i="129"/>
  <c r="AM12" i="129"/>
  <c r="AL12" i="129"/>
  <c r="AK12" i="129"/>
  <c r="AJ12" i="129"/>
  <c r="AI12" i="129"/>
  <c r="AH12" i="129"/>
  <c r="AG12" i="129"/>
  <c r="AF12" i="129"/>
  <c r="AE12" i="129"/>
  <c r="AD12" i="129"/>
  <c r="AC12" i="129"/>
  <c r="AB12" i="129"/>
  <c r="AA12" i="129"/>
  <c r="Z12" i="129"/>
  <c r="Y12" i="129"/>
  <c r="X12" i="129"/>
  <c r="W12" i="129"/>
  <c r="V12" i="129"/>
  <c r="U12" i="129"/>
  <c r="T12" i="129"/>
  <c r="S12" i="129"/>
  <c r="R12" i="129"/>
  <c r="Q12" i="129"/>
  <c r="P12" i="129"/>
  <c r="O12" i="129"/>
  <c r="N12" i="129"/>
  <c r="M12" i="129"/>
  <c r="L12" i="129"/>
  <c r="K12" i="129"/>
  <c r="J12" i="129"/>
  <c r="I12" i="129"/>
  <c r="H12" i="129"/>
  <c r="G12" i="129"/>
  <c r="F12" i="129"/>
  <c r="E12" i="129"/>
  <c r="D12" i="129"/>
  <c r="C12" i="129"/>
  <c r="I5" i="8"/>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AU5" i="8" s="1"/>
  <c r="AV5" i="8" s="1"/>
  <c r="AW5" i="8" s="1"/>
  <c r="AX5" i="8" s="1"/>
  <c r="AY5" i="8" s="1"/>
  <c r="AZ5" i="8" s="1"/>
  <c r="BA5" i="8" s="1"/>
  <c r="BB5" i="8" s="1"/>
  <c r="BC5" i="8" s="1"/>
  <c r="BD5" i="8" s="1"/>
  <c r="BE5" i="8" s="1"/>
  <c r="BF5" i="8" s="1"/>
  <c r="BG5" i="8" s="1"/>
  <c r="BH5" i="8" s="1"/>
  <c r="H5" i="8"/>
  <c r="D1" i="129"/>
  <c r="E1" i="129" s="1"/>
  <c r="F1" i="129" s="1"/>
  <c r="G1" i="129" s="1"/>
  <c r="H1" i="129" s="1"/>
  <c r="I1" i="129" s="1"/>
  <c r="J1" i="129" s="1"/>
  <c r="K1" i="129" s="1"/>
  <c r="L1" i="129" s="1"/>
  <c r="M1" i="129" s="1"/>
  <c r="N1" i="129" s="1"/>
  <c r="O1" i="129" s="1"/>
  <c r="P1" i="129" s="1"/>
  <c r="Q1" i="129" s="1"/>
  <c r="R1" i="129" s="1"/>
  <c r="S1" i="129" s="1"/>
  <c r="T1" i="129" s="1"/>
  <c r="U1" i="129" s="1"/>
  <c r="V1" i="129" s="1"/>
  <c r="W1" i="129" s="1"/>
  <c r="X1" i="129" s="1"/>
  <c r="Y1" i="129" s="1"/>
  <c r="Z1" i="129" s="1"/>
  <c r="AA1" i="129" s="1"/>
  <c r="AB1" i="129" s="1"/>
  <c r="AC1" i="129" s="1"/>
  <c r="AD1" i="129" s="1"/>
  <c r="AE1" i="129" s="1"/>
  <c r="AF1" i="129" s="1"/>
  <c r="AG1" i="129" s="1"/>
  <c r="AH1" i="129" s="1"/>
  <c r="AI1" i="129" s="1"/>
  <c r="AJ1" i="129" s="1"/>
  <c r="AK1" i="129" s="1"/>
  <c r="AL1" i="129" s="1"/>
  <c r="AM1" i="129" s="1"/>
  <c r="AN1" i="129" s="1"/>
  <c r="AO1" i="129" s="1"/>
  <c r="AP1" i="129" s="1"/>
  <c r="AQ1" i="129" s="1"/>
  <c r="AR1" i="129" s="1"/>
  <c r="AS1" i="129" s="1"/>
  <c r="AT1" i="129" s="1"/>
  <c r="AU1" i="129" s="1"/>
  <c r="AV1" i="129" s="1"/>
  <c r="AW1" i="129" s="1"/>
  <c r="AX1" i="129" s="1"/>
  <c r="AY1" i="129" s="1"/>
  <c r="AZ1" i="129" s="1"/>
  <c r="BA1" i="129" s="1"/>
  <c r="BB1" i="129" s="1"/>
  <c r="BC1" i="129" s="1"/>
  <c r="C1" i="129"/>
  <c r="DS51" i="8" l="1"/>
  <c r="CZ51" i="8"/>
  <c r="CW51" i="8"/>
  <c r="CJ51" i="8"/>
  <c r="CF51" i="8"/>
  <c r="CE51" i="8"/>
  <c r="BY51" i="8"/>
  <c r="BN51" i="8"/>
  <c r="BM51" i="8"/>
  <c r="BL51" i="8"/>
  <c r="AT51" i="8"/>
  <c r="AN51" i="8"/>
  <c r="V51" i="8"/>
  <c r="K51" i="8"/>
  <c r="F61" i="181"/>
  <c r="F60" i="181"/>
  <c r="I60" i="181" s="1"/>
  <c r="F54" i="181"/>
  <c r="I54" i="181" s="1"/>
  <c r="F53" i="181"/>
  <c r="G53" i="181" s="1"/>
  <c r="F52" i="181"/>
  <c r="F41" i="181"/>
  <c r="I41" i="181" s="1"/>
  <c r="F38" i="181"/>
  <c r="I38" i="181" s="1"/>
  <c r="F37" i="181"/>
  <c r="I37" i="181" s="1"/>
  <c r="G61" i="181"/>
  <c r="G52" i="181"/>
  <c r="G37" i="181"/>
  <c r="G26" i="181"/>
  <c r="G21" i="181"/>
  <c r="G6" i="181"/>
  <c r="G7" i="181"/>
  <c r="G11" i="181"/>
  <c r="G14" i="181"/>
  <c r="G19" i="181"/>
  <c r="G20" i="181"/>
  <c r="F26" i="181"/>
  <c r="I26" i="181" s="1"/>
  <c r="F21" i="181"/>
  <c r="I21" i="181" s="1"/>
  <c r="I61" i="181"/>
  <c r="I53" i="181"/>
  <c r="I52" i="181"/>
  <c r="I20" i="181"/>
  <c r="I19" i="181"/>
  <c r="I14" i="181"/>
  <c r="I11" i="181"/>
  <c r="I7" i="181"/>
  <c r="I6" i="181"/>
  <c r="F19" i="181"/>
  <c r="F14" i="181"/>
  <c r="F11" i="181"/>
  <c r="F7" i="181"/>
  <c r="F6" i="181"/>
  <c r="G60" i="181" l="1"/>
  <c r="G54" i="181"/>
  <c r="G41" i="181"/>
  <c r="G38" i="181"/>
  <c r="F6" i="197"/>
  <c r="D6" i="197"/>
  <c r="F5" i="197"/>
  <c r="D5" i="197"/>
  <c r="G4" i="194" l="1"/>
  <c r="CS3" i="129" l="1"/>
  <c r="BT6" i="129"/>
  <c r="BG6" i="129" l="1"/>
  <c r="AO6" i="129"/>
  <c r="G22" i="194" l="1"/>
  <c r="G11" i="194"/>
  <c r="G10" i="194"/>
  <c r="G8" i="194"/>
  <c r="G6" i="194"/>
  <c r="G5" i="194"/>
  <c r="O7416" i="188" l="1"/>
  <c r="CS7" i="129" l="1"/>
  <c r="CS6" i="129"/>
  <c r="CS5" i="129"/>
  <c r="CS4" i="129"/>
  <c r="BK7" i="129"/>
  <c r="BK6" i="129"/>
  <c r="BK5" i="129"/>
  <c r="BK4" i="129"/>
  <c r="BK3" i="129"/>
  <c r="BB7" i="129"/>
  <c r="BB6" i="129"/>
  <c r="BB5" i="129"/>
  <c r="BB4" i="129"/>
  <c r="BB3" i="129"/>
  <c r="B7" i="129"/>
  <c r="B6" i="129"/>
  <c r="B5" i="129"/>
  <c r="B4" i="129"/>
  <c r="B3" i="129"/>
  <c r="C62" i="131"/>
  <c r="EF8" i="129"/>
  <c r="EF6" i="129"/>
  <c r="DN8" i="129"/>
  <c r="DN6" i="129"/>
  <c r="DJ8" i="129"/>
  <c r="DJ16" i="129" s="1"/>
  <c r="DJ6" i="129"/>
  <c r="CU8" i="129"/>
  <c r="CU16" i="129" s="1"/>
  <c r="CU6" i="129"/>
  <c r="CR8" i="129"/>
  <c r="CR6" i="129"/>
  <c r="CP8" i="129"/>
  <c r="CP16" i="129" s="1"/>
  <c r="CP6" i="129"/>
  <c r="CO8" i="129"/>
  <c r="CO16" i="129" s="1"/>
  <c r="CO6" i="129"/>
  <c r="CE8" i="129"/>
  <c r="CE16" i="129" s="1"/>
  <c r="CE6" i="129"/>
  <c r="CA8" i="129"/>
  <c r="CA16" i="129" s="1"/>
  <c r="CA6" i="129"/>
  <c r="BZ8" i="129"/>
  <c r="BZ16" i="129" s="1"/>
  <c r="BZ6" i="129"/>
  <c r="BV8" i="129"/>
  <c r="BV16" i="129" s="1"/>
  <c r="BV6" i="129"/>
  <c r="BT8" i="129"/>
  <c r="BT16" i="129" s="1"/>
  <c r="BI8" i="129"/>
  <c r="BI16" i="129" s="1"/>
  <c r="BI6" i="129"/>
  <c r="BH8" i="129"/>
  <c r="BH16" i="129" s="1"/>
  <c r="BH6" i="129"/>
  <c r="BG8" i="129"/>
  <c r="BG16" i="129" s="1"/>
  <c r="AS8" i="129"/>
  <c r="AS16" i="129" s="1"/>
  <c r="AS6" i="129"/>
  <c r="AO8" i="129"/>
  <c r="AO16" i="129" s="1"/>
  <c r="AL8" i="129"/>
  <c r="AL16" i="129" s="1"/>
  <c r="AL6" i="129"/>
  <c r="AI8" i="129"/>
  <c r="AI16" i="129" s="1"/>
  <c r="AI6" i="129"/>
  <c r="AG8" i="129"/>
  <c r="AG16" i="129" s="1"/>
  <c r="AG6" i="129"/>
  <c r="AE8" i="129"/>
  <c r="AE16" i="129" s="1"/>
  <c r="AE6" i="129"/>
  <c r="V8" i="129"/>
  <c r="V16" i="129" s="1"/>
  <c r="V6" i="129"/>
  <c r="EY16" i="129"/>
  <c r="EX16" i="129"/>
  <c r="EW16" i="129"/>
  <c r="EV16" i="129"/>
  <c r="EU16" i="129"/>
  <c r="ET16" i="129"/>
  <c r="ES16" i="129"/>
  <c r="ER16" i="129"/>
  <c r="EQ16" i="129"/>
  <c r="EP16" i="129"/>
  <c r="EO16" i="129"/>
  <c r="EN16" i="129"/>
  <c r="EM16" i="129"/>
  <c r="EL16" i="129"/>
  <c r="EK16" i="129"/>
  <c r="EJ16" i="129"/>
  <c r="EI16" i="129"/>
  <c r="EH16" i="129"/>
  <c r="EG16" i="129"/>
  <c r="EF16" i="129"/>
  <c r="EE16" i="129"/>
  <c r="ED16" i="129"/>
  <c r="EC16" i="129"/>
  <c r="EB16" i="129"/>
  <c r="EA16" i="129"/>
  <c r="DZ16" i="129"/>
  <c r="DY16" i="129"/>
  <c r="DX16" i="129"/>
  <c r="DW16" i="129"/>
  <c r="DV16" i="129"/>
  <c r="DU16" i="129"/>
  <c r="DT16" i="129"/>
  <c r="DS16" i="129"/>
  <c r="DR16" i="129"/>
  <c r="DQ16" i="129"/>
  <c r="DP16" i="129"/>
  <c r="DO16" i="129"/>
  <c r="DN16" i="129"/>
  <c r="DM16" i="129"/>
  <c r="DL16" i="129"/>
  <c r="DK16" i="129"/>
  <c r="DI16" i="129"/>
  <c r="DH16" i="129"/>
  <c r="DG16" i="129"/>
  <c r="DF16" i="129"/>
  <c r="DE16" i="129"/>
  <c r="DD16" i="129"/>
  <c r="DC16" i="129"/>
  <c r="DB16" i="129"/>
  <c r="DA16" i="129"/>
  <c r="CZ16" i="129"/>
  <c r="CY16" i="129"/>
  <c r="CX16" i="129"/>
  <c r="CW16" i="129"/>
  <c r="CV16" i="129"/>
  <c r="CT16" i="129"/>
  <c r="CS16" i="129"/>
  <c r="CR16" i="129"/>
  <c r="CQ16" i="129"/>
  <c r="CN16" i="129"/>
  <c r="CM16" i="129"/>
  <c r="CL16" i="129"/>
  <c r="CK16" i="129"/>
  <c r="CJ16" i="129"/>
  <c r="CI16" i="129"/>
  <c r="CH16" i="129"/>
  <c r="CG16" i="129"/>
  <c r="CF16" i="129"/>
  <c r="CD16" i="129"/>
  <c r="CC16" i="129"/>
  <c r="CB16" i="129"/>
  <c r="BY16" i="129"/>
  <c r="BX16" i="129"/>
  <c r="BU16" i="129"/>
  <c r="BS16" i="129"/>
  <c r="BR16" i="129"/>
  <c r="BQ16" i="129"/>
  <c r="BP16" i="129"/>
  <c r="BO16" i="129"/>
  <c r="BN16" i="129"/>
  <c r="BM16" i="129"/>
  <c r="BL16" i="129"/>
  <c r="BK16" i="129"/>
  <c r="BJ16" i="129"/>
  <c r="BF16" i="129"/>
  <c r="BE16" i="129"/>
  <c r="BC16" i="129"/>
  <c r="BB16" i="129"/>
  <c r="BA16" i="129"/>
  <c r="AZ16" i="129"/>
  <c r="AY16" i="129"/>
  <c r="AX16" i="129"/>
  <c r="AW16" i="129"/>
  <c r="AV16" i="129"/>
  <c r="AU16" i="129"/>
  <c r="AT16" i="129"/>
  <c r="AR16" i="129"/>
  <c r="AQ16" i="129"/>
  <c r="AP16" i="129"/>
  <c r="AN16" i="129"/>
  <c r="AM16" i="129"/>
  <c r="AK16" i="129"/>
  <c r="AJ16" i="129"/>
  <c r="AH16" i="129"/>
  <c r="AF16" i="129"/>
  <c r="AD16" i="129"/>
  <c r="AC16" i="129"/>
  <c r="AB16" i="129"/>
  <c r="AA16" i="129"/>
  <c r="Z16" i="129"/>
  <c r="Y16" i="129"/>
  <c r="X16" i="129"/>
  <c r="W16" i="129"/>
  <c r="U16" i="129"/>
  <c r="T16" i="129"/>
  <c r="S16" i="129"/>
  <c r="R16" i="129"/>
  <c r="O16" i="129"/>
  <c r="N16" i="129"/>
  <c r="M16" i="129"/>
  <c r="L16" i="129"/>
  <c r="K16" i="129"/>
  <c r="J16" i="129"/>
  <c r="I16" i="129"/>
  <c r="H16" i="129"/>
  <c r="G16" i="129"/>
  <c r="D16" i="129"/>
  <c r="C16" i="129"/>
  <c r="B16" i="129"/>
  <c r="Q8" i="129"/>
  <c r="Q16" i="129" s="1"/>
  <c r="Q6" i="129"/>
  <c r="P8" i="129"/>
  <c r="P16" i="129" s="1"/>
  <c r="P6" i="129"/>
  <c r="F8" i="129"/>
  <c r="F16" i="129" s="1"/>
  <c r="F6" i="129"/>
  <c r="E8" i="129"/>
  <c r="E16" i="129" s="1"/>
  <c r="E6" i="129"/>
  <c r="AA26" i="130"/>
  <c r="AA25" i="130"/>
  <c r="Z26" i="130"/>
  <c r="Y25" i="130"/>
  <c r="X25" i="130"/>
  <c r="V26" i="130"/>
  <c r="U26" i="130"/>
  <c r="T25" i="130"/>
  <c r="S25" i="130"/>
  <c r="Q26" i="130"/>
  <c r="Q25" i="130"/>
  <c r="P25" i="130"/>
  <c r="O26" i="130"/>
  <c r="O25" i="130"/>
  <c r="M25" i="130"/>
  <c r="L25" i="130"/>
  <c r="J25" i="130"/>
  <c r="H26" i="130"/>
  <c r="G26" i="130"/>
  <c r="F26" i="130"/>
  <c r="F25" i="130"/>
  <c r="E26" i="130"/>
  <c r="E25" i="130"/>
  <c r="C25" i="130"/>
  <c r="B13" i="129" l="1"/>
  <c r="B12" i="129"/>
  <c r="BB13" i="129"/>
  <c r="BB12" i="129"/>
  <c r="BK13" i="129"/>
  <c r="BK12" i="129"/>
  <c r="CS13" i="129"/>
  <c r="CS12" i="129"/>
  <c r="EZ8" i="129"/>
  <c r="C64" i="131" l="1"/>
  <c r="C63" i="131"/>
  <c r="C57" i="131"/>
  <c r="AA24" i="130"/>
  <c r="AA23" i="130"/>
  <c r="Z24" i="130"/>
  <c r="Y23" i="130"/>
  <c r="X23" i="130"/>
  <c r="V24" i="130"/>
  <c r="U24" i="130"/>
  <c r="T23" i="130"/>
  <c r="S23" i="130"/>
  <c r="Q24" i="130"/>
  <c r="Q23" i="130"/>
  <c r="P23" i="130"/>
  <c r="O24" i="130"/>
  <c r="O23" i="130"/>
  <c r="M23" i="130"/>
  <c r="L23" i="130"/>
  <c r="J23" i="130"/>
  <c r="H24" i="130"/>
  <c r="G24" i="130"/>
  <c r="F24" i="130"/>
  <c r="F23" i="130"/>
  <c r="E23" i="130"/>
  <c r="C23" i="130"/>
  <c r="K131" i="12" l="1"/>
  <c r="K132" i="12" s="1"/>
  <c r="J131" i="12"/>
  <c r="I131" i="12"/>
  <c r="H131" i="12"/>
  <c r="G131" i="12"/>
  <c r="F131" i="12"/>
  <c r="E131" i="12"/>
  <c r="D131" i="12"/>
  <c r="D132" i="12" s="1"/>
  <c r="C131" i="12"/>
  <c r="F64" i="162"/>
  <c r="E64" i="162"/>
  <c r="H25" i="191"/>
  <c r="E25" i="191"/>
  <c r="D25" i="191"/>
  <c r="G25" i="191"/>
  <c r="C25" i="191"/>
  <c r="B25" i="191"/>
  <c r="F25" i="191"/>
  <c r="H24" i="191"/>
  <c r="G24" i="191"/>
  <c r="F24" i="191"/>
  <c r="H23" i="191"/>
  <c r="G23" i="191"/>
  <c r="F23" i="191"/>
  <c r="H22" i="191"/>
  <c r="G22" i="191"/>
  <c r="F22" i="191"/>
  <c r="H21" i="191"/>
  <c r="G21" i="191"/>
  <c r="F21" i="191"/>
  <c r="H20" i="191"/>
  <c r="G20" i="191"/>
  <c r="F20" i="191"/>
  <c r="H19" i="191"/>
  <c r="G19" i="191"/>
  <c r="F19" i="191"/>
  <c r="H18" i="191"/>
  <c r="G18" i="191"/>
  <c r="F18" i="191"/>
  <c r="H17" i="191"/>
  <c r="G17" i="191"/>
  <c r="F17" i="191"/>
  <c r="H16" i="191"/>
  <c r="G16" i="191"/>
  <c r="F16" i="191"/>
  <c r="H15" i="191"/>
  <c r="G15" i="191"/>
  <c r="F15" i="191"/>
  <c r="H14" i="191"/>
  <c r="G14" i="191"/>
  <c r="F14" i="191"/>
  <c r="H13" i="191"/>
  <c r="G13" i="191"/>
  <c r="F13" i="191"/>
  <c r="H12" i="191"/>
  <c r="G12" i="191"/>
  <c r="F12" i="191"/>
  <c r="H11" i="191"/>
  <c r="G11" i="191"/>
  <c r="F11" i="191"/>
  <c r="H10" i="191"/>
  <c r="G10" i="191"/>
  <c r="F10" i="191"/>
  <c r="H9" i="191"/>
  <c r="G9" i="191"/>
  <c r="F9" i="191"/>
  <c r="H8" i="191"/>
  <c r="G8" i="191"/>
  <c r="F8" i="191"/>
  <c r="H7" i="191"/>
  <c r="G7" i="191"/>
  <c r="F7" i="191"/>
  <c r="H6" i="191"/>
  <c r="G6" i="191"/>
  <c r="F6" i="191"/>
  <c r="H5" i="191"/>
  <c r="G5" i="191"/>
  <c r="F5" i="191"/>
  <c r="H4" i="191"/>
  <c r="G4" i="191"/>
  <c r="F4" i="191"/>
  <c r="B104" i="12"/>
  <c r="B602" i="190"/>
  <c r="E601" i="190"/>
  <c r="B601" i="190"/>
  <c r="F600" i="190"/>
  <c r="E600" i="190"/>
  <c r="D600" i="190"/>
  <c r="D598" i="190"/>
  <c r="F597" i="190"/>
  <c r="E597" i="190"/>
  <c r="F596" i="190"/>
  <c r="E596" i="190"/>
  <c r="E595" i="190"/>
  <c r="D595" i="190"/>
  <c r="F595" i="190"/>
  <c r="E594" i="190"/>
  <c r="C594" i="190"/>
  <c r="D594" i="190"/>
  <c r="F594" i="190"/>
  <c r="F593" i="190"/>
  <c r="E593" i="190"/>
  <c r="F592" i="190"/>
  <c r="E592" i="190"/>
  <c r="F591" i="190"/>
  <c r="E591" i="190"/>
  <c r="F590" i="190"/>
  <c r="E590" i="190"/>
  <c r="F589" i="190"/>
  <c r="E589" i="190"/>
  <c r="D589" i="190"/>
  <c r="F588" i="190"/>
  <c r="E588" i="190"/>
  <c r="D588" i="190"/>
  <c r="E587" i="190"/>
  <c r="D587" i="190"/>
  <c r="F587" i="190"/>
  <c r="F586" i="190"/>
  <c r="E586" i="190"/>
  <c r="F585" i="190"/>
  <c r="E585" i="190"/>
  <c r="F584" i="190"/>
  <c r="E584" i="190"/>
  <c r="F583" i="190"/>
  <c r="E583" i="190"/>
  <c r="E582" i="190"/>
  <c r="D582" i="190"/>
  <c r="F582" i="190"/>
  <c r="F581" i="190"/>
  <c r="E581" i="190"/>
  <c r="D581" i="190"/>
  <c r="F580" i="190"/>
  <c r="E580" i="190"/>
  <c r="D580" i="190"/>
  <c r="F579" i="190"/>
  <c r="E579" i="190"/>
  <c r="F578" i="190"/>
  <c r="E578" i="190"/>
  <c r="F577" i="190"/>
  <c r="E577" i="190"/>
  <c r="F576" i="190"/>
  <c r="E576" i="190"/>
  <c r="E575" i="190"/>
  <c r="D575" i="190"/>
  <c r="F575" i="190"/>
  <c r="F574" i="190"/>
  <c r="E574" i="190"/>
  <c r="D573" i="190"/>
  <c r="D572" i="190"/>
  <c r="F568" i="190"/>
  <c r="D571" i="190"/>
  <c r="D570" i="190"/>
  <c r="E568" i="190"/>
  <c r="F567" i="190"/>
  <c r="E567" i="190"/>
  <c r="F566" i="190"/>
  <c r="E566" i="190"/>
  <c r="E565" i="190"/>
  <c r="D565" i="190"/>
  <c r="F565" i="190"/>
  <c r="F564" i="190"/>
  <c r="E564" i="190"/>
  <c r="F563" i="190"/>
  <c r="E563" i="190"/>
  <c r="F562" i="190"/>
  <c r="E562" i="190"/>
  <c r="D562" i="190"/>
  <c r="F561" i="190"/>
  <c r="E561" i="190"/>
  <c r="D561" i="190"/>
  <c r="E560" i="190"/>
  <c r="D560" i="190"/>
  <c r="F560" i="190"/>
  <c r="D559" i="190"/>
  <c r="D558" i="190"/>
  <c r="F557" i="190"/>
  <c r="E557" i="190"/>
  <c r="F556" i="190"/>
  <c r="E556" i="190"/>
  <c r="F555" i="190"/>
  <c r="E555" i="190"/>
  <c r="D555" i="190"/>
  <c r="F554" i="190"/>
  <c r="E554" i="190"/>
  <c r="F553" i="190"/>
  <c r="E553" i="190"/>
  <c r="D553" i="190"/>
  <c r="F552" i="190"/>
  <c r="E552" i="190"/>
  <c r="E551" i="190"/>
  <c r="D551" i="190"/>
  <c r="F551" i="190"/>
  <c r="F548" i="190"/>
  <c r="E548" i="190"/>
  <c r="E547" i="190"/>
  <c r="D547" i="190"/>
  <c r="F547" i="190"/>
  <c r="F546" i="190"/>
  <c r="E546" i="190"/>
  <c r="F545" i="190"/>
  <c r="E545" i="190"/>
  <c r="E544" i="190"/>
  <c r="D544" i="190"/>
  <c r="F544" i="190"/>
  <c r="F543" i="190"/>
  <c r="E543" i="190"/>
  <c r="F542" i="190"/>
  <c r="E542" i="190"/>
  <c r="F541" i="190"/>
  <c r="E541" i="190"/>
  <c r="E540" i="190"/>
  <c r="D540" i="190"/>
  <c r="F540" i="190"/>
  <c r="E539" i="190"/>
  <c r="D539" i="190"/>
  <c r="F539" i="190"/>
  <c r="F538" i="190"/>
  <c r="E538" i="190"/>
  <c r="D538" i="190"/>
  <c r="D537" i="190"/>
  <c r="F532" i="190"/>
  <c r="E532" i="190"/>
  <c r="F531" i="190"/>
  <c r="E531" i="190"/>
  <c r="F530" i="190"/>
  <c r="E530" i="190"/>
  <c r="D530" i="190"/>
  <c r="F529" i="190"/>
  <c r="E529" i="190"/>
  <c r="D529" i="190"/>
  <c r="E528" i="190"/>
  <c r="D528" i="190"/>
  <c r="F528" i="190"/>
  <c r="F527" i="190"/>
  <c r="E527" i="190"/>
  <c r="F526" i="190"/>
  <c r="E526" i="190"/>
  <c r="F525" i="190"/>
  <c r="E525" i="190"/>
  <c r="F524" i="190"/>
  <c r="E524" i="190"/>
  <c r="D524" i="190"/>
  <c r="F523" i="190"/>
  <c r="E523" i="190"/>
  <c r="F520" i="190"/>
  <c r="E520" i="190"/>
  <c r="E519" i="190"/>
  <c r="D518" i="190"/>
  <c r="D517" i="190"/>
  <c r="F516" i="190"/>
  <c r="E516" i="190"/>
  <c r="F515" i="190"/>
  <c r="E515" i="190"/>
  <c r="D513" i="190"/>
  <c r="D512" i="190"/>
  <c r="D509" i="190"/>
  <c r="D508" i="190"/>
  <c r="F506" i="190"/>
  <c r="E506" i="190"/>
  <c r="F505" i="190"/>
  <c r="E505" i="190"/>
  <c r="F504" i="190"/>
  <c r="E504" i="190"/>
  <c r="F503" i="190"/>
  <c r="E503" i="190"/>
  <c r="F502" i="190"/>
  <c r="E502" i="190"/>
  <c r="F498" i="190"/>
  <c r="E498" i="190"/>
  <c r="E497" i="190"/>
  <c r="D497" i="190"/>
  <c r="F497" i="190"/>
  <c r="F496" i="190"/>
  <c r="E496" i="190"/>
  <c r="D496" i="190"/>
  <c r="F495" i="190"/>
  <c r="E495" i="190"/>
  <c r="D495" i="190"/>
  <c r="F494" i="190"/>
  <c r="E494" i="190"/>
  <c r="F493" i="190"/>
  <c r="E493" i="190"/>
  <c r="D493" i="190"/>
  <c r="D492" i="190"/>
  <c r="D490" i="190"/>
  <c r="D489" i="190"/>
  <c r="F487" i="190"/>
  <c r="E487" i="190"/>
  <c r="F486" i="190"/>
  <c r="E486" i="190"/>
  <c r="F485" i="190"/>
  <c r="E485" i="190"/>
  <c r="F484" i="190"/>
  <c r="E484" i="190"/>
  <c r="F483" i="190"/>
  <c r="E483" i="190"/>
  <c r="D482" i="190"/>
  <c r="D480" i="190"/>
  <c r="D477" i="190"/>
  <c r="D476" i="190"/>
  <c r="D475" i="190"/>
  <c r="D472" i="190"/>
  <c r="D471" i="190"/>
  <c r="D469" i="190"/>
  <c r="F467" i="190"/>
  <c r="E467" i="190"/>
  <c r="F466" i="190"/>
  <c r="E466" i="190"/>
  <c r="F465" i="190"/>
  <c r="E465" i="190"/>
  <c r="F464" i="190"/>
  <c r="E464" i="190"/>
  <c r="F463" i="190"/>
  <c r="E463" i="190"/>
  <c r="F459" i="190"/>
  <c r="E459" i="190"/>
  <c r="E458" i="190"/>
  <c r="D457" i="190"/>
  <c r="D456" i="190"/>
  <c r="F455" i="190"/>
  <c r="E455" i="190"/>
  <c r="E454" i="190"/>
  <c r="D454" i="190"/>
  <c r="F454" i="190"/>
  <c r="D452" i="190"/>
  <c r="F450" i="190"/>
  <c r="E450" i="190"/>
  <c r="F449" i="190"/>
  <c r="E449" i="190"/>
  <c r="F448" i="190"/>
  <c r="E448" i="190"/>
  <c r="F447" i="190"/>
  <c r="E447" i="190"/>
  <c r="F446" i="190"/>
  <c r="E446" i="190"/>
  <c r="F445" i="190"/>
  <c r="E445" i="190"/>
  <c r="D444" i="190"/>
  <c r="F442" i="190"/>
  <c r="E442" i="190"/>
  <c r="D441" i="190"/>
  <c r="D440" i="190"/>
  <c r="D439" i="190"/>
  <c r="D438" i="190"/>
  <c r="D437" i="190"/>
  <c r="F432" i="190"/>
  <c r="D436" i="190"/>
  <c r="D434" i="190"/>
  <c r="E432" i="190"/>
  <c r="F431" i="190"/>
  <c r="E431" i="190"/>
  <c r="F420" i="190"/>
  <c r="E420" i="190"/>
  <c r="F419" i="190"/>
  <c r="E419" i="190"/>
  <c r="F416" i="190"/>
  <c r="E416" i="190"/>
  <c r="F415" i="190"/>
  <c r="E415" i="190"/>
  <c r="F414" i="190"/>
  <c r="E414" i="190"/>
  <c r="D414" i="190"/>
  <c r="D412" i="190"/>
  <c r="F411" i="190"/>
  <c r="E411" i="190"/>
  <c r="F410" i="190"/>
  <c r="E410" i="190"/>
  <c r="F409" i="190"/>
  <c r="E409" i="190"/>
  <c r="D408" i="190"/>
  <c r="D407" i="190"/>
  <c r="F405" i="190"/>
  <c r="E405" i="190"/>
  <c r="E404" i="190"/>
  <c r="D404" i="190"/>
  <c r="F404" i="190"/>
  <c r="F403" i="190"/>
  <c r="E403" i="190"/>
  <c r="D403" i="190"/>
  <c r="F402" i="190"/>
  <c r="E402" i="190"/>
  <c r="D402" i="190"/>
  <c r="F401" i="190"/>
  <c r="E401" i="190"/>
  <c r="F400" i="190"/>
  <c r="E400" i="190"/>
  <c r="D400" i="190"/>
  <c r="F399" i="190"/>
  <c r="E399" i="190"/>
  <c r="E398" i="190"/>
  <c r="D398" i="190"/>
  <c r="F398" i="190"/>
  <c r="F397" i="190"/>
  <c r="E397" i="190"/>
  <c r="F396" i="190"/>
  <c r="E396" i="190"/>
  <c r="D395" i="190"/>
  <c r="D394" i="190"/>
  <c r="D393" i="190"/>
  <c r="D391" i="190"/>
  <c r="D390" i="190"/>
  <c r="F389" i="190"/>
  <c r="E389" i="190"/>
  <c r="F388" i="190"/>
  <c r="E388" i="190"/>
  <c r="E387" i="190"/>
  <c r="D387" i="190"/>
  <c r="F387" i="190"/>
  <c r="F386" i="190"/>
  <c r="E386" i="190"/>
  <c r="F385" i="190"/>
  <c r="E385" i="190"/>
  <c r="F384" i="190"/>
  <c r="E384" i="190"/>
  <c r="E383" i="190"/>
  <c r="D383" i="190"/>
  <c r="F383" i="190"/>
  <c r="F382" i="190"/>
  <c r="E382" i="190"/>
  <c r="F381" i="190"/>
  <c r="E381" i="190"/>
  <c r="F377" i="190"/>
  <c r="E377" i="190"/>
  <c r="F376" i="190"/>
  <c r="E376" i="190"/>
  <c r="E375" i="190"/>
  <c r="D375" i="190"/>
  <c r="F375" i="190"/>
  <c r="D374" i="190"/>
  <c r="D372" i="190"/>
  <c r="F368" i="190"/>
  <c r="E368" i="190"/>
  <c r="F367" i="190"/>
  <c r="E367" i="190"/>
  <c r="F366" i="190"/>
  <c r="E366" i="190"/>
  <c r="F365" i="190"/>
  <c r="E365" i="190"/>
  <c r="D364" i="190"/>
  <c r="D362" i="190"/>
  <c r="D360" i="190"/>
  <c r="D358" i="190"/>
  <c r="D356" i="190"/>
  <c r="D354" i="190"/>
  <c r="D353" i="190"/>
  <c r="D351" i="190"/>
  <c r="F349" i="190"/>
  <c r="E349" i="190"/>
  <c r="F348" i="190"/>
  <c r="E348" i="190"/>
  <c r="D348" i="190"/>
  <c r="F347" i="190"/>
  <c r="E347" i="190"/>
  <c r="E346" i="190"/>
  <c r="D346" i="190"/>
  <c r="F346" i="190"/>
  <c r="F345" i="190"/>
  <c r="E345" i="190"/>
  <c r="F344" i="190"/>
  <c r="E344" i="190"/>
  <c r="F334" i="190"/>
  <c r="E334" i="190"/>
  <c r="F333" i="190"/>
  <c r="E333" i="190"/>
  <c r="F332" i="190"/>
  <c r="E332" i="190"/>
  <c r="F331" i="190"/>
  <c r="E331" i="190"/>
  <c r="F330" i="190"/>
  <c r="E330" i="190"/>
  <c r="E329" i="190"/>
  <c r="D329" i="190"/>
  <c r="F329" i="190"/>
  <c r="F328" i="190"/>
  <c r="E328" i="190"/>
  <c r="F327" i="190"/>
  <c r="E327" i="190"/>
  <c r="D327" i="190"/>
  <c r="F326" i="190"/>
  <c r="E326" i="190"/>
  <c r="F325" i="190"/>
  <c r="E325" i="190"/>
  <c r="D325" i="190"/>
  <c r="F324" i="190"/>
  <c r="E324" i="190"/>
  <c r="F323" i="190"/>
  <c r="E323" i="190"/>
  <c r="F322" i="190"/>
  <c r="E322" i="190"/>
  <c r="D322" i="190"/>
  <c r="F319" i="190"/>
  <c r="E319" i="190"/>
  <c r="D317" i="190"/>
  <c r="D316" i="190"/>
  <c r="D313" i="190"/>
  <c r="D312" i="190"/>
  <c r="D310" i="190"/>
  <c r="F309" i="190"/>
  <c r="E309" i="190"/>
  <c r="F308" i="190"/>
  <c r="E308" i="190"/>
  <c r="F307" i="190"/>
  <c r="E307" i="190"/>
  <c r="F306" i="190"/>
  <c r="E306" i="190"/>
  <c r="F305" i="190"/>
  <c r="E305" i="190"/>
  <c r="F304" i="190"/>
  <c r="E304" i="190"/>
  <c r="D304" i="190"/>
  <c r="E303" i="190"/>
  <c r="D303" i="190"/>
  <c r="F303" i="190"/>
  <c r="F302" i="190"/>
  <c r="E302" i="190"/>
  <c r="F301" i="190"/>
  <c r="E301" i="190"/>
  <c r="D301" i="190"/>
  <c r="F300" i="190"/>
  <c r="E300" i="190"/>
  <c r="F299" i="190"/>
  <c r="E299" i="190"/>
  <c r="F298" i="190"/>
  <c r="E298" i="190"/>
  <c r="F297" i="190"/>
  <c r="E297" i="190"/>
  <c r="F296" i="190"/>
  <c r="E296" i="190"/>
  <c r="F295" i="190"/>
  <c r="E295" i="190"/>
  <c r="F294" i="190"/>
  <c r="E294" i="190"/>
  <c r="F293" i="190"/>
  <c r="E293" i="190"/>
  <c r="D293" i="190"/>
  <c r="F292" i="190"/>
  <c r="E292" i="190"/>
  <c r="E291" i="190"/>
  <c r="D291" i="190"/>
  <c r="F291" i="190"/>
  <c r="F290" i="190"/>
  <c r="E290" i="190"/>
  <c r="D290" i="190"/>
  <c r="F289" i="190"/>
  <c r="E289" i="190"/>
  <c r="D289" i="190"/>
  <c r="E288" i="190"/>
  <c r="D288" i="190"/>
  <c r="F288" i="190"/>
  <c r="E287" i="190"/>
  <c r="D287" i="190"/>
  <c r="F287" i="190"/>
  <c r="F286" i="190"/>
  <c r="E286" i="190"/>
  <c r="E285" i="190"/>
  <c r="D285" i="190"/>
  <c r="F285" i="190"/>
  <c r="E284" i="190"/>
  <c r="D284" i="190"/>
  <c r="F284" i="190"/>
  <c r="F283" i="190"/>
  <c r="E283" i="190"/>
  <c r="D283" i="190"/>
  <c r="F282" i="190"/>
  <c r="E282" i="190"/>
  <c r="F281" i="190"/>
  <c r="E281" i="190"/>
  <c r="D277" i="190"/>
  <c r="F275" i="190"/>
  <c r="E275" i="190"/>
  <c r="D274" i="190"/>
  <c r="D273" i="190"/>
  <c r="F272" i="190"/>
  <c r="E272" i="190"/>
  <c r="F271" i="190"/>
  <c r="E271" i="190"/>
  <c r="F270" i="190"/>
  <c r="E270" i="190"/>
  <c r="D270" i="190"/>
  <c r="D269" i="190"/>
  <c r="F267" i="190"/>
  <c r="E267" i="190"/>
  <c r="E266" i="190"/>
  <c r="D266" i="190"/>
  <c r="F266" i="190"/>
  <c r="F265" i="190"/>
  <c r="E265" i="190"/>
  <c r="F264" i="190"/>
  <c r="E264" i="190"/>
  <c r="E263" i="190"/>
  <c r="D263" i="190"/>
  <c r="F263" i="190"/>
  <c r="F262" i="190"/>
  <c r="E262" i="190"/>
  <c r="D262" i="190"/>
  <c r="F261" i="190"/>
  <c r="E261" i="190"/>
  <c r="E260" i="190"/>
  <c r="D260" i="190"/>
  <c r="F260" i="190"/>
  <c r="F259" i="190"/>
  <c r="E259" i="190"/>
  <c r="E258" i="190"/>
  <c r="F257" i="190"/>
  <c r="E257" i="190"/>
  <c r="F256" i="190"/>
  <c r="E256" i="190"/>
  <c r="F255" i="190"/>
  <c r="E255" i="190"/>
  <c r="E254" i="190"/>
  <c r="D254" i="190"/>
  <c r="F254" i="190"/>
  <c r="F253" i="190"/>
  <c r="E253" i="190"/>
  <c r="F252" i="190"/>
  <c r="E252" i="190"/>
  <c r="D251" i="190"/>
  <c r="D250" i="190"/>
  <c r="F249" i="190"/>
  <c r="E249" i="190"/>
  <c r="F248" i="190"/>
  <c r="E248" i="190"/>
  <c r="D247" i="190"/>
  <c r="F242" i="190"/>
  <c r="E242" i="190"/>
  <c r="E241" i="190"/>
  <c r="D241" i="190"/>
  <c r="F241" i="190"/>
  <c r="F240" i="190"/>
  <c r="E240" i="190"/>
  <c r="D240" i="190"/>
  <c r="F239" i="190"/>
  <c r="E239" i="190"/>
  <c r="D239" i="190"/>
  <c r="F238" i="190"/>
  <c r="E238" i="190"/>
  <c r="F237" i="190"/>
  <c r="E237" i="190"/>
  <c r="D237" i="190"/>
  <c r="F236" i="190"/>
  <c r="E236" i="190"/>
  <c r="D235" i="190"/>
  <c r="D234" i="190"/>
  <c r="D233" i="190"/>
  <c r="F232" i="190"/>
  <c r="E232" i="190"/>
  <c r="F231" i="190"/>
  <c r="E231" i="190"/>
  <c r="F230" i="190"/>
  <c r="E230" i="190"/>
  <c r="D230" i="190"/>
  <c r="F229" i="190"/>
  <c r="E229" i="190"/>
  <c r="E228" i="190"/>
  <c r="D228" i="190"/>
  <c r="F228" i="190"/>
  <c r="F227" i="190"/>
  <c r="E227" i="190"/>
  <c r="F226" i="190"/>
  <c r="E226" i="190"/>
  <c r="F225" i="190"/>
  <c r="E225" i="190"/>
  <c r="D225" i="190"/>
  <c r="F224" i="190"/>
  <c r="E224" i="190"/>
  <c r="F223" i="190"/>
  <c r="E223" i="190"/>
  <c r="F222" i="190"/>
  <c r="E222" i="190"/>
  <c r="D222" i="190"/>
  <c r="E221" i="190"/>
  <c r="D221" i="190"/>
  <c r="F221" i="190"/>
  <c r="D220" i="190"/>
  <c r="D219" i="190"/>
  <c r="D218" i="190"/>
  <c r="D217" i="190"/>
  <c r="F216" i="190"/>
  <c r="E216" i="190"/>
  <c r="F215" i="190"/>
  <c r="E215" i="190"/>
  <c r="D215" i="190"/>
  <c r="D214" i="190"/>
  <c r="D213" i="190"/>
  <c r="D211" i="190"/>
  <c r="D204" i="190"/>
  <c r="F202" i="190"/>
  <c r="E202" i="190"/>
  <c r="F201" i="190"/>
  <c r="E201" i="190"/>
  <c r="D201" i="190"/>
  <c r="F200" i="190"/>
  <c r="E200" i="190"/>
  <c r="E199" i="190"/>
  <c r="D199" i="190"/>
  <c r="F199" i="190"/>
  <c r="F198" i="190"/>
  <c r="E198" i="190"/>
  <c r="D198" i="190"/>
  <c r="F197" i="190"/>
  <c r="E197" i="190"/>
  <c r="E196" i="190"/>
  <c r="D196" i="190"/>
  <c r="F196" i="190"/>
  <c r="F195" i="190"/>
  <c r="E195" i="190"/>
  <c r="D195" i="190"/>
  <c r="F194" i="190"/>
  <c r="E194" i="190"/>
  <c r="D192" i="190"/>
  <c r="F190" i="190"/>
  <c r="E190" i="190"/>
  <c r="F189" i="190"/>
  <c r="E189" i="190"/>
  <c r="E188" i="190"/>
  <c r="D188" i="190"/>
  <c r="F188" i="190"/>
  <c r="E187" i="190"/>
  <c r="D187" i="190"/>
  <c r="F187" i="190"/>
  <c r="D186" i="190"/>
  <c r="D185" i="190"/>
  <c r="D182" i="190"/>
  <c r="D180" i="190"/>
  <c r="D179" i="190"/>
  <c r="D178" i="190"/>
  <c r="D177" i="190"/>
  <c r="D176" i="190"/>
  <c r="D175" i="190"/>
  <c r="D170" i="190"/>
  <c r="D169" i="190"/>
  <c r="D168" i="190"/>
  <c r="D167" i="190"/>
  <c r="D165" i="190"/>
  <c r="D163" i="190"/>
  <c r="D160" i="190"/>
  <c r="D158" i="190"/>
  <c r="D157" i="190"/>
  <c r="F155" i="190"/>
  <c r="E155" i="190"/>
  <c r="F154" i="190"/>
  <c r="E154" i="190"/>
  <c r="E153" i="190"/>
  <c r="D153" i="190"/>
  <c r="F153" i="190"/>
  <c r="E152" i="190"/>
  <c r="D152" i="190"/>
  <c r="F152" i="190"/>
  <c r="F151" i="190"/>
  <c r="E151" i="190"/>
  <c r="F150" i="190"/>
  <c r="E150" i="190"/>
  <c r="F149" i="190"/>
  <c r="E149" i="190"/>
  <c r="D149" i="190"/>
  <c r="F148" i="190"/>
  <c r="E148" i="190"/>
  <c r="D148" i="190"/>
  <c r="F147" i="190"/>
  <c r="E147" i="190"/>
  <c r="F146" i="190"/>
  <c r="E146" i="190"/>
  <c r="F145" i="190"/>
  <c r="E145" i="190"/>
  <c r="D143" i="190"/>
  <c r="F140" i="190"/>
  <c r="E140" i="190"/>
  <c r="F139" i="190"/>
  <c r="E139" i="190"/>
  <c r="F138" i="190"/>
  <c r="E138" i="190"/>
  <c r="F137" i="190"/>
  <c r="E137" i="190"/>
  <c r="F134" i="190"/>
  <c r="E134" i="190"/>
  <c r="F133" i="190"/>
  <c r="E133" i="190"/>
  <c r="D133" i="190"/>
  <c r="F132" i="190"/>
  <c r="E132" i="190"/>
  <c r="F131" i="190"/>
  <c r="E131" i="190"/>
  <c r="F130" i="190"/>
  <c r="E130" i="190"/>
  <c r="D129" i="190"/>
  <c r="D128" i="190"/>
  <c r="D127" i="190"/>
  <c r="D126" i="190"/>
  <c r="D125" i="190"/>
  <c r="D124" i="190"/>
  <c r="F123" i="190"/>
  <c r="E123" i="190"/>
  <c r="F122" i="190"/>
  <c r="E122" i="190"/>
  <c r="E121" i="190"/>
  <c r="D121" i="190"/>
  <c r="F121" i="190"/>
  <c r="D119" i="190"/>
  <c r="D118" i="190"/>
  <c r="D117" i="190"/>
  <c r="F116" i="190"/>
  <c r="E116" i="190"/>
  <c r="F115" i="190"/>
  <c r="E115" i="190"/>
  <c r="F114" i="190"/>
  <c r="E114" i="190"/>
  <c r="D114" i="190"/>
  <c r="F113" i="190"/>
  <c r="E113" i="190"/>
  <c r="E112" i="190"/>
  <c r="D112" i="190"/>
  <c r="F112" i="190"/>
  <c r="F111" i="190"/>
  <c r="E111" i="190"/>
  <c r="D111" i="190"/>
  <c r="F110" i="190"/>
  <c r="E110" i="190"/>
  <c r="F109" i="190"/>
  <c r="E109" i="190"/>
  <c r="F108" i="190"/>
  <c r="E108" i="190"/>
  <c r="F107" i="190"/>
  <c r="E107" i="190"/>
  <c r="F106" i="190"/>
  <c r="E106" i="190"/>
  <c r="D106" i="190"/>
  <c r="E105" i="190"/>
  <c r="D105" i="190"/>
  <c r="F105" i="190"/>
  <c r="E104" i="190"/>
  <c r="D104" i="190"/>
  <c r="F104" i="190"/>
  <c r="E103" i="190"/>
  <c r="E102" i="190"/>
  <c r="D102" i="190"/>
  <c r="F102" i="190"/>
  <c r="F101" i="190"/>
  <c r="E101" i="190"/>
  <c r="D101" i="190"/>
  <c r="D100" i="190"/>
  <c r="D99" i="190"/>
  <c r="D98" i="190"/>
  <c r="D97" i="190"/>
  <c r="D96" i="190"/>
  <c r="D95" i="190"/>
  <c r="F90" i="190"/>
  <c r="E90" i="190"/>
  <c r="F89" i="190"/>
  <c r="E89" i="190"/>
  <c r="D89" i="190"/>
  <c r="F88" i="190"/>
  <c r="E88" i="190"/>
  <c r="F87" i="190"/>
  <c r="E87" i="190"/>
  <c r="D87" i="190"/>
  <c r="F86" i="190"/>
  <c r="E86" i="190"/>
  <c r="E85" i="190"/>
  <c r="D85" i="190"/>
  <c r="F85" i="190"/>
  <c r="F84" i="190"/>
  <c r="E84" i="190"/>
  <c r="E83" i="190"/>
  <c r="D83" i="190"/>
  <c r="F83" i="190"/>
  <c r="F82" i="190"/>
  <c r="E82" i="190"/>
  <c r="F81" i="190"/>
  <c r="E81" i="190"/>
  <c r="F78" i="190"/>
  <c r="E78" i="190"/>
  <c r="F71" i="190"/>
  <c r="E71" i="190"/>
  <c r="D70" i="190"/>
  <c r="D69" i="190"/>
  <c r="D68" i="190"/>
  <c r="D67" i="190"/>
  <c r="F62" i="190"/>
  <c r="D64" i="190"/>
  <c r="D63" i="190"/>
  <c r="E62" i="190"/>
  <c r="D61" i="190"/>
  <c r="D60" i="190"/>
  <c r="D59" i="190"/>
  <c r="D57" i="190"/>
  <c r="B603" i="190"/>
  <c r="B604" i="190"/>
  <c r="E53" i="190"/>
  <c r="F52" i="190"/>
  <c r="E52" i="190"/>
  <c r="F51" i="190"/>
  <c r="E51" i="190"/>
  <c r="F50" i="190"/>
  <c r="E50" i="190"/>
  <c r="F49" i="190"/>
  <c r="E49" i="190"/>
  <c r="F45" i="190"/>
  <c r="E45" i="190"/>
  <c r="F42" i="190"/>
  <c r="E42" i="190"/>
  <c r="F39" i="190"/>
  <c r="E39" i="190"/>
  <c r="F32" i="190"/>
  <c r="E32" i="190"/>
  <c r="F31" i="190"/>
  <c r="E31" i="190"/>
  <c r="F28" i="190"/>
  <c r="E28" i="190"/>
  <c r="F18" i="190"/>
  <c r="E18" i="190"/>
  <c r="F15" i="190"/>
  <c r="E15" i="190"/>
  <c r="F14" i="190"/>
  <c r="E14" i="190"/>
  <c r="F13" i="190"/>
  <c r="E13" i="190"/>
  <c r="F7" i="190"/>
  <c r="E7" i="190"/>
  <c r="F6" i="190"/>
  <c r="E6" i="190"/>
  <c r="B601" i="189"/>
  <c r="B602" i="189"/>
  <c r="G600" i="189"/>
  <c r="H600" i="189"/>
  <c r="I600" i="189"/>
  <c r="F600" i="189"/>
  <c r="E600" i="189"/>
  <c r="E599" i="189"/>
  <c r="E598" i="189"/>
  <c r="H597" i="189"/>
  <c r="I597" i="189"/>
  <c r="G597" i="189"/>
  <c r="F597" i="189"/>
  <c r="I596" i="189"/>
  <c r="H596" i="189"/>
  <c r="G596" i="189"/>
  <c r="F596" i="189"/>
  <c r="E596" i="189"/>
  <c r="F595" i="189"/>
  <c r="F594" i="189"/>
  <c r="H593" i="189"/>
  <c r="I593" i="189"/>
  <c r="G593" i="189"/>
  <c r="F593" i="189"/>
  <c r="E593" i="189"/>
  <c r="I592" i="189"/>
  <c r="H592" i="189"/>
  <c r="G592" i="189"/>
  <c r="F592" i="189"/>
  <c r="E592" i="189"/>
  <c r="G591" i="189"/>
  <c r="H591" i="189"/>
  <c r="I591" i="189"/>
  <c r="F591" i="189"/>
  <c r="E591" i="189"/>
  <c r="G590" i="189"/>
  <c r="H590" i="189"/>
  <c r="I590" i="189"/>
  <c r="F590" i="189"/>
  <c r="E590" i="189"/>
  <c r="G589" i="189"/>
  <c r="H589" i="189"/>
  <c r="I589" i="189"/>
  <c r="F589" i="189"/>
  <c r="E589" i="189"/>
  <c r="H588" i="189"/>
  <c r="I588" i="189"/>
  <c r="G588" i="189"/>
  <c r="F588" i="189"/>
  <c r="E588" i="189"/>
  <c r="I587" i="189"/>
  <c r="G587" i="189"/>
  <c r="H587" i="189"/>
  <c r="F587" i="189"/>
  <c r="E587" i="189"/>
  <c r="H586" i="189"/>
  <c r="I586" i="189"/>
  <c r="G586" i="189"/>
  <c r="F586" i="189"/>
  <c r="E586" i="189"/>
  <c r="I585" i="189"/>
  <c r="H585" i="189"/>
  <c r="G585" i="189"/>
  <c r="F585" i="189"/>
  <c r="E585" i="189"/>
  <c r="I584" i="189"/>
  <c r="H584" i="189"/>
  <c r="G584" i="189"/>
  <c r="F584" i="189"/>
  <c r="E584" i="189"/>
  <c r="G583" i="189"/>
  <c r="H583" i="189"/>
  <c r="I583" i="189"/>
  <c r="F583" i="189"/>
  <c r="E583" i="189"/>
  <c r="G582" i="189"/>
  <c r="H582" i="189"/>
  <c r="I582" i="189"/>
  <c r="F582" i="189"/>
  <c r="E582" i="189"/>
  <c r="G581" i="189"/>
  <c r="H581" i="189"/>
  <c r="I581" i="189"/>
  <c r="F581" i="189"/>
  <c r="E581" i="189"/>
  <c r="H580" i="189"/>
  <c r="I580" i="189"/>
  <c r="G580" i="189"/>
  <c r="F580" i="189"/>
  <c r="E580" i="189"/>
  <c r="G579" i="189"/>
  <c r="H579" i="189"/>
  <c r="I579" i="189"/>
  <c r="F579" i="189"/>
  <c r="E579" i="189"/>
  <c r="G578" i="189"/>
  <c r="H578" i="189"/>
  <c r="I578" i="189"/>
  <c r="F578" i="189"/>
  <c r="E578" i="189"/>
  <c r="H577" i="189"/>
  <c r="I577" i="189"/>
  <c r="G577" i="189"/>
  <c r="F577" i="189"/>
  <c r="E577" i="189"/>
  <c r="I576" i="189"/>
  <c r="H576" i="189"/>
  <c r="G576" i="189"/>
  <c r="F576" i="189"/>
  <c r="E576" i="189"/>
  <c r="G575" i="189"/>
  <c r="H575" i="189"/>
  <c r="I575" i="189"/>
  <c r="F575" i="189"/>
  <c r="E575" i="189"/>
  <c r="G574" i="189"/>
  <c r="H574" i="189"/>
  <c r="I574" i="189"/>
  <c r="F574" i="189"/>
  <c r="E574" i="189"/>
  <c r="E573" i="189"/>
  <c r="E572" i="189"/>
  <c r="E571" i="189"/>
  <c r="E570" i="189"/>
  <c r="E569" i="189"/>
  <c r="H568" i="189"/>
  <c r="I568" i="189"/>
  <c r="G568" i="189"/>
  <c r="F568" i="189"/>
  <c r="H567" i="189"/>
  <c r="I567" i="189"/>
  <c r="G567" i="189"/>
  <c r="F567" i="189"/>
  <c r="E567" i="189"/>
  <c r="G566" i="189"/>
  <c r="H566" i="189"/>
  <c r="I566" i="189"/>
  <c r="F566" i="189"/>
  <c r="E566" i="189"/>
  <c r="G565" i="189"/>
  <c r="H565" i="189"/>
  <c r="I565" i="189"/>
  <c r="F565" i="189"/>
  <c r="E565" i="189"/>
  <c r="H564" i="189"/>
  <c r="I564" i="189"/>
  <c r="G564" i="189"/>
  <c r="F564" i="189"/>
  <c r="E564" i="189"/>
  <c r="I563" i="189"/>
  <c r="H563" i="189"/>
  <c r="G563" i="189"/>
  <c r="F563" i="189"/>
  <c r="E563" i="189"/>
  <c r="G562" i="189"/>
  <c r="H562" i="189"/>
  <c r="I562" i="189"/>
  <c r="F562" i="189"/>
  <c r="E562" i="189"/>
  <c r="G561" i="189"/>
  <c r="H561" i="189"/>
  <c r="I561" i="189"/>
  <c r="F561" i="189"/>
  <c r="E561" i="189"/>
  <c r="G560" i="189"/>
  <c r="H560" i="189"/>
  <c r="I560" i="189"/>
  <c r="F560" i="189"/>
  <c r="E560" i="189"/>
  <c r="E559" i="189"/>
  <c r="E558" i="189"/>
  <c r="H557" i="189"/>
  <c r="I557" i="189"/>
  <c r="G557" i="189"/>
  <c r="F557" i="189"/>
  <c r="G556" i="189"/>
  <c r="H556" i="189"/>
  <c r="I556" i="189"/>
  <c r="F556" i="189"/>
  <c r="E556" i="189"/>
  <c r="H555" i="189"/>
  <c r="I555" i="189"/>
  <c r="G555" i="189"/>
  <c r="F555" i="189"/>
  <c r="E555" i="189"/>
  <c r="I554" i="189"/>
  <c r="H554" i="189"/>
  <c r="G554" i="189"/>
  <c r="F554" i="189"/>
  <c r="E554" i="189"/>
  <c r="G553" i="189"/>
  <c r="H553" i="189"/>
  <c r="I553" i="189"/>
  <c r="F553" i="189"/>
  <c r="E553" i="189"/>
  <c r="G552" i="189"/>
  <c r="H552" i="189"/>
  <c r="I552" i="189"/>
  <c r="F552" i="189"/>
  <c r="E552" i="189"/>
  <c r="G551" i="189"/>
  <c r="H551" i="189"/>
  <c r="I551" i="189"/>
  <c r="F551" i="189"/>
  <c r="E551" i="189"/>
  <c r="E550" i="189"/>
  <c r="E549" i="189"/>
  <c r="H548" i="189"/>
  <c r="I548" i="189"/>
  <c r="G548" i="189"/>
  <c r="F548" i="189"/>
  <c r="G547" i="189"/>
  <c r="H547" i="189"/>
  <c r="I547" i="189"/>
  <c r="F547" i="189"/>
  <c r="E547" i="189"/>
  <c r="H546" i="189"/>
  <c r="I546" i="189"/>
  <c r="G546" i="189"/>
  <c r="F546" i="189"/>
  <c r="E546" i="189"/>
  <c r="I545" i="189"/>
  <c r="H545" i="189"/>
  <c r="G545" i="189"/>
  <c r="F545" i="189"/>
  <c r="E545" i="189"/>
  <c r="G544" i="189"/>
  <c r="H544" i="189"/>
  <c r="I544" i="189"/>
  <c r="F544" i="189"/>
  <c r="I543" i="189"/>
  <c r="G543" i="189"/>
  <c r="H543" i="189"/>
  <c r="F543" i="189"/>
  <c r="E543" i="189"/>
  <c r="H542" i="189"/>
  <c r="I542" i="189"/>
  <c r="G542" i="189"/>
  <c r="F542" i="189"/>
  <c r="E542" i="189"/>
  <c r="G541" i="189"/>
  <c r="H541" i="189"/>
  <c r="I541" i="189"/>
  <c r="F541" i="189"/>
  <c r="E541" i="189"/>
  <c r="H540" i="189"/>
  <c r="I540" i="189"/>
  <c r="G540" i="189"/>
  <c r="F540" i="189"/>
  <c r="E540" i="189"/>
  <c r="G539" i="189"/>
  <c r="H539" i="189"/>
  <c r="I539" i="189"/>
  <c r="F539" i="189"/>
  <c r="E539" i="189"/>
  <c r="G538" i="189"/>
  <c r="H538" i="189"/>
  <c r="I538" i="189"/>
  <c r="F538" i="189"/>
  <c r="E538" i="189"/>
  <c r="E537" i="189"/>
  <c r="E536" i="189"/>
  <c r="E535" i="189"/>
  <c r="H532" i="189"/>
  <c r="I532" i="189"/>
  <c r="E533" i="189"/>
  <c r="G532" i="189"/>
  <c r="F532" i="189"/>
  <c r="H531" i="189"/>
  <c r="I531" i="189"/>
  <c r="G531" i="189"/>
  <c r="F531" i="189"/>
  <c r="E531" i="189"/>
  <c r="I530" i="189"/>
  <c r="H530" i="189"/>
  <c r="G530" i="189"/>
  <c r="F530" i="189"/>
  <c r="E530" i="189"/>
  <c r="I529" i="189"/>
  <c r="G529" i="189"/>
  <c r="H529" i="189"/>
  <c r="F529" i="189"/>
  <c r="E529" i="189"/>
  <c r="H528" i="189"/>
  <c r="I528" i="189"/>
  <c r="G528" i="189"/>
  <c r="F528" i="189"/>
  <c r="E528" i="189"/>
  <c r="G527" i="189"/>
  <c r="H527" i="189"/>
  <c r="I527" i="189"/>
  <c r="F527" i="189"/>
  <c r="E527" i="189"/>
  <c r="F526" i="189"/>
  <c r="G525" i="189"/>
  <c r="H525" i="189"/>
  <c r="I525" i="189"/>
  <c r="F525" i="189"/>
  <c r="E525" i="189"/>
  <c r="G524" i="189"/>
  <c r="H524" i="189"/>
  <c r="I524" i="189"/>
  <c r="F524" i="189"/>
  <c r="E524" i="189"/>
  <c r="H523" i="189"/>
  <c r="I523" i="189"/>
  <c r="G523" i="189"/>
  <c r="F523" i="189"/>
  <c r="E523" i="189"/>
  <c r="E522" i="189"/>
  <c r="E521" i="189"/>
  <c r="G520" i="189"/>
  <c r="F520" i="189"/>
  <c r="F519" i="189"/>
  <c r="E518" i="189"/>
  <c r="E517" i="189"/>
  <c r="H516" i="189"/>
  <c r="I516" i="189"/>
  <c r="G516" i="189"/>
  <c r="F516" i="189"/>
  <c r="G515" i="189"/>
  <c r="H515" i="189"/>
  <c r="I515" i="189"/>
  <c r="F515" i="189"/>
  <c r="E515" i="189"/>
  <c r="E514" i="189"/>
  <c r="E513" i="189"/>
  <c r="E512" i="189"/>
  <c r="E510" i="189"/>
  <c r="E509" i="189"/>
  <c r="E508" i="189"/>
  <c r="G506" i="189"/>
  <c r="F506" i="189"/>
  <c r="I505" i="189"/>
  <c r="H505" i="189"/>
  <c r="G505" i="189"/>
  <c r="F505" i="189"/>
  <c r="E505" i="189"/>
  <c r="G504" i="189"/>
  <c r="H504" i="189"/>
  <c r="I504" i="189"/>
  <c r="F504" i="189"/>
  <c r="E504" i="189"/>
  <c r="G503" i="189"/>
  <c r="H503" i="189"/>
  <c r="I503" i="189"/>
  <c r="F503" i="189"/>
  <c r="E503" i="189"/>
  <c r="G502" i="189"/>
  <c r="H502" i="189"/>
  <c r="I502" i="189"/>
  <c r="F502" i="189"/>
  <c r="E502" i="189"/>
  <c r="E501" i="189"/>
  <c r="E500" i="189"/>
  <c r="H498" i="189"/>
  <c r="I498" i="189"/>
  <c r="E499" i="189"/>
  <c r="G498" i="189"/>
  <c r="F498" i="189"/>
  <c r="G497" i="189"/>
  <c r="H497" i="189"/>
  <c r="I497" i="189"/>
  <c r="F497" i="189"/>
  <c r="E497" i="189"/>
  <c r="H496" i="189"/>
  <c r="I496" i="189"/>
  <c r="G496" i="189"/>
  <c r="F496" i="189"/>
  <c r="E496" i="189"/>
  <c r="I495" i="189"/>
  <c r="G495" i="189"/>
  <c r="H495" i="189"/>
  <c r="F495" i="189"/>
  <c r="E495" i="189"/>
  <c r="H494" i="189"/>
  <c r="I494" i="189"/>
  <c r="G494" i="189"/>
  <c r="F494" i="189"/>
  <c r="E494" i="189"/>
  <c r="I493" i="189"/>
  <c r="H493" i="189"/>
  <c r="G493" i="189"/>
  <c r="F493" i="189"/>
  <c r="E493" i="189"/>
  <c r="E492" i="189"/>
  <c r="E490" i="189"/>
  <c r="E489" i="189"/>
  <c r="I487" i="189"/>
  <c r="H487" i="189"/>
  <c r="G487" i="189"/>
  <c r="F487" i="189"/>
  <c r="I486" i="189"/>
  <c r="H486" i="189"/>
  <c r="G486" i="189"/>
  <c r="F486" i="189"/>
  <c r="E486" i="189"/>
  <c r="I485" i="189"/>
  <c r="H485" i="189"/>
  <c r="G485" i="189"/>
  <c r="F485" i="189"/>
  <c r="E485" i="189"/>
  <c r="G484" i="189"/>
  <c r="H484" i="189"/>
  <c r="I484" i="189"/>
  <c r="F484" i="189"/>
  <c r="E484" i="189"/>
  <c r="G483" i="189"/>
  <c r="H483" i="189"/>
  <c r="I483" i="189"/>
  <c r="F483" i="189"/>
  <c r="E483" i="189"/>
  <c r="E482" i="189"/>
  <c r="E480" i="189"/>
  <c r="E479" i="189"/>
  <c r="E477" i="189"/>
  <c r="E476" i="189"/>
  <c r="E475" i="189"/>
  <c r="E474" i="189"/>
  <c r="E472" i="189"/>
  <c r="E471" i="189"/>
  <c r="E469" i="189"/>
  <c r="G467" i="189"/>
  <c r="F467" i="189"/>
  <c r="G466" i="189"/>
  <c r="H466" i="189"/>
  <c r="I466" i="189"/>
  <c r="F466" i="189"/>
  <c r="E466" i="189"/>
  <c r="G465" i="189"/>
  <c r="H465" i="189"/>
  <c r="I465" i="189"/>
  <c r="F465" i="189"/>
  <c r="E465" i="189"/>
  <c r="G464" i="189"/>
  <c r="H464" i="189"/>
  <c r="I464" i="189"/>
  <c r="F464" i="189"/>
  <c r="E464" i="189"/>
  <c r="H463" i="189"/>
  <c r="I463" i="189"/>
  <c r="G463" i="189"/>
  <c r="F463" i="189"/>
  <c r="E463" i="189"/>
  <c r="E462" i="189"/>
  <c r="H459" i="189"/>
  <c r="I459" i="189"/>
  <c r="E461" i="189"/>
  <c r="E460" i="189"/>
  <c r="G459" i="189"/>
  <c r="F459" i="189"/>
  <c r="F458" i="189"/>
  <c r="E457" i="189"/>
  <c r="H455" i="189"/>
  <c r="I455" i="189"/>
  <c r="E456" i="189"/>
  <c r="G455" i="189"/>
  <c r="F455" i="189"/>
  <c r="G454" i="189"/>
  <c r="H454" i="189"/>
  <c r="I454" i="189"/>
  <c r="F454" i="189"/>
  <c r="E454" i="189"/>
  <c r="E453" i="189"/>
  <c r="E452" i="189"/>
  <c r="H450" i="189"/>
  <c r="I450" i="189"/>
  <c r="E451" i="189"/>
  <c r="G450" i="189"/>
  <c r="F450" i="189"/>
  <c r="G449" i="189"/>
  <c r="H449" i="189"/>
  <c r="I449" i="189"/>
  <c r="F449" i="189"/>
  <c r="E449" i="189"/>
  <c r="H448" i="189"/>
  <c r="I448" i="189"/>
  <c r="G448" i="189"/>
  <c r="F448" i="189"/>
  <c r="E448" i="189"/>
  <c r="I447" i="189"/>
  <c r="G447" i="189"/>
  <c r="H447" i="189"/>
  <c r="F447" i="189"/>
  <c r="E447" i="189"/>
  <c r="H446" i="189"/>
  <c r="I446" i="189"/>
  <c r="G446" i="189"/>
  <c r="F446" i="189"/>
  <c r="E446" i="189"/>
  <c r="G445" i="189"/>
  <c r="H445" i="189"/>
  <c r="I445" i="189"/>
  <c r="F445" i="189"/>
  <c r="E445" i="189"/>
  <c r="E444" i="189"/>
  <c r="E443" i="189"/>
  <c r="H442" i="189"/>
  <c r="I442" i="189"/>
  <c r="G442" i="189"/>
  <c r="F442" i="189"/>
  <c r="E441" i="189"/>
  <c r="E440" i="189"/>
  <c r="E439" i="189"/>
  <c r="E438" i="189"/>
  <c r="E437" i="189"/>
  <c r="E436" i="189"/>
  <c r="E435" i="189"/>
  <c r="H432" i="189"/>
  <c r="I432" i="189"/>
  <c r="E434" i="189"/>
  <c r="E433" i="189"/>
  <c r="G432" i="189"/>
  <c r="F432" i="189"/>
  <c r="H431" i="189"/>
  <c r="I431" i="189"/>
  <c r="G431" i="189"/>
  <c r="F431" i="189"/>
  <c r="E431" i="189"/>
  <c r="E430" i="189"/>
  <c r="E428" i="189"/>
  <c r="E426" i="189"/>
  <c r="E425" i="189"/>
  <c r="E423" i="189"/>
  <c r="E422" i="189"/>
  <c r="H420" i="189"/>
  <c r="I420" i="189"/>
  <c r="G420" i="189"/>
  <c r="F420" i="189"/>
  <c r="G419" i="189"/>
  <c r="H419" i="189"/>
  <c r="I419" i="189"/>
  <c r="F419" i="189"/>
  <c r="E419" i="189"/>
  <c r="E418" i="189"/>
  <c r="E417" i="189"/>
  <c r="H416" i="189"/>
  <c r="I416" i="189"/>
  <c r="G416" i="189"/>
  <c r="F416" i="189"/>
  <c r="G415" i="189"/>
  <c r="H415" i="189"/>
  <c r="I415" i="189"/>
  <c r="F415" i="189"/>
  <c r="E415" i="189"/>
  <c r="G414" i="189"/>
  <c r="H414" i="189"/>
  <c r="I414" i="189"/>
  <c r="F414" i="189"/>
  <c r="E414" i="189"/>
  <c r="E413" i="189"/>
  <c r="E412" i="189"/>
  <c r="H411" i="189"/>
  <c r="I411" i="189"/>
  <c r="G411" i="189"/>
  <c r="F411" i="189"/>
  <c r="E411" i="189"/>
  <c r="H410" i="189"/>
  <c r="I410" i="189"/>
  <c r="G410" i="189"/>
  <c r="F410" i="189"/>
  <c r="E410" i="189"/>
  <c r="G409" i="189"/>
  <c r="H409" i="189"/>
  <c r="I409" i="189"/>
  <c r="F409" i="189"/>
  <c r="E409" i="189"/>
  <c r="E408" i="189"/>
  <c r="E407" i="189"/>
  <c r="H405" i="189"/>
  <c r="I405" i="189"/>
  <c r="E406" i="189"/>
  <c r="G405" i="189"/>
  <c r="F405" i="189"/>
  <c r="I404" i="189"/>
  <c r="G404" i="189"/>
  <c r="H404" i="189"/>
  <c r="F404" i="189"/>
  <c r="E404" i="189"/>
  <c r="H403" i="189"/>
  <c r="I403" i="189"/>
  <c r="G403" i="189"/>
  <c r="F403" i="189"/>
  <c r="E403" i="189"/>
  <c r="I402" i="189"/>
  <c r="G402" i="189"/>
  <c r="H402" i="189"/>
  <c r="F402" i="189"/>
  <c r="E402" i="189"/>
  <c r="H401" i="189"/>
  <c r="I401" i="189"/>
  <c r="G401" i="189"/>
  <c r="F401" i="189"/>
  <c r="E401" i="189"/>
  <c r="I400" i="189"/>
  <c r="H400" i="189"/>
  <c r="G400" i="189"/>
  <c r="F400" i="189"/>
  <c r="E400" i="189"/>
  <c r="I399" i="189"/>
  <c r="H399" i="189"/>
  <c r="G399" i="189"/>
  <c r="F399" i="189"/>
  <c r="E399" i="189"/>
  <c r="I398" i="189"/>
  <c r="G398" i="189"/>
  <c r="H398" i="189"/>
  <c r="F398" i="189"/>
  <c r="E398" i="189"/>
  <c r="H397" i="189"/>
  <c r="I397" i="189"/>
  <c r="G397" i="189"/>
  <c r="F397" i="189"/>
  <c r="E397" i="189"/>
  <c r="G396" i="189"/>
  <c r="H396" i="189"/>
  <c r="I396" i="189"/>
  <c r="F396" i="189"/>
  <c r="E396" i="189"/>
  <c r="E395" i="189"/>
  <c r="E394" i="189"/>
  <c r="E393" i="189"/>
  <c r="E392" i="189"/>
  <c r="H389" i="189"/>
  <c r="I389" i="189"/>
  <c r="E391" i="189"/>
  <c r="E390" i="189"/>
  <c r="G389" i="189"/>
  <c r="F389" i="189"/>
  <c r="G388" i="189"/>
  <c r="H388" i="189"/>
  <c r="I388" i="189"/>
  <c r="F388" i="189"/>
  <c r="E388" i="189"/>
  <c r="G387" i="189"/>
  <c r="H387" i="189"/>
  <c r="I387" i="189"/>
  <c r="F387" i="189"/>
  <c r="E387" i="189"/>
  <c r="H386" i="189"/>
  <c r="I386" i="189"/>
  <c r="G386" i="189"/>
  <c r="F386" i="189"/>
  <c r="E386" i="189"/>
  <c r="I385" i="189"/>
  <c r="G385" i="189"/>
  <c r="H385" i="189"/>
  <c r="F385" i="189"/>
  <c r="E385" i="189"/>
  <c r="H384" i="189"/>
  <c r="I384" i="189"/>
  <c r="G384" i="189"/>
  <c r="F384" i="189"/>
  <c r="E384" i="189"/>
  <c r="I383" i="189"/>
  <c r="G383" i="189"/>
  <c r="H383" i="189"/>
  <c r="F383" i="189"/>
  <c r="E383" i="189"/>
  <c r="H382" i="189"/>
  <c r="I382" i="189"/>
  <c r="G382" i="189"/>
  <c r="F382" i="189"/>
  <c r="E382" i="189"/>
  <c r="I381" i="189"/>
  <c r="G381" i="189"/>
  <c r="H381" i="189"/>
  <c r="F381" i="189"/>
  <c r="E381" i="189"/>
  <c r="E380" i="189"/>
  <c r="E379" i="189"/>
  <c r="E378" i="189"/>
  <c r="H377" i="189"/>
  <c r="I377" i="189"/>
  <c r="G377" i="189"/>
  <c r="F377" i="189"/>
  <c r="I376" i="189"/>
  <c r="G376" i="189"/>
  <c r="H376" i="189"/>
  <c r="F376" i="189"/>
  <c r="E376" i="189"/>
  <c r="H375" i="189"/>
  <c r="I375" i="189"/>
  <c r="G375" i="189"/>
  <c r="F375" i="189"/>
  <c r="E375" i="189"/>
  <c r="E374" i="189"/>
  <c r="E373" i="189"/>
  <c r="E372" i="189"/>
  <c r="E371" i="189"/>
  <c r="E370" i="189"/>
  <c r="E369" i="189"/>
  <c r="G368" i="189"/>
  <c r="F368" i="189"/>
  <c r="G367" i="189"/>
  <c r="H367" i="189"/>
  <c r="I367" i="189"/>
  <c r="F367" i="189"/>
  <c r="E367" i="189"/>
  <c r="G366" i="189"/>
  <c r="H366" i="189"/>
  <c r="I366" i="189"/>
  <c r="F366" i="189"/>
  <c r="E366" i="189"/>
  <c r="H365" i="189"/>
  <c r="I365" i="189"/>
  <c r="G365" i="189"/>
  <c r="F365" i="189"/>
  <c r="E365" i="189"/>
  <c r="E364" i="189"/>
  <c r="E362" i="189"/>
  <c r="E361" i="189"/>
  <c r="E360" i="189"/>
  <c r="E358" i="189"/>
  <c r="E356" i="189"/>
  <c r="E354" i="189"/>
  <c r="E353" i="189"/>
  <c r="E351" i="189"/>
  <c r="H349" i="189"/>
  <c r="I349" i="189"/>
  <c r="G349" i="189"/>
  <c r="F349" i="189"/>
  <c r="I348" i="189"/>
  <c r="G348" i="189"/>
  <c r="H348" i="189"/>
  <c r="F348" i="189"/>
  <c r="E348" i="189"/>
  <c r="H347" i="189"/>
  <c r="I347" i="189"/>
  <c r="G347" i="189"/>
  <c r="F347" i="189"/>
  <c r="E347" i="189"/>
  <c r="G346" i="189"/>
  <c r="H346" i="189"/>
  <c r="I346" i="189"/>
  <c r="F346" i="189"/>
  <c r="E346" i="189"/>
  <c r="H345" i="189"/>
  <c r="I345" i="189"/>
  <c r="G345" i="189"/>
  <c r="F345" i="189"/>
  <c r="E345" i="189"/>
  <c r="I344" i="189"/>
  <c r="G344" i="189"/>
  <c r="H344" i="189"/>
  <c r="F344" i="189"/>
  <c r="E344" i="189"/>
  <c r="E343" i="189"/>
  <c r="E342" i="189"/>
  <c r="E341" i="189"/>
  <c r="E340" i="189"/>
  <c r="E338" i="189"/>
  <c r="E337" i="189"/>
  <c r="E335" i="189"/>
  <c r="H334" i="189"/>
  <c r="I334" i="189"/>
  <c r="G334" i="189"/>
  <c r="F334" i="189"/>
  <c r="I333" i="189"/>
  <c r="G333" i="189"/>
  <c r="H333" i="189"/>
  <c r="F333" i="189"/>
  <c r="E333" i="189"/>
  <c r="H332" i="189"/>
  <c r="I332" i="189"/>
  <c r="G332" i="189"/>
  <c r="F332" i="189"/>
  <c r="E332" i="189"/>
  <c r="I331" i="189"/>
  <c r="G331" i="189"/>
  <c r="H331" i="189"/>
  <c r="F331" i="189"/>
  <c r="E331" i="189"/>
  <c r="H330" i="189"/>
  <c r="I330" i="189"/>
  <c r="G330" i="189"/>
  <c r="F330" i="189"/>
  <c r="E330" i="189"/>
  <c r="I329" i="189"/>
  <c r="G329" i="189"/>
  <c r="H329" i="189"/>
  <c r="F329" i="189"/>
  <c r="E329" i="189"/>
  <c r="H328" i="189"/>
  <c r="I328" i="189"/>
  <c r="G328" i="189"/>
  <c r="F328" i="189"/>
  <c r="E328" i="189"/>
  <c r="I327" i="189"/>
  <c r="G327" i="189"/>
  <c r="H327" i="189"/>
  <c r="F327" i="189"/>
  <c r="E327" i="189"/>
  <c r="H326" i="189"/>
  <c r="I326" i="189"/>
  <c r="G326" i="189"/>
  <c r="F326" i="189"/>
  <c r="E326" i="189"/>
  <c r="I325" i="189"/>
  <c r="G325" i="189"/>
  <c r="H325" i="189"/>
  <c r="F325" i="189"/>
  <c r="E325" i="189"/>
  <c r="H324" i="189"/>
  <c r="I324" i="189"/>
  <c r="G324" i="189"/>
  <c r="F324" i="189"/>
  <c r="E324" i="189"/>
  <c r="G323" i="189"/>
  <c r="H323" i="189"/>
  <c r="I323" i="189"/>
  <c r="F323" i="189"/>
  <c r="E323" i="189"/>
  <c r="H322" i="189"/>
  <c r="I322" i="189"/>
  <c r="G322" i="189"/>
  <c r="F322" i="189"/>
  <c r="E322" i="189"/>
  <c r="E321" i="189"/>
  <c r="H319" i="189"/>
  <c r="I319" i="189"/>
  <c r="E320" i="189"/>
  <c r="G319" i="189"/>
  <c r="F319" i="189"/>
  <c r="E318" i="189"/>
  <c r="E317" i="189"/>
  <c r="E316" i="189"/>
  <c r="E315" i="189"/>
  <c r="E314" i="189"/>
  <c r="E313" i="189"/>
  <c r="E312" i="189"/>
  <c r="E311" i="189"/>
  <c r="E310" i="189"/>
  <c r="H309" i="189"/>
  <c r="I309" i="189"/>
  <c r="G309" i="189"/>
  <c r="F309" i="189"/>
  <c r="H308" i="189"/>
  <c r="I308" i="189"/>
  <c r="G308" i="189"/>
  <c r="F308" i="189"/>
  <c r="E308" i="189"/>
  <c r="I307" i="189"/>
  <c r="G307" i="189"/>
  <c r="H307" i="189"/>
  <c r="F307" i="189"/>
  <c r="E307" i="189"/>
  <c r="H306" i="189"/>
  <c r="I306" i="189"/>
  <c r="G306" i="189"/>
  <c r="F306" i="189"/>
  <c r="E306" i="189"/>
  <c r="G305" i="189"/>
  <c r="H305" i="189"/>
  <c r="I305" i="189"/>
  <c r="F305" i="189"/>
  <c r="E305" i="189"/>
  <c r="H304" i="189"/>
  <c r="I304" i="189"/>
  <c r="G304" i="189"/>
  <c r="F304" i="189"/>
  <c r="E304" i="189"/>
  <c r="G303" i="189"/>
  <c r="H303" i="189"/>
  <c r="I303" i="189"/>
  <c r="F303" i="189"/>
  <c r="E303" i="189"/>
  <c r="G302" i="189"/>
  <c r="H302" i="189"/>
  <c r="I302" i="189"/>
  <c r="F302" i="189"/>
  <c r="E302" i="189"/>
  <c r="G301" i="189"/>
  <c r="H301" i="189"/>
  <c r="I301" i="189"/>
  <c r="F301" i="189"/>
  <c r="E301" i="189"/>
  <c r="H300" i="189"/>
  <c r="I300" i="189"/>
  <c r="G300" i="189"/>
  <c r="F300" i="189"/>
  <c r="E300" i="189"/>
  <c r="I299" i="189"/>
  <c r="G299" i="189"/>
  <c r="H299" i="189"/>
  <c r="F299" i="189"/>
  <c r="E299" i="189"/>
  <c r="H298" i="189"/>
  <c r="I298" i="189"/>
  <c r="G298" i="189"/>
  <c r="F298" i="189"/>
  <c r="E298" i="189"/>
  <c r="I297" i="189"/>
  <c r="G297" i="189"/>
  <c r="H297" i="189"/>
  <c r="F297" i="189"/>
  <c r="E297" i="189"/>
  <c r="H296" i="189"/>
  <c r="I296" i="189"/>
  <c r="G296" i="189"/>
  <c r="F296" i="189"/>
  <c r="E296" i="189"/>
  <c r="I295" i="189"/>
  <c r="G295" i="189"/>
  <c r="H295" i="189"/>
  <c r="F295" i="189"/>
  <c r="E295" i="189"/>
  <c r="H294" i="189"/>
  <c r="I294" i="189"/>
  <c r="G294" i="189"/>
  <c r="F294" i="189"/>
  <c r="E294" i="189"/>
  <c r="G293" i="189"/>
  <c r="H293" i="189"/>
  <c r="I293" i="189"/>
  <c r="F293" i="189"/>
  <c r="E293" i="189"/>
  <c r="H292" i="189"/>
  <c r="I292" i="189"/>
  <c r="G292" i="189"/>
  <c r="F292" i="189"/>
  <c r="E292" i="189"/>
  <c r="I291" i="189"/>
  <c r="G291" i="189"/>
  <c r="H291" i="189"/>
  <c r="F291" i="189"/>
  <c r="E291" i="189"/>
  <c r="H290" i="189"/>
  <c r="I290" i="189"/>
  <c r="G290" i="189"/>
  <c r="F290" i="189"/>
  <c r="E290" i="189"/>
  <c r="G289" i="189"/>
  <c r="H289" i="189"/>
  <c r="I289" i="189"/>
  <c r="F289" i="189"/>
  <c r="E289" i="189"/>
  <c r="H288" i="189"/>
  <c r="I288" i="189"/>
  <c r="G288" i="189"/>
  <c r="F288" i="189"/>
  <c r="E288" i="189"/>
  <c r="G287" i="189"/>
  <c r="H287" i="189"/>
  <c r="I287" i="189"/>
  <c r="F287" i="189"/>
  <c r="E287" i="189"/>
  <c r="G286" i="189"/>
  <c r="H286" i="189"/>
  <c r="I286" i="189"/>
  <c r="F286" i="189"/>
  <c r="E286" i="189"/>
  <c r="G285" i="189"/>
  <c r="H285" i="189"/>
  <c r="I285" i="189"/>
  <c r="F285" i="189"/>
  <c r="E285" i="189"/>
  <c r="H284" i="189"/>
  <c r="I284" i="189"/>
  <c r="G284" i="189"/>
  <c r="F284" i="189"/>
  <c r="E284" i="189"/>
  <c r="I283" i="189"/>
  <c r="G283" i="189"/>
  <c r="H283" i="189"/>
  <c r="F283" i="189"/>
  <c r="E283" i="189"/>
  <c r="H282" i="189"/>
  <c r="I282" i="189"/>
  <c r="G282" i="189"/>
  <c r="F282" i="189"/>
  <c r="E282" i="189"/>
  <c r="I281" i="189"/>
  <c r="G281" i="189"/>
  <c r="H281" i="189"/>
  <c r="F281" i="189"/>
  <c r="E281" i="189"/>
  <c r="E280" i="189"/>
  <c r="E279" i="189"/>
  <c r="E278" i="189"/>
  <c r="E277" i="189"/>
  <c r="E276" i="189"/>
  <c r="G275" i="189"/>
  <c r="F275" i="189"/>
  <c r="E274" i="189"/>
  <c r="E273" i="189"/>
  <c r="H272" i="189"/>
  <c r="I272" i="189"/>
  <c r="G272" i="189"/>
  <c r="F272" i="189"/>
  <c r="H271" i="189"/>
  <c r="I271" i="189"/>
  <c r="G271" i="189"/>
  <c r="F271" i="189"/>
  <c r="E271" i="189"/>
  <c r="I270" i="189"/>
  <c r="H270" i="189"/>
  <c r="G270" i="189"/>
  <c r="F270" i="189"/>
  <c r="E270" i="189"/>
  <c r="E269" i="189"/>
  <c r="E268" i="189"/>
  <c r="H267" i="189"/>
  <c r="I267" i="189"/>
  <c r="G267" i="189"/>
  <c r="F267" i="189"/>
  <c r="H266" i="189"/>
  <c r="I266" i="189"/>
  <c r="G266" i="189"/>
  <c r="F266" i="189"/>
  <c r="E266" i="189"/>
  <c r="I265" i="189"/>
  <c r="H265" i="189"/>
  <c r="G265" i="189"/>
  <c r="F265" i="189"/>
  <c r="E265" i="189"/>
  <c r="G264" i="189"/>
  <c r="H264" i="189"/>
  <c r="I264" i="189"/>
  <c r="F264" i="189"/>
  <c r="E264" i="189"/>
  <c r="G263" i="189"/>
  <c r="H263" i="189"/>
  <c r="I263" i="189"/>
  <c r="F263" i="189"/>
  <c r="E263" i="189"/>
  <c r="G262" i="189"/>
  <c r="H262" i="189"/>
  <c r="I262" i="189"/>
  <c r="F262" i="189"/>
  <c r="E262" i="189"/>
  <c r="H261" i="189"/>
  <c r="I261" i="189"/>
  <c r="G261" i="189"/>
  <c r="F261" i="189"/>
  <c r="E261" i="189"/>
  <c r="G260" i="189"/>
  <c r="H260" i="189"/>
  <c r="I260" i="189"/>
  <c r="F260" i="189"/>
  <c r="E260" i="189"/>
  <c r="G259" i="189"/>
  <c r="H259" i="189"/>
  <c r="I259" i="189"/>
  <c r="F259" i="189"/>
  <c r="E259" i="189"/>
  <c r="H258" i="189"/>
  <c r="I258" i="189"/>
  <c r="G258" i="189"/>
  <c r="F258" i="189"/>
  <c r="E258" i="189"/>
  <c r="I257" i="189"/>
  <c r="H257" i="189"/>
  <c r="G257" i="189"/>
  <c r="F257" i="189"/>
  <c r="E257" i="189"/>
  <c r="G256" i="189"/>
  <c r="H256" i="189"/>
  <c r="I256" i="189"/>
  <c r="F256" i="189"/>
  <c r="E256" i="189"/>
  <c r="G255" i="189"/>
  <c r="H255" i="189"/>
  <c r="I255" i="189"/>
  <c r="F255" i="189"/>
  <c r="E255" i="189"/>
  <c r="G254" i="189"/>
  <c r="H254" i="189"/>
  <c r="I254" i="189"/>
  <c r="F254" i="189"/>
  <c r="E254" i="189"/>
  <c r="H253" i="189"/>
  <c r="I253" i="189"/>
  <c r="G253" i="189"/>
  <c r="F253" i="189"/>
  <c r="E253" i="189"/>
  <c r="I252" i="189"/>
  <c r="G252" i="189"/>
  <c r="H252" i="189"/>
  <c r="F252" i="189"/>
  <c r="E252" i="189"/>
  <c r="E251" i="189"/>
  <c r="E250" i="189"/>
  <c r="H249" i="189"/>
  <c r="I249" i="189"/>
  <c r="G249" i="189"/>
  <c r="F249" i="189"/>
  <c r="H248" i="189"/>
  <c r="I248" i="189"/>
  <c r="G248" i="189"/>
  <c r="F248" i="189"/>
  <c r="E248" i="189"/>
  <c r="E247" i="189"/>
  <c r="E245" i="189"/>
  <c r="E244" i="189"/>
  <c r="H242" i="189"/>
  <c r="I242" i="189"/>
  <c r="G242" i="189"/>
  <c r="F242" i="189"/>
  <c r="H241" i="189"/>
  <c r="I241" i="189"/>
  <c r="G241" i="189"/>
  <c r="F241" i="189"/>
  <c r="E241" i="189"/>
  <c r="G240" i="189"/>
  <c r="H240" i="189"/>
  <c r="I240" i="189"/>
  <c r="F240" i="189"/>
  <c r="E240" i="189"/>
  <c r="G239" i="189"/>
  <c r="H239" i="189"/>
  <c r="I239" i="189"/>
  <c r="F239" i="189"/>
  <c r="E239" i="189"/>
  <c r="H238" i="189"/>
  <c r="I238" i="189"/>
  <c r="G238" i="189"/>
  <c r="F238" i="189"/>
  <c r="E238" i="189"/>
  <c r="I237" i="189"/>
  <c r="H237" i="189"/>
  <c r="G237" i="189"/>
  <c r="F237" i="189"/>
  <c r="E237" i="189"/>
  <c r="I236" i="189"/>
  <c r="G236" i="189"/>
  <c r="H236" i="189"/>
  <c r="F236" i="189"/>
  <c r="E236" i="189"/>
  <c r="E235" i="189"/>
  <c r="E234" i="189"/>
  <c r="E233" i="189"/>
  <c r="H232" i="189"/>
  <c r="I232" i="189"/>
  <c r="G232" i="189"/>
  <c r="F232" i="189"/>
  <c r="G231" i="189"/>
  <c r="H231" i="189"/>
  <c r="I231" i="189"/>
  <c r="F231" i="189"/>
  <c r="E231" i="189"/>
  <c r="G230" i="189"/>
  <c r="H230" i="189"/>
  <c r="I230" i="189"/>
  <c r="F230" i="189"/>
  <c r="E230" i="189"/>
  <c r="H229" i="189"/>
  <c r="I229" i="189"/>
  <c r="G229" i="189"/>
  <c r="F229" i="189"/>
  <c r="E229" i="189"/>
  <c r="I228" i="189"/>
  <c r="H228" i="189"/>
  <c r="G228" i="189"/>
  <c r="F228" i="189"/>
  <c r="E228" i="189"/>
  <c r="I227" i="189"/>
  <c r="G227" i="189"/>
  <c r="H227" i="189"/>
  <c r="F227" i="189"/>
  <c r="E227" i="189"/>
  <c r="H226" i="189"/>
  <c r="I226" i="189"/>
  <c r="G226" i="189"/>
  <c r="F226" i="189"/>
  <c r="E226" i="189"/>
  <c r="G225" i="189"/>
  <c r="H225" i="189"/>
  <c r="I225" i="189"/>
  <c r="F225" i="189"/>
  <c r="E225" i="189"/>
  <c r="H224" i="189"/>
  <c r="I224" i="189"/>
  <c r="G224" i="189"/>
  <c r="F224" i="189"/>
  <c r="E224" i="189"/>
  <c r="G223" i="189"/>
  <c r="H223" i="189"/>
  <c r="I223" i="189"/>
  <c r="F223" i="189"/>
  <c r="E223" i="189"/>
  <c r="G222" i="189"/>
  <c r="H222" i="189"/>
  <c r="I222" i="189"/>
  <c r="F222" i="189"/>
  <c r="E222" i="189"/>
  <c r="G221" i="189"/>
  <c r="H221" i="189"/>
  <c r="I221" i="189"/>
  <c r="F221" i="189"/>
  <c r="E221" i="189"/>
  <c r="E220" i="189"/>
  <c r="E219" i="189"/>
  <c r="E218" i="189"/>
  <c r="E217" i="189"/>
  <c r="H216" i="189"/>
  <c r="I216" i="189"/>
  <c r="G216" i="189"/>
  <c r="F216" i="189"/>
  <c r="H215" i="189"/>
  <c r="I215" i="189"/>
  <c r="G215" i="189"/>
  <c r="F215" i="189"/>
  <c r="E215" i="189"/>
  <c r="E214" i="189"/>
  <c r="E213" i="189"/>
  <c r="E212" i="189"/>
  <c r="E211" i="189"/>
  <c r="E210" i="189"/>
  <c r="E209" i="189"/>
  <c r="E208" i="189"/>
  <c r="E207" i="189"/>
  <c r="E206" i="189"/>
  <c r="E205" i="189"/>
  <c r="E204" i="189"/>
  <c r="E203" i="189"/>
  <c r="G202" i="189"/>
  <c r="F202" i="189"/>
  <c r="G201" i="189"/>
  <c r="H201" i="189"/>
  <c r="I201" i="189"/>
  <c r="F201" i="189"/>
  <c r="E201" i="189"/>
  <c r="G200" i="189"/>
  <c r="H200" i="189"/>
  <c r="I200" i="189"/>
  <c r="F200" i="189"/>
  <c r="E200" i="189"/>
  <c r="H199" i="189"/>
  <c r="I199" i="189"/>
  <c r="G199" i="189"/>
  <c r="F199" i="189"/>
  <c r="E199" i="189"/>
  <c r="I198" i="189"/>
  <c r="H198" i="189"/>
  <c r="G198" i="189"/>
  <c r="F198" i="189"/>
  <c r="E198" i="189"/>
  <c r="G197" i="189"/>
  <c r="H197" i="189"/>
  <c r="I197" i="189"/>
  <c r="F197" i="189"/>
  <c r="E197" i="189"/>
  <c r="G196" i="189"/>
  <c r="H196" i="189"/>
  <c r="I196" i="189"/>
  <c r="F196" i="189"/>
  <c r="E196" i="189"/>
  <c r="G195" i="189"/>
  <c r="H195" i="189"/>
  <c r="I195" i="189"/>
  <c r="F195" i="189"/>
  <c r="E195" i="189"/>
  <c r="G194" i="189"/>
  <c r="H194" i="189"/>
  <c r="I194" i="189"/>
  <c r="F194" i="189"/>
  <c r="E194" i="189"/>
  <c r="E193" i="189"/>
  <c r="E192" i="189"/>
  <c r="H190" i="189"/>
  <c r="I190" i="189"/>
  <c r="E191" i="189"/>
  <c r="G190" i="189"/>
  <c r="F190" i="189"/>
  <c r="G189" i="189"/>
  <c r="H189" i="189"/>
  <c r="I189" i="189"/>
  <c r="F189" i="189"/>
  <c r="E189" i="189"/>
  <c r="H188" i="189"/>
  <c r="I188" i="189"/>
  <c r="G188" i="189"/>
  <c r="F188" i="189"/>
  <c r="E188" i="189"/>
  <c r="I187" i="189"/>
  <c r="G187" i="189"/>
  <c r="H187" i="189"/>
  <c r="F187" i="189"/>
  <c r="E187" i="189"/>
  <c r="E186" i="189"/>
  <c r="E185" i="189"/>
  <c r="E184" i="189"/>
  <c r="E183" i="189"/>
  <c r="E182" i="189"/>
  <c r="E181" i="189"/>
  <c r="E180" i="189"/>
  <c r="E179" i="189"/>
  <c r="E178" i="189"/>
  <c r="E177" i="189"/>
  <c r="E176" i="189"/>
  <c r="E175" i="189"/>
  <c r="E174" i="189"/>
  <c r="E173" i="189"/>
  <c r="E171" i="189"/>
  <c r="E170" i="189"/>
  <c r="E169" i="189"/>
  <c r="E168" i="189"/>
  <c r="E167" i="189"/>
  <c r="E165" i="189"/>
  <c r="E163" i="189"/>
  <c r="E162" i="189"/>
  <c r="E161" i="189"/>
  <c r="E160" i="189"/>
  <c r="E158" i="189"/>
  <c r="E157" i="189"/>
  <c r="H155" i="189"/>
  <c r="I155" i="189"/>
  <c r="G155" i="189"/>
  <c r="F155" i="189"/>
  <c r="H154" i="189"/>
  <c r="I154" i="189"/>
  <c r="G154" i="189"/>
  <c r="F154" i="189"/>
  <c r="E154" i="189"/>
  <c r="G153" i="189"/>
  <c r="H153" i="189"/>
  <c r="I153" i="189"/>
  <c r="F153" i="189"/>
  <c r="E153" i="189"/>
  <c r="G152" i="189"/>
  <c r="H152" i="189"/>
  <c r="I152" i="189"/>
  <c r="F152" i="189"/>
  <c r="E152" i="189"/>
  <c r="H151" i="189"/>
  <c r="I151" i="189"/>
  <c r="G151" i="189"/>
  <c r="F151" i="189"/>
  <c r="E151" i="189"/>
  <c r="I150" i="189"/>
  <c r="H150" i="189"/>
  <c r="G150" i="189"/>
  <c r="F150" i="189"/>
  <c r="E150" i="189"/>
  <c r="G149" i="189"/>
  <c r="H149" i="189"/>
  <c r="I149" i="189"/>
  <c r="F149" i="189"/>
  <c r="E149" i="189"/>
  <c r="G148" i="189"/>
  <c r="H148" i="189"/>
  <c r="I148" i="189"/>
  <c r="F148" i="189"/>
  <c r="E148" i="189"/>
  <c r="G147" i="189"/>
  <c r="H147" i="189"/>
  <c r="I147" i="189"/>
  <c r="F147" i="189"/>
  <c r="E147" i="189"/>
  <c r="H146" i="189"/>
  <c r="I146" i="189"/>
  <c r="G146" i="189"/>
  <c r="F146" i="189"/>
  <c r="E146" i="189"/>
  <c r="G145" i="189"/>
  <c r="H145" i="189"/>
  <c r="I145" i="189"/>
  <c r="F145" i="189"/>
  <c r="E145" i="189"/>
  <c r="E144" i="189"/>
  <c r="E143" i="189"/>
  <c r="H140" i="189"/>
  <c r="I140" i="189"/>
  <c r="E142" i="189"/>
  <c r="E141" i="189"/>
  <c r="G140" i="189"/>
  <c r="F140" i="189"/>
  <c r="G139" i="189"/>
  <c r="H139" i="189"/>
  <c r="I139" i="189"/>
  <c r="F139" i="189"/>
  <c r="E139" i="189"/>
  <c r="G138" i="189"/>
  <c r="H138" i="189"/>
  <c r="I138" i="189"/>
  <c r="F138" i="189"/>
  <c r="E138" i="189"/>
  <c r="H137" i="189"/>
  <c r="I137" i="189"/>
  <c r="G137" i="189"/>
  <c r="F137" i="189"/>
  <c r="E137" i="189"/>
  <c r="E136" i="189"/>
  <c r="H134" i="189"/>
  <c r="I134" i="189"/>
  <c r="E135" i="189"/>
  <c r="G134" i="189"/>
  <c r="F134" i="189"/>
  <c r="G133" i="189"/>
  <c r="H133" i="189"/>
  <c r="I133" i="189"/>
  <c r="F133" i="189"/>
  <c r="E133" i="189"/>
  <c r="H132" i="189"/>
  <c r="I132" i="189"/>
  <c r="G132" i="189"/>
  <c r="F132" i="189"/>
  <c r="E132" i="189"/>
  <c r="I131" i="189"/>
  <c r="G131" i="189"/>
  <c r="H131" i="189"/>
  <c r="F131" i="189"/>
  <c r="E131" i="189"/>
  <c r="H130" i="189"/>
  <c r="I130" i="189"/>
  <c r="G130" i="189"/>
  <c r="F130" i="189"/>
  <c r="E130" i="189"/>
  <c r="E129" i="189"/>
  <c r="E128" i="189"/>
  <c r="E127" i="189"/>
  <c r="E126" i="189"/>
  <c r="E125" i="189"/>
  <c r="H123" i="189"/>
  <c r="I123" i="189"/>
  <c r="G123" i="189"/>
  <c r="F123" i="189"/>
  <c r="H122" i="189"/>
  <c r="I122" i="189"/>
  <c r="G122" i="189"/>
  <c r="F122" i="189"/>
  <c r="E122" i="189"/>
  <c r="G121" i="189"/>
  <c r="H121" i="189"/>
  <c r="I121" i="189"/>
  <c r="F121" i="189"/>
  <c r="E121" i="189"/>
  <c r="E120" i="189"/>
  <c r="E119" i="189"/>
  <c r="E118" i="189"/>
  <c r="H116" i="189"/>
  <c r="I116" i="189"/>
  <c r="E117" i="189"/>
  <c r="G116" i="189"/>
  <c r="F116" i="189"/>
  <c r="G115" i="189"/>
  <c r="H115" i="189"/>
  <c r="I115" i="189"/>
  <c r="F115" i="189"/>
  <c r="E115" i="189"/>
  <c r="G114" i="189"/>
  <c r="H114" i="189"/>
  <c r="I114" i="189"/>
  <c r="F114" i="189"/>
  <c r="E114" i="189"/>
  <c r="H113" i="189"/>
  <c r="I113" i="189"/>
  <c r="G113" i="189"/>
  <c r="F113" i="189"/>
  <c r="E113" i="189"/>
  <c r="G112" i="189"/>
  <c r="H112" i="189"/>
  <c r="I112" i="189"/>
  <c r="F112" i="189"/>
  <c r="E112" i="189"/>
  <c r="G111" i="189"/>
  <c r="H111" i="189"/>
  <c r="I111" i="189"/>
  <c r="F111" i="189"/>
  <c r="E111" i="189"/>
  <c r="H110" i="189"/>
  <c r="I110" i="189"/>
  <c r="G110" i="189"/>
  <c r="F110" i="189"/>
  <c r="E110" i="189"/>
  <c r="I109" i="189"/>
  <c r="H109" i="189"/>
  <c r="G109" i="189"/>
  <c r="F109" i="189"/>
  <c r="I108" i="189"/>
  <c r="H108" i="189"/>
  <c r="G108" i="189"/>
  <c r="F108" i="189"/>
  <c r="E108" i="189"/>
  <c r="G107" i="189"/>
  <c r="H107" i="189"/>
  <c r="I107" i="189"/>
  <c r="F107" i="189"/>
  <c r="E107" i="189"/>
  <c r="G106" i="189"/>
  <c r="H106" i="189"/>
  <c r="I106" i="189"/>
  <c r="F106" i="189"/>
  <c r="E106" i="189"/>
  <c r="G105" i="189"/>
  <c r="H105" i="189"/>
  <c r="I105" i="189"/>
  <c r="F105" i="189"/>
  <c r="E105" i="189"/>
  <c r="H104" i="189"/>
  <c r="I104" i="189"/>
  <c r="G104" i="189"/>
  <c r="F104" i="189"/>
  <c r="E104" i="189"/>
  <c r="F103" i="189"/>
  <c r="H102" i="189"/>
  <c r="I102" i="189"/>
  <c r="G102" i="189"/>
  <c r="F102" i="189"/>
  <c r="E102" i="189"/>
  <c r="G101" i="189"/>
  <c r="H101" i="189"/>
  <c r="I101" i="189"/>
  <c r="F101" i="189"/>
  <c r="E101" i="189"/>
  <c r="E100" i="189"/>
  <c r="E99" i="189"/>
  <c r="E98" i="189"/>
  <c r="E97" i="189"/>
  <c r="E96" i="189"/>
  <c r="E95" i="189"/>
  <c r="E94" i="189"/>
  <c r="E93" i="189"/>
  <c r="E91" i="189"/>
  <c r="G90" i="189"/>
  <c r="F90" i="189"/>
  <c r="G89" i="189"/>
  <c r="H89" i="189"/>
  <c r="I89" i="189"/>
  <c r="F89" i="189"/>
  <c r="E89" i="189"/>
  <c r="G88" i="189"/>
  <c r="H88" i="189"/>
  <c r="I88" i="189"/>
  <c r="F88" i="189"/>
  <c r="E88" i="189"/>
  <c r="G87" i="189"/>
  <c r="H87" i="189"/>
  <c r="I87" i="189"/>
  <c r="F87" i="189"/>
  <c r="E87" i="189"/>
  <c r="H86" i="189"/>
  <c r="I86" i="189"/>
  <c r="G86" i="189"/>
  <c r="F86" i="189"/>
  <c r="E86" i="189"/>
  <c r="G85" i="189"/>
  <c r="H85" i="189"/>
  <c r="I85" i="189"/>
  <c r="F85" i="189"/>
  <c r="E85" i="189"/>
  <c r="G84" i="189"/>
  <c r="H84" i="189"/>
  <c r="I84" i="189"/>
  <c r="F84" i="189"/>
  <c r="E84" i="189"/>
  <c r="H83" i="189"/>
  <c r="I83" i="189"/>
  <c r="G83" i="189"/>
  <c r="F83" i="189"/>
  <c r="E83" i="189"/>
  <c r="I82" i="189"/>
  <c r="H82" i="189"/>
  <c r="G82" i="189"/>
  <c r="F82" i="189"/>
  <c r="E82" i="189"/>
  <c r="G81" i="189"/>
  <c r="H81" i="189"/>
  <c r="I81" i="189"/>
  <c r="F81" i="189"/>
  <c r="E81" i="189"/>
  <c r="E80" i="189"/>
  <c r="E79" i="189"/>
  <c r="H78" i="189"/>
  <c r="I78" i="189"/>
  <c r="G78" i="189"/>
  <c r="F78" i="189"/>
  <c r="E77" i="189"/>
  <c r="E76" i="189"/>
  <c r="E74" i="189"/>
  <c r="E73" i="189"/>
  <c r="H71" i="189"/>
  <c r="I71" i="189"/>
  <c r="G71" i="189"/>
  <c r="F71" i="189"/>
  <c r="E70" i="189"/>
  <c r="E69" i="189"/>
  <c r="E68" i="189"/>
  <c r="E67" i="189"/>
  <c r="E66" i="189"/>
  <c r="E65" i="189"/>
  <c r="E64" i="189"/>
  <c r="E63" i="189"/>
  <c r="H62" i="189"/>
  <c r="I62" i="189"/>
  <c r="G62" i="189"/>
  <c r="F62" i="189"/>
  <c r="E61" i="189"/>
  <c r="E60" i="189"/>
  <c r="E59" i="189"/>
  <c r="E58" i="189"/>
  <c r="E57" i="189"/>
  <c r="E56" i="189"/>
  <c r="E55" i="189"/>
  <c r="E54" i="189"/>
  <c r="H53" i="189"/>
  <c r="I53" i="189"/>
  <c r="G53" i="189"/>
  <c r="F53" i="189"/>
  <c r="E53" i="189"/>
  <c r="I52" i="189"/>
  <c r="G52" i="189"/>
  <c r="H52" i="189"/>
  <c r="F52" i="189"/>
  <c r="E52" i="189"/>
  <c r="H51" i="189"/>
  <c r="I51" i="189"/>
  <c r="G51" i="189"/>
  <c r="F51" i="189"/>
  <c r="E51" i="189"/>
  <c r="G50" i="189"/>
  <c r="H50" i="189"/>
  <c r="I50" i="189"/>
  <c r="F50" i="189"/>
  <c r="E50" i="189"/>
  <c r="H49" i="189"/>
  <c r="I49" i="189"/>
  <c r="G49" i="189"/>
  <c r="F49" i="189"/>
  <c r="E49" i="189"/>
  <c r="E48" i="189"/>
  <c r="H45" i="189"/>
  <c r="I45" i="189"/>
  <c r="E47" i="189"/>
  <c r="G45" i="189"/>
  <c r="F45" i="189"/>
  <c r="E44" i="189"/>
  <c r="E43" i="189"/>
  <c r="G42" i="189"/>
  <c r="F42" i="189"/>
  <c r="E41" i="189"/>
  <c r="E40" i="189"/>
  <c r="H39" i="189"/>
  <c r="I39" i="189"/>
  <c r="G39" i="189"/>
  <c r="F39" i="189"/>
  <c r="E38" i="189"/>
  <c r="E37" i="189"/>
  <c r="E36" i="189"/>
  <c r="E35" i="189"/>
  <c r="E34" i="189"/>
  <c r="E33" i="189"/>
  <c r="H32" i="189"/>
  <c r="I32" i="189"/>
  <c r="G32" i="189"/>
  <c r="F32" i="189"/>
  <c r="I31" i="189"/>
  <c r="G31" i="189"/>
  <c r="H31" i="189"/>
  <c r="F31" i="189"/>
  <c r="E31" i="189"/>
  <c r="E30" i="189"/>
  <c r="E29" i="189"/>
  <c r="H28" i="189"/>
  <c r="I28" i="189"/>
  <c r="G28" i="189"/>
  <c r="F28" i="189"/>
  <c r="E27" i="189"/>
  <c r="E26" i="189"/>
  <c r="E25" i="189"/>
  <c r="E24" i="189"/>
  <c r="E23" i="189"/>
  <c r="E21" i="189"/>
  <c r="H18" i="189"/>
  <c r="I18" i="189"/>
  <c r="E20" i="189"/>
  <c r="G18" i="189"/>
  <c r="F18" i="189"/>
  <c r="E17" i="189"/>
  <c r="E16" i="189"/>
  <c r="H15" i="189"/>
  <c r="I15" i="189"/>
  <c r="G15" i="189"/>
  <c r="F15" i="189"/>
  <c r="G14" i="189"/>
  <c r="H14" i="189"/>
  <c r="I14" i="189"/>
  <c r="F14" i="189"/>
  <c r="E14" i="189"/>
  <c r="G13" i="189"/>
  <c r="H13" i="189"/>
  <c r="I13" i="189"/>
  <c r="F13" i="189"/>
  <c r="E13" i="189"/>
  <c r="E12" i="189"/>
  <c r="E11" i="189"/>
  <c r="E10" i="189"/>
  <c r="E9" i="189"/>
  <c r="E8" i="189"/>
  <c r="H7" i="189"/>
  <c r="I7" i="189"/>
  <c r="G7" i="189"/>
  <c r="F7" i="189"/>
  <c r="H6" i="189"/>
  <c r="I6" i="189"/>
  <c r="G6" i="189"/>
  <c r="F6" i="189"/>
  <c r="E6" i="189"/>
  <c r="F601" i="190"/>
  <c r="F53" i="190"/>
  <c r="F601" i="189"/>
  <c r="H42" i="189"/>
  <c r="I42" i="189"/>
  <c r="H90" i="189"/>
  <c r="I90" i="189"/>
  <c r="H202" i="189"/>
  <c r="I202" i="189"/>
  <c r="H275" i="189"/>
  <c r="I275" i="189"/>
  <c r="H467" i="189"/>
  <c r="I467" i="189"/>
  <c r="H520" i="189"/>
  <c r="I520" i="189"/>
  <c r="H506" i="189"/>
  <c r="I506" i="189"/>
  <c r="H368" i="189"/>
  <c r="I368" i="189"/>
  <c r="D595" i="189"/>
  <c r="C594" i="189"/>
  <c r="D594" i="189"/>
  <c r="G595" i="189"/>
  <c r="H595" i="189"/>
  <c r="I595" i="189"/>
  <c r="E595" i="189"/>
  <c r="G594" i="189"/>
  <c r="E594" i="189"/>
  <c r="D603" i="189"/>
  <c r="B606" i="189"/>
  <c r="E603" i="189"/>
  <c r="B604" i="189"/>
  <c r="B605" i="189"/>
  <c r="H594" i="189"/>
  <c r="G601" i="189"/>
  <c r="I594" i="189"/>
  <c r="I601" i="189"/>
  <c r="H601" i="189"/>
  <c r="H602" i="189"/>
  <c r="H9327" i="188"/>
  <c r="H9328" i="188"/>
  <c r="G9327" i="188"/>
  <c r="G9328" i="188"/>
  <c r="F9327" i="188"/>
  <c r="F9328" i="188"/>
  <c r="O9325" i="188"/>
  <c r="O9327" i="188"/>
  <c r="H9325" i="188"/>
  <c r="H9326" i="188"/>
  <c r="G9325" i="188"/>
  <c r="G9326" i="188"/>
  <c r="F9325" i="188"/>
  <c r="F9326" i="188"/>
  <c r="O9323" i="188"/>
  <c r="O9324" i="188"/>
  <c r="H9323" i="188"/>
  <c r="H9324" i="188"/>
  <c r="G9323" i="188"/>
  <c r="G9324" i="188"/>
  <c r="F9323" i="188"/>
  <c r="F9324" i="188"/>
  <c r="B9323" i="188"/>
  <c r="O8827" i="188"/>
  <c r="O8828" i="188"/>
  <c r="H8827" i="188"/>
  <c r="H8828" i="188"/>
  <c r="G8827" i="188"/>
  <c r="G8828" i="188"/>
  <c r="F8827" i="188"/>
  <c r="F8828" i="188"/>
  <c r="F7721" i="188"/>
  <c r="H7720" i="188"/>
  <c r="H7721" i="188"/>
  <c r="G7720" i="188"/>
  <c r="F7720" i="188"/>
  <c r="G7721" i="188"/>
  <c r="H7718" i="188"/>
  <c r="G7718" i="188"/>
  <c r="F7718" i="188"/>
  <c r="H7719" i="188"/>
  <c r="F7717" i="188"/>
  <c r="H7716" i="188"/>
  <c r="H7717" i="188"/>
  <c r="G7716" i="188"/>
  <c r="F7716" i="188"/>
  <c r="G7717" i="188"/>
  <c r="B7716" i="188"/>
  <c r="H7417" i="188"/>
  <c r="H7418" i="188"/>
  <c r="G7417" i="188"/>
  <c r="G7418" i="188"/>
  <c r="F7417" i="188"/>
  <c r="F7418" i="188"/>
  <c r="O7415" i="188"/>
  <c r="H7415" i="188"/>
  <c r="H7416" i="188"/>
  <c r="G7415" i="188"/>
  <c r="G7416" i="188"/>
  <c r="F7415" i="188"/>
  <c r="F7416" i="188"/>
  <c r="O7413" i="188"/>
  <c r="H7413" i="188"/>
  <c r="H7414" i="188"/>
  <c r="G7413" i="188"/>
  <c r="G7414" i="188"/>
  <c r="F7413" i="188"/>
  <c r="O7417" i="188"/>
  <c r="H7129" i="188"/>
  <c r="H7130" i="188"/>
  <c r="G7129" i="188"/>
  <c r="G7130" i="188"/>
  <c r="F7129" i="188"/>
  <c r="F7130" i="188"/>
  <c r="O7127" i="188"/>
  <c r="O7129" i="188"/>
  <c r="H7127" i="188"/>
  <c r="H7128" i="188"/>
  <c r="G7127" i="188"/>
  <c r="G7128" i="188"/>
  <c r="F7127" i="188"/>
  <c r="F7128" i="188"/>
  <c r="O7125" i="188"/>
  <c r="O7126" i="188"/>
  <c r="H7125" i="188"/>
  <c r="H7126" i="188"/>
  <c r="G7125" i="188"/>
  <c r="G7126" i="188"/>
  <c r="F7125" i="188"/>
  <c r="F7126" i="188"/>
  <c r="B7125" i="188"/>
  <c r="F6393" i="188"/>
  <c r="O6392" i="188"/>
  <c r="O6393" i="188"/>
  <c r="O6390" i="188"/>
  <c r="O6391" i="188"/>
  <c r="H6390" i="188"/>
  <c r="H6391" i="188"/>
  <c r="G6390" i="188"/>
  <c r="G6391" i="188"/>
  <c r="F6390" i="188"/>
  <c r="F6391" i="188"/>
  <c r="B6390" i="188"/>
  <c r="F6019" i="188"/>
  <c r="H6018" i="188"/>
  <c r="H6019" i="188"/>
  <c r="G6018" i="188"/>
  <c r="F6018" i="188"/>
  <c r="G6019" i="188"/>
  <c r="O5871" i="188"/>
  <c r="O5869" i="188"/>
  <c r="O5870" i="188"/>
  <c r="H5869" i="188"/>
  <c r="H5870" i="188"/>
  <c r="G5869" i="188"/>
  <c r="G5870" i="188"/>
  <c r="F5869" i="188"/>
  <c r="F5870" i="188"/>
  <c r="O5108" i="188"/>
  <c r="O5109" i="188"/>
  <c r="H5108" i="188"/>
  <c r="H5109" i="188"/>
  <c r="G5108" i="188"/>
  <c r="G5109" i="188"/>
  <c r="F5108" i="188"/>
  <c r="F5109" i="188"/>
  <c r="O2683" i="188"/>
  <c r="O2684" i="188"/>
  <c r="H2683" i="188"/>
  <c r="H2684" i="188"/>
  <c r="G2683" i="188"/>
  <c r="G2684" i="188"/>
  <c r="F2683" i="188"/>
  <c r="F2684" i="188"/>
  <c r="O1576" i="188"/>
  <c r="O1577" i="188"/>
  <c r="H1576" i="188"/>
  <c r="H1577" i="188"/>
  <c r="G1576" i="188"/>
  <c r="G1577" i="188"/>
  <c r="F1576" i="188"/>
  <c r="F1577" i="188"/>
  <c r="F7414" i="188"/>
  <c r="B7413" i="188"/>
  <c r="F7719" i="188"/>
  <c r="G7719" i="188"/>
  <c r="D327" i="186"/>
  <c r="F327" i="186"/>
  <c r="C327" i="186"/>
  <c r="E327" i="186"/>
  <c r="B327" i="186"/>
  <c r="F326" i="186"/>
  <c r="E326" i="186"/>
  <c r="F325" i="186"/>
  <c r="E325" i="186"/>
  <c r="F324" i="186"/>
  <c r="E324" i="186"/>
  <c r="F323" i="186"/>
  <c r="E323" i="186"/>
  <c r="F322" i="186"/>
  <c r="E322" i="186"/>
  <c r="F321" i="186"/>
  <c r="E321" i="186"/>
  <c r="F320" i="186"/>
  <c r="E320" i="186"/>
  <c r="F319" i="186"/>
  <c r="E319" i="186"/>
  <c r="F318" i="186"/>
  <c r="E318" i="186"/>
  <c r="F317" i="186"/>
  <c r="E317" i="186"/>
  <c r="F316" i="186"/>
  <c r="E316" i="186"/>
  <c r="F315" i="186"/>
  <c r="E315" i="186"/>
  <c r="F314" i="186"/>
  <c r="E314" i="186"/>
  <c r="F313" i="186"/>
  <c r="E313" i="186"/>
  <c r="F312" i="186"/>
  <c r="E312" i="186"/>
  <c r="F311" i="186"/>
  <c r="E311" i="186"/>
  <c r="F310" i="186"/>
  <c r="E310" i="186"/>
  <c r="F309" i="186"/>
  <c r="E309" i="186"/>
  <c r="F308" i="186"/>
  <c r="E308" i="186"/>
  <c r="F307" i="186"/>
  <c r="E307" i="186"/>
  <c r="F306" i="186"/>
  <c r="E306" i="186"/>
  <c r="F305" i="186"/>
  <c r="E305" i="186"/>
  <c r="F304" i="186"/>
  <c r="E304" i="186"/>
  <c r="F303" i="186"/>
  <c r="E303" i="186"/>
  <c r="F302" i="186"/>
  <c r="E302" i="186"/>
  <c r="F301" i="186"/>
  <c r="E301" i="186"/>
  <c r="F300" i="186"/>
  <c r="E300" i="186"/>
  <c r="F299" i="186"/>
  <c r="E299" i="186"/>
  <c r="F298" i="186"/>
  <c r="E298" i="186"/>
  <c r="F297" i="186"/>
  <c r="E297" i="186"/>
  <c r="F296" i="186"/>
  <c r="E296" i="186"/>
  <c r="F295" i="186"/>
  <c r="E295" i="186"/>
  <c r="F294" i="186"/>
  <c r="E294" i="186"/>
  <c r="F293" i="186"/>
  <c r="E293" i="186"/>
  <c r="F292" i="186"/>
  <c r="E292" i="186"/>
  <c r="F291" i="186"/>
  <c r="E291" i="186"/>
  <c r="F290" i="186"/>
  <c r="E290" i="186"/>
  <c r="F289" i="186"/>
  <c r="E289" i="186"/>
  <c r="F288" i="186"/>
  <c r="E288" i="186"/>
  <c r="F287" i="186"/>
  <c r="E287" i="186"/>
  <c r="F286" i="186"/>
  <c r="E286" i="186"/>
  <c r="F285" i="186"/>
  <c r="E285" i="186"/>
  <c r="F284" i="186"/>
  <c r="E284" i="186"/>
  <c r="F283" i="186"/>
  <c r="E283" i="186"/>
  <c r="F282" i="186"/>
  <c r="E282" i="186"/>
  <c r="F281" i="186"/>
  <c r="E281" i="186"/>
  <c r="F280" i="186"/>
  <c r="E280" i="186"/>
  <c r="F279" i="186"/>
  <c r="E279" i="186"/>
  <c r="F278" i="186"/>
  <c r="E278" i="186"/>
  <c r="F277" i="186"/>
  <c r="E277" i="186"/>
  <c r="F276" i="186"/>
  <c r="E276" i="186"/>
  <c r="F275" i="186"/>
  <c r="E275" i="186"/>
  <c r="F274" i="186"/>
  <c r="E274" i="186"/>
  <c r="F273" i="186"/>
  <c r="E273" i="186"/>
  <c r="F272" i="186"/>
  <c r="E272" i="186"/>
  <c r="F271" i="186"/>
  <c r="E271" i="186"/>
  <c r="F270" i="186"/>
  <c r="E270" i="186"/>
  <c r="F269" i="186"/>
  <c r="E269" i="186"/>
  <c r="F268" i="186"/>
  <c r="E268" i="186"/>
  <c r="F267" i="186"/>
  <c r="E267" i="186"/>
  <c r="F266" i="186"/>
  <c r="E266" i="186"/>
  <c r="F265" i="186"/>
  <c r="E265" i="186"/>
  <c r="F264" i="186"/>
  <c r="E264" i="186"/>
  <c r="F263" i="186"/>
  <c r="E263" i="186"/>
  <c r="F262" i="186"/>
  <c r="E262" i="186"/>
  <c r="F261" i="186"/>
  <c r="E261" i="186"/>
  <c r="F260" i="186"/>
  <c r="E260" i="186"/>
  <c r="F259" i="186"/>
  <c r="E259" i="186"/>
  <c r="F258" i="186"/>
  <c r="E258" i="186"/>
  <c r="F257" i="186"/>
  <c r="E257" i="186"/>
  <c r="F256" i="186"/>
  <c r="E256" i="186"/>
  <c r="F255" i="186"/>
  <c r="E255" i="186"/>
  <c r="F254" i="186"/>
  <c r="E254" i="186"/>
  <c r="F253" i="186"/>
  <c r="E253" i="186"/>
  <c r="F252" i="186"/>
  <c r="E252" i="186"/>
  <c r="F251" i="186"/>
  <c r="E251" i="186"/>
  <c r="F250" i="186"/>
  <c r="E250" i="186"/>
  <c r="F249" i="186"/>
  <c r="E249" i="186"/>
  <c r="F248" i="186"/>
  <c r="E248" i="186"/>
  <c r="F247" i="186"/>
  <c r="E247" i="186"/>
  <c r="F246" i="186"/>
  <c r="E246" i="186"/>
  <c r="F245" i="186"/>
  <c r="E245" i="186"/>
  <c r="F244" i="186"/>
  <c r="E244" i="186"/>
  <c r="F243" i="186"/>
  <c r="E243" i="186"/>
  <c r="F242" i="186"/>
  <c r="E242" i="186"/>
  <c r="F241" i="186"/>
  <c r="E241" i="186"/>
  <c r="F240" i="186"/>
  <c r="E240" i="186"/>
  <c r="F239" i="186"/>
  <c r="E239" i="186"/>
  <c r="F238" i="186"/>
  <c r="E238" i="186"/>
  <c r="F237" i="186"/>
  <c r="E237" i="186"/>
  <c r="F236" i="186"/>
  <c r="E236" i="186"/>
  <c r="F235" i="186"/>
  <c r="E235" i="186"/>
  <c r="F234" i="186"/>
  <c r="E234" i="186"/>
  <c r="F233" i="186"/>
  <c r="E233" i="186"/>
  <c r="F232" i="186"/>
  <c r="E232" i="186"/>
  <c r="F231" i="186"/>
  <c r="E231" i="186"/>
  <c r="F230" i="186"/>
  <c r="E230" i="186"/>
  <c r="F229" i="186"/>
  <c r="E229" i="186"/>
  <c r="F228" i="186"/>
  <c r="E228" i="186"/>
  <c r="F227" i="186"/>
  <c r="E227" i="186"/>
  <c r="F226" i="186"/>
  <c r="E226" i="186"/>
  <c r="F225" i="186"/>
  <c r="E225" i="186"/>
  <c r="F224" i="186"/>
  <c r="E224" i="186"/>
  <c r="F223" i="186"/>
  <c r="E223" i="186"/>
  <c r="F222" i="186"/>
  <c r="E222" i="186"/>
  <c r="F221" i="186"/>
  <c r="E221" i="186"/>
  <c r="F220" i="186"/>
  <c r="E220" i="186"/>
  <c r="F219" i="186"/>
  <c r="E219" i="186"/>
  <c r="F218" i="186"/>
  <c r="E218" i="186"/>
  <c r="F217" i="186"/>
  <c r="E217" i="186"/>
  <c r="F216" i="186"/>
  <c r="E216" i="186"/>
  <c r="F215" i="186"/>
  <c r="E215" i="186"/>
  <c r="F214" i="186"/>
  <c r="E214" i="186"/>
  <c r="F213" i="186"/>
  <c r="E213" i="186"/>
  <c r="F212" i="186"/>
  <c r="E212" i="186"/>
  <c r="F211" i="186"/>
  <c r="E211" i="186"/>
  <c r="F210" i="186"/>
  <c r="E210" i="186"/>
  <c r="F209" i="186"/>
  <c r="E209" i="186"/>
  <c r="F208" i="186"/>
  <c r="E208" i="186"/>
  <c r="F207" i="186"/>
  <c r="E207" i="186"/>
  <c r="F206" i="186"/>
  <c r="E206" i="186"/>
  <c r="F205" i="186"/>
  <c r="E205" i="186"/>
  <c r="F204" i="186"/>
  <c r="E204" i="186"/>
  <c r="F203" i="186"/>
  <c r="E203" i="186"/>
  <c r="F202" i="186"/>
  <c r="E202" i="186"/>
  <c r="F201" i="186"/>
  <c r="E201" i="186"/>
  <c r="F200" i="186"/>
  <c r="E200" i="186"/>
  <c r="F199" i="186"/>
  <c r="E199" i="186"/>
  <c r="F198" i="186"/>
  <c r="E198" i="186"/>
  <c r="F197" i="186"/>
  <c r="E197" i="186"/>
  <c r="F196" i="186"/>
  <c r="E196" i="186"/>
  <c r="F195" i="186"/>
  <c r="E195" i="186"/>
  <c r="F194" i="186"/>
  <c r="E194" i="186"/>
  <c r="F193" i="186"/>
  <c r="E193" i="186"/>
  <c r="F192" i="186"/>
  <c r="E192" i="186"/>
  <c r="F191" i="186"/>
  <c r="E191" i="186"/>
  <c r="F190" i="186"/>
  <c r="E190" i="186"/>
  <c r="F189" i="186"/>
  <c r="E189" i="186"/>
  <c r="F188" i="186"/>
  <c r="E188" i="186"/>
  <c r="F187" i="186"/>
  <c r="E187" i="186"/>
  <c r="F186" i="186"/>
  <c r="E186" i="186"/>
  <c r="F185" i="186"/>
  <c r="E185" i="186"/>
  <c r="F184" i="186"/>
  <c r="E184" i="186"/>
  <c r="F183" i="186"/>
  <c r="E183" i="186"/>
  <c r="F182" i="186"/>
  <c r="E182" i="186"/>
  <c r="F181" i="186"/>
  <c r="E181" i="186"/>
  <c r="F180" i="186"/>
  <c r="E180" i="186"/>
  <c r="F179" i="186"/>
  <c r="E179" i="186"/>
  <c r="F178" i="186"/>
  <c r="E178" i="186"/>
  <c r="F177" i="186"/>
  <c r="E177" i="186"/>
  <c r="F176" i="186"/>
  <c r="E176" i="186"/>
  <c r="F175" i="186"/>
  <c r="E175" i="186"/>
  <c r="F174" i="186"/>
  <c r="E174" i="186"/>
  <c r="F173" i="186"/>
  <c r="E173" i="186"/>
  <c r="F172" i="186"/>
  <c r="E172" i="186"/>
  <c r="F171" i="186"/>
  <c r="E171" i="186"/>
  <c r="F170" i="186"/>
  <c r="E170" i="186"/>
  <c r="F169" i="186"/>
  <c r="E169" i="186"/>
  <c r="F168" i="186"/>
  <c r="E168" i="186"/>
  <c r="F167" i="186"/>
  <c r="E167" i="186"/>
  <c r="F166" i="186"/>
  <c r="E166" i="186"/>
  <c r="F165" i="186"/>
  <c r="E165" i="186"/>
  <c r="F164" i="186"/>
  <c r="E164" i="186"/>
  <c r="F163" i="186"/>
  <c r="E163" i="186"/>
  <c r="F162" i="186"/>
  <c r="E162" i="186"/>
  <c r="F161" i="186"/>
  <c r="E161" i="186"/>
  <c r="F160" i="186"/>
  <c r="E160" i="186"/>
  <c r="F159" i="186"/>
  <c r="E159" i="186"/>
  <c r="F158" i="186"/>
  <c r="E158" i="186"/>
  <c r="F157" i="186"/>
  <c r="E157" i="186"/>
  <c r="F156" i="186"/>
  <c r="E156" i="186"/>
  <c r="F155" i="186"/>
  <c r="E155" i="186"/>
  <c r="F154" i="186"/>
  <c r="E154" i="186"/>
  <c r="F153" i="186"/>
  <c r="E153" i="186"/>
  <c r="F152" i="186"/>
  <c r="E152" i="186"/>
  <c r="F151" i="186"/>
  <c r="E151" i="186"/>
  <c r="F150" i="186"/>
  <c r="E150" i="186"/>
  <c r="F149" i="186"/>
  <c r="E149" i="186"/>
  <c r="F148" i="186"/>
  <c r="E148" i="186"/>
  <c r="F147" i="186"/>
  <c r="E147" i="186"/>
  <c r="F146" i="186"/>
  <c r="E146" i="186"/>
  <c r="F145" i="186"/>
  <c r="E145" i="186"/>
  <c r="F144" i="186"/>
  <c r="E144" i="186"/>
  <c r="F143" i="186"/>
  <c r="E143" i="186"/>
  <c r="F142" i="186"/>
  <c r="E142" i="186"/>
  <c r="F141" i="186"/>
  <c r="E141" i="186"/>
  <c r="F140" i="186"/>
  <c r="E140" i="186"/>
  <c r="F139" i="186"/>
  <c r="E139" i="186"/>
  <c r="F138" i="186"/>
  <c r="E138" i="186"/>
  <c r="F137" i="186"/>
  <c r="E137" i="186"/>
  <c r="F136" i="186"/>
  <c r="E136" i="186"/>
  <c r="F135" i="186"/>
  <c r="E135" i="186"/>
  <c r="F134" i="186"/>
  <c r="E134" i="186"/>
  <c r="F133" i="186"/>
  <c r="E133" i="186"/>
  <c r="F132" i="186"/>
  <c r="E132" i="186"/>
  <c r="F131" i="186"/>
  <c r="E131" i="186"/>
  <c r="F130" i="186"/>
  <c r="E130" i="186"/>
  <c r="F129" i="186"/>
  <c r="E129" i="186"/>
  <c r="F128" i="186"/>
  <c r="E128" i="186"/>
  <c r="F127" i="186"/>
  <c r="E127" i="186"/>
  <c r="F126" i="186"/>
  <c r="E126" i="186"/>
  <c r="F125" i="186"/>
  <c r="E125" i="186"/>
  <c r="F124" i="186"/>
  <c r="E124" i="186"/>
  <c r="F123" i="186"/>
  <c r="E123" i="186"/>
  <c r="F122" i="186"/>
  <c r="E122" i="186"/>
  <c r="F121" i="186"/>
  <c r="E121" i="186"/>
  <c r="F120" i="186"/>
  <c r="E120" i="186"/>
  <c r="F119" i="186"/>
  <c r="E119" i="186"/>
  <c r="F118" i="186"/>
  <c r="E118" i="186"/>
  <c r="F117" i="186"/>
  <c r="E117" i="186"/>
  <c r="F116" i="186"/>
  <c r="E116" i="186"/>
  <c r="F115" i="186"/>
  <c r="E115" i="186"/>
  <c r="F114" i="186"/>
  <c r="E114" i="186"/>
  <c r="F113" i="186"/>
  <c r="E113" i="186"/>
  <c r="F112" i="186"/>
  <c r="E112" i="186"/>
  <c r="F111" i="186"/>
  <c r="E111" i="186"/>
  <c r="F110" i="186"/>
  <c r="E110" i="186"/>
  <c r="F109" i="186"/>
  <c r="E109" i="186"/>
  <c r="F108" i="186"/>
  <c r="E108" i="186"/>
  <c r="F107" i="186"/>
  <c r="E107" i="186"/>
  <c r="F106" i="186"/>
  <c r="E106" i="186"/>
  <c r="F105" i="186"/>
  <c r="E105" i="186"/>
  <c r="F104" i="186"/>
  <c r="E104" i="186"/>
  <c r="F103" i="186"/>
  <c r="E103" i="186"/>
  <c r="F102" i="186"/>
  <c r="E102" i="186"/>
  <c r="F101" i="186"/>
  <c r="E101" i="186"/>
  <c r="F100" i="186"/>
  <c r="E100" i="186"/>
  <c r="F99" i="186"/>
  <c r="E99" i="186"/>
  <c r="F98" i="186"/>
  <c r="E98" i="186"/>
  <c r="F97" i="186"/>
  <c r="E97" i="186"/>
  <c r="F96" i="186"/>
  <c r="E96" i="186"/>
  <c r="F95" i="186"/>
  <c r="E95" i="186"/>
  <c r="F94" i="186"/>
  <c r="E94" i="186"/>
  <c r="F93" i="186"/>
  <c r="E93" i="186"/>
  <c r="F92" i="186"/>
  <c r="E92" i="186"/>
  <c r="F91" i="186"/>
  <c r="E91" i="186"/>
  <c r="F90" i="186"/>
  <c r="E90" i="186"/>
  <c r="F89" i="186"/>
  <c r="E89" i="186"/>
  <c r="F88" i="186"/>
  <c r="E88" i="186"/>
  <c r="F87" i="186"/>
  <c r="E87" i="186"/>
  <c r="F86" i="186"/>
  <c r="E86" i="186"/>
  <c r="F85" i="186"/>
  <c r="E85" i="186"/>
  <c r="F84" i="186"/>
  <c r="E84" i="186"/>
  <c r="F83" i="186"/>
  <c r="E83" i="186"/>
  <c r="F82" i="186"/>
  <c r="E82" i="186"/>
  <c r="F81" i="186"/>
  <c r="E81" i="186"/>
  <c r="F80" i="186"/>
  <c r="E80" i="186"/>
  <c r="F79" i="186"/>
  <c r="E79" i="186"/>
  <c r="F78" i="186"/>
  <c r="E78" i="186"/>
  <c r="F77" i="186"/>
  <c r="E77" i="186"/>
  <c r="F76" i="186"/>
  <c r="E76" i="186"/>
  <c r="F75" i="186"/>
  <c r="E75" i="186"/>
  <c r="F74" i="186"/>
  <c r="E74" i="186"/>
  <c r="F73" i="186"/>
  <c r="E73" i="186"/>
  <c r="F72" i="186"/>
  <c r="E72" i="186"/>
  <c r="F71" i="186"/>
  <c r="E71" i="186"/>
  <c r="F70" i="186"/>
  <c r="E70" i="186"/>
  <c r="F69" i="186"/>
  <c r="E69" i="186"/>
  <c r="F68" i="186"/>
  <c r="E68" i="186"/>
  <c r="F67" i="186"/>
  <c r="E67" i="186"/>
  <c r="F66" i="186"/>
  <c r="E66" i="186"/>
  <c r="F65" i="186"/>
  <c r="E65" i="186"/>
  <c r="F64" i="186"/>
  <c r="E64" i="186"/>
  <c r="F63" i="186"/>
  <c r="E63" i="186"/>
  <c r="F62" i="186"/>
  <c r="E62" i="186"/>
  <c r="F61" i="186"/>
  <c r="E61" i="186"/>
  <c r="F60" i="186"/>
  <c r="E60" i="186"/>
  <c r="F59" i="186"/>
  <c r="E59" i="186"/>
  <c r="F58" i="186"/>
  <c r="E58" i="186"/>
  <c r="F57" i="186"/>
  <c r="E57" i="186"/>
  <c r="F56" i="186"/>
  <c r="E56" i="186"/>
  <c r="F55" i="186"/>
  <c r="E55" i="186"/>
  <c r="F54" i="186"/>
  <c r="E54" i="186"/>
  <c r="F53" i="186"/>
  <c r="E53" i="186"/>
  <c r="F52" i="186"/>
  <c r="E52" i="186"/>
  <c r="F51" i="186"/>
  <c r="E51" i="186"/>
  <c r="F50" i="186"/>
  <c r="E50" i="186"/>
  <c r="F49" i="186"/>
  <c r="E49" i="186"/>
  <c r="F48" i="186"/>
  <c r="E48" i="186"/>
  <c r="F47" i="186"/>
  <c r="E47" i="186"/>
  <c r="F46" i="186"/>
  <c r="E46" i="186"/>
  <c r="F45" i="186"/>
  <c r="E45" i="186"/>
  <c r="F44" i="186"/>
  <c r="E44" i="186"/>
  <c r="F43" i="186"/>
  <c r="E43" i="186"/>
  <c r="F42" i="186"/>
  <c r="E42" i="186"/>
  <c r="F41" i="186"/>
  <c r="E41" i="186"/>
  <c r="F40" i="186"/>
  <c r="E40" i="186"/>
  <c r="F39" i="186"/>
  <c r="E39" i="186"/>
  <c r="F38" i="186"/>
  <c r="E38" i="186"/>
  <c r="F37" i="186"/>
  <c r="E37" i="186"/>
  <c r="F36" i="186"/>
  <c r="E36" i="186"/>
  <c r="F35" i="186"/>
  <c r="E35" i="186"/>
  <c r="F34" i="186"/>
  <c r="E34" i="186"/>
  <c r="F33" i="186"/>
  <c r="E33" i="186"/>
  <c r="F32" i="186"/>
  <c r="E32" i="186"/>
  <c r="F31" i="186"/>
  <c r="E31" i="186"/>
  <c r="F30" i="186"/>
  <c r="E30" i="186"/>
  <c r="F29" i="186"/>
  <c r="E29" i="186"/>
  <c r="F28" i="186"/>
  <c r="E28" i="186"/>
  <c r="F27" i="186"/>
  <c r="E27" i="186"/>
  <c r="F26" i="186"/>
  <c r="E26" i="186"/>
  <c r="F25" i="186"/>
  <c r="E25" i="186"/>
  <c r="F24" i="186"/>
  <c r="E24" i="186"/>
  <c r="F23" i="186"/>
  <c r="E23" i="186"/>
  <c r="F22" i="186"/>
  <c r="E22" i="186"/>
  <c r="F21" i="186"/>
  <c r="E21" i="186"/>
  <c r="F20" i="186"/>
  <c r="E20" i="186"/>
  <c r="F19" i="186"/>
  <c r="E19" i="186"/>
  <c r="F18" i="186"/>
  <c r="E18" i="186"/>
  <c r="F17" i="186"/>
  <c r="E17" i="186"/>
  <c r="F16" i="186"/>
  <c r="E16" i="186"/>
  <c r="F15" i="186"/>
  <c r="E15" i="186"/>
  <c r="F14" i="186"/>
  <c r="E14" i="186"/>
  <c r="F13" i="186"/>
  <c r="E13" i="186"/>
  <c r="F12" i="186"/>
  <c r="E12" i="186"/>
  <c r="F11" i="186"/>
  <c r="E11" i="186"/>
  <c r="F10" i="186"/>
  <c r="E10" i="186"/>
  <c r="F9" i="186"/>
  <c r="E9" i="186"/>
  <c r="F8" i="186"/>
  <c r="E8" i="186"/>
  <c r="F7" i="186"/>
  <c r="E7" i="186"/>
  <c r="F6" i="186"/>
  <c r="E6" i="186"/>
  <c r="F5" i="186"/>
  <c r="E5" i="186"/>
  <c r="D18" i="185"/>
  <c r="D19" i="185"/>
  <c r="D20" i="185"/>
  <c r="D21" i="185"/>
  <c r="D22" i="185"/>
  <c r="D23" i="185"/>
  <c r="C104" i="97"/>
  <c r="C105" i="97" s="1"/>
  <c r="B104" i="97"/>
  <c r="L37" i="161"/>
  <c r="L34" i="161"/>
  <c r="L31" i="161"/>
  <c r="L28" i="161"/>
  <c r="L25" i="161"/>
  <c r="L22" i="161"/>
  <c r="L19" i="161"/>
  <c r="L16" i="161"/>
  <c r="L13" i="161"/>
  <c r="L7" i="161"/>
  <c r="L4" i="161"/>
  <c r="C52" i="131"/>
  <c r="C47" i="131"/>
  <c r="C42" i="131"/>
  <c r="C37" i="131"/>
  <c r="C32" i="131"/>
  <c r="C27" i="131"/>
  <c r="C22" i="131"/>
  <c r="C17" i="131"/>
  <c r="C12" i="131"/>
  <c r="C7" i="131"/>
  <c r="K29" i="130"/>
  <c r="K28" i="130"/>
  <c r="K27" i="130"/>
  <c r="H22" i="130"/>
  <c r="H20" i="130"/>
  <c r="H18" i="130"/>
  <c r="H16" i="130"/>
  <c r="H14" i="130"/>
  <c r="H12" i="130"/>
  <c r="H10" i="130"/>
  <c r="H29" i="130"/>
  <c r="H27" i="130"/>
  <c r="H8" i="130"/>
  <c r="H6" i="130"/>
  <c r="H4" i="130"/>
  <c r="E22" i="130"/>
  <c r="AA22" i="130"/>
  <c r="AA21" i="130"/>
  <c r="Z22" i="130"/>
  <c r="Y21" i="130"/>
  <c r="X21" i="130"/>
  <c r="V22" i="130"/>
  <c r="U22" i="130"/>
  <c r="T21" i="130"/>
  <c r="S21" i="130"/>
  <c r="Q22" i="130"/>
  <c r="Q21" i="130"/>
  <c r="P21" i="130"/>
  <c r="O22" i="130"/>
  <c r="O21" i="130"/>
  <c r="M21" i="130"/>
  <c r="L21" i="130"/>
  <c r="J21" i="130"/>
  <c r="G22" i="130"/>
  <c r="F22" i="130"/>
  <c r="F21" i="130"/>
  <c r="E21" i="130"/>
  <c r="C21" i="130"/>
  <c r="AA20" i="130"/>
  <c r="AA19" i="130"/>
  <c r="Z20" i="130"/>
  <c r="Y19" i="130"/>
  <c r="X19" i="130"/>
  <c r="V20" i="130"/>
  <c r="U20" i="130"/>
  <c r="T19" i="130"/>
  <c r="S19" i="130"/>
  <c r="Q20" i="130"/>
  <c r="Q19" i="130"/>
  <c r="P19" i="130"/>
  <c r="O20" i="130"/>
  <c r="O19" i="130"/>
  <c r="M19" i="130"/>
  <c r="L19" i="130"/>
  <c r="J19" i="130"/>
  <c r="G20" i="130"/>
  <c r="F20" i="130"/>
  <c r="F19" i="130"/>
  <c r="E20" i="130"/>
  <c r="C19" i="130"/>
  <c r="H28" i="130"/>
  <c r="AA18" i="130"/>
  <c r="AA17" i="130"/>
  <c r="Z18" i="130"/>
  <c r="Y17" i="130"/>
  <c r="X17" i="130"/>
  <c r="V18" i="130"/>
  <c r="T17" i="130"/>
  <c r="S17" i="130"/>
  <c r="Q18" i="130"/>
  <c r="Q17" i="130"/>
  <c r="P17" i="130"/>
  <c r="O18" i="130"/>
  <c r="O17" i="130"/>
  <c r="M17" i="130"/>
  <c r="L17" i="130"/>
  <c r="J17" i="130"/>
  <c r="G18" i="130"/>
  <c r="F18" i="130"/>
  <c r="F17" i="130"/>
  <c r="E18" i="130"/>
  <c r="E17" i="130"/>
  <c r="C17" i="130"/>
  <c r="AA16" i="130"/>
  <c r="AA15" i="130"/>
  <c r="Z16" i="130"/>
  <c r="Y15" i="130"/>
  <c r="X15" i="130"/>
  <c r="V16" i="130"/>
  <c r="T15" i="130"/>
  <c r="S15" i="130"/>
  <c r="Q16" i="130"/>
  <c r="Q15" i="130"/>
  <c r="P15" i="130"/>
  <c r="O16" i="130"/>
  <c r="O15" i="130"/>
  <c r="M15" i="130"/>
  <c r="L15" i="130"/>
  <c r="J15" i="130"/>
  <c r="F16" i="130"/>
  <c r="F15" i="130"/>
  <c r="E16" i="130"/>
  <c r="C15" i="130"/>
  <c r="AA14" i="130"/>
  <c r="AA13" i="130"/>
  <c r="Z14" i="130"/>
  <c r="Y13" i="130"/>
  <c r="X13" i="130"/>
  <c r="V14" i="130"/>
  <c r="T13" i="130"/>
  <c r="S13" i="130"/>
  <c r="Q14" i="130"/>
  <c r="Q13" i="130"/>
  <c r="P13" i="130"/>
  <c r="O14" i="130"/>
  <c r="O13" i="130"/>
  <c r="L13" i="130"/>
  <c r="J13" i="130"/>
  <c r="G14" i="130"/>
  <c r="F14" i="130"/>
  <c r="F13" i="130"/>
  <c r="E14" i="130"/>
  <c r="C13" i="130"/>
  <c r="AA12" i="130"/>
  <c r="AA11" i="130"/>
  <c r="Z12" i="130"/>
  <c r="Y11" i="130"/>
  <c r="X11" i="130"/>
  <c r="V12" i="130"/>
  <c r="T11" i="130"/>
  <c r="S11" i="130"/>
  <c r="Q12" i="130"/>
  <c r="Q11" i="130"/>
  <c r="P11" i="130"/>
  <c r="O12" i="130"/>
  <c r="O11" i="130"/>
  <c r="L11" i="130"/>
  <c r="J11" i="130"/>
  <c r="G12" i="130"/>
  <c r="F12" i="130"/>
  <c r="F11" i="130"/>
  <c r="E12" i="130"/>
  <c r="E11" i="130"/>
  <c r="C11" i="130"/>
  <c r="AA10" i="130"/>
  <c r="AA9" i="130"/>
  <c r="Z10" i="130"/>
  <c r="Y9" i="130"/>
  <c r="X9" i="130"/>
  <c r="V10" i="130"/>
  <c r="T9" i="130"/>
  <c r="S9" i="130"/>
  <c r="Q10" i="130"/>
  <c r="Q9" i="130"/>
  <c r="P9" i="130"/>
  <c r="O10" i="130"/>
  <c r="O9" i="130"/>
  <c r="L9" i="130"/>
  <c r="J9" i="130"/>
  <c r="G10" i="130"/>
  <c r="F10" i="130"/>
  <c r="F9" i="130"/>
  <c r="E10" i="130"/>
  <c r="E9" i="130"/>
  <c r="C9" i="130"/>
  <c r="AA8" i="130"/>
  <c r="AA7" i="130"/>
  <c r="Z8" i="130"/>
  <c r="Y7" i="130"/>
  <c r="X7" i="130"/>
  <c r="V8" i="130"/>
  <c r="T7" i="130"/>
  <c r="S7" i="130"/>
  <c r="Q8" i="130"/>
  <c r="Q7" i="130"/>
  <c r="P7" i="130"/>
  <c r="O8" i="130"/>
  <c r="L7" i="130"/>
  <c r="J7" i="130"/>
  <c r="G8" i="130"/>
  <c r="F8" i="130"/>
  <c r="F7" i="130"/>
  <c r="E8" i="130"/>
  <c r="E7" i="130"/>
  <c r="C7" i="130"/>
  <c r="AC26" i="130"/>
  <c r="AC25" i="130"/>
  <c r="AC24" i="130"/>
  <c r="AC23" i="130"/>
  <c r="AC22" i="130"/>
  <c r="AC21" i="130"/>
  <c r="AC20" i="130"/>
  <c r="AC19" i="130"/>
  <c r="AA6" i="130"/>
  <c r="AA5" i="130"/>
  <c r="Z6" i="130"/>
  <c r="Y5" i="130"/>
  <c r="X5" i="130"/>
  <c r="V6" i="130"/>
  <c r="T5" i="130"/>
  <c r="S5" i="130"/>
  <c r="Q6" i="130"/>
  <c r="Q5" i="130"/>
  <c r="P5" i="130"/>
  <c r="O6" i="130"/>
  <c r="L5" i="130"/>
  <c r="J5" i="130"/>
  <c r="G6" i="130"/>
  <c r="F6" i="130"/>
  <c r="F5" i="130"/>
  <c r="E6" i="130"/>
  <c r="AC6" i="130"/>
  <c r="C5" i="130"/>
  <c r="AC5" i="130"/>
  <c r="AA4" i="130"/>
  <c r="AA3" i="130"/>
  <c r="Z4" i="130"/>
  <c r="Y3" i="130"/>
  <c r="X3" i="130"/>
  <c r="V4" i="130"/>
  <c r="T3" i="130"/>
  <c r="S3" i="130"/>
  <c r="Q4" i="130"/>
  <c r="Q3" i="130"/>
  <c r="P3" i="130"/>
  <c r="O4" i="130"/>
  <c r="O3" i="130"/>
  <c r="L3" i="130"/>
  <c r="J3" i="130"/>
  <c r="G4" i="130"/>
  <c r="G3" i="130"/>
  <c r="F4" i="130"/>
  <c r="F3" i="130"/>
  <c r="E4" i="130"/>
  <c r="AC4" i="130"/>
  <c r="E3" i="130"/>
  <c r="C3" i="130"/>
  <c r="AC3" i="130"/>
  <c r="I29" i="130"/>
  <c r="I30" i="130" s="1"/>
  <c r="I28" i="130"/>
  <c r="I27" i="130"/>
  <c r="AC17" i="130"/>
  <c r="AC18" i="130"/>
  <c r="AC15" i="130"/>
  <c r="AC16" i="130"/>
  <c r="AC14" i="130"/>
  <c r="AC13" i="130"/>
  <c r="AC12" i="130"/>
  <c r="AC11" i="130"/>
  <c r="AC10" i="130"/>
  <c r="AC9" i="130"/>
  <c r="AC8" i="130"/>
  <c r="AC7" i="130"/>
  <c r="ES15" i="129"/>
  <c r="ES14" i="129"/>
  <c r="ES11" i="129"/>
  <c r="ES10" i="129"/>
  <c r="ES9" i="129"/>
  <c r="BX15" i="129"/>
  <c r="BX14" i="129"/>
  <c r="BX11" i="129"/>
  <c r="BX10" i="129"/>
  <c r="BX9" i="129"/>
  <c r="AL15" i="129"/>
  <c r="AL14" i="129"/>
  <c r="AL11" i="129"/>
  <c r="AL10" i="129"/>
  <c r="AL9" i="129"/>
  <c r="W15" i="129"/>
  <c r="W14" i="129"/>
  <c r="W11" i="129"/>
  <c r="W10" i="129"/>
  <c r="W9" i="129"/>
  <c r="K15" i="129"/>
  <c r="K14" i="129"/>
  <c r="K11" i="129"/>
  <c r="K10" i="129"/>
  <c r="K9" i="129"/>
  <c r="EY14" i="129"/>
  <c r="EX14" i="129"/>
  <c r="EW14" i="129"/>
  <c r="EV14" i="129"/>
  <c r="EU14" i="129"/>
  <c r="ET14" i="129"/>
  <c r="ER14" i="129"/>
  <c r="EQ14" i="129"/>
  <c r="EP14" i="129"/>
  <c r="EO14" i="129"/>
  <c r="EN14" i="129"/>
  <c r="EM14" i="129"/>
  <c r="EL14" i="129"/>
  <c r="EK14" i="129"/>
  <c r="EJ14" i="129"/>
  <c r="EI14" i="129"/>
  <c r="EH14" i="129"/>
  <c r="EG14" i="129"/>
  <c r="EF14" i="129"/>
  <c r="EE14" i="129"/>
  <c r="ED14" i="129"/>
  <c r="EC14" i="129"/>
  <c r="EB14" i="129"/>
  <c r="EA14" i="129"/>
  <c r="DZ14" i="129"/>
  <c r="DY14" i="129"/>
  <c r="DX14" i="129"/>
  <c r="DW14" i="129"/>
  <c r="DV14" i="129"/>
  <c r="DU14" i="129"/>
  <c r="DT14" i="129"/>
  <c r="DS14" i="129"/>
  <c r="DR14" i="129"/>
  <c r="DQ14" i="129"/>
  <c r="DP14" i="129"/>
  <c r="DO14" i="129"/>
  <c r="DN14" i="129"/>
  <c r="DM14" i="129"/>
  <c r="DL14" i="129"/>
  <c r="DK14" i="129"/>
  <c r="DJ14" i="129"/>
  <c r="DI14" i="129"/>
  <c r="DH14" i="129"/>
  <c r="DG14" i="129"/>
  <c r="DF14" i="129"/>
  <c r="DE14" i="129"/>
  <c r="DD14" i="129"/>
  <c r="DC14" i="129"/>
  <c r="DB14" i="129"/>
  <c r="DA14" i="129"/>
  <c r="CZ14" i="129"/>
  <c r="CY14" i="129"/>
  <c r="CX14" i="129"/>
  <c r="CW14" i="129"/>
  <c r="CV14" i="129"/>
  <c r="CU14" i="129"/>
  <c r="CT14" i="129"/>
  <c r="CS14" i="129"/>
  <c r="CR14" i="129"/>
  <c r="CQ14" i="129"/>
  <c r="CP14" i="129"/>
  <c r="CO14" i="129"/>
  <c r="CN14" i="129"/>
  <c r="CM14" i="129"/>
  <c r="CL14" i="129"/>
  <c r="CK14" i="129"/>
  <c r="CJ14" i="129"/>
  <c r="CI14" i="129"/>
  <c r="CH14" i="129"/>
  <c r="CG14" i="129"/>
  <c r="CF14" i="129"/>
  <c r="CE14" i="129"/>
  <c r="CD14" i="129"/>
  <c r="CC14" i="129"/>
  <c r="CB14" i="129"/>
  <c r="CA14" i="129"/>
  <c r="BZ14" i="129"/>
  <c r="BY14" i="129"/>
  <c r="BV14" i="129"/>
  <c r="BU14" i="129"/>
  <c r="BT14" i="129"/>
  <c r="BS14" i="129"/>
  <c r="BR14" i="129"/>
  <c r="BQ14" i="129"/>
  <c r="BP14" i="129"/>
  <c r="BO14" i="129"/>
  <c r="BN14" i="129"/>
  <c r="BM14" i="129"/>
  <c r="BL14" i="129"/>
  <c r="BK14" i="129"/>
  <c r="BJ14" i="129"/>
  <c r="BI14" i="129"/>
  <c r="BH14" i="129"/>
  <c r="BG14" i="129"/>
  <c r="BF14" i="129"/>
  <c r="BE14" i="129"/>
  <c r="BC14" i="129"/>
  <c r="BB14" i="129"/>
  <c r="BA14" i="129"/>
  <c r="AZ14" i="129"/>
  <c r="AY14" i="129"/>
  <c r="AX14" i="129"/>
  <c r="AW14" i="129"/>
  <c r="AV14" i="129"/>
  <c r="AU14" i="129"/>
  <c r="AT14" i="129"/>
  <c r="AS14" i="129"/>
  <c r="AR14" i="129"/>
  <c r="AQ14" i="129"/>
  <c r="AP14" i="129"/>
  <c r="AO14" i="129"/>
  <c r="AN14" i="129"/>
  <c r="AM14" i="129"/>
  <c r="AK14" i="129"/>
  <c r="AJ14" i="129"/>
  <c r="AI14" i="129"/>
  <c r="AH14" i="129"/>
  <c r="AG14" i="129"/>
  <c r="AF14" i="129"/>
  <c r="AE14" i="129"/>
  <c r="AD14" i="129"/>
  <c r="AC14" i="129"/>
  <c r="AB14" i="129"/>
  <c r="AA14" i="129"/>
  <c r="Z14" i="129"/>
  <c r="Y14" i="129"/>
  <c r="X14" i="129"/>
  <c r="V14" i="129"/>
  <c r="U14" i="129"/>
  <c r="T14" i="129"/>
  <c r="S14" i="129"/>
  <c r="R14" i="129"/>
  <c r="Q14" i="129"/>
  <c r="P14" i="129"/>
  <c r="O14" i="129"/>
  <c r="N14" i="129"/>
  <c r="M14" i="129"/>
  <c r="L14" i="129"/>
  <c r="J14" i="129"/>
  <c r="H14" i="129"/>
  <c r="G14" i="129"/>
  <c r="F14" i="129"/>
  <c r="E14" i="129"/>
  <c r="D14" i="129"/>
  <c r="C14" i="129"/>
  <c r="B14" i="129"/>
  <c r="I14" i="129"/>
  <c r="EY15" i="129"/>
  <c r="EX15" i="129"/>
  <c r="EW15" i="129"/>
  <c r="EV15" i="129"/>
  <c r="EU15" i="129"/>
  <c r="ET15" i="129"/>
  <c r="ER15" i="129"/>
  <c r="EQ15" i="129"/>
  <c r="EP15" i="129"/>
  <c r="EO15" i="129"/>
  <c r="EN15" i="129"/>
  <c r="EM15" i="129"/>
  <c r="EL15" i="129"/>
  <c r="EK15" i="129"/>
  <c r="EJ15" i="129"/>
  <c r="EI15" i="129"/>
  <c r="EH15" i="129"/>
  <c r="EG15" i="129"/>
  <c r="EF15" i="129"/>
  <c r="EE15" i="129"/>
  <c r="ED15" i="129"/>
  <c r="EC15" i="129"/>
  <c r="EB15" i="129"/>
  <c r="EA15" i="129"/>
  <c r="DZ15" i="129"/>
  <c r="DY15" i="129"/>
  <c r="DX15" i="129"/>
  <c r="DW15" i="129"/>
  <c r="DV15" i="129"/>
  <c r="DU15" i="129"/>
  <c r="DT15" i="129"/>
  <c r="DS15" i="129"/>
  <c r="DR15" i="129"/>
  <c r="DQ15" i="129"/>
  <c r="DP15" i="129"/>
  <c r="DO15" i="129"/>
  <c r="DN15" i="129"/>
  <c r="DM15" i="129"/>
  <c r="DL15" i="129"/>
  <c r="DK15" i="129"/>
  <c r="DJ15" i="129"/>
  <c r="DI15" i="129"/>
  <c r="DH15" i="129"/>
  <c r="DG15" i="129"/>
  <c r="DF15" i="129"/>
  <c r="DE15" i="129"/>
  <c r="DD15" i="129"/>
  <c r="DC15" i="129"/>
  <c r="DB15" i="129"/>
  <c r="DA15" i="129"/>
  <c r="CZ15" i="129"/>
  <c r="CY15" i="129"/>
  <c r="CX15" i="129"/>
  <c r="CW15" i="129"/>
  <c r="CV15" i="129"/>
  <c r="CU15" i="129"/>
  <c r="CT15" i="129"/>
  <c r="CS15" i="129"/>
  <c r="CR15" i="129"/>
  <c r="CQ15" i="129"/>
  <c r="CP15" i="129"/>
  <c r="CO15" i="129"/>
  <c r="CN15" i="129"/>
  <c r="CM15" i="129"/>
  <c r="CL15" i="129"/>
  <c r="CK15" i="129"/>
  <c r="CJ15" i="129"/>
  <c r="CI15" i="129"/>
  <c r="CH15" i="129"/>
  <c r="CG15" i="129"/>
  <c r="CF15" i="129"/>
  <c r="CE15" i="129"/>
  <c r="CD15" i="129"/>
  <c r="CC15" i="129"/>
  <c r="CB15" i="129"/>
  <c r="CA15" i="129"/>
  <c r="BZ15" i="129"/>
  <c r="BY15" i="129"/>
  <c r="BV15" i="129"/>
  <c r="BU15" i="129"/>
  <c r="BT15" i="129"/>
  <c r="BS15" i="129"/>
  <c r="BR15" i="129"/>
  <c r="BQ15" i="129"/>
  <c r="BP15" i="129"/>
  <c r="BO15" i="129"/>
  <c r="BN15" i="129"/>
  <c r="BM15" i="129"/>
  <c r="BL15" i="129"/>
  <c r="BK15" i="129"/>
  <c r="BJ15" i="129"/>
  <c r="BI15" i="129"/>
  <c r="BH15" i="129"/>
  <c r="BG15" i="129"/>
  <c r="BF15" i="129"/>
  <c r="BE15" i="129"/>
  <c r="BC15" i="129"/>
  <c r="BB15" i="129"/>
  <c r="BA15" i="129"/>
  <c r="AZ15" i="129"/>
  <c r="AY15" i="129"/>
  <c r="AX15" i="129"/>
  <c r="AW15" i="129"/>
  <c r="AV15" i="129"/>
  <c r="AU15" i="129"/>
  <c r="AT15" i="129"/>
  <c r="AS15" i="129"/>
  <c r="AR15" i="129"/>
  <c r="AQ15" i="129"/>
  <c r="AP15" i="129"/>
  <c r="AO15" i="129"/>
  <c r="AN15" i="129"/>
  <c r="AM15" i="129"/>
  <c r="AK15" i="129"/>
  <c r="AJ15" i="129"/>
  <c r="AI15" i="129"/>
  <c r="AH15" i="129"/>
  <c r="AG15" i="129"/>
  <c r="AF15" i="129"/>
  <c r="AE15" i="129"/>
  <c r="AD15" i="129"/>
  <c r="AC15" i="129"/>
  <c r="AB15" i="129"/>
  <c r="AA15" i="129"/>
  <c r="Z15" i="129"/>
  <c r="Y15" i="129"/>
  <c r="X15" i="129"/>
  <c r="V15" i="129"/>
  <c r="U15" i="129"/>
  <c r="T15" i="129"/>
  <c r="S15" i="129"/>
  <c r="R15" i="129"/>
  <c r="Q15" i="129"/>
  <c r="P15" i="129"/>
  <c r="O15" i="129"/>
  <c r="N15" i="129"/>
  <c r="M15" i="129"/>
  <c r="L15" i="129"/>
  <c r="J15" i="129"/>
  <c r="I15" i="129"/>
  <c r="H15" i="129"/>
  <c r="G15" i="129"/>
  <c r="F15" i="129"/>
  <c r="E15" i="129"/>
  <c r="D15" i="129"/>
  <c r="C15" i="129"/>
  <c r="B15" i="129"/>
  <c r="E61" i="181"/>
  <c r="E60" i="181"/>
  <c r="C60" i="181"/>
  <c r="D60" i="181"/>
  <c r="E54" i="181"/>
  <c r="D54" i="181"/>
  <c r="E53" i="181"/>
  <c r="D53" i="181"/>
  <c r="E52" i="181"/>
  <c r="C52" i="181"/>
  <c r="D52" i="181"/>
  <c r="E41" i="181"/>
  <c r="C41" i="181"/>
  <c r="D41" i="181"/>
  <c r="E38" i="181"/>
  <c r="D38" i="181"/>
  <c r="E37" i="181"/>
  <c r="D37" i="181"/>
  <c r="C37" i="181"/>
  <c r="E26" i="181"/>
  <c r="D26" i="181"/>
  <c r="C26" i="181"/>
  <c r="E21" i="181"/>
  <c r="D21" i="181"/>
  <c r="E20" i="181"/>
  <c r="D20" i="181"/>
  <c r="E19" i="181"/>
  <c r="C19" i="181"/>
  <c r="D19" i="181"/>
  <c r="E14" i="181"/>
  <c r="C14" i="181"/>
  <c r="D14" i="181"/>
  <c r="E11" i="181"/>
  <c r="C11" i="181"/>
  <c r="D11" i="181"/>
  <c r="E7" i="181"/>
  <c r="D7" i="181"/>
  <c r="E6" i="181"/>
  <c r="C6" i="181"/>
  <c r="D6" i="181"/>
  <c r="D61" i="181"/>
  <c r="L40" i="161"/>
  <c r="E67" i="131"/>
  <c r="E66" i="131"/>
  <c r="E65" i="131"/>
  <c r="E64" i="131"/>
  <c r="E63" i="131"/>
  <c r="EQ11" i="129"/>
  <c r="EQ10" i="129"/>
  <c r="EQ9" i="129"/>
  <c r="EU11" i="129"/>
  <c r="EU10" i="129"/>
  <c r="EU9" i="129"/>
  <c r="ER11" i="129"/>
  <c r="ER10" i="129"/>
  <c r="ER9" i="129"/>
  <c r="EP11" i="129"/>
  <c r="EP10" i="129"/>
  <c r="EP9" i="129"/>
  <c r="EM11" i="129"/>
  <c r="EM10" i="129"/>
  <c r="EM9" i="129"/>
  <c r="EK11" i="129"/>
  <c r="EJ11" i="129"/>
  <c r="EI11" i="129"/>
  <c r="EK10" i="129"/>
  <c r="EJ10" i="129"/>
  <c r="EI10" i="129"/>
  <c r="EK9" i="129"/>
  <c r="EJ9" i="129"/>
  <c r="EI9" i="129"/>
  <c r="AB28" i="130"/>
  <c r="AB27" i="130"/>
  <c r="AB30" i="130" s="1"/>
  <c r="EG11" i="129"/>
  <c r="EF11" i="129"/>
  <c r="EG10" i="129"/>
  <c r="EF10" i="129"/>
  <c r="EG9" i="129"/>
  <c r="EF9" i="129"/>
  <c r="DZ11" i="129"/>
  <c r="DZ10" i="129"/>
  <c r="DZ9" i="129"/>
  <c r="DW11" i="129"/>
  <c r="DV11" i="129"/>
  <c r="DU11" i="129"/>
  <c r="DW10" i="129"/>
  <c r="DV10" i="129"/>
  <c r="DU10" i="129"/>
  <c r="DW9" i="129"/>
  <c r="DV9" i="129"/>
  <c r="DU9" i="129"/>
  <c r="DM11" i="129"/>
  <c r="DL11" i="129"/>
  <c r="DM10" i="129"/>
  <c r="DL10" i="129"/>
  <c r="DM9" i="129"/>
  <c r="DL9" i="129"/>
  <c r="DH11" i="129"/>
  <c r="DG11" i="129"/>
  <c r="DH10" i="129"/>
  <c r="DG10" i="129"/>
  <c r="DH9" i="129"/>
  <c r="DG9" i="129"/>
  <c r="CQ11" i="129"/>
  <c r="CQ10" i="129"/>
  <c r="CQ9" i="129"/>
  <c r="CN11" i="129"/>
  <c r="CN10" i="129"/>
  <c r="CN9" i="129"/>
  <c r="CJ11" i="129"/>
  <c r="CI11" i="129"/>
  <c r="CJ10" i="129"/>
  <c r="CI10" i="129"/>
  <c r="CJ9" i="129"/>
  <c r="CI9" i="129"/>
  <c r="BU11" i="129"/>
  <c r="BU10" i="129"/>
  <c r="BU9" i="129"/>
  <c r="BS11" i="129"/>
  <c r="BR11" i="129"/>
  <c r="BS10" i="129"/>
  <c r="BR10" i="129"/>
  <c r="BS9" i="129"/>
  <c r="BR9" i="129"/>
  <c r="BQ11" i="129"/>
  <c r="BQ10" i="129"/>
  <c r="BQ9" i="129"/>
  <c r="BN11" i="129"/>
  <c r="BN10" i="129"/>
  <c r="BN9" i="129"/>
  <c r="BL11" i="129"/>
  <c r="BK11" i="129"/>
  <c r="BJ11" i="129"/>
  <c r="BL10" i="129"/>
  <c r="BK10" i="129"/>
  <c r="BJ10" i="129"/>
  <c r="BL9" i="129"/>
  <c r="BK9" i="129"/>
  <c r="BJ9" i="129"/>
  <c r="BA11" i="129"/>
  <c r="BA10" i="129"/>
  <c r="BA9" i="129"/>
  <c r="AT11" i="129"/>
  <c r="AT10" i="129"/>
  <c r="AT9" i="129"/>
  <c r="AR11" i="129"/>
  <c r="AR10" i="129"/>
  <c r="AR9" i="129"/>
  <c r="AP11" i="129"/>
  <c r="AP10" i="129"/>
  <c r="AP9" i="129"/>
  <c r="AH11" i="129"/>
  <c r="AH10" i="129"/>
  <c r="AH9" i="129"/>
  <c r="AG11" i="129"/>
  <c r="AF11" i="129"/>
  <c r="AG10" i="129"/>
  <c r="AF10" i="129"/>
  <c r="AG9" i="129"/>
  <c r="AF9" i="129"/>
  <c r="AD11" i="129"/>
  <c r="AD10" i="129"/>
  <c r="AD9" i="129"/>
  <c r="AA11" i="129"/>
  <c r="AA10" i="129"/>
  <c r="AA9" i="129"/>
  <c r="Y11" i="129"/>
  <c r="Y10" i="129"/>
  <c r="Y9" i="129"/>
  <c r="X11" i="129"/>
  <c r="X10" i="129"/>
  <c r="X9" i="129"/>
  <c r="T11" i="129"/>
  <c r="T10" i="129"/>
  <c r="T9" i="129"/>
  <c r="S11" i="129"/>
  <c r="S10" i="129"/>
  <c r="S9" i="129"/>
  <c r="N11" i="129"/>
  <c r="M11" i="129"/>
  <c r="L11" i="129"/>
  <c r="N10" i="129"/>
  <c r="M10" i="129"/>
  <c r="L10" i="129"/>
  <c r="N9" i="129"/>
  <c r="M9" i="129"/>
  <c r="L9" i="129"/>
  <c r="H11" i="129"/>
  <c r="H10" i="129"/>
  <c r="H9" i="129"/>
  <c r="C11" i="129"/>
  <c r="C10" i="129"/>
  <c r="C9" i="129"/>
  <c r="F67" i="131"/>
  <c r="D67" i="131"/>
  <c r="C67" i="131"/>
  <c r="C71" i="131" s="1"/>
  <c r="F66" i="131"/>
  <c r="D66" i="131"/>
  <c r="C66" i="131"/>
  <c r="F65" i="131"/>
  <c r="D65" i="131"/>
  <c r="D71" i="131" s="1"/>
  <c r="C65" i="131"/>
  <c r="F64" i="131"/>
  <c r="D64" i="131"/>
  <c r="C70" i="131"/>
  <c r="F63" i="131"/>
  <c r="D63" i="131"/>
  <c r="C68" i="131"/>
  <c r="K39" i="162"/>
  <c r="K38" i="162"/>
  <c r="K37" i="162"/>
  <c r="K36" i="162"/>
  <c r="K35" i="162"/>
  <c r="K34" i="162"/>
  <c r="K33" i="162"/>
  <c r="K32" i="162"/>
  <c r="K31" i="162"/>
  <c r="K30" i="162"/>
  <c r="K29" i="162"/>
  <c r="K28" i="162"/>
  <c r="K27" i="162"/>
  <c r="K26" i="162"/>
  <c r="K25" i="162"/>
  <c r="K24" i="162"/>
  <c r="K23" i="162"/>
  <c r="K22" i="162"/>
  <c r="K21" i="162"/>
  <c r="K20" i="162"/>
  <c r="K19" i="162"/>
  <c r="K18" i="162"/>
  <c r="K17" i="162"/>
  <c r="K16" i="162"/>
  <c r="K15" i="162"/>
  <c r="K14" i="162"/>
  <c r="K13" i="162"/>
  <c r="K12" i="162"/>
  <c r="K11" i="162"/>
  <c r="K10" i="162"/>
  <c r="K9" i="162"/>
  <c r="K8" i="162"/>
  <c r="K7" i="162"/>
  <c r="K6" i="162"/>
  <c r="K5" i="162"/>
  <c r="J42" i="162"/>
  <c r="I42" i="162"/>
  <c r="J41" i="162"/>
  <c r="I41" i="162"/>
  <c r="H41" i="162"/>
  <c r="G41" i="162"/>
  <c r="F41" i="162"/>
  <c r="E41" i="162"/>
  <c r="D41" i="162"/>
  <c r="C41" i="162"/>
  <c r="C47" i="162"/>
  <c r="K47" i="162"/>
  <c r="H42" i="162"/>
  <c r="G42" i="162"/>
  <c r="F42" i="162"/>
  <c r="E42" i="162"/>
  <c r="D42" i="162"/>
  <c r="C42" i="162"/>
  <c r="J40" i="162"/>
  <c r="I40" i="162"/>
  <c r="H40" i="162"/>
  <c r="G40" i="162"/>
  <c r="F40" i="162"/>
  <c r="E40" i="162"/>
  <c r="D40" i="162"/>
  <c r="C40" i="162"/>
  <c r="K4" i="162"/>
  <c r="K46" i="161"/>
  <c r="J42" i="161"/>
  <c r="I42" i="161"/>
  <c r="H42" i="161"/>
  <c r="G42" i="161"/>
  <c r="F42" i="161"/>
  <c r="E42" i="161"/>
  <c r="D42" i="161"/>
  <c r="C42" i="161"/>
  <c r="J41" i="161"/>
  <c r="I41" i="161"/>
  <c r="H41" i="161"/>
  <c r="G41" i="161"/>
  <c r="F41" i="161"/>
  <c r="E41" i="161"/>
  <c r="D41" i="161"/>
  <c r="C41" i="161"/>
  <c r="J40" i="161"/>
  <c r="J43" i="161"/>
  <c r="I40" i="161"/>
  <c r="I43" i="161"/>
  <c r="H40" i="161"/>
  <c r="G40" i="161"/>
  <c r="G43" i="161"/>
  <c r="F40" i="161"/>
  <c r="E40" i="161"/>
  <c r="E43" i="161"/>
  <c r="D40" i="161"/>
  <c r="C40" i="161"/>
  <c r="C43" i="161"/>
  <c r="K39" i="161"/>
  <c r="K38" i="161"/>
  <c r="K37" i="161"/>
  <c r="K36" i="161"/>
  <c r="K35" i="161"/>
  <c r="K34" i="161"/>
  <c r="K33" i="161"/>
  <c r="K32" i="161"/>
  <c r="K31" i="161"/>
  <c r="K30" i="161"/>
  <c r="K29" i="161"/>
  <c r="K28" i="161"/>
  <c r="K27" i="161"/>
  <c r="K26" i="161"/>
  <c r="K25" i="161"/>
  <c r="K24" i="161"/>
  <c r="K23" i="161"/>
  <c r="K22" i="161"/>
  <c r="K21" i="161"/>
  <c r="K20" i="161"/>
  <c r="K19" i="161"/>
  <c r="K18" i="161"/>
  <c r="K17" i="161"/>
  <c r="K16" i="161"/>
  <c r="K15" i="161"/>
  <c r="K14" i="161"/>
  <c r="K13" i="161"/>
  <c r="K12" i="161"/>
  <c r="K11" i="161"/>
  <c r="K10" i="161"/>
  <c r="K9" i="161"/>
  <c r="K8" i="161"/>
  <c r="K7" i="161"/>
  <c r="K6" i="161"/>
  <c r="K5" i="161"/>
  <c r="K4" i="161"/>
  <c r="C95" i="83"/>
  <c r="AA29" i="130"/>
  <c r="AA30" i="130" s="1"/>
  <c r="Z29" i="130"/>
  <c r="Y29" i="130"/>
  <c r="X29" i="130"/>
  <c r="X30" i="130" s="1"/>
  <c r="W29" i="130"/>
  <c r="W30" i="130" s="1"/>
  <c r="V29" i="130"/>
  <c r="U29" i="130"/>
  <c r="T29" i="130"/>
  <c r="T30" i="130" s="1"/>
  <c r="S29" i="130"/>
  <c r="R29" i="130"/>
  <c r="Q29" i="130"/>
  <c r="Q30" i="130" s="1"/>
  <c r="P29" i="130"/>
  <c r="O29" i="130"/>
  <c r="N29" i="130"/>
  <c r="M29" i="130"/>
  <c r="M30" i="130" s="1"/>
  <c r="L29" i="130"/>
  <c r="J29" i="130"/>
  <c r="G29" i="130"/>
  <c r="F29" i="130"/>
  <c r="F30" i="130" s="1"/>
  <c r="E29" i="130"/>
  <c r="D29" i="130"/>
  <c r="C29" i="130"/>
  <c r="Y28" i="130"/>
  <c r="X28" i="130"/>
  <c r="W28" i="130"/>
  <c r="T28" i="130"/>
  <c r="S28" i="130"/>
  <c r="R28" i="130"/>
  <c r="P28" i="130"/>
  <c r="N28" i="130"/>
  <c r="M28" i="130"/>
  <c r="L28" i="130"/>
  <c r="J28" i="130"/>
  <c r="D28" i="130"/>
  <c r="C28" i="130"/>
  <c r="W27" i="130"/>
  <c r="V27" i="130"/>
  <c r="U27" i="130"/>
  <c r="T27" i="130"/>
  <c r="R27" i="130"/>
  <c r="N27" i="130"/>
  <c r="M27" i="130"/>
  <c r="Z27" i="130"/>
  <c r="C27" i="130"/>
  <c r="G27" i="130"/>
  <c r="O27" i="130"/>
  <c r="U28" i="130"/>
  <c r="V28" i="130"/>
  <c r="G28" i="130"/>
  <c r="AA27" i="130"/>
  <c r="J27" i="130"/>
  <c r="D27" i="130"/>
  <c r="Q28" i="130"/>
  <c r="O28" i="130"/>
  <c r="F28" i="130"/>
  <c r="E28" i="130"/>
  <c r="X27" i="130"/>
  <c r="S27" i="130"/>
  <c r="Q27" i="130"/>
  <c r="P27" i="130"/>
  <c r="P30" i="130" s="1"/>
  <c r="L27" i="130"/>
  <c r="F27" i="130"/>
  <c r="E27" i="130"/>
  <c r="AA28" i="130"/>
  <c r="Z28" i="130"/>
  <c r="Y27" i="130"/>
  <c r="EY11" i="129"/>
  <c r="EX11" i="129"/>
  <c r="EW11" i="129"/>
  <c r="EV11" i="129"/>
  <c r="ET11" i="129"/>
  <c r="EO11" i="129"/>
  <c r="EN11" i="129"/>
  <c r="EL11" i="129"/>
  <c r="EH11" i="129"/>
  <c r="EE11" i="129"/>
  <c r="ED11" i="129"/>
  <c r="EC11" i="129"/>
  <c r="EB11" i="129"/>
  <c r="EA11" i="129"/>
  <c r="DY11" i="129"/>
  <c r="DX11" i="129"/>
  <c r="DT11" i="129"/>
  <c r="DS11" i="129"/>
  <c r="DR11" i="129"/>
  <c r="DQ11" i="129"/>
  <c r="DP11" i="129"/>
  <c r="DO11" i="129"/>
  <c r="DN11" i="129"/>
  <c r="DK11" i="129"/>
  <c r="DJ11" i="129"/>
  <c r="DI11" i="129"/>
  <c r="DF11" i="129"/>
  <c r="DE11" i="129"/>
  <c r="DD11" i="129"/>
  <c r="DC11" i="129"/>
  <c r="DB11" i="129"/>
  <c r="DA11" i="129"/>
  <c r="CZ11" i="129"/>
  <c r="CY11" i="129"/>
  <c r="CX11" i="129"/>
  <c r="CW11" i="129"/>
  <c r="CV11" i="129"/>
  <c r="CU11" i="129"/>
  <c r="CT11" i="129"/>
  <c r="CS11" i="129"/>
  <c r="CR11" i="129"/>
  <c r="CP11" i="129"/>
  <c r="CO11" i="129"/>
  <c r="CM11" i="129"/>
  <c r="CL11" i="129"/>
  <c r="CK11" i="129"/>
  <c r="CH11" i="129"/>
  <c r="CG11" i="129"/>
  <c r="CF11" i="129"/>
  <c r="CE11" i="129"/>
  <c r="CD11" i="129"/>
  <c r="CC11" i="129"/>
  <c r="CB11" i="129"/>
  <c r="CA11" i="129"/>
  <c r="BZ11" i="129"/>
  <c r="BY11" i="129"/>
  <c r="BV11" i="129"/>
  <c r="BT11" i="129"/>
  <c r="BP11" i="129"/>
  <c r="BO11" i="129"/>
  <c r="BM11" i="129"/>
  <c r="BI11" i="129"/>
  <c r="BH11" i="129"/>
  <c r="BG11" i="129"/>
  <c r="BF11" i="129"/>
  <c r="BE11" i="129"/>
  <c r="BC11" i="129"/>
  <c r="BB11" i="129"/>
  <c r="AZ11" i="129"/>
  <c r="AY11" i="129"/>
  <c r="AX11" i="129"/>
  <c r="AW11" i="129"/>
  <c r="AV11" i="129"/>
  <c r="AU11" i="129"/>
  <c r="AS11" i="129"/>
  <c r="AQ11" i="129"/>
  <c r="AO11" i="129"/>
  <c r="AN11" i="129"/>
  <c r="AM11" i="129"/>
  <c r="AK11" i="129"/>
  <c r="AJ11" i="129"/>
  <c r="AI11" i="129"/>
  <c r="AE11" i="129"/>
  <c r="AC11" i="129"/>
  <c r="AB11" i="129"/>
  <c r="Z11" i="129"/>
  <c r="V11" i="129"/>
  <c r="U11" i="129"/>
  <c r="R11" i="129"/>
  <c r="Q11" i="129"/>
  <c r="P11" i="129"/>
  <c r="O11" i="129"/>
  <c r="J11" i="129"/>
  <c r="I11" i="129"/>
  <c r="G11" i="129"/>
  <c r="F11" i="129"/>
  <c r="E11" i="129"/>
  <c r="D11" i="129"/>
  <c r="B11" i="129"/>
  <c r="EY10" i="129"/>
  <c r="EX10" i="129"/>
  <c r="EW10" i="129"/>
  <c r="EV10" i="129"/>
  <c r="ET10" i="129"/>
  <c r="EO10" i="129"/>
  <c r="EN10" i="129"/>
  <c r="EL10" i="129"/>
  <c r="EH10" i="129"/>
  <c r="EE10" i="129"/>
  <c r="ED10" i="129"/>
  <c r="EC10" i="129"/>
  <c r="EB10" i="129"/>
  <c r="EA10" i="129"/>
  <c r="DY10" i="129"/>
  <c r="DX10" i="129"/>
  <c r="DT10" i="129"/>
  <c r="DS10" i="129"/>
  <c r="DR10" i="129"/>
  <c r="DQ10" i="129"/>
  <c r="DP10" i="129"/>
  <c r="DO10" i="129"/>
  <c r="DN10" i="129"/>
  <c r="DK10" i="129"/>
  <c r="DJ10" i="129"/>
  <c r="DI10" i="129"/>
  <c r="DF10" i="129"/>
  <c r="DE10" i="129"/>
  <c r="DD10" i="129"/>
  <c r="DC10" i="129"/>
  <c r="DB10" i="129"/>
  <c r="DA10" i="129"/>
  <c r="CZ10" i="129"/>
  <c r="CY10" i="129"/>
  <c r="CX10" i="129"/>
  <c r="CW10" i="129"/>
  <c r="CV10" i="129"/>
  <c r="CU10" i="129"/>
  <c r="CT10" i="129"/>
  <c r="CS10" i="129"/>
  <c r="CR10" i="129"/>
  <c r="CP10" i="129"/>
  <c r="CO10" i="129"/>
  <c r="CM10" i="129"/>
  <c r="CL10" i="129"/>
  <c r="CK10" i="129"/>
  <c r="CH10" i="129"/>
  <c r="CG10" i="129"/>
  <c r="CF10" i="129"/>
  <c r="CE10" i="129"/>
  <c r="CD10" i="129"/>
  <c r="CC10" i="129"/>
  <c r="CB10" i="129"/>
  <c r="CA10" i="129"/>
  <c r="BZ10" i="129"/>
  <c r="BY10" i="129"/>
  <c r="BV10" i="129"/>
  <c r="BT10" i="129"/>
  <c r="BP10" i="129"/>
  <c r="BO10" i="129"/>
  <c r="BM10" i="129"/>
  <c r="BI10" i="129"/>
  <c r="BH10" i="129"/>
  <c r="BG10" i="129"/>
  <c r="BF10" i="129"/>
  <c r="BE10" i="129"/>
  <c r="BC10" i="129"/>
  <c r="BB10" i="129"/>
  <c r="AZ10" i="129"/>
  <c r="AY10" i="129"/>
  <c r="AX10" i="129"/>
  <c r="AW10" i="129"/>
  <c r="AV10" i="129"/>
  <c r="AU10" i="129"/>
  <c r="AS10" i="129"/>
  <c r="AQ10" i="129"/>
  <c r="AO10" i="129"/>
  <c r="AN10" i="129"/>
  <c r="AM10" i="129"/>
  <c r="AK10" i="129"/>
  <c r="AJ10" i="129"/>
  <c r="AI10" i="129"/>
  <c r="AE10" i="129"/>
  <c r="AC10" i="129"/>
  <c r="AB10" i="129"/>
  <c r="Z10" i="129"/>
  <c r="V10" i="129"/>
  <c r="U10" i="129"/>
  <c r="R10" i="129"/>
  <c r="Q10" i="129"/>
  <c r="P10" i="129"/>
  <c r="O10" i="129"/>
  <c r="J10" i="129"/>
  <c r="I10" i="129"/>
  <c r="G10" i="129"/>
  <c r="F10" i="129"/>
  <c r="E10" i="129"/>
  <c r="D10" i="129"/>
  <c r="B10" i="129"/>
  <c r="EY9" i="129"/>
  <c r="EX9" i="129"/>
  <c r="EW9" i="129"/>
  <c r="EV9" i="129"/>
  <c r="ET9" i="129"/>
  <c r="EO9" i="129"/>
  <c r="EN9" i="129"/>
  <c r="EL9" i="129"/>
  <c r="EH9" i="129"/>
  <c r="EE9" i="129"/>
  <c r="ED9" i="129"/>
  <c r="EC9" i="129"/>
  <c r="EB9" i="129"/>
  <c r="EA9" i="129"/>
  <c r="DY9" i="129"/>
  <c r="DX9" i="129"/>
  <c r="DT9" i="129"/>
  <c r="DS9" i="129"/>
  <c r="DR9" i="129"/>
  <c r="DQ9" i="129"/>
  <c r="DP9" i="129"/>
  <c r="DO9" i="129"/>
  <c r="DN9" i="129"/>
  <c r="DK9" i="129"/>
  <c r="DJ9" i="129"/>
  <c r="DI9" i="129"/>
  <c r="DF9" i="129"/>
  <c r="DE9" i="129"/>
  <c r="DD9" i="129"/>
  <c r="DC9" i="129"/>
  <c r="DB9" i="129"/>
  <c r="DA9" i="129"/>
  <c r="CZ9" i="129"/>
  <c r="CY9" i="129"/>
  <c r="CX9" i="129"/>
  <c r="CW9" i="129"/>
  <c r="CV9" i="129"/>
  <c r="CU9" i="129"/>
  <c r="CT9" i="129"/>
  <c r="CS9" i="129"/>
  <c r="CR9" i="129"/>
  <c r="CP9" i="129"/>
  <c r="CO9" i="129"/>
  <c r="CM9" i="129"/>
  <c r="CL9" i="129"/>
  <c r="CK9" i="129"/>
  <c r="CH9" i="129"/>
  <c r="CG9" i="129"/>
  <c r="CF9" i="129"/>
  <c r="CE9" i="129"/>
  <c r="CD9" i="129"/>
  <c r="CC9" i="129"/>
  <c r="CB9" i="129"/>
  <c r="CA9" i="129"/>
  <c r="BZ9" i="129"/>
  <c r="BY9" i="129"/>
  <c r="BV9" i="129"/>
  <c r="BT9" i="129"/>
  <c r="BP9" i="129"/>
  <c r="BO9" i="129"/>
  <c r="BM9" i="129"/>
  <c r="BI9" i="129"/>
  <c r="BH9" i="129"/>
  <c r="BG9" i="129"/>
  <c r="BF9" i="129"/>
  <c r="BE9" i="129"/>
  <c r="BC9" i="129"/>
  <c r="BB9" i="129"/>
  <c r="AZ9" i="129"/>
  <c r="AY9" i="129"/>
  <c r="AX9" i="129"/>
  <c r="AW9" i="129"/>
  <c r="AV9" i="129"/>
  <c r="AU9" i="129"/>
  <c r="AS9" i="129"/>
  <c r="AQ9" i="129"/>
  <c r="AO9" i="129"/>
  <c r="AN9" i="129"/>
  <c r="AM9" i="129"/>
  <c r="AK9" i="129"/>
  <c r="AJ9" i="129"/>
  <c r="AI9" i="129"/>
  <c r="AE9" i="129"/>
  <c r="AC9" i="129"/>
  <c r="AB9" i="129"/>
  <c r="Z9" i="129"/>
  <c r="V9" i="129"/>
  <c r="U9" i="129"/>
  <c r="R9" i="129"/>
  <c r="Q9" i="129"/>
  <c r="P9" i="129"/>
  <c r="O9" i="129"/>
  <c r="J9" i="129"/>
  <c r="I9" i="129"/>
  <c r="G9" i="129"/>
  <c r="F9" i="129"/>
  <c r="E9" i="129"/>
  <c r="D9" i="129"/>
  <c r="B9" i="129"/>
  <c r="EZ7" i="129"/>
  <c r="EZ6" i="129"/>
  <c r="EZ5" i="129"/>
  <c r="EZ4" i="129"/>
  <c r="EZ3" i="129"/>
  <c r="E99" i="62"/>
  <c r="B103" i="12"/>
  <c r="B102" i="12"/>
  <c r="B101" i="12"/>
  <c r="O146" i="12"/>
  <c r="Q146" i="12"/>
  <c r="S146" i="12"/>
  <c r="U146" i="12"/>
  <c r="F45" i="161"/>
  <c r="H45" i="161"/>
  <c r="D45" i="161"/>
  <c r="E45" i="162"/>
  <c r="H45" i="162"/>
  <c r="K42" i="162"/>
  <c r="J45" i="162"/>
  <c r="K40" i="162"/>
  <c r="F45" i="162"/>
  <c r="K41" i="162"/>
  <c r="I46" i="162"/>
  <c r="G44" i="162"/>
  <c r="G44" i="161"/>
  <c r="G45" i="161"/>
  <c r="E44" i="161"/>
  <c r="K42" i="161"/>
  <c r="K41" i="161"/>
  <c r="C44" i="162"/>
  <c r="K40" i="161"/>
  <c r="D46" i="162"/>
  <c r="I45" i="162"/>
  <c r="E46" i="162"/>
  <c r="J44" i="162"/>
  <c r="J44" i="161"/>
  <c r="J45" i="161"/>
  <c r="J46" i="162"/>
  <c r="I45" i="161"/>
  <c r="H44" i="162"/>
  <c r="F44" i="162"/>
  <c r="E44" i="162"/>
  <c r="D45" i="162"/>
  <c r="D44" i="162"/>
  <c r="D43" i="161"/>
  <c r="D44" i="161"/>
  <c r="C46" i="162"/>
  <c r="C44" i="161"/>
  <c r="C45" i="161"/>
  <c r="F46" i="162"/>
  <c r="I44" i="162"/>
  <c r="H46" i="162"/>
  <c r="G45" i="162"/>
  <c r="E45" i="161"/>
  <c r="F44" i="161"/>
  <c r="I44" i="161"/>
  <c r="G46" i="162"/>
  <c r="F43" i="161"/>
  <c r="H43" i="161"/>
  <c r="C45" i="162"/>
  <c r="H44" i="161"/>
  <c r="E71" i="131"/>
  <c r="F69" i="131"/>
  <c r="L30" i="130"/>
  <c r="K44" i="162"/>
  <c r="K45" i="162"/>
  <c r="K44" i="161"/>
  <c r="K46" i="162"/>
  <c r="K43" i="161"/>
  <c r="K45" i="161"/>
  <c r="L131" i="12" l="1"/>
  <c r="M132" i="12" s="1"/>
  <c r="EZ13" i="129"/>
  <c r="EZ12" i="129"/>
  <c r="N30" i="130"/>
  <c r="Z30" i="130"/>
  <c r="K30" i="130"/>
  <c r="C30" i="130"/>
  <c r="R30" i="130"/>
  <c r="D30" i="130"/>
  <c r="AC29" i="130"/>
  <c r="S30" i="130"/>
  <c r="O30" i="130"/>
  <c r="H30" i="130"/>
  <c r="C106" i="97"/>
  <c r="Y30" i="130"/>
  <c r="V30" i="130"/>
  <c r="U30" i="130"/>
  <c r="J30" i="130"/>
  <c r="G30" i="130"/>
  <c r="EZ9" i="129"/>
  <c r="EZ16" i="129"/>
  <c r="E30" i="130"/>
  <c r="EZ14" i="129"/>
  <c r="EZ11" i="129"/>
  <c r="EZ10" i="129"/>
  <c r="E70" i="131"/>
  <c r="F71" i="131"/>
  <c r="F68" i="131"/>
  <c r="E68" i="131"/>
  <c r="D69" i="131"/>
  <c r="D70" i="131"/>
  <c r="D68" i="131"/>
  <c r="EZ15" i="129"/>
  <c r="AC28" i="130"/>
  <c r="AC27" i="130"/>
  <c r="E69" i="131"/>
  <c r="F70" i="131"/>
  <c r="D72" i="131"/>
  <c r="C69" i="131"/>
  <c r="C72" i="131"/>
  <c r="AC30" i="130" l="1"/>
</calcChain>
</file>

<file path=xl/comments1.xml><?xml version="1.0" encoding="utf-8"?>
<comments xmlns="http://schemas.openxmlformats.org/spreadsheetml/2006/main">
  <authors>
    <author>Author</author>
  </authors>
  <commentList>
    <comment ref="C21" authorId="0">
      <text>
        <r>
          <rPr>
            <b/>
            <sz val="9"/>
            <color indexed="81"/>
            <rFont val="Tahoma"/>
            <family val="2"/>
          </rPr>
          <t>Author:</t>
        </r>
        <r>
          <rPr>
            <sz val="9"/>
            <color indexed="81"/>
            <rFont val="Tahoma"/>
            <family val="2"/>
          </rPr>
          <t xml:space="preserve">
Pool not shown, so assumed all APIs for the field apply.</t>
        </r>
      </text>
    </comment>
    <comment ref="D21" authorId="0">
      <text>
        <r>
          <rPr>
            <b/>
            <sz val="9"/>
            <color indexed="81"/>
            <rFont val="Tahoma"/>
            <family val="2"/>
          </rPr>
          <t>Author:</t>
        </r>
        <r>
          <rPr>
            <sz val="9"/>
            <color indexed="81"/>
            <rFont val="Tahoma"/>
            <family val="2"/>
          </rPr>
          <t xml:space="preserve">
Took average of all APIs for the field.
</t>
        </r>
      </text>
    </comment>
    <comment ref="C29" authorId="0">
      <text>
        <r>
          <rPr>
            <b/>
            <sz val="9"/>
            <color indexed="81"/>
            <rFont val="Tahoma"/>
            <family val="2"/>
          </rPr>
          <t>Author:</t>
        </r>
        <r>
          <rPr>
            <sz val="9"/>
            <color indexed="81"/>
            <rFont val="Tahoma"/>
            <family val="2"/>
          </rPr>
          <t xml:space="preserve">
Assumed 14.4, the average because no individual pool production is given.</t>
        </r>
      </text>
    </comment>
    <comment ref="C40" authorId="0">
      <text>
        <r>
          <rPr>
            <b/>
            <sz val="9"/>
            <color indexed="81"/>
            <rFont val="Tahoma"/>
            <family val="2"/>
          </rPr>
          <t>Author:</t>
        </r>
        <r>
          <rPr>
            <sz val="9"/>
            <color indexed="81"/>
            <rFont val="Tahoma"/>
            <family val="2"/>
          </rPr>
          <t xml:space="preserve">
Pool not shown, so used all APIs for the field.
</t>
        </r>
      </text>
    </comment>
    <comment ref="D40" authorId="0">
      <text>
        <r>
          <rPr>
            <b/>
            <sz val="9"/>
            <color indexed="81"/>
            <rFont val="Tahoma"/>
            <family val="2"/>
          </rPr>
          <t>Author:</t>
        </r>
        <r>
          <rPr>
            <sz val="9"/>
            <color indexed="81"/>
            <rFont val="Tahoma"/>
            <family val="2"/>
          </rPr>
          <t xml:space="preserve">
Assumed average of all APIs for the field.
</t>
        </r>
      </text>
    </comment>
    <comment ref="C43" authorId="0">
      <text>
        <r>
          <rPr>
            <b/>
            <sz val="9"/>
            <color indexed="81"/>
            <rFont val="Tahoma"/>
            <family val="2"/>
          </rPr>
          <t>Author:</t>
        </r>
        <r>
          <rPr>
            <sz val="9"/>
            <color indexed="81"/>
            <rFont val="Tahoma"/>
            <family val="2"/>
          </rPr>
          <t xml:space="preserve">
Pool not shown, so used all APIs for the field.</t>
        </r>
      </text>
    </comment>
    <comment ref="D43" authorId="0">
      <text>
        <r>
          <rPr>
            <b/>
            <sz val="9"/>
            <color indexed="81"/>
            <rFont val="Tahoma"/>
            <family val="2"/>
          </rPr>
          <t>Author:</t>
        </r>
        <r>
          <rPr>
            <sz val="9"/>
            <color indexed="81"/>
            <rFont val="Tahoma"/>
            <family val="2"/>
          </rPr>
          <t xml:space="preserve">
Pool not shown, so assumed average of all APIs for the field.
</t>
        </r>
      </text>
    </comment>
    <comment ref="C52" authorId="0">
      <text>
        <r>
          <rPr>
            <b/>
            <sz val="9"/>
            <color indexed="81"/>
            <rFont val="Tahoma"/>
            <family val="2"/>
          </rPr>
          <t>Author:</t>
        </r>
        <r>
          <rPr>
            <sz val="9"/>
            <color indexed="81"/>
            <rFont val="Tahoma"/>
            <family val="2"/>
          </rPr>
          <t xml:space="preserve">
Individual pool production not given, so assumed all APIs apply to the field.</t>
        </r>
      </text>
    </comment>
    <comment ref="D52" authorId="0">
      <text>
        <r>
          <rPr>
            <b/>
            <sz val="9"/>
            <color indexed="81"/>
            <rFont val="Tahoma"/>
            <family val="2"/>
          </rPr>
          <t>Author:</t>
        </r>
        <r>
          <rPr>
            <sz val="9"/>
            <color indexed="81"/>
            <rFont val="Tahoma"/>
            <family val="2"/>
          </rPr>
          <t xml:space="preserve">
Used average of all APIs for the field.</t>
        </r>
      </text>
    </comment>
    <comment ref="C65" authorId="0">
      <text>
        <r>
          <rPr>
            <b/>
            <sz val="9"/>
            <color indexed="81"/>
            <rFont val="Tahoma"/>
            <family val="2"/>
          </rPr>
          <t>Author:</t>
        </r>
        <r>
          <rPr>
            <sz val="9"/>
            <color indexed="81"/>
            <rFont val="Tahoma"/>
            <family val="2"/>
          </rPr>
          <t xml:space="preserve">
API for pool not shown, so used APIs for Diatomite and Antelope Shale Pools.</t>
        </r>
      </text>
    </comment>
    <comment ref="C66" authorId="0">
      <text>
        <r>
          <rPr>
            <b/>
            <sz val="9"/>
            <color indexed="81"/>
            <rFont val="Tahoma"/>
            <family val="2"/>
          </rPr>
          <t>Author:</t>
        </r>
        <r>
          <rPr>
            <sz val="9"/>
            <color indexed="81"/>
            <rFont val="Tahoma"/>
            <family val="2"/>
          </rPr>
          <t xml:space="preserve">
Pool not shown, so assumed all APIs for the field apply.</t>
        </r>
      </text>
    </comment>
    <comment ref="C73" authorId="0">
      <text>
        <r>
          <rPr>
            <b/>
            <sz val="9"/>
            <color indexed="81"/>
            <rFont val="Tahoma"/>
            <family val="2"/>
          </rPr>
          <t>Author:</t>
        </r>
        <r>
          <rPr>
            <sz val="9"/>
            <color indexed="81"/>
            <rFont val="Tahoma"/>
            <family val="2"/>
          </rPr>
          <t xml:space="preserve">
Pool not shown, so assume all APIs for East Area apply.</t>
        </r>
      </text>
    </comment>
    <comment ref="C76" authorId="0">
      <text>
        <r>
          <rPr>
            <b/>
            <sz val="9"/>
            <color indexed="81"/>
            <rFont val="Tahoma"/>
            <family val="2"/>
          </rPr>
          <t>Author:</t>
        </r>
        <r>
          <rPr>
            <sz val="9"/>
            <color indexed="81"/>
            <rFont val="Tahoma"/>
            <family val="2"/>
          </rPr>
          <t xml:space="preserve">
Pool not shown, so assume all APIs for West Area apply.</t>
        </r>
      </text>
    </comment>
    <comment ref="C93" authorId="0">
      <text>
        <r>
          <rPr>
            <b/>
            <sz val="9"/>
            <color indexed="81"/>
            <rFont val="Tahoma"/>
            <family val="2"/>
          </rPr>
          <t>Author:</t>
        </r>
        <r>
          <rPr>
            <sz val="9"/>
            <color indexed="81"/>
            <rFont val="Tahoma"/>
            <family val="2"/>
          </rPr>
          <t xml:space="preserve">
Pool profile for production different than for API, so assume all APIs apply to each pool.</t>
        </r>
      </text>
    </comment>
    <comment ref="D93" authorId="0">
      <text>
        <r>
          <rPr>
            <b/>
            <sz val="9"/>
            <color indexed="81"/>
            <rFont val="Tahoma"/>
            <family val="2"/>
          </rPr>
          <t>Author:</t>
        </r>
        <r>
          <rPr>
            <sz val="9"/>
            <color indexed="81"/>
            <rFont val="Tahoma"/>
            <family val="2"/>
          </rPr>
          <t xml:space="preserve">
Assume average of all APIs for the field.</t>
        </r>
      </text>
    </comment>
    <comment ref="D120" authorId="0">
      <text>
        <r>
          <rPr>
            <b/>
            <sz val="9"/>
            <color indexed="81"/>
            <rFont val="Tahoma"/>
            <family val="2"/>
          </rPr>
          <t>Author:</t>
        </r>
        <r>
          <rPr>
            <sz val="9"/>
            <color indexed="81"/>
            <rFont val="Tahoma"/>
            <family val="2"/>
          </rPr>
          <t xml:space="preserve">
Used average of 28.5 because production is not given for both 1st and 2nd Point of Rocks.</t>
        </r>
      </text>
    </comment>
    <comment ref="C135" authorId="0">
      <text>
        <r>
          <rPr>
            <b/>
            <sz val="9"/>
            <color indexed="81"/>
            <rFont val="Tahoma"/>
            <family val="2"/>
          </rPr>
          <t>Author:</t>
        </r>
        <r>
          <rPr>
            <sz val="9"/>
            <color indexed="81"/>
            <rFont val="Tahoma"/>
            <family val="2"/>
          </rPr>
          <t xml:space="preserve">
Production pool profile different from API pool profile, so use all APIs for both areas.</t>
        </r>
      </text>
    </comment>
    <comment ref="C171" authorId="0">
      <text>
        <r>
          <rPr>
            <b/>
            <sz val="9"/>
            <color indexed="81"/>
            <rFont val="Tahoma"/>
            <family val="2"/>
          </rPr>
          <t>Author:</t>
        </r>
        <r>
          <rPr>
            <sz val="9"/>
            <color indexed="81"/>
            <rFont val="Tahoma"/>
            <family val="2"/>
          </rPr>
          <t xml:space="preserve">
Pool not shown.  Use all APIs for the area.
</t>
        </r>
      </text>
    </comment>
    <comment ref="D171" authorId="0">
      <text>
        <r>
          <rPr>
            <b/>
            <sz val="9"/>
            <color indexed="81"/>
            <rFont val="Tahoma"/>
            <family val="2"/>
          </rPr>
          <t>Author:</t>
        </r>
        <r>
          <rPr>
            <sz val="9"/>
            <color indexed="81"/>
            <rFont val="Tahoma"/>
            <family val="2"/>
          </rPr>
          <t xml:space="preserve">
Assume average of alll APIs for the area.</t>
        </r>
      </text>
    </comment>
    <comment ref="C173" authorId="0">
      <text>
        <r>
          <rPr>
            <b/>
            <sz val="9"/>
            <color indexed="81"/>
            <rFont val="Tahoma"/>
            <family val="2"/>
          </rPr>
          <t>Author:</t>
        </r>
        <r>
          <rPr>
            <sz val="9"/>
            <color indexed="81"/>
            <rFont val="Tahoma"/>
            <family val="2"/>
          </rPr>
          <t xml:space="preserve">
Pool not shown.  Assume all APIs for the area.</t>
        </r>
      </text>
    </comment>
    <comment ref="D173" authorId="0">
      <text>
        <r>
          <rPr>
            <b/>
            <sz val="9"/>
            <color indexed="81"/>
            <rFont val="Tahoma"/>
            <family val="2"/>
          </rPr>
          <t>Author:</t>
        </r>
        <r>
          <rPr>
            <sz val="9"/>
            <color indexed="81"/>
            <rFont val="Tahoma"/>
            <family val="2"/>
          </rPr>
          <t xml:space="preserve">
Use average of all APIs for the area.</t>
        </r>
      </text>
    </comment>
    <comment ref="D191" authorId="0">
      <text>
        <r>
          <rPr>
            <b/>
            <sz val="9"/>
            <color indexed="81"/>
            <rFont val="Tahoma"/>
            <family val="2"/>
          </rPr>
          <t>Author:</t>
        </r>
        <r>
          <rPr>
            <sz val="9"/>
            <color indexed="81"/>
            <rFont val="Tahoma"/>
            <family val="2"/>
          </rPr>
          <t xml:space="preserve">
Assumed average.
</t>
        </r>
      </text>
    </comment>
    <comment ref="C206" authorId="0">
      <text>
        <r>
          <rPr>
            <b/>
            <sz val="9"/>
            <color indexed="81"/>
            <rFont val="Tahoma"/>
            <family val="2"/>
          </rPr>
          <t>Author:</t>
        </r>
        <r>
          <rPr>
            <sz val="9"/>
            <color indexed="81"/>
            <rFont val="Tahoma"/>
            <family val="2"/>
          </rPr>
          <t xml:space="preserve">
Pool not shown; Use the same API as for other pools in Elk Hills.  This is consitent with on-line refereneces for API of Elk Hills crude.</t>
        </r>
      </text>
    </comment>
    <comment ref="C227" authorId="0">
      <text>
        <r>
          <rPr>
            <b/>
            <sz val="9"/>
            <color indexed="81"/>
            <rFont val="Tahoma"/>
            <family val="2"/>
          </rPr>
          <t>Author:</t>
        </r>
        <r>
          <rPr>
            <sz val="9"/>
            <color indexed="81"/>
            <rFont val="Tahoma"/>
            <family val="2"/>
          </rPr>
          <t xml:space="preserve">
Production not given by pool.  Use all API values for all pools.</t>
        </r>
      </text>
    </comment>
    <comment ref="D227" authorId="0">
      <text>
        <r>
          <rPr>
            <b/>
            <sz val="9"/>
            <color indexed="81"/>
            <rFont val="Tahoma"/>
            <family val="2"/>
          </rPr>
          <t>Author:</t>
        </r>
        <r>
          <rPr>
            <sz val="9"/>
            <color indexed="81"/>
            <rFont val="Tahoma"/>
            <family val="2"/>
          </rPr>
          <t xml:space="preserve">
Assume average of all API values for the field.</t>
        </r>
      </text>
    </comment>
    <comment ref="C311" authorId="0">
      <text>
        <r>
          <rPr>
            <b/>
            <sz val="9"/>
            <color indexed="81"/>
            <rFont val="Tahoma"/>
            <family val="2"/>
          </rPr>
          <t>Author:</t>
        </r>
        <r>
          <rPr>
            <sz val="9"/>
            <color indexed="81"/>
            <rFont val="Tahoma"/>
            <family val="2"/>
          </rPr>
          <t xml:space="preserve">
Tulare-Etchegoin Pool not shown.  Use the API values for Tulare and Etchegoin.</t>
        </r>
      </text>
    </comment>
    <comment ref="C314" authorId="0">
      <text>
        <r>
          <rPr>
            <b/>
            <sz val="9"/>
            <color indexed="81"/>
            <rFont val="Tahoma"/>
            <family val="2"/>
          </rPr>
          <t>Author:</t>
        </r>
        <r>
          <rPr>
            <sz val="9"/>
            <color indexed="81"/>
            <rFont val="Tahoma"/>
            <family val="2"/>
          </rPr>
          <t xml:space="preserve">
Etchegoin-Cahn Pool not shown.  Use values for Etchegoin and Cahn pools.</t>
        </r>
      </text>
    </comment>
    <comment ref="C318" authorId="0">
      <text>
        <r>
          <rPr>
            <b/>
            <sz val="9"/>
            <color indexed="81"/>
            <rFont val="Tahoma"/>
            <family val="2"/>
          </rPr>
          <t>Author:</t>
        </r>
        <r>
          <rPr>
            <sz val="9"/>
            <color indexed="81"/>
            <rFont val="Tahoma"/>
            <family val="2"/>
          </rPr>
          <t xml:space="preserve">
Pool not shown.  Use all values for field.</t>
        </r>
      </text>
    </comment>
    <comment ref="D318" authorId="0">
      <text>
        <r>
          <rPr>
            <b/>
            <sz val="9"/>
            <color indexed="81"/>
            <rFont val="Tahoma"/>
            <family val="2"/>
          </rPr>
          <t>Author:</t>
        </r>
        <r>
          <rPr>
            <sz val="9"/>
            <color indexed="81"/>
            <rFont val="Tahoma"/>
            <family val="2"/>
          </rPr>
          <t xml:space="preserve">
Assume average of all values for the field.</t>
        </r>
      </text>
    </comment>
    <comment ref="C330" authorId="0">
      <text>
        <r>
          <rPr>
            <b/>
            <sz val="9"/>
            <color indexed="81"/>
            <rFont val="Tahoma"/>
            <family val="2"/>
          </rPr>
          <t>Author:</t>
        </r>
        <r>
          <rPr>
            <sz val="9"/>
            <color indexed="81"/>
            <rFont val="Tahoma"/>
            <family val="2"/>
          </rPr>
          <t xml:space="preserve">
Production not show for each pool.  Use API values for all pools.
</t>
        </r>
      </text>
    </comment>
    <comment ref="D330" authorId="0">
      <text>
        <r>
          <rPr>
            <b/>
            <sz val="9"/>
            <color indexed="81"/>
            <rFont val="Tahoma"/>
            <family val="2"/>
          </rPr>
          <t>Author:</t>
        </r>
        <r>
          <rPr>
            <sz val="9"/>
            <color indexed="81"/>
            <rFont val="Tahoma"/>
            <family val="2"/>
          </rPr>
          <t xml:space="preserve">
Assume average of all values for field.</t>
        </r>
      </text>
    </comment>
    <comment ref="C335" authorId="0">
      <text>
        <r>
          <rPr>
            <b/>
            <sz val="9"/>
            <color indexed="81"/>
            <rFont val="Tahoma"/>
            <family val="2"/>
          </rPr>
          <t>Author:</t>
        </r>
        <r>
          <rPr>
            <sz val="9"/>
            <color indexed="81"/>
            <rFont val="Tahoma"/>
            <family val="2"/>
          </rPr>
          <t xml:space="preserve">
Production not shown by pool.  Use all API values for the field.</t>
        </r>
      </text>
    </comment>
    <comment ref="D335" authorId="0">
      <text>
        <r>
          <rPr>
            <b/>
            <sz val="9"/>
            <color indexed="81"/>
            <rFont val="Tahoma"/>
            <family val="2"/>
          </rPr>
          <t>Author:</t>
        </r>
        <r>
          <rPr>
            <sz val="9"/>
            <color indexed="81"/>
            <rFont val="Tahoma"/>
            <family val="2"/>
          </rPr>
          <t xml:space="preserve">
Assume average of all values for the field.</t>
        </r>
      </text>
    </comment>
    <comment ref="C361" authorId="0">
      <text>
        <r>
          <rPr>
            <b/>
            <sz val="9"/>
            <color indexed="81"/>
            <rFont val="Tahoma"/>
            <family val="2"/>
          </rPr>
          <t>Author:</t>
        </r>
        <r>
          <rPr>
            <sz val="9"/>
            <color indexed="81"/>
            <rFont val="Tahoma"/>
            <family val="2"/>
          </rPr>
          <t xml:space="preserve">
Pyramid Hill-Vedder Pool not shown.  Use values for Pyramid Hill and Vedder Pools.
</t>
        </r>
      </text>
    </comment>
    <comment ref="C433" authorId="0">
      <text>
        <r>
          <rPr>
            <b/>
            <sz val="9"/>
            <color indexed="81"/>
            <rFont val="Tahoma"/>
            <family val="2"/>
          </rPr>
          <t>Author:</t>
        </r>
        <r>
          <rPr>
            <sz val="9"/>
            <color indexed="81"/>
            <rFont val="Tahoma"/>
            <family val="2"/>
          </rPr>
          <t xml:space="preserve">
Pool not shown, so use values for all pools.
</t>
        </r>
      </text>
    </comment>
    <comment ref="D433" authorId="0">
      <text>
        <r>
          <rPr>
            <b/>
            <sz val="9"/>
            <color indexed="81"/>
            <rFont val="Tahoma"/>
            <family val="2"/>
          </rPr>
          <t>Author:</t>
        </r>
        <r>
          <rPr>
            <sz val="9"/>
            <color indexed="81"/>
            <rFont val="Tahoma"/>
            <family val="2"/>
          </rPr>
          <t xml:space="preserve">
Assume average of all values for the field.</t>
        </r>
      </text>
    </comment>
    <comment ref="C443" authorId="0">
      <text>
        <r>
          <rPr>
            <b/>
            <sz val="9"/>
            <color indexed="81"/>
            <rFont val="Tahoma"/>
            <family val="2"/>
          </rPr>
          <t>Author:</t>
        </r>
        <r>
          <rPr>
            <sz val="9"/>
            <color indexed="81"/>
            <rFont val="Tahoma"/>
            <family val="2"/>
          </rPr>
          <t xml:space="preserve">
APIs for Zilch not shown, so assume average of non-Eocene APIs
</t>
        </r>
      </text>
    </comment>
    <comment ref="C451" authorId="0">
      <text>
        <r>
          <rPr>
            <b/>
            <sz val="9"/>
            <color indexed="81"/>
            <rFont val="Tahoma"/>
            <family val="2"/>
          </rPr>
          <t>Author:</t>
        </r>
        <r>
          <rPr>
            <sz val="9"/>
            <color indexed="81"/>
            <rFont val="Tahoma"/>
            <family val="2"/>
          </rPr>
          <t xml:space="preserve">
Pool not show, so assume average of non-Olcese APIs.
</t>
        </r>
      </text>
    </comment>
    <comment ref="C474" authorId="0">
      <text>
        <r>
          <rPr>
            <b/>
            <sz val="9"/>
            <color indexed="81"/>
            <rFont val="Tahoma"/>
            <family val="2"/>
          </rPr>
          <t>Author:</t>
        </r>
        <r>
          <rPr>
            <sz val="9"/>
            <color indexed="81"/>
            <rFont val="Tahoma"/>
            <family val="2"/>
          </rPr>
          <t xml:space="preserve">
Use all values of the field.</t>
        </r>
      </text>
    </comment>
    <comment ref="D474" authorId="0">
      <text>
        <r>
          <rPr>
            <b/>
            <sz val="9"/>
            <color indexed="81"/>
            <rFont val="Tahoma"/>
            <family val="2"/>
          </rPr>
          <t>Author:</t>
        </r>
        <r>
          <rPr>
            <sz val="9"/>
            <color indexed="81"/>
            <rFont val="Tahoma"/>
            <family val="2"/>
          </rPr>
          <t xml:space="preserve">
Assume average of all values for the field.</t>
        </r>
      </text>
    </comment>
    <comment ref="C533" authorId="0">
      <text>
        <r>
          <rPr>
            <b/>
            <sz val="9"/>
            <color indexed="81"/>
            <rFont val="Tahoma"/>
            <family val="2"/>
          </rPr>
          <t>Author:</t>
        </r>
        <r>
          <rPr>
            <sz val="9"/>
            <color indexed="81"/>
            <rFont val="Tahoma"/>
            <family val="2"/>
          </rPr>
          <t xml:space="preserve">
Use values for all pools.</t>
        </r>
      </text>
    </comment>
    <comment ref="C535" authorId="0">
      <text>
        <r>
          <rPr>
            <b/>
            <sz val="9"/>
            <color indexed="81"/>
            <rFont val="Tahoma"/>
            <family val="2"/>
          </rPr>
          <t>Author:</t>
        </r>
        <r>
          <rPr>
            <sz val="9"/>
            <color indexed="81"/>
            <rFont val="Tahoma"/>
            <family val="2"/>
          </rPr>
          <t xml:space="preserve">
Use values for all pools.</t>
        </r>
      </text>
    </comment>
    <comment ref="C536" authorId="0">
      <text>
        <r>
          <rPr>
            <b/>
            <sz val="9"/>
            <color indexed="81"/>
            <rFont val="Tahoma"/>
            <family val="2"/>
          </rPr>
          <t>Author:</t>
        </r>
        <r>
          <rPr>
            <sz val="9"/>
            <color indexed="81"/>
            <rFont val="Tahoma"/>
            <family val="2"/>
          </rPr>
          <t xml:space="preserve">
Use values for all pools except Eocene.</t>
        </r>
      </text>
    </comment>
  </commentList>
</comments>
</file>

<file path=xl/comments2.xml><?xml version="1.0" encoding="utf-8"?>
<comments xmlns="http://schemas.openxmlformats.org/spreadsheetml/2006/main">
  <authors>
    <author>Author</author>
  </authors>
  <commentList>
    <comment ref="C29" authorId="0">
      <text>
        <r>
          <rPr>
            <b/>
            <sz val="9"/>
            <color indexed="81"/>
            <rFont val="Tahoma"/>
            <family val="2"/>
          </rPr>
          <t>Author:</t>
        </r>
        <r>
          <rPr>
            <sz val="9"/>
            <color indexed="81"/>
            <rFont val="Tahoma"/>
            <family val="2"/>
          </rPr>
          <t xml:space="preserve">
Pools not shown.  Use all values for the field.</t>
        </r>
      </text>
    </comment>
    <comment ref="C40" authorId="0">
      <text>
        <r>
          <rPr>
            <b/>
            <sz val="9"/>
            <color indexed="81"/>
            <rFont val="Tahoma"/>
            <family val="2"/>
          </rPr>
          <t>Author:</t>
        </r>
        <r>
          <rPr>
            <sz val="9"/>
            <color indexed="81"/>
            <rFont val="Tahoma"/>
            <family val="2"/>
          </rPr>
          <t xml:space="preserve">
Pool not shown.  Use all values for the field.</t>
        </r>
      </text>
    </comment>
    <comment ref="C43" authorId="0">
      <text>
        <r>
          <rPr>
            <b/>
            <sz val="9"/>
            <color indexed="81"/>
            <rFont val="Tahoma"/>
            <family val="2"/>
          </rPr>
          <t>Author:</t>
        </r>
        <r>
          <rPr>
            <sz val="9"/>
            <color indexed="81"/>
            <rFont val="Tahoma"/>
            <family val="2"/>
          </rPr>
          <t xml:space="preserve">
Pools not shown.  Use all values for the field.</t>
        </r>
      </text>
    </comment>
    <comment ref="C65" authorId="0">
      <text>
        <r>
          <rPr>
            <b/>
            <sz val="9"/>
            <color indexed="81"/>
            <rFont val="Tahoma"/>
            <family val="2"/>
          </rPr>
          <t>Author:</t>
        </r>
        <r>
          <rPr>
            <sz val="9"/>
            <color indexed="81"/>
            <rFont val="Tahoma"/>
            <family val="2"/>
          </rPr>
          <t xml:space="preserve">
Pool Diatomite-Antelope Shale not shown.  Use depths for both Diatomite and Antelope.</t>
        </r>
      </text>
    </comment>
    <comment ref="C73" authorId="0">
      <text>
        <r>
          <rPr>
            <b/>
            <sz val="9"/>
            <color indexed="81"/>
            <rFont val="Tahoma"/>
            <family val="2"/>
          </rPr>
          <t>Author:</t>
        </r>
        <r>
          <rPr>
            <sz val="9"/>
            <color indexed="81"/>
            <rFont val="Tahoma"/>
            <family val="2"/>
          </rPr>
          <t xml:space="preserve">
Categorization for depths different from categorizations for production.  Use data for all fields in East Area.</t>
        </r>
      </text>
    </comment>
    <comment ref="C76" authorId="0">
      <text>
        <r>
          <rPr>
            <b/>
            <sz val="9"/>
            <color indexed="81"/>
            <rFont val="Tahoma"/>
            <family val="2"/>
          </rPr>
          <t>Author:</t>
        </r>
        <r>
          <rPr>
            <sz val="9"/>
            <color indexed="81"/>
            <rFont val="Tahoma"/>
            <family val="2"/>
          </rPr>
          <t xml:space="preserve">
Categorization for depths different from categorizations for production.  Use data for all fields in West Area.</t>
        </r>
      </text>
    </comment>
    <comment ref="C93" authorId="0">
      <text>
        <r>
          <rPr>
            <b/>
            <sz val="9"/>
            <color indexed="81"/>
            <rFont val="Tahoma"/>
            <family val="2"/>
          </rPr>
          <t>Author:</t>
        </r>
        <r>
          <rPr>
            <sz val="9"/>
            <color indexed="81"/>
            <rFont val="Tahoma"/>
            <family val="2"/>
          </rPr>
          <t xml:space="preserve">
Pool not shown.  Use all values for Hills Area.</t>
        </r>
      </text>
    </comment>
    <comment ref="C135" authorId="0">
      <text>
        <r>
          <rPr>
            <b/>
            <sz val="9"/>
            <color indexed="81"/>
            <rFont val="Tahoma"/>
            <family val="2"/>
          </rPr>
          <t>Author:</t>
        </r>
        <r>
          <rPr>
            <sz val="9"/>
            <color indexed="81"/>
            <rFont val="Tahoma"/>
            <family val="2"/>
          </rPr>
          <t xml:space="preserve">
Pools not shown.  Use all values for the field.</t>
        </r>
      </text>
    </comment>
    <comment ref="C171" authorId="0">
      <text>
        <r>
          <rPr>
            <b/>
            <sz val="9"/>
            <color indexed="81"/>
            <rFont val="Tahoma"/>
            <family val="2"/>
          </rPr>
          <t>Author:</t>
        </r>
        <r>
          <rPr>
            <sz val="9"/>
            <color indexed="81"/>
            <rFont val="Tahoma"/>
            <family val="2"/>
          </rPr>
          <t xml:space="preserve">
Pool not shown.  Use all values for the area.</t>
        </r>
      </text>
    </comment>
    <comment ref="D171" authorId="0">
      <text>
        <r>
          <rPr>
            <b/>
            <sz val="9"/>
            <color indexed="81"/>
            <rFont val="Tahoma"/>
            <family val="2"/>
          </rPr>
          <t>Author:</t>
        </r>
        <r>
          <rPr>
            <sz val="9"/>
            <color indexed="81"/>
            <rFont val="Tahoma"/>
            <family val="2"/>
          </rPr>
          <t xml:space="preserve">
Use average of all values for the area.</t>
        </r>
      </text>
    </comment>
    <comment ref="C173" authorId="0">
      <text>
        <r>
          <rPr>
            <b/>
            <sz val="9"/>
            <color indexed="81"/>
            <rFont val="Tahoma"/>
            <family val="2"/>
          </rPr>
          <t>Author:</t>
        </r>
        <r>
          <rPr>
            <sz val="9"/>
            <color indexed="81"/>
            <rFont val="Tahoma"/>
            <family val="2"/>
          </rPr>
          <t xml:space="preserve">
Pool not shown.  Use all values for the area.</t>
        </r>
      </text>
    </comment>
    <comment ref="D173" authorId="0">
      <text>
        <r>
          <rPr>
            <b/>
            <sz val="9"/>
            <color indexed="81"/>
            <rFont val="Tahoma"/>
            <family val="2"/>
          </rPr>
          <t>Author:</t>
        </r>
        <r>
          <rPr>
            <sz val="9"/>
            <color indexed="81"/>
            <rFont val="Tahoma"/>
            <family val="2"/>
          </rPr>
          <t xml:space="preserve">
Use average of all values for the field.</t>
        </r>
      </text>
    </comment>
    <comment ref="C197" authorId="0">
      <text>
        <r>
          <rPr>
            <b/>
            <sz val="9"/>
            <color indexed="81"/>
            <rFont val="Tahoma"/>
            <family val="2"/>
          </rPr>
          <t>Author:</t>
        </r>
        <r>
          <rPr>
            <sz val="9"/>
            <color indexed="81"/>
            <rFont val="Tahoma"/>
            <family val="2"/>
          </rPr>
          <t xml:space="preserve">
Use all values for the field.</t>
        </r>
      </text>
    </comment>
    <comment ref="C206" authorId="0">
      <text>
        <r>
          <rPr>
            <b/>
            <sz val="9"/>
            <color indexed="81"/>
            <rFont val="Tahoma"/>
            <family val="2"/>
          </rPr>
          <t>Author:</t>
        </r>
        <r>
          <rPr>
            <sz val="9"/>
            <color indexed="81"/>
            <rFont val="Tahoma"/>
            <family val="2"/>
          </rPr>
          <t xml:space="preserve">
Pool not shown.  Use all values for the field.</t>
        </r>
      </text>
    </comment>
    <comment ref="C311" authorId="0">
      <text>
        <r>
          <rPr>
            <b/>
            <sz val="9"/>
            <color indexed="81"/>
            <rFont val="Tahoma"/>
            <family val="2"/>
          </rPr>
          <t>Author:</t>
        </r>
        <r>
          <rPr>
            <sz val="9"/>
            <color indexed="81"/>
            <rFont val="Tahoma"/>
            <family val="2"/>
          </rPr>
          <t xml:space="preserve">
Tulare-Etchegoin pool not shown.  Use values for Tulare and Etchegoin.</t>
        </r>
      </text>
    </comment>
    <comment ref="C314" authorId="0">
      <text>
        <r>
          <rPr>
            <b/>
            <sz val="9"/>
            <color indexed="81"/>
            <rFont val="Tahoma"/>
            <family val="2"/>
          </rPr>
          <t>Author:</t>
        </r>
        <r>
          <rPr>
            <sz val="9"/>
            <color indexed="81"/>
            <rFont val="Tahoma"/>
            <family val="2"/>
          </rPr>
          <t xml:space="preserve">
Pool not shown.  Use values for Etchegoin and Cahn.</t>
        </r>
      </text>
    </comment>
    <comment ref="C318" authorId="0">
      <text>
        <r>
          <rPr>
            <b/>
            <sz val="9"/>
            <color indexed="81"/>
            <rFont val="Tahoma"/>
            <family val="2"/>
          </rPr>
          <t>Author:</t>
        </r>
        <r>
          <rPr>
            <sz val="9"/>
            <color indexed="81"/>
            <rFont val="Tahoma"/>
            <family val="2"/>
          </rPr>
          <t xml:space="preserve">
Pool not shown.  Use all values for the field.</t>
        </r>
      </text>
    </comment>
    <comment ref="C392" authorId="0">
      <text>
        <r>
          <rPr>
            <b/>
            <sz val="9"/>
            <color indexed="81"/>
            <rFont val="Tahoma"/>
            <family val="2"/>
          </rPr>
          <t>Author:</t>
        </r>
        <r>
          <rPr>
            <sz val="9"/>
            <color indexed="81"/>
            <rFont val="Tahoma"/>
            <family val="2"/>
          </rPr>
          <t xml:space="preserve">
Pool not shown.  Use all values for the field.</t>
        </r>
      </text>
    </comment>
    <comment ref="C406" authorId="0">
      <text>
        <r>
          <rPr>
            <b/>
            <sz val="9"/>
            <color indexed="81"/>
            <rFont val="Tahoma"/>
            <family val="2"/>
          </rPr>
          <t>Author:</t>
        </r>
        <r>
          <rPr>
            <sz val="9"/>
            <color indexed="81"/>
            <rFont val="Tahoma"/>
            <family val="2"/>
          </rPr>
          <t xml:space="preserve">
Use all values for the field.</t>
        </r>
      </text>
    </comment>
    <comment ref="C433" authorId="0">
      <text>
        <r>
          <rPr>
            <b/>
            <sz val="9"/>
            <color indexed="81"/>
            <rFont val="Tahoma"/>
            <family val="2"/>
          </rPr>
          <t>Author:</t>
        </r>
        <r>
          <rPr>
            <sz val="9"/>
            <color indexed="81"/>
            <rFont val="Tahoma"/>
            <family val="2"/>
          </rPr>
          <t xml:space="preserve">
Use all pools except those labeled (Gas).</t>
        </r>
      </text>
    </comment>
    <comment ref="C435" authorId="0">
      <text>
        <r>
          <rPr>
            <b/>
            <sz val="9"/>
            <color indexed="81"/>
            <rFont val="Tahoma"/>
            <family val="2"/>
          </rPr>
          <t>Author:</t>
        </r>
        <r>
          <rPr>
            <sz val="9"/>
            <color indexed="81"/>
            <rFont val="Tahoma"/>
            <family val="2"/>
          </rPr>
          <t xml:space="preserve">
Use values for Antelope and Carneros.</t>
        </r>
      </text>
    </comment>
    <comment ref="C443" authorId="0">
      <text>
        <r>
          <rPr>
            <b/>
            <sz val="9"/>
            <color indexed="81"/>
            <rFont val="Tahoma"/>
            <family val="2"/>
          </rPr>
          <t>Author:</t>
        </r>
        <r>
          <rPr>
            <sz val="9"/>
            <color indexed="81"/>
            <rFont val="Tahoma"/>
            <family val="2"/>
          </rPr>
          <t xml:space="preserve">
Pool not shown.  Use all values of the field.</t>
        </r>
      </text>
    </comment>
    <comment ref="C451" authorId="0">
      <text>
        <r>
          <rPr>
            <b/>
            <sz val="9"/>
            <color indexed="81"/>
            <rFont val="Tahoma"/>
            <family val="2"/>
          </rPr>
          <t>Author:</t>
        </r>
        <r>
          <rPr>
            <sz val="9"/>
            <color indexed="81"/>
            <rFont val="Tahoma"/>
            <family val="2"/>
          </rPr>
          <t xml:space="preserve">
Don't use 5500-6000.  This is gas zone; no oil production.</t>
        </r>
      </text>
    </comment>
    <comment ref="C460" authorId="0">
      <text>
        <r>
          <rPr>
            <b/>
            <sz val="9"/>
            <color indexed="81"/>
            <rFont val="Tahoma"/>
            <family val="2"/>
          </rPr>
          <t>Author:</t>
        </r>
        <r>
          <rPr>
            <sz val="9"/>
            <color indexed="81"/>
            <rFont val="Tahoma"/>
            <family val="2"/>
          </rPr>
          <t xml:space="preserve">
Categorization different for production than for depth.  Use all field data for each area.</t>
        </r>
      </text>
    </comment>
    <comment ref="C521" authorId="0">
      <text>
        <r>
          <rPr>
            <b/>
            <sz val="9"/>
            <color indexed="81"/>
            <rFont val="Tahoma"/>
            <family val="2"/>
          </rPr>
          <t>Author:</t>
        </r>
        <r>
          <rPr>
            <sz val="9"/>
            <color indexed="81"/>
            <rFont val="Tahoma"/>
            <family val="2"/>
          </rPr>
          <t xml:space="preserve">
Area breakdown not shown.  Use all values for the field.</t>
        </r>
      </text>
    </comment>
    <comment ref="C549" authorId="0">
      <text>
        <r>
          <rPr>
            <b/>
            <sz val="9"/>
            <color indexed="81"/>
            <rFont val="Tahoma"/>
            <family val="2"/>
          </rPr>
          <t>Author:</t>
        </r>
        <r>
          <rPr>
            <sz val="9"/>
            <color indexed="81"/>
            <rFont val="Tahoma"/>
            <family val="2"/>
          </rPr>
          <t xml:space="preserve">
No production categorization.  Use values for all pools in the field.</t>
        </r>
      </text>
    </comment>
  </commentList>
</comments>
</file>

<file path=xl/comments3.xml><?xml version="1.0" encoding="utf-8"?>
<comments xmlns="http://schemas.openxmlformats.org/spreadsheetml/2006/main">
  <authors>
    <author>Author</author>
  </authors>
  <commentList>
    <comment ref="A44" authorId="0">
      <text>
        <r>
          <rPr>
            <b/>
            <sz val="9"/>
            <color indexed="81"/>
            <rFont val="Tahoma"/>
            <family val="2"/>
          </rPr>
          <t>Author:</t>
        </r>
        <r>
          <rPr>
            <sz val="9"/>
            <color indexed="81"/>
            <rFont val="Tahoma"/>
            <family val="2"/>
          </rPr>
          <t xml:space="preserve">
Assumes "Disposal" is water injection</t>
        </r>
      </text>
    </comment>
    <comment ref="A46" authorId="0">
      <text>
        <r>
          <rPr>
            <b/>
            <sz val="9"/>
            <color indexed="81"/>
            <rFont val="Tahoma"/>
            <family val="2"/>
          </rPr>
          <t>Author:</t>
        </r>
        <r>
          <rPr>
            <sz val="9"/>
            <color indexed="81"/>
            <rFont val="Tahoma"/>
            <family val="2"/>
          </rPr>
          <t xml:space="preserve">
Only applies for fields with water injection in excess of water production
</t>
        </r>
      </text>
    </comment>
    <comment ref="A47" authorId="0">
      <text>
        <r>
          <rPr>
            <b/>
            <sz val="9"/>
            <color indexed="81"/>
            <rFont val="Tahoma"/>
            <family val="2"/>
          </rPr>
          <t>Author:</t>
        </r>
        <r>
          <rPr>
            <sz val="9"/>
            <color indexed="81"/>
            <rFont val="Tahoma"/>
            <family val="2"/>
          </rPr>
          <t xml:space="preserve">
Water, gas, and disposal</t>
        </r>
      </text>
    </comment>
  </commentList>
</comments>
</file>

<file path=xl/comments4.xml><?xml version="1.0" encoding="utf-8"?>
<comments xmlns="http://schemas.openxmlformats.org/spreadsheetml/2006/main">
  <authors>
    <author>Author</author>
  </authors>
  <commentList>
    <comment ref="F25" authorId="0">
      <text>
        <r>
          <rPr>
            <b/>
            <sz val="9"/>
            <color indexed="81"/>
            <rFont val="Tahoma"/>
            <family val="2"/>
          </rPr>
          <t>Author:</t>
        </r>
        <r>
          <rPr>
            <sz val="9"/>
            <color indexed="81"/>
            <rFont val="Tahoma"/>
            <family val="2"/>
          </rPr>
          <t xml:space="preserve">
Estimate
</t>
        </r>
      </text>
    </comment>
    <comment ref="F27" authorId="0">
      <text>
        <r>
          <rPr>
            <b/>
            <sz val="9"/>
            <color indexed="81"/>
            <rFont val="Tahoma"/>
            <family val="2"/>
          </rPr>
          <t>Author:</t>
        </r>
        <r>
          <rPr>
            <sz val="9"/>
            <color indexed="81"/>
            <rFont val="Tahoma"/>
            <family val="2"/>
          </rPr>
          <t xml:space="preserve">
Estimate</t>
        </r>
      </text>
    </comment>
    <comment ref="A29" authorId="0">
      <text>
        <r>
          <rPr>
            <b/>
            <sz val="9"/>
            <color indexed="81"/>
            <rFont val="Tahoma"/>
            <family val="2"/>
          </rPr>
          <t>Author:</t>
        </r>
        <r>
          <rPr>
            <sz val="9"/>
            <color indexed="81"/>
            <rFont val="Tahoma"/>
            <family val="2"/>
          </rPr>
          <t xml:space="preserve">
SPDC data is total of all fields except for EA which is listed separately
</t>
        </r>
      </text>
    </comment>
    <comment ref="F29" authorId="0">
      <text>
        <r>
          <rPr>
            <b/>
            <sz val="9"/>
            <color indexed="81"/>
            <rFont val="Tahoma"/>
            <family val="2"/>
          </rPr>
          <t>Author:</t>
        </r>
        <r>
          <rPr>
            <sz val="9"/>
            <color indexed="81"/>
            <rFont val="Tahoma"/>
            <family val="2"/>
          </rPr>
          <t xml:space="preserve">
Estimate</t>
        </r>
      </text>
    </comment>
  </commentList>
</comments>
</file>

<file path=xl/connections.xml><?xml version="1.0" encoding="utf-8"?>
<connections xmlns="http://schemas.openxmlformats.org/spreadsheetml/2006/main">
  <connection id="1" name="ogor2012dd" type="6" refreshedVersion="4" deleted="1" background="1" saveData="1">
    <textPr codePage="437" sourceFile="H:\LCFS\Adam Brandt Work\ogor2012dd.txt" tab="0" comma="1">
      <textFields count="18">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<sst xmlns="http://schemas.openxmlformats.org/spreadsheetml/2006/main" count="93067" uniqueCount="3648">
  <si>
    <t>OK</t>
  </si>
  <si>
    <t>NA</t>
  </si>
  <si>
    <t>Sockeye</t>
  </si>
  <si>
    <t>Santa Clara</t>
  </si>
  <si>
    <t>Sacate</t>
  </si>
  <si>
    <t>Point Pedernales</t>
  </si>
  <si>
    <t>Point Arguello</t>
  </si>
  <si>
    <t>Pescado</t>
  </si>
  <si>
    <t>Hueneme</t>
  </si>
  <si>
    <t>Hondo</t>
  </si>
  <si>
    <t>Dos Cuadras</t>
  </si>
  <si>
    <t>Carpinteria</t>
  </si>
  <si>
    <t>Beta</t>
  </si>
  <si>
    <t>Zaca</t>
  </si>
  <si>
    <t>Yowlumne</t>
  </si>
  <si>
    <t>Wilmington</t>
  </si>
  <si>
    <t>Whittier</t>
  </si>
  <si>
    <t>White Wolf</t>
  </si>
  <si>
    <t>Wheeler Ridge</t>
  </si>
  <si>
    <t>Wayside Canyon</t>
  </si>
  <si>
    <t>Ventura</t>
  </si>
  <si>
    <t>Union Avenue</t>
  </si>
  <si>
    <t>Torrey Canyon</t>
  </si>
  <si>
    <t>Torrance</t>
  </si>
  <si>
    <t>Timber Canyon</t>
  </si>
  <si>
    <t>Ten Section</t>
  </si>
  <si>
    <t>Temescal</t>
  </si>
  <si>
    <t>Tejon, North</t>
  </si>
  <si>
    <t>Tejon Hills</t>
  </si>
  <si>
    <t>Tejon</t>
  </si>
  <si>
    <t>Tapo Canyon, South</t>
  </si>
  <si>
    <t>Tapia</t>
  </si>
  <si>
    <t>Strand</t>
  </si>
  <si>
    <t>Stockdale</t>
  </si>
  <si>
    <t>South Mountain</t>
  </si>
  <si>
    <t>Shiells Canyon</t>
  </si>
  <si>
    <t>Shafter, North</t>
  </si>
  <si>
    <t>Sespe</t>
  </si>
  <si>
    <t>Semitropic</t>
  </si>
  <si>
    <t>Seal Beach</t>
  </si>
  <si>
    <t>Unit</t>
  </si>
  <si>
    <t>Output variables</t>
  </si>
  <si>
    <t>Mile</t>
  </si>
  <si>
    <t>1.6.2   Field development intensity</t>
  </si>
  <si>
    <t>1.6.1   Crude ecosystem carbon richness</t>
  </si>
  <si>
    <t>scf/bbl oil</t>
  </si>
  <si>
    <t>1.5.2   Stabilizer column</t>
  </si>
  <si>
    <t>1.5.1   Heater/treater</t>
  </si>
  <si>
    <t>1.5   Processing practices</t>
  </si>
  <si>
    <t>[-]</t>
  </si>
  <si>
    <t>1.4.8   Fraction of remaining gas reinjected</t>
  </si>
  <si>
    <t>1.4.7   Fraction of required electricity generated onsite</t>
  </si>
  <si>
    <t>bbl steam/bbl oil</t>
  </si>
  <si>
    <t>1.4.6   Steam-to-oil ratio (SOR)</t>
  </si>
  <si>
    <t>1.4.5   Gas flooding injection ratio</t>
  </si>
  <si>
    <t>1.4.4   Gas lifting injection ratio</t>
  </si>
  <si>
    <t>bbl water/bbl oil</t>
  </si>
  <si>
    <t>1.4.3   Water injection ratio</t>
  </si>
  <si>
    <t>1.4.2   Water-to-oil ratio (WOR)</t>
  </si>
  <si>
    <t>1.4.1   Gas-to-oil ratio (GOR)</t>
  </si>
  <si>
    <t>Notes: Enter "NA" where not applicable</t>
  </si>
  <si>
    <t>1.4   Production practices</t>
  </si>
  <si>
    <t>mol%</t>
  </si>
  <si>
    <r>
      <t>C</t>
    </r>
    <r>
      <rPr>
        <vertAlign val="subscript"/>
        <sz val="10"/>
        <color theme="1"/>
        <rFont val="Helvetica"/>
      </rPr>
      <t>3</t>
    </r>
  </si>
  <si>
    <r>
      <t>C</t>
    </r>
    <r>
      <rPr>
        <vertAlign val="subscript"/>
        <sz val="10"/>
        <color theme="1"/>
        <rFont val="Helvetica"/>
      </rPr>
      <t>2</t>
    </r>
  </si>
  <si>
    <r>
      <t>C</t>
    </r>
    <r>
      <rPr>
        <vertAlign val="subscript"/>
        <sz val="10"/>
        <color theme="1"/>
        <rFont val="Helvetica"/>
      </rPr>
      <t>1</t>
    </r>
  </si>
  <si>
    <r>
      <t>CO</t>
    </r>
    <r>
      <rPr>
        <vertAlign val="subscript"/>
        <sz val="10"/>
        <color theme="1"/>
        <rFont val="Helvetica"/>
      </rPr>
      <t>2</t>
    </r>
  </si>
  <si>
    <r>
      <t>N</t>
    </r>
    <r>
      <rPr>
        <vertAlign val="subscript"/>
        <sz val="10"/>
        <color theme="1"/>
        <rFont val="Helvetica"/>
      </rPr>
      <t>2</t>
    </r>
  </si>
  <si>
    <t>1.3.2   Gas composition</t>
  </si>
  <si>
    <t>deg. API</t>
  </si>
  <si>
    <t>1.3.1   API gravity</t>
  </si>
  <si>
    <t>1.3   Fluid properties</t>
  </si>
  <si>
    <t>psi</t>
  </si>
  <si>
    <t>1.2.6   Number of producing wells</t>
  </si>
  <si>
    <t>bbl/d</t>
  </si>
  <si>
    <t>1.2.5   Oil production volume</t>
  </si>
  <si>
    <t>ft</t>
  </si>
  <si>
    <t>1.2.4   Field depth</t>
  </si>
  <si>
    <t>yr.</t>
  </si>
  <si>
    <t>1.2.3   Field age</t>
  </si>
  <si>
    <t>1.2.2   Field name</t>
  </si>
  <si>
    <t>US Continental</t>
  </si>
  <si>
    <t>1.2.1   Field location (Country)</t>
  </si>
  <si>
    <t>1.2    Field properties</t>
  </si>
  <si>
    <t>1.1.7   Steam flooding</t>
  </si>
  <si>
    <t>1.1.6   Gas flooding</t>
  </si>
  <si>
    <t>1.1.5   Gas lifting</t>
  </si>
  <si>
    <t>1.1.4   Water flooding</t>
  </si>
  <si>
    <t>1.1.3   Gas reinjection</t>
  </si>
  <si>
    <t xml:space="preserve">1.1.2   Water reinjection </t>
  </si>
  <si>
    <t>1.1.1   Downhole pump</t>
  </si>
  <si>
    <t>Notes: Enter "1" where applicable and "0" where not applicable</t>
  </si>
  <si>
    <t>1.1   Production methods</t>
  </si>
  <si>
    <t>1 Inputs</t>
  </si>
  <si>
    <t xml:space="preserve">OPGEE bulk assessment </t>
  </si>
  <si>
    <t>Mountain View</t>
  </si>
  <si>
    <t>Newhall-Potrero</t>
  </si>
  <si>
    <t>Newport, West</t>
  </si>
  <si>
    <t>Oak Canyon</t>
  </si>
  <si>
    <t>Oak Park</t>
  </si>
  <si>
    <t>Oakridge</t>
  </si>
  <si>
    <t>Oat Mountain</t>
  </si>
  <si>
    <t>Ojai</t>
  </si>
  <si>
    <t>Olive</t>
  </si>
  <si>
    <t>Orcutt</t>
  </si>
  <si>
    <t>Oxnard</t>
  </si>
  <si>
    <t>Paloma</t>
  </si>
  <si>
    <t>Placerita</t>
  </si>
  <si>
    <t>Playa Del Rey</t>
  </si>
  <si>
    <t>Pleito</t>
  </si>
  <si>
    <t>Poso Creek</t>
  </si>
  <si>
    <t>Pyramid Hills</t>
  </si>
  <si>
    <t>Railroad Gap</t>
  </si>
  <si>
    <t>Raisin City</t>
  </si>
  <si>
    <t>Ramona</t>
  </si>
  <si>
    <t>Richfield</t>
  </si>
  <si>
    <t>Rincon</t>
  </si>
  <si>
    <t>Rio Bravo</t>
  </si>
  <si>
    <t>Rio Viejo</t>
  </si>
  <si>
    <t>Riverdale</t>
  </si>
  <si>
    <t>Rose</t>
  </si>
  <si>
    <t>Rosecrans</t>
  </si>
  <si>
    <t>Rosecrans, South</t>
  </si>
  <si>
    <t>Rosedale</t>
  </si>
  <si>
    <t>Rosedale Ranch</t>
  </si>
  <si>
    <t>Round Mountain</t>
  </si>
  <si>
    <t>Russell Ranch</t>
  </si>
  <si>
    <t>Salt Lake</t>
  </si>
  <si>
    <t>Salt Lake, South</t>
  </si>
  <si>
    <t>San Ardo</t>
  </si>
  <si>
    <t>San Miguelito</t>
  </si>
  <si>
    <t>San Vicente</t>
  </si>
  <si>
    <t>Sansinena</t>
  </si>
  <si>
    <t>Santa Clara Avenue</t>
  </si>
  <si>
    <t>Santa Fe Springs</t>
  </si>
  <si>
    <t>Santa Maria Valley</t>
  </si>
  <si>
    <t>Santa Susana</t>
  </si>
  <si>
    <t>Sargent</t>
  </si>
  <si>
    <t>Saticoy</t>
  </si>
  <si>
    <t>Sawtelle</t>
  </si>
  <si>
    <t>Edison</t>
  </si>
  <si>
    <t>El Segundo</t>
  </si>
  <si>
    <t>Elk Hills</t>
  </si>
  <si>
    <t>Elwood, S., Offshore</t>
  </si>
  <si>
    <t>Fruitvale</t>
  </si>
  <si>
    <t>Greeley</t>
  </si>
  <si>
    <t>Hasley Canyon</t>
  </si>
  <si>
    <t>Helm</t>
  </si>
  <si>
    <t>Holser</t>
  </si>
  <si>
    <t>Honor Rancho</t>
  </si>
  <si>
    <t>Huntington Beach</t>
  </si>
  <si>
    <t>Hyperion</t>
  </si>
  <si>
    <t>Inglewood</t>
  </si>
  <si>
    <t>Jacalitos</t>
  </si>
  <si>
    <t>Jasmin</t>
  </si>
  <si>
    <t>Kern Front</t>
  </si>
  <si>
    <t>Kern River</t>
  </si>
  <si>
    <t>Kettleman Middle Dome</t>
  </si>
  <si>
    <t>Kettleman North Dome</t>
  </si>
  <si>
    <t>Landslide</t>
  </si>
  <si>
    <t>Las Cienegas</t>
  </si>
  <si>
    <t>Livermore</t>
  </si>
  <si>
    <t>Lompoc</t>
  </si>
  <si>
    <t>Long Beach</t>
  </si>
  <si>
    <t>Long Beach Airport</t>
  </si>
  <si>
    <t>Los Angeles Downtown</t>
  </si>
  <si>
    <t>Los Angeles, East</t>
  </si>
  <si>
    <t>Lost Hills</t>
  </si>
  <si>
    <t>Lost Hills, Northwest</t>
  </si>
  <si>
    <t>Lynch Canyon</t>
  </si>
  <si>
    <t>Mahala</t>
  </si>
  <si>
    <t>McDonald Anticline</t>
  </si>
  <si>
    <t>McKittrick</t>
  </si>
  <si>
    <t>Midway-Sunset</t>
  </si>
  <si>
    <t>Monroe Swell</t>
  </si>
  <si>
    <t>Montalvo, West</t>
  </si>
  <si>
    <t>Montebello</t>
  </si>
  <si>
    <t>Monument Junction</t>
  </si>
  <si>
    <t>Mount Poso</t>
  </si>
  <si>
    <t>Aliso Canyon</t>
  </si>
  <si>
    <t>Ant Hill</t>
  </si>
  <si>
    <t>Antelope Hills</t>
  </si>
  <si>
    <t>Antelope Hills, North</t>
  </si>
  <si>
    <t>Arroyo Grande</t>
  </si>
  <si>
    <t>Asphalto</t>
  </si>
  <si>
    <t>Bandini</t>
  </si>
  <si>
    <t>Bardsdale</t>
  </si>
  <si>
    <t>Barham Ranch</t>
  </si>
  <si>
    <t>Belgian Anticline</t>
  </si>
  <si>
    <t>Bellevue</t>
  </si>
  <si>
    <t>Bellevue, West</t>
  </si>
  <si>
    <t>Belmont, Offshore</t>
  </si>
  <si>
    <t>Belridge, North</t>
  </si>
  <si>
    <t>Belridge, South</t>
  </si>
  <si>
    <t>Beverly Hills</t>
  </si>
  <si>
    <t>Big Mountain</t>
  </si>
  <si>
    <t>Blackwells Corner</t>
  </si>
  <si>
    <t>Brea-Olinda</t>
  </si>
  <si>
    <t>Buena Vista</t>
  </si>
  <si>
    <t>Cabrillo</t>
  </si>
  <si>
    <t>Canal</t>
  </si>
  <si>
    <t>Canfield Ranch</t>
  </si>
  <si>
    <t>Cascade</t>
  </si>
  <si>
    <t>Casmalia</t>
  </si>
  <si>
    <t>Castaic Hills</t>
  </si>
  <si>
    <t>Cat Canyon</t>
  </si>
  <si>
    <t>Cheviot Hills</t>
  </si>
  <si>
    <t>Chico-Martinez</t>
  </si>
  <si>
    <t>Cienaga Canyon</t>
  </si>
  <si>
    <t>Coalinga</t>
  </si>
  <si>
    <t>Coles Levee, N</t>
  </si>
  <si>
    <t>Coles Levee, S</t>
  </si>
  <si>
    <t>Coyote, East</t>
  </si>
  <si>
    <t>Cuyama, South</t>
  </si>
  <si>
    <t>Cymric</t>
  </si>
  <si>
    <t>Deer Creek</t>
  </si>
  <si>
    <t>Del Valle</t>
  </si>
  <si>
    <t>Devils Den</t>
  </si>
  <si>
    <t>Badami</t>
  </si>
  <si>
    <t>Colville River</t>
  </si>
  <si>
    <t>Endicott</t>
  </si>
  <si>
    <t>Kupuruk River</t>
  </si>
  <si>
    <t>Milne Point</t>
  </si>
  <si>
    <t>Northstar</t>
  </si>
  <si>
    <t>Oooguruk</t>
  </si>
  <si>
    <t>Prudhoe Bay</t>
  </si>
  <si>
    <t>Angola</t>
  </si>
  <si>
    <t>Australia</t>
  </si>
  <si>
    <t>Brazil</t>
  </si>
  <si>
    <t>Cameroon</t>
  </si>
  <si>
    <t>Trinidad</t>
  </si>
  <si>
    <t>Dalia</t>
  </si>
  <si>
    <t>Girassol</t>
  </si>
  <si>
    <t>Greater Plutonia</t>
  </si>
  <si>
    <t>Pyrenees</t>
  </si>
  <si>
    <t>Albacora Leste</t>
  </si>
  <si>
    <t>Frade</t>
  </si>
  <si>
    <t>Marlim</t>
  </si>
  <si>
    <t>Marlim Sul</t>
  </si>
  <si>
    <t>Ostra</t>
  </si>
  <si>
    <t>Polvo</t>
  </si>
  <si>
    <t>Lokele</t>
  </si>
  <si>
    <t>Calypso</t>
  </si>
  <si>
    <t>Argentina</t>
  </si>
  <si>
    <t>Colombia</t>
  </si>
  <si>
    <t>Ecuador</t>
  </si>
  <si>
    <t>Peru</t>
  </si>
  <si>
    <t>Canadon Seco</t>
  </si>
  <si>
    <t>Escalante</t>
  </si>
  <si>
    <t>Hydra</t>
  </si>
  <si>
    <t>Vasconia</t>
  </si>
  <si>
    <t>Napo</t>
  </si>
  <si>
    <t>Oriente</t>
  </si>
  <si>
    <t>Loreto</t>
  </si>
  <si>
    <t>Mayna</t>
  </si>
  <si>
    <t>Canada</t>
  </si>
  <si>
    <t>2 Input assumptions and data</t>
  </si>
  <si>
    <t>User</t>
  </si>
  <si>
    <t>2.1   Crude or SCO name</t>
  </si>
  <si>
    <t>2.2   Crude bitumen properties</t>
  </si>
  <si>
    <t>2.2.1   Crude bitumen API gravity</t>
  </si>
  <si>
    <t>2.2.2   Crude bitumen specific gravity</t>
  </si>
  <si>
    <t>2.2.3   Crude bitumen heating value</t>
  </si>
  <si>
    <t>2.3   Synthetic crude oil (SCO) properties</t>
  </si>
  <si>
    <t>2.3.1   SCO API gravity</t>
  </si>
  <si>
    <t>2.3.2   SCO specific gravity</t>
  </si>
  <si>
    <t>2.3.3   SCO heating value</t>
  </si>
  <si>
    <t>2.4   Diluent properties</t>
  </si>
  <si>
    <t>2.4.1   Diluent API gravity</t>
  </si>
  <si>
    <t>2.4.2   Diluent specific gravity</t>
  </si>
  <si>
    <t>2.4.3   Diluent heating value</t>
  </si>
  <si>
    <t>2.5   Oil production rate (choose bitumen output or SCO below)</t>
  </si>
  <si>
    <t>2.6   Project pathway choices</t>
  </si>
  <si>
    <t>2.6.1   Upgrading or blending</t>
  </si>
  <si>
    <t>2.6.1.1   Hydrocarbon upgraded - Produce SCO</t>
  </si>
  <si>
    <t>2.6.1.2   Hydrocarbon not upgraded - Produce bitumen for dilution</t>
  </si>
  <si>
    <t>Check:</t>
  </si>
  <si>
    <t>2.6.2   Primary extraction methodology</t>
  </si>
  <si>
    <t>2.6.2.1   Mining integrated</t>
  </si>
  <si>
    <t>2.6.2.2   Mining non-integrated</t>
  </si>
  <si>
    <t>2.6.2.3   In situ - Non-thermal production (primary)</t>
  </si>
  <si>
    <t>2.6.2.4   In situ - Steam assisted gravity drainage (SAGD)</t>
  </si>
  <si>
    <t>2.6.2.5   In situ - Cyclic steam stimulation (CSS)</t>
  </si>
  <si>
    <t>2.7   In situ steam oil ratio (SOR)</t>
  </si>
  <si>
    <t>2.7.1   Steam assisted gravity drainage (SAGD) SOR</t>
  </si>
  <si>
    <t>2.7.2   Cyclic steam stimulation (CSS) SOR</t>
  </si>
  <si>
    <t>2.8   Diluent blending</t>
  </si>
  <si>
    <t>2.8.1   Volume fraction of dilbit as diluent</t>
  </si>
  <si>
    <t>2.8.2   Volume fraction of dilbit as bitumen</t>
  </si>
  <si>
    <t>2.8.3   Dilbit heating value</t>
  </si>
  <si>
    <t>1=</t>
  </si>
  <si>
    <t>Low carbon richness (semi-arid grasslands)</t>
  </si>
  <si>
    <t>2=</t>
  </si>
  <si>
    <t>Moderate carbon richness (mixed)</t>
  </si>
  <si>
    <t>3=</t>
  </si>
  <si>
    <t>High carbon richness (forested)</t>
  </si>
  <si>
    <t>Low intensity development and low oxidation</t>
  </si>
  <si>
    <t>Moderate intensity development and moderate oxidation</t>
  </si>
  <si>
    <t>High intensity development and high oxidation</t>
  </si>
  <si>
    <t xml:space="preserve">2.9.1   Diesel fuel </t>
  </si>
  <si>
    <t xml:space="preserve">2.9.2   Natural gas </t>
  </si>
  <si>
    <t>2.9.3   Electricity</t>
  </si>
  <si>
    <t>2.9.4   Coke</t>
  </si>
  <si>
    <t>2.9.5   Still Gas</t>
  </si>
  <si>
    <t>N2</t>
  </si>
  <si>
    <t>CO2</t>
  </si>
  <si>
    <t>C1</t>
  </si>
  <si>
    <t>C2</t>
  </si>
  <si>
    <t>C3</t>
  </si>
  <si>
    <t>C4+</t>
  </si>
  <si>
    <t>H2S</t>
  </si>
  <si>
    <t>Units</t>
  </si>
  <si>
    <t>sg</t>
  </si>
  <si>
    <t>STB/d</t>
  </si>
  <si>
    <t>MJ/d</t>
  </si>
  <si>
    <t>bbl steam/bbl bitumen</t>
  </si>
  <si>
    <t>bbl diluent/bbl dilbit</t>
  </si>
  <si>
    <t>bbl bitumen/bbl dilbit</t>
  </si>
  <si>
    <t>MMBtu/bbl dilbit</t>
  </si>
  <si>
    <t>MMBtu/bbl (LHV)</t>
  </si>
  <si>
    <t>Mbtu LHV/d</t>
  </si>
  <si>
    <t>Cold Lake</t>
  </si>
  <si>
    <t>Mining</t>
  </si>
  <si>
    <t>Syncrude Sweet</t>
  </si>
  <si>
    <t>Castilla</t>
  </si>
  <si>
    <t>Iraq</t>
  </si>
  <si>
    <t>Kuwait</t>
  </si>
  <si>
    <t>Eocene</t>
  </si>
  <si>
    <t>Ratawi</t>
  </si>
  <si>
    <t>Nigeria</t>
  </si>
  <si>
    <t>Oman</t>
  </si>
  <si>
    <t>Conventional</t>
  </si>
  <si>
    <t>Steam Flood</t>
  </si>
  <si>
    <t>Russia</t>
  </si>
  <si>
    <t>ESPO</t>
  </si>
  <si>
    <t>Saudi Arabia</t>
  </si>
  <si>
    <t>Arab Extra Light</t>
  </si>
  <si>
    <t>Arab Light</t>
  </si>
  <si>
    <t>Venezuela</t>
  </si>
  <si>
    <t>Boscan</t>
  </si>
  <si>
    <t>Petrozuata</t>
  </si>
  <si>
    <t>Zuata Sweet</t>
  </si>
  <si>
    <t>Assumed moderate development intensity for all California fields</t>
  </si>
  <si>
    <t>Assumed pipeline transport for all California fields</t>
  </si>
  <si>
    <t>Assumed 100 mile transport distance for all California fields</t>
  </si>
  <si>
    <t>Sources and assumptions</t>
  </si>
  <si>
    <t>Additional model sources and assumptions</t>
  </si>
  <si>
    <t>Data Sources and Assumptions</t>
  </si>
  <si>
    <t>Assumed low field development intensity - offshore</t>
  </si>
  <si>
    <t>Assumed low ecosystem carbon richness - offshore</t>
  </si>
  <si>
    <t>October 2010 Monthly Oil and Gas Production and Injection Report, California Department of Conservation (ftp://ftp.consrv.ca.gov/pub/oil/monthly_production_reports/)</t>
  </si>
  <si>
    <t>Assumed</t>
  </si>
  <si>
    <t>Assumed all electricity produced onsite</t>
  </si>
  <si>
    <t>http://www.alyeska-pipe.com/Default.asp</t>
  </si>
  <si>
    <t>Valdez to Los Angeles: http://sea-distances.com/</t>
  </si>
  <si>
    <t>http://www.offshore-technology.com/projects/dalia/</t>
  </si>
  <si>
    <t>Assumed all electricity produced onsite for offshore fields</t>
  </si>
  <si>
    <t>Estimate</t>
  </si>
  <si>
    <t>Perth to Los Angeles: http://sea-distances.com/</t>
  </si>
  <si>
    <t>Estimated 185 miles gathering plus 715 miles Edmonton to Vancouver http://www.kindermorgan.com/business/canada/transmountain.cfm</t>
  </si>
  <si>
    <t>Vancouver to Los Angeles: http://sea-distances.com/</t>
  </si>
  <si>
    <t>Balao terminal to Los Angeles: http://sea-distances.com/</t>
  </si>
  <si>
    <t>Estimate from Rumalia oil field to Persian Gulf</t>
  </si>
  <si>
    <t xml:space="preserve">Basrah to Los Angeles: http://sea-distances.com/ </t>
  </si>
  <si>
    <t>Estimate based on width of Neutral Zone</t>
  </si>
  <si>
    <t>Mina Saud to Los Angeles: http://sea-distances.com/</t>
  </si>
  <si>
    <t>Mina al-Fahal to Los Angeles: http://sea-distances.com/</t>
  </si>
  <si>
    <t>Estimate based on distance from southern oil fields to loading port</t>
  </si>
  <si>
    <t>Talara to Los Angeles: http://sea-distances.com/</t>
  </si>
  <si>
    <t>Vladivostok to Los Angeles: http://sea-distances.com/</t>
  </si>
  <si>
    <t>http://www.hydrocarbons-technology.com/projects/espopipeline/</t>
  </si>
  <si>
    <t>Approximately half the distance from Yanbu to Ras Tanura</t>
  </si>
  <si>
    <t>Ras Tanura to Los Angeles: http://sea-distances.com/</t>
  </si>
  <si>
    <t>Estimate for distance of oil field to Maracaibo</t>
  </si>
  <si>
    <t>http://www.hydrocarbons-technology.com/projects/petrozuata</t>
  </si>
  <si>
    <t>http://www.offshore-technology.com/projects/girassol/</t>
  </si>
  <si>
    <t>http://www.statoil.com/en/OurOperations/TradingProducts/CrudeOil/Crudeoilassays/Pages/Girassol.aspx</t>
  </si>
  <si>
    <t>http://www.statoil.com/en/OurOperations/TradingProducts/CrudeOil/Crudeoilassays/Pages/Dalia.aspx</t>
  </si>
  <si>
    <t>http://www.bp.com/liveassets/bp_internet/bp_crudes/bp_crudes_global/STAGING/local_assets/downloads_pdfs/Plutonio_marketing_brochure_2010.pdf</t>
  </si>
  <si>
    <t>Canadon Seco field API gravity: OGJ Worldwide Oil Production Survey</t>
  </si>
  <si>
    <t>http://www.sinosi.com/oil/english/yyou_1.asp</t>
  </si>
  <si>
    <t>Depth for Hidra field (OGJ Worldwide Oil Production Survey)</t>
  </si>
  <si>
    <t>API gravity for Hidra field (OGJ Worldwide Oil Production Survey)</t>
  </si>
  <si>
    <t>http://www.gdc.wa.gov.au/uploads/files/pyreneesOilFieldBrochure.pdf</t>
  </si>
  <si>
    <t>http://www.offshore-technology.com/projects/pyreneesproject/</t>
  </si>
  <si>
    <t>Albacora Leste Field Development Project, Offshore Technology Conference, 2006 (OTC 17925)</t>
  </si>
  <si>
    <t>Exported - Albacora Leste Field Development Project, Offshore Technology Conference, 2006 (OTC 17925)</t>
  </si>
  <si>
    <t>http://www.offshore-technology.com/projects/fradefieldcamposbasi/</t>
  </si>
  <si>
    <t>Exported - http://www.offshore-technology.com/projects/fradefieldcamposbasi/</t>
  </si>
  <si>
    <t>http://subseaiq.com/data/Project.aspx?project_id=313</t>
  </si>
  <si>
    <t>Marlim field depth - OGJ Worldwide Oil Production Survey</t>
  </si>
  <si>
    <t>http://www.offshore-technology.com/projects/marlimpetro/</t>
  </si>
  <si>
    <t>http://www.offshore-technology.com/projects/marlim/</t>
  </si>
  <si>
    <t>http://www.offshore-technology.com/projects/bc-10/</t>
  </si>
  <si>
    <t>JPT September 2009</t>
  </si>
  <si>
    <t>http://www.subseaiq.com/data/Project.aspx?project_id=365</t>
  </si>
  <si>
    <t>http://www.bp.com/extendedsectiongenericarticle.do?categoryId=9035919&amp;contentId=7020202</t>
  </si>
  <si>
    <t>http://abarrelfull.wikidot.com/lokele-crude-oil</t>
  </si>
  <si>
    <t xml:space="preserve">Crude Monitor: Albian Heavy Synthetic (AHS) is a partially upgraded dilsynbit produced at Shell Canada Scotford Upgrader. AHS is a heavy stream, but due to the partial upgrading, contains lower sulphur and TAN than unprocessed dilbits and synbits. </t>
  </si>
  <si>
    <t>Crude Monitor: OSA is a light sweet synthetic crude produced from the Suncor Canada Project located north of Fort McMurray, Alberta. The Suncor facilities includes a mine, SAGD and upgrader operations. OSA is a classic bottomless blend of hydrotreated naphtha, distillate, and gasoil fractions produced from a coker based upgrader facility. The Suncor project came on stream in 1967 and became the world's first oil sands operation.</t>
  </si>
  <si>
    <t>Crude Monitor: Syncrude Synthetic is a light sweet synthetic crude produced from the Syncrude Canada Project located north of Fort McMurray, Alberta. The Syncrude Project includes a mine and upgrader operations. It is a classic bottomless blend of hydrotreated naphtha, distillate, and gasoil fractions produced from a coker and hydrocracker based upgrader facility. In 1973, construction began on the Syncrude site and, after five years of construction, the first barrel was shipped on July 30, 1978.</t>
  </si>
  <si>
    <t>Model as mined with integrated upgrader</t>
  </si>
  <si>
    <t>Assumed high carbon richness - tropical forest area</t>
  </si>
  <si>
    <t>http://www.totsa.com/pub/crude/index2.php?expand=4&amp;iback=4&amp;rub=11&amp;image=latin_america</t>
  </si>
  <si>
    <t>http://www.bp.com/extendedsectiongenericarticle.do?categoryId=9035920&amp;contentId=7066556</t>
  </si>
  <si>
    <t>Assumed low carbon richness - Middle East</t>
  </si>
  <si>
    <t>http://crudemarketing.chevron.com/crude/middle_eastern/eocene.aspx</t>
  </si>
  <si>
    <t>http://crudemarketing.chevron.com/crude/middle_eastern/ratawi.aspx</t>
  </si>
  <si>
    <t>Assumed 18 percent of crude produced using steam flood</t>
  </si>
  <si>
    <t>SOR based on data from http://www.oilandgas.mottmac.com/projects/?mode=type&amp;id=182528</t>
  </si>
  <si>
    <t>Conventional: http://www.totsa.com/pub/crude/index2.php?expand=5&amp;iback=5&amp;rub=11&amp;image=middle_east</t>
  </si>
  <si>
    <t>Heavy: http://www.mees.com/en/articles/4-oman-to-lift-crude-output-80-0-b-slash-d-by-end-2012</t>
  </si>
  <si>
    <t>http://www.reuters.com/article/2010/03/31/crude-espo-bp-usa-idUSSGE62U0F120100331</t>
  </si>
  <si>
    <t>Average field depth for Saudi Arabia (estimated using OGJ Worldwide Oil Production survey)</t>
  </si>
  <si>
    <t>Arab Light is a blend of crudes from many fields but a vast majority is produced in the Ghawar field.</t>
  </si>
  <si>
    <t>http://www.caplinepipeline.com/Reports1.aspx</t>
  </si>
  <si>
    <t>Angostura field, Calypso MCON</t>
  </si>
  <si>
    <t>Boscan field depth (OGJ Worldwide Oil Production survey)</t>
  </si>
  <si>
    <t>OGJ Worldwide Oil Production survey</t>
  </si>
  <si>
    <t>http://www.ogj.com/articles/print/volume-99/issue-29/processing/sincor-to-offer-zuata-sweet-crude-in-2002.html</t>
  </si>
  <si>
    <t>Max depth for Orinico Belt: http://pubs.usgs.gov/fs/2009/3028/pdf/FS09-3028.pdf</t>
  </si>
  <si>
    <t>http://www.total.com/MEDIAS/MEDIAS_INFOS/661/FR/Total-2003-FieldTrip-Venezuela.pdf</t>
  </si>
  <si>
    <t>Ghawar field depth (OGJ Worldwide Oil Production survey)</t>
  </si>
  <si>
    <t>Average field depth for Australia (estimated using OGJ Worldwide Oil Production Survey)</t>
  </si>
  <si>
    <t>Albacora Leste field depth (OGJ Worldwide Oil Production Survey)</t>
  </si>
  <si>
    <t>Average field depth Argentina (estimated using OGJ Worldwide Oil Production Survey)</t>
  </si>
  <si>
    <t>Average field depth in Brazil (estimated using OGJ Worldwide Oil Production survey)</t>
  </si>
  <si>
    <t>Average field depth for Cameroon (estimated using OGJ Worldwide Oil Production survey)</t>
  </si>
  <si>
    <t>Average field depth Alberta crudes (estimated using OGJ Worldwide Oil Production Survey)</t>
  </si>
  <si>
    <t>Castilla field depth (O&amp;GJ Worldwide Oil Production Survey)</t>
  </si>
  <si>
    <t xml:space="preserve"> Castilla field (O&amp;GJ Worldwide Oil Production Survey)</t>
  </si>
  <si>
    <t>Average field depth for Colombia (estimated using OGJ Worldwide Oil Production Survey)</t>
  </si>
  <si>
    <t>Average field depth for Ecuador (estimated using OGJ Worldwide Oil Production survey)</t>
  </si>
  <si>
    <t>Average field depth for Oman (estimated using OGJ Worldwide Oil Production survey).  Assumed depth for steam flood in Mukhaizna.</t>
  </si>
  <si>
    <t>Average field depth for Peru (estimated using OGJ Worldwide Oil Production survey)</t>
  </si>
  <si>
    <t>Average depth for offshore fields in Trinidad (estimated using OGJ Worldwide Oil Production survey)</t>
  </si>
  <si>
    <t>in</t>
  </si>
  <si>
    <t>1.2.10   Reservoir pressure</t>
  </si>
  <si>
    <t>3.7 Crude oil transport</t>
  </si>
  <si>
    <t>3.7.1   Transport mode (1= Applicable; 0= Not applicable)</t>
  </si>
  <si>
    <t>3.7.1.1   Ocean tanker</t>
  </si>
  <si>
    <t>3.7.1.2   Barge</t>
  </si>
  <si>
    <t>3.7.1.3   Pipeline</t>
  </si>
  <si>
    <t>3.7.1.4   Rail</t>
  </si>
  <si>
    <t>3.7.2   Transport distance (one way)</t>
  </si>
  <si>
    <t>3.7.2.1   Ocean tanker</t>
  </si>
  <si>
    <t>Miles</t>
  </si>
  <si>
    <t>3.7.2.2   Barge</t>
  </si>
  <si>
    <t>3.7.2.3   Pipeline</t>
  </si>
  <si>
    <t>3.7.2.4   Rail</t>
  </si>
  <si>
    <t>Estimated 185 miles gathering plus 715 miles to Vancouver http://www.kindermorgan.com/business/canada/transmountain.cfm</t>
  </si>
  <si>
    <t>Estimated 1500 BOPD/well using data from the OGJ 2010 Worldwide Oil Production Survey.  Represents the combined oil production per well for all countries that have all (or a large majority) of fields offshore. These countries were Angola, Cameroon, Denmark, Eq. Guinea, Gabon, Ivory Coast, Malaysia, Norway, Phillipines, Qatar, South Africa, and United Kingdom.</t>
  </si>
  <si>
    <t>Assumed water flooding for Ghawar and other fields to maintain pressure http://www.saudiaramcoworld.com/issue/197306/oscar.for.an.oilfield.htm</t>
  </si>
  <si>
    <t>Rumaila oil field began production in 1972 - http://www.hydrocarbons-technology.com/projects/rumaila-oil-field-expansion/, Majnoon began producing around 1990 (http://en.wikipedia.org/wiki/Majnoon_oil_field)</t>
  </si>
  <si>
    <t>Field depth for Rumaila (OGJ Worldwide Oil production Survey)</t>
  </si>
  <si>
    <t xml:space="preserve">Luanda to Los Angeles through Panama Canal using Panamax crude carrier: http://sea-distances.com/ </t>
  </si>
  <si>
    <t>Comodoro to Los Angeles via Panama canal using Panamax crude carrier: http://sea-distances.com/</t>
  </si>
  <si>
    <t>San Sebastian to Los Angeles via Panama Canal using Panamax crude carrier: http://sea-distances.com/</t>
  </si>
  <si>
    <t xml:space="preserve">Rio de Janeiro to Los Angeles through Panama Canal using Panamax crude carrier: http://sea-distances.com/ </t>
  </si>
  <si>
    <t>Limboh terminal to Los Angeles through Panama Canal using Panamax crude carrier: http://sea-distances.com/</t>
  </si>
  <si>
    <t>Bonny Inshore Terminal to Los Angeles through Panama Canal using Panamax crude carrier: http://sea-distances.com/</t>
  </si>
  <si>
    <t>Brighton to Los Angeles through Panama Canal using Panamax crude carrier: http://sea-distances.com/</t>
  </si>
  <si>
    <t>Bajo Grande to Los Angeles through Panama Canal using Panamax crude carrier: http://sea-distances.com/</t>
  </si>
  <si>
    <t>Puerto La Cruz to Los Angeles through Panama Canal using Panamax crude carrier: http://sea-distances.com/</t>
  </si>
  <si>
    <t>Covenas terminal to Los Angeles through Panama Canal using Panamax crude carrier: http://sea-distances.com/</t>
  </si>
  <si>
    <t>October 2010 Monthly Oil and Gas Production and Injection Report, California Department of Conservation (ftp://ftp.consrv.ca.gov/pub/oil/monthly_production_reports/), Increased number of water injection wells for Hondo from 1 to 3 to prevent excessive flow rate for water injection.</t>
  </si>
  <si>
    <t>Source</t>
  </si>
  <si>
    <t>Oil (m3)</t>
  </si>
  <si>
    <t>Flaring (m3)</t>
  </si>
  <si>
    <t>Venting (m3)</t>
  </si>
  <si>
    <t>Flaring ratio (scf/bbl)</t>
  </si>
  <si>
    <t>Crude Bitumen Batteries</t>
  </si>
  <si>
    <t>Crude oil batteries</t>
  </si>
  <si>
    <t>Flowing</t>
  </si>
  <si>
    <t>Gas Lift</t>
  </si>
  <si>
    <t>Pump</t>
  </si>
  <si>
    <t>Avg. Press. (psi)</t>
  </si>
  <si>
    <t>http://doa.alaska.gov/ogc/annual/current/annindex_current.html</t>
  </si>
  <si>
    <t>Operator</t>
  </si>
  <si>
    <t>Total</t>
  </si>
  <si>
    <t>scf/bbl</t>
  </si>
  <si>
    <t>NGLCum</t>
  </si>
  <si>
    <t>DryGas</t>
  </si>
  <si>
    <t>DryGasCum</t>
  </si>
  <si>
    <t/>
  </si>
  <si>
    <t>FieldNGLCum:</t>
  </si>
  <si>
    <t>DryGasFieldTotal:</t>
  </si>
  <si>
    <t>FieldDryGasCum:</t>
  </si>
  <si>
    <t>ANS</t>
  </si>
  <si>
    <t>Albian Mine</t>
  </si>
  <si>
    <t>Modeled ANS as a single "field" using aggregated and production weighted data from the individual fields</t>
  </si>
  <si>
    <t>Total ANS</t>
  </si>
  <si>
    <t>65% lift</t>
  </si>
  <si>
    <t>Cogeneration at CA TEOR fields</t>
  </si>
  <si>
    <t>Field</t>
  </si>
  <si>
    <t>Capacity Steam Rate (lb/hr)</t>
  </si>
  <si>
    <t>Capacity Steam Rate (bbl cwe/yr)</t>
  </si>
  <si>
    <t>Capacity Factor</t>
  </si>
  <si>
    <t>Steam Injection Rate (bbl cwe/yr)</t>
  </si>
  <si>
    <t>Fraction steam from Cogen</t>
  </si>
  <si>
    <t>Excess steam (bbl cwe/yr)</t>
  </si>
  <si>
    <t>AES</t>
  </si>
  <si>
    <t>Berry</t>
  </si>
  <si>
    <t>Plains E&amp;P</t>
  </si>
  <si>
    <t>Aera</t>
  </si>
  <si>
    <t>Chevron</t>
  </si>
  <si>
    <t>PXP</t>
  </si>
  <si>
    <t>Occidental</t>
  </si>
  <si>
    <t>Tetra</t>
  </si>
  <si>
    <t>Oxy USA</t>
  </si>
  <si>
    <t>DAI</t>
  </si>
  <si>
    <t>Midway Sunset</t>
  </si>
  <si>
    <t>MacPherson</t>
  </si>
  <si>
    <t>California</t>
  </si>
  <si>
    <t>Fraction steam production using cogeneration based on data from 2009 Annual Report of the State Oil and Gas Supervisor, Califonia Department of Conservation, pages 238 and 239.  Assumed 80% capacity factor (see cogeneration table below).</t>
  </si>
  <si>
    <t>scf/bbl liquid</t>
  </si>
  <si>
    <t>WOR</t>
  </si>
  <si>
    <t>Based on input from operator</t>
  </si>
  <si>
    <t>Well/Pressure Data</t>
  </si>
  <si>
    <t>Algeria</t>
  </si>
  <si>
    <t>Saharan</t>
  </si>
  <si>
    <t>Cabinda</t>
  </si>
  <si>
    <t>Hungo</t>
  </si>
  <si>
    <t>Kissanje</t>
  </si>
  <si>
    <t>Mondo</t>
  </si>
  <si>
    <t>Nemba</t>
  </si>
  <si>
    <t>Medanito</t>
  </si>
  <si>
    <t>Stybarrow</t>
  </si>
  <si>
    <t>Van Gogh</t>
  </si>
  <si>
    <t>Vincent</t>
  </si>
  <si>
    <t>Azerbaijan</t>
  </si>
  <si>
    <t>Azeri</t>
  </si>
  <si>
    <t>Roncador (Snorer)</t>
  </si>
  <si>
    <t>Roncador Heavy</t>
  </si>
  <si>
    <t>Crude Description:</t>
  </si>
  <si>
    <t>Data Sources and Notes:</t>
  </si>
  <si>
    <t>Peace River Heavy</t>
  </si>
  <si>
    <t>http://www.maerskoil.com/GLOBALOPERATIONS/SALES/OILSALESALGERIA/Pages/OilSalesAlgeria.aspx</t>
  </si>
  <si>
    <t>Assumed low carbon richness - North Africa</t>
  </si>
  <si>
    <t>Start date for Hassi Berkine field is 1998: http://archives.mees.com/issues/687/articles/27344</t>
  </si>
  <si>
    <t>Depth for Hassi Berkine field: OGJ Worldwide Oil Production Survey</t>
  </si>
  <si>
    <t>Assumed 500 mile pipeline to Arzew loading port: Algeria EIA Country Anaysis Brief 2012</t>
  </si>
  <si>
    <t xml:space="preserve">Distance from Arzew loading port to Los Angeles through Panama Canal (http://sea-distances.com/) </t>
  </si>
  <si>
    <t>Malonga (Cabinda) terminal to Los Angeles through Panama Canal (http://sea-distances.com/)</t>
  </si>
  <si>
    <t>http://crudemarketing.chevron.com/crude/african/cabinda.aspx</t>
  </si>
  <si>
    <t>Average field depth for Angola (estimated using OGJ Worldwide Oil Production survey)</t>
  </si>
  <si>
    <t>http://www.offshore-mag.com/articles/print/volume-60/issue-2/news/exploration/cabinda-waterflood-program-one-of-the-worlds-largest.html</t>
  </si>
  <si>
    <t>http://www.statoil.com/en/OurOperations/TradingProducts/CrudeOil/Crudeoilassays/Pages/HungoBlend.aspx</t>
  </si>
  <si>
    <t>http://www.exxonmobil.com/crudeoil/about_crudes_hungo.aspx</t>
  </si>
  <si>
    <t>http://www.fluor.com/projects/Pages/ProjectInfoPage.aspx?prjid=93</t>
  </si>
  <si>
    <t>http://www.exxonmobil.com/crudeoil/about_crudes_kissanje.aspx</t>
  </si>
  <si>
    <t>Estimate: http://www.ogj.com/articles/print/volume-103/issue-38/special-report/kizomba-b-attains-production-capacity-early.html</t>
  </si>
  <si>
    <t>http://www.exxonmobil.com/crudeoil/about_crudes_mondo.aspx</t>
  </si>
  <si>
    <t>http://www.bp.com/extendedsectiongenericarticle.do?categoryId=9020729&amp;contentId=7038334</t>
  </si>
  <si>
    <t>http://www.sbmoffshore.com/wp-content/themes/sbm/swfs/maps/factfile/FPSO_MONDO_ExxonMobil_Angola.pdf</t>
  </si>
  <si>
    <t>http://crudemarketing.chevron.com/crude/african/nemba.aspx</t>
  </si>
  <si>
    <t>Depth for Nemba field (OGJ Worldwide Oil Production Survey)</t>
  </si>
  <si>
    <t>http://crudemarketing.chevron.com/crude/latin_american/medanito.aspx</t>
  </si>
  <si>
    <t>Medanito field depth (OGJ Worldwide Oil Production Survey)</t>
  </si>
  <si>
    <t>Puerto Rosales to Los Angeles via Panama canal using Panamax crude carrier: http://sea-distances.com/</t>
  </si>
  <si>
    <t>http://www.offshore-technology.com/projects/stybarrow/</t>
  </si>
  <si>
    <t>http://www.prlog.org/10880145-stybarrow-project-australia-commercial-asset-valuation-and-forecast-to-2016-published.html</t>
  </si>
  <si>
    <t>http://www.offshore-technology.com/projects/apache_vangogh/</t>
  </si>
  <si>
    <r>
      <t xml:space="preserve">Crude Description: </t>
    </r>
    <r>
      <rPr>
        <sz val="10"/>
        <color theme="1"/>
        <rFont val="Helvetica"/>
      </rPr>
      <t xml:space="preserve"> Blend of crude from multiple offshore fields (Cabinda Malongo, Cabinda Takula, Kungulo, N'Dola, Numbi, Sanha) .</t>
    </r>
  </si>
  <si>
    <t>Start</t>
  </si>
  <si>
    <t>Cabinda Malongo</t>
  </si>
  <si>
    <t>Cabinda Takula</t>
  </si>
  <si>
    <t>Kungulo</t>
  </si>
  <si>
    <t>http://www.onepetro.org/mslib/app/Preview.do?paperNumber=00054746&amp;societyCode=SPE</t>
  </si>
  <si>
    <t>http://www.subseaiq.com/data/Project.aspx?project_id=451</t>
  </si>
  <si>
    <t>http://www.washingtonpost.com/wp-adv/specialsales/spotlight/angola/article12.html</t>
  </si>
  <si>
    <t>N'Dola</t>
  </si>
  <si>
    <t>Sanha</t>
  </si>
  <si>
    <t>http://www.gasandoil.com/news/1997/06/cna72606</t>
  </si>
  <si>
    <t>http://www.offshore-mag.com/articles/2005/03/first-condensate-production-from-the-sanha-field.html</t>
  </si>
  <si>
    <t>Average</t>
  </si>
  <si>
    <t>http://www.offshore-technology.com/projects/vincent-field/</t>
  </si>
  <si>
    <t>http://crudemarketing.chevron.com/crude/central_asian/azeri.aspx</t>
  </si>
  <si>
    <t>Depth of Chirag field (OGJ Worldwide Oil Production survey)</t>
  </si>
  <si>
    <t>BTC pipeline: EIA Country Analysis Brief Azerbaijan 2012</t>
  </si>
  <si>
    <t xml:space="preserve">Ceyhan, Turkey (Iskenderun) to Los Angeles through Panama Canal using Panamax crude carrier: http://sea-distances.com/ </t>
  </si>
  <si>
    <t>http://www.bp.com/genericarticle.do?categoryId=9029616&amp;contentId=7067613</t>
  </si>
  <si>
    <t>Bijupira-Salema</t>
  </si>
  <si>
    <t>http://www.offshore-technology.com/projects/bijupira/</t>
  </si>
  <si>
    <t>http://www.rigzone.com/news/article.asp?a_id=7928</t>
  </si>
  <si>
    <r>
      <t>Crude Description:</t>
    </r>
    <r>
      <rPr>
        <sz val="10"/>
        <color theme="1"/>
        <rFont val="Helvetica"/>
      </rPr>
      <t xml:space="preserve"> Blend of crude from multiple onshore fields.  We assume that the majority of the production for Saharan crude is from the Hassi Berkine fields and have modeled the crude blend using data obtained for Hassi Berkine crude production and model defaults.</t>
    </r>
  </si>
  <si>
    <t>Average depth for constituent fields (estimated using data from OGJ Worldwide Oil Production Survey)</t>
  </si>
  <si>
    <t>Assumed based on information from http://www.offshore-technology.com/projects/girassol/</t>
  </si>
  <si>
    <t>http://www.offshore-technology.com/projects/greater_plutonio/</t>
  </si>
  <si>
    <t>Assumed based on information from http://www.offshore-technology.com/projects/kizomba/</t>
  </si>
  <si>
    <t>Based on FPSO capacity: http://www.offshore-technology.com/projects/pyreneesproject/</t>
  </si>
  <si>
    <t>http://www.rigzone.com/news/article.asp?a_id=104908&amp;hmpn=1</t>
  </si>
  <si>
    <t>Production capacity: Albacora Leste Field Development Project, Offshore Technology Conference, 2006 (OTC 17925)</t>
  </si>
  <si>
    <t>Production capacity: http://www.offshore-technology.com/projects/bijupira/</t>
  </si>
  <si>
    <t>Total_2007_dalia-conquest-deep-offshore-VA</t>
  </si>
  <si>
    <t>Estimate from data obtained from Total_2007_dalia-conquest-deep-offshore-VA</t>
  </si>
  <si>
    <t>Estimate from data obtained from Total_2003_girassol-VA</t>
  </si>
  <si>
    <t>http://www.offshore-mag.com/articles/print/volume-66/issue-2/west-africa/bprsquos-greater-plutonio-cluster-development-may-set-stage-for-more.html</t>
  </si>
  <si>
    <t>Production capacity: http://www.offshore-technology.com/projects/dalia/</t>
  </si>
  <si>
    <t>Production capacity: http://www.offshore-technology.com/projects/girassol/</t>
  </si>
  <si>
    <t>Production capacity: http://www.offshore-technology.com/projects/greater_plutonio/</t>
  </si>
  <si>
    <t>2010 production: http://www.offshore-technology.com/projects/fradefieldcamposbasi/</t>
  </si>
  <si>
    <t>Unkown date (2007?): http://www.offshore-technology.com/projects/marlimpetro/</t>
  </si>
  <si>
    <t>Production capacity: http://www.offshore-technology.com/projects/bc-10/</t>
  </si>
  <si>
    <t>http://www.offshore-mag.com/articles/print/volume-68/issue-3/production-operations/devon-breaks-new-ground-at-polvo.html</t>
  </si>
  <si>
    <t>Expected production in 2009: http://www.offshore-mag.com/articles/print/volume-68/issue-3/production-operations/devon-breaks-new-ground-at-polvo.html</t>
  </si>
  <si>
    <t>OGJ Worldwide Oil Production Survey</t>
  </si>
  <si>
    <t>Assumed default SOR value for CSS from Bitumen Extraction and Upgrading sheet</t>
  </si>
  <si>
    <t>Ecopetrol: Heavy Oil Projects in Colombia, May 13, 2008.  http://www.iamericas.org/documents/energy/ljc08/Gabriel%20Osorio.pdf</t>
  </si>
  <si>
    <t>Assumed based on data from OGJ Worldwide Oil Production Survey and http://www.onepetro.org/mslib/servlet/onepetropreview?id=SPE-132884-MS</t>
  </si>
  <si>
    <t>Magdalena</t>
  </si>
  <si>
    <t>Field Name</t>
  </si>
  <si>
    <t>Oil Production (bbl)</t>
  </si>
  <si>
    <t>Water Production (bbl)</t>
  </si>
  <si>
    <t>Gas Production (Mcf)</t>
  </si>
  <si>
    <t>Gas/Air Injection (Mcf)</t>
  </si>
  <si>
    <t>Daily Oil Production (BOPD)</t>
  </si>
  <si>
    <t>GOR (scf/bbl)</t>
  </si>
  <si>
    <t>WOR (bbl/bbl)</t>
  </si>
  <si>
    <t>Fraction gas injected</t>
  </si>
  <si>
    <t>Fraction water injected</t>
  </si>
  <si>
    <t>Sum</t>
  </si>
  <si>
    <t>Sources</t>
  </si>
  <si>
    <t>January</t>
  </si>
  <si>
    <t>Steam</t>
  </si>
  <si>
    <t>Water</t>
  </si>
  <si>
    <t>February</t>
  </si>
  <si>
    <t>March</t>
  </si>
  <si>
    <t>April</t>
  </si>
  <si>
    <t>May</t>
  </si>
  <si>
    <t>June</t>
  </si>
  <si>
    <t>July</t>
  </si>
  <si>
    <t>August</t>
  </si>
  <si>
    <t>September</t>
  </si>
  <si>
    <t>October</t>
  </si>
  <si>
    <t>November</t>
  </si>
  <si>
    <t>December</t>
  </si>
  <si>
    <t>http://opi.consrv.ca.gov/opi/opi.dll</t>
  </si>
  <si>
    <t>Oil</t>
  </si>
  <si>
    <t>SOR</t>
  </si>
  <si>
    <t>Water injection ratio</t>
  </si>
  <si>
    <t>Oil (bbl)</t>
  </si>
  <si>
    <t>Gas Produced (Mcf)</t>
  </si>
  <si>
    <t>Water Produced (bbl)</t>
  </si>
  <si>
    <t>Gas Injected (Mcf)</t>
  </si>
  <si>
    <t>Water Injected (bbl)</t>
  </si>
  <si>
    <t>Water Flooding Injection Ratio</t>
  </si>
  <si>
    <t>Steam to Oil Ratio</t>
  </si>
  <si>
    <t>Oil/Gas Fields</t>
  </si>
  <si>
    <t>Jubarte</t>
  </si>
  <si>
    <t>http://www.epcengineer.com/news/post/2774/petrobras-started-oil-production-from-jubarte-platform-services-co</t>
  </si>
  <si>
    <t>http://subseaiq.com/data/Project.aspx?project_id=764&amp;AspxAutoDetectCookieSupport=1</t>
  </si>
  <si>
    <t>17 to 30 API (post and presalt formations)</t>
  </si>
  <si>
    <t>http://www.statoil.com/en/OurOperations/TradingProducts/CrudeOil/Crudeoilassays/Pages/Gimboa.aspx</t>
  </si>
  <si>
    <t>Gimboa</t>
  </si>
  <si>
    <t>http://www.offshore-technology.com/projects/gimboa/</t>
  </si>
  <si>
    <t>http://www.bp.com/extendedsectiongenericarticle.do?categoryId=9039152&amp;contentId=7071658</t>
  </si>
  <si>
    <t>Pazflor</t>
  </si>
  <si>
    <t>http://www.ship-technology.com/projects/pazflor-fpso/</t>
  </si>
  <si>
    <t>Based on average production start date of constituent fields (below)</t>
  </si>
  <si>
    <r>
      <t xml:space="preserve">Crude Description:  </t>
    </r>
    <r>
      <rPr>
        <sz val="10"/>
        <color theme="1"/>
        <rFont val="Helvetica"/>
      </rPr>
      <t>Crude from offshore Gimboa field.</t>
    </r>
  </si>
  <si>
    <r>
      <rPr>
        <b/>
        <sz val="10"/>
        <color theme="1"/>
        <rFont val="Helvetica"/>
      </rPr>
      <t>Crude Description:</t>
    </r>
    <r>
      <rPr>
        <sz val="10"/>
        <color theme="1"/>
        <rFont val="Helvetica"/>
      </rPr>
      <t xml:space="preserve">  The Dalia blend consists of oil from multiple offshore fields (Camelia, Tulipa).  </t>
    </r>
  </si>
  <si>
    <r>
      <rPr>
        <b/>
        <sz val="10"/>
        <color theme="1"/>
        <rFont val="Helvetica"/>
      </rPr>
      <t>Crude Description:</t>
    </r>
    <r>
      <rPr>
        <sz val="10"/>
        <color theme="1"/>
        <rFont val="Helvetica"/>
      </rPr>
      <t xml:space="preserve">  The Girassol blend consists of oil from multiple offshore fields (Jasmim, Rosa).  </t>
    </r>
  </si>
  <si>
    <r>
      <rPr>
        <b/>
        <sz val="10"/>
        <color theme="1"/>
        <rFont val="Helvetica"/>
      </rPr>
      <t>Crude Description:</t>
    </r>
    <r>
      <rPr>
        <sz val="10"/>
        <color theme="1"/>
        <rFont val="Helvetica"/>
      </rPr>
      <t xml:space="preserve">  The Greater Plutonio blend consists of oil from multiple offshore fields (Cobalto, Chromio, Galio, Paladio, Platina, Plutonio).  </t>
    </r>
  </si>
  <si>
    <t>2006 start: http://www.offshore-technology.com/projects/dalia/</t>
  </si>
  <si>
    <t>2009 start: http://www.offshore-technology.com/projects/gimboa/</t>
  </si>
  <si>
    <t>2001 start: http://www.offshore-technology.com/projects/girassol/</t>
  </si>
  <si>
    <t>2007 start: http://www.bp.com/liveassets/bp_internet/bp_crudes/bp_crudes_global/STAGING/local_assets/downloads_pdfs/Plutonio_marketing_brochure_2010.pdf</t>
  </si>
  <si>
    <r>
      <t xml:space="preserve">Crude Description:  </t>
    </r>
    <r>
      <rPr>
        <sz val="10"/>
        <color theme="1"/>
        <rFont val="Helvetica"/>
      </rPr>
      <t xml:space="preserve">Hungo is a blend of crude from offshore Hungo, Chocalho, and Marimba fields (also known as Kizomba A).   </t>
    </r>
  </si>
  <si>
    <t>2004 start: http://www.exxonmobil.com/crudeoil/about_crudes_hungo.aspx</t>
  </si>
  <si>
    <t>2005 start: http://www.exxonmobil.com/crudeoil/about_crudes_kissanje.aspx</t>
  </si>
  <si>
    <r>
      <t>Crude Description:</t>
    </r>
    <r>
      <rPr>
        <sz val="10"/>
        <color theme="1"/>
        <rFont val="Helvetica"/>
      </rPr>
      <t xml:space="preserve">  Kissanje is a blend of crude from offshore Dikanza and Kissanje fields (also known as Kizomba B).   </t>
    </r>
  </si>
  <si>
    <t>2008 start: http://www.exxonmobil.com/crudeoil/about_crudes_mondo.aspx</t>
  </si>
  <si>
    <r>
      <t>Crude Description:</t>
    </r>
    <r>
      <rPr>
        <sz val="10"/>
        <color theme="1"/>
        <rFont val="Helvetica"/>
      </rPr>
      <t xml:space="preserve">  Mondo is a blend of crude from offshore Batuque, Mondo and Saxi fields (also known as Kizomba C).   </t>
    </r>
  </si>
  <si>
    <t>1998 start: http://www.platts.com/IM.Platts.Content/methodologyreferences/methodologyspecs/crudeoilspecs.pdf</t>
  </si>
  <si>
    <r>
      <t>Crude Description:</t>
    </r>
    <r>
      <rPr>
        <sz val="10"/>
        <color theme="1"/>
        <rFont val="Helvetica"/>
      </rPr>
      <t xml:space="preserve">  Nemba is a blend of crude from Nemba North, Nemba South fields.   </t>
    </r>
  </si>
  <si>
    <t>2011 start: http://www.exxonmobil.com/crudeoil/about_crudes_pazflor.aspx</t>
  </si>
  <si>
    <r>
      <t xml:space="preserve">Crude Description:  </t>
    </r>
    <r>
      <rPr>
        <sz val="10"/>
        <color theme="1"/>
        <rFont val="Helvetica"/>
      </rPr>
      <t>Blend of crude from offshore Hortensia, Perpetua, Zinia, and Acacia fields</t>
    </r>
  </si>
  <si>
    <t>Average field discovery date for Argentina is 1963 (estimated using OGJ Worldwide Oil Production Survey).  Assumed three years from discovery to production start.</t>
  </si>
  <si>
    <t xml:space="preserve">The Hydra blend consists of oil from multiple offshore fields.  </t>
  </si>
  <si>
    <t>1989 start: http://www.zeetechengineering.com/files/PDF/ETPM-Total%20Austral%20Hidra%20Field%20Development%20-%201989-88910ZT.pdf</t>
  </si>
  <si>
    <t>Based on Medanito field discovery date of 1962 (OGJ Worldwide Oil Production Survey).  Assumed three years from discovery to production start.</t>
  </si>
  <si>
    <t xml:space="preserve">The Pyrenees blend consists of oil from multiple offshore fields (Crosby Ravensworth, Stickle).  </t>
  </si>
  <si>
    <t>2010 start: http://www.offshore-technology.com/projects/pyreneesproject/</t>
  </si>
  <si>
    <t>2007 start: http://www.offshore-technology.com/projects/stybarrow/</t>
  </si>
  <si>
    <r>
      <t>Crude Description:</t>
    </r>
    <r>
      <rPr>
        <sz val="10"/>
        <color theme="1"/>
        <rFont val="Helvetica"/>
      </rPr>
      <t xml:space="preserve">  The Stybarrow blend consists of oil from offshore Stybarrow and Eskdale fields.  </t>
    </r>
  </si>
  <si>
    <t>2010 start: http://www.offshore-technology.com/projects/apache_vangogh/</t>
  </si>
  <si>
    <r>
      <t xml:space="preserve">Crude Description:  </t>
    </r>
    <r>
      <rPr>
        <sz val="10"/>
        <color theme="1"/>
        <rFont val="Helvetica"/>
      </rPr>
      <t xml:space="preserve"> The Van Gogh crude is produced from the Van Gogh field and in 2014 will produce from Coniston and Novara fields also.  </t>
    </r>
  </si>
  <si>
    <t>2008 start: http://www.offshore-technology.com/projects/vincent-field/</t>
  </si>
  <si>
    <r>
      <t>Crude Description:</t>
    </r>
    <r>
      <rPr>
        <sz val="10"/>
        <color theme="1"/>
        <rFont val="Helvetica"/>
      </rPr>
      <t xml:space="preserve">  Azeri is a blend of crude from multiple offshore fields (Azeri, Chirag, Guneshli) with Azeri being the primary contributor.</t>
    </r>
  </si>
  <si>
    <t>Based on 2005 start date for Azeri field: http://www.offshore-technology.com/projects/acg/</t>
  </si>
  <si>
    <t>2003 start: Albacora Leste Field Development Project, Offshore Technology Conference, 2006 (OTC 17925)</t>
  </si>
  <si>
    <r>
      <t>Crude Description:</t>
    </r>
    <r>
      <rPr>
        <sz val="10"/>
        <color theme="1"/>
        <rFont val="Helvetica"/>
      </rPr>
      <t xml:space="preserve">  Blend of crude from offshore Bijupira and Salema fields.</t>
    </r>
  </si>
  <si>
    <t>2009 start: http://www.offshore-technology.com/projects/fradefieldcamposbasi/</t>
  </si>
  <si>
    <t>2005 start: http://subseaiq.com/data/Project.aspx?project_id=764&amp;AspxAutoDetectCookieSupport=1</t>
  </si>
  <si>
    <t>Lula</t>
  </si>
  <si>
    <t>1996 start: http://www.offshore-technology.com/projects/marlimpetro/</t>
  </si>
  <si>
    <t>1994 start: http://www.offshore-technology.com/projects/marlim/</t>
  </si>
  <si>
    <t xml:space="preserve">The Ostra blend consists of oil from multiple offshore fields (Ostra, Abalone, Argonauta B-West, Argonauta O-North and Nautilus).  </t>
  </si>
  <si>
    <t>2009 start: http://www.offshore-technology.com/projects/bc-10/</t>
  </si>
  <si>
    <t>2007 start: http://www.rigzone.com/news/article.asp?a_id=48311</t>
  </si>
  <si>
    <t>Average field discovery date for Cameroon is 1978 (estimated using OGJ Worldwide Oil Production Survey).  Assumed 3 years from discovery to production.</t>
  </si>
  <si>
    <t>Assumed all produced gas that is not flared, vented, lost through fugitives, or used on-site is reinjected.</t>
  </si>
  <si>
    <r>
      <t>Crude Description:</t>
    </r>
    <r>
      <rPr>
        <sz val="10"/>
        <color theme="1"/>
        <rFont val="Helvetica"/>
      </rPr>
      <t xml:space="preserve">  Magdalena is a diluted heavy oil produced using cyclic steam stimulation in the Middle Magdalena Valley of Colombia which includes the Nare, Mariche, Jasmin, Teca, Abarco, and Girasol fields.  For modeling we assumed a blend of 70 percent heavy crude and 30 percent NGL diluent (by volume BOE).  </t>
    </r>
  </si>
  <si>
    <t>Average Field discovery date for Colombia of 1976 (estimated using OGJ Worldwide Oil Production Survey).  Assumed three years from discovery to production.</t>
  </si>
  <si>
    <t xml:space="preserve">Likely a blend of crude from several fields in the Oriente region of Ecuador. </t>
  </si>
  <si>
    <t>Average field discovery date for Ecuador 1980 (estimated using OGJ Worldwide Oil Production Survey).  Assumed three years from discovery to production.</t>
  </si>
  <si>
    <t xml:space="preserve">The Basrah Light blend consists of oil from multiple fields (Rumalia, West Qurna, Majnoon, Luhais/Subba).  </t>
  </si>
  <si>
    <t>The Omani blend consists of oil from multiple fields.  Assumed 18 percent of crude produced using steam flooding</t>
  </si>
  <si>
    <t>Average discovery date for fields in Oman 1982 (estimated using OGJ Worldwide Oil Production Survey).  Assumed three years from discovery to production.</t>
  </si>
  <si>
    <t>Average discovery date for Peru 1965 (estimated using OGJ Worldwide Oil Production survey).  Assumed three years from discovery to production.</t>
  </si>
  <si>
    <t xml:space="preserve">ESPO is a pipeline blend of crudes from fields at Tomsk Oblast and also the Khanty-Mansi Autonomous Okrug in Western Siberia.  </t>
  </si>
  <si>
    <t xml:space="preserve">The Arab Extra Light blend consists of oil from multiple fields.  </t>
  </si>
  <si>
    <t>Average field discovery for Saudi Arabia 1968 (estimated using OGJ Worldwide Oil Production survey). Assumed three years from discovery to production.</t>
  </si>
  <si>
    <t>Boscan field discovery date 1946 (OGJ Worldwide Oil Production survey).  Assumed 3 years from field discovery to production start.</t>
  </si>
  <si>
    <t xml:space="preserve">Modeled as conventional (non-thermal) production with non-integrated upgrader.  </t>
  </si>
  <si>
    <r>
      <t>Crude Description:</t>
    </r>
    <r>
      <rPr>
        <sz val="10"/>
        <color theme="1"/>
        <rFont val="Helvetica"/>
      </rPr>
      <t xml:space="preserve">  Crude produced from offshore field.</t>
    </r>
  </si>
  <si>
    <t>Roncador field depth (OGJ Worldwide Oil Production Survey)</t>
  </si>
  <si>
    <t>http://subseaiq.com/data/Project.aspx?project_id=348</t>
  </si>
  <si>
    <t>1999 start: http://subseaiq.com/data/Project.aspx?project_id=348</t>
  </si>
  <si>
    <t>Gas exported : http://subseaiq.com/data/Project.aspx?project_id=348</t>
  </si>
  <si>
    <t>http://www.offshore-technology.com/projects/roncador/</t>
  </si>
  <si>
    <t>1.5.3   Application of AGR unit</t>
  </si>
  <si>
    <t>1.5.4   Application of gas dehydration unit</t>
  </si>
  <si>
    <t>1.5.5   Application of demethanizer unit</t>
  </si>
  <si>
    <t>1.5.6   Flaring-to-oil ratio</t>
  </si>
  <si>
    <t>1.5.7   Venting-to-oil ratio</t>
  </si>
  <si>
    <t>1.5.8   Volume fraction of diluent</t>
  </si>
  <si>
    <t>1.7   Non-integrated upgrader</t>
  </si>
  <si>
    <t>1.8   Crude oil transport</t>
  </si>
  <si>
    <t>1.8.1   Fraction of oil transported by each mode</t>
  </si>
  <si>
    <t>1.8.1.1   Ocean tanker</t>
  </si>
  <si>
    <t>1.8.1.2   Barge</t>
  </si>
  <si>
    <t>1.8.1.3   Pipeline</t>
  </si>
  <si>
    <t>1.8.1.4   Rail</t>
  </si>
  <si>
    <t>1.8.2   Transport distance (one way)</t>
  </si>
  <si>
    <t>1.8.2.1   Ocean tanker</t>
  </si>
  <si>
    <t>1.8.2.2   Barge</t>
  </si>
  <si>
    <t>1.8.2.3   Pipeline</t>
  </si>
  <si>
    <t>1.8.2.4   Rail</t>
  </si>
  <si>
    <t>1.8.3   Ocean tanker size, if applicable</t>
  </si>
  <si>
    <t>Ton</t>
  </si>
  <si>
    <t>1.9   Small sources emissions</t>
  </si>
  <si>
    <t>1.2.7   Number of water injecting wells</t>
  </si>
  <si>
    <t>1.2.8   Well diameter</t>
  </si>
  <si>
    <t>1.2.9   Productivity index</t>
  </si>
  <si>
    <t>bbl/psi-d</t>
  </si>
  <si>
    <t>1.4.9   Fraction of water produced water reinjected</t>
  </si>
  <si>
    <t xml:space="preserve">1.4.10   Fraction of steam generation via cogeneration </t>
  </si>
  <si>
    <t>1.6   Land use impacts</t>
  </si>
  <si>
    <t>1.6.1.1   Low carbon richness (semi-arid grasslands)</t>
  </si>
  <si>
    <t>1.6.1.2   Moderate carbon richness (mixed)</t>
  </si>
  <si>
    <t>1.6.1.3   High carbon richness (forested)</t>
  </si>
  <si>
    <t>1.6.2.1   Low intensity development and low oxidation</t>
  </si>
  <si>
    <t>1.6.2.2   Moderate intensity development and moderate oxidation</t>
  </si>
  <si>
    <t>1.6.2.3   High intensity development and high oxidation</t>
  </si>
  <si>
    <r>
      <t>gCO</t>
    </r>
    <r>
      <rPr>
        <i/>
        <vertAlign val="subscript"/>
        <sz val="10"/>
        <color theme="1"/>
        <rFont val="Helvetica"/>
      </rPr>
      <t>2</t>
    </r>
    <r>
      <rPr>
        <i/>
        <sz val="10"/>
        <color theme="1"/>
        <rFont val="Helvetica"/>
      </rPr>
      <t>eq/MJ</t>
    </r>
  </si>
  <si>
    <r>
      <t>C</t>
    </r>
    <r>
      <rPr>
        <vertAlign val="subscript"/>
        <sz val="10"/>
        <color theme="1"/>
        <rFont val="Helvetica"/>
      </rPr>
      <t>4</t>
    </r>
    <r>
      <rPr>
        <sz val="10"/>
        <color theme="1"/>
        <rFont val="Helvetica"/>
      </rPr>
      <t>+</t>
    </r>
  </si>
  <si>
    <r>
      <t>H</t>
    </r>
    <r>
      <rPr>
        <vertAlign val="subscript"/>
        <sz val="10"/>
        <color theme="1"/>
        <rFont val="Helvetica"/>
      </rPr>
      <t>2</t>
    </r>
    <r>
      <rPr>
        <sz val="10"/>
        <color theme="1"/>
        <rFont val="Helvetica"/>
      </rPr>
      <t>S</t>
    </r>
  </si>
  <si>
    <t>Covenant</t>
  </si>
  <si>
    <t>Panamax</t>
  </si>
  <si>
    <t>2010 start: http://subseaiq.com/data/Project.aspx?project_id=274</t>
  </si>
  <si>
    <t>http://subseaiq.com/data/Project.aspx?project_id=274</t>
  </si>
  <si>
    <t>Capacity: http://subseaiq.com/data/Project.aspx?project_id=274</t>
  </si>
  <si>
    <t>http://www.rigzone.com/news/article.asp?a_id=75679</t>
  </si>
  <si>
    <t>http://www.bg-group.com/CrudeOilAssays/Brazil/Pages/Lula.aspx</t>
  </si>
  <si>
    <t>Sapinhoa (Guara)</t>
  </si>
  <si>
    <t>http://www.subseaiq.com/data/Project.aspx?project_id=536</t>
  </si>
  <si>
    <t>2013 start: http://www.offshore-technology.com/projects/guaraoilfield/</t>
  </si>
  <si>
    <t>Capacity: http://www.offshore-technology.com/projects/guaraoilfield/</t>
  </si>
  <si>
    <t>http://www.offshore-technology.com/projects/guaraoilfield/</t>
  </si>
  <si>
    <t>http://www.rigzone.com/news/oil_gas/a/123291/Petrobras_Starts_Up_Production_at_Sapinhoa</t>
  </si>
  <si>
    <t>Kome Kribi (Cameroon) to Los Angeles through Panama Canal using Panamax crude carrier: http://sea-distances.com/</t>
  </si>
  <si>
    <t>http://crudemarketing.chevron.com/crude/african/doba.aspx</t>
  </si>
  <si>
    <t>Chad</t>
  </si>
  <si>
    <t>Doba</t>
  </si>
  <si>
    <t>Bolobo</t>
  </si>
  <si>
    <t>Kome</t>
  </si>
  <si>
    <t>Maikeri - Miandoum</t>
  </si>
  <si>
    <t>Moundouli - Miandoum</t>
  </si>
  <si>
    <t>Nya - Miandoum</t>
  </si>
  <si>
    <t>Timbre - Miandoum</t>
  </si>
  <si>
    <t>Fields</t>
  </si>
  <si>
    <t>Depth for Bolobo, Kome, Miandoum fields (OGJ Worldwide Oil Production Survey)</t>
  </si>
  <si>
    <t>2003 start: http://www.exxonmobil.com/crudeoil/about_crudes_dobalater.aspx</t>
  </si>
  <si>
    <r>
      <t>Crude Description:</t>
    </r>
    <r>
      <rPr>
        <sz val="10"/>
        <color theme="1"/>
        <rFont val="Helvetica"/>
      </rPr>
      <t xml:space="preserve">  Blend of crude from multiple onshore fields.</t>
    </r>
  </si>
  <si>
    <t>Cano Limon</t>
  </si>
  <si>
    <r>
      <t>Crude Description:</t>
    </r>
    <r>
      <rPr>
        <sz val="10"/>
        <color theme="1"/>
        <rFont val="Helvetica"/>
      </rPr>
      <t xml:space="preserve">  Crude from onshore Cano Limon field</t>
    </r>
  </si>
  <si>
    <t>Depth for Cano Limon field (OGJ Worldwide Oil Production Survey)</t>
  </si>
  <si>
    <t>Cano Limon to Covenas pipeline http://www.eia.gov/EMEU/cabs/Colombia/pdf.pdf</t>
  </si>
  <si>
    <t>http://abarrelfull.wikidot.com/cano-limon-crude</t>
  </si>
  <si>
    <t>Tumaco to Los Angeles: http://sea-distances.com/</t>
  </si>
  <si>
    <r>
      <t>Crude Description:</t>
    </r>
    <r>
      <rPr>
        <sz val="10"/>
        <color theme="1"/>
        <rFont val="Helvetica"/>
      </rPr>
      <t xml:space="preserve">  Blend from multiple onshore fields</t>
    </r>
  </si>
  <si>
    <t>South Blend</t>
  </si>
  <si>
    <t>http://www.ecopetrol.com.co/english/contenido.aspx?catID=293&amp;conID=40538</t>
  </si>
  <si>
    <t>Assumed Transandino pipeline: http://en.wikipedia.org/wiki/Transandino_pipeline</t>
  </si>
  <si>
    <t>Congo</t>
  </si>
  <si>
    <t>Azurite</t>
  </si>
  <si>
    <t>2009 start: http://www.rigzone.com/news/oil_gas/a/79097/Murphy_Oil_Kicks_Off_Production_at_Azurite_Offshore_Congo</t>
  </si>
  <si>
    <t>Pointe-Noire to Los Angeles through Panama Canal using Panamax crude carrier: http://sea-distances.com/</t>
  </si>
  <si>
    <t>Djeno</t>
  </si>
  <si>
    <t>http://crudemarketing.chevron.com/crude/african/djeno.aspx</t>
  </si>
  <si>
    <t>Average field depth for Congo (OGJ Worldwide Oil Production Survey)</t>
  </si>
  <si>
    <t>Average field discovery date for Congo 1982 (OGJ Worldwide Oil Production survey).  Assumed three years from discovery to production.</t>
  </si>
  <si>
    <r>
      <t>Crude Description:</t>
    </r>
    <r>
      <rPr>
        <sz val="10"/>
        <color theme="1"/>
        <rFont val="Helvetica"/>
      </rPr>
      <t xml:space="preserve">  Blend of crude from multiple offshore (assumed) fields.</t>
    </r>
  </si>
  <si>
    <t>Equatorial Guinea</t>
  </si>
  <si>
    <t>Ceiba</t>
  </si>
  <si>
    <t>Ceiba field discovered in 1999 (OGJ Worldwide Oil Production Survey).  Assumed three years from discovery to production.</t>
  </si>
  <si>
    <t>Malabo to Los Angeles through Panama Canal using Panamax crude carrier: http://sea-distances.com/</t>
  </si>
  <si>
    <t>Khafji</t>
  </si>
  <si>
    <r>
      <t>Crude Description:</t>
    </r>
    <r>
      <rPr>
        <sz val="10"/>
        <color theme="1"/>
        <rFont val="Helvetica"/>
      </rPr>
      <t xml:space="preserve"> Blend from multiple offshore fields.</t>
    </r>
  </si>
  <si>
    <t>Ras al Khafji to Los Angeles: http://sea-distances.com/</t>
  </si>
  <si>
    <t>http://www.etc-cte.ec.gc.ca/databases/Oilproperties/pdf/WEB_Khafji.pdf</t>
  </si>
  <si>
    <t>Average discovery date for Khafji and Hout fields 1965 (OGJ Worldwide Oil Production Survey).  Assumed three years from discovery to production.</t>
  </si>
  <si>
    <t>Average depth (max) for Khafji and Hout fields (OGJ Worldwide Oil Production survey)</t>
  </si>
  <si>
    <t>Libya</t>
  </si>
  <si>
    <t>Amna</t>
  </si>
  <si>
    <t>Arab Medium</t>
  </si>
  <si>
    <t>http://subseaiq.com/data/Project.aspx?project_id=371</t>
  </si>
  <si>
    <t>http://uk.reuters.com/article/2011/06/02/petrobras-platform-idUKN0227875420110602</t>
  </si>
  <si>
    <t>Castilla is a blend of crudes from Castilla and other fields in the plains region of Colombia mixed with diluent - 70 percent crude (13.5 API), 30 percent by volume (BOE) diluent (to 20 API ).</t>
  </si>
  <si>
    <t>Capacity: http://subseaiq.com/data/Project.aspx?project_id=370</t>
  </si>
  <si>
    <t>http://subseaiq.com/data/Project.aspx?project_id=370</t>
  </si>
  <si>
    <r>
      <t>Crude Description:</t>
    </r>
    <r>
      <rPr>
        <sz val="10"/>
        <color theme="1"/>
        <rFont val="Helvetica"/>
      </rPr>
      <t xml:space="preserve"> Blend from multiple offshore fields (Ceiba, Okume, Oveng, Ebano, Elon).</t>
    </r>
  </si>
  <si>
    <t>Average depth for constituent fields (OGJ Worldwide Oil Production survey)</t>
  </si>
  <si>
    <t>Basra</t>
  </si>
  <si>
    <t>http://www.bp.com/liveassets/bp_internet/bp_crudes/bp_crudes_global/STAGING/local_assets/downloads_pdfs/j/Ithaca_Energy_Jacky.pdf</t>
  </si>
  <si>
    <t>Average field depth for Libya (estimated using OGJ Worldwide Oil Production Survey)</t>
  </si>
  <si>
    <t>Average field discovery date for Libya 1971 (estimated using OGJ Worldwide Oil Production survey).  Assumed three years from discovery to production.</t>
  </si>
  <si>
    <t>Assumed low carbon richness in North Africa</t>
  </si>
  <si>
    <r>
      <t>Crude Description:</t>
    </r>
    <r>
      <rPr>
        <sz val="10"/>
        <color theme="1"/>
        <rFont val="Helvetica"/>
      </rPr>
      <t xml:space="preserve">  Pipeline blend of crude from multiple onshore fields in the Sirte Basin.</t>
    </r>
  </si>
  <si>
    <t>Ras Lanuf to Los Angeles via Panama Canal: http://sea-distances.com/</t>
  </si>
  <si>
    <t>Malaysia</t>
  </si>
  <si>
    <t>Tapis</t>
  </si>
  <si>
    <r>
      <t>Crude Description:</t>
    </r>
    <r>
      <rPr>
        <sz val="10"/>
        <color theme="1"/>
        <rFont val="Helvetica"/>
      </rPr>
      <t xml:space="preserve"> Blend of crude from multiple offshore fields.</t>
    </r>
  </si>
  <si>
    <t>Country average field discovery date 1976 (estimated using OGJ Worldwide Oil Production Survey).  Assumed 3 years from discovery to production.</t>
  </si>
  <si>
    <t>Country average field depth (estimated using OGJ Worldwide Oil Production Survey).</t>
  </si>
  <si>
    <t>http://www.exxonmobil.com/crudeoil/about_crudes_tapis.aspx</t>
  </si>
  <si>
    <t>Approximate distance from Terengganu Terminal to Los Angeles: http://sea-distances.com/</t>
  </si>
  <si>
    <t>Mexico</t>
  </si>
  <si>
    <t>Isthmus</t>
  </si>
  <si>
    <r>
      <t>Crude Description:</t>
    </r>
    <r>
      <rPr>
        <sz val="10"/>
        <color theme="1"/>
        <rFont val="Helvetica"/>
      </rPr>
      <t xml:space="preserve"> Blend of crude from multiple onshore and fields in the southern region of Mexico.</t>
    </r>
  </si>
  <si>
    <t>Average field discovery date for southern region of Mexico 1970 (estimated using OGJ Worldwide Oil Production Survey). Assumed 3 years from discovery to production.</t>
  </si>
  <si>
    <t>Average field depth for southern region of Mexico (estimated using OGJ Worldwide Oil Production Survey)</t>
  </si>
  <si>
    <t>Assumed high carbon richness for tropical forest region</t>
  </si>
  <si>
    <t>Salina Cruz to Los Angeles: http://sea-distances.com/</t>
  </si>
  <si>
    <t>Maya</t>
  </si>
  <si>
    <r>
      <t>Crude Description:</t>
    </r>
    <r>
      <rPr>
        <sz val="10"/>
        <color theme="1"/>
        <rFont val="Helvetica"/>
      </rPr>
      <t xml:space="preserve"> Blend of crude from multiple offshore fields (Cantarell, KMZ, etc.) in the Northeastern Marine Section.</t>
    </r>
  </si>
  <si>
    <t>Cantarell</t>
  </si>
  <si>
    <t>http://www.offshore-technology.com/projects/cantarell/</t>
  </si>
  <si>
    <t>Nitrogen injection: http://www.offshore-technology.com/projects/cantarell/, http://www.offshore-technology.com/projects/kumaloobzaap/</t>
  </si>
  <si>
    <t>Ku</t>
  </si>
  <si>
    <t>http://www.offshore-technology.com/projects/kumaloobzaap/</t>
  </si>
  <si>
    <t>Maloob</t>
  </si>
  <si>
    <t>Zaap</t>
  </si>
  <si>
    <t>Assumed three years from discovery to production</t>
  </si>
  <si>
    <t>Average production start date for Cantarell and KMZ fields (see table below)</t>
  </si>
  <si>
    <t>Average depth of Cantarell and Ku fields (OGJ Worldwide Oil Production Survey)</t>
  </si>
  <si>
    <t>http://www.ogj.com/articles/print/volume-98/issue-20/processing/guide-to-world-crudes.html</t>
  </si>
  <si>
    <t>Combined oil production of the Northeastern Marine Section (OGJ Worldwide Oil Production Survey)</t>
  </si>
  <si>
    <t>Estimate: http://www.subseaiq.com/data/Project.aspx?project_id=535, http://www.subseaiq.com/data/Project.aspx?project_id=540</t>
  </si>
  <si>
    <t>Pajaritos to Los Angeles via Panama Canal: http://sea-distances.com/</t>
  </si>
  <si>
    <t>Shell Synthetic Light is a light sweet synthetic crude produced from the Scotford Upgrader located immediately adjacent to Edmonton, Alberta. The Scotford Upgrader - which is part of the joint venture project between Shell Canada, Chevron Canada (a wholly owned subsidiary of Chevron Corporation) and Marathon Oil Sands L.P. - is operated by Shell Canada. The bitumen feedstock is mined north of Fort McMurray and transported to the upgrader near Edmonton. SSX is a classic bottomless blend of hydrotreated naphtha, distillate and gasoil produced from a hydrocracker based upgrader facility.</t>
  </si>
  <si>
    <t>http://www.spe.org/jpt/print/archives/1997/12/97December_RM.pdf</t>
  </si>
  <si>
    <t>http://www.exxonmobil.com/crudeoil/about_crudes_pazflor.aspx</t>
  </si>
  <si>
    <t>(pre-salt layer depth) http://www.rigzone.com/news/article.asp?a_id=66147</t>
  </si>
  <si>
    <r>
      <t>Crude Description:</t>
    </r>
    <r>
      <rPr>
        <sz val="10"/>
        <color theme="1"/>
        <rFont val="Helvetica"/>
      </rPr>
      <t xml:space="preserve"> Blend of crude from multiple onshore fields.</t>
    </r>
  </si>
  <si>
    <t>1957 start based on average discovery date of 1954 for Kuwait (OGJ Worldwide Oil Production survey).  Assumed three years from discovery to production start.</t>
  </si>
  <si>
    <t>Average field depth for Kuwait (OGJ Worldwide Oil Production survey)</t>
  </si>
  <si>
    <t>Mina al-Ahmadi to Los Angeles (http://sea-distances.com/)</t>
  </si>
  <si>
    <t>Sokol</t>
  </si>
  <si>
    <t>Vityaz</t>
  </si>
  <si>
    <t>M100</t>
  </si>
  <si>
    <t>http://www.exxonmobil.com/crudeoil/about_crudes_sokol.aspx</t>
  </si>
  <si>
    <r>
      <t>Crude Description:</t>
    </r>
    <r>
      <rPr>
        <sz val="10"/>
        <color theme="1"/>
        <rFont val="Helvetica"/>
      </rPr>
      <t xml:space="preserve">  Also known as Sakhalin 1.  Blend of crude from multiple offshore fields (Chayvo, Odoptu and Arkutun-Dagi).  http://www.exxonmobil.com/crudeoil/about_crudes_sokol.aspx</t>
    </r>
  </si>
  <si>
    <t>1999 start: http://www.hydrocarbons-technology.com/projects/sakhalin2/</t>
  </si>
  <si>
    <t>Estimate: http://www.hydrocarbons-technology.com/projects/sakhalin2/</t>
  </si>
  <si>
    <t>Estimated distance from Sakhalin Island to Los Angeles (http://sea-distances.com/)</t>
  </si>
  <si>
    <t>http://in.reuters.com/article/2009/05/19/russia-crude-vityaz-idINSP46847820090519</t>
  </si>
  <si>
    <r>
      <t>Crude Description:</t>
    </r>
    <r>
      <rPr>
        <sz val="10"/>
        <color theme="1"/>
        <rFont val="Helvetica"/>
      </rPr>
      <t xml:space="preserve">   Also known as Sakhalin 2.  Blend of crude and condensate from multiple offshore fields (Piltun-Astokhskoye oil field and the Lunskoye natural gas field).  </t>
    </r>
    <r>
      <rPr>
        <sz val="10"/>
        <color rgb="FFFF0000"/>
        <rFont val="Helvetica"/>
      </rPr>
      <t/>
    </r>
  </si>
  <si>
    <t>Assumed 30 percent NGL (http://in.reuters.com/article/2009/05/19/russia-crude-vityaz-idINSP46847820090519)</t>
  </si>
  <si>
    <t>Estimate: http://in.reuters.com/article/2009/05/19/russia-crude-vityaz-idINSP46847820090519</t>
  </si>
  <si>
    <t>Max depth of Piltun-Astokhskoye oil field: http://www.onepetro.org/mslib/app/Preview.do?paperNumber=SPE-102310-MS&amp;societyCode=SPE</t>
  </si>
  <si>
    <t>2010 production (http://www.rosneft.com/Upstream/ProductionAndDevelopment/russia_far_east/sakhalin-1/)</t>
  </si>
  <si>
    <t>Average production start of Chayvo and Odoptu fields (http://www.exxonmobil.com/Corporate/energy_production_horizontal_russia.aspx and http://www.sakhalin-1.com/Sakhalin/Russia-English/Upstream/about_phases.aspx)</t>
  </si>
  <si>
    <t>http://www.sakhalin-1.com/Sakhalin/Russia-English/Upstream/about_phases_chayvo1_oiltransport.aspx</t>
  </si>
  <si>
    <t>Estimated depth of Chayvo field (http://images.pennnet.com/articles/os/cap/cap_142670.jpg)</t>
  </si>
  <si>
    <t>Based on discovery date of 1948 (http://www.oilvoice.com/well/Romashkino_Field/25fc20907a97.aspx).  Assumed three years from discovery to initial production.</t>
  </si>
  <si>
    <t>http://www.theoildrum.com/node/8833</t>
  </si>
  <si>
    <t>Estimated distance from Romashkino oil field to Odessa, Ukraine</t>
  </si>
  <si>
    <t>Odessa, Ukraine to Los Angeles via Panama canal (http://sea-distances.com/)</t>
  </si>
  <si>
    <r>
      <t>Crude Description:</t>
    </r>
    <r>
      <rPr>
        <sz val="10"/>
        <color theme="1"/>
        <rFont val="Helvetica"/>
      </rPr>
      <t xml:space="preserve">  Blend of crude from multiple onshore and offshore fields.</t>
    </r>
  </si>
  <si>
    <t>Assumed low carbon richness - Middle East and offshore</t>
  </si>
  <si>
    <t>Thailand</t>
  </si>
  <si>
    <t>Bualuang</t>
  </si>
  <si>
    <t>Field start 2008 (http://www.offshore-technology.com/projects/salamandabualang/)</t>
  </si>
  <si>
    <t>http://www.offshore-technology.com/projects/salamandabualang/</t>
  </si>
  <si>
    <t>http://salamander-energy-annual-report-2011.production.investis.com/business-review/greater-bualuang.aspx</t>
  </si>
  <si>
    <t>Thailand to Los Angeles (http://sea-distances.com/)</t>
  </si>
  <si>
    <t>http://www.bp.com/extendedsectiongenericarticle.do?categoryId=16002786&amp;contentId=7020204</t>
  </si>
  <si>
    <t>Galeota</t>
  </si>
  <si>
    <r>
      <t>Crude Description:</t>
    </r>
    <r>
      <rPr>
        <sz val="10"/>
        <color theme="1"/>
        <rFont val="Helvetica"/>
      </rPr>
      <t xml:space="preserve">  Assumed to be a 50:50 blend of crude and condensate from multiple offshore fields operated by BP (Amherstia, Banyan, Cassia, Flambouyant, Immortelle, Kapoc, Mahogany, Savonette)</t>
    </r>
  </si>
  <si>
    <t>Average discovery date for BP operated fields 1990 (estimated using OGJ Worldwide Oil Production Survey).  Assumed three years from discovery to start.</t>
  </si>
  <si>
    <t>Assumed 50:50 blend of oil and NGL</t>
  </si>
  <si>
    <t>UAE</t>
  </si>
  <si>
    <t>Murban</t>
  </si>
  <si>
    <t>http://www.bp.com/extendedsectiongenericarticle.do?categoryId=16002770&amp;contentId=7020183</t>
  </si>
  <si>
    <r>
      <t>Crude Description:</t>
    </r>
    <r>
      <rPr>
        <sz val="10"/>
        <color theme="1"/>
        <rFont val="Helvetica"/>
      </rPr>
      <t xml:space="preserve">  Blend of crude from multiple onshore fields operated by ADCO (Asab, Bab, Bu-Hasa, Sahil, Shah)</t>
    </r>
  </si>
  <si>
    <t>Based on average discovery date for constituent fields of 1964 (OGJ Worldwide Oil Production Survey).  Assumed three years from discovery to initial production.</t>
  </si>
  <si>
    <t>Average field depth (max) of constituent fields (OGJ Worldwide Oil Production Survey)</t>
  </si>
  <si>
    <t>Jebel Dhanna to Los Angeles (http://sea-distances.com/)</t>
  </si>
  <si>
    <t>Source:</t>
  </si>
  <si>
    <t>Water (bbl)</t>
  </si>
  <si>
    <t>Gas (Mcf)</t>
  </si>
  <si>
    <t>Daily Oil Prod</t>
  </si>
  <si>
    <t>BOPD</t>
  </si>
  <si>
    <t>bbl/bbl</t>
  </si>
  <si>
    <t>GOR</t>
  </si>
  <si>
    <t>Producing wells</t>
  </si>
  <si>
    <t>Disposal (bbl)</t>
  </si>
  <si>
    <t>Fraction Water Reinjected</t>
  </si>
  <si>
    <t>Fraction Gas Reinjected</t>
  </si>
  <si>
    <t>Water Injection Ratio</t>
  </si>
  <si>
    <t>Total Injection wells</t>
  </si>
  <si>
    <t>Gas Flooding Injection Ratio</t>
  </si>
  <si>
    <t>Kettleman North</t>
  </si>
  <si>
    <t>Carneros Creek</t>
  </si>
  <si>
    <t>US Alaska</t>
  </si>
  <si>
    <t>Average field discovery for Alberta of 1954 (estimated using OGJ Worldwide Oil Production Survey).  Assumed three years from discovery to production</t>
  </si>
  <si>
    <t>Country average 633 BOPD/well for Algeria (estimated using 2011 OGJ Worldwide Oil Production Survey)</t>
  </si>
  <si>
    <t>Based on country average 1240 BOPD/well for Angola (estimated using data from 2011 OGJ Worldwide Oil Production Survey)</t>
  </si>
  <si>
    <t>Country average 26 BOPD/well for Argentina (estimated using 2011 OGJ Worldwide Oil Production Survey)</t>
  </si>
  <si>
    <t>Country average 233 BOPD/well (offshore) estimated using 2011 OGJ Worldwide Oil Production survey</t>
  </si>
  <si>
    <t>Country average 188 BOPD/well estimated using 2011 OGJ Worldwide Oil Production survey</t>
  </si>
  <si>
    <t>Cano Limon field production rate of 217 BOPD/well (estimated using OGJ Worldwide Oil Production Survey)</t>
  </si>
  <si>
    <t>Country average 122 BOPD/well (estimated using 2011 OGJ Worldwide Oil Production Survey)</t>
  </si>
  <si>
    <t>Country average 630 BOPD/well for Congo (estimated using 2011 OGJ Worldwide Oil Production Survey)</t>
  </si>
  <si>
    <t>Country average production 144 BOPD/well (estimated using 2011 OGJ Worldwide Oil Production Survey)</t>
  </si>
  <si>
    <t>Country average production 3493 BOPD/well (estimated using 2011 OGJ Worldwide Oil Production Survey)</t>
  </si>
  <si>
    <t>Country average 1740 BOPD/well for Iraq (estimated using 2011 OGJ Worldwide Oil Production Survey)</t>
  </si>
  <si>
    <t>Country average 1944 BOPD/well for Kuwait (estimated using 2011 OGJ Worldwide Oil Production Survey)</t>
  </si>
  <si>
    <t>Country average 225 BOPD/well for Libya (estimated using 2011 OGJ Worldwide Oil Production Survey)</t>
  </si>
  <si>
    <t>Country average 645 BOPD/well for Malaysia (estimated using 2011 OGJ Worldwide Oil Production Survey)</t>
  </si>
  <si>
    <t>Country average 307 BOPD/well for Mexico (estimated with 2011 OGJ Worldwide Oil Production Survey)</t>
  </si>
  <si>
    <t>Average oil production rate for Neutral Zone is 821 BOPD/well (estimated using 2011 OGJ Worldwide Oil Production survey)</t>
  </si>
  <si>
    <t>Country average 180 BOPD/well average for Oman (estimated using 2011 OGJ Worldwide Oil Production Survey)</t>
  </si>
  <si>
    <t>Country average 14 BOPD/well for Peru (estimated using 2011 OGJ Worldwide Oil Production survey)</t>
  </si>
  <si>
    <t>Country average 95 BOPD/well average for Russia (estimated using 2011 OGJ Worldwide Oil Production survey)</t>
  </si>
  <si>
    <t>Country average 3227 BOPD/well for Saudi Arabia (estimated using 2011 OGJ Worldwide Oil Production survey)</t>
  </si>
  <si>
    <t>Combined production and wells from Canteen and Kairi oil fields (2011 OGJ Worldwide Oil Production survey)</t>
  </si>
  <si>
    <t>Combined oil production and wells for constituent fields (2011 OGJ Worldwide Oil Production survey)</t>
  </si>
  <si>
    <t>Country average 1964 BOPD/well estimated using 2011 OGJ Worldwide Oil Production survey</t>
  </si>
  <si>
    <t>Country average 168 BOPD/well average for Venezuela (estimated using 2011 OGJ Worldwide Oil Production survey)</t>
  </si>
  <si>
    <t>2.9   Fuels imported for extraction (or recorded as net imports)</t>
  </si>
  <si>
    <t>2.9.6   Diluent</t>
  </si>
  <si>
    <t>2.10   Fuels imported for upgrading (or recorded as net imports)</t>
  </si>
  <si>
    <t>2.11   Associated gas composition</t>
  </si>
  <si>
    <t>2.12   Land use impact inputs</t>
  </si>
  <si>
    <t>2.12.1   Crude ecosystem carbon richness</t>
  </si>
  <si>
    <t>2.12.2   Field development intensity</t>
  </si>
  <si>
    <t>Emissions code:</t>
  </si>
  <si>
    <t>Rubiales</t>
  </si>
  <si>
    <t>Depth of Rubiales field (2011 OGJ Worldwide Oil Production Survey)</t>
  </si>
  <si>
    <t>2011 OGJ Worldwide Oil Production Survey</t>
  </si>
  <si>
    <t>http://www.rigzone.com/news/article.asp?a_id=101376</t>
  </si>
  <si>
    <t>Water depth of 4500 ft (http://subseaiq.com/data/Project.aspx?project_id=370).  Field depth unknown.</t>
  </si>
  <si>
    <t>Assumed for diluted crude oil (DCO)</t>
  </si>
  <si>
    <t>Hamaca DCO</t>
  </si>
  <si>
    <t>http://www.hydrocarbons-technology.com/projects/hamaca/</t>
  </si>
  <si>
    <t>2001 production start: http://www.hydrocarbons-technology.com/projects/hamaca/</t>
  </si>
  <si>
    <r>
      <t>Crude Description:</t>
    </r>
    <r>
      <rPr>
        <sz val="10"/>
        <color theme="1"/>
        <rFont val="Helvetica"/>
      </rPr>
      <t xml:space="preserve">  Assumed to be a blend of 85% Hamaca heavy crude and 15% diluent (percentages provided by refiner).</t>
    </r>
  </si>
  <si>
    <t>Mesa 30</t>
  </si>
  <si>
    <t>Total-2003-FieldTrip-Venezuela.pdf (http://www.total.com/MEDIAS/MEDIAS_INFOS/661/FR/Total-2003-FieldTrip-Venezuela.pdf)</t>
  </si>
  <si>
    <t>Production start for deep Jusepin field 1997 (http://abarrelfull.wikidot.com/jusepin-oil-field)</t>
  </si>
  <si>
    <r>
      <t>Crude Description:</t>
    </r>
    <r>
      <rPr>
        <sz val="10"/>
        <color theme="1"/>
        <rFont val="Helvetica"/>
      </rPr>
      <t xml:space="preserve">  Assumed blend of crude from multiple onshore fields including Jusepin.  Modeled using data for deep Jusepin field.</t>
    </r>
  </si>
  <si>
    <r>
      <t>Crude Description:</t>
    </r>
    <r>
      <rPr>
        <sz val="10"/>
        <color theme="1"/>
        <rFont val="Helvetica"/>
      </rPr>
      <t xml:space="preserve">  Assumed same as Zuata Sweet for modeling.</t>
    </r>
  </si>
  <si>
    <r>
      <t>Crude Description:</t>
    </r>
    <r>
      <rPr>
        <sz val="10"/>
        <color theme="1"/>
        <rFont val="Helvetica"/>
      </rPr>
      <t xml:space="preserve">  Assumed same as Petrozuata for modeling.</t>
    </r>
  </si>
  <si>
    <r>
      <t>Crude Description:</t>
    </r>
    <r>
      <rPr>
        <sz val="10"/>
        <color theme="1"/>
        <rFont val="Helvetica"/>
      </rPr>
      <t xml:space="preserve">  Assumed the same as Zuata Sweet for modeling</t>
    </r>
  </si>
  <si>
    <r>
      <t>Crude Description:</t>
    </r>
    <r>
      <rPr>
        <sz val="10"/>
        <color theme="1"/>
        <rFont val="Helvetica"/>
      </rPr>
      <t xml:space="preserve">  Upgraded heavy crude produced using conventional recovery methods.</t>
    </r>
  </si>
  <si>
    <t>Modeled as mined with integrated upgrader.  Although the Scotford upgrader is not integrated with the mine, it is integrated with the Scotford refinery which leads to efficiency improvements over a fully non-integrated operation (http://www.shell.ca/home/content/can-en/aboutshell/our_business_tpkg/business_in_canada/upstream/oil_sands/scotford_upgrader/).</t>
  </si>
  <si>
    <t>Shell Synthetic</t>
  </si>
  <si>
    <t>Default</t>
  </si>
  <si>
    <t>Synthetic</t>
  </si>
  <si>
    <t>Alberta average 15 BOPD/well for conventional production estimated using 2011 OGJ Worldwide Oil Production Survey and ERCB ST60B-2012</t>
  </si>
  <si>
    <t>1975 start: http://www.prnewswire.com/news-releases/the-castilla-field-reached-a-record-production-of-100000-barrels-of-crude-per-day-96373309.html</t>
  </si>
  <si>
    <t>2003 start: http://www.modec.com/fps/fpso_fso/projects/bijupira.html</t>
  </si>
  <si>
    <t>Assumed 1986 start: Assumed 3 years from discovery to production (1983 discovery - OGJ Worldwide Oil Production Survey)</t>
  </si>
  <si>
    <t>Assumed production start 2005: http://legacy.guardian.co.tt/archives/2006-01-21/bussguardian7.html</t>
  </si>
  <si>
    <t>Total E&amp;P</t>
  </si>
  <si>
    <t>Addax</t>
  </si>
  <si>
    <t>Others</t>
  </si>
  <si>
    <t>SNEPCO</t>
  </si>
  <si>
    <t>SPDC</t>
  </si>
  <si>
    <t>NAOC/Phillips</t>
  </si>
  <si>
    <t>SPDC EA</t>
  </si>
  <si>
    <t>Esso</t>
  </si>
  <si>
    <t>Pan Ocean</t>
  </si>
  <si>
    <t>NPDC</t>
  </si>
  <si>
    <t>Pennington</t>
  </si>
  <si>
    <t>Mobil</t>
  </si>
  <si>
    <t>Other</t>
  </si>
  <si>
    <t>NAOC Phillips</t>
  </si>
  <si>
    <t>Esso Erha</t>
  </si>
  <si>
    <r>
      <t>Crude Description:</t>
    </r>
    <r>
      <rPr>
        <sz val="10"/>
        <color theme="1"/>
        <rFont val="Helvetica"/>
      </rPr>
      <t xml:space="preserve">  Crude produced by NAE.  Used company data to estimate CI.</t>
    </r>
  </si>
  <si>
    <r>
      <t>Crude Description:</t>
    </r>
    <r>
      <rPr>
        <sz val="10"/>
        <color theme="1"/>
        <rFont val="Helvetica"/>
      </rPr>
      <t xml:space="preserve">  Crude produced by Chevron.  Used company data to estimate CI.</t>
    </r>
  </si>
  <si>
    <r>
      <t>Crude Description:</t>
    </r>
    <r>
      <rPr>
        <sz val="10"/>
        <color theme="1"/>
        <rFont val="Helvetica"/>
      </rPr>
      <t xml:space="preserve">  Crude produced by Total E&amp;P.  Used company data to estimate CI.</t>
    </r>
  </si>
  <si>
    <r>
      <t>Crude Description:</t>
    </r>
    <r>
      <rPr>
        <sz val="10"/>
        <color theme="1"/>
        <rFont val="Helvetica"/>
      </rPr>
      <t xml:space="preserve">  Crude produced by Addax and others.  Used company data to estimate CI.</t>
    </r>
  </si>
  <si>
    <r>
      <t xml:space="preserve">Crude Description:  </t>
    </r>
    <r>
      <rPr>
        <sz val="10"/>
        <color theme="1"/>
        <rFont val="Helvetica"/>
      </rPr>
      <t>Crude produced by SNEPCO.  Used company data to estimate CI.</t>
    </r>
  </si>
  <si>
    <r>
      <t>Crude Description:</t>
    </r>
    <r>
      <rPr>
        <sz val="10"/>
        <color theme="1"/>
        <rFont val="Helvetica"/>
      </rPr>
      <t xml:space="preserve">  Crude produced by SPDC, Chevron, Total E&amp;P, and others.  Used company data to estimate CI.</t>
    </r>
  </si>
  <si>
    <r>
      <t>Crude Description:</t>
    </r>
    <r>
      <rPr>
        <sz val="10"/>
        <color theme="1"/>
        <rFont val="Helvetica"/>
      </rPr>
      <t xml:space="preserve">  Crude produced by SPDC, Chevron, NAOC Phillips, Addax, AENR/AGIP, and others.  Used company data to estimate CI.</t>
    </r>
  </si>
  <si>
    <r>
      <t>Crude Description:</t>
    </r>
    <r>
      <rPr>
        <sz val="10"/>
        <color theme="1"/>
        <rFont val="Helvetica"/>
      </rPr>
      <t xml:space="preserve">  Crude produced by SPDC-EA.  Used company data to estimate CI.</t>
    </r>
  </si>
  <si>
    <r>
      <t>Crude Description:</t>
    </r>
    <r>
      <rPr>
        <sz val="10"/>
        <color theme="1"/>
        <rFont val="Helvetica"/>
      </rPr>
      <t xml:space="preserve">  Crude produced by Esso.  Used company data to estimate CI.</t>
    </r>
  </si>
  <si>
    <r>
      <t xml:space="preserve">Crude Description:  </t>
    </r>
    <r>
      <rPr>
        <sz val="10"/>
        <color theme="1"/>
        <rFont val="Helvetica"/>
      </rPr>
      <t>Crude produced by Chevron and others.  Used company data to estimate CI.</t>
    </r>
  </si>
  <si>
    <r>
      <t>Crude Description:</t>
    </r>
    <r>
      <rPr>
        <sz val="10"/>
        <color theme="1"/>
        <rFont val="Helvetica"/>
      </rPr>
      <t xml:space="preserve">  Crude produced by SPDC, NAOC Phillips, Pan Ocean, NPDC, and others.  Used company data to estimate CI.</t>
    </r>
  </si>
  <si>
    <r>
      <t>Crude Description:</t>
    </r>
    <r>
      <rPr>
        <sz val="10"/>
        <color theme="1"/>
        <rFont val="Helvetica"/>
      </rPr>
      <t xml:space="preserve">  Crude produced by NPDC.  Used company data to estimate CI.</t>
    </r>
  </si>
  <si>
    <r>
      <t>Crude Description:</t>
    </r>
    <r>
      <rPr>
        <sz val="10"/>
        <color theme="1"/>
        <rFont val="Helvetica"/>
      </rPr>
      <t xml:space="preserve">  Crude produced by Mobil.  Used company data to estimate CI.</t>
    </r>
  </si>
  <si>
    <t>FOR (scf/bbl)</t>
  </si>
  <si>
    <t>Oil Produced (bbl)</t>
  </si>
  <si>
    <t>Gas Produced (mscf)</t>
  </si>
  <si>
    <t>Gas Utilized or Sold (mscf)</t>
  </si>
  <si>
    <t>Estimate of fraction remaining gas reinjected</t>
  </si>
  <si>
    <t>Wells</t>
  </si>
  <si>
    <t>API</t>
  </si>
  <si>
    <t>Fuel</t>
  </si>
  <si>
    <t>Sold-3rd</t>
  </si>
  <si>
    <t>Sold NGC</t>
  </si>
  <si>
    <t>Reinjected</t>
  </si>
  <si>
    <t>EPCL</t>
  </si>
  <si>
    <t>LPG/NGL</t>
  </si>
  <si>
    <t>LNG</t>
  </si>
  <si>
    <t>Lift</t>
  </si>
  <si>
    <t>Gas Flared</t>
  </si>
  <si>
    <t>Company Sum</t>
  </si>
  <si>
    <t>Chevron: Pennington</t>
  </si>
  <si>
    <t>Company</t>
  </si>
  <si>
    <t>Forcados</t>
  </si>
  <si>
    <t>Bonny</t>
  </si>
  <si>
    <t>Brass</t>
  </si>
  <si>
    <t>Escravos</t>
  </si>
  <si>
    <t>Antan</t>
  </si>
  <si>
    <t>Amenam</t>
  </si>
  <si>
    <t>Qua-Iboe</t>
  </si>
  <si>
    <t>Agbami</t>
  </si>
  <si>
    <t>Okono</t>
  </si>
  <si>
    <t>EA</t>
  </si>
  <si>
    <t>Yoho</t>
  </si>
  <si>
    <t>OKWB</t>
  </si>
  <si>
    <t>Bonga</t>
  </si>
  <si>
    <t>Erha</t>
  </si>
  <si>
    <t>Chevron Pennington</t>
  </si>
  <si>
    <t>Onshore/Offshore</t>
  </si>
  <si>
    <t>On</t>
  </si>
  <si>
    <t>On/Off</t>
  </si>
  <si>
    <t>Off</t>
  </si>
  <si>
    <r>
      <t>Crude Description:</t>
    </r>
    <r>
      <rPr>
        <sz val="10"/>
        <color theme="1"/>
        <rFont val="Helvetica"/>
      </rPr>
      <t xml:space="preserve">   Rubiales modeled as a blend of crudes from Rubiales and other fields in the plains region of Colombia mixed with diluent - assumed 70 percent crude (12.5 API), 30 percent by volume (BOE) diluent (to 20 API ).  A pilot in situ combustion project is planned (http://www.ogj.com/articles/print/volume-108/issue-14/technology/special-report-eor.html).</t>
    </r>
  </si>
  <si>
    <t>Estimated start date 1992 for Rubiales field (based on data from 2011 OGJ Worldwide Oil Production Survey).  Assumed three years from discovery to production.</t>
  </si>
  <si>
    <t>Assumed rail transport</t>
  </si>
  <si>
    <t>Estimated rail transport distance from Denver to Los Angeles</t>
  </si>
  <si>
    <t>Assumed grassland</t>
  </si>
  <si>
    <t>http://www.epmag.com/Production-Field-Development/Will-Niobrara-Turn-Next-Rockies-Oil-Boom_85275</t>
  </si>
  <si>
    <t>Assumed transport by rail</t>
  </si>
  <si>
    <t>Estimated rail distance from Williston to Los Angeles</t>
  </si>
  <si>
    <t>Estimate (https://www.dmr.nd.gov/oilgas/presentations/BSCEGConf2012-01-25.pdf)</t>
  </si>
  <si>
    <t>http://www.argusmedia.com/Petroleum/Crude/~/media/C21F9F5995164371B7D51651F950F49E.ashx</t>
  </si>
  <si>
    <t>Estimated rail distance from Covenant field to Los Angeles</t>
  </si>
  <si>
    <t>__www.aapg.org_explorer_2005_04apr_covenant.cfm</t>
  </si>
  <si>
    <t>http://geology.utah.gov/emp/pump/pdf/pumprpt17.pdf</t>
  </si>
  <si>
    <t>http://oilgas.ogm.utah.gov/Data_Center/LiveData_Search/production.htm</t>
  </si>
  <si>
    <t>WTI</t>
  </si>
  <si>
    <t>Emissions do not account for supply of CO2 to oil fields</t>
  </si>
  <si>
    <t>http://en.wikipedia.org/wiki/West_Texas_Intermediate</t>
  </si>
  <si>
    <t>Assumed N2 flooding in place of CO2 flooding as OPGEE does not currently have an option for CO2 flooding</t>
  </si>
  <si>
    <t>Estimated average depth for Texas oil fields</t>
  </si>
  <si>
    <t>Oil (bbls)</t>
  </si>
  <si>
    <t>Gas (mcf)</t>
  </si>
  <si>
    <t>Ratio</t>
  </si>
  <si>
    <t>CO2 flooding</t>
  </si>
  <si>
    <t>New Mexico Total: 2011 OGJ Worldwide Oil Production survey</t>
  </si>
  <si>
    <t>Average 21 BOPD/well for Colorado (2011 Worldwide Oil Production Survey)</t>
  </si>
  <si>
    <t>Estimated rail distance from Four Corners region to Los Angeles</t>
  </si>
  <si>
    <t>Flare (mcf)</t>
  </si>
  <si>
    <t>Volume</t>
  </si>
  <si>
    <r>
      <t>Crude Description:</t>
    </r>
    <r>
      <rPr>
        <sz val="10"/>
        <color theme="1"/>
        <rFont val="Helvetica"/>
      </rPr>
      <t xml:space="preserve">  Blend of crude from Upper Zakum, Umm Al Dalkh, and Satah offshore fields.</t>
    </r>
  </si>
  <si>
    <t>Average depth of constituent fields (2011 OGJ Worldwide Oil Production Survey)</t>
  </si>
  <si>
    <t>Upper Zakum</t>
  </si>
  <si>
    <t>Average discovery date for constituent fields 1969 (2011 OGJ Worldwide Oil Production Survey).  Assumed three years from discovery to production.</t>
  </si>
  <si>
    <t>http://www.exxonmobil.com/crudeoil/about_crudes_upperzakum.aspx</t>
  </si>
  <si>
    <t>das Island to Los Angeles (http://sea-distances.com/)</t>
  </si>
  <si>
    <r>
      <t>Crude Description:</t>
    </r>
    <r>
      <rPr>
        <sz val="10"/>
        <color theme="1"/>
        <rFont val="Helvetica"/>
      </rPr>
      <t xml:space="preserve">  Crude produced by Chevron-Pennington and others.  Used company data to estimate CI.</t>
    </r>
  </si>
  <si>
    <t>AENR</t>
  </si>
  <si>
    <r>
      <t>Crude Description:</t>
    </r>
    <r>
      <rPr>
        <sz val="10"/>
        <color theme="1"/>
        <rFont val="Helvetica"/>
      </rPr>
      <t xml:space="preserve">  Crude produced from the Covenant field in Utah.</t>
    </r>
  </si>
  <si>
    <t>Still gathering data on production of nitrogen for injection</t>
  </si>
  <si>
    <t>Estimated rail distance from Cushing, OK to Los Angeles</t>
  </si>
  <si>
    <t>Facility</t>
  </si>
  <si>
    <t>Sold</t>
  </si>
  <si>
    <t>LeaseOperations</t>
  </si>
  <si>
    <t>YrAssistGas</t>
  </si>
  <si>
    <t>Other(Shrink)</t>
  </si>
  <si>
    <t>FlareLess1Hr</t>
  </si>
  <si>
    <t>FlareGrtr1Hr</t>
  </si>
  <si>
    <t>PilotPurge1</t>
  </si>
  <si>
    <t>BP EXPLORATION (ALASKA) INC</t>
  </si>
  <si>
    <t>NORTH SLOPE BOROUGH</t>
  </si>
  <si>
    <t>Barrow</t>
  </si>
  <si>
    <t>CONOCOPHILLIPS ALASKA INC</t>
  </si>
  <si>
    <t>Colville River Unit</t>
  </si>
  <si>
    <t>DIU Endicott</t>
  </si>
  <si>
    <t>KRU CPF 1</t>
  </si>
  <si>
    <t>KRU CPF 2</t>
  </si>
  <si>
    <t>KRU CPF 3</t>
  </si>
  <si>
    <t>Milne Point Central</t>
  </si>
  <si>
    <t>ENI US OPERATING CO INC</t>
  </si>
  <si>
    <t>Nikaitchuq Prod Facility</t>
  </si>
  <si>
    <t>PIONEER NATURAL RESOURCES ALASKA INC</t>
  </si>
  <si>
    <t>PBU CCP/FFGU</t>
  </si>
  <si>
    <t>PBU CGF B</t>
  </si>
  <si>
    <t>PBU FS 1</t>
  </si>
  <si>
    <t>PBU FS 2</t>
  </si>
  <si>
    <t>PBU FS 3</t>
  </si>
  <si>
    <t>PBU GC 1</t>
  </si>
  <si>
    <t>PBU GC 2</t>
  </si>
  <si>
    <t>PBU GC 3</t>
  </si>
  <si>
    <t>PBU Lisburne Prod (GPMA)</t>
  </si>
  <si>
    <t>TECK COMINCO ALASKA INCORPORATED</t>
  </si>
  <si>
    <t>Red Dog</t>
  </si>
  <si>
    <t>Walakpa</t>
  </si>
  <si>
    <t>Flare Total ANS</t>
  </si>
  <si>
    <t>MMscf/day</t>
  </si>
  <si>
    <t>US DOI, Estimated Oil and Gas Reserves-Pacific Outer Continental Shelf, OCS Report MMS 94-0008, 1993.</t>
  </si>
  <si>
    <t>Approximate average value based on information from http://doa.alaska.gov/ogc/annual/annindex.html</t>
  </si>
  <si>
    <t>Source for Capacity Steam Rate Data: 2009 Annual Report of the State Oil and Gas Supervisor - California Department of Conservation</t>
  </si>
  <si>
    <t>BHPBilliton_Crude_Assay_Pyrenees.pdf</t>
  </si>
  <si>
    <t>Water Injection (bbl)</t>
  </si>
  <si>
    <t>Steam Injection (bwe)</t>
  </si>
  <si>
    <t>Beer Nose</t>
  </si>
  <si>
    <t>Burrel</t>
  </si>
  <si>
    <t>Comanche Point</t>
  </si>
  <si>
    <t>McCool Ranch</t>
  </si>
  <si>
    <t>West Mountain</t>
  </si>
  <si>
    <t>2012 Steam and Water Injection for TEOR Fields</t>
  </si>
  <si>
    <t>January to December 2012 Monthly Oil and Gas Production and Injection Report, California Department of Conservation</t>
  </si>
  <si>
    <t>2012 Alaska Monthly Oil, Water, Gas Production Data</t>
  </si>
  <si>
    <t>2012 Alaska Monthly Water, Gas, and Waste Injection Data</t>
  </si>
  <si>
    <t>NGL (bbl)</t>
  </si>
  <si>
    <t>Assumed a field age of 48 years and field depth of 5500 feet (based average discovery date and field depth for Wafra (Eocene), South Umm Gudair, and South Fuwaris fields of the Neutral Zone).  Assumed three years from discovery to production.</t>
  </si>
  <si>
    <t>Assumed a field age of 48 years and field depth of 7240 feet (based average discovery date and field depth for Wafra (Ratawi), South Umm Gudair, and South Fuwaris fields of the Neutral Zone).  Assumed three years from discovery to production.</t>
  </si>
  <si>
    <t>Hamaca</t>
  </si>
  <si>
    <t>Month</t>
  </si>
  <si>
    <t>Data Sources</t>
  </si>
  <si>
    <t>Gas</t>
  </si>
  <si>
    <t>https://www.dmr.nd.gov/oilgas/stats/Gas1990ToPresent.pdf</t>
  </si>
  <si>
    <t>Oil production (BOPD)</t>
  </si>
  <si>
    <t>2012 daily oil production for North Dakota: See data table below</t>
  </si>
  <si>
    <t>Average value for North Dakota 2012: See data table below</t>
  </si>
  <si>
    <t>https://wwwapps.emnrd.state.nm.us/ocd/ocdpermitting/Reporting/Production/ExpandedProductionInjectionSummaryReport.aspx</t>
  </si>
  <si>
    <t>Data Source:</t>
  </si>
  <si>
    <t>Fraction gas inj.</t>
  </si>
  <si>
    <t>CO2 Inj. (scf/bbl)</t>
  </si>
  <si>
    <t>WIR (bbl/bbl)</t>
  </si>
  <si>
    <t>Oil (BOPD)</t>
  </si>
  <si>
    <t>State Averages</t>
  </si>
  <si>
    <t>-</t>
  </si>
  <si>
    <t>Total:</t>
  </si>
  <si>
    <t>Coalseam Wells (Included)</t>
  </si>
  <si>
    <t>San Juan</t>
  </si>
  <si>
    <t>(Included)</t>
  </si>
  <si>
    <t>Inj Gas</t>
  </si>
  <si>
    <t>Inj CO2</t>
  </si>
  <si>
    <t>NE Inj Water</t>
  </si>
  <si>
    <t>NW Inj Water</t>
  </si>
  <si>
    <t>SE Inj Water</t>
  </si>
  <si>
    <t>Prod Water Raton</t>
  </si>
  <si>
    <t>Prod Water</t>
  </si>
  <si>
    <t>Total Prod Water</t>
  </si>
  <si>
    <t>Prod Water Colfax Gas Wells</t>
  </si>
  <si>
    <t>Prod Water NW Gas Wells</t>
  </si>
  <si>
    <t>Prod Water NW Oil Wells</t>
  </si>
  <si>
    <t>Prod Water SE Gas Wells</t>
  </si>
  <si>
    <t>Prod Water SE Oil Wells</t>
  </si>
  <si>
    <t>Prod CO2</t>
  </si>
  <si>
    <t>Total Oil</t>
  </si>
  <si>
    <t>Oil NW Gas Wells</t>
  </si>
  <si>
    <t>Oil NW Oil Wells</t>
  </si>
  <si>
    <t>Oil SE Gas Wells</t>
  </si>
  <si>
    <t>Oil SE Oil Wells</t>
  </si>
  <si>
    <t>Coalseam Gas San Juan</t>
  </si>
  <si>
    <t>Coalseam Gas Raton (Included)</t>
  </si>
  <si>
    <t>Total Gas</t>
  </si>
  <si>
    <t>Gas Colfax Gas Wells</t>
  </si>
  <si>
    <t>Gas NW Gas Wells</t>
  </si>
  <si>
    <t>Gas NW Oil Wells</t>
  </si>
  <si>
    <t>Gas SE Gas Wells</t>
  </si>
  <si>
    <t>Gas SE Oil Wells</t>
  </si>
  <si>
    <t>Year</t>
  </si>
  <si>
    <t>Water inj. (bbl)</t>
  </si>
  <si>
    <t>Gas inj. (mcf)</t>
  </si>
  <si>
    <t>Sources:</t>
  </si>
  <si>
    <t xml:space="preserve">Report Date 05/21/13 </t>
  </si>
  <si>
    <t>http://wogcc.state.wy.us/</t>
  </si>
  <si>
    <t xml:space="preserve">Production For Year 2012 </t>
  </si>
  <si>
    <t>Note:</t>
  </si>
  <si>
    <t xml:space="preserve">Based On Oil Production </t>
  </si>
  <si>
    <t xml:space="preserve">Field </t>
  </si>
  <si>
    <t xml:space="preserve">Oil Bbls </t>
  </si>
  <si>
    <t xml:space="preserve">Gas Mcf </t>
  </si>
  <si>
    <t xml:space="preserve">Water Bbls </t>
  </si>
  <si>
    <t xml:space="preserve">WC </t>
  </si>
  <si>
    <t xml:space="preserve">SALT CREEK </t>
  </si>
  <si>
    <t xml:space="preserve">OREGON BASIN </t>
  </si>
  <si>
    <t xml:space="preserve">BEAVER CREEK </t>
  </si>
  <si>
    <t xml:space="preserve">PATRICK DRAW </t>
  </si>
  <si>
    <t xml:space="preserve">HORNBUCKLE </t>
  </si>
  <si>
    <t xml:space="preserve">SPRING CREEK SOUTH </t>
  </si>
  <si>
    <t xml:space="preserve">ELK BASIN </t>
  </si>
  <si>
    <t xml:space="preserve">HOUSE CREEK </t>
  </si>
  <si>
    <t xml:space="preserve">GARLAND </t>
  </si>
  <si>
    <t xml:space="preserve">HAMILTON DOME </t>
  </si>
  <si>
    <t xml:space="preserve">GRASS CREEK </t>
  </si>
  <si>
    <t xml:space="preserve">HARTZOG DRAW </t>
  </si>
  <si>
    <t xml:space="preserve">CIRCLE RIDGE </t>
  </si>
  <si>
    <t xml:space="preserve">CROSSBOW </t>
  </si>
  <si>
    <t xml:space="preserve">STEAMBOAT BUTTE </t>
  </si>
  <si>
    <t xml:space="preserve">LITTLE BUFFALO BASIN </t>
  </si>
  <si>
    <t xml:space="preserve">DEEN DRAW EAST </t>
  </si>
  <si>
    <t xml:space="preserve">PITCHFORK </t>
  </si>
  <si>
    <t xml:space="preserve">GREASEWOOD </t>
  </si>
  <si>
    <t xml:space="preserve">BYRON </t>
  </si>
  <si>
    <t xml:space="preserve">FINN-SHURLEY </t>
  </si>
  <si>
    <t xml:space="preserve">SILO </t>
  </si>
  <si>
    <t xml:space="preserve">TIMBER CREEK </t>
  </si>
  <si>
    <t xml:space="preserve">WINKLEMAN </t>
  </si>
  <si>
    <t xml:space="preserve">SCOTT </t>
  </si>
  <si>
    <t xml:space="preserve">BUTTE DRAW </t>
  </si>
  <si>
    <t xml:space="preserve">THOMPSON CREEK </t>
  </si>
  <si>
    <t xml:space="preserve">GOOSEBERRY </t>
  </si>
  <si>
    <t xml:space="preserve">FOURBEAR </t>
  </si>
  <si>
    <t xml:space="preserve">GEBO </t>
  </si>
  <si>
    <t xml:space="preserve">MELLOTT RANCH </t>
  </si>
  <si>
    <t xml:space="preserve">MAVERICK SPRINGS </t>
  </si>
  <si>
    <t xml:space="preserve">SUNSHINE NORTH </t>
  </si>
  <si>
    <t xml:space="preserve">COTTONWOOD CREEK </t>
  </si>
  <si>
    <t xml:space="preserve">WELL DRAW </t>
  </si>
  <si>
    <t xml:space="preserve">BLACK MOUNTAIN </t>
  </si>
  <si>
    <t xml:space="preserve">FRANNIE </t>
  </si>
  <si>
    <t xml:space="preserve">PURPLE SAGE </t>
  </si>
  <si>
    <t xml:space="preserve">MURPHY DOME </t>
  </si>
  <si>
    <t xml:space="preserve">K-BAR </t>
  </si>
  <si>
    <t xml:space="preserve">HIDDEN DOME </t>
  </si>
  <si>
    <t xml:space="preserve">ROZET </t>
  </si>
  <si>
    <t xml:space="preserve">SPEARHEAD RANCH </t>
  </si>
  <si>
    <t xml:space="preserve">SLATTERY </t>
  </si>
  <si>
    <t xml:space="preserve">ROCKY POINT </t>
  </si>
  <si>
    <t xml:space="preserve">NOTCHES </t>
  </si>
  <si>
    <t xml:space="preserve">CASPER CREEK SOUTH </t>
  </si>
  <si>
    <t xml:space="preserve">HALF MOON </t>
  </si>
  <si>
    <t xml:space="preserve">PINE TREE </t>
  </si>
  <si>
    <t xml:space="preserve">MIKES DRAW </t>
  </si>
  <si>
    <t xml:space="preserve">GAITHER DRAW </t>
  </si>
  <si>
    <t xml:space="preserve">KAYE </t>
  </si>
  <si>
    <t xml:space="preserve">POWELL </t>
  </si>
  <si>
    <t xml:space="preserve">LUCKEY DITCH </t>
  </si>
  <si>
    <t xml:space="preserve">HOLLER DRAW </t>
  </si>
  <si>
    <t xml:space="preserve">CLARETON </t>
  </si>
  <si>
    <t xml:space="preserve">SUSSEX </t>
  </si>
  <si>
    <t xml:space="preserve">HALVERSON </t>
  </si>
  <si>
    <t xml:space="preserve">FERGUSON RANCH </t>
  </si>
  <si>
    <t xml:space="preserve">CULP DRAW </t>
  </si>
  <si>
    <t xml:space="preserve">TORCHLIGHT </t>
  </si>
  <si>
    <t xml:space="preserve">WILLOW DRAW </t>
  </si>
  <si>
    <t xml:space="preserve">BIG SAND DRAW </t>
  </si>
  <si>
    <t xml:space="preserve">SAGE CREEK </t>
  </si>
  <si>
    <t xml:space="preserve">LANDER </t>
  </si>
  <si>
    <t xml:space="preserve">NORTH FORK </t>
  </si>
  <si>
    <t xml:space="preserve">DALLAS </t>
  </si>
  <si>
    <t xml:space="preserve">RAVEN CREEK </t>
  </si>
  <si>
    <t xml:space="preserve">DUVALL RANCH </t>
  </si>
  <si>
    <t xml:space="preserve">BONE PILE </t>
  </si>
  <si>
    <t xml:space="preserve">REEL </t>
  </si>
  <si>
    <t xml:space="preserve">GOLDEN EAGLE </t>
  </si>
  <si>
    <t xml:space="preserve">SHOSHONE </t>
  </si>
  <si>
    <t xml:space="preserve">GLO </t>
  </si>
  <si>
    <t xml:space="preserve">HALVERSON NORTH </t>
  </si>
  <si>
    <t xml:space="preserve">LANCE CREEK </t>
  </si>
  <si>
    <t xml:space="preserve">TABLE MOUNTAIN </t>
  </si>
  <si>
    <t xml:space="preserve">PRONG CREEK </t>
  </si>
  <si>
    <t xml:space="preserve">POISON SPIDER </t>
  </si>
  <si>
    <t xml:space="preserve">TEAPOT NAVAL RESERVE </t>
  </si>
  <si>
    <t xml:space="preserve">CODY </t>
  </si>
  <si>
    <t xml:space="preserve">KITTY </t>
  </si>
  <si>
    <t xml:space="preserve">PORCUPINE </t>
  </si>
  <si>
    <t xml:space="preserve">RENO </t>
  </si>
  <si>
    <t xml:space="preserve">FD </t>
  </si>
  <si>
    <t xml:space="preserve">CRAWFORD DRAW </t>
  </si>
  <si>
    <t xml:space="preserve">SNAKE CHARMER DRAW </t>
  </si>
  <si>
    <t xml:space="preserve">SAGE SPRING CREEK </t>
  </si>
  <si>
    <t xml:space="preserve">FINLEY DRAW </t>
  </si>
  <si>
    <t xml:space="preserve">GIBBS </t>
  </si>
  <si>
    <t xml:space="preserve">MOORCROFT WEST </t>
  </si>
  <si>
    <t xml:space="preserve">POWNALL RANCH </t>
  </si>
  <si>
    <t xml:space="preserve">GOLDEN PRAIRIE </t>
  </si>
  <si>
    <t xml:space="preserve">ORPHA </t>
  </si>
  <si>
    <t xml:space="preserve">TISDALE NORTH </t>
  </si>
  <si>
    <t xml:space="preserve">CELLARS RANCH </t>
  </si>
  <si>
    <t xml:space="preserve">STEWART </t>
  </si>
  <si>
    <t xml:space="preserve">UPPER DUCK CREEK </t>
  </si>
  <si>
    <t xml:space="preserve">COLE CREEK </t>
  </si>
  <si>
    <t xml:space="preserve">SANDBAR EAST </t>
  </si>
  <si>
    <t xml:space="preserve">LITTLE SAND DRAW </t>
  </si>
  <si>
    <t xml:space="preserve">SUSSEX WEST </t>
  </si>
  <si>
    <t xml:space="preserve">OSAGE </t>
  </si>
  <si>
    <t xml:space="preserve">GUTHREY </t>
  </si>
  <si>
    <t xml:space="preserve">MAYSDORF </t>
  </si>
  <si>
    <t xml:space="preserve">ASH DRAW </t>
  </si>
  <si>
    <t xml:space="preserve">SAND DUNES </t>
  </si>
  <si>
    <t xml:space="preserve">HELDT DRAW </t>
  </si>
  <si>
    <t xml:space="preserve">KIRBY CREEK </t>
  </si>
  <si>
    <t xml:space="preserve">HOMESTEAD </t>
  </si>
  <si>
    <t xml:space="preserve">DUTCH </t>
  </si>
  <si>
    <t xml:space="preserve">ROCK RIVER </t>
  </si>
  <si>
    <t xml:space="preserve">LAD </t>
  </si>
  <si>
    <t xml:space="preserve">TWENTY-ONE MILE BUTTE </t>
  </si>
  <si>
    <t xml:space="preserve">TERRACE </t>
  </si>
  <si>
    <t xml:space="preserve">TROUT POND </t>
  </si>
  <si>
    <t xml:space="preserve">FRISBY SOUTH </t>
  </si>
  <si>
    <t xml:space="preserve">GLO NORTH </t>
  </si>
  <si>
    <t xml:space="preserve">LAKE CREEK </t>
  </si>
  <si>
    <t xml:space="preserve">DONKEY CREEK </t>
  </si>
  <si>
    <t xml:space="preserve">GLENROCK SOUTH </t>
  </si>
  <si>
    <t xml:space="preserve">ELK BASIN SOUTH </t>
  </si>
  <si>
    <t xml:space="preserve">BISON BASIN </t>
  </si>
  <si>
    <t xml:space="preserve">EDSEL </t>
  </si>
  <si>
    <t xml:space="preserve">QUEALY </t>
  </si>
  <si>
    <t xml:space="preserve">DRY GULCH </t>
  </si>
  <si>
    <t xml:space="preserve">SEMLEK </t>
  </si>
  <si>
    <t xml:space="preserve">SHELDON </t>
  </si>
  <si>
    <t xml:space="preserve">SALT CREEK EAST </t>
  </si>
  <si>
    <t xml:space="preserve">BAILEY DOME </t>
  </si>
  <si>
    <t xml:space="preserve">BUCK CREEK </t>
  </si>
  <si>
    <t xml:space="preserve">CAMP CREEK </t>
  </si>
  <si>
    <t xml:space="preserve">ROZET SOUTH </t>
  </si>
  <si>
    <t xml:space="preserve">BORIE </t>
  </si>
  <si>
    <t xml:space="preserve">WINDMILL </t>
  </si>
  <si>
    <t xml:space="preserve">HEATH </t>
  </si>
  <si>
    <t xml:space="preserve">NO WATER CREEK </t>
  </si>
  <si>
    <t xml:space="preserve">RATTLESNAKE </t>
  </si>
  <si>
    <t xml:space="preserve">KUEHNE RANCH EAST </t>
  </si>
  <si>
    <t xml:space="preserve">LITTLE MITCHELL CREEK </t>
  </si>
  <si>
    <t xml:space="preserve">KIEHL </t>
  </si>
  <si>
    <t xml:space="preserve">LOST DOME </t>
  </si>
  <si>
    <t xml:space="preserve">FLAT CREEK </t>
  </si>
  <si>
    <t xml:space="preserve">PHILLIPS CREEK </t>
  </si>
  <si>
    <t xml:space="preserve">FISH </t>
  </si>
  <si>
    <t xml:space="preserve">BRACKEN </t>
  </si>
  <si>
    <t xml:space="preserve">TRIANGLE U </t>
  </si>
  <si>
    <t xml:space="preserve">SA CREEK </t>
  </si>
  <si>
    <t xml:space="preserve">ANT HILLS NORTH </t>
  </si>
  <si>
    <t xml:space="preserve">TUIT DRAW </t>
  </si>
  <si>
    <t xml:space="preserve">BRIDGE DRAW </t>
  </si>
  <si>
    <t xml:space="preserve">HUNT </t>
  </si>
  <si>
    <t xml:space="preserve">SIERRA MADRE </t>
  </si>
  <si>
    <t xml:space="preserve">LIZARD HEAD </t>
  </si>
  <si>
    <t xml:space="preserve">SODA WELL </t>
  </si>
  <si>
    <t xml:space="preserve">SAND DRAW SOUTH </t>
  </si>
  <si>
    <t xml:space="preserve">UTE </t>
  </si>
  <si>
    <t xml:space="preserve">ROZET EAST </t>
  </si>
  <si>
    <t xml:space="preserve">SHEEP POINT </t>
  </si>
  <si>
    <t xml:space="preserve">BREAKS </t>
  </si>
  <si>
    <t xml:space="preserve">SAND DRAW NORTH </t>
  </si>
  <si>
    <t xml:space="preserve">SEMLEK WEST </t>
  </si>
  <si>
    <t xml:space="preserve">ALPHA </t>
  </si>
  <si>
    <t xml:space="preserve">MORAN </t>
  </si>
  <si>
    <t xml:space="preserve">MUSH CREEK </t>
  </si>
  <si>
    <t xml:space="preserve">SEEDY DRAW </t>
  </si>
  <si>
    <t xml:space="preserve">ENIGMA </t>
  </si>
  <si>
    <t xml:space="preserve">BREEN </t>
  </si>
  <si>
    <t xml:space="preserve">BONANZA </t>
  </si>
  <si>
    <t xml:space="preserve">LILY </t>
  </si>
  <si>
    <t xml:space="preserve">RECLUSE </t>
  </si>
  <si>
    <t xml:space="preserve">PILOT BUTTE </t>
  </si>
  <si>
    <t xml:space="preserve">EMERALD </t>
  </si>
  <si>
    <t xml:space="preserve">WHISKEY SPRINGS </t>
  </si>
  <si>
    <t xml:space="preserve">ALKALI ANTICLINE </t>
  </si>
  <si>
    <t xml:space="preserve">JAZBO </t>
  </si>
  <si>
    <t xml:space="preserve">HORSE CREEK </t>
  </si>
  <si>
    <t xml:space="preserve">DEAD HORSE CREEK SOUTH </t>
  </si>
  <si>
    <t xml:space="preserve">ESPY </t>
  </si>
  <si>
    <t xml:space="preserve">SHIPPY </t>
  </si>
  <si>
    <t xml:space="preserve">MCDONALD DRAW </t>
  </si>
  <si>
    <t xml:space="preserve">BROOKS DRAW </t>
  </si>
  <si>
    <t xml:space="preserve">PUMPKIN BUTTES </t>
  </si>
  <si>
    <t xml:space="preserve">MAHONEY DOME </t>
  </si>
  <si>
    <t xml:space="preserve">SKULL CREEK </t>
  </si>
  <si>
    <t xml:space="preserve">DILLINGER RANCH </t>
  </si>
  <si>
    <t xml:space="preserve">BIG HAND </t>
  </si>
  <si>
    <t xml:space="preserve">SCHOOL CREEK </t>
  </si>
  <si>
    <t xml:space="preserve">POISON SPIDER WEST </t>
  </si>
  <si>
    <t xml:space="preserve">ROZET WEST </t>
  </si>
  <si>
    <t xml:space="preserve">GAS DRAW </t>
  </si>
  <si>
    <t xml:space="preserve">FETTER </t>
  </si>
  <si>
    <t xml:space="preserve">VICTOR </t>
  </si>
  <si>
    <t xml:space="preserve">POISON DRAW </t>
  </si>
  <si>
    <t xml:space="preserve">FOURMILE </t>
  </si>
  <si>
    <t xml:space="preserve">PRONG CREEK WEST </t>
  </si>
  <si>
    <t xml:space="preserve">WHISKEY SPRINGS UNIT </t>
  </si>
  <si>
    <t xml:space="preserve">BROOKS RANCH </t>
  </si>
  <si>
    <t xml:space="preserve">COYOTE CREEK SOUTH </t>
  </si>
  <si>
    <t xml:space="preserve">COYOTE CREEK </t>
  </si>
  <si>
    <t xml:space="preserve">FIDDLER CREEK </t>
  </si>
  <si>
    <t xml:space="preserve">BOWER </t>
  </si>
  <si>
    <t xml:space="preserve">LITTLE MISSOURI </t>
  </si>
  <si>
    <t xml:space="preserve">WALLACE SOUTH </t>
  </si>
  <si>
    <t xml:space="preserve">CANDY DRAW </t>
  </si>
  <si>
    <t xml:space="preserve">SWARTZ DRAW </t>
  </si>
  <si>
    <t xml:space="preserve">NORTH STAR </t>
  </si>
  <si>
    <t xml:space="preserve">MEADOW CREEK </t>
  </si>
  <si>
    <t xml:space="preserve">HAMM </t>
  </si>
  <si>
    <t xml:space="preserve">SPRING HOLE </t>
  </si>
  <si>
    <t xml:space="preserve">WIDGE </t>
  </si>
  <si>
    <t xml:space="preserve">BULL CREEK </t>
  </si>
  <si>
    <t xml:space="preserve">WINTER DRAW </t>
  </si>
  <si>
    <t xml:space="preserve">TANNER </t>
  </si>
  <si>
    <t xml:space="preserve">QUEST </t>
  </si>
  <si>
    <t xml:space="preserve">TRIANGLE U EAST </t>
  </si>
  <si>
    <t xml:space="preserve">LEE DRAW </t>
  </si>
  <si>
    <t xml:space="preserve">MILLER CREEK </t>
  </si>
  <si>
    <t xml:space="preserve">V-TWO DRAW </t>
  </si>
  <si>
    <t xml:space="preserve">PAUL DRAW </t>
  </si>
  <si>
    <t xml:space="preserve">DEADMAN CREEK </t>
  </si>
  <si>
    <t xml:space="preserve">SODA WELL EAST </t>
  </si>
  <si>
    <t xml:space="preserve">M-D </t>
  </si>
  <si>
    <t xml:space="preserve">COLE CREEK SOUTH </t>
  </si>
  <si>
    <t xml:space="preserve">HIGH ROAD </t>
  </si>
  <si>
    <t xml:space="preserve">INDIAN TREE </t>
  </si>
  <si>
    <t xml:space="preserve">ROLFF LAKE </t>
  </si>
  <si>
    <t xml:space="preserve">DONKEY CREEK NORTH </t>
  </si>
  <si>
    <t xml:space="preserve">BIG MEDICINE BOW </t>
  </si>
  <si>
    <t xml:space="preserve">DEEN DRAW </t>
  </si>
  <si>
    <t xml:space="preserve">JEPSON DRAW </t>
  </si>
  <si>
    <t xml:space="preserve">WARM SPRINGS </t>
  </si>
  <si>
    <t xml:space="preserve">WOOD </t>
  </si>
  <si>
    <t xml:space="preserve">WOLF DRAW </t>
  </si>
  <si>
    <t xml:space="preserve">BARBER CREEK </t>
  </si>
  <si>
    <t xml:space="preserve">BISHOP RANCH SOUTH </t>
  </si>
  <si>
    <t xml:space="preserve">WALLACE </t>
  </si>
  <si>
    <t xml:space="preserve">KICKEN DRAW </t>
  </si>
  <si>
    <t xml:space="preserve">TEXAS TRAIL </t>
  </si>
  <si>
    <t xml:space="preserve">EMPIRE </t>
  </si>
  <si>
    <t xml:space="preserve">KUMMERFELD </t>
  </si>
  <si>
    <t xml:space="preserve">FLAT TOP </t>
  </si>
  <si>
    <t xml:space="preserve">SPENCE DOME </t>
  </si>
  <si>
    <t xml:space="preserve">BIG MUDDY </t>
  </si>
  <si>
    <t xml:space="preserve">OSHOTO </t>
  </si>
  <si>
    <t xml:space="preserve">NORTH DANKER </t>
  </si>
  <si>
    <t xml:space="preserve">BRUSH CREEK </t>
  </si>
  <si>
    <t xml:space="preserve">DERBY </t>
  </si>
  <si>
    <t xml:space="preserve">BIGFOOT </t>
  </si>
  <si>
    <t xml:space="preserve">NETA </t>
  </si>
  <si>
    <t xml:space="preserve">MANNING </t>
  </si>
  <si>
    <t xml:space="preserve">KUEHNE RANCH </t>
  </si>
  <si>
    <t xml:space="preserve">RULE </t>
  </si>
  <si>
    <t xml:space="preserve">CHAN </t>
  </si>
  <si>
    <t xml:space="preserve">DEEP DRAW </t>
  </si>
  <si>
    <t xml:space="preserve">OTTIE DRAW </t>
  </si>
  <si>
    <t xml:space="preserve">RAINBOW RANCH NORTH </t>
  </si>
  <si>
    <t xml:space="preserve">PRAIRIE CREEK </t>
  </si>
  <si>
    <t xml:space="preserve">OIL MOUNTAIN </t>
  </si>
  <si>
    <t xml:space="preserve">INDIAN CREEK </t>
  </si>
  <si>
    <t xml:space="preserve">CLARK RANCH </t>
  </si>
  <si>
    <t xml:space="preserve">SPRINGEN RANCH </t>
  </si>
  <si>
    <t xml:space="preserve">LITTLE LARAMIE </t>
  </si>
  <si>
    <t xml:space="preserve">BIG POLECAT </t>
  </si>
  <si>
    <t xml:space="preserve">HAIGHT </t>
  </si>
  <si>
    <t xml:space="preserve">KUEHNE RANCH SOUTHEAST </t>
  </si>
  <si>
    <t xml:space="preserve">LAK RANCH </t>
  </si>
  <si>
    <t xml:space="preserve">MARNIE SOUTH </t>
  </si>
  <si>
    <t xml:space="preserve">PAYNE </t>
  </si>
  <si>
    <t xml:space="preserve">PRAIRIE CREEK SOUTH </t>
  </si>
  <si>
    <t xml:space="preserve">SAGE CREEK WEST </t>
  </si>
  <si>
    <t xml:space="preserve">LEGACY </t>
  </si>
  <si>
    <t xml:space="preserve">RAINBOW RANCH </t>
  </si>
  <si>
    <t xml:space="preserve">THOLSON </t>
  </si>
  <si>
    <t xml:space="preserve">CLEAR CREEK </t>
  </si>
  <si>
    <t xml:space="preserve">MULE CREEK </t>
  </si>
  <si>
    <t xml:space="preserve">GIBBS SOUTH </t>
  </si>
  <si>
    <t xml:space="preserve">AM-KIRK </t>
  </si>
  <si>
    <t xml:space="preserve">LAZY B </t>
  </si>
  <si>
    <t xml:space="preserve">WALKER DOME </t>
  </si>
  <si>
    <t xml:space="preserve">BURKE RANCH EAST </t>
  </si>
  <si>
    <t xml:space="preserve">TISDALE EAST </t>
  </si>
  <si>
    <t xml:space="preserve">DRY FORK </t>
  </si>
  <si>
    <t xml:space="preserve">LONG TREE </t>
  </si>
  <si>
    <t xml:space="preserve">LONETREE CREEK </t>
  </si>
  <si>
    <t xml:space="preserve">FALCON RIDGE </t>
  </si>
  <si>
    <t xml:space="preserve">RIGHT A WAY </t>
  </si>
  <si>
    <t xml:space="preserve">COLLINS </t>
  </si>
  <si>
    <t xml:space="preserve">KIRBY DRAW SOUTH </t>
  </si>
  <si>
    <t xml:space="preserve">RADERVILLE </t>
  </si>
  <si>
    <t xml:space="preserve">ROCK CREEK </t>
  </si>
  <si>
    <t xml:space="preserve">ROBINSON RANCH </t>
  </si>
  <si>
    <t xml:space="preserve">STEWART EAST </t>
  </si>
  <si>
    <t xml:space="preserve">RED BIRD </t>
  </si>
  <si>
    <t xml:space="preserve">DEAD HORSE CREEK </t>
  </si>
  <si>
    <t xml:space="preserve">ASH CREEK SOUTH </t>
  </si>
  <si>
    <t xml:space="preserve">MAPES </t>
  </si>
  <si>
    <t xml:space="preserve">CAMBRIDGE </t>
  </si>
  <si>
    <t xml:space="preserve">KUMMERFELD WEST </t>
  </si>
  <si>
    <t xml:space="preserve">FENCE CREEK </t>
  </si>
  <si>
    <t xml:space="preserve">CARSON </t>
  </si>
  <si>
    <t xml:space="preserve">HOOVER GULCH </t>
  </si>
  <si>
    <t xml:space="preserve">HOUSE CREEK WEST </t>
  </si>
  <si>
    <t xml:space="preserve">BERGER HILL </t>
  </si>
  <si>
    <t xml:space="preserve">SADDLE RIDGE </t>
  </si>
  <si>
    <t xml:space="preserve">ASH </t>
  </si>
  <si>
    <t xml:space="preserve">ARCHIBALD </t>
  </si>
  <si>
    <t xml:space="preserve">BOGGY CREEK </t>
  </si>
  <si>
    <t xml:space="preserve">HAY CREEK </t>
  </si>
  <si>
    <t xml:space="preserve">SILVER TIP SOUTH </t>
  </si>
  <si>
    <t xml:space="preserve">COLLUMS </t>
  </si>
  <si>
    <t xml:space="preserve">WAUGH </t>
  </si>
  <si>
    <t xml:space="preserve">GREYBULL </t>
  </si>
  <si>
    <t xml:space="preserve">PLEASANTDALE </t>
  </si>
  <si>
    <t xml:space="preserve">SAWGRASS </t>
  </si>
  <si>
    <t xml:space="preserve">SOUTH FORK </t>
  </si>
  <si>
    <t xml:space="preserve">SIMPSON RANCH </t>
  </si>
  <si>
    <t xml:space="preserve">EITEL </t>
  </si>
  <si>
    <t xml:space="preserve">COWLEY </t>
  </si>
  <si>
    <t xml:space="preserve">ROBINSON RANCH EAST </t>
  </si>
  <si>
    <t xml:space="preserve">POWELL SOUTH </t>
  </si>
  <si>
    <t>Totals</t>
  </si>
  <si>
    <t>Wyoming</t>
  </si>
  <si>
    <t>Estimated distance from Casper, WY to Los Angeles via rail.</t>
  </si>
  <si>
    <t>Restricted data to fields producing 10,000 bbl oil in 2012.  Eliminated all fields with a GOR greater than 15,000 scf/bbl.</t>
  </si>
  <si>
    <t>Jurisdiction</t>
  </si>
  <si>
    <t>Oil (Mbbl)</t>
  </si>
  <si>
    <t>Gas (MMcf)</t>
  </si>
  <si>
    <t>V&amp;F (MMcf)</t>
  </si>
  <si>
    <t>Inj. (MMcf)</t>
  </si>
  <si>
    <t>FOR (scf/bbl)*</t>
  </si>
  <si>
    <t>Fraction Inj.</t>
  </si>
  <si>
    <t>New Mexico</t>
  </si>
  <si>
    <t>* Assume all "venting and flaring" is flaring and all is attributable to oil production</t>
  </si>
  <si>
    <t>See New Mexico Data worksheet</t>
  </si>
  <si>
    <t>See Wyoming Data worksheet</t>
  </si>
  <si>
    <t xml:space="preserve">Source:  Data downloaded as ASCII file and converted to Excel on 5/9/2013 from Bureau of Safety and Environmental Enforcement website http://www.data.bsee.gov/homepg/data_center/production/PacificFreeProd.asp </t>
  </si>
  <si>
    <t>Injection</t>
  </si>
  <si>
    <t>First Production</t>
  </si>
  <si>
    <t>P00301</t>
  </si>
  <si>
    <t xml:space="preserve"> A050</t>
  </si>
  <si>
    <t>G</t>
  </si>
  <si>
    <t>LB 6488</t>
  </si>
  <si>
    <t>BETA OPERATING COMPANY, LLC</t>
  </si>
  <si>
    <t>BETA</t>
  </si>
  <si>
    <t>S01</t>
  </si>
  <si>
    <t>P00296</t>
  </si>
  <si>
    <t xml:space="preserve"> B002</t>
  </si>
  <si>
    <t>O</t>
  </si>
  <si>
    <t>LB 6437</t>
  </si>
  <si>
    <t>DCOR, L.L.C.</t>
  </si>
  <si>
    <t xml:space="preserve"> B003</t>
  </si>
  <si>
    <t xml:space="preserve"> B004</t>
  </si>
  <si>
    <t xml:space="preserve"> B005</t>
  </si>
  <si>
    <t>LB 6438</t>
  </si>
  <si>
    <t xml:space="preserve"> B006</t>
  </si>
  <si>
    <t xml:space="preserve"> B008</t>
  </si>
  <si>
    <t xml:space="preserve"> B009</t>
  </si>
  <si>
    <t xml:space="preserve"> B010</t>
  </si>
  <si>
    <t xml:space="preserve"> B012</t>
  </si>
  <si>
    <t xml:space="preserve"> B014</t>
  </si>
  <si>
    <t xml:space="preserve"> B017</t>
  </si>
  <si>
    <t xml:space="preserve"> B018</t>
  </si>
  <si>
    <t xml:space="preserve"> B020</t>
  </si>
  <si>
    <t xml:space="preserve"> B023</t>
  </si>
  <si>
    <t>P00300</t>
  </si>
  <si>
    <t xml:space="preserve"> A001</t>
  </si>
  <si>
    <t>S02</t>
  </si>
  <si>
    <t xml:space="preserve"> A013</t>
  </si>
  <si>
    <t xml:space="preserve"> A020</t>
  </si>
  <si>
    <t xml:space="preserve"> A024</t>
  </si>
  <si>
    <t xml:space="preserve"> A028</t>
  </si>
  <si>
    <t xml:space="preserve"> A030</t>
  </si>
  <si>
    <t xml:space="preserve"> A031</t>
  </si>
  <si>
    <t xml:space="preserve"> A032</t>
  </si>
  <si>
    <t xml:space="preserve"> A040</t>
  </si>
  <si>
    <t xml:space="preserve"> A051</t>
  </si>
  <si>
    <t xml:space="preserve"> A052</t>
  </si>
  <si>
    <t>LB 6487</t>
  </si>
  <si>
    <t xml:space="preserve"> A055</t>
  </si>
  <si>
    <t xml:space="preserve"> A058</t>
  </si>
  <si>
    <t xml:space="preserve"> A059</t>
  </si>
  <si>
    <t xml:space="preserve"> A063</t>
  </si>
  <si>
    <t xml:space="preserve"> A074</t>
  </si>
  <si>
    <t xml:space="preserve"> A007</t>
  </si>
  <si>
    <t xml:space="preserve"> A015</t>
  </si>
  <si>
    <t xml:space="preserve"> A027</t>
  </si>
  <si>
    <t xml:space="preserve"> A038</t>
  </si>
  <si>
    <t xml:space="preserve"> A043</t>
  </si>
  <si>
    <t xml:space="preserve"> A056</t>
  </si>
  <si>
    <t xml:space="preserve"> A057</t>
  </si>
  <si>
    <t xml:space="preserve"> C001</t>
  </si>
  <si>
    <t xml:space="preserve"> C005</t>
  </si>
  <si>
    <t xml:space="preserve"> C006</t>
  </si>
  <si>
    <t xml:space="preserve"> C009</t>
  </si>
  <si>
    <t xml:space="preserve"> C011</t>
  </si>
  <si>
    <t xml:space="preserve"> C018</t>
  </si>
  <si>
    <t xml:space="preserve"> C019</t>
  </si>
  <si>
    <t xml:space="preserve"> C020</t>
  </si>
  <si>
    <t xml:space="preserve"> C022</t>
  </si>
  <si>
    <t xml:space="preserve"> C027</t>
  </si>
  <si>
    <t xml:space="preserve"> C030</t>
  </si>
  <si>
    <t xml:space="preserve"> C034</t>
  </si>
  <si>
    <t xml:space="preserve"> C036</t>
  </si>
  <si>
    <t xml:space="preserve"> C038</t>
  </si>
  <si>
    <t xml:space="preserve"> C042</t>
  </si>
  <si>
    <t xml:space="preserve"> C044</t>
  </si>
  <si>
    <t xml:space="preserve"> C053</t>
  </si>
  <si>
    <t xml:space="preserve"> C056</t>
  </si>
  <si>
    <t xml:space="preserve"> C060</t>
  </si>
  <si>
    <t xml:space="preserve"> C023</t>
  </si>
  <si>
    <t xml:space="preserve"> B007</t>
  </si>
  <si>
    <t xml:space="preserve"> C052</t>
  </si>
  <si>
    <t xml:space="preserve"> C024</t>
  </si>
  <si>
    <t xml:space="preserve"> C059</t>
  </si>
  <si>
    <t xml:space="preserve"> C004</t>
  </si>
  <si>
    <t xml:space="preserve"> C008</t>
  </si>
  <si>
    <t xml:space="preserve"> C050</t>
  </si>
  <si>
    <t xml:space="preserve"> C013</t>
  </si>
  <si>
    <t xml:space="preserve"> C016</t>
  </si>
  <si>
    <t xml:space="preserve"> C033</t>
  </si>
  <si>
    <t xml:space="preserve"> C061</t>
  </si>
  <si>
    <t xml:space="preserve"> C035</t>
  </si>
  <si>
    <t xml:space="preserve"> B011</t>
  </si>
  <si>
    <t xml:space="preserve"> A025</t>
  </si>
  <si>
    <t xml:space="preserve"> A036</t>
  </si>
  <si>
    <t xml:space="preserve"> A054</t>
  </si>
  <si>
    <t xml:space="preserve"> A076</t>
  </si>
  <si>
    <t xml:space="preserve"> A009</t>
  </si>
  <si>
    <t xml:space="preserve"> A021</t>
  </si>
  <si>
    <t xml:space="preserve"> A023</t>
  </si>
  <si>
    <t xml:space="preserve"> A034</t>
  </si>
  <si>
    <t xml:space="preserve"> A045</t>
  </si>
  <si>
    <t xml:space="preserve"> A047</t>
  </si>
  <si>
    <t xml:space="preserve"> C054</t>
  </si>
  <si>
    <t>LB 6439</t>
  </si>
  <si>
    <t xml:space="preserve"> C055</t>
  </si>
  <si>
    <t xml:space="preserve"> C057</t>
  </si>
  <si>
    <t xml:space="preserve"> B013</t>
  </si>
  <si>
    <t>S</t>
  </si>
  <si>
    <t xml:space="preserve"> B015</t>
  </si>
  <si>
    <t xml:space="preserve"> A002</t>
  </si>
  <si>
    <t xml:space="preserve"> A003</t>
  </si>
  <si>
    <t xml:space="preserve"> A012</t>
  </si>
  <si>
    <t xml:space="preserve"> A018</t>
  </si>
  <si>
    <t xml:space="preserve"> A022</t>
  </si>
  <si>
    <t xml:space="preserve"> A026</t>
  </si>
  <si>
    <t xml:space="preserve"> A033</t>
  </si>
  <si>
    <t xml:space="preserve"> A035</t>
  </si>
  <si>
    <t xml:space="preserve"> A044</t>
  </si>
  <si>
    <t xml:space="preserve"> A048</t>
  </si>
  <si>
    <t xml:space="preserve"> A065</t>
  </si>
  <si>
    <t xml:space="preserve"> A066</t>
  </si>
  <si>
    <t xml:space="preserve"> A067</t>
  </si>
  <si>
    <t xml:space="preserve"> A005</t>
  </si>
  <si>
    <t>S03</t>
  </si>
  <si>
    <t xml:space="preserve"> A014</t>
  </si>
  <si>
    <t xml:space="preserve"> A017</t>
  </si>
  <si>
    <t xml:space="preserve"> A019</t>
  </si>
  <si>
    <t xml:space="preserve"> A037</t>
  </si>
  <si>
    <t xml:space="preserve"> A041</t>
  </si>
  <si>
    <t xml:space="preserve"> A042</t>
  </si>
  <si>
    <t xml:space="preserve"> A061</t>
  </si>
  <si>
    <t xml:space="preserve"> A071</t>
  </si>
  <si>
    <t xml:space="preserve"> C002</t>
  </si>
  <si>
    <t xml:space="preserve"> C003</t>
  </si>
  <si>
    <t xml:space="preserve"> C007</t>
  </si>
  <si>
    <t xml:space="preserve"> C010</t>
  </si>
  <si>
    <t xml:space="preserve"> C012</t>
  </si>
  <si>
    <t xml:space="preserve"> C014</t>
  </si>
  <si>
    <t xml:space="preserve"> C017</t>
  </si>
  <si>
    <t xml:space="preserve"> C021</t>
  </si>
  <si>
    <t xml:space="preserve"> C025</t>
  </si>
  <si>
    <t xml:space="preserve"> C026</t>
  </si>
  <si>
    <t xml:space="preserve"> C028</t>
  </si>
  <si>
    <t xml:space="preserve"> C029</t>
  </si>
  <si>
    <t xml:space="preserve"> C031</t>
  </si>
  <si>
    <t xml:space="preserve"> C032</t>
  </si>
  <si>
    <t xml:space="preserve"> C046</t>
  </si>
  <si>
    <t xml:space="preserve"> C048</t>
  </si>
  <si>
    <t xml:space="preserve"> A073</t>
  </si>
  <si>
    <t xml:space="preserve"> A049</t>
  </si>
  <si>
    <t xml:space="preserve"> A016</t>
  </si>
  <si>
    <t xml:space="preserve"> A064</t>
  </si>
  <si>
    <t xml:space="preserve"> A070</t>
  </si>
  <si>
    <t xml:space="preserve"> B016</t>
  </si>
  <si>
    <t>U</t>
  </si>
  <si>
    <t>X01</t>
  </si>
  <si>
    <t xml:space="preserve"> B019</t>
  </si>
  <si>
    <t>Water flooding</t>
  </si>
  <si>
    <t>P00166</t>
  </si>
  <si>
    <t>LA 6660</t>
  </si>
  <si>
    <t>PACIFIC OPERATORS OFFSHORE, LLC</t>
  </si>
  <si>
    <t>CRPNTR</t>
  </si>
  <si>
    <t xml:space="preserve"> A004</t>
  </si>
  <si>
    <t xml:space="preserve"> A053</t>
  </si>
  <si>
    <t xml:space="preserve"> B001</t>
  </si>
  <si>
    <t xml:space="preserve"> B033</t>
  </si>
  <si>
    <t xml:space="preserve"> B034</t>
  </si>
  <si>
    <t xml:space="preserve"> B035</t>
  </si>
  <si>
    <t xml:space="preserve"> B036</t>
  </si>
  <si>
    <t xml:space="preserve"> B037</t>
  </si>
  <si>
    <t xml:space="preserve"> B039</t>
  </si>
  <si>
    <t>AG027</t>
  </si>
  <si>
    <t>P00240</t>
  </si>
  <si>
    <t>LA 6659</t>
  </si>
  <si>
    <t xml:space="preserve"> B022</t>
  </si>
  <si>
    <t xml:space="preserve"> B025</t>
  </si>
  <si>
    <t xml:space="preserve"> B032</t>
  </si>
  <si>
    <t xml:space="preserve"> A011</t>
  </si>
  <si>
    <t xml:space="preserve"> A046</t>
  </si>
  <si>
    <t xml:space="preserve"> B021</t>
  </si>
  <si>
    <t xml:space="preserve"> B027</t>
  </si>
  <si>
    <t xml:space="preserve"> B028</t>
  </si>
  <si>
    <t xml:space="preserve"> B029</t>
  </si>
  <si>
    <t xml:space="preserve"> B030</t>
  </si>
  <si>
    <t xml:space="preserve"> B040</t>
  </si>
  <si>
    <t xml:space="preserve"> B045</t>
  </si>
  <si>
    <t xml:space="preserve"> B046</t>
  </si>
  <si>
    <t xml:space="preserve"> B047</t>
  </si>
  <si>
    <t>AA016</t>
  </si>
  <si>
    <t>BA002</t>
  </si>
  <si>
    <t>BA005</t>
  </si>
  <si>
    <t xml:space="preserve"> A006</t>
  </si>
  <si>
    <t xml:space="preserve"> B038</t>
  </si>
  <si>
    <t xml:space="preserve"> B043</t>
  </si>
  <si>
    <t>Water injection</t>
  </si>
  <si>
    <t>DSCDRS</t>
  </si>
  <si>
    <t xml:space="preserve"> A008</t>
  </si>
  <si>
    <t xml:space="preserve"> A010</t>
  </si>
  <si>
    <t>S05</t>
  </si>
  <si>
    <t>S04</t>
  </si>
  <si>
    <t>P00241</t>
  </si>
  <si>
    <t>LA 6658</t>
  </si>
  <si>
    <t xml:space="preserve"> B026</t>
  </si>
  <si>
    <t>LA 6707</t>
  </si>
  <si>
    <t xml:space="preserve"> B041</t>
  </si>
  <si>
    <t xml:space="preserve"> B050</t>
  </si>
  <si>
    <t xml:space="preserve"> B053</t>
  </si>
  <si>
    <t xml:space="preserve"> B054</t>
  </si>
  <si>
    <t xml:space="preserve"> B055</t>
  </si>
  <si>
    <t xml:space="preserve"> B061</t>
  </si>
  <si>
    <t xml:space="preserve"> B062</t>
  </si>
  <si>
    <t xml:space="preserve"> B063</t>
  </si>
  <si>
    <t>LA 6708</t>
  </si>
  <si>
    <t xml:space="preserve"> C015</t>
  </si>
  <si>
    <t xml:space="preserve"> C040</t>
  </si>
  <si>
    <t xml:space="preserve"> C045</t>
  </si>
  <si>
    <t xml:space="preserve"> C051</t>
  </si>
  <si>
    <t>AS003</t>
  </si>
  <si>
    <t>AS004</t>
  </si>
  <si>
    <t>BS002</t>
  </si>
  <si>
    <t>BS003</t>
  </si>
  <si>
    <t xml:space="preserve"> B060</t>
  </si>
  <si>
    <t xml:space="preserve"> C041</t>
  </si>
  <si>
    <t xml:space="preserve"> A029</t>
  </si>
  <si>
    <t xml:space="preserve"> A039</t>
  </si>
  <si>
    <t>LA 6709</t>
  </si>
  <si>
    <t xml:space="preserve"> B031</t>
  </si>
  <si>
    <t xml:space="preserve"> B058</t>
  </si>
  <si>
    <t xml:space="preserve"> B064</t>
  </si>
  <si>
    <t xml:space="preserve"> A019L</t>
  </si>
  <si>
    <t>D01</t>
  </si>
  <si>
    <t xml:space="preserve"> A019U</t>
  </si>
  <si>
    <t>D02</t>
  </si>
  <si>
    <t xml:space="preserve"> A045L</t>
  </si>
  <si>
    <t xml:space="preserve"> A045S</t>
  </si>
  <si>
    <t xml:space="preserve"> A046L</t>
  </si>
  <si>
    <t xml:space="preserve"> A046S</t>
  </si>
  <si>
    <t xml:space="preserve"> A054L</t>
  </si>
  <si>
    <t xml:space="preserve"> A054S</t>
  </si>
  <si>
    <t xml:space="preserve"> B002L</t>
  </si>
  <si>
    <t xml:space="preserve"> B002S</t>
  </si>
  <si>
    <t xml:space="preserve"> B040L</t>
  </si>
  <si>
    <t xml:space="preserve"> B040S</t>
  </si>
  <si>
    <t xml:space="preserve"> B042</t>
  </si>
  <si>
    <t xml:space="preserve"> B048L</t>
  </si>
  <si>
    <t xml:space="preserve"> B048S</t>
  </si>
  <si>
    <t xml:space="preserve"> B049L</t>
  </si>
  <si>
    <t xml:space="preserve"> B049S</t>
  </si>
  <si>
    <t xml:space="preserve"> B052</t>
  </si>
  <si>
    <t xml:space="preserve"> B056</t>
  </si>
  <si>
    <t xml:space="preserve"> B057</t>
  </si>
  <si>
    <t xml:space="preserve"> C005L</t>
  </si>
  <si>
    <t xml:space="preserve"> C005S</t>
  </si>
  <si>
    <t xml:space="preserve"> C043L</t>
  </si>
  <si>
    <t xml:space="preserve"> C043S</t>
  </si>
  <si>
    <t xml:space="preserve"> C047L</t>
  </si>
  <si>
    <t xml:space="preserve"> C047S</t>
  </si>
  <si>
    <t xml:space="preserve"> C052L</t>
  </si>
  <si>
    <t xml:space="preserve"> C052S</t>
  </si>
  <si>
    <t xml:space="preserve"> C060L</t>
  </si>
  <si>
    <t xml:space="preserve"> C060S</t>
  </si>
  <si>
    <t>P00180</t>
  </si>
  <si>
    <t xml:space="preserve"> H031</t>
  </si>
  <si>
    <t>SM 6635</t>
  </si>
  <si>
    <t>EXXON MOBIL CORPORATION</t>
  </si>
  <si>
    <t>HONDO</t>
  </si>
  <si>
    <t>HA016</t>
  </si>
  <si>
    <t>6A 5275</t>
  </si>
  <si>
    <t>P00181</t>
  </si>
  <si>
    <t>HA004</t>
  </si>
  <si>
    <t>HA006</t>
  </si>
  <si>
    <t>SM 6634</t>
  </si>
  <si>
    <t>HA007</t>
  </si>
  <si>
    <t>HA013</t>
  </si>
  <si>
    <t>SM 6685</t>
  </si>
  <si>
    <t>HA014</t>
  </si>
  <si>
    <t>HA017</t>
  </si>
  <si>
    <t>HA031</t>
  </si>
  <si>
    <t>HA032</t>
  </si>
  <si>
    <t>P00187</t>
  </si>
  <si>
    <t xml:space="preserve"> H005</t>
  </si>
  <si>
    <t>SM 6637</t>
  </si>
  <si>
    <t xml:space="preserve"> H037</t>
  </si>
  <si>
    <t>SM 6636</t>
  </si>
  <si>
    <t>P00188</t>
  </si>
  <si>
    <t xml:space="preserve"> H002</t>
  </si>
  <si>
    <t xml:space="preserve"> H004</t>
  </si>
  <si>
    <t xml:space="preserve"> H007</t>
  </si>
  <si>
    <t xml:space="preserve"> H008</t>
  </si>
  <si>
    <t xml:space="preserve"> H009</t>
  </si>
  <si>
    <t xml:space="preserve"> H012</t>
  </si>
  <si>
    <t xml:space="preserve"> H015</t>
  </si>
  <si>
    <t xml:space="preserve"> H024</t>
  </si>
  <si>
    <t xml:space="preserve"> H032</t>
  </si>
  <si>
    <t xml:space="preserve"> H033</t>
  </si>
  <si>
    <t xml:space="preserve"> H034</t>
  </si>
  <si>
    <t xml:space="preserve"> H038</t>
  </si>
  <si>
    <t xml:space="preserve"> H039</t>
  </si>
  <si>
    <t>P00190</t>
  </si>
  <si>
    <t xml:space="preserve"> H003</t>
  </si>
  <si>
    <t>HA001</t>
  </si>
  <si>
    <t>HA003</t>
  </si>
  <si>
    <t>HA005</t>
  </si>
  <si>
    <t>HA008</t>
  </si>
  <si>
    <t>HA019</t>
  </si>
  <si>
    <t>HA022</t>
  </si>
  <si>
    <t>HA024</t>
  </si>
  <si>
    <t>HA029</t>
  </si>
  <si>
    <t>HA033</t>
  </si>
  <si>
    <t>P00191</t>
  </si>
  <si>
    <t>HA009</t>
  </si>
  <si>
    <t>HA025</t>
  </si>
  <si>
    <t>HA027</t>
  </si>
  <si>
    <t>HA034</t>
  </si>
  <si>
    <t>P00329</t>
  </si>
  <si>
    <t>HA012</t>
  </si>
  <si>
    <t>SM 6684</t>
  </si>
  <si>
    <t>HA015</t>
  </si>
  <si>
    <t>HA018</t>
  </si>
  <si>
    <t xml:space="preserve"> H027</t>
  </si>
  <si>
    <t xml:space="preserve"> H006</t>
  </si>
  <si>
    <t xml:space="preserve"> H022</t>
  </si>
  <si>
    <t xml:space="preserve"> H023</t>
  </si>
  <si>
    <t xml:space="preserve"> H035</t>
  </si>
  <si>
    <t xml:space="preserve"> H036</t>
  </si>
  <si>
    <t xml:space="preserve"> H029</t>
  </si>
  <si>
    <t>HA020</t>
  </si>
  <si>
    <t>HA021</t>
  </si>
  <si>
    <t xml:space="preserve"> H013</t>
  </si>
  <si>
    <t xml:space="preserve"> H010</t>
  </si>
  <si>
    <t>HA002</t>
  </si>
  <si>
    <t>HA010</t>
  </si>
  <si>
    <t>HA023</t>
  </si>
  <si>
    <t xml:space="preserve"> H011</t>
  </si>
  <si>
    <t xml:space="preserve"> H018</t>
  </si>
  <si>
    <t>HA028</t>
  </si>
  <si>
    <t>HA030</t>
  </si>
  <si>
    <t>HA011</t>
  </si>
  <si>
    <t>HA026</t>
  </si>
  <si>
    <t>Gas injection</t>
  </si>
  <si>
    <t>P00202</t>
  </si>
  <si>
    <t xml:space="preserve"> H001</t>
  </si>
  <si>
    <t>LA 6965</t>
  </si>
  <si>
    <t>HUENEM</t>
  </si>
  <si>
    <t>LA 6915</t>
  </si>
  <si>
    <t>P00203</t>
  </si>
  <si>
    <t xml:space="preserve"> H014</t>
  </si>
  <si>
    <t>LA 6964</t>
  </si>
  <si>
    <t>P00182</t>
  </si>
  <si>
    <t>HE006</t>
  </si>
  <si>
    <t>SM 6682</t>
  </si>
  <si>
    <t>PESCDO</t>
  </si>
  <si>
    <t>HE025</t>
  </si>
  <si>
    <t>SM 6683</t>
  </si>
  <si>
    <t>HE003</t>
  </si>
  <si>
    <t>HE004</t>
  </si>
  <si>
    <t>HE005</t>
  </si>
  <si>
    <t>HE012</t>
  </si>
  <si>
    <t>HE017</t>
  </si>
  <si>
    <t>HE024</t>
  </si>
  <si>
    <t>HE028</t>
  </si>
  <si>
    <t>P00183</t>
  </si>
  <si>
    <t>HE007</t>
  </si>
  <si>
    <t>HE010</t>
  </si>
  <si>
    <t>HE015</t>
  </si>
  <si>
    <t>HE016</t>
  </si>
  <si>
    <t>HE026</t>
  </si>
  <si>
    <t>HE029</t>
  </si>
  <si>
    <t>HE030</t>
  </si>
  <si>
    <t>HE023</t>
  </si>
  <si>
    <t>HE031</t>
  </si>
  <si>
    <t>HE011</t>
  </si>
  <si>
    <t>HE009</t>
  </si>
  <si>
    <t>HE001</t>
  </si>
  <si>
    <t>HE018</t>
  </si>
  <si>
    <t>HE032</t>
  </si>
  <si>
    <t>HE019</t>
  </si>
  <si>
    <t>HE008</t>
  </si>
  <si>
    <t>HE033</t>
  </si>
  <si>
    <t>HE002</t>
  </si>
  <si>
    <t>HE022</t>
  </si>
  <si>
    <t>HE013</t>
  </si>
  <si>
    <t>HE021</t>
  </si>
  <si>
    <t>HE014</t>
  </si>
  <si>
    <t>%</t>
  </si>
  <si>
    <t>P00234</t>
  </si>
  <si>
    <t>PITSPT</t>
  </si>
  <si>
    <t>LA 6759</t>
  </si>
  <si>
    <t xml:space="preserve"> A004L</t>
  </si>
  <si>
    <t>D03</t>
  </si>
  <si>
    <t xml:space="preserve"> A004U</t>
  </si>
  <si>
    <t xml:space="preserve"> A008L</t>
  </si>
  <si>
    <t xml:space="preserve"> A008U</t>
  </si>
  <si>
    <t>P00346</t>
  </si>
  <si>
    <t>LA 6758</t>
  </si>
  <si>
    <t>P00315</t>
  </si>
  <si>
    <t>SM 6575</t>
  </si>
  <si>
    <t>PLAINS EXPLORATION &amp; PRODUCTION COMPANY (PXP)</t>
  </si>
  <si>
    <t>PTARGL</t>
  </si>
  <si>
    <t>P00316</t>
  </si>
  <si>
    <t>SM 6576</t>
  </si>
  <si>
    <t>SM 6525</t>
  </si>
  <si>
    <t>P00450</t>
  </si>
  <si>
    <t>SM 6524</t>
  </si>
  <si>
    <t>P00451</t>
  </si>
  <si>
    <t>Gas lift</t>
  </si>
  <si>
    <t>P00437</t>
  </si>
  <si>
    <t>SM 6272</t>
  </si>
  <si>
    <t>PTPDNS</t>
  </si>
  <si>
    <t>P00440</t>
  </si>
  <si>
    <t>SM 6373</t>
  </si>
  <si>
    <t>SM 6372</t>
  </si>
  <si>
    <t>SM  332</t>
  </si>
  <si>
    <t>P00441</t>
  </si>
  <si>
    <t>SM 6374</t>
  </si>
  <si>
    <t>SM  331</t>
  </si>
  <si>
    <t>SM 6323</t>
  </si>
  <si>
    <t>RCKYPT</t>
  </si>
  <si>
    <t>P00193</t>
  </si>
  <si>
    <t>SA005</t>
  </si>
  <si>
    <t>SM 6632</t>
  </si>
  <si>
    <t>SACATE</t>
  </si>
  <si>
    <t>P00326</t>
  </si>
  <si>
    <t>SA011</t>
  </si>
  <si>
    <t>SM 6633</t>
  </si>
  <si>
    <t>SA006</t>
  </si>
  <si>
    <t>SA001</t>
  </si>
  <si>
    <t>SM 6631</t>
  </si>
  <si>
    <t>SA003</t>
  </si>
  <si>
    <t>SA013</t>
  </si>
  <si>
    <t>SA017</t>
  </si>
  <si>
    <t>SA018</t>
  </si>
  <si>
    <t>P00195</t>
  </si>
  <si>
    <t>SA016</t>
  </si>
  <si>
    <t>SA004</t>
  </si>
  <si>
    <t>SA007</t>
  </si>
  <si>
    <t>SA008</t>
  </si>
  <si>
    <t>SA009</t>
  </si>
  <si>
    <t>SA010</t>
  </si>
  <si>
    <t>P00194</t>
  </si>
  <si>
    <t>SA014</t>
  </si>
  <si>
    <t>SM 6681</t>
  </si>
  <si>
    <t>SA002</t>
  </si>
  <si>
    <t>SA012</t>
  </si>
  <si>
    <t>SM 6582</t>
  </si>
  <si>
    <t>SA015</t>
  </si>
  <si>
    <t>P00216</t>
  </si>
  <si>
    <t xml:space="preserve"> S058</t>
  </si>
  <si>
    <t>LA 6862</t>
  </si>
  <si>
    <t>SNTCLR</t>
  </si>
  <si>
    <t>P00215</t>
  </si>
  <si>
    <t xml:space="preserve"> S028</t>
  </si>
  <si>
    <t>LA 6863</t>
  </si>
  <si>
    <t xml:space="preserve"> S001</t>
  </si>
  <si>
    <t xml:space="preserve"> S002</t>
  </si>
  <si>
    <t xml:space="preserve"> S003</t>
  </si>
  <si>
    <t xml:space="preserve"> S007</t>
  </si>
  <si>
    <t xml:space="preserve"> S009</t>
  </si>
  <si>
    <t xml:space="preserve"> S019</t>
  </si>
  <si>
    <t xml:space="preserve"> S024</t>
  </si>
  <si>
    <t xml:space="preserve"> S025</t>
  </si>
  <si>
    <t xml:space="preserve"> S026</t>
  </si>
  <si>
    <t xml:space="preserve"> S027</t>
  </si>
  <si>
    <t xml:space="preserve"> S035</t>
  </si>
  <si>
    <t xml:space="preserve"> S036</t>
  </si>
  <si>
    <t xml:space="preserve"> S039</t>
  </si>
  <si>
    <t xml:space="preserve"> S042</t>
  </si>
  <si>
    <t xml:space="preserve"> S046</t>
  </si>
  <si>
    <t xml:space="preserve"> S048</t>
  </si>
  <si>
    <t xml:space="preserve"> S055</t>
  </si>
  <si>
    <t xml:space="preserve"> S061</t>
  </si>
  <si>
    <t xml:space="preserve"> S079</t>
  </si>
  <si>
    <t xml:space="preserve"> S087</t>
  </si>
  <si>
    <t xml:space="preserve"> S089</t>
  </si>
  <si>
    <t xml:space="preserve"> S091</t>
  </si>
  <si>
    <t>P00217</t>
  </si>
  <si>
    <t>LA 6861</t>
  </si>
  <si>
    <t>VENOCO, INC.</t>
  </si>
  <si>
    <t xml:space="preserve"> S085</t>
  </si>
  <si>
    <t xml:space="preserve"> S021</t>
  </si>
  <si>
    <t xml:space="preserve"> S004</t>
  </si>
  <si>
    <t xml:space="preserve"> S014</t>
  </si>
  <si>
    <t xml:space="preserve"> S017</t>
  </si>
  <si>
    <t xml:space="preserve"> S018</t>
  </si>
  <si>
    <t xml:space="preserve"> S023</t>
  </si>
  <si>
    <t xml:space="preserve"> S033</t>
  </si>
  <si>
    <t xml:space="preserve"> S044</t>
  </si>
  <si>
    <t xml:space="preserve"> S050</t>
  </si>
  <si>
    <t xml:space="preserve"> S054</t>
  </si>
  <si>
    <t xml:space="preserve"> S057</t>
  </si>
  <si>
    <t xml:space="preserve"> S060</t>
  </si>
  <si>
    <t xml:space="preserve"> S062</t>
  </si>
  <si>
    <t xml:space="preserve"> S063</t>
  </si>
  <si>
    <t xml:space="preserve"> S064</t>
  </si>
  <si>
    <t xml:space="preserve"> S065</t>
  </si>
  <si>
    <t xml:space="preserve"> S071</t>
  </si>
  <si>
    <t xml:space="preserve"> S075</t>
  </si>
  <si>
    <t xml:space="preserve"> S005</t>
  </si>
  <si>
    <t xml:space="preserve"> S006</t>
  </si>
  <si>
    <t xml:space="preserve"> S008</t>
  </si>
  <si>
    <t xml:space="preserve"> S012</t>
  </si>
  <si>
    <t xml:space="preserve"> S013</t>
  </si>
  <si>
    <t xml:space="preserve"> S015</t>
  </si>
  <si>
    <t xml:space="preserve"> S020L</t>
  </si>
  <si>
    <t xml:space="preserve"> S020U</t>
  </si>
  <si>
    <t xml:space="preserve"> S029</t>
  </si>
  <si>
    <t xml:space="preserve"> S030L</t>
  </si>
  <si>
    <t xml:space="preserve"> S030U</t>
  </si>
  <si>
    <t xml:space="preserve"> S031L</t>
  </si>
  <si>
    <t xml:space="preserve"> S031U</t>
  </si>
  <si>
    <t xml:space="preserve"> S032</t>
  </si>
  <si>
    <t xml:space="preserve"> S034</t>
  </si>
  <si>
    <t xml:space="preserve"> S038</t>
  </si>
  <si>
    <t xml:space="preserve"> S043</t>
  </si>
  <si>
    <t xml:space="preserve"> S045</t>
  </si>
  <si>
    <t xml:space="preserve"> S047</t>
  </si>
  <si>
    <t xml:space="preserve"> S051</t>
  </si>
  <si>
    <t xml:space="preserve"> S069</t>
  </si>
  <si>
    <t xml:space="preserve"> S077</t>
  </si>
  <si>
    <t xml:space="preserve"> S081</t>
  </si>
  <si>
    <t>P00205</t>
  </si>
  <si>
    <t xml:space="preserve"> E004</t>
  </si>
  <si>
    <t>6B 4660</t>
  </si>
  <si>
    <t>SOCKEY</t>
  </si>
  <si>
    <t xml:space="preserve"> E001</t>
  </si>
  <si>
    <t>LA 6912</t>
  </si>
  <si>
    <t xml:space="preserve"> E005</t>
  </si>
  <si>
    <t xml:space="preserve"> E010</t>
  </si>
  <si>
    <t>LA 6962</t>
  </si>
  <si>
    <t xml:space="preserve"> E011</t>
  </si>
  <si>
    <t xml:space="preserve"> E015</t>
  </si>
  <si>
    <t xml:space="preserve"> E023</t>
  </si>
  <si>
    <t xml:space="preserve"> E009</t>
  </si>
  <si>
    <t xml:space="preserve"> E013</t>
  </si>
  <si>
    <t xml:space="preserve"> E017</t>
  </si>
  <si>
    <t xml:space="preserve"> E024</t>
  </si>
  <si>
    <t>6B 4761</t>
  </si>
  <si>
    <t xml:space="preserve"> E026</t>
  </si>
  <si>
    <t>P00208</t>
  </si>
  <si>
    <t xml:space="preserve"> E025</t>
  </si>
  <si>
    <t>LA 6913</t>
  </si>
  <si>
    <t>P00209</t>
  </si>
  <si>
    <t xml:space="preserve"> E007</t>
  </si>
  <si>
    <t xml:space="preserve"> E008</t>
  </si>
  <si>
    <t xml:space="preserve"> E012</t>
  </si>
  <si>
    <t xml:space="preserve"> E014</t>
  </si>
  <si>
    <t xml:space="preserve"> E016</t>
  </si>
  <si>
    <t xml:space="preserve"> E019</t>
  </si>
  <si>
    <t xml:space="preserve"> E027</t>
  </si>
  <si>
    <t xml:space="preserve"> E028</t>
  </si>
  <si>
    <t>P00204</t>
  </si>
  <si>
    <t xml:space="preserve"> E022</t>
  </si>
  <si>
    <t xml:space="preserve"> E003S</t>
  </si>
  <si>
    <t xml:space="preserve"> E022L</t>
  </si>
  <si>
    <t xml:space="preserve"> E022S</t>
  </si>
  <si>
    <t xml:space="preserve"> E003L</t>
  </si>
  <si>
    <t xml:space="preserve"> E006L</t>
  </si>
  <si>
    <t xml:space="preserve"> E006S</t>
  </si>
  <si>
    <t xml:space="preserve"> E020</t>
  </si>
  <si>
    <t xml:space="preserve"> E020L</t>
  </si>
  <si>
    <t xml:space="preserve"> E018</t>
  </si>
  <si>
    <t xml:space="preserve"> E021</t>
  </si>
  <si>
    <t>LA 6963</t>
  </si>
  <si>
    <t>P00320</t>
  </si>
  <si>
    <t>SM 6625</t>
  </si>
  <si>
    <t>NOBLE ENERGY, INC.</t>
  </si>
  <si>
    <t>SWORD</t>
  </si>
  <si>
    <t>SM6374</t>
  </si>
  <si>
    <t>TRNQ RDG</t>
  </si>
  <si>
    <t>API gravity (density) by field</t>
  </si>
  <si>
    <t>Data Sources:</t>
  </si>
  <si>
    <t>California Oil and Gas Fields, Volumes I-III.  California Department of Conservation, Division of Oil, Gas, and Geothermal Resources, 1982, 1992, 1998</t>
  </si>
  <si>
    <t>2009 Annual Report of the State Oil and Gas Supervisor - California Department of Conservation</t>
  </si>
  <si>
    <t xml:space="preserve">    Pool</t>
  </si>
  <si>
    <t>2009 Production (bbl)</t>
  </si>
  <si>
    <t>API Gravity</t>
  </si>
  <si>
    <t>API Gravity Used in Calculation</t>
  </si>
  <si>
    <t>SG</t>
  </si>
  <si>
    <t>2009 Field Production</t>
  </si>
  <si>
    <t>Production-weighted API for Field</t>
  </si>
  <si>
    <t>Production-weighted SG for Field</t>
  </si>
  <si>
    <t>API from Production-weighted SG</t>
  </si>
  <si>
    <t>Alegria</t>
  </si>
  <si>
    <t xml:space="preserve"> 12-25</t>
  </si>
  <si>
    <t xml:space="preserve">     Aliso</t>
  </si>
  <si>
    <t xml:space="preserve">     Aliso, West</t>
  </si>
  <si>
    <t xml:space="preserve">     Porter-Del Aliso</t>
  </si>
  <si>
    <t xml:space="preserve">     Monterey</t>
  </si>
  <si>
    <t>14.5, 11, 23.5, 23.9, 29, 37, 20-24</t>
  </si>
  <si>
    <t xml:space="preserve">     Sesnon-Frew</t>
  </si>
  <si>
    <t>Alondra</t>
  </si>
  <si>
    <t>26-29</t>
  </si>
  <si>
    <t>Anaheim</t>
  </si>
  <si>
    <t xml:space="preserve">     Olcese</t>
  </si>
  <si>
    <t xml:space="preserve">     Jewett</t>
  </si>
  <si>
    <t xml:space="preserve">     Hopkins Area</t>
  </si>
  <si>
    <t xml:space="preserve">          Phacoides</t>
  </si>
  <si>
    <t xml:space="preserve">          Eocene</t>
  </si>
  <si>
    <t xml:space="preserve">18, 31, 17, 11-13, 17, 18 </t>
  </si>
  <si>
    <t xml:space="preserve">     Williams Area</t>
  </si>
  <si>
    <t xml:space="preserve">          Upper</t>
  </si>
  <si>
    <t xml:space="preserve"> 11-13</t>
  </si>
  <si>
    <t xml:space="preserve">          East Block-Button Bed</t>
  </si>
  <si>
    <t xml:space="preserve">          East Block-Agua</t>
  </si>
  <si>
    <t xml:space="preserve">          West Block-Button Bed &amp; Agua</t>
  </si>
  <si>
    <t xml:space="preserve">          Point of Rocks</t>
  </si>
  <si>
    <t xml:space="preserve">          Miocene-Eocene</t>
  </si>
  <si>
    <t xml:space="preserve">     Etchegoin</t>
  </si>
  <si>
    <t xml:space="preserve">     Olig</t>
  </si>
  <si>
    <t>30-77</t>
  </si>
  <si>
    <t xml:space="preserve">     Antelope Shale</t>
  </si>
  <si>
    <t xml:space="preserve">     Stevens</t>
  </si>
  <si>
    <t>29-43</t>
  </si>
  <si>
    <t xml:space="preserve">     1st Carneros</t>
  </si>
  <si>
    <t>31-60</t>
  </si>
  <si>
    <t xml:space="preserve">     Carneros (ABD)</t>
  </si>
  <si>
    <t xml:space="preserve">     Pliocene</t>
  </si>
  <si>
    <t>32, 38, 39, 40, 39, 38, 36</t>
  </si>
  <si>
    <t xml:space="preserve">     Miocene (ABD)</t>
  </si>
  <si>
    <t xml:space="preserve">     No Pool Breakdown</t>
  </si>
  <si>
    <t>27.2, 26.7, 33.6</t>
  </si>
  <si>
    <t xml:space="preserve">     Deep</t>
  </si>
  <si>
    <t xml:space="preserve">     La Laguna Area</t>
  </si>
  <si>
    <t xml:space="preserve">          Monterey</t>
  </si>
  <si>
    <t>30-33</t>
  </si>
  <si>
    <t xml:space="preserve">     Old Area</t>
  </si>
  <si>
    <t>33, 37, 36, 33-60, 30, 33, 10-22, 38, 29-43</t>
  </si>
  <si>
    <t>33-35</t>
  </si>
  <si>
    <t>35, 38, 32</t>
  </si>
  <si>
    <t xml:space="preserve">     Tulare</t>
  </si>
  <si>
    <t xml:space="preserve">     Diatomite</t>
  </si>
  <si>
    <t>24-31</t>
  </si>
  <si>
    <t xml:space="preserve">     Fractured Shale</t>
  </si>
  <si>
    <t xml:space="preserve"> 10-32</t>
  </si>
  <si>
    <t xml:space="preserve">     Temblor</t>
  </si>
  <si>
    <t xml:space="preserve">     R Sand</t>
  </si>
  <si>
    <t xml:space="preserve">     Carneros</t>
  </si>
  <si>
    <t xml:space="preserve">     Belridge 64</t>
  </si>
  <si>
    <t>30-50</t>
  </si>
  <si>
    <t xml:space="preserve">     Y Sand (ABD)</t>
  </si>
  <si>
    <t>11-14</t>
  </si>
  <si>
    <t xml:space="preserve"> 25-30</t>
  </si>
  <si>
    <t xml:space="preserve">     Diatomite-Antelope Shale</t>
  </si>
  <si>
    <t>25-30, 26-32</t>
  </si>
  <si>
    <t>11-14, 13, 25-30, 26-32, 37, 37</t>
  </si>
  <si>
    <t xml:space="preserve"> 26-32</t>
  </si>
  <si>
    <t xml:space="preserve">     McDonald</t>
  </si>
  <si>
    <t xml:space="preserve">     Devilwater Gold</t>
  </si>
  <si>
    <t xml:space="preserve">     East Area</t>
  </si>
  <si>
    <t xml:space="preserve">          Pliocene</t>
  </si>
  <si>
    <t>35, 27, 30-35, 23-60</t>
  </si>
  <si>
    <t xml:space="preserve">          Miocene</t>
  </si>
  <si>
    <t xml:space="preserve">     West Area</t>
  </si>
  <si>
    <t>15-22, 23-60</t>
  </si>
  <si>
    <t xml:space="preserve">          Sespe</t>
  </si>
  <si>
    <t xml:space="preserve">          Eocene (ABD)</t>
  </si>
  <si>
    <t>Bitterwater</t>
  </si>
  <si>
    <t>26-37</t>
  </si>
  <si>
    <t>12,14,14</t>
  </si>
  <si>
    <t>Bouquet Canyon</t>
  </si>
  <si>
    <t>Bowerbank</t>
  </si>
  <si>
    <t>Boyle Heights</t>
  </si>
  <si>
    <t>15-18, 23-31, 28, 18-28</t>
  </si>
  <si>
    <t>Brentwood</t>
  </si>
  <si>
    <t>39, 41, 39, 39</t>
  </si>
  <si>
    <t>Buena Park, East</t>
  </si>
  <si>
    <t>21, 22</t>
  </si>
  <si>
    <t>Buena Park, West</t>
  </si>
  <si>
    <t xml:space="preserve">     Buena Vista Front Area</t>
  </si>
  <si>
    <t>18-28</t>
  </si>
  <si>
    <t xml:space="preserve">     Buena Vista Hills Area</t>
  </si>
  <si>
    <t xml:space="preserve">         No Pool Breakdown</t>
  </si>
  <si>
    <t>18-28, 18-28, 18-28, 18-28, 19-36, 19-36, 19-36, 19-36, 19-36, 19-36, 23-33, 30, 26-34, 26-32</t>
  </si>
  <si>
    <t xml:space="preserve">         Upper (Undifferentiated)</t>
  </si>
  <si>
    <t xml:space="preserve">         Sub Scales &amp; Mulinia</t>
  </si>
  <si>
    <t xml:space="preserve">         27B Undifferentiated</t>
  </si>
  <si>
    <t xml:space="preserve">         Reef Ridge</t>
  </si>
  <si>
    <t xml:space="preserve">         Antelope Shale-East Dome</t>
  </si>
  <si>
    <t xml:space="preserve">         Antelope Shale-West Dome</t>
  </si>
  <si>
    <t xml:space="preserve">         555 Stevens</t>
  </si>
  <si>
    <t>28-32</t>
  </si>
  <si>
    <t>Burrel, Southeast</t>
  </si>
  <si>
    <t>27-35</t>
  </si>
  <si>
    <t>none</t>
  </si>
  <si>
    <t>Calders Corner</t>
  </si>
  <si>
    <t>Camden</t>
  </si>
  <si>
    <t>Canada Larga</t>
  </si>
  <si>
    <t xml:space="preserve">35, 35, 35, 38.4, 36.1, </t>
  </si>
  <si>
    <t>Canoga park</t>
  </si>
  <si>
    <t>Canton Creek</t>
  </si>
  <si>
    <t>Cantua Creek</t>
  </si>
  <si>
    <t>49-58</t>
  </si>
  <si>
    <t>Cantua Nueva</t>
  </si>
  <si>
    <t>Capitan</t>
  </si>
  <si>
    <t>19-23</t>
  </si>
  <si>
    <t>Capitola Park</t>
  </si>
  <si>
    <t>Careaga Canyon</t>
  </si>
  <si>
    <t xml:space="preserve">     Button Bed</t>
  </si>
  <si>
    <t xml:space="preserve">     Phacoides (WYGAL)</t>
  </si>
  <si>
    <t xml:space="preserve">     Point of Rocks</t>
  </si>
  <si>
    <t>26,31</t>
  </si>
  <si>
    <t xml:space="preserve"> 8-25</t>
  </si>
  <si>
    <t xml:space="preserve">     Golden (ABD)</t>
  </si>
  <si>
    <t xml:space="preserve">     Sterling</t>
  </si>
  <si>
    <t>29-36</t>
  </si>
  <si>
    <t xml:space="preserve">     Sterling, East (ABD)</t>
  </si>
  <si>
    <t xml:space="preserve">     Rynne-Fisher</t>
  </si>
  <si>
    <t xml:space="preserve">     Upper Radovich (ABD)</t>
  </si>
  <si>
    <t xml:space="preserve"> 7-9</t>
  </si>
  <si>
    <t xml:space="preserve">     Lower Radovich (ABD)</t>
  </si>
  <si>
    <t>Castaic Junction</t>
  </si>
  <si>
    <t>18-22, 16-22</t>
  </si>
  <si>
    <t xml:space="preserve">9-18, 6-11, 7-15, 6.4, 6-8, 8-16, 6.4-11, 13-16.5, 23, 11, 22, 13, 9-14, 6-8, 8.4, 6-8  </t>
  </si>
  <si>
    <t>Chaffee Canyon</t>
  </si>
  <si>
    <t>34.5-37.5</t>
  </si>
  <si>
    <t>Charlie Canyon</t>
  </si>
  <si>
    <t>29, 33</t>
  </si>
  <si>
    <t xml:space="preserve">     Miocene</t>
  </si>
  <si>
    <t>12, 24</t>
  </si>
  <si>
    <t>Chino-Soquel</t>
  </si>
  <si>
    <t>24, 18-23, 18-23, 18-23</t>
  </si>
  <si>
    <t>20, 32</t>
  </si>
  <si>
    <t xml:space="preserve">     Echegoin Temblor</t>
  </si>
  <si>
    <t xml:space="preserve"> 11-18</t>
  </si>
  <si>
    <t xml:space="preserve">     Eocene</t>
  </si>
  <si>
    <t xml:space="preserve">     Cretaceous (Oil City)</t>
  </si>
  <si>
    <t xml:space="preserve"> 33-40</t>
  </si>
  <si>
    <t xml:space="preserve"> 12-30</t>
  </si>
  <si>
    <t>Coalinga, East Extension</t>
  </si>
  <si>
    <t>34-38, 24-33, 32</t>
  </si>
  <si>
    <t>Coles Levee, North</t>
  </si>
  <si>
    <t>33-49</t>
  </si>
  <si>
    <t>Coles Levee, South</t>
  </si>
  <si>
    <t>30-56</t>
  </si>
  <si>
    <t>14-16</t>
  </si>
  <si>
    <t>Conejo</t>
  </si>
  <si>
    <t>17-20, 16-25, 16-25, 17-27, 25, 25, 23</t>
  </si>
  <si>
    <t>Coyote, West</t>
  </si>
  <si>
    <t>19, 26-30, 24-34, 29, 23-28, 30-35</t>
  </si>
  <si>
    <t>Cristianitos Creek</t>
  </si>
  <si>
    <t>Cuyama, Central</t>
  </si>
  <si>
    <t xml:space="preserve">34-37, 28-36, 33-35, 37 </t>
  </si>
  <si>
    <t xml:space="preserve">     Cymric Flank Area</t>
  </si>
  <si>
    <t xml:space="preserve">          Carneros</t>
  </si>
  <si>
    <t xml:space="preserve"> 34-39</t>
  </si>
  <si>
    <t xml:space="preserve">     Salt Creek Main Area</t>
  </si>
  <si>
    <t xml:space="preserve">          Etchegoin</t>
  </si>
  <si>
    <t xml:space="preserve">          Carneros West</t>
  </si>
  <si>
    <t xml:space="preserve"> 17-22</t>
  </si>
  <si>
    <t xml:space="preserve">          Carneros Unit</t>
  </si>
  <si>
    <t xml:space="preserve">     Salt Creek West Area</t>
  </si>
  <si>
    <t xml:space="preserve">     Sheep Springs Area</t>
  </si>
  <si>
    <t xml:space="preserve">          Tulare</t>
  </si>
  <si>
    <t xml:space="preserve"> 11-15</t>
  </si>
  <si>
    <t xml:space="preserve">          Oceanic</t>
  </si>
  <si>
    <t xml:space="preserve">11.5, 16, 21.4, 23, 33 </t>
  </si>
  <si>
    <t xml:space="preserve">     Welport Area</t>
  </si>
  <si>
    <t xml:space="preserve">         Tulare Antelope</t>
  </si>
  <si>
    <t>11-15, 12.2, 28, 12-20, 14, 14, 27.3, 31-33, 31, 33, 31-52, 48</t>
  </si>
  <si>
    <t xml:space="preserve">         Tulare</t>
  </si>
  <si>
    <t xml:space="preserve">         Etchegoin</t>
  </si>
  <si>
    <t xml:space="preserve">         San Joaquin ABD</t>
  </si>
  <si>
    <t xml:space="preserve">         Reef Ridge Antelope</t>
  </si>
  <si>
    <t xml:space="preserve"> 12-20</t>
  </si>
  <si>
    <t xml:space="preserve">         1st McKittrick</t>
  </si>
  <si>
    <t xml:space="preserve">         2nd McKittrick</t>
  </si>
  <si>
    <t xml:space="preserve">         McDonald-Devilwater</t>
  </si>
  <si>
    <t xml:space="preserve">         Carneros</t>
  </si>
  <si>
    <t>31-33</t>
  </si>
  <si>
    <t xml:space="preserve">         Agua (Santos)</t>
  </si>
  <si>
    <t xml:space="preserve">         Phacoides</t>
  </si>
  <si>
    <t xml:space="preserve">         Oceanic</t>
  </si>
  <si>
    <t xml:space="preserve"> 31-52</t>
  </si>
  <si>
    <t xml:space="preserve">         Point of Rocks</t>
  </si>
  <si>
    <t xml:space="preserve">          Agua (Santos)</t>
  </si>
  <si>
    <t>Deer Creek, North</t>
  </si>
  <si>
    <t xml:space="preserve">30-36, 30-33, 31-36, 35, 25-43, 25-43, 30-43, 34-43, 20, 30, 28, 33 </t>
  </si>
  <si>
    <t xml:space="preserve">     Alferitz Area</t>
  </si>
  <si>
    <t>15,15,18-32, 23-41, 40-48</t>
  </si>
  <si>
    <t xml:space="preserve">     Bates Area</t>
  </si>
  <si>
    <t>14,19,16,18</t>
  </si>
  <si>
    <t>Dominguez</t>
  </si>
  <si>
    <t>Dyer Creek</t>
  </si>
  <si>
    <t>Eagle Rest</t>
  </si>
  <si>
    <t>14-16, 12, 22, 20, 40-43, 38-40, 38-43, 14-22, 22, 16, 20-29, 16-29, 16-20, 14-24, 19, 15, 15, 13, 14, 16, 41, 42, 41, 17-24, 15, 20, 20, 40, 42</t>
  </si>
  <si>
    <t>Edison, Northeast</t>
  </si>
  <si>
    <t>El Rio</t>
  </si>
  <si>
    <t>Elizabeth Canyon</t>
  </si>
  <si>
    <t xml:space="preserve">     None</t>
  </si>
  <si>
    <t xml:space="preserve">     4th Mya</t>
  </si>
  <si>
    <t>34-38</t>
  </si>
  <si>
    <t xml:space="preserve">     Upper (Undifferentiated)</t>
  </si>
  <si>
    <t xml:space="preserve">     Upper (Sub-Scales)</t>
  </si>
  <si>
    <t xml:space="preserve">     Reef Ridge</t>
  </si>
  <si>
    <t xml:space="preserve">     Stevens (ABD)</t>
  </si>
  <si>
    <t xml:space="preserve">     Stevens (29R)</t>
  </si>
  <si>
    <t xml:space="preserve"> 34-38</t>
  </si>
  <si>
    <t xml:space="preserve">     Stevens (Northeast)</t>
  </si>
  <si>
    <t xml:space="preserve">     Stevens (31S)</t>
  </si>
  <si>
    <t xml:space="preserve">     Agua (ABD)</t>
  </si>
  <si>
    <t>Elwood</t>
  </si>
  <si>
    <t>Elwood, South, Offshore</t>
  </si>
  <si>
    <t xml:space="preserve">    Sisquoc</t>
  </si>
  <si>
    <t>25-34</t>
  </si>
  <si>
    <t xml:space="preserve">    Monterey</t>
  </si>
  <si>
    <t xml:space="preserve">    Rincon</t>
  </si>
  <si>
    <t>32-34</t>
  </si>
  <si>
    <t xml:space="preserve">    Sespe</t>
  </si>
  <si>
    <t>English Colony</t>
  </si>
  <si>
    <t>Esperanza</t>
  </si>
  <si>
    <t>Eureka Canyon</t>
  </si>
  <si>
    <t>23,29</t>
  </si>
  <si>
    <t>Fillmore</t>
  </si>
  <si>
    <t>32, 32</t>
  </si>
  <si>
    <t>Five Points</t>
  </si>
  <si>
    <t>30-51</t>
  </si>
  <si>
    <t>Four Deer</t>
  </si>
  <si>
    <t>23-35</t>
  </si>
  <si>
    <t>16-24, 16-24, 20, 19, 17, 18, 22, 15-22, 18</t>
  </si>
  <si>
    <t>Gaffey</t>
  </si>
  <si>
    <t>Goleta</t>
  </si>
  <si>
    <t>40-43</t>
  </si>
  <si>
    <t>Gonyer Anticline</t>
  </si>
  <si>
    <t>Goosloo</t>
  </si>
  <si>
    <t>36-42</t>
  </si>
  <si>
    <t xml:space="preserve">     Stevens (Undifferentiated)</t>
  </si>
  <si>
    <t xml:space="preserve">     Olcese 12-21</t>
  </si>
  <si>
    <t xml:space="preserve">     Rio Bravo-Vedder</t>
  </si>
  <si>
    <t>Guadalupe</t>
  </si>
  <si>
    <t>8-14, 11-12</t>
  </si>
  <si>
    <t>Guijarral Hills</t>
  </si>
  <si>
    <t>27-36</t>
  </si>
  <si>
    <t>Half Moon Bay</t>
  </si>
  <si>
    <t>18-45</t>
  </si>
  <si>
    <t>Hanford</t>
  </si>
  <si>
    <t>Harris Canyon, Northwest</t>
  </si>
  <si>
    <t>13-18</t>
  </si>
  <si>
    <t xml:space="preserve">     Main Area</t>
  </si>
  <si>
    <t>32-65, 29-61</t>
  </si>
  <si>
    <t xml:space="preserve">          Eocene &amp; Cretaceous</t>
  </si>
  <si>
    <t>23-32.4</t>
  </si>
  <si>
    <t xml:space="preserve">     Southeast Area</t>
  </si>
  <si>
    <t>35-38</t>
  </si>
  <si>
    <t>Hollister</t>
  </si>
  <si>
    <t>36, 22, 23</t>
  </si>
  <si>
    <t xml:space="preserve">     Conglomerate</t>
  </si>
  <si>
    <t xml:space="preserve">     Holser-Nuevo</t>
  </si>
  <si>
    <t xml:space="preserve">37, 34-36, 35, 39, </t>
  </si>
  <si>
    <t>Hopper Canyon</t>
  </si>
  <si>
    <t>13-18, 30, 26-34</t>
  </si>
  <si>
    <t>Horse Meadows</t>
  </si>
  <si>
    <t>Howard Townsite</t>
  </si>
  <si>
    <t>44-60, 27-35, 27-35</t>
  </si>
  <si>
    <t>Huasna</t>
  </si>
  <si>
    <t>16-18</t>
  </si>
  <si>
    <t xml:space="preserve"> 11-24, 11-24, 11-24, 14-31, 14-31, 13-23, 13-23, 18-26, 11-26</t>
  </si>
  <si>
    <t>15-18, 15-18, 15-18</t>
  </si>
  <si>
    <t>14, 15, 13-29, 20-28, 20-35, 22, 27, 27-32, 32</t>
  </si>
  <si>
    <t>31-39</t>
  </si>
  <si>
    <t>14,14</t>
  </si>
  <si>
    <t>Jasmin, West</t>
  </si>
  <si>
    <t>Jerry Slough</t>
  </si>
  <si>
    <t>Jesus Maria</t>
  </si>
  <si>
    <t xml:space="preserve"> 8-12</t>
  </si>
  <si>
    <t>Kern Bluff</t>
  </si>
  <si>
    <t>14, 14, 17.9</t>
  </si>
  <si>
    <t xml:space="preserve">     Kern River</t>
  </si>
  <si>
    <t xml:space="preserve"> 10-16</t>
  </si>
  <si>
    <t xml:space="preserve">     Vedder</t>
  </si>
  <si>
    <t>Kernsumner</t>
  </si>
  <si>
    <t>Kettleman City</t>
  </si>
  <si>
    <t xml:space="preserve">43-52, 33.6 </t>
  </si>
  <si>
    <t xml:space="preserve">     Kreyenhagen</t>
  </si>
  <si>
    <t>34-37</t>
  </si>
  <si>
    <t xml:space="preserve">     Eocene-McAdams</t>
  </si>
  <si>
    <t>43-49</t>
  </si>
  <si>
    <t>28-60</t>
  </si>
  <si>
    <t xml:space="preserve">     Whepley</t>
  </si>
  <si>
    <t>37-40</t>
  </si>
  <si>
    <t xml:space="preserve">     Vaqueros</t>
  </si>
  <si>
    <t>31-42</t>
  </si>
  <si>
    <t>30-32</t>
  </si>
  <si>
    <t xml:space="preserve">     Lower McAdams</t>
  </si>
  <si>
    <t>27-40</t>
  </si>
  <si>
    <t>King City</t>
  </si>
  <si>
    <t xml:space="preserve">13-16, 13, 16-17 </t>
  </si>
  <si>
    <t>Kraemer</t>
  </si>
  <si>
    <t>17-20, 18-20</t>
  </si>
  <si>
    <t>Kraemer, Northeast</t>
  </si>
  <si>
    <t>Kraemer, West</t>
  </si>
  <si>
    <t>Kreyenhagen</t>
  </si>
  <si>
    <t>La Honda</t>
  </si>
  <si>
    <t>24, 32-40</t>
  </si>
  <si>
    <t>La Mirada</t>
  </si>
  <si>
    <t>Lakeside</t>
  </si>
  <si>
    <t>Lakeside, South</t>
  </si>
  <si>
    <t>Lapworth</t>
  </si>
  <si>
    <t>28-31</t>
  </si>
  <si>
    <t xml:space="preserve">32-36, 27-36, 27-36, 27-36, 27-36, 29-33, 29-33, 18-26, 24-36, 28-42, 28-42, 38-42, 42, 22, 32, 30, 36, 36, 36, 32-36, 32-36,  </t>
  </si>
  <si>
    <t>Las Llajas</t>
  </si>
  <si>
    <t>25-28</t>
  </si>
  <si>
    <t>Las Posas</t>
  </si>
  <si>
    <t>15, 20</t>
  </si>
  <si>
    <t>Las Varas Canyon</t>
  </si>
  <si>
    <t>38, 38, 41</t>
  </si>
  <si>
    <t>Lawndale</t>
  </si>
  <si>
    <t>27-32, 28</t>
  </si>
  <si>
    <t>Leffingwell</t>
  </si>
  <si>
    <t>34, 32, 31-42, 28-30</t>
  </si>
  <si>
    <t>21-25, 29</t>
  </si>
  <si>
    <t>15-26</t>
  </si>
  <si>
    <t xml:space="preserve">21-28, 21-25, 25, 14-23, 21-24, 21-28, 18-30, 32, 21-27, 28-32  </t>
  </si>
  <si>
    <t>32-36</t>
  </si>
  <si>
    <t>Long Canyon</t>
  </si>
  <si>
    <t>Lopez Canyon</t>
  </si>
  <si>
    <t>Los Alamos</t>
  </si>
  <si>
    <t>Los Angeles City</t>
  </si>
  <si>
    <t>18-20, 12-16, 14</t>
  </si>
  <si>
    <t>29, 34, 37, 35</t>
  </si>
  <si>
    <t>33-36</t>
  </si>
  <si>
    <t>Los Lobos</t>
  </si>
  <si>
    <t>17, 25, 11-12</t>
  </si>
  <si>
    <t xml:space="preserve"> 12-18</t>
  </si>
  <si>
    <t xml:space="preserve">     Tulare-Etchegoin</t>
  </si>
  <si>
    <t>12-18, 11-40</t>
  </si>
  <si>
    <t xml:space="preserve"> 11-40</t>
  </si>
  <si>
    <t xml:space="preserve"> 20-38</t>
  </si>
  <si>
    <t xml:space="preserve">     Etchegoin-Cahn</t>
  </si>
  <si>
    <t>11-40, 20-40</t>
  </si>
  <si>
    <t xml:space="preserve">     Cahn</t>
  </si>
  <si>
    <t>20-40</t>
  </si>
  <si>
    <t xml:space="preserve">     Devilwater</t>
  </si>
  <si>
    <t xml:space="preserve">     Antelope/McDonald</t>
  </si>
  <si>
    <t>12-18, 11-40, 20-38, 20-40, 32, 32</t>
  </si>
  <si>
    <t>24-33</t>
  </si>
  <si>
    <t xml:space="preserve"> 10-12</t>
  </si>
  <si>
    <t>Lyon Canyon</t>
  </si>
  <si>
    <t>35, 33</t>
  </si>
  <si>
    <t>23-25</t>
  </si>
  <si>
    <t>McClung</t>
  </si>
  <si>
    <t>11.7, 11.7</t>
  </si>
  <si>
    <t xml:space="preserve"> 12-19, 12-16, 14-21, 19-32, 12, 11-25, 12, 15, 22-28, 33-39, 33, 36, 24</t>
  </si>
  <si>
    <t>Mesa</t>
  </si>
  <si>
    <t>20-24</t>
  </si>
  <si>
    <t xml:space="preserve">10-12, 12-16, 15-23, 14-26, 14-26, 14-26, 14-26, 22.5, 22, 11-15, 13, 20-28, 13-17, 14, 15, 14-27, 15-17, 8-24, 12-24, 11-22, 32.5, 35,   </t>
  </si>
  <si>
    <t>Mission</t>
  </si>
  <si>
    <t>28, 26</t>
  </si>
  <si>
    <t>19, 19, 17</t>
  </si>
  <si>
    <t>Montalvo, West (Onshore Area)</t>
  </si>
  <si>
    <t>16, 28</t>
  </si>
  <si>
    <t xml:space="preserve">     Any Area</t>
  </si>
  <si>
    <t>20, 25, 30, 20, 36, 38, 38, 40, 40, 37, 38, 35, 35</t>
  </si>
  <si>
    <t xml:space="preserve">          No Pool Breakdown</t>
  </si>
  <si>
    <t xml:space="preserve">          1st and 2nd</t>
  </si>
  <si>
    <t xml:space="preserve">          1st </t>
  </si>
  <si>
    <t xml:space="preserve">          Observation Pool</t>
  </si>
  <si>
    <t xml:space="preserve">          8th</t>
  </si>
  <si>
    <t>Moody Gulch</t>
  </si>
  <si>
    <t>Moorpark</t>
  </si>
  <si>
    <t>Moorpark, West</t>
  </si>
  <si>
    <t>15, 13</t>
  </si>
  <si>
    <t>Morales Canyon</t>
  </si>
  <si>
    <t xml:space="preserve">     Baker-Grover Area</t>
  </si>
  <si>
    <t xml:space="preserve">          Vedder</t>
  </si>
  <si>
    <t>15-16</t>
  </si>
  <si>
    <t xml:space="preserve">     Dominion Area</t>
  </si>
  <si>
    <t xml:space="preserve">          Pyramid Hill</t>
  </si>
  <si>
    <t xml:space="preserve">     Dorsey Area</t>
  </si>
  <si>
    <t xml:space="preserve">     Granite Canyon Area</t>
  </si>
  <si>
    <t xml:space="preserve">          Pyramid Hill-Vedder</t>
  </si>
  <si>
    <t>15, 15-16</t>
  </si>
  <si>
    <t xml:space="preserve">26-33, 35, 29, 32-33, 31, 30, 35, 28, 27, 35, 33, 26, 17-27, 23-27, 23-27, 23-34, 35, 32, 38, 45, 36, 34, 32, 35  </t>
  </si>
  <si>
    <t>Newgate</t>
  </si>
  <si>
    <t>32, 32, 33</t>
  </si>
  <si>
    <t>Newhall</t>
  </si>
  <si>
    <t>34, 35, 34, 26-42, 31-41, 30-33</t>
  </si>
  <si>
    <t xml:space="preserve">          Pico Sands (ABD)</t>
  </si>
  <si>
    <t xml:space="preserve">          1-2-3</t>
  </si>
  <si>
    <t>34, 35, 34</t>
  </si>
  <si>
    <t xml:space="preserve">          3rd</t>
  </si>
  <si>
    <t xml:space="preserve">          5th/6th</t>
  </si>
  <si>
    <t>26-42, 31-41</t>
  </si>
  <si>
    <t xml:space="preserve">          7th</t>
  </si>
  <si>
    <t>Newport</t>
  </si>
  <si>
    <t xml:space="preserve">     3-ABCD</t>
  </si>
  <si>
    <t>30, 30,24, 24</t>
  </si>
  <si>
    <t xml:space="preserve">     4-AB</t>
  </si>
  <si>
    <t>30, 30</t>
  </si>
  <si>
    <t xml:space="preserve">     6-AB, 7 and 8-AB</t>
  </si>
  <si>
    <t>31, 31, 31, 31, 31</t>
  </si>
  <si>
    <t>21, 21</t>
  </si>
  <si>
    <t>Oakview</t>
  </si>
  <si>
    <t>15-20, 16-20</t>
  </si>
  <si>
    <t>Oil Creek</t>
  </si>
  <si>
    <t>41, 41</t>
  </si>
  <si>
    <t xml:space="preserve">18-27, 25-29, 19-27, 32, 22, 19-36, 14, 14, 14, 24.7-29.7, 15-16, 23, 28-30    </t>
  </si>
  <si>
    <t>13-15</t>
  </si>
  <si>
    <t xml:space="preserve">22-34, 28-30, 31-34, 14-17, 32-36, 22-24,  </t>
  </si>
  <si>
    <t xml:space="preserve">     Pliocene Tar</t>
  </si>
  <si>
    <t xml:space="preserve">     Miocene Tar</t>
  </si>
  <si>
    <t xml:space="preserve">     Topanga</t>
  </si>
  <si>
    <t xml:space="preserve">7, 7, 24, 32, 25-38, 36, </t>
  </si>
  <si>
    <t xml:space="preserve">     McInnes</t>
  </si>
  <si>
    <t xml:space="preserve">     Lucas (ABD)</t>
  </si>
  <si>
    <t>25-38</t>
  </si>
  <si>
    <t xml:space="preserve">     Livingston and E-D</t>
  </si>
  <si>
    <t>Pacoima</t>
  </si>
  <si>
    <t>19-35</t>
  </si>
  <si>
    <t>Paris Valley</t>
  </si>
  <si>
    <t xml:space="preserve"> 12-13</t>
  </si>
  <si>
    <t>Petaluma</t>
  </si>
  <si>
    <t>Petrolia</t>
  </si>
  <si>
    <t>Pinole Point</t>
  </si>
  <si>
    <t>11, 41</t>
  </si>
  <si>
    <t>Pioneer</t>
  </si>
  <si>
    <t>Piru</t>
  </si>
  <si>
    <t>Piru Creek</t>
  </si>
  <si>
    <t>12, 12, 18-25</t>
  </si>
  <si>
    <t xml:space="preserve">     Upper Kraft</t>
  </si>
  <si>
    <t xml:space="preserve">     Lower Kraft</t>
  </si>
  <si>
    <t>18-25</t>
  </si>
  <si>
    <t>21-24</t>
  </si>
  <si>
    <t>Pleasant Valley</t>
  </si>
  <si>
    <t>35, 26-32</t>
  </si>
  <si>
    <t xml:space="preserve">    Creek Area</t>
  </si>
  <si>
    <t>15-19</t>
  </si>
  <si>
    <t xml:space="preserve">    Ranch Area</t>
  </si>
  <si>
    <t>Point Conception</t>
  </si>
  <si>
    <t xml:space="preserve"> 12, 13, 11-14, 11-15, 15, 12-14, 12.8, 17  </t>
  </si>
  <si>
    <t>Potrero</t>
  </si>
  <si>
    <t xml:space="preserve">    East Area</t>
  </si>
  <si>
    <t xml:space="preserve">32-45, 38-51, 43, 37-48, 44, 34-48, 38-57, 47-59, 23-45 </t>
  </si>
  <si>
    <t xml:space="preserve">    Inglewood City Area</t>
  </si>
  <si>
    <t>28-51, 37-53, 37-53, 24-56</t>
  </si>
  <si>
    <t>Prado-Corona</t>
  </si>
  <si>
    <t>10-18, 16, 15, 15</t>
  </si>
  <si>
    <t xml:space="preserve">    Dagany Area</t>
  </si>
  <si>
    <t xml:space="preserve">        KR</t>
  </si>
  <si>
    <t xml:space="preserve">        Canoas</t>
  </si>
  <si>
    <t>42-47</t>
  </si>
  <si>
    <t xml:space="preserve">    Norris Area</t>
  </si>
  <si>
    <t xml:space="preserve">        Miocene</t>
  </si>
  <si>
    <t xml:space="preserve">        Eocene</t>
  </si>
  <si>
    <t xml:space="preserve"> 12-43</t>
  </si>
  <si>
    <t xml:space="preserve">    Orchard Ranch Area</t>
  </si>
  <si>
    <t>38-47</t>
  </si>
  <si>
    <t xml:space="preserve">    West Slope Area</t>
  </si>
  <si>
    <t>Quinado Canyon</t>
  </si>
  <si>
    <t>18-19</t>
  </si>
  <si>
    <t xml:space="preserve">     Gas Zone</t>
  </si>
  <si>
    <t>12-14, 42, 13-35, 29-35, 32-53, 32, 32-56</t>
  </si>
  <si>
    <t xml:space="preserve">     Antelope Shale/Carneros</t>
  </si>
  <si>
    <t xml:space="preserve">     Valv</t>
  </si>
  <si>
    <t>29-35</t>
  </si>
  <si>
    <t>32-53</t>
  </si>
  <si>
    <t xml:space="preserve">     Phacoides</t>
  </si>
  <si>
    <t>32-56</t>
  </si>
  <si>
    <t xml:space="preserve">     Amnicola</t>
  </si>
  <si>
    <t>12-14</t>
  </si>
  <si>
    <t xml:space="preserve">     OLIG</t>
  </si>
  <si>
    <t xml:space="preserve">     Upper Santos</t>
  </si>
  <si>
    <t xml:space="preserve">     Zilch</t>
  </si>
  <si>
    <t>17, 27-36</t>
  </si>
  <si>
    <t>23-30, 16-30, 15-20, 19, 14-20</t>
  </si>
  <si>
    <t>Ramona, North</t>
  </si>
  <si>
    <t>17, 19</t>
  </si>
  <si>
    <t>12-14, 16-20, 16-19, 21-25, 21</t>
  </si>
  <si>
    <t xml:space="preserve">30, 29, 29, 30, 30, 26, 30, 30, 30, 30, 28, 28, 28, 30, 30, 30, 26, </t>
  </si>
  <si>
    <t>Rincon Creek</t>
  </si>
  <si>
    <t xml:space="preserve">     Round Mountain</t>
  </si>
  <si>
    <t>32-34, 35-40, 35</t>
  </si>
  <si>
    <t xml:space="preserve">     Rio Bravo-Main Vedder-Osborn</t>
  </si>
  <si>
    <t xml:space="preserve">37, 29-40, 32-40, 31-46, 31-36, 29-36, 28 </t>
  </si>
  <si>
    <t xml:space="preserve">     Athens Area</t>
  </si>
  <si>
    <t xml:space="preserve">     Central Area</t>
  </si>
  <si>
    <t>Rosecrans, East</t>
  </si>
  <si>
    <t>30, 30, 30</t>
  </si>
  <si>
    <t>30-46, 30-33, 28-36</t>
  </si>
  <si>
    <t xml:space="preserve">28, 26-36, 32, 31, 31, 32 </t>
  </si>
  <si>
    <t xml:space="preserve">     Alma Area</t>
  </si>
  <si>
    <t xml:space="preserve">         Vedder</t>
  </si>
  <si>
    <t xml:space="preserve">     Coffee Canyon Area</t>
  </si>
  <si>
    <t xml:space="preserve">         Pyramid Hill</t>
  </si>
  <si>
    <t xml:space="preserve">         Pyramid Hill-Vedder</t>
  </si>
  <si>
    <t>16-17</t>
  </si>
  <si>
    <t>13, 18-19, 16-17, 22, 18, 16</t>
  </si>
  <si>
    <t xml:space="preserve">          Jewett-Vedder</t>
  </si>
  <si>
    <t xml:space="preserve">     Pyramid Area</t>
  </si>
  <si>
    <t xml:space="preserve">     Sharktooth Area</t>
  </si>
  <si>
    <t>Rowland</t>
  </si>
  <si>
    <t>20, 26</t>
  </si>
  <si>
    <t xml:space="preserve">25-26, 30-38, 38, 35-40, 39, </t>
  </si>
  <si>
    <t>14-18, 18, 9-22, 14, 18, 20</t>
  </si>
  <si>
    <t>22, 26</t>
  </si>
  <si>
    <t xml:space="preserve">          Lombardi</t>
  </si>
  <si>
    <t xml:space="preserve"> 10-13</t>
  </si>
  <si>
    <t xml:space="preserve">          Aurignac</t>
  </si>
  <si>
    <t xml:space="preserve">     North Area</t>
  </si>
  <si>
    <t xml:space="preserve"> 23-37</t>
  </si>
  <si>
    <t>San Clemente</t>
  </si>
  <si>
    <t>San Emidio Nose</t>
  </si>
  <si>
    <t xml:space="preserve">30-33, 32, 32-33,  </t>
  </si>
  <si>
    <t>San Emigdio</t>
  </si>
  <si>
    <t>San Emigdio Creek</t>
  </si>
  <si>
    <t>San Joaquin</t>
  </si>
  <si>
    <t xml:space="preserve">     Grubb 1-3</t>
  </si>
  <si>
    <t xml:space="preserve">     Grubb 4-5</t>
  </si>
  <si>
    <t>31, 25</t>
  </si>
  <si>
    <t xml:space="preserve">     Grubb D</t>
  </si>
  <si>
    <t>31, 31, 31, 31, 25</t>
  </si>
  <si>
    <t>25, 22, 24</t>
  </si>
  <si>
    <t xml:space="preserve">17, 14, 22, 20-30, 16, 30, 31, 28, 24-30, 17, 14, 22, 19-26, 20, 30, 18, 17, 14, 22, 19-26, 20, </t>
  </si>
  <si>
    <t>16-28, 26.5</t>
  </si>
  <si>
    <t>28, 31, 36, 35, 35, 34, 33, 34, 34</t>
  </si>
  <si>
    <t xml:space="preserve">     Bradley Area</t>
  </si>
  <si>
    <t xml:space="preserve">          Basal Sisquoc</t>
  </si>
  <si>
    <t xml:space="preserve"> 12-16</t>
  </si>
  <si>
    <t>16, 12-17, 12-17, 15</t>
  </si>
  <si>
    <t xml:space="preserve">          Sisquoc</t>
  </si>
  <si>
    <t xml:space="preserve"> 8-15</t>
  </si>
  <si>
    <t>14, 19, 14, 14</t>
  </si>
  <si>
    <t>Santa Paula</t>
  </si>
  <si>
    <t>20-30, 29.6</t>
  </si>
  <si>
    <t xml:space="preserve">     Sespe</t>
  </si>
  <si>
    <t xml:space="preserve">     Second and Third Sespe</t>
  </si>
  <si>
    <t>35, 35, 30, 35, 35, 35, 35</t>
  </si>
  <si>
    <t xml:space="preserve">     South Area</t>
  </si>
  <si>
    <t>Saugus</t>
  </si>
  <si>
    <t>28, 30</t>
  </si>
  <si>
    <t>20-25</t>
  </si>
  <si>
    <t>20-27</t>
  </si>
  <si>
    <t>Seventh Standard</t>
  </si>
  <si>
    <t>Shafter</t>
  </si>
  <si>
    <t>Shafter North</t>
  </si>
  <si>
    <t>Sherman</t>
  </si>
  <si>
    <t>23, 22</t>
  </si>
  <si>
    <t>30, 32, 32, 32, 32-34</t>
  </si>
  <si>
    <t>30, 32, 32, 32</t>
  </si>
  <si>
    <t>Simi</t>
  </si>
  <si>
    <t>Sisquoc Ranch</t>
  </si>
  <si>
    <t xml:space="preserve"> 11-16</t>
  </si>
  <si>
    <t>Somis</t>
  </si>
  <si>
    <t>22, 33</t>
  </si>
  <si>
    <t>26, 28</t>
  </si>
  <si>
    <t xml:space="preserve">35, 33, 26, 34-36, 33, 38, 36, 29-34, 31 </t>
  </si>
  <si>
    <t>Summerland</t>
  </si>
  <si>
    <t>Sunset Beach</t>
  </si>
  <si>
    <t>30, 29, 26-29</t>
  </si>
  <si>
    <t>Talbert</t>
  </si>
  <si>
    <t>19, 19</t>
  </si>
  <si>
    <t>32, 18, 18, 18</t>
  </si>
  <si>
    <t>Tapo Ridge</t>
  </si>
  <si>
    <t>Tapo, North</t>
  </si>
  <si>
    <t>23, 21, 18</t>
  </si>
  <si>
    <t>Taylor Canyon</t>
  </si>
  <si>
    <t>32-38</t>
  </si>
  <si>
    <t xml:space="preserve">17, 18, 23-28, 33, 29, 34-40, 18, 16, 17, 23, 16, 20, 19-20   </t>
  </si>
  <si>
    <t>Tejon Flats</t>
  </si>
  <si>
    <t>29, 29, 33, 32</t>
  </si>
  <si>
    <t xml:space="preserve">     Olcese-Eocene</t>
  </si>
  <si>
    <t xml:space="preserve">     Vedder-Eocene</t>
  </si>
  <si>
    <t>Temblor Hills</t>
  </si>
  <si>
    <t>Temblor Ranch</t>
  </si>
  <si>
    <t>Temblor, East</t>
  </si>
  <si>
    <t>22, 22, 22</t>
  </si>
  <si>
    <t>36, 33, 35, 34</t>
  </si>
  <si>
    <t>Terra Bella</t>
  </si>
  <si>
    <t>34, 37</t>
  </si>
  <si>
    <t>14-28, 14-28, 26-30</t>
  </si>
  <si>
    <t>24, 29, 18-36, 18-36, 29</t>
  </si>
  <si>
    <t xml:space="preserve">     First Sespe</t>
  </si>
  <si>
    <t xml:space="preserve">     Second Sespe</t>
  </si>
  <si>
    <t xml:space="preserve">     Third Sespe</t>
  </si>
  <si>
    <t>18-36</t>
  </si>
  <si>
    <t>Tulare Lake</t>
  </si>
  <si>
    <t>52, 34-36</t>
  </si>
  <si>
    <t>Turk Anticline</t>
  </si>
  <si>
    <t>Turnbull</t>
  </si>
  <si>
    <t>28, 28, 28, 28, 28</t>
  </si>
  <si>
    <t>28-44, 42, 42</t>
  </si>
  <si>
    <t>Union Station</t>
  </si>
  <si>
    <t>15, 15</t>
  </si>
  <si>
    <t>Vallecitos</t>
  </si>
  <si>
    <t>Valpredo</t>
  </si>
  <si>
    <t>Van Ness Slough</t>
  </si>
  <si>
    <t>Venice Beach</t>
  </si>
  <si>
    <t>30, 30, 30, 29, 30, 30, 30, 30</t>
  </si>
  <si>
    <t>Walnut</t>
  </si>
  <si>
    <t>16, 16</t>
  </si>
  <si>
    <t>Wasco</t>
  </si>
  <si>
    <t>32-39, 40</t>
  </si>
  <si>
    <t>20.9, 22</t>
  </si>
  <si>
    <t>Welcome Valley</t>
  </si>
  <si>
    <t>Westhaven</t>
  </si>
  <si>
    <t xml:space="preserve">20-26, 30, 26, 40, 40, 44, 44, 35, 36, 50 </t>
  </si>
  <si>
    <t>16, 14, 14</t>
  </si>
  <si>
    <t>14-20</t>
  </si>
  <si>
    <t>Whittier Heights, North</t>
  </si>
  <si>
    <t>19, 16</t>
  </si>
  <si>
    <t>Wilmington-Onshore (Tidelands)</t>
  </si>
  <si>
    <t>Wilmington-Offshore (THUMS)</t>
  </si>
  <si>
    <t>Yorba Linda</t>
  </si>
  <si>
    <t>12-14, 13-17, 13-20, 15</t>
  </si>
  <si>
    <t>29-34, 31, 34</t>
  </si>
  <si>
    <t>Total Production</t>
  </si>
  <si>
    <t>Total Production-Production with no SG value</t>
  </si>
  <si>
    <t>Sum Products</t>
  </si>
  <si>
    <t>Production-Weighted SG</t>
  </si>
  <si>
    <t>API of Production-Weighted SG</t>
  </si>
  <si>
    <t>Production-Weighted API</t>
  </si>
  <si>
    <t>Depth by field</t>
  </si>
  <si>
    <t>2009 Production</t>
  </si>
  <si>
    <t>Pool level depth</t>
  </si>
  <si>
    <t>Depth Used in Calculation</t>
  </si>
  <si>
    <t xml:space="preserve">2009 Field Production </t>
  </si>
  <si>
    <t>Production-weighted depth</t>
  </si>
  <si>
    <t>1890-2350</t>
  </si>
  <si>
    <t>4150, 5179, 5050</t>
  </si>
  <si>
    <t>2400-3400</t>
  </si>
  <si>
    <t>2000-2500, 2400-3400</t>
  </si>
  <si>
    <t>845-1400, 1900, 2100, 2300</t>
  </si>
  <si>
    <t>845-1400</t>
  </si>
  <si>
    <t>2100, 2300</t>
  </si>
  <si>
    <t>2000-2500</t>
  </si>
  <si>
    <t>600-1300, 2340, 2360, 2380, 1545, 2100</t>
  </si>
  <si>
    <t>4200, 4500, 5000, 5300, 6200</t>
  </si>
  <si>
    <t>2000-4000, 5500, 6500</t>
  </si>
  <si>
    <t>1400-2800</t>
  </si>
  <si>
    <t>4600, 5300, 6070, 4300, 4600, 1400, 2050, 3400</t>
  </si>
  <si>
    <t xml:space="preserve">6400-6700, 7400 </t>
  </si>
  <si>
    <t xml:space="preserve">7740, 7830, 8750-9100  </t>
  </si>
  <si>
    <t>1000, 4000</t>
  </si>
  <si>
    <t>400, 1500, 1000, 4000, 6700, 8200</t>
  </si>
  <si>
    <t>4800, 9000, 9900, 10800</t>
  </si>
  <si>
    <t>2500, 4500</t>
  </si>
  <si>
    <t>700, 1300, 1400</t>
  </si>
  <si>
    <t xml:space="preserve">3140, 4000, 4200, 4300, 4600, 4700, 10620  </t>
  </si>
  <si>
    <t xml:space="preserve">1800, 4000, 5000, 1200 </t>
  </si>
  <si>
    <t>8900, 9240</t>
  </si>
  <si>
    <t>4200, 4000, 4050, 4300</t>
  </si>
  <si>
    <t>1800, 2300, 2400, 2500, 2600, 2900, 3100, 3500, 3800, 3800, 4200, 5300</t>
  </si>
  <si>
    <t>3100-5900, 8000, 8500, 9400, 8900, 10150</t>
  </si>
  <si>
    <t>7900-9800, 7950-10150, 7900, 8100, 8100</t>
  </si>
  <si>
    <t xml:space="preserve">1100, 1600, 2300, 2475, 2750, 3400, 3850, 4400 </t>
  </si>
  <si>
    <t xml:space="preserve">7960, 7960 </t>
  </si>
  <si>
    <t>3875, 3600</t>
  </si>
  <si>
    <t>1275-2800, 2750, 3953</t>
  </si>
  <si>
    <t xml:space="preserve">8400, 9200, 9850, 10800, 10800, 12000 </t>
  </si>
  <si>
    <t xml:space="preserve">3000, 3500, 2800, 1750, 2750, 4900, 4000, 2800, 3405, 3750, 6000, 2210, 3800, 2020-3180, 2550, 3000,  </t>
  </si>
  <si>
    <t>6330, 8712</t>
  </si>
  <si>
    <t>4800, 7800-9800, 9100, 10200</t>
  </si>
  <si>
    <t>900, 3780</t>
  </si>
  <si>
    <t>1100, 1300, 1700, 1800</t>
  </si>
  <si>
    <t>2000, 4030</t>
  </si>
  <si>
    <t>500-3500</t>
  </si>
  <si>
    <t>0-2500</t>
  </si>
  <si>
    <t>700-4600</t>
  </si>
  <si>
    <t>6400, 7400-8000, 8000</t>
  </si>
  <si>
    <t>5300, 8000-9650, 17500</t>
  </si>
  <si>
    <t>4200, 5120, 9600-9900, 10530, 11680</t>
  </si>
  <si>
    <t>2500, 3100, 3400, 4000, 4600, 5000, 5500</t>
  </si>
  <si>
    <t>2900, 3300, 4100, 4400, 4900, 5500</t>
  </si>
  <si>
    <t>1830, 4100, 4300, 2925, 5840</t>
  </si>
  <si>
    <t>1500-2400</t>
  </si>
  <si>
    <t>1420, 2450, 2650, 3400, 4600, 4700</t>
  </si>
  <si>
    <t>1000-1200, 670, 3400, 2250, 1100, 1230, 4050, 4150-5560, 3400, 4300-7870, 4900-8570, 5400</t>
  </si>
  <si>
    <t>1000-1200</t>
  </si>
  <si>
    <t>4150-5560</t>
  </si>
  <si>
    <t>4300-7870</t>
  </si>
  <si>
    <t>4900-8570</t>
  </si>
  <si>
    <t xml:space="preserve">3800, 4600, 5300, 5600, 6300, 6500, 7650, 9700, 7100, 5400, 8850, 9600 </t>
  </si>
  <si>
    <t xml:space="preserve">1100, 1350, 2000, 1200-3200, 4200 </t>
  </si>
  <si>
    <t>200, 200, 500, 600</t>
  </si>
  <si>
    <t xml:space="preserve">3950, 4250, 4530, 4830, 5300, 5870, 6360, 7050 </t>
  </si>
  <si>
    <t>1150, 3450, 3300, 3500, 5900, 5950, 6040, 750-4200, 400-4400, 1500-2500, 3000, 3150, 2900, 1200-4500, 4200, 4100, 1070, 1830, 3200, 3260, 4570, 4620, 4730, 3200, 4000, 4500, 4400, 4700, 5300</t>
  </si>
  <si>
    <t xml:space="preserve">1490-4180, 7000-7200, 7250, 7300 </t>
  </si>
  <si>
    <t xml:space="preserve">1120, 2300, 2400, 2700, 2850, 3000, 3200, 3200, 5000, 5900-7100, 8900, 9300, 9500 </t>
  </si>
  <si>
    <t>5900-7100</t>
  </si>
  <si>
    <t>200-1500, 1800</t>
  </si>
  <si>
    <t>13750, 13900</t>
  </si>
  <si>
    <t>4800-6200</t>
  </si>
  <si>
    <t>4050, 4150, 4300, 4400, 3000, 3100, 3250, 3400-3800, 4500</t>
  </si>
  <si>
    <t>400-1400</t>
  </si>
  <si>
    <t>9500-10000</t>
  </si>
  <si>
    <t>2700, 3000</t>
  </si>
  <si>
    <t>800-2700</t>
  </si>
  <si>
    <t>6100-7500, 7990</t>
  </si>
  <si>
    <t>2000, 1000-3500, 5480, 3970</t>
  </si>
  <si>
    <t>5300, 3800, 6481, 10000</t>
  </si>
  <si>
    <t>1000, 1700, 2700, 660</t>
  </si>
  <si>
    <t>5650, 8100, 8600</t>
  </si>
  <si>
    <t>2085-3015, 750-1560, 2085-3015</t>
  </si>
  <si>
    <t>1800, 2200, 2300, 3900, 4100, 4300, 4600, 3800, 4300</t>
  </si>
  <si>
    <t>950, 1050, 1500, 2400, 3400, 4200, 8000, 9000, 8200</t>
  </si>
  <si>
    <t>1705, 2750</t>
  </si>
  <si>
    <t>2600-2900</t>
  </si>
  <si>
    <t>740-1350, 950, 4020</t>
  </si>
  <si>
    <t>400-1300</t>
  </si>
  <si>
    <t>13000, 14000</t>
  </si>
  <si>
    <t>6000-8000</t>
  </si>
  <si>
    <t>8000-8800</t>
  </si>
  <si>
    <t>8900-9700</t>
  </si>
  <si>
    <t>10900-11700</t>
  </si>
  <si>
    <t xml:space="preserve">1860, 2000, 2450  </t>
  </si>
  <si>
    <t>1900, 2400, 3300</t>
  </si>
  <si>
    <t>1120, 1800</t>
  </si>
  <si>
    <t>4100, 2500, 2750, 3500, 4000, 3900, 4250, 2900, 3500, 4600, 6420, 5100, 5500</t>
  </si>
  <si>
    <t>4600, 4770</t>
  </si>
  <si>
    <t>1800, 1885, 2180, 2450</t>
  </si>
  <si>
    <t>6000, 7900</t>
  </si>
  <si>
    <t>6875, 7600, 8000, 8400</t>
  </si>
  <si>
    <t>900-2000, 5300</t>
  </si>
  <si>
    <t>2250-2750</t>
  </si>
  <si>
    <t>4040, 5230, 2000, 2400, 2800, 3600, 5300, 6700, 7500, 6000, 6900</t>
  </si>
  <si>
    <t>12200-15150</t>
  </si>
  <si>
    <t>900, 1100, 1500</t>
  </si>
  <si>
    <t>2000, 2900, 3100, 3500, 4800</t>
  </si>
  <si>
    <t>8100, 8400, 8500, 8560</t>
  </si>
  <si>
    <t>7500, 6500, 1700-3000</t>
  </si>
  <si>
    <t>200, 1000</t>
  </si>
  <si>
    <t>1000, 3200-3900</t>
  </si>
  <si>
    <t>3200-3900</t>
  </si>
  <si>
    <t>200, 1000, 1550, 3200-3900, 4200, 6020</t>
  </si>
  <si>
    <t>2000-2800</t>
  </si>
  <si>
    <t>2200-3800</t>
  </si>
  <si>
    <t>9130, 9775</t>
  </si>
  <si>
    <t>3700-3900</t>
  </si>
  <si>
    <t>2250, 2150</t>
  </si>
  <si>
    <t xml:space="preserve">300-500, 500-1000, 800, 1500, 2000-4750, 2800, 650, 900-1200, 1900, 3600, 6500, 7900, 8300, 9100 </t>
  </si>
  <si>
    <t xml:space="preserve">200-1400, 1100, 500-2500, 2000-3600, 2000-3600, 2000-3000, 1500-4500, 1700-3300, 400-3100, 200-2500, 1000, 3800, 600-2000, 1500-1800, 2100-2700, 3600, 3700, 1200-3200, 1300-4900, 4125-4900, 8700, 2800-3800   </t>
  </si>
  <si>
    <t>6000, 7200</t>
  </si>
  <si>
    <t>2000, 2900, 3200</t>
  </si>
  <si>
    <t>9200, 11000</t>
  </si>
  <si>
    <t>2200, 3500, 4500, 4800, 5700, 5300, 5500, 6500, 6100, 6900, 7000, 7200, 7650</t>
  </si>
  <si>
    <t>2200, 3500</t>
  </si>
  <si>
    <t>2800, 6300</t>
  </si>
  <si>
    <t>330-930</t>
  </si>
  <si>
    <t>5700, 6410</t>
  </si>
  <si>
    <t>1600, 1750</t>
  </si>
  <si>
    <t>4900, 5500, 6100-6500, 5700-7100, 6100, 6100, 7100, 8100, 9600, 8900, 8300, 6000, 5800, 4900, 5200, 5400, 5500, 7300, 7000, 5800, 7275, 7400, 7100-7400, 8000-9100, 8400</t>
  </si>
  <si>
    <t>7700, 8400, 8900</t>
  </si>
  <si>
    <t xml:space="preserve">145, 90-200, 780, 145, 1250, 3000, 700, 1275, 2735, 1482, 1581, 1075, 2000, 1000, 1275 </t>
  </si>
  <si>
    <t xml:space="preserve">6500, 6900, 7400, 9300, 9700, 11806, 14200 </t>
  </si>
  <si>
    <t>6500, 6900, 7400, 9300, 9700, 11806, 14200</t>
  </si>
  <si>
    <t xml:space="preserve">6500, 6900, 7400, </t>
  </si>
  <si>
    <t>9300, 9700</t>
  </si>
  <si>
    <t xml:space="preserve">2850, 1400, 2400, 2500, 2850, 3500, 5300,  </t>
  </si>
  <si>
    <t>5160, 5225, 5395, 5445</t>
  </si>
  <si>
    <t>6310, 6600</t>
  </si>
  <si>
    <t>7900, 8050, 8560, 9675, 9800</t>
  </si>
  <si>
    <t>800-1500</t>
  </si>
  <si>
    <t>2400, 2600</t>
  </si>
  <si>
    <t>6650-7400, 7025-8950, 7240-7370, 7400-9300, 9430-9690</t>
  </si>
  <si>
    <t>1860, 2090</t>
  </si>
  <si>
    <t xml:space="preserve">1544, 4101, 3694, 3900, 420, 4000-5500, 750, 1070, 3680, 250, 1861, 430, 3161, </t>
  </si>
  <si>
    <t xml:space="preserve">5020, 9020, 9676, 1400, 1700, 9295, 2700 </t>
  </si>
  <si>
    <t>2176, 2951, 6500, 8750, 9311, 10200</t>
  </si>
  <si>
    <t xml:space="preserve">4100-5200, 10000-10300, 11500, 11400, 11900,  </t>
  </si>
  <si>
    <t>670, 920, 1240</t>
  </si>
  <si>
    <t>4350, 6400</t>
  </si>
  <si>
    <t>600, 1000, 1700</t>
  </si>
  <si>
    <t>6200, 9400</t>
  </si>
  <si>
    <t>6644, 9144</t>
  </si>
  <si>
    <t xml:space="preserve">4300, 8900-13000, </t>
  </si>
  <si>
    <t>8900-13000</t>
  </si>
  <si>
    <t xml:space="preserve">1800, 1900, 2350, 2400, 2500, 3400, 1150, 1800, 3150,  </t>
  </si>
  <si>
    <t xml:space="preserve">2800, 3600, 4300, 4500, 4930, 5500, 6230, 7800, 8800  </t>
  </si>
  <si>
    <t>8170, 8900, 8475, 9750</t>
  </si>
  <si>
    <t>2400, 2425</t>
  </si>
  <si>
    <t xml:space="preserve">650, 2750, 850, 800-3950, 3650, 4885, 800,   </t>
  </si>
  <si>
    <t>800-3950</t>
  </si>
  <si>
    <t>1100, 2300, 5000, 6700, 7000, 8000, 9100</t>
  </si>
  <si>
    <t>5000, 7000</t>
  </si>
  <si>
    <t>4680, 5080, 6260</t>
  </si>
  <si>
    <t>2498, 5080, 6260, 6500, 7900</t>
  </si>
  <si>
    <t>3100, 3500</t>
  </si>
  <si>
    <t>2000, 2900, 3500, 3800, 7950</t>
  </si>
  <si>
    <t>3400, 4100, 4390, 4750, 5550, 7800, 5700, 6600, 7700, 10700, 10900, 11900, 13000, 3700, 4350, 5600, 10800</t>
  </si>
  <si>
    <t>3400, 4100, 4390, 4750, 5550</t>
  </si>
  <si>
    <t>10200, 10550, 11400, 11650</t>
  </si>
  <si>
    <t>3750, 4250, 4820, 5700, 7200, 8200, 9100</t>
  </si>
  <si>
    <t>5800, 6800, 7500</t>
  </si>
  <si>
    <t>6200, 7300, 8600</t>
  </si>
  <si>
    <t>4800-6800, 5600, 5800, 7500, 6900, 5800-7100,</t>
  </si>
  <si>
    <t>3500, 4200, 4675, 4900, 4300</t>
  </si>
  <si>
    <t>1600, 2000, 1900</t>
  </si>
  <si>
    <t>1390, 1250, 1535</t>
  </si>
  <si>
    <t>2382, 3350</t>
  </si>
  <si>
    <t>2500, 2800-3200, 3400, 3500, 3600</t>
  </si>
  <si>
    <t>1000, 2300, 2650, 2850, 3300</t>
  </si>
  <si>
    <t>1000, 2500</t>
  </si>
  <si>
    <t>11700, 12600, 12080,</t>
  </si>
  <si>
    <t>6803, 8300, 8600</t>
  </si>
  <si>
    <t>12300, 14257</t>
  </si>
  <si>
    <t>3806, 8300, 8600, 12300, 14257</t>
  </si>
  <si>
    <t>2000, 3200, 4200</t>
  </si>
  <si>
    <t>1300, 1800, 3100, 4700, 3720, 4950, 5100, 2700, 4200, 6400, 3600, 4700, 1760, 2600, 2900, 3300, 3600, 3700, 3800, 1300, 2100, 2900, 3600, 4500, 5200</t>
  </si>
  <si>
    <t>9000, 8630</t>
  </si>
  <si>
    <t>2000, 3580, 3900, 4600, 5400, 6000, 6700, 7400, 8200, 9100</t>
  </si>
  <si>
    <t>2000, 3300, 3360, 4330</t>
  </si>
  <si>
    <t>3490, 3610, 4410, 4660</t>
  </si>
  <si>
    <t>150-2000, 3130</t>
  </si>
  <si>
    <t>6350, 7300, 7830, 8250, 8570, 9035</t>
  </si>
  <si>
    <t>9500, 10000</t>
  </si>
  <si>
    <t xml:space="preserve">4100, 4600, 5500, 5490, 7240, 8040, 3900, 2610, 4350, 3470, 3820, 6500, 6641, 8100, 4100, 4100, 4600, 5500, 7600 </t>
  </si>
  <si>
    <t>2200-4400, 7400, 17610</t>
  </si>
  <si>
    <t xml:space="preserve">900, 600, 2800, 3250, 610, 2360, 4280, 825 </t>
  </si>
  <si>
    <t>1650, 2980</t>
  </si>
  <si>
    <t>3400, 1000, 2250, 4300, 6600</t>
  </si>
  <si>
    <t xml:space="preserve">3500, 7500, </t>
  </si>
  <si>
    <t>6350, 11500</t>
  </si>
  <si>
    <t xml:space="preserve">8150, 9770, 3850, 8350, 9500, 12450, 3900-5900, 8700, 9740, 9240 </t>
  </si>
  <si>
    <t>5800, 6250, 2750</t>
  </si>
  <si>
    <t>5400, 5700</t>
  </si>
  <si>
    <t>2200, 1800, 1880, 2200</t>
  </si>
  <si>
    <t>1000, 1200, 1500, 1800, 2000</t>
  </si>
  <si>
    <t>2725, 2900, 4400, 4650, 5600, 7200, 2000, 2670, 1810, 1670, 2600, 4600, 5400</t>
  </si>
  <si>
    <t>450, 1350, 1565, 2100</t>
  </si>
  <si>
    <t>2200, 2600, 2950</t>
  </si>
  <si>
    <t xml:space="preserve">3650-5800, 7950, 9050, 8100, 9500, </t>
  </si>
  <si>
    <t>3000, 8000</t>
  </si>
  <si>
    <t>2800, 3300, 4200</t>
  </si>
  <si>
    <t>1800, 1500, 2000</t>
  </si>
  <si>
    <t>12600, 12800, 12880, 12950, 13000, 13800</t>
  </si>
  <si>
    <t>3370, 3550, 3750, 3800, 3950</t>
  </si>
  <si>
    <t>4100, 5000</t>
  </si>
  <si>
    <t>3520, 5080, 7020</t>
  </si>
  <si>
    <t>1058, 1040, 5350, 3300, 3800, 80-759, 420, 1180</t>
  </si>
  <si>
    <t>3680, 5180, 7815, 9150, 10140, 10580, 12000, 12010</t>
  </si>
  <si>
    <t>1200, 1400</t>
  </si>
  <si>
    <t>13000, 15000</t>
  </si>
  <si>
    <t>1495, 1600</t>
  </si>
  <si>
    <t>1000, 2050, 3400, 4250, 3900, 6500, 8700, 9600, 9800, 10580</t>
  </si>
  <si>
    <t>815, 2800, 1770</t>
  </si>
  <si>
    <t xml:space="preserve">900, 1300, 1600, 2100, 1200, 2100, 4050, 2800, 900, 1150, 1400, 3600, 2300, 800  </t>
  </si>
  <si>
    <t>1100, 1600</t>
  </si>
  <si>
    <t>200-650, 1800-2100, 1700-2000, 2900</t>
  </si>
  <si>
    <t xml:space="preserve">11200-13300, 11350, 11500  </t>
  </si>
  <si>
    <t>Total - Production with no Depth Value</t>
  </si>
  <si>
    <t>Sum Products (production with depth)</t>
  </si>
  <si>
    <t>Prod.-Weighted Depth</t>
  </si>
  <si>
    <t>December 2012 Monthly Oil and Gas Production and Injection Report, California Department of Conservation (ftp://ftp.consrv.ca.gov/pub/oil/monthly_production_reports/)</t>
  </si>
  <si>
    <t>January to December 2012 Monthly Oil and Gas Production and Injection Reports, California Department of Conservation (ftp://ftp.consrv.ca.gov/pub/oil/monthly_production_reports/)</t>
  </si>
  <si>
    <t>See Depth Spreadsheet</t>
  </si>
  <si>
    <t>See API Gravity Spreadsheet</t>
  </si>
  <si>
    <t>See "2012 OCS Data" sheet</t>
  </si>
  <si>
    <t>http://doa.alaska.gov/ogc/production/pindex.html</t>
  </si>
  <si>
    <t>Consistent with production and injection data</t>
  </si>
  <si>
    <t>See "ANS Production Data" and "ANS Injection Data" sheets</t>
  </si>
  <si>
    <t>Multiplied default value for gas lifting injection ratio by the percentage of wells using gas lift.  Assumed two-thirds gas lift, one third flowing, and no pumps</t>
  </si>
  <si>
    <t>Additional Data and Assumptions</t>
  </si>
  <si>
    <t>United States</t>
  </si>
  <si>
    <t>Alaska</t>
  </si>
  <si>
    <t>Fed. Gulf</t>
  </si>
  <si>
    <t>Louisiana</t>
  </si>
  <si>
    <t>Oklahoma</t>
  </si>
  <si>
    <t>Texas</t>
  </si>
  <si>
    <t>Alabama</t>
  </si>
  <si>
    <t>Arkansas</t>
  </si>
  <si>
    <t>CA Fed. Offshore</t>
  </si>
  <si>
    <t>Colorado</t>
  </si>
  <si>
    <t>Kansas</t>
  </si>
  <si>
    <t>Michigan</t>
  </si>
  <si>
    <t>Mississippi</t>
  </si>
  <si>
    <t>Montana</t>
  </si>
  <si>
    <t>Nebraska</t>
  </si>
  <si>
    <t>North Dakota</t>
  </si>
  <si>
    <t>South Dakota</t>
  </si>
  <si>
    <t>Utah</t>
  </si>
  <si>
    <t>http://www.eia.gov/dnav/pet/pet_crd_crpdn_adc_mbblpd_a.htm  (accessed on May 21, 2013)</t>
  </si>
  <si>
    <t>http://www.eia.gov/dnav/ng/ng_prod_sum_a_epg0_vgv_mmcf_a.htm (accessed on May 21, 2013)</t>
  </si>
  <si>
    <t>http://www.eia.gov/dnav/ng/ng_prod_sum_a_EPG0_VGQ_mmcf_a.htm (accessed on May 21, 2013)</t>
  </si>
  <si>
    <t>http://www.eia.gov/dnav/ng/ng_prod_sum_a_EPG0_FGO_mmcf_a.htm (accessed on May 21, 2013)</t>
  </si>
  <si>
    <t>2011 Data from EIA</t>
  </si>
  <si>
    <t>December 2012: https://www.dmr.nd.gov/oilgas/stats/historicaloilprodstats.pdf</t>
  </si>
  <si>
    <t>https://www.dmr.nd.gov/oilgas/stats/historicaloilprodstats.pdf</t>
  </si>
  <si>
    <t>Pool_Nm</t>
  </si>
  <si>
    <t>Rpt_Date</t>
  </si>
  <si>
    <t>Liq</t>
  </si>
  <si>
    <t>PRUDHOE BAY, AURORA OIL</t>
  </si>
  <si>
    <t>PRUDHOE BAY, BOREALIS OIL</t>
  </si>
  <si>
    <t>PRUDHOE BAY, SCHRADER BLUF OIL</t>
  </si>
  <si>
    <t>PRUDHOE BAY, LISBURNE OIL</t>
  </si>
  <si>
    <t>PRUDHOE BAY, RAVEN OIL</t>
  </si>
  <si>
    <t>PRUDHOE BAY, NIAKUK OIL</t>
  </si>
  <si>
    <t>PRUDHOE BAY, PRUDHOE OIL</t>
  </si>
  <si>
    <t>PRUDHOE BAY, MIDNIGHT SUN OIL</t>
  </si>
  <si>
    <t>PRUDHOE BAY, POLARIS OIL</t>
  </si>
  <si>
    <t>PRUDHOE BAY, UGNU UNDEF WTRSP</t>
  </si>
  <si>
    <t>PRUDHOE BAY, PT MCINTYRE OIL</t>
  </si>
  <si>
    <t>PRUDHOE BAY, PUT RIVER OIL</t>
  </si>
  <si>
    <t>PRUDHOE BAY, W BEACH OIL</t>
  </si>
  <si>
    <t>See table below.  Corrected data provided by Alaska Oil and Gas Conservation Commission (email from Jennifer Hunt dated May 29,2013)</t>
  </si>
  <si>
    <t>SAVANT ALASKA LLC</t>
  </si>
  <si>
    <t>TOTALS</t>
  </si>
  <si>
    <t>2012 Gas Disposition Data (supplied by Alaska Oil and Gas Conservation Commission)</t>
  </si>
  <si>
    <t>Units Mscf</t>
  </si>
  <si>
    <t>Total after subracting off values for gas well gas</t>
  </si>
  <si>
    <t>Depth</t>
  </si>
  <si>
    <t>Ratios</t>
  </si>
  <si>
    <t>API_WellNo</t>
  </si>
  <si>
    <t>2012 Data from EIA</t>
  </si>
  <si>
    <t>Online DOGGR Data (2012) from http://opi.consrv.ca.gov/opi/opi.dll (accessed on January 31, 2014)</t>
  </si>
  <si>
    <t>Volume weighted average API gravity (http://doa.alaska.gov/ogc/annual/current/annindex_current.html)</t>
  </si>
  <si>
    <t>Alaska Oil and Gas Conservation Commission 2012 Gas Disposition Data (see below)</t>
  </si>
  <si>
    <t>See "2012 State Average Gas Data" sheet</t>
  </si>
  <si>
    <r>
      <t>Crude Description:</t>
    </r>
    <r>
      <rPr>
        <sz val="10"/>
        <color theme="1"/>
        <rFont val="Helvetica"/>
      </rPr>
      <t xml:space="preserve">  Modeled using average data for North Dakota oil production.  This modeling pertains, but is not limited to marketable crudes such as Bakken, North Dakota Sweet, etc.  OPGEE does not account for emissions from fracking so the CI estimate will likely be low.</t>
    </r>
  </si>
  <si>
    <r>
      <t xml:space="preserve">Crude Description: </t>
    </r>
    <r>
      <rPr>
        <sz val="10"/>
        <color theme="1"/>
        <rFont val="Helvetica"/>
      </rPr>
      <t xml:space="preserve"> Modeled using average crude production data for the state of Wyoming.  This modeling pertains, but is not limited to marketable crudes from Wyoming such as Wyoming Sweet, etc.</t>
    </r>
  </si>
  <si>
    <t>Alberta Flaring Data</t>
  </si>
  <si>
    <r>
      <t xml:space="preserve">Crude Description:  </t>
    </r>
    <r>
      <rPr>
        <sz val="10"/>
        <color theme="1"/>
        <rFont val="Helvetica"/>
      </rPr>
      <t>OPGEE model inputs for Albian Heavy CSS fraction.  Assumed dilbit produced in Cold Lake region.</t>
    </r>
  </si>
  <si>
    <r>
      <t xml:space="preserve">Crude Description:  </t>
    </r>
    <r>
      <rPr>
        <sz val="10"/>
        <color theme="1"/>
        <rFont val="Helvetica"/>
      </rPr>
      <t>Crude Monitor: The main players in the Cold Lake oil sands deposit are Imperial Oil Resources, Cenovus Energy, Canadian Natural Resources Limited and Shell Energy. Cold Lake production is bitumen based and requires the use of steam to release the bitumen from the underground reservoirs, and the use of diluents to meet pipeline viscosity and density specifications.</t>
    </r>
  </si>
  <si>
    <t>2013 Cold Lake Annual Performance Review page 14</t>
  </si>
  <si>
    <t>2013 Cold Lake Annual Performance Review page 39</t>
  </si>
  <si>
    <t>Assume gas used for lease operations</t>
  </si>
  <si>
    <t>Venting Ratio (scf/bbl)</t>
  </si>
  <si>
    <t>Source of Data: Alberta Energy Regulator ST60B-2013</t>
  </si>
  <si>
    <t>Assumed Alberta average flaring rate for Crude Oil Batteries (see Alberta data sheet)</t>
  </si>
  <si>
    <t>Conventional Blends</t>
  </si>
  <si>
    <t>Assumed Alberta average flaring rate for Crude Bitumen Batteries (see Alberta data sheet)</t>
  </si>
  <si>
    <r>
      <t xml:space="preserve">Crude Description:  </t>
    </r>
    <r>
      <rPr>
        <sz val="10"/>
        <color theme="1"/>
        <rFont val="Helvetica"/>
      </rPr>
      <t xml:space="preserve">Crude Monitor: Peace Heavy is produced at Shell Energy Canada's Cadotte Lake thermal production complex near Peace River, Alberta. It uses enhanced oil recovery techniques to recover bitumen from underground reservoirs. Peace Heavy is a heavy bitumen blended with diluent (a dilbit) to meet pipeline specifications for density and viscosity. Peace Heavy is delivered to Edmonton on the Rainbow Pipeline system </t>
    </r>
  </si>
  <si>
    <t>Estimate: 2013 Peace River In Situ Progress Report, page 60</t>
  </si>
  <si>
    <t>2013 Peace River In Situ Progress Report, page 95</t>
  </si>
  <si>
    <t>2013 Peace River In Situ Progress Report, page 90</t>
  </si>
  <si>
    <t>Approximately equal to steam injection ratio - 2013 Peace River In Situ Progress Report, page 114</t>
  </si>
  <si>
    <t>Water disposal injection pressure - approx 6000 kPa: 2013 Peace River In Situ Progress Report, page 118-119</t>
  </si>
  <si>
    <r>
      <t>Crude Description:</t>
    </r>
    <r>
      <rPr>
        <sz val="10"/>
        <color theme="1"/>
        <rFont val="Helvetica"/>
      </rPr>
      <t xml:space="preserve"> Crude Monitor: OSA is a light sweet synthetic crude produced from the Suncor Canada Project located north of Fort McMurray, Alberta. The Suncor facilities includes a mine, SAGD and upgrader operations. OSA is a classic bottomless blend of hydrotreated naphtha, distillate, and gasoil fractions produced from a coker based upgrader facility. The Suncor project came on stream in 1967 and became the world's first oil sands operation.</t>
    </r>
  </si>
  <si>
    <t>Suncor Synthetic TEOR</t>
  </si>
  <si>
    <t>Assumed equal to SOR</t>
  </si>
  <si>
    <t>Assumed SOR= 3.24 for SAGD (Firebag=3.40 at 20,000 m3/day and Mackay River= 2.6 at 5000 m3/day)</t>
  </si>
  <si>
    <t>Sources: Suncor Firebag (page 60-61) and Suncor Mackay (pages 11, 132) 2013 Annual Performance Presentations</t>
  </si>
  <si>
    <r>
      <t xml:space="preserve">Crude Description: </t>
    </r>
    <r>
      <rPr>
        <sz val="10"/>
        <color theme="1"/>
        <rFont val="Helvetica"/>
      </rPr>
      <t>Surmont Heavy Blend is a heavy sour synbit composed of SAGD production and domestic synthetic crude. As such, SHB is a high TAN (1.35 mgKOH/g) though the MCRT is low (7.12 mg/kg) for a 20 API gravity Canadian heavy crude. SHB is produced only at the Surmont Project, operated by Conoco Phillips Canada. Total E&amp;P Canada has an equal 50% ownership stake in the Surmont Project.  Assumed blend of 50% SAGD bitumen and 50% synthetic crude oil produced from mined bitumen.</t>
    </r>
  </si>
  <si>
    <t>Surmont SAGD</t>
  </si>
  <si>
    <t>Surmont 2013 Annual Performance Review page 200</t>
  </si>
  <si>
    <t>Assume 90 percent recycled (Suncor Mackay 2013 Annual Performance presentation page 44, Suncor Firebag 2013 Annual Performance presentation page 340)</t>
  </si>
  <si>
    <t>Assume 82 percent recycled (Surmont 2013 Annual Performance Review page 200)</t>
  </si>
  <si>
    <t>Representative API for crudes from Western Canada</t>
  </si>
  <si>
    <t>Arab Heavy</t>
  </si>
  <si>
    <t>Christina Lake</t>
  </si>
  <si>
    <t>Jackfish</t>
  </si>
  <si>
    <t>2013 MEG Christina Lake Annual Performance Presentation (page 77)</t>
  </si>
  <si>
    <t>Assumed equal to SOR - 2013 MEG Christina Lake Annual Performance Presentation (page 78)</t>
  </si>
  <si>
    <t>Assumed 90% recycled (2013 MEG Christina Lake Annual Performance Presentation - page 115)</t>
  </si>
  <si>
    <t>Gas cap repressure project (2013 MEG Christina Lake Annual Performance Presentation - page 103)</t>
  </si>
  <si>
    <t>2013 Devon Jackfish Annual Performance Presentation - page 13</t>
  </si>
  <si>
    <t>2013 Devon Jackfish Annual Performance Presentation - page 32</t>
  </si>
  <si>
    <t>2013 Devon Jackfish Annual Performance Presentation - page 42 (2600 to 3500 kPag operating pressure)</t>
  </si>
  <si>
    <t>Estimated average SOR for Jackfish 1 and 2 (2013 Devon Jackfish Annual Performance Presentation - pages 54 and 66)</t>
  </si>
  <si>
    <t>Assumed equal to SOR (2013 Devon Jackfish Annual Performance Presentation - pages 55 and 67)</t>
  </si>
  <si>
    <t>2013 Devon Jackfish Annual Performance Presentation - pages 54 and 66</t>
  </si>
  <si>
    <t>Assumed 90% recycle</t>
  </si>
  <si>
    <t>Assume 90% water recycled</t>
  </si>
  <si>
    <t>Borealis</t>
  </si>
  <si>
    <t>Assumed a diluted blend of bitumen from Suncor's Mackay and Firebag projects</t>
  </si>
  <si>
    <t>Approximate combined Mackay and Firebag production volume</t>
  </si>
  <si>
    <t>2013 Peace River In Situ Progress Report, page 58</t>
  </si>
  <si>
    <t>Cusiana</t>
  </si>
  <si>
    <r>
      <t>Crude Description:</t>
    </r>
    <r>
      <rPr>
        <sz val="10"/>
        <color theme="1"/>
        <rFont val="Helvetica"/>
      </rPr>
      <t xml:space="preserve">  Assumed to be light crude produced from Cusiana oil field</t>
    </r>
  </si>
  <si>
    <t>Field discovery date for Cusiana of 1988 (OGJ Worldwide Oil Production Survey).  Assumed three years from discovery to production.</t>
  </si>
  <si>
    <t>Cusiana field depth (OGJ Worldwide Oil Production Survey)</t>
  </si>
  <si>
    <t>Cusiana field API gravity (OGJ Worldwide Oil Production Survey)</t>
  </si>
  <si>
    <t>Zafiro</t>
  </si>
  <si>
    <t>http://www.offshore-technology.com/projects/zafiro/</t>
  </si>
  <si>
    <t>Field production started 1995: http://www.offshore-technology.com/projects/zafiro/</t>
  </si>
  <si>
    <t>FMC Technologies ExxonMobil Zafiro + Ekanga</t>
  </si>
  <si>
    <t>Mauritania</t>
  </si>
  <si>
    <t>Chinguetti</t>
  </si>
  <si>
    <t>http://www.offshore-technology.com/projects/chinguetti/</t>
  </si>
  <si>
    <t>Field production start 2006: http://www.offshore-technology.com/projects/chinguetti/</t>
  </si>
  <si>
    <t>Rigzone (April 5, 2006) Hardman Resources Ltd.</t>
  </si>
  <si>
    <t>Capline (http://www.caplinepipeline.com/Reports1.aspx)</t>
  </si>
  <si>
    <t>Field production start 1957 - Offshore Technology: http://www.offshore-technology.com/projects/safaniya-upgrade-persian-gulf/</t>
  </si>
  <si>
    <t>Average field depth - Offshore Technology: http://www.offshore-technology.com/projects/safaniya-upgrade-persian-gulf/</t>
  </si>
  <si>
    <r>
      <t>Crude Description:</t>
    </r>
    <r>
      <rPr>
        <sz val="10"/>
        <color theme="1"/>
        <rFont val="Helvetica"/>
      </rPr>
      <t xml:space="preserve">  Blend of crude from offshore fields.  Modeling assumes production from the Safaniyah oil field. </t>
    </r>
  </si>
  <si>
    <t>Isthmus topped</t>
  </si>
  <si>
    <r>
      <t xml:space="preserve">Crude Description: </t>
    </r>
    <r>
      <rPr>
        <sz val="10"/>
        <color theme="1"/>
        <rFont val="Helvetica"/>
      </rPr>
      <t>Model same as Bachaquero</t>
    </r>
  </si>
  <si>
    <t>Bachaquero</t>
  </si>
  <si>
    <t>Data Incomplete</t>
  </si>
  <si>
    <t>See 2012 State Average Gas Data</t>
  </si>
  <si>
    <t>See gas disposition data below</t>
  </si>
  <si>
    <t>Conventional Heavy Blends</t>
  </si>
  <si>
    <t>Wabasca</t>
  </si>
  <si>
    <t>2013 Cenovus Brintnell Waterflood Performance Review page 9</t>
  </si>
  <si>
    <t>2013 Cenovus Brintnell Waterflood Performance Review page 18</t>
  </si>
  <si>
    <t>Representative API for heavy crudes from Heavy Oil Belt</t>
  </si>
  <si>
    <r>
      <t xml:space="preserve">Crude Description: </t>
    </r>
    <r>
      <rPr>
        <sz val="10"/>
        <color theme="1"/>
        <rFont val="Helvetica"/>
      </rPr>
      <t>For modeling, we assumed that Wabasca is a diluted crude produced using conventional heavy crude from the Brintnell waterflood project, which has been blended with diluent to an API of 20.  The Brintnell waterflood project includes some polymer and hot water injection which are not included in this modeling.</t>
    </r>
  </si>
  <si>
    <t xml:space="preserve">Assumed  </t>
  </si>
  <si>
    <t>Assumed low ecosystem carbon richness (grassland) for all California fields</t>
  </si>
  <si>
    <t>Consistent with injection data from DOGGR http://opi.consrv.ca.gov/opi/opi.dll - accessed January 31, 2014</t>
  </si>
  <si>
    <t>Based on data from DOGGR http://opi.consrv.ca.gov/opi/opi.dll - accessed January 31, 2014</t>
  </si>
  <si>
    <t>See 2011 State Average Gas Data</t>
  </si>
  <si>
    <t xml:space="preserve">Annual Production by County - 42 record(s) returned. </t>
  </si>
  <si>
    <t xml:space="preserve">County </t>
  </si>
  <si>
    <t>Oil Production</t>
  </si>
  <si>
    <t xml:space="preserve">(barrels) </t>
  </si>
  <si>
    <t>Water Production</t>
  </si>
  <si>
    <t xml:space="preserve">ADAMS </t>
  </si>
  <si>
    <t xml:space="preserve">ARAPAHOE </t>
  </si>
  <si>
    <t xml:space="preserve">ARCHULETA </t>
  </si>
  <si>
    <t xml:space="preserve">BACA </t>
  </si>
  <si>
    <t xml:space="preserve">BENT </t>
  </si>
  <si>
    <t xml:space="preserve">BOULDER </t>
  </si>
  <si>
    <t xml:space="preserve">BROOMFIELD </t>
  </si>
  <si>
    <t xml:space="preserve">CHEYENNE </t>
  </si>
  <si>
    <t xml:space="preserve">DELTA </t>
  </si>
  <si>
    <t xml:space="preserve">DENVER </t>
  </si>
  <si>
    <t xml:space="preserve">DOLORES </t>
  </si>
  <si>
    <t xml:space="preserve">ELBERT </t>
  </si>
  <si>
    <t xml:space="preserve">FREMONT </t>
  </si>
  <si>
    <t xml:space="preserve">MOFFAT </t>
  </si>
  <si>
    <t xml:space="preserve">GARFIELD </t>
  </si>
  <si>
    <t xml:space="preserve">GUNNISON </t>
  </si>
  <si>
    <t xml:space="preserve">JACKSON </t>
  </si>
  <si>
    <t xml:space="preserve">JEFFERSON </t>
  </si>
  <si>
    <t xml:space="preserve">KIOWA </t>
  </si>
  <si>
    <t xml:space="preserve">KIT CARSON </t>
  </si>
  <si>
    <t xml:space="preserve">LA PLATA </t>
  </si>
  <si>
    <t xml:space="preserve">LARIMER </t>
  </si>
  <si>
    <t xml:space="preserve">LAS ANIMAS </t>
  </si>
  <si>
    <t xml:space="preserve">LINCOLN </t>
  </si>
  <si>
    <t xml:space="preserve">LOGAN </t>
  </si>
  <si>
    <t xml:space="preserve">MESA </t>
  </si>
  <si>
    <t xml:space="preserve">MONTEZUMA </t>
  </si>
  <si>
    <t xml:space="preserve">MORGAN </t>
  </si>
  <si>
    <t xml:space="preserve">PROWERS </t>
  </si>
  <si>
    <t xml:space="preserve">RIO BLANCO </t>
  </si>
  <si>
    <t xml:space="preserve">ROUTT </t>
  </si>
  <si>
    <t xml:space="preserve">SAN MIGUEL </t>
  </si>
  <si>
    <t xml:space="preserve">WASHINGTON </t>
  </si>
  <si>
    <t xml:space="preserve">WELD </t>
  </si>
  <si>
    <t xml:space="preserve">YUMA </t>
  </si>
  <si>
    <t xml:space="preserve">Jan </t>
  </si>
  <si>
    <t xml:space="preserve">Feb </t>
  </si>
  <si>
    <t xml:space="preserve">Mar </t>
  </si>
  <si>
    <t xml:space="preserve">Apr </t>
  </si>
  <si>
    <t xml:space="preserve">May </t>
  </si>
  <si>
    <t xml:space="preserve">Jun </t>
  </si>
  <si>
    <t xml:space="preserve">Jul </t>
  </si>
  <si>
    <t xml:space="preserve">Aug </t>
  </si>
  <si>
    <t xml:space="preserve">Sep </t>
  </si>
  <si>
    <t xml:space="preserve">Oct </t>
  </si>
  <si>
    <t xml:space="preserve">Nov </t>
  </si>
  <si>
    <t xml:space="preserve">Dec </t>
  </si>
  <si>
    <t>Adams</t>
  </si>
  <si>
    <t>Arapahoe</t>
  </si>
  <si>
    <t>Archuleta</t>
  </si>
  <si>
    <t>Baca</t>
  </si>
  <si>
    <t>Bent</t>
  </si>
  <si>
    <t>Boulder</t>
  </si>
  <si>
    <t>Broomfield</t>
  </si>
  <si>
    <t>Cheyenne</t>
  </si>
  <si>
    <t>Delta</t>
  </si>
  <si>
    <t>Denver</t>
  </si>
  <si>
    <t>Dolores</t>
  </si>
  <si>
    <t>Elbert</t>
  </si>
  <si>
    <t>Fremont</t>
  </si>
  <si>
    <t>Moffat</t>
  </si>
  <si>
    <t>Garfield</t>
  </si>
  <si>
    <t>Gunnison</t>
  </si>
  <si>
    <t>Jackson</t>
  </si>
  <si>
    <t>Jefferson</t>
  </si>
  <si>
    <t>Kiowa</t>
  </si>
  <si>
    <t>Kit Carson</t>
  </si>
  <si>
    <t>La Plata</t>
  </si>
  <si>
    <t>Larimer</t>
  </si>
  <si>
    <t>Las Animas</t>
  </si>
  <si>
    <t>Lincoln</t>
  </si>
  <si>
    <t>Logan</t>
  </si>
  <si>
    <t>Montezuma</t>
  </si>
  <si>
    <t>Morgan</t>
  </si>
  <si>
    <t>Prowers</t>
  </si>
  <si>
    <t>Rio Blanco</t>
  </si>
  <si>
    <t>Routt</t>
  </si>
  <si>
    <t>San Miguel</t>
  </si>
  <si>
    <t>Washington</t>
  </si>
  <si>
    <t>Weld</t>
  </si>
  <si>
    <t>Yuma</t>
  </si>
  <si>
    <t>MCF</t>
  </si>
  <si>
    <t>See 2012 Production Data sheet</t>
  </si>
  <si>
    <r>
      <t>Crude Description:</t>
    </r>
    <r>
      <rPr>
        <sz val="10"/>
        <color theme="1"/>
        <rFont val="Helvetica"/>
      </rPr>
      <t xml:space="preserve">  Niobrara and other conventional crude produced in Colorado is modeled using average crude production data for Colorado.  Niobrara is a shale oil formation.  OPGEE does not account for emissions from fracking so the CI estimate may be low.</t>
    </r>
  </si>
  <si>
    <t>See 2011 State Average Gas Data sheet</t>
  </si>
  <si>
    <t>See 2012 State Average Gas Data sheet</t>
  </si>
  <si>
    <t>Flaring Data</t>
  </si>
  <si>
    <t xml:space="preserve"> Fields</t>
  </si>
  <si>
    <t xml:space="preserve">SALT WASH                </t>
  </si>
  <si>
    <t xml:space="preserve">KIVA                     </t>
  </si>
  <si>
    <t xml:space="preserve">HALFWAY HOLLOW           </t>
  </si>
  <si>
    <t xml:space="preserve">KACHINA                  </t>
  </si>
  <si>
    <t xml:space="preserve">GREATER CISCO            </t>
  </si>
  <si>
    <t xml:space="preserve">NORTH BONANZA            </t>
  </si>
  <si>
    <t xml:space="preserve">ISMAY                    </t>
  </si>
  <si>
    <t xml:space="preserve">BOUNDARY BUTTE           </t>
  </si>
  <si>
    <t xml:space="preserve">HATCH POINT              </t>
  </si>
  <si>
    <t xml:space="preserve">DESERT CREEK             </t>
  </si>
  <si>
    <t xml:space="preserve">PATTERSON CANYON         </t>
  </si>
  <si>
    <t xml:space="preserve">MOFFAT CANAL             </t>
  </si>
  <si>
    <t xml:space="preserve">PARK ROAD                </t>
  </si>
  <si>
    <t xml:space="preserve">WHITE RIVER              </t>
  </si>
  <si>
    <t xml:space="preserve">COYOTE BASIN             </t>
  </si>
  <si>
    <t xml:space="preserve">ASHLEY VALLEY            </t>
  </si>
  <si>
    <t xml:space="preserve">HORSESHOE BEND           </t>
  </si>
  <si>
    <t xml:space="preserve">TOHONADLA                </t>
  </si>
  <si>
    <t xml:space="preserve">DUCHESNE                 </t>
  </si>
  <si>
    <t xml:space="preserve">EIGHT MILE FLAT          </t>
  </si>
  <si>
    <t xml:space="preserve">GYPSUM HILLS             </t>
  </si>
  <si>
    <t xml:space="preserve">THREE RIVERS             </t>
  </si>
  <si>
    <t xml:space="preserve">UTELAND BUTTE            </t>
  </si>
  <si>
    <t xml:space="preserve">GUSHER                   </t>
  </si>
  <si>
    <t xml:space="preserve">PINEVIEW                 </t>
  </si>
  <si>
    <t xml:space="preserve">UPPER VALLEY             </t>
  </si>
  <si>
    <t xml:space="preserve">WALKER HOLLOW            </t>
  </si>
  <si>
    <t xml:space="preserve">BIG FLAT                 </t>
  </si>
  <si>
    <t xml:space="preserve">BRENNAN BOTTOM           </t>
  </si>
  <si>
    <t xml:space="preserve">LAKE CANYON              </t>
  </si>
  <si>
    <t xml:space="preserve">ANTELOPE CREEK           </t>
  </si>
  <si>
    <t xml:space="preserve">LELAND BENCH             </t>
  </si>
  <si>
    <t xml:space="preserve">8 MILE FLAT NORTH        </t>
  </si>
  <si>
    <t xml:space="preserve">CEDAR RIM                </t>
  </si>
  <si>
    <t xml:space="preserve">WINDY RIDGE              </t>
  </si>
  <si>
    <t xml:space="preserve">RANDLETT                 </t>
  </si>
  <si>
    <t xml:space="preserve">BRUNDAGE CANYON          </t>
  </si>
  <si>
    <t xml:space="preserve">NORTH MYTON BENCH        </t>
  </si>
  <si>
    <t xml:space="preserve">COVENANT                 </t>
  </si>
  <si>
    <t xml:space="preserve">BLUEBELL                 </t>
  </si>
  <si>
    <t xml:space="preserve">ALTAMONT                 </t>
  </si>
  <si>
    <t xml:space="preserve">GREATER ANETH            </t>
  </si>
  <si>
    <t xml:space="preserve">MONUMENT BUTTE           </t>
  </si>
  <si>
    <t xml:space="preserve">Report Date 05/7/2014 </t>
  </si>
  <si>
    <t>http://oilgas.ogm.utah.gov/Data_Center/LiveData_Search/prod_fld.cfm</t>
  </si>
  <si>
    <t xml:space="preserve"> Gas (MCF)</t>
  </si>
  <si>
    <t xml:space="preserve"> Water (bbl)</t>
  </si>
  <si>
    <t xml:space="preserve"> Oil (bbl)</t>
  </si>
  <si>
    <t>See Utah Data sheet</t>
  </si>
  <si>
    <t>http://oilgas.ogm.utah.gov/Statistics/Well_counts.cfm</t>
  </si>
  <si>
    <t>http://oilgas.ogm.utah.gov/Statistics/PROD_Oil_annual.cfm</t>
  </si>
  <si>
    <t>Data Source: Nigerian National Petroleum Corporation - 2012 Annual Statistical Bulletin</t>
  </si>
  <si>
    <t>Gas Total</t>
  </si>
  <si>
    <t>Esso (Erha)</t>
  </si>
  <si>
    <t>AENR (AGIP or ENI)</t>
  </si>
  <si>
    <t>SPDC (EA)</t>
  </si>
  <si>
    <t>SPDC (all others)</t>
  </si>
  <si>
    <t>SNEPCO (Bonga)</t>
  </si>
  <si>
    <t>MCON - Volume contributions from each major company</t>
  </si>
  <si>
    <t>AENR/AGIP</t>
  </si>
  <si>
    <t>Jan</t>
  </si>
  <si>
    <t>Feb</t>
  </si>
  <si>
    <t>Apr</t>
  </si>
  <si>
    <t>Jun</t>
  </si>
  <si>
    <t>Jul</t>
  </si>
  <si>
    <t>Aug</t>
  </si>
  <si>
    <t>Sep</t>
  </si>
  <si>
    <t>Oct</t>
  </si>
  <si>
    <t>Nov</t>
  </si>
  <si>
    <t>Dec</t>
  </si>
  <si>
    <t>Fluid</t>
  </si>
  <si>
    <t>CO2 (Mcf)</t>
  </si>
  <si>
    <t>NG (Mcf)</t>
  </si>
  <si>
    <t>N2 (Mcf)</t>
  </si>
  <si>
    <t>Salt Water (bbl)</t>
  </si>
  <si>
    <t>Fresh Water (bbl)</t>
  </si>
  <si>
    <t>Frac Water Flowback (bbl)</t>
  </si>
  <si>
    <t>Assumed equal to average Texas water injection ratio for 2012 (see Texas Data)</t>
  </si>
  <si>
    <t>CO2/N2 inj (mcf)</t>
  </si>
  <si>
    <t>Average CO2/N2 flooding injection ratio for Texas for 2012 (see Texas Data)</t>
  </si>
  <si>
    <t>Average fraction NG reinjected for Texas for 2012 (see Texas Data)</t>
  </si>
  <si>
    <t>Average flaring rate for Texas in 2012.  See Texas Data.</t>
  </si>
  <si>
    <t>Emissions do not account for supply of CO2 to oil fields, separation, and recycle of CO2.</t>
  </si>
  <si>
    <r>
      <t>Crude Description:</t>
    </r>
    <r>
      <rPr>
        <sz val="10"/>
        <color theme="1"/>
        <rFont val="Helvetica"/>
      </rPr>
      <t xml:space="preserve">  Modeled using average Texas oil production values from 2012.  This modeling pertains, but is not limited to marketable crudes such as West Texas Intermediate, Eagle Ford Shale, etc.  OPGEE does not account for emissions from fracking and does not have a moduel for CO2 EOR so the CI estimate will likely be low.</t>
    </r>
  </si>
  <si>
    <t>Estimated rail distance from Texas to Los Angeles</t>
  </si>
  <si>
    <t>Injection Data Source</t>
  </si>
  <si>
    <t>Annual Summary of Texas Natural Gas, 2012, Railroad Commission of Texas, Oil and Gas Division</t>
  </si>
  <si>
    <t>Texas total casinghead gas production to oil ratio 2012 (see Texas Data)</t>
  </si>
  <si>
    <t>Texas average daily oil production 2012 (see Texas Data)</t>
  </si>
  <si>
    <r>
      <t>Crude Description:</t>
    </r>
    <r>
      <rPr>
        <sz val="10"/>
        <color theme="1"/>
        <rFont val="Helvetica"/>
      </rPr>
      <t xml:space="preserve"> Four Corners and other conventional crudes produced in New Mexico are modeled using average New Mexico oil production values.  See data table on "New Mexico Data" sheet.  Data extracted from: https://wwwapps.emnrd.state.nm.us/ocd/ocdpermitting/Reporting/Production/ExpandedProductionInjectionSummaryReport.aspx</t>
    </r>
  </si>
  <si>
    <r>
      <t>Crude Description:</t>
    </r>
    <r>
      <rPr>
        <sz val="10"/>
        <color theme="1"/>
        <rFont val="Helvetica"/>
      </rPr>
      <t xml:space="preserve">  Very little public data could be obtained for Oklahoma crude production.  Therefore, we assumed Oklahoma production would be similar to Texas production and use the CI value for Texas crudes.</t>
    </r>
  </si>
  <si>
    <t>Enfield</t>
  </si>
  <si>
    <t>2006 production start date: www.offshore-technology.com/projects/enfield-oil-field-western-australia/</t>
  </si>
  <si>
    <t>www.offshore-technology.com/projects/enfield-oil-field-western-australia/</t>
  </si>
  <si>
    <t>Assumed same as nearby field Vincent</t>
  </si>
  <si>
    <t>MCF_GAS</t>
  </si>
  <si>
    <t>BBLS_OIL</t>
  </si>
  <si>
    <t>BBLS_WATER</t>
  </si>
  <si>
    <t>NULL</t>
  </si>
  <si>
    <t>See "2012 ND Production Data" sheet</t>
  </si>
  <si>
    <t>BBLSWtr</t>
  </si>
  <si>
    <t>MCFGas</t>
  </si>
  <si>
    <t>See "2012 ND Injection Data" sheet</t>
  </si>
  <si>
    <t>Additional 3 g/MJ assessed for crude distillation emissions</t>
  </si>
  <si>
    <r>
      <t>Crude Description:</t>
    </r>
    <r>
      <rPr>
        <sz val="10"/>
        <color theme="1"/>
        <rFont val="Helvetica"/>
      </rPr>
      <t xml:space="preserve">  Assumed to be a topped crude oil produced from multiple onshore fields in the Urals region of Russia.  For purposes of modeling we assumed the crude originates from the Romashkino oil field.  Additional 3 g/MJ assessed for crude distillation emissions</t>
    </r>
  </si>
  <si>
    <r>
      <t>Crude Description:</t>
    </r>
    <r>
      <rPr>
        <sz val="10"/>
        <color theme="1"/>
        <rFont val="Helvetica"/>
      </rPr>
      <t xml:space="preserve"> Assumed same inputs as Isthmus with an additional 3 g/MJ assessed for crude distillation emissions.</t>
    </r>
  </si>
  <si>
    <t>Additional 3 g/MJ for crude distillation emissions.</t>
  </si>
  <si>
    <t>Approximate distance from Salt Lake City to Los Angeles</t>
  </si>
  <si>
    <t>Jacobs Consultancy - EU Pathway Study: Lifecycle Assessment of Crude Oils in a European Context, March 2012</t>
  </si>
  <si>
    <t>Includes an additional 2 g/MJ for additional venting emissions associated with surface separation (Jacobs Consultancy - EU Pathway Study: Lifecycle Assessment of Crude Oils in a European Context, March 2012)</t>
  </si>
  <si>
    <t>Modeled Albian Heavy Synthetic as a 50:50 blend of dilbit from the Cold Lake region and mined/upgraded synthetic crude oil from the Scotford Upgrader.  Although the Scotford upgrader is not integrated with the mine, it is integrated with the Scotford refinery which leads to efficiency improvements over a fully non-integrated operation (http://www.shell.ca/home/content/can-en/aboutshell/our_business_tpkg/business_in_canada/upstream/oil_sands/scotford_upgrader/).  Therefore we modeled the mined/upgraded portion of the dilsynbit as  mined with integrated upgrader.  For the dilbit portion, we assumed 100% CSS from Cold Lake region.   OPGEE inputs for the mined portion are given on this sheet.  OPGEE inputs for the CSS portion are given on the following sheet.  This modeling is assumed to pertain to other marketable crudes such as Albian Muskeg River Heavy</t>
  </si>
  <si>
    <t>Model as mined (70%) and SAGD (30%) with integrated upgrader.  Although the model does not have an option for SAGD with an integrated upgrader, the upgrader emissions were reduced (by 6.38 g/MJ) to that of an integrated upgrader in calculating the carbon intensity for the SAGD portion.  Assumed that all Suncor Synthetic blends have the same CI as OSA.</t>
  </si>
  <si>
    <t>Reduced upgrader emissions by 6.38 g/MJ to account for integrated upgrader operation</t>
  </si>
  <si>
    <t>http://www.eia.gov/dnav/pet/pet_crd_crpdn_adc_mbblpd_a.htm  (accessed on July 15, 2014)</t>
  </si>
  <si>
    <t>http://www.eia.gov/dnav/ng/ng_prod_sum_a_EPG0_FGO_mmcf_a.htm (accessed on July 15, 2014)</t>
  </si>
  <si>
    <t>http://www.eia.gov/dnav/ng/ng_prod_sum_a_epg0_vgv_mmcf_a.htm (accessed on July 15, 2014)</t>
  </si>
  <si>
    <t>http://www.eia.gov/dnav/ng/ng_prod_sum_a_EPG0_VGQ_mmcf_a.htm (accessed on July 15, 2014)</t>
  </si>
  <si>
    <t>Updated 2012 State Average Gas Data</t>
  </si>
  <si>
    <t>Colorado Oil and Gas Conservation Commission (http://cogcc.state.co.us/) accessed May 6, 2014</t>
  </si>
  <si>
    <t>Source: Data supplied by North Dakota Department of Mineral Resources (June 3, 2014)</t>
  </si>
  <si>
    <t>Texas total oil wells 2012: __www.rrc.state.tx.us_data_production_oilwellcounts.php (accessed May 23, 2014)</t>
  </si>
  <si>
    <t>Railroad Commission of Texas - Oil and Gas Production Data Query Results 2012 (May 23, 2014).pdf</t>
  </si>
  <si>
    <t>Rairoad Commission of Texas - Online System - H10 Data Querry (5-23-2014) Fluid Injection Volumes.pdf</t>
  </si>
  <si>
    <r>
      <t>Crude Description:</t>
    </r>
    <r>
      <rPr>
        <sz val="10"/>
        <color theme="1"/>
        <rFont val="Helvetica"/>
      </rPr>
      <t xml:space="preserve"> Crude Monitor: "Access Western Blend (AWB) is a heavy, high TAN dilbit produced by Devon Energy Canada and MEG Energy Corp. Production is from the Athabasca region south of Fort McMurray, Alberta. Production is generated by SAGD thermal methods. Diluent is supplied to the production sites from Edmonton and dilbit is pumped back to Edmonton on the Access Pipeline. AWB is available for upgrading in the Edmonton area, and for export on the Enbridge and Kinder Morgan systems."  Modeled as a diluted blend of Christina Lake and Jackfish bitumen.</t>
    </r>
  </si>
  <si>
    <t>2012 production capacity (http://www.megenergy.com/operations/christina-lake-project)</t>
  </si>
  <si>
    <r>
      <t>Crude Description:</t>
    </r>
    <r>
      <rPr>
        <sz val="10"/>
        <color theme="1"/>
        <rFont val="Helvetica"/>
      </rPr>
      <t xml:space="preserve"> Crude Monitor: "Borealis Heavy Blend (BHB) is a Suncor Energy Canada diluted bitumen (dilbit) comprised of SAGD produced bitumen and hydrotreated naphtha/conventional diluent.  It is shipped from Fort McMurray to Edmonton and Hardisty, then to further markets across North America."
</t>
    </r>
  </si>
  <si>
    <t>Ecopetrol_Heavy_Oil_and_Mature_Fields_Development_Colombia_June_11_2008</t>
  </si>
  <si>
    <t>Estimate: Ecopetrol_Heavy_Oil_and_Mature_Fields_Development_Colombia_June_11_2008</t>
  </si>
  <si>
    <t>EIA Country Analysis Brief, Ecuador, February 2004</t>
  </si>
  <si>
    <t>EIA Country Analysis Brief, Ecuador, September 2011</t>
  </si>
  <si>
    <t>EIA Country Analysis Brief, Equatorial Guinea, Feb 28 2012</t>
  </si>
  <si>
    <t>Assume all gas not utilized onsite is flared: http://www.offshore-technology.com/projects/zafiro/ and EIA Country Analysis Brief, Equatorial Guinea, Feb 28 2012</t>
  </si>
  <si>
    <t>EIA Country Analysis Brief, Kuwait, July 2011</t>
  </si>
  <si>
    <t>Assumed pipeline distance from fields in Sirte Basin to Ras Lanuf: EIA Country Analysis Brief, Libya, June 2012</t>
  </si>
  <si>
    <t>EIA Country Analysis Brief - Peru, May 2012</t>
  </si>
  <si>
    <t>EIA Country Analysis Brief, UAE, October 17, 2012</t>
  </si>
  <si>
    <t>SPE 148083 (2011)</t>
  </si>
  <si>
    <t>Added Canadian Light/Medium, and Heavy Conventional crude names</t>
  </si>
  <si>
    <r>
      <t>Crude Description:</t>
    </r>
    <r>
      <rPr>
        <sz val="10"/>
        <color theme="1"/>
        <rFont val="Helvetica"/>
      </rPr>
      <t xml:space="preserve">  In the absence of data that details which fields constitute each crude blend, conventional light and medium API blends from Western Canada are modeled using average crude production parameters for Alberta.  This modeling pertains (but is not limited) to the following medium and light crudes: Bonny Glen, Cardium, Federated, Halkirk, Koch Alberta, Light Sweet, Mixed Sweet, Peace River Sour, Pembina, Gibson Light Sweet, Joarcam, Kerrobert Sweet, Peace, Rangeland Sweet, Redwater, Tundra Sweet, BC Light, Boundary Lake, Light Sour Blend, Pembina Light Sour, Sour Light Edmonton, Hardisty Light, Medium Gibson Sour, Midale, Mixed Sour Blend, Peace Pipe Sour, Sour High Edmonton, Medium Sour Blend, etc.</t>
    </r>
  </si>
  <si>
    <r>
      <t>Crude Description:</t>
    </r>
    <r>
      <rPr>
        <sz val="10"/>
        <color theme="1"/>
        <rFont val="Helvetica"/>
      </rPr>
      <t xml:space="preserve">  In the absence of data that details which fields constitute each crude blend, conventional heavy blends from the Oil Sands and Heavy Oil Belt regions of Alberta and Saskatchewan are modeled using using average crude production parameters for Alberta.  This modeling pertains (but is not limited) to the following heavy crudes: Bow River North, Bow River South, Fosterton, Lloyd Blend, Lloydminster, Lloyd Kerrobert, Seal Heavy, Smiley-Colville, Western Canadian Blend, Conventional Heavy, Premium Conventional Heavy, etc.  These heavy crudes are assumed to be produced using CHOPs and blended with diluent to an API of 20 prior to transport.  An additional 2 g/MJ is added to the carbon intensity to account for venting emissions from surface separation.</t>
    </r>
  </si>
  <si>
    <t>ERCB 2013 Cenovus Christina Lake SAGD Presentation (page 330)</t>
  </si>
  <si>
    <t>ERCB 2013 Cenovus Christina Lake SAGD Presentation (page 109)</t>
  </si>
  <si>
    <t>ERCB 2013 Cenovus Christina Lake SAGD Presentation (page 108)</t>
  </si>
  <si>
    <t>ERCB 2013 Cenovus Christina Lake SAGD Presentation (page 91)</t>
  </si>
  <si>
    <t>Christina Dilbit Blend</t>
  </si>
  <si>
    <r>
      <t>Crude Description:</t>
    </r>
    <r>
      <rPr>
        <sz val="10"/>
        <color theme="1"/>
        <rFont val="Helvetica"/>
      </rPr>
      <t xml:space="preserve">  Crude Monitor: Christina Dilbit Blend (CDB) is a diluted bitumen produced at the jointly owned Cenovus Energy Inc. and ConocoPhillips Christina Lake SAGD facility located about 120 km south of Fort McMurray. CDB is shipped on the Athabasca Pipeline to Hardisty area terminals where it has access to multiple downstream trunklines.</t>
    </r>
  </si>
  <si>
    <t>ERCB - 2013 Statoil Leismer Presentation (page 128)</t>
  </si>
  <si>
    <t>ERCB - 2013 Statoil Leismer Presentation (page 60)</t>
  </si>
  <si>
    <t>ERCB - 2013 Statoil Leismer Presentation (page 59)</t>
  </si>
  <si>
    <t>ERCB - 2013 Statoil Leismer Presentation (page 133)</t>
  </si>
  <si>
    <t>ERCB - 2013 Statoil Leismer Presentation (page 12)</t>
  </si>
  <si>
    <t>Statoil Leismer</t>
  </si>
  <si>
    <r>
      <t xml:space="preserve">Crude Description: </t>
    </r>
    <r>
      <rPr>
        <sz val="10"/>
        <color theme="1"/>
        <rFont val="Helvetica"/>
      </rPr>
      <t>Crude Monitor - Statoil's oil sands leases are located approximately 120 kilometres south of Fort McMurray in the Athabasca region of north east Alberta. The Leismer Demonstration Project (LDP) is being developed using SAGD (steam assisted gravity drainage) technology. LDP, approved to 10,000 barrels per day (bpd), is the first phase of the Leismer project, which is expected to ramp up to its rated capacity of 18,800 bpd within 24 months.</t>
    </r>
    <r>
      <rPr>
        <b/>
        <sz val="10"/>
        <color theme="1"/>
        <rFont val="Helvetica"/>
      </rPr>
      <t xml:space="preserve">
</t>
    </r>
  </si>
  <si>
    <t>ERCB - 2013 Nexen Long Lake SAGD Presentation (page 196)</t>
  </si>
  <si>
    <t>ERCB - 2013 Nexen Long Lake SAGD Presentation (page 95)</t>
  </si>
  <si>
    <t>ERCB - 2013 Nexen Long Lake SAGD Presentation (page 96)</t>
  </si>
  <si>
    <t>ERCB - 2013 Nexen Long Lake SAGD Presentation (page 200)</t>
  </si>
  <si>
    <t>ERCB - 2013 Nexen Long Lake SAGD Presentation (page 22)</t>
  </si>
  <si>
    <t>Long Lake</t>
  </si>
  <si>
    <t>ERCB - 2013 Nexen Long Lake SAGD Presentation (page 88)</t>
  </si>
  <si>
    <t>For modeling, assumed a 50:50 blend of SAGD bitumen with synthetic crude.  Synthetic crude produced from same SAGD bitumen using integrated upgrader.</t>
  </si>
  <si>
    <r>
      <t>Crude Description:</t>
    </r>
    <r>
      <rPr>
        <sz val="10"/>
        <color theme="1"/>
        <rFont val="Helvetica"/>
      </rPr>
      <t xml:space="preserve"> Crude Monitor - Long Lake Heavy is a heavy sour synbit composed of SAGD produced bitumen and synthetic crude upgraded from the same bitumen production. As such, PSH is a high TAN (2.03 mgKOH/g) though the MCRT is low (7.15 mg/kg) for a 20 API gravity Canadian heavy crude. PSH is produced only at the Nexen/Opti Long Lake Upgrader facility, and is transported to Hardisty for distribution on mainline pipelines.</t>
    </r>
  </si>
  <si>
    <t>For modeling, assumed to be a 50:50 blend of SAGD bitumen and synthetic crude oil.  Synthetic crude assumed to be mined bitumen with integrated upgrader.</t>
  </si>
  <si>
    <r>
      <t xml:space="preserve">Crude Description: </t>
    </r>
    <r>
      <rPr>
        <sz val="10"/>
        <color theme="1"/>
        <rFont val="Helvetica"/>
      </rPr>
      <t xml:space="preserve">Crude Monitor - MacKay Heavy Blend (MKH) is a Suncor Energy Canada diluted bitumen (synbit) comprised of SAGD produced bitumen and sweet synthetic crude oil (SCO).  It is shipped from Fort McMurray to Edmonton and Hardisty, then to further markets across North America.
</t>
    </r>
  </si>
  <si>
    <t>For modeling, assumed synthetic crude produced from SAGD bitumen with integrated upgrader.  Although the model does not have an option for SAGD with an integrated upgrader, the upgrader emissions were reduced (by 6.38 g/MJ) to that of an integrated upgrader in calculating the carbon intensity for the SAGD portion.</t>
  </si>
  <si>
    <r>
      <t>Crude Description:</t>
    </r>
    <r>
      <rPr>
        <sz val="10"/>
        <color theme="1"/>
        <rFont val="Helvetica"/>
      </rPr>
      <t xml:space="preserve"> Crude Monitor - Long Lake Light Synthetic is a light sweet synthetic crude produced from the Nexen/OPTI Long Lake Upgrader immediately southeast of Fort McMurray, Alberta. All bitumen fed to the upgrader is produced from SAGD operations. PSC is a classic bottomless blend of hydrotreated naphtha, distillate and gasoil produced from a hydrocracker based upgrader facility.</t>
    </r>
  </si>
  <si>
    <t>CNRL Light Sweet Syn.</t>
  </si>
  <si>
    <r>
      <rPr>
        <b/>
        <sz val="11"/>
        <color theme="1"/>
        <rFont val="Calibri"/>
        <family val="2"/>
        <scheme val="minor"/>
      </rPr>
      <t>Crude Description:</t>
    </r>
    <r>
      <rPr>
        <sz val="11"/>
        <color theme="1"/>
        <rFont val="Calibri"/>
        <family val="2"/>
        <scheme val="minor"/>
      </rPr>
      <t xml:space="preserve"> Crude Monitor - CNS is a light sweet synthetic crude produced from the Canadian Natural Resources Ltd Horizon Project located north of Fort McMurray, Alberta. The Horizon Project includes a mine and upgrader operations. It is a classic bottomless blend of hydrotreated naphtha, distillate, and gasoil fractions produced from a coker based upgrader facility.</t>
    </r>
  </si>
  <si>
    <t>Husky upgrader in Lloydminster</t>
  </si>
  <si>
    <t>ERCB 2013 Husky Tucker SAGD Performance Presentation (page 117)</t>
  </si>
  <si>
    <t>ERCB 2013 Husky Tucker SAGD Performance Presentation (page 48)</t>
  </si>
  <si>
    <t>ERCB 2013 Husky Tucker SAGD Performance Presentation (page 4)</t>
  </si>
  <si>
    <t>Tucker SAGD</t>
  </si>
  <si>
    <t>ERCB 2013 Husky Tucker SAGD Performance Presentation (page 38)</t>
  </si>
  <si>
    <t>For modeling, assumed the Husky upgrader is supplied 70,000 BPD from the Tucker SAGD project (10,000 BPD), heavy oil produced using TEOR in the Lloydminster area (30,000 BPD from Bolney/Celtic, Pikes Peak, Rush Lake, Paradise Hill, etc.), and heavy oil produced using CHOPS in the Lloydminster area (30,000 BPD).</t>
  </si>
  <si>
    <r>
      <t>Crude Description:</t>
    </r>
    <r>
      <rPr>
        <sz val="10"/>
        <color theme="1"/>
        <rFont val="Helvetica"/>
      </rPr>
      <t xml:space="preserve"> Crude Monitor - Husky Synthetic Blend is an upgraded, bottomless sweet synthetic crude.</t>
    </r>
  </si>
  <si>
    <t>Assumed default average SOR for CSS in OPGEE</t>
  </si>
  <si>
    <t>Assumed WOR equal to SOR</t>
  </si>
  <si>
    <t>Assumed total production volume of Husky TEOR projects in Lloydminster area (Raymond James, Canada Research, 30 Oct 2012, pages 12 - 13)</t>
  </si>
  <si>
    <t>Husky Heavy TEOR</t>
  </si>
  <si>
    <t>For modeling, assumed the Husky upgrader is supplied 70,000 BPD from the Tucker SAGD project (10,000 BPD), heavy oil produced using TEOR in the Lloydminster area (30,000 BPD from Bolney/Celtic, Pikes Peak, Rush Lake, Paradise Hill,etc.), and heavy oil produced using CHOPS in the Lloydminster area (30,000 BPD).</t>
  </si>
  <si>
    <t xml:space="preserve">Modeled Premium Albian Synthetic as mined/upgraded synthetic crude oil from the Scotford Upgrader.  Although the Scotford upgrader is not integrated with the mine, it is integrated with the Scotford refinery which leads to efficiency improvements over a fully non-integrated operation (http://www.shell.ca/home/content/can-en/aboutshell/our_business_tpkg/business_in_canada/upstream/oil_sands/scotford_upgrader/). </t>
  </si>
  <si>
    <t>Premium Albian Synthetic</t>
  </si>
  <si>
    <r>
      <rPr>
        <b/>
        <sz val="11"/>
        <color theme="1"/>
        <rFont val="Calibri"/>
        <family val="2"/>
        <scheme val="minor"/>
      </rPr>
      <t>Crude Description:</t>
    </r>
    <r>
      <rPr>
        <sz val="11"/>
        <color theme="1"/>
        <rFont val="Calibri"/>
        <family val="2"/>
        <scheme val="minor"/>
      </rPr>
      <t xml:space="preserve"> Crude Monitor - Premium Albian Synthetic (PAS) is a light sweet synthetic crude produced from the Scotford Upgrader. The Scotford Upgrader is part of the Athabasca Oil Sands Project (AOSP), a joint venture between Shell Canada Energy (operator and 60% owner), Chevron Canada Limited (20%) and Marathon Oil Canada Corporation (20%). PAS is a bottomless blend of hydrotreated straight run streams (naphtha, distillate and gasoil), and fully hydrotreated streams produced from a residue hydroconversion process (LC-Fining).</t>
    </r>
  </si>
  <si>
    <t>Modeled as a 50:50 blend of Long Lake Synthetic and Husky Synthetic</t>
  </si>
  <si>
    <r>
      <rPr>
        <b/>
        <sz val="11"/>
        <color theme="1"/>
        <rFont val="Calibri"/>
        <family val="2"/>
        <scheme val="minor"/>
      </rPr>
      <t>Crude Description:</t>
    </r>
    <r>
      <rPr>
        <sz val="11"/>
        <color theme="1"/>
        <rFont val="Calibri"/>
        <family val="2"/>
        <scheme val="minor"/>
      </rPr>
      <t xml:space="preserve"> Crude Monitor - Hardisty Synthetic Crude is a combination of light sweet synthetic crudes consisting of Long Lake Light Synthetic and Husky Synthetic Blend.</t>
    </r>
  </si>
  <si>
    <t>Modeled as a 50:50 blend of CNRL Light Sweet Synthetic and Premium Albian Synthetic</t>
  </si>
  <si>
    <r>
      <rPr>
        <b/>
        <sz val="11"/>
        <color theme="1"/>
        <rFont val="Calibri"/>
        <family val="2"/>
        <scheme val="minor"/>
      </rPr>
      <t>Crude Description:</t>
    </r>
    <r>
      <rPr>
        <sz val="11"/>
        <color theme="1"/>
        <rFont val="Calibri"/>
        <family val="2"/>
        <scheme val="minor"/>
      </rPr>
      <t xml:space="preserve"> Crude Monitor - Premium Synthetic consists of CNRL Light Sweet Synthetic and Premium Albian Synthetic blended together at Superior. This synthetic stream is characterized by its high distillate (350 - 350F) content. The feeders that make up this stream are bottomless blends of hydrotreated naphtha, distillate, and gasoil fractions.</t>
    </r>
  </si>
  <si>
    <t>Modeled as a blend of the above five crude blends - 20 percent for each.</t>
  </si>
  <si>
    <r>
      <rPr>
        <b/>
        <sz val="11"/>
        <color theme="1"/>
        <rFont val="Calibri"/>
        <family val="2"/>
        <scheme val="minor"/>
      </rPr>
      <t>Crude Description:</t>
    </r>
    <r>
      <rPr>
        <sz val="11"/>
        <color theme="1"/>
        <rFont val="Calibri"/>
        <family val="2"/>
        <scheme val="minor"/>
      </rPr>
      <t xml:space="preserve"> Crude Monitor - Synbit Blend combines Statoil Cheecham Synbit, Surmont Heavy Blend, Christina Synbit Blend, Mackay River Heavy, and Long Lake Heavy in tankage at Superior.</t>
    </r>
  </si>
  <si>
    <t>Modeled as a 50:50 blend of Suncor Synthetic and Syncrude Sweet Premium</t>
  </si>
  <si>
    <r>
      <rPr>
        <b/>
        <sz val="11"/>
        <color theme="1"/>
        <rFont val="Calibri"/>
        <family val="2"/>
        <scheme val="minor"/>
      </rPr>
      <t>Crude Description:</t>
    </r>
    <r>
      <rPr>
        <sz val="11"/>
        <color theme="1"/>
        <rFont val="Calibri"/>
        <family val="2"/>
        <scheme val="minor"/>
      </rPr>
      <t xml:space="preserve"> Crude Monitor - Synthetic Sweet Blend is a combination of Suncor Synthetic A and Syncrude Sweet Premium. This typical light sweet synthetic crude is a bottomless blend of hydrotreated naphtha, distillate, and gasoil fractions.</t>
    </r>
  </si>
  <si>
    <t>Added additional oil sands crudes</t>
  </si>
  <si>
    <t>Nearly 100 percent recycle: ERCB 2013 CNRL Primrose Wolf Lake Presentation (page 20)</t>
  </si>
  <si>
    <t>Approximate: ERCB 2013 CNRL Primrose Wolf Lake Presentation (page 167)</t>
  </si>
  <si>
    <t>Approximate: ERCB 2013 CNRL Primrose Wolf Lake Presentation (page 110)</t>
  </si>
  <si>
    <t>CNRL Primrose Wolf Lake</t>
  </si>
  <si>
    <r>
      <t>Crude Description:</t>
    </r>
    <r>
      <rPr>
        <sz val="10"/>
        <color theme="1"/>
        <rFont val="Helvetica"/>
      </rPr>
      <t xml:space="preserve"> Crude Monitor - Western Canadian Select is a Hardisty based blend of conventional and oilsands production managed by Canadian Natural Resources, Cenovus Energy, Suncor Energy, and Talisman Energy. Argus has launched daily volume-weighted average price indexes for Western Canadian Select (WCS) and will publish this index in the daily Argus Crude and Argus Americas Crude publications.</t>
    </r>
  </si>
  <si>
    <t>Assumed 90 percent water recycle</t>
  </si>
  <si>
    <t>Approximate - ERCB - 2013 Cenovus Foster Creek Presentation (page 72)</t>
  </si>
  <si>
    <t>ERCB - 2013 Cenovus Foster Creek Presentation (page 72)</t>
  </si>
  <si>
    <t>ERCB - 2013 Cenovus Foster Creek Presentation (page 8)</t>
  </si>
  <si>
    <t>Cenovus Foster Creek</t>
  </si>
  <si>
    <t>WCS Conventional Heavy Blends</t>
  </si>
  <si>
    <t>In the absence of data that details which fields constitute each crude blend, conventional heavy blends from the Oil Sands and Heavy Oil Belt regions of Alberta and Saskatchewan are modeled using using average crude production parameters for Alberta.  This modeling pertains (but is not limited) to the following heavy crudes: Bow River North, Bow River South, Fosterton, Lloyd Blend, Lloydminster, Lloyd Kerrobert, Seal Heavy, Smiley-Colville, Western Canadian Blend, Conventional Heavy, Premium Conventional Heavy, etc.  These heavy crudes are assumed to be produced using CHOPs and blended with diluent to an API of 20 prior to transport.  An additional 2 g/MJ is added to the carbon intensity to account for venting emissions from surface separation.</t>
  </si>
  <si>
    <r>
      <t xml:space="preserve">Crude Description: </t>
    </r>
    <r>
      <rPr>
        <sz val="10"/>
        <color theme="1"/>
        <rFont val="Helvetica"/>
      </rPr>
      <t xml:space="preserve">Crude Monitor - Western Canadian Select is a Hardisty based blend of conventional and oilsands production managed by Canadian Natural Resources, Cenovus Energy, Suncor Energy, and Talisman Energy. Argus has launched daily volume-weighted average price indexes for Western Canadian Select (WCS) and will publish this index in the daily Argus Crude and Argus Americas Crude publications.                                   </t>
    </r>
  </si>
  <si>
    <t>Mackay Heavy SAGD</t>
  </si>
  <si>
    <t>CI (g/MJ)</t>
  </si>
  <si>
    <t>Assumed Source</t>
  </si>
  <si>
    <t>Volume (BPD)</t>
  </si>
  <si>
    <t>Fraction</t>
  </si>
  <si>
    <t>SAGD Bitumen</t>
  </si>
  <si>
    <t>Synthetic crude</t>
  </si>
  <si>
    <t xml:space="preserve">Crude Description: Crude Monitor - MacKay Heavy Blend (MKH) is a Suncor Energy Canada diluted bitumen (synbit) comprised of SAGD produced bitumen and sweet synthetic crude oil (SCO).  It is shipped from Fort McMurray to Edmonton and Hardisty, then to further markets across North America.
</t>
  </si>
  <si>
    <t>Cold Lake Dilbit</t>
  </si>
  <si>
    <t>Long Lake Synthetic</t>
  </si>
  <si>
    <t>Husky Synthetic Blend</t>
  </si>
  <si>
    <r>
      <t>Crude Description:</t>
    </r>
    <r>
      <rPr>
        <sz val="10"/>
        <color theme="1"/>
        <rFont val="Helvetica"/>
      </rPr>
      <t xml:space="preserve"> Crude Monitor: "Access Western Blend (AWB) is a heavy, high TAN dilbit produced by Devon Energy Canada and MEG Energy Corp. Production is from the Athabasca region south of Fort McMurray, Alberta. Production is generated by SAGD thermal methods. Diluent is supplied to the production sites from Edmonton and dilbit is pumped back to Edmonton on the Access Pipeline. AWB is available for upgrading in the Edmonton area, and for export on the Enbridge and Kinder Morgan systems."  </t>
    </r>
  </si>
  <si>
    <t>Modeled as a diluted blend of Christina Lake and Jackfish bitumen.</t>
  </si>
  <si>
    <t>SAGD bitumen</t>
  </si>
  <si>
    <t>SAGD synthetic</t>
  </si>
  <si>
    <t>For modeling - assumed heavy crude mixed with synthetic light crude in a 50:50 blend.  Assumed synthetic crude produced using mining with integrated upgrader</t>
  </si>
  <si>
    <t>Crude Description: Crude Monitor - Statoil's oil sands leases are located approximately 120 kilometres south of Fort McMurray in the Athabasca region of north east Alberta. The Leismer Demonstration Project (LDP) is being developed using SAGD (steam assisted gravity drainage) technology. LDP, approved to 10,000 barrels per day (bpd), is the first phase of the Leismer project, which is expected to ramp up to its rated capacity of 18,800 bpd within 24 months.</t>
  </si>
  <si>
    <t>Statoil Cheecham SAGD</t>
  </si>
  <si>
    <t>Statoil Cheecham SCO</t>
  </si>
  <si>
    <t>Mined</t>
  </si>
  <si>
    <t>SAGD</t>
  </si>
  <si>
    <t>Assumed blend of 50% SAGD bitumen and 50% synthetic crude oil produced from mined bitumen.</t>
  </si>
  <si>
    <t xml:space="preserve">Description: Surmont Heavy Blend is a heavy sour synbit composed of SAGD production and domestic synthetic crude. As such, SHB is a high TAN (1.35 mgKOH/g) though the MCRT is low (7.12 mg/kg) for a 20 API gravity Canadian heavy crude. SHB is produced only at the Surmont Project, operated by Conoco Phillips Canada. Total E&amp;P Canada has an equal 50% ownership stake in the Surmont Project.  </t>
  </si>
  <si>
    <t>Mined SCO</t>
  </si>
  <si>
    <t>Statoil Cheecham Synbit</t>
  </si>
  <si>
    <t>Surmont Heavy Blend</t>
  </si>
  <si>
    <t>Christina Synbit Blend</t>
  </si>
  <si>
    <t>Mackay River Heavy</t>
  </si>
  <si>
    <t>Long Lake Heavy</t>
  </si>
  <si>
    <t>Suncor Synthetic</t>
  </si>
  <si>
    <t>Heavy - CHOPS</t>
  </si>
  <si>
    <t>Added summary sheets for oil sands blends</t>
  </si>
  <si>
    <t>CNRL Light Sweet SCO</t>
  </si>
  <si>
    <t>Premium Albian SCO</t>
  </si>
  <si>
    <t>Blend</t>
  </si>
  <si>
    <r>
      <t>Crude Description:</t>
    </r>
    <r>
      <rPr>
        <sz val="10"/>
        <color theme="1"/>
        <rFont val="Helvetica"/>
      </rPr>
      <t xml:space="preserve">  Assumed a 50:50 blend of Christina bitumen and synthetic crude (mined with integrated upgrader)</t>
    </r>
  </si>
  <si>
    <t>Christina bitumen</t>
  </si>
  <si>
    <t xml:space="preserve">Suncor Synthetic </t>
  </si>
  <si>
    <t>For modeling, WCS is assumed to be a blend of sweet synthetic (30 percent), in situ bitumen (60 percent), and conventional heavy (10 percent).  Because the feeder streams for WCS are unknown, representative crudes have been chosen for the above categories.  The sweet synthetic is assumed to be Suncor Synthetic.  The in situ bitumen is assumed to be a 50:50 blend from CNRL Primrose Wolf Lake and Cenovus Foster Creek, each partially diluted with diluent.  The conventional heavy is assumed to be CHOPS from Alberta/Saskatchewan heavy oil belt region, diluted with diluent.</t>
  </si>
  <si>
    <t xml:space="preserve">For modeling, WCS is assumed to be a blend of sweet synthetic (30 percent), in situ bitumen (60 percent), and conventional heavy (10 percent).  Because the feeder streams for WCS are unknown, representative crudes have been chosen for the above categories.  The sweet synthetic is assumed to be Suncor Synthetic.  The in situ bitumen is assumed to be a 50:50 blend from CNRL Primrose Wolf Lake and Cenovus Foster Creek, each partially diluted with diluent.  The conventional heavy is assumed to be CHOPS from Alberta/Saskatchewan heavy oil belt region, diluted with diluent.                                                                                                       </t>
  </si>
  <si>
    <t>California-specific venting and fugitive emission factors and device counts</t>
  </si>
  <si>
    <t>Source: Stephanie Detwiler, California Air Resources Board, 2007 Oil and Gas Industry Survey Results, October 2013.</t>
  </si>
  <si>
    <t>Gas Dehydrators</t>
  </si>
  <si>
    <t>Emission Factor (g/MMscf)</t>
  </si>
  <si>
    <t>Gas Throughput (MSCF/yr)</t>
  </si>
  <si>
    <t>CO2 (MT/yr)</t>
  </si>
  <si>
    <t>CH4 (MT/yr)</t>
  </si>
  <si>
    <t>CH4</t>
  </si>
  <si>
    <t>Source Tables</t>
  </si>
  <si>
    <t>Cells Replaced in OPGEE</t>
  </si>
  <si>
    <t>Venting</t>
  </si>
  <si>
    <t>11-1 and 11-3</t>
  </si>
  <si>
    <t>Emissions Factors G40 and H40</t>
  </si>
  <si>
    <t>Fugitive</t>
  </si>
  <si>
    <t>11-2 and 11-3</t>
  </si>
  <si>
    <t>Emissions Factors G66 and H66</t>
  </si>
  <si>
    <t>Crude Oil Storage Tanks</t>
  </si>
  <si>
    <t>Emission Factor (g/bbl produced)</t>
  </si>
  <si>
    <t xml:space="preserve"> Oil Production (bbl/yr)</t>
  </si>
  <si>
    <t>19-1 and 2-3</t>
  </si>
  <si>
    <t>Total V&amp;F</t>
  </si>
  <si>
    <t>Emissions Factors G42 and H42</t>
  </si>
  <si>
    <t>High Bleed Pneumatic Device Venting</t>
  </si>
  <si>
    <t>Emission Factor (g/device*yr)</t>
  </si>
  <si>
    <t>Number of devices</t>
  </si>
  <si>
    <t>Continuous</t>
  </si>
  <si>
    <t>9-2</t>
  </si>
  <si>
    <t>Intermittent</t>
  </si>
  <si>
    <t>Emissions Factors G45 and H45</t>
  </si>
  <si>
    <t>Low Bleed Pneumatic Device Venting</t>
  </si>
  <si>
    <t xml:space="preserve">Low Bleed  </t>
  </si>
  <si>
    <t>Emissions Factors G44 and H44</t>
  </si>
  <si>
    <t>High Bleed Pneumatic Device Usage Intensity</t>
  </si>
  <si>
    <t>Usage Intensity (device*day/bbl)</t>
  </si>
  <si>
    <t>9-2 and 2-3</t>
  </si>
  <si>
    <t>Venting and Fugitives M340 and N340</t>
  </si>
  <si>
    <t>Low Bleed Pneumatic Device Usage Intensity</t>
  </si>
  <si>
    <t>Venting and Fugitives M341 and N341</t>
  </si>
  <si>
    <t>Tucker SAGD - Upgraded</t>
  </si>
  <si>
    <t>Heavy oil - TEOR, Upgraded</t>
  </si>
  <si>
    <t>Heavy oil - CHOPS, Upgraded</t>
  </si>
  <si>
    <t>Added venting and fugitives sheet for California production</t>
  </si>
  <si>
    <t>Assumed NGL blended with crude (cells M121 and 122 of Surface Processing sheet)</t>
  </si>
  <si>
    <t>Venting and Fugitives M51, M52, and M61 set to zero as natural gas actuated controllers and pumps are not used</t>
  </si>
  <si>
    <t>Demethanizer: Assumed 0% ethane, 3.3% propane and 100% butane condensed to match reported data for NGL (cells M111, 112, 113 of Surface Processing sheet)</t>
  </si>
  <si>
    <t>Incorporated additional data and assumptions for ANS venting and fugitive emissions</t>
  </si>
  <si>
    <t>Changed Drilling and Development M25 to 2268054 bbl/well based cumulative volume produced and cumulative wells drilled for ANS fields</t>
  </si>
  <si>
    <t>Emission Factors G34, G35, H34, H35 changed to zero - compressor blowdown lines routed to vapor recovery</t>
  </si>
  <si>
    <t>Emission Factors G40 changed to 7072  and H40 changed to 39, Emission Factors G66 and H66 changed to zero  - vapor recovery used on most gas dehydrators</t>
  </si>
  <si>
    <t xml:space="preserve">Emission Factors G42 and H42 changed to zero - tank vents routed to vapor recovery </t>
  </si>
  <si>
    <t>EPA Subpart W Reporting</t>
  </si>
  <si>
    <t>EPA GHG Website</t>
  </si>
  <si>
    <t>http://ghgdata.epa.gov/ghgp/main.do</t>
  </si>
  <si>
    <t>EPA Subpart W Calculation Methodology</t>
  </si>
  <si>
    <t>http://www.ecfr.gov/cgi-bin/text-idx?SID=6f22dcdb3775cc7cf4f10b5de385954b&amp;tpl=/ecfrbrowse/Title40/40cfr98_main_02.tpl</t>
  </si>
  <si>
    <t>EPA Subpart W General Information</t>
  </si>
  <si>
    <t>http://www.epa.gov/ghgreporting/reporters/subpart/w.html</t>
  </si>
  <si>
    <t>Individual BP GHG Reports (with Subpart W)</t>
  </si>
  <si>
    <t>BP Alaska Arctic Slope Basin (Prudhoe)</t>
  </si>
  <si>
    <t>http://ghgdata.epa.gov/ghgp/service/html/2012?id=1008172&amp;ds=E</t>
  </si>
  <si>
    <t>BP Northstar</t>
  </si>
  <si>
    <t>http://ghgdata.epa.gov/ghgp/service/html/2012?id=1003023&amp;ds=E</t>
  </si>
  <si>
    <t>BP Lisburne</t>
  </si>
  <si>
    <t>http://ghgdata.epa.gov/ghgp/service/html/2012?id=1001628&amp;ds=E</t>
  </si>
  <si>
    <t>BP Endicott</t>
  </si>
  <si>
    <t>http://ghgdata.epa.gov/ghgp/service/html/2012?id=1001737&amp;ds=E</t>
  </si>
  <si>
    <t>BP Central Gas Facility (CGF)</t>
  </si>
  <si>
    <t>http://ghgdata.epa.gov/ghgp/service/html/2012?id=1001650&amp;ds=E</t>
  </si>
  <si>
    <t>BP Central Compression Plant (CCP)</t>
  </si>
  <si>
    <t>http://ghgdata.epa.gov/ghgp/service/html/2012?id=1001649&amp;ds=E</t>
  </si>
  <si>
    <t>BP Dehydrator Information - 11 out of 12 dehydrators have vapor recovery to process or flare</t>
  </si>
  <si>
    <t>EPA Subpart W Facility</t>
  </si>
  <si>
    <t>Flash Drum Vent</t>
  </si>
  <si>
    <t>Reboiler Vent</t>
  </si>
  <si>
    <t>FS1</t>
  </si>
  <si>
    <t>N/A</t>
  </si>
  <si>
    <t>Process</t>
  </si>
  <si>
    <t>FS1 Annex</t>
  </si>
  <si>
    <t>FS2</t>
  </si>
  <si>
    <t>FS3</t>
  </si>
  <si>
    <t>GC1</t>
  </si>
  <si>
    <t>Flare</t>
  </si>
  <si>
    <t>GC1 Annex</t>
  </si>
  <si>
    <t>GC2</t>
  </si>
  <si>
    <t>GC3</t>
  </si>
  <si>
    <t>Lisburne</t>
  </si>
  <si>
    <t>Atm</t>
  </si>
  <si>
    <t>BP Compressor Information</t>
  </si>
  <si>
    <t>Reported in EPA Subpart W</t>
  </si>
  <si>
    <t>Not covered in Sub W</t>
  </si>
  <si>
    <t>BP ANS</t>
  </si>
  <si>
    <t>BP CCP</t>
  </si>
  <si>
    <t>BP CGF</t>
  </si>
  <si>
    <t>BP NS</t>
  </si>
  <si>
    <t>EPA Sub W</t>
  </si>
  <si>
    <t>Gathering Centers/Flow Stations (1)</t>
  </si>
  <si>
    <t>Total BP</t>
  </si>
  <si>
    <t>Reciprocating compressors</t>
  </si>
  <si>
    <t>Centrifugal compressors</t>
  </si>
  <si>
    <t>Wet seals (2)</t>
  </si>
  <si>
    <t>Dry seals</t>
  </si>
  <si>
    <t>Total compressors (3)</t>
  </si>
  <si>
    <t xml:space="preserve">(1) Compressor count for gathering centers and flow stations available at Alaska Department of Alaska Department of Environmental Conservation Division of Air Quality website: 
</t>
  </si>
  <si>
    <t>http://dec.alaska.gov/Applications/Air/airtoolsweb/AirPermitsApprovalsAndPublicNotices</t>
  </si>
  <si>
    <t>(2) All centrifugal compressors with wet seal systems have seal oil degassing systems with gas recovery of over 98%.</t>
  </si>
  <si>
    <t xml:space="preserve">(3) All blow-down lines for all compressors are routed to the flare systems at the facilities with none routed to atmospheric vent.  </t>
  </si>
  <si>
    <t>Crude Oil Storage Tank Information</t>
  </si>
  <si>
    <t>BP has no crude oil storage tanks in its ANS operations. Crude flows directly from low pressure separation into the Trans Alaska Pipeline System (TAPS), Pump Station #1. At the end of TAPS there are storage tanks in Valdez run by Alyeska. Alyeska operating permit information is available at the ADEC website given above. The crude oil storage tanks in Valdez are required to have vapor recovery and are not allowed to vent to atmosphere.</t>
  </si>
  <si>
    <t>Pneumatic Controllers and Chemical Injection Pumps</t>
  </si>
  <si>
    <t xml:space="preserve">BP’s ANS facilities do not use any natural gas powered pneumatic controllers or chemical injection pumps. Because they are large, centralized facilities, they use instrument air or electric control rather than natural gas pneumatic devices, which are more common in onshore dispersed oil &amp; gas facilities. </t>
  </si>
  <si>
    <t>Based on data provided by BP (see BP ANS information) and extrapolated to all ANS crude, the following changes were made:</t>
  </si>
  <si>
    <t>Changes made in April 2015</t>
  </si>
  <si>
    <t>Added worksheet for California Sub-Field Crudes, Edison Light and South Belridge Light</t>
  </si>
  <si>
    <t>Added worksheet for Sevier field in California</t>
  </si>
  <si>
    <t>Corrected error in Utah data sheet</t>
  </si>
  <si>
    <t>Corrected worksheet for USA Utah</t>
  </si>
  <si>
    <t>Added worksheet for Utah Black Wax</t>
  </si>
  <si>
    <t>Added worksheet for Angola Clov</t>
  </si>
  <si>
    <t>Added worksheet for Canada Kearl Lake</t>
  </si>
  <si>
    <t>Added worksheets for Irani crudes</t>
  </si>
  <si>
    <t>OPGEE model inputs for two sub-field crudes, South Belridge Light and Edison Light.  Used data inputs for South Belridge and Edison except for yellow highlighted cells.</t>
  </si>
  <si>
    <t>Assumed no steam injection for light crude</t>
  </si>
  <si>
    <t>S. Belridge Light</t>
  </si>
  <si>
    <t>Edison Light</t>
  </si>
  <si>
    <t>Provided by crude supplier</t>
  </si>
  <si>
    <t>See changes on CA Venting and Fugitive Sheet</t>
  </si>
  <si>
    <r>
      <t xml:space="preserve">Crude Description:  </t>
    </r>
    <r>
      <rPr>
        <sz val="10"/>
        <color theme="1"/>
        <rFont val="Helvetica"/>
      </rPr>
      <t>Sevier is a new California field.  Production data for this field is not yet listed in the DOGGR data sources.  Therefore, this field is being modeled with data provided by the crude supplier and OPGEE defaults.</t>
    </r>
  </si>
  <si>
    <t>Sevier</t>
  </si>
  <si>
    <r>
      <t>Crude Description:</t>
    </r>
    <r>
      <rPr>
        <sz val="10"/>
        <color theme="1"/>
        <rFont val="Helvetica"/>
      </rPr>
      <t xml:space="preserve">  Modeled as crude oil from the Monument Butte field in Uinta Basin.</t>
    </r>
  </si>
  <si>
    <t>http://www.naturalgasintel.com/uintainfo</t>
  </si>
  <si>
    <t>Monument Butte</t>
  </si>
  <si>
    <t>1300 to 6000 ft (http://www.naturalgasintel.com/uintainfo)</t>
  </si>
  <si>
    <t>See data below</t>
  </si>
  <si>
    <t>Estimated distance from Vemal, Utah to Los Angeles, CA</t>
  </si>
  <si>
    <t>2011 Gas Data from EIA</t>
  </si>
  <si>
    <r>
      <t xml:space="preserve">Crude Description: </t>
    </r>
    <r>
      <rPr>
        <sz val="10"/>
        <color theme="1"/>
        <rFont val="Helvetica"/>
      </rPr>
      <t xml:space="preserve"> Modeled using average crude production data for the state of Utah.  This modeling pertains, but is not limited to marketable crudes from Utah such as Utah Sweet, Grand Cane, etc.</t>
    </r>
  </si>
  <si>
    <r>
      <t>Crude Description:</t>
    </r>
    <r>
      <rPr>
        <sz val="10"/>
        <color theme="1"/>
        <rFont val="Helvetica"/>
      </rPr>
      <t xml:space="preserve">  Blend of crude from Cravo, Lirio, Orquidea, and Violeta fields</t>
    </r>
  </si>
  <si>
    <t>Clov</t>
  </si>
  <si>
    <t>Production start date 2014</t>
  </si>
  <si>
    <t>http://www.offshore-technology.com/projects/clov-development-project-angola/</t>
  </si>
  <si>
    <t>http://www.bp.com/en/global/bp-crudes/assays/west_africa/clov.html</t>
  </si>
  <si>
    <t>Assume gas exported (http://www.offshore-technology.com/projects/clov-development-project-angola/)</t>
  </si>
  <si>
    <t>Assume water reinjected (http://www.offshore-technology.com/projects/clov-development-project-angola/)</t>
  </si>
  <si>
    <t>Crude Monitor: Kearl Lake is a joint operation between Imperial Oil and ExxonMobil that produces heavy, high sulphur bitumen about 70 km North of Fort McMurray. The bitumen is mined by shovel and truck and then undergoes onsite paraffinic froth treatment. The bitumen is then diluted and shipped to market.</t>
  </si>
  <si>
    <t>Kearl Lake Bitumen</t>
  </si>
  <si>
    <t>Assumed value to produce 21 API diluted bitumen</t>
  </si>
  <si>
    <t>Assumed Alberta average flaring rate for Crude Bitumen Batteries (6.73 scf/bbl)</t>
  </si>
  <si>
    <t xml:space="preserve">Kharg Island to Los Angeles: http://sea-distances.com/ </t>
  </si>
  <si>
    <t>Field API (2011 OGJ Worldwide Oil Production Survey)</t>
  </si>
  <si>
    <t>Average 1650 BOPD per well for Iran (2011 OGJ Worldwide Oil Production Survey)</t>
  </si>
  <si>
    <t>Field depth (2011 OGJ Worldwide Oil Production Survey)</t>
  </si>
  <si>
    <t>Field discovery date 1961 - assumed three years from discovery to production (2011 OGJ Worldwide Oil Production Survey)</t>
  </si>
  <si>
    <t>Dorood</t>
  </si>
  <si>
    <t>Iran</t>
  </si>
  <si>
    <r>
      <t>Crude Description:</t>
    </r>
    <r>
      <rPr>
        <sz val="10"/>
        <color theme="1"/>
        <rFont val="Helvetica"/>
      </rPr>
      <t xml:space="preserve"> Assumed offshore production from Dorood field</t>
    </r>
  </si>
  <si>
    <r>
      <t>Crude Description:</t>
    </r>
    <r>
      <rPr>
        <sz val="10"/>
        <color theme="1"/>
        <rFont val="Helvetica"/>
      </rPr>
      <t xml:space="preserve">  Assumed production from offshore Foroozan oil field</t>
    </r>
  </si>
  <si>
    <t>Field discovery date 1966 - assumed three years from discovery to production (2011 OGJ Worldwide Oil Production Survey)</t>
  </si>
  <si>
    <r>
      <t>Crude Description:</t>
    </r>
    <r>
      <rPr>
        <sz val="10"/>
        <color theme="1"/>
        <rFont val="Helvetica"/>
      </rPr>
      <t xml:space="preserve"> Production from several onshore fields including Ahwaz, Bangestan, Bibi Hakimeh, Gachsaran, Marun, Mansuri, and Raq-e Safid (EIA Country Analysis Brief - Iran, 2014)</t>
    </r>
  </si>
  <si>
    <t>Iran Heavy</t>
  </si>
  <si>
    <t>Average field discovery date 1958 of constituent fields - assumed three years from discovery to production (2011 OGJ Worldwide Oil Production Survey)</t>
  </si>
  <si>
    <t>Average API of constituent fields (2011 OGJ Worldwide Oil Production Survey)</t>
  </si>
  <si>
    <t>Estimate gathering pipeline distance</t>
  </si>
  <si>
    <r>
      <t>Crude Description:</t>
    </r>
    <r>
      <rPr>
        <sz val="10"/>
        <color theme="1"/>
        <rFont val="Helvetica"/>
      </rPr>
      <t xml:space="preserve">  Production from multiple onshore fields - including Ahwaz-Asmari, Karanj, and Agha Jari (EIA Country Analysis Brief - Iran, 2014)</t>
    </r>
  </si>
  <si>
    <t>Iran Light</t>
  </si>
  <si>
    <t>Average field discovery date 1952 of constituent fields - assumed three years from discovery to production (2011 OGJ Worldwide Oil Production Survey)</t>
  </si>
  <si>
    <r>
      <t>Crude Description:</t>
    </r>
    <r>
      <rPr>
        <sz val="10"/>
        <color theme="1"/>
        <rFont val="Helvetica"/>
      </rPr>
      <t xml:space="preserve"> Assumed offshore production from Salman, Reshadat, and Resalat fields.</t>
    </r>
  </si>
  <si>
    <t>Lavan</t>
  </si>
  <si>
    <t>Average field discovery date 1967 - assumed three years from discovery to production (2011 OGJ Worldwide Oil Production Survey)</t>
  </si>
  <si>
    <t>Average field depth (2011 OGJ Worldwide Oil Production Survey)</t>
  </si>
  <si>
    <t>Average field API (2011 OGJ Worldwide Oil Production Survey)</t>
  </si>
  <si>
    <t xml:space="preserve">Lavan Island to Los Angeles: http://sea-distances.com/ </t>
  </si>
  <si>
    <r>
      <t>Crude Description:</t>
    </r>
    <r>
      <rPr>
        <sz val="10"/>
        <color theme="1"/>
        <rFont val="Helvetica"/>
      </rPr>
      <t xml:space="preserve"> Assumed offshore production from Nowruz and Soroosh Fields</t>
    </r>
  </si>
  <si>
    <t>Nowruz-Soroosh</t>
  </si>
  <si>
    <t>Average field discovery date 1964 - assumed three years from discovery to production (2011 OGJ Worldwide Oil Production Survey)</t>
  </si>
  <si>
    <t xml:space="preserve">Soroosh Terminal to Los Angeles: http://sea-distances.com/ </t>
  </si>
  <si>
    <r>
      <t>Crude Description:</t>
    </r>
    <r>
      <rPr>
        <sz val="10"/>
        <color theme="1"/>
        <rFont val="Helvetica"/>
      </rPr>
      <t xml:space="preserve"> Assumed offshore production from Sirri (A, C, D, E) and Nosrat fields</t>
    </r>
  </si>
  <si>
    <t>Sirri</t>
  </si>
  <si>
    <t>Average field discovery date 1979 - assumed three years from discovery to production (2011 OGJ Worldwide Oil Production Survey)</t>
  </si>
  <si>
    <t>Forozan</t>
  </si>
  <si>
    <t>Changes made in October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</si>
</sst>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7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
    <numFmt numFmtId="167" formatCode="0.000"/>
    <numFmt numFmtId="168" formatCode="0.000000"/>
    <numFmt numFmtId="169" formatCode="0.00000000"/>
    <numFmt numFmtId="170" formatCode="#,##0.0000"/>
    <numFmt numFmtId="171" formatCode="#,##0.00000"/>
    <numFmt numFmtId="172" formatCode="_-* #,##0\ &quot;руб&quot;_-;\-* #,##0\ &quot;руб&quot;_-;_-* &quot;-&quot;\ &quot;руб&quot;_-;_-@_-"/>
    <numFmt numFmtId="173" formatCode="_-* #,##0&quot;d.&quot;_-;\-* #,##0&quot;d.&quot;_-;_-* &quot;-&quot;&quot;d.&quot;_-;_-@_-"/>
    <numFmt numFmtId="174" formatCode="_-* #,##0&quot;đ.&quot;_-;\-* #,##0&quot;đ.&quot;_-;_-* &quot;-&quot;&quot;đ.&quot;_-;_-@_-"/>
    <numFmt numFmtId="175" formatCode="_-* #,##0\ &quot;d.&quot;_-;\-* #,##0\ &quot;d.&quot;_-;_-* &quot;-&quot;\ &quot;d.&quot;_-;_-@_-"/>
    <numFmt numFmtId="176" formatCode="_-* #,##0\ &quot;đ.&quot;_-;\-* #,##0\ &quot;đ.&quot;_-;_-* &quot;-&quot;\ &quot;đ.&quot;_-;_-@_-"/>
    <numFmt numFmtId="177" formatCode="_-* #,##0.00\ &quot;d.&quot;_-;\-* #,##0.00\ &quot;d.&quot;_-;_-* &quot;-&quot;??\ &quot;d.&quot;_-;_-@_-"/>
    <numFmt numFmtId="178" formatCode="_-* #,##0.00\ &quot;đ.&quot;_-;\-* #,##0.00\ &quot;đ.&quot;_-;_-* &quot;-&quot;??\ &quot;đ.&quot;_-;_-@_-"/>
    <numFmt numFmtId="179" formatCode="_-* #,##0.00&quot;d.&quot;_-;\-* #,##0.00&quot;d.&quot;_-;_-* &quot;-&quot;??&quot;d.&quot;_-;_-@_-"/>
    <numFmt numFmtId="180" formatCode="_-* #,##0.00&quot;đ.&quot;_-;\-* #,##0.00&quot;đ.&quot;_-;_-* &quot;-&quot;??&quot;đ.&quot;_-;_-@_-"/>
    <numFmt numFmtId="181" formatCode="_-* ###0_-;\(###0\);_-* &quot;–&quot;_-;_-@_-"/>
    <numFmt numFmtId="182" formatCode="_-* #,##0_-;\(#,##0\);_-* &quot;–&quot;_-;_-@_-"/>
    <numFmt numFmtId="183" formatCode="_-* #,###_-;\(#,###\);_-* &quot;–&quot;_-;_-@_-"/>
    <numFmt numFmtId="184" formatCode="_-\ #,##0.0_-;\(#,##0.0\);_-* &quot;–&quot;_-;_-@_-"/>
    <numFmt numFmtId="185" formatCode="_-\ #,##0.00_-;\(#,##0.00\);_-* &quot;–&quot;_-;_-@_-"/>
    <numFmt numFmtId="186" formatCode="_-* #,###.00_-;\(#,###.00\);_-* &quot;–&quot;_-;_-@_-"/>
    <numFmt numFmtId="187" formatCode="_-\ #,##0.000_-;\(#,##0.000\);_-* &quot;–&quot;_-;_-@_-"/>
    <numFmt numFmtId="188" formatCode="_-* #,###.0_-;\(#,###.0\);_-* &quot;–&quot;_-;_-@_-"/>
    <numFmt numFmtId="189" formatCode="_-\ #,##0%_-;\(#,##0\)%;_-* &quot;–&quot;_-;_-@_-"/>
    <numFmt numFmtId="190" formatCode="_-\ 0%_-;\(0%\);_-* &quot;–&quot;_-;_-@_-"/>
    <numFmt numFmtId="191" formatCode="0.000_)"/>
    <numFmt numFmtId="192" formatCode="_(* #,##0.0_);_(* \(#,##0.0\);_(* &quot;-&quot;_);_(@_)"/>
    <numFmt numFmtId="193" formatCode="0_ ;[Red]\-0\ "/>
    <numFmt numFmtId="194" formatCode="_(* #,##0.0_);_(* \(#,##0.0\);_(* &quot;-&quot;??_);_(@_)"/>
    <numFmt numFmtId="195" formatCode="dd\-mmm\-yy_)"/>
    <numFmt numFmtId="196" formatCode="_(* #,##0.000_);_(* \(#,##0.000\);_(* &quot;-&quot;_);_(@_)"/>
    <numFmt numFmtId="197" formatCode="_-* #,##0.00_-;\-* #,##0.00_-;_-* &quot;-&quot;??_-;_-@_-"/>
    <numFmt numFmtId="198" formatCode="_(* #,##0.00_);_(* \(#,##0.00\);_(* &quot;-&quot;_);_(@_)"/>
    <numFmt numFmtId="199" formatCode="&quot;$&quot;#,##0.00"/>
    <numFmt numFmtId="200" formatCode="#,##0.0_);\(#,##0.0\)"/>
    <numFmt numFmtId="201" formatCode="_([$€-2]* #,##0.00_);_([$€-2]* \(#,##0.00\);_([$€-2]* &quot;-&quot;??_)"/>
    <numFmt numFmtId="202" formatCode="_(* #,##0.00000_);_(* \(#,##0.00000\);_(* &quot;-&quot;??_);_(@_)"/>
    <numFmt numFmtId="203" formatCode="0.00_)"/>
    <numFmt numFmtId="204" formatCode="_(&quot;C$&quot;* #,##0.00_);_(&quot;C$&quot;* \(#,##0.00\);_(&quot;C$&quot;* &quot;-&quot;??_);_(@_)"/>
    <numFmt numFmtId="205" formatCode="#,##0.00\ &quot;kr&quot;;[Red]\-#,##0.00\ &quot;kr&quot;"/>
    <numFmt numFmtId="206" formatCode="_-* #,##0\ _d_._-;\-* #,##0\ _d_._-;_-* &quot;-&quot;\ _d_._-;_-@_-"/>
    <numFmt numFmtId="207" formatCode="_-* #,##0\ _đ_._-;\-* #,##0\ _đ_._-;_-* &quot;-&quot;\ _đ_._-;_-@_-"/>
    <numFmt numFmtId="208" formatCode="_-* #,##0_d_._-;\-* #,##0_d_._-;_-* &quot;-&quot;_d_._-;_-@_-"/>
    <numFmt numFmtId="209" formatCode="_-* #,##0_đ_._-;\-* #,##0_đ_._-;_-* &quot;-&quot;_đ_._-;_-@_-"/>
    <numFmt numFmtId="210" formatCode="_-* #,##0.00\ _d_._-;\-* #,##0.00\ _d_._-;_-* &quot;-&quot;??\ _d_._-;_-@_-"/>
    <numFmt numFmtId="211" formatCode="_-* #,##0.00\ _đ_._-;\-* #,##0.00\ _đ_._-;_-* &quot;-&quot;??\ _đ_._-;_-@_-"/>
    <numFmt numFmtId="212" formatCode="_-* #,##0.00_d_._-;\-* #,##0.00_d_._-;_-* &quot;-&quot;??_d_._-;_-@_-"/>
    <numFmt numFmtId="213" formatCode="_-* #,##0.00_đ_._-;\-* #,##0.00_đ_._-;_-* &quot;-&quot;??_đ_._-;_-@_-"/>
    <numFmt numFmtId="214" formatCode="_(* #,##0.0_);_(* \(#,##0.0\);&quot; &quot;"/>
    <numFmt numFmtId="215" formatCode="_(&quot;$&quot;\ #,##0_);_(&quot;$&quot;\ \(#,##0\);_(&quot;$&quot;\ 0_);_(@_)"/>
    <numFmt numFmtId="216" formatCode="_-* #,##0\ _k_r_-;\-* #,##0\ _k_r_-;_-* &quot;-&quot;\ _k_r_-;_-@_-"/>
    <numFmt numFmtId="217" formatCode="_(\ #,##0_);_(\ \(#,##0\);_(0_);_(@_)"/>
    <numFmt numFmtId="218" formatCode="_(\ #,##0.0_);_(\ \(#,##0.0\);_(0.0_);_(@_)"/>
    <numFmt numFmtId="219" formatCode="_(* #,##0.0_);_(* \(#,##0.0\);&quot; &quot;;&quot; &quot;"/>
    <numFmt numFmtId="220" formatCode="_(&quot;$&quot;\ #,##0.0_);_(&quot;$&quot;\ \(#,##0.0\);_(&quot;$&quot;\ 0.0_);_(@_)"/>
    <numFmt numFmtId="221" formatCode="_(* #,##0_);_(* \(#,##0\);&quot; &quot;"/>
    <numFmt numFmtId="222" formatCode="_(&quot;$&quot;* #,##0_);_(&quot;$&quot;* \(#,##0\);&quot; &quot;"/>
    <numFmt numFmtId="223" formatCode="_(\ #,##0.000_);_(\ \(#,##0.000\);_(0.000_);_(@_)"/>
    <numFmt numFmtId="224" formatCode="##,##0;[Red]\(##,##0\)"/>
    <numFmt numFmtId="225" formatCode="000"/>
    <numFmt numFmtId="226" formatCode="#,##0;\(#,##0\);\–;@"/>
    <numFmt numFmtId="227" formatCode="_-* #,##0_р_._-;_-* #,##0_р_.\-;_-* &quot;-&quot;_р_._-;_-@_-"/>
    <numFmt numFmtId="228" formatCode="0E+00"/>
    <numFmt numFmtId="229" formatCode="_-* #,##0.000_-;\-* #,##0.000_-;_-* &quot;-&quot;??_-;_-@_-"/>
    <numFmt numFmtId="230" formatCode="_(&quot;$&quot;* #,##0_);_(&quot;$&quot;* \(#,##0\);&quot;-&quot;"/>
    <numFmt numFmtId="231" formatCode="#,##0.0\ ;[Red]\(#,##0.0\)"/>
    <numFmt numFmtId="232" formatCode="_(&quot;Rp&quot;* #,##0.00_);_(&quot;Rp&quot;* \(#,##0.00\);_(&quot;Rp&quot;* &quot;-&quot;??_);_(@_)"/>
    <numFmt numFmtId="233" formatCode="_(&quot;Rp.&quot;* #,##0_);_(&quot;Rp.&quot;* \(#,##0\);_(&quot;Rp.&quot;* &quot;-&quot;_);_(@_)"/>
    <numFmt numFmtId="234" formatCode="_(* #,##0.000_);_(* \(#,##0.000\);_(* &quot;-&quot;??_);_(@_)"/>
    <numFmt numFmtId="235" formatCode="_-* #,##0\ _р_._-;\-* #,##0\ _р_._-;_-* &quot;-&quot;\ _р_._-;_-@_-"/>
    <numFmt numFmtId="236" formatCode="_-* #,##0.00\ _р_._-;\-* #,##0.00\ _р_._-;_-* &quot;-&quot;??\ _р_._-;_-@_-"/>
  </numFmts>
  <fonts count="159">
    <font>
      <sz val="11"/>
      <color theme="1"/>
      <name val="Calibri"/>
      <family val="2"/>
      <scheme val="minor"/>
    </font>
    <font>
      <sz val="10"/>
      <color theme="1"/>
      <name val="Helvetica"/>
    </font>
    <font>
      <sz val="10"/>
      <color rgb="FFC00000"/>
      <name val="Helvetica"/>
    </font>
    <font>
      <sz val="10"/>
      <color theme="1"/>
      <name val="Helvetica"/>
      <family val="2"/>
    </font>
    <font>
      <i/>
      <sz val="10"/>
      <color theme="1"/>
      <name val="Helvetica"/>
    </font>
    <font>
      <sz val="10"/>
      <color rgb="FFC00000"/>
      <name val="Helvetica"/>
      <family val="2"/>
    </font>
    <font>
      <sz val="10"/>
      <name val="Helvetica"/>
    </font>
    <font>
      <sz val="10"/>
      <name val="Helvetica"/>
      <family val="2"/>
    </font>
    <font>
      <sz val="10"/>
      <name val="Arial"/>
      <family val="2"/>
    </font>
    <font>
      <b/>
      <sz val="10"/>
      <name val="Arial"/>
      <family val="2"/>
    </font>
    <font>
      <b/>
      <sz val="10"/>
      <color theme="1"/>
      <name val="Helvetica"/>
    </font>
    <font>
      <b/>
      <sz val="12"/>
      <color theme="0"/>
      <name val="Helvetica"/>
    </font>
    <font>
      <sz val="12"/>
      <color theme="1"/>
      <name val="Helvetica"/>
      <family val="2"/>
    </font>
    <font>
      <b/>
      <sz val="12"/>
      <color rgb="FFC00000"/>
      <name val="Helvetica"/>
    </font>
    <font>
      <b/>
      <sz val="12"/>
      <color theme="1"/>
      <name val="Helvetica"/>
    </font>
    <font>
      <b/>
      <sz val="10"/>
      <color theme="1"/>
      <name val="Helvetica"/>
      <family val="2"/>
    </font>
    <font>
      <vertAlign val="subscript"/>
      <sz val="10"/>
      <color theme="1"/>
      <name val="Helvetica"/>
    </font>
    <font>
      <b/>
      <sz val="16"/>
      <color theme="0"/>
      <name val="Helvetica"/>
    </font>
    <font>
      <sz val="12"/>
      <color rgb="FFFF0000"/>
      <name val="Helvetica"/>
    </font>
    <font>
      <sz val="12"/>
      <color rgb="FFFF6600"/>
      <name val="Helvetica"/>
    </font>
    <font>
      <sz val="12"/>
      <color rgb="FF660066"/>
      <name val="Helvetica"/>
    </font>
    <font>
      <sz val="12"/>
      <color theme="1"/>
      <name val="Helvetica"/>
    </font>
    <font>
      <sz val="12"/>
      <color rgb="FF008000"/>
      <name val="Helvetica"/>
    </font>
    <font>
      <sz val="12"/>
      <color rgb="FF000090"/>
      <name val="Helvetica"/>
    </font>
    <font>
      <sz val="11"/>
      <color theme="1"/>
      <name val="Calibri"/>
      <family val="2"/>
      <scheme val="minor"/>
    </font>
    <font>
      <sz val="11"/>
      <color theme="1"/>
      <name val="Calibri"/>
      <family val="2"/>
    </font>
    <font>
      <u/>
      <sz val="12"/>
      <color theme="11"/>
      <name val="Calibri"/>
      <family val="2"/>
      <scheme val="minor"/>
    </font>
    <font>
      <u/>
      <sz val="12"/>
      <color theme="11"/>
      <name val="Helvetica"/>
      <family val="2"/>
    </font>
    <font>
      <b/>
      <sz val="12"/>
      <color rgb="FFFFFFFF"/>
      <name val="Helvetica"/>
    </font>
    <font>
      <sz val="12"/>
      <color rgb="FF000000"/>
      <name val="Helvetica"/>
      <family val="2"/>
    </font>
    <font>
      <sz val="10"/>
      <color theme="1"/>
      <name val="Arial"/>
      <family val="2"/>
    </font>
    <font>
      <sz val="10"/>
      <color rgb="FF000000"/>
      <name val="Arial"/>
      <family val="2"/>
    </font>
    <font>
      <sz val="12"/>
      <name val="Helvetica"/>
    </font>
    <font>
      <b/>
      <sz val="11"/>
      <color theme="1"/>
      <name val="Calibri"/>
      <family val="2"/>
      <scheme val="minor"/>
    </font>
    <font>
      <sz val="11"/>
      <name val="Calibri"/>
      <family val="2"/>
      <scheme val="minor"/>
    </font>
    <font>
      <sz val="10"/>
      <color indexed="8"/>
      <name val="Arial"/>
      <family val="2"/>
    </font>
    <font>
      <b/>
      <sz val="10"/>
      <color indexed="8"/>
      <name val="Arial"/>
      <family val="2"/>
    </font>
    <font>
      <sz val="8"/>
      <color indexed="8"/>
      <name val="Arial"/>
      <family val="2"/>
    </font>
    <font>
      <b/>
      <sz val="10"/>
      <color theme="1"/>
      <name val="Times New Roman"/>
      <family val="1"/>
    </font>
    <font>
      <sz val="8"/>
      <color indexed="8"/>
      <name val="Times New Roman"/>
      <family val="1"/>
    </font>
    <font>
      <b/>
      <sz val="12"/>
      <color indexed="8"/>
      <name val="Arial"/>
      <family val="2"/>
    </font>
    <font>
      <b/>
      <sz val="11"/>
      <color indexed="8"/>
      <name val="Arial"/>
      <family val="2"/>
    </font>
    <font>
      <b/>
      <sz val="11"/>
      <color indexed="8"/>
      <name val="Times New Roman"/>
      <family val="1"/>
    </font>
    <font>
      <b/>
      <sz val="16"/>
      <color theme="1"/>
      <name val="Helvetica"/>
    </font>
    <font>
      <b/>
      <sz val="14"/>
      <color theme="1"/>
      <name val="Helvetica"/>
    </font>
    <font>
      <sz val="10"/>
      <color rgb="FF000000"/>
      <name val="Helvetica"/>
    </font>
    <font>
      <b/>
      <sz val="10"/>
      <name val="Helvetica"/>
    </font>
    <font>
      <b/>
      <sz val="14"/>
      <color theme="1"/>
      <name val="Calibri"/>
      <family val="2"/>
      <scheme val="minor"/>
    </font>
    <font>
      <b/>
      <sz val="10"/>
      <color theme="0"/>
      <name val="Helvetica"/>
    </font>
    <font>
      <sz val="10"/>
      <color theme="0" tint="-0.34998626667073579"/>
      <name val="Helvetica"/>
    </font>
    <font>
      <i/>
      <vertAlign val="subscript"/>
      <sz val="10"/>
      <color theme="1"/>
      <name val="Helvetica"/>
    </font>
    <font>
      <i/>
      <sz val="10"/>
      <name val="Helvetica"/>
    </font>
    <font>
      <sz val="10"/>
      <color rgb="FFFF0000"/>
      <name val="Helvetica"/>
    </font>
    <font>
      <b/>
      <sz val="9"/>
      <color indexed="81"/>
      <name val="Tahoma"/>
      <family val="2"/>
    </font>
    <font>
      <sz val="9"/>
      <color indexed="81"/>
      <name val="Tahoma"/>
      <family val="2"/>
    </font>
    <font>
      <sz val="10"/>
      <color rgb="FF8C1515"/>
      <name val="Helvetica"/>
    </font>
    <font>
      <sz val="10"/>
      <color theme="5"/>
      <name val="Helvetica"/>
    </font>
    <font>
      <b/>
      <sz val="11"/>
      <name val="Calibri"/>
      <family val="2"/>
      <scheme val="minor"/>
    </font>
    <font>
      <b/>
      <sz val="16"/>
      <name val="Helvetica"/>
    </font>
    <font>
      <b/>
      <sz val="12"/>
      <name val="Helvetica"/>
    </font>
    <font>
      <b/>
      <sz val="10"/>
      <color theme="1"/>
      <name val="Arial"/>
      <family val="2"/>
    </font>
    <font>
      <b/>
      <sz val="12"/>
      <color theme="5"/>
      <name val="Helvetica"/>
    </font>
    <font>
      <u/>
      <sz val="11"/>
      <color theme="10"/>
      <name val="Calibri"/>
      <family val="2"/>
      <scheme val="minor"/>
    </font>
    <font>
      <b/>
      <sz val="8"/>
      <color theme="1"/>
      <name val="Verdana"/>
      <family val="2"/>
    </font>
    <font>
      <sz val="8"/>
      <color theme="1"/>
      <name val="Verdana"/>
      <family val="2"/>
    </font>
    <font>
      <u/>
      <sz val="10"/>
      <color theme="10"/>
      <name val="Arial"/>
      <family val="2"/>
    </font>
    <font>
      <b/>
      <sz val="10"/>
      <color rgb="FF000000"/>
      <name val="Arial"/>
      <family val="2"/>
    </font>
    <font>
      <b/>
      <sz val="7.5"/>
      <color rgb="FF000000"/>
      <name val="Arial"/>
      <family val="2"/>
    </font>
    <font>
      <b/>
      <sz val="14"/>
      <color theme="0"/>
      <name val="Helvetica"/>
    </font>
    <font>
      <sz val="12"/>
      <color rgb="FF9C0006"/>
      <name val="Helvetica"/>
      <family val="2"/>
    </font>
    <font>
      <b/>
      <sz val="11"/>
      <color rgb="FF000000"/>
      <name val="Calibri"/>
      <family val="2"/>
    </font>
    <font>
      <sz val="11"/>
      <color rgb="FF000000"/>
      <name val="Calibri"/>
      <family val="2"/>
    </font>
    <font>
      <sz val="11"/>
      <name val="Calibri"/>
      <family val="2"/>
    </font>
    <font>
      <b/>
      <sz val="10"/>
      <name val="Times New Roman"/>
      <family val="1"/>
    </font>
    <font>
      <sz val="8"/>
      <name val="Times New Roman"/>
      <family val="1"/>
    </font>
    <font>
      <b/>
      <sz val="11"/>
      <name val="Times New Roman"/>
      <family val="1"/>
    </font>
    <font>
      <b/>
      <sz val="10"/>
      <color rgb="FFC00000"/>
      <name val="Helvetica"/>
    </font>
    <font>
      <sz val="9"/>
      <color rgb="FF000000"/>
      <name val="Verdana"/>
      <family val="2"/>
    </font>
    <font>
      <b/>
      <sz val="20"/>
      <color theme="1"/>
      <name val="Calibri"/>
      <family val="2"/>
      <scheme val="minor"/>
    </font>
    <font>
      <sz val="12"/>
      <color theme="1"/>
      <name val="Calibri"/>
      <family val="2"/>
      <scheme val="minor"/>
    </font>
    <font>
      <sz val="8"/>
      <color theme="1"/>
      <name val="Calibri"/>
      <family val="2"/>
      <scheme val="minor"/>
    </font>
    <font>
      <sz val="10"/>
      <name val="Arial Cyr"/>
      <family val="2"/>
      <charset val="204"/>
    </font>
    <font>
      <sz val="10"/>
      <name val="Helv"/>
      <charset val="204"/>
    </font>
    <font>
      <sz val="10"/>
      <name val="Helv"/>
    </font>
    <font>
      <sz val="10"/>
      <name val="Arial Cyr"/>
      <charset val="204"/>
    </font>
    <font>
      <sz val="7"/>
      <name val="Arial"/>
      <family val="2"/>
    </font>
    <font>
      <sz val="11"/>
      <color indexed="8"/>
      <name val="Calibri"/>
      <family val="2"/>
    </font>
    <font>
      <sz val="11"/>
      <color indexed="9"/>
      <name val="Calibri"/>
      <family val="2"/>
    </font>
    <font>
      <sz val="10"/>
      <name val="NTHarmonica"/>
      <charset val="204"/>
    </font>
    <font>
      <sz val="11"/>
      <color indexed="16"/>
      <name val="Calibri"/>
      <family val="2"/>
    </font>
    <font>
      <sz val="7"/>
      <color indexed="57"/>
      <name val="Arial"/>
      <family val="2"/>
    </font>
    <font>
      <sz val="9"/>
      <color indexed="50"/>
      <name val="Arial"/>
      <family val="2"/>
    </font>
    <font>
      <sz val="6.5"/>
      <name val="Arial"/>
      <family val="2"/>
    </font>
    <font>
      <b/>
      <sz val="6.5"/>
      <color indexed="8"/>
      <name val="Arial"/>
      <family val="2"/>
    </font>
    <font>
      <sz val="6.5"/>
      <color indexed="57"/>
      <name val="Arial"/>
      <family val="2"/>
    </font>
    <font>
      <sz val="7"/>
      <color indexed="23"/>
      <name val="Arial"/>
      <family val="2"/>
    </font>
    <font>
      <sz val="8"/>
      <color indexed="17"/>
      <name val="Arial"/>
      <family val="2"/>
    </font>
    <font>
      <sz val="8"/>
      <name val="Arial"/>
      <family val="2"/>
    </font>
    <font>
      <b/>
      <sz val="8"/>
      <color indexed="17"/>
      <name val="Arial"/>
      <family val="2"/>
    </font>
    <font>
      <sz val="8"/>
      <color indexed="57"/>
      <name val="Arial"/>
      <family val="2"/>
    </font>
    <font>
      <sz val="7.5"/>
      <name val="Arial"/>
      <family val="2"/>
    </font>
    <font>
      <b/>
      <sz val="8"/>
      <name val="Arial"/>
      <family val="2"/>
    </font>
    <font>
      <sz val="8"/>
      <color indexed="50"/>
      <name val="Arial"/>
      <family val="2"/>
    </font>
    <font>
      <b/>
      <sz val="8"/>
      <color indexed="57"/>
      <name val="Arial"/>
      <family val="2"/>
    </font>
    <font>
      <sz val="7.5"/>
      <color indexed="57"/>
      <name val="Arial"/>
      <family val="2"/>
    </font>
    <font>
      <b/>
      <sz val="11"/>
      <color indexed="53"/>
      <name val="Calibri"/>
      <family val="2"/>
    </font>
    <font>
      <b/>
      <sz val="11"/>
      <color indexed="9"/>
      <name val="Calibri"/>
      <family val="2"/>
    </font>
    <font>
      <b/>
      <sz val="10"/>
      <name val="Arial Cyr"/>
      <family val="2"/>
      <charset val="204"/>
    </font>
    <font>
      <sz val="11"/>
      <name val="Times"/>
    </font>
    <font>
      <sz val="10"/>
      <name val="Helv"/>
      <family val="2"/>
    </font>
    <font>
      <sz val="10"/>
      <color indexed="12"/>
      <name val="Arial"/>
      <family val="2"/>
    </font>
    <font>
      <sz val="10"/>
      <color indexed="10"/>
      <name val="Arial"/>
      <family val="2"/>
    </font>
    <font>
      <sz val="8"/>
      <color indexed="10"/>
      <name val="Arial"/>
      <family val="2"/>
    </font>
    <font>
      <sz val="12"/>
      <name val="Times New Roman"/>
      <family val="1"/>
    </font>
    <font>
      <b/>
      <i/>
      <sz val="10"/>
      <name val="Arial Cyr"/>
      <family val="2"/>
      <charset val="204"/>
    </font>
    <font>
      <b/>
      <sz val="11"/>
      <color indexed="8"/>
      <name val="Calibri"/>
      <family val="2"/>
    </font>
    <font>
      <i/>
      <sz val="10"/>
      <color indexed="23"/>
      <name val="Arial"/>
      <family val="2"/>
    </font>
    <font>
      <b/>
      <sz val="8"/>
      <name val="Times New Roman"/>
      <family val="1"/>
    </font>
    <font>
      <sz val="8"/>
      <name val="Helv"/>
    </font>
    <font>
      <b/>
      <sz val="7.5"/>
      <color indexed="57"/>
      <name val="Arial"/>
      <family val="2"/>
    </font>
    <font>
      <sz val="11"/>
      <color indexed="17"/>
      <name val="Calibri"/>
      <family val="2"/>
    </font>
    <font>
      <sz val="8"/>
      <name val="Arial"/>
      <family val="2"/>
      <charset val="204"/>
    </font>
    <font>
      <b/>
      <sz val="15"/>
      <color indexed="62"/>
      <name val="Calibri"/>
      <family val="2"/>
    </font>
    <font>
      <b/>
      <sz val="13"/>
      <color indexed="62"/>
      <name val="Calibri"/>
      <family val="2"/>
    </font>
    <font>
      <b/>
      <sz val="11"/>
      <color indexed="62"/>
      <name val="Calibri"/>
      <family val="2"/>
    </font>
    <font>
      <b/>
      <sz val="18"/>
      <name val="Times New Roman"/>
      <family val="1"/>
    </font>
    <font>
      <b/>
      <sz val="14"/>
      <name val="Times New Roman"/>
      <family val="1"/>
    </font>
    <font>
      <sz val="14"/>
      <name val="Times New Roman"/>
      <family val="1"/>
    </font>
    <font>
      <u/>
      <sz val="8"/>
      <color indexed="53"/>
      <name val="Arial"/>
      <family val="2"/>
    </font>
    <font>
      <sz val="11"/>
      <color indexed="48"/>
      <name val="Calibri"/>
      <family val="2"/>
    </font>
    <font>
      <sz val="11"/>
      <color indexed="53"/>
      <name val="Calibri"/>
      <family val="2"/>
    </font>
    <font>
      <sz val="11"/>
      <color indexed="60"/>
      <name val="Calibri"/>
      <family val="2"/>
    </font>
    <font>
      <b/>
      <i/>
      <sz val="16"/>
      <name val="Helv"/>
    </font>
    <font>
      <sz val="8"/>
      <name val="Univers 45 Light"/>
    </font>
    <font>
      <b/>
      <sz val="14"/>
      <color indexed="18"/>
      <name val="Univers 45 Light"/>
    </font>
    <font>
      <i/>
      <sz val="10"/>
      <name val="Times New Roman"/>
      <family val="1"/>
    </font>
    <font>
      <b/>
      <sz val="11"/>
      <color indexed="63"/>
      <name val="Calibri"/>
      <family val="2"/>
    </font>
    <font>
      <b/>
      <sz val="12"/>
      <color indexed="56"/>
      <name val="Times New Roman"/>
      <family val="1"/>
    </font>
    <font>
      <sz val="8"/>
      <name val="Arial Cyr"/>
      <family val="2"/>
      <charset val="204"/>
    </font>
    <font>
      <b/>
      <sz val="8"/>
      <color indexed="8"/>
      <name val="Arial"/>
      <family val="2"/>
    </font>
    <font>
      <b/>
      <sz val="10"/>
      <color indexed="39"/>
      <name val="Arial"/>
      <family val="2"/>
    </font>
    <font>
      <b/>
      <sz val="8"/>
      <color indexed="39"/>
      <name val="Univers 45 Light"/>
    </font>
    <font>
      <b/>
      <sz val="8"/>
      <color indexed="56"/>
      <name val="Univers 45 Light"/>
    </font>
    <font>
      <b/>
      <sz val="8"/>
      <color indexed="8"/>
      <name val="Univers 45 Light"/>
    </font>
    <font>
      <b/>
      <sz val="8"/>
      <color indexed="9"/>
      <name val="Univers 45 Light"/>
    </font>
    <font>
      <sz val="8"/>
      <color indexed="8"/>
      <name val="Univers 45 Light"/>
    </font>
    <font>
      <sz val="10"/>
      <color indexed="39"/>
      <name val="Arial"/>
      <family val="2"/>
    </font>
    <font>
      <sz val="8"/>
      <color indexed="39"/>
      <name val="Univers 45 Light"/>
    </font>
    <font>
      <sz val="19"/>
      <color indexed="48"/>
      <name val="Arial"/>
      <family val="2"/>
    </font>
    <font>
      <b/>
      <sz val="16"/>
      <color indexed="23"/>
      <name val="Arial"/>
      <family val="2"/>
    </font>
    <font>
      <b/>
      <sz val="14"/>
      <color indexed="53"/>
      <name val="Arial"/>
      <family val="2"/>
    </font>
    <font>
      <b/>
      <sz val="18"/>
      <color indexed="62"/>
      <name val="Cambria"/>
      <family val="2"/>
    </font>
    <font>
      <b/>
      <sz val="8"/>
      <name val="HelveticaNeue Condensed"/>
    </font>
    <font>
      <sz val="8"/>
      <name val="HelveticaNeue LightCond"/>
      <family val="2"/>
    </font>
    <font>
      <sz val="10"/>
      <color indexed="33"/>
      <name val="Arial"/>
      <family val="2"/>
    </font>
    <font>
      <sz val="11"/>
      <color indexed="10"/>
      <name val="Calibri"/>
      <family val="2"/>
    </font>
    <font>
      <b/>
      <i/>
      <sz val="10"/>
      <name val="Arial Cyr"/>
      <charset val="204"/>
    </font>
    <font>
      <sz val="10"/>
      <name val="Times New Roman Cyr"/>
      <charset val="204"/>
    </font>
    <font>
      <sz val="9"/>
      <name val="Arial Cyr"/>
      <charset val="204"/>
    </font>
  </fonts>
  <fills count="105">
    <fill>
      <patternFill patternType="none"/>
    </fill>
    <fill>
      <patternFill patternType="gray125"/>
    </fill>
    <fill>
      <patternFill patternType="solid">
        <fgColor theme="5" tint="0.59999389629810485"/>
        <bgColor indexed="65"/>
      </patternFill>
    </fill>
    <fill>
      <patternFill patternType="solid">
        <fgColor theme="0"/>
        <bgColor indexed="64"/>
      </patternFill>
    </fill>
    <fill>
      <patternFill patternType="solid">
        <fgColor rgb="FFC00000"/>
      </patternFill>
    </fill>
    <fill>
      <patternFill patternType="solid">
        <fgColor theme="0"/>
      </patternFill>
    </fill>
    <fill>
      <patternFill patternType="solid">
        <fgColor rgb="FFFFFF00"/>
        <bgColor indexed="64"/>
      </patternFill>
    </fill>
    <fill>
      <patternFill patternType="solid">
        <fgColor rgb="FFEDE8DD"/>
      </patternFill>
    </fill>
    <fill>
      <patternFill patternType="solid">
        <fgColor rgb="FFFFE5EA"/>
      </patternFill>
    </fill>
    <fill>
      <patternFill patternType="solid">
        <fgColor rgb="FFFFF6E3"/>
      </patternFill>
    </fill>
    <fill>
      <patternFill patternType="solid">
        <fgColor rgb="FFF6DFFF"/>
      </patternFill>
    </fill>
    <fill>
      <patternFill patternType="solid">
        <fgColor rgb="FFE5FFE2"/>
      </patternFill>
    </fill>
    <fill>
      <patternFill patternType="solid">
        <fgColor rgb="FFDDE7FF"/>
      </patternFill>
    </fill>
    <fill>
      <patternFill patternType="solid">
        <fgColor rgb="FFFFFFFF"/>
        <bgColor rgb="FF000000"/>
      </patternFill>
    </fill>
    <fill>
      <patternFill patternType="solid">
        <fgColor rgb="FFFFFFFF"/>
        <bgColor rgb="FFFFFFFF"/>
      </patternFill>
    </fill>
    <fill>
      <patternFill patternType="solid">
        <fgColor rgb="FFFFC000"/>
        <bgColor indexed="64"/>
      </patternFill>
    </fill>
    <fill>
      <patternFill patternType="solid">
        <fgColor rgb="FF92D050"/>
        <bgColor indexed="64"/>
      </patternFill>
    </fill>
    <fill>
      <patternFill patternType="solid">
        <fgColor theme="5" tint="0.79998168889431442"/>
        <bgColor indexed="64"/>
      </patternFill>
    </fill>
    <fill>
      <patternFill patternType="solid">
        <fgColor rgb="FF00B0F0"/>
        <bgColor indexed="64"/>
      </patternFill>
    </fill>
    <fill>
      <patternFill patternType="solid">
        <fgColor rgb="FF8C1515"/>
        <bgColor rgb="FF000000"/>
      </patternFill>
    </fill>
    <fill>
      <patternFill patternType="solid">
        <fgColor rgb="FFF5C2C2"/>
        <bgColor rgb="FF000000"/>
      </patternFill>
    </fill>
    <fill>
      <patternFill patternType="solid">
        <fgColor theme="0" tint="-0.14999847407452621"/>
        <bgColor indexed="65"/>
      </patternFill>
    </fill>
    <fill>
      <patternFill patternType="solid">
        <fgColor rgb="FFD9D9D9"/>
        <bgColor rgb="FFFFFFFF"/>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13"/>
        <bgColor indexed="64"/>
      </patternFill>
    </fill>
    <fill>
      <patternFill patternType="solid">
        <fgColor theme="5"/>
        <bgColor indexed="64"/>
      </patternFill>
    </fill>
    <fill>
      <patternFill patternType="solid">
        <fgColor rgb="FFC0C0C0"/>
        <bgColor indexed="64"/>
      </patternFill>
    </fill>
    <fill>
      <patternFill patternType="solid">
        <fgColor rgb="FFFFFFFF"/>
        <bgColor indexed="64"/>
      </patternFill>
    </fill>
    <fill>
      <patternFill patternType="solid">
        <fgColor rgb="FFFFC7CE"/>
      </patternFill>
    </fill>
    <fill>
      <patternFill patternType="solid">
        <fgColor rgb="FFA4001D"/>
        <bgColor indexed="64"/>
      </patternFill>
    </fill>
    <fill>
      <patternFill patternType="solid">
        <fgColor rgb="FFFFFF00"/>
        <bgColor rgb="FFFFFFFF"/>
      </patternFill>
    </fill>
    <fill>
      <patternFill patternType="solid">
        <fgColor theme="0" tint="-0.249977111117893"/>
        <bgColor indexed="64"/>
      </patternFill>
    </fill>
    <fill>
      <patternFill patternType="solid">
        <fgColor theme="3" tint="0.59999389629810485"/>
        <bgColor indexed="64"/>
      </patternFill>
    </fill>
    <fill>
      <patternFill patternType="solid">
        <fgColor rgb="FFF8F8FF"/>
        <bgColor indexed="64"/>
      </patternFill>
    </fill>
    <fill>
      <patternFill patternType="solid">
        <fgColor indexed="31"/>
      </patternFill>
    </fill>
    <fill>
      <patternFill patternType="solid">
        <fgColor indexed="29"/>
      </patternFill>
    </fill>
    <fill>
      <patternFill patternType="solid">
        <fgColor indexed="26"/>
      </patternFill>
    </fill>
    <fill>
      <patternFill patternType="solid">
        <fgColor indexed="35"/>
      </patternFill>
    </fill>
    <fill>
      <patternFill patternType="solid">
        <fgColor indexed="45"/>
      </patternFill>
    </fill>
    <fill>
      <patternFill patternType="solid">
        <fgColor indexed="55"/>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patternFill>
    </fill>
    <fill>
      <patternFill patternType="solid">
        <fgColor indexed="42"/>
        <bgColor indexed="64"/>
      </patternFill>
    </fill>
    <fill>
      <patternFill patternType="solid">
        <fgColor indexed="9"/>
        <bgColor indexed="9"/>
      </patternFill>
    </fill>
    <fill>
      <patternFill patternType="solid">
        <fgColor indexed="41"/>
        <bgColor indexed="64"/>
      </patternFill>
    </fill>
    <fill>
      <patternFill patternType="solid">
        <fgColor indexed="15"/>
        <bgColor indexed="64"/>
      </patternFill>
    </fill>
    <fill>
      <patternFill patternType="gray125">
        <fgColor indexed="26"/>
        <bgColor indexed="26"/>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2"/>
        <bgColor indexed="64"/>
      </patternFill>
    </fill>
    <fill>
      <patternFill patternType="lightGray"/>
    </fill>
    <fill>
      <patternFill patternType="gray0625"/>
    </fill>
    <fill>
      <patternFill patternType="solid">
        <fgColor indexed="26"/>
        <bgColor indexed="64"/>
      </patternFill>
    </fill>
    <fill>
      <patternFill patternType="gray0625">
        <fgColor indexed="9"/>
        <bgColor indexed="44"/>
      </patternFill>
    </fill>
    <fill>
      <patternFill patternType="gray0625">
        <fgColor indexed="9"/>
        <bgColor indexed="42"/>
      </patternFill>
    </fill>
    <fill>
      <patternFill patternType="solid">
        <fgColor indexed="43"/>
      </patternFill>
    </fill>
    <fill>
      <patternFill patternType="solid">
        <fgColor indexed="56"/>
        <bgColor indexed="64"/>
      </patternFill>
    </fill>
    <fill>
      <patternFill patternType="solid">
        <fgColor indexed="43"/>
        <bgColor indexed="64"/>
      </patternFill>
    </fill>
    <fill>
      <patternFill patternType="solid">
        <fgColor indexed="62"/>
        <bgColor indexed="64"/>
      </patternFill>
    </fill>
    <fill>
      <patternFill patternType="solid">
        <fgColor indexed="40"/>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9"/>
        <bgColor indexed="64"/>
      </patternFill>
    </fill>
    <fill>
      <patternFill patternType="solid">
        <fgColor indexed="23"/>
        <bgColor indexed="64"/>
      </patternFill>
    </fill>
    <fill>
      <patternFill patternType="solid">
        <fgColor indexed="44"/>
      </patternFill>
    </fill>
    <fill>
      <patternFill patternType="solid">
        <fgColor indexed="9"/>
      </patternFill>
    </fill>
    <fill>
      <patternFill patternType="solid">
        <fgColor indexed="61"/>
        <bgColor indexed="64"/>
      </patternFill>
    </fill>
    <fill>
      <patternFill patternType="solid">
        <fgColor indexed="15"/>
      </patternFill>
    </fill>
    <fill>
      <patternFill patternType="solid">
        <fgColor indexed="12"/>
      </patternFill>
    </fill>
    <fill>
      <patternFill patternType="solid">
        <fgColor indexed="13"/>
      </patternFill>
    </fill>
  </fills>
  <borders count="77">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style="medium">
        <color auto="1"/>
      </right>
      <top/>
      <bottom/>
      <diagonal/>
    </border>
    <border>
      <left style="medium">
        <color auto="1"/>
      </left>
      <right/>
      <top/>
      <bottom style="medium">
        <color auto="1"/>
      </bottom>
      <diagonal/>
    </border>
    <border>
      <left style="medium">
        <color auto="1"/>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rgb="FFD0D7E5"/>
      </left>
      <right style="medium">
        <color rgb="FFD0D7E5"/>
      </right>
      <top style="medium">
        <color rgb="FFD0D7E5"/>
      </top>
      <bottom style="medium">
        <color rgb="FFD0D7E5"/>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D0D7E5"/>
      </right>
      <top style="medium">
        <color rgb="FFD0D7E5"/>
      </top>
      <bottom style="medium">
        <color rgb="FFD0D7E5"/>
      </bottom>
      <diagonal/>
    </border>
    <border>
      <left style="medium">
        <color rgb="FFD0D7E5"/>
      </left>
      <right style="thin">
        <color rgb="FF000000"/>
      </right>
      <top style="medium">
        <color rgb="FFD0D7E5"/>
      </top>
      <bottom style="medium">
        <color rgb="FFD0D7E5"/>
      </bottom>
      <diagonal/>
    </border>
    <border>
      <left style="thin">
        <color rgb="FF000000"/>
      </left>
      <right style="medium">
        <color rgb="FFD0D7E5"/>
      </right>
      <top style="medium">
        <color rgb="FFD0D7E5"/>
      </top>
      <bottom style="thin">
        <color rgb="FF000000"/>
      </bottom>
      <diagonal/>
    </border>
    <border>
      <left style="medium">
        <color rgb="FFD0D7E5"/>
      </left>
      <right style="medium">
        <color rgb="FFD0D7E5"/>
      </right>
      <top style="medium">
        <color rgb="FFD0D7E5"/>
      </top>
      <bottom style="thin">
        <color rgb="FF000000"/>
      </bottom>
      <diagonal/>
    </border>
    <border>
      <left style="medium">
        <color rgb="FFD0D7E5"/>
      </left>
      <right style="thin">
        <color rgb="FF000000"/>
      </right>
      <top style="medium">
        <color rgb="FFD0D7E5"/>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bottom/>
      <diagonal/>
    </border>
    <border>
      <left style="thin">
        <color indexed="64"/>
      </left>
      <right style="thin">
        <color indexed="64"/>
      </right>
      <top/>
      <bottom/>
      <diagonal/>
    </border>
    <border>
      <left style="medium">
        <color rgb="FF58658F"/>
      </left>
      <right style="medium">
        <color rgb="FF666666"/>
      </right>
      <top style="thick">
        <color rgb="FF58658F"/>
      </top>
      <bottom style="medium">
        <color rgb="FF58658F"/>
      </bottom>
      <diagonal/>
    </border>
    <border>
      <left style="medium">
        <color rgb="FF666666"/>
      </left>
      <right style="medium">
        <color rgb="FF666666"/>
      </right>
      <top style="thick">
        <color rgb="FF58658F"/>
      </top>
      <bottom style="medium">
        <color rgb="FF58658F"/>
      </bottom>
      <diagonal/>
    </border>
    <border>
      <left style="medium">
        <color rgb="FF666666"/>
      </left>
      <right style="medium">
        <color rgb="FF58658F"/>
      </right>
      <top style="thick">
        <color rgb="FF58658F"/>
      </top>
      <bottom style="medium">
        <color rgb="FF58658F"/>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medium">
        <color indexed="64"/>
      </left>
      <right style="thin">
        <color indexed="64"/>
      </right>
      <top/>
      <bottom style="thin">
        <color indexed="64"/>
      </bottom>
      <diagonal/>
    </border>
    <border>
      <left style="medium">
        <color indexed="64"/>
      </left>
      <right style="thin">
        <color auto="1"/>
      </right>
      <top style="thin">
        <color auto="1"/>
      </top>
      <bottom style="thin">
        <color auto="1"/>
      </bottom>
      <diagonal/>
    </border>
    <border>
      <left/>
      <right/>
      <top style="medium">
        <color indexed="64"/>
      </top>
      <bottom/>
      <diagonal/>
    </border>
    <border>
      <left/>
      <right style="medium">
        <color indexed="64"/>
      </right>
      <top style="medium">
        <color indexed="64"/>
      </top>
      <bottom/>
      <diagonal/>
    </border>
    <border>
      <left style="thin">
        <color indexed="23"/>
      </left>
      <right/>
      <top/>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double">
        <color indexed="8"/>
      </left>
      <right style="thin">
        <color indexed="8"/>
      </right>
      <top style="thin">
        <color indexed="8"/>
      </top>
      <bottom style="thin">
        <color indexed="8"/>
      </bottom>
      <diagonal/>
    </border>
    <border>
      <left style="hair">
        <color indexed="64"/>
      </left>
      <right style="hair">
        <color indexed="64"/>
      </right>
      <top style="thin">
        <color indexed="64"/>
      </top>
      <bottom style="double">
        <color indexed="64"/>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thin">
        <color indexed="58"/>
      </right>
      <top style="thin">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double">
        <color indexed="64"/>
      </top>
      <bottom style="double">
        <color indexed="64"/>
      </bottom>
      <diagonal/>
    </border>
    <border>
      <left style="hair">
        <color indexed="64"/>
      </left>
      <right style="hair">
        <color indexed="64"/>
      </right>
      <top style="thin">
        <color indexed="64"/>
      </top>
      <bottom style="thin">
        <color indexed="64"/>
      </bottom>
      <diagonal/>
    </border>
  </borders>
  <cellStyleXfs count="1612">
    <xf numFmtId="0" fontId="0" fillId="0" borderId="0"/>
    <xf numFmtId="0" fontId="1" fillId="0" borderId="0"/>
    <xf numFmtId="164" fontId="2" fillId="2" borderId="1"/>
    <xf numFmtId="0" fontId="8" fillId="0" borderId="2"/>
    <xf numFmtId="0" fontId="11" fillId="4" borderId="3"/>
    <xf numFmtId="0" fontId="2" fillId="5" borderId="1"/>
    <xf numFmtId="0" fontId="13" fillId="7" borderId="3"/>
    <xf numFmtId="0" fontId="17" fillId="4" borderId="3"/>
    <xf numFmtId="0" fontId="18" fillId="8" borderId="0" applyBorder="0"/>
    <xf numFmtId="43" fontId="8" fillId="0" borderId="0" applyFont="0" applyFill="0" applyBorder="0" applyAlignment="0" applyProtection="0"/>
    <xf numFmtId="0" fontId="1" fillId="5" borderId="1"/>
    <xf numFmtId="0" fontId="19" fillId="9" borderId="0" applyBorder="0"/>
    <xf numFmtId="0" fontId="20" fillId="10" borderId="0" applyBorder="0"/>
    <xf numFmtId="0" fontId="21" fillId="3" borderId="3"/>
    <xf numFmtId="0" fontId="22" fillId="11" borderId="0" applyBorder="0"/>
    <xf numFmtId="9" fontId="8" fillId="0" borderId="0" applyFont="0" applyFill="0" applyBorder="0" applyAlignment="0" applyProtection="0"/>
    <xf numFmtId="2" fontId="6" fillId="5" borderId="1"/>
    <xf numFmtId="0" fontId="23" fillId="12" borderId="0" applyBorder="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4" fillId="0" borderId="0"/>
    <xf numFmtId="9" fontId="1" fillId="0" borderId="0" applyFont="0" applyFill="0" applyBorder="0" applyAlignment="0" applyProtection="0"/>
    <xf numFmtId="43" fontId="37" fillId="0" borderId="0" applyFont="0" applyFill="0" applyBorder="0" applyAlignment="0" applyProtection="0"/>
    <xf numFmtId="0" fontId="35" fillId="0" borderId="0"/>
    <xf numFmtId="0" fontId="12" fillId="0" borderId="0"/>
    <xf numFmtId="164" fontId="1" fillId="21" borderId="1"/>
    <xf numFmtId="43" fontId="37" fillId="0" borderId="0" applyFont="0" applyFill="0" applyBorder="0" applyAlignment="0" applyProtection="0"/>
    <xf numFmtId="0" fontId="11" fillId="26" borderId="3"/>
    <xf numFmtId="0" fontId="11" fillId="4" borderId="3"/>
    <xf numFmtId="0" fontId="61" fillId="7" borderId="3"/>
    <xf numFmtId="0" fontId="13" fillId="7" borderId="3"/>
    <xf numFmtId="0" fontId="62" fillId="0" borderId="0" applyNumberFormat="0" applyFill="0" applyBorder="0" applyAlignment="0" applyProtection="0"/>
    <xf numFmtId="0" fontId="8" fillId="0" borderId="0"/>
    <xf numFmtId="0" fontId="8" fillId="0" borderId="0"/>
    <xf numFmtId="0" fontId="35" fillId="0" borderId="0"/>
    <xf numFmtId="0" fontId="62" fillId="0" borderId="0" applyNumberFormat="0" applyFill="0" applyBorder="0" applyAlignment="0" applyProtection="0"/>
    <xf numFmtId="0" fontId="69" fillId="29" borderId="0" applyNumberFormat="0" applyBorder="0" applyAlignment="0" applyProtection="0"/>
    <xf numFmtId="0" fontId="81" fillId="0" borderId="0"/>
    <xf numFmtId="0" fontId="82" fillId="0" borderId="0"/>
    <xf numFmtId="0" fontId="82" fillId="0" borderId="0"/>
    <xf numFmtId="0" fontId="8" fillId="0" borderId="0"/>
    <xf numFmtId="0" fontId="8" fillId="0" borderId="0"/>
    <xf numFmtId="0" fontId="8" fillId="0" borderId="0"/>
    <xf numFmtId="168" fontId="8" fillId="0" borderId="0">
      <alignment horizontal="left" wrapText="1"/>
    </xf>
    <xf numFmtId="0" fontId="83" fillId="0" borderId="0"/>
    <xf numFmtId="0" fontId="82" fillId="0" borderId="0"/>
    <xf numFmtId="0" fontId="81" fillId="0" borderId="0"/>
    <xf numFmtId="0" fontId="8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3"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172" fontId="84" fillId="0" borderId="0">
      <alignment horizontal="center"/>
    </xf>
    <xf numFmtId="0" fontId="85" fillId="0" borderId="0" applyFill="0" applyBorder="0">
      <alignment vertical="center"/>
    </xf>
    <xf numFmtId="0" fontId="84" fillId="0" borderId="1">
      <alignment horizontal="left" wrapText="1"/>
    </xf>
    <xf numFmtId="0" fontId="84" fillId="0" borderId="1">
      <alignment horizontal="left" wrapText="1"/>
    </xf>
    <xf numFmtId="0" fontId="84" fillId="0" borderId="1">
      <alignment horizontal="left" wrapText="1"/>
    </xf>
    <xf numFmtId="0" fontId="84" fillId="0" borderId="1">
      <alignment horizontal="left" wrapText="1"/>
    </xf>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5" fillId="0" borderId="0">
      <alignment vertical="top"/>
    </xf>
    <xf numFmtId="0" fontId="86" fillId="45" borderId="0" applyNumberFormat="0" applyBorder="0" applyAlignment="0" applyProtection="0"/>
    <xf numFmtId="0" fontId="86" fillId="46" borderId="0" applyNumberFormat="0" applyBorder="0" applyAlignment="0" applyProtection="0"/>
    <xf numFmtId="0" fontId="87" fillId="4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6" fillId="52" borderId="0" applyNumberFormat="0" applyBorder="0" applyAlignment="0" applyProtection="0"/>
    <xf numFmtId="0" fontId="86" fillId="53" borderId="0" applyNumberFormat="0" applyBorder="0" applyAlignment="0" applyProtection="0"/>
    <xf numFmtId="0" fontId="87" fillId="54"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86" fillId="53" borderId="0" applyNumberFormat="0" applyBorder="0" applyAlignment="0" applyProtection="0"/>
    <xf numFmtId="0" fontId="86" fillId="54" borderId="0" applyNumberFormat="0" applyBorder="0" applyAlignment="0" applyProtection="0"/>
    <xf numFmtId="0" fontId="87" fillId="54"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87" fillId="46"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6" fillId="56" borderId="0" applyNumberFormat="0" applyBorder="0" applyAlignment="0" applyProtection="0"/>
    <xf numFmtId="0" fontId="86" fillId="49" borderId="0" applyNumberFormat="0" applyBorder="0" applyAlignment="0" applyProtection="0"/>
    <xf numFmtId="0" fontId="87" fillId="57"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173" fontId="88" fillId="0" borderId="0" applyFont="0" applyFill="0" applyBorder="0" applyAlignment="0" applyProtection="0"/>
    <xf numFmtId="174" fontId="88" fillId="0" borderId="0" applyFont="0" applyFill="0" applyBorder="0" applyAlignment="0" applyProtection="0"/>
    <xf numFmtId="42" fontId="84" fillId="0" borderId="0" applyFont="0" applyFill="0" applyBorder="0" applyAlignment="0" applyProtection="0"/>
    <xf numFmtId="42" fontId="84" fillId="0" borderId="0" applyFont="0" applyFill="0" applyBorder="0" applyAlignment="0" applyProtection="0"/>
    <xf numFmtId="42" fontId="84" fillId="0" borderId="0" applyFont="0" applyFill="0" applyBorder="0" applyAlignment="0" applyProtection="0"/>
    <xf numFmtId="42" fontId="84" fillId="0" borderId="0" applyFont="0" applyFill="0" applyBorder="0" applyAlignment="0" applyProtection="0"/>
    <xf numFmtId="42" fontId="84" fillId="0" borderId="0" applyFont="0" applyFill="0" applyBorder="0" applyAlignment="0" applyProtection="0"/>
    <xf numFmtId="42" fontId="84" fillId="0" borderId="0" applyFont="0" applyFill="0" applyBorder="0" applyAlignment="0" applyProtection="0"/>
    <xf numFmtId="175" fontId="84" fillId="0" borderId="0" applyFont="0" applyFill="0" applyBorder="0" applyAlignment="0" applyProtection="0"/>
    <xf numFmtId="176" fontId="84" fillId="0" borderId="0" applyFont="0" applyFill="0" applyBorder="0" applyAlignment="0" applyProtection="0"/>
    <xf numFmtId="175" fontId="84" fillId="0" borderId="0" applyFont="0" applyFill="0" applyBorder="0" applyAlignment="0" applyProtection="0"/>
    <xf numFmtId="176" fontId="84"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75" fontId="84" fillId="0" borderId="0" applyFont="0" applyFill="0" applyBorder="0" applyAlignment="0" applyProtection="0"/>
    <xf numFmtId="176" fontId="84" fillId="0" borderId="0" applyFont="0" applyFill="0" applyBorder="0" applyAlignment="0" applyProtection="0"/>
    <xf numFmtId="173" fontId="84" fillId="0" borderId="0" applyFont="0" applyFill="0" applyBorder="0" applyAlignment="0" applyProtection="0"/>
    <xf numFmtId="174" fontId="84"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179" fontId="88" fillId="0" borderId="0" applyFont="0" applyFill="0" applyBorder="0" applyAlignment="0" applyProtection="0"/>
    <xf numFmtId="180" fontId="88"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179" fontId="84" fillId="0" borderId="0" applyFont="0" applyFill="0" applyBorder="0" applyAlignment="0" applyProtection="0"/>
    <xf numFmtId="180" fontId="84" fillId="0" borderId="0" applyFont="0" applyFill="0" applyBorder="0" applyAlignment="0" applyProtection="0"/>
    <xf numFmtId="0" fontId="89" fillId="49" borderId="0" applyNumberFormat="0" applyBorder="0" applyAlignment="0" applyProtection="0"/>
    <xf numFmtId="0" fontId="90" fillId="0" borderId="0">
      <alignment horizontal="right"/>
    </xf>
    <xf numFmtId="0" fontId="91" fillId="0" borderId="0">
      <alignment horizontal="left"/>
    </xf>
    <xf numFmtId="181" fontId="92" fillId="0" borderId="0">
      <alignment horizontal="right"/>
    </xf>
    <xf numFmtId="181" fontId="92" fillId="0" borderId="0">
      <alignment horizontal="right" vertical="center"/>
    </xf>
    <xf numFmtId="0" fontId="85" fillId="0" borderId="0"/>
    <xf numFmtId="182" fontId="93" fillId="0" borderId="0">
      <alignment horizontal="right"/>
    </xf>
    <xf numFmtId="181" fontId="94" fillId="0" borderId="0">
      <alignment horizontal="right" vertical="center"/>
    </xf>
    <xf numFmtId="0" fontId="95" fillId="0" borderId="0"/>
    <xf numFmtId="181" fontId="94" fillId="0" borderId="0">
      <alignment horizontal="right" vertical="center"/>
    </xf>
    <xf numFmtId="181" fontId="92" fillId="0" borderId="0">
      <alignment horizontal="right" vertical="center"/>
    </xf>
    <xf numFmtId="181" fontId="94" fillId="0" borderId="0">
      <alignment horizontal="right" vertical="center"/>
    </xf>
    <xf numFmtId="181" fontId="92" fillId="0" borderId="0">
      <alignment horizontal="right" vertical="center"/>
    </xf>
    <xf numFmtId="183" fontId="96" fillId="0" borderId="0">
      <alignment horizontal="right" vertical="center"/>
    </xf>
    <xf numFmtId="183" fontId="97" fillId="0" borderId="0">
      <alignment horizontal="right" vertical="center"/>
    </xf>
    <xf numFmtId="183" fontId="98" fillId="0" borderId="0">
      <alignment horizontal="right" vertical="center"/>
    </xf>
    <xf numFmtId="0" fontId="85" fillId="0" borderId="0"/>
    <xf numFmtId="184" fontId="97" fillId="0" borderId="0" applyFont="0" applyFill="0" applyBorder="0" applyAlignment="0" applyProtection="0">
      <alignment horizontal="right"/>
    </xf>
    <xf numFmtId="185" fontId="99" fillId="0" borderId="0">
      <alignment horizontal="right"/>
    </xf>
    <xf numFmtId="186" fontId="100" fillId="59" borderId="0">
      <alignment horizontal="right" vertical="center"/>
    </xf>
    <xf numFmtId="187" fontId="100" fillId="0" borderId="0">
      <alignment horizontal="right"/>
    </xf>
    <xf numFmtId="9" fontId="100" fillId="0" borderId="0">
      <alignment horizontal="right" vertical="center"/>
    </xf>
    <xf numFmtId="188" fontId="100" fillId="0" borderId="0">
      <alignment horizontal="right" vertical="center"/>
    </xf>
    <xf numFmtId="189" fontId="100" fillId="0" borderId="54" applyBorder="0">
      <alignment horizontal="right"/>
    </xf>
    <xf numFmtId="0" fontId="101" fillId="0" borderId="0">
      <alignment vertical="center"/>
    </xf>
    <xf numFmtId="185" fontId="100" fillId="0" borderId="0">
      <alignment horizontal="right"/>
    </xf>
    <xf numFmtId="187" fontId="100" fillId="0" borderId="0">
      <alignment horizontal="right"/>
    </xf>
    <xf numFmtId="9" fontId="100" fillId="0" borderId="0">
      <alignment horizontal="right" vertical="center"/>
    </xf>
    <xf numFmtId="188" fontId="100" fillId="0" borderId="0">
      <alignment horizontal="right" vertical="center"/>
    </xf>
    <xf numFmtId="189" fontId="102" fillId="0" borderId="0">
      <alignment horizontal="right"/>
    </xf>
    <xf numFmtId="185" fontId="101" fillId="0" borderId="0">
      <alignment horizontal="right"/>
    </xf>
    <xf numFmtId="190" fontId="97" fillId="0" borderId="0">
      <alignment horizontal="right"/>
    </xf>
    <xf numFmtId="190" fontId="103" fillId="0" borderId="0">
      <alignment horizontal="right"/>
    </xf>
    <xf numFmtId="183" fontId="100" fillId="0" borderId="0">
      <alignment horizontal="right" vertical="center"/>
    </xf>
    <xf numFmtId="185" fontId="100" fillId="0" borderId="0">
      <alignment horizontal="right"/>
    </xf>
    <xf numFmtId="184" fontId="97" fillId="0" borderId="55">
      <alignment horizontal="right"/>
    </xf>
    <xf numFmtId="0" fontId="99" fillId="0" borderId="0">
      <alignment horizontal="center"/>
    </xf>
    <xf numFmtId="0" fontId="104" fillId="0" borderId="0">
      <alignment horizontal="center"/>
    </xf>
    <xf numFmtId="0" fontId="105" fillId="60" borderId="56" applyNumberFormat="0" applyAlignment="0" applyProtection="0"/>
    <xf numFmtId="0" fontId="105" fillId="60" borderId="56" applyNumberFormat="0" applyAlignment="0" applyProtection="0"/>
    <xf numFmtId="0" fontId="106" fillId="50" borderId="57" applyNumberFormat="0" applyAlignment="0" applyProtection="0"/>
    <xf numFmtId="0" fontId="106" fillId="50" borderId="57" applyNumberFormat="0" applyAlignment="0" applyProtection="0"/>
    <xf numFmtId="3" fontId="107" fillId="59" borderId="58" applyFill="0">
      <alignment vertical="center"/>
    </xf>
    <xf numFmtId="191" fontId="108" fillId="0" borderId="0"/>
    <xf numFmtId="191" fontId="108" fillId="0" borderId="0"/>
    <xf numFmtId="191" fontId="108" fillId="0" borderId="0"/>
    <xf numFmtId="191" fontId="108" fillId="0" borderId="0"/>
    <xf numFmtId="191" fontId="108" fillId="0" borderId="0"/>
    <xf numFmtId="191" fontId="108" fillId="0" borderId="0"/>
    <xf numFmtId="191" fontId="108" fillId="0" borderId="0"/>
    <xf numFmtId="191" fontId="108" fillId="0" borderId="0"/>
    <xf numFmtId="192" fontId="8" fillId="0" borderId="0" applyFont="0" applyFill="0" applyBorder="0" applyAlignment="0" applyProtection="0"/>
    <xf numFmtId="192" fontId="8" fillId="0" borderId="0" applyFont="0" applyFill="0" applyBorder="0" applyAlignment="0" applyProtection="0"/>
    <xf numFmtId="193" fontId="8" fillId="0" borderId="0"/>
    <xf numFmtId="193" fontId="8" fillId="0" borderId="0"/>
    <xf numFmtId="194" fontId="8" fillId="0" borderId="0" applyFont="0" applyFill="0" applyBorder="0" applyAlignment="0" applyProtection="0"/>
    <xf numFmtId="194" fontId="8" fillId="0" borderId="0" applyFont="0" applyFill="0" applyBorder="0" applyAlignment="0" applyProtection="0"/>
    <xf numFmtId="195" fontId="8" fillId="0" borderId="0" applyFont="0">
      <alignment horizontal="right"/>
    </xf>
    <xf numFmtId="195" fontId="8" fillId="0" borderId="0" applyFont="0">
      <alignment horizontal="right"/>
    </xf>
    <xf numFmtId="196" fontId="8" fillId="0" borderId="0"/>
    <xf numFmtId="196" fontId="8" fillId="0" borderId="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3" fontId="8" fillId="0" borderId="0" applyFont="0">
      <alignment horizontal="right"/>
    </xf>
    <xf numFmtId="193" fontId="8" fillId="0" borderId="0" applyFont="0">
      <alignment horizontal="right"/>
    </xf>
    <xf numFmtId="194" fontId="8" fillId="0" borderId="0" applyFont="0">
      <alignment horizontal="right"/>
    </xf>
    <xf numFmtId="194" fontId="8" fillId="0" borderId="0" applyFont="0">
      <alignment horizontal="right"/>
    </xf>
    <xf numFmtId="198" fontId="109" fillId="0" borderId="59" applyBorder="0"/>
    <xf numFmtId="3" fontId="83" fillId="61" borderId="0" applyFont="0" applyBorder="0" applyAlignment="0" applyProtection="0"/>
    <xf numFmtId="37" fontId="8" fillId="62" borderId="0" applyFont="0" applyBorder="0" applyAlignment="0" applyProtection="0"/>
    <xf numFmtId="164" fontId="83" fillId="61" borderId="0" applyFont="0" applyBorder="0" applyAlignment="0" applyProtection="0">
      <alignment horizontal="right"/>
    </xf>
    <xf numFmtId="39" fontId="83" fillId="62" borderId="0" applyFont="0" applyBorder="0" applyAlignment="0" applyProtection="0"/>
    <xf numFmtId="195" fontId="110" fillId="0" borderId="1">
      <alignment horizontal="center"/>
      <protection locked="0"/>
    </xf>
    <xf numFmtId="1" fontId="111" fillId="0" borderId="6"/>
    <xf numFmtId="1" fontId="111" fillId="0" borderId="6"/>
    <xf numFmtId="0" fontId="110" fillId="0" borderId="6"/>
    <xf numFmtId="0" fontId="112" fillId="0" borderId="0">
      <alignment horizontal="left"/>
    </xf>
    <xf numFmtId="0" fontId="113" fillId="63" borderId="0" applyNumberFormat="0" applyBorder="0" applyAlignment="0"/>
    <xf numFmtId="0" fontId="114" fillId="59" borderId="60" applyFill="0">
      <alignment horizontal="center" vertical="center" wrapText="1"/>
    </xf>
    <xf numFmtId="199" fontId="8" fillId="0" borderId="0" applyFont="0" applyFill="0" applyBorder="0" applyAlignment="0" applyProtection="0"/>
    <xf numFmtId="199" fontId="8" fillId="0" borderId="0" applyFont="0" applyFill="0" applyBorder="0" applyAlignment="0" applyProtection="0"/>
    <xf numFmtId="200" fontId="8" fillId="0" borderId="50" applyFont="0" applyFill="0" applyBorder="0" applyAlignment="0" applyProtection="0"/>
    <xf numFmtId="200" fontId="8" fillId="0" borderId="50" applyFont="0" applyFill="0" applyBorder="0" applyAlignment="0" applyProtection="0"/>
    <xf numFmtId="39" fontId="8" fillId="0" borderId="50" applyFont="0" applyFill="0" applyBorder="0" applyAlignment="0" applyProtection="0"/>
    <xf numFmtId="39" fontId="8" fillId="0" borderId="50" applyFont="0" applyFill="0" applyBorder="0" applyAlignment="0" applyProtection="0"/>
    <xf numFmtId="0" fontId="115" fillId="64" borderId="0" applyNumberFormat="0" applyBorder="0" applyAlignment="0" applyProtection="0"/>
    <xf numFmtId="0" fontId="115" fillId="65" borderId="0" applyNumberFormat="0" applyBorder="0" applyAlignment="0" applyProtection="0"/>
    <xf numFmtId="0" fontId="115" fillId="66" borderId="0" applyNumberFormat="0" applyBorder="0" applyAlignment="0" applyProtection="0"/>
    <xf numFmtId="201" fontId="8" fillId="0" borderId="0" applyFont="0" applyFill="0" applyBorder="0" applyAlignment="0" applyProtection="0"/>
    <xf numFmtId="201" fontId="8"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xf numFmtId="0" fontId="118" fillId="0" borderId="0"/>
    <xf numFmtId="0" fontId="99" fillId="0" borderId="0">
      <alignment vertical="center"/>
    </xf>
    <xf numFmtId="183" fontId="119" fillId="0" borderId="0">
      <alignment horizontal="right" vertical="center"/>
    </xf>
    <xf numFmtId="0" fontId="120" fillId="67" borderId="0" applyNumberFormat="0" applyBorder="0" applyAlignment="0" applyProtection="0"/>
    <xf numFmtId="0" fontId="120" fillId="67" borderId="0" applyNumberFormat="0" applyBorder="0" applyAlignment="0" applyProtection="0"/>
    <xf numFmtId="38" fontId="121" fillId="68" borderId="0" applyNumberFormat="0" applyBorder="0" applyAlignment="0" applyProtection="0"/>
    <xf numFmtId="1" fontId="114" fillId="0" borderId="0" applyNumberFormat="0" applyAlignment="0">
      <alignment vertical="top"/>
    </xf>
    <xf numFmtId="49" fontId="85" fillId="0" borderId="0">
      <alignment horizontal="right"/>
    </xf>
    <xf numFmtId="49" fontId="85" fillId="0" borderId="0">
      <alignment horizontal="right"/>
    </xf>
    <xf numFmtId="49" fontId="85" fillId="0" borderId="0">
      <alignment horizontal="right"/>
    </xf>
    <xf numFmtId="0" fontId="122" fillId="0" borderId="61" applyNumberFormat="0" applyFill="0" applyAlignment="0" applyProtection="0"/>
    <xf numFmtId="0" fontId="122" fillId="0" borderId="61"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3" fontId="73" fillId="0" borderId="0">
      <alignment vertical="top"/>
    </xf>
    <xf numFmtId="0" fontId="125" fillId="69" borderId="0"/>
    <xf numFmtId="0" fontId="126" fillId="70" borderId="0"/>
    <xf numFmtId="0" fontId="127" fillId="0" borderId="0"/>
    <xf numFmtId="0" fontId="128" fillId="0" borderId="0" applyNumberFormat="0" applyFill="0" applyBorder="0" applyAlignment="0" applyProtection="0">
      <alignment vertical="top"/>
      <protection locked="0"/>
    </xf>
    <xf numFmtId="0" fontId="88" fillId="0" borderId="0"/>
    <xf numFmtId="0" fontId="88" fillId="0" borderId="0"/>
    <xf numFmtId="0" fontId="81" fillId="0" borderId="2" applyNumberFormat="0">
      <alignment vertical="center" wrapText="1"/>
    </xf>
    <xf numFmtId="10" fontId="121" fillId="71" borderId="1" applyNumberFormat="0" applyBorder="0" applyAlignment="0" applyProtection="0"/>
    <xf numFmtId="0" fontId="129" fillId="57" borderId="56" applyNumberFormat="0" applyAlignment="0" applyProtection="0"/>
    <xf numFmtId="0" fontId="129" fillId="57" borderId="56" applyNumberFormat="0" applyAlignment="0" applyProtection="0"/>
    <xf numFmtId="0" fontId="129" fillId="57" borderId="56" applyNumberFormat="0" applyAlignment="0" applyProtection="0"/>
    <xf numFmtId="0" fontId="129" fillId="57" borderId="56" applyNumberFormat="0" applyAlignment="0" applyProtection="0"/>
    <xf numFmtId="0" fontId="129" fillId="57" borderId="56" applyNumberFormat="0" applyAlignment="0" applyProtection="0"/>
    <xf numFmtId="0" fontId="129" fillId="57" borderId="56" applyNumberFormat="0" applyAlignment="0" applyProtection="0"/>
    <xf numFmtId="0" fontId="130" fillId="0" borderId="64" applyNumberFormat="0" applyFill="0" applyAlignment="0" applyProtection="0"/>
    <xf numFmtId="0" fontId="130" fillId="0" borderId="64" applyNumberFormat="0" applyFill="0" applyAlignment="0" applyProtection="0"/>
    <xf numFmtId="42" fontId="8" fillId="0" borderId="0" applyFont="0" applyFill="0" applyBorder="0" applyAlignment="0" applyProtection="0"/>
    <xf numFmtId="44" fontId="8" fillId="0" borderId="0" applyFont="0" applyFill="0" applyBorder="0" applyAlignment="0" applyProtection="0"/>
    <xf numFmtId="0" fontId="114" fillId="59" borderId="58" applyNumberFormat="0" applyFill="0">
      <alignment horizontal="center" vertical="center" wrapText="1"/>
    </xf>
    <xf numFmtId="0" fontId="131" fillId="57" borderId="0" applyNumberFormat="0" applyBorder="0" applyAlignment="0" applyProtection="0"/>
    <xf numFmtId="0" fontId="131" fillId="57" borderId="0" applyNumberFormat="0" applyBorder="0" applyAlignment="0" applyProtection="0"/>
    <xf numFmtId="202" fontId="8" fillId="0" borderId="0"/>
    <xf numFmtId="202" fontId="8" fillId="0" borderId="0"/>
    <xf numFmtId="203" fontId="132" fillId="0" borderId="0"/>
    <xf numFmtId="0" fontId="8" fillId="0" borderId="0"/>
    <xf numFmtId="0" fontId="8" fillId="0" borderId="0"/>
    <xf numFmtId="0" fontId="8" fillId="0" borderId="0"/>
    <xf numFmtId="0" fontId="8" fillId="0" borderId="0"/>
    <xf numFmtId="0" fontId="8" fillId="0" borderId="0"/>
    <xf numFmtId="0" fontId="13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4" fillId="0" borderId="0"/>
    <xf numFmtId="0" fontId="82" fillId="0" borderId="0"/>
    <xf numFmtId="0" fontId="8" fillId="56" borderId="65" applyNumberFormat="0" applyFont="0" applyAlignment="0" applyProtection="0"/>
    <xf numFmtId="0" fontId="8" fillId="56" borderId="65" applyNumberFormat="0" applyFont="0" applyAlignment="0" applyProtection="0"/>
    <xf numFmtId="0" fontId="8" fillId="56" borderId="65" applyNumberFormat="0" applyFont="0" applyAlignment="0" applyProtection="0"/>
    <xf numFmtId="204" fontId="8" fillId="0" borderId="0" applyFont="0" applyBorder="0" applyAlignment="0">
      <protection hidden="1"/>
    </xf>
    <xf numFmtId="204" fontId="8" fillId="0" borderId="0" applyFont="0" applyBorder="0" applyAlignment="0">
      <protection hidden="1"/>
    </xf>
    <xf numFmtId="205" fontId="8" fillId="0" borderId="0" applyFont="0" applyFill="0" applyBorder="0" applyAlignment="0">
      <protection hidden="1"/>
    </xf>
    <xf numFmtId="205" fontId="8" fillId="0" borderId="0" applyFont="0" applyFill="0" applyBorder="0" applyAlignment="0">
      <protection hidden="1"/>
    </xf>
    <xf numFmtId="0" fontId="8" fillId="0" borderId="0"/>
    <xf numFmtId="0" fontId="8" fillId="0" borderId="0"/>
    <xf numFmtId="0" fontId="8" fillId="0" borderId="0"/>
    <xf numFmtId="0" fontId="8" fillId="0" borderId="0"/>
    <xf numFmtId="206" fontId="84" fillId="0" borderId="0" applyFont="0" applyFill="0" applyBorder="0" applyAlignment="0" applyProtection="0"/>
    <xf numFmtId="207" fontId="84" fillId="0" borderId="0" applyFont="0" applyFill="0" applyBorder="0" applyAlignment="0" applyProtection="0"/>
    <xf numFmtId="208" fontId="88" fillId="0" borderId="0" applyFont="0" applyFill="0" applyBorder="0" applyAlignment="0" applyProtection="0"/>
    <xf numFmtId="209" fontId="8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206" fontId="84" fillId="0" borderId="0" applyFont="0" applyFill="0" applyBorder="0" applyAlignment="0" applyProtection="0"/>
    <xf numFmtId="207" fontId="84" fillId="0" borderId="0" applyFont="0" applyFill="0" applyBorder="0" applyAlignment="0" applyProtection="0"/>
    <xf numFmtId="206" fontId="84" fillId="0" borderId="0" applyFont="0" applyFill="0" applyBorder="0" applyAlignment="0" applyProtection="0"/>
    <xf numFmtId="207" fontId="84"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206" fontId="84" fillId="0" borderId="0" applyFont="0" applyFill="0" applyBorder="0" applyAlignment="0" applyProtection="0"/>
    <xf numFmtId="207" fontId="84" fillId="0" borderId="0" applyFont="0" applyFill="0" applyBorder="0" applyAlignment="0" applyProtection="0"/>
    <xf numFmtId="208" fontId="84" fillId="0" borderId="0" applyFont="0" applyFill="0" applyBorder="0" applyAlignment="0" applyProtection="0"/>
    <xf numFmtId="209" fontId="84" fillId="0" borderId="0" applyFont="0" applyFill="0" applyBorder="0" applyAlignment="0" applyProtection="0"/>
    <xf numFmtId="210" fontId="84" fillId="0" borderId="0" applyFont="0" applyFill="0" applyBorder="0" applyAlignment="0" applyProtection="0"/>
    <xf numFmtId="211" fontId="84" fillId="0" borderId="0" applyFont="0" applyFill="0" applyBorder="0" applyAlignment="0" applyProtection="0"/>
    <xf numFmtId="212" fontId="88" fillId="0" borderId="0" applyFont="0" applyFill="0" applyBorder="0" applyAlignment="0" applyProtection="0"/>
    <xf numFmtId="213" fontId="8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210" fontId="84" fillId="0" borderId="0" applyFont="0" applyFill="0" applyBorder="0" applyAlignment="0" applyProtection="0"/>
    <xf numFmtId="211" fontId="84" fillId="0" borderId="0" applyFont="0" applyFill="0" applyBorder="0" applyAlignment="0" applyProtection="0"/>
    <xf numFmtId="210" fontId="84" fillId="0" borderId="0" applyFont="0" applyFill="0" applyBorder="0" applyAlignment="0" applyProtection="0"/>
    <xf numFmtId="211"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0" fontId="84" fillId="0" borderId="0" applyFont="0" applyFill="0" applyBorder="0" applyAlignment="0" applyProtection="0"/>
    <xf numFmtId="211" fontId="84" fillId="0" borderId="0" applyFont="0" applyFill="0" applyBorder="0" applyAlignment="0" applyProtection="0"/>
    <xf numFmtId="212" fontId="84" fillId="0" borderId="0" applyFont="0" applyFill="0" applyBorder="0" applyAlignment="0" applyProtection="0"/>
    <xf numFmtId="213" fontId="84" fillId="0" borderId="0" applyFont="0" applyFill="0" applyBorder="0" applyAlignment="0" applyProtection="0"/>
    <xf numFmtId="0" fontId="8" fillId="0" borderId="0"/>
    <xf numFmtId="0" fontId="8" fillId="0" borderId="0"/>
    <xf numFmtId="3" fontId="135" fillId="0" borderId="0">
      <alignment vertical="top"/>
    </xf>
    <xf numFmtId="0" fontId="136" fillId="60" borderId="66" applyNumberFormat="0" applyAlignment="0" applyProtection="0"/>
    <xf numFmtId="0" fontId="136" fillId="60" borderId="66" applyNumberFormat="0" applyAlignment="0" applyProtection="0"/>
    <xf numFmtId="214" fontId="8" fillId="0" borderId="0">
      <protection hidden="1"/>
    </xf>
    <xf numFmtId="214" fontId="8" fillId="0" borderId="0">
      <protection hidden="1"/>
    </xf>
    <xf numFmtId="215" fontId="8" fillId="0" borderId="0">
      <protection hidden="1"/>
    </xf>
    <xf numFmtId="215" fontId="8" fillId="0" borderId="0">
      <protection hidden="1"/>
    </xf>
    <xf numFmtId="216" fontId="8" fillId="0" borderId="0">
      <protection hidden="1"/>
    </xf>
    <xf numFmtId="216" fontId="8" fillId="0" borderId="0">
      <protection hidden="1"/>
    </xf>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37" fillId="72" borderId="0" applyNumberFormat="0" applyFont="0" applyBorder="0" applyAlignment="0"/>
    <xf numFmtId="217" fontId="8" fillId="0" borderId="0"/>
    <xf numFmtId="217" fontId="8" fillId="0" borderId="0"/>
    <xf numFmtId="203" fontId="97" fillId="0" borderId="0"/>
    <xf numFmtId="218" fontId="8" fillId="0" borderId="0"/>
    <xf numFmtId="218" fontId="8" fillId="0" borderId="0"/>
    <xf numFmtId="0" fontId="137" fillId="73" borderId="0" applyNumberFormat="0" applyFont="0" applyBorder="0" applyAlignment="0"/>
    <xf numFmtId="3" fontId="138" fillId="0" borderId="2" applyNumberFormat="0" applyAlignment="0">
      <alignment vertical="top"/>
    </xf>
    <xf numFmtId="219" fontId="8" fillId="0" borderId="0"/>
    <xf numFmtId="219" fontId="8" fillId="0" borderId="0"/>
    <xf numFmtId="220" fontId="8" fillId="0" borderId="0"/>
    <xf numFmtId="220" fontId="8" fillId="0" borderId="0"/>
    <xf numFmtId="221" fontId="8" fillId="0" borderId="0"/>
    <xf numFmtId="221" fontId="8" fillId="0" borderId="0"/>
    <xf numFmtId="222" fontId="8" fillId="0" borderId="0"/>
    <xf numFmtId="222" fontId="8" fillId="0" borderId="0"/>
    <xf numFmtId="223" fontId="8" fillId="0" borderId="0"/>
    <xf numFmtId="223" fontId="8" fillId="0" borderId="0"/>
    <xf numFmtId="224" fontId="8" fillId="0" borderId="0"/>
    <xf numFmtId="224" fontId="8" fillId="0" borderId="0"/>
    <xf numFmtId="41" fontId="8" fillId="0" borderId="0" applyNumberFormat="0" applyFont="0" applyFill="0" applyBorder="0" applyAlignment="0"/>
    <xf numFmtId="41" fontId="8" fillId="0" borderId="0" applyNumberFormat="0" applyFont="0" applyFill="0" applyBorder="0" applyAlignment="0"/>
    <xf numFmtId="4" fontId="36" fillId="74" borderId="67" applyNumberFormat="0" applyProtection="0">
      <alignment vertical="center"/>
    </xf>
    <xf numFmtId="4" fontId="139" fillId="75" borderId="68" applyNumberFormat="0" applyProtection="0">
      <alignment vertical="center"/>
    </xf>
    <xf numFmtId="4" fontId="140" fillId="74" borderId="67" applyNumberFormat="0" applyProtection="0">
      <alignment vertical="center"/>
    </xf>
    <xf numFmtId="4" fontId="141" fillId="76" borderId="68" applyNumberFormat="0" applyProtection="0">
      <alignment vertical="center"/>
    </xf>
    <xf numFmtId="4" fontId="141" fillId="76" borderId="68" applyNumberFormat="0" applyProtection="0">
      <alignment vertical="center"/>
    </xf>
    <xf numFmtId="4" fontId="36" fillId="74" borderId="67" applyNumberFormat="0" applyProtection="0">
      <alignment horizontal="left" vertical="center" indent="1"/>
    </xf>
    <xf numFmtId="4" fontId="142" fillId="77" borderId="68" applyNumberFormat="0" applyProtection="0">
      <alignment horizontal="left" vertical="center" indent="1" justifyLastLine="1"/>
    </xf>
    <xf numFmtId="4" fontId="142" fillId="77" borderId="68" applyNumberFormat="0" applyProtection="0">
      <alignment horizontal="left" vertical="center" indent="1" justifyLastLine="1"/>
    </xf>
    <xf numFmtId="0" fontId="36" fillId="74" borderId="67" applyNumberFormat="0" applyProtection="0">
      <alignment horizontal="left" vertical="top" indent="1"/>
    </xf>
    <xf numFmtId="0" fontId="143" fillId="76" borderId="68" applyNumberFormat="0" applyProtection="0">
      <alignment horizontal="left" vertical="top" indent="1"/>
    </xf>
    <xf numFmtId="4" fontId="36" fillId="78" borderId="0" applyNumberFormat="0" applyProtection="0">
      <alignment horizontal="left" vertical="center" indent="1"/>
    </xf>
    <xf numFmtId="4" fontId="144" fillId="77" borderId="68" applyNumberFormat="0" applyProtection="0">
      <alignment horizontal="left" vertical="center" indent="1" justifyLastLine="1"/>
    </xf>
    <xf numFmtId="0" fontId="8" fillId="79" borderId="66" applyNumberFormat="0" applyProtection="0">
      <alignment horizontal="left" vertical="center" indent="1"/>
    </xf>
    <xf numFmtId="4" fontId="144" fillId="77" borderId="68" applyNumberFormat="0" applyProtection="0">
      <alignment horizontal="left" vertical="center" indent="1" justifyLastLine="1"/>
    </xf>
    <xf numFmtId="4" fontId="35" fillId="39" borderId="67" applyNumberFormat="0" applyProtection="0">
      <alignment horizontal="right" vertical="center"/>
    </xf>
    <xf numFmtId="4" fontId="35" fillId="39" borderId="67" applyNumberFormat="0" applyProtection="0">
      <alignment horizontal="right" vertical="center"/>
    </xf>
    <xf numFmtId="4" fontId="145" fillId="80" borderId="68" applyNumberFormat="0" applyProtection="0">
      <alignment horizontal="right" vertical="center"/>
    </xf>
    <xf numFmtId="4" fontId="35" fillId="36" borderId="67" applyNumberFormat="0" applyProtection="0">
      <alignment horizontal="right" vertical="center"/>
    </xf>
    <xf numFmtId="4" fontId="35" fillId="36" borderId="67" applyNumberFormat="0" applyProtection="0">
      <alignment horizontal="right" vertical="center"/>
    </xf>
    <xf numFmtId="4" fontId="145" fillId="81" borderId="68" applyNumberFormat="0" applyProtection="0">
      <alignment horizontal="right" vertical="center"/>
    </xf>
    <xf numFmtId="4" fontId="35" fillId="51" borderId="67" applyNumberFormat="0" applyProtection="0">
      <alignment horizontal="right" vertical="center"/>
    </xf>
    <xf numFmtId="4" fontId="35" fillId="51" borderId="67" applyNumberFormat="0" applyProtection="0">
      <alignment horizontal="right" vertical="center"/>
    </xf>
    <xf numFmtId="4" fontId="145" fillId="82" borderId="68" applyNumberFormat="0" applyProtection="0">
      <alignment horizontal="right" vertical="center"/>
    </xf>
    <xf numFmtId="4" fontId="35" fillId="58" borderId="67" applyNumberFormat="0" applyProtection="0">
      <alignment horizontal="right" vertical="center"/>
    </xf>
    <xf numFmtId="4" fontId="35" fillId="58" borderId="67" applyNumberFormat="0" applyProtection="0">
      <alignment horizontal="right" vertical="center"/>
    </xf>
    <xf numFmtId="4" fontId="145" fillId="83" borderId="68" applyNumberFormat="0" applyProtection="0">
      <alignment horizontal="right" vertical="center"/>
    </xf>
    <xf numFmtId="4" fontId="35" fillId="84" borderId="67" applyNumberFormat="0" applyProtection="0">
      <alignment horizontal="right" vertical="center"/>
    </xf>
    <xf numFmtId="4" fontId="35" fillId="84" borderId="67" applyNumberFormat="0" applyProtection="0">
      <alignment horizontal="right" vertical="center"/>
    </xf>
    <xf numFmtId="4" fontId="145" fillId="85" borderId="68" applyNumberFormat="0" applyProtection="0">
      <alignment horizontal="right" vertical="center"/>
    </xf>
    <xf numFmtId="4" fontId="35" fillId="86" borderId="67" applyNumberFormat="0" applyProtection="0">
      <alignment horizontal="right" vertical="center"/>
    </xf>
    <xf numFmtId="4" fontId="35" fillId="86" borderId="67" applyNumberFormat="0" applyProtection="0">
      <alignment horizontal="right" vertical="center"/>
    </xf>
    <xf numFmtId="4" fontId="145" fillId="87" borderId="68" applyNumberFormat="0" applyProtection="0">
      <alignment horizontal="right" vertical="center"/>
    </xf>
    <xf numFmtId="4" fontId="35" fillId="41" borderId="67" applyNumberFormat="0" applyProtection="0">
      <alignment horizontal="right" vertical="center"/>
    </xf>
    <xf numFmtId="4" fontId="35" fillId="41" borderId="67" applyNumberFormat="0" applyProtection="0">
      <alignment horizontal="right" vertical="center"/>
    </xf>
    <xf numFmtId="4" fontId="133" fillId="88" borderId="68" applyNumberFormat="0" applyProtection="0">
      <alignment horizontal="right" vertical="center"/>
    </xf>
    <xf numFmtId="4" fontId="35" fillId="89" borderId="67" applyNumberFormat="0" applyProtection="0">
      <alignment horizontal="right" vertical="center"/>
    </xf>
    <xf numFmtId="4" fontId="35" fillId="89" borderId="67" applyNumberFormat="0" applyProtection="0">
      <alignment horizontal="right" vertical="center"/>
    </xf>
    <xf numFmtId="4" fontId="145" fillId="90" borderId="68" applyNumberFormat="0" applyProtection="0">
      <alignment horizontal="right" vertical="center"/>
    </xf>
    <xf numFmtId="4" fontId="35" fillId="91" borderId="67" applyNumberFormat="0" applyProtection="0">
      <alignment horizontal="right" vertical="center"/>
    </xf>
    <xf numFmtId="4" fontId="35" fillId="91" borderId="67" applyNumberFormat="0" applyProtection="0">
      <alignment horizontal="right" vertical="center"/>
    </xf>
    <xf numFmtId="4" fontId="145" fillId="92" borderId="68" applyNumberFormat="0" applyProtection="0">
      <alignment horizontal="right" vertical="center"/>
    </xf>
    <xf numFmtId="4" fontId="36" fillId="93" borderId="69" applyNumberFormat="0" applyProtection="0">
      <alignment horizontal="left" vertical="center" indent="1"/>
    </xf>
    <xf numFmtId="4" fontId="36" fillId="94" borderId="66" applyNumberFormat="0" applyProtection="0">
      <alignment horizontal="left" vertical="center" indent="1"/>
    </xf>
    <xf numFmtId="4" fontId="143" fillId="93" borderId="68" applyNumberFormat="0" applyProtection="0">
      <alignment horizontal="left" vertical="center" indent="1" justifyLastLine="1"/>
    </xf>
    <xf numFmtId="4" fontId="35" fillId="95" borderId="0" applyNumberFormat="0" applyProtection="0">
      <alignment horizontal="left" vertical="center" indent="1"/>
    </xf>
    <xf numFmtId="4" fontId="145" fillId="0" borderId="68" applyNumberFormat="0" applyProtection="0">
      <alignment horizontal="left" vertical="center" indent="1" justifyLastLine="1"/>
    </xf>
    <xf numFmtId="4" fontId="35" fillId="95" borderId="0" applyNumberFormat="0" applyProtection="0">
      <alignment horizontal="left" vertical="center" indent="1"/>
    </xf>
    <xf numFmtId="4" fontId="35" fillId="96" borderId="70" applyNumberFormat="0" applyProtection="0">
      <alignment horizontal="left" vertical="center" indent="1"/>
    </xf>
    <xf numFmtId="4" fontId="35" fillId="95" borderId="0" applyNumberFormat="0" applyProtection="0">
      <alignment horizontal="left" vertical="center" indent="1"/>
    </xf>
    <xf numFmtId="4" fontId="40" fillId="55" borderId="0" applyNumberFormat="0" applyProtection="0">
      <alignment horizontal="left" vertical="center" indent="1"/>
    </xf>
    <xf numFmtId="4" fontId="143" fillId="97" borderId="0" applyNumberFormat="0" applyProtection="0">
      <alignment horizontal="left" vertical="center" indent="1"/>
    </xf>
    <xf numFmtId="4" fontId="35" fillId="78" borderId="67" applyNumberFormat="0" applyProtection="0">
      <alignment horizontal="right" vertical="center"/>
    </xf>
    <xf numFmtId="4" fontId="35" fillId="78" borderId="67" applyNumberFormat="0" applyProtection="0">
      <alignment horizontal="right" vertical="center"/>
    </xf>
    <xf numFmtId="4" fontId="145" fillId="75" borderId="68" applyNumberFormat="0" applyProtection="0">
      <alignment horizontal="right" vertical="center"/>
    </xf>
    <xf numFmtId="4" fontId="35" fillId="95" borderId="0" applyNumberFormat="0" applyProtection="0">
      <alignment horizontal="left" vertical="center" indent="1"/>
    </xf>
    <xf numFmtId="4" fontId="35" fillId="95" borderId="0" applyNumberFormat="0" applyProtection="0">
      <alignment horizontal="left" vertical="center" indent="1"/>
    </xf>
    <xf numFmtId="4" fontId="35" fillId="96" borderId="66" applyNumberFormat="0" applyProtection="0">
      <alignment horizontal="left" vertical="center" indent="1"/>
    </xf>
    <xf numFmtId="4" fontId="133" fillId="97" borderId="68" applyNumberFormat="0" applyProtection="0">
      <alignment horizontal="left" vertical="center" indent="1" justifyLastLine="1"/>
    </xf>
    <xf numFmtId="4" fontId="35" fillId="78" borderId="0" applyNumberFormat="0" applyProtection="0">
      <alignment horizontal="left" vertical="center" indent="1"/>
    </xf>
    <xf numFmtId="4" fontId="35" fillId="78" borderId="0" applyNumberFormat="0" applyProtection="0">
      <alignment horizontal="left" vertical="center" indent="1"/>
    </xf>
    <xf numFmtId="4" fontId="35" fillId="98" borderId="66" applyNumberFormat="0" applyProtection="0">
      <alignment horizontal="left" vertical="center" indent="1"/>
    </xf>
    <xf numFmtId="4" fontId="145" fillId="77" borderId="68" applyNumberFormat="0" applyProtection="0">
      <alignment horizontal="left" vertical="center" indent="1" justifyLastLine="1"/>
    </xf>
    <xf numFmtId="0" fontId="8" fillId="55" borderId="67" applyNumberFormat="0" applyProtection="0">
      <alignment horizontal="left" vertical="center" indent="1"/>
    </xf>
    <xf numFmtId="0" fontId="8" fillId="55" borderId="67" applyNumberFormat="0" applyProtection="0">
      <alignment horizontal="left" vertical="center" indent="1"/>
    </xf>
    <xf numFmtId="0" fontId="133" fillId="75" borderId="68" applyNumberFormat="0" applyProtection="0">
      <alignment horizontal="left" vertical="center" indent="1" justifyLastLine="1"/>
    </xf>
    <xf numFmtId="0" fontId="8" fillId="55" borderId="67" applyNumberFormat="0" applyProtection="0">
      <alignment horizontal="left" vertical="top" indent="1"/>
    </xf>
    <xf numFmtId="0" fontId="133" fillId="75" borderId="68" applyNumberFormat="0" applyProtection="0">
      <alignment horizontal="left" vertical="top" indent="1"/>
    </xf>
    <xf numFmtId="0" fontId="8" fillId="55" borderId="67" applyNumberFormat="0" applyProtection="0">
      <alignment horizontal="left" vertical="top" indent="1"/>
    </xf>
    <xf numFmtId="0" fontId="8" fillId="55" borderId="67" applyNumberFormat="0" applyProtection="0">
      <alignment horizontal="left" vertical="top" indent="1"/>
    </xf>
    <xf numFmtId="0" fontId="8" fillId="78" borderId="67" applyNumberFormat="0" applyProtection="0">
      <alignment horizontal="left" vertical="center" indent="1"/>
    </xf>
    <xf numFmtId="0" fontId="8" fillId="78" borderId="67" applyNumberFormat="0" applyProtection="0">
      <alignment horizontal="left" vertical="center" indent="1"/>
    </xf>
    <xf numFmtId="0" fontId="133" fillId="75" borderId="68" applyNumberFormat="0" applyProtection="0">
      <alignment horizontal="left" vertical="center" indent="1" justifyLastLine="1"/>
    </xf>
    <xf numFmtId="0" fontId="8" fillId="78" borderId="67" applyNumberFormat="0" applyProtection="0">
      <alignment horizontal="left" vertical="top" indent="1"/>
    </xf>
    <xf numFmtId="0" fontId="8" fillId="78" borderId="67" applyNumberFormat="0" applyProtection="0">
      <alignment horizontal="left" vertical="top" indent="1"/>
    </xf>
    <xf numFmtId="0" fontId="133" fillId="75" borderId="68" applyNumberFormat="0" applyProtection="0">
      <alignment horizontal="left" vertical="top" indent="1"/>
    </xf>
    <xf numFmtId="0" fontId="8" fillId="99" borderId="67" applyNumberFormat="0" applyProtection="0">
      <alignment horizontal="left" vertical="center" indent="1"/>
    </xf>
    <xf numFmtId="0" fontId="8" fillId="99" borderId="67" applyNumberFormat="0" applyProtection="0">
      <alignment horizontal="left" vertical="center" indent="1"/>
    </xf>
    <xf numFmtId="0" fontId="133" fillId="75" borderId="68" applyNumberFormat="0" applyProtection="0">
      <alignment horizontal="left" vertical="center" indent="1" justifyLastLine="1"/>
    </xf>
    <xf numFmtId="0" fontId="8" fillId="99" borderId="67" applyNumberFormat="0" applyProtection="0">
      <alignment horizontal="left" vertical="top" indent="1"/>
    </xf>
    <xf numFmtId="0" fontId="8" fillId="99" borderId="67" applyNumberFormat="0" applyProtection="0">
      <alignment horizontal="left" vertical="top" indent="1"/>
    </xf>
    <xf numFmtId="0" fontId="133" fillId="75" borderId="68" applyNumberFormat="0" applyProtection="0">
      <alignment horizontal="left" vertical="top" indent="1"/>
    </xf>
    <xf numFmtId="0" fontId="8" fillId="95" borderId="67" applyNumberFormat="0" applyProtection="0">
      <alignment horizontal="left" vertical="center" indent="1"/>
    </xf>
    <xf numFmtId="0" fontId="8" fillId="95" borderId="67" applyNumberFormat="0" applyProtection="0">
      <alignment horizontal="left" vertical="center" indent="1"/>
    </xf>
    <xf numFmtId="0" fontId="133" fillId="75" borderId="68" applyNumberFormat="0" applyProtection="0">
      <alignment horizontal="left" vertical="center" indent="1" justifyLastLine="1"/>
    </xf>
    <xf numFmtId="0" fontId="8" fillId="95" borderId="67" applyNumberFormat="0" applyProtection="0">
      <alignment horizontal="left" vertical="top" indent="1"/>
    </xf>
    <xf numFmtId="0" fontId="8" fillId="95" borderId="67" applyNumberFormat="0" applyProtection="0">
      <alignment horizontal="left" vertical="top" indent="1"/>
    </xf>
    <xf numFmtId="0" fontId="133" fillId="75" borderId="68" applyNumberFormat="0" applyProtection="0">
      <alignment horizontal="left" vertical="top" indent="1"/>
    </xf>
    <xf numFmtId="0" fontId="8" fillId="100" borderId="71" applyNumberFormat="0">
      <protection locked="0"/>
    </xf>
    <xf numFmtId="0" fontId="8" fillId="100" borderId="71" applyNumberFormat="0">
      <protection locked="0"/>
    </xf>
    <xf numFmtId="4" fontId="133" fillId="101" borderId="68">
      <protection locked="0"/>
    </xf>
    <xf numFmtId="4" fontId="35" fillId="37" borderId="67" applyNumberFormat="0" applyProtection="0">
      <alignment vertical="center"/>
    </xf>
    <xf numFmtId="4" fontId="35" fillId="37" borderId="67" applyNumberFormat="0" applyProtection="0">
      <alignment vertical="center"/>
    </xf>
    <xf numFmtId="4" fontId="145" fillId="75" borderId="68" applyNumberFormat="0" applyProtection="0">
      <alignment vertical="center"/>
    </xf>
    <xf numFmtId="4" fontId="146" fillId="37" borderId="67" applyNumberFormat="0" applyProtection="0">
      <alignment vertical="center"/>
    </xf>
    <xf numFmtId="4" fontId="133" fillId="75" borderId="68" applyNumberFormat="0" applyProtection="0">
      <alignment vertical="center"/>
    </xf>
    <xf numFmtId="4" fontId="35" fillId="37" borderId="67" applyNumberFormat="0" applyProtection="0">
      <alignment horizontal="left" vertical="center" indent="1"/>
    </xf>
    <xf numFmtId="4" fontId="35" fillId="37" borderId="67" applyNumberFormat="0" applyProtection="0">
      <alignment horizontal="left" vertical="center" indent="1"/>
    </xf>
    <xf numFmtId="4" fontId="37" fillId="75" borderId="68" applyNumberFormat="0" applyProtection="0">
      <alignment horizontal="left" vertical="center" indent="1"/>
    </xf>
    <xf numFmtId="0" fontId="35" fillId="37" borderId="67" applyNumberFormat="0" applyProtection="0">
      <alignment horizontal="left" vertical="top" indent="1"/>
    </xf>
    <xf numFmtId="0" fontId="35" fillId="37" borderId="67" applyNumberFormat="0" applyProtection="0">
      <alignment horizontal="left" vertical="top" indent="1"/>
    </xf>
    <xf numFmtId="0" fontId="145" fillId="75" borderId="68" applyNumberFormat="0" applyProtection="0">
      <alignment horizontal="left" vertical="top" indent="1"/>
    </xf>
    <xf numFmtId="4" fontId="35" fillId="95" borderId="67" applyNumberFormat="0" applyProtection="0">
      <alignment horizontal="right" vertical="center"/>
    </xf>
    <xf numFmtId="4" fontId="35" fillId="95" borderId="67" applyNumberFormat="0" applyProtection="0">
      <alignment horizontal="right" vertical="center"/>
    </xf>
    <xf numFmtId="4" fontId="35" fillId="96" borderId="66" applyNumberFormat="0" applyProtection="0">
      <alignment horizontal="right" vertical="center"/>
    </xf>
    <xf numFmtId="4" fontId="145" fillId="0" borderId="68" applyProtection="0">
      <alignment horizontal="right" vertical="center"/>
    </xf>
    <xf numFmtId="4" fontId="35" fillId="96" borderId="66" applyNumberFormat="0" applyProtection="0">
      <alignment horizontal="right" vertical="center"/>
    </xf>
    <xf numFmtId="4" fontId="146" fillId="95" borderId="67" applyNumberFormat="0" applyProtection="0">
      <alignment horizontal="right" vertical="center"/>
    </xf>
    <xf numFmtId="4" fontId="147" fillId="75" borderId="68" applyNumberFormat="0" applyProtection="0">
      <alignment horizontal="right" vertical="center"/>
    </xf>
    <xf numFmtId="4" fontId="147" fillId="75" borderId="68" applyNumberFormat="0" applyProtection="0">
      <alignment horizontal="right" vertical="center"/>
    </xf>
    <xf numFmtId="4" fontId="35" fillId="78" borderId="67" applyNumberFormat="0" applyProtection="0">
      <alignment horizontal="left" vertical="center" indent="1"/>
    </xf>
    <xf numFmtId="4" fontId="133" fillId="75" borderId="68" applyNumberFormat="0" applyProtection="0">
      <alignment horizontal="left" vertical="center" indent="1" justifyLastLine="1"/>
    </xf>
    <xf numFmtId="4" fontId="35" fillId="78" borderId="67" applyNumberFormat="0" applyProtection="0">
      <alignment horizontal="left" vertical="center" indent="1"/>
    </xf>
    <xf numFmtId="0" fontId="8" fillId="79" borderId="66" applyNumberFormat="0" applyProtection="0">
      <alignment horizontal="left" vertical="center" indent="1"/>
    </xf>
    <xf numFmtId="4" fontId="35" fillId="78" borderId="67" applyNumberFormat="0" applyProtection="0">
      <alignment horizontal="left" vertical="center" indent="1"/>
    </xf>
    <xf numFmtId="0" fontId="35" fillId="78" borderId="67" applyNumberFormat="0" applyProtection="0">
      <alignment horizontal="left" vertical="top" indent="1"/>
    </xf>
    <xf numFmtId="0" fontId="35" fillId="78" borderId="67" applyNumberFormat="0" applyProtection="0">
      <alignment horizontal="left" vertical="top" indent="1"/>
    </xf>
    <xf numFmtId="0" fontId="8" fillId="79" borderId="66" applyNumberFormat="0" applyProtection="0">
      <alignment horizontal="left" vertical="center" indent="1"/>
    </xf>
    <xf numFmtId="0" fontId="133" fillId="75" borderId="68" applyNumberFormat="0" applyProtection="0">
      <alignment horizontal="left" vertical="top" indent="1"/>
    </xf>
    <xf numFmtId="4" fontId="148" fillId="102" borderId="0" applyNumberFormat="0" applyProtection="0">
      <alignment horizontal="left" vertical="center" indent="1"/>
    </xf>
    <xf numFmtId="0" fontId="149" fillId="0" borderId="0"/>
    <xf numFmtId="4" fontId="150" fillId="0" borderId="0" applyNumberFormat="0" applyProtection="0">
      <alignment horizontal="left" vertical="center" indent="1" justifyLastLine="1"/>
    </xf>
    <xf numFmtId="0" fontId="133" fillId="96" borderId="68"/>
    <xf numFmtId="4" fontId="111" fillId="95" borderId="67" applyNumberFormat="0" applyProtection="0">
      <alignment horizontal="right" vertical="center"/>
    </xf>
    <xf numFmtId="4" fontId="111" fillId="95" borderId="67" applyNumberFormat="0" applyProtection="0">
      <alignment horizontal="right" vertical="center"/>
    </xf>
    <xf numFmtId="4" fontId="133" fillId="75" borderId="68" applyNumberFormat="0" applyProtection="0">
      <alignment horizontal="right" vertical="center"/>
    </xf>
    <xf numFmtId="225" fontId="8" fillId="0" borderId="0"/>
    <xf numFmtId="225" fontId="8" fillId="0" borderId="0"/>
    <xf numFmtId="0" fontId="151" fillId="0" borderId="0" applyNumberFormat="0" applyFill="0" applyBorder="0" applyAlignment="0" applyProtection="0"/>
    <xf numFmtId="0" fontId="118" fillId="0" borderId="72"/>
    <xf numFmtId="0" fontId="35" fillId="0" borderId="0">
      <alignment vertical="top"/>
    </xf>
    <xf numFmtId="226" fontId="152" fillId="0" borderId="0" applyNumberFormat="0" applyFill="0" applyBorder="0" applyAlignment="0" applyProtection="0">
      <alignment horizontal="right" vertical="center" wrapText="1"/>
    </xf>
    <xf numFmtId="0" fontId="153" fillId="0" borderId="0" applyNumberFormat="0" applyFill="0" applyBorder="0" applyAlignment="0" applyProtection="0"/>
    <xf numFmtId="0" fontId="154" fillId="0" borderId="0"/>
    <xf numFmtId="0" fontId="151" fillId="0" borderId="0" applyNumberFormat="0" applyFill="0" applyBorder="0" applyAlignment="0" applyProtection="0"/>
    <xf numFmtId="0" fontId="151" fillId="0" borderId="0" applyNumberFormat="0" applyFill="0" applyBorder="0" applyAlignment="0" applyProtection="0"/>
    <xf numFmtId="49" fontId="110" fillId="0" borderId="1">
      <alignment vertical="top"/>
      <protection locked="0"/>
    </xf>
    <xf numFmtId="0" fontId="115" fillId="0" borderId="73" applyNumberFormat="0" applyFill="0" applyAlignment="0" applyProtection="0"/>
    <xf numFmtId="0" fontId="115" fillId="0" borderId="73" applyNumberFormat="0" applyFill="0" applyAlignment="0" applyProtection="0"/>
    <xf numFmtId="227" fontId="8" fillId="0" borderId="0">
      <alignment horizontal="left"/>
    </xf>
    <xf numFmtId="227" fontId="8" fillId="0" borderId="0">
      <alignment horizontal="left"/>
    </xf>
    <xf numFmtId="228" fontId="8" fillId="0" borderId="71">
      <protection locked="0"/>
    </xf>
    <xf numFmtId="228" fontId="8" fillId="0" borderId="71">
      <protection locked="0"/>
    </xf>
    <xf numFmtId="220" fontId="8" fillId="0" borderId="74">
      <protection locked="0"/>
    </xf>
    <xf numFmtId="220" fontId="8" fillId="0" borderId="74">
      <protection locked="0"/>
    </xf>
    <xf numFmtId="222" fontId="8" fillId="0" borderId="74">
      <protection locked="0"/>
    </xf>
    <xf numFmtId="222" fontId="8" fillId="0" borderId="74">
      <protection locked="0"/>
    </xf>
    <xf numFmtId="229" fontId="8" fillId="0" borderId="74">
      <protection locked="0"/>
    </xf>
    <xf numFmtId="229" fontId="8" fillId="0" borderId="74">
      <protection locked="0"/>
    </xf>
    <xf numFmtId="49" fontId="110" fillId="0" borderId="71">
      <alignment vertical="top"/>
      <protection locked="0"/>
    </xf>
    <xf numFmtId="230" fontId="8" fillId="0" borderId="74">
      <protection locked="0"/>
    </xf>
    <xf numFmtId="230" fontId="8" fillId="0" borderId="74">
      <protection locked="0"/>
    </xf>
    <xf numFmtId="231" fontId="8" fillId="0" borderId="74">
      <protection locked="0"/>
    </xf>
    <xf numFmtId="231" fontId="8" fillId="0" borderId="74">
      <protection locked="0"/>
    </xf>
    <xf numFmtId="224" fontId="8" fillId="0" borderId="74">
      <protection locked="0"/>
    </xf>
    <xf numFmtId="224" fontId="8" fillId="0" borderId="74">
      <protection locked="0"/>
    </xf>
    <xf numFmtId="232" fontId="8" fillId="0" borderId="74">
      <protection locked="0"/>
    </xf>
    <xf numFmtId="232" fontId="8" fillId="0" borderId="74">
      <protection locked="0"/>
    </xf>
    <xf numFmtId="49" fontId="110" fillId="0" borderId="74">
      <alignment horizontal="center"/>
      <protection locked="0"/>
    </xf>
    <xf numFmtId="49" fontId="110" fillId="0" borderId="74">
      <protection locked="0"/>
    </xf>
    <xf numFmtId="222" fontId="8" fillId="0" borderId="74">
      <protection locked="0"/>
    </xf>
    <xf numFmtId="222" fontId="8" fillId="0" borderId="74">
      <protection locked="0"/>
    </xf>
    <xf numFmtId="233" fontId="8" fillId="0" borderId="74">
      <protection locked="0"/>
    </xf>
    <xf numFmtId="233" fontId="8" fillId="0" borderId="74">
      <protection locked="0"/>
    </xf>
    <xf numFmtId="220" fontId="8" fillId="0" borderId="74">
      <protection locked="0"/>
    </xf>
    <xf numFmtId="220" fontId="8" fillId="0" borderId="74">
      <protection locked="0"/>
    </xf>
    <xf numFmtId="222" fontId="8" fillId="0" borderId="71">
      <protection locked="0"/>
    </xf>
    <xf numFmtId="222" fontId="8" fillId="0" borderId="71">
      <protection locked="0"/>
    </xf>
    <xf numFmtId="193" fontId="8" fillId="0" borderId="71">
      <protection locked="0"/>
    </xf>
    <xf numFmtId="193" fontId="8" fillId="0" borderId="71">
      <protection locked="0"/>
    </xf>
    <xf numFmtId="43" fontId="110" fillId="0" borderId="71">
      <protection locked="0"/>
    </xf>
    <xf numFmtId="234" fontId="110" fillId="0" borderId="71">
      <protection locked="0"/>
    </xf>
    <xf numFmtId="233" fontId="8" fillId="0" borderId="74">
      <protection locked="0"/>
    </xf>
    <xf numFmtId="233" fontId="8" fillId="0" borderId="74">
      <protection locked="0"/>
    </xf>
    <xf numFmtId="218" fontId="8" fillId="0" borderId="74">
      <protection locked="0"/>
    </xf>
    <xf numFmtId="218" fontId="8" fillId="0" borderId="74">
      <protection locked="0"/>
    </xf>
    <xf numFmtId="49" fontId="110" fillId="0" borderId="74" applyFill="0" applyAlignment="0">
      <alignment horizontal="left"/>
      <protection locked="0"/>
    </xf>
    <xf numFmtId="0" fontId="155" fillId="0" borderId="0" applyNumberFormat="0" applyFill="0" applyBorder="0" applyAlignment="0" applyProtection="0"/>
    <xf numFmtId="0" fontId="155" fillId="0" borderId="0" applyNumberFormat="0" applyFill="0" applyBorder="0" applyAlignment="0" applyProtection="0"/>
    <xf numFmtId="0" fontId="8" fillId="103" borderId="0" applyNumberFormat="0" applyFont="0" applyBorder="0" applyAlignment="0" applyProtection="0"/>
    <xf numFmtId="0" fontId="8" fillId="103" borderId="0" applyNumberFormat="0" applyFont="0" applyBorder="0" applyAlignment="0" applyProtection="0"/>
    <xf numFmtId="0" fontId="8" fillId="103" borderId="0" applyNumberFormat="0" applyFont="0" applyBorder="0" applyAlignment="0" applyProtection="0"/>
    <xf numFmtId="0" fontId="8" fillId="103" borderId="0" applyNumberFormat="0" applyFont="0" applyBorder="0" applyAlignment="0" applyProtection="0"/>
    <xf numFmtId="0" fontId="8" fillId="91" borderId="0" applyNumberFormat="0" applyFont="0" applyBorder="0" applyAlignment="0" applyProtection="0"/>
    <xf numFmtId="0" fontId="8" fillId="91" borderId="0" applyNumberFormat="0" applyFont="0" applyBorder="0" applyAlignment="0" applyProtection="0"/>
    <xf numFmtId="0" fontId="8" fillId="91" borderId="0" applyNumberFormat="0" applyFont="0" applyBorder="0" applyAlignment="0" applyProtection="0"/>
    <xf numFmtId="0" fontId="8" fillId="91" borderId="0" applyNumberFormat="0" applyFont="0" applyBorder="0" applyAlignment="0" applyProtection="0"/>
    <xf numFmtId="0" fontId="8" fillId="84" borderId="0" applyNumberFormat="0" applyFont="0" applyBorder="0" applyAlignment="0" applyProtection="0"/>
    <xf numFmtId="0" fontId="8" fillId="84" borderId="0" applyNumberFormat="0" applyFont="0" applyBorder="0" applyAlignment="0" applyProtection="0"/>
    <xf numFmtId="0" fontId="8" fillId="84" borderId="0" applyNumberFormat="0" applyFont="0" applyBorder="0" applyAlignment="0" applyProtection="0"/>
    <xf numFmtId="0" fontId="8" fillId="84" borderId="0" applyNumberFormat="0" applyFont="0" applyBorder="0" applyAlignment="0" applyProtection="0"/>
    <xf numFmtId="0" fontId="8" fillId="51" borderId="0" applyNumberFormat="0" applyFont="0" applyBorder="0" applyAlignment="0" applyProtection="0"/>
    <xf numFmtId="0" fontId="8" fillId="51" borderId="0" applyNumberFormat="0" applyFont="0" applyBorder="0" applyAlignment="0" applyProtection="0"/>
    <xf numFmtId="0" fontId="8" fillId="51" borderId="0" applyNumberFormat="0" applyFont="0" applyBorder="0" applyAlignment="0" applyProtection="0"/>
    <xf numFmtId="0" fontId="8" fillId="51" borderId="0" applyNumberFormat="0" applyFont="0" applyBorder="0" applyAlignment="0" applyProtection="0"/>
    <xf numFmtId="0" fontId="8" fillId="104" borderId="0" applyNumberFormat="0" applyFont="0" applyBorder="0" applyAlignment="0" applyProtection="0"/>
    <xf numFmtId="0" fontId="8" fillId="104" borderId="0" applyNumberFormat="0" applyFont="0" applyBorder="0" applyAlignment="0" applyProtection="0"/>
    <xf numFmtId="0" fontId="8" fillId="104" borderId="0" applyNumberFormat="0" applyFont="0" applyBorder="0" applyAlignment="0" applyProtection="0"/>
    <xf numFmtId="0" fontId="8" fillId="104" borderId="0" applyNumberFormat="0" applyFont="0" applyBorder="0" applyAlignment="0" applyProtection="0"/>
    <xf numFmtId="49" fontId="110" fillId="0" borderId="1">
      <alignment horizontal="center"/>
      <protection locked="0"/>
    </xf>
    <xf numFmtId="0" fontId="156" fillId="0" borderId="75">
      <alignment horizontal="centerContinuous" vertical="center" wrapText="1"/>
    </xf>
    <xf numFmtId="3" fontId="107" fillId="59" borderId="58" applyFill="0">
      <alignment vertical="center"/>
    </xf>
    <xf numFmtId="0" fontId="107" fillId="0" borderId="58">
      <alignment wrapText="1"/>
    </xf>
    <xf numFmtId="0" fontId="157" fillId="0" borderId="0"/>
    <xf numFmtId="0" fontId="81" fillId="0" borderId="2" applyNumberFormat="0">
      <alignment vertical="center" wrapText="1"/>
    </xf>
    <xf numFmtId="0" fontId="114" fillId="59" borderId="60" applyFill="0">
      <alignment horizontal="center" vertical="center" wrapText="1"/>
    </xf>
    <xf numFmtId="3" fontId="114" fillId="59" borderId="76" applyFill="0">
      <alignment wrapText="1"/>
    </xf>
    <xf numFmtId="0" fontId="156" fillId="0" borderId="75">
      <alignment horizontal="centerContinuous" vertical="center" wrapText="1"/>
    </xf>
    <xf numFmtId="0" fontId="114" fillId="59" borderId="58" applyNumberFormat="0" applyFill="0">
      <alignment horizontal="center" vertical="center" wrapText="1"/>
    </xf>
    <xf numFmtId="235" fontId="84" fillId="0" borderId="0" applyFont="0" applyFill="0" applyBorder="0" applyAlignment="0" applyProtection="0"/>
    <xf numFmtId="3" fontId="158" fillId="0" borderId="42" applyFont="0" applyBorder="0">
      <alignment horizontal="right"/>
      <protection locked="0"/>
    </xf>
    <xf numFmtId="236" fontId="84" fillId="0" borderId="0" applyFont="0" applyFill="0" applyBorder="0" applyAlignment="0" applyProtection="0"/>
    <xf numFmtId="0" fontId="56" fillId="5" borderId="1"/>
  </cellStyleXfs>
  <cellXfs count="805">
    <xf numFmtId="0" fontId="0" fillId="0" borderId="0" xfId="0"/>
    <xf numFmtId="0" fontId="1" fillId="0" borderId="0" xfId="1" applyProtection="1">
      <protection locked="0"/>
    </xf>
    <xf numFmtId="0" fontId="3" fillId="0" borderId="0" xfId="1" applyFont="1" applyProtection="1">
      <protection locked="0"/>
    </xf>
    <xf numFmtId="0" fontId="1" fillId="0" borderId="0" xfId="1" applyFont="1" applyProtection="1">
      <protection locked="0"/>
    </xf>
    <xf numFmtId="0" fontId="10" fillId="0" borderId="0" xfId="1" applyFont="1" applyProtection="1">
      <protection locked="0"/>
    </xf>
    <xf numFmtId="0" fontId="11" fillId="4" borderId="3" xfId="4" applyProtection="1">
      <protection locked="0"/>
    </xf>
    <xf numFmtId="164" fontId="2" fillId="5" borderId="0" xfId="5" applyNumberFormat="1" applyBorder="1" applyProtection="1">
      <protection locked="0"/>
    </xf>
    <xf numFmtId="164" fontId="5" fillId="5" borderId="0" xfId="5" applyNumberFormat="1" applyFont="1" applyBorder="1" applyProtection="1">
      <protection locked="0"/>
    </xf>
    <xf numFmtId="0" fontId="3" fillId="3" borderId="0" xfId="1" applyFont="1" applyFill="1" applyAlignment="1" applyProtection="1">
      <alignment vertical="center"/>
      <protection locked="0"/>
    </xf>
    <xf numFmtId="0" fontId="7" fillId="3" borderId="0" xfId="1" applyFont="1" applyFill="1" applyAlignment="1" applyProtection="1">
      <alignment vertical="center"/>
      <protection locked="0"/>
    </xf>
    <xf numFmtId="164" fontId="5" fillId="5" borderId="1" xfId="5" applyNumberFormat="1" applyFont="1" applyProtection="1">
      <protection locked="0"/>
    </xf>
    <xf numFmtId="164" fontId="2" fillId="5" borderId="4" xfId="5" applyNumberFormat="1" applyBorder="1" applyProtection="1">
      <protection locked="0"/>
    </xf>
    <xf numFmtId="164" fontId="5" fillId="5" borderId="4" xfId="5" applyNumberFormat="1" applyFont="1" applyBorder="1" applyProtection="1">
      <protection locked="0"/>
    </xf>
    <xf numFmtId="1" fontId="2" fillId="5" borderId="1" xfId="5" applyNumberFormat="1" applyProtection="1">
      <protection locked="0"/>
    </xf>
    <xf numFmtId="164" fontId="2" fillId="5" borderId="5" xfId="5" applyNumberFormat="1" applyBorder="1" applyProtection="1">
      <protection locked="0"/>
    </xf>
    <xf numFmtId="164" fontId="2" fillId="5" borderId="3" xfId="5" applyNumberFormat="1" applyBorder="1" applyProtection="1">
      <protection locked="0"/>
    </xf>
    <xf numFmtId="164" fontId="5" fillId="5" borderId="3" xfId="5" applyNumberFormat="1" applyFont="1" applyBorder="1" applyProtection="1">
      <protection locked="0"/>
    </xf>
    <xf numFmtId="0" fontId="2" fillId="5" borderId="0" xfId="5" applyBorder="1" applyProtection="1">
      <protection locked="0"/>
    </xf>
    <xf numFmtId="0" fontId="5" fillId="5" borderId="0" xfId="5" applyFont="1" applyBorder="1" applyProtection="1">
      <protection locked="0"/>
    </xf>
    <xf numFmtId="0" fontId="2" fillId="5" borderId="5" xfId="5" applyBorder="1" applyProtection="1">
      <protection locked="0"/>
    </xf>
    <xf numFmtId="0" fontId="5" fillId="5" borderId="5" xfId="5" applyFont="1" applyBorder="1" applyProtection="1">
      <protection locked="0"/>
    </xf>
    <xf numFmtId="0" fontId="6" fillId="3" borderId="0" xfId="1" applyFont="1" applyFill="1" applyAlignment="1" applyProtection="1">
      <alignment vertical="center"/>
      <protection locked="0"/>
    </xf>
    <xf numFmtId="0" fontId="5" fillId="5" borderId="1" xfId="5" applyFont="1" applyProtection="1">
      <protection locked="0"/>
    </xf>
    <xf numFmtId="0" fontId="1" fillId="3" borderId="0" xfId="1" applyFont="1" applyFill="1" applyAlignment="1" applyProtection="1">
      <alignment vertical="center"/>
      <protection locked="0"/>
    </xf>
    <xf numFmtId="0" fontId="12" fillId="3" borderId="0" xfId="1" applyFont="1" applyFill="1" applyAlignment="1" applyProtection="1">
      <alignment vertical="center"/>
      <protection locked="0"/>
    </xf>
    <xf numFmtId="2" fontId="3" fillId="3" borderId="1" xfId="1" applyNumberFormat="1" applyFont="1" applyFill="1" applyBorder="1"/>
    <xf numFmtId="0" fontId="6" fillId="5" borderId="1" xfId="5" applyFont="1"/>
    <xf numFmtId="0" fontId="6" fillId="0" borderId="1" xfId="5" applyFont="1" applyFill="1"/>
    <xf numFmtId="1" fontId="6" fillId="5" borderId="1" xfId="5" applyNumberFormat="1" applyFont="1"/>
    <xf numFmtId="1" fontId="5" fillId="5" borderId="1" xfId="5" applyNumberFormat="1" applyFont="1" applyProtection="1">
      <protection locked="0"/>
    </xf>
    <xf numFmtId="0" fontId="14" fillId="3" borderId="3" xfId="6" applyFont="1" applyFill="1" applyBorder="1" applyProtection="1">
      <protection locked="0"/>
    </xf>
    <xf numFmtId="0" fontId="15" fillId="3" borderId="3" xfId="6" applyFont="1" applyFill="1" applyBorder="1" applyProtection="1">
      <protection locked="0"/>
    </xf>
    <xf numFmtId="0" fontId="14" fillId="3" borderId="0" xfId="6" applyFont="1" applyFill="1" applyBorder="1" applyProtection="1">
      <protection locked="0"/>
    </xf>
    <xf numFmtId="0" fontId="15" fillId="3" borderId="0" xfId="6" applyFont="1" applyFill="1" applyBorder="1" applyProtection="1">
      <protection locked="0"/>
    </xf>
    <xf numFmtId="0" fontId="1" fillId="3" borderId="5" xfId="6" applyFont="1" applyFill="1" applyBorder="1" applyProtection="1">
      <protection locked="0"/>
    </xf>
    <xf numFmtId="0" fontId="3" fillId="3" borderId="5" xfId="6" applyFont="1" applyFill="1" applyBorder="1" applyProtection="1">
      <protection locked="0"/>
    </xf>
    <xf numFmtId="164" fontId="12" fillId="0" borderId="4" xfId="6" applyNumberFormat="1" applyFont="1" applyFill="1" applyBorder="1" applyProtection="1">
      <protection locked="0"/>
    </xf>
    <xf numFmtId="164" fontId="3" fillId="0" borderId="4" xfId="6" applyNumberFormat="1" applyFont="1" applyFill="1" applyBorder="1" applyProtection="1">
      <protection locked="0"/>
    </xf>
    <xf numFmtId="0" fontId="2" fillId="5" borderId="1" xfId="5" applyProtection="1">
      <protection locked="0"/>
    </xf>
    <xf numFmtId="0" fontId="3" fillId="0" borderId="1" xfId="1" applyFont="1" applyBorder="1"/>
    <xf numFmtId="0" fontId="6" fillId="5" borderId="1" xfId="5" applyFont="1" applyBorder="1"/>
    <xf numFmtId="0" fontId="12" fillId="0" borderId="0" xfId="1" applyFont="1" applyProtection="1">
      <protection locked="0"/>
    </xf>
    <xf numFmtId="0" fontId="1" fillId="3" borderId="0" xfId="1" applyFill="1" applyProtection="1">
      <protection locked="0"/>
    </xf>
    <xf numFmtId="0" fontId="17" fillId="4" borderId="3" xfId="7" applyProtection="1">
      <protection locked="0"/>
    </xf>
    <xf numFmtId="1" fontId="6" fillId="0" borderId="1" xfId="5" applyNumberFormat="1" applyFont="1" applyFill="1"/>
    <xf numFmtId="164" fontId="6" fillId="0" borderId="1" xfId="5" applyNumberFormat="1" applyFont="1" applyFill="1"/>
    <xf numFmtId="2" fontId="6" fillId="0" borderId="1" xfId="5" applyNumberFormat="1" applyFont="1" applyFill="1"/>
    <xf numFmtId="0" fontId="0" fillId="0" borderId="0" xfId="0" applyProtection="1">
      <protection locked="0"/>
    </xf>
    <xf numFmtId="0" fontId="3" fillId="0" borderId="0" xfId="0" applyFont="1" applyProtection="1">
      <protection locked="0"/>
    </xf>
    <xf numFmtId="0" fontId="9" fillId="3" borderId="0" xfId="3" applyFont="1" applyFill="1" applyBorder="1" applyProtection="1">
      <protection locked="0"/>
    </xf>
    <xf numFmtId="0" fontId="0" fillId="3" borderId="0" xfId="0" applyFill="1" applyProtection="1">
      <protection locked="0"/>
    </xf>
    <xf numFmtId="0" fontId="12" fillId="0" borderId="0" xfId="0" applyFont="1" applyProtection="1">
      <protection locked="0"/>
    </xf>
    <xf numFmtId="0" fontId="12" fillId="3" borderId="0" xfId="0" applyFont="1" applyFill="1" applyAlignment="1" applyProtection="1">
      <alignment vertical="center"/>
      <protection locked="0"/>
    </xf>
    <xf numFmtId="0" fontId="3" fillId="3" borderId="0" xfId="0" applyFont="1" applyFill="1" applyAlignment="1" applyProtection="1">
      <alignment vertical="center"/>
      <protection locked="0"/>
    </xf>
    <xf numFmtId="0" fontId="3" fillId="0" borderId="1" xfId="0" applyFont="1" applyBorder="1"/>
    <xf numFmtId="0" fontId="9" fillId="3" borderId="0" xfId="3" applyFont="1" applyFill="1" applyBorder="1" applyProtection="1">
      <protection locked="0"/>
    </xf>
    <xf numFmtId="0" fontId="2" fillId="5" borderId="1" xfId="5" applyNumberFormat="1"/>
    <xf numFmtId="0" fontId="25" fillId="0" borderId="1" xfId="1" applyNumberFormat="1" applyFont="1" applyFill="1" applyBorder="1"/>
    <xf numFmtId="164" fontId="2" fillId="5" borderId="1" xfId="5" applyNumberFormat="1" applyProtection="1">
      <protection locked="0"/>
    </xf>
    <xf numFmtId="2" fontId="2" fillId="5" borderId="1" xfId="5" applyNumberFormat="1" applyProtection="1">
      <protection locked="0"/>
    </xf>
    <xf numFmtId="164" fontId="5" fillId="5" borderId="5" xfId="5" applyNumberFormat="1" applyFont="1" applyBorder="1" applyProtection="1">
      <protection locked="0"/>
    </xf>
    <xf numFmtId="0" fontId="5" fillId="5" borderId="3" xfId="5" applyFont="1" applyBorder="1" applyProtection="1">
      <protection locked="0"/>
    </xf>
    <xf numFmtId="0" fontId="2" fillId="5" borderId="3" xfId="5" applyBorder="1" applyProtection="1">
      <protection locked="0"/>
    </xf>
    <xf numFmtId="0" fontId="5" fillId="5" borderId="4" xfId="5" applyFont="1" applyBorder="1" applyProtection="1">
      <protection locked="0"/>
    </xf>
    <xf numFmtId="0" fontId="2" fillId="5" borderId="4" xfId="5" applyBorder="1" applyProtection="1">
      <protection locked="0"/>
    </xf>
    <xf numFmtId="0" fontId="29" fillId="13" borderId="0" xfId="0" applyFont="1" applyFill="1" applyBorder="1" applyProtection="1">
      <protection locked="0"/>
    </xf>
    <xf numFmtId="0" fontId="29" fillId="13" borderId="0" xfId="0" applyFont="1" applyFill="1" applyBorder="1" applyAlignment="1" applyProtection="1">
      <alignment horizontal="right"/>
      <protection locked="0"/>
    </xf>
    <xf numFmtId="0" fontId="29" fillId="13" borderId="0" xfId="0" applyFont="1" applyFill="1" applyBorder="1" applyAlignment="1" applyProtection="1">
      <alignment vertical="center"/>
      <protection locked="0"/>
    </xf>
    <xf numFmtId="0" fontId="29" fillId="0" borderId="0" xfId="0" applyFont="1" applyFill="1" applyBorder="1" applyProtection="1">
      <protection locked="0"/>
    </xf>
    <xf numFmtId="164" fontId="2" fillId="0" borderId="1" xfId="5" applyNumberFormat="1" applyFill="1" applyProtection="1">
      <protection locked="0"/>
    </xf>
    <xf numFmtId="0" fontId="1" fillId="0" borderId="0" xfId="1" applyAlignment="1" applyProtection="1">
      <alignment horizontal="left"/>
      <protection locked="0"/>
    </xf>
    <xf numFmtId="0" fontId="0" fillId="0" borderId="0" xfId="0" applyFill="1"/>
    <xf numFmtId="0" fontId="10" fillId="3" borderId="0" xfId="1" applyFont="1" applyFill="1" applyProtection="1">
      <protection locked="0"/>
    </xf>
    <xf numFmtId="0" fontId="0" fillId="3" borderId="0" xfId="0" applyFill="1"/>
    <xf numFmtId="0" fontId="31" fillId="0" borderId="0" xfId="0" applyFont="1"/>
    <xf numFmtId="0" fontId="5" fillId="0" borderId="1" xfId="5" applyFont="1" applyFill="1" applyProtection="1">
      <protection locked="0"/>
    </xf>
    <xf numFmtId="0" fontId="2" fillId="0" borderId="1" xfId="5" applyFill="1" applyProtection="1">
      <protection locked="0"/>
    </xf>
    <xf numFmtId="0" fontId="0" fillId="0" borderId="0" xfId="0" applyAlignment="1"/>
    <xf numFmtId="0" fontId="0" fillId="6" borderId="0" xfId="0" applyFill="1"/>
    <xf numFmtId="0" fontId="12" fillId="3" borderId="0" xfId="0" applyFont="1" applyFill="1" applyBorder="1" applyAlignment="1" applyProtection="1">
      <alignment vertical="center"/>
      <protection locked="0"/>
    </xf>
    <xf numFmtId="0" fontId="12" fillId="3" borderId="0" xfId="0" applyFont="1" applyFill="1" applyBorder="1" applyProtection="1">
      <protection locked="0"/>
    </xf>
    <xf numFmtId="164" fontId="1" fillId="5" borderId="0" xfId="10" applyNumberFormat="1" applyBorder="1" applyProtection="1">
      <protection locked="0"/>
    </xf>
    <xf numFmtId="0" fontId="14" fillId="3" borderId="0" xfId="0" applyFont="1" applyFill="1" applyAlignment="1" applyProtection="1">
      <alignment vertical="center"/>
      <protection locked="0"/>
    </xf>
    <xf numFmtId="0" fontId="32" fillId="3" borderId="0" xfId="0" applyFont="1" applyFill="1" applyBorder="1" applyAlignment="1" applyProtection="1">
      <alignment vertical="center"/>
      <protection locked="0"/>
    </xf>
    <xf numFmtId="0" fontId="32" fillId="3" borderId="0" xfId="0" applyFont="1" applyFill="1" applyAlignment="1" applyProtection="1">
      <alignment vertical="center"/>
      <protection locked="0"/>
    </xf>
    <xf numFmtId="1" fontId="1" fillId="0" borderId="0" xfId="1" applyNumberFormat="1" applyProtection="1">
      <protection locked="0"/>
    </xf>
    <xf numFmtId="1" fontId="5" fillId="0" borderId="1" xfId="5" applyNumberFormat="1" applyFont="1" applyFill="1" applyProtection="1">
      <protection locked="0"/>
    </xf>
    <xf numFmtId="1" fontId="2" fillId="0" borderId="1" xfId="5" applyNumberFormat="1" applyFill="1" applyProtection="1">
      <protection locked="0"/>
    </xf>
    <xf numFmtId="2" fontId="2" fillId="0" borderId="1" xfId="5" applyNumberFormat="1" applyFill="1" applyProtection="1">
      <protection locked="0"/>
    </xf>
    <xf numFmtId="2" fontId="5" fillId="0" borderId="1" xfId="5" applyNumberFormat="1" applyFont="1" applyFill="1" applyProtection="1">
      <protection locked="0"/>
    </xf>
    <xf numFmtId="0" fontId="33" fillId="0" borderId="0" xfId="0" applyFont="1"/>
    <xf numFmtId="2" fontId="33" fillId="0" borderId="0" xfId="0" applyNumberFormat="1" applyFont="1"/>
    <xf numFmtId="2" fontId="0" fillId="0" borderId="0" xfId="0" applyNumberFormat="1"/>
    <xf numFmtId="0" fontId="0" fillId="0" borderId="0" xfId="0" applyFont="1"/>
    <xf numFmtId="0" fontId="36" fillId="0" borderId="0" xfId="0" applyFont="1" applyFill="1" applyAlignment="1">
      <alignment horizontal="left"/>
    </xf>
    <xf numFmtId="0" fontId="36" fillId="0" borderId="0" xfId="0" applyFont="1"/>
    <xf numFmtId="166" fontId="39" fillId="0" borderId="0" xfId="0" applyNumberFormat="1" applyFont="1" applyFill="1" applyAlignment="1">
      <alignment horizontal="right"/>
    </xf>
    <xf numFmtId="166" fontId="42" fillId="0" borderId="0" xfId="0" applyNumberFormat="1" applyFont="1" applyFill="1" applyAlignment="1">
      <alignment horizontal="right"/>
    </xf>
    <xf numFmtId="0" fontId="44" fillId="3" borderId="0" xfId="1" applyFont="1" applyFill="1" applyProtection="1">
      <protection locked="0"/>
    </xf>
    <xf numFmtId="0" fontId="34" fillId="0" borderId="0" xfId="0" applyFont="1" applyFill="1"/>
    <xf numFmtId="2" fontId="34" fillId="0" borderId="0" xfId="0" applyNumberFormat="1" applyFont="1" applyFill="1"/>
    <xf numFmtId="0" fontId="0" fillId="15" borderId="0" xfId="0" applyFill="1"/>
    <xf numFmtId="2" fontId="0" fillId="15" borderId="0" xfId="0" applyNumberFormat="1" applyFill="1"/>
    <xf numFmtId="0" fontId="9" fillId="16" borderId="0" xfId="3" applyFont="1" applyFill="1" applyBorder="1" applyProtection="1">
      <protection locked="0"/>
    </xf>
    <xf numFmtId="0" fontId="1" fillId="0" borderId="0" xfId="1" applyFill="1" applyProtection="1">
      <protection locked="0"/>
    </xf>
    <xf numFmtId="1" fontId="0" fillId="0" borderId="0" xfId="0" applyNumberFormat="1"/>
    <xf numFmtId="1" fontId="0" fillId="0" borderId="0" xfId="0" applyNumberFormat="1" applyFill="1"/>
    <xf numFmtId="0" fontId="45" fillId="13" borderId="0" xfId="764" applyFont="1" applyFill="1" applyBorder="1" applyAlignment="1" applyProtection="1">
      <alignment vertical="center"/>
      <protection locked="0"/>
    </xf>
    <xf numFmtId="164" fontId="1" fillId="0" borderId="0" xfId="1" applyNumberFormat="1" applyProtection="1">
      <protection locked="0"/>
    </xf>
    <xf numFmtId="2" fontId="1" fillId="0" borderId="0" xfId="1" applyNumberFormat="1" applyProtection="1">
      <protection locked="0"/>
    </xf>
    <xf numFmtId="0" fontId="1" fillId="0" borderId="0" xfId="1" applyFont="1" applyFill="1" applyProtection="1">
      <protection locked="0"/>
    </xf>
    <xf numFmtId="0" fontId="5" fillId="0" borderId="5" xfId="5" applyFont="1" applyFill="1" applyBorder="1" applyProtection="1">
      <protection locked="0"/>
    </xf>
    <xf numFmtId="0" fontId="5" fillId="0" borderId="0" xfId="5" applyFont="1" applyFill="1" applyBorder="1" applyProtection="1">
      <protection locked="0"/>
    </xf>
    <xf numFmtId="164" fontId="5" fillId="0" borderId="3" xfId="5" applyNumberFormat="1" applyFont="1" applyFill="1" applyBorder="1" applyProtection="1">
      <protection locked="0"/>
    </xf>
    <xf numFmtId="164" fontId="5" fillId="0" borderId="4" xfId="5" applyNumberFormat="1" applyFont="1" applyFill="1" applyBorder="1" applyProtection="1">
      <protection locked="0"/>
    </xf>
    <xf numFmtId="164" fontId="5" fillId="0" borderId="5" xfId="5" applyNumberFormat="1" applyFont="1" applyFill="1" applyBorder="1" applyProtection="1">
      <protection locked="0"/>
    </xf>
    <xf numFmtId="164" fontId="5" fillId="0" borderId="0" xfId="5" applyNumberFormat="1" applyFont="1" applyFill="1" applyBorder="1" applyProtection="1">
      <protection locked="0"/>
    </xf>
    <xf numFmtId="0" fontId="5" fillId="0" borderId="3" xfId="5" applyFont="1" applyFill="1" applyBorder="1" applyProtection="1">
      <protection locked="0"/>
    </xf>
    <xf numFmtId="0" fontId="5" fillId="0" borderId="4" xfId="5" applyFont="1" applyFill="1" applyBorder="1" applyProtection="1">
      <protection locked="0"/>
    </xf>
    <xf numFmtId="0" fontId="9" fillId="3" borderId="0" xfId="3" applyFont="1" applyFill="1" applyBorder="1" applyProtection="1">
      <protection locked="0"/>
    </xf>
    <xf numFmtId="0" fontId="9" fillId="3" borderId="0" xfId="3" applyFont="1" applyFill="1" applyBorder="1" applyProtection="1">
      <protection locked="0"/>
    </xf>
    <xf numFmtId="0" fontId="1" fillId="3" borderId="0" xfId="0" applyFont="1" applyFill="1"/>
    <xf numFmtId="0" fontId="48" fillId="4" borderId="3" xfId="7" applyFont="1" applyProtection="1">
      <protection locked="0"/>
    </xf>
    <xf numFmtId="0" fontId="1" fillId="3" borderId="0" xfId="1" applyFont="1" applyFill="1" applyProtection="1">
      <protection locked="0"/>
    </xf>
    <xf numFmtId="0" fontId="48" fillId="4" borderId="3" xfId="4" applyFont="1" applyProtection="1">
      <protection locked="0"/>
    </xf>
    <xf numFmtId="0" fontId="45" fillId="0" borderId="0" xfId="0" applyFont="1" applyBorder="1" applyAlignment="1">
      <alignment horizontal="left" wrapText="1"/>
    </xf>
    <xf numFmtId="0" fontId="45" fillId="0" borderId="0" xfId="0" applyFont="1"/>
    <xf numFmtId="0" fontId="1" fillId="0" borderId="0" xfId="0" applyFont="1"/>
    <xf numFmtId="0" fontId="45" fillId="0" borderId="7" xfId="0" applyFont="1" applyBorder="1" applyAlignment="1">
      <alignment wrapText="1"/>
    </xf>
    <xf numFmtId="0" fontId="9" fillId="3" borderId="0" xfId="3" applyFont="1" applyFill="1" applyBorder="1" applyProtection="1">
      <protection locked="0"/>
    </xf>
    <xf numFmtId="0" fontId="9" fillId="3" borderId="0" xfId="3" applyFont="1" applyFill="1" applyBorder="1" applyProtection="1">
      <protection locked="0"/>
    </xf>
    <xf numFmtId="0" fontId="10" fillId="0" borderId="0" xfId="768" applyFont="1"/>
    <xf numFmtId="0" fontId="12" fillId="0" borderId="0" xfId="768"/>
    <xf numFmtId="0" fontId="10" fillId="0" borderId="0" xfId="768" applyFont="1" applyBorder="1"/>
    <xf numFmtId="0" fontId="6" fillId="0" borderId="0" xfId="5" applyFont="1" applyFill="1" applyBorder="1"/>
    <xf numFmtId="0" fontId="1" fillId="0" borderId="0" xfId="768" applyFont="1"/>
    <xf numFmtId="2" fontId="1" fillId="0" borderId="0" xfId="768" applyNumberFormat="1" applyFont="1"/>
    <xf numFmtId="1" fontId="1" fillId="0" borderId="0" xfId="768" applyNumberFormat="1" applyFont="1" applyFill="1"/>
    <xf numFmtId="2" fontId="1" fillId="0" borderId="0" xfId="768" applyNumberFormat="1" applyFont="1" applyFill="1"/>
    <xf numFmtId="0" fontId="14" fillId="0" borderId="0" xfId="768" applyFont="1"/>
    <xf numFmtId="0" fontId="12" fillId="0" borderId="0" xfId="768" applyFill="1"/>
    <xf numFmtId="0" fontId="12" fillId="0" borderId="3" xfId="768" applyBorder="1"/>
    <xf numFmtId="0" fontId="12" fillId="0" borderId="3" xfId="768" applyFill="1" applyBorder="1"/>
    <xf numFmtId="0" fontId="12" fillId="18" borderId="0" xfId="768" applyFill="1"/>
    <xf numFmtId="0" fontId="14" fillId="18" borderId="0" xfId="768" applyFont="1" applyFill="1"/>
    <xf numFmtId="0" fontId="14" fillId="16" borderId="0" xfId="768" applyFont="1" applyFill="1"/>
    <xf numFmtId="2" fontId="12" fillId="16" borderId="0" xfId="768" applyNumberFormat="1" applyFill="1"/>
    <xf numFmtId="0" fontId="12" fillId="16" borderId="0" xfId="768" applyFill="1"/>
    <xf numFmtId="2" fontId="12" fillId="0" borderId="0" xfId="768" applyNumberFormat="1"/>
    <xf numFmtId="0" fontId="6" fillId="0" borderId="1" xfId="5" applyFont="1" applyFill="1" applyBorder="1"/>
    <xf numFmtId="0" fontId="46" fillId="5" borderId="1" xfId="5" applyFont="1" applyBorder="1"/>
    <xf numFmtId="0" fontId="12" fillId="0" borderId="0" xfId="768" applyFill="1" applyBorder="1"/>
    <xf numFmtId="3" fontId="1" fillId="0" borderId="0" xfId="768" applyNumberFormat="1" applyFont="1" applyFill="1"/>
    <xf numFmtId="3" fontId="12" fillId="18" borderId="0" xfId="768" applyNumberFormat="1" applyFill="1"/>
    <xf numFmtId="0" fontId="12" fillId="0" borderId="0" xfId="768" applyBorder="1"/>
    <xf numFmtId="0" fontId="9" fillId="3" borderId="0" xfId="3" applyFont="1" applyFill="1" applyBorder="1" applyProtection="1">
      <protection locked="0"/>
    </xf>
    <xf numFmtId="0" fontId="9" fillId="3" borderId="0" xfId="3" applyFont="1" applyFill="1" applyBorder="1" applyProtection="1">
      <protection locked="0"/>
    </xf>
    <xf numFmtId="0" fontId="0" fillId="0" borderId="0" xfId="0" applyBorder="1"/>
    <xf numFmtId="0" fontId="1" fillId="0" borderId="0" xfId="1" applyBorder="1" applyProtection="1">
      <protection locked="0"/>
    </xf>
    <xf numFmtId="2" fontId="6" fillId="5" borderId="0" xfId="16" applyBorder="1" applyProtection="1">
      <protection locked="0"/>
    </xf>
    <xf numFmtId="2" fontId="0" fillId="0" borderId="0" xfId="0" applyNumberFormat="1" applyBorder="1"/>
    <xf numFmtId="2" fontId="46" fillId="5" borderId="0" xfId="16" applyFont="1" applyBorder="1" applyProtection="1">
      <protection locked="0"/>
    </xf>
    <xf numFmtId="0" fontId="4" fillId="3" borderId="0" xfId="0" applyFont="1" applyFill="1" applyAlignment="1" applyProtection="1">
      <alignment vertical="center"/>
      <protection locked="0"/>
    </xf>
    <xf numFmtId="0" fontId="6" fillId="3" borderId="0" xfId="0" applyFont="1" applyFill="1" applyAlignment="1" applyProtection="1">
      <alignment vertical="center"/>
      <protection locked="0"/>
    </xf>
    <xf numFmtId="0" fontId="4" fillId="3" borderId="0" xfId="0" applyFont="1" applyFill="1" applyBorder="1" applyAlignment="1" applyProtection="1">
      <alignment vertical="center"/>
      <protection locked="0"/>
    </xf>
    <xf numFmtId="0" fontId="4" fillId="0" borderId="0" xfId="0" applyFont="1" applyProtection="1">
      <protection locked="0"/>
    </xf>
    <xf numFmtId="0" fontId="49" fillId="3" borderId="0" xfId="0" applyFont="1" applyFill="1" applyAlignment="1" applyProtection="1">
      <alignment vertical="center"/>
      <protection locked="0"/>
    </xf>
    <xf numFmtId="0" fontId="4" fillId="0" borderId="0" xfId="0" applyFont="1" applyBorder="1" applyProtection="1">
      <protection locked="0"/>
    </xf>
    <xf numFmtId="0" fontId="46" fillId="3" borderId="0" xfId="3" applyFont="1" applyFill="1" applyBorder="1" applyProtection="1">
      <protection locked="0"/>
    </xf>
    <xf numFmtId="0" fontId="1" fillId="3" borderId="0" xfId="0" applyFont="1" applyFill="1" applyAlignment="1" applyProtection="1">
      <alignment vertical="center"/>
      <protection locked="0"/>
    </xf>
    <xf numFmtId="0" fontId="1" fillId="0" borderId="0" xfId="0" applyFont="1" applyProtection="1">
      <protection locked="0"/>
    </xf>
    <xf numFmtId="0" fontId="1" fillId="3" borderId="0" xfId="4" applyFont="1" applyFill="1" applyBorder="1" applyProtection="1">
      <protection locked="0"/>
    </xf>
    <xf numFmtId="0" fontId="1" fillId="0" borderId="0" xfId="0" applyFont="1" applyFill="1" applyProtection="1">
      <protection locked="0"/>
    </xf>
    <xf numFmtId="0" fontId="2" fillId="5" borderId="1" xfId="5" applyFont="1" applyProtection="1">
      <protection locked="0"/>
    </xf>
    <xf numFmtId="0" fontId="2" fillId="0" borderId="1" xfId="5" applyFont="1" applyFill="1" applyProtection="1">
      <protection locked="0"/>
    </xf>
    <xf numFmtId="164" fontId="2" fillId="5" borderId="1" xfId="5" applyNumberFormat="1" applyFont="1" applyProtection="1">
      <protection locked="0"/>
    </xf>
    <xf numFmtId="164" fontId="1" fillId="0" borderId="4" xfId="6" applyNumberFormat="1" applyFont="1" applyFill="1" applyBorder="1" applyProtection="1">
      <protection locked="0"/>
    </xf>
    <xf numFmtId="0" fontId="51" fillId="3" borderId="0" xfId="0" applyFont="1" applyFill="1" applyAlignment="1" applyProtection="1">
      <alignment vertical="center"/>
      <protection locked="0"/>
    </xf>
    <xf numFmtId="0" fontId="52" fillId="3" borderId="0" xfId="0" applyFont="1" applyFill="1" applyAlignment="1" applyProtection="1">
      <alignment vertical="center"/>
      <protection locked="0"/>
    </xf>
    <xf numFmtId="0" fontId="10" fillId="3" borderId="0" xfId="6" applyFont="1" applyFill="1" applyBorder="1" applyProtection="1">
      <protection locked="0"/>
    </xf>
    <xf numFmtId="0" fontId="10" fillId="3" borderId="3" xfId="6" applyFont="1" applyFill="1" applyBorder="1" applyProtection="1">
      <protection locked="0"/>
    </xf>
    <xf numFmtId="2" fontId="2" fillId="0" borderId="1" xfId="5" applyNumberFormat="1" applyFont="1" applyFill="1" applyProtection="1">
      <protection locked="0"/>
    </xf>
    <xf numFmtId="0" fontId="1" fillId="0" borderId="6" xfId="0" applyFont="1" applyBorder="1" applyProtection="1">
      <protection locked="0"/>
    </xf>
    <xf numFmtId="0" fontId="1" fillId="0" borderId="0" xfId="0" applyFont="1" applyBorder="1" applyProtection="1">
      <protection locked="0"/>
    </xf>
    <xf numFmtId="164" fontId="2" fillId="5" borderId="0" xfId="5" applyNumberFormat="1" applyFont="1" applyBorder="1" applyProtection="1">
      <protection locked="0"/>
    </xf>
    <xf numFmtId="0" fontId="2" fillId="5" borderId="5" xfId="5" applyFont="1" applyBorder="1" applyProtection="1">
      <protection locked="0"/>
    </xf>
    <xf numFmtId="0" fontId="2" fillId="5" borderId="0" xfId="5" applyFont="1" applyBorder="1" applyProtection="1">
      <protection locked="0"/>
    </xf>
    <xf numFmtId="0" fontId="1" fillId="3" borderId="0" xfId="0" applyFont="1" applyFill="1" applyProtection="1">
      <protection locked="0"/>
    </xf>
    <xf numFmtId="164" fontId="2" fillId="5" borderId="3" xfId="5" applyNumberFormat="1" applyFont="1" applyBorder="1" applyProtection="1">
      <protection locked="0"/>
    </xf>
    <xf numFmtId="1" fontId="2" fillId="5" borderId="1" xfId="5" applyNumberFormat="1" applyFont="1" applyProtection="1">
      <protection locked="0"/>
    </xf>
    <xf numFmtId="164" fontId="2" fillId="5" borderId="4" xfId="5" applyNumberFormat="1" applyFont="1" applyBorder="1" applyProtection="1">
      <protection locked="0"/>
    </xf>
    <xf numFmtId="0" fontId="1" fillId="3" borderId="0" xfId="0" applyFont="1" applyFill="1" applyBorder="1" applyAlignment="1" applyProtection="1">
      <alignment vertical="center"/>
      <protection locked="0"/>
    </xf>
    <xf numFmtId="0" fontId="1" fillId="3" borderId="0" xfId="0" applyFont="1" applyFill="1" applyBorder="1" applyProtection="1">
      <protection locked="0"/>
    </xf>
    <xf numFmtId="164" fontId="2" fillId="5" borderId="5" xfId="5" applyNumberFormat="1" applyFont="1" applyBorder="1" applyProtection="1">
      <protection locked="0"/>
    </xf>
    <xf numFmtId="0" fontId="2" fillId="0" borderId="1" xfId="5" applyFont="1" applyFill="1"/>
    <xf numFmtId="0" fontId="6" fillId="3" borderId="0" xfId="0" applyFont="1" applyFill="1" applyBorder="1" applyAlignment="1" applyProtection="1">
      <alignment vertical="center"/>
      <protection locked="0"/>
    </xf>
    <xf numFmtId="0" fontId="2" fillId="5" borderId="3" xfId="5" applyFont="1" applyBorder="1" applyProtection="1">
      <protection locked="0"/>
    </xf>
    <xf numFmtId="0" fontId="2" fillId="5" borderId="4" xfId="5" applyFont="1" applyBorder="1" applyProtection="1">
      <protection locked="0"/>
    </xf>
    <xf numFmtId="1" fontId="2" fillId="0" borderId="1" xfId="5" applyNumberFormat="1" applyFont="1" applyFill="1" applyProtection="1">
      <protection locked="0"/>
    </xf>
    <xf numFmtId="164" fontId="2" fillId="5" borderId="1" xfId="5" applyNumberFormat="1" applyBorder="1" applyProtection="1">
      <protection locked="0"/>
    </xf>
    <xf numFmtId="164" fontId="5" fillId="0" borderId="1" xfId="5" applyNumberFormat="1" applyFont="1" applyFill="1" applyBorder="1" applyProtection="1">
      <protection locked="0"/>
    </xf>
    <xf numFmtId="164" fontId="5" fillId="5" borderId="1" xfId="5" applyNumberFormat="1" applyFont="1" applyBorder="1" applyProtection="1">
      <protection locked="0"/>
    </xf>
    <xf numFmtId="46" fontId="1" fillId="3" borderId="0" xfId="0" applyNumberFormat="1" applyFont="1" applyFill="1" applyAlignment="1">
      <alignment horizontal="left" vertical="center"/>
    </xf>
    <xf numFmtId="0" fontId="45" fillId="0" borderId="7" xfId="0" applyFont="1" applyBorder="1" applyAlignment="1"/>
    <xf numFmtId="0" fontId="45" fillId="0" borderId="7" xfId="0" applyFont="1" applyBorder="1" applyAlignment="1">
      <alignment vertical="top" wrapText="1"/>
    </xf>
    <xf numFmtId="0" fontId="1" fillId="0" borderId="0" xfId="0" applyFont="1" applyFill="1"/>
    <xf numFmtId="0" fontId="45" fillId="0" borderId="0" xfId="0" applyFont="1" applyAlignment="1">
      <alignment vertical="top"/>
    </xf>
    <xf numFmtId="0" fontId="1" fillId="0" borderId="0" xfId="1" applyFont="1" applyBorder="1" applyAlignment="1" applyProtection="1">
      <alignment horizontal="left" vertical="center" wrapText="1"/>
      <protection locked="0"/>
    </xf>
    <xf numFmtId="0" fontId="1" fillId="0" borderId="0" xfId="0" applyFont="1" applyAlignment="1">
      <alignment vertical="top" wrapText="1"/>
    </xf>
    <xf numFmtId="0" fontId="0" fillId="0" borderId="0" xfId="0" applyFont="1" applyFill="1"/>
    <xf numFmtId="0" fontId="1" fillId="0" borderId="7" xfId="1" applyFont="1" applyBorder="1" applyAlignment="1" applyProtection="1">
      <alignment vertical="center"/>
      <protection locked="0"/>
    </xf>
    <xf numFmtId="0" fontId="46" fillId="3" borderId="0" xfId="3" applyFont="1" applyFill="1" applyBorder="1" applyProtection="1">
      <protection locked="0"/>
    </xf>
    <xf numFmtId="0" fontId="1" fillId="3" borderId="7" xfId="0" applyFont="1" applyFill="1" applyBorder="1" applyAlignment="1">
      <alignment vertical="center"/>
    </xf>
    <xf numFmtId="0" fontId="0" fillId="0" borderId="3" xfId="0" applyBorder="1"/>
    <xf numFmtId="1" fontId="33" fillId="0" borderId="0" xfId="0" applyNumberFormat="1" applyFont="1"/>
    <xf numFmtId="3" fontId="0" fillId="0" borderId="0" xfId="0" applyNumberFormat="1"/>
    <xf numFmtId="3" fontId="0" fillId="0" borderId="3" xfId="0" applyNumberFormat="1" applyBorder="1"/>
    <xf numFmtId="17" fontId="0" fillId="0" borderId="0" xfId="0" applyNumberFormat="1"/>
    <xf numFmtId="164" fontId="5" fillId="0" borderId="1" xfId="5" applyNumberFormat="1" applyFont="1" applyFill="1" applyProtection="1">
      <protection locked="0"/>
    </xf>
    <xf numFmtId="0" fontId="6" fillId="0" borderId="1" xfId="5" applyNumberFormat="1" applyFont="1" applyFill="1"/>
    <xf numFmtId="0" fontId="7" fillId="0" borderId="1" xfId="5" applyFont="1" applyFill="1" applyProtection="1">
      <protection locked="0"/>
    </xf>
    <xf numFmtId="164" fontId="7" fillId="0" borderId="1" xfId="5" applyNumberFormat="1" applyFont="1" applyFill="1" applyProtection="1">
      <protection locked="0"/>
    </xf>
    <xf numFmtId="2" fontId="7" fillId="0" borderId="1" xfId="5" applyNumberFormat="1" applyFont="1" applyFill="1" applyProtection="1">
      <protection locked="0"/>
    </xf>
    <xf numFmtId="1" fontId="7" fillId="0" borderId="1" xfId="5" applyNumberFormat="1" applyFont="1" applyFill="1" applyProtection="1">
      <protection locked="0"/>
    </xf>
    <xf numFmtId="0" fontId="45" fillId="0" borderId="0" xfId="764" applyFont="1" applyFill="1" applyBorder="1" applyAlignment="1" applyProtection="1">
      <alignment vertical="center"/>
      <protection locked="0"/>
    </xf>
    <xf numFmtId="0" fontId="1" fillId="0" borderId="0" xfId="1" applyFill="1" applyBorder="1" applyProtection="1">
      <protection locked="0"/>
    </xf>
    <xf numFmtId="0" fontId="35" fillId="0" borderId="0" xfId="1" applyFont="1" applyFill="1" applyBorder="1" applyAlignment="1">
      <alignment horizontal="left" vertical="center"/>
    </xf>
    <xf numFmtId="165" fontId="35" fillId="0" borderId="0" xfId="766" applyNumberFormat="1" applyFont="1" applyFill="1" applyBorder="1" applyAlignment="1">
      <alignment horizontal="right" vertical="center"/>
    </xf>
    <xf numFmtId="0" fontId="0" fillId="0" borderId="0" xfId="0" applyFont="1" applyFill="1" applyBorder="1"/>
    <xf numFmtId="165" fontId="38" fillId="0" borderId="0" xfId="0" applyNumberFormat="1" applyFont="1" applyFill="1" applyBorder="1"/>
    <xf numFmtId="0" fontId="38" fillId="0" borderId="0" xfId="0" applyFont="1" applyFill="1" applyBorder="1"/>
    <xf numFmtId="165" fontId="0" fillId="0" borderId="0" xfId="0" applyNumberFormat="1" applyFont="1" applyFill="1" applyBorder="1"/>
    <xf numFmtId="0" fontId="33" fillId="0" borderId="0" xfId="0" applyFont="1" applyFill="1" applyBorder="1"/>
    <xf numFmtId="2" fontId="33" fillId="0" borderId="0" xfId="0" applyNumberFormat="1" applyFont="1" applyFill="1" applyBorder="1"/>
    <xf numFmtId="0" fontId="43" fillId="0" borderId="0" xfId="1" applyFont="1" applyFill="1" applyBorder="1" applyProtection="1">
      <protection locked="0"/>
    </xf>
    <xf numFmtId="0" fontId="40" fillId="0" borderId="0" xfId="0" applyFont="1" applyFill="1" applyBorder="1" applyAlignment="1">
      <alignment horizontal="left"/>
    </xf>
    <xf numFmtId="0" fontId="36" fillId="0" borderId="0" xfId="0" applyFont="1" applyFill="1" applyBorder="1" applyAlignment="1">
      <alignment horizontal="left"/>
    </xf>
    <xf numFmtId="0" fontId="36" fillId="0" borderId="0" xfId="0" applyFont="1" applyFill="1" applyBorder="1"/>
    <xf numFmtId="0" fontId="39" fillId="0" borderId="0" xfId="0" applyFont="1" applyFill="1" applyBorder="1" applyAlignment="1">
      <alignment horizontal="left"/>
    </xf>
    <xf numFmtId="166" fontId="39" fillId="0" borderId="0" xfId="0" applyNumberFormat="1" applyFont="1" applyFill="1" applyBorder="1" applyAlignment="1">
      <alignment horizontal="right"/>
    </xf>
    <xf numFmtId="0" fontId="0" fillId="0" borderId="0" xfId="0" applyFill="1" applyBorder="1"/>
    <xf numFmtId="0" fontId="41" fillId="0" borderId="0" xfId="0" applyFont="1" applyFill="1" applyBorder="1" applyAlignment="1">
      <alignment horizontal="right"/>
    </xf>
    <xf numFmtId="166" fontId="42" fillId="0" borderId="0" xfId="0" applyNumberFormat="1" applyFont="1" applyFill="1" applyBorder="1" applyAlignment="1">
      <alignment horizontal="right"/>
    </xf>
    <xf numFmtId="0" fontId="47" fillId="0" borderId="0" xfId="0" applyFont="1" applyFill="1" applyBorder="1"/>
    <xf numFmtId="164" fontId="2" fillId="0" borderId="0" xfId="5" applyNumberFormat="1" applyFill="1" applyBorder="1" applyProtection="1">
      <protection locked="0"/>
    </xf>
    <xf numFmtId="2" fontId="6" fillId="0" borderId="0" xfId="16" applyFill="1" applyBorder="1" applyProtection="1">
      <protection locked="0"/>
    </xf>
    <xf numFmtId="2" fontId="0" fillId="0" borderId="0" xfId="0" applyNumberFormat="1" applyFill="1" applyBorder="1"/>
    <xf numFmtId="2" fontId="46" fillId="0" borderId="0" xfId="16" applyFont="1" applyFill="1" applyBorder="1" applyProtection="1">
      <protection locked="0"/>
    </xf>
    <xf numFmtId="0" fontId="3" fillId="0" borderId="5" xfId="6" applyFont="1" applyFill="1" applyBorder="1" applyProtection="1">
      <protection locked="0"/>
    </xf>
    <xf numFmtId="0" fontId="1" fillId="0" borderId="5" xfId="6" applyFont="1" applyFill="1" applyBorder="1" applyProtection="1">
      <protection locked="0"/>
    </xf>
    <xf numFmtId="0" fontId="15" fillId="0" borderId="0" xfId="6" applyFont="1" applyFill="1" applyBorder="1" applyProtection="1">
      <protection locked="0"/>
    </xf>
    <xf numFmtId="0" fontId="14" fillId="0" borderId="0" xfId="6" applyFont="1" applyFill="1" applyBorder="1" applyProtection="1">
      <protection locked="0"/>
    </xf>
    <xf numFmtId="0" fontId="15" fillId="0" borderId="3" xfId="6" applyFont="1" applyFill="1" applyBorder="1" applyProtection="1">
      <protection locked="0"/>
    </xf>
    <xf numFmtId="0" fontId="14" fillId="0" borderId="3" xfId="6" applyFont="1" applyFill="1" applyBorder="1" applyProtection="1">
      <protection locked="0"/>
    </xf>
    <xf numFmtId="0" fontId="3" fillId="0" borderId="0" xfId="1" applyFont="1" applyFill="1" applyAlignment="1" applyProtection="1">
      <alignment vertical="center"/>
      <protection locked="0"/>
    </xf>
    <xf numFmtId="1" fontId="12" fillId="0" borderId="0" xfId="768" applyNumberFormat="1"/>
    <xf numFmtId="0" fontId="10" fillId="0" borderId="0" xfId="768" applyFont="1" applyFill="1"/>
    <xf numFmtId="1" fontId="1" fillId="3" borderId="0" xfId="0" applyNumberFormat="1" applyFont="1" applyFill="1" applyAlignment="1" applyProtection="1">
      <alignment vertical="center"/>
      <protection locked="0"/>
    </xf>
    <xf numFmtId="1" fontId="4" fillId="3" borderId="0" xfId="0" applyNumberFormat="1" applyFont="1" applyFill="1" applyAlignment="1" applyProtection="1">
      <alignment vertical="center"/>
      <protection locked="0"/>
    </xf>
    <xf numFmtId="1" fontId="1" fillId="0" borderId="0" xfId="0" applyNumberFormat="1" applyFont="1" applyProtection="1">
      <protection locked="0"/>
    </xf>
    <xf numFmtId="164" fontId="1" fillId="3" borderId="0" xfId="0" applyNumberFormat="1" applyFont="1" applyFill="1" applyAlignment="1" applyProtection="1">
      <alignment vertical="center"/>
      <protection locked="0"/>
    </xf>
    <xf numFmtId="164" fontId="4" fillId="3" borderId="0" xfId="0" applyNumberFormat="1" applyFont="1" applyFill="1" applyAlignment="1" applyProtection="1">
      <alignment vertical="center"/>
      <protection locked="0"/>
    </xf>
    <xf numFmtId="164" fontId="1" fillId="0" borderId="0" xfId="0" applyNumberFormat="1" applyFont="1" applyProtection="1">
      <protection locked="0"/>
    </xf>
    <xf numFmtId="2" fontId="1" fillId="3" borderId="0" xfId="0" applyNumberFormat="1" applyFont="1" applyFill="1" applyAlignment="1" applyProtection="1">
      <alignment vertical="center"/>
      <protection locked="0"/>
    </xf>
    <xf numFmtId="2" fontId="6" fillId="3" borderId="0" xfId="0" applyNumberFormat="1" applyFont="1" applyFill="1" applyAlignment="1" applyProtection="1">
      <alignment vertical="center"/>
      <protection locked="0"/>
    </xf>
    <xf numFmtId="2" fontId="4" fillId="3" borderId="0" xfId="0" applyNumberFormat="1" applyFont="1" applyFill="1" applyAlignment="1" applyProtection="1">
      <alignment vertical="center"/>
      <protection locked="0"/>
    </xf>
    <xf numFmtId="2" fontId="1" fillId="0" borderId="0" xfId="0" applyNumberFormat="1" applyFont="1" applyProtection="1">
      <protection locked="0"/>
    </xf>
    <xf numFmtId="2" fontId="3" fillId="0" borderId="1" xfId="1" applyNumberFormat="1" applyFont="1" applyFill="1" applyBorder="1"/>
    <xf numFmtId="2" fontId="3" fillId="0" borderId="1" xfId="0" applyNumberFormat="1" applyFont="1" applyFill="1" applyBorder="1"/>
    <xf numFmtId="1" fontId="6" fillId="3" borderId="0" xfId="0" applyNumberFormat="1" applyFont="1" applyFill="1" applyAlignment="1" applyProtection="1">
      <alignment vertical="center"/>
      <protection locked="0"/>
    </xf>
    <xf numFmtId="0" fontId="46" fillId="3" borderId="0" xfId="3" applyFont="1" applyFill="1" applyBorder="1" applyProtection="1">
      <protection locked="0"/>
    </xf>
    <xf numFmtId="0" fontId="9" fillId="3" borderId="0" xfId="0" applyFont="1" applyFill="1" applyBorder="1" applyProtection="1">
      <protection locked="0"/>
    </xf>
    <xf numFmtId="2" fontId="3" fillId="3" borderId="1" xfId="0" applyNumberFormat="1" applyFont="1" applyFill="1" applyBorder="1"/>
    <xf numFmtId="164" fontId="25" fillId="0" borderId="1" xfId="1" applyNumberFormat="1" applyFont="1" applyFill="1" applyBorder="1"/>
    <xf numFmtId="164" fontId="1" fillId="0" borderId="0" xfId="1" applyNumberFormat="1" applyFill="1" applyProtection="1">
      <protection locked="0"/>
    </xf>
    <xf numFmtId="164" fontId="6" fillId="3" borderId="0" xfId="0" applyNumberFormat="1" applyFont="1" applyFill="1" applyAlignment="1" applyProtection="1">
      <alignment vertical="center"/>
      <protection locked="0"/>
    </xf>
    <xf numFmtId="167" fontId="6" fillId="3" borderId="0" xfId="0" applyNumberFormat="1" applyFont="1" applyFill="1" applyAlignment="1" applyProtection="1">
      <alignment vertical="center"/>
      <protection locked="0"/>
    </xf>
    <xf numFmtId="0" fontId="1" fillId="3" borderId="0" xfId="0" applyNumberFormat="1" applyFont="1" applyFill="1" applyAlignment="1" applyProtection="1">
      <alignment vertical="center"/>
      <protection locked="0"/>
    </xf>
    <xf numFmtId="0" fontId="1" fillId="3" borderId="0" xfId="0" applyNumberFormat="1" applyFont="1" applyFill="1" applyProtection="1">
      <protection locked="0"/>
    </xf>
    <xf numFmtId="0" fontId="4" fillId="3" borderId="0" xfId="0" applyNumberFormat="1" applyFont="1" applyFill="1" applyAlignment="1" applyProtection="1">
      <alignment vertical="center"/>
      <protection locked="0"/>
    </xf>
    <xf numFmtId="0" fontId="2" fillId="5" borderId="0" xfId="5" applyNumberFormat="1" applyFont="1" applyBorder="1" applyProtection="1">
      <protection locked="0"/>
    </xf>
    <xf numFmtId="0" fontId="2" fillId="5" borderId="1" xfId="5" applyNumberFormat="1" applyBorder="1" applyProtection="1">
      <protection locked="0"/>
    </xf>
    <xf numFmtId="0" fontId="1" fillId="0" borderId="0" xfId="1" applyNumberFormat="1" applyProtection="1">
      <protection locked="0"/>
    </xf>
    <xf numFmtId="0" fontId="46" fillId="3" borderId="0" xfId="3" applyFont="1" applyFill="1" applyBorder="1" applyProtection="1">
      <protection locked="0"/>
    </xf>
    <xf numFmtId="0" fontId="28" fillId="19" borderId="3" xfId="4" applyFont="1" applyFill="1" applyBorder="1" applyProtection="1">
      <protection locked="0"/>
    </xf>
    <xf numFmtId="0" fontId="55" fillId="14" borderId="1" xfId="5" applyFont="1" applyFill="1" applyBorder="1" applyProtection="1">
      <protection locked="0"/>
    </xf>
    <xf numFmtId="2" fontId="55" fillId="20" borderId="1" xfId="2" applyNumberFormat="1" applyFont="1" applyFill="1" applyBorder="1" applyProtection="1">
      <protection locked="0"/>
    </xf>
    <xf numFmtId="2" fontId="55" fillId="14" borderId="1" xfId="5" applyNumberFormat="1" applyFont="1" applyFill="1" applyBorder="1" applyProtection="1">
      <protection locked="0"/>
    </xf>
    <xf numFmtId="1" fontId="55" fillId="20" borderId="1" xfId="2" applyNumberFormat="1" applyFont="1" applyFill="1" applyBorder="1" applyProtection="1">
      <protection locked="0"/>
    </xf>
    <xf numFmtId="11" fontId="55" fillId="20" borderId="1" xfId="2" applyNumberFormat="1" applyFont="1" applyFill="1" applyBorder="1" applyProtection="1">
      <protection locked="0"/>
    </xf>
    <xf numFmtId="164" fontId="55" fillId="14" borderId="1" xfId="5" applyNumberFormat="1" applyFont="1" applyFill="1" applyBorder="1" applyProtection="1">
      <protection locked="0"/>
    </xf>
    <xf numFmtId="2" fontId="2" fillId="5" borderId="1" xfId="5" applyNumberFormat="1" applyFont="1" applyProtection="1">
      <protection locked="0"/>
    </xf>
    <xf numFmtId="2" fontId="33" fillId="0" borderId="0" xfId="0" applyNumberFormat="1" applyFont="1" applyFill="1"/>
    <xf numFmtId="2" fontId="0" fillId="0" borderId="0" xfId="0" applyNumberFormat="1" applyFill="1"/>
    <xf numFmtId="0" fontId="2" fillId="0" borderId="0" xfId="5" applyFont="1" applyFill="1" applyBorder="1" applyProtection="1">
      <protection locked="0"/>
    </xf>
    <xf numFmtId="164" fontId="2" fillId="0" borderId="0" xfId="5" applyNumberFormat="1" applyFont="1" applyFill="1" applyBorder="1" applyProtection="1">
      <protection locked="0"/>
    </xf>
    <xf numFmtId="0" fontId="1" fillId="14" borderId="1" xfId="10" applyFont="1" applyFill="1" applyBorder="1" applyProtection="1">
      <protection locked="0"/>
    </xf>
    <xf numFmtId="0" fontId="45" fillId="14" borderId="1" xfId="10" applyFont="1" applyFill="1" applyBorder="1" applyProtection="1">
      <protection locked="0"/>
    </xf>
    <xf numFmtId="2" fontId="45" fillId="22" borderId="1" xfId="769" applyNumberFormat="1" applyFont="1" applyFill="1" applyBorder="1" applyProtection="1">
      <protection locked="0"/>
    </xf>
    <xf numFmtId="164" fontId="45" fillId="22" borderId="1" xfId="769" applyFont="1" applyFill="1" applyBorder="1" applyProtection="1">
      <protection locked="0"/>
    </xf>
    <xf numFmtId="2" fontId="45" fillId="14" borderId="1" xfId="10" applyNumberFormat="1" applyFont="1" applyFill="1" applyBorder="1" applyProtection="1">
      <protection locked="0"/>
    </xf>
    <xf numFmtId="1" fontId="45" fillId="22" borderId="1" xfId="769" applyNumberFormat="1" applyFont="1" applyFill="1" applyBorder="1" applyProtection="1">
      <protection locked="0"/>
    </xf>
    <xf numFmtId="11" fontId="45" fillId="22" borderId="1" xfId="769" applyNumberFormat="1" applyFont="1" applyFill="1" applyBorder="1" applyProtection="1">
      <protection locked="0"/>
    </xf>
    <xf numFmtId="164" fontId="45" fillId="14" borderId="1" xfId="10" applyNumberFormat="1" applyFont="1" applyFill="1" applyBorder="1" applyProtection="1">
      <protection locked="0"/>
    </xf>
    <xf numFmtId="1" fontId="45" fillId="14" borderId="1" xfId="10" applyNumberFormat="1" applyFont="1" applyFill="1" applyBorder="1" applyProtection="1">
      <protection locked="0"/>
    </xf>
    <xf numFmtId="0" fontId="46" fillId="3" borderId="0" xfId="3" applyFont="1" applyFill="1" applyBorder="1" applyProtection="1">
      <protection locked="0"/>
    </xf>
    <xf numFmtId="164" fontId="1" fillId="0" borderId="0" xfId="6" applyNumberFormat="1" applyFont="1" applyFill="1" applyBorder="1" applyProtection="1">
      <protection locked="0"/>
    </xf>
    <xf numFmtId="0" fontId="1" fillId="3" borderId="0" xfId="6" applyFont="1" applyFill="1" applyBorder="1" applyProtection="1">
      <protection locked="0"/>
    </xf>
    <xf numFmtId="0" fontId="56" fillId="0" borderId="1" xfId="5" applyFont="1" applyFill="1"/>
    <xf numFmtId="0" fontId="1" fillId="0" borderId="0" xfId="1" applyFont="1" applyFill="1" applyAlignment="1" applyProtection="1">
      <alignment vertical="center"/>
      <protection locked="0"/>
    </xf>
    <xf numFmtId="1" fontId="56" fillId="0" borderId="1" xfId="5" applyNumberFormat="1" applyFont="1" applyFill="1"/>
    <xf numFmtId="0" fontId="10" fillId="0" borderId="0" xfId="6" applyFont="1" applyFill="1" applyBorder="1" applyProtection="1">
      <protection locked="0"/>
    </xf>
    <xf numFmtId="0" fontId="10" fillId="0" borderId="3" xfId="6" applyFont="1" applyFill="1" applyBorder="1" applyProtection="1">
      <protection locked="0"/>
    </xf>
    <xf numFmtId="0" fontId="2" fillId="0" borderId="5" xfId="5" applyFont="1" applyFill="1" applyBorder="1" applyProtection="1">
      <protection locked="0"/>
    </xf>
    <xf numFmtId="164" fontId="2" fillId="0" borderId="3" xfId="5" applyNumberFormat="1" applyFont="1" applyFill="1" applyBorder="1" applyProtection="1">
      <protection locked="0"/>
    </xf>
    <xf numFmtId="164" fontId="2" fillId="0" borderId="4" xfId="5" applyNumberFormat="1" applyFont="1" applyFill="1" applyBorder="1" applyProtection="1">
      <protection locked="0"/>
    </xf>
    <xf numFmtId="164" fontId="2" fillId="0" borderId="5" xfId="5" applyNumberFormat="1" applyFont="1" applyFill="1" applyBorder="1" applyProtection="1">
      <protection locked="0"/>
    </xf>
    <xf numFmtId="0" fontId="2" fillId="0" borderId="3" xfId="5" applyFont="1" applyFill="1" applyBorder="1" applyProtection="1">
      <protection locked="0"/>
    </xf>
    <xf numFmtId="0" fontId="2" fillId="0" borderId="4" xfId="5" applyFont="1" applyFill="1" applyBorder="1" applyProtection="1">
      <protection locked="0"/>
    </xf>
    <xf numFmtId="3" fontId="0" fillId="0" borderId="0" xfId="0" applyNumberFormat="1" applyFont="1"/>
    <xf numFmtId="3" fontId="0" fillId="0" borderId="0" xfId="0" applyNumberFormat="1" applyFont="1" applyFill="1"/>
    <xf numFmtId="4" fontId="0" fillId="0" borderId="0" xfId="0" applyNumberFormat="1" applyFont="1" applyFill="1"/>
    <xf numFmtId="3" fontId="0" fillId="23" borderId="0" xfId="0" applyNumberFormat="1" applyFont="1" applyFill="1"/>
    <xf numFmtId="3" fontId="0" fillId="23" borderId="0" xfId="0" applyNumberFormat="1" applyFont="1" applyFill="1" applyAlignment="1">
      <alignment horizontal="center"/>
    </xf>
    <xf numFmtId="3" fontId="0" fillId="24" borderId="0" xfId="0" applyNumberFormat="1" applyFont="1" applyFill="1"/>
    <xf numFmtId="4" fontId="0" fillId="0" borderId="0" xfId="0" applyNumberFormat="1" applyFont="1"/>
    <xf numFmtId="3" fontId="0" fillId="15" borderId="0" xfId="0" applyNumberFormat="1" applyFont="1" applyFill="1"/>
    <xf numFmtId="3" fontId="34" fillId="15" borderId="0" xfId="0" applyNumberFormat="1" applyFont="1" applyFill="1" applyAlignment="1">
      <alignment horizontal="left"/>
    </xf>
    <xf numFmtId="3" fontId="34" fillId="0" borderId="0" xfId="0" applyNumberFormat="1" applyFont="1" applyFill="1" applyAlignment="1">
      <alignment horizontal="left"/>
    </xf>
    <xf numFmtId="4" fontId="34" fillId="0" borderId="0" xfId="0" applyNumberFormat="1" applyFont="1" applyFill="1" applyAlignment="1">
      <alignment horizontal="left"/>
    </xf>
    <xf numFmtId="3" fontId="33" fillId="0" borderId="0" xfId="0" applyNumberFormat="1" applyFont="1" applyFill="1"/>
    <xf numFmtId="3" fontId="33" fillId="0" borderId="0" xfId="0" applyNumberFormat="1" applyFont="1" applyFill="1" applyAlignment="1">
      <alignment horizontal="center"/>
    </xf>
    <xf numFmtId="3" fontId="33" fillId="0" borderId="0" xfId="0" applyNumberFormat="1" applyFont="1"/>
    <xf numFmtId="0" fontId="1" fillId="0" borderId="1" xfId="1" applyBorder="1" applyProtection="1">
      <protection locked="0"/>
    </xf>
    <xf numFmtId="0" fontId="1" fillId="6" borderId="0" xfId="1" applyFont="1" applyFill="1" applyProtection="1">
      <protection locked="0"/>
    </xf>
    <xf numFmtId="0" fontId="1" fillId="6" borderId="0" xfId="0" applyFont="1" applyFill="1"/>
    <xf numFmtId="2" fontId="1" fillId="0" borderId="0" xfId="0" applyNumberFormat="1" applyFont="1"/>
    <xf numFmtId="0" fontId="3" fillId="0" borderId="0" xfId="1" applyFont="1" applyFill="1" applyProtection="1">
      <protection locked="0"/>
    </xf>
    <xf numFmtId="164" fontId="2" fillId="0" borderId="4" xfId="5" applyNumberFormat="1" applyFill="1" applyBorder="1" applyProtection="1">
      <protection locked="0"/>
    </xf>
    <xf numFmtId="0" fontId="45" fillId="0" borderId="7" xfId="0" applyFont="1" applyBorder="1" applyAlignment="1">
      <alignment vertical="center" wrapText="1"/>
    </xf>
    <xf numFmtId="0" fontId="46" fillId="3" borderId="0" xfId="3" applyFont="1" applyFill="1" applyBorder="1" applyProtection="1">
      <protection locked="0"/>
    </xf>
    <xf numFmtId="0" fontId="10" fillId="0" borderId="0" xfId="768" applyFont="1" applyFill="1" applyBorder="1"/>
    <xf numFmtId="0" fontId="1" fillId="0" borderId="0" xfId="768" applyFont="1" applyFill="1" applyBorder="1"/>
    <xf numFmtId="0" fontId="1" fillId="0" borderId="0" xfId="768" applyFont="1" applyFill="1"/>
    <xf numFmtId="2" fontId="10" fillId="0" borderId="0" xfId="768" applyNumberFormat="1" applyFont="1" applyFill="1"/>
    <xf numFmtId="1" fontId="10" fillId="0" borderId="0" xfId="768" applyNumberFormat="1" applyFont="1" applyFill="1"/>
    <xf numFmtId="2" fontId="1" fillId="0" borderId="0" xfId="768" applyNumberFormat="1" applyFont="1" applyBorder="1"/>
    <xf numFmtId="2" fontId="1" fillId="0" borderId="0" xfId="768" applyNumberFormat="1" applyFont="1" applyFill="1" applyBorder="1"/>
    <xf numFmtId="3" fontId="1" fillId="0" borderId="0" xfId="768" applyNumberFormat="1" applyFont="1" applyFill="1" applyBorder="1"/>
    <xf numFmtId="164" fontId="2" fillId="0" borderId="1" xfId="5" applyNumberFormat="1" applyFont="1" applyFill="1" applyProtection="1">
      <protection locked="0"/>
    </xf>
    <xf numFmtId="0" fontId="46" fillId="3" borderId="0" xfId="3" applyFont="1" applyFill="1" applyBorder="1" applyProtection="1">
      <protection locked="0"/>
    </xf>
    <xf numFmtId="0" fontId="58" fillId="4" borderId="3" xfId="7" applyFont="1" applyProtection="1">
      <protection locked="0"/>
    </xf>
    <xf numFmtId="0" fontId="6" fillId="3" borderId="0" xfId="1" applyFont="1" applyFill="1" applyProtection="1">
      <protection locked="0"/>
    </xf>
    <xf numFmtId="0" fontId="59" fillId="4" borderId="3" xfId="4" applyFont="1" applyProtection="1">
      <protection locked="0"/>
    </xf>
    <xf numFmtId="0" fontId="6" fillId="5" borderId="1" xfId="5" applyFont="1" applyProtection="1">
      <protection locked="0"/>
    </xf>
    <xf numFmtId="0" fontId="6" fillId="0" borderId="0" xfId="1" applyFont="1" applyProtection="1">
      <protection locked="0"/>
    </xf>
    <xf numFmtId="0" fontId="6" fillId="0" borderId="1" xfId="5" applyFont="1" applyFill="1" applyProtection="1">
      <protection locked="0"/>
    </xf>
    <xf numFmtId="164" fontId="6" fillId="5" borderId="1" xfId="5" applyNumberFormat="1" applyFont="1" applyProtection="1">
      <protection locked="0"/>
    </xf>
    <xf numFmtId="164" fontId="6" fillId="0" borderId="4" xfId="6" applyNumberFormat="1" applyFont="1" applyFill="1" applyBorder="1" applyProtection="1">
      <protection locked="0"/>
    </xf>
    <xf numFmtId="0" fontId="6" fillId="3" borderId="5" xfId="6" applyFont="1" applyFill="1" applyBorder="1" applyProtection="1">
      <protection locked="0"/>
    </xf>
    <xf numFmtId="0" fontId="46" fillId="3" borderId="0" xfId="6" applyFont="1" applyFill="1" applyBorder="1" applyProtection="1">
      <protection locked="0"/>
    </xf>
    <xf numFmtId="0" fontId="46" fillId="3" borderId="3" xfId="6" applyFont="1" applyFill="1" applyBorder="1" applyProtection="1">
      <protection locked="0"/>
    </xf>
    <xf numFmtId="2" fontId="6" fillId="0" borderId="1" xfId="5" applyNumberFormat="1" applyFont="1" applyFill="1" applyProtection="1">
      <protection locked="0"/>
    </xf>
    <xf numFmtId="0" fontId="6" fillId="5" borderId="5" xfId="5" applyFont="1" applyBorder="1" applyProtection="1">
      <protection locked="0"/>
    </xf>
    <xf numFmtId="0" fontId="6" fillId="5" borderId="0" xfId="5" applyFont="1" applyBorder="1" applyProtection="1">
      <protection locked="0"/>
    </xf>
    <xf numFmtId="164" fontId="6" fillId="5" borderId="3" xfId="5" applyNumberFormat="1" applyFont="1" applyBorder="1" applyProtection="1">
      <protection locked="0"/>
    </xf>
    <xf numFmtId="1" fontId="6" fillId="5" borderId="1" xfId="5" applyNumberFormat="1" applyFont="1" applyProtection="1">
      <protection locked="0"/>
    </xf>
    <xf numFmtId="164" fontId="6" fillId="5" borderId="4" xfId="5" applyNumberFormat="1" applyFont="1" applyBorder="1" applyProtection="1">
      <protection locked="0"/>
    </xf>
    <xf numFmtId="164" fontId="6" fillId="5" borderId="5" xfId="5" applyNumberFormat="1" applyFont="1" applyBorder="1" applyProtection="1">
      <protection locked="0"/>
    </xf>
    <xf numFmtId="164" fontId="6" fillId="5" borderId="0" xfId="5" applyNumberFormat="1" applyFont="1" applyBorder="1" applyProtection="1">
      <protection locked="0"/>
    </xf>
    <xf numFmtId="0" fontId="6" fillId="5" borderId="3" xfId="5" applyFont="1" applyBorder="1" applyProtection="1">
      <protection locked="0"/>
    </xf>
    <xf numFmtId="0" fontId="6" fillId="5" borderId="4" xfId="5" applyFont="1" applyBorder="1" applyProtection="1">
      <protection locked="0"/>
    </xf>
    <xf numFmtId="1" fontId="6" fillId="0" borderId="1" xfId="5" applyNumberFormat="1" applyFont="1" applyFill="1" applyProtection="1">
      <protection locked="0"/>
    </xf>
    <xf numFmtId="0" fontId="6" fillId="0" borderId="0" xfId="0" applyFont="1"/>
    <xf numFmtId="0" fontId="34" fillId="0" borderId="0" xfId="0" applyFont="1"/>
    <xf numFmtId="165" fontId="0" fillId="0" borderId="0" xfId="0" applyNumberFormat="1"/>
    <xf numFmtId="0" fontId="35" fillId="0" borderId="0" xfId="0" applyFont="1"/>
    <xf numFmtId="165" fontId="36" fillId="0" borderId="0" xfId="766" applyNumberFormat="1" applyFont="1"/>
    <xf numFmtId="43" fontId="0" fillId="25" borderId="0" xfId="0" applyNumberFormat="1" applyFill="1"/>
    <xf numFmtId="165" fontId="35" fillId="0" borderId="0" xfId="766" applyNumberFormat="1" applyFont="1" applyFill="1" applyBorder="1" applyAlignment="1">
      <alignment horizontal="left" vertical="center"/>
    </xf>
    <xf numFmtId="0" fontId="0" fillId="0" borderId="0" xfId="0" applyFont="1" applyFill="1" applyBorder="1" applyAlignment="1">
      <alignment horizontal="left"/>
    </xf>
    <xf numFmtId="37" fontId="35" fillId="16" borderId="0" xfId="766" applyNumberFormat="1" applyFont="1" applyFill="1" applyBorder="1" applyAlignment="1">
      <alignment horizontal="right" vertical="center"/>
    </xf>
    <xf numFmtId="0" fontId="33" fillId="0" borderId="0" xfId="764" applyFont="1"/>
    <xf numFmtId="0" fontId="24" fillId="0" borderId="0" xfId="764"/>
    <xf numFmtId="0" fontId="24" fillId="6" borderId="0" xfId="764" applyFill="1"/>
    <xf numFmtId="0" fontId="24" fillId="0" borderId="0" xfId="764" applyAlignment="1">
      <alignment wrapText="1"/>
    </xf>
    <xf numFmtId="0" fontId="24" fillId="17" borderId="1" xfId="764" applyFill="1" applyBorder="1" applyAlignment="1">
      <alignment wrapText="1"/>
    </xf>
    <xf numFmtId="0" fontId="24" fillId="17" borderId="1" xfId="764" applyFill="1" applyBorder="1"/>
    <xf numFmtId="1" fontId="24" fillId="0" borderId="0" xfId="764" applyNumberFormat="1"/>
    <xf numFmtId="3" fontId="24" fillId="0" borderId="0" xfId="764" applyNumberFormat="1"/>
    <xf numFmtId="2" fontId="24" fillId="17" borderId="1" xfId="764" applyNumberFormat="1" applyFill="1" applyBorder="1"/>
    <xf numFmtId="1" fontId="24" fillId="0" borderId="0" xfId="764" applyNumberFormat="1" applyFill="1"/>
    <xf numFmtId="0" fontId="24" fillId="0" borderId="0" xfId="764" applyFont="1"/>
    <xf numFmtId="0" fontId="46" fillId="3" borderId="0" xfId="3" applyFont="1" applyFill="1" applyBorder="1" applyProtection="1">
      <protection locked="0"/>
    </xf>
    <xf numFmtId="3" fontId="0" fillId="6" borderId="0" xfId="0" applyNumberFormat="1" applyFill="1"/>
    <xf numFmtId="0" fontId="33" fillId="0" borderId="0" xfId="0" applyFont="1" applyAlignment="1">
      <alignment horizontal="center"/>
    </xf>
    <xf numFmtId="0" fontId="30" fillId="0" borderId="9" xfId="0" applyFont="1" applyBorder="1" applyAlignment="1">
      <alignment horizontal="center" vertical="center" wrapText="1"/>
    </xf>
    <xf numFmtId="3" fontId="63" fillId="0" borderId="12" xfId="0" applyNumberFormat="1" applyFont="1" applyBorder="1" applyAlignment="1">
      <alignment horizontal="right" vertical="center" wrapText="1"/>
    </xf>
    <xf numFmtId="0" fontId="63" fillId="0" borderId="12" xfId="0" applyFont="1" applyBorder="1" applyAlignment="1">
      <alignment horizontal="right" vertical="center" wrapText="1"/>
    </xf>
    <xf numFmtId="0" fontId="63" fillId="0" borderId="12" xfId="0" applyFont="1" applyBorder="1" applyAlignment="1">
      <alignment vertical="center" wrapText="1"/>
    </xf>
    <xf numFmtId="3" fontId="64" fillId="0" borderId="0" xfId="0" applyNumberFormat="1" applyFont="1" applyAlignment="1">
      <alignment horizontal="right" vertical="center" wrapText="1"/>
    </xf>
    <xf numFmtId="0" fontId="64" fillId="0" borderId="0" xfId="0" applyFont="1" applyAlignment="1">
      <alignment horizontal="right" vertical="center" wrapText="1"/>
    </xf>
    <xf numFmtId="0" fontId="63" fillId="0" borderId="13" xfId="0" applyFont="1" applyBorder="1" applyAlignment="1">
      <alignment horizontal="right" vertical="center" wrapText="1"/>
    </xf>
    <xf numFmtId="0" fontId="63" fillId="0" borderId="0" xfId="0" applyFont="1" applyAlignment="1">
      <alignment horizontal="right" vertical="center" wrapText="1"/>
    </xf>
    <xf numFmtId="0" fontId="1" fillId="18" borderId="0" xfId="1" applyFont="1" applyFill="1" applyProtection="1">
      <protection locked="0"/>
    </xf>
    <xf numFmtId="1" fontId="1" fillId="0" borderId="0" xfId="0" applyNumberFormat="1" applyFont="1"/>
    <xf numFmtId="0" fontId="8" fillId="28" borderId="1" xfId="0" applyFont="1" applyFill="1" applyBorder="1" applyAlignment="1">
      <alignment vertical="top"/>
    </xf>
    <xf numFmtId="1" fontId="8" fillId="0" borderId="1" xfId="0" applyNumberFormat="1" applyFont="1" applyBorder="1" applyAlignment="1"/>
    <xf numFmtId="2" fontId="8" fillId="0" borderId="1" xfId="0" applyNumberFormat="1" applyFont="1" applyBorder="1" applyAlignment="1"/>
    <xf numFmtId="0" fontId="8" fillId="0" borderId="1" xfId="0" applyFont="1" applyBorder="1" applyAlignment="1"/>
    <xf numFmtId="0" fontId="9" fillId="28" borderId="1" xfId="0" applyFont="1" applyFill="1" applyBorder="1" applyAlignment="1">
      <alignment horizontal="left" vertical="top"/>
    </xf>
    <xf numFmtId="0" fontId="9" fillId="28" borderId="1" xfId="0" applyFont="1" applyFill="1" applyBorder="1" applyAlignment="1">
      <alignment horizontal="center" vertical="top"/>
    </xf>
    <xf numFmtId="1" fontId="9" fillId="28" borderId="1" xfId="0" applyNumberFormat="1" applyFont="1" applyFill="1" applyBorder="1" applyAlignment="1">
      <alignment horizontal="center" vertical="top"/>
    </xf>
    <xf numFmtId="2" fontId="9" fillId="28" borderId="1" xfId="0" applyNumberFormat="1" applyFont="1" applyFill="1" applyBorder="1" applyAlignment="1">
      <alignment horizontal="center" vertical="top"/>
    </xf>
    <xf numFmtId="0" fontId="9" fillId="0" borderId="1" xfId="0" applyFont="1" applyBorder="1" applyAlignment="1"/>
    <xf numFmtId="0" fontId="8" fillId="28" borderId="1" xfId="779" applyFont="1" applyFill="1" applyBorder="1" applyAlignment="1">
      <alignment vertical="top"/>
    </xf>
    <xf numFmtId="3" fontId="8" fillId="28" borderId="1" xfId="0" applyNumberFormat="1" applyFont="1" applyFill="1" applyBorder="1" applyAlignment="1">
      <alignment vertical="top"/>
    </xf>
    <xf numFmtId="0" fontId="9" fillId="28" borderId="1" xfId="779" applyFont="1" applyFill="1" applyBorder="1" applyAlignment="1">
      <alignment vertical="top"/>
    </xf>
    <xf numFmtId="3" fontId="9" fillId="28" borderId="1" xfId="0" applyNumberFormat="1" applyFont="1" applyFill="1" applyBorder="1" applyAlignment="1">
      <alignment vertical="top"/>
    </xf>
    <xf numFmtId="1" fontId="9" fillId="0" borderId="1" xfId="0" applyNumberFormat="1" applyFont="1" applyBorder="1" applyAlignment="1"/>
    <xf numFmtId="2" fontId="9" fillId="0" borderId="1" xfId="0" applyNumberFormat="1" applyFont="1" applyBorder="1" applyAlignment="1"/>
    <xf numFmtId="0" fontId="65" fillId="28" borderId="1" xfId="779" applyFont="1" applyFill="1" applyBorder="1" applyAlignment="1">
      <alignment vertical="top" wrapText="1"/>
    </xf>
    <xf numFmtId="3" fontId="66" fillId="28" borderId="1" xfId="0" applyNumberFormat="1" applyFont="1" applyFill="1" applyBorder="1" applyAlignment="1">
      <alignment vertical="top" wrapText="1"/>
    </xf>
    <xf numFmtId="0" fontId="66" fillId="28" borderId="1" xfId="0" applyFont="1" applyFill="1" applyBorder="1" applyAlignment="1">
      <alignment vertical="top" wrapText="1"/>
    </xf>
    <xf numFmtId="1" fontId="30" fillId="0" borderId="1" xfId="0" applyNumberFormat="1" applyFont="1" applyBorder="1"/>
    <xf numFmtId="2" fontId="30" fillId="0" borderId="1" xfId="0" applyNumberFormat="1" applyFont="1" applyBorder="1"/>
    <xf numFmtId="0" fontId="30" fillId="0" borderId="1" xfId="0" applyFont="1" applyBorder="1"/>
    <xf numFmtId="0" fontId="62" fillId="28" borderId="11" xfId="779" applyFill="1" applyBorder="1" applyAlignment="1">
      <alignment vertical="top" wrapText="1"/>
    </xf>
    <xf numFmtId="3" fontId="67" fillId="28" borderId="11" xfId="0" applyNumberFormat="1" applyFont="1" applyFill="1" applyBorder="1" applyAlignment="1">
      <alignment vertical="top" wrapText="1"/>
    </xf>
    <xf numFmtId="0" fontId="62" fillId="28" borderId="9" xfId="779" applyFill="1" applyBorder="1" applyAlignment="1">
      <alignment vertical="top" wrapText="1"/>
    </xf>
    <xf numFmtId="3" fontId="67" fillId="28" borderId="9" xfId="0" applyNumberFormat="1" applyFont="1" applyFill="1" applyBorder="1" applyAlignment="1">
      <alignment vertical="top" wrapText="1"/>
    </xf>
    <xf numFmtId="0" fontId="67" fillId="28" borderId="9" xfId="0" applyFont="1" applyFill="1" applyBorder="1" applyAlignment="1">
      <alignment vertical="top" wrapText="1"/>
    </xf>
    <xf numFmtId="0" fontId="46" fillId="3" borderId="0" xfId="3" applyFont="1" applyFill="1" applyBorder="1" applyProtection="1">
      <protection locked="0"/>
    </xf>
    <xf numFmtId="0" fontId="1" fillId="6" borderId="0" xfId="1" applyFont="1" applyFill="1" applyAlignment="1" applyProtection="1">
      <alignment vertical="center"/>
      <protection locked="0"/>
    </xf>
    <xf numFmtId="0" fontId="68" fillId="30" borderId="0" xfId="768" applyFont="1" applyFill="1" applyBorder="1"/>
    <xf numFmtId="0" fontId="32" fillId="0" borderId="0" xfId="768" applyFont="1" applyFill="1" applyBorder="1"/>
    <xf numFmtId="0" fontId="12" fillId="0" borderId="0" xfId="768" applyFont="1" applyFill="1" applyBorder="1"/>
    <xf numFmtId="0" fontId="12" fillId="0" borderId="0" xfId="768" applyFont="1" applyBorder="1"/>
    <xf numFmtId="0" fontId="32" fillId="0" borderId="14" xfId="768" applyFont="1" applyFill="1" applyBorder="1"/>
    <xf numFmtId="0" fontId="32" fillId="0" borderId="15" xfId="768" applyFont="1" applyFill="1" applyBorder="1"/>
    <xf numFmtId="164" fontId="32" fillId="0" borderId="16" xfId="768" applyNumberFormat="1" applyFont="1" applyFill="1" applyBorder="1"/>
    <xf numFmtId="0" fontId="32" fillId="0" borderId="16" xfId="768" applyFont="1" applyFill="1" applyBorder="1"/>
    <xf numFmtId="0" fontId="32" fillId="0" borderId="17" xfId="768" applyFont="1" applyFill="1" applyBorder="1"/>
    <xf numFmtId="0" fontId="32" fillId="0" borderId="0" xfId="768" applyFont="1" applyBorder="1"/>
    <xf numFmtId="0" fontId="12" fillId="0" borderId="14" xfId="768" applyFont="1" applyFill="1" applyBorder="1"/>
    <xf numFmtId="3" fontId="12" fillId="0" borderId="18" xfId="768" applyNumberFormat="1" applyFont="1" applyFill="1" applyBorder="1"/>
    <xf numFmtId="164" fontId="12" fillId="0" borderId="18" xfId="768" applyNumberFormat="1" applyFont="1" applyFill="1" applyBorder="1"/>
    <xf numFmtId="167" fontId="12" fillId="0" borderId="18" xfId="768" applyNumberFormat="1" applyFont="1" applyFill="1" applyBorder="1"/>
    <xf numFmtId="0" fontId="12" fillId="0" borderId="0" xfId="768" applyFont="1" applyFill="1"/>
    <xf numFmtId="0" fontId="12" fillId="0" borderId="0" xfId="768" applyFont="1"/>
    <xf numFmtId="0" fontId="32" fillId="0" borderId="19" xfId="768" applyFont="1" applyFill="1" applyBorder="1" applyAlignment="1">
      <alignment wrapText="1"/>
    </xf>
    <xf numFmtId="3" fontId="32" fillId="0" borderId="20" xfId="768" applyNumberFormat="1" applyFont="1" applyFill="1" applyBorder="1" applyAlignment="1">
      <alignment wrapText="1"/>
    </xf>
    <xf numFmtId="16" fontId="32" fillId="0" borderId="20" xfId="768" applyNumberFormat="1" applyFont="1" applyFill="1" applyBorder="1" applyAlignment="1">
      <alignment wrapText="1"/>
    </xf>
    <xf numFmtId="164" fontId="32" fillId="0" borderId="20" xfId="768" applyNumberFormat="1" applyFont="1" applyFill="1" applyBorder="1" applyAlignment="1">
      <alignment wrapText="1"/>
    </xf>
    <xf numFmtId="167" fontId="32" fillId="0" borderId="20" xfId="768" applyNumberFormat="1" applyFont="1" applyFill="1" applyBorder="1" applyAlignment="1">
      <alignment wrapText="1"/>
    </xf>
    <xf numFmtId="3" fontId="12" fillId="0" borderId="21" xfId="768" applyNumberFormat="1" applyFont="1" applyFill="1" applyBorder="1"/>
    <xf numFmtId="164" fontId="12" fillId="0" borderId="21" xfId="768" applyNumberFormat="1" applyFont="1" applyFill="1" applyBorder="1"/>
    <xf numFmtId="167" fontId="12" fillId="0" borderId="21" xfId="768" applyNumberFormat="1" applyFont="1" applyFill="1" applyBorder="1"/>
    <xf numFmtId="0" fontId="32" fillId="0" borderId="20" xfId="768" applyFont="1" applyFill="1" applyBorder="1" applyAlignment="1">
      <alignment wrapText="1"/>
    </xf>
    <xf numFmtId="0" fontId="32" fillId="0" borderId="20" xfId="768" applyFont="1" applyFill="1" applyBorder="1" applyAlignment="1"/>
    <xf numFmtId="17" fontId="32" fillId="0" borderId="20" xfId="768" applyNumberFormat="1" applyFont="1" applyFill="1" applyBorder="1" applyAlignment="1">
      <alignment wrapText="1"/>
    </xf>
    <xf numFmtId="0" fontId="12" fillId="0" borderId="20" xfId="768" applyFont="1" applyFill="1" applyBorder="1"/>
    <xf numFmtId="3" fontId="12" fillId="0" borderId="20" xfId="768" applyNumberFormat="1" applyFont="1" applyFill="1" applyBorder="1"/>
    <xf numFmtId="164" fontId="12" fillId="0" borderId="20" xfId="768" applyNumberFormat="1" applyFont="1" applyFill="1" applyBorder="1"/>
    <xf numFmtId="167" fontId="12" fillId="0" borderId="20" xfId="768" applyNumberFormat="1" applyFont="1" applyFill="1" applyBorder="1"/>
    <xf numFmtId="2" fontId="32" fillId="0" borderId="20" xfId="768" applyNumberFormat="1" applyFont="1" applyFill="1" applyBorder="1" applyAlignment="1"/>
    <xf numFmtId="0" fontId="32" fillId="0" borderId="20" xfId="768" applyFont="1" applyFill="1" applyBorder="1" applyAlignment="1">
      <alignment horizontal="left"/>
    </xf>
    <xf numFmtId="16" fontId="32" fillId="0" borderId="20" xfId="768" applyNumberFormat="1" applyFont="1" applyFill="1" applyBorder="1" applyAlignment="1"/>
    <xf numFmtId="1" fontId="32" fillId="0" borderId="20" xfId="768" applyNumberFormat="1" applyFont="1" applyFill="1" applyBorder="1" applyAlignment="1"/>
    <xf numFmtId="17" fontId="32" fillId="0" borderId="20" xfId="768" applyNumberFormat="1" applyFont="1" applyFill="1" applyBorder="1" applyAlignment="1"/>
    <xf numFmtId="49" fontId="32" fillId="0" borderId="20" xfId="768" applyNumberFormat="1" applyFont="1" applyFill="1" applyBorder="1" applyAlignment="1">
      <alignment wrapText="1"/>
    </xf>
    <xf numFmtId="164" fontId="32" fillId="0" borderId="20" xfId="768" applyNumberFormat="1" applyFont="1" applyFill="1" applyBorder="1" applyAlignment="1"/>
    <xf numFmtId="0" fontId="32" fillId="0" borderId="22" xfId="768" applyFont="1" applyFill="1" applyBorder="1" applyAlignment="1">
      <alignment wrapText="1"/>
    </xf>
    <xf numFmtId="3" fontId="32" fillId="0" borderId="22" xfId="768" applyNumberFormat="1" applyFont="1" applyFill="1" applyBorder="1" applyAlignment="1">
      <alignment wrapText="1"/>
    </xf>
    <xf numFmtId="164" fontId="32" fillId="0" borderId="22" xfId="768" applyNumberFormat="1" applyFont="1" applyFill="1" applyBorder="1" applyAlignment="1">
      <alignment wrapText="1"/>
    </xf>
    <xf numFmtId="167" fontId="32" fillId="0" borderId="22" xfId="768" applyNumberFormat="1" applyFont="1" applyFill="1" applyBorder="1" applyAlignment="1">
      <alignment wrapText="1"/>
    </xf>
    <xf numFmtId="0" fontId="32" fillId="0" borderId="0" xfId="768" applyFont="1" applyFill="1" applyBorder="1" applyAlignment="1">
      <alignment wrapText="1"/>
    </xf>
    <xf numFmtId="3" fontId="32" fillId="0" borderId="0" xfId="768" applyNumberFormat="1" applyFont="1" applyFill="1" applyBorder="1" applyAlignment="1">
      <alignment wrapText="1"/>
    </xf>
    <xf numFmtId="3" fontId="12" fillId="0" borderId="0" xfId="768" applyNumberFormat="1" applyFont="1" applyFill="1"/>
    <xf numFmtId="164" fontId="12" fillId="0" borderId="0" xfId="768" applyNumberFormat="1" applyFont="1" applyFill="1"/>
    <xf numFmtId="168" fontId="12" fillId="0" borderId="0" xfId="768" applyNumberFormat="1" applyFont="1" applyFill="1"/>
    <xf numFmtId="3" fontId="12" fillId="0" borderId="0" xfId="768" applyNumberFormat="1" applyFill="1"/>
    <xf numFmtId="169" fontId="12" fillId="0" borderId="0" xfId="768" applyNumberFormat="1" applyFill="1"/>
    <xf numFmtId="168" fontId="12" fillId="0" borderId="0" xfId="768" applyNumberFormat="1" applyFill="1"/>
    <xf numFmtId="167" fontId="12" fillId="0" borderId="0" xfId="768" applyNumberFormat="1" applyFill="1"/>
    <xf numFmtId="164" fontId="12" fillId="0" borderId="0" xfId="768" applyNumberFormat="1" applyFill="1"/>
    <xf numFmtId="0" fontId="12" fillId="0" borderId="23" xfId="768" applyFont="1" applyFill="1" applyBorder="1"/>
    <xf numFmtId="0" fontId="12" fillId="0" borderId="15" xfId="768" applyFont="1" applyFill="1" applyBorder="1"/>
    <xf numFmtId="0" fontId="12" fillId="0" borderId="17" xfId="768" applyFont="1" applyFill="1" applyBorder="1"/>
    <xf numFmtId="0" fontId="32" fillId="0" borderId="23" xfId="768" applyFont="1" applyFill="1" applyBorder="1" applyAlignment="1">
      <alignment wrapText="1"/>
    </xf>
    <xf numFmtId="3" fontId="32" fillId="0" borderId="0" xfId="768" applyNumberFormat="1" applyFont="1" applyFill="1" applyBorder="1" applyAlignment="1"/>
    <xf numFmtId="3" fontId="12" fillId="0" borderId="24" xfId="768" applyNumberFormat="1" applyFont="1" applyFill="1" applyBorder="1"/>
    <xf numFmtId="167" fontId="12" fillId="0" borderId="0" xfId="768" applyNumberFormat="1" applyFont="1" applyFill="1" applyBorder="1"/>
    <xf numFmtId="0" fontId="32" fillId="0" borderId="21" xfId="768" applyFont="1" applyFill="1" applyBorder="1" applyAlignment="1">
      <alignment wrapText="1"/>
    </xf>
    <xf numFmtId="0" fontId="12" fillId="0" borderId="21" xfId="768" applyFont="1" applyFill="1" applyBorder="1"/>
    <xf numFmtId="3" fontId="12" fillId="0" borderId="0" xfId="768" applyNumberFormat="1" applyFont="1" applyFill="1" applyBorder="1"/>
    <xf numFmtId="3" fontId="12" fillId="0" borderId="0" xfId="768" applyNumberFormat="1" applyFont="1" applyFill="1" applyBorder="1" applyAlignment="1"/>
    <xf numFmtId="0" fontId="69" fillId="0" borderId="21" xfId="780" applyFont="1" applyFill="1" applyBorder="1" applyAlignment="1">
      <alignment wrapText="1"/>
    </xf>
    <xf numFmtId="3" fontId="69" fillId="0" borderId="0" xfId="780" applyNumberFormat="1" applyFont="1" applyFill="1" applyBorder="1" applyAlignment="1">
      <alignment wrapText="1"/>
    </xf>
    <xf numFmtId="3" fontId="69" fillId="0" borderId="0" xfId="780" applyNumberFormat="1" applyFont="1" applyFill="1" applyBorder="1" applyAlignment="1"/>
    <xf numFmtId="0" fontId="32" fillId="0" borderId="24" xfId="768" applyFont="1" applyFill="1" applyBorder="1" applyAlignment="1">
      <alignment wrapText="1"/>
    </xf>
    <xf numFmtId="0" fontId="32" fillId="0" borderId="25" xfId="768" applyFont="1" applyFill="1" applyBorder="1" applyAlignment="1">
      <alignment wrapText="1"/>
    </xf>
    <xf numFmtId="0" fontId="32" fillId="0" borderId="8" xfId="768" applyFont="1" applyFill="1" applyBorder="1" applyAlignment="1">
      <alignment wrapText="1"/>
    </xf>
    <xf numFmtId="3" fontId="32" fillId="0" borderId="8" xfId="768" applyNumberFormat="1" applyFont="1" applyFill="1" applyBorder="1" applyAlignment="1"/>
    <xf numFmtId="3" fontId="12" fillId="0" borderId="25" xfId="768" applyNumberFormat="1" applyFont="1" applyFill="1" applyBorder="1"/>
    <xf numFmtId="170" fontId="12" fillId="0" borderId="0" xfId="768" applyNumberFormat="1" applyFont="1" applyFill="1" applyBorder="1"/>
    <xf numFmtId="170" fontId="32" fillId="0" borderId="0" xfId="768" applyNumberFormat="1" applyFont="1" applyFill="1" applyBorder="1" applyAlignment="1">
      <alignment wrapText="1"/>
    </xf>
    <xf numFmtId="0" fontId="60" fillId="0" borderId="0" xfId="0" applyFont="1" applyAlignment="1">
      <alignment vertical="top"/>
    </xf>
    <xf numFmtId="0" fontId="10" fillId="0" borderId="0" xfId="1" applyFont="1" applyAlignment="1" applyProtection="1">
      <protection locked="0"/>
    </xf>
    <xf numFmtId="0" fontId="1" fillId="0" borderId="0" xfId="1" applyAlignment="1" applyProtection="1">
      <protection locked="0"/>
    </xf>
    <xf numFmtId="0" fontId="1" fillId="0" borderId="0" xfId="1" applyFont="1" applyFill="1" applyAlignment="1" applyProtection="1">
      <protection locked="0"/>
    </xf>
    <xf numFmtId="0" fontId="10" fillId="16" borderId="0" xfId="1" applyFont="1" applyFill="1" applyAlignment="1" applyProtection="1">
      <protection locked="0"/>
    </xf>
    <xf numFmtId="0" fontId="1" fillId="6" borderId="0" xfId="1" applyFill="1" applyAlignment="1" applyProtection="1">
      <protection locked="0"/>
    </xf>
    <xf numFmtId="0" fontId="3" fillId="0" borderId="0" xfId="1" applyNumberFormat="1" applyFont="1" applyBorder="1" applyAlignment="1"/>
    <xf numFmtId="0" fontId="30" fillId="0" borderId="0" xfId="0" applyFont="1" applyAlignment="1">
      <alignment vertical="top"/>
    </xf>
    <xf numFmtId="0" fontId="1" fillId="0" borderId="0" xfId="1" applyFont="1" applyAlignment="1" applyProtection="1">
      <protection locked="0"/>
    </xf>
    <xf numFmtId="1" fontId="1" fillId="6" borderId="0" xfId="1" applyNumberFormat="1" applyFill="1" applyAlignment="1" applyProtection="1">
      <protection locked="0"/>
    </xf>
    <xf numFmtId="0" fontId="10" fillId="3" borderId="0" xfId="1" applyFont="1" applyFill="1" applyAlignment="1" applyProtection="1">
      <alignment vertical="center"/>
      <protection locked="0"/>
    </xf>
    <xf numFmtId="1" fontId="0" fillId="6" borderId="0" xfId="0" applyNumberFormat="1" applyFill="1"/>
    <xf numFmtId="14" fontId="71" fillId="28" borderId="26" xfId="0" applyNumberFormat="1" applyFont="1" applyFill="1" applyBorder="1" applyAlignment="1">
      <alignment horizontal="right" vertical="center" wrapText="1"/>
    </xf>
    <xf numFmtId="0" fontId="71" fillId="28" borderId="26" xfId="0" applyFont="1" applyFill="1" applyBorder="1" applyAlignment="1">
      <alignment horizontal="right" vertical="center" wrapText="1"/>
    </xf>
    <xf numFmtId="0" fontId="70" fillId="27" borderId="27" xfId="0" applyFont="1" applyFill="1" applyBorder="1" applyAlignment="1">
      <alignment horizontal="center" vertical="center" wrapText="1"/>
    </xf>
    <xf numFmtId="0" fontId="70" fillId="27" borderId="28" xfId="0" applyFont="1" applyFill="1" applyBorder="1" applyAlignment="1">
      <alignment horizontal="center" vertical="center" wrapText="1"/>
    </xf>
    <xf numFmtId="0" fontId="70" fillId="27" borderId="29" xfId="0" applyFont="1" applyFill="1" applyBorder="1" applyAlignment="1">
      <alignment horizontal="center" vertical="center" wrapText="1"/>
    </xf>
    <xf numFmtId="0" fontId="71" fillId="28" borderId="30" xfId="0" applyFont="1" applyFill="1" applyBorder="1" applyAlignment="1">
      <alignment vertical="center" wrapText="1"/>
    </xf>
    <xf numFmtId="0" fontId="71" fillId="28" borderId="31" xfId="0" applyFont="1" applyFill="1" applyBorder="1" applyAlignment="1">
      <alignment horizontal="right" vertical="center" wrapText="1"/>
    </xf>
    <xf numFmtId="0" fontId="71" fillId="28" borderId="32" xfId="0" applyFont="1" applyFill="1" applyBorder="1" applyAlignment="1">
      <alignment vertical="center" wrapText="1"/>
    </xf>
    <xf numFmtId="14" fontId="71" fillId="28" borderId="33" xfId="0" applyNumberFormat="1" applyFont="1" applyFill="1" applyBorder="1" applyAlignment="1">
      <alignment horizontal="right" vertical="center" wrapText="1"/>
    </xf>
    <xf numFmtId="0" fontId="71" fillId="28" borderId="33" xfId="0" applyFont="1" applyFill="1" applyBorder="1" applyAlignment="1">
      <alignment horizontal="right" vertical="center" wrapText="1"/>
    </xf>
    <xf numFmtId="0" fontId="71" fillId="28" borderId="34" xfId="0" applyFont="1" applyFill="1" applyBorder="1" applyAlignment="1">
      <alignment horizontal="right" vertical="center" wrapText="1"/>
    </xf>
    <xf numFmtId="0" fontId="36" fillId="0" borderId="0" xfId="0" applyFont="1" applyFill="1" applyAlignment="1">
      <alignment horizontal="center"/>
    </xf>
    <xf numFmtId="0" fontId="35" fillId="0" borderId="0" xfId="0" applyFont="1" applyFill="1" applyAlignment="1">
      <alignment horizontal="left"/>
    </xf>
    <xf numFmtId="165" fontId="35" fillId="0" borderId="0" xfId="766" applyNumberFormat="1" applyFont="1" applyFill="1" applyAlignment="1">
      <alignment horizontal="right"/>
    </xf>
    <xf numFmtId="0" fontId="36" fillId="0" borderId="0" xfId="0" applyFont="1" applyAlignment="1">
      <alignment horizontal="right"/>
    </xf>
    <xf numFmtId="43" fontId="35" fillId="0" borderId="0" xfId="766" applyNumberFormat="1" applyFont="1" applyFill="1" applyBorder="1" applyAlignment="1">
      <alignment horizontal="right" vertical="center"/>
    </xf>
    <xf numFmtId="0" fontId="10" fillId="0" borderId="0" xfId="768" applyFont="1" applyFill="1" applyAlignment="1">
      <alignment horizontal="center"/>
    </xf>
    <xf numFmtId="3" fontId="10" fillId="0" borderId="8" xfId="768" applyNumberFormat="1" applyFont="1" applyFill="1" applyBorder="1"/>
    <xf numFmtId="3" fontId="1" fillId="0" borderId="8" xfId="768" applyNumberFormat="1" applyFont="1" applyFill="1" applyBorder="1"/>
    <xf numFmtId="0" fontId="12" fillId="0" borderId="8" xfId="768" applyBorder="1"/>
    <xf numFmtId="0" fontId="8" fillId="0" borderId="0" xfId="776"/>
    <xf numFmtId="0" fontId="46" fillId="3" borderId="0" xfId="3" applyFont="1" applyFill="1" applyBorder="1" applyProtection="1">
      <protection locked="0"/>
    </xf>
    <xf numFmtId="0" fontId="46" fillId="3" borderId="0" xfId="3" applyFont="1" applyFill="1" applyBorder="1" applyProtection="1">
      <protection locked="0"/>
    </xf>
    <xf numFmtId="0" fontId="0" fillId="0" borderId="0" xfId="0" applyAlignment="1">
      <alignment horizontal="right"/>
    </xf>
    <xf numFmtId="0" fontId="45" fillId="0" borderId="7" xfId="0" applyFont="1" applyBorder="1" applyAlignment="1">
      <alignment vertical="top"/>
    </xf>
    <xf numFmtId="164" fontId="1" fillId="0" borderId="0" xfId="0" applyNumberFormat="1" applyFont="1"/>
    <xf numFmtId="0" fontId="10" fillId="0" borderId="0" xfId="0" applyFont="1"/>
    <xf numFmtId="0" fontId="33" fillId="0" borderId="0" xfId="0" applyFont="1" applyFill="1"/>
    <xf numFmtId="0" fontId="45" fillId="0" borderId="7" xfId="0" applyFont="1" applyBorder="1" applyAlignment="1">
      <alignment horizontal="left"/>
    </xf>
    <xf numFmtId="0" fontId="46" fillId="3" borderId="0" xfId="3" applyFont="1" applyFill="1" applyBorder="1" applyProtection="1">
      <protection locked="0"/>
    </xf>
    <xf numFmtId="0" fontId="45" fillId="0" borderId="7" xfId="0" applyFont="1" applyBorder="1" applyAlignment="1">
      <alignment horizontal="left" vertical="top"/>
    </xf>
    <xf numFmtId="164" fontId="2" fillId="6" borderId="1" xfId="5" applyNumberFormat="1" applyFill="1" applyProtection="1">
      <protection locked="0"/>
    </xf>
    <xf numFmtId="0" fontId="55" fillId="31" borderId="1" xfId="5" applyFont="1" applyFill="1" applyBorder="1" applyProtection="1">
      <protection locked="0"/>
    </xf>
    <xf numFmtId="0" fontId="46" fillId="3" borderId="0" xfId="3" applyFont="1" applyFill="1" applyBorder="1" applyProtection="1">
      <protection locked="0"/>
    </xf>
    <xf numFmtId="0" fontId="33" fillId="6" borderId="0" xfId="0" applyFont="1" applyFill="1"/>
    <xf numFmtId="1" fontId="2" fillId="6" borderId="1" xfId="5" applyNumberFormat="1" applyFill="1" applyProtection="1">
      <protection locked="0"/>
    </xf>
    <xf numFmtId="0" fontId="45" fillId="31" borderId="1" xfId="10" applyFont="1" applyFill="1" applyBorder="1" applyProtection="1">
      <protection locked="0"/>
    </xf>
    <xf numFmtId="1" fontId="1" fillId="0" borderId="1" xfId="768" applyNumberFormat="1" applyFont="1" applyFill="1" applyBorder="1"/>
    <xf numFmtId="2" fontId="1" fillId="0" borderId="1" xfId="768" applyNumberFormat="1" applyFont="1" applyFill="1" applyBorder="1"/>
    <xf numFmtId="0" fontId="1" fillId="0" borderId="0" xfId="0" applyFont="1" applyFill="1" applyAlignment="1" applyProtection="1">
      <alignment vertical="center"/>
      <protection locked="0"/>
    </xf>
    <xf numFmtId="0" fontId="1" fillId="0" borderId="0" xfId="4" applyFont="1" applyFill="1" applyBorder="1" applyProtection="1">
      <protection locked="0"/>
    </xf>
    <xf numFmtId="0" fontId="4" fillId="0" borderId="0" xfId="0" applyFont="1" applyFill="1" applyAlignment="1" applyProtection="1">
      <alignment vertical="center"/>
      <protection locked="0"/>
    </xf>
    <xf numFmtId="0" fontId="1" fillId="0" borderId="0" xfId="1" applyFill="1" applyAlignment="1" applyProtection="1">
      <alignment horizontal="left"/>
      <protection locked="0"/>
    </xf>
    <xf numFmtId="164" fontId="1" fillId="0" borderId="0" xfId="0" applyNumberFormat="1" applyFont="1" applyFill="1" applyAlignment="1" applyProtection="1">
      <alignment vertical="center"/>
      <protection locked="0"/>
    </xf>
    <xf numFmtId="164" fontId="4" fillId="0" borderId="0" xfId="0" applyNumberFormat="1" applyFont="1" applyFill="1" applyAlignment="1" applyProtection="1">
      <alignment vertical="center"/>
      <protection locked="0"/>
    </xf>
    <xf numFmtId="164" fontId="1" fillId="0" borderId="0" xfId="0" applyNumberFormat="1" applyFont="1" applyFill="1" applyProtection="1">
      <protection locked="0"/>
    </xf>
    <xf numFmtId="2" fontId="51" fillId="3" borderId="0" xfId="0" applyNumberFormat="1" applyFont="1" applyFill="1" applyAlignment="1" applyProtection="1">
      <alignment vertical="center"/>
      <protection locked="0"/>
    </xf>
    <xf numFmtId="2" fontId="6" fillId="0" borderId="0" xfId="0" applyNumberFormat="1" applyFont="1" applyProtection="1">
      <protection locked="0"/>
    </xf>
    <xf numFmtId="2" fontId="6" fillId="5" borderId="1" xfId="5" applyNumberFormat="1" applyFont="1" applyProtection="1">
      <protection locked="0"/>
    </xf>
    <xf numFmtId="2" fontId="6" fillId="0" borderId="0" xfId="1" applyNumberFormat="1" applyFont="1" applyAlignment="1" applyProtection="1">
      <alignment horizontal="left" vertical="top"/>
      <protection locked="0"/>
    </xf>
    <xf numFmtId="2" fontId="6" fillId="0" borderId="0" xfId="1" applyNumberFormat="1" applyFont="1" applyProtection="1">
      <protection locked="0"/>
    </xf>
    <xf numFmtId="0" fontId="6" fillId="0" borderId="0" xfId="0" applyFont="1" applyProtection="1">
      <protection locked="0"/>
    </xf>
    <xf numFmtId="0" fontId="6" fillId="0" borderId="0" xfId="1" applyFont="1" applyFill="1" applyAlignment="1" applyProtection="1">
      <alignment vertical="center"/>
      <protection locked="0"/>
    </xf>
    <xf numFmtId="0" fontId="6" fillId="0" borderId="0" xfId="0" applyFont="1" applyFill="1" applyAlignment="1" applyProtection="1">
      <alignment vertical="center"/>
      <protection locked="0"/>
    </xf>
    <xf numFmtId="0" fontId="32" fillId="0" borderId="0" xfId="1" applyFont="1" applyFill="1" applyAlignment="1" applyProtection="1">
      <alignment vertical="center"/>
      <protection locked="0"/>
    </xf>
    <xf numFmtId="0" fontId="32" fillId="0" borderId="0" xfId="0" applyFont="1" applyFill="1" applyAlignment="1" applyProtection="1">
      <alignment vertical="center"/>
      <protection locked="0"/>
    </xf>
    <xf numFmtId="164" fontId="51" fillId="3" borderId="0" xfId="0" applyNumberFormat="1" applyFont="1" applyFill="1" applyAlignment="1" applyProtection="1">
      <alignment vertical="center"/>
      <protection locked="0"/>
    </xf>
    <xf numFmtId="164" fontId="6" fillId="0" borderId="0" xfId="0" applyNumberFormat="1" applyFont="1" applyProtection="1">
      <protection locked="0"/>
    </xf>
    <xf numFmtId="164" fontId="6" fillId="0" borderId="1" xfId="5" applyNumberFormat="1" applyFont="1" applyFill="1" applyProtection="1">
      <protection locked="0"/>
    </xf>
    <xf numFmtId="164" fontId="6" fillId="0" borderId="0" xfId="1" applyNumberFormat="1" applyFont="1" applyProtection="1">
      <protection locked="0"/>
    </xf>
    <xf numFmtId="164" fontId="6" fillId="0" borderId="6" xfId="0" applyNumberFormat="1" applyFont="1" applyBorder="1" applyProtection="1">
      <protection locked="0"/>
    </xf>
    <xf numFmtId="167" fontId="51" fillId="3" borderId="0" xfId="0" applyNumberFormat="1" applyFont="1" applyFill="1" applyAlignment="1" applyProtection="1">
      <alignment vertical="center"/>
      <protection locked="0"/>
    </xf>
    <xf numFmtId="167" fontId="6" fillId="0" borderId="0" xfId="0" applyNumberFormat="1" applyFont="1" applyBorder="1" applyProtection="1">
      <protection locked="0"/>
    </xf>
    <xf numFmtId="167" fontId="6" fillId="0" borderId="1" xfId="5" applyNumberFormat="1" applyFont="1" applyFill="1" applyProtection="1">
      <protection locked="0"/>
    </xf>
    <xf numFmtId="167" fontId="6" fillId="0" borderId="0" xfId="1" applyNumberFormat="1" applyFont="1" applyProtection="1">
      <protection locked="0"/>
    </xf>
    <xf numFmtId="0" fontId="6" fillId="3" borderId="0" xfId="0" applyFont="1" applyFill="1" applyProtection="1">
      <protection locked="0"/>
    </xf>
    <xf numFmtId="0" fontId="6" fillId="3" borderId="0" xfId="0" applyFont="1" applyFill="1" applyBorder="1" applyProtection="1">
      <protection locked="0"/>
    </xf>
    <xf numFmtId="0" fontId="51" fillId="3" borderId="0" xfId="0" applyFont="1" applyFill="1" applyBorder="1" applyAlignment="1" applyProtection="1">
      <alignment vertical="center"/>
      <protection locked="0"/>
    </xf>
    <xf numFmtId="164" fontId="6" fillId="5" borderId="1" xfId="5" applyNumberFormat="1" applyFont="1" applyBorder="1" applyProtection="1">
      <protection locked="0"/>
    </xf>
    <xf numFmtId="0" fontId="6" fillId="0" borderId="0" xfId="0" applyFont="1" applyFill="1" applyProtection="1">
      <protection locked="0"/>
    </xf>
    <xf numFmtId="0" fontId="60" fillId="27" borderId="11" xfId="0" applyFont="1" applyFill="1" applyBorder="1" applyAlignment="1">
      <alignment horizontal="center" vertical="center"/>
    </xf>
    <xf numFmtId="0" fontId="30" fillId="0" borderId="9" xfId="0" applyFont="1" applyBorder="1" applyAlignment="1">
      <alignment vertical="center" wrapText="1"/>
    </xf>
    <xf numFmtId="3" fontId="30" fillId="0" borderId="9" xfId="0" applyNumberFormat="1" applyFont="1" applyBorder="1" applyAlignment="1">
      <alignment horizontal="right" vertical="center" wrapText="1"/>
    </xf>
    <xf numFmtId="0" fontId="30" fillId="0" borderId="9" xfId="0" applyFont="1" applyBorder="1" applyAlignment="1">
      <alignment horizontal="right" vertical="center" wrapText="1"/>
    </xf>
    <xf numFmtId="0" fontId="60" fillId="27" borderId="38" xfId="0" applyFont="1" applyFill="1" applyBorder="1" applyAlignment="1">
      <alignment horizontal="center" vertical="center"/>
    </xf>
    <xf numFmtId="0" fontId="60" fillId="27" borderId="40" xfId="0" applyFont="1" applyFill="1" applyBorder="1" applyAlignment="1">
      <alignment horizontal="center" vertical="center"/>
    </xf>
    <xf numFmtId="3" fontId="30" fillId="0" borderId="35" xfId="0" applyNumberFormat="1" applyFont="1" applyBorder="1" applyAlignment="1">
      <alignment horizontal="right" vertical="center" wrapText="1"/>
    </xf>
    <xf numFmtId="0" fontId="30" fillId="0" borderId="35" xfId="0" applyFont="1" applyBorder="1" applyAlignment="1">
      <alignment horizontal="right" vertical="center" wrapText="1"/>
    </xf>
    <xf numFmtId="3" fontId="30" fillId="0" borderId="39" xfId="0" applyNumberFormat="1" applyFont="1" applyBorder="1" applyAlignment="1">
      <alignment horizontal="right" vertical="center" wrapText="1"/>
    </xf>
    <xf numFmtId="3" fontId="30" fillId="0" borderId="1" xfId="0" applyNumberFormat="1" applyFont="1" applyBorder="1" applyAlignment="1">
      <alignment horizontal="right" vertical="center" wrapText="1"/>
    </xf>
    <xf numFmtId="0" fontId="30" fillId="0" borderId="1" xfId="0" applyFont="1" applyBorder="1" applyAlignment="1">
      <alignment horizontal="right" vertical="center" wrapText="1"/>
    </xf>
    <xf numFmtId="3" fontId="0" fillId="0" borderId="1" xfId="0" applyNumberFormat="1" applyBorder="1"/>
    <xf numFmtId="0" fontId="30" fillId="0" borderId="10" xfId="0" applyFont="1" applyBorder="1" applyAlignment="1">
      <alignment vertical="center" wrapText="1"/>
    </xf>
    <xf numFmtId="3" fontId="30" fillId="0" borderId="10" xfId="0" applyNumberFormat="1" applyFont="1" applyBorder="1" applyAlignment="1">
      <alignment horizontal="right" vertical="center" wrapText="1"/>
    </xf>
    <xf numFmtId="3" fontId="30" fillId="0" borderId="37" xfId="0" applyNumberFormat="1" applyFont="1" applyBorder="1" applyAlignment="1">
      <alignment horizontal="right" vertical="center" wrapText="1"/>
    </xf>
    <xf numFmtId="0" fontId="30" fillId="0" borderId="1" xfId="0" applyFont="1" applyFill="1" applyBorder="1" applyAlignment="1">
      <alignment vertical="center" wrapText="1"/>
    </xf>
    <xf numFmtId="2" fontId="0" fillId="0" borderId="1" xfId="0" applyNumberFormat="1" applyBorder="1"/>
    <xf numFmtId="1" fontId="0" fillId="0" borderId="1" xfId="0" applyNumberFormat="1" applyBorder="1"/>
    <xf numFmtId="0" fontId="30" fillId="0" borderId="11" xfId="0" applyFont="1" applyBorder="1" applyAlignment="1">
      <alignment horizontal="center" vertical="center" wrapText="1"/>
    </xf>
    <xf numFmtId="0" fontId="30" fillId="0" borderId="11" xfId="0" applyFont="1" applyBorder="1" applyAlignment="1">
      <alignment horizontal="right" vertical="center" wrapText="1"/>
    </xf>
    <xf numFmtId="3" fontId="30" fillId="0" borderId="11" xfId="0" applyNumberFormat="1" applyFont="1" applyBorder="1" applyAlignment="1">
      <alignment horizontal="right" vertical="center" wrapText="1"/>
    </xf>
    <xf numFmtId="0" fontId="60" fillId="27" borderId="1" xfId="0" applyFont="1" applyFill="1" applyBorder="1" applyAlignment="1">
      <alignment vertical="center" wrapText="1"/>
    </xf>
    <xf numFmtId="0" fontId="33" fillId="32" borderId="1" xfId="0" applyFont="1" applyFill="1" applyBorder="1"/>
    <xf numFmtId="0" fontId="30" fillId="0" borderId="10" xfId="0" applyFont="1" applyBorder="1" applyAlignment="1">
      <alignment horizontal="center" vertical="center" wrapText="1"/>
    </xf>
    <xf numFmtId="0" fontId="30" fillId="0" borderId="10" xfId="0" applyFont="1" applyBorder="1" applyAlignment="1">
      <alignment horizontal="right" vertical="center" wrapText="1"/>
    </xf>
    <xf numFmtId="0" fontId="30" fillId="0" borderId="1" xfId="0" applyFont="1" applyFill="1" applyBorder="1" applyAlignment="1">
      <alignment horizontal="center" vertical="center" wrapText="1"/>
    </xf>
    <xf numFmtId="0" fontId="0" fillId="0" borderId="1" xfId="0" applyBorder="1"/>
    <xf numFmtId="0" fontId="60" fillId="27" borderId="36" xfId="0" applyFont="1" applyFill="1" applyBorder="1" applyAlignment="1">
      <alignment horizontal="center" vertical="center"/>
    </xf>
    <xf numFmtId="0" fontId="60" fillId="27" borderId="41" xfId="0" applyFont="1" applyFill="1" applyBorder="1" applyAlignment="1">
      <alignment horizontal="center" vertical="center"/>
    </xf>
    <xf numFmtId="0" fontId="60" fillId="27" borderId="42" xfId="0" applyFont="1" applyFill="1" applyBorder="1" applyAlignment="1">
      <alignment horizontal="center" vertical="center"/>
    </xf>
    <xf numFmtId="0" fontId="57" fillId="0" borderId="0" xfId="0" applyFont="1"/>
    <xf numFmtId="0" fontId="8" fillId="28" borderId="0" xfId="0" applyFont="1" applyFill="1" applyBorder="1" applyAlignment="1">
      <alignment vertical="top"/>
    </xf>
    <xf numFmtId="1" fontId="8" fillId="0" borderId="0" xfId="0" applyNumberFormat="1" applyFont="1" applyBorder="1" applyAlignment="1"/>
    <xf numFmtId="2" fontId="8" fillId="0" borderId="0" xfId="0" applyNumberFormat="1" applyFont="1" applyBorder="1" applyAlignment="1"/>
    <xf numFmtId="0" fontId="8" fillId="0" borderId="0" xfId="0" applyFont="1" applyBorder="1" applyAlignment="1"/>
    <xf numFmtId="2" fontId="57" fillId="0" borderId="0" xfId="0" applyNumberFormat="1" applyFont="1"/>
    <xf numFmtId="1" fontId="57" fillId="0" borderId="0" xfId="0" applyNumberFormat="1" applyFont="1"/>
    <xf numFmtId="2" fontId="7" fillId="5" borderId="1" xfId="5" applyNumberFormat="1" applyFont="1" applyProtection="1">
      <protection locked="0"/>
    </xf>
    <xf numFmtId="0" fontId="7" fillId="0" borderId="4" xfId="5" applyFont="1" applyFill="1" applyBorder="1" applyProtection="1">
      <protection locked="0"/>
    </xf>
    <xf numFmtId="0" fontId="46" fillId="3" borderId="0" xfId="1" applyFont="1" applyFill="1" applyProtection="1">
      <protection locked="0"/>
    </xf>
    <xf numFmtId="0" fontId="46" fillId="16" borderId="0" xfId="1" applyFont="1" applyFill="1" applyProtection="1">
      <protection locked="0"/>
    </xf>
    <xf numFmtId="0" fontId="46" fillId="0" borderId="0" xfId="1" applyFont="1" applyProtection="1">
      <protection locked="0"/>
    </xf>
    <xf numFmtId="0" fontId="6" fillId="0" borderId="0" xfId="1" applyFont="1" applyFill="1" applyProtection="1">
      <protection locked="0"/>
    </xf>
    <xf numFmtId="0" fontId="6" fillId="0" borderId="1" xfId="1" applyFont="1" applyFill="1" applyBorder="1" applyProtection="1">
      <protection locked="0"/>
    </xf>
    <xf numFmtId="1" fontId="6" fillId="0" borderId="1" xfId="1" applyNumberFormat="1" applyFont="1" applyFill="1" applyBorder="1" applyProtection="1">
      <protection locked="0"/>
    </xf>
    <xf numFmtId="2" fontId="6" fillId="0" borderId="1" xfId="1" applyNumberFormat="1" applyFont="1" applyFill="1" applyBorder="1" applyProtection="1">
      <protection locked="0"/>
    </xf>
    <xf numFmtId="0" fontId="46" fillId="0" borderId="0" xfId="1" applyFont="1" applyFill="1" applyProtection="1">
      <protection locked="0"/>
    </xf>
    <xf numFmtId="1" fontId="72" fillId="0" borderId="1" xfId="1" applyNumberFormat="1" applyFont="1" applyFill="1" applyBorder="1"/>
    <xf numFmtId="2" fontId="72" fillId="0" borderId="1" xfId="1" applyNumberFormat="1" applyFont="1" applyFill="1" applyBorder="1"/>
    <xf numFmtId="0" fontId="7" fillId="0" borderId="5" xfId="5" applyFont="1" applyFill="1" applyBorder="1" applyProtection="1">
      <protection locked="0"/>
    </xf>
    <xf numFmtId="0" fontId="7" fillId="0" borderId="0" xfId="5" applyFont="1" applyFill="1" applyBorder="1" applyProtection="1">
      <protection locked="0"/>
    </xf>
    <xf numFmtId="164" fontId="7" fillId="0" borderId="3" xfId="5" applyNumberFormat="1" applyFont="1" applyFill="1" applyBorder="1" applyProtection="1">
      <protection locked="0"/>
    </xf>
    <xf numFmtId="164" fontId="7" fillId="0" borderId="4" xfId="5" applyNumberFormat="1" applyFont="1" applyFill="1" applyBorder="1" applyProtection="1">
      <protection locked="0"/>
    </xf>
    <xf numFmtId="164" fontId="7" fillId="0" borderId="5" xfId="5" applyNumberFormat="1" applyFont="1" applyFill="1" applyBorder="1" applyProtection="1">
      <protection locked="0"/>
    </xf>
    <xf numFmtId="164" fontId="7" fillId="0" borderId="1" xfId="5" applyNumberFormat="1" applyFont="1" applyFill="1" applyBorder="1" applyProtection="1">
      <protection locked="0"/>
    </xf>
    <xf numFmtId="164" fontId="7" fillId="0" borderId="0" xfId="5" applyNumberFormat="1" applyFont="1" applyFill="1" applyBorder="1" applyProtection="1">
      <protection locked="0"/>
    </xf>
    <xf numFmtId="0" fontId="7" fillId="0" borderId="3" xfId="5" applyFont="1" applyFill="1" applyBorder="1" applyProtection="1">
      <protection locked="0"/>
    </xf>
    <xf numFmtId="164" fontId="46" fillId="5" borderId="0" xfId="5" applyNumberFormat="1" applyFont="1" applyBorder="1" applyProtection="1">
      <protection locked="0"/>
    </xf>
    <xf numFmtId="0" fontId="6" fillId="0" borderId="0" xfId="1" applyFont="1" applyAlignment="1" applyProtection="1">
      <protection locked="0"/>
    </xf>
    <xf numFmtId="0" fontId="7" fillId="0" borderId="0" xfId="1" applyNumberFormat="1" applyFont="1" applyBorder="1" applyAlignment="1"/>
    <xf numFmtId="0" fontId="9" fillId="0" borderId="0" xfId="0" applyFont="1" applyFill="1" applyAlignment="1">
      <alignment horizontal="center"/>
    </xf>
    <xf numFmtId="165" fontId="8" fillId="0" borderId="0" xfId="766" applyNumberFormat="1" applyFont="1" applyFill="1" applyAlignment="1">
      <alignment horizontal="right"/>
    </xf>
    <xf numFmtId="165" fontId="9" fillId="0" borderId="0" xfId="766" applyNumberFormat="1" applyFont="1"/>
    <xf numFmtId="165" fontId="8" fillId="0" borderId="0" xfId="766" applyNumberFormat="1" applyFont="1" applyFill="1" applyBorder="1" applyAlignment="1">
      <alignment horizontal="right" vertical="center"/>
    </xf>
    <xf numFmtId="0" fontId="34" fillId="0" borderId="0" xfId="0" applyFont="1" applyFill="1" applyBorder="1"/>
    <xf numFmtId="165" fontId="73" fillId="0" borderId="0" xfId="0" applyNumberFormat="1" applyFont="1" applyFill="1" applyBorder="1"/>
    <xf numFmtId="0" fontId="46" fillId="0" borderId="0" xfId="1" applyFont="1" applyFill="1" applyBorder="1" applyProtection="1">
      <protection locked="0"/>
    </xf>
    <xf numFmtId="0" fontId="9" fillId="0" borderId="0" xfId="0" applyFont="1" applyFill="1" applyBorder="1" applyAlignment="1">
      <alignment horizontal="left"/>
    </xf>
    <xf numFmtId="166" fontId="74" fillId="0" borderId="0" xfId="0" applyNumberFormat="1" applyFont="1" applyFill="1" applyBorder="1" applyAlignment="1">
      <alignment horizontal="right"/>
    </xf>
    <xf numFmtId="166" fontId="75" fillId="0" borderId="0" xfId="0" applyNumberFormat="1" applyFont="1" applyFill="1" applyBorder="1" applyAlignment="1">
      <alignment horizontal="right"/>
    </xf>
    <xf numFmtId="3" fontId="0" fillId="0" borderId="0" xfId="0" applyNumberFormat="1" applyFont="1" applyFill="1" applyAlignment="1">
      <alignment horizontal="center"/>
    </xf>
    <xf numFmtId="3" fontId="0" fillId="0" borderId="0" xfId="0" applyNumberFormat="1" applyFont="1" applyFill="1" applyAlignment="1">
      <alignment horizontal="center" wrapText="1"/>
    </xf>
    <xf numFmtId="3" fontId="0" fillId="16" borderId="0" xfId="0" applyNumberFormat="1" applyFont="1" applyFill="1" applyAlignment="1">
      <alignment horizontal="center"/>
    </xf>
    <xf numFmtId="3" fontId="34" fillId="0" borderId="0" xfId="777" applyNumberFormat="1" applyFont="1" applyFill="1"/>
    <xf numFmtId="4" fontId="34" fillId="0" borderId="0" xfId="777" applyNumberFormat="1" applyFont="1" applyFill="1"/>
    <xf numFmtId="3" fontId="34" fillId="0" borderId="0" xfId="777" applyNumberFormat="1" applyFont="1" applyFill="1" applyAlignment="1">
      <alignment horizontal="center"/>
    </xf>
    <xf numFmtId="3" fontId="34" fillId="15" borderId="0" xfId="776" applyNumberFormat="1" applyFont="1" applyFill="1"/>
    <xf numFmtId="3" fontId="34" fillId="0" borderId="0" xfId="776" applyNumberFormat="1" applyFont="1" applyFill="1"/>
    <xf numFmtId="4" fontId="34" fillId="0" borderId="0" xfId="776" applyNumberFormat="1" applyFont="1" applyFill="1"/>
    <xf numFmtId="3" fontId="0" fillId="16" borderId="0" xfId="0" applyNumberFormat="1" applyFont="1" applyFill="1"/>
    <xf numFmtId="3" fontId="0" fillId="33" borderId="0" xfId="0" applyNumberFormat="1" applyFont="1" applyFill="1"/>
    <xf numFmtId="3" fontId="34" fillId="16" borderId="0" xfId="777" applyNumberFormat="1" applyFont="1" applyFill="1"/>
    <xf numFmtId="3" fontId="57" fillId="0" borderId="0" xfId="777" applyNumberFormat="1" applyFont="1" applyFill="1"/>
    <xf numFmtId="4" fontId="57" fillId="0" borderId="0" xfId="777" applyNumberFormat="1" applyFont="1" applyFill="1"/>
    <xf numFmtId="0" fontId="2" fillId="0" borderId="0" xfId="1" applyFont="1" applyFill="1" applyProtection="1">
      <protection locked="0"/>
    </xf>
    <xf numFmtId="0" fontId="2" fillId="0" borderId="0" xfId="1" applyFont="1" applyFill="1" applyAlignment="1" applyProtection="1">
      <alignment vertical="center"/>
      <protection locked="0"/>
    </xf>
    <xf numFmtId="1" fontId="2" fillId="0" borderId="1" xfId="5" applyNumberFormat="1" applyFont="1" applyFill="1"/>
    <xf numFmtId="164" fontId="2" fillId="0" borderId="1" xfId="5" applyNumberFormat="1" applyFont="1" applyFill="1"/>
    <xf numFmtId="0" fontId="2" fillId="0" borderId="4" xfId="5" applyFont="1" applyFill="1" applyBorder="1"/>
    <xf numFmtId="2" fontId="2" fillId="0" borderId="1" xfId="5" applyNumberFormat="1" applyFont="1" applyFill="1"/>
    <xf numFmtId="0" fontId="2" fillId="0" borderId="5" xfId="6" applyFont="1" applyFill="1" applyBorder="1" applyProtection="1">
      <protection locked="0"/>
    </xf>
    <xf numFmtId="0" fontId="76" fillId="0" borderId="0" xfId="6" applyFont="1" applyFill="1" applyBorder="1" applyProtection="1">
      <protection locked="0"/>
    </xf>
    <xf numFmtId="0" fontId="76" fillId="0" borderId="3" xfId="6" applyFont="1" applyFill="1" applyBorder="1" applyProtection="1">
      <protection locked="0"/>
    </xf>
    <xf numFmtId="167" fontId="2" fillId="0" borderId="1" xfId="5" applyNumberFormat="1" applyFont="1" applyFill="1"/>
    <xf numFmtId="3" fontId="77" fillId="34" borderId="43" xfId="0" applyNumberFormat="1" applyFont="1" applyFill="1" applyBorder="1" applyAlignment="1">
      <alignment horizontal="right" vertical="center" wrapText="1"/>
    </xf>
    <xf numFmtId="3" fontId="77" fillId="34" borderId="44" xfId="0" applyNumberFormat="1" applyFont="1" applyFill="1" applyBorder="1" applyAlignment="1">
      <alignment horizontal="right" vertical="center" wrapText="1"/>
    </xf>
    <xf numFmtId="3" fontId="77" fillId="34" borderId="45" xfId="0" applyNumberFormat="1" applyFont="1" applyFill="1" applyBorder="1" applyAlignment="1">
      <alignment horizontal="right" vertical="center" wrapText="1"/>
    </xf>
    <xf numFmtId="3" fontId="77" fillId="34" borderId="0" xfId="0" applyNumberFormat="1" applyFont="1" applyFill="1" applyBorder="1" applyAlignment="1">
      <alignment horizontal="right" vertical="center" wrapText="1"/>
    </xf>
    <xf numFmtId="0" fontId="1" fillId="18" borderId="0" xfId="0" applyNumberFormat="1" applyFont="1" applyFill="1"/>
    <xf numFmtId="3" fontId="1" fillId="0" borderId="0" xfId="0" applyNumberFormat="1" applyFont="1"/>
    <xf numFmtId="0" fontId="46" fillId="3" borderId="0" xfId="3" applyFont="1" applyFill="1" applyBorder="1" applyProtection="1">
      <protection locked="0"/>
    </xf>
    <xf numFmtId="14" fontId="0" fillId="0" borderId="0" xfId="0" applyNumberFormat="1"/>
    <xf numFmtId="0" fontId="46" fillId="3" borderId="0" xfId="3" applyFont="1" applyFill="1" applyBorder="1" applyProtection="1">
      <protection locked="0"/>
    </xf>
    <xf numFmtId="0" fontId="46" fillId="3" borderId="0" xfId="3" applyFont="1" applyFill="1" applyBorder="1" applyProtection="1">
      <protection locked="0"/>
    </xf>
    <xf numFmtId="0" fontId="10" fillId="3" borderId="5" xfId="1" applyFont="1" applyFill="1" applyBorder="1" applyAlignment="1" applyProtection="1">
      <alignment vertical="top"/>
      <protection locked="0"/>
    </xf>
    <xf numFmtId="0" fontId="0" fillId="0" borderId="0" xfId="0" applyAlignment="1">
      <alignment vertical="top"/>
    </xf>
    <xf numFmtId="0" fontId="0" fillId="0" borderId="0" xfId="0" applyFill="1" applyAlignment="1"/>
    <xf numFmtId="0" fontId="46" fillId="3" borderId="0" xfId="3" applyFont="1" applyFill="1" applyBorder="1" applyProtection="1">
      <protection locked="0"/>
    </xf>
    <xf numFmtId="0" fontId="0" fillId="0" borderId="0" xfId="0" applyFill="1" applyAlignment="1">
      <alignment vertical="top" wrapText="1"/>
    </xf>
    <xf numFmtId="0" fontId="33" fillId="0" borderId="0" xfId="0" applyFont="1" applyFill="1" applyAlignment="1">
      <alignment vertical="top" wrapText="1"/>
    </xf>
    <xf numFmtId="0" fontId="33" fillId="0" borderId="0" xfId="0" applyFont="1" applyAlignment="1">
      <alignment vertical="top"/>
    </xf>
    <xf numFmtId="0" fontId="0" fillId="0" borderId="0" xfId="0" applyFill="1" applyAlignment="1">
      <alignment horizontal="left"/>
    </xf>
    <xf numFmtId="0" fontId="33" fillId="0" borderId="0" xfId="0" applyFont="1" applyAlignment="1"/>
    <xf numFmtId="2" fontId="33" fillId="18" borderId="0" xfId="0" applyNumberFormat="1" applyFont="1" applyFill="1"/>
    <xf numFmtId="0" fontId="33" fillId="18" borderId="0" xfId="0" applyFont="1" applyFill="1"/>
    <xf numFmtId="2" fontId="33" fillId="18" borderId="0" xfId="0" applyNumberFormat="1" applyFont="1" applyFill="1" applyAlignment="1"/>
    <xf numFmtId="167" fontId="2" fillId="5" borderId="1" xfId="5" applyNumberFormat="1" applyFont="1" applyProtection="1">
      <protection locked="0"/>
    </xf>
    <xf numFmtId="0" fontId="78" fillId="0" borderId="0" xfId="0" applyFont="1"/>
    <xf numFmtId="49" fontId="0" fillId="0" borderId="0" xfId="0" applyNumberFormat="1"/>
    <xf numFmtId="3" fontId="0" fillId="0" borderId="0" xfId="0" applyNumberFormat="1" applyFill="1"/>
    <xf numFmtId="49" fontId="0" fillId="0" borderId="0" xfId="0" applyNumberFormat="1" applyFill="1"/>
    <xf numFmtId="0" fontId="0" fillId="0" borderId="0" xfId="0" applyAlignment="1">
      <alignment horizontal="center" vertical="center" wrapText="1"/>
    </xf>
    <xf numFmtId="171" fontId="0" fillId="0" borderId="0" xfId="0" applyNumberFormat="1"/>
    <xf numFmtId="171" fontId="0" fillId="6" borderId="0" xfId="0" applyNumberFormat="1" applyFill="1"/>
    <xf numFmtId="2" fontId="33" fillId="18" borderId="0" xfId="0" applyNumberFormat="1" applyFont="1" applyFill="1" applyAlignment="1">
      <alignment vertical="top" wrapText="1"/>
    </xf>
    <xf numFmtId="0" fontId="62" fillId="0" borderId="0" xfId="779"/>
    <xf numFmtId="0" fontId="34" fillId="0" borderId="0" xfId="779" applyFont="1"/>
    <xf numFmtId="0" fontId="79" fillId="3" borderId="47" xfId="0" applyFont="1" applyFill="1" applyBorder="1"/>
    <xf numFmtId="0" fontId="79" fillId="3" borderId="49" xfId="0" applyFont="1" applyFill="1" applyBorder="1"/>
    <xf numFmtId="0" fontId="79" fillId="3" borderId="50" xfId="0" applyFont="1" applyFill="1" applyBorder="1"/>
    <xf numFmtId="0" fontId="79" fillId="3" borderId="40" xfId="0" applyFont="1" applyFill="1" applyBorder="1"/>
    <xf numFmtId="0" fontId="79" fillId="3" borderId="51" xfId="0" applyFont="1" applyFill="1" applyBorder="1"/>
    <xf numFmtId="0" fontId="79" fillId="3" borderId="1" xfId="0" applyFont="1" applyFill="1" applyBorder="1"/>
    <xf numFmtId="0" fontId="0" fillId="0" borderId="23" xfId="0" applyBorder="1" applyAlignment="1">
      <alignment horizontal="center"/>
    </xf>
    <xf numFmtId="0" fontId="80" fillId="0" borderId="52" xfId="0" applyFont="1" applyBorder="1" applyAlignment="1">
      <alignment horizontal="center" wrapText="1"/>
    </xf>
    <xf numFmtId="0" fontId="0" fillId="0" borderId="18" xfId="0" applyBorder="1" applyAlignment="1">
      <alignment horizontal="center"/>
    </xf>
    <xf numFmtId="0" fontId="0" fillId="0" borderId="8" xfId="0" applyBorder="1" applyAlignment="1">
      <alignment horizontal="center"/>
    </xf>
    <xf numFmtId="0" fontId="0" fillId="0" borderId="25" xfId="0" applyBorder="1" applyAlignment="1">
      <alignment horizontal="center"/>
    </xf>
    <xf numFmtId="0" fontId="0" fillId="0" borderId="8" xfId="0" applyBorder="1" applyAlignment="1">
      <alignment horizontal="center" wrapText="1"/>
    </xf>
    <xf numFmtId="1" fontId="0" fillId="0" borderId="0" xfId="0" applyNumberFormat="1" applyBorder="1" applyAlignment="1">
      <alignment horizontal="center"/>
    </xf>
    <xf numFmtId="1" fontId="0" fillId="0" borderId="24" xfId="0" applyNumberFormat="1" applyBorder="1" applyAlignment="1">
      <alignment horizontal="center"/>
    </xf>
    <xf numFmtId="1" fontId="0" fillId="0" borderId="21" xfId="0" applyNumberFormat="1" applyBorder="1" applyAlignment="1">
      <alignment horizontal="center"/>
    </xf>
    <xf numFmtId="0" fontId="0" fillId="0" borderId="21" xfId="0" applyBorder="1" applyAlignment="1">
      <alignment horizontal="left"/>
    </xf>
    <xf numFmtId="0" fontId="0" fillId="0" borderId="21" xfId="0" applyBorder="1" applyAlignment="1"/>
    <xf numFmtId="0" fontId="0" fillId="0" borderId="21" xfId="0" applyBorder="1" applyAlignment="1">
      <alignment horizontal="left" indent="1"/>
    </xf>
    <xf numFmtId="0" fontId="0" fillId="0" borderId="18" xfId="0" applyBorder="1"/>
    <xf numFmtId="1" fontId="0" fillId="0" borderId="8" xfId="0" applyNumberFormat="1" applyBorder="1" applyAlignment="1">
      <alignment horizontal="center"/>
    </xf>
    <xf numFmtId="2" fontId="0" fillId="0" borderId="0" xfId="0" applyNumberFormat="1" applyFill="1" applyAlignment="1">
      <alignment vertical="top" wrapText="1"/>
    </xf>
    <xf numFmtId="0" fontId="46" fillId="3" borderId="0" xfId="3" applyFont="1" applyFill="1" applyBorder="1" applyProtection="1">
      <protection locked="0"/>
    </xf>
    <xf numFmtId="0" fontId="1" fillId="0" borderId="0" xfId="1" applyAlignment="1" applyProtection="1">
      <alignment horizontal="center" wrapText="1"/>
      <protection locked="0"/>
    </xf>
    <xf numFmtId="0" fontId="6" fillId="6" borderId="1" xfId="5" applyFont="1" applyFill="1"/>
    <xf numFmtId="1" fontId="6" fillId="6" borderId="1" xfId="1611" applyNumberFormat="1" applyFont="1" applyFill="1"/>
    <xf numFmtId="164" fontId="1" fillId="0" borderId="0" xfId="1" applyNumberFormat="1" applyBorder="1" applyProtection="1">
      <protection locked="0"/>
    </xf>
    <xf numFmtId="164" fontId="6" fillId="6" borderId="1" xfId="1611" applyNumberFormat="1" applyFont="1" applyFill="1"/>
    <xf numFmtId="2" fontId="6" fillId="6" borderId="1" xfId="1611" applyNumberFormat="1" applyFont="1" applyFill="1"/>
    <xf numFmtId="2" fontId="6" fillId="6" borderId="1" xfId="1611" applyNumberFormat="1" applyFont="1" applyFill="1" applyProtection="1">
      <protection locked="0"/>
    </xf>
    <xf numFmtId="2" fontId="6" fillId="5" borderId="1" xfId="1611" applyNumberFormat="1" applyFont="1" applyProtection="1">
      <protection locked="0"/>
    </xf>
    <xf numFmtId="0" fontId="1" fillId="0" borderId="0" xfId="1" applyBorder="1" applyAlignment="1" applyProtection="1">
      <alignment horizontal="left" vertical="top"/>
      <protection locked="0"/>
    </xf>
    <xf numFmtId="164" fontId="2" fillId="5" borderId="1" xfId="5" applyNumberFormat="1" applyFont="1" applyBorder="1" applyProtection="1">
      <protection locked="0"/>
    </xf>
    <xf numFmtId="0" fontId="55" fillId="0" borderId="1" xfId="5" applyFont="1" applyFill="1" applyBorder="1" applyProtection="1">
      <protection locked="0"/>
    </xf>
    <xf numFmtId="2" fontId="55" fillId="31" borderId="1" xfId="5" applyNumberFormat="1" applyFont="1" applyFill="1" applyBorder="1" applyProtection="1">
      <protection locked="0"/>
    </xf>
    <xf numFmtId="0" fontId="46" fillId="3" borderId="0" xfId="3" applyFont="1" applyFill="1" applyBorder="1" applyProtection="1">
      <protection locked="0"/>
    </xf>
    <xf numFmtId="0" fontId="0" fillId="6" borderId="0" xfId="0" applyFill="1" applyAlignment="1">
      <alignment horizontal="left" wrapText="1"/>
    </xf>
    <xf numFmtId="0" fontId="0" fillId="0" borderId="0" xfId="0" applyAlignment="1">
      <alignment horizontal="center" vertical="center" wrapText="1"/>
    </xf>
    <xf numFmtId="0" fontId="0" fillId="0" borderId="0" xfId="0" applyAlignment="1">
      <alignment horizontal="center" wrapText="1"/>
    </xf>
    <xf numFmtId="0" fontId="0" fillId="0" borderId="0" xfId="0" applyFill="1" applyAlignment="1">
      <alignment horizontal="center"/>
    </xf>
    <xf numFmtId="0" fontId="1" fillId="3" borderId="5" xfId="1" applyFill="1" applyBorder="1" applyAlignment="1" applyProtection="1">
      <alignment horizontal="left" vertical="top" wrapText="1"/>
      <protection locked="0"/>
    </xf>
    <xf numFmtId="0" fontId="1" fillId="3" borderId="0" xfId="1" applyFill="1" applyAlignment="1" applyProtection="1">
      <alignment horizontal="left" vertical="top" wrapText="1"/>
      <protection locked="0"/>
    </xf>
    <xf numFmtId="0" fontId="10" fillId="3" borderId="5" xfId="1" applyFont="1" applyFill="1" applyBorder="1" applyAlignment="1" applyProtection="1">
      <alignment horizontal="left" vertical="top" wrapText="1"/>
      <protection locked="0"/>
    </xf>
    <xf numFmtId="0" fontId="10" fillId="3" borderId="0" xfId="1" applyFont="1" applyFill="1" applyBorder="1" applyAlignment="1" applyProtection="1">
      <alignment horizontal="left" vertical="top" wrapText="1"/>
      <protection locked="0"/>
    </xf>
    <xf numFmtId="0" fontId="45" fillId="0" borderId="7" xfId="0" applyFont="1" applyBorder="1" applyAlignment="1">
      <alignment horizontal="left" wrapText="1"/>
    </xf>
    <xf numFmtId="0" fontId="79" fillId="3" borderId="46" xfId="0" applyFont="1" applyFill="1" applyBorder="1" applyAlignment="1">
      <alignment horizontal="center" wrapText="1"/>
    </xf>
    <xf numFmtId="0" fontId="79" fillId="3" borderId="48" xfId="0" applyFont="1" applyFill="1" applyBorder="1" applyAlignment="1">
      <alignment horizontal="center" wrapText="1"/>
    </xf>
    <xf numFmtId="0" fontId="0" fillId="0" borderId="19"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0" xfId="0" applyAlignment="1">
      <alignment horizontal="left" wrapText="1"/>
    </xf>
    <xf numFmtId="0" fontId="10" fillId="6" borderId="5" xfId="1" applyFont="1" applyFill="1" applyBorder="1" applyAlignment="1" applyProtection="1">
      <alignment horizontal="left" vertical="top" wrapText="1"/>
      <protection locked="0"/>
    </xf>
    <xf numFmtId="0" fontId="10" fillId="6" borderId="0" xfId="1" applyFont="1" applyFill="1" applyBorder="1" applyAlignment="1" applyProtection="1">
      <alignment horizontal="left" vertical="top" wrapText="1"/>
      <protection locked="0"/>
    </xf>
    <xf numFmtId="0" fontId="60" fillId="27" borderId="1" xfId="0" applyFont="1" applyFill="1" applyBorder="1" applyAlignment="1">
      <alignment horizontal="center" vertical="center" wrapText="1"/>
    </xf>
    <xf numFmtId="0" fontId="60" fillId="27" borderId="36" xfId="0" applyFont="1" applyFill="1" applyBorder="1" applyAlignment="1">
      <alignment horizontal="center" vertical="center" wrapText="1"/>
    </xf>
    <xf numFmtId="0" fontId="60" fillId="27" borderId="11" xfId="0" applyFont="1" applyFill="1" applyBorder="1" applyAlignment="1">
      <alignment horizontal="center" vertical="center" wrapText="1"/>
    </xf>
    <xf numFmtId="0" fontId="63" fillId="0" borderId="0" xfId="0" applyFont="1" applyAlignment="1">
      <alignment horizontal="right" vertical="center" wrapText="1"/>
    </xf>
    <xf numFmtId="0" fontId="63" fillId="0" borderId="13" xfId="0" applyFont="1" applyBorder="1" applyAlignment="1">
      <alignment horizontal="right" vertical="center" wrapText="1"/>
    </xf>
    <xf numFmtId="0" fontId="1" fillId="0" borderId="7" xfId="1" applyFont="1" applyBorder="1" applyAlignment="1" applyProtection="1">
      <alignment horizontal="left" vertical="center"/>
      <protection locked="0"/>
    </xf>
    <xf numFmtId="0" fontId="1" fillId="3" borderId="5" xfId="1" applyFont="1" applyFill="1" applyBorder="1" applyAlignment="1" applyProtection="1">
      <alignment horizontal="left" vertical="top" wrapText="1"/>
      <protection locked="0"/>
    </xf>
    <xf numFmtId="0" fontId="1" fillId="3" borderId="0" xfId="1" applyFont="1" applyFill="1" applyBorder="1" applyAlignment="1" applyProtection="1">
      <alignment horizontal="left" vertical="top" wrapText="1"/>
      <protection locked="0"/>
    </xf>
    <xf numFmtId="0" fontId="0" fillId="6" borderId="0" xfId="0" applyFill="1" applyAlignment="1">
      <alignment horizontal="left"/>
    </xf>
    <xf numFmtId="0" fontId="0" fillId="0" borderId="0" xfId="0" applyAlignment="1">
      <alignment horizontal="left" vertical="top" wrapText="1"/>
    </xf>
    <xf numFmtId="0" fontId="0" fillId="6" borderId="0" xfId="0" applyFill="1" applyAlignment="1">
      <alignment horizontal="left" vertical="top" wrapText="1"/>
    </xf>
    <xf numFmtId="0" fontId="10" fillId="3" borderId="0" xfId="1" applyFont="1" applyFill="1" applyBorder="1" applyAlignment="1" applyProtection="1">
      <alignment horizontal="left" vertical="top"/>
      <protection locked="0"/>
    </xf>
    <xf numFmtId="0" fontId="1" fillId="6" borderId="0" xfId="1" applyFont="1" applyFill="1" applyBorder="1" applyAlignment="1" applyProtection="1">
      <alignment horizontal="left" vertical="top" wrapText="1"/>
      <protection locked="0"/>
    </xf>
    <xf numFmtId="0" fontId="1" fillId="6" borderId="0" xfId="1" applyFont="1" applyFill="1" applyAlignment="1" applyProtection="1">
      <alignment horizontal="left"/>
      <protection locked="0"/>
    </xf>
    <xf numFmtId="0" fontId="1" fillId="6" borderId="0" xfId="1" applyFont="1" applyFill="1" applyAlignment="1" applyProtection="1">
      <alignment horizontal="left" vertical="top" wrapText="1"/>
      <protection locked="0"/>
    </xf>
    <xf numFmtId="0" fontId="1" fillId="6" borderId="0" xfId="1" applyFont="1" applyFill="1" applyAlignment="1" applyProtection="1">
      <alignment horizontal="left" wrapText="1"/>
      <protection locked="0"/>
    </xf>
    <xf numFmtId="0" fontId="0" fillId="0" borderId="0" xfId="0" applyFill="1" applyAlignment="1">
      <alignment horizontal="left" vertical="top" wrapText="1"/>
    </xf>
    <xf numFmtId="0" fontId="0" fillId="0" borderId="0" xfId="0" applyAlignment="1">
      <alignment horizontal="left" vertical="center" wrapText="1"/>
    </xf>
    <xf numFmtId="0" fontId="10" fillId="0" borderId="5" xfId="1" applyFont="1" applyFill="1" applyBorder="1" applyAlignment="1" applyProtection="1">
      <alignment horizontal="left" vertical="top" wrapText="1"/>
      <protection locked="0"/>
    </xf>
    <xf numFmtId="0" fontId="10" fillId="0" borderId="0" xfId="1" applyFont="1" applyFill="1" applyBorder="1" applyAlignment="1" applyProtection="1">
      <alignment horizontal="left" vertical="top" wrapText="1"/>
      <protection locked="0"/>
    </xf>
    <xf numFmtId="0" fontId="1" fillId="0" borderId="0" xfId="1" applyFont="1" applyFill="1" applyBorder="1" applyAlignment="1" applyProtection="1">
      <alignment horizontal="left" vertical="top" wrapText="1"/>
      <protection locked="0"/>
    </xf>
    <xf numFmtId="0" fontId="1" fillId="0" borderId="7" xfId="1" applyFont="1" applyBorder="1" applyAlignment="1" applyProtection="1">
      <alignment horizontal="left" vertical="center" wrapText="1"/>
      <protection locked="0"/>
    </xf>
    <xf numFmtId="0" fontId="1" fillId="0" borderId="5" xfId="0" applyFont="1" applyFill="1" applyBorder="1" applyAlignment="1">
      <alignment horizontal="left" vertical="top" wrapText="1"/>
    </xf>
    <xf numFmtId="0" fontId="1" fillId="0" borderId="0" xfId="0" applyFont="1" applyFill="1" applyAlignment="1">
      <alignment horizontal="left" vertical="top" wrapText="1"/>
    </xf>
    <xf numFmtId="0" fontId="1" fillId="3" borderId="0" xfId="1" applyFont="1" applyFill="1" applyAlignment="1" applyProtection="1">
      <alignment horizontal="left" vertical="top" wrapText="1"/>
      <protection locked="0"/>
    </xf>
    <xf numFmtId="0" fontId="45" fillId="0" borderId="7" xfId="0" applyFont="1" applyBorder="1" applyAlignment="1">
      <alignment horizontal="left" vertical="center" wrapText="1"/>
    </xf>
    <xf numFmtId="0" fontId="1" fillId="0" borderId="7" xfId="1" applyFont="1" applyBorder="1" applyAlignment="1" applyProtection="1">
      <alignment horizontal="left" vertical="top" wrapText="1"/>
      <protection locked="0"/>
    </xf>
    <xf numFmtId="0" fontId="1" fillId="0" borderId="0" xfId="0" applyFont="1" applyAlignment="1">
      <alignment horizontal="left" vertical="top" wrapText="1"/>
    </xf>
    <xf numFmtId="3" fontId="0" fillId="23" borderId="0" xfId="0" applyNumberFormat="1" applyFont="1" applyFill="1" applyAlignment="1">
      <alignment horizontal="center" vertical="center" wrapText="1"/>
    </xf>
    <xf numFmtId="3" fontId="0" fillId="24" borderId="0" xfId="0" applyNumberFormat="1" applyFont="1" applyFill="1" applyAlignment="1">
      <alignment horizontal="center"/>
    </xf>
    <xf numFmtId="3" fontId="0" fillId="0" borderId="0" xfId="0" applyNumberFormat="1" applyFont="1" applyAlignment="1">
      <alignment horizontal="center" vertical="center" wrapText="1"/>
    </xf>
    <xf numFmtId="3" fontId="0" fillId="0" borderId="0" xfId="0" applyNumberFormat="1" applyFont="1" applyAlignment="1">
      <alignment horizontal="center"/>
    </xf>
    <xf numFmtId="3" fontId="0" fillId="0" borderId="0" xfId="0" applyNumberFormat="1" applyFont="1" applyFill="1" applyAlignment="1">
      <alignment horizontal="center"/>
    </xf>
    <xf numFmtId="4" fontId="0" fillId="0" borderId="0" xfId="0" applyNumberFormat="1" applyFont="1" applyFill="1" applyAlignment="1">
      <alignment horizontal="center"/>
    </xf>
    <xf numFmtId="3" fontId="0" fillId="0" borderId="0" xfId="0" applyNumberFormat="1" applyFont="1" applyFill="1" applyAlignment="1">
      <alignment horizontal="center" wrapText="1"/>
    </xf>
    <xf numFmtId="0" fontId="1" fillId="3" borderId="7" xfId="0" applyFont="1" applyFill="1" applyBorder="1" applyAlignment="1">
      <alignment horizontal="left" vertical="center"/>
    </xf>
    <xf numFmtId="0" fontId="45" fillId="0" borderId="7" xfId="0" applyFont="1" applyFill="1" applyBorder="1" applyAlignment="1">
      <alignment horizontal="left" vertical="center" wrapText="1"/>
    </xf>
  </cellXfs>
  <cellStyles count="1612">
    <cellStyle name="____Исполнение Бюджета НВ филиала май к отправке" xfId="781"/>
    <cellStyle name="____Отчёт НВ филиала апрель2003" xfId="782"/>
    <cellStyle name="____Отчёт НВ филиала июнь 2003" xfId="783"/>
    <cellStyle name="_3O1K4JLTT7VT6R807448Z6HDS" xfId="784"/>
    <cellStyle name="_3O1K4JLTT7VT6R807448Z6HDS 2" xfId="785"/>
    <cellStyle name="_3O1K4JLTT7VT6R807448Z6HDS_3. Cumulative RSR" xfId="786"/>
    <cellStyle name="_Category A Tracking Q4 2007 Jan 18 from Sharepoint" xfId="787"/>
    <cellStyle name="_Config" xfId="788"/>
    <cellStyle name="_Cost forms - presentation2" xfId="789"/>
    <cellStyle name="_Data_TEP_мес (rep &amp; affil-2 (2)" xfId="790"/>
    <cellStyle name="_FC Rep &amp; Affil(2005)" xfId="791"/>
    <cellStyle name="_FFF" xfId="792"/>
    <cellStyle name="_FFF_Capex-new" xfId="793"/>
    <cellStyle name="_FFF_N20_5" xfId="794"/>
    <cellStyle name="_FFF_N20_6" xfId="795"/>
    <cellStyle name="_FFF_New Form10_2" xfId="796"/>
    <cellStyle name="_FFF_Nsi" xfId="797"/>
    <cellStyle name="_FFF_Nsi - last version" xfId="798"/>
    <cellStyle name="_FFF_Nsi - last version for programming" xfId="799"/>
    <cellStyle name="_FFF_Nsi - next_last version" xfId="800"/>
    <cellStyle name="_FFF_Nsi -super_ last version" xfId="801"/>
    <cellStyle name="_FFF_Nsi_1" xfId="802"/>
    <cellStyle name="_FFF_Nsi_139" xfId="803"/>
    <cellStyle name="_FFF_Nsi_140" xfId="804"/>
    <cellStyle name="_FFF_Nsi_140(Зах)" xfId="805"/>
    <cellStyle name="_FFF_Nsi_140_mod" xfId="806"/>
    <cellStyle name="_FFF_Nsi_Jan1" xfId="807"/>
    <cellStyle name="_FFF_Nsi2" xfId="808"/>
    <cellStyle name="_FFF_Sheet1" xfId="809"/>
    <cellStyle name="_FFF_Summary" xfId="810"/>
    <cellStyle name="_FFF_Tax_form_1кв_3" xfId="811"/>
    <cellStyle name="_FFF_test_11" xfId="812"/>
    <cellStyle name="_FFF_БКЭ" xfId="813"/>
    <cellStyle name="_FFF_Книга7" xfId="814"/>
    <cellStyle name="_FFF_Форма 12 last" xfId="815"/>
    <cellStyle name="_Final_Book_010301" xfId="816"/>
    <cellStyle name="_Final_Book_010301_Capex-new" xfId="817"/>
    <cellStyle name="_Final_Book_010301_N20_5" xfId="818"/>
    <cellStyle name="_Final_Book_010301_N20_6" xfId="819"/>
    <cellStyle name="_Final_Book_010301_New Form10_2" xfId="820"/>
    <cellStyle name="_Final_Book_010301_Nsi" xfId="821"/>
    <cellStyle name="_Final_Book_010301_Nsi - last version" xfId="822"/>
    <cellStyle name="_Final_Book_010301_Nsi - last version for programming" xfId="823"/>
    <cellStyle name="_Final_Book_010301_Nsi - next_last version" xfId="824"/>
    <cellStyle name="_Final_Book_010301_Nsi -super_ last version" xfId="825"/>
    <cellStyle name="_Final_Book_010301_Nsi_1" xfId="826"/>
    <cellStyle name="_Final_Book_010301_Nsi_139" xfId="827"/>
    <cellStyle name="_Final_Book_010301_Nsi_140" xfId="828"/>
    <cellStyle name="_Final_Book_010301_Nsi_140(Зах)" xfId="829"/>
    <cellStyle name="_Final_Book_010301_Nsi_140_mod" xfId="830"/>
    <cellStyle name="_Final_Book_010301_Nsi_Jan1" xfId="831"/>
    <cellStyle name="_Final_Book_010301_Nsi2" xfId="832"/>
    <cellStyle name="_Final_Book_010301_Sheet1" xfId="833"/>
    <cellStyle name="_Final_Book_010301_Summary" xfId="834"/>
    <cellStyle name="_Final_Book_010301_Tax_form_1кв_3" xfId="835"/>
    <cellStyle name="_Final_Book_010301_test_11" xfId="836"/>
    <cellStyle name="_Final_Book_010301_БКЭ" xfId="837"/>
    <cellStyle name="_Final_Book_010301_Книга7" xfId="838"/>
    <cellStyle name="_Final_Book_010301_Форма 12 last" xfId="839"/>
    <cellStyle name="_KPI-5" xfId="840"/>
    <cellStyle name="_KPI-5_Nsi" xfId="841"/>
    <cellStyle name="_KPI-5_test_11" xfId="842"/>
    <cellStyle name="_KPI-5_Форма 12 last" xfId="843"/>
    <cellStyle name="_New_Sofi" xfId="844"/>
    <cellStyle name="_New_Sofi_Capex-new" xfId="845"/>
    <cellStyle name="_New_Sofi_FFF" xfId="846"/>
    <cellStyle name="_New_Sofi_N20_5" xfId="847"/>
    <cellStyle name="_New_Sofi_N20_6" xfId="848"/>
    <cellStyle name="_New_Sofi_New Form10_2" xfId="849"/>
    <cellStyle name="_New_Sofi_Nsi" xfId="850"/>
    <cellStyle name="_New_Sofi_Nsi - last version" xfId="851"/>
    <cellStyle name="_New_Sofi_Nsi - last version for programming" xfId="852"/>
    <cellStyle name="_New_Sofi_Nsi - next_last version" xfId="853"/>
    <cellStyle name="_New_Sofi_Nsi -super_ last version" xfId="854"/>
    <cellStyle name="_New_Sofi_Nsi_1" xfId="855"/>
    <cellStyle name="_New_Sofi_Nsi_139" xfId="856"/>
    <cellStyle name="_New_Sofi_Nsi_140" xfId="857"/>
    <cellStyle name="_New_Sofi_Nsi_140(Зах)" xfId="858"/>
    <cellStyle name="_New_Sofi_Nsi_140_mod" xfId="859"/>
    <cellStyle name="_New_Sofi_Nsi_Jan1" xfId="860"/>
    <cellStyle name="_New_Sofi_Nsi2" xfId="861"/>
    <cellStyle name="_New_Sofi_Sheet1" xfId="862"/>
    <cellStyle name="_New_Sofi_Summary" xfId="863"/>
    <cellStyle name="_New_Sofi_Tax_form_1кв_3" xfId="864"/>
    <cellStyle name="_New_Sofi_test_11" xfId="865"/>
    <cellStyle name="_New_Sofi_БКЭ" xfId="866"/>
    <cellStyle name="_New_Sofi_Книга7" xfId="867"/>
    <cellStyle name="_New_Sofi_Форма 12 last" xfId="868"/>
    <cellStyle name="_Nsi" xfId="869"/>
    <cellStyle name="_S0279" xfId="870"/>
    <cellStyle name="_SMC" xfId="871"/>
    <cellStyle name="_Книга2" xfId="872"/>
    <cellStyle name="_Книга3" xfId="873"/>
    <cellStyle name="_Книга3_Capex-new" xfId="874"/>
    <cellStyle name="_Книга3_N20_5" xfId="875"/>
    <cellStyle name="_Книга3_N20_6" xfId="876"/>
    <cellStyle name="_Книга3_New Form10_2" xfId="877"/>
    <cellStyle name="_Книга3_Nsi" xfId="878"/>
    <cellStyle name="_Книга3_Nsi - last version" xfId="879"/>
    <cellStyle name="_Книга3_Nsi - last version for programming" xfId="880"/>
    <cellStyle name="_Книга3_Nsi - next_last version" xfId="881"/>
    <cellStyle name="_Книга3_Nsi -super_ last version" xfId="882"/>
    <cellStyle name="_Книга3_Nsi_1" xfId="883"/>
    <cellStyle name="_Книга3_Nsi_139" xfId="884"/>
    <cellStyle name="_Книга3_Nsi_140" xfId="885"/>
    <cellStyle name="_Книга3_Nsi_140(Зах)" xfId="886"/>
    <cellStyle name="_Книга3_Nsi_140_mod" xfId="887"/>
    <cellStyle name="_Книга3_Nsi_Jan1" xfId="888"/>
    <cellStyle name="_Книга3_Nsi2" xfId="889"/>
    <cellStyle name="_Книга3_Sheet1" xfId="890"/>
    <cellStyle name="_Книга3_Summary" xfId="891"/>
    <cellStyle name="_Книга3_Tax_form_1кв_3" xfId="892"/>
    <cellStyle name="_Книга3_test_11" xfId="893"/>
    <cellStyle name="_Книга3_БКЭ" xfId="894"/>
    <cellStyle name="_Книга3_Книга7" xfId="895"/>
    <cellStyle name="_Книга3_Форма 12 last" xfId="896"/>
    <cellStyle name="_Книга7" xfId="897"/>
    <cellStyle name="_Книга7_Capex-new" xfId="898"/>
    <cellStyle name="_Книга7_N20_5" xfId="899"/>
    <cellStyle name="_Книга7_N20_6" xfId="900"/>
    <cellStyle name="_Книга7_New Form10_2" xfId="901"/>
    <cellStyle name="_Книга7_Nsi" xfId="902"/>
    <cellStyle name="_Книга7_Nsi - last version" xfId="903"/>
    <cellStyle name="_Книга7_Nsi - last version for programming" xfId="904"/>
    <cellStyle name="_Книга7_Nsi - next_last version" xfId="905"/>
    <cellStyle name="_Книга7_Nsi -super_ last version" xfId="906"/>
    <cellStyle name="_Книга7_Nsi_1" xfId="907"/>
    <cellStyle name="_Книга7_Nsi_139" xfId="908"/>
    <cellStyle name="_Книга7_Nsi_140" xfId="909"/>
    <cellStyle name="_Книга7_Nsi_140(Зах)" xfId="910"/>
    <cellStyle name="_Книга7_Nsi_140_mod" xfId="911"/>
    <cellStyle name="_Книга7_Nsi_Jan1" xfId="912"/>
    <cellStyle name="_Книга7_Nsi2" xfId="913"/>
    <cellStyle name="_Книга7_Sheet1" xfId="914"/>
    <cellStyle name="_Книга7_Summary" xfId="915"/>
    <cellStyle name="_Книга7_Tax_form_1кв_3" xfId="916"/>
    <cellStyle name="_Книга7_test_11" xfId="917"/>
    <cellStyle name="_Книга7_БКЭ" xfId="918"/>
    <cellStyle name="_Книга7_Книга7" xfId="919"/>
    <cellStyle name="_Книга7_Форма 12 last" xfId="920"/>
    <cellStyle name="_Форма_01.16_UpstreamForm_05_FINPLAN_САнгл" xfId="921"/>
    <cellStyle name="_Форма_01.16_UpstreamForm_05_SMETA_САнгл" xfId="922"/>
    <cellStyle name="_Форма_01.16_UpstreamForm_13_TEP_САнгл" xfId="923"/>
    <cellStyle name="’E‰Y [0.00]_laroux" xfId="924"/>
    <cellStyle name="’E‰Y_laroux" xfId="925"/>
    <cellStyle name="=C:\WINNT35\SYSTEM32\COMMAND.COM" xfId="926"/>
    <cellStyle name="=C:\WINNT35\SYSTEM32\COMMAND.COM 2" xfId="927"/>
    <cellStyle name="•WЏЂ_laroux" xfId="928"/>
    <cellStyle name="0,00;0;" xfId="929"/>
    <cellStyle name="03_Table Notes" xfId="930"/>
    <cellStyle name="1Итоги" xfId="931"/>
    <cellStyle name="1Основа таблицы" xfId="932"/>
    <cellStyle name="1Подзаголовок" xfId="933"/>
    <cellStyle name="1Сложный заголовок" xfId="934"/>
    <cellStyle name="20% - Accent1 2" xfId="935"/>
    <cellStyle name="20% - Accent1 3" xfId="936"/>
    <cellStyle name="20% - Accent2 2" xfId="937"/>
    <cellStyle name="20% - Accent2 3" xfId="938"/>
    <cellStyle name="20% - Accent3 2" xfId="939"/>
    <cellStyle name="20% - Accent3 3" xfId="940"/>
    <cellStyle name="20% - Accent4 2" xfId="941"/>
    <cellStyle name="20% - Accent4 3" xfId="942"/>
    <cellStyle name="20% - Accent5 2" xfId="943"/>
    <cellStyle name="20% - Accent5 3" xfId="944"/>
    <cellStyle name="20% - Accent6 2" xfId="945"/>
    <cellStyle name="20% - Accent6 3" xfId="946"/>
    <cellStyle name="40% - Accent1 2" xfId="947"/>
    <cellStyle name="40% - Accent1 3" xfId="948"/>
    <cellStyle name="40% - Accent2 2" xfId="949"/>
    <cellStyle name="40% - Accent2 3" xfId="950"/>
    <cellStyle name="40% - Accent3 2" xfId="951"/>
    <cellStyle name="40% - Accent3 3" xfId="952"/>
    <cellStyle name="40% - Accent4 2" xfId="953"/>
    <cellStyle name="40% - Accent4 3" xfId="954"/>
    <cellStyle name="40% - Accent5 2" xfId="955"/>
    <cellStyle name="40% - Accent5 3" xfId="956"/>
    <cellStyle name="40% - Accent6 2" xfId="957"/>
    <cellStyle name="40% - Accent6 3" xfId="958"/>
    <cellStyle name="60% - Accent1 2" xfId="959"/>
    <cellStyle name="60% - Accent1 3" xfId="960"/>
    <cellStyle name="60% - Accent2 2" xfId="961"/>
    <cellStyle name="60% - Accent2 3" xfId="962"/>
    <cellStyle name="60% - Accent3 2" xfId="963"/>
    <cellStyle name="60% - Accent3 3" xfId="964"/>
    <cellStyle name="60% - Accent4 2" xfId="965"/>
    <cellStyle name="60% - Accent4 3" xfId="966"/>
    <cellStyle name="60% - Accent5 2" xfId="967"/>
    <cellStyle name="60% - Accent5 3" xfId="968"/>
    <cellStyle name="60% - Accent6 2" xfId="969"/>
    <cellStyle name="60% - Accent6 3" xfId="970"/>
    <cellStyle name="_x0007_Á" xfId="971"/>
    <cellStyle name="Accent1 - 20%" xfId="972"/>
    <cellStyle name="Accent1 - 40%" xfId="973"/>
    <cellStyle name="Accent1 - 60%" xfId="974"/>
    <cellStyle name="Accent1 2" xfId="975"/>
    <cellStyle name="Accent1 3" xfId="976"/>
    <cellStyle name="Accent1 4" xfId="977"/>
    <cellStyle name="Accent1 5" xfId="978"/>
    <cellStyle name="Accent1 6" xfId="979"/>
    <cellStyle name="Accent1 7" xfId="980"/>
    <cellStyle name="Accent2 - 20%" xfId="981"/>
    <cellStyle name="Accent2 - 40%" xfId="982"/>
    <cellStyle name="Accent2 - 60%" xfId="983"/>
    <cellStyle name="Accent2 2" xfId="984"/>
    <cellStyle name="Accent2 3" xfId="985"/>
    <cellStyle name="Accent2 4" xfId="986"/>
    <cellStyle name="Accent2 5" xfId="987"/>
    <cellStyle name="Accent2 6" xfId="988"/>
    <cellStyle name="Accent2 7" xfId="989"/>
    <cellStyle name="Accent3 - 20%" xfId="990"/>
    <cellStyle name="Accent3 - 40%" xfId="991"/>
    <cellStyle name="Accent3 - 60%" xfId="992"/>
    <cellStyle name="Accent3 2" xfId="993"/>
    <cellStyle name="Accent3 3" xfId="994"/>
    <cellStyle name="Accent3 4" xfId="995"/>
    <cellStyle name="Accent3 5" xfId="996"/>
    <cellStyle name="Accent3 6" xfId="997"/>
    <cellStyle name="Accent3 7" xfId="998"/>
    <cellStyle name="Accent4 - 20%" xfId="999"/>
    <cellStyle name="Accent4 - 40%" xfId="1000"/>
    <cellStyle name="Accent4 - 60%" xfId="1001"/>
    <cellStyle name="Accent4 2" xfId="1002"/>
    <cellStyle name="Accent4 3" xfId="1003"/>
    <cellStyle name="Accent4 4" xfId="1004"/>
    <cellStyle name="Accent4 5" xfId="1005"/>
    <cellStyle name="Accent4 6" xfId="1006"/>
    <cellStyle name="Accent4 7" xfId="1007"/>
    <cellStyle name="Accent5 - 20%" xfId="1008"/>
    <cellStyle name="Accent5 - 40%" xfId="1009"/>
    <cellStyle name="Accent5 - 60%" xfId="1010"/>
    <cellStyle name="Accent5 2" xfId="1011"/>
    <cellStyle name="Accent5 3" xfId="1012"/>
    <cellStyle name="Accent5 4" xfId="1013"/>
    <cellStyle name="Accent5 5" xfId="1014"/>
    <cellStyle name="Accent5 6" xfId="1015"/>
    <cellStyle name="Accent5 7" xfId="1016"/>
    <cellStyle name="Accent6 - 20%" xfId="1017"/>
    <cellStyle name="Accent6 - 40%" xfId="1018"/>
    <cellStyle name="Accent6 - 60%" xfId="1019"/>
    <cellStyle name="Accent6 2" xfId="1020"/>
    <cellStyle name="Accent6 3" xfId="1021"/>
    <cellStyle name="Accent6 4" xfId="1022"/>
    <cellStyle name="Accent6 5" xfId="1023"/>
    <cellStyle name="Accent6 6" xfId="1024"/>
    <cellStyle name="Accent6 7" xfId="1025"/>
    <cellStyle name="Alilciue [0]_13F1_330" xfId="1026"/>
    <cellStyle name="Äĺíĺćíűé [0]_13F1_330" xfId="1027"/>
    <cellStyle name="Alilciue [0]_14F1_520" xfId="1028"/>
    <cellStyle name="Äĺíĺćíűé [0]_14F1_520" xfId="1029"/>
    <cellStyle name="Alilciue [0]_17F1_626" xfId="1030"/>
    <cellStyle name="Äĺíĺćíűé [0]_17F1_626" xfId="1031"/>
    <cellStyle name="Alilciue [0]_19F1_628" xfId="1032"/>
    <cellStyle name="Äĺíĺćíűé [0]_19F1_628" xfId="1033"/>
    <cellStyle name="Alilciue [0]_240_60_7" xfId="1034"/>
    <cellStyle name="Äĺíĺćíűé [0]_240_60_7" xfId="1035"/>
    <cellStyle name="Alilciue [0]_240_61DB" xfId="1036"/>
    <cellStyle name="Äĺíĺćíűé [0]_240_61DB" xfId="1037"/>
    <cellStyle name="Alilciue [0]_5F1_140" xfId="1038"/>
    <cellStyle name="Äĺíĺćíűé [0]_5F1_140" xfId="1039"/>
    <cellStyle name="Alilciue [0]_5F1_140 2" xfId="1040"/>
    <cellStyle name="Äĺíĺćíűé [0]_5F1_140 2" xfId="1041"/>
    <cellStyle name="Alilciue [0]_5F1_140 3" xfId="1042"/>
    <cellStyle name="Äĺíĺćíűé [0]_5F1_140 3" xfId="1043"/>
    <cellStyle name="Alilciue [0]_5F1_140 4" xfId="1044"/>
    <cellStyle name="Äĺíĺćíűé [0]_5F1_140 4" xfId="1045"/>
    <cellStyle name="Alilciue [0]_620_60_7" xfId="1046"/>
    <cellStyle name="Äĺíĺćíűé [0]_620_60_7" xfId="1047"/>
    <cellStyle name="Alilciue [0]_TMP626" xfId="1048"/>
    <cellStyle name="Äĺíĺćíűé [0]_TMP626" xfId="1049"/>
    <cellStyle name="Alilciue_10F1_250" xfId="1050"/>
    <cellStyle name="Äĺíĺćíűé_10F1_250" xfId="1051"/>
    <cellStyle name="Alilciue_13F1_330" xfId="1052"/>
    <cellStyle name="Äĺíĺćíűé_13F1_330" xfId="1053"/>
    <cellStyle name="Alilciue_14F1_520" xfId="1054"/>
    <cellStyle name="Äĺíĺćíűé_14F1_520" xfId="1055"/>
    <cellStyle name="Alilciue_17F1_626" xfId="1056"/>
    <cellStyle name="Äĺíĺćíűé_17F1_626" xfId="1057"/>
    <cellStyle name="Alilciue_19F1_628" xfId="1058"/>
    <cellStyle name="Äĺíĺćíűé_19F1_628" xfId="1059"/>
    <cellStyle name="Alilciue_240_60_7" xfId="1060"/>
    <cellStyle name="Äĺíĺćíűé_240_60_7" xfId="1061"/>
    <cellStyle name="Alilciue_240_61DB" xfId="1062"/>
    <cellStyle name="Äĺíĺćíűé_240_61DB" xfId="1063"/>
    <cellStyle name="Alilciue_5F1_140" xfId="1064"/>
    <cellStyle name="Äĺíĺćíűé_5F1_140" xfId="1065"/>
    <cellStyle name="Alilciue_5F1_140 2" xfId="1066"/>
    <cellStyle name="Äĺíĺćíűé_5F1_140 2" xfId="1067"/>
    <cellStyle name="Alilciue_5F1_140 3" xfId="1068"/>
    <cellStyle name="Äĺíĺćíűé_5F1_140 3" xfId="1069"/>
    <cellStyle name="Alilciue_5F1_140 4" xfId="1070"/>
    <cellStyle name="Äĺíĺćíűé_5F1_140 4" xfId="1071"/>
    <cellStyle name="Alilciue_620_60_7" xfId="1072"/>
    <cellStyle name="Äĺíĺćíűé_620_60_7" xfId="1073"/>
    <cellStyle name="Alilciue_TMP626" xfId="1074"/>
    <cellStyle name="Äĺíĺćíűé_TMP626" xfId="1075"/>
    <cellStyle name="Bad 2" xfId="780"/>
    <cellStyle name="Bad 3" xfId="1076"/>
    <cellStyle name="C01_BP 2002" xfId="1077"/>
    <cellStyle name="C02_Date line" xfId="1078"/>
    <cellStyle name="C03_Col head general" xfId="1079"/>
    <cellStyle name="C03a_$ million" xfId="1080"/>
    <cellStyle name="C04_Annotation" xfId="1081"/>
    <cellStyle name="C05_$_Million" xfId="1082"/>
    <cellStyle name="C05a_Parent Current col head" xfId="1083"/>
    <cellStyle name="C06_Footnotes grey" xfId="1084"/>
    <cellStyle name="C06a_Parent Previous col head" xfId="1085"/>
    <cellStyle name="C07_Group/Parent col heads" xfId="1086"/>
    <cellStyle name="C07a_Parent col heads" xfId="1087"/>
    <cellStyle name="C08_2001 Col heads" xfId="1088"/>
    <cellStyle name="C09_ Figs Dk Green" xfId="1089"/>
    <cellStyle name="C10_2001 Figs Black" xfId="1090"/>
    <cellStyle name="C11_ Figs Dk Green Bold" xfId="1091"/>
    <cellStyle name="C12_Annotation" xfId="1092"/>
    <cellStyle name="C13_2001 Figs 1 decimals" xfId="1093"/>
    <cellStyle name="C14_2001 Figs 2 decimals Green" xfId="1094"/>
    <cellStyle name="C14a_Current Year Figs 2 dec" xfId="1095"/>
    <cellStyle name="C14b_Current Year Figs 3 dec" xfId="1096"/>
    <cellStyle name="C14c_Current year %" xfId="1097"/>
    <cellStyle name="C14d_Current Year Figs 1 dec" xfId="1098"/>
    <cellStyle name="C14e_Current year (%)" xfId="1099"/>
    <cellStyle name="C15_Main text Bold Black" xfId="1100"/>
    <cellStyle name="C15a_Previous year figs 2 dec" xfId="1101"/>
    <cellStyle name="C15b_Prevoius Year Figs 3 dec" xfId="1102"/>
    <cellStyle name="C15c_Previous year %" xfId="1103"/>
    <cellStyle name="C15d_Previous Year Figs 1 dec" xfId="1104"/>
    <cellStyle name="C15e__Previous year (%)" xfId="1105"/>
    <cellStyle name="C16_2001 Figs 2 dec Black Bold" xfId="1106"/>
    <cellStyle name="C17_2001 percent" xfId="1107"/>
    <cellStyle name="C18_2002 percent" xfId="1108"/>
    <cellStyle name="C19_Regular figs" xfId="1109"/>
    <cellStyle name="C20_Regular figs 2 dec" xfId="1110"/>
    <cellStyle name="C21_Regular figs 1 dec" xfId="1111"/>
    <cellStyle name="C22_Running head" xfId="1112"/>
    <cellStyle name="C23_Folios" xfId="1113"/>
    <cellStyle name="Calculation 2" xfId="1114"/>
    <cellStyle name="Calculation 3" xfId="1115"/>
    <cellStyle name="Check Cell 2" xfId="1116"/>
    <cellStyle name="Check Cell 3" xfId="1117"/>
    <cellStyle name="Cniac" xfId="1118"/>
    <cellStyle name="Combustion" xfId="8"/>
    <cellStyle name="Comma  - Style1" xfId="1119"/>
    <cellStyle name="Comma  - Style2" xfId="1120"/>
    <cellStyle name="Comma  - Style3" xfId="1121"/>
    <cellStyle name="Comma  - Style4" xfId="1122"/>
    <cellStyle name="Comma  - Style5" xfId="1123"/>
    <cellStyle name="Comma  - Style6" xfId="1124"/>
    <cellStyle name="Comma  - Style7" xfId="1125"/>
    <cellStyle name="Comma  - Style8" xfId="1126"/>
    <cellStyle name="Comma [-]" xfId="1127"/>
    <cellStyle name="Comma [-] 2" xfId="1128"/>
    <cellStyle name="Comma [1]" xfId="1129"/>
    <cellStyle name="Comma [1] 2" xfId="1130"/>
    <cellStyle name="Comma [2]" xfId="1131"/>
    <cellStyle name="Comma [2] 2" xfId="1132"/>
    <cellStyle name="Comma [3]" xfId="1133"/>
    <cellStyle name="Comma [3] 2" xfId="1134"/>
    <cellStyle name="Comma [Blank]" xfId="1135"/>
    <cellStyle name="Comma [Blank] 2" xfId="1136"/>
    <cellStyle name="Comma 10" xfId="1137"/>
    <cellStyle name="Comma 11" xfId="1138"/>
    <cellStyle name="Comma 12" xfId="1139"/>
    <cellStyle name="Comma 13" xfId="1140"/>
    <cellStyle name="Comma 14" xfId="1141"/>
    <cellStyle name="Comma 15" xfId="1142"/>
    <cellStyle name="Comma 16" xfId="1143"/>
    <cellStyle name="Comma 17" xfId="1144"/>
    <cellStyle name="Comma 18" xfId="1145"/>
    <cellStyle name="Comma 19" xfId="1146"/>
    <cellStyle name="Comma 2" xfId="766"/>
    <cellStyle name="Comma 2 2" xfId="770"/>
    <cellStyle name="Comma 20" xfId="1147"/>
    <cellStyle name="Comma 21" xfId="1148"/>
    <cellStyle name="Comma 22" xfId="1149"/>
    <cellStyle name="Comma 3" xfId="9"/>
    <cellStyle name="Comma 4" xfId="1150"/>
    <cellStyle name="Comma 5" xfId="1151"/>
    <cellStyle name="Comma 6" xfId="1152"/>
    <cellStyle name="Comma 7" xfId="1153"/>
    <cellStyle name="Comma 8" xfId="1154"/>
    <cellStyle name="Comma 9" xfId="1155"/>
    <cellStyle name="Comma[1]" xfId="1156"/>
    <cellStyle name="Comma[1] 2" xfId="1157"/>
    <cellStyle name="Comma[2]" xfId="1158"/>
    <cellStyle name="Comma[2] 2" xfId="1159"/>
    <cellStyle name="Comma2" xfId="1160"/>
    <cellStyle name="COPY" xfId="1161"/>
    <cellStyle name="Copy0_" xfId="1162"/>
    <cellStyle name="COPY1" xfId="1163"/>
    <cellStyle name="Copy2_" xfId="1164"/>
    <cellStyle name="Date" xfId="1165"/>
    <cellStyle name="DC" xfId="1166"/>
    <cellStyle name="DC 2" xfId="1167"/>
    <cellStyle name="DCC" xfId="1168"/>
    <cellStyle name="DCMessage" xfId="1169"/>
    <cellStyle name="Default_Free" xfId="10"/>
    <cellStyle name="Default_Locked" xfId="769"/>
    <cellStyle name="Delta" xfId="1170"/>
    <cellStyle name="Diacraieiaie" xfId="1171"/>
    <cellStyle name="dp0" xfId="1172"/>
    <cellStyle name="dp0 2" xfId="1173"/>
    <cellStyle name="dp1" xfId="1174"/>
    <cellStyle name="dp1 2" xfId="1175"/>
    <cellStyle name="dp2" xfId="1176"/>
    <cellStyle name="dp2 2" xfId="1177"/>
    <cellStyle name="Electricity" xfId="11"/>
    <cellStyle name="Embodied" xfId="12"/>
    <cellStyle name="Emphasis 1" xfId="1178"/>
    <cellStyle name="Emphasis 2" xfId="1179"/>
    <cellStyle name="Emphasis 3" xfId="1180"/>
    <cellStyle name="Euro" xfId="1181"/>
    <cellStyle name="Euro 2" xfId="1182"/>
    <cellStyle name="Explanatory Text 2" xfId="1183"/>
    <cellStyle name="Explanatory Text 3" xfId="1184"/>
    <cellStyle name="Flag" xfId="1185"/>
    <cellStyle name="Followed Hyperlink 10" xfId="18"/>
    <cellStyle name="Followed Hyperlink 100" xfId="19"/>
    <cellStyle name="Followed Hyperlink 101" xfId="20"/>
    <cellStyle name="Followed Hyperlink 102" xfId="21"/>
    <cellStyle name="Followed Hyperlink 103" xfId="22"/>
    <cellStyle name="Followed Hyperlink 104" xfId="23"/>
    <cellStyle name="Followed Hyperlink 105" xfId="24"/>
    <cellStyle name="Followed Hyperlink 106" xfId="25"/>
    <cellStyle name="Followed Hyperlink 107" xfId="26"/>
    <cellStyle name="Followed Hyperlink 108" xfId="27"/>
    <cellStyle name="Followed Hyperlink 109" xfId="28"/>
    <cellStyle name="Followed Hyperlink 11" xfId="29"/>
    <cellStyle name="Followed Hyperlink 110" xfId="30"/>
    <cellStyle name="Followed Hyperlink 111" xfId="31"/>
    <cellStyle name="Followed Hyperlink 112" xfId="32"/>
    <cellStyle name="Followed Hyperlink 113" xfId="33"/>
    <cellStyle name="Followed Hyperlink 114" xfId="34"/>
    <cellStyle name="Followed Hyperlink 115" xfId="35"/>
    <cellStyle name="Followed Hyperlink 116" xfId="36"/>
    <cellStyle name="Followed Hyperlink 117" xfId="37"/>
    <cellStyle name="Followed Hyperlink 118" xfId="38"/>
    <cellStyle name="Followed Hyperlink 119" xfId="39"/>
    <cellStyle name="Followed Hyperlink 12" xfId="40"/>
    <cellStyle name="Followed Hyperlink 120" xfId="41"/>
    <cellStyle name="Followed Hyperlink 121" xfId="42"/>
    <cellStyle name="Followed Hyperlink 122" xfId="43"/>
    <cellStyle name="Followed Hyperlink 123" xfId="44"/>
    <cellStyle name="Followed Hyperlink 124" xfId="45"/>
    <cellStyle name="Followed Hyperlink 125" xfId="46"/>
    <cellStyle name="Followed Hyperlink 126" xfId="47"/>
    <cellStyle name="Followed Hyperlink 127" xfId="48"/>
    <cellStyle name="Followed Hyperlink 128" xfId="49"/>
    <cellStyle name="Followed Hyperlink 129" xfId="50"/>
    <cellStyle name="Followed Hyperlink 13" xfId="51"/>
    <cellStyle name="Followed Hyperlink 130" xfId="52"/>
    <cellStyle name="Followed Hyperlink 131" xfId="53"/>
    <cellStyle name="Followed Hyperlink 132" xfId="54"/>
    <cellStyle name="Followed Hyperlink 133" xfId="55"/>
    <cellStyle name="Followed Hyperlink 134" xfId="56"/>
    <cellStyle name="Followed Hyperlink 135" xfId="57"/>
    <cellStyle name="Followed Hyperlink 136" xfId="58"/>
    <cellStyle name="Followed Hyperlink 137" xfId="59"/>
    <cellStyle name="Followed Hyperlink 138" xfId="60"/>
    <cellStyle name="Followed Hyperlink 139" xfId="61"/>
    <cellStyle name="Followed Hyperlink 14" xfId="62"/>
    <cellStyle name="Followed Hyperlink 140" xfId="63"/>
    <cellStyle name="Followed Hyperlink 141" xfId="64"/>
    <cellStyle name="Followed Hyperlink 142" xfId="65"/>
    <cellStyle name="Followed Hyperlink 143" xfId="66"/>
    <cellStyle name="Followed Hyperlink 144" xfId="67"/>
    <cellStyle name="Followed Hyperlink 145" xfId="68"/>
    <cellStyle name="Followed Hyperlink 146" xfId="69"/>
    <cellStyle name="Followed Hyperlink 147" xfId="70"/>
    <cellStyle name="Followed Hyperlink 148" xfId="71"/>
    <cellStyle name="Followed Hyperlink 149" xfId="72"/>
    <cellStyle name="Followed Hyperlink 15" xfId="73"/>
    <cellStyle name="Followed Hyperlink 150" xfId="74"/>
    <cellStyle name="Followed Hyperlink 151" xfId="75"/>
    <cellStyle name="Followed Hyperlink 152" xfId="76"/>
    <cellStyle name="Followed Hyperlink 153" xfId="77"/>
    <cellStyle name="Followed Hyperlink 154" xfId="78"/>
    <cellStyle name="Followed Hyperlink 155" xfId="79"/>
    <cellStyle name="Followed Hyperlink 156" xfId="80"/>
    <cellStyle name="Followed Hyperlink 157" xfId="81"/>
    <cellStyle name="Followed Hyperlink 158" xfId="82"/>
    <cellStyle name="Followed Hyperlink 159" xfId="83"/>
    <cellStyle name="Followed Hyperlink 16" xfId="84"/>
    <cellStyle name="Followed Hyperlink 160" xfId="85"/>
    <cellStyle name="Followed Hyperlink 161" xfId="86"/>
    <cellStyle name="Followed Hyperlink 162" xfId="87"/>
    <cellStyle name="Followed Hyperlink 163" xfId="88"/>
    <cellStyle name="Followed Hyperlink 164" xfId="89"/>
    <cellStyle name="Followed Hyperlink 165" xfId="90"/>
    <cellStyle name="Followed Hyperlink 166" xfId="91"/>
    <cellStyle name="Followed Hyperlink 167" xfId="92"/>
    <cellStyle name="Followed Hyperlink 168" xfId="93"/>
    <cellStyle name="Followed Hyperlink 169" xfId="94"/>
    <cellStyle name="Followed Hyperlink 17" xfId="95"/>
    <cellStyle name="Followed Hyperlink 170" xfId="96"/>
    <cellStyle name="Followed Hyperlink 171" xfId="97"/>
    <cellStyle name="Followed Hyperlink 172" xfId="98"/>
    <cellStyle name="Followed Hyperlink 173" xfId="99"/>
    <cellStyle name="Followed Hyperlink 174" xfId="100"/>
    <cellStyle name="Followed Hyperlink 175" xfId="101"/>
    <cellStyle name="Followed Hyperlink 176" xfId="102"/>
    <cellStyle name="Followed Hyperlink 177" xfId="103"/>
    <cellStyle name="Followed Hyperlink 178" xfId="104"/>
    <cellStyle name="Followed Hyperlink 179" xfId="105"/>
    <cellStyle name="Followed Hyperlink 18" xfId="106"/>
    <cellStyle name="Followed Hyperlink 180" xfId="107"/>
    <cellStyle name="Followed Hyperlink 181" xfId="108"/>
    <cellStyle name="Followed Hyperlink 182" xfId="109"/>
    <cellStyle name="Followed Hyperlink 183" xfId="110"/>
    <cellStyle name="Followed Hyperlink 184" xfId="111"/>
    <cellStyle name="Followed Hyperlink 185" xfId="112"/>
    <cellStyle name="Followed Hyperlink 186" xfId="113"/>
    <cellStyle name="Followed Hyperlink 187" xfId="114"/>
    <cellStyle name="Followed Hyperlink 188" xfId="115"/>
    <cellStyle name="Followed Hyperlink 189" xfId="116"/>
    <cellStyle name="Followed Hyperlink 19" xfId="117"/>
    <cellStyle name="Followed Hyperlink 190" xfId="118"/>
    <cellStyle name="Followed Hyperlink 191" xfId="119"/>
    <cellStyle name="Followed Hyperlink 192" xfId="120"/>
    <cellStyle name="Followed Hyperlink 193" xfId="121"/>
    <cellStyle name="Followed Hyperlink 194" xfId="122"/>
    <cellStyle name="Followed Hyperlink 195" xfId="123"/>
    <cellStyle name="Followed Hyperlink 196" xfId="124"/>
    <cellStyle name="Followed Hyperlink 197" xfId="125"/>
    <cellStyle name="Followed Hyperlink 198" xfId="126"/>
    <cellStyle name="Followed Hyperlink 199" xfId="127"/>
    <cellStyle name="Followed Hyperlink 2" xfId="128"/>
    <cellStyle name="Followed Hyperlink 20" xfId="129"/>
    <cellStyle name="Followed Hyperlink 200" xfId="130"/>
    <cellStyle name="Followed Hyperlink 201" xfId="131"/>
    <cellStyle name="Followed Hyperlink 202" xfId="132"/>
    <cellStyle name="Followed Hyperlink 203" xfId="133"/>
    <cellStyle name="Followed Hyperlink 204" xfId="134"/>
    <cellStyle name="Followed Hyperlink 205" xfId="135"/>
    <cellStyle name="Followed Hyperlink 206" xfId="136"/>
    <cellStyle name="Followed Hyperlink 207" xfId="137"/>
    <cellStyle name="Followed Hyperlink 208" xfId="138"/>
    <cellStyle name="Followed Hyperlink 209" xfId="139"/>
    <cellStyle name="Followed Hyperlink 21" xfId="140"/>
    <cellStyle name="Followed Hyperlink 210" xfId="141"/>
    <cellStyle name="Followed Hyperlink 211" xfId="142"/>
    <cellStyle name="Followed Hyperlink 212" xfId="143"/>
    <cellStyle name="Followed Hyperlink 213" xfId="144"/>
    <cellStyle name="Followed Hyperlink 214" xfId="145"/>
    <cellStyle name="Followed Hyperlink 215" xfId="146"/>
    <cellStyle name="Followed Hyperlink 216" xfId="147"/>
    <cellStyle name="Followed Hyperlink 217" xfId="148"/>
    <cellStyle name="Followed Hyperlink 218" xfId="149"/>
    <cellStyle name="Followed Hyperlink 219" xfId="150"/>
    <cellStyle name="Followed Hyperlink 22" xfId="151"/>
    <cellStyle name="Followed Hyperlink 220" xfId="152"/>
    <cellStyle name="Followed Hyperlink 221" xfId="153"/>
    <cellStyle name="Followed Hyperlink 222" xfId="154"/>
    <cellStyle name="Followed Hyperlink 223" xfId="155"/>
    <cellStyle name="Followed Hyperlink 224" xfId="156"/>
    <cellStyle name="Followed Hyperlink 225" xfId="157"/>
    <cellStyle name="Followed Hyperlink 226" xfId="158"/>
    <cellStyle name="Followed Hyperlink 227" xfId="159"/>
    <cellStyle name="Followed Hyperlink 228" xfId="160"/>
    <cellStyle name="Followed Hyperlink 229" xfId="161"/>
    <cellStyle name="Followed Hyperlink 23" xfId="162"/>
    <cellStyle name="Followed Hyperlink 230" xfId="163"/>
    <cellStyle name="Followed Hyperlink 231" xfId="164"/>
    <cellStyle name="Followed Hyperlink 232" xfId="165"/>
    <cellStyle name="Followed Hyperlink 233" xfId="166"/>
    <cellStyle name="Followed Hyperlink 234" xfId="167"/>
    <cellStyle name="Followed Hyperlink 235" xfId="168"/>
    <cellStyle name="Followed Hyperlink 236" xfId="169"/>
    <cellStyle name="Followed Hyperlink 237" xfId="170"/>
    <cellStyle name="Followed Hyperlink 238" xfId="171"/>
    <cellStyle name="Followed Hyperlink 239" xfId="172"/>
    <cellStyle name="Followed Hyperlink 24" xfId="173"/>
    <cellStyle name="Followed Hyperlink 240" xfId="174"/>
    <cellStyle name="Followed Hyperlink 241" xfId="175"/>
    <cellStyle name="Followed Hyperlink 242" xfId="176"/>
    <cellStyle name="Followed Hyperlink 243" xfId="177"/>
    <cellStyle name="Followed Hyperlink 244" xfId="178"/>
    <cellStyle name="Followed Hyperlink 245" xfId="179"/>
    <cellStyle name="Followed Hyperlink 246" xfId="180"/>
    <cellStyle name="Followed Hyperlink 247" xfId="181"/>
    <cellStyle name="Followed Hyperlink 248" xfId="182"/>
    <cellStyle name="Followed Hyperlink 249" xfId="183"/>
    <cellStyle name="Followed Hyperlink 25" xfId="184"/>
    <cellStyle name="Followed Hyperlink 250" xfId="185"/>
    <cellStyle name="Followed Hyperlink 251" xfId="186"/>
    <cellStyle name="Followed Hyperlink 252" xfId="187"/>
    <cellStyle name="Followed Hyperlink 253" xfId="188"/>
    <cellStyle name="Followed Hyperlink 254" xfId="189"/>
    <cellStyle name="Followed Hyperlink 255" xfId="190"/>
    <cellStyle name="Followed Hyperlink 256" xfId="191"/>
    <cellStyle name="Followed Hyperlink 257" xfId="192"/>
    <cellStyle name="Followed Hyperlink 258" xfId="193"/>
    <cellStyle name="Followed Hyperlink 259" xfId="194"/>
    <cellStyle name="Followed Hyperlink 26" xfId="195"/>
    <cellStyle name="Followed Hyperlink 260" xfId="196"/>
    <cellStyle name="Followed Hyperlink 261" xfId="197"/>
    <cellStyle name="Followed Hyperlink 262" xfId="198"/>
    <cellStyle name="Followed Hyperlink 263" xfId="199"/>
    <cellStyle name="Followed Hyperlink 264" xfId="200"/>
    <cellStyle name="Followed Hyperlink 265" xfId="201"/>
    <cellStyle name="Followed Hyperlink 266" xfId="202"/>
    <cellStyle name="Followed Hyperlink 267" xfId="203"/>
    <cellStyle name="Followed Hyperlink 268" xfId="204"/>
    <cellStyle name="Followed Hyperlink 269" xfId="205"/>
    <cellStyle name="Followed Hyperlink 27" xfId="206"/>
    <cellStyle name="Followed Hyperlink 270" xfId="207"/>
    <cellStyle name="Followed Hyperlink 271" xfId="208"/>
    <cellStyle name="Followed Hyperlink 272" xfId="209"/>
    <cellStyle name="Followed Hyperlink 273" xfId="210"/>
    <cellStyle name="Followed Hyperlink 274" xfId="211"/>
    <cellStyle name="Followed Hyperlink 275" xfId="212"/>
    <cellStyle name="Followed Hyperlink 276" xfId="213"/>
    <cellStyle name="Followed Hyperlink 277" xfId="214"/>
    <cellStyle name="Followed Hyperlink 278" xfId="215"/>
    <cellStyle name="Followed Hyperlink 279" xfId="216"/>
    <cellStyle name="Followed Hyperlink 28" xfId="217"/>
    <cellStyle name="Followed Hyperlink 280" xfId="218"/>
    <cellStyle name="Followed Hyperlink 281" xfId="219"/>
    <cellStyle name="Followed Hyperlink 282" xfId="220"/>
    <cellStyle name="Followed Hyperlink 283" xfId="221"/>
    <cellStyle name="Followed Hyperlink 284" xfId="222"/>
    <cellStyle name="Followed Hyperlink 285" xfId="223"/>
    <cellStyle name="Followed Hyperlink 286" xfId="224"/>
    <cellStyle name="Followed Hyperlink 287" xfId="225"/>
    <cellStyle name="Followed Hyperlink 288" xfId="226"/>
    <cellStyle name="Followed Hyperlink 289" xfId="227"/>
    <cellStyle name="Followed Hyperlink 29" xfId="228"/>
    <cellStyle name="Followed Hyperlink 290" xfId="229"/>
    <cellStyle name="Followed Hyperlink 291" xfId="230"/>
    <cellStyle name="Followed Hyperlink 292" xfId="231"/>
    <cellStyle name="Followed Hyperlink 293" xfId="232"/>
    <cellStyle name="Followed Hyperlink 294" xfId="233"/>
    <cellStyle name="Followed Hyperlink 295" xfId="234"/>
    <cellStyle name="Followed Hyperlink 296" xfId="235"/>
    <cellStyle name="Followed Hyperlink 297" xfId="236"/>
    <cellStyle name="Followed Hyperlink 298" xfId="237"/>
    <cellStyle name="Followed Hyperlink 299" xfId="238"/>
    <cellStyle name="Followed Hyperlink 3" xfId="239"/>
    <cellStyle name="Followed Hyperlink 30" xfId="240"/>
    <cellStyle name="Followed Hyperlink 300" xfId="241"/>
    <cellStyle name="Followed Hyperlink 301" xfId="242"/>
    <cellStyle name="Followed Hyperlink 302" xfId="243"/>
    <cellStyle name="Followed Hyperlink 303" xfId="244"/>
    <cellStyle name="Followed Hyperlink 304" xfId="245"/>
    <cellStyle name="Followed Hyperlink 305" xfId="246"/>
    <cellStyle name="Followed Hyperlink 306" xfId="247"/>
    <cellStyle name="Followed Hyperlink 307" xfId="248"/>
    <cellStyle name="Followed Hyperlink 308" xfId="249"/>
    <cellStyle name="Followed Hyperlink 309" xfId="250"/>
    <cellStyle name="Followed Hyperlink 31" xfId="251"/>
    <cellStyle name="Followed Hyperlink 310" xfId="252"/>
    <cellStyle name="Followed Hyperlink 311" xfId="253"/>
    <cellStyle name="Followed Hyperlink 312" xfId="254"/>
    <cellStyle name="Followed Hyperlink 313" xfId="255"/>
    <cellStyle name="Followed Hyperlink 314" xfId="256"/>
    <cellStyle name="Followed Hyperlink 315" xfId="257"/>
    <cellStyle name="Followed Hyperlink 316" xfId="258"/>
    <cellStyle name="Followed Hyperlink 317" xfId="259"/>
    <cellStyle name="Followed Hyperlink 318" xfId="260"/>
    <cellStyle name="Followed Hyperlink 319" xfId="261"/>
    <cellStyle name="Followed Hyperlink 32" xfId="262"/>
    <cellStyle name="Followed Hyperlink 320" xfId="263"/>
    <cellStyle name="Followed Hyperlink 321" xfId="264"/>
    <cellStyle name="Followed Hyperlink 322" xfId="265"/>
    <cellStyle name="Followed Hyperlink 323" xfId="266"/>
    <cellStyle name="Followed Hyperlink 324" xfId="267"/>
    <cellStyle name="Followed Hyperlink 325" xfId="268"/>
    <cellStyle name="Followed Hyperlink 326" xfId="269"/>
    <cellStyle name="Followed Hyperlink 327" xfId="270"/>
    <cellStyle name="Followed Hyperlink 328" xfId="271"/>
    <cellStyle name="Followed Hyperlink 329" xfId="272"/>
    <cellStyle name="Followed Hyperlink 33" xfId="273"/>
    <cellStyle name="Followed Hyperlink 330" xfId="274"/>
    <cellStyle name="Followed Hyperlink 331" xfId="275"/>
    <cellStyle name="Followed Hyperlink 332" xfId="276"/>
    <cellStyle name="Followed Hyperlink 333" xfId="277"/>
    <cellStyle name="Followed Hyperlink 334" xfId="278"/>
    <cellStyle name="Followed Hyperlink 335" xfId="279"/>
    <cellStyle name="Followed Hyperlink 336" xfId="280"/>
    <cellStyle name="Followed Hyperlink 337" xfId="281"/>
    <cellStyle name="Followed Hyperlink 338" xfId="282"/>
    <cellStyle name="Followed Hyperlink 339" xfId="283"/>
    <cellStyle name="Followed Hyperlink 34" xfId="284"/>
    <cellStyle name="Followed Hyperlink 340" xfId="285"/>
    <cellStyle name="Followed Hyperlink 341" xfId="286"/>
    <cellStyle name="Followed Hyperlink 342" xfId="287"/>
    <cellStyle name="Followed Hyperlink 343" xfId="288"/>
    <cellStyle name="Followed Hyperlink 344" xfId="289"/>
    <cellStyle name="Followed Hyperlink 345" xfId="290"/>
    <cellStyle name="Followed Hyperlink 346" xfId="291"/>
    <cellStyle name="Followed Hyperlink 347" xfId="292"/>
    <cellStyle name="Followed Hyperlink 348" xfId="293"/>
    <cellStyle name="Followed Hyperlink 349" xfId="294"/>
    <cellStyle name="Followed Hyperlink 35" xfId="295"/>
    <cellStyle name="Followed Hyperlink 350" xfId="296"/>
    <cellStyle name="Followed Hyperlink 351" xfId="297"/>
    <cellStyle name="Followed Hyperlink 352" xfId="298"/>
    <cellStyle name="Followed Hyperlink 353" xfId="299"/>
    <cellStyle name="Followed Hyperlink 354" xfId="300"/>
    <cellStyle name="Followed Hyperlink 355" xfId="301"/>
    <cellStyle name="Followed Hyperlink 356" xfId="302"/>
    <cellStyle name="Followed Hyperlink 357" xfId="303"/>
    <cellStyle name="Followed Hyperlink 358" xfId="304"/>
    <cellStyle name="Followed Hyperlink 359" xfId="305"/>
    <cellStyle name="Followed Hyperlink 36" xfId="306"/>
    <cellStyle name="Followed Hyperlink 360" xfId="307"/>
    <cellStyle name="Followed Hyperlink 361" xfId="308"/>
    <cellStyle name="Followed Hyperlink 362" xfId="309"/>
    <cellStyle name="Followed Hyperlink 363" xfId="310"/>
    <cellStyle name="Followed Hyperlink 364" xfId="311"/>
    <cellStyle name="Followed Hyperlink 365" xfId="312"/>
    <cellStyle name="Followed Hyperlink 366" xfId="313"/>
    <cellStyle name="Followed Hyperlink 367" xfId="314"/>
    <cellStyle name="Followed Hyperlink 368" xfId="315"/>
    <cellStyle name="Followed Hyperlink 369" xfId="316"/>
    <cellStyle name="Followed Hyperlink 37" xfId="317"/>
    <cellStyle name="Followed Hyperlink 370" xfId="318"/>
    <cellStyle name="Followed Hyperlink 371" xfId="319"/>
    <cellStyle name="Followed Hyperlink 372" xfId="320"/>
    <cellStyle name="Followed Hyperlink 373" xfId="321"/>
    <cellStyle name="Followed Hyperlink 374" xfId="322"/>
    <cellStyle name="Followed Hyperlink 375" xfId="323"/>
    <cellStyle name="Followed Hyperlink 376" xfId="324"/>
    <cellStyle name="Followed Hyperlink 377" xfId="325"/>
    <cellStyle name="Followed Hyperlink 378" xfId="326"/>
    <cellStyle name="Followed Hyperlink 379" xfId="327"/>
    <cellStyle name="Followed Hyperlink 38" xfId="328"/>
    <cellStyle name="Followed Hyperlink 380" xfId="329"/>
    <cellStyle name="Followed Hyperlink 381" xfId="330"/>
    <cellStyle name="Followed Hyperlink 382" xfId="331"/>
    <cellStyle name="Followed Hyperlink 383" xfId="332"/>
    <cellStyle name="Followed Hyperlink 384" xfId="333"/>
    <cellStyle name="Followed Hyperlink 385" xfId="334"/>
    <cellStyle name="Followed Hyperlink 386" xfId="335"/>
    <cellStyle name="Followed Hyperlink 387" xfId="336"/>
    <cellStyle name="Followed Hyperlink 388" xfId="337"/>
    <cellStyle name="Followed Hyperlink 389" xfId="338"/>
    <cellStyle name="Followed Hyperlink 39" xfId="339"/>
    <cellStyle name="Followed Hyperlink 390" xfId="340"/>
    <cellStyle name="Followed Hyperlink 391" xfId="341"/>
    <cellStyle name="Followed Hyperlink 392" xfId="342"/>
    <cellStyle name="Followed Hyperlink 393" xfId="343"/>
    <cellStyle name="Followed Hyperlink 394" xfId="344"/>
    <cellStyle name="Followed Hyperlink 395" xfId="345"/>
    <cellStyle name="Followed Hyperlink 396" xfId="346"/>
    <cellStyle name="Followed Hyperlink 397" xfId="347"/>
    <cellStyle name="Followed Hyperlink 398" xfId="348"/>
    <cellStyle name="Followed Hyperlink 399" xfId="349"/>
    <cellStyle name="Followed Hyperlink 4" xfId="350"/>
    <cellStyle name="Followed Hyperlink 40" xfId="351"/>
    <cellStyle name="Followed Hyperlink 400" xfId="352"/>
    <cellStyle name="Followed Hyperlink 401" xfId="353"/>
    <cellStyle name="Followed Hyperlink 402" xfId="354"/>
    <cellStyle name="Followed Hyperlink 403" xfId="355"/>
    <cellStyle name="Followed Hyperlink 404" xfId="356"/>
    <cellStyle name="Followed Hyperlink 405" xfId="357"/>
    <cellStyle name="Followed Hyperlink 406" xfId="358"/>
    <cellStyle name="Followed Hyperlink 407" xfId="359"/>
    <cellStyle name="Followed Hyperlink 408" xfId="360"/>
    <cellStyle name="Followed Hyperlink 409" xfId="361"/>
    <cellStyle name="Followed Hyperlink 41" xfId="362"/>
    <cellStyle name="Followed Hyperlink 410" xfId="363"/>
    <cellStyle name="Followed Hyperlink 411" xfId="364"/>
    <cellStyle name="Followed Hyperlink 412" xfId="365"/>
    <cellStyle name="Followed Hyperlink 413" xfId="366"/>
    <cellStyle name="Followed Hyperlink 414" xfId="367"/>
    <cellStyle name="Followed Hyperlink 415" xfId="368"/>
    <cellStyle name="Followed Hyperlink 416" xfId="369"/>
    <cellStyle name="Followed Hyperlink 417" xfId="370"/>
    <cellStyle name="Followed Hyperlink 418" xfId="371"/>
    <cellStyle name="Followed Hyperlink 419" xfId="372"/>
    <cellStyle name="Followed Hyperlink 42" xfId="373"/>
    <cellStyle name="Followed Hyperlink 420" xfId="374"/>
    <cellStyle name="Followed Hyperlink 421" xfId="375"/>
    <cellStyle name="Followed Hyperlink 422" xfId="376"/>
    <cellStyle name="Followed Hyperlink 423" xfId="377"/>
    <cellStyle name="Followed Hyperlink 424" xfId="378"/>
    <cellStyle name="Followed Hyperlink 425" xfId="379"/>
    <cellStyle name="Followed Hyperlink 426" xfId="380"/>
    <cellStyle name="Followed Hyperlink 427" xfId="381"/>
    <cellStyle name="Followed Hyperlink 428" xfId="382"/>
    <cellStyle name="Followed Hyperlink 429" xfId="383"/>
    <cellStyle name="Followed Hyperlink 43" xfId="384"/>
    <cellStyle name="Followed Hyperlink 430" xfId="385"/>
    <cellStyle name="Followed Hyperlink 431" xfId="386"/>
    <cellStyle name="Followed Hyperlink 432" xfId="387"/>
    <cellStyle name="Followed Hyperlink 433" xfId="388"/>
    <cellStyle name="Followed Hyperlink 434" xfId="389"/>
    <cellStyle name="Followed Hyperlink 435" xfId="390"/>
    <cellStyle name="Followed Hyperlink 436" xfId="391"/>
    <cellStyle name="Followed Hyperlink 437" xfId="392"/>
    <cellStyle name="Followed Hyperlink 438" xfId="393"/>
    <cellStyle name="Followed Hyperlink 439" xfId="394"/>
    <cellStyle name="Followed Hyperlink 44" xfId="395"/>
    <cellStyle name="Followed Hyperlink 440" xfId="396"/>
    <cellStyle name="Followed Hyperlink 441" xfId="397"/>
    <cellStyle name="Followed Hyperlink 442" xfId="398"/>
    <cellStyle name="Followed Hyperlink 443" xfId="399"/>
    <cellStyle name="Followed Hyperlink 444" xfId="400"/>
    <cellStyle name="Followed Hyperlink 445" xfId="401"/>
    <cellStyle name="Followed Hyperlink 446" xfId="402"/>
    <cellStyle name="Followed Hyperlink 447" xfId="403"/>
    <cellStyle name="Followed Hyperlink 448" xfId="404"/>
    <cellStyle name="Followed Hyperlink 449" xfId="405"/>
    <cellStyle name="Followed Hyperlink 45" xfId="406"/>
    <cellStyle name="Followed Hyperlink 450" xfId="407"/>
    <cellStyle name="Followed Hyperlink 451" xfId="408"/>
    <cellStyle name="Followed Hyperlink 452" xfId="409"/>
    <cellStyle name="Followed Hyperlink 453" xfId="410"/>
    <cellStyle name="Followed Hyperlink 454" xfId="411"/>
    <cellStyle name="Followed Hyperlink 455" xfId="412"/>
    <cellStyle name="Followed Hyperlink 456" xfId="413"/>
    <cellStyle name="Followed Hyperlink 457" xfId="414"/>
    <cellStyle name="Followed Hyperlink 458" xfId="415"/>
    <cellStyle name="Followed Hyperlink 459" xfId="416"/>
    <cellStyle name="Followed Hyperlink 46" xfId="417"/>
    <cellStyle name="Followed Hyperlink 460" xfId="418"/>
    <cellStyle name="Followed Hyperlink 461" xfId="419"/>
    <cellStyle name="Followed Hyperlink 462" xfId="420"/>
    <cellStyle name="Followed Hyperlink 463" xfId="421"/>
    <cellStyle name="Followed Hyperlink 464" xfId="422"/>
    <cellStyle name="Followed Hyperlink 465" xfId="423"/>
    <cellStyle name="Followed Hyperlink 466" xfId="424"/>
    <cellStyle name="Followed Hyperlink 467" xfId="425"/>
    <cellStyle name="Followed Hyperlink 468" xfId="426"/>
    <cellStyle name="Followed Hyperlink 469" xfId="427"/>
    <cellStyle name="Followed Hyperlink 47" xfId="428"/>
    <cellStyle name="Followed Hyperlink 470" xfId="429"/>
    <cellStyle name="Followed Hyperlink 471" xfId="430"/>
    <cellStyle name="Followed Hyperlink 472" xfId="431"/>
    <cellStyle name="Followed Hyperlink 473" xfId="432"/>
    <cellStyle name="Followed Hyperlink 474" xfId="433"/>
    <cellStyle name="Followed Hyperlink 475" xfId="434"/>
    <cellStyle name="Followed Hyperlink 476" xfId="435"/>
    <cellStyle name="Followed Hyperlink 477" xfId="436"/>
    <cellStyle name="Followed Hyperlink 478" xfId="437"/>
    <cellStyle name="Followed Hyperlink 479" xfId="438"/>
    <cellStyle name="Followed Hyperlink 48" xfId="439"/>
    <cellStyle name="Followed Hyperlink 480" xfId="440"/>
    <cellStyle name="Followed Hyperlink 481" xfId="441"/>
    <cellStyle name="Followed Hyperlink 482" xfId="442"/>
    <cellStyle name="Followed Hyperlink 483" xfId="443"/>
    <cellStyle name="Followed Hyperlink 484" xfId="444"/>
    <cellStyle name="Followed Hyperlink 485" xfId="445"/>
    <cellStyle name="Followed Hyperlink 486" xfId="446"/>
    <cellStyle name="Followed Hyperlink 487" xfId="447"/>
    <cellStyle name="Followed Hyperlink 488" xfId="448"/>
    <cellStyle name="Followed Hyperlink 489" xfId="449"/>
    <cellStyle name="Followed Hyperlink 49" xfId="450"/>
    <cellStyle name="Followed Hyperlink 490" xfId="451"/>
    <cellStyle name="Followed Hyperlink 491" xfId="452"/>
    <cellStyle name="Followed Hyperlink 492" xfId="453"/>
    <cellStyle name="Followed Hyperlink 493" xfId="454"/>
    <cellStyle name="Followed Hyperlink 494" xfId="455"/>
    <cellStyle name="Followed Hyperlink 495" xfId="456"/>
    <cellStyle name="Followed Hyperlink 496" xfId="457"/>
    <cellStyle name="Followed Hyperlink 497" xfId="458"/>
    <cellStyle name="Followed Hyperlink 498" xfId="459"/>
    <cellStyle name="Followed Hyperlink 499" xfId="460"/>
    <cellStyle name="Followed Hyperlink 5" xfId="461"/>
    <cellStyle name="Followed Hyperlink 50" xfId="462"/>
    <cellStyle name="Followed Hyperlink 500" xfId="463"/>
    <cellStyle name="Followed Hyperlink 501" xfId="464"/>
    <cellStyle name="Followed Hyperlink 502" xfId="465"/>
    <cellStyle name="Followed Hyperlink 503" xfId="466"/>
    <cellStyle name="Followed Hyperlink 504" xfId="467"/>
    <cellStyle name="Followed Hyperlink 505" xfId="468"/>
    <cellStyle name="Followed Hyperlink 506" xfId="469"/>
    <cellStyle name="Followed Hyperlink 507" xfId="470"/>
    <cellStyle name="Followed Hyperlink 508" xfId="471"/>
    <cellStyle name="Followed Hyperlink 509" xfId="472"/>
    <cellStyle name="Followed Hyperlink 51" xfId="473"/>
    <cellStyle name="Followed Hyperlink 510" xfId="474"/>
    <cellStyle name="Followed Hyperlink 511" xfId="475"/>
    <cellStyle name="Followed Hyperlink 512" xfId="476"/>
    <cellStyle name="Followed Hyperlink 513" xfId="477"/>
    <cellStyle name="Followed Hyperlink 514" xfId="478"/>
    <cellStyle name="Followed Hyperlink 515" xfId="479"/>
    <cellStyle name="Followed Hyperlink 516" xfId="480"/>
    <cellStyle name="Followed Hyperlink 517" xfId="481"/>
    <cellStyle name="Followed Hyperlink 518" xfId="482"/>
    <cellStyle name="Followed Hyperlink 519" xfId="483"/>
    <cellStyle name="Followed Hyperlink 52" xfId="484"/>
    <cellStyle name="Followed Hyperlink 520" xfId="485"/>
    <cellStyle name="Followed Hyperlink 521" xfId="486"/>
    <cellStyle name="Followed Hyperlink 522" xfId="487"/>
    <cellStyle name="Followed Hyperlink 523" xfId="488"/>
    <cellStyle name="Followed Hyperlink 524" xfId="489"/>
    <cellStyle name="Followed Hyperlink 525" xfId="490"/>
    <cellStyle name="Followed Hyperlink 526" xfId="491"/>
    <cellStyle name="Followed Hyperlink 527" xfId="492"/>
    <cellStyle name="Followed Hyperlink 528" xfId="493"/>
    <cellStyle name="Followed Hyperlink 529" xfId="494"/>
    <cellStyle name="Followed Hyperlink 53" xfId="495"/>
    <cellStyle name="Followed Hyperlink 530" xfId="496"/>
    <cellStyle name="Followed Hyperlink 531" xfId="497"/>
    <cellStyle name="Followed Hyperlink 532" xfId="498"/>
    <cellStyle name="Followed Hyperlink 533" xfId="499"/>
    <cellStyle name="Followed Hyperlink 534" xfId="500"/>
    <cellStyle name="Followed Hyperlink 535" xfId="501"/>
    <cellStyle name="Followed Hyperlink 536" xfId="502"/>
    <cellStyle name="Followed Hyperlink 537" xfId="503"/>
    <cellStyle name="Followed Hyperlink 538" xfId="504"/>
    <cellStyle name="Followed Hyperlink 539" xfId="505"/>
    <cellStyle name="Followed Hyperlink 54" xfId="506"/>
    <cellStyle name="Followed Hyperlink 540" xfId="507"/>
    <cellStyle name="Followed Hyperlink 541" xfId="508"/>
    <cellStyle name="Followed Hyperlink 542" xfId="509"/>
    <cellStyle name="Followed Hyperlink 543" xfId="510"/>
    <cellStyle name="Followed Hyperlink 544" xfId="511"/>
    <cellStyle name="Followed Hyperlink 545" xfId="512"/>
    <cellStyle name="Followed Hyperlink 546" xfId="513"/>
    <cellStyle name="Followed Hyperlink 547" xfId="514"/>
    <cellStyle name="Followed Hyperlink 548" xfId="515"/>
    <cellStyle name="Followed Hyperlink 549" xfId="516"/>
    <cellStyle name="Followed Hyperlink 55" xfId="517"/>
    <cellStyle name="Followed Hyperlink 550" xfId="518"/>
    <cellStyle name="Followed Hyperlink 551" xfId="519"/>
    <cellStyle name="Followed Hyperlink 552" xfId="520"/>
    <cellStyle name="Followed Hyperlink 553" xfId="521"/>
    <cellStyle name="Followed Hyperlink 554" xfId="522"/>
    <cellStyle name="Followed Hyperlink 555" xfId="523"/>
    <cellStyle name="Followed Hyperlink 556" xfId="524"/>
    <cellStyle name="Followed Hyperlink 557" xfId="525"/>
    <cellStyle name="Followed Hyperlink 558" xfId="526"/>
    <cellStyle name="Followed Hyperlink 559" xfId="527"/>
    <cellStyle name="Followed Hyperlink 56" xfId="528"/>
    <cellStyle name="Followed Hyperlink 560" xfId="529"/>
    <cellStyle name="Followed Hyperlink 561" xfId="530"/>
    <cellStyle name="Followed Hyperlink 562" xfId="531"/>
    <cellStyle name="Followed Hyperlink 563" xfId="532"/>
    <cellStyle name="Followed Hyperlink 564" xfId="533"/>
    <cellStyle name="Followed Hyperlink 565" xfId="534"/>
    <cellStyle name="Followed Hyperlink 566" xfId="535"/>
    <cellStyle name="Followed Hyperlink 567" xfId="536"/>
    <cellStyle name="Followed Hyperlink 568" xfId="537"/>
    <cellStyle name="Followed Hyperlink 569" xfId="538"/>
    <cellStyle name="Followed Hyperlink 57" xfId="539"/>
    <cellStyle name="Followed Hyperlink 570" xfId="540"/>
    <cellStyle name="Followed Hyperlink 571" xfId="541"/>
    <cellStyle name="Followed Hyperlink 572" xfId="542"/>
    <cellStyle name="Followed Hyperlink 573" xfId="543"/>
    <cellStyle name="Followed Hyperlink 574" xfId="544"/>
    <cellStyle name="Followed Hyperlink 575" xfId="545"/>
    <cellStyle name="Followed Hyperlink 576" xfId="546"/>
    <cellStyle name="Followed Hyperlink 577" xfId="547"/>
    <cellStyle name="Followed Hyperlink 578" xfId="548"/>
    <cellStyle name="Followed Hyperlink 579" xfId="549"/>
    <cellStyle name="Followed Hyperlink 58" xfId="550"/>
    <cellStyle name="Followed Hyperlink 580" xfId="551"/>
    <cellStyle name="Followed Hyperlink 581" xfId="552"/>
    <cellStyle name="Followed Hyperlink 582" xfId="553"/>
    <cellStyle name="Followed Hyperlink 583" xfId="554"/>
    <cellStyle name="Followed Hyperlink 584" xfId="555"/>
    <cellStyle name="Followed Hyperlink 585" xfId="556"/>
    <cellStyle name="Followed Hyperlink 586" xfId="557"/>
    <cellStyle name="Followed Hyperlink 587" xfId="558"/>
    <cellStyle name="Followed Hyperlink 588" xfId="559"/>
    <cellStyle name="Followed Hyperlink 589" xfId="560"/>
    <cellStyle name="Followed Hyperlink 59" xfId="561"/>
    <cellStyle name="Followed Hyperlink 590" xfId="562"/>
    <cellStyle name="Followed Hyperlink 591" xfId="563"/>
    <cellStyle name="Followed Hyperlink 592" xfId="564"/>
    <cellStyle name="Followed Hyperlink 593" xfId="565"/>
    <cellStyle name="Followed Hyperlink 594" xfId="566"/>
    <cellStyle name="Followed Hyperlink 595" xfId="567"/>
    <cellStyle name="Followed Hyperlink 596" xfId="568"/>
    <cellStyle name="Followed Hyperlink 597" xfId="569"/>
    <cellStyle name="Followed Hyperlink 598" xfId="570"/>
    <cellStyle name="Followed Hyperlink 599" xfId="571"/>
    <cellStyle name="Followed Hyperlink 6" xfId="572"/>
    <cellStyle name="Followed Hyperlink 60" xfId="573"/>
    <cellStyle name="Followed Hyperlink 600" xfId="574"/>
    <cellStyle name="Followed Hyperlink 601" xfId="575"/>
    <cellStyle name="Followed Hyperlink 602" xfId="576"/>
    <cellStyle name="Followed Hyperlink 603" xfId="577"/>
    <cellStyle name="Followed Hyperlink 604" xfId="578"/>
    <cellStyle name="Followed Hyperlink 605" xfId="579"/>
    <cellStyle name="Followed Hyperlink 606" xfId="580"/>
    <cellStyle name="Followed Hyperlink 607" xfId="581"/>
    <cellStyle name="Followed Hyperlink 608" xfId="582"/>
    <cellStyle name="Followed Hyperlink 609" xfId="583"/>
    <cellStyle name="Followed Hyperlink 61" xfId="584"/>
    <cellStyle name="Followed Hyperlink 610" xfId="585"/>
    <cellStyle name="Followed Hyperlink 611" xfId="586"/>
    <cellStyle name="Followed Hyperlink 612" xfId="587"/>
    <cellStyle name="Followed Hyperlink 613" xfId="588"/>
    <cellStyle name="Followed Hyperlink 614" xfId="589"/>
    <cellStyle name="Followed Hyperlink 615" xfId="590"/>
    <cellStyle name="Followed Hyperlink 616" xfId="591"/>
    <cellStyle name="Followed Hyperlink 617" xfId="592"/>
    <cellStyle name="Followed Hyperlink 618" xfId="593"/>
    <cellStyle name="Followed Hyperlink 619" xfId="594"/>
    <cellStyle name="Followed Hyperlink 62" xfId="595"/>
    <cellStyle name="Followed Hyperlink 620" xfId="596"/>
    <cellStyle name="Followed Hyperlink 621" xfId="597"/>
    <cellStyle name="Followed Hyperlink 622" xfId="598"/>
    <cellStyle name="Followed Hyperlink 623" xfId="599"/>
    <cellStyle name="Followed Hyperlink 624" xfId="600"/>
    <cellStyle name="Followed Hyperlink 625" xfId="601"/>
    <cellStyle name="Followed Hyperlink 626" xfId="602"/>
    <cellStyle name="Followed Hyperlink 627" xfId="603"/>
    <cellStyle name="Followed Hyperlink 628" xfId="604"/>
    <cellStyle name="Followed Hyperlink 629" xfId="605"/>
    <cellStyle name="Followed Hyperlink 63" xfId="606"/>
    <cellStyle name="Followed Hyperlink 630" xfId="607"/>
    <cellStyle name="Followed Hyperlink 631" xfId="608"/>
    <cellStyle name="Followed Hyperlink 632" xfId="609"/>
    <cellStyle name="Followed Hyperlink 633" xfId="610"/>
    <cellStyle name="Followed Hyperlink 634" xfId="611"/>
    <cellStyle name="Followed Hyperlink 635" xfId="612"/>
    <cellStyle name="Followed Hyperlink 636" xfId="613"/>
    <cellStyle name="Followed Hyperlink 637" xfId="614"/>
    <cellStyle name="Followed Hyperlink 638" xfId="615"/>
    <cellStyle name="Followed Hyperlink 639" xfId="616"/>
    <cellStyle name="Followed Hyperlink 64" xfId="617"/>
    <cellStyle name="Followed Hyperlink 640" xfId="618"/>
    <cellStyle name="Followed Hyperlink 641" xfId="619"/>
    <cellStyle name="Followed Hyperlink 642" xfId="620"/>
    <cellStyle name="Followed Hyperlink 643" xfId="621"/>
    <cellStyle name="Followed Hyperlink 644" xfId="622"/>
    <cellStyle name="Followed Hyperlink 645" xfId="623"/>
    <cellStyle name="Followed Hyperlink 646" xfId="624"/>
    <cellStyle name="Followed Hyperlink 647" xfId="625"/>
    <cellStyle name="Followed Hyperlink 648" xfId="626"/>
    <cellStyle name="Followed Hyperlink 649" xfId="627"/>
    <cellStyle name="Followed Hyperlink 65" xfId="628"/>
    <cellStyle name="Followed Hyperlink 650" xfId="629"/>
    <cellStyle name="Followed Hyperlink 651" xfId="630"/>
    <cellStyle name="Followed Hyperlink 652" xfId="631"/>
    <cellStyle name="Followed Hyperlink 653" xfId="632"/>
    <cellStyle name="Followed Hyperlink 654" xfId="633"/>
    <cellStyle name="Followed Hyperlink 655" xfId="634"/>
    <cellStyle name="Followed Hyperlink 656" xfId="635"/>
    <cellStyle name="Followed Hyperlink 657" xfId="636"/>
    <cellStyle name="Followed Hyperlink 658" xfId="637"/>
    <cellStyle name="Followed Hyperlink 659" xfId="638"/>
    <cellStyle name="Followed Hyperlink 66" xfId="639"/>
    <cellStyle name="Followed Hyperlink 660" xfId="640"/>
    <cellStyle name="Followed Hyperlink 661" xfId="641"/>
    <cellStyle name="Followed Hyperlink 662" xfId="642"/>
    <cellStyle name="Followed Hyperlink 663" xfId="643"/>
    <cellStyle name="Followed Hyperlink 664" xfId="644"/>
    <cellStyle name="Followed Hyperlink 665" xfId="645"/>
    <cellStyle name="Followed Hyperlink 666" xfId="646"/>
    <cellStyle name="Followed Hyperlink 667" xfId="647"/>
    <cellStyle name="Followed Hyperlink 668" xfId="648"/>
    <cellStyle name="Followed Hyperlink 669" xfId="649"/>
    <cellStyle name="Followed Hyperlink 67" xfId="650"/>
    <cellStyle name="Followed Hyperlink 670" xfId="651"/>
    <cellStyle name="Followed Hyperlink 671" xfId="652"/>
    <cellStyle name="Followed Hyperlink 672" xfId="653"/>
    <cellStyle name="Followed Hyperlink 673" xfId="654"/>
    <cellStyle name="Followed Hyperlink 674" xfId="655"/>
    <cellStyle name="Followed Hyperlink 675" xfId="656"/>
    <cellStyle name="Followed Hyperlink 676" xfId="657"/>
    <cellStyle name="Followed Hyperlink 677" xfId="658"/>
    <cellStyle name="Followed Hyperlink 678" xfId="659"/>
    <cellStyle name="Followed Hyperlink 679" xfId="660"/>
    <cellStyle name="Followed Hyperlink 68" xfId="661"/>
    <cellStyle name="Followed Hyperlink 680" xfId="662"/>
    <cellStyle name="Followed Hyperlink 681" xfId="663"/>
    <cellStyle name="Followed Hyperlink 682" xfId="664"/>
    <cellStyle name="Followed Hyperlink 683" xfId="665"/>
    <cellStyle name="Followed Hyperlink 684" xfId="666"/>
    <cellStyle name="Followed Hyperlink 685" xfId="667"/>
    <cellStyle name="Followed Hyperlink 686" xfId="668"/>
    <cellStyle name="Followed Hyperlink 687" xfId="669"/>
    <cellStyle name="Followed Hyperlink 688" xfId="670"/>
    <cellStyle name="Followed Hyperlink 689" xfId="671"/>
    <cellStyle name="Followed Hyperlink 69" xfId="672"/>
    <cellStyle name="Followed Hyperlink 690" xfId="673"/>
    <cellStyle name="Followed Hyperlink 691" xfId="674"/>
    <cellStyle name="Followed Hyperlink 692" xfId="675"/>
    <cellStyle name="Followed Hyperlink 693" xfId="676"/>
    <cellStyle name="Followed Hyperlink 694" xfId="677"/>
    <cellStyle name="Followed Hyperlink 695" xfId="678"/>
    <cellStyle name="Followed Hyperlink 696" xfId="679"/>
    <cellStyle name="Followed Hyperlink 697" xfId="680"/>
    <cellStyle name="Followed Hyperlink 698" xfId="681"/>
    <cellStyle name="Followed Hyperlink 699" xfId="682"/>
    <cellStyle name="Followed Hyperlink 7" xfId="683"/>
    <cellStyle name="Followed Hyperlink 70" xfId="684"/>
    <cellStyle name="Followed Hyperlink 700" xfId="685"/>
    <cellStyle name="Followed Hyperlink 701" xfId="686"/>
    <cellStyle name="Followed Hyperlink 702" xfId="687"/>
    <cellStyle name="Followed Hyperlink 703" xfId="688"/>
    <cellStyle name="Followed Hyperlink 704" xfId="689"/>
    <cellStyle name="Followed Hyperlink 705" xfId="690"/>
    <cellStyle name="Followed Hyperlink 706" xfId="691"/>
    <cellStyle name="Followed Hyperlink 707" xfId="692"/>
    <cellStyle name="Followed Hyperlink 708" xfId="693"/>
    <cellStyle name="Followed Hyperlink 709" xfId="694"/>
    <cellStyle name="Followed Hyperlink 71" xfId="695"/>
    <cellStyle name="Followed Hyperlink 710" xfId="696"/>
    <cellStyle name="Followed Hyperlink 711" xfId="697"/>
    <cellStyle name="Followed Hyperlink 712" xfId="698"/>
    <cellStyle name="Followed Hyperlink 713" xfId="699"/>
    <cellStyle name="Followed Hyperlink 714" xfId="700"/>
    <cellStyle name="Followed Hyperlink 715" xfId="701"/>
    <cellStyle name="Followed Hyperlink 716" xfId="702"/>
    <cellStyle name="Followed Hyperlink 717" xfId="703"/>
    <cellStyle name="Followed Hyperlink 718" xfId="704"/>
    <cellStyle name="Followed Hyperlink 719" xfId="705"/>
    <cellStyle name="Followed Hyperlink 72" xfId="706"/>
    <cellStyle name="Followed Hyperlink 720" xfId="707"/>
    <cellStyle name="Followed Hyperlink 721" xfId="708"/>
    <cellStyle name="Followed Hyperlink 722" xfId="709"/>
    <cellStyle name="Followed Hyperlink 723" xfId="710"/>
    <cellStyle name="Followed Hyperlink 724" xfId="711"/>
    <cellStyle name="Followed Hyperlink 725" xfId="712"/>
    <cellStyle name="Followed Hyperlink 726" xfId="713"/>
    <cellStyle name="Followed Hyperlink 727" xfId="714"/>
    <cellStyle name="Followed Hyperlink 728" xfId="715"/>
    <cellStyle name="Followed Hyperlink 729" xfId="716"/>
    <cellStyle name="Followed Hyperlink 73" xfId="717"/>
    <cellStyle name="Followed Hyperlink 730" xfId="718"/>
    <cellStyle name="Followed Hyperlink 731" xfId="719"/>
    <cellStyle name="Followed Hyperlink 732" xfId="720"/>
    <cellStyle name="Followed Hyperlink 733" xfId="721"/>
    <cellStyle name="Followed Hyperlink 734" xfId="722"/>
    <cellStyle name="Followed Hyperlink 735" xfId="723"/>
    <cellStyle name="Followed Hyperlink 736" xfId="724"/>
    <cellStyle name="Followed Hyperlink 737" xfId="725"/>
    <cellStyle name="Followed Hyperlink 738" xfId="726"/>
    <cellStyle name="Followed Hyperlink 739" xfId="727"/>
    <cellStyle name="Followed Hyperlink 74" xfId="728"/>
    <cellStyle name="Followed Hyperlink 740" xfId="729"/>
    <cellStyle name="Followed Hyperlink 741" xfId="730"/>
    <cellStyle name="Followed Hyperlink 742" xfId="731"/>
    <cellStyle name="Followed Hyperlink 743" xfId="732"/>
    <cellStyle name="Followed Hyperlink 744" xfId="733"/>
    <cellStyle name="Followed Hyperlink 745" xfId="734"/>
    <cellStyle name="Followed Hyperlink 746" xfId="735"/>
    <cellStyle name="Followed Hyperlink 747" xfId="736"/>
    <cellStyle name="Followed Hyperlink 75" xfId="737"/>
    <cellStyle name="Followed Hyperlink 76" xfId="738"/>
    <cellStyle name="Followed Hyperlink 77" xfId="739"/>
    <cellStyle name="Followed Hyperlink 78" xfId="740"/>
    <cellStyle name="Followed Hyperlink 79" xfId="741"/>
    <cellStyle name="Followed Hyperlink 8" xfId="742"/>
    <cellStyle name="Followed Hyperlink 80" xfId="743"/>
    <cellStyle name="Followed Hyperlink 81" xfId="744"/>
    <cellStyle name="Followed Hyperlink 82" xfId="745"/>
    <cellStyle name="Followed Hyperlink 83" xfId="746"/>
    <cellStyle name="Followed Hyperlink 84" xfId="747"/>
    <cellStyle name="Followed Hyperlink 85" xfId="748"/>
    <cellStyle name="Followed Hyperlink 86" xfId="749"/>
    <cellStyle name="Followed Hyperlink 87" xfId="750"/>
    <cellStyle name="Followed Hyperlink 88" xfId="751"/>
    <cellStyle name="Followed Hyperlink 89" xfId="752"/>
    <cellStyle name="Followed Hyperlink 9" xfId="753"/>
    <cellStyle name="Followed Hyperlink 90" xfId="754"/>
    <cellStyle name="Followed Hyperlink 91" xfId="755"/>
    <cellStyle name="Followed Hyperlink 92" xfId="756"/>
    <cellStyle name="Followed Hyperlink 93" xfId="757"/>
    <cellStyle name="Followed Hyperlink 94" xfId="758"/>
    <cellStyle name="Followed Hyperlink 95" xfId="759"/>
    <cellStyle name="Followed Hyperlink 96" xfId="760"/>
    <cellStyle name="Followed Hyperlink 97" xfId="761"/>
    <cellStyle name="Followed Hyperlink 98" xfId="762"/>
    <cellStyle name="Followed Hyperlink 99" xfId="763"/>
    <cellStyle name="form" xfId="1186"/>
    <cellStyle name="G03_Text" xfId="1187"/>
    <cellStyle name="G07_Bold_2002_figs_Green" xfId="1188"/>
    <cellStyle name="GHG First" xfId="4"/>
    <cellStyle name="GHG First 2" xfId="771"/>
    <cellStyle name="GHG First 2 2" xfId="772"/>
    <cellStyle name="GHG Second" xfId="6"/>
    <cellStyle name="GHG Second 2" xfId="773"/>
    <cellStyle name="GHG Second 2 2" xfId="774"/>
    <cellStyle name="GHG Third" xfId="13"/>
    <cellStyle name="GHG_Title" xfId="7"/>
    <cellStyle name="Good 2" xfId="1189"/>
    <cellStyle name="Good 3" xfId="1190"/>
    <cellStyle name="Grey" xfId="1191"/>
    <cellStyle name="Group1" xfId="1192"/>
    <cellStyle name="H_1998_col_head" xfId="1193"/>
    <cellStyle name="H_1998_col_head 2" xfId="1194"/>
    <cellStyle name="H_1998_col_head_3. Cumulative RSR" xfId="1195"/>
    <cellStyle name="Heading 1 2" xfId="1196"/>
    <cellStyle name="Heading 1 3" xfId="1197"/>
    <cellStyle name="Heading 2 2" xfId="1198"/>
    <cellStyle name="Heading 2 3" xfId="1199"/>
    <cellStyle name="Heading 3 2" xfId="1200"/>
    <cellStyle name="Heading 3 3" xfId="1201"/>
    <cellStyle name="Heading 4 2" xfId="1202"/>
    <cellStyle name="Heading 4 3" xfId="1203"/>
    <cellStyle name="Heading2" xfId="1204"/>
    <cellStyle name="Headline I" xfId="1205"/>
    <cellStyle name="Headline II" xfId="1206"/>
    <cellStyle name="Headline III" xfId="1207"/>
    <cellStyle name="Hyperlink" xfId="779" builtinId="8"/>
    <cellStyle name="Hyperlink 2" xfId="775"/>
    <cellStyle name="Hyperlink black" xfId="1208"/>
    <cellStyle name="Iau?iue_0_SODERJ" xfId="1209"/>
    <cellStyle name="Îáű÷íűé_0_SODERJ" xfId="1210"/>
    <cellStyle name="Iniiar nraecou" xfId="1211"/>
    <cellStyle name="Input [yellow]" xfId="1212"/>
    <cellStyle name="Input 2" xfId="1213"/>
    <cellStyle name="Input 3" xfId="1214"/>
    <cellStyle name="Input 4" xfId="1215"/>
    <cellStyle name="Input 5" xfId="1216"/>
    <cellStyle name="Input 6" xfId="1217"/>
    <cellStyle name="Input 7" xfId="1218"/>
    <cellStyle name="Land use" xfId="14"/>
    <cellStyle name="Linked Cell 2" xfId="1219"/>
    <cellStyle name="Linked Cell 3" xfId="1220"/>
    <cellStyle name="Moneda [0]_VERA" xfId="1221"/>
    <cellStyle name="Moneda_VERA" xfId="1222"/>
    <cellStyle name="Neiciue craieiaie" xfId="1223"/>
    <cellStyle name="Neutral 2" xfId="1224"/>
    <cellStyle name="Neutral 3" xfId="1225"/>
    <cellStyle name="New" xfId="1226"/>
    <cellStyle name="New 2" xfId="1227"/>
    <cellStyle name="Normal" xfId="0" builtinId="0"/>
    <cellStyle name="Normal - Style1" xfId="1228"/>
    <cellStyle name="Normal 10" xfId="1229"/>
    <cellStyle name="Normal 11" xfId="1230"/>
    <cellStyle name="Normal 12" xfId="1231"/>
    <cellStyle name="Normal 13" xfId="1232"/>
    <cellStyle name="Normal 14" xfId="1233"/>
    <cellStyle name="Normal 15" xfId="1234"/>
    <cellStyle name="Normal 16" xfId="1235"/>
    <cellStyle name="Normal 17" xfId="1236"/>
    <cellStyle name="Normal 18" xfId="1237"/>
    <cellStyle name="Normal 19" xfId="1238"/>
    <cellStyle name="Normal 2" xfId="1"/>
    <cellStyle name="Normal 2 2" xfId="776"/>
    <cellStyle name="Normal 20" xfId="1239"/>
    <cellStyle name="Normal 21" xfId="1240"/>
    <cellStyle name="Normal 22" xfId="1241"/>
    <cellStyle name="Normal 23" xfId="1242"/>
    <cellStyle name="Normal 24" xfId="1243"/>
    <cellStyle name="Normal 25" xfId="1244"/>
    <cellStyle name="Normal 26" xfId="1245"/>
    <cellStyle name="Normal 27" xfId="1246"/>
    <cellStyle name="Normal 28" xfId="1247"/>
    <cellStyle name="Normal 29" xfId="1248"/>
    <cellStyle name="Normal 3" xfId="764"/>
    <cellStyle name="Normal 30" xfId="1249"/>
    <cellStyle name="Normal 31" xfId="1250"/>
    <cellStyle name="Normal 32" xfId="1251"/>
    <cellStyle name="Normal 33" xfId="1252"/>
    <cellStyle name="Normal 34" xfId="1253"/>
    <cellStyle name="Normal 35" xfId="1254"/>
    <cellStyle name="Normal 36" xfId="1255"/>
    <cellStyle name="Normal 37" xfId="1256"/>
    <cellStyle name="Normal 38" xfId="1257"/>
    <cellStyle name="Normal 39" xfId="1258"/>
    <cellStyle name="Normal 4" xfId="3"/>
    <cellStyle name="Normal 40" xfId="1259"/>
    <cellStyle name="Normal 41" xfId="1260"/>
    <cellStyle name="Normal 42" xfId="1261"/>
    <cellStyle name="Normal 43" xfId="1262"/>
    <cellStyle name="Normal 44" xfId="1263"/>
    <cellStyle name="Normal 45" xfId="1264"/>
    <cellStyle name="Normal 46" xfId="1265"/>
    <cellStyle name="Normal 47" xfId="1266"/>
    <cellStyle name="Normal 48" xfId="1267"/>
    <cellStyle name="Normal 49" xfId="1268"/>
    <cellStyle name="Normal 5" xfId="767"/>
    <cellStyle name="Normal 5 2" xfId="777"/>
    <cellStyle name="Normal 50" xfId="1269"/>
    <cellStyle name="Normal 51" xfId="1270"/>
    <cellStyle name="Normal 52" xfId="1271"/>
    <cellStyle name="Normal 53" xfId="1272"/>
    <cellStyle name="Normal 54" xfId="1273"/>
    <cellStyle name="Normal 55" xfId="1274"/>
    <cellStyle name="Normal 56" xfId="1275"/>
    <cellStyle name="Normal 57" xfId="1276"/>
    <cellStyle name="Normal 58" xfId="1277"/>
    <cellStyle name="Normal 59" xfId="1278"/>
    <cellStyle name="Normal 6" xfId="768"/>
    <cellStyle name="Normal 60" xfId="1279"/>
    <cellStyle name="Normal 7" xfId="778"/>
    <cellStyle name="Normal 8" xfId="1280"/>
    <cellStyle name="Normal 9" xfId="1281"/>
    <cellStyle name="Normal1" xfId="1282"/>
    <cellStyle name="normбlnм_laroux" xfId="1283"/>
    <cellStyle name="Note 2" xfId="1284"/>
    <cellStyle name="Note 3" xfId="1285"/>
    <cellStyle name="Note 4" xfId="1286"/>
    <cellStyle name="NoZero" xfId="1287"/>
    <cellStyle name="NoZero 2" xfId="1288"/>
    <cellStyle name="NoZeroFixed1" xfId="1289"/>
    <cellStyle name="NoZeroFixed1 2" xfId="1290"/>
    <cellStyle name="Num1" xfId="1291"/>
    <cellStyle name="Num1 2" xfId="1292"/>
    <cellStyle name="Num2" xfId="1293"/>
    <cellStyle name="Num2 2" xfId="1294"/>
    <cellStyle name="Ociriniaue [0]_10F1_250" xfId="1295"/>
    <cellStyle name="Ôčíŕíńîâűé [0]_10F1_250" xfId="1296"/>
    <cellStyle name="Ociriniaue [0]_13F1_330" xfId="1297"/>
    <cellStyle name="Ôčíŕíńîâűé [0]_13F1_330" xfId="1298"/>
    <cellStyle name="Ociriniaue [0]_14F1_520" xfId="1299"/>
    <cellStyle name="Ôčíŕíńîâűé [0]_14F1_520" xfId="1300"/>
    <cellStyle name="Ociriniaue [0]_17F1_626" xfId="1301"/>
    <cellStyle name="Ôčíŕíńîâűé [0]_17F1_626" xfId="1302"/>
    <cellStyle name="Ociriniaue [0]_19F1_628" xfId="1303"/>
    <cellStyle name="Ôčíŕíńîâűé [0]_19F1_628" xfId="1304"/>
    <cellStyle name="Ociriniaue [0]_240_60_7" xfId="1305"/>
    <cellStyle name="Ôčíŕíńîâűé [0]_240_60_7" xfId="1306"/>
    <cellStyle name="Ociriniaue [0]_240_61DB" xfId="1307"/>
    <cellStyle name="Ôčíŕíńîâűé [0]_240_61DB" xfId="1308"/>
    <cellStyle name="Ociriniaue [0]_5F1_140" xfId="1309"/>
    <cellStyle name="Ôčíŕíńîâűé [0]_5F1_140" xfId="1310"/>
    <cellStyle name="Ociriniaue [0]_5F1_140 2" xfId="1311"/>
    <cellStyle name="Ôčíŕíńîâűé [0]_5F1_140 2" xfId="1312"/>
    <cellStyle name="Ociriniaue [0]_5F1_140 3" xfId="1313"/>
    <cellStyle name="Ôčíŕíńîâűé [0]_5F1_140 3" xfId="1314"/>
    <cellStyle name="Ociriniaue [0]_5F1_140 4" xfId="1315"/>
    <cellStyle name="Ôčíŕíńîâűé [0]_5F1_140 4" xfId="1316"/>
    <cellStyle name="Ociriniaue [0]_620_60_7" xfId="1317"/>
    <cellStyle name="Ôčíŕíńîâűé [0]_620_60_7" xfId="1318"/>
    <cellStyle name="Ociriniaue [0]_TMP626" xfId="1319"/>
    <cellStyle name="Ôčíŕíńîâűé [0]_TMP626" xfId="1320"/>
    <cellStyle name="Ociriniaue_10F1_250" xfId="1321"/>
    <cellStyle name="Ôčíŕíńîâűé_10F1_250" xfId="1322"/>
    <cellStyle name="Ociriniaue_13F1_330" xfId="1323"/>
    <cellStyle name="Ôčíŕíńîâűé_13F1_330" xfId="1324"/>
    <cellStyle name="Ociriniaue_14F1_520" xfId="1325"/>
    <cellStyle name="Ôčíŕíńîâűé_14F1_520" xfId="1326"/>
    <cellStyle name="Ociriniaue_17F1_626" xfId="1327"/>
    <cellStyle name="Ôčíŕíńîâűé_17F1_626" xfId="1328"/>
    <cellStyle name="Ociriniaue_19F1_628" xfId="1329"/>
    <cellStyle name="Ôčíŕíńîâűé_19F1_628" xfId="1330"/>
    <cellStyle name="Ociriniaue_240_60_7" xfId="1331"/>
    <cellStyle name="Ôčíŕíńîâűé_240_60_7" xfId="1332"/>
    <cellStyle name="Ociriniaue_240_61DB" xfId="1333"/>
    <cellStyle name="Ôčíŕíńîâűé_240_61DB" xfId="1334"/>
    <cellStyle name="Ociriniaue_5F1_140" xfId="1335"/>
    <cellStyle name="Ôčíŕíńîâűé_5F1_140" xfId="1336"/>
    <cellStyle name="Ociriniaue_5F1_140 2" xfId="1337"/>
    <cellStyle name="Ôčíŕíńîâűé_5F1_140 2" xfId="1338"/>
    <cellStyle name="Ociriniaue_5F1_140 3" xfId="1339"/>
    <cellStyle name="Ôčíŕíńîâűé_5F1_140 3" xfId="1340"/>
    <cellStyle name="Ociriniaue_5F1_140 4" xfId="1341"/>
    <cellStyle name="Ôčíŕíńîâűé_5F1_140 4" xfId="1342"/>
    <cellStyle name="Ociriniaue_620_60_7" xfId="1343"/>
    <cellStyle name="Ôčíŕíńîâűé_620_60_7" xfId="1344"/>
    <cellStyle name="Ociriniaue_TMP626" xfId="1345"/>
    <cellStyle name="Ôčíŕíńîâűé_TMP626" xfId="1346"/>
    <cellStyle name="Option" xfId="1347"/>
    <cellStyle name="Option 2" xfId="1348"/>
    <cellStyle name="OptionHeading" xfId="1349"/>
    <cellStyle name="Output 2" xfId="1350"/>
    <cellStyle name="Output 3" xfId="1351"/>
    <cellStyle name="P $,(0)" xfId="1352"/>
    <cellStyle name="P $,(0) 2" xfId="1353"/>
    <cellStyle name="P $,(2)" xfId="1354"/>
    <cellStyle name="P $,(2) 2" xfId="1355"/>
    <cellStyle name="P, (0)" xfId="1356"/>
    <cellStyle name="P, (0) 2" xfId="1357"/>
    <cellStyle name="Percent [2]" xfId="1358"/>
    <cellStyle name="Percent [2] 2" xfId="1359"/>
    <cellStyle name="Percent 10" xfId="1360"/>
    <cellStyle name="Percent 11" xfId="1361"/>
    <cellStyle name="Percent 12" xfId="1362"/>
    <cellStyle name="Percent 13" xfId="1363"/>
    <cellStyle name="Percent 14" xfId="1364"/>
    <cellStyle name="Percent 15" xfId="1365"/>
    <cellStyle name="Percent 16" xfId="1366"/>
    <cellStyle name="Percent 17" xfId="1367"/>
    <cellStyle name="Percent 18" xfId="1368"/>
    <cellStyle name="Percent 19" xfId="1369"/>
    <cellStyle name="Percent 2" xfId="765"/>
    <cellStyle name="Percent 20" xfId="1370"/>
    <cellStyle name="Percent 21" xfId="1371"/>
    <cellStyle name="Percent 3" xfId="15"/>
    <cellStyle name="Percent 4" xfId="1372"/>
    <cellStyle name="Percent 5" xfId="1373"/>
    <cellStyle name="Percent 6" xfId="1374"/>
    <cellStyle name="Percent 7" xfId="1375"/>
    <cellStyle name="Percent 8" xfId="1376"/>
    <cellStyle name="Percent 9" xfId="1377"/>
    <cellStyle name="Plan" xfId="1378"/>
    <cellStyle name="Pr Fixed (1)" xfId="1379"/>
    <cellStyle name="Pr Fixed (1) 2" xfId="1380"/>
    <cellStyle name="Pr Fixed (2)" xfId="1381"/>
    <cellStyle name="Pr, -0" xfId="1382"/>
    <cellStyle name="Pr, -0 2" xfId="1383"/>
    <cellStyle name="Previous" xfId="1384"/>
    <cellStyle name="Product" xfId="1385"/>
    <cellStyle name="Prot $,(0)" xfId="1386"/>
    <cellStyle name="Prot $,(0) 2" xfId="1387"/>
    <cellStyle name="Prot $,(2)" xfId="1388"/>
    <cellStyle name="Prot $,(2) 2" xfId="1389"/>
    <cellStyle name="Prot Fixed (1)" xfId="1390"/>
    <cellStyle name="Prot Fixed (1) 2" xfId="1391"/>
    <cellStyle name="Prot, (0)" xfId="1392"/>
    <cellStyle name="Prot, (0) 2" xfId="1393"/>
    <cellStyle name="Prot, Fixed (2)" xfId="1394"/>
    <cellStyle name="Prot, Fixed (2) 2" xfId="1395"/>
    <cellStyle name="Prot, Fixed (3)" xfId="1396"/>
    <cellStyle name="Prot, Fixed (3) 2" xfId="1397"/>
    <cellStyle name="Protected" xfId="1398"/>
    <cellStyle name="Protected 2" xfId="1399"/>
    <cellStyle name="SAPBEXaggData" xfId="1400"/>
    <cellStyle name="SAPBEXaggData 2" xfId="1401"/>
    <cellStyle name="SAPBEXaggDataEmph" xfId="1402"/>
    <cellStyle name="SAPBEXaggDataEmph 2" xfId="1403"/>
    <cellStyle name="SAPBEXaggDataEmph_4Q12 A&amp;D" xfId="1404"/>
    <cellStyle name="SAPBEXaggItem" xfId="1405"/>
    <cellStyle name="SAPBEXaggItem 2" xfId="1406"/>
    <cellStyle name="SAPBEXaggItem_4Q12 A&amp;D" xfId="1407"/>
    <cellStyle name="SAPBEXaggItemX" xfId="1408"/>
    <cellStyle name="SAPBEXaggItemX 2" xfId="1409"/>
    <cellStyle name="SAPBEXchaText" xfId="1410"/>
    <cellStyle name="SAPBEXchaText 2" xfId="1411"/>
    <cellStyle name="SAPBEXchaText 3" xfId="1412"/>
    <cellStyle name="SAPBEXchaText_4Q12 A&amp;D" xfId="1413"/>
    <cellStyle name="SAPBEXexcBad7" xfId="1414"/>
    <cellStyle name="SAPBEXexcBad7 2" xfId="1415"/>
    <cellStyle name="SAPBEXexcBad7 3" xfId="1416"/>
    <cellStyle name="SAPBEXexcBad8" xfId="1417"/>
    <cellStyle name="SAPBEXexcBad8 2" xfId="1418"/>
    <cellStyle name="SAPBEXexcBad8 3" xfId="1419"/>
    <cellStyle name="SAPBEXexcBad9" xfId="1420"/>
    <cellStyle name="SAPBEXexcBad9 2" xfId="1421"/>
    <cellStyle name="SAPBEXexcBad9 3" xfId="1422"/>
    <cellStyle name="SAPBEXexcCritical4" xfId="1423"/>
    <cellStyle name="SAPBEXexcCritical4 2" xfId="1424"/>
    <cellStyle name="SAPBEXexcCritical4 3" xfId="1425"/>
    <cellStyle name="SAPBEXexcCritical5" xfId="1426"/>
    <cellStyle name="SAPBEXexcCritical5 2" xfId="1427"/>
    <cellStyle name="SAPBEXexcCritical5 3" xfId="1428"/>
    <cellStyle name="SAPBEXexcCritical6" xfId="1429"/>
    <cellStyle name="SAPBEXexcCritical6 2" xfId="1430"/>
    <cellStyle name="SAPBEXexcCritical6 3" xfId="1431"/>
    <cellStyle name="SAPBEXexcGood1" xfId="1432"/>
    <cellStyle name="SAPBEXexcGood1 2" xfId="1433"/>
    <cellStyle name="SAPBEXexcGood1 3" xfId="1434"/>
    <cellStyle name="SAPBEXexcGood2" xfId="1435"/>
    <cellStyle name="SAPBEXexcGood2 2" xfId="1436"/>
    <cellStyle name="SAPBEXexcGood2 3" xfId="1437"/>
    <cellStyle name="SAPBEXexcGood3" xfId="1438"/>
    <cellStyle name="SAPBEXexcGood3 2" xfId="1439"/>
    <cellStyle name="SAPBEXexcGood3 3" xfId="1440"/>
    <cellStyle name="SAPBEXfilterDrill" xfId="1441"/>
    <cellStyle name="SAPBEXfilterDrill 2" xfId="1442"/>
    <cellStyle name="SAPBEXfilterDrill 3" xfId="1443"/>
    <cellStyle name="SAPBEXfilterItem" xfId="1444"/>
    <cellStyle name="SAPBEXfilterItem 2" xfId="1445"/>
    <cellStyle name="SAPBEXfilterItem 3" xfId="1446"/>
    <cellStyle name="SAPBEXfilterItem 4" xfId="1447"/>
    <cellStyle name="SAPBEXfilterItem_3. Cumulative RSR" xfId="1448"/>
    <cellStyle name="SAPBEXfilterText" xfId="1449"/>
    <cellStyle name="SAPBEXfilterText 2" xfId="1450"/>
    <cellStyle name="SAPBEXformats" xfId="1451"/>
    <cellStyle name="SAPBEXformats 2" xfId="1452"/>
    <cellStyle name="SAPBEXformats 3" xfId="1453"/>
    <cellStyle name="SAPBEXheaderItem" xfId="1454"/>
    <cellStyle name="SAPBEXheaderItem 2" xfId="1455"/>
    <cellStyle name="SAPBEXheaderItem 3" xfId="1456"/>
    <cellStyle name="SAPBEXheaderItem 4" xfId="1457"/>
    <cellStyle name="SAPBEXheaderText" xfId="1458"/>
    <cellStyle name="SAPBEXheaderText 2" xfId="1459"/>
    <cellStyle name="SAPBEXheaderText 3" xfId="1460"/>
    <cellStyle name="SAPBEXheaderText 4" xfId="1461"/>
    <cellStyle name="SAPBEXHLevel0" xfId="1462"/>
    <cellStyle name="SAPBEXHLevel0 2" xfId="1463"/>
    <cellStyle name="SAPBEXHLevel0 3" xfId="1464"/>
    <cellStyle name="SAPBEXHLevel0X" xfId="1465"/>
    <cellStyle name="SAPBEXHLevel0X 2" xfId="1466"/>
    <cellStyle name="SAPBEXHLevel0X 3" xfId="1467"/>
    <cellStyle name="SAPBEXHLevel0X_3. Cumulative RSR" xfId="1468"/>
    <cellStyle name="SAPBEXHLevel1" xfId="1469"/>
    <cellStyle name="SAPBEXHLevel1 2" xfId="1470"/>
    <cellStyle name="SAPBEXHLevel1 3" xfId="1471"/>
    <cellStyle name="SAPBEXHLevel1X" xfId="1472"/>
    <cellStyle name="SAPBEXHLevel1X 2" xfId="1473"/>
    <cellStyle name="SAPBEXHLevel1X 3" xfId="1474"/>
    <cellStyle name="SAPBEXHLevel2" xfId="1475"/>
    <cellStyle name="SAPBEXHLevel2 2" xfId="1476"/>
    <cellStyle name="SAPBEXHLevel2 3" xfId="1477"/>
    <cellStyle name="SAPBEXHLevel2X" xfId="1478"/>
    <cellStyle name="SAPBEXHLevel2X 2" xfId="1479"/>
    <cellStyle name="SAPBEXHLevel2X 3" xfId="1480"/>
    <cellStyle name="SAPBEXHLevel3" xfId="1481"/>
    <cellStyle name="SAPBEXHLevel3 2" xfId="1482"/>
    <cellStyle name="SAPBEXHLevel3 3" xfId="1483"/>
    <cellStyle name="SAPBEXHLevel3X" xfId="1484"/>
    <cellStyle name="SAPBEXHLevel3X 2" xfId="1485"/>
    <cellStyle name="SAPBEXHLevel3X 3" xfId="1486"/>
    <cellStyle name="SAPBEXinputData" xfId="1487"/>
    <cellStyle name="SAPBEXinputData 2" xfId="1488"/>
    <cellStyle name="SAPBEXinputData 3" xfId="1489"/>
    <cellStyle name="SAPBEXresData" xfId="1490"/>
    <cellStyle name="SAPBEXresData 2" xfId="1491"/>
    <cellStyle name="SAPBEXresData 3" xfId="1492"/>
    <cellStyle name="SAPBEXresDataEmph" xfId="1493"/>
    <cellStyle name="SAPBEXresDataEmph 2" xfId="1494"/>
    <cellStyle name="SAPBEXresItem" xfId="1495"/>
    <cellStyle name="SAPBEXresItem 2" xfId="1496"/>
    <cellStyle name="SAPBEXresItem 3" xfId="1497"/>
    <cellStyle name="SAPBEXresItemX" xfId="1498"/>
    <cellStyle name="SAPBEXresItemX 2" xfId="1499"/>
    <cellStyle name="SAPBEXresItemX 3" xfId="1500"/>
    <cellStyle name="SAPBEXstdData" xfId="1501"/>
    <cellStyle name="SAPBEXstdData 2" xfId="1502"/>
    <cellStyle name="SAPBEXstdData 3" xfId="1503"/>
    <cellStyle name="SAPBEXstdData 4" xfId="1504"/>
    <cellStyle name="SAPBEXstdData_Chems production Source" xfId="1505"/>
    <cellStyle name="SAPBEXstdDataEmph" xfId="1506"/>
    <cellStyle name="SAPBEXstdDataEmph 2" xfId="1507"/>
    <cellStyle name="SAPBEXstdDataEmph_4Q12 A&amp;D" xfId="1508"/>
    <cellStyle name="SAPBEXstdItem" xfId="1509"/>
    <cellStyle name="SAPBEXstdItem 2" xfId="1510"/>
    <cellStyle name="SAPBEXstdItem 3" xfId="1511"/>
    <cellStyle name="SAPBEXstdItem 4" xfId="1512"/>
    <cellStyle name="SAPBEXstdItem_3. Cumulative RSR" xfId="1513"/>
    <cellStyle name="SAPBEXstdItemX" xfId="1514"/>
    <cellStyle name="SAPBEXstdItemX 2" xfId="1515"/>
    <cellStyle name="SAPBEXstdItemX 3" xfId="1516"/>
    <cellStyle name="SAPBEXstdItemX 4" xfId="1517"/>
    <cellStyle name="SAPBEXtitle" xfId="1518"/>
    <cellStyle name="SAPBEXtitle 2" xfId="1519"/>
    <cellStyle name="SAPBEXtitle 3" xfId="1520"/>
    <cellStyle name="SAPBEXunassignedItem" xfId="1521"/>
    <cellStyle name="SAPBEXundefined" xfId="1522"/>
    <cellStyle name="SAPBEXundefined 2" xfId="1523"/>
    <cellStyle name="SAPBEXundefined 3" xfId="1524"/>
    <cellStyle name="Scientific" xfId="1525"/>
    <cellStyle name="Scientific 2" xfId="1526"/>
    <cellStyle name="Sheet Title" xfId="1527"/>
    <cellStyle name="Shell" xfId="1528"/>
    <cellStyle name="Style 1" xfId="1529"/>
    <cellStyle name="Style D green" xfId="1530"/>
    <cellStyle name="Style E" xfId="1531"/>
    <cellStyle name="Table_Body" xfId="16"/>
    <cellStyle name="Text" xfId="1532"/>
    <cellStyle name="Title 2" xfId="1533"/>
    <cellStyle name="Title 3" xfId="1534"/>
    <cellStyle name="TorF" xfId="1535"/>
    <cellStyle name="Total 2" xfId="1536"/>
    <cellStyle name="Total 3" xfId="1537"/>
    <cellStyle name="Unit" xfId="1538"/>
    <cellStyle name="Unit 2" xfId="1539"/>
    <cellStyle name="Unp $,(0)" xfId="1540"/>
    <cellStyle name="Unp $,(0) 2" xfId="1541"/>
    <cellStyle name="Unp $,(2)" xfId="1542"/>
    <cellStyle name="Unp $,(2) 2" xfId="1543"/>
    <cellStyle name="Unp Comma [0]" xfId="1544"/>
    <cellStyle name="Unp Comma [0] 2" xfId="1545"/>
    <cellStyle name="Unp Comma 0" xfId="1546"/>
    <cellStyle name="Unp Comma 0 2" xfId="1547"/>
    <cellStyle name="Unp comment" xfId="1548"/>
    <cellStyle name="Unp Fixed (1)" xfId="1549"/>
    <cellStyle name="Unp Fixed (1) 2" xfId="1550"/>
    <cellStyle name="Unp Fixed (2)" xfId="1551"/>
    <cellStyle name="Unp Fixed (2) 2" xfId="1552"/>
    <cellStyle name="Unp Fixed (3)" xfId="1553"/>
    <cellStyle name="Unp Fixed (3) 2" xfId="1554"/>
    <cellStyle name="Unp Fixed (4)" xfId="1555"/>
    <cellStyle name="Unp Fixed (4) 2" xfId="1556"/>
    <cellStyle name="Unp Gen" xfId="1557"/>
    <cellStyle name="Unp Name" xfId="1558"/>
    <cellStyle name="Unp NegComma [0]" xfId="1559"/>
    <cellStyle name="Unp NegComma [0] 2" xfId="1560"/>
    <cellStyle name="Unp Percent" xfId="1561"/>
    <cellStyle name="Unp Percent 2" xfId="1562"/>
    <cellStyle name="Unp Pos$, [2]" xfId="1563"/>
    <cellStyle name="Unp Pos$, [2] 2" xfId="1564"/>
    <cellStyle name="Unp PosComma [0]" xfId="1565"/>
    <cellStyle name="Unp PosComma [0] 2" xfId="1566"/>
    <cellStyle name="Unp PosFixed [1]" xfId="1567"/>
    <cellStyle name="Unp PosFixed [1] 2" xfId="1568"/>
    <cellStyle name="Unp PosFixed [2]" xfId="1569"/>
    <cellStyle name="Unp PosFixed [3]" xfId="1570"/>
    <cellStyle name="Unp PosPercent" xfId="1571"/>
    <cellStyle name="Unp PosPercent 2" xfId="1572"/>
    <cellStyle name="Unp, -0" xfId="1573"/>
    <cellStyle name="Unp, -0 2" xfId="1574"/>
    <cellStyle name="Unprotected" xfId="1575"/>
    <cellStyle name="User_Free" xfId="5"/>
    <cellStyle name="User_Free 2" xfId="1611"/>
    <cellStyle name="User_Locked" xfId="2"/>
    <cellStyle name="Venting" xfId="17"/>
    <cellStyle name="Warning Text 2" xfId="1576"/>
    <cellStyle name="Warning Text 3" xfId="1577"/>
    <cellStyle name="XL3 Blue" xfId="1578"/>
    <cellStyle name="XL3 Blue 2" xfId="1579"/>
    <cellStyle name="XL3 Blue 2 2" xfId="1580"/>
    <cellStyle name="XL3 Blue 3" xfId="1581"/>
    <cellStyle name="XL3 Green" xfId="1582"/>
    <cellStyle name="XL3 Green 2" xfId="1583"/>
    <cellStyle name="XL3 Green 2 2" xfId="1584"/>
    <cellStyle name="XL3 Green 3" xfId="1585"/>
    <cellStyle name="XL3 Orange" xfId="1586"/>
    <cellStyle name="XL3 Orange 2" xfId="1587"/>
    <cellStyle name="XL3 Orange 2 2" xfId="1588"/>
    <cellStyle name="XL3 Orange 3" xfId="1589"/>
    <cellStyle name="XL3 Red" xfId="1590"/>
    <cellStyle name="XL3 Red 2" xfId="1591"/>
    <cellStyle name="XL3 Red 2 2" xfId="1592"/>
    <cellStyle name="XL3 Red 3" xfId="1593"/>
    <cellStyle name="XL3 Yellow" xfId="1594"/>
    <cellStyle name="XL3 Yellow 2" xfId="1595"/>
    <cellStyle name="XL3 Yellow 2 2" xfId="1596"/>
    <cellStyle name="XL3 Yellow 3" xfId="1597"/>
    <cellStyle name="YorN" xfId="1598"/>
    <cellStyle name="Заголовок" xfId="1599"/>
    <cellStyle name="Итоги" xfId="1600"/>
    <cellStyle name="Итого по строке" xfId="1601"/>
    <cellStyle name="Обычный_АУР_приложения" xfId="1602"/>
    <cellStyle name="Основа таблицы" xfId="1603"/>
    <cellStyle name="Подзаголовок" xfId="1604"/>
    <cellStyle name="Подстрока" xfId="1605"/>
    <cellStyle name="Простая строка" xfId="1606"/>
    <cellStyle name="Сложный заголовок" xfId="1607"/>
    <cellStyle name="Тысячи [0]_laroux" xfId="1608"/>
    <cellStyle name="Тысячи [а]" xfId="1609"/>
    <cellStyle name="Тысячи_laroux" xfId="16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96" Type="http://schemas.openxmlformats.org/officeDocument/2006/relationships/worksheet" Target="worksheets/sheet196.xml"/><Relationship Id="rId200"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1"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theme" Target="theme/theme1.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connections" Target="connection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s>
</file>

<file path=xl/queryTables/queryTable1.xml><?xml version="1.0" encoding="utf-8"?>
<queryTable xmlns="http://schemas.openxmlformats.org/spreadsheetml/2006/main" name="ogor2012dd"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8.xml.rels><?xml version="1.0" encoding="UTF-8" standalone="yes"?>
<Relationships xmlns="http://schemas.openxmlformats.org/package/2006/relationships"><Relationship Id="rId8" Type="http://schemas.openxmlformats.org/officeDocument/2006/relationships/hyperlink" Target="http://www.ecfr.gov/cgi-bin/text-idx?SID=6f22dcdb3775cc7cf4f10b5de385954b&amp;tpl=/ecfrbrowse/Title40/40cfr98_main_02.tpl" TargetMode="External"/><Relationship Id="rId3" Type="http://schemas.openxmlformats.org/officeDocument/2006/relationships/hyperlink" Target="http://ghgdata.epa.gov/ghgp/service/html/2012?id=1001650&amp;ds=E" TargetMode="External"/><Relationship Id="rId7" Type="http://schemas.openxmlformats.org/officeDocument/2006/relationships/hyperlink" Target="http://ghgdata.epa.gov/ghgp/service/html/2012?id=1008172&amp;ds=E" TargetMode="External"/><Relationship Id="rId2" Type="http://schemas.openxmlformats.org/officeDocument/2006/relationships/hyperlink" Target="http://ghgdata.epa.gov/ghgp/service/html/2012?id=1001649&amp;ds=E" TargetMode="External"/><Relationship Id="rId1" Type="http://schemas.openxmlformats.org/officeDocument/2006/relationships/hyperlink" Target="http://ghgdata.epa.gov/ghgp/main.do" TargetMode="External"/><Relationship Id="rId6" Type="http://schemas.openxmlformats.org/officeDocument/2006/relationships/hyperlink" Target="http://ghgdata.epa.gov/ghgp/service/html/2012?id=1003023&amp;ds=E" TargetMode="External"/><Relationship Id="rId11" Type="http://schemas.openxmlformats.org/officeDocument/2006/relationships/printerSettings" Target="../printerSettings/printerSettings17.bin"/><Relationship Id="rId5" Type="http://schemas.openxmlformats.org/officeDocument/2006/relationships/hyperlink" Target="http://ghgdata.epa.gov/ghgp/service/html/2012?id=1001628&amp;ds=E" TargetMode="External"/><Relationship Id="rId10" Type="http://schemas.openxmlformats.org/officeDocument/2006/relationships/hyperlink" Target="http://dec.alaska.gov/Applications/Air/airtoolsweb/AirPermitsApprovalsAndPublicNotices" TargetMode="External"/><Relationship Id="rId4" Type="http://schemas.openxmlformats.org/officeDocument/2006/relationships/hyperlink" Target="http://ghgdata.epa.gov/ghgp/service/html/2012?id=1001737&amp;ds=E" TargetMode="External"/><Relationship Id="rId9" Type="http://schemas.openxmlformats.org/officeDocument/2006/relationships/hyperlink" Target="http://www.epa.gov/ghgreporting/reporters/subpart/w.html" TargetMode="External"/></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17" Type="http://schemas.openxmlformats.org/officeDocument/2006/relationships/hyperlink" Target="http://wogcc.state.wy.us/BtnFieldnm.cfm?nCode=1812" TargetMode="External"/><Relationship Id="rId299" Type="http://schemas.openxmlformats.org/officeDocument/2006/relationships/hyperlink" Target="http://wogcc.state.wy.us/BtnFieldnm.cfm?nCode=2359" TargetMode="External"/><Relationship Id="rId303" Type="http://schemas.openxmlformats.org/officeDocument/2006/relationships/hyperlink" Target="http://wogcc.state.wy.us/BtnFieldnm.cfm?nCode=1451" TargetMode="External"/><Relationship Id="rId21" Type="http://schemas.openxmlformats.org/officeDocument/2006/relationships/hyperlink" Target="http://wogcc.state.wy.us/BtnFieldnm.cfm?nCode=1055" TargetMode="External"/><Relationship Id="rId42" Type="http://schemas.openxmlformats.org/officeDocument/2006/relationships/hyperlink" Target="http://wogcc.state.wy.us/BtnFieldnm.cfm?nCode=4595" TargetMode="External"/><Relationship Id="rId63" Type="http://schemas.openxmlformats.org/officeDocument/2006/relationships/hyperlink" Target="http://wogcc.state.wy.us/BtnFieldnm.cfm?nCode=4041" TargetMode="External"/><Relationship Id="rId84" Type="http://schemas.openxmlformats.org/officeDocument/2006/relationships/hyperlink" Target="http://wogcc.state.wy.us/BtnFieldnm.cfm?nCode=1631" TargetMode="External"/><Relationship Id="rId138" Type="http://schemas.openxmlformats.org/officeDocument/2006/relationships/hyperlink" Target="http://wogcc.state.wy.us/BtnFieldnm.cfm?nCode=4619" TargetMode="External"/><Relationship Id="rId159" Type="http://schemas.openxmlformats.org/officeDocument/2006/relationships/hyperlink" Target="http://wogcc.state.wy.us/BtnFieldnm.cfm?nCode=1703" TargetMode="External"/><Relationship Id="rId170" Type="http://schemas.openxmlformats.org/officeDocument/2006/relationships/hyperlink" Target="http://wogcc.state.wy.us/BtnFieldnm.cfm?nCode=1049" TargetMode="External"/><Relationship Id="rId191" Type="http://schemas.openxmlformats.org/officeDocument/2006/relationships/hyperlink" Target="http://wogcc.state.wy.us/BtnFieldnm.cfm?nCode=1715" TargetMode="External"/><Relationship Id="rId205" Type="http://schemas.openxmlformats.org/officeDocument/2006/relationships/hyperlink" Target="http://wogcc.state.wy.us/BtnFieldnm.cfm?nCode=1835" TargetMode="External"/><Relationship Id="rId226" Type="http://schemas.openxmlformats.org/officeDocument/2006/relationships/hyperlink" Target="http://wogcc.state.wy.us/BtnFieldnm.cfm?nCode=1436" TargetMode="External"/><Relationship Id="rId247" Type="http://schemas.openxmlformats.org/officeDocument/2006/relationships/hyperlink" Target="http://wogcc.state.wy.us/BtnFieldnm.cfm?nCode=3917" TargetMode="External"/><Relationship Id="rId107" Type="http://schemas.openxmlformats.org/officeDocument/2006/relationships/hyperlink" Target="http://wogcc.state.wy.us/BtnFieldnm.cfm?nCode=1194" TargetMode="External"/><Relationship Id="rId268" Type="http://schemas.openxmlformats.org/officeDocument/2006/relationships/hyperlink" Target="http://wogcc.state.wy.us/BtnFieldnm.cfm?nCode=4767" TargetMode="External"/><Relationship Id="rId289" Type="http://schemas.openxmlformats.org/officeDocument/2006/relationships/hyperlink" Target="http://wogcc.state.wy.us/BtnFieldnm.cfm?nCode=1311" TargetMode="External"/><Relationship Id="rId11" Type="http://schemas.openxmlformats.org/officeDocument/2006/relationships/hyperlink" Target="http://wogcc.state.wy.us/BtnFieldnm.cfm?nCode=3443" TargetMode="External"/><Relationship Id="rId32" Type="http://schemas.openxmlformats.org/officeDocument/2006/relationships/hyperlink" Target="http://wogcc.state.wy.us/BtnFieldnm.cfm?nCode=2453" TargetMode="External"/><Relationship Id="rId53" Type="http://schemas.openxmlformats.org/officeDocument/2006/relationships/hyperlink" Target="http://wogcc.state.wy.us/BtnFieldnm.cfm?nCode=2273" TargetMode="External"/><Relationship Id="rId74" Type="http://schemas.openxmlformats.org/officeDocument/2006/relationships/hyperlink" Target="http://wogcc.state.wy.us/BtnFieldnm.cfm?nCode=3983" TargetMode="External"/><Relationship Id="rId128" Type="http://schemas.openxmlformats.org/officeDocument/2006/relationships/hyperlink" Target="http://wogcc.state.wy.us/BtnFieldnm.cfm?nCode=2537" TargetMode="External"/><Relationship Id="rId149" Type="http://schemas.openxmlformats.org/officeDocument/2006/relationships/hyperlink" Target="http://wogcc.state.wy.us/BtnFieldnm.cfm?nCode=1723" TargetMode="External"/><Relationship Id="rId314" Type="http://schemas.openxmlformats.org/officeDocument/2006/relationships/hyperlink" Target="http://wogcc.state.wy.us/BtnFieldnm.cfm?nCode=1115" TargetMode="External"/><Relationship Id="rId5" Type="http://schemas.openxmlformats.org/officeDocument/2006/relationships/hyperlink" Target="http://wogcc.state.wy.us/BtnFieldnm.cfm?nCode=4367" TargetMode="External"/><Relationship Id="rId95" Type="http://schemas.openxmlformats.org/officeDocument/2006/relationships/hyperlink" Target="http://wogcc.state.wy.us/BtnFieldnm.cfm?nCode=2292" TargetMode="External"/><Relationship Id="rId160" Type="http://schemas.openxmlformats.org/officeDocument/2006/relationships/hyperlink" Target="http://wogcc.state.wy.us/BtnFieldnm.cfm?nCode=3977" TargetMode="External"/><Relationship Id="rId181" Type="http://schemas.openxmlformats.org/officeDocument/2006/relationships/hyperlink" Target="http://wogcc.state.wy.us/BtnFieldnm.cfm?nCode=1742" TargetMode="External"/><Relationship Id="rId216" Type="http://schemas.openxmlformats.org/officeDocument/2006/relationships/hyperlink" Target="http://wogcc.state.wy.us/BtnFieldnm.cfm?nCode=4820" TargetMode="External"/><Relationship Id="rId237" Type="http://schemas.openxmlformats.org/officeDocument/2006/relationships/hyperlink" Target="http://wogcc.state.wy.us/BtnFieldnm.cfm?nCode=1235" TargetMode="External"/><Relationship Id="rId258" Type="http://schemas.openxmlformats.org/officeDocument/2006/relationships/hyperlink" Target="http://wogcc.state.wy.us/BtnFieldnm.cfm?nCode=1656" TargetMode="External"/><Relationship Id="rId279" Type="http://schemas.openxmlformats.org/officeDocument/2006/relationships/hyperlink" Target="http://wogcc.state.wy.us/BtnFieldnm.cfm?nCode=1181" TargetMode="External"/><Relationship Id="rId22" Type="http://schemas.openxmlformats.org/officeDocument/2006/relationships/hyperlink" Target="http://wogcc.state.wy.us/BtnFieldnm.cfm?nCode=4739" TargetMode="External"/><Relationship Id="rId43" Type="http://schemas.openxmlformats.org/officeDocument/2006/relationships/hyperlink" Target="http://wogcc.state.wy.us/BtnFieldnm.cfm?nCode=1697" TargetMode="External"/><Relationship Id="rId64" Type="http://schemas.openxmlformats.org/officeDocument/2006/relationships/hyperlink" Target="http://wogcc.state.wy.us/BtnFieldnm.cfm?nCode=2627" TargetMode="External"/><Relationship Id="rId118" Type="http://schemas.openxmlformats.org/officeDocument/2006/relationships/hyperlink" Target="http://wogcc.state.wy.us/BtnFieldnm.cfm?nCode=4586" TargetMode="External"/><Relationship Id="rId139" Type="http://schemas.openxmlformats.org/officeDocument/2006/relationships/hyperlink" Target="http://wogcc.state.wy.us/BtnFieldnm.cfm?nCode=4637" TargetMode="External"/><Relationship Id="rId290" Type="http://schemas.openxmlformats.org/officeDocument/2006/relationships/hyperlink" Target="http://wogcc.state.wy.us/BtnFieldnm.cfm?nCode=2727" TargetMode="External"/><Relationship Id="rId304" Type="http://schemas.openxmlformats.org/officeDocument/2006/relationships/hyperlink" Target="http://wogcc.state.wy.us/BtnFieldnm.cfm?nCode=1461" TargetMode="External"/><Relationship Id="rId85" Type="http://schemas.openxmlformats.org/officeDocument/2006/relationships/hyperlink" Target="http://wogcc.state.wy.us/BtnFieldnm.cfm?nCode=3641" TargetMode="External"/><Relationship Id="rId150" Type="http://schemas.openxmlformats.org/officeDocument/2006/relationships/hyperlink" Target="http://wogcc.state.wy.us/BtnFieldnm.cfm?nCode=3305" TargetMode="External"/><Relationship Id="rId171" Type="http://schemas.openxmlformats.org/officeDocument/2006/relationships/hyperlink" Target="http://wogcc.state.wy.us/BtnFieldnm.cfm?nCode=2445" TargetMode="External"/><Relationship Id="rId192" Type="http://schemas.openxmlformats.org/officeDocument/2006/relationships/hyperlink" Target="http://wogcc.state.wy.us/BtnFieldnm.cfm?nCode=1367" TargetMode="External"/><Relationship Id="rId206" Type="http://schemas.openxmlformats.org/officeDocument/2006/relationships/hyperlink" Target="http://wogcc.state.wy.us/BtnFieldnm.cfm?nCode=1285" TargetMode="External"/><Relationship Id="rId227" Type="http://schemas.openxmlformats.org/officeDocument/2006/relationships/hyperlink" Target="http://wogcc.state.wy.us/BtnFieldnm.cfm?nCode=1472" TargetMode="External"/><Relationship Id="rId248" Type="http://schemas.openxmlformats.org/officeDocument/2006/relationships/hyperlink" Target="http://wogcc.state.wy.us/BtnFieldnm.cfm?nCode=2185" TargetMode="External"/><Relationship Id="rId269" Type="http://schemas.openxmlformats.org/officeDocument/2006/relationships/hyperlink" Target="http://wogcc.state.wy.us/BtnFieldnm.cfm?nCode=1555" TargetMode="External"/><Relationship Id="rId12" Type="http://schemas.openxmlformats.org/officeDocument/2006/relationships/hyperlink" Target="http://wogcc.state.wy.us/BtnFieldnm.cfm?nCode=3437" TargetMode="External"/><Relationship Id="rId33" Type="http://schemas.openxmlformats.org/officeDocument/2006/relationships/hyperlink" Target="http://wogcc.state.wy.us/BtnFieldnm.cfm?nCode=2783" TargetMode="External"/><Relationship Id="rId108" Type="http://schemas.openxmlformats.org/officeDocument/2006/relationships/hyperlink" Target="http://wogcc.state.wy.us/BtnFieldnm.cfm?nCode=2306" TargetMode="External"/><Relationship Id="rId129" Type="http://schemas.openxmlformats.org/officeDocument/2006/relationships/hyperlink" Target="http://wogcc.state.wy.us/BtnFieldnm.cfm?nCode=2927" TargetMode="External"/><Relationship Id="rId280" Type="http://schemas.openxmlformats.org/officeDocument/2006/relationships/hyperlink" Target="http://wogcc.state.wy.us/BtnFieldnm.cfm?nCode=1517" TargetMode="External"/><Relationship Id="rId315" Type="http://schemas.openxmlformats.org/officeDocument/2006/relationships/hyperlink" Target="http://wogcc.state.wy.us/BtnFieldnm.cfm?nCode=1623" TargetMode="External"/><Relationship Id="rId54" Type="http://schemas.openxmlformats.org/officeDocument/2006/relationships/hyperlink" Target="http://wogcc.state.wy.us/BtnFieldnm.cfm?nCode=2297" TargetMode="External"/><Relationship Id="rId75" Type="http://schemas.openxmlformats.org/officeDocument/2006/relationships/hyperlink" Target="http://wogcc.state.wy.us/BtnFieldnm.cfm?nCode=1376" TargetMode="External"/><Relationship Id="rId96" Type="http://schemas.openxmlformats.org/officeDocument/2006/relationships/hyperlink" Target="http://wogcc.state.wy.us/BtnFieldnm.cfm?nCode=3671" TargetMode="External"/><Relationship Id="rId140" Type="http://schemas.openxmlformats.org/officeDocument/2006/relationships/hyperlink" Target="http://wogcc.state.wy.us/BtnFieldnm.cfm?nCode=1507" TargetMode="External"/><Relationship Id="rId161" Type="http://schemas.openxmlformats.org/officeDocument/2006/relationships/hyperlink" Target="http://wogcc.state.wy.us/BtnFieldnm.cfm?nCode=1254" TargetMode="External"/><Relationship Id="rId182" Type="http://schemas.openxmlformats.org/officeDocument/2006/relationships/hyperlink" Target="http://wogcc.state.wy.us/BtnFieldnm.cfm?nCode=4136" TargetMode="External"/><Relationship Id="rId217" Type="http://schemas.openxmlformats.org/officeDocument/2006/relationships/hyperlink" Target="http://wogcc.state.wy.us/BtnFieldnm.cfm?nCode=1813" TargetMode="External"/><Relationship Id="rId6" Type="http://schemas.openxmlformats.org/officeDocument/2006/relationships/hyperlink" Target="http://wogcc.state.wy.us/BtnFieldnm.cfm?nCode=2260" TargetMode="External"/><Relationship Id="rId238" Type="http://schemas.openxmlformats.org/officeDocument/2006/relationships/hyperlink" Target="http://wogcc.state.wy.us/BtnFieldnm.cfm?nCode=1829" TargetMode="External"/><Relationship Id="rId259" Type="http://schemas.openxmlformats.org/officeDocument/2006/relationships/hyperlink" Target="http://wogcc.state.wy.us/BtnFieldnm.cfm?nCode=1643" TargetMode="External"/><Relationship Id="rId23" Type="http://schemas.openxmlformats.org/officeDocument/2006/relationships/hyperlink" Target="http://wogcc.state.wy.us/BtnFieldnm.cfm?nCode=3711" TargetMode="External"/><Relationship Id="rId119" Type="http://schemas.openxmlformats.org/officeDocument/2006/relationships/hyperlink" Target="http://wogcc.state.wy.us/BtnFieldnm.cfm?nCode=1380" TargetMode="External"/><Relationship Id="rId270" Type="http://schemas.openxmlformats.org/officeDocument/2006/relationships/hyperlink" Target="http://wogcc.state.wy.us/BtnFieldnm.cfm?nCode=1607" TargetMode="External"/><Relationship Id="rId291" Type="http://schemas.openxmlformats.org/officeDocument/2006/relationships/hyperlink" Target="http://wogcc.state.wy.us/BtnFieldnm.cfm?nCode=3173" TargetMode="External"/><Relationship Id="rId305" Type="http://schemas.openxmlformats.org/officeDocument/2006/relationships/hyperlink" Target="http://wogcc.state.wy.us/BtnFieldnm.cfm?nCode=2341" TargetMode="External"/><Relationship Id="rId44" Type="http://schemas.openxmlformats.org/officeDocument/2006/relationships/hyperlink" Target="http://wogcc.state.wy.us/BtnFieldnm.cfm?nCode=2310" TargetMode="External"/><Relationship Id="rId65" Type="http://schemas.openxmlformats.org/officeDocument/2006/relationships/hyperlink" Target="http://wogcc.state.wy.us/BtnFieldnm.cfm?nCode=1145" TargetMode="External"/><Relationship Id="rId86" Type="http://schemas.openxmlformats.org/officeDocument/2006/relationships/hyperlink" Target="http://wogcc.state.wy.us/BtnFieldnm.cfm?nCode=1354" TargetMode="External"/><Relationship Id="rId130" Type="http://schemas.openxmlformats.org/officeDocument/2006/relationships/hyperlink" Target="http://wogcc.state.wy.us/BtnFieldnm.cfm?nCode=3203" TargetMode="External"/><Relationship Id="rId151" Type="http://schemas.openxmlformats.org/officeDocument/2006/relationships/hyperlink" Target="http://wogcc.state.wy.us/BtnFieldnm.cfm?nCode=1818" TargetMode="External"/><Relationship Id="rId172" Type="http://schemas.openxmlformats.org/officeDocument/2006/relationships/hyperlink" Target="http://wogcc.state.wy.us/BtnFieldnm.cfm?nCode=1667" TargetMode="External"/><Relationship Id="rId193" Type="http://schemas.openxmlformats.org/officeDocument/2006/relationships/hyperlink" Target="http://wogcc.state.wy.us/BtnFieldnm.cfm?nCode=2229" TargetMode="External"/><Relationship Id="rId207" Type="http://schemas.openxmlformats.org/officeDocument/2006/relationships/hyperlink" Target="http://wogcc.state.wy.us/BtnFieldnm.cfm?nCode=1778" TargetMode="External"/><Relationship Id="rId228" Type="http://schemas.openxmlformats.org/officeDocument/2006/relationships/hyperlink" Target="http://wogcc.state.wy.us/BtnFieldnm.cfm?nCode=2885" TargetMode="External"/><Relationship Id="rId249" Type="http://schemas.openxmlformats.org/officeDocument/2006/relationships/hyperlink" Target="http://wogcc.state.wy.us/BtnFieldnm.cfm?nCode=2669" TargetMode="External"/><Relationship Id="rId13" Type="http://schemas.openxmlformats.org/officeDocument/2006/relationships/hyperlink" Target="http://wogcc.state.wy.us/BtnFieldnm.cfm?nCode=1410" TargetMode="External"/><Relationship Id="rId109" Type="http://schemas.openxmlformats.org/officeDocument/2006/relationships/hyperlink" Target="http://wogcc.state.wy.us/BtnFieldnm.cfm?nCode=1424" TargetMode="External"/><Relationship Id="rId260" Type="http://schemas.openxmlformats.org/officeDocument/2006/relationships/hyperlink" Target="http://wogcc.state.wy.us/BtnFieldnm.cfm?nCode=3137" TargetMode="External"/><Relationship Id="rId281" Type="http://schemas.openxmlformats.org/officeDocument/2006/relationships/hyperlink" Target="http://wogcc.state.wy.us/BtnFieldnm.cfm?nCode=3521" TargetMode="External"/><Relationship Id="rId316" Type="http://schemas.openxmlformats.org/officeDocument/2006/relationships/hyperlink" Target="http://wogcc.state.wy.us/BtnFieldnm.cfm?nCode=1728" TargetMode="External"/><Relationship Id="rId34" Type="http://schemas.openxmlformats.org/officeDocument/2006/relationships/hyperlink" Target="http://wogcc.state.wy.us/BtnFieldnm.cfm?nCode=4013" TargetMode="External"/><Relationship Id="rId55" Type="http://schemas.openxmlformats.org/officeDocument/2006/relationships/hyperlink" Target="http://wogcc.state.wy.us/BtnFieldnm.cfm?nCode=4554" TargetMode="External"/><Relationship Id="rId76" Type="http://schemas.openxmlformats.org/officeDocument/2006/relationships/hyperlink" Target="http://wogcc.state.wy.us/BtnFieldnm.cfm?nCode=1406" TargetMode="External"/><Relationship Id="rId97" Type="http://schemas.openxmlformats.org/officeDocument/2006/relationships/hyperlink" Target="http://wogcc.state.wy.us/BtnFieldnm.cfm?nCode=3463" TargetMode="External"/><Relationship Id="rId120" Type="http://schemas.openxmlformats.org/officeDocument/2006/relationships/hyperlink" Target="http://wogcc.state.wy.us/BtnFieldnm.cfm?nCode=3461" TargetMode="External"/><Relationship Id="rId141" Type="http://schemas.openxmlformats.org/officeDocument/2006/relationships/hyperlink" Target="http://wogcc.state.wy.us/BtnFieldnm.cfm?nCode=1529" TargetMode="External"/><Relationship Id="rId7" Type="http://schemas.openxmlformats.org/officeDocument/2006/relationships/hyperlink" Target="http://wogcc.state.wy.us/BtnFieldnm.cfm?nCode=4007" TargetMode="External"/><Relationship Id="rId162" Type="http://schemas.openxmlformats.org/officeDocument/2006/relationships/hyperlink" Target="http://wogcc.state.wy.us/BtnFieldnm.cfm?nCode=2903" TargetMode="External"/><Relationship Id="rId183" Type="http://schemas.openxmlformats.org/officeDocument/2006/relationships/hyperlink" Target="http://wogcc.state.wy.us/BtnFieldnm.cfm?nCode=3320" TargetMode="External"/><Relationship Id="rId218" Type="http://schemas.openxmlformats.org/officeDocument/2006/relationships/hyperlink" Target="http://wogcc.state.wy.us/BtnFieldnm.cfm?nCode=1521" TargetMode="External"/><Relationship Id="rId239" Type="http://schemas.openxmlformats.org/officeDocument/2006/relationships/hyperlink" Target="http://wogcc.state.wy.us/BtnFieldnm.cfm?nCode=1491" TargetMode="External"/><Relationship Id="rId250" Type="http://schemas.openxmlformats.org/officeDocument/2006/relationships/hyperlink" Target="http://wogcc.state.wy.us/BtnFieldnm.cfm?nCode=1222" TargetMode="External"/><Relationship Id="rId271" Type="http://schemas.openxmlformats.org/officeDocument/2006/relationships/hyperlink" Target="http://wogcc.state.wy.us/BtnFieldnm.cfm?nCode=2498" TargetMode="External"/><Relationship Id="rId292" Type="http://schemas.openxmlformats.org/officeDocument/2006/relationships/hyperlink" Target="http://wogcc.state.wy.us/BtnFieldnm.cfm?nCode=1682" TargetMode="External"/><Relationship Id="rId306" Type="http://schemas.openxmlformats.org/officeDocument/2006/relationships/hyperlink" Target="http://wogcc.state.wy.us/BtnFieldnm.cfm?nCode=4163" TargetMode="External"/><Relationship Id="rId24" Type="http://schemas.openxmlformats.org/officeDocument/2006/relationships/hyperlink" Target="http://wogcc.state.wy.us/BtnFieldnm.cfm?nCode=1799" TargetMode="External"/><Relationship Id="rId45" Type="http://schemas.openxmlformats.org/officeDocument/2006/relationships/hyperlink" Target="http://wogcc.state.wy.us/BtnFieldnm.cfm?nCode=1745" TargetMode="External"/><Relationship Id="rId66" Type="http://schemas.openxmlformats.org/officeDocument/2006/relationships/hyperlink" Target="http://wogcc.state.wy.us/BtnFieldnm.cfm?nCode=2741" TargetMode="External"/><Relationship Id="rId87" Type="http://schemas.openxmlformats.org/officeDocument/2006/relationships/hyperlink" Target="http://wogcc.state.wy.us/BtnFieldnm.cfm?nCode=3568" TargetMode="External"/><Relationship Id="rId110" Type="http://schemas.openxmlformats.org/officeDocument/2006/relationships/hyperlink" Target="http://wogcc.state.wy.us/BtnFieldnm.cfm?nCode=3455" TargetMode="External"/><Relationship Id="rId131" Type="http://schemas.openxmlformats.org/officeDocument/2006/relationships/hyperlink" Target="http://wogcc.state.wy.us/BtnFieldnm.cfm?nCode=1913" TargetMode="External"/><Relationship Id="rId152" Type="http://schemas.openxmlformats.org/officeDocument/2006/relationships/hyperlink" Target="http://wogcc.state.wy.us/BtnFieldnm.cfm?nCode=1257" TargetMode="External"/><Relationship Id="rId173" Type="http://schemas.openxmlformats.org/officeDocument/2006/relationships/hyperlink" Target="http://wogcc.state.wy.us/BtnFieldnm.cfm?nCode=2843" TargetMode="External"/><Relationship Id="rId194" Type="http://schemas.openxmlformats.org/officeDocument/2006/relationships/hyperlink" Target="http://wogcc.state.wy.us/BtnFieldnm.cfm?nCode=1825" TargetMode="External"/><Relationship Id="rId208" Type="http://schemas.openxmlformats.org/officeDocument/2006/relationships/hyperlink" Target="http://wogcc.state.wy.us/BtnFieldnm.cfm?nCode=1575" TargetMode="External"/><Relationship Id="rId229" Type="http://schemas.openxmlformats.org/officeDocument/2006/relationships/hyperlink" Target="http://wogcc.state.wy.us/BtnFieldnm.cfm?nCode=2381" TargetMode="External"/><Relationship Id="rId19" Type="http://schemas.openxmlformats.org/officeDocument/2006/relationships/hyperlink" Target="http://wogcc.state.wy.us/BtnFieldnm.cfm?nCode=3941" TargetMode="External"/><Relationship Id="rId224" Type="http://schemas.openxmlformats.org/officeDocument/2006/relationships/hyperlink" Target="http://wogcc.state.wy.us/BtnFieldnm.cfm?nCode=1535" TargetMode="External"/><Relationship Id="rId240" Type="http://schemas.openxmlformats.org/officeDocument/2006/relationships/hyperlink" Target="http://wogcc.state.wy.us/BtnFieldnm.cfm?nCode=2558" TargetMode="External"/><Relationship Id="rId245" Type="http://schemas.openxmlformats.org/officeDocument/2006/relationships/hyperlink" Target="http://wogcc.state.wy.us/BtnFieldnm.cfm?nCode=2165" TargetMode="External"/><Relationship Id="rId261" Type="http://schemas.openxmlformats.org/officeDocument/2006/relationships/hyperlink" Target="http://wogcc.state.wy.us/BtnFieldnm.cfm?nCode=3584" TargetMode="External"/><Relationship Id="rId266" Type="http://schemas.openxmlformats.org/officeDocument/2006/relationships/hyperlink" Target="http://wogcc.state.wy.us/BtnFieldnm.cfm?nCode=1402" TargetMode="External"/><Relationship Id="rId287" Type="http://schemas.openxmlformats.org/officeDocument/2006/relationships/hyperlink" Target="http://wogcc.state.wy.us/BtnFieldnm.cfm?nCode=1382" TargetMode="External"/><Relationship Id="rId14" Type="http://schemas.openxmlformats.org/officeDocument/2006/relationships/hyperlink" Target="http://wogcc.state.wy.us/BtnFieldnm.cfm?nCode=2651" TargetMode="External"/><Relationship Id="rId30" Type="http://schemas.openxmlformats.org/officeDocument/2006/relationships/hyperlink" Target="http://wogcc.state.wy.us/BtnFieldnm.cfm?nCode=3863" TargetMode="External"/><Relationship Id="rId35" Type="http://schemas.openxmlformats.org/officeDocument/2006/relationships/hyperlink" Target="http://wogcc.state.wy.us/BtnFieldnm.cfm?nCode=4571" TargetMode="External"/><Relationship Id="rId56" Type="http://schemas.openxmlformats.org/officeDocument/2006/relationships/hyperlink" Target="http://wogcc.state.wy.us/BtnFieldnm.cfm?nCode=3580" TargetMode="External"/><Relationship Id="rId77" Type="http://schemas.openxmlformats.org/officeDocument/2006/relationships/hyperlink" Target="http://wogcc.state.wy.us/BtnFieldnm.cfm?nCode=3359" TargetMode="External"/><Relationship Id="rId100" Type="http://schemas.openxmlformats.org/officeDocument/2006/relationships/hyperlink" Target="http://wogcc.state.wy.us/BtnFieldnm.cfm?nCode=2195" TargetMode="External"/><Relationship Id="rId105" Type="http://schemas.openxmlformats.org/officeDocument/2006/relationships/hyperlink" Target="http://wogcc.state.wy.us/BtnFieldnm.cfm?nCode=2405" TargetMode="External"/><Relationship Id="rId126" Type="http://schemas.openxmlformats.org/officeDocument/2006/relationships/hyperlink" Target="http://wogcc.state.wy.us/BtnFieldnm.cfm?nCode=1019" TargetMode="External"/><Relationship Id="rId147" Type="http://schemas.openxmlformats.org/officeDocument/2006/relationships/hyperlink" Target="http://wogcc.state.wy.us/BtnFieldnm.cfm?nCode=1253" TargetMode="External"/><Relationship Id="rId168" Type="http://schemas.openxmlformats.org/officeDocument/2006/relationships/hyperlink" Target="http://wogcc.state.wy.us/BtnFieldnm.cfm?nCode=4581" TargetMode="External"/><Relationship Id="rId282" Type="http://schemas.openxmlformats.org/officeDocument/2006/relationships/hyperlink" Target="http://wogcc.state.wy.us/BtnFieldnm.cfm?nCode=3035" TargetMode="External"/><Relationship Id="rId312" Type="http://schemas.openxmlformats.org/officeDocument/2006/relationships/hyperlink" Target="http://wogcc.state.wy.us/BtnFieldnm.cfm?nCode=1313" TargetMode="External"/><Relationship Id="rId317" Type="http://schemas.openxmlformats.org/officeDocument/2006/relationships/hyperlink" Target="http://wogcc.state.wy.us/BtnFieldnm.cfm?nCode=4655" TargetMode="External"/><Relationship Id="rId8" Type="http://schemas.openxmlformats.org/officeDocument/2006/relationships/hyperlink" Target="http://wogcc.state.wy.us/BtnFieldnm.cfm?nCode=3845" TargetMode="External"/><Relationship Id="rId51" Type="http://schemas.openxmlformats.org/officeDocument/2006/relationships/hyperlink" Target="http://wogcc.state.wy.us/BtnFieldnm.cfm?nCode=2284" TargetMode="External"/><Relationship Id="rId72" Type="http://schemas.openxmlformats.org/officeDocument/2006/relationships/hyperlink" Target="http://wogcc.state.wy.us/BtnFieldnm.cfm?nCode=1679" TargetMode="External"/><Relationship Id="rId93" Type="http://schemas.openxmlformats.org/officeDocument/2006/relationships/hyperlink" Target="http://wogcc.state.wy.us/BtnFieldnm.cfm?nCode=1637" TargetMode="External"/><Relationship Id="rId98" Type="http://schemas.openxmlformats.org/officeDocument/2006/relationships/hyperlink" Target="http://wogcc.state.wy.us/BtnFieldnm.cfm?nCode=1769" TargetMode="External"/><Relationship Id="rId121" Type="http://schemas.openxmlformats.org/officeDocument/2006/relationships/hyperlink" Target="http://wogcc.state.wy.us/BtnFieldnm.cfm?nCode=2375" TargetMode="External"/><Relationship Id="rId142" Type="http://schemas.openxmlformats.org/officeDocument/2006/relationships/hyperlink" Target="http://wogcc.state.wy.us/BtnFieldnm.cfm?nCode=2426" TargetMode="External"/><Relationship Id="rId163" Type="http://schemas.openxmlformats.org/officeDocument/2006/relationships/hyperlink" Target="http://wogcc.state.wy.us/BtnFieldnm.cfm?nCode=2543" TargetMode="External"/><Relationship Id="rId184" Type="http://schemas.openxmlformats.org/officeDocument/2006/relationships/hyperlink" Target="http://wogcc.state.wy.us/BtnFieldnm.cfm?nCode=1645" TargetMode="External"/><Relationship Id="rId189" Type="http://schemas.openxmlformats.org/officeDocument/2006/relationships/hyperlink" Target="http://wogcc.state.wy.us/BtnFieldnm.cfm?nCode=1732" TargetMode="External"/><Relationship Id="rId219" Type="http://schemas.openxmlformats.org/officeDocument/2006/relationships/hyperlink" Target="http://wogcc.state.wy.us/BtnFieldnm.cfm?nCode=2459" TargetMode="External"/><Relationship Id="rId3" Type="http://schemas.openxmlformats.org/officeDocument/2006/relationships/hyperlink" Target="http://wogcc.state.wy.us/BtnFieldnm.cfm?nCode=3923" TargetMode="External"/><Relationship Id="rId214" Type="http://schemas.openxmlformats.org/officeDocument/2006/relationships/hyperlink" Target="http://wogcc.state.wy.us/BtnFieldnm.cfm?nCode=1872" TargetMode="External"/><Relationship Id="rId230" Type="http://schemas.openxmlformats.org/officeDocument/2006/relationships/hyperlink" Target="http://wogcc.state.wy.us/BtnFieldnm.cfm?nCode=1931" TargetMode="External"/><Relationship Id="rId235" Type="http://schemas.openxmlformats.org/officeDocument/2006/relationships/hyperlink" Target="http://wogcc.state.wy.us/BtnFieldnm.cfm?nCode=2588" TargetMode="External"/><Relationship Id="rId251" Type="http://schemas.openxmlformats.org/officeDocument/2006/relationships/hyperlink" Target="http://wogcc.state.wy.us/BtnFieldnm.cfm?nCode=1569" TargetMode="External"/><Relationship Id="rId256" Type="http://schemas.openxmlformats.org/officeDocument/2006/relationships/hyperlink" Target="http://wogcc.state.wy.us/BtnFieldnm.cfm?nCode=1324" TargetMode="External"/><Relationship Id="rId277" Type="http://schemas.openxmlformats.org/officeDocument/2006/relationships/hyperlink" Target="http://wogcc.state.wy.us/BtnFieldnm.cfm?nCode=3779" TargetMode="External"/><Relationship Id="rId298" Type="http://schemas.openxmlformats.org/officeDocument/2006/relationships/hyperlink" Target="http://wogcc.state.wy.us/BtnFieldnm.cfm?nCode=1545" TargetMode="External"/><Relationship Id="rId25" Type="http://schemas.openxmlformats.org/officeDocument/2006/relationships/hyperlink" Target="http://wogcc.state.wy.us/BtnFieldnm.cfm?nCode=2987" TargetMode="External"/><Relationship Id="rId46" Type="http://schemas.openxmlformats.org/officeDocument/2006/relationships/hyperlink" Target="http://wogcc.state.wy.us/BtnFieldnm.cfm?nCode=1685" TargetMode="External"/><Relationship Id="rId67" Type="http://schemas.openxmlformats.org/officeDocument/2006/relationships/hyperlink" Target="http://wogcc.state.wy.us/BtnFieldnm.cfm?nCode=3623" TargetMode="External"/><Relationship Id="rId116" Type="http://schemas.openxmlformats.org/officeDocument/2006/relationships/hyperlink" Target="http://wogcc.state.wy.us/BtnFieldnm.cfm?nCode=1786" TargetMode="External"/><Relationship Id="rId137" Type="http://schemas.openxmlformats.org/officeDocument/2006/relationships/hyperlink" Target="http://wogcc.state.wy.us/BtnFieldnm.cfm?nCode=2408" TargetMode="External"/><Relationship Id="rId158" Type="http://schemas.openxmlformats.org/officeDocument/2006/relationships/hyperlink" Target="http://wogcc.state.wy.us/BtnFieldnm.cfm?nCode=1823" TargetMode="External"/><Relationship Id="rId272" Type="http://schemas.openxmlformats.org/officeDocument/2006/relationships/hyperlink" Target="http://wogcc.state.wy.us/BtnFieldnm.cfm?nCode=3871" TargetMode="External"/><Relationship Id="rId293" Type="http://schemas.openxmlformats.org/officeDocument/2006/relationships/hyperlink" Target="http://wogcc.state.wy.us/BtnFieldnm.cfm?nCode=2507" TargetMode="External"/><Relationship Id="rId302" Type="http://schemas.openxmlformats.org/officeDocument/2006/relationships/hyperlink" Target="http://wogcc.state.wy.us/BtnFieldnm.cfm?nCode=1295" TargetMode="External"/><Relationship Id="rId307" Type="http://schemas.openxmlformats.org/officeDocument/2006/relationships/hyperlink" Target="http://wogcc.state.wy.us/BtnFieldnm.cfm?nCode=1192" TargetMode="External"/><Relationship Id="rId323" Type="http://schemas.openxmlformats.org/officeDocument/2006/relationships/printerSettings" Target="../printerSettings/printerSettings33.bin"/><Relationship Id="rId20" Type="http://schemas.openxmlformats.org/officeDocument/2006/relationships/hyperlink" Target="http://wogcc.state.wy.us/BtnFieldnm.cfm?nCode=3344" TargetMode="External"/><Relationship Id="rId41" Type="http://schemas.openxmlformats.org/officeDocument/2006/relationships/hyperlink" Target="http://wogcc.state.wy.us/BtnFieldnm.cfm?nCode=1486" TargetMode="External"/><Relationship Id="rId62" Type="http://schemas.openxmlformats.org/officeDocument/2006/relationships/hyperlink" Target="http://wogcc.state.wy.us/BtnFieldnm.cfm?nCode=1157" TargetMode="External"/><Relationship Id="rId83" Type="http://schemas.openxmlformats.org/officeDocument/2006/relationships/hyperlink" Target="http://wogcc.state.wy.us/BtnFieldnm.cfm?nCode=1499" TargetMode="External"/><Relationship Id="rId88" Type="http://schemas.openxmlformats.org/officeDocument/2006/relationships/hyperlink" Target="http://wogcc.state.wy.us/BtnFieldnm.cfm?nCode=2312" TargetMode="External"/><Relationship Id="rId111" Type="http://schemas.openxmlformats.org/officeDocument/2006/relationships/hyperlink" Target="http://wogcc.state.wy.us/BtnFieldnm.cfm?nCode=1127" TargetMode="External"/><Relationship Id="rId132" Type="http://schemas.openxmlformats.org/officeDocument/2006/relationships/hyperlink" Target="http://wogcc.state.wy.us/BtnFieldnm.cfm?nCode=3323" TargetMode="External"/><Relationship Id="rId153" Type="http://schemas.openxmlformats.org/officeDocument/2006/relationships/hyperlink" Target="http://wogcc.state.wy.us/BtnFieldnm.cfm?nCode=3887" TargetMode="External"/><Relationship Id="rId174" Type="http://schemas.openxmlformats.org/officeDocument/2006/relationships/hyperlink" Target="http://wogcc.state.wy.us/BtnFieldnm.cfm?nCode=3073" TargetMode="External"/><Relationship Id="rId179" Type="http://schemas.openxmlformats.org/officeDocument/2006/relationships/hyperlink" Target="http://wogcc.state.wy.us/BtnFieldnm.cfm?nCode=1325" TargetMode="External"/><Relationship Id="rId195" Type="http://schemas.openxmlformats.org/officeDocument/2006/relationships/hyperlink" Target="http://wogcc.state.wy.us/BtnFieldnm.cfm?nCode=2291" TargetMode="External"/><Relationship Id="rId209" Type="http://schemas.openxmlformats.org/officeDocument/2006/relationships/hyperlink" Target="http://wogcc.state.wy.us/BtnFieldnm.cfm?nCode=3587" TargetMode="External"/><Relationship Id="rId190" Type="http://schemas.openxmlformats.org/officeDocument/2006/relationships/hyperlink" Target="http://wogcc.state.wy.us/BtnFieldnm.cfm?nCode=3155" TargetMode="External"/><Relationship Id="rId204" Type="http://schemas.openxmlformats.org/officeDocument/2006/relationships/hyperlink" Target="http://wogcc.state.wy.us/BtnFieldnm.cfm?nCode=2446" TargetMode="External"/><Relationship Id="rId220" Type="http://schemas.openxmlformats.org/officeDocument/2006/relationships/hyperlink" Target="http://wogcc.state.wy.us/BtnFieldnm.cfm?nCode=2319" TargetMode="External"/><Relationship Id="rId225" Type="http://schemas.openxmlformats.org/officeDocument/2006/relationships/hyperlink" Target="http://wogcc.state.wy.us/BtnFieldnm.cfm?nCode=2201" TargetMode="External"/><Relationship Id="rId241" Type="http://schemas.openxmlformats.org/officeDocument/2006/relationships/hyperlink" Target="http://wogcc.state.wy.us/BtnFieldnm.cfm?nCode=1350" TargetMode="External"/><Relationship Id="rId246" Type="http://schemas.openxmlformats.org/officeDocument/2006/relationships/hyperlink" Target="http://wogcc.state.wy.us/BtnFieldnm.cfm?nCode=2483" TargetMode="External"/><Relationship Id="rId267" Type="http://schemas.openxmlformats.org/officeDocument/2006/relationships/hyperlink" Target="http://wogcc.state.wy.us/BtnFieldnm.cfm?nCode=1511" TargetMode="External"/><Relationship Id="rId288" Type="http://schemas.openxmlformats.org/officeDocument/2006/relationships/hyperlink" Target="http://wogcc.state.wy.us/BtnFieldnm.cfm?nCode=1681" TargetMode="External"/><Relationship Id="rId15" Type="http://schemas.openxmlformats.org/officeDocument/2006/relationships/hyperlink" Target="http://wogcc.state.wy.us/BtnFieldnm.cfm?nCode=1315" TargetMode="External"/><Relationship Id="rId36" Type="http://schemas.openxmlformats.org/officeDocument/2006/relationships/hyperlink" Target="http://wogcc.state.wy.us/BtnFieldnm.cfm?nCode=2332" TargetMode="External"/><Relationship Id="rId57" Type="http://schemas.openxmlformats.org/officeDocument/2006/relationships/hyperlink" Target="http://wogcc.state.wy.us/BtnFieldnm.cfm?nCode=4697" TargetMode="External"/><Relationship Id="rId106" Type="http://schemas.openxmlformats.org/officeDocument/2006/relationships/hyperlink" Target="http://wogcc.state.wy.us/BtnFieldnm.cfm?nCode=1548" TargetMode="External"/><Relationship Id="rId127" Type="http://schemas.openxmlformats.org/officeDocument/2006/relationships/hyperlink" Target="http://wogcc.state.wy.us/BtnFieldnm.cfm?nCode=1339" TargetMode="External"/><Relationship Id="rId262" Type="http://schemas.openxmlformats.org/officeDocument/2006/relationships/hyperlink" Target="http://wogcc.state.wy.us/BtnFieldnm.cfm?nCode=3059" TargetMode="External"/><Relationship Id="rId283" Type="http://schemas.openxmlformats.org/officeDocument/2006/relationships/hyperlink" Target="http://wogcc.state.wy.us/BtnFieldnm.cfm?nCode=3665" TargetMode="External"/><Relationship Id="rId313" Type="http://schemas.openxmlformats.org/officeDocument/2006/relationships/hyperlink" Target="http://wogcc.state.wy.us/BtnFieldnm.cfm?nCode=3533" TargetMode="External"/><Relationship Id="rId318" Type="http://schemas.openxmlformats.org/officeDocument/2006/relationships/hyperlink" Target="http://wogcc.state.wy.us/BtnFieldnm.cfm?nCode=1739" TargetMode="External"/><Relationship Id="rId10" Type="http://schemas.openxmlformats.org/officeDocument/2006/relationships/hyperlink" Target="http://wogcc.state.wy.us/BtnFieldnm.cfm?nCode=1109" TargetMode="External"/><Relationship Id="rId31" Type="http://schemas.openxmlformats.org/officeDocument/2006/relationships/hyperlink" Target="http://wogcc.state.wy.us/BtnFieldnm.cfm?nCode=3425" TargetMode="External"/><Relationship Id="rId52" Type="http://schemas.openxmlformats.org/officeDocument/2006/relationships/hyperlink" Target="http://wogcc.state.wy.us/BtnFieldnm.cfm?nCode=1360" TargetMode="External"/><Relationship Id="rId73" Type="http://schemas.openxmlformats.org/officeDocument/2006/relationships/hyperlink" Target="http://wogcc.state.wy.us/BtnFieldnm.cfm?nCode=3431" TargetMode="External"/><Relationship Id="rId78" Type="http://schemas.openxmlformats.org/officeDocument/2006/relationships/hyperlink" Target="http://wogcc.state.wy.us/BtnFieldnm.cfm?nCode=3660" TargetMode="External"/><Relationship Id="rId94" Type="http://schemas.openxmlformats.org/officeDocument/2006/relationships/hyperlink" Target="http://wogcc.state.wy.us/BtnFieldnm.cfm?nCode=3683" TargetMode="External"/><Relationship Id="rId99" Type="http://schemas.openxmlformats.org/officeDocument/2006/relationships/hyperlink" Target="http://wogcc.state.wy.us/BtnFieldnm.cfm?nCode=1822" TargetMode="External"/><Relationship Id="rId101" Type="http://schemas.openxmlformats.org/officeDocument/2006/relationships/hyperlink" Target="http://wogcc.state.wy.us/BtnFieldnm.cfm?nCode=1724" TargetMode="External"/><Relationship Id="rId122" Type="http://schemas.openxmlformats.org/officeDocument/2006/relationships/hyperlink" Target="http://wogcc.state.wy.us/BtnFieldnm.cfm?nCode=2255" TargetMode="External"/><Relationship Id="rId143" Type="http://schemas.openxmlformats.org/officeDocument/2006/relationships/hyperlink" Target="http://wogcc.state.wy.us/BtnFieldnm.cfm?nCode=3121" TargetMode="External"/><Relationship Id="rId148" Type="http://schemas.openxmlformats.org/officeDocument/2006/relationships/hyperlink" Target="http://wogcc.state.wy.us/BtnFieldnm.cfm?nCode=1814" TargetMode="External"/><Relationship Id="rId164" Type="http://schemas.openxmlformats.org/officeDocument/2006/relationships/hyperlink" Target="http://wogcc.state.wy.us/BtnFieldnm.cfm?nCode=1180" TargetMode="External"/><Relationship Id="rId169" Type="http://schemas.openxmlformats.org/officeDocument/2006/relationships/hyperlink" Target="http://wogcc.state.wy.us/BtnFieldnm.cfm?nCode=1259" TargetMode="External"/><Relationship Id="rId185" Type="http://schemas.openxmlformats.org/officeDocument/2006/relationships/hyperlink" Target="http://wogcc.state.wy.us/BtnFieldnm.cfm?nCode=2063" TargetMode="External"/><Relationship Id="rId4" Type="http://schemas.openxmlformats.org/officeDocument/2006/relationships/hyperlink" Target="http://wogcc.state.wy.us/BtnFieldnm.cfm?nCode=2621" TargetMode="External"/><Relationship Id="rId9" Type="http://schemas.openxmlformats.org/officeDocument/2006/relationships/hyperlink" Target="http://wogcc.state.wy.us/BtnFieldnm.cfm?nCode=1457" TargetMode="External"/><Relationship Id="rId180" Type="http://schemas.openxmlformats.org/officeDocument/2006/relationships/hyperlink" Target="http://wogcc.state.wy.us/BtnFieldnm.cfm?nCode=2009" TargetMode="External"/><Relationship Id="rId210" Type="http://schemas.openxmlformats.org/officeDocument/2006/relationships/hyperlink" Target="http://wogcc.state.wy.us/BtnFieldnm.cfm?nCode=1409" TargetMode="External"/><Relationship Id="rId215" Type="http://schemas.openxmlformats.org/officeDocument/2006/relationships/hyperlink" Target="http://wogcc.state.wy.us/BtnFieldnm.cfm?nCode=1784" TargetMode="External"/><Relationship Id="rId236" Type="http://schemas.openxmlformats.org/officeDocument/2006/relationships/hyperlink" Target="http://wogcc.state.wy.us/BtnFieldnm.cfm?nCode=1199" TargetMode="External"/><Relationship Id="rId257" Type="http://schemas.openxmlformats.org/officeDocument/2006/relationships/hyperlink" Target="http://wogcc.state.wy.us/BtnFieldnm.cfm?nCode=1591" TargetMode="External"/><Relationship Id="rId278" Type="http://schemas.openxmlformats.org/officeDocument/2006/relationships/hyperlink" Target="http://wogcc.state.wy.us/BtnFieldnm.cfm?nCode=1374" TargetMode="External"/><Relationship Id="rId26" Type="http://schemas.openxmlformats.org/officeDocument/2006/relationships/hyperlink" Target="http://wogcc.state.wy.us/BtnFieldnm.cfm?nCode=2307" TargetMode="External"/><Relationship Id="rId231" Type="http://schemas.openxmlformats.org/officeDocument/2006/relationships/hyperlink" Target="http://wogcc.state.wy.us/BtnFieldnm.cfm?nCode=1322" TargetMode="External"/><Relationship Id="rId252" Type="http://schemas.openxmlformats.org/officeDocument/2006/relationships/hyperlink" Target="http://wogcc.state.wy.us/BtnFieldnm.cfm?nCode=2283" TargetMode="External"/><Relationship Id="rId273" Type="http://schemas.openxmlformats.org/officeDocument/2006/relationships/hyperlink" Target="http://wogcc.state.wy.us/BtnFieldnm.cfm?nCode=4296" TargetMode="External"/><Relationship Id="rId294" Type="http://schemas.openxmlformats.org/officeDocument/2006/relationships/hyperlink" Target="http://wogcc.state.wy.us/BtnFieldnm.cfm?nCode=1770" TargetMode="External"/><Relationship Id="rId308" Type="http://schemas.openxmlformats.org/officeDocument/2006/relationships/hyperlink" Target="http://wogcc.state.wy.us/BtnFieldnm.cfm?nCode=1189" TargetMode="External"/><Relationship Id="rId47" Type="http://schemas.openxmlformats.org/officeDocument/2006/relationships/hyperlink" Target="http://wogcc.state.wy.us/BtnFieldnm.cfm?nCode=3131" TargetMode="External"/><Relationship Id="rId68" Type="http://schemas.openxmlformats.org/officeDocument/2006/relationships/hyperlink" Target="http://wogcc.state.wy.us/BtnFieldnm.cfm?nCode=2663" TargetMode="External"/><Relationship Id="rId89" Type="http://schemas.openxmlformats.org/officeDocument/2006/relationships/hyperlink" Target="http://wogcc.state.wy.us/BtnFieldnm.cfm?nCode=3191" TargetMode="External"/><Relationship Id="rId112" Type="http://schemas.openxmlformats.org/officeDocument/2006/relationships/hyperlink" Target="http://wogcc.state.wy.us/BtnFieldnm.cfm?nCode=1346" TargetMode="External"/><Relationship Id="rId133" Type="http://schemas.openxmlformats.org/officeDocument/2006/relationships/hyperlink" Target="http://wogcc.state.wy.us/BtnFieldnm.cfm?nCode=1283" TargetMode="External"/><Relationship Id="rId154" Type="http://schemas.openxmlformats.org/officeDocument/2006/relationships/hyperlink" Target="http://wogcc.state.wy.us/BtnFieldnm.cfm?nCode=2139" TargetMode="External"/><Relationship Id="rId175" Type="http://schemas.openxmlformats.org/officeDocument/2006/relationships/hyperlink" Target="http://wogcc.state.wy.us/BtnFieldnm.cfm?nCode=5040" TargetMode="External"/><Relationship Id="rId196" Type="http://schemas.openxmlformats.org/officeDocument/2006/relationships/hyperlink" Target="http://wogcc.state.wy.us/BtnFieldnm.cfm?nCode=3576" TargetMode="External"/><Relationship Id="rId200" Type="http://schemas.openxmlformats.org/officeDocument/2006/relationships/hyperlink" Target="http://wogcc.state.wy.us/BtnFieldnm.cfm?nCode=4715" TargetMode="External"/><Relationship Id="rId16" Type="http://schemas.openxmlformats.org/officeDocument/2006/relationships/hyperlink" Target="http://wogcc.state.wy.us/BtnFieldnm.cfm?nCode=2963" TargetMode="External"/><Relationship Id="rId221" Type="http://schemas.openxmlformats.org/officeDocument/2006/relationships/hyperlink" Target="http://wogcc.state.wy.us/BtnFieldnm.cfm?nCode=1602" TargetMode="External"/><Relationship Id="rId242" Type="http://schemas.openxmlformats.org/officeDocument/2006/relationships/hyperlink" Target="http://wogcc.state.wy.us/BtnFieldnm.cfm?nCode=2429" TargetMode="External"/><Relationship Id="rId263" Type="http://schemas.openxmlformats.org/officeDocument/2006/relationships/hyperlink" Target="http://wogcc.state.wy.us/BtnFieldnm.cfm?nCode=1763" TargetMode="External"/><Relationship Id="rId284" Type="http://schemas.openxmlformats.org/officeDocument/2006/relationships/hyperlink" Target="http://wogcc.state.wy.us/BtnFieldnm.cfm?nCode=2219" TargetMode="External"/><Relationship Id="rId319" Type="http://schemas.openxmlformats.org/officeDocument/2006/relationships/hyperlink" Target="http://wogcc.state.wy.us/BtnFieldnm.cfm?nCode=2389" TargetMode="External"/><Relationship Id="rId37" Type="http://schemas.openxmlformats.org/officeDocument/2006/relationships/hyperlink" Target="http://wogcc.state.wy.us/BtnFieldnm.cfm?nCode=3403" TargetMode="External"/><Relationship Id="rId58" Type="http://schemas.openxmlformats.org/officeDocument/2006/relationships/hyperlink" Target="http://wogcc.state.wy.us/BtnFieldnm.cfm?nCode=3653" TargetMode="External"/><Relationship Id="rId79" Type="http://schemas.openxmlformats.org/officeDocument/2006/relationships/hyperlink" Target="http://wogcc.state.wy.us/BtnFieldnm.cfm?nCode=2501" TargetMode="External"/><Relationship Id="rId102" Type="http://schemas.openxmlformats.org/officeDocument/2006/relationships/hyperlink" Target="http://wogcc.state.wy.us/BtnFieldnm.cfm?nCode=3479" TargetMode="External"/><Relationship Id="rId123" Type="http://schemas.openxmlformats.org/officeDocument/2006/relationships/hyperlink" Target="http://wogcc.state.wy.us/BtnFieldnm.cfm?nCode=3851" TargetMode="External"/><Relationship Id="rId144" Type="http://schemas.openxmlformats.org/officeDocument/2006/relationships/hyperlink" Target="http://wogcc.state.wy.us/BtnFieldnm.cfm?nCode=1383" TargetMode="External"/><Relationship Id="rId90" Type="http://schemas.openxmlformats.org/officeDocument/2006/relationships/hyperlink" Target="http://wogcc.state.wy.us/BtnFieldnm.cfm?nCode=2228" TargetMode="External"/><Relationship Id="rId165" Type="http://schemas.openxmlformats.org/officeDocument/2006/relationships/hyperlink" Target="http://wogcc.state.wy.us/BtnFieldnm.cfm?nCode=1566" TargetMode="External"/><Relationship Id="rId186" Type="http://schemas.openxmlformats.org/officeDocument/2006/relationships/hyperlink" Target="http://wogcc.state.wy.us/BtnFieldnm.cfm?nCode=4847" TargetMode="External"/><Relationship Id="rId211" Type="http://schemas.openxmlformats.org/officeDocument/2006/relationships/hyperlink" Target="http://wogcc.state.wy.us/BtnFieldnm.cfm?nCode=1761" TargetMode="External"/><Relationship Id="rId232" Type="http://schemas.openxmlformats.org/officeDocument/2006/relationships/hyperlink" Target="http://wogcc.state.wy.us/BtnFieldnm.cfm?nCode=3586" TargetMode="External"/><Relationship Id="rId253" Type="http://schemas.openxmlformats.org/officeDocument/2006/relationships/hyperlink" Target="http://wogcc.state.wy.us/BtnFieldnm.cfm?nCode=1505" TargetMode="External"/><Relationship Id="rId274" Type="http://schemas.openxmlformats.org/officeDocument/2006/relationships/hyperlink" Target="http://wogcc.state.wy.us/BtnFieldnm.cfm?nCode=1655" TargetMode="External"/><Relationship Id="rId295" Type="http://schemas.openxmlformats.org/officeDocument/2006/relationships/hyperlink" Target="http://wogcc.state.wy.us/BtnFieldnm.cfm?nCode=3797" TargetMode="External"/><Relationship Id="rId309" Type="http://schemas.openxmlformats.org/officeDocument/2006/relationships/hyperlink" Target="http://wogcc.state.wy.us/BtnFieldnm.cfm?nCode=3311" TargetMode="External"/><Relationship Id="rId27" Type="http://schemas.openxmlformats.org/officeDocument/2006/relationships/hyperlink" Target="http://wogcc.state.wy.us/BtnFieldnm.cfm?nCode=1275" TargetMode="External"/><Relationship Id="rId48" Type="http://schemas.openxmlformats.org/officeDocument/2006/relationships/hyperlink" Target="http://wogcc.state.wy.us/BtnFieldnm.cfm?nCode=3047" TargetMode="External"/><Relationship Id="rId69" Type="http://schemas.openxmlformats.org/officeDocument/2006/relationships/hyperlink" Target="http://wogcc.state.wy.us/BtnFieldnm.cfm?nCode=1661" TargetMode="External"/><Relationship Id="rId113" Type="http://schemas.openxmlformats.org/officeDocument/2006/relationships/hyperlink" Target="http://wogcc.state.wy.us/BtnFieldnm.cfm?nCode=2117" TargetMode="External"/><Relationship Id="rId134" Type="http://schemas.openxmlformats.org/officeDocument/2006/relationships/hyperlink" Target="http://wogcc.state.wy.us/BtnFieldnm.cfm?nCode=1709" TargetMode="External"/><Relationship Id="rId320" Type="http://schemas.openxmlformats.org/officeDocument/2006/relationships/hyperlink" Target="http://wogcc.state.wy.us/BtnFieldnm.cfm?nCode=1075" TargetMode="External"/><Relationship Id="rId80" Type="http://schemas.openxmlformats.org/officeDocument/2006/relationships/hyperlink" Target="http://wogcc.state.wy.us/BtnFieldnm.cfm?nCode=3149" TargetMode="External"/><Relationship Id="rId155" Type="http://schemas.openxmlformats.org/officeDocument/2006/relationships/hyperlink" Target="http://wogcc.state.wy.us/BtnFieldnm.cfm?nCode=2275" TargetMode="External"/><Relationship Id="rId176" Type="http://schemas.openxmlformats.org/officeDocument/2006/relationships/hyperlink" Target="http://wogcc.state.wy.us/BtnFieldnm.cfm?nCode=1043" TargetMode="External"/><Relationship Id="rId197" Type="http://schemas.openxmlformats.org/officeDocument/2006/relationships/hyperlink" Target="http://wogcc.state.wy.us/BtnFieldnm.cfm?nCode=2502" TargetMode="External"/><Relationship Id="rId201" Type="http://schemas.openxmlformats.org/officeDocument/2006/relationships/hyperlink" Target="http://wogcc.state.wy.us/BtnFieldnm.cfm?nCode=2369" TargetMode="External"/><Relationship Id="rId222" Type="http://schemas.openxmlformats.org/officeDocument/2006/relationships/hyperlink" Target="http://wogcc.state.wy.us/BtnFieldnm.cfm?nCode=2372" TargetMode="External"/><Relationship Id="rId243" Type="http://schemas.openxmlformats.org/officeDocument/2006/relationships/hyperlink" Target="http://wogcc.state.wy.us/BtnFieldnm.cfm?nCode=2231" TargetMode="External"/><Relationship Id="rId264" Type="http://schemas.openxmlformats.org/officeDocument/2006/relationships/hyperlink" Target="http://wogcc.state.wy.us/BtnFieldnm.cfm?nCode=1013" TargetMode="External"/><Relationship Id="rId285" Type="http://schemas.openxmlformats.org/officeDocument/2006/relationships/hyperlink" Target="http://wogcc.state.wy.us/BtnFieldnm.cfm?nCode=1534" TargetMode="External"/><Relationship Id="rId17" Type="http://schemas.openxmlformats.org/officeDocument/2006/relationships/hyperlink" Target="http://wogcc.state.wy.us/BtnFieldnm.cfm?nCode=3467" TargetMode="External"/><Relationship Id="rId38" Type="http://schemas.openxmlformats.org/officeDocument/2006/relationships/hyperlink" Target="http://wogcc.state.wy.us/BtnFieldnm.cfm?nCode=3866" TargetMode="External"/><Relationship Id="rId59" Type="http://schemas.openxmlformats.org/officeDocument/2006/relationships/hyperlink" Target="http://wogcc.state.wy.us/BtnFieldnm.cfm?nCode=1403" TargetMode="External"/><Relationship Id="rId103" Type="http://schemas.openxmlformats.org/officeDocument/2006/relationships/hyperlink" Target="http://wogcc.state.wy.us/BtnFieldnm.cfm?nCode=3659" TargetMode="External"/><Relationship Id="rId124" Type="http://schemas.openxmlformats.org/officeDocument/2006/relationships/hyperlink" Target="http://wogcc.state.wy.us/BtnFieldnm.cfm?nCode=2633" TargetMode="External"/><Relationship Id="rId310" Type="http://schemas.openxmlformats.org/officeDocument/2006/relationships/hyperlink" Target="http://wogcc.state.wy.us/BtnFieldnm.cfm?nCode=4759" TargetMode="External"/><Relationship Id="rId70" Type="http://schemas.openxmlformats.org/officeDocument/2006/relationships/hyperlink" Target="http://wogcc.state.wy.us/BtnFieldnm.cfm?nCode=1349" TargetMode="External"/><Relationship Id="rId91" Type="http://schemas.openxmlformats.org/officeDocument/2006/relationships/hyperlink" Target="http://wogcc.state.wy.us/BtnFieldnm.cfm?nCode=1373" TargetMode="External"/><Relationship Id="rId145" Type="http://schemas.openxmlformats.org/officeDocument/2006/relationships/hyperlink" Target="http://wogcc.state.wy.us/BtnFieldnm.cfm?nCode=2287" TargetMode="External"/><Relationship Id="rId166" Type="http://schemas.openxmlformats.org/officeDocument/2006/relationships/hyperlink" Target="http://wogcc.state.wy.us/BtnFieldnm.cfm?nCode=4787" TargetMode="External"/><Relationship Id="rId187" Type="http://schemas.openxmlformats.org/officeDocument/2006/relationships/hyperlink" Target="http://wogcc.state.wy.us/BtnFieldnm.cfm?nCode=1331" TargetMode="External"/><Relationship Id="rId1" Type="http://schemas.openxmlformats.org/officeDocument/2006/relationships/hyperlink" Target="http://wogcc.state.wy.us/BtnFieldnm.cfm?nCode=9999" TargetMode="External"/><Relationship Id="rId212" Type="http://schemas.openxmlformats.org/officeDocument/2006/relationships/hyperlink" Target="http://wogcc.state.wy.us/BtnFieldnm.cfm?nCode=1867" TargetMode="External"/><Relationship Id="rId233" Type="http://schemas.openxmlformats.org/officeDocument/2006/relationships/hyperlink" Target="http://wogcc.state.wy.us/BtnFieldnm.cfm?nCode=3527" TargetMode="External"/><Relationship Id="rId254" Type="http://schemas.openxmlformats.org/officeDocument/2006/relationships/hyperlink" Target="http://wogcc.state.wy.us/BtnFieldnm.cfm?nCode=1718" TargetMode="External"/><Relationship Id="rId28" Type="http://schemas.openxmlformats.org/officeDocument/2006/relationships/hyperlink" Target="http://wogcc.state.wy.us/BtnFieldnm.cfm?nCode=2563" TargetMode="External"/><Relationship Id="rId49" Type="http://schemas.openxmlformats.org/officeDocument/2006/relationships/hyperlink" Target="http://wogcc.state.wy.us/BtnFieldnm.cfm?nCode=3875" TargetMode="External"/><Relationship Id="rId114" Type="http://schemas.openxmlformats.org/officeDocument/2006/relationships/hyperlink" Target="http://wogcc.state.wy.us/BtnFieldnm.cfm?nCode=2441" TargetMode="External"/><Relationship Id="rId275" Type="http://schemas.openxmlformats.org/officeDocument/2006/relationships/hyperlink" Target="http://wogcc.state.wy.us/BtnFieldnm.cfm?nCode=1787" TargetMode="External"/><Relationship Id="rId296" Type="http://schemas.openxmlformats.org/officeDocument/2006/relationships/hyperlink" Target="http://wogcc.state.wy.us/BtnFieldnm.cfm?nCode=1319" TargetMode="External"/><Relationship Id="rId300" Type="http://schemas.openxmlformats.org/officeDocument/2006/relationships/hyperlink" Target="http://wogcc.state.wy.us/BtnFieldnm.cfm?nCode=2435" TargetMode="External"/><Relationship Id="rId60" Type="http://schemas.openxmlformats.org/officeDocument/2006/relationships/hyperlink" Target="http://wogcc.state.wy.us/BtnFieldnm.cfm?nCode=3857" TargetMode="External"/><Relationship Id="rId81" Type="http://schemas.openxmlformats.org/officeDocument/2006/relationships/hyperlink" Target="http://wogcc.state.wy.us/BtnFieldnm.cfm?nCode=3263" TargetMode="External"/><Relationship Id="rId135" Type="http://schemas.openxmlformats.org/officeDocument/2006/relationships/hyperlink" Target="http://wogcc.state.wy.us/BtnFieldnm.cfm?nCode=3677" TargetMode="External"/><Relationship Id="rId156" Type="http://schemas.openxmlformats.org/officeDocument/2006/relationships/hyperlink" Target="http://wogcc.state.wy.us/BtnFieldnm.cfm?nCode=1751" TargetMode="External"/><Relationship Id="rId177" Type="http://schemas.openxmlformats.org/officeDocument/2006/relationships/hyperlink" Target="http://wogcc.state.wy.us/BtnFieldnm.cfm?nCode=1479" TargetMode="External"/><Relationship Id="rId198" Type="http://schemas.openxmlformats.org/officeDocument/2006/relationships/hyperlink" Target="http://wogcc.state.wy.us/BtnFieldnm.cfm?nCode=5041" TargetMode="External"/><Relationship Id="rId321" Type="http://schemas.openxmlformats.org/officeDocument/2006/relationships/hyperlink" Target="http://wogcc.state.wy.us/BtnFieldnm.cfm?nCode=2513" TargetMode="External"/><Relationship Id="rId202" Type="http://schemas.openxmlformats.org/officeDocument/2006/relationships/hyperlink" Target="http://wogcc.state.wy.us/BtnFieldnm.cfm?nCode=4727" TargetMode="External"/><Relationship Id="rId223" Type="http://schemas.openxmlformats.org/officeDocument/2006/relationships/hyperlink" Target="http://wogcc.state.wy.us/BtnFieldnm.cfm?nCode=1757" TargetMode="External"/><Relationship Id="rId244" Type="http://schemas.openxmlformats.org/officeDocument/2006/relationships/hyperlink" Target="http://wogcc.state.wy.us/BtnFieldnm.cfm?nCode=1151" TargetMode="External"/><Relationship Id="rId18" Type="http://schemas.openxmlformats.org/officeDocument/2006/relationships/hyperlink" Target="http://wogcc.state.wy.us/BtnFieldnm.cfm?nCode=1323" TargetMode="External"/><Relationship Id="rId39" Type="http://schemas.openxmlformats.org/officeDocument/2006/relationships/hyperlink" Target="http://wogcc.state.wy.us/BtnFieldnm.cfm?nCode=2296" TargetMode="External"/><Relationship Id="rId265" Type="http://schemas.openxmlformats.org/officeDocument/2006/relationships/hyperlink" Target="http://wogcc.state.wy.us/BtnFieldnm.cfm?nCode=3833" TargetMode="External"/><Relationship Id="rId286" Type="http://schemas.openxmlformats.org/officeDocument/2006/relationships/hyperlink" Target="http://wogcc.state.wy.us/BtnFieldnm.cfm?nCode=4775" TargetMode="External"/><Relationship Id="rId50" Type="http://schemas.openxmlformats.org/officeDocument/2006/relationships/hyperlink" Target="http://wogcc.state.wy.us/BtnFieldnm.cfm?nCode=1615" TargetMode="External"/><Relationship Id="rId104" Type="http://schemas.openxmlformats.org/officeDocument/2006/relationships/hyperlink" Target="http://wogcc.state.wy.us/BtnFieldnm.cfm?nCode=4811" TargetMode="External"/><Relationship Id="rId125" Type="http://schemas.openxmlformats.org/officeDocument/2006/relationships/hyperlink" Target="http://wogcc.state.wy.us/BtnFieldnm.cfm?nCode=2388" TargetMode="External"/><Relationship Id="rId146" Type="http://schemas.openxmlformats.org/officeDocument/2006/relationships/hyperlink" Target="http://wogcc.state.wy.us/BtnFieldnm.cfm?nCode=1364" TargetMode="External"/><Relationship Id="rId167" Type="http://schemas.openxmlformats.org/officeDocument/2006/relationships/hyperlink" Target="http://wogcc.state.wy.us/BtnFieldnm.cfm?nCode=3808" TargetMode="External"/><Relationship Id="rId188" Type="http://schemas.openxmlformats.org/officeDocument/2006/relationships/hyperlink" Target="http://wogcc.state.wy.us/BtnFieldnm.cfm?nCode=1223" TargetMode="External"/><Relationship Id="rId311" Type="http://schemas.openxmlformats.org/officeDocument/2006/relationships/hyperlink" Target="http://wogcc.state.wy.us/BtnFieldnm.cfm?nCode=4004" TargetMode="External"/><Relationship Id="rId71" Type="http://schemas.openxmlformats.org/officeDocument/2006/relationships/hyperlink" Target="http://wogcc.state.wy.us/BtnFieldnm.cfm?nCode=1239" TargetMode="External"/><Relationship Id="rId92" Type="http://schemas.openxmlformats.org/officeDocument/2006/relationships/hyperlink" Target="http://wogcc.state.wy.us/BtnFieldnm.cfm?nCode=2477" TargetMode="External"/><Relationship Id="rId213" Type="http://schemas.openxmlformats.org/officeDocument/2006/relationships/hyperlink" Target="http://wogcc.state.wy.us/BtnFieldnm.cfm?nCode=1270" TargetMode="External"/><Relationship Id="rId234" Type="http://schemas.openxmlformats.org/officeDocument/2006/relationships/hyperlink" Target="http://wogcc.state.wy.us/BtnFieldnm.cfm?nCode=2591" TargetMode="External"/><Relationship Id="rId2" Type="http://schemas.openxmlformats.org/officeDocument/2006/relationships/hyperlink" Target="http://wogcc.state.wy.us/BtnFieldnm.cfm?nCode=3197" TargetMode="External"/><Relationship Id="rId29" Type="http://schemas.openxmlformats.org/officeDocument/2006/relationships/hyperlink" Target="http://wogcc.state.wy.us/BtnFieldnm.cfm?nCode=3869" TargetMode="External"/><Relationship Id="rId255" Type="http://schemas.openxmlformats.org/officeDocument/2006/relationships/hyperlink" Target="http://wogcc.state.wy.us/BtnFieldnm.cfm?nCode=1301" TargetMode="External"/><Relationship Id="rId276" Type="http://schemas.openxmlformats.org/officeDocument/2006/relationships/hyperlink" Target="http://wogcc.state.wy.us/BtnFieldnm.cfm?nCode=4239" TargetMode="External"/><Relationship Id="rId297" Type="http://schemas.openxmlformats.org/officeDocument/2006/relationships/hyperlink" Target="http://wogcc.state.wy.us/BtnFieldnm.cfm?nCode=4055" TargetMode="External"/><Relationship Id="rId40" Type="http://schemas.openxmlformats.org/officeDocument/2006/relationships/hyperlink" Target="http://wogcc.state.wy.us/BtnFieldnm.cfm?nCode=3485" TargetMode="External"/><Relationship Id="rId115" Type="http://schemas.openxmlformats.org/officeDocument/2006/relationships/hyperlink" Target="http://wogcc.state.wy.us/BtnFieldnm.cfm?nCode=1821" TargetMode="External"/><Relationship Id="rId136" Type="http://schemas.openxmlformats.org/officeDocument/2006/relationships/hyperlink" Target="http://wogcc.state.wy.us/BtnFieldnm.cfm?nCode=1871" TargetMode="External"/><Relationship Id="rId157" Type="http://schemas.openxmlformats.org/officeDocument/2006/relationships/hyperlink" Target="http://wogcc.state.wy.us/BtnFieldnm.cfm?nCode=2909" TargetMode="External"/><Relationship Id="rId178" Type="http://schemas.openxmlformats.org/officeDocument/2006/relationships/hyperlink" Target="http://wogcc.state.wy.us/BtnFieldnm.cfm?nCode=3687" TargetMode="External"/><Relationship Id="rId301" Type="http://schemas.openxmlformats.org/officeDocument/2006/relationships/hyperlink" Target="http://wogcc.state.wy.us/BtnFieldnm.cfm?nCode=1352" TargetMode="External"/><Relationship Id="rId322" Type="http://schemas.openxmlformats.org/officeDocument/2006/relationships/hyperlink" Target="http://wogcc.state.wy.us/BtnFieldnm.cfm?nCode=2302" TargetMode="External"/><Relationship Id="rId61" Type="http://schemas.openxmlformats.org/officeDocument/2006/relationships/hyperlink" Target="http://wogcc.state.wy.us/BtnFieldnm.cfm?nCode=3570" TargetMode="External"/><Relationship Id="rId82" Type="http://schemas.openxmlformats.org/officeDocument/2006/relationships/hyperlink" Target="http://wogcc.state.wy.us/BtnFieldnm.cfm?nCode=3837" TargetMode="External"/><Relationship Id="rId199" Type="http://schemas.openxmlformats.org/officeDocument/2006/relationships/hyperlink" Target="http://wogcc.state.wy.us/BtnFieldnm.cfm?nCode=2183" TargetMode="External"/><Relationship Id="rId203" Type="http://schemas.openxmlformats.org/officeDocument/2006/relationships/hyperlink" Target="http://wogcc.state.wy.us/BtnFieldnm.cfm?nCode=2179"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tabSelected="1" workbookViewId="0"/>
  </sheetViews>
  <sheetFormatPr defaultRowHeight="15"/>
  <sheetData>
    <row r="1" spans="1:2">
      <c r="A1" s="90" t="s">
        <v>3647</v>
      </c>
    </row>
    <row r="2" spans="1:2">
      <c r="B2" t="s">
        <v>3339</v>
      </c>
    </row>
    <row r="3" spans="1:2">
      <c r="B3" t="s">
        <v>3359</v>
      </c>
    </row>
    <row r="4" spans="1:2">
      <c r="B4" t="s">
        <v>3414</v>
      </c>
    </row>
    <row r="5" spans="1:2">
      <c r="B5" t="s">
        <v>3459</v>
      </c>
    </row>
    <row r="6" spans="1:2">
      <c r="B6" t="s">
        <v>3509</v>
      </c>
    </row>
    <row r="7" spans="1:2">
      <c r="B7" t="s">
        <v>3513</v>
      </c>
    </row>
    <row r="9" spans="1:2">
      <c r="A9" s="90" t="s">
        <v>3579</v>
      </c>
    </row>
    <row r="10" spans="1:2">
      <c r="B10" t="s">
        <v>3580</v>
      </c>
    </row>
    <row r="11" spans="1:2">
      <c r="B11" t="s">
        <v>3581</v>
      </c>
    </row>
    <row r="12" spans="1:2">
      <c r="B12" t="s">
        <v>3582</v>
      </c>
    </row>
    <row r="13" spans="1:2">
      <c r="B13" t="s">
        <v>3583</v>
      </c>
    </row>
    <row r="14" spans="1:2">
      <c r="B14" t="s">
        <v>3584</v>
      </c>
    </row>
    <row r="15" spans="1:2">
      <c r="B15" t="s">
        <v>3585</v>
      </c>
    </row>
    <row r="16" spans="1:2">
      <c r="B16" t="s">
        <v>3586</v>
      </c>
    </row>
    <row r="17" spans="2:2">
      <c r="B17" t="s">
        <v>3587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90"/>
  <sheetViews>
    <sheetView showGridLines="0" zoomScale="90" zoomScaleNormal="90" workbookViewId="0"/>
  </sheetViews>
  <sheetFormatPr defaultColWidth="8.85546875" defaultRowHeight="12.75"/>
  <cols>
    <col min="1" max="8" width="8.85546875" style="1"/>
    <col min="9" max="9" width="107.7109375" style="1" customWidth="1"/>
    <col min="10" max="16384" width="8.85546875" style="1"/>
  </cols>
  <sheetData>
    <row r="1" spans="1:12" s="43" customFormat="1" ht="19.5" customHeight="1">
      <c r="A1" s="43" t="s">
        <v>94</v>
      </c>
    </row>
    <row r="2" spans="1:12" s="42" customFormat="1" ht="12.75" customHeight="1"/>
    <row r="3" spans="1:12" s="5" customFormat="1" ht="14.1" customHeight="1">
      <c r="A3" s="5" t="s">
        <v>93</v>
      </c>
    </row>
    <row r="4" spans="1:12" s="42" customFormat="1" ht="12.75" customHeight="1">
      <c r="A4" s="123"/>
      <c r="B4" s="123"/>
      <c r="C4" s="123"/>
      <c r="D4" s="123"/>
      <c r="E4" s="123"/>
      <c r="F4" s="123"/>
      <c r="I4" s="755" t="s">
        <v>3588</v>
      </c>
    </row>
    <row r="5" spans="1:12" ht="12.75" customHeight="1">
      <c r="A5" s="750" t="s">
        <v>41</v>
      </c>
      <c r="B5" s="750"/>
      <c r="C5" s="750"/>
      <c r="D5" s="750"/>
      <c r="E5" s="4" t="s">
        <v>40</v>
      </c>
      <c r="F5" s="3"/>
      <c r="G5" s="271"/>
      <c r="H5" s="271"/>
      <c r="I5" s="756"/>
    </row>
    <row r="6" spans="1:12" ht="12.75" customHeight="1">
      <c r="A6" s="737"/>
      <c r="B6" s="737"/>
      <c r="C6" s="737"/>
      <c r="D6" s="737"/>
      <c r="E6" s="3"/>
      <c r="F6" s="3"/>
      <c r="I6" s="756"/>
    </row>
    <row r="7" spans="1:12" ht="12.75" customHeight="1">
      <c r="A7" s="169" t="s">
        <v>92</v>
      </c>
      <c r="B7" s="169"/>
      <c r="C7" s="169"/>
      <c r="D7" s="169"/>
      <c r="E7" s="170"/>
      <c r="F7" s="170"/>
      <c r="L7" s="738"/>
    </row>
    <row r="8" spans="1:12" ht="12.75" customHeight="1">
      <c r="A8" s="166" t="s">
        <v>91</v>
      </c>
      <c r="B8" s="169"/>
      <c r="C8" s="169"/>
      <c r="D8" s="169"/>
      <c r="E8" s="170"/>
      <c r="F8" s="170"/>
      <c r="I8" s="4" t="s">
        <v>345</v>
      </c>
    </row>
    <row r="9" spans="1:12" s="104" customFormat="1" ht="12.75" customHeight="1">
      <c r="A9" s="558"/>
      <c r="B9" s="559" t="s">
        <v>90</v>
      </c>
      <c r="C9" s="559"/>
      <c r="D9" s="559"/>
      <c r="E9" s="560" t="s">
        <v>1</v>
      </c>
      <c r="F9" s="172"/>
      <c r="G9" s="27"/>
      <c r="H9" s="27"/>
      <c r="I9" s="561"/>
    </row>
    <row r="10" spans="1:12" s="104" customFormat="1" ht="12.75" customHeight="1">
      <c r="A10" s="558"/>
      <c r="B10" s="559" t="s">
        <v>89</v>
      </c>
      <c r="C10" s="559"/>
      <c r="D10" s="559"/>
      <c r="E10" s="560" t="s">
        <v>1</v>
      </c>
      <c r="F10" s="172"/>
      <c r="G10" s="27">
        <v>1</v>
      </c>
      <c r="H10" s="27">
        <v>1</v>
      </c>
      <c r="I10" s="561" t="s">
        <v>3126</v>
      </c>
    </row>
    <row r="11" spans="1:12" s="104" customFormat="1" ht="12.75" customHeight="1">
      <c r="A11" s="558"/>
      <c r="B11" s="559" t="s">
        <v>88</v>
      </c>
      <c r="C11" s="559"/>
      <c r="D11" s="559"/>
      <c r="E11" s="560" t="s">
        <v>1</v>
      </c>
      <c r="F11" s="172"/>
      <c r="G11" s="27">
        <v>1</v>
      </c>
      <c r="H11" s="27">
        <v>0</v>
      </c>
      <c r="I11" s="561" t="s">
        <v>3126</v>
      </c>
    </row>
    <row r="12" spans="1:12" s="104" customFormat="1" ht="12.75" customHeight="1">
      <c r="A12" s="558"/>
      <c r="B12" s="559" t="s">
        <v>87</v>
      </c>
      <c r="C12" s="559"/>
      <c r="D12" s="559"/>
      <c r="E12" s="560" t="s">
        <v>1</v>
      </c>
      <c r="F12" s="172"/>
      <c r="G12" s="27">
        <v>0</v>
      </c>
      <c r="H12" s="27">
        <v>0</v>
      </c>
      <c r="I12" s="561" t="s">
        <v>3126</v>
      </c>
    </row>
    <row r="13" spans="1:12" s="104" customFormat="1" ht="12.75" customHeight="1">
      <c r="A13" s="558"/>
      <c r="B13" s="559" t="s">
        <v>86</v>
      </c>
      <c r="C13" s="559"/>
      <c r="D13" s="559"/>
      <c r="E13" s="560" t="s">
        <v>1</v>
      </c>
      <c r="F13" s="172"/>
      <c r="G13" s="27"/>
      <c r="H13" s="27"/>
      <c r="I13" s="561"/>
    </row>
    <row r="14" spans="1:12" s="104" customFormat="1" ht="12.75" customHeight="1">
      <c r="A14" s="558"/>
      <c r="B14" s="559" t="s">
        <v>85</v>
      </c>
      <c r="C14" s="559"/>
      <c r="D14" s="559"/>
      <c r="E14" s="560" t="s">
        <v>1</v>
      </c>
      <c r="F14" s="172"/>
      <c r="G14" s="27"/>
      <c r="H14" s="27"/>
      <c r="I14" s="561" t="s">
        <v>3126</v>
      </c>
    </row>
    <row r="15" spans="1:12" s="104" customFormat="1" ht="12.75" customHeight="1">
      <c r="A15" s="558"/>
      <c r="B15" s="172" t="s">
        <v>84</v>
      </c>
      <c r="C15" s="559"/>
      <c r="D15" s="559"/>
      <c r="E15" s="560" t="s">
        <v>1</v>
      </c>
      <c r="F15" s="172"/>
      <c r="G15" s="739"/>
      <c r="H15" s="739"/>
      <c r="I15" s="561" t="s">
        <v>3589</v>
      </c>
    </row>
    <row r="16" spans="1:12" ht="12.75" customHeight="1">
      <c r="A16" s="169"/>
      <c r="B16" s="169"/>
      <c r="C16" s="169"/>
      <c r="D16" s="169"/>
      <c r="E16" s="165"/>
      <c r="F16" s="172"/>
      <c r="G16" s="41"/>
      <c r="H16" s="41"/>
    </row>
    <row r="17" spans="1:9" ht="12.75" customHeight="1">
      <c r="A17" s="169" t="s">
        <v>83</v>
      </c>
      <c r="B17" s="169"/>
      <c r="C17" s="169"/>
      <c r="D17" s="169"/>
      <c r="E17" s="162"/>
      <c r="F17" s="172"/>
      <c r="G17" s="24"/>
      <c r="H17" s="24"/>
    </row>
    <row r="18" spans="1:9" ht="12.75" customHeight="1">
      <c r="A18" s="169"/>
      <c r="B18" s="169" t="s">
        <v>82</v>
      </c>
      <c r="C18" s="169"/>
      <c r="D18" s="169"/>
      <c r="E18" s="162" t="s">
        <v>1</v>
      </c>
      <c r="F18" s="172"/>
      <c r="G18" s="22" t="s">
        <v>81</v>
      </c>
      <c r="H18" s="22" t="s">
        <v>81</v>
      </c>
    </row>
    <row r="19" spans="1:9" ht="12.75" customHeight="1">
      <c r="A19" s="169"/>
      <c r="B19" s="169" t="s">
        <v>80</v>
      </c>
      <c r="C19" s="169"/>
      <c r="D19" s="169"/>
      <c r="E19" s="162" t="s">
        <v>1</v>
      </c>
      <c r="F19" s="172"/>
      <c r="G19" s="149" t="s">
        <v>3590</v>
      </c>
      <c r="H19" s="149" t="s">
        <v>3591</v>
      </c>
    </row>
    <row r="20" spans="1:9" ht="12.75" customHeight="1">
      <c r="A20" s="169"/>
      <c r="B20" s="169" t="s">
        <v>79</v>
      </c>
      <c r="C20" s="169"/>
      <c r="D20" s="169"/>
      <c r="E20" s="162" t="s">
        <v>78</v>
      </c>
      <c r="F20" s="172"/>
      <c r="G20" s="75"/>
      <c r="H20" s="76"/>
    </row>
    <row r="21" spans="1:9" s="104" customFormat="1" ht="12.75" customHeight="1">
      <c r="A21" s="558"/>
      <c r="B21" s="558" t="s">
        <v>77</v>
      </c>
      <c r="C21" s="558"/>
      <c r="D21" s="558"/>
      <c r="E21" s="560" t="s">
        <v>76</v>
      </c>
      <c r="F21" s="172"/>
      <c r="G21" s="740">
        <v>4700</v>
      </c>
      <c r="H21" s="740">
        <v>4700</v>
      </c>
      <c r="I21" s="741" t="s">
        <v>3592</v>
      </c>
    </row>
    <row r="22" spans="1:9" s="85" customFormat="1" ht="12.75" customHeight="1">
      <c r="A22" s="257"/>
      <c r="B22" s="257" t="s">
        <v>75</v>
      </c>
      <c r="C22" s="257"/>
      <c r="D22" s="257"/>
      <c r="E22" s="258" t="s">
        <v>74</v>
      </c>
      <c r="F22" s="259"/>
      <c r="G22" s="44">
        <v>64709.084931506848</v>
      </c>
      <c r="H22" s="44">
        <v>2268.3479452054794</v>
      </c>
      <c r="I22" s="1" t="s">
        <v>3127</v>
      </c>
    </row>
    <row r="23" spans="1:9" s="104" customFormat="1" ht="12.75" customHeight="1">
      <c r="A23" s="558"/>
      <c r="B23" s="558" t="s">
        <v>73</v>
      </c>
      <c r="C23" s="558"/>
      <c r="D23" s="558"/>
      <c r="E23" s="560" t="s">
        <v>49</v>
      </c>
      <c r="F23" s="172"/>
      <c r="G23" s="44">
        <v>5135</v>
      </c>
      <c r="H23" s="44">
        <v>989</v>
      </c>
      <c r="I23" s="71" t="s">
        <v>2980</v>
      </c>
    </row>
    <row r="24" spans="1:9" s="104" customFormat="1" ht="12.75" customHeight="1">
      <c r="A24" s="558"/>
      <c r="B24" s="558" t="s">
        <v>743</v>
      </c>
      <c r="C24" s="558"/>
      <c r="D24" s="558"/>
      <c r="E24" s="560" t="s">
        <v>49</v>
      </c>
      <c r="F24" s="172"/>
      <c r="G24" s="44">
        <v>1090</v>
      </c>
      <c r="H24" s="44">
        <v>12</v>
      </c>
      <c r="I24" s="71" t="s">
        <v>2980</v>
      </c>
    </row>
    <row r="25" spans="1:9" s="108" customFormat="1" ht="12.75" customHeight="1">
      <c r="A25" s="260"/>
      <c r="B25" s="260" t="s">
        <v>744</v>
      </c>
      <c r="C25" s="260"/>
      <c r="D25" s="260"/>
      <c r="E25" s="261" t="s">
        <v>436</v>
      </c>
      <c r="F25" s="262"/>
      <c r="G25" s="273"/>
      <c r="H25" s="273"/>
      <c r="I25" s="274"/>
    </row>
    <row r="26" spans="1:9" s="108" customFormat="1" ht="12.75" customHeight="1">
      <c r="A26" s="260"/>
      <c r="B26" s="260" t="s">
        <v>745</v>
      </c>
      <c r="C26" s="260"/>
      <c r="D26" s="260"/>
      <c r="E26" s="261" t="s">
        <v>746</v>
      </c>
      <c r="F26" s="262"/>
      <c r="G26" s="273"/>
      <c r="H26" s="273"/>
      <c r="I26" s="274"/>
    </row>
    <row r="27" spans="1:9" s="85" customFormat="1" ht="12.75" customHeight="1">
      <c r="A27" s="257"/>
      <c r="B27" s="257" t="s">
        <v>437</v>
      </c>
      <c r="C27" s="257"/>
      <c r="D27" s="257"/>
      <c r="E27" s="258" t="s">
        <v>72</v>
      </c>
      <c r="F27" s="259"/>
      <c r="G27" s="86"/>
      <c r="H27" s="86"/>
    </row>
    <row r="28" spans="1:9" ht="12.75" customHeight="1">
      <c r="A28" s="169"/>
      <c r="B28" s="169"/>
      <c r="C28" s="169"/>
      <c r="D28" s="169"/>
      <c r="E28" s="162"/>
      <c r="F28" s="170"/>
      <c r="G28" s="24"/>
      <c r="H28" s="24"/>
    </row>
    <row r="29" spans="1:9" ht="12.75" customHeight="1">
      <c r="A29" s="169" t="s">
        <v>71</v>
      </c>
      <c r="B29" s="169"/>
      <c r="C29" s="169"/>
      <c r="D29" s="169"/>
      <c r="E29" s="162"/>
      <c r="F29" s="170"/>
      <c r="G29" s="24"/>
      <c r="H29" s="24"/>
    </row>
    <row r="30" spans="1:9" s="274" customFormat="1" ht="12.75" customHeight="1">
      <c r="A30" s="562"/>
      <c r="B30" s="562" t="s">
        <v>70</v>
      </c>
      <c r="C30" s="562"/>
      <c r="D30" s="562"/>
      <c r="E30" s="563" t="s">
        <v>69</v>
      </c>
      <c r="F30" s="564"/>
      <c r="G30" s="742">
        <v>38</v>
      </c>
      <c r="H30" s="742">
        <v>37</v>
      </c>
      <c r="I30" s="741" t="s">
        <v>3592</v>
      </c>
    </row>
    <row r="31" spans="1:9" ht="12.75" customHeight="1">
      <c r="A31" s="169"/>
      <c r="B31" s="163" t="s">
        <v>68</v>
      </c>
      <c r="C31" s="169"/>
      <c r="D31" s="169"/>
      <c r="E31" s="162"/>
      <c r="F31" s="170"/>
      <c r="G31" s="36"/>
      <c r="H31" s="36"/>
    </row>
    <row r="32" spans="1:9" ht="12.75" customHeight="1">
      <c r="A32" s="169"/>
      <c r="B32" s="170"/>
      <c r="C32" s="170"/>
      <c r="D32" s="169" t="s">
        <v>67</v>
      </c>
      <c r="E32" s="162" t="s">
        <v>62</v>
      </c>
      <c r="F32" s="170"/>
      <c r="G32" s="218"/>
      <c r="H32" s="218"/>
    </row>
    <row r="33" spans="1:9" ht="12.75" customHeight="1">
      <c r="A33" s="169"/>
      <c r="B33" s="177"/>
      <c r="C33" s="170"/>
      <c r="D33" s="169" t="s">
        <v>66</v>
      </c>
      <c r="E33" s="162" t="s">
        <v>62</v>
      </c>
      <c r="F33" s="170"/>
      <c r="G33" s="218"/>
      <c r="H33" s="218"/>
    </row>
    <row r="34" spans="1:9" ht="12.75" customHeight="1">
      <c r="A34" s="169"/>
      <c r="B34" s="178"/>
      <c r="C34" s="170"/>
      <c r="D34" s="169" t="s">
        <v>65</v>
      </c>
      <c r="E34" s="162" t="s">
        <v>62</v>
      </c>
      <c r="F34" s="170"/>
      <c r="G34" s="218"/>
      <c r="H34" s="218"/>
    </row>
    <row r="35" spans="1:9" ht="12.75" customHeight="1">
      <c r="A35" s="169"/>
      <c r="B35" s="178"/>
      <c r="C35" s="170"/>
      <c r="D35" s="169" t="s">
        <v>64</v>
      </c>
      <c r="E35" s="162" t="s">
        <v>62</v>
      </c>
      <c r="F35" s="170"/>
      <c r="G35" s="218"/>
      <c r="H35" s="218"/>
    </row>
    <row r="36" spans="1:9" ht="12.75" customHeight="1">
      <c r="A36" s="169"/>
      <c r="B36" s="178"/>
      <c r="C36" s="170"/>
      <c r="D36" s="169" t="s">
        <v>63</v>
      </c>
      <c r="E36" s="162" t="s">
        <v>62</v>
      </c>
      <c r="F36" s="170"/>
      <c r="G36" s="218"/>
      <c r="H36" s="218"/>
    </row>
    <row r="37" spans="1:9" ht="12.75" customHeight="1">
      <c r="A37" s="169"/>
      <c r="B37" s="169"/>
      <c r="C37" s="170"/>
      <c r="D37" s="169" t="s">
        <v>757</v>
      </c>
      <c r="E37" s="162" t="s">
        <v>62</v>
      </c>
      <c r="F37" s="170"/>
      <c r="G37" s="218"/>
      <c r="H37" s="218"/>
    </row>
    <row r="38" spans="1:9" ht="12.75" customHeight="1">
      <c r="A38" s="169"/>
      <c r="B38" s="169"/>
      <c r="C38" s="170"/>
      <c r="D38" s="169" t="s">
        <v>758</v>
      </c>
      <c r="E38" s="162" t="s">
        <v>62</v>
      </c>
      <c r="F38" s="170"/>
      <c r="G38" s="218"/>
      <c r="H38" s="218"/>
    </row>
    <row r="39" spans="1:9" ht="12.75" customHeight="1">
      <c r="A39" s="169"/>
      <c r="B39" s="169"/>
      <c r="C39" s="170"/>
      <c r="D39" s="169"/>
      <c r="E39" s="162"/>
      <c r="F39" s="170"/>
      <c r="G39" s="249"/>
      <c r="H39" s="249"/>
    </row>
    <row r="40" spans="1:9" ht="12.75" customHeight="1">
      <c r="A40" s="169" t="s">
        <v>61</v>
      </c>
      <c r="B40" s="169"/>
      <c r="C40" s="169"/>
      <c r="D40" s="169"/>
      <c r="E40" s="162"/>
      <c r="F40" s="170"/>
      <c r="G40" s="251"/>
      <c r="H40" s="251"/>
    </row>
    <row r="41" spans="1:9" ht="12.75" customHeight="1">
      <c r="A41" s="166" t="s">
        <v>60</v>
      </c>
      <c r="B41" s="169"/>
      <c r="C41" s="169"/>
      <c r="D41" s="169"/>
      <c r="E41" s="162"/>
      <c r="F41" s="170"/>
      <c r="G41" s="253"/>
      <c r="H41" s="253"/>
    </row>
    <row r="42" spans="1:9" s="85" customFormat="1" ht="12.75" customHeight="1">
      <c r="A42" s="257"/>
      <c r="B42" s="257" t="s">
        <v>59</v>
      </c>
      <c r="C42" s="257"/>
      <c r="D42" s="257"/>
      <c r="E42" s="258" t="s">
        <v>45</v>
      </c>
      <c r="F42" s="259"/>
      <c r="G42" s="44">
        <v>413.56802136059656</v>
      </c>
      <c r="H42" s="44">
        <v>6.2419454385365247</v>
      </c>
      <c r="I42" s="1" t="s">
        <v>3127</v>
      </c>
    </row>
    <row r="43" spans="1:9" s="108" customFormat="1" ht="12.75" customHeight="1">
      <c r="A43" s="260"/>
      <c r="B43" s="260" t="s">
        <v>58</v>
      </c>
      <c r="C43" s="260"/>
      <c r="D43" s="260"/>
      <c r="E43" s="261" t="s">
        <v>56</v>
      </c>
      <c r="F43" s="262"/>
      <c r="G43" s="45">
        <v>12.936088117202827</v>
      </c>
      <c r="H43" s="45">
        <v>13.542880160203492</v>
      </c>
      <c r="I43" s="1" t="s">
        <v>3127</v>
      </c>
    </row>
    <row r="44" spans="1:9" s="108" customFormat="1" ht="12.75" customHeight="1">
      <c r="A44" s="260"/>
      <c r="B44" s="275" t="s">
        <v>57</v>
      </c>
      <c r="C44" s="260"/>
      <c r="D44" s="260"/>
      <c r="E44" s="261" t="s">
        <v>56</v>
      </c>
      <c r="F44" s="262"/>
      <c r="G44" s="45"/>
      <c r="H44" s="45"/>
      <c r="I44" s="1" t="s">
        <v>3127</v>
      </c>
    </row>
    <row r="45" spans="1:9" s="85" customFormat="1" ht="12.75" customHeight="1">
      <c r="A45" s="257"/>
      <c r="B45" s="269" t="s">
        <v>55</v>
      </c>
      <c r="C45" s="257"/>
      <c r="D45" s="257"/>
      <c r="E45" s="258" t="s">
        <v>515</v>
      </c>
      <c r="F45" s="259"/>
      <c r="G45" s="44"/>
      <c r="H45" s="44"/>
    </row>
    <row r="46" spans="1:9" s="85" customFormat="1" ht="12.75" customHeight="1">
      <c r="A46" s="257"/>
      <c r="B46" s="269" t="s">
        <v>54</v>
      </c>
      <c r="C46" s="257"/>
      <c r="D46" s="257"/>
      <c r="E46" s="258" t="s">
        <v>45</v>
      </c>
      <c r="F46" s="259"/>
      <c r="G46" s="44"/>
      <c r="H46" s="44"/>
      <c r="I46" s="1" t="s">
        <v>3127</v>
      </c>
    </row>
    <row r="47" spans="1:9" s="109" customFormat="1" ht="12.75" customHeight="1">
      <c r="A47" s="263"/>
      <c r="B47" s="264" t="s">
        <v>53</v>
      </c>
      <c r="C47" s="263"/>
      <c r="D47" s="263"/>
      <c r="E47" s="265" t="s">
        <v>52</v>
      </c>
      <c r="F47" s="266"/>
      <c r="G47" s="743"/>
      <c r="H47" s="743"/>
      <c r="I47" s="225" t="s">
        <v>3589</v>
      </c>
    </row>
    <row r="48" spans="1:9" s="109" customFormat="1" ht="12.75" customHeight="1">
      <c r="A48" s="263"/>
      <c r="B48" s="264" t="s">
        <v>51</v>
      </c>
      <c r="C48" s="263"/>
      <c r="D48" s="263"/>
      <c r="E48" s="265" t="s">
        <v>49</v>
      </c>
      <c r="F48" s="266"/>
      <c r="G48" s="89"/>
      <c r="H48" s="89"/>
    </row>
    <row r="49" spans="1:9" s="109" customFormat="1" ht="12.75" customHeight="1">
      <c r="A49" s="263"/>
      <c r="B49" s="264" t="s">
        <v>50</v>
      </c>
      <c r="C49" s="263"/>
      <c r="D49" s="263"/>
      <c r="E49" s="265" t="s">
        <v>49</v>
      </c>
      <c r="F49" s="266"/>
      <c r="G49" s="267">
        <v>2.4485085821674413E-3</v>
      </c>
      <c r="H49" s="267">
        <v>0</v>
      </c>
      <c r="I49" s="1" t="s">
        <v>3127</v>
      </c>
    </row>
    <row r="50" spans="1:9" s="109" customFormat="1" ht="12.75" customHeight="1">
      <c r="A50" s="263"/>
      <c r="B50" s="264" t="s">
        <v>747</v>
      </c>
      <c r="C50" s="263"/>
      <c r="D50" s="263"/>
      <c r="E50" s="265" t="s">
        <v>49</v>
      </c>
      <c r="F50" s="266"/>
      <c r="G50" s="267">
        <v>0.81290923430282969</v>
      </c>
      <c r="H50" s="267">
        <v>0.4523552440619803</v>
      </c>
      <c r="I50" s="1" t="s">
        <v>3127</v>
      </c>
    </row>
    <row r="51" spans="1:9" s="569" customFormat="1" ht="12.75" customHeight="1">
      <c r="A51" s="264"/>
      <c r="B51" s="264" t="s">
        <v>748</v>
      </c>
      <c r="C51" s="264"/>
      <c r="D51" s="264"/>
      <c r="E51" s="565" t="s">
        <v>49</v>
      </c>
      <c r="F51" s="566"/>
      <c r="G51" s="744"/>
      <c r="H51" s="745"/>
      <c r="I51" s="746" t="s">
        <v>3589</v>
      </c>
    </row>
    <row r="52" spans="1:9" s="355" customFormat="1" ht="12.75" customHeight="1">
      <c r="A52" s="163"/>
      <c r="B52" s="163"/>
      <c r="C52" s="163"/>
      <c r="D52" s="163"/>
      <c r="E52" s="177"/>
      <c r="F52" s="570"/>
      <c r="G52" s="573"/>
      <c r="H52" s="573"/>
    </row>
    <row r="53" spans="1:9" s="355" customFormat="1" ht="12.75" customHeight="1">
      <c r="A53" s="163" t="s">
        <v>48</v>
      </c>
      <c r="B53" s="163"/>
      <c r="C53" s="163"/>
      <c r="D53" s="163"/>
      <c r="E53" s="177"/>
      <c r="F53" s="570"/>
      <c r="G53" s="573"/>
      <c r="H53" s="573"/>
    </row>
    <row r="54" spans="1:9" s="355" customFormat="1" ht="12.75" customHeight="1">
      <c r="A54" s="163"/>
      <c r="B54" s="163" t="s">
        <v>47</v>
      </c>
      <c r="C54" s="163"/>
      <c r="D54" s="163"/>
      <c r="E54" s="177" t="s">
        <v>1</v>
      </c>
      <c r="F54" s="570"/>
      <c r="G54" s="356"/>
      <c r="H54" s="356"/>
    </row>
    <row r="55" spans="1:9" s="355" customFormat="1" ht="12.75" customHeight="1">
      <c r="A55" s="163"/>
      <c r="B55" s="163" t="s">
        <v>46</v>
      </c>
      <c r="C55" s="163"/>
      <c r="D55" s="163"/>
      <c r="E55" s="177" t="s">
        <v>1</v>
      </c>
      <c r="F55" s="570"/>
      <c r="G55" s="356"/>
      <c r="H55" s="356"/>
    </row>
    <row r="56" spans="1:9" s="355" customFormat="1" ht="12.75" customHeight="1">
      <c r="A56" s="163"/>
      <c r="B56" s="163" t="s">
        <v>722</v>
      </c>
      <c r="C56" s="163"/>
      <c r="D56" s="163"/>
      <c r="E56" s="177" t="s">
        <v>1</v>
      </c>
      <c r="F56" s="570"/>
      <c r="G56" s="356"/>
      <c r="H56" s="356"/>
    </row>
    <row r="57" spans="1:9" s="355" customFormat="1" ht="12.75" customHeight="1">
      <c r="A57" s="163"/>
      <c r="B57" s="163" t="s">
        <v>723</v>
      </c>
      <c r="C57" s="163"/>
      <c r="D57" s="163"/>
      <c r="E57" s="177" t="s">
        <v>1</v>
      </c>
      <c r="F57" s="570"/>
      <c r="G57" s="356"/>
      <c r="H57" s="356"/>
    </row>
    <row r="58" spans="1:9" s="355" customFormat="1" ht="12.75" customHeight="1">
      <c r="A58" s="163"/>
      <c r="B58" s="163" t="s">
        <v>724</v>
      </c>
      <c r="C58" s="163"/>
      <c r="D58" s="163"/>
      <c r="E58" s="177" t="s">
        <v>1</v>
      </c>
      <c r="F58" s="570"/>
      <c r="G58" s="356"/>
      <c r="H58" s="356"/>
    </row>
    <row r="59" spans="1:9" s="578" customFormat="1" ht="12.75" customHeight="1">
      <c r="A59" s="275"/>
      <c r="B59" s="275" t="s">
        <v>725</v>
      </c>
      <c r="C59" s="275"/>
      <c r="D59" s="275"/>
      <c r="E59" s="575" t="s">
        <v>45</v>
      </c>
      <c r="F59" s="576"/>
      <c r="G59" s="372">
        <v>13</v>
      </c>
      <c r="H59" s="372">
        <v>13</v>
      </c>
      <c r="I59" s="578" t="s">
        <v>3128</v>
      </c>
    </row>
    <row r="60" spans="1:9" s="578" customFormat="1" ht="12.75" customHeight="1">
      <c r="A60" s="275"/>
      <c r="B60" s="275" t="s">
        <v>726</v>
      </c>
      <c r="C60" s="275"/>
      <c r="D60" s="275"/>
      <c r="E60" s="575" t="s">
        <v>45</v>
      </c>
      <c r="F60" s="579"/>
      <c r="G60" s="577"/>
      <c r="H60" s="577"/>
    </row>
    <row r="61" spans="1:9" s="583" customFormat="1" ht="12.75" customHeight="1">
      <c r="A61" s="276"/>
      <c r="B61" s="276" t="s">
        <v>727</v>
      </c>
      <c r="C61" s="276"/>
      <c r="D61" s="276"/>
      <c r="E61" s="580" t="s">
        <v>49</v>
      </c>
      <c r="F61" s="581"/>
      <c r="G61" s="582"/>
      <c r="H61" s="582"/>
    </row>
    <row r="62" spans="1:9" s="355" customFormat="1" ht="12.75" customHeight="1">
      <c r="A62" s="163"/>
      <c r="B62" s="163"/>
      <c r="C62" s="163"/>
      <c r="D62" s="163"/>
      <c r="E62" s="177"/>
      <c r="F62" s="369"/>
      <c r="G62" s="363"/>
      <c r="H62" s="363"/>
    </row>
    <row r="63" spans="1:9" s="355" customFormat="1" ht="12.75" customHeight="1">
      <c r="A63" s="163" t="s">
        <v>749</v>
      </c>
      <c r="B63" s="163"/>
      <c r="C63" s="163"/>
      <c r="D63" s="163"/>
      <c r="E63" s="177"/>
      <c r="F63" s="369"/>
      <c r="G63" s="364"/>
      <c r="H63" s="364"/>
    </row>
    <row r="64" spans="1:9" s="355" customFormat="1" ht="12.75" customHeight="1">
      <c r="A64" s="163"/>
      <c r="B64" s="584" t="s">
        <v>44</v>
      </c>
      <c r="C64" s="163"/>
      <c r="D64" s="163"/>
      <c r="E64" s="177"/>
      <c r="F64" s="369"/>
      <c r="G64" s="365"/>
      <c r="H64" s="365"/>
    </row>
    <row r="65" spans="1:9" s="355" customFormat="1" ht="12.75" customHeight="1">
      <c r="A65" s="163"/>
      <c r="B65" s="584"/>
      <c r="C65" s="584" t="s">
        <v>750</v>
      </c>
      <c r="D65" s="163"/>
      <c r="E65" s="177" t="s">
        <v>1</v>
      </c>
      <c r="F65" s="369"/>
      <c r="G65" s="366">
        <v>1</v>
      </c>
      <c r="H65" s="366">
        <v>1</v>
      </c>
      <c r="I65" s="355" t="s">
        <v>3125</v>
      </c>
    </row>
    <row r="66" spans="1:9" s="355" customFormat="1" ht="12.75" customHeight="1">
      <c r="A66" s="163"/>
      <c r="B66" s="584"/>
      <c r="C66" s="584" t="s">
        <v>751</v>
      </c>
      <c r="D66" s="163"/>
      <c r="E66" s="177" t="s">
        <v>1</v>
      </c>
      <c r="F66" s="369"/>
      <c r="G66" s="366">
        <v>0</v>
      </c>
      <c r="H66" s="366">
        <v>0</v>
      </c>
    </row>
    <row r="67" spans="1:9" s="355" customFormat="1" ht="12.75" customHeight="1">
      <c r="A67" s="163"/>
      <c r="B67" s="584"/>
      <c r="C67" s="584" t="s">
        <v>752</v>
      </c>
      <c r="D67" s="163"/>
      <c r="E67" s="177" t="s">
        <v>1</v>
      </c>
      <c r="F67" s="369"/>
      <c r="G67" s="366">
        <v>0</v>
      </c>
      <c r="H67" s="366">
        <v>0</v>
      </c>
    </row>
    <row r="68" spans="1:9" s="355" customFormat="1" ht="12.75" customHeight="1">
      <c r="A68" s="163"/>
      <c r="B68" s="584" t="s">
        <v>43</v>
      </c>
      <c r="C68" s="584"/>
      <c r="D68" s="163"/>
      <c r="E68" s="177"/>
      <c r="F68" s="369"/>
      <c r="G68" s="367"/>
      <c r="H68" s="367"/>
    </row>
    <row r="69" spans="1:9" s="355" customFormat="1" ht="12.75" customHeight="1">
      <c r="A69" s="163"/>
      <c r="B69" s="584"/>
      <c r="C69" s="584" t="s">
        <v>753</v>
      </c>
      <c r="D69" s="163"/>
      <c r="E69" s="177" t="s">
        <v>1</v>
      </c>
      <c r="F69" s="369"/>
      <c r="G69" s="366">
        <v>0</v>
      </c>
      <c r="H69" s="366">
        <v>0</v>
      </c>
    </row>
    <row r="70" spans="1:9" s="355" customFormat="1" ht="12.75" customHeight="1">
      <c r="A70" s="163"/>
      <c r="B70" s="584"/>
      <c r="C70" s="584" t="s">
        <v>754</v>
      </c>
      <c r="D70" s="163"/>
      <c r="E70" s="177" t="s">
        <v>1</v>
      </c>
      <c r="F70" s="369"/>
      <c r="G70" s="366">
        <v>1</v>
      </c>
      <c r="H70" s="366">
        <v>1</v>
      </c>
      <c r="I70" s="355" t="s">
        <v>342</v>
      </c>
    </row>
    <row r="71" spans="1:9" s="355" customFormat="1" ht="12.75" customHeight="1">
      <c r="A71" s="163"/>
      <c r="B71" s="584"/>
      <c r="C71" s="584" t="s">
        <v>755</v>
      </c>
      <c r="D71" s="163"/>
      <c r="E71" s="177" t="s">
        <v>1</v>
      </c>
      <c r="F71" s="369"/>
      <c r="G71" s="366">
        <v>0</v>
      </c>
      <c r="H71" s="366">
        <v>0</v>
      </c>
    </row>
    <row r="72" spans="1:9" ht="12.75" customHeight="1">
      <c r="A72" s="191"/>
      <c r="B72" s="192"/>
      <c r="C72" s="192"/>
      <c r="D72" s="191"/>
      <c r="E72" s="164"/>
      <c r="F72" s="184"/>
      <c r="G72" s="14"/>
      <c r="H72" s="14"/>
    </row>
    <row r="73" spans="1:9" s="282" customFormat="1" ht="12.75" customHeight="1">
      <c r="A73" s="277" t="s">
        <v>728</v>
      </c>
      <c r="B73" s="278"/>
      <c r="C73" s="278"/>
      <c r="D73" s="277"/>
      <c r="E73" s="279" t="s">
        <v>1</v>
      </c>
      <c r="F73" s="280"/>
      <c r="G73" s="281"/>
      <c r="H73" s="281"/>
    </row>
    <row r="74" spans="1:9" ht="12.75" customHeight="1">
      <c r="A74" s="191"/>
      <c r="B74" s="192"/>
      <c r="C74" s="192"/>
      <c r="D74" s="191"/>
      <c r="E74" s="164"/>
      <c r="F74" s="184"/>
      <c r="G74" s="6"/>
      <c r="H74" s="6"/>
    </row>
    <row r="75" spans="1:9" ht="12.75" customHeight="1">
      <c r="A75" s="191" t="s">
        <v>729</v>
      </c>
      <c r="B75" s="192"/>
      <c r="C75" s="191"/>
      <c r="D75" s="191"/>
      <c r="E75" s="164"/>
      <c r="F75" s="184"/>
      <c r="G75" s="6"/>
      <c r="H75" s="6"/>
    </row>
    <row r="76" spans="1:9" ht="12.75" customHeight="1">
      <c r="A76" s="191"/>
      <c r="B76" s="195" t="s">
        <v>730</v>
      </c>
      <c r="C76" s="191"/>
      <c r="D76" s="191"/>
      <c r="E76" s="164"/>
      <c r="F76" s="184"/>
      <c r="G76" s="6"/>
      <c r="H76" s="6"/>
    </row>
    <row r="77" spans="1:9" ht="12.75" customHeight="1">
      <c r="A77" s="169"/>
      <c r="B77" s="163"/>
      <c r="C77" s="169" t="s">
        <v>731</v>
      </c>
      <c r="D77" s="169"/>
      <c r="E77" s="162" t="s">
        <v>49</v>
      </c>
      <c r="F77" s="184"/>
      <c r="G77" s="13">
        <v>0</v>
      </c>
      <c r="H77" s="13">
        <v>0</v>
      </c>
    </row>
    <row r="78" spans="1:9" ht="12.75" customHeight="1">
      <c r="A78" s="169"/>
      <c r="B78" s="163"/>
      <c r="C78" s="169" t="s">
        <v>732</v>
      </c>
      <c r="D78" s="169"/>
      <c r="E78" s="162" t="s">
        <v>49</v>
      </c>
      <c r="F78" s="184"/>
      <c r="G78" s="13">
        <v>0</v>
      </c>
      <c r="H78" s="13">
        <v>0</v>
      </c>
    </row>
    <row r="79" spans="1:9" ht="12.75" customHeight="1">
      <c r="A79" s="169"/>
      <c r="B79" s="163"/>
      <c r="C79" s="169" t="s">
        <v>733</v>
      </c>
      <c r="D79" s="169"/>
      <c r="E79" s="162" t="s">
        <v>49</v>
      </c>
      <c r="F79" s="184"/>
      <c r="G79" s="13">
        <v>1</v>
      </c>
      <c r="H79" s="13">
        <v>1</v>
      </c>
      <c r="I79" s="1" t="s">
        <v>343</v>
      </c>
    </row>
    <row r="80" spans="1:9" ht="12.75" customHeight="1">
      <c r="A80" s="169"/>
      <c r="B80" s="163"/>
      <c r="C80" s="169" t="s">
        <v>734</v>
      </c>
      <c r="D80" s="169"/>
      <c r="E80" s="162" t="s">
        <v>49</v>
      </c>
      <c r="F80" s="184"/>
      <c r="G80" s="13">
        <v>0</v>
      </c>
      <c r="H80" s="13">
        <v>0</v>
      </c>
    </row>
    <row r="81" spans="1:9" ht="12.75" customHeight="1">
      <c r="A81" s="169"/>
      <c r="B81" s="195" t="s">
        <v>735</v>
      </c>
      <c r="C81" s="191"/>
      <c r="D81" s="191"/>
      <c r="E81" s="164"/>
      <c r="F81" s="184"/>
      <c r="G81" s="11"/>
      <c r="H81" s="11"/>
    </row>
    <row r="82" spans="1:9" ht="12.75" customHeight="1">
      <c r="A82" s="169"/>
      <c r="B82" s="163"/>
      <c r="C82" s="169" t="s">
        <v>736</v>
      </c>
      <c r="D82" s="169"/>
      <c r="E82" s="162" t="s">
        <v>42</v>
      </c>
      <c r="F82" s="184"/>
      <c r="G82" s="13">
        <v>0</v>
      </c>
      <c r="H82" s="13">
        <v>0</v>
      </c>
    </row>
    <row r="83" spans="1:9" ht="12.75" customHeight="1">
      <c r="A83" s="169"/>
      <c r="B83" s="163"/>
      <c r="C83" s="169" t="s">
        <v>737</v>
      </c>
      <c r="D83" s="169"/>
      <c r="E83" s="162" t="s">
        <v>42</v>
      </c>
      <c r="F83" s="184"/>
      <c r="G83" s="13">
        <v>0</v>
      </c>
      <c r="H83" s="13">
        <v>0</v>
      </c>
    </row>
    <row r="84" spans="1:9" ht="12.75" customHeight="1">
      <c r="A84" s="169"/>
      <c r="B84" s="163"/>
      <c r="C84" s="169" t="s">
        <v>738</v>
      </c>
      <c r="D84" s="169"/>
      <c r="E84" s="162" t="s">
        <v>42</v>
      </c>
      <c r="F84" s="184"/>
      <c r="G84" s="13">
        <v>100</v>
      </c>
      <c r="H84" s="13">
        <v>100</v>
      </c>
      <c r="I84" s="1" t="s">
        <v>344</v>
      </c>
    </row>
    <row r="85" spans="1:9" ht="12.75" customHeight="1">
      <c r="A85" s="169"/>
      <c r="B85" s="163"/>
      <c r="C85" s="169" t="s">
        <v>739</v>
      </c>
      <c r="D85" s="169"/>
      <c r="E85" s="162" t="s">
        <v>42</v>
      </c>
      <c r="F85" s="184"/>
      <c r="G85" s="13">
        <v>0</v>
      </c>
      <c r="H85" s="13">
        <v>0</v>
      </c>
    </row>
    <row r="86" spans="1:9" ht="12.75" customHeight="1">
      <c r="A86" s="169"/>
      <c r="B86" s="163" t="s">
        <v>740</v>
      </c>
      <c r="C86" s="169"/>
      <c r="D86" s="169"/>
      <c r="E86" s="162" t="s">
        <v>741</v>
      </c>
      <c r="F86" s="184"/>
      <c r="G86" s="13"/>
      <c r="H86" s="13"/>
    </row>
    <row r="87" spans="1:9" ht="12.75" customHeight="1">
      <c r="A87" s="191"/>
      <c r="B87" s="195"/>
      <c r="C87" s="191"/>
      <c r="D87" s="191"/>
      <c r="E87" s="164"/>
      <c r="F87" s="184"/>
      <c r="G87" s="11"/>
      <c r="H87" s="11"/>
    </row>
    <row r="88" spans="1:9" ht="12.75" customHeight="1">
      <c r="A88" s="169" t="s">
        <v>742</v>
      </c>
      <c r="B88" s="163"/>
      <c r="C88" s="169"/>
      <c r="D88" s="169"/>
      <c r="E88" s="167" t="s">
        <v>756</v>
      </c>
      <c r="F88" s="184"/>
      <c r="G88" s="10"/>
      <c r="H88" s="10"/>
    </row>
    <row r="89" spans="1:9" ht="12.75" customHeight="1">
      <c r="A89" s="8"/>
      <c r="B89" s="9"/>
      <c r="C89" s="8"/>
      <c r="D89" s="8"/>
      <c r="E89" s="8"/>
      <c r="F89" s="7"/>
      <c r="I89" s="72" t="s">
        <v>346</v>
      </c>
    </row>
    <row r="90" spans="1:9" ht="15">
      <c r="I90" s="246" t="s">
        <v>3593</v>
      </c>
    </row>
  </sheetData>
  <mergeCells count="2">
    <mergeCell ref="I4:I6"/>
    <mergeCell ref="A5:D5"/>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107"/>
  <sheetViews>
    <sheetView workbookViewId="0"/>
  </sheetViews>
  <sheetFormatPr defaultRowHeight="15"/>
  <cols>
    <col min="14" max="14" width="23.42578125" bestFit="1" customWidth="1"/>
    <col min="15" max="15" width="82" customWidth="1"/>
  </cols>
  <sheetData>
    <row r="1" spans="1:15" ht="15.75">
      <c r="A1" s="284" t="s">
        <v>256</v>
      </c>
      <c r="B1" s="284"/>
      <c r="C1" s="284"/>
      <c r="D1" s="284"/>
      <c r="E1" s="284"/>
      <c r="F1" s="284"/>
      <c r="G1" s="284"/>
      <c r="H1" s="284"/>
      <c r="I1" s="284"/>
      <c r="J1" s="284"/>
      <c r="K1" s="284"/>
      <c r="L1" s="284"/>
      <c r="M1" s="284"/>
      <c r="N1" s="284"/>
      <c r="O1" s="777" t="s">
        <v>3405</v>
      </c>
    </row>
    <row r="2" spans="1:15" ht="15.75">
      <c r="A2" s="65"/>
      <c r="B2" s="65"/>
      <c r="C2" s="65"/>
      <c r="D2" s="65"/>
      <c r="E2" s="65"/>
      <c r="F2" s="65"/>
      <c r="G2" s="65"/>
      <c r="H2" s="65"/>
      <c r="I2" s="65"/>
      <c r="J2" s="65"/>
      <c r="K2" s="65"/>
      <c r="L2" s="65"/>
      <c r="M2" s="65" t="s">
        <v>257</v>
      </c>
      <c r="N2" s="65" t="s">
        <v>311</v>
      </c>
      <c r="O2" s="777"/>
    </row>
    <row r="3" spans="1:15" ht="15.75">
      <c r="A3" s="65"/>
      <c r="B3" s="65" t="s">
        <v>258</v>
      </c>
      <c r="C3" s="65"/>
      <c r="D3" s="65"/>
      <c r="E3" s="65"/>
      <c r="F3" s="65"/>
      <c r="G3" s="65"/>
      <c r="H3" s="65"/>
      <c r="I3" s="65"/>
      <c r="J3" s="65"/>
      <c r="K3" s="65"/>
      <c r="L3" s="65"/>
      <c r="M3" s="285" t="s">
        <v>3404</v>
      </c>
      <c r="N3" s="65"/>
      <c r="O3" s="777"/>
    </row>
    <row r="4" spans="1:15" ht="15.75">
      <c r="A4" s="65"/>
      <c r="B4" s="65"/>
      <c r="C4" s="65"/>
      <c r="D4" s="65"/>
      <c r="E4" s="65"/>
      <c r="F4" s="65"/>
      <c r="G4" s="65"/>
      <c r="H4" s="65"/>
      <c r="I4" s="65"/>
      <c r="J4" s="65"/>
      <c r="K4" s="65"/>
      <c r="L4" s="65"/>
      <c r="M4" s="65"/>
      <c r="N4" s="65"/>
      <c r="O4" s="777"/>
    </row>
    <row r="5" spans="1:15" ht="15.75">
      <c r="A5" s="65"/>
      <c r="B5" s="65" t="s">
        <v>259</v>
      </c>
      <c r="C5" s="65"/>
      <c r="D5" s="65"/>
      <c r="E5" s="65"/>
      <c r="F5" s="65"/>
      <c r="G5" s="65"/>
      <c r="H5" s="65"/>
      <c r="I5" s="65"/>
      <c r="J5" s="65"/>
      <c r="K5" s="65"/>
      <c r="L5" s="65"/>
      <c r="M5" s="65"/>
      <c r="N5" s="65"/>
      <c r="O5" s="777"/>
    </row>
    <row r="6" spans="1:15" ht="15.75">
      <c r="A6" s="65"/>
      <c r="B6" s="65"/>
      <c r="C6" s="65" t="s">
        <v>260</v>
      </c>
      <c r="D6" s="65"/>
      <c r="E6" s="65"/>
      <c r="F6" s="65"/>
      <c r="G6" s="65"/>
      <c r="H6" s="65"/>
      <c r="I6" s="65"/>
      <c r="J6" s="65"/>
      <c r="K6" s="65"/>
      <c r="L6" s="66"/>
      <c r="M6" s="551">
        <v>8</v>
      </c>
      <c r="N6" s="65" t="s">
        <v>69</v>
      </c>
      <c r="O6" s="777"/>
    </row>
    <row r="7" spans="1:15" ht="15.75">
      <c r="A7" s="65"/>
      <c r="B7" s="65"/>
      <c r="C7" s="65" t="s">
        <v>261</v>
      </c>
      <c r="D7" s="65"/>
      <c r="E7" s="65"/>
      <c r="F7" s="65"/>
      <c r="G7" s="65"/>
      <c r="H7" s="65"/>
      <c r="I7" s="65"/>
      <c r="J7" s="65"/>
      <c r="K7" s="65"/>
      <c r="L7" s="66"/>
      <c r="M7" s="286">
        <v>1.0143369175627239</v>
      </c>
      <c r="N7" s="65" t="s">
        <v>312</v>
      </c>
      <c r="O7" s="777"/>
    </row>
    <row r="8" spans="1:15" ht="15.75">
      <c r="A8" s="65"/>
      <c r="B8" s="65"/>
      <c r="C8" s="65" t="s">
        <v>262</v>
      </c>
      <c r="D8" s="65"/>
      <c r="E8" s="65"/>
      <c r="F8" s="65"/>
      <c r="G8" s="65"/>
      <c r="H8" s="65"/>
      <c r="I8" s="65"/>
      <c r="J8" s="65"/>
      <c r="K8" s="65"/>
      <c r="L8" s="66"/>
      <c r="M8" s="286">
        <v>6.1009200000000003</v>
      </c>
      <c r="N8" s="65" t="s">
        <v>319</v>
      </c>
    </row>
    <row r="9" spans="1:15" ht="15.75" customHeight="1">
      <c r="A9" s="65"/>
      <c r="B9" s="65"/>
      <c r="C9" s="65"/>
      <c r="D9" s="65"/>
      <c r="E9" s="65"/>
      <c r="F9" s="65"/>
      <c r="G9" s="65"/>
      <c r="H9" s="65"/>
      <c r="I9" s="65"/>
      <c r="J9" s="65"/>
      <c r="K9" s="65"/>
      <c r="L9" s="65"/>
      <c r="M9" s="65"/>
      <c r="N9" s="65"/>
      <c r="O9" s="778" t="s">
        <v>3403</v>
      </c>
    </row>
    <row r="10" spans="1:15" ht="15.75">
      <c r="A10" s="65"/>
      <c r="B10" s="65" t="s">
        <v>263</v>
      </c>
      <c r="C10" s="65"/>
      <c r="D10" s="65"/>
      <c r="E10" s="65"/>
      <c r="F10" s="65"/>
      <c r="G10" s="65"/>
      <c r="H10" s="65"/>
      <c r="I10" s="65"/>
      <c r="J10" s="65"/>
      <c r="K10" s="65"/>
      <c r="L10" s="65"/>
      <c r="M10" s="65"/>
      <c r="N10" s="65"/>
      <c r="O10" s="778"/>
    </row>
    <row r="11" spans="1:15" ht="15.75">
      <c r="A11" s="65"/>
      <c r="B11" s="65"/>
      <c r="C11" s="65" t="s">
        <v>264</v>
      </c>
      <c r="D11" s="65"/>
      <c r="E11" s="65"/>
      <c r="F11" s="65"/>
      <c r="G11" s="65"/>
      <c r="H11" s="65"/>
      <c r="I11" s="65"/>
      <c r="J11" s="65"/>
      <c r="K11" s="65"/>
      <c r="L11" s="66"/>
      <c r="M11" s="285">
        <v>32</v>
      </c>
      <c r="N11" s="65" t="s">
        <v>69</v>
      </c>
      <c r="O11" s="778"/>
    </row>
    <row r="12" spans="1:15" ht="15.75">
      <c r="A12" s="65"/>
      <c r="B12" s="65"/>
      <c r="C12" s="65" t="s">
        <v>265</v>
      </c>
      <c r="D12" s="65"/>
      <c r="E12" s="65"/>
      <c r="F12" s="65"/>
      <c r="G12" s="65"/>
      <c r="H12" s="65"/>
      <c r="I12" s="65"/>
      <c r="J12" s="65"/>
      <c r="K12" s="65"/>
      <c r="L12" s="66"/>
      <c r="M12" s="286">
        <v>0.86544342507645255</v>
      </c>
      <c r="N12" s="65" t="s">
        <v>312</v>
      </c>
      <c r="O12" s="778"/>
    </row>
    <row r="13" spans="1:15" ht="15.75">
      <c r="A13" s="65"/>
      <c r="B13" s="65"/>
      <c r="C13" s="65" t="s">
        <v>266</v>
      </c>
      <c r="D13" s="65"/>
      <c r="E13" s="65"/>
      <c r="F13" s="65"/>
      <c r="G13" s="65"/>
      <c r="H13" s="65"/>
      <c r="I13" s="65"/>
      <c r="J13" s="65"/>
      <c r="K13" s="65"/>
      <c r="L13" s="66"/>
      <c r="M13" s="286">
        <v>5.4650400000000001</v>
      </c>
      <c r="N13" s="65" t="s">
        <v>319</v>
      </c>
      <c r="O13" s="778"/>
    </row>
    <row r="14" spans="1:15" ht="15.75">
      <c r="A14" s="65"/>
      <c r="B14" s="65"/>
      <c r="C14" s="65"/>
      <c r="D14" s="65"/>
      <c r="E14" s="65"/>
      <c r="F14" s="65"/>
      <c r="G14" s="65"/>
      <c r="H14" s="65"/>
      <c r="I14" s="65"/>
      <c r="J14" s="65"/>
      <c r="K14" s="65"/>
      <c r="L14" s="65"/>
      <c r="M14" s="65"/>
      <c r="N14" s="65"/>
      <c r="O14" s="778"/>
    </row>
    <row r="15" spans="1:15" ht="15.75">
      <c r="A15" s="65"/>
      <c r="B15" s="65" t="s">
        <v>267</v>
      </c>
      <c r="C15" s="65"/>
      <c r="D15" s="65"/>
      <c r="E15" s="65"/>
      <c r="F15" s="65"/>
      <c r="G15" s="65"/>
      <c r="H15" s="65"/>
      <c r="I15" s="65"/>
      <c r="J15" s="65"/>
      <c r="K15" s="65"/>
      <c r="L15" s="65"/>
      <c r="M15" s="65"/>
      <c r="N15" s="65"/>
      <c r="O15" s="778"/>
    </row>
    <row r="16" spans="1:15" ht="15.75">
      <c r="A16" s="65"/>
      <c r="B16" s="65"/>
      <c r="C16" s="65" t="s">
        <v>268</v>
      </c>
      <c r="D16" s="65"/>
      <c r="E16" s="65"/>
      <c r="F16" s="65"/>
      <c r="G16" s="65"/>
      <c r="H16" s="65"/>
      <c r="I16" s="65"/>
      <c r="J16" s="65"/>
      <c r="K16" s="65"/>
      <c r="L16" s="66"/>
      <c r="M16" s="286">
        <v>59.372302158273357</v>
      </c>
      <c r="N16" s="65" t="s">
        <v>69</v>
      </c>
      <c r="O16" s="778"/>
    </row>
    <row r="17" spans="1:15" ht="15.75">
      <c r="A17" s="65"/>
      <c r="B17" s="65"/>
      <c r="C17" s="65" t="s">
        <v>269</v>
      </c>
      <c r="D17" s="65"/>
      <c r="E17" s="65"/>
      <c r="F17" s="65"/>
      <c r="G17" s="65"/>
      <c r="H17" s="65"/>
      <c r="I17" s="65"/>
      <c r="J17" s="65"/>
      <c r="K17" s="65"/>
      <c r="L17" s="66"/>
      <c r="M17" s="287">
        <v>0.7413333333333334</v>
      </c>
      <c r="N17" s="65" t="s">
        <v>312</v>
      </c>
    </row>
    <row r="18" spans="1:15" ht="15.75">
      <c r="A18" s="65"/>
      <c r="B18" s="65"/>
      <c r="C18" s="65" t="s">
        <v>270</v>
      </c>
      <c r="D18" s="65"/>
      <c r="E18" s="65"/>
      <c r="F18" s="65"/>
      <c r="G18" s="65"/>
      <c r="H18" s="65"/>
      <c r="I18" s="65"/>
      <c r="J18" s="65"/>
      <c r="K18" s="65"/>
      <c r="L18" s="66"/>
      <c r="M18" s="287">
        <v>5.3935573129302901</v>
      </c>
      <c r="N18" s="65" t="s">
        <v>319</v>
      </c>
    </row>
    <row r="19" spans="1:15" ht="15.75">
      <c r="A19" s="65"/>
      <c r="B19" s="65"/>
      <c r="C19" s="65"/>
      <c r="D19" s="65"/>
      <c r="E19" s="65"/>
      <c r="F19" s="65"/>
      <c r="G19" s="65"/>
      <c r="H19" s="65"/>
      <c r="I19" s="65"/>
      <c r="J19" s="65"/>
      <c r="K19" s="65"/>
      <c r="L19" s="65"/>
      <c r="M19" s="65"/>
      <c r="N19" s="65"/>
    </row>
    <row r="20" spans="1:15" ht="15.75">
      <c r="A20" s="65"/>
      <c r="B20" s="65"/>
      <c r="C20" s="65"/>
      <c r="D20" s="65"/>
      <c r="E20" s="65"/>
      <c r="F20" s="65"/>
      <c r="G20" s="65"/>
      <c r="H20" s="65"/>
      <c r="I20" s="65"/>
      <c r="J20" s="65"/>
      <c r="K20" s="65"/>
      <c r="L20" s="65"/>
      <c r="M20" s="65"/>
      <c r="N20" s="65"/>
    </row>
    <row r="21" spans="1:15" ht="15.75">
      <c r="A21" s="65"/>
      <c r="B21" s="65" t="s">
        <v>271</v>
      </c>
      <c r="C21" s="65"/>
      <c r="D21" s="65"/>
      <c r="E21" s="65"/>
      <c r="F21" s="65"/>
      <c r="G21" s="65"/>
      <c r="H21" s="65"/>
      <c r="I21" s="65"/>
      <c r="J21" s="65"/>
      <c r="K21" s="65"/>
      <c r="L21" s="66"/>
      <c r="M21" s="288">
        <v>1500</v>
      </c>
      <c r="N21" s="65" t="s">
        <v>313</v>
      </c>
    </row>
    <row r="22" spans="1:15" ht="15.75">
      <c r="A22" s="65"/>
      <c r="B22" s="65"/>
      <c r="C22" s="65"/>
      <c r="D22" s="65"/>
      <c r="E22" s="65"/>
      <c r="F22" s="65"/>
      <c r="G22" s="65"/>
      <c r="H22" s="65"/>
      <c r="I22" s="65"/>
      <c r="J22" s="65"/>
      <c r="K22" s="65"/>
      <c r="L22" s="66"/>
      <c r="M22" s="289">
        <v>8197559.9999999991</v>
      </c>
      <c r="N22" s="65" t="s">
        <v>320</v>
      </c>
    </row>
    <row r="23" spans="1:15" ht="15.75">
      <c r="A23" s="65"/>
      <c r="B23" s="65"/>
      <c r="C23" s="65"/>
      <c r="D23" s="65"/>
      <c r="E23" s="65"/>
      <c r="F23" s="65"/>
      <c r="G23" s="65"/>
      <c r="H23" s="65"/>
      <c r="I23" s="65"/>
      <c r="J23" s="65"/>
      <c r="K23" s="65"/>
      <c r="L23" s="66"/>
      <c r="M23" s="289">
        <v>8648835.6779999975</v>
      </c>
      <c r="N23" s="65" t="s">
        <v>314</v>
      </c>
    </row>
    <row r="24" spans="1:15" ht="15.75">
      <c r="A24" s="65"/>
      <c r="B24" s="65"/>
      <c r="C24" s="65"/>
      <c r="D24" s="65"/>
      <c r="E24" s="65"/>
      <c r="F24" s="65"/>
      <c r="G24" s="65"/>
      <c r="H24" s="65"/>
      <c r="I24" s="65"/>
      <c r="J24" s="65"/>
      <c r="K24" s="65"/>
      <c r="L24" s="65"/>
      <c r="M24" s="65"/>
      <c r="N24" s="65"/>
    </row>
    <row r="25" spans="1:15" ht="15.75">
      <c r="A25" s="65"/>
      <c r="B25" s="65" t="s">
        <v>272</v>
      </c>
      <c r="C25" s="65"/>
      <c r="D25" s="65"/>
      <c r="E25" s="65"/>
      <c r="F25" s="65"/>
      <c r="G25" s="65"/>
      <c r="H25" s="65"/>
      <c r="I25" s="65"/>
      <c r="J25" s="65"/>
      <c r="K25" s="65"/>
      <c r="L25" s="65"/>
      <c r="M25" s="65"/>
      <c r="N25" s="65"/>
    </row>
    <row r="26" spans="1:15" ht="15.75">
      <c r="A26" s="65"/>
      <c r="B26" s="65"/>
      <c r="C26" s="65" t="s">
        <v>273</v>
      </c>
      <c r="D26" s="65"/>
      <c r="E26" s="65"/>
      <c r="F26" s="65"/>
      <c r="G26" s="65"/>
      <c r="H26" s="65"/>
      <c r="I26" s="65"/>
      <c r="J26" s="65"/>
      <c r="K26" s="65"/>
      <c r="L26" s="65"/>
      <c r="M26" s="65"/>
      <c r="N26" s="65"/>
    </row>
    <row r="27" spans="1:15" ht="15.75">
      <c r="A27" s="65"/>
      <c r="B27" s="65"/>
      <c r="C27" s="65"/>
      <c r="D27" s="65" t="s">
        <v>274</v>
      </c>
      <c r="E27" s="65"/>
      <c r="F27" s="65"/>
      <c r="G27" s="65"/>
      <c r="H27" s="65"/>
      <c r="I27" s="65"/>
      <c r="J27" s="65"/>
      <c r="K27" s="65"/>
      <c r="L27" s="66"/>
      <c r="M27" s="551">
        <v>1</v>
      </c>
      <c r="N27" s="65" t="s">
        <v>1</v>
      </c>
    </row>
    <row r="28" spans="1:15" ht="15.75">
      <c r="A28" s="65"/>
      <c r="B28" s="65"/>
      <c r="C28" s="65"/>
      <c r="D28" s="65" t="s">
        <v>275</v>
      </c>
      <c r="E28" s="65"/>
      <c r="F28" s="65"/>
      <c r="G28" s="65"/>
      <c r="H28" s="65"/>
      <c r="I28" s="65"/>
      <c r="J28" s="65"/>
      <c r="K28" s="65"/>
      <c r="L28" s="66"/>
      <c r="M28" s="285">
        <v>0</v>
      </c>
      <c r="N28" s="65" t="s">
        <v>1</v>
      </c>
    </row>
    <row r="29" spans="1:15" ht="15.75">
      <c r="A29" s="65"/>
      <c r="B29" s="65"/>
      <c r="C29" s="65"/>
      <c r="D29" s="65"/>
      <c r="E29" s="65"/>
      <c r="F29" s="65"/>
      <c r="G29" s="65"/>
      <c r="H29" s="65"/>
      <c r="I29" s="65"/>
      <c r="J29" s="65"/>
      <c r="K29" s="65"/>
      <c r="L29" s="65" t="s">
        <v>276</v>
      </c>
      <c r="M29" s="65" t="s">
        <v>0</v>
      </c>
      <c r="N29" s="65"/>
    </row>
    <row r="30" spans="1:15" ht="15.75">
      <c r="A30" s="65"/>
      <c r="B30" s="65"/>
      <c r="C30" s="65"/>
      <c r="D30" s="65"/>
      <c r="E30" s="65"/>
      <c r="F30" s="65"/>
      <c r="G30" s="65"/>
      <c r="H30" s="65"/>
      <c r="I30" s="65"/>
      <c r="J30" s="65"/>
      <c r="K30" s="65"/>
      <c r="L30" s="65"/>
      <c r="M30" s="65"/>
      <c r="N30" s="65"/>
    </row>
    <row r="31" spans="1:15" ht="15.75">
      <c r="A31" s="65"/>
      <c r="B31" s="65"/>
      <c r="C31" s="65" t="s">
        <v>277</v>
      </c>
      <c r="D31" s="65"/>
      <c r="E31" s="65"/>
      <c r="F31" s="65"/>
      <c r="G31" s="65"/>
      <c r="H31" s="65"/>
      <c r="I31" s="65"/>
      <c r="J31" s="65"/>
      <c r="K31" s="65"/>
      <c r="L31" s="65"/>
      <c r="M31" s="65"/>
      <c r="N31" s="65"/>
    </row>
    <row r="32" spans="1:15" ht="15.75">
      <c r="A32" s="65"/>
      <c r="B32" s="65"/>
      <c r="C32" s="65"/>
      <c r="D32" s="65" t="s">
        <v>278</v>
      </c>
      <c r="E32" s="65"/>
      <c r="F32" s="65"/>
      <c r="G32" s="65"/>
      <c r="H32" s="65"/>
      <c r="I32" s="65"/>
      <c r="J32" s="65"/>
      <c r="K32" s="65"/>
      <c r="L32" s="66"/>
      <c r="M32" s="551">
        <v>1</v>
      </c>
      <c r="N32" s="65" t="s">
        <v>1</v>
      </c>
      <c r="O32" s="71"/>
    </row>
    <row r="33" spans="1:14" ht="15.75">
      <c r="A33" s="65"/>
      <c r="B33" s="65"/>
      <c r="C33" s="65"/>
      <c r="D33" s="65" t="s">
        <v>279</v>
      </c>
      <c r="E33" s="65"/>
      <c r="F33" s="65"/>
      <c r="G33" s="65"/>
      <c r="H33" s="65"/>
      <c r="I33" s="65"/>
      <c r="J33" s="65"/>
      <c r="K33" s="65"/>
      <c r="L33" s="66"/>
      <c r="M33" s="285">
        <v>0</v>
      </c>
      <c r="N33" s="65" t="s">
        <v>1</v>
      </c>
    </row>
    <row r="34" spans="1:14" ht="15.75">
      <c r="A34" s="65"/>
      <c r="B34" s="65"/>
      <c r="C34" s="65"/>
      <c r="D34" s="65" t="s">
        <v>280</v>
      </c>
      <c r="E34" s="65"/>
      <c r="F34" s="65"/>
      <c r="G34" s="65"/>
      <c r="H34" s="65"/>
      <c r="I34" s="65"/>
      <c r="J34" s="65"/>
      <c r="K34" s="65"/>
      <c r="L34" s="66"/>
      <c r="M34" s="285">
        <v>0</v>
      </c>
      <c r="N34" s="65" t="s">
        <v>1</v>
      </c>
    </row>
    <row r="35" spans="1:14" ht="15.75">
      <c r="A35" s="65"/>
      <c r="B35" s="65"/>
      <c r="C35" s="65"/>
      <c r="D35" s="65" t="s">
        <v>281</v>
      </c>
      <c r="E35" s="65"/>
      <c r="F35" s="65"/>
      <c r="G35" s="65"/>
      <c r="H35" s="65"/>
      <c r="I35" s="65"/>
      <c r="J35" s="65"/>
      <c r="K35" s="65"/>
      <c r="L35" s="66"/>
      <c r="M35" s="285">
        <v>0</v>
      </c>
      <c r="N35" s="65" t="s">
        <v>1</v>
      </c>
    </row>
    <row r="36" spans="1:14" ht="15.75">
      <c r="A36" s="65"/>
      <c r="B36" s="65"/>
      <c r="C36" s="65"/>
      <c r="D36" s="65" t="s">
        <v>282</v>
      </c>
      <c r="E36" s="65"/>
      <c r="F36" s="65"/>
      <c r="G36" s="65"/>
      <c r="H36" s="65"/>
      <c r="I36" s="65"/>
      <c r="J36" s="65"/>
      <c r="K36" s="65"/>
      <c r="L36" s="66"/>
      <c r="M36" s="285">
        <v>0</v>
      </c>
      <c r="N36" s="65" t="s">
        <v>1</v>
      </c>
    </row>
    <row r="37" spans="1:14" ht="15.75">
      <c r="A37" s="65"/>
      <c r="B37" s="65"/>
      <c r="C37" s="65"/>
      <c r="D37" s="65"/>
      <c r="E37" s="65"/>
      <c r="F37" s="65"/>
      <c r="G37" s="65"/>
      <c r="H37" s="65"/>
      <c r="I37" s="65"/>
      <c r="J37" s="65"/>
      <c r="K37" s="65"/>
      <c r="L37" s="65" t="s">
        <v>276</v>
      </c>
      <c r="M37" s="65" t="s">
        <v>0</v>
      </c>
      <c r="N37" s="65"/>
    </row>
    <row r="38" spans="1:14" ht="15.75">
      <c r="A38" s="65"/>
      <c r="B38" s="65" t="s">
        <v>283</v>
      </c>
      <c r="C38" s="65"/>
      <c r="D38" s="65"/>
      <c r="E38" s="65"/>
      <c r="F38" s="65"/>
      <c r="G38" s="65"/>
      <c r="H38" s="65"/>
      <c r="I38" s="65"/>
      <c r="J38" s="65"/>
      <c r="K38" s="65"/>
      <c r="L38" s="65"/>
      <c r="M38" s="65"/>
      <c r="N38" s="65"/>
    </row>
    <row r="39" spans="1:14" ht="15.75">
      <c r="A39" s="65"/>
      <c r="B39" s="65"/>
      <c r="C39" s="65" t="s">
        <v>284</v>
      </c>
      <c r="D39" s="65"/>
      <c r="E39" s="65"/>
      <c r="F39" s="65"/>
      <c r="G39" s="65"/>
      <c r="H39" s="65"/>
      <c r="I39" s="65"/>
      <c r="J39" s="65"/>
      <c r="K39" s="65"/>
      <c r="L39" s="66"/>
      <c r="M39" s="290">
        <v>3</v>
      </c>
      <c r="N39" s="65" t="s">
        <v>315</v>
      </c>
    </row>
    <row r="40" spans="1:14" ht="15.75">
      <c r="A40" s="65"/>
      <c r="B40" s="65"/>
      <c r="C40" s="65" t="s">
        <v>285</v>
      </c>
      <c r="D40" s="65"/>
      <c r="E40" s="65"/>
      <c r="F40" s="65"/>
      <c r="G40" s="65"/>
      <c r="H40" s="65"/>
      <c r="I40" s="65"/>
      <c r="J40" s="65"/>
      <c r="K40" s="65"/>
      <c r="L40" s="66"/>
      <c r="M40" s="285">
        <v>3.9</v>
      </c>
      <c r="N40" s="65" t="s">
        <v>315</v>
      </c>
    </row>
    <row r="41" spans="1:14" ht="15.75">
      <c r="A41" s="65"/>
      <c r="B41" s="65"/>
      <c r="C41" s="65"/>
      <c r="D41" s="65"/>
      <c r="E41" s="65"/>
      <c r="F41" s="65"/>
      <c r="G41" s="65"/>
      <c r="H41" s="65"/>
      <c r="I41" s="65"/>
      <c r="J41" s="65"/>
      <c r="K41" s="65"/>
      <c r="L41" s="65"/>
      <c r="M41" s="65"/>
      <c r="N41" s="65"/>
    </row>
    <row r="42" spans="1:14" ht="15.75">
      <c r="A42" s="65"/>
      <c r="B42" s="65"/>
      <c r="C42" s="65"/>
      <c r="D42" s="65"/>
      <c r="E42" s="65"/>
      <c r="F42" s="65"/>
      <c r="G42" s="65"/>
      <c r="H42" s="65"/>
      <c r="I42" s="65"/>
      <c r="J42" s="65"/>
      <c r="K42" s="65"/>
      <c r="L42" s="65"/>
      <c r="M42" s="65"/>
      <c r="N42" s="65"/>
    </row>
    <row r="43" spans="1:14" ht="15.75">
      <c r="A43" s="65"/>
      <c r="B43" s="65" t="s">
        <v>286</v>
      </c>
      <c r="C43" s="65"/>
      <c r="D43" s="65"/>
      <c r="E43" s="65"/>
      <c r="F43" s="65"/>
      <c r="G43" s="65"/>
      <c r="H43" s="65"/>
      <c r="I43" s="65"/>
      <c r="J43" s="65"/>
      <c r="K43" s="65"/>
      <c r="L43" s="65"/>
      <c r="M43" s="65"/>
      <c r="N43" s="65"/>
    </row>
    <row r="44" spans="1:14" ht="15.75">
      <c r="A44" s="65"/>
      <c r="B44" s="65"/>
      <c r="C44" s="65" t="s">
        <v>287</v>
      </c>
      <c r="D44" s="65"/>
      <c r="E44" s="65"/>
      <c r="F44" s="65"/>
      <c r="G44" s="65"/>
      <c r="H44" s="65"/>
      <c r="I44" s="65"/>
      <c r="J44" s="65"/>
      <c r="K44" s="65"/>
      <c r="L44" s="66"/>
      <c r="M44" s="287">
        <v>0.25</v>
      </c>
      <c r="N44" s="65" t="s">
        <v>316</v>
      </c>
    </row>
    <row r="45" spans="1:14" ht="15.75">
      <c r="A45" s="65"/>
      <c r="B45" s="65"/>
      <c r="C45" s="65" t="s">
        <v>288</v>
      </c>
      <c r="D45" s="65"/>
      <c r="E45" s="65"/>
      <c r="F45" s="65"/>
      <c r="G45" s="65"/>
      <c r="H45" s="65"/>
      <c r="I45" s="65"/>
      <c r="J45" s="65"/>
      <c r="K45" s="65"/>
      <c r="L45" s="66"/>
      <c r="M45" s="286">
        <v>0.75</v>
      </c>
      <c r="N45" s="65" t="s">
        <v>317</v>
      </c>
    </row>
    <row r="46" spans="1:14" ht="15.75">
      <c r="A46" s="65"/>
      <c r="B46" s="65"/>
      <c r="C46" s="65" t="s">
        <v>289</v>
      </c>
      <c r="D46" s="65"/>
      <c r="E46" s="65"/>
      <c r="F46" s="65"/>
      <c r="G46" s="65"/>
      <c r="H46" s="65"/>
      <c r="I46" s="65"/>
      <c r="J46" s="65"/>
      <c r="K46" s="65"/>
      <c r="L46" s="66"/>
      <c r="M46" s="286">
        <v>5.9240793282325725</v>
      </c>
      <c r="N46" s="65" t="s">
        <v>318</v>
      </c>
    </row>
    <row r="47" spans="1:14" ht="15.75">
      <c r="A47" s="65"/>
      <c r="B47" s="65"/>
      <c r="C47" s="65"/>
      <c r="D47" s="65"/>
      <c r="E47" s="65"/>
      <c r="F47" s="65"/>
      <c r="G47" s="65"/>
      <c r="H47" s="65"/>
      <c r="I47" s="65"/>
      <c r="J47" s="65"/>
      <c r="K47" s="65"/>
      <c r="L47" s="65"/>
      <c r="M47" s="65"/>
      <c r="N47" s="65"/>
    </row>
    <row r="48" spans="1:14" ht="15.75">
      <c r="A48" s="65"/>
      <c r="B48" s="65" t="s">
        <v>953</v>
      </c>
      <c r="C48" s="65"/>
      <c r="D48" s="65"/>
      <c r="E48" s="65"/>
      <c r="F48" s="65"/>
      <c r="G48" s="65"/>
      <c r="H48" s="65"/>
      <c r="I48" s="65"/>
      <c r="J48" s="65"/>
      <c r="K48" s="65"/>
      <c r="L48" s="65"/>
      <c r="M48" s="65"/>
      <c r="N48" s="65"/>
    </row>
    <row r="49" spans="1:15" ht="15.75">
      <c r="A49" s="65"/>
      <c r="B49" s="65"/>
      <c r="C49" s="65" t="s">
        <v>299</v>
      </c>
      <c r="D49" s="65"/>
      <c r="E49" s="65"/>
      <c r="F49" s="65"/>
      <c r="G49" s="65"/>
      <c r="H49" s="65"/>
      <c r="I49" s="65"/>
      <c r="J49" s="65"/>
      <c r="K49" s="65"/>
      <c r="L49" s="65"/>
      <c r="M49" s="285">
        <v>0</v>
      </c>
      <c r="N49" s="65"/>
    </row>
    <row r="50" spans="1:15" ht="15.75">
      <c r="A50" s="65"/>
      <c r="B50" s="65"/>
      <c r="C50" s="65" t="s">
        <v>300</v>
      </c>
      <c r="D50" s="65"/>
      <c r="E50" s="65"/>
      <c r="F50" s="65"/>
      <c r="G50" s="65"/>
      <c r="H50" s="65"/>
      <c r="I50" s="65"/>
      <c r="J50" s="65"/>
      <c r="K50" s="65"/>
      <c r="L50" s="65"/>
      <c r="M50" s="285">
        <v>1</v>
      </c>
      <c r="N50" s="65"/>
    </row>
    <row r="51" spans="1:15" ht="15.75">
      <c r="A51" s="65"/>
      <c r="B51" s="65"/>
      <c r="C51" s="65" t="s">
        <v>301</v>
      </c>
      <c r="D51" s="65"/>
      <c r="E51" s="65"/>
      <c r="F51" s="65"/>
      <c r="G51" s="65"/>
      <c r="H51" s="65"/>
      <c r="I51" s="65"/>
      <c r="J51" s="65"/>
      <c r="K51" s="65"/>
      <c r="L51" s="65"/>
      <c r="M51" s="285">
        <v>1</v>
      </c>
      <c r="N51" s="65"/>
    </row>
    <row r="52" spans="1:15" ht="15.75">
      <c r="A52" s="65"/>
      <c r="B52" s="65"/>
      <c r="C52" s="65" t="s">
        <v>302</v>
      </c>
      <c r="D52" s="65"/>
      <c r="E52" s="65"/>
      <c r="F52" s="65"/>
      <c r="G52" s="65"/>
      <c r="H52" s="65"/>
      <c r="I52" s="65"/>
      <c r="J52" s="65"/>
      <c r="K52" s="65"/>
      <c r="L52" s="65"/>
      <c r="M52" s="285">
        <v>0</v>
      </c>
      <c r="N52" s="65"/>
    </row>
    <row r="53" spans="1:15" ht="15.75">
      <c r="A53" s="65"/>
      <c r="B53" s="65"/>
      <c r="C53" s="65" t="s">
        <v>303</v>
      </c>
      <c r="D53" s="65"/>
      <c r="E53" s="65"/>
      <c r="F53" s="65"/>
      <c r="G53" s="65"/>
      <c r="H53" s="65"/>
      <c r="I53" s="65"/>
      <c r="J53" s="65"/>
      <c r="K53" s="65"/>
      <c r="L53" s="65"/>
      <c r="M53" s="285">
        <v>0</v>
      </c>
      <c r="N53" s="65"/>
    </row>
    <row r="54" spans="1:15" ht="15.75">
      <c r="A54" s="65"/>
      <c r="B54" s="65"/>
      <c r="C54" s="65" t="s">
        <v>954</v>
      </c>
      <c r="D54" s="65"/>
      <c r="E54" s="65"/>
      <c r="F54" s="65"/>
      <c r="G54" s="65"/>
      <c r="H54" s="65"/>
      <c r="I54" s="65"/>
      <c r="J54" s="65"/>
      <c r="K54" s="65"/>
      <c r="L54" s="65"/>
      <c r="M54" s="285">
        <v>1</v>
      </c>
      <c r="N54" s="65"/>
    </row>
    <row r="55" spans="1:15" ht="15.75">
      <c r="A55" s="65"/>
      <c r="B55" s="65"/>
      <c r="C55" s="65"/>
      <c r="D55" s="65"/>
      <c r="E55" s="65"/>
      <c r="F55" s="65"/>
      <c r="G55" s="65"/>
      <c r="H55" s="65"/>
      <c r="I55" s="65"/>
      <c r="J55" s="65"/>
      <c r="K55" s="65"/>
      <c r="L55" s="65"/>
      <c r="M55" s="65"/>
      <c r="N55" s="65"/>
    </row>
    <row r="56" spans="1:15" ht="15.75">
      <c r="A56" s="65"/>
      <c r="B56" s="65" t="s">
        <v>955</v>
      </c>
      <c r="C56" s="65"/>
      <c r="D56" s="65"/>
      <c r="E56" s="65"/>
      <c r="F56" s="65"/>
      <c r="G56" s="65"/>
      <c r="H56" s="65"/>
      <c r="I56" s="65"/>
      <c r="J56" s="65"/>
      <c r="K56" s="65"/>
      <c r="L56" s="65"/>
      <c r="M56" s="65"/>
      <c r="N56" s="65"/>
      <c r="O56" s="1"/>
    </row>
    <row r="57" spans="1:15" ht="15.75">
      <c r="A57" s="65"/>
      <c r="B57" s="65"/>
      <c r="C57" s="65" t="s">
        <v>299</v>
      </c>
      <c r="D57" s="65"/>
      <c r="E57" s="65"/>
      <c r="F57" s="65"/>
      <c r="G57" s="65"/>
      <c r="H57" s="65"/>
      <c r="I57" s="65"/>
      <c r="J57" s="65"/>
      <c r="K57" s="65"/>
      <c r="L57" s="65"/>
      <c r="M57" s="285">
        <v>0</v>
      </c>
      <c r="N57" s="65"/>
    </row>
    <row r="58" spans="1:15" ht="15.75">
      <c r="A58" s="65"/>
      <c r="B58" s="65"/>
      <c r="C58" s="65" t="s">
        <v>300</v>
      </c>
      <c r="D58" s="65"/>
      <c r="E58" s="65"/>
      <c r="F58" s="65"/>
      <c r="G58" s="65"/>
      <c r="H58" s="65"/>
      <c r="I58" s="65"/>
      <c r="J58" s="65"/>
      <c r="K58" s="65"/>
      <c r="L58" s="65"/>
      <c r="M58" s="285">
        <v>1</v>
      </c>
      <c r="N58" s="65"/>
    </row>
    <row r="59" spans="1:15" ht="15.75">
      <c r="A59" s="65"/>
      <c r="B59" s="65"/>
      <c r="C59" s="65" t="s">
        <v>301</v>
      </c>
      <c r="D59" s="65"/>
      <c r="E59" s="65"/>
      <c r="F59" s="65"/>
      <c r="G59" s="65"/>
      <c r="H59" s="65"/>
      <c r="I59" s="65"/>
      <c r="J59" s="65"/>
      <c r="K59" s="65"/>
      <c r="L59" s="65"/>
      <c r="M59" s="285">
        <v>1</v>
      </c>
      <c r="N59" s="65"/>
    </row>
    <row r="60" spans="1:15" ht="15.75">
      <c r="A60" s="65"/>
      <c r="B60" s="65"/>
      <c r="C60" s="65" t="s">
        <v>302</v>
      </c>
      <c r="D60" s="65"/>
      <c r="E60" s="65"/>
      <c r="F60" s="65"/>
      <c r="G60" s="65"/>
      <c r="H60" s="65"/>
      <c r="I60" s="65"/>
      <c r="J60" s="65"/>
      <c r="K60" s="65"/>
      <c r="L60" s="65"/>
      <c r="M60" s="285">
        <v>0</v>
      </c>
      <c r="N60" s="65"/>
    </row>
    <row r="61" spans="1:15" ht="15.75">
      <c r="A61" s="65"/>
      <c r="B61" s="65"/>
      <c r="C61" s="65" t="s">
        <v>303</v>
      </c>
      <c r="D61" s="65"/>
      <c r="E61" s="65"/>
      <c r="F61" s="65"/>
      <c r="G61" s="65"/>
      <c r="H61" s="65"/>
      <c r="I61" s="65"/>
      <c r="J61" s="65"/>
      <c r="K61" s="65"/>
      <c r="L61" s="65"/>
      <c r="M61" s="285">
        <v>0</v>
      </c>
      <c r="N61" s="65"/>
    </row>
    <row r="62" spans="1:15" ht="15.75">
      <c r="A62" s="65"/>
      <c r="B62" s="65"/>
      <c r="C62" s="65"/>
      <c r="D62" s="65"/>
      <c r="E62" s="65"/>
      <c r="F62" s="65"/>
      <c r="G62" s="65"/>
      <c r="H62" s="65"/>
      <c r="I62" s="65"/>
      <c r="J62" s="65"/>
      <c r="K62" s="65"/>
      <c r="L62" s="65"/>
      <c r="M62" s="65"/>
      <c r="N62" s="65"/>
    </row>
    <row r="63" spans="1:15" ht="15.75">
      <c r="A63" s="65"/>
      <c r="B63" s="65"/>
      <c r="C63" s="65"/>
      <c r="D63" s="65"/>
      <c r="E63" s="65"/>
      <c r="F63" s="65"/>
      <c r="G63" s="65"/>
      <c r="H63" s="65"/>
      <c r="I63" s="65"/>
      <c r="J63" s="65"/>
      <c r="K63" s="65"/>
      <c r="L63" s="65"/>
      <c r="M63" s="65"/>
      <c r="N63" s="65"/>
    </row>
    <row r="64" spans="1:15" ht="15.75">
      <c r="A64" s="65"/>
      <c r="B64" s="65" t="s">
        <v>956</v>
      </c>
      <c r="C64" s="65"/>
      <c r="D64" s="65"/>
      <c r="E64" s="65"/>
      <c r="F64" s="65"/>
      <c r="G64" s="65"/>
      <c r="H64" s="65"/>
      <c r="I64" s="65"/>
      <c r="J64" s="65"/>
      <c r="K64" s="65"/>
      <c r="L64" s="67" t="s">
        <v>304</v>
      </c>
      <c r="M64" s="287">
        <v>2</v>
      </c>
      <c r="N64" s="67" t="s">
        <v>62</v>
      </c>
    </row>
    <row r="65" spans="1:15" ht="15.75">
      <c r="A65" s="65"/>
      <c r="B65" s="65"/>
      <c r="C65" s="65"/>
      <c r="D65" s="65"/>
      <c r="E65" s="65"/>
      <c r="F65" s="65"/>
      <c r="G65" s="65"/>
      <c r="H65" s="65"/>
      <c r="I65" s="65"/>
      <c r="J65" s="65"/>
      <c r="K65" s="65"/>
      <c r="L65" s="67" t="s">
        <v>305</v>
      </c>
      <c r="M65" s="287">
        <v>6</v>
      </c>
      <c r="N65" s="67" t="s">
        <v>62</v>
      </c>
    </row>
    <row r="66" spans="1:15" ht="15.75">
      <c r="A66" s="65"/>
      <c r="B66" s="65"/>
      <c r="C66" s="65"/>
      <c r="D66" s="65"/>
      <c r="E66" s="65"/>
      <c r="F66" s="65"/>
      <c r="G66" s="65"/>
      <c r="H66" s="65"/>
      <c r="I66" s="65"/>
      <c r="J66" s="65"/>
      <c r="K66" s="65"/>
      <c r="L66" s="67" t="s">
        <v>306</v>
      </c>
      <c r="M66" s="287">
        <v>84</v>
      </c>
      <c r="N66" s="67" t="s">
        <v>62</v>
      </c>
    </row>
    <row r="67" spans="1:15" ht="15.75">
      <c r="A67" s="65"/>
      <c r="B67" s="65"/>
      <c r="C67" s="65"/>
      <c r="D67" s="65"/>
      <c r="E67" s="65"/>
      <c r="F67" s="65"/>
      <c r="G67" s="65"/>
      <c r="H67" s="65"/>
      <c r="I67" s="65"/>
      <c r="J67" s="65"/>
      <c r="K67" s="65"/>
      <c r="L67" s="67" t="s">
        <v>307</v>
      </c>
      <c r="M67" s="287">
        <v>4</v>
      </c>
      <c r="N67" s="67" t="s">
        <v>62</v>
      </c>
    </row>
    <row r="68" spans="1:15" ht="15.75">
      <c r="A68" s="65"/>
      <c r="B68" s="65"/>
      <c r="C68" s="65"/>
      <c r="D68" s="65"/>
      <c r="E68" s="65"/>
      <c r="F68" s="65"/>
      <c r="G68" s="65"/>
      <c r="H68" s="65"/>
      <c r="I68" s="65"/>
      <c r="J68" s="65"/>
      <c r="K68" s="65"/>
      <c r="L68" s="67" t="s">
        <v>308</v>
      </c>
      <c r="M68" s="287">
        <v>2</v>
      </c>
      <c r="N68" s="67" t="s">
        <v>62</v>
      </c>
    </row>
    <row r="69" spans="1:15" ht="15.75">
      <c r="A69" s="65"/>
      <c r="B69" s="65"/>
      <c r="C69" s="65"/>
      <c r="D69" s="65"/>
      <c r="E69" s="65"/>
      <c r="F69" s="65"/>
      <c r="G69" s="65"/>
      <c r="H69" s="65"/>
      <c r="I69" s="65"/>
      <c r="J69" s="65"/>
      <c r="K69" s="65"/>
      <c r="L69" s="67" t="s">
        <v>309</v>
      </c>
      <c r="M69" s="287">
        <v>1</v>
      </c>
      <c r="N69" s="67" t="s">
        <v>62</v>
      </c>
    </row>
    <row r="70" spans="1:15" ht="15.75">
      <c r="A70" s="65"/>
      <c r="B70" s="65"/>
      <c r="C70" s="65"/>
      <c r="D70" s="65"/>
      <c r="E70" s="65"/>
      <c r="F70" s="65"/>
      <c r="G70" s="65"/>
      <c r="H70" s="65"/>
      <c r="I70" s="65"/>
      <c r="J70" s="65"/>
      <c r="K70" s="65"/>
      <c r="L70" s="67" t="s">
        <v>310</v>
      </c>
      <c r="M70" s="287">
        <v>1</v>
      </c>
      <c r="N70" s="67" t="s">
        <v>62</v>
      </c>
    </row>
    <row r="71" spans="1:15" ht="15.75">
      <c r="A71" s="65"/>
      <c r="B71" s="65"/>
      <c r="C71" s="65"/>
      <c r="D71" s="65"/>
      <c r="E71" s="65"/>
      <c r="F71" s="65"/>
      <c r="G71" s="65"/>
      <c r="H71" s="65"/>
      <c r="I71" s="65"/>
      <c r="J71" s="65"/>
      <c r="K71" s="65"/>
      <c r="L71" s="65"/>
      <c r="M71" s="65"/>
      <c r="N71" s="65"/>
    </row>
    <row r="72" spans="1:15" ht="15.75">
      <c r="A72" s="65"/>
      <c r="B72" s="65" t="s">
        <v>957</v>
      </c>
      <c r="C72" s="65"/>
      <c r="D72" s="65"/>
      <c r="E72" s="65"/>
      <c r="F72" s="65"/>
      <c r="G72" s="65"/>
      <c r="H72" s="65"/>
      <c r="I72" s="65"/>
      <c r="J72" s="65"/>
      <c r="K72" s="65"/>
      <c r="L72" s="65"/>
      <c r="M72" s="65"/>
      <c r="N72" s="65"/>
    </row>
    <row r="73" spans="1:15" ht="15.75">
      <c r="A73" s="65"/>
      <c r="B73" s="65"/>
      <c r="C73" s="65" t="s">
        <v>958</v>
      </c>
      <c r="D73" s="65"/>
      <c r="E73" s="65"/>
      <c r="F73" s="65"/>
      <c r="G73" s="65"/>
      <c r="H73" s="65"/>
      <c r="I73" s="65"/>
      <c r="J73" s="65"/>
      <c r="K73" s="65"/>
      <c r="L73" s="65"/>
      <c r="M73" s="65"/>
      <c r="N73" s="65"/>
    </row>
    <row r="74" spans="1:15" ht="15.75">
      <c r="A74" s="65"/>
      <c r="B74" s="65"/>
      <c r="C74" s="65"/>
      <c r="D74" s="65" t="s">
        <v>290</v>
      </c>
      <c r="E74" s="65" t="s">
        <v>291</v>
      </c>
      <c r="F74" s="65"/>
      <c r="G74" s="65"/>
      <c r="H74" s="65"/>
      <c r="I74" s="65"/>
      <c r="J74" s="65"/>
      <c r="K74" s="65"/>
      <c r="L74" s="65"/>
      <c r="M74" s="285">
        <v>0</v>
      </c>
      <c r="N74" s="65" t="s">
        <v>1</v>
      </c>
    </row>
    <row r="75" spans="1:15" ht="15.75">
      <c r="A75" s="65"/>
      <c r="B75" s="65"/>
      <c r="C75" s="65"/>
      <c r="D75" s="65" t="s">
        <v>292</v>
      </c>
      <c r="E75" s="65" t="s">
        <v>293</v>
      </c>
      <c r="F75" s="65"/>
      <c r="G75" s="65"/>
      <c r="H75" s="65"/>
      <c r="I75" s="65"/>
      <c r="J75" s="65"/>
      <c r="K75" s="65"/>
      <c r="L75" s="65"/>
      <c r="M75" s="285">
        <v>1</v>
      </c>
      <c r="N75" s="65" t="s">
        <v>1</v>
      </c>
      <c r="O75" s="82"/>
    </row>
    <row r="76" spans="1:15" ht="15.75">
      <c r="A76" s="65"/>
      <c r="B76" s="65"/>
      <c r="C76" s="65"/>
      <c r="D76" s="65" t="s">
        <v>294</v>
      </c>
      <c r="E76" s="65" t="s">
        <v>295</v>
      </c>
      <c r="F76" s="65"/>
      <c r="G76" s="65"/>
      <c r="H76" s="65"/>
      <c r="I76" s="65"/>
      <c r="J76" s="65"/>
      <c r="K76" s="65"/>
      <c r="L76" s="65"/>
      <c r="M76" s="285">
        <v>0</v>
      </c>
      <c r="N76" s="65" t="s">
        <v>1</v>
      </c>
      <c r="O76" s="82"/>
    </row>
    <row r="77" spans="1:15" ht="15.75">
      <c r="A77" s="65"/>
      <c r="B77" s="65"/>
      <c r="C77" s="65"/>
      <c r="D77" s="65"/>
      <c r="E77" s="65"/>
      <c r="F77" s="65"/>
      <c r="G77" s="65"/>
      <c r="H77" s="65"/>
      <c r="I77" s="65"/>
      <c r="J77" s="65"/>
      <c r="K77" s="65"/>
      <c r="L77" s="65" t="s">
        <v>276</v>
      </c>
      <c r="M77" s="65" t="s">
        <v>0</v>
      </c>
      <c r="N77" s="65"/>
      <c r="O77" s="82"/>
    </row>
    <row r="78" spans="1:15" ht="15.75">
      <c r="A78" s="65"/>
      <c r="B78" s="65"/>
      <c r="C78" s="65" t="s">
        <v>959</v>
      </c>
      <c r="D78" s="65"/>
      <c r="E78" s="65"/>
      <c r="F78" s="65"/>
      <c r="G78" s="65"/>
      <c r="H78" s="65"/>
      <c r="I78" s="65"/>
      <c r="J78" s="65"/>
      <c r="K78" s="65"/>
      <c r="L78" s="65"/>
      <c r="M78" s="65"/>
      <c r="N78" s="65"/>
      <c r="O78" s="82"/>
    </row>
    <row r="79" spans="1:15" ht="15.75">
      <c r="A79" s="65"/>
      <c r="B79" s="65"/>
      <c r="C79" s="65"/>
      <c r="D79" s="65" t="s">
        <v>290</v>
      </c>
      <c r="E79" s="65" t="s">
        <v>296</v>
      </c>
      <c r="F79" s="65"/>
      <c r="G79" s="65"/>
      <c r="H79" s="65"/>
      <c r="I79" s="65"/>
      <c r="J79" s="65"/>
      <c r="K79" s="65"/>
      <c r="L79" s="65"/>
      <c r="M79" s="285">
        <v>0</v>
      </c>
      <c r="N79" s="65" t="s">
        <v>1</v>
      </c>
      <c r="O79" s="82"/>
    </row>
    <row r="80" spans="1:15" ht="15.75">
      <c r="A80" s="65"/>
      <c r="B80" s="65"/>
      <c r="C80" s="65"/>
      <c r="D80" s="65" t="s">
        <v>292</v>
      </c>
      <c r="E80" s="65" t="s">
        <v>297</v>
      </c>
      <c r="F80" s="65"/>
      <c r="G80" s="65"/>
      <c r="H80" s="65"/>
      <c r="I80" s="65"/>
      <c r="J80" s="65"/>
      <c r="K80" s="65"/>
      <c r="L80" s="65"/>
      <c r="M80" s="285">
        <v>1</v>
      </c>
      <c r="N80" s="65" t="s">
        <v>1</v>
      </c>
      <c r="O80" s="82"/>
    </row>
    <row r="81" spans="1:18" ht="15.75">
      <c r="A81" s="65"/>
      <c r="B81" s="65"/>
      <c r="C81" s="65"/>
      <c r="D81" s="65" t="s">
        <v>294</v>
      </c>
      <c r="E81" s="65" t="s">
        <v>298</v>
      </c>
      <c r="F81" s="65"/>
      <c r="G81" s="65"/>
      <c r="H81" s="65"/>
      <c r="I81" s="65"/>
      <c r="J81" s="65"/>
      <c r="K81" s="65"/>
      <c r="L81" s="65"/>
      <c r="M81" s="285">
        <v>0</v>
      </c>
      <c r="N81" s="65" t="s">
        <v>1</v>
      </c>
      <c r="O81" s="82"/>
    </row>
    <row r="82" spans="1:18" ht="15.75">
      <c r="A82" s="68"/>
      <c r="B82" s="65"/>
      <c r="C82" s="65"/>
      <c r="D82" s="65"/>
      <c r="E82" s="65"/>
      <c r="F82" s="65"/>
      <c r="G82" s="65"/>
      <c r="H82" s="65"/>
      <c r="I82" s="65"/>
      <c r="J82" s="65"/>
      <c r="K82" s="65"/>
      <c r="L82" s="65" t="s">
        <v>276</v>
      </c>
      <c r="M82" s="65" t="s">
        <v>0</v>
      </c>
      <c r="N82" s="65"/>
      <c r="O82" s="1"/>
    </row>
    <row r="83" spans="1:18" ht="15.75">
      <c r="A83" s="65"/>
      <c r="B83" s="65"/>
      <c r="C83" s="65"/>
      <c r="D83" s="65"/>
      <c r="E83" s="65"/>
      <c r="F83" s="65"/>
      <c r="G83" s="65"/>
      <c r="H83" s="65"/>
      <c r="I83" s="65"/>
      <c r="J83" s="65"/>
      <c r="K83" s="65"/>
      <c r="L83" s="65"/>
      <c r="M83" s="65"/>
      <c r="N83" s="65"/>
      <c r="O83" s="82"/>
    </row>
    <row r="84" spans="1:18" ht="15.75">
      <c r="A84" s="65"/>
      <c r="B84" s="65"/>
      <c r="C84" s="65"/>
      <c r="D84" s="65"/>
      <c r="E84" s="65"/>
      <c r="F84" s="65"/>
      <c r="G84" s="65"/>
      <c r="H84" s="65"/>
      <c r="I84" s="65"/>
      <c r="J84" s="65"/>
      <c r="K84" s="65" t="s">
        <v>960</v>
      </c>
      <c r="L84" s="65"/>
      <c r="M84" s="65">
        <v>11</v>
      </c>
      <c r="N84" s="65"/>
      <c r="O84" s="71"/>
    </row>
    <row r="85" spans="1:18" ht="15.75">
      <c r="O85" s="82"/>
    </row>
    <row r="86" spans="1:18" s="52" customFormat="1" ht="15" customHeight="1">
      <c r="A86" s="79" t="s">
        <v>438</v>
      </c>
      <c r="B86" s="80"/>
      <c r="C86" s="79"/>
      <c r="D86" s="79"/>
      <c r="E86" s="79"/>
      <c r="F86" s="79"/>
      <c r="G86" s="79"/>
      <c r="H86" s="79"/>
      <c r="I86" s="79"/>
      <c r="J86" s="6"/>
      <c r="K86" s="81"/>
      <c r="O86" s="82"/>
      <c r="P86" s="82"/>
      <c r="Q86" s="82"/>
      <c r="R86" s="82"/>
    </row>
    <row r="87" spans="1:18" s="52" customFormat="1" ht="15" customHeight="1">
      <c r="A87" s="79"/>
      <c r="B87" s="83" t="s">
        <v>439</v>
      </c>
      <c r="C87" s="79"/>
      <c r="D87" s="79"/>
      <c r="E87" s="79"/>
      <c r="F87" s="79"/>
      <c r="G87" s="79"/>
      <c r="H87" s="79"/>
      <c r="I87" s="79"/>
      <c r="J87" s="6"/>
      <c r="K87" s="81"/>
      <c r="O87" s="82"/>
      <c r="P87" s="82"/>
      <c r="Q87" s="82"/>
      <c r="R87" s="82"/>
    </row>
    <row r="88" spans="1:18" s="52" customFormat="1" ht="15" customHeight="1">
      <c r="B88" s="84"/>
      <c r="C88" s="52" t="s">
        <v>440</v>
      </c>
      <c r="J88" s="554">
        <v>1</v>
      </c>
      <c r="M88" s="82"/>
      <c r="N88" s="82"/>
      <c r="O88" s="82"/>
    </row>
    <row r="89" spans="1:18" s="52" customFormat="1" ht="15" customHeight="1">
      <c r="B89" s="84"/>
      <c r="C89" s="52" t="s">
        <v>441</v>
      </c>
      <c r="J89" s="554">
        <v>0</v>
      </c>
      <c r="M89" s="82"/>
      <c r="N89" s="82"/>
      <c r="O89" s="82"/>
    </row>
    <row r="90" spans="1:18" s="52" customFormat="1" ht="15" customHeight="1">
      <c r="B90" s="84"/>
      <c r="C90" s="52" t="s">
        <v>442</v>
      </c>
      <c r="J90" s="554">
        <v>1</v>
      </c>
      <c r="M90" s="82"/>
      <c r="N90" s="82"/>
      <c r="O90" s="82"/>
    </row>
    <row r="91" spans="1:18" s="52" customFormat="1" ht="15" customHeight="1">
      <c r="B91" s="84"/>
      <c r="C91" s="52" t="s">
        <v>443</v>
      </c>
      <c r="J91" s="554">
        <v>0</v>
      </c>
      <c r="M91" s="82"/>
      <c r="N91" s="82"/>
      <c r="O91" s="82"/>
    </row>
    <row r="92" spans="1:18" s="52" customFormat="1" ht="15" customHeight="1">
      <c r="B92" s="84" t="s">
        <v>444</v>
      </c>
      <c r="J92" s="11"/>
      <c r="M92" s="82"/>
      <c r="N92" s="82"/>
      <c r="O92" s="82"/>
    </row>
    <row r="93" spans="1:18" s="52" customFormat="1" ht="15" customHeight="1">
      <c r="B93" s="84"/>
      <c r="C93" s="52" t="s">
        <v>445</v>
      </c>
      <c r="J93" s="554">
        <v>1336</v>
      </c>
      <c r="K93" s="52" t="s">
        <v>446</v>
      </c>
      <c r="M93" s="1" t="s">
        <v>360</v>
      </c>
      <c r="N93" s="82"/>
      <c r="O93" s="82"/>
    </row>
    <row r="94" spans="1:18" s="52" customFormat="1" ht="15" customHeight="1">
      <c r="B94" s="84"/>
      <c r="C94" s="52" t="s">
        <v>447</v>
      </c>
      <c r="J94" s="554">
        <v>0</v>
      </c>
      <c r="K94" s="52" t="s">
        <v>446</v>
      </c>
      <c r="M94" s="82"/>
      <c r="N94" s="82"/>
      <c r="O94" s="82"/>
    </row>
    <row r="95" spans="1:18" s="52" customFormat="1" ht="15" customHeight="1">
      <c r="B95" s="84"/>
      <c r="C95" s="52" t="s">
        <v>448</v>
      </c>
      <c r="J95" s="554">
        <v>900</v>
      </c>
      <c r="K95" s="52" t="s">
        <v>446</v>
      </c>
      <c r="M95" s="71" t="s">
        <v>450</v>
      </c>
      <c r="N95" s="82"/>
      <c r="O95" s="82"/>
    </row>
    <row r="96" spans="1:18" s="52" customFormat="1" ht="15" customHeight="1">
      <c r="B96" s="84"/>
      <c r="C96" s="52" t="s">
        <v>449</v>
      </c>
      <c r="J96" s="554">
        <v>0</v>
      </c>
      <c r="K96" s="52" t="s">
        <v>446</v>
      </c>
      <c r="M96" s="82"/>
      <c r="N96" s="82"/>
      <c r="O96" s="82"/>
    </row>
    <row r="98" spans="2:13">
      <c r="B98" s="71"/>
      <c r="C98" s="71"/>
      <c r="D98" s="71"/>
      <c r="E98" s="71"/>
      <c r="F98" s="293"/>
      <c r="G98" s="293"/>
      <c r="H98" s="104"/>
      <c r="I98" s="71"/>
    </row>
    <row r="99" spans="2:13">
      <c r="B99" s="71"/>
      <c r="C99" s="71"/>
      <c r="D99" s="71"/>
      <c r="E99" s="71"/>
      <c r="F99" s="293"/>
      <c r="G99" s="293"/>
      <c r="H99" s="104"/>
      <c r="I99" s="71"/>
      <c r="M99" s="78" t="s">
        <v>3057</v>
      </c>
    </row>
    <row r="100" spans="2:13">
      <c r="B100" s="71"/>
      <c r="C100" s="71"/>
      <c r="D100" s="71"/>
      <c r="E100" s="71"/>
      <c r="F100" s="293"/>
      <c r="G100" s="293"/>
      <c r="H100" s="104"/>
      <c r="I100" s="71"/>
    </row>
    <row r="101" spans="2:13">
      <c r="B101" s="71"/>
      <c r="C101" s="71"/>
      <c r="D101" s="71"/>
      <c r="E101" s="71"/>
      <c r="F101" s="293"/>
      <c r="G101" s="293"/>
      <c r="H101" s="104"/>
      <c r="I101" s="71"/>
    </row>
    <row r="102" spans="2:13">
      <c r="B102" s="71"/>
      <c r="C102" s="71"/>
      <c r="D102" s="71"/>
      <c r="E102" s="71"/>
      <c r="F102" s="293"/>
      <c r="G102" s="293"/>
      <c r="H102" s="104"/>
      <c r="I102" s="71"/>
    </row>
    <row r="103" spans="2:13">
      <c r="B103" s="71"/>
      <c r="C103" s="71"/>
      <c r="D103" s="71"/>
      <c r="E103" s="71"/>
      <c r="F103" s="293"/>
      <c r="G103" s="293"/>
      <c r="H103" s="104"/>
      <c r="I103" s="71"/>
    </row>
    <row r="104" spans="2:13">
      <c r="B104" s="71"/>
      <c r="C104" s="71"/>
      <c r="D104" s="71"/>
      <c r="E104" s="71"/>
      <c r="F104" s="293"/>
      <c r="G104" s="293"/>
      <c r="H104" s="104"/>
      <c r="I104" s="71"/>
    </row>
    <row r="105" spans="2:13">
      <c r="B105" s="71"/>
      <c r="C105" s="71"/>
      <c r="D105" s="71"/>
      <c r="E105" s="71"/>
      <c r="F105" s="293"/>
      <c r="G105" s="293"/>
      <c r="H105" s="104"/>
      <c r="I105" s="71"/>
    </row>
    <row r="106" spans="2:13">
      <c r="B106" s="71"/>
      <c r="C106" s="71"/>
      <c r="D106" s="71"/>
      <c r="E106" s="71"/>
      <c r="F106" s="293"/>
      <c r="G106" s="293"/>
      <c r="H106" s="104"/>
      <c r="I106" s="71"/>
    </row>
    <row r="107" spans="2:13">
      <c r="B107" s="71"/>
      <c r="C107" s="71"/>
      <c r="D107" s="71"/>
      <c r="E107" s="71"/>
      <c r="F107" s="71"/>
      <c r="G107" s="71"/>
      <c r="H107" s="71"/>
      <c r="I107" s="71"/>
    </row>
  </sheetData>
  <mergeCells count="2">
    <mergeCell ref="O1:O7"/>
    <mergeCell ref="O9:O16"/>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96"/>
  <sheetViews>
    <sheetView workbookViewId="0">
      <selection activeCell="C10" sqref="C10"/>
    </sheetView>
  </sheetViews>
  <sheetFormatPr defaultRowHeight="15"/>
  <cols>
    <col min="1" max="1" width="20.7109375" customWidth="1"/>
  </cols>
  <sheetData>
    <row r="1" spans="1:10" ht="15" customHeight="1">
      <c r="A1" s="777" t="s">
        <v>3409</v>
      </c>
      <c r="B1" s="777"/>
      <c r="C1" s="777"/>
      <c r="D1" s="777"/>
      <c r="E1" s="777"/>
      <c r="F1" s="777"/>
      <c r="G1" s="777"/>
      <c r="H1" s="777"/>
      <c r="I1" s="777"/>
      <c r="J1" s="777"/>
    </row>
    <row r="2" spans="1:10">
      <c r="A2" s="777"/>
      <c r="B2" s="777"/>
      <c r="C2" s="777"/>
      <c r="D2" s="777"/>
      <c r="E2" s="777"/>
      <c r="F2" s="777"/>
      <c r="G2" s="777"/>
      <c r="H2" s="777"/>
      <c r="I2" s="777"/>
      <c r="J2" s="777"/>
    </row>
    <row r="3" spans="1:10">
      <c r="A3" s="777"/>
      <c r="B3" s="777"/>
      <c r="C3" s="777"/>
      <c r="D3" s="777"/>
      <c r="E3" s="777"/>
      <c r="F3" s="777"/>
      <c r="G3" s="777"/>
      <c r="H3" s="777"/>
      <c r="I3" s="777"/>
      <c r="J3" s="777"/>
    </row>
    <row r="4" spans="1:10">
      <c r="A4" s="777"/>
      <c r="B4" s="777"/>
      <c r="C4" s="777"/>
      <c r="D4" s="777"/>
      <c r="E4" s="777"/>
      <c r="F4" s="777"/>
      <c r="G4" s="777"/>
      <c r="H4" s="777"/>
      <c r="I4" s="777"/>
      <c r="J4" s="777"/>
    </row>
    <row r="5" spans="1:10">
      <c r="A5" s="778" t="s">
        <v>3408</v>
      </c>
      <c r="B5" s="778"/>
      <c r="C5" s="778"/>
      <c r="D5" s="778"/>
      <c r="E5" s="778"/>
      <c r="F5" s="778"/>
      <c r="G5" s="778"/>
      <c r="H5" s="778"/>
      <c r="I5" s="778"/>
      <c r="J5" s="778"/>
    </row>
    <row r="6" spans="1:10">
      <c r="A6" s="694"/>
    </row>
    <row r="7" spans="1:10">
      <c r="A7" s="699" t="s">
        <v>3430</v>
      </c>
      <c r="B7" s="90" t="s">
        <v>3432</v>
      </c>
      <c r="C7" s="90" t="s">
        <v>3429</v>
      </c>
    </row>
    <row r="8" spans="1:10">
      <c r="A8" t="s">
        <v>3460</v>
      </c>
      <c r="B8">
        <v>0.5</v>
      </c>
      <c r="C8">
        <v>21.39</v>
      </c>
    </row>
    <row r="9" spans="1:10">
      <c r="A9" t="s">
        <v>3461</v>
      </c>
      <c r="B9">
        <v>0.5</v>
      </c>
      <c r="C9">
        <v>21.39</v>
      </c>
    </row>
    <row r="10" spans="1:10">
      <c r="C10" s="703">
        <f>SUMPRODUCT(B8:B9,C8:C9)</f>
        <v>21.39</v>
      </c>
    </row>
    <row r="32" spans="1:1">
      <c r="A32" s="71"/>
    </row>
    <row r="56" spans="1:1">
      <c r="A56" s="1"/>
    </row>
    <row r="75" spans="1:1" ht="15.75">
      <c r="A75" s="82"/>
    </row>
    <row r="76" spans="1:1" ht="15.75">
      <c r="A76" s="82"/>
    </row>
    <row r="77" spans="1:1" ht="15.75">
      <c r="A77" s="82"/>
    </row>
    <row r="78" spans="1:1" ht="15.75">
      <c r="A78" s="82"/>
    </row>
    <row r="79" spans="1:1" ht="15.75">
      <c r="A79" s="82"/>
    </row>
    <row r="80" spans="1:1" ht="15.75">
      <c r="A80" s="82"/>
    </row>
    <row r="81" spans="1:4" ht="15.75">
      <c r="A81" s="82"/>
    </row>
    <row r="82" spans="1:4">
      <c r="A82" s="1"/>
    </row>
    <row r="83" spans="1:4" ht="15.75">
      <c r="A83" s="82"/>
    </row>
    <row r="84" spans="1:4">
      <c r="A84" s="71"/>
    </row>
    <row r="85" spans="1:4" ht="15.75">
      <c r="A85" s="82"/>
    </row>
    <row r="86" spans="1:4" s="52" customFormat="1" ht="15" customHeight="1">
      <c r="A86" s="82"/>
      <c r="B86" s="82"/>
      <c r="C86" s="82"/>
      <c r="D86" s="82"/>
    </row>
    <row r="87" spans="1:4" s="52" customFormat="1" ht="15" customHeight="1">
      <c r="A87" s="82"/>
      <c r="B87" s="82"/>
      <c r="C87" s="82"/>
      <c r="D87" s="82"/>
    </row>
    <row r="88" spans="1:4" s="52" customFormat="1" ht="15" customHeight="1">
      <c r="A88" s="82"/>
    </row>
    <row r="89" spans="1:4" s="52" customFormat="1" ht="15" customHeight="1">
      <c r="A89" s="82"/>
    </row>
    <row r="90" spans="1:4" s="52" customFormat="1" ht="15" customHeight="1">
      <c r="A90" s="82"/>
    </row>
    <row r="91" spans="1:4" s="52" customFormat="1" ht="15" customHeight="1">
      <c r="A91" s="82"/>
    </row>
    <row r="92" spans="1:4" s="52" customFormat="1" ht="15" customHeight="1">
      <c r="A92" s="82"/>
    </row>
    <row r="93" spans="1:4" s="52" customFormat="1" ht="15" customHeight="1">
      <c r="A93" s="82"/>
    </row>
    <row r="94" spans="1:4" s="52" customFormat="1" ht="15" customHeight="1">
      <c r="A94" s="82"/>
    </row>
    <row r="95" spans="1:4" s="52" customFormat="1" ht="15" customHeight="1">
      <c r="A95" s="82"/>
    </row>
    <row r="96" spans="1:4" s="52" customFormat="1" ht="15" customHeight="1">
      <c r="A96" s="82"/>
    </row>
  </sheetData>
  <mergeCells count="2">
    <mergeCell ref="A1:J4"/>
    <mergeCell ref="A5:J5"/>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12"/>
  <sheetViews>
    <sheetView showGridLines="0" topLeftCell="D1" workbookViewId="0"/>
  </sheetViews>
  <sheetFormatPr defaultRowHeight="15"/>
  <cols>
    <col min="15" max="15" width="83.7109375" customWidth="1"/>
  </cols>
  <sheetData>
    <row r="1" spans="1:15" ht="15.75">
      <c r="A1" s="284" t="s">
        <v>256</v>
      </c>
      <c r="B1" s="284"/>
      <c r="C1" s="284"/>
      <c r="D1" s="284"/>
      <c r="E1" s="284"/>
      <c r="F1" s="284"/>
      <c r="G1" s="284"/>
      <c r="H1" s="284"/>
      <c r="I1" s="284"/>
      <c r="J1" s="284"/>
      <c r="K1" s="284"/>
      <c r="L1" s="284"/>
      <c r="M1" s="284"/>
      <c r="N1" s="284"/>
      <c r="O1" s="785" t="s">
        <v>862</v>
      </c>
    </row>
    <row r="2" spans="1:15" ht="15.75" customHeight="1">
      <c r="A2" s="65"/>
      <c r="B2" s="65"/>
      <c r="C2" s="65"/>
      <c r="D2" s="65"/>
      <c r="E2" s="65"/>
      <c r="F2" s="65"/>
      <c r="G2" s="65"/>
      <c r="H2" s="65"/>
      <c r="I2" s="65"/>
      <c r="J2" s="65"/>
      <c r="K2" s="65"/>
      <c r="L2" s="65"/>
      <c r="M2" s="65" t="s">
        <v>257</v>
      </c>
      <c r="N2" s="65" t="s">
        <v>311</v>
      </c>
      <c r="O2" s="785"/>
    </row>
    <row r="3" spans="1:15" ht="15.75">
      <c r="A3" s="65"/>
      <c r="B3" s="65" t="s">
        <v>258</v>
      </c>
      <c r="C3" s="65"/>
      <c r="D3" s="65"/>
      <c r="E3" s="65"/>
      <c r="F3" s="65"/>
      <c r="G3" s="65"/>
      <c r="H3" s="65"/>
      <c r="I3" s="65"/>
      <c r="J3" s="65"/>
      <c r="K3" s="65"/>
      <c r="L3" s="65"/>
      <c r="M3" s="285" t="s">
        <v>980</v>
      </c>
      <c r="N3" s="65"/>
      <c r="O3" s="785"/>
    </row>
    <row r="4" spans="1:15" ht="15.75">
      <c r="A4" s="65"/>
      <c r="B4" s="65"/>
      <c r="C4" s="65"/>
      <c r="D4" s="65"/>
      <c r="E4" s="65"/>
      <c r="F4" s="65"/>
      <c r="G4" s="65"/>
      <c r="H4" s="65"/>
      <c r="I4" s="65"/>
      <c r="J4" s="65"/>
      <c r="K4" s="65"/>
      <c r="L4" s="65"/>
      <c r="M4" s="65"/>
      <c r="N4" s="65"/>
      <c r="O4" s="785"/>
    </row>
    <row r="5" spans="1:15" ht="15.75">
      <c r="A5" s="65"/>
      <c r="B5" s="65" t="s">
        <v>259</v>
      </c>
      <c r="C5" s="65"/>
      <c r="D5" s="65"/>
      <c r="E5" s="65"/>
      <c r="F5" s="65"/>
      <c r="G5" s="65"/>
      <c r="H5" s="65"/>
      <c r="I5" s="65"/>
      <c r="J5" s="65"/>
      <c r="K5" s="65"/>
      <c r="L5" s="65"/>
      <c r="M5" s="65"/>
      <c r="N5" s="65"/>
      <c r="O5" s="785"/>
    </row>
    <row r="6" spans="1:15" ht="15.75">
      <c r="A6" s="65"/>
      <c r="B6" s="65"/>
      <c r="C6" s="65" t="s">
        <v>260</v>
      </c>
      <c r="D6" s="65"/>
      <c r="E6" s="65"/>
      <c r="F6" s="65"/>
      <c r="G6" s="65"/>
      <c r="H6" s="65"/>
      <c r="I6" s="65"/>
      <c r="J6" s="65"/>
      <c r="K6" s="65"/>
      <c r="L6" s="66"/>
      <c r="M6" s="551">
        <v>8</v>
      </c>
      <c r="N6" s="65" t="s">
        <v>69</v>
      </c>
      <c r="O6" s="785"/>
    </row>
    <row r="7" spans="1:15" ht="15.75">
      <c r="A7" s="65"/>
      <c r="B7" s="65"/>
      <c r="C7" s="65" t="s">
        <v>261</v>
      </c>
      <c r="D7" s="65"/>
      <c r="E7" s="65"/>
      <c r="F7" s="65"/>
      <c r="G7" s="65"/>
      <c r="H7" s="65"/>
      <c r="I7" s="65"/>
      <c r="J7" s="65"/>
      <c r="K7" s="65"/>
      <c r="L7" s="66"/>
      <c r="M7" s="286">
        <v>1.0143369175627239</v>
      </c>
      <c r="N7" s="65" t="s">
        <v>312</v>
      </c>
      <c r="O7" s="785"/>
    </row>
    <row r="8" spans="1:15" ht="15.75">
      <c r="A8" s="65"/>
      <c r="B8" s="65"/>
      <c r="C8" s="65" t="s">
        <v>262</v>
      </c>
      <c r="D8" s="65"/>
      <c r="E8" s="65"/>
      <c r="F8" s="65"/>
      <c r="G8" s="65"/>
      <c r="H8" s="65"/>
      <c r="I8" s="65"/>
      <c r="J8" s="65"/>
      <c r="K8" s="65"/>
      <c r="L8" s="66"/>
      <c r="M8" s="286">
        <v>6.1009200000000003</v>
      </c>
      <c r="N8" s="65" t="s">
        <v>319</v>
      </c>
      <c r="O8" s="785"/>
    </row>
    <row r="9" spans="1:15" ht="15.75">
      <c r="A9" s="65"/>
      <c r="B9" s="65"/>
      <c r="C9" s="65"/>
      <c r="D9" s="65"/>
      <c r="E9" s="65"/>
      <c r="F9" s="65"/>
      <c r="G9" s="65"/>
      <c r="H9" s="65"/>
      <c r="I9" s="65"/>
      <c r="J9" s="65"/>
      <c r="K9" s="65"/>
      <c r="L9" s="65"/>
      <c r="M9" s="65"/>
      <c r="N9" s="65"/>
      <c r="O9" s="785"/>
    </row>
    <row r="10" spans="1:15" ht="15.75">
      <c r="A10" s="65"/>
      <c r="B10" s="65" t="s">
        <v>263</v>
      </c>
      <c r="C10" s="65"/>
      <c r="D10" s="65"/>
      <c r="E10" s="65"/>
      <c r="F10" s="65"/>
      <c r="G10" s="65"/>
      <c r="H10" s="65"/>
      <c r="I10" s="65"/>
      <c r="J10" s="65"/>
      <c r="K10" s="65"/>
      <c r="L10" s="65"/>
      <c r="M10" s="65"/>
      <c r="N10" s="65"/>
    </row>
    <row r="11" spans="1:15" ht="15.75">
      <c r="A11" s="65"/>
      <c r="B11" s="65"/>
      <c r="C11" s="65" t="s">
        <v>264</v>
      </c>
      <c r="D11" s="65"/>
      <c r="E11" s="65"/>
      <c r="F11" s="65"/>
      <c r="G11" s="65"/>
      <c r="H11" s="65"/>
      <c r="I11" s="65"/>
      <c r="J11" s="65"/>
      <c r="K11" s="65"/>
      <c r="L11" s="66"/>
      <c r="M11" s="285">
        <v>32</v>
      </c>
      <c r="N11" s="65" t="s">
        <v>69</v>
      </c>
    </row>
    <row r="12" spans="1:15" ht="15.75">
      <c r="A12" s="65"/>
      <c r="B12" s="65"/>
      <c r="C12" s="65" t="s">
        <v>265</v>
      </c>
      <c r="D12" s="65"/>
      <c r="E12" s="65"/>
      <c r="F12" s="65"/>
      <c r="G12" s="65"/>
      <c r="H12" s="65"/>
      <c r="I12" s="65"/>
      <c r="J12" s="65"/>
      <c r="K12" s="65"/>
      <c r="L12" s="66"/>
      <c r="M12" s="286">
        <v>0.86544342507645255</v>
      </c>
      <c r="N12" s="65" t="s">
        <v>312</v>
      </c>
    </row>
    <row r="13" spans="1:15" ht="15.75">
      <c r="A13" s="65"/>
      <c r="B13" s="65"/>
      <c r="C13" s="65" t="s">
        <v>266</v>
      </c>
      <c r="D13" s="65"/>
      <c r="E13" s="65"/>
      <c r="F13" s="65"/>
      <c r="G13" s="65"/>
      <c r="H13" s="65"/>
      <c r="I13" s="65"/>
      <c r="J13" s="65"/>
      <c r="K13" s="65"/>
      <c r="L13" s="66"/>
      <c r="M13" s="286">
        <v>5.4650400000000001</v>
      </c>
      <c r="N13" s="65" t="s">
        <v>319</v>
      </c>
    </row>
    <row r="14" spans="1:15" ht="15.75">
      <c r="A14" s="65"/>
      <c r="B14" s="65"/>
      <c r="C14" s="65"/>
      <c r="D14" s="65"/>
      <c r="E14" s="65"/>
      <c r="F14" s="65"/>
      <c r="G14" s="65"/>
      <c r="H14" s="65"/>
      <c r="I14" s="65"/>
      <c r="J14" s="65"/>
      <c r="K14" s="65"/>
      <c r="L14" s="65"/>
      <c r="M14" s="65"/>
      <c r="N14" s="65"/>
    </row>
    <row r="15" spans="1:15" ht="15.75">
      <c r="A15" s="65"/>
      <c r="B15" s="65" t="s">
        <v>267</v>
      </c>
      <c r="C15" s="65"/>
      <c r="D15" s="65"/>
      <c r="E15" s="65"/>
      <c r="F15" s="65"/>
      <c r="G15" s="65"/>
      <c r="H15" s="65"/>
      <c r="I15" s="65"/>
      <c r="J15" s="65"/>
      <c r="K15" s="65"/>
      <c r="L15" s="65"/>
      <c r="M15" s="65"/>
      <c r="N15" s="65"/>
    </row>
    <row r="16" spans="1:15" ht="15.75">
      <c r="A16" s="65"/>
      <c r="B16" s="65"/>
      <c r="C16" s="65" t="s">
        <v>268</v>
      </c>
      <c r="D16" s="65"/>
      <c r="E16" s="65"/>
      <c r="F16" s="65"/>
      <c r="G16" s="65"/>
      <c r="H16" s="65"/>
      <c r="I16" s="65"/>
      <c r="J16" s="65"/>
      <c r="K16" s="65"/>
      <c r="L16" s="66"/>
      <c r="M16" s="286">
        <v>59.372302158273357</v>
      </c>
      <c r="N16" s="65" t="s">
        <v>69</v>
      </c>
    </row>
    <row r="17" spans="1:15" ht="15.75">
      <c r="A17" s="65"/>
      <c r="B17" s="65"/>
      <c r="C17" s="65" t="s">
        <v>269</v>
      </c>
      <c r="D17" s="65"/>
      <c r="E17" s="65"/>
      <c r="F17" s="65"/>
      <c r="G17" s="65"/>
      <c r="H17" s="65"/>
      <c r="I17" s="65"/>
      <c r="J17" s="65"/>
      <c r="K17" s="65"/>
      <c r="L17" s="66"/>
      <c r="M17" s="287">
        <v>0.7413333333333334</v>
      </c>
      <c r="N17" s="65" t="s">
        <v>312</v>
      </c>
    </row>
    <row r="18" spans="1:15" ht="15.75">
      <c r="A18" s="65"/>
      <c r="B18" s="65"/>
      <c r="C18" s="65" t="s">
        <v>270</v>
      </c>
      <c r="D18" s="65"/>
      <c r="E18" s="65"/>
      <c r="F18" s="65"/>
      <c r="G18" s="65"/>
      <c r="H18" s="65"/>
      <c r="I18" s="65"/>
      <c r="J18" s="65"/>
      <c r="K18" s="65"/>
      <c r="L18" s="66"/>
      <c r="M18" s="287">
        <v>5.3935573129302901</v>
      </c>
      <c r="N18" s="65" t="s">
        <v>319</v>
      </c>
    </row>
    <row r="19" spans="1:15" ht="15.75">
      <c r="A19" s="65"/>
      <c r="B19" s="65"/>
      <c r="C19" s="65"/>
      <c r="D19" s="65"/>
      <c r="E19" s="65"/>
      <c r="F19" s="65"/>
      <c r="G19" s="65"/>
      <c r="H19" s="65"/>
      <c r="I19" s="65"/>
      <c r="J19" s="65"/>
      <c r="K19" s="65"/>
      <c r="L19" s="65"/>
      <c r="M19" s="65"/>
      <c r="N19" s="65"/>
    </row>
    <row r="20" spans="1:15" ht="15.75">
      <c r="A20" s="65"/>
      <c r="B20" s="65"/>
      <c r="C20" s="65"/>
      <c r="D20" s="65"/>
      <c r="E20" s="65"/>
      <c r="F20" s="65"/>
      <c r="G20" s="65"/>
      <c r="H20" s="65"/>
      <c r="I20" s="65"/>
      <c r="J20" s="65"/>
      <c r="K20" s="65"/>
      <c r="L20" s="65"/>
      <c r="M20" s="65"/>
      <c r="N20" s="65"/>
    </row>
    <row r="21" spans="1:15" ht="15.75">
      <c r="A21" s="65"/>
      <c r="B21" s="65" t="s">
        <v>271</v>
      </c>
      <c r="C21" s="65"/>
      <c r="D21" s="65"/>
      <c r="E21" s="65"/>
      <c r="F21" s="65"/>
      <c r="G21" s="65"/>
      <c r="H21" s="65"/>
      <c r="I21" s="65"/>
      <c r="J21" s="65"/>
      <c r="K21" s="65"/>
      <c r="L21" s="66"/>
      <c r="M21" s="288">
        <v>1500</v>
      </c>
      <c r="N21" s="65" t="s">
        <v>313</v>
      </c>
    </row>
    <row r="22" spans="1:15" ht="15.75">
      <c r="A22" s="65"/>
      <c r="B22" s="65"/>
      <c r="C22" s="65"/>
      <c r="D22" s="65"/>
      <c r="E22" s="65"/>
      <c r="F22" s="65"/>
      <c r="G22" s="65"/>
      <c r="H22" s="65"/>
      <c r="I22" s="65"/>
      <c r="J22" s="65"/>
      <c r="K22" s="65"/>
      <c r="L22" s="66"/>
      <c r="M22" s="289">
        <v>8197559.9999999991</v>
      </c>
      <c r="N22" s="65" t="s">
        <v>320</v>
      </c>
    </row>
    <row r="23" spans="1:15" ht="15.75">
      <c r="A23" s="65"/>
      <c r="B23" s="65"/>
      <c r="C23" s="65"/>
      <c r="D23" s="65"/>
      <c r="E23" s="65"/>
      <c r="F23" s="65"/>
      <c r="G23" s="65"/>
      <c r="H23" s="65"/>
      <c r="I23" s="65"/>
      <c r="J23" s="65"/>
      <c r="K23" s="65"/>
      <c r="L23" s="66"/>
      <c r="M23" s="289">
        <v>8648835.6779999975</v>
      </c>
      <c r="N23" s="65" t="s">
        <v>314</v>
      </c>
    </row>
    <row r="24" spans="1:15" ht="15.75">
      <c r="A24" s="65"/>
      <c r="B24" s="65"/>
      <c r="C24" s="65"/>
      <c r="D24" s="65"/>
      <c r="E24" s="65"/>
      <c r="F24" s="65"/>
      <c r="G24" s="65"/>
      <c r="H24" s="65"/>
      <c r="I24" s="65"/>
      <c r="J24" s="65"/>
      <c r="K24" s="65"/>
      <c r="L24" s="65"/>
      <c r="M24" s="65"/>
      <c r="N24" s="65"/>
    </row>
    <row r="25" spans="1:15" ht="15.75">
      <c r="A25" s="65"/>
      <c r="B25" s="65" t="s">
        <v>272</v>
      </c>
      <c r="C25" s="65"/>
      <c r="D25" s="65"/>
      <c r="E25" s="65"/>
      <c r="F25" s="65"/>
      <c r="G25" s="65"/>
      <c r="H25" s="65"/>
      <c r="I25" s="65"/>
      <c r="J25" s="65"/>
      <c r="K25" s="65"/>
      <c r="L25" s="65"/>
      <c r="M25" s="65"/>
      <c r="N25" s="65"/>
    </row>
    <row r="26" spans="1:15" ht="15.75">
      <c r="A26" s="65"/>
      <c r="B26" s="65"/>
      <c r="C26" s="65" t="s">
        <v>273</v>
      </c>
      <c r="D26" s="65"/>
      <c r="E26" s="65"/>
      <c r="F26" s="65"/>
      <c r="G26" s="65"/>
      <c r="H26" s="65"/>
      <c r="I26" s="65"/>
      <c r="J26" s="65"/>
      <c r="K26" s="65"/>
      <c r="L26" s="65"/>
      <c r="M26" s="65"/>
      <c r="N26" s="65"/>
    </row>
    <row r="27" spans="1:15" ht="15.75">
      <c r="A27" s="65"/>
      <c r="B27" s="65"/>
      <c r="C27" s="65"/>
      <c r="D27" s="65" t="s">
        <v>274</v>
      </c>
      <c r="E27" s="65"/>
      <c r="F27" s="65"/>
      <c r="G27" s="65"/>
      <c r="H27" s="65"/>
      <c r="I27" s="65"/>
      <c r="J27" s="65"/>
      <c r="K27" s="65"/>
      <c r="L27" s="66"/>
      <c r="M27" s="551">
        <v>1</v>
      </c>
      <c r="N27" s="65" t="s">
        <v>1</v>
      </c>
    </row>
    <row r="28" spans="1:15" ht="15.75">
      <c r="A28" s="65"/>
      <c r="B28" s="65"/>
      <c r="C28" s="65"/>
      <c r="D28" s="65" t="s">
        <v>275</v>
      </c>
      <c r="E28" s="65"/>
      <c r="F28" s="65"/>
      <c r="G28" s="65"/>
      <c r="H28" s="65"/>
      <c r="I28" s="65"/>
      <c r="J28" s="65"/>
      <c r="K28" s="65"/>
      <c r="L28" s="66"/>
      <c r="M28" s="285">
        <v>0</v>
      </c>
      <c r="N28" s="65" t="s">
        <v>1</v>
      </c>
    </row>
    <row r="29" spans="1:15" ht="15.75">
      <c r="A29" s="65"/>
      <c r="B29" s="65"/>
      <c r="C29" s="65"/>
      <c r="D29" s="65"/>
      <c r="E29" s="65"/>
      <c r="F29" s="65"/>
      <c r="G29" s="65"/>
      <c r="H29" s="65"/>
      <c r="I29" s="65"/>
      <c r="J29" s="65"/>
      <c r="K29" s="65"/>
      <c r="L29" s="65" t="s">
        <v>276</v>
      </c>
      <c r="M29" s="65" t="s">
        <v>0</v>
      </c>
      <c r="N29" s="65"/>
    </row>
    <row r="30" spans="1:15" ht="15.75">
      <c r="A30" s="65"/>
      <c r="B30" s="65"/>
      <c r="C30" s="65"/>
      <c r="D30" s="65"/>
      <c r="E30" s="65"/>
      <c r="F30" s="65"/>
      <c r="G30" s="65"/>
      <c r="H30" s="65"/>
      <c r="I30" s="65"/>
      <c r="J30" s="65"/>
      <c r="K30" s="65"/>
      <c r="L30" s="65"/>
      <c r="M30" s="65"/>
      <c r="N30" s="65"/>
    </row>
    <row r="31" spans="1:15" ht="15.75">
      <c r="A31" s="65"/>
      <c r="B31" s="65"/>
      <c r="C31" s="65" t="s">
        <v>277</v>
      </c>
      <c r="D31" s="65"/>
      <c r="E31" s="65"/>
      <c r="F31" s="65"/>
      <c r="G31" s="65"/>
      <c r="H31" s="65"/>
      <c r="I31" s="65"/>
      <c r="J31" s="65"/>
      <c r="K31" s="65"/>
      <c r="L31" s="65"/>
      <c r="M31" s="65"/>
      <c r="N31" s="65"/>
    </row>
    <row r="32" spans="1:15" ht="15.75">
      <c r="A32" s="65"/>
      <c r="B32" s="65"/>
      <c r="C32" s="65"/>
      <c r="D32" s="65" t="s">
        <v>278</v>
      </c>
      <c r="E32" s="65"/>
      <c r="F32" s="65"/>
      <c r="G32" s="65"/>
      <c r="H32" s="65"/>
      <c r="I32" s="65"/>
      <c r="J32" s="65"/>
      <c r="K32" s="65"/>
      <c r="L32" s="66"/>
      <c r="M32" s="551">
        <v>1</v>
      </c>
      <c r="N32" s="65" t="s">
        <v>1</v>
      </c>
      <c r="O32" s="751" t="s">
        <v>979</v>
      </c>
    </row>
    <row r="33" spans="1:15" ht="15.75">
      <c r="A33" s="65"/>
      <c r="B33" s="65"/>
      <c r="C33" s="65"/>
      <c r="D33" s="65" t="s">
        <v>279</v>
      </c>
      <c r="E33" s="65"/>
      <c r="F33" s="65"/>
      <c r="G33" s="65"/>
      <c r="H33" s="65"/>
      <c r="I33" s="65"/>
      <c r="J33" s="65"/>
      <c r="K33" s="65"/>
      <c r="L33" s="66"/>
      <c r="M33" s="285">
        <v>0</v>
      </c>
      <c r="N33" s="65" t="s">
        <v>1</v>
      </c>
      <c r="O33" s="751"/>
    </row>
    <row r="34" spans="1:15" ht="15.75">
      <c r="A34" s="65"/>
      <c r="B34" s="65"/>
      <c r="C34" s="65"/>
      <c r="D34" s="65" t="s">
        <v>280</v>
      </c>
      <c r="E34" s="65"/>
      <c r="F34" s="65"/>
      <c r="G34" s="65"/>
      <c r="H34" s="65"/>
      <c r="I34" s="65"/>
      <c r="J34" s="65"/>
      <c r="K34" s="65"/>
      <c r="L34" s="66"/>
      <c r="M34" s="285">
        <v>0</v>
      </c>
      <c r="N34" s="65" t="s">
        <v>1</v>
      </c>
      <c r="O34" s="751"/>
    </row>
    <row r="35" spans="1:15" ht="15.75">
      <c r="A35" s="65"/>
      <c r="B35" s="65"/>
      <c r="C35" s="65"/>
      <c r="D35" s="65" t="s">
        <v>281</v>
      </c>
      <c r="E35" s="65"/>
      <c r="F35" s="65"/>
      <c r="G35" s="65"/>
      <c r="H35" s="65"/>
      <c r="I35" s="65"/>
      <c r="J35" s="65"/>
      <c r="K35" s="65"/>
      <c r="L35" s="66"/>
      <c r="M35" s="285">
        <v>0</v>
      </c>
      <c r="N35" s="65" t="s">
        <v>1</v>
      </c>
      <c r="O35" s="751"/>
    </row>
    <row r="36" spans="1:15" ht="15.75">
      <c r="A36" s="65"/>
      <c r="B36" s="65"/>
      <c r="C36" s="65"/>
      <c r="D36" s="65" t="s">
        <v>282</v>
      </c>
      <c r="E36" s="65"/>
      <c r="F36" s="65"/>
      <c r="G36" s="65"/>
      <c r="H36" s="65"/>
      <c r="I36" s="65"/>
      <c r="J36" s="65"/>
      <c r="K36" s="65"/>
      <c r="L36" s="66"/>
      <c r="M36" s="285">
        <v>0</v>
      </c>
      <c r="N36" s="65" t="s">
        <v>1</v>
      </c>
      <c r="O36" s="751"/>
    </row>
    <row r="37" spans="1:15" ht="15.75">
      <c r="A37" s="65"/>
      <c r="B37" s="65"/>
      <c r="C37" s="65"/>
      <c r="D37" s="65"/>
      <c r="E37" s="65"/>
      <c r="F37" s="65"/>
      <c r="G37" s="65"/>
      <c r="H37" s="65"/>
      <c r="I37" s="65"/>
      <c r="J37" s="65"/>
      <c r="K37" s="65"/>
      <c r="L37" s="65" t="s">
        <v>276</v>
      </c>
      <c r="M37" s="65" t="s">
        <v>0</v>
      </c>
      <c r="N37" s="65"/>
    </row>
    <row r="38" spans="1:15" ht="15.75">
      <c r="A38" s="65"/>
      <c r="B38" s="65" t="s">
        <v>283</v>
      </c>
      <c r="C38" s="65"/>
      <c r="D38" s="65"/>
      <c r="E38" s="65"/>
      <c r="F38" s="65"/>
      <c r="G38" s="65"/>
      <c r="H38" s="65"/>
      <c r="I38" s="65"/>
      <c r="J38" s="65"/>
      <c r="K38" s="65"/>
      <c r="L38" s="65"/>
      <c r="M38" s="65"/>
      <c r="N38" s="65"/>
    </row>
    <row r="39" spans="1:15" ht="15.75">
      <c r="A39" s="65"/>
      <c r="B39" s="65"/>
      <c r="C39" s="65" t="s">
        <v>284</v>
      </c>
      <c r="D39" s="65"/>
      <c r="E39" s="65"/>
      <c r="F39" s="65"/>
      <c r="G39" s="65"/>
      <c r="H39" s="65"/>
      <c r="I39" s="65"/>
      <c r="J39" s="65"/>
      <c r="K39" s="65"/>
      <c r="L39" s="66"/>
      <c r="M39" s="290">
        <v>3</v>
      </c>
      <c r="N39" s="65" t="s">
        <v>315</v>
      </c>
    </row>
    <row r="40" spans="1:15" ht="15.75">
      <c r="A40" s="65"/>
      <c r="B40" s="65"/>
      <c r="C40" s="65" t="s">
        <v>285</v>
      </c>
      <c r="D40" s="65"/>
      <c r="E40" s="65"/>
      <c r="F40" s="65"/>
      <c r="G40" s="65"/>
      <c r="H40" s="65"/>
      <c r="I40" s="65"/>
      <c r="J40" s="65"/>
      <c r="K40" s="65"/>
      <c r="L40" s="66"/>
      <c r="M40" s="285">
        <v>3.9</v>
      </c>
      <c r="N40" s="65" t="s">
        <v>315</v>
      </c>
    </row>
    <row r="41" spans="1:15" ht="15.75">
      <c r="A41" s="65"/>
      <c r="B41" s="65"/>
      <c r="C41" s="65"/>
      <c r="D41" s="65"/>
      <c r="E41" s="65"/>
      <c r="F41" s="65"/>
      <c r="G41" s="65"/>
      <c r="H41" s="65"/>
      <c r="I41" s="65"/>
      <c r="J41" s="65"/>
      <c r="K41" s="65"/>
      <c r="L41" s="65"/>
      <c r="M41" s="65"/>
      <c r="N41" s="65"/>
    </row>
    <row r="42" spans="1:15" ht="15.75">
      <c r="A42" s="65"/>
      <c r="B42" s="65"/>
      <c r="C42" s="65"/>
      <c r="D42" s="65"/>
      <c r="E42" s="65"/>
      <c r="F42" s="65"/>
      <c r="G42" s="65"/>
      <c r="H42" s="65"/>
      <c r="I42" s="65"/>
      <c r="J42" s="65"/>
      <c r="K42" s="65"/>
      <c r="L42" s="65"/>
      <c r="M42" s="65"/>
      <c r="N42" s="65"/>
    </row>
    <row r="43" spans="1:15" ht="15.75">
      <c r="A43" s="65"/>
      <c r="B43" s="65" t="s">
        <v>286</v>
      </c>
      <c r="C43" s="65"/>
      <c r="D43" s="65"/>
      <c r="E43" s="65"/>
      <c r="F43" s="65"/>
      <c r="G43" s="65"/>
      <c r="H43" s="65"/>
      <c r="I43" s="65"/>
      <c r="J43" s="65"/>
      <c r="K43" s="65"/>
      <c r="L43" s="65"/>
      <c r="M43" s="65"/>
      <c r="N43" s="65"/>
    </row>
    <row r="44" spans="1:15" ht="15.75">
      <c r="A44" s="65"/>
      <c r="B44" s="65"/>
      <c r="C44" s="65" t="s">
        <v>287</v>
      </c>
      <c r="D44" s="65"/>
      <c r="E44" s="65"/>
      <c r="F44" s="65"/>
      <c r="G44" s="65"/>
      <c r="H44" s="65"/>
      <c r="I44" s="65"/>
      <c r="J44" s="65"/>
      <c r="K44" s="65"/>
      <c r="L44" s="66"/>
      <c r="M44" s="287">
        <v>0.25</v>
      </c>
      <c r="N44" s="65" t="s">
        <v>316</v>
      </c>
    </row>
    <row r="45" spans="1:15" ht="15.75">
      <c r="A45" s="65"/>
      <c r="B45" s="65"/>
      <c r="C45" s="65" t="s">
        <v>288</v>
      </c>
      <c r="D45" s="65"/>
      <c r="E45" s="65"/>
      <c r="F45" s="65"/>
      <c r="G45" s="65"/>
      <c r="H45" s="65"/>
      <c r="I45" s="65"/>
      <c r="J45" s="65"/>
      <c r="K45" s="65"/>
      <c r="L45" s="66"/>
      <c r="M45" s="286">
        <v>0.75</v>
      </c>
      <c r="N45" s="65" t="s">
        <v>317</v>
      </c>
    </row>
    <row r="46" spans="1:15" ht="15.75">
      <c r="A46" s="65"/>
      <c r="B46" s="65"/>
      <c r="C46" s="65" t="s">
        <v>289</v>
      </c>
      <c r="D46" s="65"/>
      <c r="E46" s="65"/>
      <c r="F46" s="65"/>
      <c r="G46" s="65"/>
      <c r="H46" s="65"/>
      <c r="I46" s="65"/>
      <c r="J46" s="65"/>
      <c r="K46" s="65"/>
      <c r="L46" s="66"/>
      <c r="M46" s="286">
        <v>5.9240793282325725</v>
      </c>
      <c r="N46" s="65" t="s">
        <v>318</v>
      </c>
    </row>
    <row r="47" spans="1:15" ht="15.75">
      <c r="A47" s="65"/>
      <c r="B47" s="65"/>
      <c r="C47" s="65"/>
      <c r="D47" s="65"/>
      <c r="E47" s="65"/>
      <c r="F47" s="65"/>
      <c r="G47" s="65"/>
      <c r="H47" s="65"/>
      <c r="I47" s="65"/>
      <c r="J47" s="65"/>
      <c r="K47" s="65"/>
      <c r="L47" s="65"/>
      <c r="M47" s="65"/>
      <c r="N47" s="65"/>
    </row>
    <row r="48" spans="1:15" ht="15.75">
      <c r="A48" s="65"/>
      <c r="B48" s="65" t="s">
        <v>953</v>
      </c>
      <c r="C48" s="65"/>
      <c r="D48" s="65"/>
      <c r="E48" s="65"/>
      <c r="F48" s="65"/>
      <c r="G48" s="65"/>
      <c r="H48" s="65"/>
      <c r="I48" s="65"/>
      <c r="J48" s="65"/>
      <c r="K48" s="65"/>
      <c r="L48" s="65"/>
      <c r="M48" s="65"/>
      <c r="N48" s="65"/>
    </row>
    <row r="49" spans="1:14" ht="15.75">
      <c r="A49" s="65"/>
      <c r="B49" s="65"/>
      <c r="C49" s="65" t="s">
        <v>299</v>
      </c>
      <c r="D49" s="65"/>
      <c r="E49" s="65"/>
      <c r="F49" s="65"/>
      <c r="G49" s="65"/>
      <c r="H49" s="65"/>
      <c r="I49" s="65"/>
      <c r="J49" s="65"/>
      <c r="K49" s="65"/>
      <c r="L49" s="65"/>
      <c r="M49" s="285">
        <v>0</v>
      </c>
      <c r="N49" s="65"/>
    </row>
    <row r="50" spans="1:14" ht="15.75">
      <c r="A50" s="65"/>
      <c r="B50" s="65"/>
      <c r="C50" s="65" t="s">
        <v>300</v>
      </c>
      <c r="D50" s="65"/>
      <c r="E50" s="65"/>
      <c r="F50" s="65"/>
      <c r="G50" s="65"/>
      <c r="H50" s="65"/>
      <c r="I50" s="65"/>
      <c r="J50" s="65"/>
      <c r="K50" s="65"/>
      <c r="L50" s="65"/>
      <c r="M50" s="285">
        <v>1</v>
      </c>
      <c r="N50" s="65"/>
    </row>
    <row r="51" spans="1:14" ht="15.75">
      <c r="A51" s="65"/>
      <c r="B51" s="65"/>
      <c r="C51" s="65" t="s">
        <v>301</v>
      </c>
      <c r="D51" s="65"/>
      <c r="E51" s="65"/>
      <c r="F51" s="65"/>
      <c r="G51" s="65"/>
      <c r="H51" s="65"/>
      <c r="I51" s="65"/>
      <c r="J51" s="65"/>
      <c r="K51" s="65"/>
      <c r="L51" s="65"/>
      <c r="M51" s="285">
        <v>1</v>
      </c>
      <c r="N51" s="65"/>
    </row>
    <row r="52" spans="1:14" ht="15.75">
      <c r="A52" s="65"/>
      <c r="B52" s="65"/>
      <c r="C52" s="65" t="s">
        <v>302</v>
      </c>
      <c r="D52" s="65"/>
      <c r="E52" s="65"/>
      <c r="F52" s="65"/>
      <c r="G52" s="65"/>
      <c r="H52" s="65"/>
      <c r="I52" s="65"/>
      <c r="J52" s="65"/>
      <c r="K52" s="65"/>
      <c r="L52" s="65"/>
      <c r="M52" s="285">
        <v>0</v>
      </c>
      <c r="N52" s="65"/>
    </row>
    <row r="53" spans="1:14" ht="15.75">
      <c r="A53" s="65"/>
      <c r="B53" s="65"/>
      <c r="C53" s="65" t="s">
        <v>303</v>
      </c>
      <c r="D53" s="65"/>
      <c r="E53" s="65"/>
      <c r="F53" s="65"/>
      <c r="G53" s="65"/>
      <c r="H53" s="65"/>
      <c r="I53" s="65"/>
      <c r="J53" s="65"/>
      <c r="K53" s="65"/>
      <c r="L53" s="65"/>
      <c r="M53" s="285">
        <v>0</v>
      </c>
      <c r="N53" s="65"/>
    </row>
    <row r="54" spans="1:14" ht="15.75">
      <c r="A54" s="65"/>
      <c r="B54" s="65"/>
      <c r="C54" s="65" t="s">
        <v>954</v>
      </c>
      <c r="D54" s="65"/>
      <c r="E54" s="65"/>
      <c r="F54" s="65"/>
      <c r="G54" s="65"/>
      <c r="H54" s="65"/>
      <c r="I54" s="65"/>
      <c r="J54" s="65"/>
      <c r="K54" s="65"/>
      <c r="L54" s="65"/>
      <c r="M54" s="285">
        <v>1</v>
      </c>
      <c r="N54" s="65"/>
    </row>
    <row r="55" spans="1:14" ht="15.75">
      <c r="A55" s="65"/>
      <c r="B55" s="65"/>
      <c r="C55" s="65"/>
      <c r="D55" s="65"/>
      <c r="E55" s="65"/>
      <c r="F55" s="65"/>
      <c r="G55" s="65"/>
      <c r="H55" s="65"/>
      <c r="I55" s="65"/>
      <c r="J55" s="65"/>
      <c r="K55" s="65"/>
      <c r="L55" s="65"/>
      <c r="M55" s="65"/>
      <c r="N55" s="65"/>
    </row>
    <row r="56" spans="1:14" ht="15.75">
      <c r="A56" s="65"/>
      <c r="B56" s="65" t="s">
        <v>955</v>
      </c>
      <c r="C56" s="65"/>
      <c r="D56" s="65"/>
      <c r="E56" s="65"/>
      <c r="F56" s="65"/>
      <c r="G56" s="65"/>
      <c r="H56" s="65"/>
      <c r="I56" s="65"/>
      <c r="J56" s="65"/>
      <c r="K56" s="65"/>
      <c r="L56" s="65"/>
      <c r="M56" s="65"/>
      <c r="N56" s="65"/>
    </row>
    <row r="57" spans="1:14" ht="15.75">
      <c r="A57" s="65"/>
      <c r="B57" s="65"/>
      <c r="C57" s="65" t="s">
        <v>299</v>
      </c>
      <c r="D57" s="65"/>
      <c r="E57" s="65"/>
      <c r="F57" s="65"/>
      <c r="G57" s="65"/>
      <c r="H57" s="65"/>
      <c r="I57" s="65"/>
      <c r="J57" s="65"/>
      <c r="K57" s="65"/>
      <c r="L57" s="65"/>
      <c r="M57" s="285">
        <v>0</v>
      </c>
      <c r="N57" s="65"/>
    </row>
    <row r="58" spans="1:14" ht="15.75">
      <c r="A58" s="65"/>
      <c r="B58" s="65"/>
      <c r="C58" s="65" t="s">
        <v>300</v>
      </c>
      <c r="D58" s="65"/>
      <c r="E58" s="65"/>
      <c r="F58" s="65"/>
      <c r="G58" s="65"/>
      <c r="H58" s="65"/>
      <c r="I58" s="65"/>
      <c r="J58" s="65"/>
      <c r="K58" s="65"/>
      <c r="L58" s="65"/>
      <c r="M58" s="285">
        <v>1</v>
      </c>
      <c r="N58" s="65"/>
    </row>
    <row r="59" spans="1:14" ht="15.75">
      <c r="A59" s="65"/>
      <c r="B59" s="65"/>
      <c r="C59" s="65" t="s">
        <v>301</v>
      </c>
      <c r="D59" s="65"/>
      <c r="E59" s="65"/>
      <c r="F59" s="65"/>
      <c r="G59" s="65"/>
      <c r="H59" s="65"/>
      <c r="I59" s="65"/>
      <c r="J59" s="65"/>
      <c r="K59" s="65"/>
      <c r="L59" s="65"/>
      <c r="M59" s="285">
        <v>1</v>
      </c>
      <c r="N59" s="65"/>
    </row>
    <row r="60" spans="1:14" ht="15.75">
      <c r="A60" s="65"/>
      <c r="B60" s="65"/>
      <c r="C60" s="65" t="s">
        <v>302</v>
      </c>
      <c r="D60" s="65"/>
      <c r="E60" s="65"/>
      <c r="F60" s="65"/>
      <c r="G60" s="65"/>
      <c r="H60" s="65"/>
      <c r="I60" s="65"/>
      <c r="J60" s="65"/>
      <c r="K60" s="65"/>
      <c r="L60" s="65"/>
      <c r="M60" s="285">
        <v>0</v>
      </c>
      <c r="N60" s="65"/>
    </row>
    <row r="61" spans="1:14" ht="15.75">
      <c r="A61" s="65"/>
      <c r="B61" s="65"/>
      <c r="C61" s="65" t="s">
        <v>303</v>
      </c>
      <c r="D61" s="65"/>
      <c r="E61" s="65"/>
      <c r="F61" s="65"/>
      <c r="G61" s="65"/>
      <c r="H61" s="65"/>
      <c r="I61" s="65"/>
      <c r="J61" s="65"/>
      <c r="K61" s="65"/>
      <c r="L61" s="65"/>
      <c r="M61" s="285">
        <v>0</v>
      </c>
      <c r="N61" s="65"/>
    </row>
    <row r="62" spans="1:14" ht="15.75">
      <c r="A62" s="65"/>
      <c r="B62" s="65"/>
      <c r="C62" s="65"/>
      <c r="D62" s="65"/>
      <c r="E62" s="65"/>
      <c r="F62" s="65"/>
      <c r="G62" s="65"/>
      <c r="H62" s="65"/>
      <c r="I62" s="65"/>
      <c r="J62" s="65"/>
      <c r="K62" s="65"/>
      <c r="L62" s="65"/>
      <c r="M62" s="65"/>
      <c r="N62" s="65"/>
    </row>
    <row r="63" spans="1:14" ht="15.75">
      <c r="A63" s="65"/>
      <c r="B63" s="65"/>
      <c r="C63" s="65"/>
      <c r="D63" s="65"/>
      <c r="E63" s="65"/>
      <c r="F63" s="65"/>
      <c r="G63" s="65"/>
      <c r="H63" s="65"/>
      <c r="I63" s="65"/>
      <c r="J63" s="65"/>
      <c r="K63" s="65"/>
      <c r="L63" s="65"/>
      <c r="M63" s="65"/>
      <c r="N63" s="65"/>
    </row>
    <row r="64" spans="1:14" ht="15.75">
      <c r="A64" s="65"/>
      <c r="B64" s="65" t="s">
        <v>956</v>
      </c>
      <c r="C64" s="65"/>
      <c r="D64" s="65"/>
      <c r="E64" s="65"/>
      <c r="F64" s="65"/>
      <c r="G64" s="65"/>
      <c r="H64" s="65"/>
      <c r="I64" s="65"/>
      <c r="J64" s="65"/>
      <c r="K64" s="65"/>
      <c r="L64" s="67" t="s">
        <v>304</v>
      </c>
      <c r="M64" s="287">
        <v>2</v>
      </c>
      <c r="N64" s="67" t="s">
        <v>62</v>
      </c>
    </row>
    <row r="65" spans="1:14" ht="15.75">
      <c r="A65" s="65"/>
      <c r="B65" s="65"/>
      <c r="C65" s="65"/>
      <c r="D65" s="65"/>
      <c r="E65" s="65"/>
      <c r="F65" s="65"/>
      <c r="G65" s="65"/>
      <c r="H65" s="65"/>
      <c r="I65" s="65"/>
      <c r="J65" s="65"/>
      <c r="K65" s="65"/>
      <c r="L65" s="67" t="s">
        <v>305</v>
      </c>
      <c r="M65" s="287">
        <v>6</v>
      </c>
      <c r="N65" s="67" t="s">
        <v>62</v>
      </c>
    </row>
    <row r="66" spans="1:14" ht="15.75">
      <c r="A66" s="65"/>
      <c r="B66" s="65"/>
      <c r="C66" s="65"/>
      <c r="D66" s="65"/>
      <c r="E66" s="65"/>
      <c r="F66" s="65"/>
      <c r="G66" s="65"/>
      <c r="H66" s="65"/>
      <c r="I66" s="65"/>
      <c r="J66" s="65"/>
      <c r="K66" s="65"/>
      <c r="L66" s="67" t="s">
        <v>306</v>
      </c>
      <c r="M66" s="287">
        <v>84</v>
      </c>
      <c r="N66" s="67" t="s">
        <v>62</v>
      </c>
    </row>
    <row r="67" spans="1:14" ht="15.75">
      <c r="A67" s="65"/>
      <c r="B67" s="65"/>
      <c r="C67" s="65"/>
      <c r="D67" s="65"/>
      <c r="E67" s="65"/>
      <c r="F67" s="65"/>
      <c r="G67" s="65"/>
      <c r="H67" s="65"/>
      <c r="I67" s="65"/>
      <c r="J67" s="65"/>
      <c r="K67" s="65"/>
      <c r="L67" s="67" t="s">
        <v>307</v>
      </c>
      <c r="M67" s="287">
        <v>4</v>
      </c>
      <c r="N67" s="67" t="s">
        <v>62</v>
      </c>
    </row>
    <row r="68" spans="1:14" ht="15.75">
      <c r="A68" s="65"/>
      <c r="B68" s="65"/>
      <c r="C68" s="65"/>
      <c r="D68" s="65"/>
      <c r="E68" s="65"/>
      <c r="F68" s="65"/>
      <c r="G68" s="65"/>
      <c r="H68" s="65"/>
      <c r="I68" s="65"/>
      <c r="J68" s="65"/>
      <c r="K68" s="65"/>
      <c r="L68" s="67" t="s">
        <v>308</v>
      </c>
      <c r="M68" s="287">
        <v>2</v>
      </c>
      <c r="N68" s="67" t="s">
        <v>62</v>
      </c>
    </row>
    <row r="69" spans="1:14" ht="15.75">
      <c r="A69" s="65"/>
      <c r="B69" s="65"/>
      <c r="C69" s="65"/>
      <c r="D69" s="65"/>
      <c r="E69" s="65"/>
      <c r="F69" s="65"/>
      <c r="G69" s="65"/>
      <c r="H69" s="65"/>
      <c r="I69" s="65"/>
      <c r="J69" s="65"/>
      <c r="K69" s="65"/>
      <c r="L69" s="67" t="s">
        <v>309</v>
      </c>
      <c r="M69" s="287">
        <v>1</v>
      </c>
      <c r="N69" s="67" t="s">
        <v>62</v>
      </c>
    </row>
    <row r="70" spans="1:14" ht="15.75">
      <c r="A70" s="65"/>
      <c r="B70" s="65"/>
      <c r="C70" s="65"/>
      <c r="D70" s="65"/>
      <c r="E70" s="65"/>
      <c r="F70" s="65"/>
      <c r="G70" s="65"/>
      <c r="H70" s="65"/>
      <c r="I70" s="65"/>
      <c r="J70" s="65"/>
      <c r="K70" s="65"/>
      <c r="L70" s="67" t="s">
        <v>310</v>
      </c>
      <c r="M70" s="287">
        <v>1</v>
      </c>
      <c r="N70" s="67" t="s">
        <v>62</v>
      </c>
    </row>
    <row r="71" spans="1:14" ht="15.75">
      <c r="A71" s="65"/>
      <c r="B71" s="65"/>
      <c r="C71" s="65"/>
      <c r="D71" s="65"/>
      <c r="E71" s="65"/>
      <c r="F71" s="65"/>
      <c r="G71" s="65"/>
      <c r="H71" s="65"/>
      <c r="I71" s="65"/>
      <c r="J71" s="65"/>
      <c r="K71" s="65"/>
      <c r="L71" s="65"/>
      <c r="M71" s="65"/>
      <c r="N71" s="65"/>
    </row>
    <row r="72" spans="1:14" ht="15.75">
      <c r="A72" s="65"/>
      <c r="B72" s="65" t="s">
        <v>957</v>
      </c>
      <c r="C72" s="65"/>
      <c r="D72" s="65"/>
      <c r="E72" s="65"/>
      <c r="F72" s="65"/>
      <c r="G72" s="65"/>
      <c r="H72" s="65"/>
      <c r="I72" s="65"/>
      <c r="J72" s="65"/>
      <c r="K72" s="65"/>
      <c r="L72" s="65"/>
      <c r="M72" s="65"/>
      <c r="N72" s="65"/>
    </row>
    <row r="73" spans="1:14" ht="15.75">
      <c r="A73" s="65"/>
      <c r="B73" s="65"/>
      <c r="C73" s="65" t="s">
        <v>958</v>
      </c>
      <c r="D73" s="65"/>
      <c r="E73" s="65"/>
      <c r="F73" s="65"/>
      <c r="G73" s="65"/>
      <c r="H73" s="65"/>
      <c r="I73" s="65"/>
      <c r="J73" s="65"/>
      <c r="K73" s="65"/>
      <c r="L73" s="65"/>
      <c r="M73" s="65"/>
      <c r="N73" s="65"/>
    </row>
    <row r="74" spans="1:14" ht="15.75">
      <c r="A74" s="65"/>
      <c r="B74" s="65"/>
      <c r="C74" s="65"/>
      <c r="D74" s="65" t="s">
        <v>290</v>
      </c>
      <c r="E74" s="65" t="s">
        <v>291</v>
      </c>
      <c r="F74" s="65"/>
      <c r="G74" s="65"/>
      <c r="H74" s="65"/>
      <c r="I74" s="65"/>
      <c r="J74" s="65"/>
      <c r="K74" s="65"/>
      <c r="L74" s="65"/>
      <c r="M74" s="285">
        <v>0</v>
      </c>
      <c r="N74" s="65" t="s">
        <v>1</v>
      </c>
    </row>
    <row r="75" spans="1:14" ht="15.75">
      <c r="A75" s="65"/>
      <c r="B75" s="65"/>
      <c r="C75" s="65"/>
      <c r="D75" s="65" t="s">
        <v>292</v>
      </c>
      <c r="E75" s="65" t="s">
        <v>293</v>
      </c>
      <c r="F75" s="65"/>
      <c r="G75" s="65"/>
      <c r="H75" s="65"/>
      <c r="I75" s="65"/>
      <c r="J75" s="65"/>
      <c r="K75" s="65"/>
      <c r="L75" s="65"/>
      <c r="M75" s="285">
        <v>1</v>
      </c>
      <c r="N75" s="65" t="s">
        <v>1</v>
      </c>
    </row>
    <row r="76" spans="1:14" ht="15.75">
      <c r="A76" s="65"/>
      <c r="B76" s="65"/>
      <c r="C76" s="65"/>
      <c r="D76" s="65" t="s">
        <v>294</v>
      </c>
      <c r="E76" s="65" t="s">
        <v>295</v>
      </c>
      <c r="F76" s="65"/>
      <c r="G76" s="65"/>
      <c r="H76" s="65"/>
      <c r="I76" s="65"/>
      <c r="J76" s="65"/>
      <c r="K76" s="65"/>
      <c r="L76" s="65"/>
      <c r="M76" s="285">
        <v>0</v>
      </c>
      <c r="N76" s="65" t="s">
        <v>1</v>
      </c>
    </row>
    <row r="77" spans="1:14" ht="15.75">
      <c r="A77" s="65"/>
      <c r="B77" s="65"/>
      <c r="C77" s="65"/>
      <c r="D77" s="65"/>
      <c r="E77" s="65"/>
      <c r="F77" s="65"/>
      <c r="G77" s="65"/>
      <c r="H77" s="65"/>
      <c r="I77" s="65"/>
      <c r="J77" s="65"/>
      <c r="K77" s="65"/>
      <c r="L77" s="65" t="s">
        <v>276</v>
      </c>
      <c r="M77" s="65" t="s">
        <v>0</v>
      </c>
      <c r="N77" s="65"/>
    </row>
    <row r="78" spans="1:14" ht="15.75">
      <c r="A78" s="65"/>
      <c r="B78" s="65"/>
      <c r="C78" s="65" t="s">
        <v>959</v>
      </c>
      <c r="D78" s="65"/>
      <c r="E78" s="65"/>
      <c r="F78" s="65"/>
      <c r="G78" s="65"/>
      <c r="H78" s="65"/>
      <c r="I78" s="65"/>
      <c r="J78" s="65"/>
      <c r="K78" s="65"/>
      <c r="L78" s="65"/>
      <c r="M78" s="65"/>
      <c r="N78" s="65"/>
    </row>
    <row r="79" spans="1:14" ht="15.75">
      <c r="A79" s="65"/>
      <c r="B79" s="65"/>
      <c r="C79" s="65"/>
      <c r="D79" s="65" t="s">
        <v>290</v>
      </c>
      <c r="E79" s="65" t="s">
        <v>296</v>
      </c>
      <c r="F79" s="65"/>
      <c r="G79" s="65"/>
      <c r="H79" s="65"/>
      <c r="I79" s="65"/>
      <c r="J79" s="65"/>
      <c r="K79" s="65"/>
      <c r="L79" s="65"/>
      <c r="M79" s="285">
        <v>0</v>
      </c>
      <c r="N79" s="65" t="s">
        <v>1</v>
      </c>
    </row>
    <row r="80" spans="1:14" ht="15.75">
      <c r="A80" s="65"/>
      <c r="B80" s="65"/>
      <c r="C80" s="65"/>
      <c r="D80" s="65" t="s">
        <v>292</v>
      </c>
      <c r="E80" s="65" t="s">
        <v>297</v>
      </c>
      <c r="F80" s="65"/>
      <c r="G80" s="65"/>
      <c r="H80" s="65"/>
      <c r="I80" s="65"/>
      <c r="J80" s="65"/>
      <c r="K80" s="65"/>
      <c r="L80" s="65"/>
      <c r="M80" s="285">
        <v>1</v>
      </c>
      <c r="N80" s="65" t="s">
        <v>1</v>
      </c>
    </row>
    <row r="81" spans="1:15" ht="15.75">
      <c r="A81" s="65"/>
      <c r="B81" s="65"/>
      <c r="C81" s="65"/>
      <c r="D81" s="65" t="s">
        <v>294</v>
      </c>
      <c r="E81" s="65" t="s">
        <v>298</v>
      </c>
      <c r="F81" s="65"/>
      <c r="G81" s="65"/>
      <c r="H81" s="65"/>
      <c r="I81" s="65"/>
      <c r="J81" s="65"/>
      <c r="K81" s="65"/>
      <c r="L81" s="65"/>
      <c r="M81" s="285">
        <v>0</v>
      </c>
      <c r="N81" s="65" t="s">
        <v>1</v>
      </c>
    </row>
    <row r="82" spans="1:15" ht="15.75">
      <c r="A82" s="68"/>
      <c r="B82" s="65"/>
      <c r="C82" s="65"/>
      <c r="D82" s="65"/>
      <c r="E82" s="65"/>
      <c r="F82" s="65"/>
      <c r="G82" s="65"/>
      <c r="H82" s="65"/>
      <c r="I82" s="65"/>
      <c r="J82" s="65"/>
      <c r="K82" s="65"/>
      <c r="L82" s="65" t="s">
        <v>276</v>
      </c>
      <c r="M82" s="65" t="s">
        <v>0</v>
      </c>
      <c r="N82" s="65"/>
    </row>
    <row r="83" spans="1:15" ht="15.75">
      <c r="A83" s="65"/>
      <c r="B83" s="65"/>
      <c r="C83" s="65"/>
      <c r="D83" s="65"/>
      <c r="E83" s="65"/>
      <c r="F83" s="65"/>
      <c r="G83" s="65"/>
      <c r="H83" s="65"/>
      <c r="I83" s="65"/>
      <c r="J83" s="65"/>
      <c r="K83" s="65"/>
      <c r="L83" s="65"/>
      <c r="M83" s="65"/>
      <c r="N83" s="65"/>
    </row>
    <row r="84" spans="1:15" ht="15.75">
      <c r="A84" s="65"/>
      <c r="B84" s="65"/>
      <c r="C84" s="65"/>
      <c r="D84" s="65"/>
      <c r="E84" s="65"/>
      <c r="F84" s="65"/>
      <c r="G84" s="65"/>
      <c r="H84" s="65"/>
      <c r="I84" s="65"/>
      <c r="J84" s="65"/>
      <c r="K84" s="65" t="s">
        <v>960</v>
      </c>
      <c r="L84" s="65"/>
      <c r="M84" s="65">
        <v>11</v>
      </c>
      <c r="N84" s="65"/>
    </row>
    <row r="85" spans="1:15" ht="15.75">
      <c r="A85" s="68"/>
      <c r="B85" s="68"/>
      <c r="C85" s="68"/>
      <c r="D85" s="68"/>
      <c r="E85" s="68"/>
      <c r="F85" s="68"/>
      <c r="G85" s="68"/>
      <c r="H85" s="68"/>
      <c r="I85" s="68"/>
      <c r="J85" s="68"/>
      <c r="K85" s="68"/>
      <c r="L85" s="68"/>
      <c r="M85" s="68"/>
      <c r="N85" s="68"/>
    </row>
    <row r="86" spans="1:15" ht="15.75">
      <c r="A86" s="79" t="s">
        <v>438</v>
      </c>
      <c r="B86" s="80"/>
      <c r="C86" s="79"/>
      <c r="D86" s="79"/>
      <c r="E86" s="79"/>
      <c r="F86" s="79"/>
      <c r="G86" s="79"/>
      <c r="H86" s="79"/>
      <c r="I86" s="79"/>
      <c r="J86" s="6"/>
      <c r="K86" s="81"/>
      <c r="L86" s="52"/>
      <c r="M86" s="52"/>
      <c r="N86" s="52"/>
      <c r="O86" s="82"/>
    </row>
    <row r="87" spans="1:15" ht="15.75">
      <c r="A87" s="79"/>
      <c r="B87" s="83" t="s">
        <v>439</v>
      </c>
      <c r="C87" s="79"/>
      <c r="D87" s="79"/>
      <c r="E87" s="79"/>
      <c r="F87" s="79"/>
      <c r="G87" s="79"/>
      <c r="H87" s="79"/>
      <c r="I87" s="79"/>
      <c r="J87" s="6"/>
      <c r="K87" s="81"/>
      <c r="L87" s="52"/>
      <c r="M87" s="52"/>
      <c r="N87" s="52"/>
      <c r="O87" s="82"/>
    </row>
    <row r="88" spans="1:15" ht="15.75">
      <c r="A88" s="52"/>
      <c r="B88" s="84"/>
      <c r="C88" s="52" t="s">
        <v>440</v>
      </c>
      <c r="D88" s="52"/>
      <c r="E88" s="52"/>
      <c r="F88" s="52"/>
      <c r="G88" s="52"/>
      <c r="H88" s="52"/>
      <c r="I88" s="52"/>
      <c r="J88" s="554">
        <v>1</v>
      </c>
      <c r="K88" s="52"/>
      <c r="L88" s="52"/>
      <c r="M88" s="52"/>
      <c r="N88" s="82"/>
    </row>
    <row r="89" spans="1:15" ht="15.75">
      <c r="A89" s="52"/>
      <c r="B89" s="84"/>
      <c r="C89" s="52" t="s">
        <v>441</v>
      </c>
      <c r="D89" s="52"/>
      <c r="E89" s="52"/>
      <c r="F89" s="52"/>
      <c r="G89" s="52"/>
      <c r="H89" s="52"/>
      <c r="I89" s="52"/>
      <c r="J89" s="554">
        <v>0</v>
      </c>
      <c r="K89" s="52"/>
      <c r="L89" s="52"/>
      <c r="M89" s="52"/>
      <c r="N89" s="82"/>
    </row>
    <row r="90" spans="1:15" ht="15.75">
      <c r="A90" s="52"/>
      <c r="B90" s="84"/>
      <c r="C90" s="52" t="s">
        <v>442</v>
      </c>
      <c r="D90" s="52"/>
      <c r="E90" s="52"/>
      <c r="F90" s="52"/>
      <c r="G90" s="52"/>
      <c r="H90" s="52"/>
      <c r="I90" s="52"/>
      <c r="J90" s="554">
        <v>1</v>
      </c>
      <c r="K90" s="52"/>
      <c r="L90" s="52"/>
      <c r="M90" s="52"/>
      <c r="N90" s="82"/>
    </row>
    <row r="91" spans="1:15" ht="15.75">
      <c r="A91" s="52"/>
      <c r="B91" s="84"/>
      <c r="C91" s="52" t="s">
        <v>443</v>
      </c>
      <c r="D91" s="52"/>
      <c r="E91" s="52"/>
      <c r="F91" s="52"/>
      <c r="G91" s="52"/>
      <c r="H91" s="52"/>
      <c r="I91" s="52"/>
      <c r="J91" s="554">
        <v>0</v>
      </c>
      <c r="K91" s="52"/>
      <c r="L91" s="52"/>
      <c r="M91" s="52"/>
      <c r="N91" s="82"/>
    </row>
    <row r="92" spans="1:15" ht="15.75">
      <c r="A92" s="52"/>
      <c r="B92" s="84" t="s">
        <v>444</v>
      </c>
      <c r="C92" s="52"/>
      <c r="D92" s="52"/>
      <c r="E92" s="52"/>
      <c r="F92" s="52"/>
      <c r="G92" s="52"/>
      <c r="H92" s="52"/>
      <c r="I92" s="52"/>
      <c r="J92" s="11"/>
      <c r="K92" s="52"/>
      <c r="L92" s="52"/>
      <c r="M92" s="52"/>
      <c r="N92" s="82"/>
    </row>
    <row r="93" spans="1:15">
      <c r="A93" s="52"/>
      <c r="B93" s="84"/>
      <c r="C93" s="52" t="s">
        <v>445</v>
      </c>
      <c r="D93" s="52"/>
      <c r="E93" s="52"/>
      <c r="F93" s="52"/>
      <c r="G93" s="52"/>
      <c r="H93" s="52"/>
      <c r="I93" s="52"/>
      <c r="J93" s="554">
        <v>1336</v>
      </c>
      <c r="K93" s="52" t="s">
        <v>446</v>
      </c>
      <c r="L93" s="52"/>
      <c r="M93" s="52"/>
      <c r="N93" s="1" t="s">
        <v>360</v>
      </c>
    </row>
    <row r="94" spans="1:15" ht="15.75">
      <c r="A94" s="52"/>
      <c r="B94" s="84"/>
      <c r="C94" s="52" t="s">
        <v>447</v>
      </c>
      <c r="D94" s="52"/>
      <c r="E94" s="52"/>
      <c r="F94" s="52"/>
      <c r="G94" s="52"/>
      <c r="H94" s="52"/>
      <c r="I94" s="52"/>
      <c r="J94" s="554">
        <v>0</v>
      </c>
      <c r="K94" s="52" t="s">
        <v>446</v>
      </c>
      <c r="L94" s="52"/>
      <c r="M94" s="52"/>
      <c r="N94" s="82"/>
    </row>
    <row r="95" spans="1:15">
      <c r="A95" s="52"/>
      <c r="B95" s="84"/>
      <c r="C95" s="52" t="s">
        <v>448</v>
      </c>
      <c r="D95" s="52"/>
      <c r="E95" s="52"/>
      <c r="F95" s="52"/>
      <c r="G95" s="52"/>
      <c r="H95" s="52"/>
      <c r="I95" s="52"/>
      <c r="J95" s="554">
        <v>900</v>
      </c>
      <c r="K95" s="52" t="s">
        <v>446</v>
      </c>
      <c r="L95" s="52"/>
      <c r="M95" s="52"/>
      <c r="N95" s="71" t="s">
        <v>450</v>
      </c>
    </row>
    <row r="96" spans="1:15" ht="15.75">
      <c r="A96" s="52"/>
      <c r="B96" s="84"/>
      <c r="C96" s="52" t="s">
        <v>449</v>
      </c>
      <c r="D96" s="52"/>
      <c r="E96" s="52"/>
      <c r="F96" s="52"/>
      <c r="G96" s="52"/>
      <c r="H96" s="52"/>
      <c r="I96" s="52"/>
      <c r="J96" s="554">
        <v>0</v>
      </c>
      <c r="K96" s="52" t="s">
        <v>446</v>
      </c>
      <c r="L96" s="52"/>
      <c r="M96" s="52"/>
      <c r="N96" s="82"/>
    </row>
    <row r="97" spans="2:14">
      <c r="B97" s="71"/>
      <c r="C97" s="71"/>
      <c r="D97" s="71"/>
      <c r="E97" s="71"/>
      <c r="F97" s="293"/>
      <c r="G97" s="293"/>
      <c r="H97" s="104"/>
      <c r="I97" s="71"/>
    </row>
    <row r="98" spans="2:14">
      <c r="B98" s="71"/>
      <c r="C98" s="71"/>
      <c r="D98" s="71"/>
      <c r="E98" s="71"/>
      <c r="F98" s="293"/>
      <c r="G98" s="293"/>
      <c r="H98" s="104"/>
      <c r="I98" s="71"/>
      <c r="N98" s="78" t="s">
        <v>3057</v>
      </c>
    </row>
    <row r="99" spans="2:14">
      <c r="B99" s="71"/>
      <c r="C99" s="71"/>
      <c r="D99" s="71"/>
      <c r="E99" s="71"/>
      <c r="F99" s="293"/>
      <c r="G99" s="293"/>
      <c r="H99" s="104"/>
      <c r="I99" s="71"/>
    </row>
    <row r="100" spans="2:14">
      <c r="B100" s="71"/>
      <c r="C100" s="71"/>
      <c r="D100" s="71"/>
      <c r="E100" s="71"/>
      <c r="F100" s="293"/>
      <c r="G100" s="293"/>
      <c r="H100" s="104"/>
      <c r="I100" s="71"/>
    </row>
    <row r="101" spans="2:14">
      <c r="B101" s="71"/>
      <c r="C101" s="71"/>
      <c r="D101" s="71"/>
      <c r="E101" s="71"/>
      <c r="F101" s="293"/>
      <c r="G101" s="293"/>
      <c r="H101" s="104"/>
      <c r="I101" s="71"/>
    </row>
    <row r="102" spans="2:14">
      <c r="B102" s="71"/>
      <c r="C102" s="71"/>
      <c r="D102" s="71"/>
      <c r="E102" s="71"/>
      <c r="F102" s="293"/>
      <c r="G102" s="293"/>
      <c r="H102" s="104"/>
      <c r="I102" s="71"/>
    </row>
    <row r="103" spans="2:14">
      <c r="B103" s="71"/>
      <c r="C103" s="71"/>
      <c r="D103" s="71"/>
      <c r="E103" s="71"/>
      <c r="F103" s="293"/>
      <c r="G103" s="293"/>
      <c r="H103" s="104"/>
      <c r="I103" s="71"/>
    </row>
    <row r="104" spans="2:14">
      <c r="B104" s="71"/>
      <c r="C104" s="71"/>
      <c r="D104" s="71"/>
      <c r="E104" s="71"/>
      <c r="F104" s="293"/>
      <c r="G104" s="293"/>
      <c r="H104" s="104"/>
      <c r="I104" s="71"/>
    </row>
    <row r="105" spans="2:14">
      <c r="B105" s="71"/>
      <c r="C105" s="71"/>
      <c r="D105" s="71"/>
      <c r="E105" s="71"/>
      <c r="F105" s="293"/>
      <c r="G105" s="293"/>
      <c r="H105" s="104"/>
      <c r="I105" s="71"/>
    </row>
    <row r="106" spans="2:14">
      <c r="B106" s="71"/>
      <c r="C106" s="71"/>
      <c r="D106" s="71"/>
      <c r="E106" s="71"/>
      <c r="F106" s="293"/>
      <c r="G106" s="293"/>
      <c r="H106" s="104"/>
      <c r="I106" s="71"/>
    </row>
    <row r="107" spans="2:14">
      <c r="B107" s="71"/>
      <c r="C107" s="71"/>
      <c r="D107" s="71"/>
      <c r="E107" s="71"/>
      <c r="F107" s="293"/>
      <c r="G107" s="293"/>
      <c r="H107" s="104"/>
      <c r="I107" s="71"/>
    </row>
    <row r="108" spans="2:14">
      <c r="B108" s="71"/>
      <c r="C108" s="71"/>
      <c r="D108" s="71"/>
      <c r="E108" s="71"/>
      <c r="F108" s="293"/>
      <c r="G108" s="293"/>
      <c r="H108" s="104"/>
      <c r="I108" s="71"/>
    </row>
    <row r="109" spans="2:14">
      <c r="B109" s="71"/>
      <c r="C109" s="71"/>
      <c r="D109" s="71"/>
      <c r="E109" s="71"/>
      <c r="F109" s="293"/>
      <c r="G109" s="293"/>
      <c r="H109" s="104"/>
      <c r="I109" s="71"/>
    </row>
    <row r="110" spans="2:14">
      <c r="B110" s="71"/>
      <c r="C110" s="71"/>
      <c r="D110" s="71"/>
      <c r="E110" s="71"/>
      <c r="F110" s="293"/>
      <c r="G110" s="293"/>
      <c r="H110" s="104"/>
      <c r="I110" s="71"/>
    </row>
    <row r="111" spans="2:14">
      <c r="B111" s="71"/>
      <c r="C111" s="71"/>
      <c r="D111" s="71"/>
      <c r="E111" s="71"/>
      <c r="F111" s="293"/>
      <c r="G111" s="293"/>
      <c r="H111" s="104"/>
      <c r="I111" s="71"/>
    </row>
    <row r="112" spans="2:14">
      <c r="B112" s="71"/>
      <c r="C112" s="71"/>
      <c r="D112" s="71"/>
      <c r="E112" s="71"/>
      <c r="F112" s="71"/>
      <c r="G112" s="71"/>
      <c r="H112" s="71"/>
      <c r="I112" s="71"/>
    </row>
  </sheetData>
  <mergeCells count="2">
    <mergeCell ref="O1:O9"/>
    <mergeCell ref="O32:O36"/>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topLeftCell="B1"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3374</v>
      </c>
    </row>
    <row r="5" spans="1:8" s="1" customFormat="1" ht="12.75" customHeight="1">
      <c r="A5" s="750" t="s">
        <v>41</v>
      </c>
      <c r="B5" s="750"/>
      <c r="C5" s="750"/>
      <c r="D5" s="750"/>
      <c r="E5" s="4" t="s">
        <v>40</v>
      </c>
      <c r="F5" s="3"/>
      <c r="G5" s="691"/>
      <c r="H5" s="758"/>
    </row>
    <row r="6" spans="1:8" s="1" customFormat="1" ht="12.75" customHeight="1">
      <c r="A6" s="691"/>
      <c r="B6" s="691"/>
      <c r="C6" s="691"/>
      <c r="D6" s="691"/>
      <c r="E6" s="3"/>
      <c r="F6" s="3"/>
      <c r="G6" s="691"/>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v>1</v>
      </c>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3373</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1400</v>
      </c>
      <c r="H21" s="121" t="s">
        <v>3372</v>
      </c>
    </row>
    <row r="22" spans="1:8" s="1" customFormat="1" ht="12.75" customHeight="1">
      <c r="A22" s="169"/>
      <c r="B22" s="169" t="s">
        <v>75</v>
      </c>
      <c r="C22" s="169"/>
      <c r="D22" s="169"/>
      <c r="E22" s="162" t="s">
        <v>74</v>
      </c>
      <c r="F22" s="170"/>
      <c r="G22" s="174">
        <v>16345</v>
      </c>
      <c r="H22" s="121" t="s">
        <v>3369</v>
      </c>
    </row>
    <row r="23" spans="1:8" s="1" customFormat="1" ht="12.75" customHeight="1">
      <c r="A23" s="169"/>
      <c r="B23" s="169" t="s">
        <v>73</v>
      </c>
      <c r="C23" s="169"/>
      <c r="D23" s="169"/>
      <c r="E23" s="162" t="s">
        <v>49</v>
      </c>
      <c r="F23" s="170"/>
      <c r="G23" s="174">
        <v>22</v>
      </c>
      <c r="H23" s="121" t="s">
        <v>3369</v>
      </c>
    </row>
    <row r="24" spans="1:8" s="1" customFormat="1" ht="12.75" customHeight="1">
      <c r="A24" s="169"/>
      <c r="B24" s="169" t="s">
        <v>743</v>
      </c>
      <c r="C24" s="169"/>
      <c r="D24" s="169"/>
      <c r="E24" s="162" t="s">
        <v>49</v>
      </c>
      <c r="F24" s="170"/>
      <c r="G24" s="174">
        <v>1</v>
      </c>
      <c r="H24" s="121" t="s">
        <v>3371</v>
      </c>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2.41</v>
      </c>
      <c r="H43" s="121" t="s">
        <v>3370</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2.41</v>
      </c>
      <c r="H47" s="121" t="s">
        <v>3369</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291">
        <v>0.13500000000000001</v>
      </c>
      <c r="H50" s="121" t="s">
        <v>3368</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0.25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horizontalDpi="0"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0"/>
  <sheetViews>
    <sheetView workbookViewId="0">
      <selection activeCell="C10" sqref="C10"/>
    </sheetView>
  </sheetViews>
  <sheetFormatPr defaultRowHeight="15"/>
  <cols>
    <col min="1" max="1" width="23.140625" customWidth="1"/>
  </cols>
  <sheetData>
    <row r="1" spans="1:15" ht="15" customHeight="1">
      <c r="A1" s="758" t="s">
        <v>3374</v>
      </c>
      <c r="B1" s="758"/>
      <c r="C1" s="758"/>
      <c r="D1" s="758"/>
      <c r="E1" s="758"/>
      <c r="F1" s="758"/>
      <c r="G1" s="758"/>
      <c r="H1" s="758"/>
      <c r="I1" s="758"/>
      <c r="J1" s="758"/>
      <c r="K1" s="758"/>
      <c r="L1" s="758"/>
      <c r="M1" s="758"/>
      <c r="N1" s="758"/>
      <c r="O1" s="758"/>
    </row>
    <row r="2" spans="1:15">
      <c r="A2" s="758"/>
      <c r="B2" s="758"/>
      <c r="C2" s="758"/>
      <c r="D2" s="758"/>
      <c r="E2" s="758"/>
      <c r="F2" s="758"/>
      <c r="G2" s="758"/>
      <c r="H2" s="758"/>
      <c r="I2" s="758"/>
      <c r="J2" s="758"/>
      <c r="K2" s="758"/>
      <c r="L2" s="758"/>
      <c r="M2" s="758"/>
      <c r="N2" s="758"/>
      <c r="O2" s="758"/>
    </row>
    <row r="3" spans="1:15">
      <c r="A3" s="758"/>
      <c r="B3" s="758"/>
      <c r="C3" s="758"/>
      <c r="D3" s="758"/>
      <c r="E3" s="758"/>
      <c r="F3" s="758"/>
      <c r="G3" s="758"/>
      <c r="H3" s="758"/>
      <c r="I3" s="758"/>
      <c r="J3" s="758"/>
      <c r="K3" s="758"/>
      <c r="L3" s="758"/>
      <c r="M3" s="758"/>
      <c r="N3" s="758"/>
      <c r="O3" s="758"/>
    </row>
    <row r="5" spans="1:15">
      <c r="A5" s="781" t="s">
        <v>3443</v>
      </c>
      <c r="B5" s="781"/>
      <c r="C5" s="781"/>
      <c r="D5" s="781"/>
      <c r="E5" s="781"/>
      <c r="F5" s="781"/>
      <c r="G5" s="781"/>
      <c r="H5" s="781"/>
      <c r="I5" s="781"/>
      <c r="J5" s="781"/>
      <c r="K5" s="781"/>
      <c r="L5" s="781"/>
      <c r="M5" s="781"/>
      <c r="N5" s="781"/>
      <c r="O5" s="781"/>
    </row>
    <row r="7" spans="1:15">
      <c r="A7" s="90" t="s">
        <v>3430</v>
      </c>
      <c r="B7" s="90" t="s">
        <v>3432</v>
      </c>
      <c r="C7" s="90" t="s">
        <v>3429</v>
      </c>
    </row>
    <row r="8" spans="1:15">
      <c r="A8" t="s">
        <v>3445</v>
      </c>
      <c r="B8">
        <v>0.5</v>
      </c>
      <c r="C8" s="92">
        <v>15</v>
      </c>
    </row>
    <row r="9" spans="1:15">
      <c r="A9" t="s">
        <v>3446</v>
      </c>
      <c r="B9">
        <v>0.5</v>
      </c>
      <c r="C9">
        <v>21.39</v>
      </c>
    </row>
    <row r="10" spans="1:15">
      <c r="C10" s="702">
        <f>SUMPRODUCT(B8:B9,C8:C9)</f>
        <v>18.195</v>
      </c>
    </row>
  </sheetData>
  <mergeCells count="2">
    <mergeCell ref="A1:O3"/>
    <mergeCell ref="A5:O5"/>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3374</v>
      </c>
    </row>
    <row r="5" spans="1:8" s="1" customFormat="1" ht="12.75" customHeight="1">
      <c r="A5" s="750" t="s">
        <v>41</v>
      </c>
      <c r="B5" s="750"/>
      <c r="C5" s="750"/>
      <c r="D5" s="750"/>
      <c r="E5" s="4" t="s">
        <v>40</v>
      </c>
      <c r="F5" s="3"/>
      <c r="G5" s="691"/>
      <c r="H5" s="758"/>
    </row>
    <row r="6" spans="1:8" s="1" customFormat="1" ht="12.75" customHeight="1">
      <c r="A6" s="691"/>
      <c r="B6" s="691"/>
      <c r="C6" s="691"/>
      <c r="D6" s="691"/>
      <c r="E6" s="3"/>
      <c r="F6" s="3"/>
      <c r="G6" s="691"/>
      <c r="H6" s="758"/>
    </row>
    <row r="7" spans="1:8" s="1" customFormat="1" ht="12.75" customHeight="1">
      <c r="A7" s="169" t="s">
        <v>92</v>
      </c>
      <c r="B7" s="169"/>
      <c r="C7" s="169"/>
      <c r="D7" s="169"/>
      <c r="E7" s="170"/>
      <c r="F7" s="170"/>
      <c r="G7" s="23"/>
      <c r="H7" s="334" t="s">
        <v>3443</v>
      </c>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v>1</v>
      </c>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3373</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1400</v>
      </c>
      <c r="H21" s="121" t="s">
        <v>3372</v>
      </c>
    </row>
    <row r="22" spans="1:8" s="1" customFormat="1" ht="12.75" customHeight="1">
      <c r="A22" s="169"/>
      <c r="B22" s="169" t="s">
        <v>75</v>
      </c>
      <c r="C22" s="169"/>
      <c r="D22" s="169"/>
      <c r="E22" s="162" t="s">
        <v>74</v>
      </c>
      <c r="F22" s="170"/>
      <c r="G22" s="174">
        <v>16345</v>
      </c>
      <c r="H22" s="121" t="s">
        <v>3369</v>
      </c>
    </row>
    <row r="23" spans="1:8" s="1" customFormat="1" ht="12.75" customHeight="1">
      <c r="A23" s="169"/>
      <c r="B23" s="169" t="s">
        <v>73</v>
      </c>
      <c r="C23" s="169"/>
      <c r="D23" s="169"/>
      <c r="E23" s="162" t="s">
        <v>49</v>
      </c>
      <c r="F23" s="170"/>
      <c r="G23" s="174">
        <v>22</v>
      </c>
      <c r="H23" s="121" t="s">
        <v>3369</v>
      </c>
    </row>
    <row r="24" spans="1:8" s="1" customFormat="1" ht="12.75" customHeight="1">
      <c r="A24" s="169"/>
      <c r="B24" s="169" t="s">
        <v>743</v>
      </c>
      <c r="C24" s="169"/>
      <c r="D24" s="169"/>
      <c r="E24" s="162" t="s">
        <v>49</v>
      </c>
      <c r="F24" s="170"/>
      <c r="G24" s="174">
        <v>1</v>
      </c>
      <c r="H24" s="121" t="s">
        <v>3371</v>
      </c>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2.41</v>
      </c>
      <c r="H43" s="121" t="s">
        <v>3370</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2.41</v>
      </c>
      <c r="H47" s="121" t="s">
        <v>3369</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291">
        <v>0.13500000000000001</v>
      </c>
      <c r="H50" s="121" t="s">
        <v>3368</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horizontalDpi="0" verticalDpi="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
  <sheetViews>
    <sheetView workbookViewId="0">
      <selection activeCell="O14" sqref="O14"/>
    </sheetView>
  </sheetViews>
  <sheetFormatPr defaultRowHeight="15"/>
  <cols>
    <col min="14" max="14" width="11.7109375" customWidth="1"/>
    <col min="15" max="15" width="82" customWidth="1"/>
  </cols>
  <sheetData>
    <row r="1" spans="1:15" ht="15.75" customHeight="1">
      <c r="A1" s="284" t="s">
        <v>256</v>
      </c>
      <c r="B1" s="284"/>
      <c r="C1" s="284"/>
      <c r="D1" s="284"/>
      <c r="E1" s="284"/>
      <c r="F1" s="284"/>
      <c r="G1" s="284"/>
      <c r="H1" s="284"/>
      <c r="I1" s="284"/>
      <c r="J1" s="284"/>
      <c r="K1" s="284"/>
      <c r="L1" s="284"/>
      <c r="M1" s="284"/>
      <c r="N1" s="284"/>
      <c r="O1" s="777" t="s">
        <v>3444</v>
      </c>
    </row>
    <row r="2" spans="1:15" ht="15.75">
      <c r="A2" s="65"/>
      <c r="B2" s="65"/>
      <c r="C2" s="65"/>
      <c r="D2" s="65"/>
      <c r="E2" s="65"/>
      <c r="F2" s="65"/>
      <c r="G2" s="65"/>
      <c r="H2" s="65"/>
      <c r="I2" s="65"/>
      <c r="J2" s="65"/>
      <c r="K2" s="65"/>
      <c r="L2" s="65"/>
      <c r="M2" s="65" t="s">
        <v>257</v>
      </c>
      <c r="N2" s="65" t="s">
        <v>311</v>
      </c>
      <c r="O2" s="777"/>
    </row>
    <row r="3" spans="1:15" ht="15.75">
      <c r="A3" s="65"/>
      <c r="B3" s="65" t="s">
        <v>258</v>
      </c>
      <c r="C3" s="65"/>
      <c r="D3" s="65"/>
      <c r="E3" s="65"/>
      <c r="F3" s="65"/>
      <c r="G3" s="65"/>
      <c r="H3" s="65"/>
      <c r="I3" s="65"/>
      <c r="J3" s="65"/>
      <c r="K3" s="65"/>
      <c r="L3" s="65"/>
      <c r="M3" s="285" t="s">
        <v>322</v>
      </c>
      <c r="N3" s="65"/>
      <c r="O3" s="777"/>
    </row>
    <row r="4" spans="1:15" ht="15.75">
      <c r="A4" s="65"/>
      <c r="B4" s="65"/>
      <c r="C4" s="65"/>
      <c r="D4" s="65"/>
      <c r="E4" s="65"/>
      <c r="F4" s="65"/>
      <c r="G4" s="65"/>
      <c r="H4" s="65"/>
      <c r="I4" s="65"/>
      <c r="J4" s="65"/>
      <c r="K4" s="65"/>
      <c r="L4" s="65"/>
      <c r="M4" s="65"/>
      <c r="N4" s="65"/>
      <c r="O4" s="777"/>
    </row>
    <row r="5" spans="1:15" ht="15.75">
      <c r="A5" s="65"/>
      <c r="B5" s="65" t="s">
        <v>259</v>
      </c>
      <c r="C5" s="65"/>
      <c r="D5" s="65"/>
      <c r="E5" s="65"/>
      <c r="F5" s="65"/>
      <c r="G5" s="65"/>
      <c r="H5" s="65"/>
      <c r="I5" s="65"/>
      <c r="J5" s="65"/>
      <c r="K5" s="65"/>
      <c r="L5" s="65"/>
      <c r="M5" s="65"/>
      <c r="N5" s="65"/>
      <c r="O5" s="777"/>
    </row>
    <row r="6" spans="1:15" ht="15.75">
      <c r="A6" s="65"/>
      <c r="B6" s="65"/>
      <c r="C6" s="65" t="s">
        <v>260</v>
      </c>
      <c r="D6" s="65"/>
      <c r="E6" s="65"/>
      <c r="F6" s="65"/>
      <c r="G6" s="65"/>
      <c r="H6" s="65"/>
      <c r="I6" s="65"/>
      <c r="J6" s="65"/>
      <c r="K6" s="65"/>
      <c r="L6" s="66"/>
      <c r="M6" s="551">
        <v>8</v>
      </c>
      <c r="N6" s="65" t="s">
        <v>69</v>
      </c>
      <c r="O6" s="777"/>
    </row>
    <row r="7" spans="1:15" ht="15.75">
      <c r="A7" s="65"/>
      <c r="B7" s="65"/>
      <c r="C7" s="65" t="s">
        <v>261</v>
      </c>
      <c r="D7" s="65"/>
      <c r="E7" s="65"/>
      <c r="F7" s="65"/>
      <c r="G7" s="65"/>
      <c r="H7" s="65"/>
      <c r="I7" s="65"/>
      <c r="J7" s="65"/>
      <c r="K7" s="65"/>
      <c r="L7" s="66"/>
      <c r="M7" s="286">
        <v>1.0143369175627239</v>
      </c>
      <c r="N7" s="65" t="s">
        <v>312</v>
      </c>
      <c r="O7" s="778" t="s">
        <v>3443</v>
      </c>
    </row>
    <row r="8" spans="1:15" ht="15.75">
      <c r="A8" s="65"/>
      <c r="B8" s="65"/>
      <c r="C8" s="65" t="s">
        <v>262</v>
      </c>
      <c r="D8" s="65"/>
      <c r="E8" s="65"/>
      <c r="F8" s="65"/>
      <c r="G8" s="65"/>
      <c r="H8" s="65"/>
      <c r="I8" s="65"/>
      <c r="J8" s="65"/>
      <c r="K8" s="65"/>
      <c r="L8" s="66"/>
      <c r="M8" s="286">
        <v>6.1009200000000003</v>
      </c>
      <c r="N8" s="65" t="s">
        <v>319</v>
      </c>
      <c r="O8" s="778"/>
    </row>
    <row r="9" spans="1:15" ht="15.75">
      <c r="A9" s="65"/>
      <c r="B9" s="65"/>
      <c r="C9" s="65"/>
      <c r="D9" s="65"/>
      <c r="E9" s="65"/>
      <c r="F9" s="65"/>
      <c r="G9" s="65"/>
      <c r="H9" s="65"/>
      <c r="I9" s="65"/>
      <c r="J9" s="65"/>
      <c r="K9" s="65"/>
      <c r="L9" s="65"/>
      <c r="M9" s="65"/>
      <c r="N9" s="65"/>
      <c r="O9" s="778"/>
    </row>
    <row r="10" spans="1:15" ht="15.75">
      <c r="A10" s="65"/>
      <c r="B10" s="65" t="s">
        <v>263</v>
      </c>
      <c r="C10" s="65"/>
      <c r="D10" s="65"/>
      <c r="E10" s="65"/>
      <c r="F10" s="65"/>
      <c r="G10" s="65"/>
      <c r="H10" s="65"/>
      <c r="I10" s="65"/>
      <c r="J10" s="65"/>
      <c r="K10" s="65"/>
      <c r="L10" s="65"/>
      <c r="M10" s="65"/>
      <c r="N10" s="65"/>
      <c r="O10" s="778"/>
    </row>
    <row r="11" spans="1:15" ht="15.75">
      <c r="A11" s="65"/>
      <c r="B11" s="65"/>
      <c r="C11" s="65" t="s">
        <v>264</v>
      </c>
      <c r="D11" s="65"/>
      <c r="E11" s="65"/>
      <c r="F11" s="65"/>
      <c r="G11" s="65"/>
      <c r="H11" s="65"/>
      <c r="I11" s="65"/>
      <c r="J11" s="65"/>
      <c r="K11" s="65"/>
      <c r="L11" s="66"/>
      <c r="M11" s="285">
        <v>32</v>
      </c>
      <c r="N11" s="65" t="s">
        <v>69</v>
      </c>
      <c r="O11" s="778"/>
    </row>
    <row r="12" spans="1:15" ht="15.75">
      <c r="A12" s="65"/>
      <c r="B12" s="65"/>
      <c r="C12" s="65" t="s">
        <v>265</v>
      </c>
      <c r="D12" s="65"/>
      <c r="E12" s="65"/>
      <c r="F12" s="65"/>
      <c r="G12" s="65"/>
      <c r="H12" s="65"/>
      <c r="I12" s="65"/>
      <c r="J12" s="65"/>
      <c r="K12" s="65"/>
      <c r="L12" s="66"/>
      <c r="M12" s="286">
        <v>0.86544342507645255</v>
      </c>
      <c r="N12" s="65" t="s">
        <v>312</v>
      </c>
    </row>
    <row r="13" spans="1:15" ht="15.75">
      <c r="A13" s="65"/>
      <c r="B13" s="65"/>
      <c r="C13" s="65" t="s">
        <v>266</v>
      </c>
      <c r="D13" s="65"/>
      <c r="E13" s="65"/>
      <c r="F13" s="65"/>
      <c r="G13" s="65"/>
      <c r="H13" s="65"/>
      <c r="I13" s="65"/>
      <c r="J13" s="65"/>
      <c r="K13" s="65"/>
      <c r="L13" s="66"/>
      <c r="M13" s="286">
        <v>5.4650400000000001</v>
      </c>
      <c r="N13" s="65" t="s">
        <v>319</v>
      </c>
    </row>
    <row r="14" spans="1:15" ht="15.75">
      <c r="A14" s="65"/>
      <c r="B14" s="65"/>
      <c r="C14" s="65"/>
      <c r="D14" s="65"/>
      <c r="E14" s="65"/>
      <c r="F14" s="65"/>
      <c r="G14" s="65"/>
      <c r="H14" s="65"/>
      <c r="I14" s="65"/>
      <c r="J14" s="65"/>
      <c r="K14" s="65"/>
      <c r="L14" s="65"/>
      <c r="M14" s="65"/>
      <c r="N14" s="65"/>
    </row>
    <row r="15" spans="1:15" ht="15.75">
      <c r="A15" s="65"/>
      <c r="B15" s="65" t="s">
        <v>267</v>
      </c>
      <c r="C15" s="65"/>
      <c r="D15" s="65"/>
      <c r="E15" s="65"/>
      <c r="F15" s="65"/>
      <c r="G15" s="65"/>
      <c r="H15" s="65"/>
      <c r="I15" s="65"/>
      <c r="J15" s="65"/>
      <c r="K15" s="65"/>
      <c r="L15" s="65"/>
      <c r="M15" s="65"/>
      <c r="N15" s="65"/>
    </row>
    <row r="16" spans="1:15" ht="15.75">
      <c r="A16" s="65"/>
      <c r="B16" s="65"/>
      <c r="C16" s="65" t="s">
        <v>268</v>
      </c>
      <c r="D16" s="65"/>
      <c r="E16" s="65"/>
      <c r="F16" s="65"/>
      <c r="G16" s="65"/>
      <c r="H16" s="65"/>
      <c r="I16" s="65"/>
      <c r="J16" s="65"/>
      <c r="K16" s="65"/>
      <c r="L16" s="66"/>
      <c r="M16" s="286">
        <v>59.372302158273357</v>
      </c>
      <c r="N16" s="65" t="s">
        <v>69</v>
      </c>
    </row>
    <row r="17" spans="1:14" ht="15.75">
      <c r="A17" s="65"/>
      <c r="B17" s="65"/>
      <c r="C17" s="65" t="s">
        <v>269</v>
      </c>
      <c r="D17" s="65"/>
      <c r="E17" s="65"/>
      <c r="F17" s="65"/>
      <c r="G17" s="65"/>
      <c r="H17" s="65"/>
      <c r="I17" s="65"/>
      <c r="J17" s="65"/>
      <c r="K17" s="65"/>
      <c r="L17" s="66"/>
      <c r="M17" s="287">
        <v>0.7413333333333334</v>
      </c>
      <c r="N17" s="65" t="s">
        <v>312</v>
      </c>
    </row>
    <row r="18" spans="1:14" ht="15.75">
      <c r="A18" s="65"/>
      <c r="B18" s="65"/>
      <c r="C18" s="65" t="s">
        <v>270</v>
      </c>
      <c r="D18" s="65"/>
      <c r="E18" s="65"/>
      <c r="F18" s="65"/>
      <c r="G18" s="65"/>
      <c r="H18" s="65"/>
      <c r="I18" s="65"/>
      <c r="J18" s="65"/>
      <c r="K18" s="65"/>
      <c r="L18" s="66"/>
      <c r="M18" s="287">
        <v>5.3935573129302901</v>
      </c>
      <c r="N18" s="65" t="s">
        <v>319</v>
      </c>
    </row>
    <row r="19" spans="1:14" ht="15.75">
      <c r="A19" s="65"/>
      <c r="B19" s="65"/>
      <c r="C19" s="65"/>
      <c r="D19" s="65"/>
      <c r="E19" s="65"/>
      <c r="F19" s="65"/>
      <c r="G19" s="65"/>
      <c r="H19" s="65"/>
      <c r="I19" s="65"/>
      <c r="J19" s="65"/>
      <c r="K19" s="65"/>
      <c r="L19" s="65"/>
      <c r="M19" s="65"/>
      <c r="N19" s="65"/>
    </row>
    <row r="20" spans="1:14" ht="15.75">
      <c r="A20" s="65"/>
      <c r="B20" s="65"/>
      <c r="C20" s="65"/>
      <c r="D20" s="65"/>
      <c r="E20" s="65"/>
      <c r="F20" s="65"/>
      <c r="G20" s="65"/>
      <c r="H20" s="65"/>
      <c r="I20" s="65"/>
      <c r="J20" s="65"/>
      <c r="K20" s="65"/>
      <c r="L20" s="65"/>
      <c r="M20" s="65"/>
      <c r="N20" s="65"/>
    </row>
    <row r="21" spans="1:14" ht="15.75">
      <c r="A21" s="65"/>
      <c r="B21" s="65" t="s">
        <v>271</v>
      </c>
      <c r="C21" s="65"/>
      <c r="D21" s="65"/>
      <c r="E21" s="65"/>
      <c r="F21" s="65"/>
      <c r="G21" s="65"/>
      <c r="H21" s="65"/>
      <c r="I21" s="65"/>
      <c r="J21" s="65"/>
      <c r="K21" s="65"/>
      <c r="L21" s="66"/>
      <c r="M21" s="288">
        <v>1500</v>
      </c>
      <c r="N21" s="65" t="s">
        <v>313</v>
      </c>
    </row>
    <row r="22" spans="1:14" ht="15.75">
      <c r="A22" s="65"/>
      <c r="B22" s="65"/>
      <c r="C22" s="65"/>
      <c r="D22" s="65"/>
      <c r="E22" s="65"/>
      <c r="F22" s="65"/>
      <c r="G22" s="65"/>
      <c r="H22" s="65"/>
      <c r="I22" s="65"/>
      <c r="J22" s="65"/>
      <c r="K22" s="65"/>
      <c r="L22" s="66"/>
      <c r="M22" s="289">
        <v>8197559.9999999991</v>
      </c>
      <c r="N22" s="65" t="s">
        <v>320</v>
      </c>
    </row>
    <row r="23" spans="1:14" ht="15.75">
      <c r="A23" s="65"/>
      <c r="B23" s="65"/>
      <c r="C23" s="65"/>
      <c r="D23" s="65"/>
      <c r="E23" s="65"/>
      <c r="F23" s="65"/>
      <c r="G23" s="65"/>
      <c r="H23" s="65"/>
      <c r="I23" s="65"/>
      <c r="J23" s="65"/>
      <c r="K23" s="65"/>
      <c r="L23" s="66"/>
      <c r="M23" s="289">
        <v>8648835.6779999975</v>
      </c>
      <c r="N23" s="65" t="s">
        <v>314</v>
      </c>
    </row>
    <row r="24" spans="1:14" ht="15.75">
      <c r="A24" s="65"/>
      <c r="B24" s="65"/>
      <c r="C24" s="65"/>
      <c r="D24" s="65"/>
      <c r="E24" s="65"/>
      <c r="F24" s="65"/>
      <c r="G24" s="65"/>
      <c r="H24" s="65"/>
      <c r="I24" s="65"/>
      <c r="J24" s="65"/>
      <c r="K24" s="65"/>
      <c r="L24" s="65"/>
      <c r="M24" s="65"/>
      <c r="N24" s="65"/>
    </row>
    <row r="25" spans="1:14" ht="15.75">
      <c r="A25" s="65"/>
      <c r="B25" s="65" t="s">
        <v>272</v>
      </c>
      <c r="C25" s="65"/>
      <c r="D25" s="65"/>
      <c r="E25" s="65"/>
      <c r="F25" s="65"/>
      <c r="G25" s="65"/>
      <c r="H25" s="65"/>
      <c r="I25" s="65"/>
      <c r="J25" s="65"/>
      <c r="K25" s="65"/>
      <c r="L25" s="65"/>
      <c r="M25" s="65"/>
      <c r="N25" s="65"/>
    </row>
    <row r="26" spans="1:14" ht="15.75">
      <c r="A26" s="65"/>
      <c r="B26" s="65"/>
      <c r="C26" s="65" t="s">
        <v>273</v>
      </c>
      <c r="D26" s="65"/>
      <c r="E26" s="65"/>
      <c r="F26" s="65"/>
      <c r="G26" s="65"/>
      <c r="H26" s="65"/>
      <c r="I26" s="65"/>
      <c r="J26" s="65"/>
      <c r="K26" s="65"/>
      <c r="L26" s="65"/>
      <c r="M26" s="65"/>
      <c r="N26" s="65"/>
    </row>
    <row r="27" spans="1:14" ht="15.75">
      <c r="A27" s="65"/>
      <c r="B27" s="65"/>
      <c r="C27" s="65"/>
      <c r="D27" s="65" t="s">
        <v>274</v>
      </c>
      <c r="E27" s="65"/>
      <c r="F27" s="65"/>
      <c r="G27" s="65"/>
      <c r="H27" s="65"/>
      <c r="I27" s="65"/>
      <c r="J27" s="65"/>
      <c r="K27" s="65"/>
      <c r="L27" s="66"/>
      <c r="M27" s="551">
        <v>1</v>
      </c>
      <c r="N27" s="65" t="s">
        <v>1</v>
      </c>
    </row>
    <row r="28" spans="1:14" ht="15.75">
      <c r="A28" s="65"/>
      <c r="B28" s="65"/>
      <c r="C28" s="65"/>
      <c r="D28" s="65" t="s">
        <v>275</v>
      </c>
      <c r="E28" s="65"/>
      <c r="F28" s="65"/>
      <c r="G28" s="65"/>
      <c r="H28" s="65"/>
      <c r="I28" s="65"/>
      <c r="J28" s="65"/>
      <c r="K28" s="65"/>
      <c r="L28" s="66"/>
      <c r="M28" s="285">
        <v>0</v>
      </c>
      <c r="N28" s="65" t="s">
        <v>1</v>
      </c>
    </row>
    <row r="29" spans="1:14" ht="15.75">
      <c r="A29" s="65"/>
      <c r="B29" s="65"/>
      <c r="C29" s="65"/>
      <c r="D29" s="65"/>
      <c r="E29" s="65"/>
      <c r="F29" s="65"/>
      <c r="G29" s="65"/>
      <c r="H29" s="65"/>
      <c r="I29" s="65"/>
      <c r="J29" s="65"/>
      <c r="K29" s="65"/>
      <c r="L29" s="65" t="s">
        <v>276</v>
      </c>
      <c r="M29" s="65" t="s">
        <v>0</v>
      </c>
      <c r="N29" s="65"/>
    </row>
    <row r="30" spans="1:14" ht="15.75">
      <c r="A30" s="65"/>
      <c r="B30" s="65"/>
      <c r="C30" s="65"/>
      <c r="D30" s="65"/>
      <c r="E30" s="65"/>
      <c r="F30" s="65"/>
      <c r="G30" s="65"/>
      <c r="H30" s="65"/>
      <c r="I30" s="65"/>
      <c r="J30" s="65"/>
      <c r="K30" s="65"/>
      <c r="L30" s="65"/>
      <c r="M30" s="65"/>
      <c r="N30" s="65"/>
    </row>
    <row r="31" spans="1:14" ht="15.75">
      <c r="A31" s="65"/>
      <c r="B31" s="65"/>
      <c r="C31" s="65" t="s">
        <v>277</v>
      </c>
      <c r="D31" s="65"/>
      <c r="E31" s="65"/>
      <c r="F31" s="65"/>
      <c r="G31" s="65"/>
      <c r="H31" s="65"/>
      <c r="I31" s="65"/>
      <c r="J31" s="65"/>
      <c r="K31" s="65"/>
      <c r="L31" s="65"/>
      <c r="M31" s="65"/>
      <c r="N31" s="65"/>
    </row>
    <row r="32" spans="1:14" ht="15.75">
      <c r="A32" s="65"/>
      <c r="B32" s="65"/>
      <c r="C32" s="65"/>
      <c r="D32" s="65" t="s">
        <v>278</v>
      </c>
      <c r="E32" s="65"/>
      <c r="F32" s="65"/>
      <c r="G32" s="65"/>
      <c r="H32" s="65"/>
      <c r="I32" s="65"/>
      <c r="J32" s="65"/>
      <c r="K32" s="65"/>
      <c r="L32" s="66"/>
      <c r="M32" s="551">
        <v>1</v>
      </c>
      <c r="N32" s="65" t="s">
        <v>1</v>
      </c>
    </row>
    <row r="33" spans="1:14" ht="15.75">
      <c r="A33" s="65"/>
      <c r="B33" s="65"/>
      <c r="C33" s="65"/>
      <c r="D33" s="65" t="s">
        <v>279</v>
      </c>
      <c r="E33" s="65"/>
      <c r="F33" s="65"/>
      <c r="G33" s="65"/>
      <c r="H33" s="65"/>
      <c r="I33" s="65"/>
      <c r="J33" s="65"/>
      <c r="K33" s="65"/>
      <c r="L33" s="66"/>
      <c r="M33" s="285">
        <v>0</v>
      </c>
      <c r="N33" s="65" t="s">
        <v>1</v>
      </c>
    </row>
    <row r="34" spans="1:14" ht="15.75">
      <c r="A34" s="65"/>
      <c r="B34" s="65"/>
      <c r="C34" s="65"/>
      <c r="D34" s="65" t="s">
        <v>280</v>
      </c>
      <c r="E34" s="65"/>
      <c r="F34" s="65"/>
      <c r="G34" s="65"/>
      <c r="H34" s="65"/>
      <c r="I34" s="65"/>
      <c r="J34" s="65"/>
      <c r="K34" s="65"/>
      <c r="L34" s="66"/>
      <c r="M34" s="285">
        <v>0</v>
      </c>
      <c r="N34" s="65" t="s">
        <v>1</v>
      </c>
    </row>
    <row r="35" spans="1:14" ht="15.75">
      <c r="A35" s="65"/>
      <c r="B35" s="65"/>
      <c r="C35" s="65"/>
      <c r="D35" s="65" t="s">
        <v>281</v>
      </c>
      <c r="E35" s="65"/>
      <c r="F35" s="65"/>
      <c r="G35" s="65"/>
      <c r="H35" s="65"/>
      <c r="I35" s="65"/>
      <c r="J35" s="65"/>
      <c r="K35" s="65"/>
      <c r="L35" s="66"/>
      <c r="M35" s="285">
        <v>0</v>
      </c>
      <c r="N35" s="65" t="s">
        <v>1</v>
      </c>
    </row>
    <row r="36" spans="1:14" ht="15.75">
      <c r="A36" s="65"/>
      <c r="B36" s="65"/>
      <c r="C36" s="65"/>
      <c r="D36" s="65" t="s">
        <v>282</v>
      </c>
      <c r="E36" s="65"/>
      <c r="F36" s="65"/>
      <c r="G36" s="65"/>
      <c r="H36" s="65"/>
      <c r="I36" s="65"/>
      <c r="J36" s="65"/>
      <c r="K36" s="65"/>
      <c r="L36" s="66"/>
      <c r="M36" s="285">
        <v>0</v>
      </c>
      <c r="N36" s="65" t="s">
        <v>1</v>
      </c>
    </row>
    <row r="37" spans="1:14" ht="15.75">
      <c r="A37" s="65"/>
      <c r="B37" s="65"/>
      <c r="C37" s="65"/>
      <c r="D37" s="65"/>
      <c r="E37" s="65"/>
      <c r="F37" s="65"/>
      <c r="G37" s="65"/>
      <c r="H37" s="65"/>
      <c r="I37" s="65"/>
      <c r="J37" s="65"/>
      <c r="K37" s="65"/>
      <c r="L37" s="65" t="s">
        <v>276</v>
      </c>
      <c r="M37" s="65" t="s">
        <v>0</v>
      </c>
      <c r="N37" s="65"/>
    </row>
    <row r="38" spans="1:14" ht="15.75">
      <c r="A38" s="65"/>
      <c r="B38" s="65" t="s">
        <v>283</v>
      </c>
      <c r="C38" s="65"/>
      <c r="D38" s="65"/>
      <c r="E38" s="65"/>
      <c r="F38" s="65"/>
      <c r="G38" s="65"/>
      <c r="H38" s="65"/>
      <c r="I38" s="65"/>
      <c r="J38" s="65"/>
      <c r="K38" s="65"/>
      <c r="L38" s="65"/>
      <c r="M38" s="65"/>
      <c r="N38" s="65"/>
    </row>
    <row r="39" spans="1:14" ht="15.75">
      <c r="A39" s="65"/>
      <c r="B39" s="65"/>
      <c r="C39" s="65" t="s">
        <v>284</v>
      </c>
      <c r="D39" s="65"/>
      <c r="E39" s="65"/>
      <c r="F39" s="65"/>
      <c r="G39" s="65"/>
      <c r="H39" s="65"/>
      <c r="I39" s="65"/>
      <c r="J39" s="65"/>
      <c r="K39" s="65"/>
      <c r="L39" s="66"/>
      <c r="M39" s="290">
        <v>3</v>
      </c>
      <c r="N39" s="65" t="s">
        <v>315</v>
      </c>
    </row>
    <row r="40" spans="1:14" ht="15.75">
      <c r="A40" s="65"/>
      <c r="B40" s="65"/>
      <c r="C40" s="65" t="s">
        <v>285</v>
      </c>
      <c r="D40" s="65"/>
      <c r="E40" s="65"/>
      <c r="F40" s="65"/>
      <c r="G40" s="65"/>
      <c r="H40" s="65"/>
      <c r="I40" s="65"/>
      <c r="J40" s="65"/>
      <c r="K40" s="65"/>
      <c r="L40" s="66"/>
      <c r="M40" s="285">
        <v>3.9</v>
      </c>
      <c r="N40" s="65" t="s">
        <v>315</v>
      </c>
    </row>
    <row r="41" spans="1:14" ht="15.75">
      <c r="A41" s="65"/>
      <c r="B41" s="65"/>
      <c r="C41" s="65"/>
      <c r="D41" s="65"/>
      <c r="E41" s="65"/>
      <c r="F41" s="65"/>
      <c r="G41" s="65"/>
      <c r="H41" s="65"/>
      <c r="I41" s="65"/>
      <c r="J41" s="65"/>
      <c r="K41" s="65"/>
      <c r="L41" s="65"/>
      <c r="M41" s="65"/>
      <c r="N41" s="65"/>
    </row>
    <row r="42" spans="1:14" ht="15.75">
      <c r="A42" s="65"/>
      <c r="B42" s="65"/>
      <c r="C42" s="65"/>
      <c r="D42" s="65"/>
      <c r="E42" s="65"/>
      <c r="F42" s="65"/>
      <c r="G42" s="65"/>
      <c r="H42" s="65"/>
      <c r="I42" s="65"/>
      <c r="J42" s="65"/>
      <c r="K42" s="65"/>
      <c r="L42" s="65"/>
      <c r="M42" s="65"/>
      <c r="N42" s="65"/>
    </row>
    <row r="43" spans="1:14" ht="15.75">
      <c r="A43" s="65"/>
      <c r="B43" s="65" t="s">
        <v>286</v>
      </c>
      <c r="C43" s="65"/>
      <c r="D43" s="65"/>
      <c r="E43" s="65"/>
      <c r="F43" s="65"/>
      <c r="G43" s="65"/>
      <c r="H43" s="65"/>
      <c r="I43" s="65"/>
      <c r="J43" s="65"/>
      <c r="K43" s="65"/>
      <c r="L43" s="65"/>
      <c r="M43" s="65"/>
      <c r="N43" s="65"/>
    </row>
    <row r="44" spans="1:14" ht="15.75">
      <c r="A44" s="65"/>
      <c r="B44" s="65"/>
      <c r="C44" s="65" t="s">
        <v>287</v>
      </c>
      <c r="D44" s="65"/>
      <c r="E44" s="65"/>
      <c r="F44" s="65"/>
      <c r="G44" s="65"/>
      <c r="H44" s="65"/>
      <c r="I44" s="65"/>
      <c r="J44" s="65"/>
      <c r="K44" s="65"/>
      <c r="L44" s="66"/>
      <c r="M44" s="287">
        <v>0.25</v>
      </c>
      <c r="N44" s="65" t="s">
        <v>316</v>
      </c>
    </row>
    <row r="45" spans="1:14" ht="15.75">
      <c r="A45" s="65"/>
      <c r="B45" s="65"/>
      <c r="C45" s="65" t="s">
        <v>288</v>
      </c>
      <c r="D45" s="65"/>
      <c r="E45" s="65"/>
      <c r="F45" s="65"/>
      <c r="G45" s="65"/>
      <c r="H45" s="65"/>
      <c r="I45" s="65"/>
      <c r="J45" s="65"/>
      <c r="K45" s="65"/>
      <c r="L45" s="66"/>
      <c r="M45" s="286">
        <v>0.75</v>
      </c>
      <c r="N45" s="65" t="s">
        <v>317</v>
      </c>
    </row>
    <row r="46" spans="1:14" ht="15.75">
      <c r="A46" s="65"/>
      <c r="B46" s="65"/>
      <c r="C46" s="65" t="s">
        <v>289</v>
      </c>
      <c r="D46" s="65"/>
      <c r="E46" s="65"/>
      <c r="F46" s="65"/>
      <c r="G46" s="65"/>
      <c r="H46" s="65"/>
      <c r="I46" s="65"/>
      <c r="J46" s="65"/>
      <c r="K46" s="65"/>
      <c r="L46" s="66"/>
      <c r="M46" s="286">
        <v>5.9240793282325725</v>
      </c>
      <c r="N46" s="65" t="s">
        <v>318</v>
      </c>
    </row>
    <row r="47" spans="1:14" ht="15.75">
      <c r="A47" s="65"/>
      <c r="B47" s="65"/>
      <c r="C47" s="65"/>
      <c r="D47" s="65"/>
      <c r="E47" s="65"/>
      <c r="F47" s="65"/>
      <c r="G47" s="65"/>
      <c r="H47" s="65"/>
      <c r="I47" s="65"/>
      <c r="J47" s="65"/>
      <c r="K47" s="65"/>
      <c r="L47" s="65"/>
      <c r="M47" s="65"/>
      <c r="N47" s="65"/>
    </row>
    <row r="48" spans="1:14" ht="15.75">
      <c r="A48" s="65"/>
      <c r="B48" s="65" t="s">
        <v>953</v>
      </c>
      <c r="C48" s="65"/>
      <c r="D48" s="65"/>
      <c r="E48" s="65"/>
      <c r="F48" s="65"/>
      <c r="G48" s="65"/>
      <c r="H48" s="65"/>
      <c r="I48" s="65"/>
      <c r="J48" s="65"/>
      <c r="K48" s="65"/>
      <c r="L48" s="65"/>
      <c r="M48" s="65"/>
      <c r="N48" s="65"/>
    </row>
    <row r="49" spans="1:15" ht="15.75">
      <c r="A49" s="65"/>
      <c r="B49" s="65"/>
      <c r="C49" s="65" t="s">
        <v>299</v>
      </c>
      <c r="D49" s="65"/>
      <c r="E49" s="65"/>
      <c r="F49" s="65"/>
      <c r="G49" s="65"/>
      <c r="H49" s="65"/>
      <c r="I49" s="65"/>
      <c r="J49" s="65"/>
      <c r="K49" s="65"/>
      <c r="L49" s="65"/>
      <c r="M49" s="285">
        <v>0</v>
      </c>
      <c r="N49" s="65"/>
    </row>
    <row r="50" spans="1:15" ht="15.75">
      <c r="A50" s="65"/>
      <c r="B50" s="65"/>
      <c r="C50" s="65" t="s">
        <v>300</v>
      </c>
      <c r="D50" s="65"/>
      <c r="E50" s="65"/>
      <c r="F50" s="65"/>
      <c r="G50" s="65"/>
      <c r="H50" s="65"/>
      <c r="I50" s="65"/>
      <c r="J50" s="65"/>
      <c r="K50" s="65"/>
      <c r="L50" s="65"/>
      <c r="M50" s="285">
        <v>1</v>
      </c>
      <c r="N50" s="65"/>
    </row>
    <row r="51" spans="1:15" ht="15.75">
      <c r="A51" s="65"/>
      <c r="B51" s="65"/>
      <c r="C51" s="65" t="s">
        <v>301</v>
      </c>
      <c r="D51" s="65"/>
      <c r="E51" s="65"/>
      <c r="F51" s="65"/>
      <c r="G51" s="65"/>
      <c r="H51" s="65"/>
      <c r="I51" s="65"/>
      <c r="J51" s="65"/>
      <c r="K51" s="65"/>
      <c r="L51" s="65"/>
      <c r="M51" s="285">
        <v>1</v>
      </c>
      <c r="N51" s="65"/>
    </row>
    <row r="52" spans="1:15" ht="15.75">
      <c r="A52" s="65"/>
      <c r="B52" s="65"/>
      <c r="C52" s="65" t="s">
        <v>302</v>
      </c>
      <c r="D52" s="65"/>
      <c r="E52" s="65"/>
      <c r="F52" s="65"/>
      <c r="G52" s="65"/>
      <c r="H52" s="65"/>
      <c r="I52" s="65"/>
      <c r="J52" s="65"/>
      <c r="K52" s="65"/>
      <c r="L52" s="65"/>
      <c r="M52" s="285">
        <v>0</v>
      </c>
      <c r="N52" s="65"/>
    </row>
    <row r="53" spans="1:15" ht="15.75">
      <c r="A53" s="65"/>
      <c r="B53" s="65"/>
      <c r="C53" s="65" t="s">
        <v>303</v>
      </c>
      <c r="D53" s="65"/>
      <c r="E53" s="65"/>
      <c r="F53" s="65"/>
      <c r="G53" s="65"/>
      <c r="H53" s="65"/>
      <c r="I53" s="65"/>
      <c r="J53" s="65"/>
      <c r="K53" s="65"/>
      <c r="L53" s="65"/>
      <c r="M53" s="285">
        <v>0</v>
      </c>
      <c r="N53" s="65"/>
    </row>
    <row r="54" spans="1:15" ht="15.75">
      <c r="A54" s="65"/>
      <c r="B54" s="65"/>
      <c r="C54" s="65" t="s">
        <v>954</v>
      </c>
      <c r="D54" s="65"/>
      <c r="E54" s="65"/>
      <c r="F54" s="65"/>
      <c r="G54" s="65"/>
      <c r="H54" s="65"/>
      <c r="I54" s="65"/>
      <c r="J54" s="65"/>
      <c r="K54" s="65"/>
      <c r="L54" s="65"/>
      <c r="M54" s="285">
        <v>1</v>
      </c>
      <c r="N54" s="65"/>
    </row>
    <row r="55" spans="1:15" ht="15.75">
      <c r="A55" s="65"/>
      <c r="B55" s="65"/>
      <c r="C55" s="65"/>
      <c r="D55" s="65"/>
      <c r="E55" s="65"/>
      <c r="F55" s="65"/>
      <c r="G55" s="65"/>
      <c r="H55" s="65"/>
      <c r="I55" s="65"/>
      <c r="J55" s="65"/>
      <c r="K55" s="65"/>
      <c r="L55" s="65"/>
      <c r="M55" s="65"/>
      <c r="N55" s="65"/>
    </row>
    <row r="56" spans="1:15" ht="15.75">
      <c r="A56" s="65"/>
      <c r="B56" s="65" t="s">
        <v>955</v>
      </c>
      <c r="C56" s="65"/>
      <c r="D56" s="65"/>
      <c r="E56" s="65"/>
      <c r="F56" s="65"/>
      <c r="G56" s="65"/>
      <c r="H56" s="65"/>
      <c r="I56" s="65"/>
      <c r="J56" s="65"/>
      <c r="K56" s="65"/>
      <c r="L56" s="65"/>
      <c r="M56" s="65"/>
      <c r="N56" s="65"/>
      <c r="O56" s="1"/>
    </row>
    <row r="57" spans="1:15" ht="15.75">
      <c r="A57" s="65"/>
      <c r="B57" s="65"/>
      <c r="C57" s="65" t="s">
        <v>299</v>
      </c>
      <c r="D57" s="65"/>
      <c r="E57" s="65"/>
      <c r="F57" s="65"/>
      <c r="G57" s="65"/>
      <c r="H57" s="65"/>
      <c r="I57" s="65"/>
      <c r="J57" s="65"/>
      <c r="K57" s="65"/>
      <c r="L57" s="65"/>
      <c r="M57" s="285">
        <v>0</v>
      </c>
      <c r="N57" s="65"/>
    </row>
    <row r="58" spans="1:15" ht="15.75">
      <c r="A58" s="65"/>
      <c r="B58" s="65"/>
      <c r="C58" s="65" t="s">
        <v>300</v>
      </c>
      <c r="D58" s="65"/>
      <c r="E58" s="65"/>
      <c r="F58" s="65"/>
      <c r="G58" s="65"/>
      <c r="H58" s="65"/>
      <c r="I58" s="65"/>
      <c r="J58" s="65"/>
      <c r="K58" s="65"/>
      <c r="L58" s="65"/>
      <c r="M58" s="285">
        <v>1</v>
      </c>
      <c r="N58" s="65"/>
    </row>
    <row r="59" spans="1:15" ht="15.75">
      <c r="A59" s="65"/>
      <c r="B59" s="65"/>
      <c r="C59" s="65" t="s">
        <v>301</v>
      </c>
      <c r="D59" s="65"/>
      <c r="E59" s="65"/>
      <c r="F59" s="65"/>
      <c r="G59" s="65"/>
      <c r="H59" s="65"/>
      <c r="I59" s="65"/>
      <c r="J59" s="65"/>
      <c r="K59" s="65"/>
      <c r="L59" s="65"/>
      <c r="M59" s="285">
        <v>1</v>
      </c>
      <c r="N59" s="65"/>
    </row>
    <row r="60" spans="1:15" ht="15.75">
      <c r="A60" s="65"/>
      <c r="B60" s="65"/>
      <c r="C60" s="65" t="s">
        <v>302</v>
      </c>
      <c r="D60" s="65"/>
      <c r="E60" s="65"/>
      <c r="F60" s="65"/>
      <c r="G60" s="65"/>
      <c r="H60" s="65"/>
      <c r="I60" s="65"/>
      <c r="J60" s="65"/>
      <c r="K60" s="65"/>
      <c r="L60" s="65"/>
      <c r="M60" s="285">
        <v>0</v>
      </c>
      <c r="N60" s="65"/>
    </row>
    <row r="61" spans="1:15" ht="15.75">
      <c r="A61" s="65"/>
      <c r="B61" s="65"/>
      <c r="C61" s="65" t="s">
        <v>303</v>
      </c>
      <c r="D61" s="65"/>
      <c r="E61" s="65"/>
      <c r="F61" s="65"/>
      <c r="G61" s="65"/>
      <c r="H61" s="65"/>
      <c r="I61" s="65"/>
      <c r="J61" s="65"/>
      <c r="K61" s="65"/>
      <c r="L61" s="65"/>
      <c r="M61" s="285">
        <v>0</v>
      </c>
      <c r="N61" s="65"/>
    </row>
    <row r="62" spans="1:15" ht="15.75">
      <c r="A62" s="65"/>
      <c r="B62" s="65"/>
      <c r="C62" s="65"/>
      <c r="D62" s="65"/>
      <c r="E62" s="65"/>
      <c r="F62" s="65"/>
      <c r="G62" s="65"/>
      <c r="H62" s="65"/>
      <c r="I62" s="65"/>
      <c r="J62" s="65"/>
      <c r="K62" s="65"/>
      <c r="L62" s="65"/>
      <c r="M62" s="65"/>
      <c r="N62" s="65"/>
    </row>
    <row r="63" spans="1:15" ht="15.75">
      <c r="A63" s="65"/>
      <c r="B63" s="65"/>
      <c r="C63" s="65"/>
      <c r="D63" s="65"/>
      <c r="E63" s="65"/>
      <c r="F63" s="65"/>
      <c r="G63" s="65"/>
      <c r="H63" s="65"/>
      <c r="I63" s="65"/>
      <c r="J63" s="65"/>
      <c r="K63" s="65"/>
      <c r="L63" s="65"/>
      <c r="M63" s="65"/>
      <c r="N63" s="65"/>
    </row>
    <row r="64" spans="1:15" ht="15.75">
      <c r="A64" s="65"/>
      <c r="B64" s="65" t="s">
        <v>956</v>
      </c>
      <c r="C64" s="65"/>
      <c r="D64" s="65"/>
      <c r="E64" s="65"/>
      <c r="F64" s="65"/>
      <c r="G64" s="65"/>
      <c r="H64" s="65"/>
      <c r="I64" s="65"/>
      <c r="J64" s="65"/>
      <c r="K64" s="65"/>
      <c r="L64" s="67" t="s">
        <v>304</v>
      </c>
      <c r="M64" s="287">
        <v>2</v>
      </c>
      <c r="N64" s="67" t="s">
        <v>62</v>
      </c>
    </row>
    <row r="65" spans="1:15" ht="15.75">
      <c r="A65" s="65"/>
      <c r="B65" s="65"/>
      <c r="C65" s="65"/>
      <c r="D65" s="65"/>
      <c r="E65" s="65"/>
      <c r="F65" s="65"/>
      <c r="G65" s="65"/>
      <c r="H65" s="65"/>
      <c r="I65" s="65"/>
      <c r="J65" s="65"/>
      <c r="K65" s="65"/>
      <c r="L65" s="67" t="s">
        <v>305</v>
      </c>
      <c r="M65" s="287">
        <v>6</v>
      </c>
      <c r="N65" s="67" t="s">
        <v>62</v>
      </c>
    </row>
    <row r="66" spans="1:15" ht="15.75">
      <c r="A66" s="65"/>
      <c r="B66" s="65"/>
      <c r="C66" s="65"/>
      <c r="D66" s="65"/>
      <c r="E66" s="65"/>
      <c r="F66" s="65"/>
      <c r="G66" s="65"/>
      <c r="H66" s="65"/>
      <c r="I66" s="65"/>
      <c r="J66" s="65"/>
      <c r="K66" s="65"/>
      <c r="L66" s="67" t="s">
        <v>306</v>
      </c>
      <c r="M66" s="287">
        <v>84</v>
      </c>
      <c r="N66" s="67" t="s">
        <v>62</v>
      </c>
    </row>
    <row r="67" spans="1:15" ht="15.75">
      <c r="A67" s="65"/>
      <c r="B67" s="65"/>
      <c r="C67" s="65"/>
      <c r="D67" s="65"/>
      <c r="E67" s="65"/>
      <c r="F67" s="65"/>
      <c r="G67" s="65"/>
      <c r="H67" s="65"/>
      <c r="I67" s="65"/>
      <c r="J67" s="65"/>
      <c r="K67" s="65"/>
      <c r="L67" s="67" t="s">
        <v>307</v>
      </c>
      <c r="M67" s="287">
        <v>4</v>
      </c>
      <c r="N67" s="67" t="s">
        <v>62</v>
      </c>
    </row>
    <row r="68" spans="1:15" ht="15.75">
      <c r="A68" s="65"/>
      <c r="B68" s="65"/>
      <c r="C68" s="65"/>
      <c r="D68" s="65"/>
      <c r="E68" s="65"/>
      <c r="F68" s="65"/>
      <c r="G68" s="65"/>
      <c r="H68" s="65"/>
      <c r="I68" s="65"/>
      <c r="J68" s="65"/>
      <c r="K68" s="65"/>
      <c r="L68" s="67" t="s">
        <v>308</v>
      </c>
      <c r="M68" s="287">
        <v>2</v>
      </c>
      <c r="N68" s="67" t="s">
        <v>62</v>
      </c>
    </row>
    <row r="69" spans="1:15" ht="15.75">
      <c r="A69" s="65"/>
      <c r="B69" s="65"/>
      <c r="C69" s="65"/>
      <c r="D69" s="65"/>
      <c r="E69" s="65"/>
      <c r="F69" s="65"/>
      <c r="G69" s="65"/>
      <c r="H69" s="65"/>
      <c r="I69" s="65"/>
      <c r="J69" s="65"/>
      <c r="K69" s="65"/>
      <c r="L69" s="67" t="s">
        <v>309</v>
      </c>
      <c r="M69" s="287">
        <v>1</v>
      </c>
      <c r="N69" s="67" t="s">
        <v>62</v>
      </c>
    </row>
    <row r="70" spans="1:15" ht="15.75">
      <c r="A70" s="65"/>
      <c r="B70" s="65"/>
      <c r="C70" s="65"/>
      <c r="D70" s="65"/>
      <c r="E70" s="65"/>
      <c r="F70" s="65"/>
      <c r="G70" s="65"/>
      <c r="H70" s="65"/>
      <c r="I70" s="65"/>
      <c r="J70" s="65"/>
      <c r="K70" s="65"/>
      <c r="L70" s="67" t="s">
        <v>310</v>
      </c>
      <c r="M70" s="287">
        <v>1</v>
      </c>
      <c r="N70" s="67" t="s">
        <v>62</v>
      </c>
    </row>
    <row r="71" spans="1:15" ht="15.75">
      <c r="A71" s="65"/>
      <c r="B71" s="65"/>
      <c r="C71" s="65"/>
      <c r="D71" s="65"/>
      <c r="E71" s="65"/>
      <c r="F71" s="65"/>
      <c r="G71" s="65"/>
      <c r="H71" s="65"/>
      <c r="I71" s="65"/>
      <c r="J71" s="65"/>
      <c r="K71" s="65"/>
      <c r="L71" s="65"/>
      <c r="M71" s="65"/>
      <c r="N71" s="65"/>
    </row>
    <row r="72" spans="1:15" ht="15.75">
      <c r="A72" s="65"/>
      <c r="B72" s="65" t="s">
        <v>957</v>
      </c>
      <c r="C72" s="65"/>
      <c r="D72" s="65"/>
      <c r="E72" s="65"/>
      <c r="F72" s="65"/>
      <c r="G72" s="65"/>
      <c r="H72" s="65"/>
      <c r="I72" s="65"/>
      <c r="J72" s="65"/>
      <c r="K72" s="65"/>
      <c r="L72" s="65"/>
      <c r="M72" s="65"/>
      <c r="N72" s="65"/>
    </row>
    <row r="73" spans="1:15" ht="15.75">
      <c r="A73" s="65"/>
      <c r="B73" s="65"/>
      <c r="C73" s="65" t="s">
        <v>958</v>
      </c>
      <c r="D73" s="65"/>
      <c r="E73" s="65"/>
      <c r="F73" s="65"/>
      <c r="G73" s="65"/>
      <c r="H73" s="65"/>
      <c r="I73" s="65"/>
      <c r="J73" s="65"/>
      <c r="K73" s="65"/>
      <c r="L73" s="65"/>
      <c r="M73" s="65"/>
      <c r="N73" s="65"/>
    </row>
    <row r="74" spans="1:15" ht="15.75">
      <c r="A74" s="65"/>
      <c r="B74" s="65"/>
      <c r="C74" s="65"/>
      <c r="D74" s="65" t="s">
        <v>290</v>
      </c>
      <c r="E74" s="65" t="s">
        <v>291</v>
      </c>
      <c r="F74" s="65"/>
      <c r="G74" s="65"/>
      <c r="H74" s="65"/>
      <c r="I74" s="65"/>
      <c r="J74" s="65"/>
      <c r="K74" s="65"/>
      <c r="L74" s="65"/>
      <c r="M74" s="285">
        <v>0</v>
      </c>
      <c r="N74" s="65" t="s">
        <v>1</v>
      </c>
    </row>
    <row r="75" spans="1:15" ht="15.75">
      <c r="A75" s="65"/>
      <c r="B75" s="65"/>
      <c r="C75" s="65"/>
      <c r="D75" s="65" t="s">
        <v>292</v>
      </c>
      <c r="E75" s="65" t="s">
        <v>293</v>
      </c>
      <c r="F75" s="65"/>
      <c r="G75" s="65"/>
      <c r="H75" s="65"/>
      <c r="I75" s="65"/>
      <c r="J75" s="65"/>
      <c r="K75" s="65"/>
      <c r="L75" s="65"/>
      <c r="M75" s="285">
        <v>1</v>
      </c>
      <c r="N75" s="65" t="s">
        <v>1</v>
      </c>
      <c r="O75" s="82"/>
    </row>
    <row r="76" spans="1:15" ht="15.75">
      <c r="A76" s="65"/>
      <c r="B76" s="65"/>
      <c r="C76" s="65"/>
      <c r="D76" s="65" t="s">
        <v>294</v>
      </c>
      <c r="E76" s="65" t="s">
        <v>295</v>
      </c>
      <c r="F76" s="65"/>
      <c r="G76" s="65"/>
      <c r="H76" s="65"/>
      <c r="I76" s="65"/>
      <c r="J76" s="65"/>
      <c r="K76" s="65"/>
      <c r="L76" s="65"/>
      <c r="M76" s="285">
        <v>0</v>
      </c>
      <c r="N76" s="65" t="s">
        <v>1</v>
      </c>
      <c r="O76" s="82"/>
    </row>
    <row r="77" spans="1:15" ht="15.75">
      <c r="A77" s="65"/>
      <c r="B77" s="65"/>
      <c r="C77" s="65"/>
      <c r="D77" s="65"/>
      <c r="E77" s="65"/>
      <c r="F77" s="65"/>
      <c r="G77" s="65"/>
      <c r="H77" s="65"/>
      <c r="I77" s="65"/>
      <c r="J77" s="65"/>
      <c r="K77" s="65"/>
      <c r="L77" s="65" t="s">
        <v>276</v>
      </c>
      <c r="M77" s="65" t="s">
        <v>0</v>
      </c>
      <c r="N77" s="65"/>
      <c r="O77" s="82"/>
    </row>
    <row r="78" spans="1:15" ht="15.75">
      <c r="A78" s="65"/>
      <c r="B78" s="65"/>
      <c r="C78" s="65" t="s">
        <v>959</v>
      </c>
      <c r="D78" s="65"/>
      <c r="E78" s="65"/>
      <c r="F78" s="65"/>
      <c r="G78" s="65"/>
      <c r="H78" s="65"/>
      <c r="I78" s="65"/>
      <c r="J78" s="65"/>
      <c r="K78" s="65"/>
      <c r="L78" s="65"/>
      <c r="M78" s="65"/>
      <c r="N78" s="65"/>
      <c r="O78" s="82"/>
    </row>
    <row r="79" spans="1:15" ht="15.75">
      <c r="A79" s="65"/>
      <c r="B79" s="65"/>
      <c r="C79" s="65"/>
      <c r="D79" s="65" t="s">
        <v>290</v>
      </c>
      <c r="E79" s="65" t="s">
        <v>296</v>
      </c>
      <c r="F79" s="65"/>
      <c r="G79" s="65"/>
      <c r="H79" s="65"/>
      <c r="I79" s="65"/>
      <c r="J79" s="65"/>
      <c r="K79" s="65"/>
      <c r="L79" s="65"/>
      <c r="M79" s="285">
        <v>0</v>
      </c>
      <c r="N79" s="65" t="s">
        <v>1</v>
      </c>
      <c r="O79" s="82"/>
    </row>
    <row r="80" spans="1:15" ht="15.75">
      <c r="A80" s="65"/>
      <c r="B80" s="65"/>
      <c r="C80" s="65"/>
      <c r="D80" s="65" t="s">
        <v>292</v>
      </c>
      <c r="E80" s="65" t="s">
        <v>297</v>
      </c>
      <c r="F80" s="65"/>
      <c r="G80" s="65"/>
      <c r="H80" s="65"/>
      <c r="I80" s="65"/>
      <c r="J80" s="65"/>
      <c r="K80" s="65"/>
      <c r="L80" s="65"/>
      <c r="M80" s="285">
        <v>1</v>
      </c>
      <c r="N80" s="65" t="s">
        <v>1</v>
      </c>
      <c r="O80" s="82"/>
    </row>
    <row r="81" spans="1:18" ht="15.75">
      <c r="A81" s="65"/>
      <c r="B81" s="65"/>
      <c r="C81" s="65"/>
      <c r="D81" s="65" t="s">
        <v>294</v>
      </c>
      <c r="E81" s="65" t="s">
        <v>298</v>
      </c>
      <c r="F81" s="65"/>
      <c r="G81" s="65"/>
      <c r="H81" s="65"/>
      <c r="I81" s="65"/>
      <c r="J81" s="65"/>
      <c r="K81" s="65"/>
      <c r="L81" s="65"/>
      <c r="M81" s="285">
        <v>0</v>
      </c>
      <c r="N81" s="65" t="s">
        <v>1</v>
      </c>
      <c r="O81" s="82"/>
    </row>
    <row r="82" spans="1:18" ht="15.75">
      <c r="A82" s="68"/>
      <c r="B82" s="65"/>
      <c r="C82" s="65"/>
      <c r="D82" s="65"/>
      <c r="E82" s="65"/>
      <c r="F82" s="65"/>
      <c r="G82" s="65"/>
      <c r="H82" s="65"/>
      <c r="I82" s="65"/>
      <c r="J82" s="65"/>
      <c r="K82" s="65"/>
      <c r="L82" s="65" t="s">
        <v>276</v>
      </c>
      <c r="M82" s="65" t="s">
        <v>0</v>
      </c>
      <c r="N82" s="65"/>
      <c r="O82" s="1"/>
    </row>
    <row r="83" spans="1:18" ht="15.75">
      <c r="A83" s="65"/>
      <c r="B83" s="65"/>
      <c r="C83" s="65"/>
      <c r="D83" s="65"/>
      <c r="E83" s="65"/>
      <c r="F83" s="65"/>
      <c r="G83" s="65"/>
      <c r="H83" s="65"/>
      <c r="I83" s="65"/>
      <c r="J83" s="65"/>
      <c r="K83" s="65"/>
      <c r="L83" s="65"/>
      <c r="M83" s="65"/>
      <c r="N83" s="65"/>
      <c r="O83" s="82"/>
    </row>
    <row r="84" spans="1:18" ht="15.75">
      <c r="A84" s="65"/>
      <c r="B84" s="65"/>
      <c r="C84" s="65"/>
      <c r="D84" s="65"/>
      <c r="E84" s="65"/>
      <c r="F84" s="65"/>
      <c r="G84" s="65"/>
      <c r="H84" s="65"/>
      <c r="I84" s="65"/>
      <c r="J84" s="65"/>
      <c r="K84" s="65" t="s">
        <v>960</v>
      </c>
      <c r="L84" s="65"/>
      <c r="M84" s="65">
        <v>11</v>
      </c>
      <c r="N84" s="65"/>
      <c r="O84" s="71"/>
    </row>
    <row r="85" spans="1:18" ht="15.75">
      <c r="O85" s="82"/>
    </row>
    <row r="86" spans="1:18" s="52" customFormat="1" ht="15" customHeight="1">
      <c r="A86" s="79" t="s">
        <v>438</v>
      </c>
      <c r="B86" s="80"/>
      <c r="C86" s="79"/>
      <c r="D86" s="79"/>
      <c r="E86" s="79"/>
      <c r="F86" s="79"/>
      <c r="G86" s="79"/>
      <c r="H86" s="79"/>
      <c r="I86" s="79"/>
      <c r="J86" s="6"/>
      <c r="K86" s="81"/>
      <c r="O86" s="82"/>
      <c r="P86" s="82"/>
      <c r="Q86" s="82"/>
      <c r="R86" s="82"/>
    </row>
    <row r="87" spans="1:18" s="52" customFormat="1" ht="15" customHeight="1">
      <c r="A87" s="79"/>
      <c r="B87" s="83" t="s">
        <v>439</v>
      </c>
      <c r="C87" s="79"/>
      <c r="D87" s="79"/>
      <c r="E87" s="79"/>
      <c r="F87" s="79"/>
      <c r="G87" s="79"/>
      <c r="H87" s="79"/>
      <c r="I87" s="79"/>
      <c r="J87" s="6"/>
      <c r="K87" s="81"/>
      <c r="O87" s="82"/>
      <c r="P87" s="82"/>
      <c r="Q87" s="82"/>
      <c r="R87" s="82"/>
    </row>
    <row r="88" spans="1:18" s="52" customFormat="1" ht="15" customHeight="1">
      <c r="B88" s="84"/>
      <c r="C88" s="52" t="s">
        <v>440</v>
      </c>
      <c r="J88" s="554">
        <v>1</v>
      </c>
      <c r="M88" s="82"/>
      <c r="N88" s="82"/>
      <c r="O88" s="82"/>
    </row>
    <row r="89" spans="1:18" s="52" customFormat="1" ht="15" customHeight="1">
      <c r="B89" s="84"/>
      <c r="C89" s="52" t="s">
        <v>441</v>
      </c>
      <c r="J89" s="554">
        <v>0</v>
      </c>
      <c r="M89" s="82"/>
      <c r="N89" s="82"/>
      <c r="O89" s="82"/>
    </row>
    <row r="90" spans="1:18" s="52" customFormat="1" ht="15" customHeight="1">
      <c r="B90" s="84"/>
      <c r="C90" s="52" t="s">
        <v>442</v>
      </c>
      <c r="J90" s="554">
        <v>1</v>
      </c>
      <c r="M90" s="82"/>
      <c r="N90" s="82"/>
      <c r="O90" s="82"/>
    </row>
    <row r="91" spans="1:18" s="52" customFormat="1" ht="15" customHeight="1">
      <c r="B91" s="84"/>
      <c r="C91" s="52" t="s">
        <v>443</v>
      </c>
      <c r="J91" s="554">
        <v>0</v>
      </c>
      <c r="M91" s="82"/>
      <c r="N91" s="82"/>
      <c r="O91" s="82"/>
    </row>
    <row r="92" spans="1:18" s="52" customFormat="1" ht="15" customHeight="1">
      <c r="B92" s="84" t="s">
        <v>444</v>
      </c>
      <c r="J92" s="11"/>
      <c r="M92" s="82"/>
      <c r="N92" s="82"/>
      <c r="O92" s="82"/>
    </row>
    <row r="93" spans="1:18" s="52" customFormat="1" ht="15" customHeight="1">
      <c r="B93" s="84"/>
      <c r="C93" s="52" t="s">
        <v>445</v>
      </c>
      <c r="J93" s="554">
        <v>1336</v>
      </c>
      <c r="K93" s="52" t="s">
        <v>446</v>
      </c>
      <c r="M93" s="1" t="s">
        <v>360</v>
      </c>
      <c r="N93" s="82"/>
      <c r="O93" s="82"/>
    </row>
    <row r="94" spans="1:18" s="52" customFormat="1" ht="15" customHeight="1">
      <c r="B94" s="84"/>
      <c r="C94" s="52" t="s">
        <v>447</v>
      </c>
      <c r="J94" s="554">
        <v>0</v>
      </c>
      <c r="K94" s="52" t="s">
        <v>446</v>
      </c>
      <c r="M94" s="82"/>
      <c r="N94" s="82"/>
      <c r="O94" s="82"/>
    </row>
    <row r="95" spans="1:18" s="52" customFormat="1" ht="15" customHeight="1">
      <c r="B95" s="84"/>
      <c r="C95" s="52" t="s">
        <v>448</v>
      </c>
      <c r="J95" s="554">
        <v>900</v>
      </c>
      <c r="K95" s="52" t="s">
        <v>446</v>
      </c>
      <c r="M95" s="71" t="s">
        <v>450</v>
      </c>
      <c r="N95" s="82"/>
      <c r="O95" s="82"/>
    </row>
    <row r="96" spans="1:18" s="52" customFormat="1" ht="15" customHeight="1">
      <c r="B96" s="84"/>
      <c r="C96" s="52" t="s">
        <v>449</v>
      </c>
      <c r="J96" s="554">
        <v>0</v>
      </c>
      <c r="K96" s="52" t="s">
        <v>446</v>
      </c>
      <c r="M96" s="82"/>
      <c r="N96" s="82"/>
      <c r="O96" s="82"/>
    </row>
    <row r="97" spans="2:13">
      <c r="B97" s="71"/>
      <c r="C97" s="71"/>
      <c r="D97" s="71"/>
      <c r="E97" s="71"/>
      <c r="F97" s="293"/>
      <c r="G97" s="293"/>
      <c r="H97" s="104"/>
      <c r="I97" s="71"/>
    </row>
    <row r="98" spans="2:13">
      <c r="B98" s="71"/>
      <c r="C98" s="71"/>
      <c r="D98" s="71"/>
      <c r="E98" s="71"/>
      <c r="F98" s="293"/>
      <c r="G98" s="293"/>
      <c r="H98" s="104"/>
      <c r="I98" s="71"/>
      <c r="M98" s="78" t="s">
        <v>3057</v>
      </c>
    </row>
    <row r="99" spans="2:13">
      <c r="B99" s="71"/>
      <c r="C99" s="71"/>
      <c r="D99" s="71"/>
      <c r="E99" s="71"/>
      <c r="F99" s="293"/>
      <c r="G99" s="293"/>
      <c r="H99" s="104"/>
      <c r="I99" s="71"/>
    </row>
    <row r="100" spans="2:13">
      <c r="B100" s="71"/>
      <c r="C100" s="71"/>
      <c r="D100" s="71"/>
      <c r="E100" s="71"/>
      <c r="F100" s="293"/>
      <c r="G100" s="293"/>
      <c r="H100" s="104"/>
      <c r="I100" s="71"/>
    </row>
    <row r="101" spans="2:13">
      <c r="B101" s="71"/>
      <c r="C101" s="71"/>
      <c r="D101" s="71"/>
      <c r="E101" s="71"/>
      <c r="F101" s="293"/>
      <c r="G101" s="293"/>
      <c r="H101" s="104"/>
      <c r="I101" s="71"/>
    </row>
    <row r="102" spans="2:13">
      <c r="B102" s="71"/>
      <c r="C102" s="71"/>
      <c r="D102" s="71"/>
      <c r="E102" s="71"/>
      <c r="F102" s="293"/>
      <c r="G102" s="293"/>
      <c r="H102" s="104"/>
      <c r="I102" s="71"/>
    </row>
    <row r="103" spans="2:13">
      <c r="B103" s="71"/>
      <c r="C103" s="71"/>
      <c r="D103" s="71"/>
      <c r="E103" s="71"/>
      <c r="F103" s="293"/>
      <c r="G103" s="293"/>
      <c r="H103" s="104"/>
      <c r="I103" s="71"/>
    </row>
    <row r="104" spans="2:13">
      <c r="B104" s="71"/>
      <c r="C104" s="71"/>
      <c r="D104" s="71"/>
      <c r="E104" s="71"/>
      <c r="F104" s="293"/>
      <c r="G104" s="293"/>
      <c r="H104" s="104"/>
      <c r="I104" s="71"/>
    </row>
    <row r="105" spans="2:13">
      <c r="B105" s="71"/>
      <c r="C105" s="71"/>
      <c r="D105" s="71"/>
      <c r="E105" s="71"/>
      <c r="F105" s="293"/>
      <c r="G105" s="293"/>
      <c r="H105" s="104"/>
      <c r="I105" s="71"/>
    </row>
    <row r="106" spans="2:13">
      <c r="B106" s="71"/>
      <c r="C106" s="71"/>
      <c r="D106" s="71"/>
      <c r="E106" s="71"/>
      <c r="F106" s="71"/>
      <c r="G106" s="71"/>
      <c r="H106" s="71"/>
      <c r="I106" s="71"/>
    </row>
    <row r="107" spans="2:13">
      <c r="B107" s="71"/>
      <c r="C107" s="71"/>
      <c r="D107" s="71"/>
      <c r="E107" s="71"/>
      <c r="F107" s="71"/>
      <c r="G107" s="71"/>
      <c r="H107" s="71"/>
      <c r="I107" s="71"/>
    </row>
  </sheetData>
  <mergeCells count="2">
    <mergeCell ref="O1:O6"/>
    <mergeCell ref="O7:O11"/>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7"/>
  <sheetViews>
    <sheetView workbookViewId="0">
      <selection activeCell="C17" sqref="C17"/>
    </sheetView>
  </sheetViews>
  <sheetFormatPr defaultRowHeight="15"/>
  <cols>
    <col min="1" max="1" width="20.140625" customWidth="1"/>
  </cols>
  <sheetData>
    <row r="1" spans="1:15" ht="15" customHeight="1">
      <c r="A1" s="777" t="s">
        <v>399</v>
      </c>
      <c r="B1" s="777"/>
      <c r="C1" s="777"/>
      <c r="D1" s="777"/>
      <c r="E1" s="777"/>
      <c r="F1" s="777"/>
      <c r="G1" s="777"/>
      <c r="H1" s="777"/>
      <c r="I1" s="777"/>
      <c r="J1" s="777"/>
      <c r="K1" s="777"/>
      <c r="L1" s="777"/>
      <c r="M1" s="777"/>
      <c r="N1" s="777"/>
      <c r="O1" s="777"/>
    </row>
    <row r="2" spans="1:15">
      <c r="A2" s="777"/>
      <c r="B2" s="777"/>
      <c r="C2" s="777"/>
      <c r="D2" s="777"/>
      <c r="E2" s="777"/>
      <c r="F2" s="777"/>
      <c r="G2" s="777"/>
      <c r="H2" s="777"/>
      <c r="I2" s="777"/>
      <c r="J2" s="777"/>
      <c r="K2" s="777"/>
      <c r="L2" s="777"/>
      <c r="M2" s="777"/>
      <c r="N2" s="777"/>
      <c r="O2" s="777"/>
    </row>
    <row r="3" spans="1:15">
      <c r="A3" s="777"/>
      <c r="B3" s="777"/>
      <c r="C3" s="777"/>
      <c r="D3" s="777"/>
      <c r="E3" s="777"/>
      <c r="F3" s="777"/>
      <c r="G3" s="777"/>
      <c r="H3" s="777"/>
      <c r="I3" s="777"/>
      <c r="J3" s="777"/>
      <c r="K3" s="777"/>
      <c r="L3" s="777"/>
      <c r="M3" s="777"/>
      <c r="N3" s="777"/>
      <c r="O3" s="777"/>
    </row>
    <row r="4" spans="1:15">
      <c r="A4" s="777"/>
      <c r="B4" s="777"/>
      <c r="C4" s="777"/>
      <c r="D4" s="777"/>
      <c r="E4" s="777"/>
      <c r="F4" s="777"/>
      <c r="G4" s="777"/>
      <c r="H4" s="777"/>
      <c r="I4" s="777"/>
      <c r="J4" s="777"/>
      <c r="K4" s="777"/>
      <c r="L4" s="777"/>
      <c r="M4" s="777"/>
      <c r="N4" s="777"/>
      <c r="O4" s="777"/>
    </row>
    <row r="5" spans="1:15">
      <c r="A5" s="777"/>
      <c r="B5" s="777"/>
      <c r="C5" s="777"/>
      <c r="D5" s="777"/>
      <c r="E5" s="777"/>
      <c r="F5" s="777"/>
      <c r="G5" s="777"/>
      <c r="H5" s="777"/>
      <c r="I5" s="777"/>
      <c r="J5" s="777"/>
      <c r="K5" s="777"/>
      <c r="L5" s="777"/>
      <c r="M5" s="777"/>
      <c r="N5" s="777"/>
      <c r="O5" s="777"/>
    </row>
    <row r="6" spans="1:15">
      <c r="A6" s="777"/>
      <c r="B6" s="777"/>
      <c r="C6" s="777"/>
      <c r="D6" s="777"/>
      <c r="E6" s="777"/>
      <c r="F6" s="777"/>
      <c r="G6" s="777"/>
      <c r="H6" s="777"/>
      <c r="I6" s="777"/>
      <c r="J6" s="777"/>
      <c r="K6" s="777"/>
      <c r="L6" s="777"/>
      <c r="M6" s="777"/>
      <c r="N6" s="777"/>
      <c r="O6" s="777"/>
    </row>
    <row r="8" spans="1:15" ht="15" customHeight="1">
      <c r="A8" s="778" t="s">
        <v>3333</v>
      </c>
      <c r="B8" s="778"/>
      <c r="C8" s="778"/>
      <c r="D8" s="778"/>
      <c r="E8" s="778"/>
      <c r="F8" s="778"/>
      <c r="G8" s="778"/>
      <c r="H8" s="778"/>
      <c r="I8" s="778"/>
      <c r="J8" s="778"/>
      <c r="K8" s="778"/>
      <c r="L8" s="778"/>
      <c r="M8" s="778"/>
      <c r="N8" s="778"/>
      <c r="O8" s="778"/>
    </row>
    <row r="9" spans="1:15">
      <c r="A9" s="778"/>
      <c r="B9" s="778"/>
      <c r="C9" s="778"/>
      <c r="D9" s="778"/>
      <c r="E9" s="778"/>
      <c r="F9" s="778"/>
      <c r="G9" s="778"/>
      <c r="H9" s="778"/>
      <c r="I9" s="778"/>
      <c r="J9" s="778"/>
      <c r="K9" s="778"/>
      <c r="L9" s="778"/>
      <c r="M9" s="778"/>
      <c r="N9" s="778"/>
      <c r="O9" s="778"/>
    </row>
    <row r="10" spans="1:15">
      <c r="A10" s="778"/>
      <c r="B10" s="778"/>
      <c r="C10" s="778"/>
      <c r="D10" s="778"/>
      <c r="E10" s="778"/>
      <c r="F10" s="778"/>
      <c r="G10" s="778"/>
      <c r="H10" s="778"/>
      <c r="I10" s="778"/>
      <c r="J10" s="778"/>
      <c r="K10" s="778"/>
      <c r="L10" s="778"/>
      <c r="M10" s="778"/>
      <c r="N10" s="778"/>
      <c r="O10" s="778"/>
    </row>
    <row r="11" spans="1:15">
      <c r="A11" s="778"/>
      <c r="B11" s="778"/>
      <c r="C11" s="778"/>
      <c r="D11" s="778"/>
      <c r="E11" s="778"/>
      <c r="F11" s="778"/>
      <c r="G11" s="778"/>
      <c r="H11" s="778"/>
      <c r="I11" s="778"/>
      <c r="J11" s="778"/>
      <c r="K11" s="778"/>
      <c r="L11" s="778"/>
      <c r="M11" s="778"/>
      <c r="N11" s="778"/>
      <c r="O11" s="778"/>
    </row>
    <row r="12" spans="1:15">
      <c r="A12" s="778"/>
      <c r="B12" s="778"/>
      <c r="C12" s="778"/>
      <c r="D12" s="778"/>
      <c r="E12" s="778"/>
      <c r="F12" s="778"/>
      <c r="G12" s="778"/>
      <c r="H12" s="778"/>
      <c r="I12" s="778"/>
      <c r="J12" s="778"/>
      <c r="K12" s="778"/>
      <c r="L12" s="778"/>
      <c r="M12" s="778"/>
      <c r="N12" s="778"/>
      <c r="O12" s="778"/>
    </row>
    <row r="14" spans="1:15">
      <c r="A14" s="90" t="s">
        <v>3430</v>
      </c>
      <c r="B14" s="90" t="s">
        <v>3432</v>
      </c>
      <c r="C14" s="90" t="s">
        <v>3429</v>
      </c>
    </row>
    <row r="15" spans="1:15">
      <c r="A15" t="s">
        <v>3447</v>
      </c>
      <c r="B15">
        <v>0.7</v>
      </c>
      <c r="C15">
        <v>21.39</v>
      </c>
    </row>
    <row r="16" spans="1:15">
      <c r="A16" t="s">
        <v>3448</v>
      </c>
      <c r="B16">
        <v>0.3</v>
      </c>
      <c r="C16">
        <v>29.12</v>
      </c>
    </row>
    <row r="17" spans="3:3">
      <c r="C17" s="702">
        <f>SUMPRODUCT(B15:B16,C15:C16)</f>
        <v>23.709</v>
      </c>
    </row>
  </sheetData>
  <mergeCells count="2">
    <mergeCell ref="A1:O6"/>
    <mergeCell ref="A8:O12"/>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
  <sheetViews>
    <sheetView topLeftCell="D1" workbookViewId="0">
      <selection activeCell="O7" sqref="O7:O11"/>
    </sheetView>
  </sheetViews>
  <sheetFormatPr defaultRowHeight="15"/>
  <cols>
    <col min="14" max="14" width="11.7109375" customWidth="1"/>
    <col min="15" max="15" width="82" customWidth="1"/>
  </cols>
  <sheetData>
    <row r="1" spans="1:15" ht="15.75" customHeight="1">
      <c r="A1" s="284" t="s">
        <v>256</v>
      </c>
      <c r="B1" s="284"/>
      <c r="C1" s="284"/>
      <c r="D1" s="284"/>
      <c r="E1" s="284"/>
      <c r="F1" s="284"/>
      <c r="G1" s="284"/>
      <c r="H1" s="284"/>
      <c r="I1" s="284"/>
      <c r="J1" s="284"/>
      <c r="K1" s="284"/>
      <c r="L1" s="284"/>
      <c r="M1" s="284"/>
      <c r="N1" s="284"/>
      <c r="O1" s="777" t="s">
        <v>399</v>
      </c>
    </row>
    <row r="2" spans="1:15" ht="15.75">
      <c r="A2" s="65"/>
      <c r="B2" s="65"/>
      <c r="C2" s="65"/>
      <c r="D2" s="65"/>
      <c r="E2" s="65"/>
      <c r="F2" s="65"/>
      <c r="G2" s="65"/>
      <c r="H2" s="65"/>
      <c r="I2" s="65"/>
      <c r="J2" s="65"/>
      <c r="K2" s="65"/>
      <c r="L2" s="65"/>
      <c r="M2" s="65" t="s">
        <v>257</v>
      </c>
      <c r="N2" s="65" t="s">
        <v>311</v>
      </c>
      <c r="O2" s="777"/>
    </row>
    <row r="3" spans="1:15" ht="15.75">
      <c r="A3" s="65"/>
      <c r="B3" s="65" t="s">
        <v>258</v>
      </c>
      <c r="C3" s="65"/>
      <c r="D3" s="65"/>
      <c r="E3" s="65"/>
      <c r="F3" s="65"/>
      <c r="G3" s="65"/>
      <c r="H3" s="65"/>
      <c r="I3" s="65"/>
      <c r="J3" s="65"/>
      <c r="K3" s="65"/>
      <c r="L3" s="65"/>
      <c r="M3" s="285" t="s">
        <v>322</v>
      </c>
      <c r="N3" s="65"/>
      <c r="O3" s="777"/>
    </row>
    <row r="4" spans="1:15" ht="15.75">
      <c r="A4" s="65"/>
      <c r="B4" s="65"/>
      <c r="C4" s="65"/>
      <c r="D4" s="65"/>
      <c r="E4" s="65"/>
      <c r="F4" s="65"/>
      <c r="G4" s="65"/>
      <c r="H4" s="65"/>
      <c r="I4" s="65"/>
      <c r="J4" s="65"/>
      <c r="K4" s="65"/>
      <c r="L4" s="65"/>
      <c r="M4" s="65"/>
      <c r="N4" s="65"/>
      <c r="O4" s="777"/>
    </row>
    <row r="5" spans="1:15" ht="15.75">
      <c r="A5" s="65"/>
      <c r="B5" s="65" t="s">
        <v>259</v>
      </c>
      <c r="C5" s="65"/>
      <c r="D5" s="65"/>
      <c r="E5" s="65"/>
      <c r="F5" s="65"/>
      <c r="G5" s="65"/>
      <c r="H5" s="65"/>
      <c r="I5" s="65"/>
      <c r="J5" s="65"/>
      <c r="K5" s="65"/>
      <c r="L5" s="65"/>
      <c r="M5" s="65"/>
      <c r="N5" s="65"/>
      <c r="O5" s="777"/>
    </row>
    <row r="6" spans="1:15" ht="15.75">
      <c r="A6" s="65"/>
      <c r="B6" s="65"/>
      <c r="C6" s="65" t="s">
        <v>260</v>
      </c>
      <c r="D6" s="65"/>
      <c r="E6" s="65"/>
      <c r="F6" s="65"/>
      <c r="G6" s="65"/>
      <c r="H6" s="65"/>
      <c r="I6" s="65"/>
      <c r="J6" s="65"/>
      <c r="K6" s="65"/>
      <c r="L6" s="66"/>
      <c r="M6" s="551">
        <v>8</v>
      </c>
      <c r="N6" s="65" t="s">
        <v>69</v>
      </c>
      <c r="O6" s="777"/>
    </row>
    <row r="7" spans="1:15" ht="15.75">
      <c r="A7" s="65"/>
      <c r="B7" s="65"/>
      <c r="C7" s="65" t="s">
        <v>261</v>
      </c>
      <c r="D7" s="65"/>
      <c r="E7" s="65"/>
      <c r="F7" s="65"/>
      <c r="G7" s="65"/>
      <c r="H7" s="65"/>
      <c r="I7" s="65"/>
      <c r="J7" s="65"/>
      <c r="K7" s="65"/>
      <c r="L7" s="66"/>
      <c r="M7" s="286">
        <v>1.0143369175627239</v>
      </c>
      <c r="N7" s="65" t="s">
        <v>312</v>
      </c>
      <c r="O7" s="778" t="s">
        <v>3333</v>
      </c>
    </row>
    <row r="8" spans="1:15" ht="15.75">
      <c r="A8" s="65"/>
      <c r="B8" s="65"/>
      <c r="C8" s="65" t="s">
        <v>262</v>
      </c>
      <c r="D8" s="65"/>
      <c r="E8" s="65"/>
      <c r="F8" s="65"/>
      <c r="G8" s="65"/>
      <c r="H8" s="65"/>
      <c r="I8" s="65"/>
      <c r="J8" s="65"/>
      <c r="K8" s="65"/>
      <c r="L8" s="66"/>
      <c r="M8" s="286">
        <v>6.1009200000000003</v>
      </c>
      <c r="N8" s="65" t="s">
        <v>319</v>
      </c>
      <c r="O8" s="778"/>
    </row>
    <row r="9" spans="1:15" ht="15.75">
      <c r="A9" s="65"/>
      <c r="B9" s="65"/>
      <c r="C9" s="65"/>
      <c r="D9" s="65"/>
      <c r="E9" s="65"/>
      <c r="F9" s="65"/>
      <c r="G9" s="65"/>
      <c r="H9" s="65"/>
      <c r="I9" s="65"/>
      <c r="J9" s="65"/>
      <c r="K9" s="65"/>
      <c r="L9" s="65"/>
      <c r="M9" s="65"/>
      <c r="N9" s="65"/>
      <c r="O9" s="778"/>
    </row>
    <row r="10" spans="1:15" ht="15.75">
      <c r="A10" s="65"/>
      <c r="B10" s="65" t="s">
        <v>263</v>
      </c>
      <c r="C10" s="65"/>
      <c r="D10" s="65"/>
      <c r="E10" s="65"/>
      <c r="F10" s="65"/>
      <c r="G10" s="65"/>
      <c r="H10" s="65"/>
      <c r="I10" s="65"/>
      <c r="J10" s="65"/>
      <c r="K10" s="65"/>
      <c r="L10" s="65"/>
      <c r="M10" s="65"/>
      <c r="N10" s="65"/>
      <c r="O10" s="778"/>
    </row>
    <row r="11" spans="1:15" ht="15.75">
      <c r="A11" s="65"/>
      <c r="B11" s="65"/>
      <c r="C11" s="65" t="s">
        <v>264</v>
      </c>
      <c r="D11" s="65"/>
      <c r="E11" s="65"/>
      <c r="F11" s="65"/>
      <c r="G11" s="65"/>
      <c r="H11" s="65"/>
      <c r="I11" s="65"/>
      <c r="J11" s="65"/>
      <c r="K11" s="65"/>
      <c r="L11" s="66"/>
      <c r="M11" s="285">
        <v>32</v>
      </c>
      <c r="N11" s="65" t="s">
        <v>69</v>
      </c>
      <c r="O11" s="778"/>
    </row>
    <row r="12" spans="1:15" ht="15.75">
      <c r="A12" s="65"/>
      <c r="B12" s="65"/>
      <c r="C12" s="65" t="s">
        <v>265</v>
      </c>
      <c r="D12" s="65"/>
      <c r="E12" s="65"/>
      <c r="F12" s="65"/>
      <c r="G12" s="65"/>
      <c r="H12" s="65"/>
      <c r="I12" s="65"/>
      <c r="J12" s="65"/>
      <c r="K12" s="65"/>
      <c r="L12" s="66"/>
      <c r="M12" s="286">
        <v>0.86544342507645255</v>
      </c>
      <c r="N12" s="65" t="s">
        <v>312</v>
      </c>
    </row>
    <row r="13" spans="1:15" ht="15.75">
      <c r="A13" s="65"/>
      <c r="B13" s="65"/>
      <c r="C13" s="65" t="s">
        <v>266</v>
      </c>
      <c r="D13" s="65"/>
      <c r="E13" s="65"/>
      <c r="F13" s="65"/>
      <c r="G13" s="65"/>
      <c r="H13" s="65"/>
      <c r="I13" s="65"/>
      <c r="J13" s="65"/>
      <c r="K13" s="65"/>
      <c r="L13" s="66"/>
      <c r="M13" s="286">
        <v>5.4650400000000001</v>
      </c>
      <c r="N13" s="65" t="s">
        <v>319</v>
      </c>
    </row>
    <row r="14" spans="1:15" ht="15.75">
      <c r="A14" s="65"/>
      <c r="B14" s="65"/>
      <c r="C14" s="65"/>
      <c r="D14" s="65"/>
      <c r="E14" s="65"/>
      <c r="F14" s="65"/>
      <c r="G14" s="65"/>
      <c r="H14" s="65"/>
      <c r="I14" s="65"/>
      <c r="J14" s="65"/>
      <c r="K14" s="65"/>
      <c r="L14" s="65"/>
      <c r="M14" s="65"/>
      <c r="N14" s="65"/>
    </row>
    <row r="15" spans="1:15" ht="15.75">
      <c r="A15" s="65"/>
      <c r="B15" s="65" t="s">
        <v>267</v>
      </c>
      <c r="C15" s="65"/>
      <c r="D15" s="65"/>
      <c r="E15" s="65"/>
      <c r="F15" s="65"/>
      <c r="G15" s="65"/>
      <c r="H15" s="65"/>
      <c r="I15" s="65"/>
      <c r="J15" s="65"/>
      <c r="K15" s="65"/>
      <c r="L15" s="65"/>
      <c r="M15" s="65"/>
      <c r="N15" s="65"/>
    </row>
    <row r="16" spans="1:15" ht="15.75">
      <c r="A16" s="65"/>
      <c r="B16" s="65"/>
      <c r="C16" s="65" t="s">
        <v>268</v>
      </c>
      <c r="D16" s="65"/>
      <c r="E16" s="65"/>
      <c r="F16" s="65"/>
      <c r="G16" s="65"/>
      <c r="H16" s="65"/>
      <c r="I16" s="65"/>
      <c r="J16" s="65"/>
      <c r="K16" s="65"/>
      <c r="L16" s="66"/>
      <c r="M16" s="286">
        <v>59.372302158273357</v>
      </c>
      <c r="N16" s="65" t="s">
        <v>69</v>
      </c>
    </row>
    <row r="17" spans="1:14" ht="15.75">
      <c r="A17" s="65"/>
      <c r="B17" s="65"/>
      <c r="C17" s="65" t="s">
        <v>269</v>
      </c>
      <c r="D17" s="65"/>
      <c r="E17" s="65"/>
      <c r="F17" s="65"/>
      <c r="G17" s="65"/>
      <c r="H17" s="65"/>
      <c r="I17" s="65"/>
      <c r="J17" s="65"/>
      <c r="K17" s="65"/>
      <c r="L17" s="66"/>
      <c r="M17" s="287">
        <v>0.7413333333333334</v>
      </c>
      <c r="N17" s="65" t="s">
        <v>312</v>
      </c>
    </row>
    <row r="18" spans="1:14" ht="15.75">
      <c r="A18" s="65"/>
      <c r="B18" s="65"/>
      <c r="C18" s="65" t="s">
        <v>270</v>
      </c>
      <c r="D18" s="65"/>
      <c r="E18" s="65"/>
      <c r="F18" s="65"/>
      <c r="G18" s="65"/>
      <c r="H18" s="65"/>
      <c r="I18" s="65"/>
      <c r="J18" s="65"/>
      <c r="K18" s="65"/>
      <c r="L18" s="66"/>
      <c r="M18" s="287">
        <v>5.3935573129302901</v>
      </c>
      <c r="N18" s="65" t="s">
        <v>319</v>
      </c>
    </row>
    <row r="19" spans="1:14" ht="15.75">
      <c r="A19" s="65"/>
      <c r="B19" s="65"/>
      <c r="C19" s="65"/>
      <c r="D19" s="65"/>
      <c r="E19" s="65"/>
      <c r="F19" s="65"/>
      <c r="G19" s="65"/>
      <c r="H19" s="65"/>
      <c r="I19" s="65"/>
      <c r="J19" s="65"/>
      <c r="K19" s="65"/>
      <c r="L19" s="65"/>
      <c r="M19" s="65"/>
      <c r="N19" s="65"/>
    </row>
    <row r="20" spans="1:14" ht="15.75">
      <c r="A20" s="65"/>
      <c r="B20" s="65"/>
      <c r="C20" s="65"/>
      <c r="D20" s="65"/>
      <c r="E20" s="65"/>
      <c r="F20" s="65"/>
      <c r="G20" s="65"/>
      <c r="H20" s="65"/>
      <c r="I20" s="65"/>
      <c r="J20" s="65"/>
      <c r="K20" s="65"/>
      <c r="L20" s="65"/>
      <c r="M20" s="65"/>
      <c r="N20" s="65"/>
    </row>
    <row r="21" spans="1:14" ht="15.75">
      <c r="A21" s="65"/>
      <c r="B21" s="65" t="s">
        <v>271</v>
      </c>
      <c r="C21" s="65"/>
      <c r="D21" s="65"/>
      <c r="E21" s="65"/>
      <c r="F21" s="65"/>
      <c r="G21" s="65"/>
      <c r="H21" s="65"/>
      <c r="I21" s="65"/>
      <c r="J21" s="65"/>
      <c r="K21" s="65"/>
      <c r="L21" s="66"/>
      <c r="M21" s="288">
        <v>1500</v>
      </c>
      <c r="N21" s="65" t="s">
        <v>313</v>
      </c>
    </row>
    <row r="22" spans="1:14" ht="15.75">
      <c r="A22" s="65"/>
      <c r="B22" s="65"/>
      <c r="C22" s="65"/>
      <c r="D22" s="65"/>
      <c r="E22" s="65"/>
      <c r="F22" s="65"/>
      <c r="G22" s="65"/>
      <c r="H22" s="65"/>
      <c r="I22" s="65"/>
      <c r="J22" s="65"/>
      <c r="K22" s="65"/>
      <c r="L22" s="66"/>
      <c r="M22" s="289">
        <v>8197559.9999999991</v>
      </c>
      <c r="N22" s="65" t="s">
        <v>320</v>
      </c>
    </row>
    <row r="23" spans="1:14" ht="15.75">
      <c r="A23" s="65"/>
      <c r="B23" s="65"/>
      <c r="C23" s="65"/>
      <c r="D23" s="65"/>
      <c r="E23" s="65"/>
      <c r="F23" s="65"/>
      <c r="G23" s="65"/>
      <c r="H23" s="65"/>
      <c r="I23" s="65"/>
      <c r="J23" s="65"/>
      <c r="K23" s="65"/>
      <c r="L23" s="66"/>
      <c r="M23" s="289">
        <v>8648835.6779999975</v>
      </c>
      <c r="N23" s="65" t="s">
        <v>314</v>
      </c>
    </row>
    <row r="24" spans="1:14" ht="15.75">
      <c r="A24" s="65"/>
      <c r="B24" s="65"/>
      <c r="C24" s="65"/>
      <c r="D24" s="65"/>
      <c r="E24" s="65"/>
      <c r="F24" s="65"/>
      <c r="G24" s="65"/>
      <c r="H24" s="65"/>
      <c r="I24" s="65"/>
      <c r="J24" s="65"/>
      <c r="K24" s="65"/>
      <c r="L24" s="65"/>
      <c r="M24" s="65"/>
      <c r="N24" s="65"/>
    </row>
    <row r="25" spans="1:14" ht="15.75">
      <c r="A25" s="65"/>
      <c r="B25" s="65" t="s">
        <v>272</v>
      </c>
      <c r="C25" s="65"/>
      <c r="D25" s="65"/>
      <c r="E25" s="65"/>
      <c r="F25" s="65"/>
      <c r="G25" s="65"/>
      <c r="H25" s="65"/>
      <c r="I25" s="65"/>
      <c r="J25" s="65"/>
      <c r="K25" s="65"/>
      <c r="L25" s="65"/>
      <c r="M25" s="65"/>
      <c r="N25" s="65"/>
    </row>
    <row r="26" spans="1:14" ht="15.75">
      <c r="A26" s="65"/>
      <c r="B26" s="65"/>
      <c r="C26" s="65" t="s">
        <v>273</v>
      </c>
      <c r="D26" s="65"/>
      <c r="E26" s="65"/>
      <c r="F26" s="65"/>
      <c r="G26" s="65"/>
      <c r="H26" s="65"/>
      <c r="I26" s="65"/>
      <c r="J26" s="65"/>
      <c r="K26" s="65"/>
      <c r="L26" s="65"/>
      <c r="M26" s="65"/>
      <c r="N26" s="65"/>
    </row>
    <row r="27" spans="1:14" ht="15.75">
      <c r="A27" s="65"/>
      <c r="B27" s="65"/>
      <c r="C27" s="65"/>
      <c r="D27" s="65" t="s">
        <v>274</v>
      </c>
      <c r="E27" s="65"/>
      <c r="F27" s="65"/>
      <c r="G27" s="65"/>
      <c r="H27" s="65"/>
      <c r="I27" s="65"/>
      <c r="J27" s="65"/>
      <c r="K27" s="65"/>
      <c r="L27" s="66"/>
      <c r="M27" s="551">
        <v>1</v>
      </c>
      <c r="N27" s="65" t="s">
        <v>1</v>
      </c>
    </row>
    <row r="28" spans="1:14" ht="15.75">
      <c r="A28" s="65"/>
      <c r="B28" s="65"/>
      <c r="C28" s="65"/>
      <c r="D28" s="65" t="s">
        <v>275</v>
      </c>
      <c r="E28" s="65"/>
      <c r="F28" s="65"/>
      <c r="G28" s="65"/>
      <c r="H28" s="65"/>
      <c r="I28" s="65"/>
      <c r="J28" s="65"/>
      <c r="K28" s="65"/>
      <c r="L28" s="66"/>
      <c r="M28" s="285">
        <v>0</v>
      </c>
      <c r="N28" s="65" t="s">
        <v>1</v>
      </c>
    </row>
    <row r="29" spans="1:14" ht="15.75">
      <c r="A29" s="65"/>
      <c r="B29" s="65"/>
      <c r="C29" s="65"/>
      <c r="D29" s="65"/>
      <c r="E29" s="65"/>
      <c r="F29" s="65"/>
      <c r="G29" s="65"/>
      <c r="H29" s="65"/>
      <c r="I29" s="65"/>
      <c r="J29" s="65"/>
      <c r="K29" s="65"/>
      <c r="L29" s="65" t="s">
        <v>276</v>
      </c>
      <c r="M29" s="65" t="s">
        <v>0</v>
      </c>
      <c r="N29" s="65"/>
    </row>
    <row r="30" spans="1:14" ht="15.75">
      <c r="A30" s="65"/>
      <c r="B30" s="65"/>
      <c r="C30" s="65"/>
      <c r="D30" s="65"/>
      <c r="E30" s="65"/>
      <c r="F30" s="65"/>
      <c r="G30" s="65"/>
      <c r="H30" s="65"/>
      <c r="I30" s="65"/>
      <c r="J30" s="65"/>
      <c r="K30" s="65"/>
      <c r="L30" s="65"/>
      <c r="M30" s="65"/>
      <c r="N30" s="65"/>
    </row>
    <row r="31" spans="1:14" ht="15.75">
      <c r="A31" s="65"/>
      <c r="B31" s="65"/>
      <c r="C31" s="65" t="s">
        <v>277</v>
      </c>
      <c r="D31" s="65"/>
      <c r="E31" s="65"/>
      <c r="F31" s="65"/>
      <c r="G31" s="65"/>
      <c r="H31" s="65"/>
      <c r="I31" s="65"/>
      <c r="J31" s="65"/>
      <c r="K31" s="65"/>
      <c r="L31" s="65"/>
      <c r="M31" s="65"/>
      <c r="N31" s="65"/>
    </row>
    <row r="32" spans="1:14" ht="15.75">
      <c r="A32" s="65"/>
      <c r="B32" s="65"/>
      <c r="C32" s="65"/>
      <c r="D32" s="65" t="s">
        <v>278</v>
      </c>
      <c r="E32" s="65"/>
      <c r="F32" s="65"/>
      <c r="G32" s="65"/>
      <c r="H32" s="65"/>
      <c r="I32" s="65"/>
      <c r="J32" s="65"/>
      <c r="K32" s="65"/>
      <c r="L32" s="66"/>
      <c r="M32" s="551">
        <v>1</v>
      </c>
      <c r="N32" s="65" t="s">
        <v>1</v>
      </c>
    </row>
    <row r="33" spans="1:14" ht="15.75">
      <c r="A33" s="65"/>
      <c r="B33" s="65"/>
      <c r="C33" s="65"/>
      <c r="D33" s="65" t="s">
        <v>279</v>
      </c>
      <c r="E33" s="65"/>
      <c r="F33" s="65"/>
      <c r="G33" s="65"/>
      <c r="H33" s="65"/>
      <c r="I33" s="65"/>
      <c r="J33" s="65"/>
      <c r="K33" s="65"/>
      <c r="L33" s="66"/>
      <c r="M33" s="285">
        <v>0</v>
      </c>
      <c r="N33" s="65" t="s">
        <v>1</v>
      </c>
    </row>
    <row r="34" spans="1:14" ht="15.75">
      <c r="A34" s="65"/>
      <c r="B34" s="65"/>
      <c r="C34" s="65"/>
      <c r="D34" s="65" t="s">
        <v>280</v>
      </c>
      <c r="E34" s="65"/>
      <c r="F34" s="65"/>
      <c r="G34" s="65"/>
      <c r="H34" s="65"/>
      <c r="I34" s="65"/>
      <c r="J34" s="65"/>
      <c r="K34" s="65"/>
      <c r="L34" s="66"/>
      <c r="M34" s="285">
        <v>0</v>
      </c>
      <c r="N34" s="65" t="s">
        <v>1</v>
      </c>
    </row>
    <row r="35" spans="1:14" ht="15.75">
      <c r="A35" s="65"/>
      <c r="B35" s="65"/>
      <c r="C35" s="65"/>
      <c r="D35" s="65" t="s">
        <v>281</v>
      </c>
      <c r="E35" s="65"/>
      <c r="F35" s="65"/>
      <c r="G35" s="65"/>
      <c r="H35" s="65"/>
      <c r="I35" s="65"/>
      <c r="J35" s="65"/>
      <c r="K35" s="65"/>
      <c r="L35" s="66"/>
      <c r="M35" s="285">
        <v>0</v>
      </c>
      <c r="N35" s="65" t="s">
        <v>1</v>
      </c>
    </row>
    <row r="36" spans="1:14" ht="15.75">
      <c r="A36" s="65"/>
      <c r="B36" s="65"/>
      <c r="C36" s="65"/>
      <c r="D36" s="65" t="s">
        <v>282</v>
      </c>
      <c r="E36" s="65"/>
      <c r="F36" s="65"/>
      <c r="G36" s="65"/>
      <c r="H36" s="65"/>
      <c r="I36" s="65"/>
      <c r="J36" s="65"/>
      <c r="K36" s="65"/>
      <c r="L36" s="66"/>
      <c r="M36" s="285">
        <v>0</v>
      </c>
      <c r="N36" s="65" t="s">
        <v>1</v>
      </c>
    </row>
    <row r="37" spans="1:14" ht="15.75">
      <c r="A37" s="65"/>
      <c r="B37" s="65"/>
      <c r="C37" s="65"/>
      <c r="D37" s="65"/>
      <c r="E37" s="65"/>
      <c r="F37" s="65"/>
      <c r="G37" s="65"/>
      <c r="H37" s="65"/>
      <c r="I37" s="65"/>
      <c r="J37" s="65"/>
      <c r="K37" s="65"/>
      <c r="L37" s="65" t="s">
        <v>276</v>
      </c>
      <c r="M37" s="65" t="s">
        <v>0</v>
      </c>
      <c r="N37" s="65"/>
    </row>
    <row r="38" spans="1:14" ht="15.75">
      <c r="A38" s="65"/>
      <c r="B38" s="65" t="s">
        <v>283</v>
      </c>
      <c r="C38" s="65"/>
      <c r="D38" s="65"/>
      <c r="E38" s="65"/>
      <c r="F38" s="65"/>
      <c r="G38" s="65"/>
      <c r="H38" s="65"/>
      <c r="I38" s="65"/>
      <c r="J38" s="65"/>
      <c r="K38" s="65"/>
      <c r="L38" s="65"/>
      <c r="M38" s="65"/>
      <c r="N38" s="65"/>
    </row>
    <row r="39" spans="1:14" ht="15.75">
      <c r="A39" s="65"/>
      <c r="B39" s="65"/>
      <c r="C39" s="65" t="s">
        <v>284</v>
      </c>
      <c r="D39" s="65"/>
      <c r="E39" s="65"/>
      <c r="F39" s="65"/>
      <c r="G39" s="65"/>
      <c r="H39" s="65"/>
      <c r="I39" s="65"/>
      <c r="J39" s="65"/>
      <c r="K39" s="65"/>
      <c r="L39" s="66"/>
      <c r="M39" s="290">
        <v>3</v>
      </c>
      <c r="N39" s="65" t="s">
        <v>315</v>
      </c>
    </row>
    <row r="40" spans="1:14" ht="15.75">
      <c r="A40" s="65"/>
      <c r="B40" s="65"/>
      <c r="C40" s="65" t="s">
        <v>285</v>
      </c>
      <c r="D40" s="65"/>
      <c r="E40" s="65"/>
      <c r="F40" s="65"/>
      <c r="G40" s="65"/>
      <c r="H40" s="65"/>
      <c r="I40" s="65"/>
      <c r="J40" s="65"/>
      <c r="K40" s="65"/>
      <c r="L40" s="66"/>
      <c r="M40" s="285">
        <v>3.9</v>
      </c>
      <c r="N40" s="65" t="s">
        <v>315</v>
      </c>
    </row>
    <row r="41" spans="1:14" ht="15.75">
      <c r="A41" s="65"/>
      <c r="B41" s="65"/>
      <c r="C41" s="65"/>
      <c r="D41" s="65"/>
      <c r="E41" s="65"/>
      <c r="F41" s="65"/>
      <c r="G41" s="65"/>
      <c r="H41" s="65"/>
      <c r="I41" s="65"/>
      <c r="J41" s="65"/>
      <c r="K41" s="65"/>
      <c r="L41" s="65"/>
      <c r="M41" s="65"/>
      <c r="N41" s="65"/>
    </row>
    <row r="42" spans="1:14" ht="15.75">
      <c r="A42" s="65"/>
      <c r="B42" s="65"/>
      <c r="C42" s="65"/>
      <c r="D42" s="65"/>
      <c r="E42" s="65"/>
      <c r="F42" s="65"/>
      <c r="G42" s="65"/>
      <c r="H42" s="65"/>
      <c r="I42" s="65"/>
      <c r="J42" s="65"/>
      <c r="K42" s="65"/>
      <c r="L42" s="65"/>
      <c r="M42" s="65"/>
      <c r="N42" s="65"/>
    </row>
    <row r="43" spans="1:14" ht="15.75">
      <c r="A43" s="65"/>
      <c r="B43" s="65" t="s">
        <v>286</v>
      </c>
      <c r="C43" s="65"/>
      <c r="D43" s="65"/>
      <c r="E43" s="65"/>
      <c r="F43" s="65"/>
      <c r="G43" s="65"/>
      <c r="H43" s="65"/>
      <c r="I43" s="65"/>
      <c r="J43" s="65"/>
      <c r="K43" s="65"/>
      <c r="L43" s="65"/>
      <c r="M43" s="65"/>
      <c r="N43" s="65"/>
    </row>
    <row r="44" spans="1:14" ht="15.75">
      <c r="A44" s="65"/>
      <c r="B44" s="65"/>
      <c r="C44" s="65" t="s">
        <v>287</v>
      </c>
      <c r="D44" s="65"/>
      <c r="E44" s="65"/>
      <c r="F44" s="65"/>
      <c r="G44" s="65"/>
      <c r="H44" s="65"/>
      <c r="I44" s="65"/>
      <c r="J44" s="65"/>
      <c r="K44" s="65"/>
      <c r="L44" s="66"/>
      <c r="M44" s="287">
        <v>0.25</v>
      </c>
      <c r="N44" s="65" t="s">
        <v>316</v>
      </c>
    </row>
    <row r="45" spans="1:14" ht="15.75">
      <c r="A45" s="65"/>
      <c r="B45" s="65"/>
      <c r="C45" s="65" t="s">
        <v>288</v>
      </c>
      <c r="D45" s="65"/>
      <c r="E45" s="65"/>
      <c r="F45" s="65"/>
      <c r="G45" s="65"/>
      <c r="H45" s="65"/>
      <c r="I45" s="65"/>
      <c r="J45" s="65"/>
      <c r="K45" s="65"/>
      <c r="L45" s="66"/>
      <c r="M45" s="286">
        <v>0.75</v>
      </c>
      <c r="N45" s="65" t="s">
        <v>317</v>
      </c>
    </row>
    <row r="46" spans="1:14" ht="15.75">
      <c r="A46" s="65"/>
      <c r="B46" s="65"/>
      <c r="C46" s="65" t="s">
        <v>289</v>
      </c>
      <c r="D46" s="65"/>
      <c r="E46" s="65"/>
      <c r="F46" s="65"/>
      <c r="G46" s="65"/>
      <c r="H46" s="65"/>
      <c r="I46" s="65"/>
      <c r="J46" s="65"/>
      <c r="K46" s="65"/>
      <c r="L46" s="66"/>
      <c r="M46" s="286">
        <v>5.9240793282325725</v>
      </c>
      <c r="N46" s="65" t="s">
        <v>318</v>
      </c>
    </row>
    <row r="47" spans="1:14" ht="15.75">
      <c r="A47" s="65"/>
      <c r="B47" s="65"/>
      <c r="C47" s="65"/>
      <c r="D47" s="65"/>
      <c r="E47" s="65"/>
      <c r="F47" s="65"/>
      <c r="G47" s="65"/>
      <c r="H47" s="65"/>
      <c r="I47" s="65"/>
      <c r="J47" s="65"/>
      <c r="K47" s="65"/>
      <c r="L47" s="65"/>
      <c r="M47" s="65"/>
      <c r="N47" s="65"/>
    </row>
    <row r="48" spans="1:14" ht="15.75">
      <c r="A48" s="65"/>
      <c r="B48" s="65" t="s">
        <v>953</v>
      </c>
      <c r="C48" s="65"/>
      <c r="D48" s="65"/>
      <c r="E48" s="65"/>
      <c r="F48" s="65"/>
      <c r="G48" s="65"/>
      <c r="H48" s="65"/>
      <c r="I48" s="65"/>
      <c r="J48" s="65"/>
      <c r="K48" s="65"/>
      <c r="L48" s="65"/>
      <c r="M48" s="65"/>
      <c r="N48" s="65"/>
    </row>
    <row r="49" spans="1:15" ht="15.75">
      <c r="A49" s="65"/>
      <c r="B49" s="65"/>
      <c r="C49" s="65" t="s">
        <v>299</v>
      </c>
      <c r="D49" s="65"/>
      <c r="E49" s="65"/>
      <c r="F49" s="65"/>
      <c r="G49" s="65"/>
      <c r="H49" s="65"/>
      <c r="I49" s="65"/>
      <c r="J49" s="65"/>
      <c r="K49" s="65"/>
      <c r="L49" s="65"/>
      <c r="M49" s="285">
        <v>0</v>
      </c>
      <c r="N49" s="65"/>
    </row>
    <row r="50" spans="1:15" ht="15.75">
      <c r="A50" s="65"/>
      <c r="B50" s="65"/>
      <c r="C50" s="65" t="s">
        <v>300</v>
      </c>
      <c r="D50" s="65"/>
      <c r="E50" s="65"/>
      <c r="F50" s="65"/>
      <c r="G50" s="65"/>
      <c r="H50" s="65"/>
      <c r="I50" s="65"/>
      <c r="J50" s="65"/>
      <c r="K50" s="65"/>
      <c r="L50" s="65"/>
      <c r="M50" s="285">
        <v>1</v>
      </c>
      <c r="N50" s="65"/>
    </row>
    <row r="51" spans="1:15" ht="15.75">
      <c r="A51" s="65"/>
      <c r="B51" s="65"/>
      <c r="C51" s="65" t="s">
        <v>301</v>
      </c>
      <c r="D51" s="65"/>
      <c r="E51" s="65"/>
      <c r="F51" s="65"/>
      <c r="G51" s="65"/>
      <c r="H51" s="65"/>
      <c r="I51" s="65"/>
      <c r="J51" s="65"/>
      <c r="K51" s="65"/>
      <c r="L51" s="65"/>
      <c r="M51" s="285">
        <v>1</v>
      </c>
      <c r="N51" s="65"/>
    </row>
    <row r="52" spans="1:15" ht="15.75">
      <c r="A52" s="65"/>
      <c r="B52" s="65"/>
      <c r="C52" s="65" t="s">
        <v>302</v>
      </c>
      <c r="D52" s="65"/>
      <c r="E52" s="65"/>
      <c r="F52" s="65"/>
      <c r="G52" s="65"/>
      <c r="H52" s="65"/>
      <c r="I52" s="65"/>
      <c r="J52" s="65"/>
      <c r="K52" s="65"/>
      <c r="L52" s="65"/>
      <c r="M52" s="285">
        <v>0</v>
      </c>
      <c r="N52" s="65"/>
    </row>
    <row r="53" spans="1:15" ht="15.75">
      <c r="A53" s="65"/>
      <c r="B53" s="65"/>
      <c r="C53" s="65" t="s">
        <v>303</v>
      </c>
      <c r="D53" s="65"/>
      <c r="E53" s="65"/>
      <c r="F53" s="65"/>
      <c r="G53" s="65"/>
      <c r="H53" s="65"/>
      <c r="I53" s="65"/>
      <c r="J53" s="65"/>
      <c r="K53" s="65"/>
      <c r="L53" s="65"/>
      <c r="M53" s="285">
        <v>0</v>
      </c>
      <c r="N53" s="65"/>
    </row>
    <row r="54" spans="1:15" ht="15.75">
      <c r="A54" s="65"/>
      <c r="B54" s="65"/>
      <c r="C54" s="65" t="s">
        <v>954</v>
      </c>
      <c r="D54" s="65"/>
      <c r="E54" s="65"/>
      <c r="F54" s="65"/>
      <c r="G54" s="65"/>
      <c r="H54" s="65"/>
      <c r="I54" s="65"/>
      <c r="J54" s="65"/>
      <c r="K54" s="65"/>
      <c r="L54" s="65"/>
      <c r="M54" s="285">
        <v>1</v>
      </c>
      <c r="N54" s="65"/>
    </row>
    <row r="55" spans="1:15" ht="15.75">
      <c r="A55" s="65"/>
      <c r="B55" s="65"/>
      <c r="C55" s="65"/>
      <c r="D55" s="65"/>
      <c r="E55" s="65"/>
      <c r="F55" s="65"/>
      <c r="G55" s="65"/>
      <c r="H55" s="65"/>
      <c r="I55" s="65"/>
      <c r="J55" s="65"/>
      <c r="K55" s="65"/>
      <c r="L55" s="65"/>
      <c r="M55" s="65"/>
      <c r="N55" s="65"/>
    </row>
    <row r="56" spans="1:15" ht="15.75">
      <c r="A56" s="65"/>
      <c r="B56" s="65" t="s">
        <v>955</v>
      </c>
      <c r="C56" s="65"/>
      <c r="D56" s="65"/>
      <c r="E56" s="65"/>
      <c r="F56" s="65"/>
      <c r="G56" s="65"/>
      <c r="H56" s="65"/>
      <c r="I56" s="65"/>
      <c r="J56" s="65"/>
      <c r="K56" s="65"/>
      <c r="L56" s="65"/>
      <c r="M56" s="65"/>
      <c r="N56" s="65"/>
      <c r="O56" s="1"/>
    </row>
    <row r="57" spans="1:15" ht="15.75">
      <c r="A57" s="65"/>
      <c r="B57" s="65"/>
      <c r="C57" s="65" t="s">
        <v>299</v>
      </c>
      <c r="D57" s="65"/>
      <c r="E57" s="65"/>
      <c r="F57" s="65"/>
      <c r="G57" s="65"/>
      <c r="H57" s="65"/>
      <c r="I57" s="65"/>
      <c r="J57" s="65"/>
      <c r="K57" s="65"/>
      <c r="L57" s="65"/>
      <c r="M57" s="285">
        <v>0</v>
      </c>
      <c r="N57" s="65"/>
    </row>
    <row r="58" spans="1:15" ht="15.75">
      <c r="A58" s="65"/>
      <c r="B58" s="65"/>
      <c r="C58" s="65" t="s">
        <v>300</v>
      </c>
      <c r="D58" s="65"/>
      <c r="E58" s="65"/>
      <c r="F58" s="65"/>
      <c r="G58" s="65"/>
      <c r="H58" s="65"/>
      <c r="I58" s="65"/>
      <c r="J58" s="65"/>
      <c r="K58" s="65"/>
      <c r="L58" s="65"/>
      <c r="M58" s="285">
        <v>1</v>
      </c>
      <c r="N58" s="65"/>
    </row>
    <row r="59" spans="1:15" ht="15.75">
      <c r="A59" s="65"/>
      <c r="B59" s="65"/>
      <c r="C59" s="65" t="s">
        <v>301</v>
      </c>
      <c r="D59" s="65"/>
      <c r="E59" s="65"/>
      <c r="F59" s="65"/>
      <c r="G59" s="65"/>
      <c r="H59" s="65"/>
      <c r="I59" s="65"/>
      <c r="J59" s="65"/>
      <c r="K59" s="65"/>
      <c r="L59" s="65"/>
      <c r="M59" s="285">
        <v>1</v>
      </c>
      <c r="N59" s="65"/>
    </row>
    <row r="60" spans="1:15" ht="15.75">
      <c r="A60" s="65"/>
      <c r="B60" s="65"/>
      <c r="C60" s="65" t="s">
        <v>302</v>
      </c>
      <c r="D60" s="65"/>
      <c r="E60" s="65"/>
      <c r="F60" s="65"/>
      <c r="G60" s="65"/>
      <c r="H60" s="65"/>
      <c r="I60" s="65"/>
      <c r="J60" s="65"/>
      <c r="K60" s="65"/>
      <c r="L60" s="65"/>
      <c r="M60" s="285">
        <v>0</v>
      </c>
      <c r="N60" s="65"/>
    </row>
    <row r="61" spans="1:15" ht="15.75">
      <c r="A61" s="65"/>
      <c r="B61" s="65"/>
      <c r="C61" s="65" t="s">
        <v>303</v>
      </c>
      <c r="D61" s="65"/>
      <c r="E61" s="65"/>
      <c r="F61" s="65"/>
      <c r="G61" s="65"/>
      <c r="H61" s="65"/>
      <c r="I61" s="65"/>
      <c r="J61" s="65"/>
      <c r="K61" s="65"/>
      <c r="L61" s="65"/>
      <c r="M61" s="285">
        <v>0</v>
      </c>
      <c r="N61" s="65"/>
    </row>
    <row r="62" spans="1:15" ht="15.75">
      <c r="A62" s="65"/>
      <c r="B62" s="65"/>
      <c r="C62" s="65"/>
      <c r="D62" s="65"/>
      <c r="E62" s="65"/>
      <c r="F62" s="65"/>
      <c r="G62" s="65"/>
      <c r="H62" s="65"/>
      <c r="I62" s="65"/>
      <c r="J62" s="65"/>
      <c r="K62" s="65"/>
      <c r="L62" s="65"/>
      <c r="M62" s="65"/>
      <c r="N62" s="65"/>
    </row>
    <row r="63" spans="1:15" ht="15.75">
      <c r="A63" s="65"/>
      <c r="B63" s="65"/>
      <c r="C63" s="65"/>
      <c r="D63" s="65"/>
      <c r="E63" s="65"/>
      <c r="F63" s="65"/>
      <c r="G63" s="65"/>
      <c r="H63" s="65"/>
      <c r="I63" s="65"/>
      <c r="J63" s="65"/>
      <c r="K63" s="65"/>
      <c r="L63" s="65"/>
      <c r="M63" s="65"/>
      <c r="N63" s="65"/>
    </row>
    <row r="64" spans="1:15" ht="15.75">
      <c r="A64" s="65"/>
      <c r="B64" s="65" t="s">
        <v>956</v>
      </c>
      <c r="C64" s="65"/>
      <c r="D64" s="65"/>
      <c r="E64" s="65"/>
      <c r="F64" s="65"/>
      <c r="G64" s="65"/>
      <c r="H64" s="65"/>
      <c r="I64" s="65"/>
      <c r="J64" s="65"/>
      <c r="K64" s="65"/>
      <c r="L64" s="67" t="s">
        <v>304</v>
      </c>
      <c r="M64" s="287">
        <v>2</v>
      </c>
      <c r="N64" s="67" t="s">
        <v>62</v>
      </c>
    </row>
    <row r="65" spans="1:15" ht="15.75">
      <c r="A65" s="65"/>
      <c r="B65" s="65"/>
      <c r="C65" s="65"/>
      <c r="D65" s="65"/>
      <c r="E65" s="65"/>
      <c r="F65" s="65"/>
      <c r="G65" s="65"/>
      <c r="H65" s="65"/>
      <c r="I65" s="65"/>
      <c r="J65" s="65"/>
      <c r="K65" s="65"/>
      <c r="L65" s="67" t="s">
        <v>305</v>
      </c>
      <c r="M65" s="287">
        <v>6</v>
      </c>
      <c r="N65" s="67" t="s">
        <v>62</v>
      </c>
    </row>
    <row r="66" spans="1:15" ht="15.75">
      <c r="A66" s="65"/>
      <c r="B66" s="65"/>
      <c r="C66" s="65"/>
      <c r="D66" s="65"/>
      <c r="E66" s="65"/>
      <c r="F66" s="65"/>
      <c r="G66" s="65"/>
      <c r="H66" s="65"/>
      <c r="I66" s="65"/>
      <c r="J66" s="65"/>
      <c r="K66" s="65"/>
      <c r="L66" s="67" t="s">
        <v>306</v>
      </c>
      <c r="M66" s="287">
        <v>84</v>
      </c>
      <c r="N66" s="67" t="s">
        <v>62</v>
      </c>
    </row>
    <row r="67" spans="1:15" ht="15.75">
      <c r="A67" s="65"/>
      <c r="B67" s="65"/>
      <c r="C67" s="65"/>
      <c r="D67" s="65"/>
      <c r="E67" s="65"/>
      <c r="F67" s="65"/>
      <c r="G67" s="65"/>
      <c r="H67" s="65"/>
      <c r="I67" s="65"/>
      <c r="J67" s="65"/>
      <c r="K67" s="65"/>
      <c r="L67" s="67" t="s">
        <v>307</v>
      </c>
      <c r="M67" s="287">
        <v>4</v>
      </c>
      <c r="N67" s="67" t="s">
        <v>62</v>
      </c>
    </row>
    <row r="68" spans="1:15" ht="15.75">
      <c r="A68" s="65"/>
      <c r="B68" s="65"/>
      <c r="C68" s="65"/>
      <c r="D68" s="65"/>
      <c r="E68" s="65"/>
      <c r="F68" s="65"/>
      <c r="G68" s="65"/>
      <c r="H68" s="65"/>
      <c r="I68" s="65"/>
      <c r="J68" s="65"/>
      <c r="K68" s="65"/>
      <c r="L68" s="67" t="s">
        <v>308</v>
      </c>
      <c r="M68" s="287">
        <v>2</v>
      </c>
      <c r="N68" s="67" t="s">
        <v>62</v>
      </c>
    </row>
    <row r="69" spans="1:15" ht="15.75">
      <c r="A69" s="65"/>
      <c r="B69" s="65"/>
      <c r="C69" s="65"/>
      <c r="D69" s="65"/>
      <c r="E69" s="65"/>
      <c r="F69" s="65"/>
      <c r="G69" s="65"/>
      <c r="H69" s="65"/>
      <c r="I69" s="65"/>
      <c r="J69" s="65"/>
      <c r="K69" s="65"/>
      <c r="L69" s="67" t="s">
        <v>309</v>
      </c>
      <c r="M69" s="287">
        <v>1</v>
      </c>
      <c r="N69" s="67" t="s">
        <v>62</v>
      </c>
    </row>
    <row r="70" spans="1:15" ht="15.75">
      <c r="A70" s="65"/>
      <c r="B70" s="65"/>
      <c r="C70" s="65"/>
      <c r="D70" s="65"/>
      <c r="E70" s="65"/>
      <c r="F70" s="65"/>
      <c r="G70" s="65"/>
      <c r="H70" s="65"/>
      <c r="I70" s="65"/>
      <c r="J70" s="65"/>
      <c r="K70" s="65"/>
      <c r="L70" s="67" t="s">
        <v>310</v>
      </c>
      <c r="M70" s="287">
        <v>1</v>
      </c>
      <c r="N70" s="67" t="s">
        <v>62</v>
      </c>
    </row>
    <row r="71" spans="1:15" ht="15.75">
      <c r="A71" s="65"/>
      <c r="B71" s="65"/>
      <c r="C71" s="65"/>
      <c r="D71" s="65"/>
      <c r="E71" s="65"/>
      <c r="F71" s="65"/>
      <c r="G71" s="65"/>
      <c r="H71" s="65"/>
      <c r="I71" s="65"/>
      <c r="J71" s="65"/>
      <c r="K71" s="65"/>
      <c r="L71" s="65"/>
      <c r="M71" s="65"/>
      <c r="N71" s="65"/>
    </row>
    <row r="72" spans="1:15" ht="15.75">
      <c r="A72" s="65"/>
      <c r="B72" s="65" t="s">
        <v>957</v>
      </c>
      <c r="C72" s="65"/>
      <c r="D72" s="65"/>
      <c r="E72" s="65"/>
      <c r="F72" s="65"/>
      <c r="G72" s="65"/>
      <c r="H72" s="65"/>
      <c r="I72" s="65"/>
      <c r="J72" s="65"/>
      <c r="K72" s="65"/>
      <c r="L72" s="65"/>
      <c r="M72" s="65"/>
      <c r="N72" s="65"/>
    </row>
    <row r="73" spans="1:15" ht="15.75">
      <c r="A73" s="65"/>
      <c r="B73" s="65"/>
      <c r="C73" s="65" t="s">
        <v>958</v>
      </c>
      <c r="D73" s="65"/>
      <c r="E73" s="65"/>
      <c r="F73" s="65"/>
      <c r="G73" s="65"/>
      <c r="H73" s="65"/>
      <c r="I73" s="65"/>
      <c r="J73" s="65"/>
      <c r="K73" s="65"/>
      <c r="L73" s="65"/>
      <c r="M73" s="65"/>
      <c r="N73" s="65"/>
    </row>
    <row r="74" spans="1:15" ht="15.75">
      <c r="A74" s="65"/>
      <c r="B74" s="65"/>
      <c r="C74" s="65"/>
      <c r="D74" s="65" t="s">
        <v>290</v>
      </c>
      <c r="E74" s="65" t="s">
        <v>291</v>
      </c>
      <c r="F74" s="65"/>
      <c r="G74" s="65"/>
      <c r="H74" s="65"/>
      <c r="I74" s="65"/>
      <c r="J74" s="65"/>
      <c r="K74" s="65"/>
      <c r="L74" s="65"/>
      <c r="M74" s="285">
        <v>0</v>
      </c>
      <c r="N74" s="65" t="s">
        <v>1</v>
      </c>
    </row>
    <row r="75" spans="1:15" ht="15.75">
      <c r="A75" s="65"/>
      <c r="B75" s="65"/>
      <c r="C75" s="65"/>
      <c r="D75" s="65" t="s">
        <v>292</v>
      </c>
      <c r="E75" s="65" t="s">
        <v>293</v>
      </c>
      <c r="F75" s="65"/>
      <c r="G75" s="65"/>
      <c r="H75" s="65"/>
      <c r="I75" s="65"/>
      <c r="J75" s="65"/>
      <c r="K75" s="65"/>
      <c r="L75" s="65"/>
      <c r="M75" s="285">
        <v>1</v>
      </c>
      <c r="N75" s="65" t="s">
        <v>1</v>
      </c>
      <c r="O75" s="82"/>
    </row>
    <row r="76" spans="1:15" ht="15.75">
      <c r="A76" s="65"/>
      <c r="B76" s="65"/>
      <c r="C76" s="65"/>
      <c r="D76" s="65" t="s">
        <v>294</v>
      </c>
      <c r="E76" s="65" t="s">
        <v>295</v>
      </c>
      <c r="F76" s="65"/>
      <c r="G76" s="65"/>
      <c r="H76" s="65"/>
      <c r="I76" s="65"/>
      <c r="J76" s="65"/>
      <c r="K76" s="65"/>
      <c r="L76" s="65"/>
      <c r="M76" s="285">
        <v>0</v>
      </c>
      <c r="N76" s="65" t="s">
        <v>1</v>
      </c>
      <c r="O76" s="82"/>
    </row>
    <row r="77" spans="1:15" ht="15.75">
      <c r="A77" s="65"/>
      <c r="B77" s="65"/>
      <c r="C77" s="65"/>
      <c r="D77" s="65"/>
      <c r="E77" s="65"/>
      <c r="F77" s="65"/>
      <c r="G77" s="65"/>
      <c r="H77" s="65"/>
      <c r="I77" s="65"/>
      <c r="J77" s="65"/>
      <c r="K77" s="65"/>
      <c r="L77" s="65" t="s">
        <v>276</v>
      </c>
      <c r="M77" s="65" t="s">
        <v>0</v>
      </c>
      <c r="N77" s="65"/>
      <c r="O77" s="82"/>
    </row>
    <row r="78" spans="1:15" ht="15.75">
      <c r="A78" s="65"/>
      <c r="B78" s="65"/>
      <c r="C78" s="65" t="s">
        <v>959</v>
      </c>
      <c r="D78" s="65"/>
      <c r="E78" s="65"/>
      <c r="F78" s="65"/>
      <c r="G78" s="65"/>
      <c r="H78" s="65"/>
      <c r="I78" s="65"/>
      <c r="J78" s="65"/>
      <c r="K78" s="65"/>
      <c r="L78" s="65"/>
      <c r="M78" s="65"/>
      <c r="N78" s="65"/>
      <c r="O78" s="82"/>
    </row>
    <row r="79" spans="1:15" ht="15.75">
      <c r="A79" s="65"/>
      <c r="B79" s="65"/>
      <c r="C79" s="65"/>
      <c r="D79" s="65" t="s">
        <v>290</v>
      </c>
      <c r="E79" s="65" t="s">
        <v>296</v>
      </c>
      <c r="F79" s="65"/>
      <c r="G79" s="65"/>
      <c r="H79" s="65"/>
      <c r="I79" s="65"/>
      <c r="J79" s="65"/>
      <c r="K79" s="65"/>
      <c r="L79" s="65"/>
      <c r="M79" s="285">
        <v>0</v>
      </c>
      <c r="N79" s="65" t="s">
        <v>1</v>
      </c>
      <c r="O79" s="82"/>
    </row>
    <row r="80" spans="1:15" ht="15.75">
      <c r="A80" s="65"/>
      <c r="B80" s="65"/>
      <c r="C80" s="65"/>
      <c r="D80" s="65" t="s">
        <v>292</v>
      </c>
      <c r="E80" s="65" t="s">
        <v>297</v>
      </c>
      <c r="F80" s="65"/>
      <c r="G80" s="65"/>
      <c r="H80" s="65"/>
      <c r="I80" s="65"/>
      <c r="J80" s="65"/>
      <c r="K80" s="65"/>
      <c r="L80" s="65"/>
      <c r="M80" s="285">
        <v>1</v>
      </c>
      <c r="N80" s="65" t="s">
        <v>1</v>
      </c>
      <c r="O80" s="82"/>
    </row>
    <row r="81" spans="1:18" ht="15.75">
      <c r="A81" s="65"/>
      <c r="B81" s="65"/>
      <c r="C81" s="65"/>
      <c r="D81" s="65" t="s">
        <v>294</v>
      </c>
      <c r="E81" s="65" t="s">
        <v>298</v>
      </c>
      <c r="F81" s="65"/>
      <c r="G81" s="65"/>
      <c r="H81" s="65"/>
      <c r="I81" s="65"/>
      <c r="J81" s="65"/>
      <c r="K81" s="65"/>
      <c r="L81" s="65"/>
      <c r="M81" s="285">
        <v>0</v>
      </c>
      <c r="N81" s="65" t="s">
        <v>1</v>
      </c>
      <c r="O81" s="82"/>
    </row>
    <row r="82" spans="1:18" ht="15.75">
      <c r="A82" s="68"/>
      <c r="B82" s="65"/>
      <c r="C82" s="65"/>
      <c r="D82" s="65"/>
      <c r="E82" s="65"/>
      <c r="F82" s="65"/>
      <c r="G82" s="65"/>
      <c r="H82" s="65"/>
      <c r="I82" s="65"/>
      <c r="J82" s="65"/>
      <c r="K82" s="65"/>
      <c r="L82" s="65" t="s">
        <v>276</v>
      </c>
      <c r="M82" s="65" t="s">
        <v>0</v>
      </c>
      <c r="N82" s="65"/>
      <c r="O82" s="1"/>
    </row>
    <row r="83" spans="1:18" ht="15.75">
      <c r="A83" s="65"/>
      <c r="B83" s="65"/>
      <c r="C83" s="65"/>
      <c r="D83" s="65"/>
      <c r="E83" s="65"/>
      <c r="F83" s="65"/>
      <c r="G83" s="65"/>
      <c r="H83" s="65"/>
      <c r="I83" s="65"/>
      <c r="J83" s="65"/>
      <c r="K83" s="65"/>
      <c r="L83" s="65"/>
      <c r="M83" s="65"/>
      <c r="N83" s="65"/>
      <c r="O83" s="82"/>
    </row>
    <row r="84" spans="1:18" ht="15.75">
      <c r="A84" s="65"/>
      <c r="B84" s="65"/>
      <c r="C84" s="65"/>
      <c r="D84" s="65"/>
      <c r="E84" s="65"/>
      <c r="F84" s="65"/>
      <c r="G84" s="65"/>
      <c r="H84" s="65"/>
      <c r="I84" s="65"/>
      <c r="J84" s="65"/>
      <c r="K84" s="65" t="s">
        <v>960</v>
      </c>
      <c r="L84" s="65"/>
      <c r="M84" s="65">
        <v>11</v>
      </c>
      <c r="N84" s="65"/>
      <c r="O84" s="71"/>
    </row>
    <row r="85" spans="1:18" ht="15.75">
      <c r="O85" s="82"/>
    </row>
    <row r="86" spans="1:18" s="52" customFormat="1" ht="15" customHeight="1">
      <c r="A86" s="79" t="s">
        <v>438</v>
      </c>
      <c r="B86" s="80"/>
      <c r="C86" s="79"/>
      <c r="D86" s="79"/>
      <c r="E86" s="79"/>
      <c r="F86" s="79"/>
      <c r="G86" s="79"/>
      <c r="H86" s="79"/>
      <c r="I86" s="79"/>
      <c r="J86" s="6"/>
      <c r="K86" s="81"/>
      <c r="O86" s="82"/>
      <c r="P86" s="82"/>
      <c r="Q86" s="82"/>
      <c r="R86" s="82"/>
    </row>
    <row r="87" spans="1:18" s="52" customFormat="1" ht="15" customHeight="1">
      <c r="A87" s="79"/>
      <c r="B87" s="83" t="s">
        <v>439</v>
      </c>
      <c r="C87" s="79"/>
      <c r="D87" s="79"/>
      <c r="E87" s="79"/>
      <c r="F87" s="79"/>
      <c r="G87" s="79"/>
      <c r="H87" s="79"/>
      <c r="I87" s="79"/>
      <c r="J87" s="6"/>
      <c r="K87" s="81"/>
      <c r="O87" s="82"/>
      <c r="P87" s="82"/>
      <c r="Q87" s="82"/>
      <c r="R87" s="82"/>
    </row>
    <row r="88" spans="1:18" s="52" customFormat="1" ht="15" customHeight="1">
      <c r="B88" s="84"/>
      <c r="C88" s="52" t="s">
        <v>440</v>
      </c>
      <c r="J88" s="554">
        <v>1</v>
      </c>
      <c r="M88" s="82"/>
      <c r="N88" s="82"/>
      <c r="O88" s="82"/>
    </row>
    <row r="89" spans="1:18" s="52" customFormat="1" ht="15" customHeight="1">
      <c r="B89" s="84"/>
      <c r="C89" s="52" t="s">
        <v>441</v>
      </c>
      <c r="J89" s="554">
        <v>0</v>
      </c>
      <c r="M89" s="82"/>
      <c r="N89" s="82"/>
      <c r="O89" s="82"/>
    </row>
    <row r="90" spans="1:18" s="52" customFormat="1" ht="15" customHeight="1">
      <c r="B90" s="84"/>
      <c r="C90" s="52" t="s">
        <v>442</v>
      </c>
      <c r="J90" s="554">
        <v>1</v>
      </c>
      <c r="M90" s="82"/>
      <c r="N90" s="82"/>
      <c r="O90" s="82"/>
    </row>
    <row r="91" spans="1:18" s="52" customFormat="1" ht="15" customHeight="1">
      <c r="B91" s="84"/>
      <c r="C91" s="52" t="s">
        <v>443</v>
      </c>
      <c r="J91" s="554">
        <v>0</v>
      </c>
      <c r="M91" s="82"/>
      <c r="N91" s="82"/>
      <c r="O91" s="82"/>
    </row>
    <row r="92" spans="1:18" s="52" customFormat="1" ht="15" customHeight="1">
      <c r="B92" s="84" t="s">
        <v>444</v>
      </c>
      <c r="J92" s="11"/>
      <c r="M92" s="82"/>
      <c r="N92" s="82"/>
      <c r="O92" s="82"/>
    </row>
    <row r="93" spans="1:18" s="52" customFormat="1" ht="15" customHeight="1">
      <c r="B93" s="84"/>
      <c r="C93" s="52" t="s">
        <v>445</v>
      </c>
      <c r="J93" s="554">
        <v>1336</v>
      </c>
      <c r="K93" s="52" t="s">
        <v>446</v>
      </c>
      <c r="M93" s="1" t="s">
        <v>360</v>
      </c>
      <c r="N93" s="82"/>
      <c r="O93" s="82"/>
    </row>
    <row r="94" spans="1:18" s="52" customFormat="1" ht="15" customHeight="1">
      <c r="B94" s="84"/>
      <c r="C94" s="52" t="s">
        <v>447</v>
      </c>
      <c r="J94" s="554">
        <v>0</v>
      </c>
      <c r="K94" s="52" t="s">
        <v>446</v>
      </c>
      <c r="M94" s="82"/>
      <c r="N94" s="82"/>
      <c r="O94" s="82"/>
    </row>
    <row r="95" spans="1:18" s="52" customFormat="1" ht="15" customHeight="1">
      <c r="B95" s="84"/>
      <c r="C95" s="52" t="s">
        <v>448</v>
      </c>
      <c r="J95" s="554">
        <v>900</v>
      </c>
      <c r="K95" s="52" t="s">
        <v>446</v>
      </c>
      <c r="M95" s="71" t="s">
        <v>450</v>
      </c>
      <c r="N95" s="82"/>
      <c r="O95" s="82"/>
    </row>
    <row r="96" spans="1:18" s="52" customFormat="1" ht="15" customHeight="1">
      <c r="B96" s="84"/>
      <c r="C96" s="52" t="s">
        <v>449</v>
      </c>
      <c r="J96" s="554">
        <v>0</v>
      </c>
      <c r="K96" s="52" t="s">
        <v>446</v>
      </c>
      <c r="M96" s="82"/>
      <c r="N96" s="82"/>
      <c r="O96" s="82"/>
    </row>
    <row r="97" spans="2:13">
      <c r="B97" s="71"/>
      <c r="C97" s="71"/>
      <c r="D97" s="71"/>
      <c r="E97" s="71"/>
      <c r="F97" s="293"/>
      <c r="G97" s="293"/>
      <c r="H97" s="104"/>
      <c r="I97" s="71"/>
    </row>
    <row r="98" spans="2:13">
      <c r="B98" s="71"/>
      <c r="C98" s="71"/>
      <c r="D98" s="71"/>
      <c r="E98" s="71"/>
      <c r="F98" s="293"/>
      <c r="G98" s="293"/>
      <c r="H98" s="104"/>
      <c r="I98" s="71"/>
      <c r="M98" s="78" t="s">
        <v>3057</v>
      </c>
    </row>
    <row r="99" spans="2:13">
      <c r="B99" s="71"/>
      <c r="C99" s="71"/>
      <c r="D99" s="71"/>
      <c r="E99" s="71"/>
      <c r="F99" s="293"/>
      <c r="G99" s="293"/>
      <c r="H99" s="104"/>
      <c r="I99" s="71"/>
    </row>
    <row r="100" spans="2:13">
      <c r="B100" s="71"/>
      <c r="C100" s="71"/>
      <c r="D100" s="71"/>
      <c r="E100" s="71"/>
      <c r="F100" s="293"/>
      <c r="G100" s="293"/>
      <c r="H100" s="104"/>
      <c r="I100" s="71"/>
    </row>
    <row r="101" spans="2:13">
      <c r="B101" s="71"/>
      <c r="C101" s="71"/>
      <c r="D101" s="71"/>
      <c r="E101" s="71"/>
      <c r="F101" s="293"/>
      <c r="G101" s="293"/>
      <c r="H101" s="104"/>
      <c r="I101" s="71"/>
    </row>
    <row r="102" spans="2:13">
      <c r="B102" s="71"/>
      <c r="C102" s="71"/>
      <c r="D102" s="71"/>
      <c r="E102" s="71"/>
      <c r="F102" s="293"/>
      <c r="G102" s="293"/>
      <c r="H102" s="104"/>
      <c r="I102" s="71"/>
    </row>
    <row r="103" spans="2:13">
      <c r="B103" s="71"/>
      <c r="C103" s="71"/>
      <c r="D103" s="71"/>
      <c r="E103" s="71"/>
      <c r="F103" s="293"/>
      <c r="G103" s="293"/>
      <c r="H103" s="104"/>
      <c r="I103" s="71"/>
    </row>
    <row r="104" spans="2:13">
      <c r="B104" s="71"/>
      <c r="C104" s="71"/>
      <c r="D104" s="71"/>
      <c r="E104" s="71"/>
      <c r="F104" s="293"/>
      <c r="G104" s="293"/>
      <c r="H104" s="104"/>
      <c r="I104" s="71"/>
    </row>
    <row r="105" spans="2:13">
      <c r="B105" s="71"/>
      <c r="C105" s="71"/>
      <c r="D105" s="71"/>
      <c r="E105" s="71"/>
      <c r="F105" s="293"/>
      <c r="G105" s="293"/>
      <c r="H105" s="104"/>
      <c r="I105" s="71"/>
    </row>
    <row r="106" spans="2:13">
      <c r="B106" s="71"/>
      <c r="C106" s="71"/>
      <c r="D106" s="71"/>
      <c r="E106" s="71"/>
      <c r="F106" s="71"/>
      <c r="G106" s="71"/>
      <c r="H106" s="71"/>
      <c r="I106" s="71"/>
    </row>
    <row r="107" spans="2:13">
      <c r="B107" s="71"/>
      <c r="C107" s="71"/>
      <c r="D107" s="71"/>
      <c r="E107" s="71"/>
      <c r="F107" s="71"/>
      <c r="G107" s="71"/>
      <c r="H107" s="71"/>
      <c r="I107" s="71"/>
    </row>
  </sheetData>
  <mergeCells count="2">
    <mergeCell ref="O1:O6"/>
    <mergeCell ref="O7:O11"/>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workbookViewId="0"/>
  </sheetViews>
  <sheetFormatPr defaultRowHeight="15"/>
  <cols>
    <col min="4" max="4" width="16.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3064</v>
      </c>
    </row>
    <row r="5" spans="1:8" s="1" customFormat="1" ht="12.75" customHeight="1">
      <c r="A5" s="750" t="s">
        <v>41</v>
      </c>
      <c r="B5" s="750"/>
      <c r="C5" s="750"/>
      <c r="D5" s="750"/>
      <c r="E5" s="4" t="s">
        <v>40</v>
      </c>
      <c r="F5" s="3"/>
      <c r="G5" s="541"/>
      <c r="H5" s="758"/>
    </row>
    <row r="6" spans="1:8" s="1" customFormat="1" ht="12.75" customHeight="1">
      <c r="A6" s="541"/>
      <c r="B6" s="541"/>
      <c r="C6" s="541"/>
      <c r="D6" s="541"/>
      <c r="E6" s="3"/>
      <c r="F6" s="3"/>
      <c r="G6" s="541"/>
      <c r="H6" s="758"/>
    </row>
    <row r="7" spans="1:8" s="1" customFormat="1" ht="12.75" customHeight="1">
      <c r="A7" s="169" t="s">
        <v>92</v>
      </c>
      <c r="B7" s="169"/>
      <c r="C7" s="169"/>
      <c r="D7" s="169"/>
      <c r="E7" s="170"/>
      <c r="F7" s="170"/>
      <c r="G7" s="23"/>
      <c r="H7" s="758"/>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3065</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s="121" t="s">
        <v>351</v>
      </c>
    </row>
    <row r="22" spans="1:8" s="1" customFormat="1" ht="12.75" customHeight="1">
      <c r="A22" s="169"/>
      <c r="B22" s="169" t="s">
        <v>75</v>
      </c>
      <c r="C22" s="169"/>
      <c r="D22" s="169"/>
      <c r="E22" s="162" t="s">
        <v>74</v>
      </c>
      <c r="F22" s="170"/>
      <c r="G22" s="174">
        <v>157000</v>
      </c>
      <c r="H22" s="547" t="s">
        <v>3092</v>
      </c>
    </row>
    <row r="23" spans="1:8" s="1" customFormat="1" ht="12.75" customHeight="1">
      <c r="A23" s="169"/>
      <c r="B23" s="169" t="s">
        <v>73</v>
      </c>
      <c r="C23" s="169"/>
      <c r="D23" s="169"/>
      <c r="E23" s="162" t="s">
        <v>49</v>
      </c>
      <c r="F23" s="170"/>
      <c r="G23" s="174"/>
      <c r="H23" s="128"/>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3.24</v>
      </c>
      <c r="H43" s="3" t="s">
        <v>3066</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3.24</v>
      </c>
      <c r="H47" t="s">
        <v>3067</v>
      </c>
    </row>
    <row r="48" spans="1:8" s="1" customFormat="1" ht="12.75" customHeight="1">
      <c r="A48" s="169"/>
      <c r="B48" s="163" t="s">
        <v>51</v>
      </c>
      <c r="C48" s="169"/>
      <c r="D48" s="169"/>
      <c r="E48" s="162" t="s">
        <v>49</v>
      </c>
      <c r="F48" s="170"/>
      <c r="G48" s="175"/>
      <c r="H48" t="s">
        <v>3068</v>
      </c>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v>0.1</v>
      </c>
      <c r="H50" s="3" t="s">
        <v>3072</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v>1</v>
      </c>
      <c r="H73" s="3" t="s">
        <v>3334</v>
      </c>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v>-5.88</v>
      </c>
      <c r="H88" s="3" t="s">
        <v>3334</v>
      </c>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A5:D5"/>
    <mergeCell ref="H4:H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91.570312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3594</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v>
      </c>
      <c r="H18" s="3"/>
    </row>
    <row r="19" spans="1:8" s="1" customFormat="1" ht="12.75" customHeight="1">
      <c r="A19" s="169"/>
      <c r="B19" s="169" t="s">
        <v>80</v>
      </c>
      <c r="C19" s="169"/>
      <c r="D19" s="169"/>
      <c r="E19" s="162" t="s">
        <v>1</v>
      </c>
      <c r="F19" s="172"/>
      <c r="G19" s="173" t="s">
        <v>3595</v>
      </c>
      <c r="H19" s="3"/>
    </row>
    <row r="20" spans="1:8" s="1" customFormat="1" ht="12.75" customHeight="1">
      <c r="A20" s="169"/>
      <c r="B20" s="169" t="s">
        <v>79</v>
      </c>
      <c r="C20" s="169"/>
      <c r="D20" s="169"/>
      <c r="E20" s="162" t="s">
        <v>78</v>
      </c>
      <c r="F20" s="172"/>
      <c r="G20" s="173">
        <v>3</v>
      </c>
      <c r="H20" s="121" t="s">
        <v>3592</v>
      </c>
    </row>
    <row r="21" spans="1:8" s="1" customFormat="1" ht="12.75" customHeight="1">
      <c r="A21" s="169"/>
      <c r="B21" s="169" t="s">
        <v>77</v>
      </c>
      <c r="C21" s="169"/>
      <c r="D21" s="169"/>
      <c r="E21" s="162" t="s">
        <v>76</v>
      </c>
      <c r="F21" s="172"/>
      <c r="G21" s="173">
        <v>8500</v>
      </c>
      <c r="H21" s="121" t="s">
        <v>3592</v>
      </c>
    </row>
    <row r="22" spans="1:8" s="1" customFormat="1" ht="12.75" customHeight="1">
      <c r="A22" s="169"/>
      <c r="B22" s="169" t="s">
        <v>75</v>
      </c>
      <c r="C22" s="169"/>
      <c r="D22" s="169"/>
      <c r="E22" s="162" t="s">
        <v>74</v>
      </c>
      <c r="F22" s="170"/>
      <c r="G22" s="174"/>
      <c r="H22" s="759"/>
    </row>
    <row r="23" spans="1:8" s="1" customFormat="1" ht="12.75" customHeight="1">
      <c r="A23" s="169"/>
      <c r="B23" s="169" t="s">
        <v>73</v>
      </c>
      <c r="C23" s="169"/>
      <c r="D23" s="169"/>
      <c r="E23" s="162" t="s">
        <v>49</v>
      </c>
      <c r="F23" s="170"/>
      <c r="G23" s="174"/>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37</v>
      </c>
      <c r="H30" s="121" t="s">
        <v>3592</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356"/>
      <c r="H54" s="355"/>
    </row>
    <row r="55" spans="1:8" s="1" customFormat="1" ht="12.75" customHeight="1">
      <c r="A55" s="169"/>
      <c r="B55" s="169" t="s">
        <v>46</v>
      </c>
      <c r="C55" s="169"/>
      <c r="D55" s="169"/>
      <c r="E55" s="162" t="s">
        <v>1</v>
      </c>
      <c r="F55" s="170"/>
      <c r="G55" s="356"/>
      <c r="H55" s="355"/>
    </row>
    <row r="56" spans="1:8" s="1" customFormat="1" ht="12.75" customHeight="1">
      <c r="A56" s="169"/>
      <c r="B56" s="169" t="s">
        <v>722</v>
      </c>
      <c r="C56" s="169"/>
      <c r="D56" s="169"/>
      <c r="E56" s="162" t="s">
        <v>1</v>
      </c>
      <c r="F56" s="170"/>
      <c r="G56" s="356"/>
      <c r="H56" s="355"/>
    </row>
    <row r="57" spans="1:8" s="1" customFormat="1" ht="12.75" customHeight="1">
      <c r="A57" s="169"/>
      <c r="B57" s="169" t="s">
        <v>723</v>
      </c>
      <c r="C57" s="169"/>
      <c r="D57" s="169"/>
      <c r="E57" s="162" t="s">
        <v>1</v>
      </c>
      <c r="F57" s="170"/>
      <c r="G57" s="356"/>
      <c r="H57" s="355"/>
    </row>
    <row r="58" spans="1:8" s="1" customFormat="1" ht="12.75" customHeight="1">
      <c r="A58" s="169"/>
      <c r="B58" s="169" t="s">
        <v>724</v>
      </c>
      <c r="C58" s="169"/>
      <c r="D58" s="169"/>
      <c r="E58" s="162" t="s">
        <v>1</v>
      </c>
      <c r="F58" s="170"/>
      <c r="G58" s="356"/>
      <c r="H58" s="355"/>
    </row>
    <row r="59" spans="1:8" s="1" customFormat="1" ht="12.75" customHeight="1">
      <c r="A59" s="169"/>
      <c r="B59" s="163" t="s">
        <v>725</v>
      </c>
      <c r="C59" s="169"/>
      <c r="D59" s="169"/>
      <c r="E59" s="162" t="s">
        <v>45</v>
      </c>
      <c r="F59" s="170"/>
      <c r="G59" s="372">
        <v>13</v>
      </c>
      <c r="H59" s="578" t="s">
        <v>3128</v>
      </c>
    </row>
    <row r="60" spans="1:8" s="1" customFormat="1" ht="12.75" customHeight="1">
      <c r="A60" s="169"/>
      <c r="B60" s="163" t="s">
        <v>726</v>
      </c>
      <c r="C60" s="169"/>
      <c r="D60" s="169"/>
      <c r="E60" s="162" t="s">
        <v>45</v>
      </c>
      <c r="F60" s="182"/>
      <c r="G60" s="577"/>
      <c r="H60" s="578"/>
    </row>
    <row r="61" spans="1:8" s="1" customFormat="1" ht="12.75" customHeight="1">
      <c r="A61" s="169"/>
      <c r="B61" s="163" t="s">
        <v>727</v>
      </c>
      <c r="C61" s="169"/>
      <c r="D61" s="169"/>
      <c r="E61" s="162" t="s">
        <v>49</v>
      </c>
      <c r="F61" s="183"/>
      <c r="G61" s="582"/>
      <c r="H61" s="583"/>
    </row>
    <row r="62" spans="1:8" s="1" customFormat="1" ht="12.75" customHeight="1">
      <c r="A62" s="169"/>
      <c r="B62" s="163"/>
      <c r="C62" s="169"/>
      <c r="D62" s="169"/>
      <c r="E62" s="162"/>
      <c r="F62" s="184"/>
      <c r="G62" s="363"/>
      <c r="H62" s="355"/>
    </row>
    <row r="63" spans="1:8" s="1" customFormat="1" ht="12.75" customHeight="1">
      <c r="A63" s="169" t="s">
        <v>749</v>
      </c>
      <c r="B63" s="163"/>
      <c r="C63" s="169"/>
      <c r="D63" s="169"/>
      <c r="E63" s="162"/>
      <c r="F63" s="184"/>
      <c r="G63" s="364"/>
      <c r="H63" s="355"/>
    </row>
    <row r="64" spans="1:8" s="1" customFormat="1" ht="12.75" customHeight="1">
      <c r="A64" s="169"/>
      <c r="B64" s="187" t="s">
        <v>44</v>
      </c>
      <c r="C64" s="169"/>
      <c r="D64" s="169"/>
      <c r="E64" s="162"/>
      <c r="F64" s="184"/>
      <c r="G64" s="365"/>
      <c r="H64" s="355"/>
    </row>
    <row r="65" spans="1:8" s="1" customFormat="1" ht="12.75" customHeight="1">
      <c r="A65" s="169"/>
      <c r="B65" s="187"/>
      <c r="C65" s="187" t="s">
        <v>750</v>
      </c>
      <c r="D65" s="169"/>
      <c r="E65" s="162" t="s">
        <v>1</v>
      </c>
      <c r="F65" s="184"/>
      <c r="G65" s="366">
        <v>1</v>
      </c>
      <c r="H65" s="355" t="s">
        <v>3125</v>
      </c>
    </row>
    <row r="66" spans="1:8" s="1" customFormat="1" ht="12.75" customHeight="1">
      <c r="A66" s="169"/>
      <c r="B66" s="187"/>
      <c r="C66" s="187" t="s">
        <v>751</v>
      </c>
      <c r="D66" s="169"/>
      <c r="E66" s="162" t="s">
        <v>1</v>
      </c>
      <c r="F66" s="184"/>
      <c r="G66" s="366">
        <v>0</v>
      </c>
      <c r="H66" s="355"/>
    </row>
    <row r="67" spans="1:8" s="1" customFormat="1" ht="12.75" customHeight="1">
      <c r="A67" s="169"/>
      <c r="B67" s="187"/>
      <c r="C67" s="187" t="s">
        <v>752</v>
      </c>
      <c r="D67" s="169"/>
      <c r="E67" s="162" t="s">
        <v>1</v>
      </c>
      <c r="F67" s="184"/>
      <c r="G67" s="366">
        <v>0</v>
      </c>
      <c r="H67" s="355"/>
    </row>
    <row r="68" spans="1:8" s="1" customFormat="1" ht="12.75" customHeight="1">
      <c r="A68" s="169"/>
      <c r="B68" s="187" t="s">
        <v>43</v>
      </c>
      <c r="C68" s="187"/>
      <c r="D68" s="169"/>
      <c r="E68" s="162"/>
      <c r="F68" s="184"/>
      <c r="G68" s="367"/>
      <c r="H68" s="355"/>
    </row>
    <row r="69" spans="1:8" s="1" customFormat="1" ht="12.75" customHeight="1">
      <c r="A69" s="169"/>
      <c r="B69" s="187"/>
      <c r="C69" s="187" t="s">
        <v>753</v>
      </c>
      <c r="D69" s="169"/>
      <c r="E69" s="162" t="s">
        <v>1</v>
      </c>
      <c r="F69" s="184"/>
      <c r="G69" s="366">
        <v>0</v>
      </c>
      <c r="H69" s="355"/>
    </row>
    <row r="70" spans="1:8" s="1" customFormat="1" ht="12.75" customHeight="1">
      <c r="A70" s="169"/>
      <c r="B70" s="187"/>
      <c r="C70" s="187" t="s">
        <v>754</v>
      </c>
      <c r="D70" s="169"/>
      <c r="E70" s="162" t="s">
        <v>1</v>
      </c>
      <c r="F70" s="184"/>
      <c r="G70" s="366">
        <v>1</v>
      </c>
      <c r="H70" s="355" t="s">
        <v>342</v>
      </c>
    </row>
    <row r="71" spans="1:8" s="1" customFormat="1" ht="12.75" customHeight="1">
      <c r="A71" s="169"/>
      <c r="B71" s="187"/>
      <c r="C71" s="187" t="s">
        <v>755</v>
      </c>
      <c r="D71" s="169"/>
      <c r="E71" s="162" t="s">
        <v>1</v>
      </c>
      <c r="F71" s="184"/>
      <c r="G71" s="366">
        <v>0</v>
      </c>
      <c r="H71" s="355"/>
    </row>
    <row r="72" spans="1:8" s="1" customFormat="1" ht="12.75" customHeight="1">
      <c r="A72" s="191"/>
      <c r="B72" s="192"/>
      <c r="C72" s="192"/>
      <c r="D72" s="191"/>
      <c r="E72" s="164"/>
      <c r="F72" s="184"/>
      <c r="G72" s="14"/>
    </row>
    <row r="73" spans="1:8" s="1" customFormat="1" ht="12.75" customHeight="1">
      <c r="A73" s="169" t="s">
        <v>728</v>
      </c>
      <c r="B73" s="187"/>
      <c r="C73" s="187"/>
      <c r="D73" s="169"/>
      <c r="E73" s="162" t="s">
        <v>1</v>
      </c>
      <c r="F73" s="184"/>
      <c r="G73" s="281"/>
      <c r="H73" s="282"/>
    </row>
    <row r="74" spans="1:8" s="1" customFormat="1" ht="12.75" customHeight="1">
      <c r="A74" s="191"/>
      <c r="B74" s="192"/>
      <c r="C74" s="192"/>
      <c r="D74" s="191"/>
      <c r="E74" s="164"/>
      <c r="F74" s="184"/>
      <c r="G74" s="6"/>
    </row>
    <row r="75" spans="1:8" s="1" customFormat="1" ht="12.75" customHeight="1">
      <c r="A75" s="191" t="s">
        <v>729</v>
      </c>
      <c r="B75" s="192"/>
      <c r="C75" s="191"/>
      <c r="D75" s="191"/>
      <c r="E75" s="164"/>
      <c r="F75" s="184"/>
      <c r="G75" s="6"/>
    </row>
    <row r="76" spans="1:8" s="1" customFormat="1" ht="12.75" customHeight="1">
      <c r="A76" s="191"/>
      <c r="B76" s="195" t="s">
        <v>730</v>
      </c>
      <c r="C76" s="191"/>
      <c r="D76" s="191"/>
      <c r="E76" s="164"/>
      <c r="F76" s="184"/>
      <c r="G76" s="6"/>
    </row>
    <row r="77" spans="1:8" s="1" customFormat="1" ht="12.75" customHeight="1">
      <c r="A77" s="169"/>
      <c r="B77" s="163"/>
      <c r="C77" s="169" t="s">
        <v>731</v>
      </c>
      <c r="D77" s="169"/>
      <c r="E77" s="162" t="s">
        <v>49</v>
      </c>
      <c r="F77" s="184"/>
      <c r="G77" s="13">
        <v>0</v>
      </c>
    </row>
    <row r="78" spans="1:8" s="1" customFormat="1" ht="12.75" customHeight="1">
      <c r="A78" s="169"/>
      <c r="B78" s="163"/>
      <c r="C78" s="169" t="s">
        <v>732</v>
      </c>
      <c r="D78" s="169"/>
      <c r="E78" s="162" t="s">
        <v>49</v>
      </c>
      <c r="F78" s="184"/>
      <c r="G78" s="13">
        <v>0</v>
      </c>
    </row>
    <row r="79" spans="1:8" s="1" customFormat="1" ht="12.75" customHeight="1">
      <c r="A79" s="169"/>
      <c r="B79" s="163"/>
      <c r="C79" s="169" t="s">
        <v>733</v>
      </c>
      <c r="D79" s="169"/>
      <c r="E79" s="162" t="s">
        <v>49</v>
      </c>
      <c r="F79" s="184"/>
      <c r="G79" s="13">
        <v>1</v>
      </c>
      <c r="H79" s="1" t="s">
        <v>343</v>
      </c>
    </row>
    <row r="80" spans="1:8" s="1" customFormat="1" ht="12.75" customHeight="1">
      <c r="A80" s="169"/>
      <c r="B80" s="163"/>
      <c r="C80" s="169" t="s">
        <v>734</v>
      </c>
      <c r="D80" s="169"/>
      <c r="E80" s="162" t="s">
        <v>49</v>
      </c>
      <c r="F80" s="184"/>
      <c r="G80" s="13">
        <v>0</v>
      </c>
    </row>
    <row r="81" spans="1:8" s="1" customFormat="1" ht="12.75" customHeight="1">
      <c r="A81" s="169"/>
      <c r="B81" s="195" t="s">
        <v>735</v>
      </c>
      <c r="C81" s="191"/>
      <c r="D81" s="191"/>
      <c r="E81" s="164"/>
      <c r="F81" s="184"/>
      <c r="G81" s="11"/>
    </row>
    <row r="82" spans="1:8" s="1" customFormat="1" ht="12.75" customHeight="1">
      <c r="A82" s="169"/>
      <c r="B82" s="163"/>
      <c r="C82" s="169" t="s">
        <v>736</v>
      </c>
      <c r="D82" s="169"/>
      <c r="E82" s="162" t="s">
        <v>42</v>
      </c>
      <c r="F82" s="184"/>
      <c r="G82" s="13">
        <v>0</v>
      </c>
    </row>
    <row r="83" spans="1:8" s="1" customFormat="1" ht="12.75" customHeight="1">
      <c r="A83" s="169"/>
      <c r="B83" s="163"/>
      <c r="C83" s="169" t="s">
        <v>737</v>
      </c>
      <c r="D83" s="169"/>
      <c r="E83" s="162" t="s">
        <v>42</v>
      </c>
      <c r="F83" s="184"/>
      <c r="G83" s="13">
        <v>0</v>
      </c>
    </row>
    <row r="84" spans="1:8" s="1" customFormat="1" ht="12.75" customHeight="1">
      <c r="A84" s="169"/>
      <c r="B84" s="163"/>
      <c r="C84" s="169" t="s">
        <v>738</v>
      </c>
      <c r="D84" s="169"/>
      <c r="E84" s="162" t="s">
        <v>42</v>
      </c>
      <c r="F84" s="184"/>
      <c r="G84" s="13">
        <v>100</v>
      </c>
      <c r="H84" s="1" t="s">
        <v>344</v>
      </c>
    </row>
    <row r="85" spans="1:8" s="1" customFormat="1" ht="12.75" customHeight="1">
      <c r="A85" s="169"/>
      <c r="B85" s="163"/>
      <c r="C85" s="169" t="s">
        <v>739</v>
      </c>
      <c r="D85" s="169"/>
      <c r="E85" s="162" t="s">
        <v>42</v>
      </c>
      <c r="F85" s="184"/>
      <c r="G85" s="13">
        <v>0</v>
      </c>
    </row>
    <row r="86" spans="1:8" s="1" customFormat="1" ht="12.75" customHeight="1">
      <c r="A86" s="169"/>
      <c r="B86" s="163" t="s">
        <v>740</v>
      </c>
      <c r="C86" s="169"/>
      <c r="D86" s="169"/>
      <c r="E86" s="162" t="s">
        <v>741</v>
      </c>
      <c r="F86" s="184"/>
      <c r="G86" s="13"/>
    </row>
    <row r="87" spans="1:8" s="1" customFormat="1" ht="12.75" customHeight="1">
      <c r="A87" s="191"/>
      <c r="B87" s="195"/>
      <c r="C87" s="191"/>
      <c r="D87" s="191"/>
      <c r="E87" s="164"/>
      <c r="F87" s="184"/>
      <c r="G87" s="11"/>
    </row>
    <row r="88" spans="1:8" s="1" customFormat="1" ht="12.75" customHeight="1">
      <c r="A88" s="169" t="s">
        <v>742</v>
      </c>
      <c r="B88" s="163"/>
      <c r="C88" s="169"/>
      <c r="D88" s="169"/>
      <c r="E88" s="167" t="s">
        <v>756</v>
      </c>
      <c r="F88" s="184"/>
      <c r="G88" s="10"/>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246" t="s">
        <v>3593</v>
      </c>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5"/>
  <sheetViews>
    <sheetView workbookViewId="0">
      <selection activeCell="C15" sqref="C15"/>
    </sheetView>
  </sheetViews>
  <sheetFormatPr defaultRowHeight="15"/>
  <cols>
    <col min="1" max="1" width="18.85546875" customWidth="1"/>
  </cols>
  <sheetData>
    <row r="1" spans="1:10" ht="15" customHeight="1">
      <c r="A1" s="784" t="s">
        <v>3450</v>
      </c>
      <c r="B1" s="784"/>
      <c r="C1" s="784"/>
      <c r="D1" s="784"/>
      <c r="E1" s="784"/>
      <c r="F1" s="784"/>
      <c r="G1" s="784"/>
      <c r="H1" s="784"/>
      <c r="I1" s="784"/>
      <c r="J1" s="784"/>
    </row>
    <row r="2" spans="1:10">
      <c r="A2" s="784"/>
      <c r="B2" s="784"/>
      <c r="C2" s="784"/>
      <c r="D2" s="784"/>
      <c r="E2" s="784"/>
      <c r="F2" s="784"/>
      <c r="G2" s="784"/>
      <c r="H2" s="784"/>
      <c r="I2" s="784"/>
      <c r="J2" s="784"/>
    </row>
    <row r="3" spans="1:10">
      <c r="A3" s="784"/>
      <c r="B3" s="784"/>
      <c r="C3" s="784"/>
      <c r="D3" s="784"/>
      <c r="E3" s="784"/>
      <c r="F3" s="784"/>
      <c r="G3" s="784"/>
      <c r="H3" s="784"/>
      <c r="I3" s="784"/>
      <c r="J3" s="784"/>
    </row>
    <row r="4" spans="1:10">
      <c r="A4" s="784"/>
      <c r="B4" s="784"/>
      <c r="C4" s="784"/>
      <c r="D4" s="784"/>
      <c r="E4" s="784"/>
      <c r="F4" s="784"/>
      <c r="G4" s="784"/>
      <c r="H4" s="784"/>
      <c r="I4" s="784"/>
      <c r="J4" s="784"/>
    </row>
    <row r="5" spans="1:10">
      <c r="A5" s="784"/>
      <c r="B5" s="784"/>
      <c r="C5" s="784"/>
      <c r="D5" s="784"/>
      <c r="E5" s="784"/>
      <c r="F5" s="784"/>
      <c r="G5" s="784"/>
      <c r="H5" s="784"/>
      <c r="I5" s="784"/>
      <c r="J5" s="784"/>
    </row>
    <row r="6" spans="1:10">
      <c r="A6" s="784"/>
      <c r="B6" s="784"/>
      <c r="C6" s="784"/>
      <c r="D6" s="784"/>
      <c r="E6" s="784"/>
      <c r="F6" s="784"/>
      <c r="G6" s="784"/>
      <c r="H6" s="784"/>
      <c r="I6" s="784"/>
      <c r="J6" s="784"/>
    </row>
    <row r="7" spans="1:10">
      <c r="A7" s="784"/>
      <c r="B7" s="784"/>
      <c r="C7" s="784"/>
      <c r="D7" s="784"/>
      <c r="E7" s="784"/>
      <c r="F7" s="784"/>
      <c r="G7" s="784"/>
      <c r="H7" s="784"/>
      <c r="I7" s="784"/>
      <c r="J7" s="784"/>
    </row>
    <row r="9" spans="1:10" ht="15" customHeight="1">
      <c r="A9" s="751" t="s">
        <v>3449</v>
      </c>
      <c r="B9" s="751"/>
      <c r="C9" s="751"/>
      <c r="D9" s="751"/>
      <c r="E9" s="751"/>
      <c r="F9" s="751"/>
      <c r="G9" s="751"/>
      <c r="H9" s="751"/>
      <c r="I9" s="751"/>
      <c r="J9" s="751"/>
    </row>
    <row r="10" spans="1:10">
      <c r="A10" s="751"/>
      <c r="B10" s="751"/>
      <c r="C10" s="751"/>
      <c r="D10" s="751"/>
      <c r="E10" s="751"/>
      <c r="F10" s="751"/>
      <c r="G10" s="751"/>
      <c r="H10" s="751"/>
      <c r="I10" s="751"/>
      <c r="J10" s="751"/>
    </row>
    <row r="12" spans="1:10">
      <c r="A12" s="90" t="s">
        <v>3430</v>
      </c>
      <c r="B12" s="90" t="s">
        <v>3432</v>
      </c>
      <c r="C12" s="90" t="s">
        <v>3429</v>
      </c>
    </row>
    <row r="13" spans="1:10">
      <c r="A13" t="s">
        <v>3441</v>
      </c>
      <c r="B13">
        <v>0.5</v>
      </c>
      <c r="C13">
        <v>15.13</v>
      </c>
    </row>
    <row r="14" spans="1:10">
      <c r="A14" t="s">
        <v>3451</v>
      </c>
      <c r="B14">
        <v>0.5</v>
      </c>
      <c r="C14">
        <v>21.39</v>
      </c>
    </row>
    <row r="15" spans="1:10">
      <c r="C15" s="702">
        <f>SUMPRODUCT(B13:B14,C13:C14)</f>
        <v>18.260000000000002</v>
      </c>
    </row>
  </sheetData>
  <mergeCells count="2">
    <mergeCell ref="A1:J7"/>
    <mergeCell ref="A9:J10"/>
  </mergeCell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2"/>
  <sheetViews>
    <sheetView showGridLines="0" topLeftCell="C1" workbookViewId="0">
      <selection activeCell="O10" sqref="O10:O11"/>
    </sheetView>
  </sheetViews>
  <sheetFormatPr defaultRowHeight="15"/>
  <cols>
    <col min="15" max="15" width="76.7109375" customWidth="1"/>
  </cols>
  <sheetData>
    <row r="1" spans="1:15" ht="15.75">
      <c r="A1" s="284" t="s">
        <v>256</v>
      </c>
      <c r="B1" s="284"/>
      <c r="C1" s="284"/>
      <c r="D1" s="284"/>
      <c r="E1" s="284"/>
      <c r="F1" s="284"/>
      <c r="G1" s="284"/>
      <c r="H1" s="284"/>
      <c r="I1" s="284"/>
      <c r="J1" s="284"/>
      <c r="K1" s="284"/>
      <c r="L1" s="284"/>
      <c r="M1" s="284"/>
      <c r="N1" s="284"/>
    </row>
    <row r="2" spans="1:15" ht="16.5" customHeight="1">
      <c r="A2" s="65"/>
      <c r="B2" s="65"/>
      <c r="C2" s="65"/>
      <c r="D2" s="65"/>
      <c r="E2" s="65"/>
      <c r="F2" s="65"/>
      <c r="G2" s="65"/>
      <c r="H2" s="65"/>
      <c r="I2" s="65"/>
      <c r="J2" s="65"/>
      <c r="K2" s="65"/>
      <c r="L2" s="65"/>
      <c r="M2" s="65" t="s">
        <v>981</v>
      </c>
      <c r="N2" s="65" t="s">
        <v>311</v>
      </c>
      <c r="O2" s="784" t="s">
        <v>3450</v>
      </c>
    </row>
    <row r="3" spans="1:15" ht="15.75">
      <c r="A3" s="65"/>
      <c r="B3" s="65" t="s">
        <v>258</v>
      </c>
      <c r="C3" s="65"/>
      <c r="D3" s="65"/>
      <c r="E3" s="65"/>
      <c r="F3" s="65"/>
      <c r="G3" s="65"/>
      <c r="H3" s="65"/>
      <c r="I3" s="65"/>
      <c r="J3" s="65"/>
      <c r="K3" s="65"/>
      <c r="L3" s="65"/>
      <c r="M3" s="296" t="s">
        <v>982</v>
      </c>
      <c r="N3" s="65"/>
      <c r="O3" s="784"/>
    </row>
    <row r="4" spans="1:15" ht="15.75">
      <c r="A4" s="65"/>
      <c r="B4" s="65"/>
      <c r="C4" s="65"/>
      <c r="D4" s="65"/>
      <c r="E4" s="65"/>
      <c r="F4" s="65"/>
      <c r="G4" s="65"/>
      <c r="H4" s="65"/>
      <c r="I4" s="65"/>
      <c r="J4" s="65"/>
      <c r="K4" s="65"/>
      <c r="L4" s="65"/>
      <c r="M4" s="65"/>
      <c r="N4" s="65"/>
      <c r="O4" s="784"/>
    </row>
    <row r="5" spans="1:15" ht="15.75">
      <c r="A5" s="65"/>
      <c r="B5" s="65" t="s">
        <v>259</v>
      </c>
      <c r="C5" s="65"/>
      <c r="D5" s="65"/>
      <c r="E5" s="65"/>
      <c r="F5" s="65"/>
      <c r="G5" s="65"/>
      <c r="H5" s="65"/>
      <c r="I5" s="65"/>
      <c r="J5" s="65"/>
      <c r="K5" s="65"/>
      <c r="L5" s="65"/>
      <c r="M5" s="65"/>
      <c r="N5" s="65"/>
      <c r="O5" s="784"/>
    </row>
    <row r="6" spans="1:15" ht="15.75">
      <c r="A6" s="65"/>
      <c r="B6" s="65"/>
      <c r="C6" s="65" t="s">
        <v>260</v>
      </c>
      <c r="D6" s="65"/>
      <c r="E6" s="65"/>
      <c r="F6" s="65"/>
      <c r="G6" s="65"/>
      <c r="H6" s="65"/>
      <c r="I6" s="65"/>
      <c r="J6" s="65"/>
      <c r="K6" s="65"/>
      <c r="L6" s="66"/>
      <c r="M6" s="555">
        <v>8</v>
      </c>
      <c r="N6" s="65" t="s">
        <v>69</v>
      </c>
      <c r="O6" s="784"/>
    </row>
    <row r="7" spans="1:15" ht="15.75">
      <c r="A7" s="65"/>
      <c r="B7" s="65"/>
      <c r="C7" s="65" t="s">
        <v>261</v>
      </c>
      <c r="D7" s="65"/>
      <c r="E7" s="65"/>
      <c r="F7" s="65"/>
      <c r="G7" s="65"/>
      <c r="H7" s="65"/>
      <c r="I7" s="65"/>
      <c r="J7" s="65"/>
      <c r="K7" s="65"/>
      <c r="L7" s="66"/>
      <c r="M7" s="298">
        <v>1.0143369175627239</v>
      </c>
      <c r="N7" s="65" t="s">
        <v>312</v>
      </c>
      <c r="O7" s="784"/>
    </row>
    <row r="8" spans="1:15" ht="15.75">
      <c r="A8" s="65"/>
      <c r="B8" s="65"/>
      <c r="C8" s="65" t="s">
        <v>262</v>
      </c>
      <c r="D8" s="65"/>
      <c r="E8" s="65"/>
      <c r="F8" s="65"/>
      <c r="G8" s="65"/>
      <c r="H8" s="65"/>
      <c r="I8" s="65"/>
      <c r="J8" s="65"/>
      <c r="K8" s="65"/>
      <c r="L8" s="66"/>
      <c r="M8" s="299">
        <v>6.1009200000000003</v>
      </c>
      <c r="N8" s="65" t="s">
        <v>319</v>
      </c>
      <c r="O8" s="784"/>
    </row>
    <row r="9" spans="1:15" ht="15.75">
      <c r="A9" s="65"/>
      <c r="B9" s="65"/>
      <c r="C9" s="65"/>
      <c r="D9" s="65"/>
      <c r="E9" s="65"/>
      <c r="F9" s="65"/>
      <c r="G9" s="65"/>
      <c r="H9" s="65"/>
      <c r="I9" s="65"/>
      <c r="J9" s="65"/>
      <c r="K9" s="65"/>
      <c r="L9" s="65"/>
      <c r="M9" s="65"/>
      <c r="N9" s="65"/>
    </row>
    <row r="10" spans="1:15" ht="15.75">
      <c r="A10" s="65"/>
      <c r="B10" s="65" t="s">
        <v>263</v>
      </c>
      <c r="C10" s="65"/>
      <c r="D10" s="65"/>
      <c r="E10" s="65"/>
      <c r="F10" s="65"/>
      <c r="G10" s="65"/>
      <c r="H10" s="65"/>
      <c r="I10" s="65"/>
      <c r="J10" s="65"/>
      <c r="K10" s="65"/>
      <c r="L10" s="65"/>
      <c r="M10" s="65"/>
      <c r="N10" s="65"/>
      <c r="O10" s="751" t="s">
        <v>3449</v>
      </c>
    </row>
    <row r="11" spans="1:15" ht="15.75">
      <c r="A11" s="65"/>
      <c r="B11" s="65"/>
      <c r="C11" s="65" t="s">
        <v>264</v>
      </c>
      <c r="D11" s="65"/>
      <c r="E11" s="65"/>
      <c r="F11" s="65"/>
      <c r="G11" s="65"/>
      <c r="H11" s="65"/>
      <c r="I11" s="65"/>
      <c r="J11" s="65"/>
      <c r="K11" s="65"/>
      <c r="L11" s="66"/>
      <c r="M11" s="297">
        <v>32</v>
      </c>
      <c r="N11" s="65" t="s">
        <v>69</v>
      </c>
      <c r="O11" s="751"/>
    </row>
    <row r="12" spans="1:15" ht="15.75">
      <c r="A12" s="65"/>
      <c r="B12" s="65"/>
      <c r="C12" s="65" t="s">
        <v>265</v>
      </c>
      <c r="D12" s="65"/>
      <c r="E12" s="65"/>
      <c r="F12" s="65"/>
      <c r="G12" s="65"/>
      <c r="H12" s="65"/>
      <c r="I12" s="65"/>
      <c r="J12" s="65"/>
      <c r="K12" s="65"/>
      <c r="L12" s="66"/>
      <c r="M12" s="298">
        <v>0.86544342507645255</v>
      </c>
      <c r="N12" s="65" t="s">
        <v>312</v>
      </c>
    </row>
    <row r="13" spans="1:15" ht="15.75">
      <c r="A13" s="65"/>
      <c r="B13" s="65"/>
      <c r="C13" s="65" t="s">
        <v>266</v>
      </c>
      <c r="D13" s="65"/>
      <c r="E13" s="65"/>
      <c r="F13" s="65"/>
      <c r="G13" s="65"/>
      <c r="H13" s="65"/>
      <c r="I13" s="65"/>
      <c r="J13" s="65"/>
      <c r="K13" s="65"/>
      <c r="L13" s="66"/>
      <c r="M13" s="298">
        <v>5.4650400000000001</v>
      </c>
      <c r="N13" s="65" t="s">
        <v>319</v>
      </c>
    </row>
    <row r="14" spans="1:15" ht="15.75">
      <c r="A14" s="65"/>
      <c r="B14" s="65"/>
      <c r="C14" s="65"/>
      <c r="D14" s="65"/>
      <c r="E14" s="65"/>
      <c r="F14" s="65"/>
      <c r="G14" s="65"/>
      <c r="H14" s="65"/>
      <c r="I14" s="65"/>
      <c r="J14" s="65"/>
      <c r="K14" s="65"/>
      <c r="L14" s="65"/>
      <c r="M14" s="65"/>
      <c r="N14" s="65"/>
    </row>
    <row r="15" spans="1:15" ht="15.75">
      <c r="A15" s="65"/>
      <c r="B15" s="65" t="s">
        <v>267</v>
      </c>
      <c r="C15" s="65"/>
      <c r="D15" s="65"/>
      <c r="E15" s="65"/>
      <c r="F15" s="65"/>
      <c r="G15" s="65"/>
      <c r="H15" s="65"/>
      <c r="I15" s="65"/>
      <c r="J15" s="65"/>
      <c r="K15" s="65"/>
      <c r="L15" s="65"/>
      <c r="M15" s="65"/>
      <c r="N15" s="65"/>
    </row>
    <row r="16" spans="1:15" ht="15.75">
      <c r="A16" s="65"/>
      <c r="B16" s="65"/>
      <c r="C16" s="65" t="s">
        <v>268</v>
      </c>
      <c r="D16" s="65"/>
      <c r="E16" s="65"/>
      <c r="F16" s="65"/>
      <c r="G16" s="65"/>
      <c r="H16" s="65"/>
      <c r="I16" s="65"/>
      <c r="J16" s="65"/>
      <c r="K16" s="65"/>
      <c r="L16" s="66"/>
      <c r="M16" s="298">
        <v>59.372302158273357</v>
      </c>
      <c r="N16" s="65" t="s">
        <v>69</v>
      </c>
    </row>
    <row r="17" spans="1:14" ht="15.75">
      <c r="A17" s="65"/>
      <c r="B17" s="65"/>
      <c r="C17" s="65" t="s">
        <v>269</v>
      </c>
      <c r="D17" s="65"/>
      <c r="E17" s="65"/>
      <c r="F17" s="65"/>
      <c r="G17" s="65"/>
      <c r="H17" s="65"/>
      <c r="I17" s="65"/>
      <c r="J17" s="65"/>
      <c r="K17" s="65"/>
      <c r="L17" s="66"/>
      <c r="M17" s="300">
        <v>0.7413333333333334</v>
      </c>
      <c r="N17" s="65" t="s">
        <v>312</v>
      </c>
    </row>
    <row r="18" spans="1:14" ht="15.75">
      <c r="A18" s="65"/>
      <c r="B18" s="65"/>
      <c r="C18" s="65" t="s">
        <v>270</v>
      </c>
      <c r="D18" s="65"/>
      <c r="E18" s="65"/>
      <c r="F18" s="65"/>
      <c r="G18" s="65"/>
      <c r="H18" s="65"/>
      <c r="I18" s="65"/>
      <c r="J18" s="65"/>
      <c r="K18" s="65"/>
      <c r="L18" s="66"/>
      <c r="M18" s="300">
        <v>5.3935573129302901</v>
      </c>
      <c r="N18" s="65" t="s">
        <v>319</v>
      </c>
    </row>
    <row r="19" spans="1:14" ht="15.75">
      <c r="A19" s="65"/>
      <c r="B19" s="65"/>
      <c r="C19" s="65"/>
      <c r="D19" s="65"/>
      <c r="E19" s="65"/>
      <c r="F19" s="65"/>
      <c r="G19" s="65"/>
      <c r="H19" s="65"/>
      <c r="I19" s="65"/>
      <c r="J19" s="65"/>
      <c r="K19" s="65"/>
      <c r="L19" s="65"/>
      <c r="M19" s="65"/>
      <c r="N19" s="65"/>
    </row>
    <row r="20" spans="1:14" ht="15.75">
      <c r="A20" s="65"/>
      <c r="B20" s="65"/>
      <c r="C20" s="65"/>
      <c r="D20" s="65"/>
      <c r="E20" s="65"/>
      <c r="F20" s="65"/>
      <c r="G20" s="65"/>
      <c r="H20" s="65"/>
      <c r="I20" s="65"/>
      <c r="J20" s="65"/>
      <c r="K20" s="65"/>
      <c r="L20" s="65"/>
      <c r="M20" s="65"/>
      <c r="N20" s="65"/>
    </row>
    <row r="21" spans="1:14" ht="15.75">
      <c r="A21" s="65"/>
      <c r="B21" s="65" t="s">
        <v>271</v>
      </c>
      <c r="C21" s="65"/>
      <c r="D21" s="65"/>
      <c r="E21" s="65"/>
      <c r="F21" s="65"/>
      <c r="G21" s="65"/>
      <c r="H21" s="65"/>
      <c r="I21" s="65"/>
      <c r="J21" s="65"/>
      <c r="K21" s="65"/>
      <c r="L21" s="66"/>
      <c r="M21" s="301">
        <v>1500</v>
      </c>
      <c r="N21" s="65" t="s">
        <v>313</v>
      </c>
    </row>
    <row r="22" spans="1:14" ht="15.75">
      <c r="A22" s="65"/>
      <c r="B22" s="65"/>
      <c r="C22" s="65"/>
      <c r="D22" s="65"/>
      <c r="E22" s="65"/>
      <c r="F22" s="65"/>
      <c r="G22" s="65"/>
      <c r="H22" s="65"/>
      <c r="I22" s="65"/>
      <c r="J22" s="65"/>
      <c r="K22" s="65"/>
      <c r="L22" s="66"/>
      <c r="M22" s="302">
        <v>8197559.9999999991</v>
      </c>
      <c r="N22" s="65" t="s">
        <v>320</v>
      </c>
    </row>
    <row r="23" spans="1:14" ht="15.75">
      <c r="A23" s="65"/>
      <c r="B23" s="65"/>
      <c r="C23" s="65"/>
      <c r="D23" s="65"/>
      <c r="E23" s="65"/>
      <c r="F23" s="65"/>
      <c r="G23" s="65"/>
      <c r="H23" s="65"/>
      <c r="I23" s="65"/>
      <c r="J23" s="65"/>
      <c r="K23" s="65"/>
      <c r="L23" s="66"/>
      <c r="M23" s="302">
        <v>8648835.6779999975</v>
      </c>
      <c r="N23" s="65" t="s">
        <v>314</v>
      </c>
    </row>
    <row r="24" spans="1:14" ht="15.75">
      <c r="A24" s="65"/>
      <c r="B24" s="65"/>
      <c r="C24" s="65"/>
      <c r="D24" s="65"/>
      <c r="E24" s="65"/>
      <c r="F24" s="65"/>
      <c r="G24" s="65"/>
      <c r="H24" s="65"/>
      <c r="I24" s="65"/>
      <c r="J24" s="65"/>
      <c r="K24" s="65"/>
      <c r="L24" s="65"/>
      <c r="M24" s="65"/>
      <c r="N24" s="65"/>
    </row>
    <row r="25" spans="1:14" ht="15.75">
      <c r="A25" s="65"/>
      <c r="B25" s="65" t="s">
        <v>272</v>
      </c>
      <c r="C25" s="65"/>
      <c r="D25" s="65"/>
      <c r="E25" s="65"/>
      <c r="F25" s="65"/>
      <c r="G25" s="65"/>
      <c r="H25" s="65"/>
      <c r="I25" s="65"/>
      <c r="J25" s="65"/>
      <c r="K25" s="65"/>
      <c r="L25" s="65"/>
      <c r="M25" s="65"/>
      <c r="N25" s="65"/>
    </row>
    <row r="26" spans="1:14" ht="15.75">
      <c r="A26" s="65"/>
      <c r="B26" s="65"/>
      <c r="C26" s="65" t="s">
        <v>273</v>
      </c>
      <c r="D26" s="65"/>
      <c r="E26" s="65"/>
      <c r="F26" s="65"/>
      <c r="G26" s="65"/>
      <c r="H26" s="65"/>
      <c r="I26" s="65"/>
      <c r="J26" s="65"/>
      <c r="K26" s="65"/>
      <c r="L26" s="65"/>
      <c r="M26" s="65"/>
      <c r="N26" s="65"/>
    </row>
    <row r="27" spans="1:14" ht="15.75">
      <c r="A27" s="65"/>
      <c r="B27" s="65"/>
      <c r="C27" s="65"/>
      <c r="D27" s="65" t="s">
        <v>274</v>
      </c>
      <c r="E27" s="65"/>
      <c r="F27" s="65"/>
      <c r="G27" s="65"/>
      <c r="H27" s="65"/>
      <c r="I27" s="65"/>
      <c r="J27" s="65"/>
      <c r="K27" s="65"/>
      <c r="L27" s="66"/>
      <c r="M27" s="555">
        <v>1</v>
      </c>
      <c r="N27" s="65" t="s">
        <v>1</v>
      </c>
    </row>
    <row r="28" spans="1:14" ht="15.75">
      <c r="A28" s="65"/>
      <c r="B28" s="65"/>
      <c r="C28" s="65"/>
      <c r="D28" s="65" t="s">
        <v>275</v>
      </c>
      <c r="E28" s="65"/>
      <c r="F28" s="65"/>
      <c r="G28" s="65"/>
      <c r="H28" s="65"/>
      <c r="I28" s="65"/>
      <c r="J28" s="65"/>
      <c r="K28" s="65"/>
      <c r="L28" s="66"/>
      <c r="M28" s="297">
        <v>0</v>
      </c>
      <c r="N28" s="65" t="s">
        <v>1</v>
      </c>
    </row>
    <row r="29" spans="1:14" ht="15.75">
      <c r="A29" s="65"/>
      <c r="B29" s="65"/>
      <c r="C29" s="65"/>
      <c r="D29" s="65"/>
      <c r="E29" s="65"/>
      <c r="F29" s="65"/>
      <c r="G29" s="65"/>
      <c r="H29" s="65"/>
      <c r="I29" s="65"/>
      <c r="J29" s="65"/>
      <c r="K29" s="65"/>
      <c r="L29" s="65" t="s">
        <v>276</v>
      </c>
      <c r="M29" s="65" t="s">
        <v>0</v>
      </c>
      <c r="N29" s="65"/>
    </row>
    <row r="30" spans="1:14" ht="15.75">
      <c r="A30" s="65"/>
      <c r="B30" s="65"/>
      <c r="C30" s="65"/>
      <c r="D30" s="65"/>
      <c r="E30" s="65"/>
      <c r="F30" s="65"/>
      <c r="G30" s="65"/>
      <c r="H30" s="65"/>
      <c r="I30" s="65"/>
      <c r="J30" s="65"/>
      <c r="K30" s="65"/>
      <c r="L30" s="65"/>
      <c r="M30" s="65"/>
      <c r="N30" s="65"/>
    </row>
    <row r="31" spans="1:14" ht="15.75">
      <c r="A31" s="65"/>
      <c r="B31" s="65"/>
      <c r="C31" s="65" t="s">
        <v>277</v>
      </c>
      <c r="D31" s="65"/>
      <c r="E31" s="65"/>
      <c r="F31" s="65"/>
      <c r="G31" s="65"/>
      <c r="H31" s="65"/>
      <c r="I31" s="65"/>
      <c r="J31" s="65"/>
      <c r="K31" s="65"/>
      <c r="L31" s="65"/>
      <c r="M31" s="65"/>
      <c r="N31" s="65"/>
    </row>
    <row r="32" spans="1:14" ht="15.75">
      <c r="A32" s="65"/>
      <c r="B32" s="65"/>
      <c r="C32" s="65"/>
      <c r="D32" s="65" t="s">
        <v>278</v>
      </c>
      <c r="E32" s="65"/>
      <c r="F32" s="65"/>
      <c r="G32" s="65"/>
      <c r="H32" s="65"/>
      <c r="I32" s="65"/>
      <c r="J32" s="65"/>
      <c r="K32" s="65"/>
      <c r="L32" s="66"/>
      <c r="M32" s="555">
        <v>1</v>
      </c>
      <c r="N32" s="65" t="s">
        <v>1</v>
      </c>
    </row>
    <row r="33" spans="1:14" ht="15.75">
      <c r="A33" s="65"/>
      <c r="B33" s="65"/>
      <c r="C33" s="65"/>
      <c r="D33" s="65" t="s">
        <v>279</v>
      </c>
      <c r="E33" s="65"/>
      <c r="F33" s="65"/>
      <c r="G33" s="65"/>
      <c r="H33" s="65"/>
      <c r="I33" s="65"/>
      <c r="J33" s="65"/>
      <c r="K33" s="65"/>
      <c r="L33" s="66"/>
      <c r="M33" s="297">
        <v>0</v>
      </c>
      <c r="N33" s="65" t="s">
        <v>1</v>
      </c>
    </row>
    <row r="34" spans="1:14" ht="15.75">
      <c r="A34" s="65"/>
      <c r="B34" s="65"/>
      <c r="C34" s="65"/>
      <c r="D34" s="65" t="s">
        <v>280</v>
      </c>
      <c r="E34" s="65"/>
      <c r="F34" s="65"/>
      <c r="G34" s="65"/>
      <c r="H34" s="65"/>
      <c r="I34" s="65"/>
      <c r="J34" s="65"/>
      <c r="K34" s="65"/>
      <c r="L34" s="66"/>
      <c r="M34" s="297">
        <v>0</v>
      </c>
      <c r="N34" s="65" t="s">
        <v>1</v>
      </c>
    </row>
    <row r="35" spans="1:14" ht="15.75">
      <c r="A35" s="65"/>
      <c r="B35" s="65"/>
      <c r="C35" s="65"/>
      <c r="D35" s="65" t="s">
        <v>281</v>
      </c>
      <c r="E35" s="65"/>
      <c r="F35" s="65"/>
      <c r="G35" s="65"/>
      <c r="H35" s="65"/>
      <c r="I35" s="65"/>
      <c r="J35" s="65"/>
      <c r="K35" s="65"/>
      <c r="L35" s="66"/>
      <c r="M35" s="297">
        <v>0</v>
      </c>
      <c r="N35" s="65" t="s">
        <v>1</v>
      </c>
    </row>
    <row r="36" spans="1:14" ht="15.75">
      <c r="A36" s="65"/>
      <c r="B36" s="65"/>
      <c r="C36" s="65"/>
      <c r="D36" s="65" t="s">
        <v>282</v>
      </c>
      <c r="E36" s="65"/>
      <c r="F36" s="65"/>
      <c r="G36" s="65"/>
      <c r="H36" s="65"/>
      <c r="I36" s="65"/>
      <c r="J36" s="65"/>
      <c r="K36" s="65"/>
      <c r="L36" s="66"/>
      <c r="M36" s="297">
        <v>0</v>
      </c>
      <c r="N36" s="65" t="s">
        <v>1</v>
      </c>
    </row>
    <row r="37" spans="1:14" ht="15.75">
      <c r="A37" s="65"/>
      <c r="B37" s="65"/>
      <c r="C37" s="65"/>
      <c r="D37" s="65"/>
      <c r="E37" s="65"/>
      <c r="F37" s="65"/>
      <c r="G37" s="65"/>
      <c r="H37" s="65"/>
      <c r="I37" s="65"/>
      <c r="J37" s="65"/>
      <c r="K37" s="65"/>
      <c r="L37" s="65" t="s">
        <v>276</v>
      </c>
      <c r="M37" s="65" t="s">
        <v>0</v>
      </c>
      <c r="N37" s="65"/>
    </row>
    <row r="38" spans="1:14" ht="15.75">
      <c r="A38" s="65"/>
      <c r="B38" s="65" t="s">
        <v>283</v>
      </c>
      <c r="C38" s="65"/>
      <c r="D38" s="65"/>
      <c r="E38" s="65"/>
      <c r="F38" s="65"/>
      <c r="G38" s="65"/>
      <c r="H38" s="65"/>
      <c r="I38" s="65"/>
      <c r="J38" s="65"/>
      <c r="K38" s="65"/>
      <c r="L38" s="65"/>
      <c r="M38" s="65"/>
      <c r="N38" s="65"/>
    </row>
    <row r="39" spans="1:14" ht="15.75">
      <c r="A39" s="65"/>
      <c r="B39" s="65"/>
      <c r="C39" s="65" t="s">
        <v>284</v>
      </c>
      <c r="D39" s="65"/>
      <c r="E39" s="65"/>
      <c r="F39" s="65"/>
      <c r="G39" s="65"/>
      <c r="H39" s="65"/>
      <c r="I39" s="65"/>
      <c r="J39" s="65"/>
      <c r="K39" s="65"/>
      <c r="L39" s="66"/>
      <c r="M39" s="303">
        <v>3</v>
      </c>
      <c r="N39" s="65" t="s">
        <v>315</v>
      </c>
    </row>
    <row r="40" spans="1:14" ht="15.75">
      <c r="A40" s="65"/>
      <c r="B40" s="65"/>
      <c r="C40" s="65" t="s">
        <v>285</v>
      </c>
      <c r="D40" s="65"/>
      <c r="E40" s="65"/>
      <c r="F40" s="65"/>
      <c r="G40" s="65"/>
      <c r="H40" s="65"/>
      <c r="I40" s="65"/>
      <c r="J40" s="65"/>
      <c r="K40" s="65"/>
      <c r="L40" s="66"/>
      <c r="M40" s="296">
        <v>3.9</v>
      </c>
      <c r="N40" s="65" t="s">
        <v>315</v>
      </c>
    </row>
    <row r="41" spans="1:14" ht="15.75">
      <c r="A41" s="65"/>
      <c r="B41" s="65"/>
      <c r="C41" s="65"/>
      <c r="D41" s="65"/>
      <c r="E41" s="65"/>
      <c r="F41" s="65"/>
      <c r="G41" s="65"/>
      <c r="H41" s="65"/>
      <c r="I41" s="65"/>
      <c r="J41" s="65"/>
      <c r="K41" s="65"/>
      <c r="L41" s="65"/>
      <c r="M41" s="65"/>
      <c r="N41" s="65"/>
    </row>
    <row r="42" spans="1:14" ht="15.75">
      <c r="A42" s="65"/>
      <c r="B42" s="65"/>
      <c r="C42" s="65"/>
      <c r="D42" s="65"/>
      <c r="E42" s="65"/>
      <c r="F42" s="65"/>
      <c r="G42" s="65"/>
      <c r="H42" s="65"/>
      <c r="I42" s="65"/>
      <c r="J42" s="65"/>
      <c r="K42" s="65"/>
      <c r="L42" s="65"/>
      <c r="M42" s="65"/>
      <c r="N42" s="65"/>
    </row>
    <row r="43" spans="1:14" ht="15.75">
      <c r="A43" s="65"/>
      <c r="B43" s="65" t="s">
        <v>286</v>
      </c>
      <c r="C43" s="65"/>
      <c r="D43" s="65"/>
      <c r="E43" s="65"/>
      <c r="F43" s="65"/>
      <c r="G43" s="65"/>
      <c r="H43" s="65"/>
      <c r="I43" s="65"/>
      <c r="J43" s="65"/>
      <c r="K43" s="65"/>
      <c r="L43" s="65"/>
      <c r="M43" s="65"/>
      <c r="N43" s="65"/>
    </row>
    <row r="44" spans="1:14" ht="15.75">
      <c r="A44" s="65"/>
      <c r="B44" s="65"/>
      <c r="C44" s="65" t="s">
        <v>287</v>
      </c>
      <c r="D44" s="65"/>
      <c r="E44" s="65"/>
      <c r="F44" s="65"/>
      <c r="G44" s="65"/>
      <c r="H44" s="65"/>
      <c r="I44" s="65"/>
      <c r="J44" s="65"/>
      <c r="K44" s="65"/>
      <c r="L44" s="66"/>
      <c r="M44" s="300">
        <v>0.25</v>
      </c>
      <c r="N44" s="65" t="s">
        <v>316</v>
      </c>
    </row>
    <row r="45" spans="1:14" ht="15.75">
      <c r="A45" s="65"/>
      <c r="B45" s="65"/>
      <c r="C45" s="65" t="s">
        <v>288</v>
      </c>
      <c r="D45" s="65"/>
      <c r="E45" s="65"/>
      <c r="F45" s="65"/>
      <c r="G45" s="65"/>
      <c r="H45" s="65"/>
      <c r="I45" s="65"/>
      <c r="J45" s="65"/>
      <c r="K45" s="65"/>
      <c r="L45" s="66"/>
      <c r="M45" s="298">
        <v>0.75</v>
      </c>
      <c r="N45" s="65" t="s">
        <v>317</v>
      </c>
    </row>
    <row r="46" spans="1:14" ht="15.75">
      <c r="A46" s="65"/>
      <c r="B46" s="65"/>
      <c r="C46" s="65" t="s">
        <v>289</v>
      </c>
      <c r="D46" s="65"/>
      <c r="E46" s="65"/>
      <c r="F46" s="65"/>
      <c r="G46" s="65"/>
      <c r="H46" s="65"/>
      <c r="I46" s="65"/>
      <c r="J46" s="65"/>
      <c r="K46" s="65"/>
      <c r="L46" s="66"/>
      <c r="M46" s="298">
        <v>5.9240793282325725</v>
      </c>
      <c r="N46" s="65" t="s">
        <v>318</v>
      </c>
    </row>
    <row r="47" spans="1:14" ht="15.75">
      <c r="A47" s="65"/>
      <c r="B47" s="65"/>
      <c r="C47" s="65"/>
      <c r="D47" s="65"/>
      <c r="E47" s="65"/>
      <c r="F47" s="65"/>
      <c r="G47" s="65"/>
      <c r="H47" s="65"/>
      <c r="I47" s="65"/>
      <c r="J47" s="65"/>
      <c r="K47" s="65"/>
      <c r="L47" s="65"/>
      <c r="M47" s="65"/>
      <c r="N47" s="65"/>
    </row>
    <row r="48" spans="1:14" ht="15.75">
      <c r="A48" s="65"/>
      <c r="B48" s="65" t="s">
        <v>953</v>
      </c>
      <c r="C48" s="65"/>
      <c r="D48" s="65"/>
      <c r="E48" s="65"/>
      <c r="F48" s="65"/>
      <c r="G48" s="65"/>
      <c r="H48" s="65"/>
      <c r="I48" s="65"/>
      <c r="J48" s="65"/>
      <c r="K48" s="65"/>
      <c r="L48" s="65"/>
      <c r="M48" s="65"/>
      <c r="N48" s="65"/>
    </row>
    <row r="49" spans="1:14" ht="15.75">
      <c r="A49" s="65"/>
      <c r="B49" s="65"/>
      <c r="C49" s="65" t="s">
        <v>299</v>
      </c>
      <c r="D49" s="65"/>
      <c r="E49" s="65"/>
      <c r="F49" s="65"/>
      <c r="G49" s="65"/>
      <c r="H49" s="65"/>
      <c r="I49" s="65"/>
      <c r="J49" s="65"/>
      <c r="K49" s="65"/>
      <c r="L49" s="65"/>
      <c r="M49" s="304">
        <v>0</v>
      </c>
      <c r="N49" s="65"/>
    </row>
    <row r="50" spans="1:14" ht="15.75">
      <c r="A50" s="65"/>
      <c r="B50" s="65"/>
      <c r="C50" s="65" t="s">
        <v>300</v>
      </c>
      <c r="D50" s="65"/>
      <c r="E50" s="65"/>
      <c r="F50" s="65"/>
      <c r="G50" s="65"/>
      <c r="H50" s="65"/>
      <c r="I50" s="65"/>
      <c r="J50" s="65"/>
      <c r="K50" s="65"/>
      <c r="L50" s="65"/>
      <c r="M50" s="304">
        <v>1</v>
      </c>
      <c r="N50" s="65"/>
    </row>
    <row r="51" spans="1:14" ht="15.75">
      <c r="A51" s="65"/>
      <c r="B51" s="65"/>
      <c r="C51" s="65" t="s">
        <v>301</v>
      </c>
      <c r="D51" s="65"/>
      <c r="E51" s="65"/>
      <c r="F51" s="65"/>
      <c r="G51" s="65"/>
      <c r="H51" s="65"/>
      <c r="I51" s="65"/>
      <c r="J51" s="65"/>
      <c r="K51" s="65"/>
      <c r="L51" s="65"/>
      <c r="M51" s="304">
        <v>1</v>
      </c>
      <c r="N51" s="65"/>
    </row>
    <row r="52" spans="1:14" ht="15.75">
      <c r="A52" s="65"/>
      <c r="B52" s="65"/>
      <c r="C52" s="65" t="s">
        <v>302</v>
      </c>
      <c r="D52" s="65"/>
      <c r="E52" s="65"/>
      <c r="F52" s="65"/>
      <c r="G52" s="65"/>
      <c r="H52" s="65"/>
      <c r="I52" s="65"/>
      <c r="J52" s="65"/>
      <c r="K52" s="65"/>
      <c r="L52" s="65"/>
      <c r="M52" s="304">
        <v>0</v>
      </c>
      <c r="N52" s="65"/>
    </row>
    <row r="53" spans="1:14" ht="15.75">
      <c r="A53" s="65"/>
      <c r="B53" s="65"/>
      <c r="C53" s="65" t="s">
        <v>303</v>
      </c>
      <c r="D53" s="65"/>
      <c r="E53" s="65"/>
      <c r="F53" s="65"/>
      <c r="G53" s="65"/>
      <c r="H53" s="65"/>
      <c r="I53" s="65"/>
      <c r="J53" s="65"/>
      <c r="K53" s="65"/>
      <c r="L53" s="65"/>
      <c r="M53" s="304">
        <v>0</v>
      </c>
      <c r="N53" s="65"/>
    </row>
    <row r="54" spans="1:14" ht="15.75">
      <c r="A54" s="65"/>
      <c r="B54" s="65"/>
      <c r="C54" s="65" t="s">
        <v>954</v>
      </c>
      <c r="D54" s="65"/>
      <c r="E54" s="65"/>
      <c r="F54" s="65"/>
      <c r="G54" s="65"/>
      <c r="H54" s="65"/>
      <c r="I54" s="65"/>
      <c r="J54" s="65"/>
      <c r="K54" s="65"/>
      <c r="L54" s="65"/>
      <c r="M54" s="304">
        <v>1</v>
      </c>
      <c r="N54" s="65"/>
    </row>
    <row r="55" spans="1:14" ht="15.75">
      <c r="A55" s="65"/>
      <c r="B55" s="65"/>
      <c r="C55" s="65"/>
      <c r="D55" s="65"/>
      <c r="E55" s="65"/>
      <c r="F55" s="65"/>
      <c r="G55" s="65"/>
      <c r="H55" s="65"/>
      <c r="I55" s="65"/>
      <c r="J55" s="65"/>
      <c r="K55" s="65"/>
      <c r="L55" s="65"/>
      <c r="M55" s="65"/>
      <c r="N55" s="65"/>
    </row>
    <row r="56" spans="1:14" ht="15.75">
      <c r="A56" s="65"/>
      <c r="B56" s="65" t="s">
        <v>955</v>
      </c>
      <c r="C56" s="65"/>
      <c r="D56" s="65"/>
      <c r="E56" s="65"/>
      <c r="F56" s="65"/>
      <c r="G56" s="65"/>
      <c r="H56" s="65"/>
      <c r="I56" s="65"/>
      <c r="J56" s="65"/>
      <c r="K56" s="65"/>
      <c r="L56" s="65"/>
      <c r="M56" s="65"/>
      <c r="N56" s="65"/>
    </row>
    <row r="57" spans="1:14" ht="15.75">
      <c r="A57" s="65"/>
      <c r="B57" s="65"/>
      <c r="C57" s="65" t="s">
        <v>299</v>
      </c>
      <c r="D57" s="65"/>
      <c r="E57" s="65"/>
      <c r="F57" s="65"/>
      <c r="G57" s="65"/>
      <c r="H57" s="65"/>
      <c r="I57" s="65"/>
      <c r="J57" s="65"/>
      <c r="K57" s="65"/>
      <c r="L57" s="65"/>
      <c r="M57" s="304">
        <v>0</v>
      </c>
      <c r="N57" s="65"/>
    </row>
    <row r="58" spans="1:14" ht="15.75">
      <c r="A58" s="65"/>
      <c r="B58" s="65"/>
      <c r="C58" s="65" t="s">
        <v>300</v>
      </c>
      <c r="D58" s="65"/>
      <c r="E58" s="65"/>
      <c r="F58" s="65"/>
      <c r="G58" s="65"/>
      <c r="H58" s="65"/>
      <c r="I58" s="65"/>
      <c r="J58" s="65"/>
      <c r="K58" s="65"/>
      <c r="L58" s="65"/>
      <c r="M58" s="304">
        <v>1</v>
      </c>
      <c r="N58" s="65"/>
    </row>
    <row r="59" spans="1:14" ht="15.75">
      <c r="A59" s="65"/>
      <c r="B59" s="65"/>
      <c r="C59" s="65" t="s">
        <v>301</v>
      </c>
      <c r="D59" s="65"/>
      <c r="E59" s="65"/>
      <c r="F59" s="65"/>
      <c r="G59" s="65"/>
      <c r="H59" s="65"/>
      <c r="I59" s="65"/>
      <c r="J59" s="65"/>
      <c r="K59" s="65"/>
      <c r="L59" s="65"/>
      <c r="M59" s="304">
        <v>1</v>
      </c>
      <c r="N59" s="65"/>
    </row>
    <row r="60" spans="1:14" ht="15.75">
      <c r="A60" s="65"/>
      <c r="B60" s="65"/>
      <c r="C60" s="65" t="s">
        <v>302</v>
      </c>
      <c r="D60" s="65"/>
      <c r="E60" s="65"/>
      <c r="F60" s="65"/>
      <c r="G60" s="65"/>
      <c r="H60" s="65"/>
      <c r="I60" s="65"/>
      <c r="J60" s="65"/>
      <c r="K60" s="65"/>
      <c r="L60" s="65"/>
      <c r="M60" s="304">
        <v>0</v>
      </c>
      <c r="N60" s="65"/>
    </row>
    <row r="61" spans="1:14" ht="15.75">
      <c r="A61" s="65"/>
      <c r="B61" s="65"/>
      <c r="C61" s="65" t="s">
        <v>303</v>
      </c>
      <c r="D61" s="65"/>
      <c r="E61" s="65"/>
      <c r="F61" s="65"/>
      <c r="G61" s="65"/>
      <c r="H61" s="65"/>
      <c r="I61" s="65"/>
      <c r="J61" s="65"/>
      <c r="K61" s="65"/>
      <c r="L61" s="65"/>
      <c r="M61" s="304">
        <v>0</v>
      </c>
      <c r="N61" s="65"/>
    </row>
    <row r="62" spans="1:14" ht="15.75">
      <c r="A62" s="65"/>
      <c r="B62" s="65"/>
      <c r="C62" s="65"/>
      <c r="D62" s="65"/>
      <c r="E62" s="65"/>
      <c r="F62" s="65"/>
      <c r="G62" s="65"/>
      <c r="H62" s="65"/>
      <c r="I62" s="65"/>
      <c r="J62" s="65"/>
      <c r="K62" s="65"/>
      <c r="L62" s="65"/>
      <c r="M62" s="65"/>
      <c r="N62" s="65"/>
    </row>
    <row r="63" spans="1:14" ht="15.75">
      <c r="A63" s="65"/>
      <c r="B63" s="65"/>
      <c r="C63" s="65"/>
      <c r="D63" s="65"/>
      <c r="E63" s="65"/>
      <c r="F63" s="65"/>
      <c r="G63" s="65"/>
      <c r="H63" s="65"/>
      <c r="I63" s="65"/>
      <c r="J63" s="65"/>
      <c r="K63" s="65"/>
      <c r="L63" s="65"/>
      <c r="M63" s="65"/>
      <c r="N63" s="65"/>
    </row>
    <row r="64" spans="1:14" ht="15.75">
      <c r="A64" s="65"/>
      <c r="B64" s="65" t="s">
        <v>956</v>
      </c>
      <c r="C64" s="65"/>
      <c r="D64" s="65"/>
      <c r="E64" s="65"/>
      <c r="F64" s="65"/>
      <c r="G64" s="65"/>
      <c r="H64" s="65"/>
      <c r="I64" s="65"/>
      <c r="J64" s="65"/>
      <c r="K64" s="65"/>
      <c r="L64" s="67" t="s">
        <v>304</v>
      </c>
      <c r="M64" s="300">
        <v>2</v>
      </c>
      <c r="N64" s="67" t="s">
        <v>62</v>
      </c>
    </row>
    <row r="65" spans="1:14" ht="15.75">
      <c r="A65" s="65"/>
      <c r="B65" s="65"/>
      <c r="C65" s="65"/>
      <c r="D65" s="65"/>
      <c r="E65" s="65"/>
      <c r="F65" s="65"/>
      <c r="G65" s="65"/>
      <c r="H65" s="65"/>
      <c r="I65" s="65"/>
      <c r="J65" s="65"/>
      <c r="K65" s="65"/>
      <c r="L65" s="67" t="s">
        <v>305</v>
      </c>
      <c r="M65" s="300">
        <v>6</v>
      </c>
      <c r="N65" s="67" t="s">
        <v>62</v>
      </c>
    </row>
    <row r="66" spans="1:14" ht="15.75">
      <c r="A66" s="65"/>
      <c r="B66" s="65"/>
      <c r="C66" s="65"/>
      <c r="D66" s="65"/>
      <c r="E66" s="65"/>
      <c r="F66" s="65"/>
      <c r="G66" s="65"/>
      <c r="H66" s="65"/>
      <c r="I66" s="65"/>
      <c r="J66" s="65"/>
      <c r="K66" s="65"/>
      <c r="L66" s="67" t="s">
        <v>306</v>
      </c>
      <c r="M66" s="300">
        <v>84</v>
      </c>
      <c r="N66" s="67" t="s">
        <v>62</v>
      </c>
    </row>
    <row r="67" spans="1:14" ht="15.75">
      <c r="A67" s="65"/>
      <c r="B67" s="65"/>
      <c r="C67" s="65"/>
      <c r="D67" s="65"/>
      <c r="E67" s="65"/>
      <c r="F67" s="65"/>
      <c r="G67" s="65"/>
      <c r="H67" s="65"/>
      <c r="I67" s="65"/>
      <c r="J67" s="65"/>
      <c r="K67" s="65"/>
      <c r="L67" s="67" t="s">
        <v>307</v>
      </c>
      <c r="M67" s="300">
        <v>4</v>
      </c>
      <c r="N67" s="67" t="s">
        <v>62</v>
      </c>
    </row>
    <row r="68" spans="1:14" ht="15.75">
      <c r="A68" s="65"/>
      <c r="B68" s="65"/>
      <c r="C68" s="65"/>
      <c r="D68" s="65"/>
      <c r="E68" s="65"/>
      <c r="F68" s="65"/>
      <c r="G68" s="65"/>
      <c r="H68" s="65"/>
      <c r="I68" s="65"/>
      <c r="J68" s="65"/>
      <c r="K68" s="65"/>
      <c r="L68" s="67" t="s">
        <v>308</v>
      </c>
      <c r="M68" s="300">
        <v>2</v>
      </c>
      <c r="N68" s="67" t="s">
        <v>62</v>
      </c>
    </row>
    <row r="69" spans="1:14" ht="15.75">
      <c r="A69" s="65"/>
      <c r="B69" s="65"/>
      <c r="C69" s="65"/>
      <c r="D69" s="65"/>
      <c r="E69" s="65"/>
      <c r="F69" s="65"/>
      <c r="G69" s="65"/>
      <c r="H69" s="65"/>
      <c r="I69" s="65"/>
      <c r="J69" s="65"/>
      <c r="K69" s="65"/>
      <c r="L69" s="67" t="s">
        <v>309</v>
      </c>
      <c r="M69" s="300">
        <v>1</v>
      </c>
      <c r="N69" s="67" t="s">
        <v>62</v>
      </c>
    </row>
    <row r="70" spans="1:14" ht="15.75">
      <c r="A70" s="65"/>
      <c r="B70" s="65"/>
      <c r="C70" s="65"/>
      <c r="D70" s="65"/>
      <c r="E70" s="65"/>
      <c r="F70" s="65"/>
      <c r="G70" s="65"/>
      <c r="H70" s="65"/>
      <c r="I70" s="65"/>
      <c r="J70" s="65"/>
      <c r="K70" s="65"/>
      <c r="L70" s="67" t="s">
        <v>310</v>
      </c>
      <c r="M70" s="300">
        <v>1</v>
      </c>
      <c r="N70" s="67" t="s">
        <v>62</v>
      </c>
    </row>
    <row r="71" spans="1:14" ht="15.75">
      <c r="A71" s="65"/>
      <c r="B71" s="65"/>
      <c r="C71" s="65"/>
      <c r="D71" s="65"/>
      <c r="E71" s="65"/>
      <c r="F71" s="65"/>
      <c r="G71" s="65"/>
      <c r="H71" s="65"/>
      <c r="I71" s="65"/>
      <c r="J71" s="65"/>
      <c r="K71" s="65"/>
      <c r="L71" s="65"/>
      <c r="M71" s="65"/>
      <c r="N71" s="65"/>
    </row>
    <row r="72" spans="1:14" ht="15.75">
      <c r="A72" s="65"/>
      <c r="B72" s="65" t="s">
        <v>957</v>
      </c>
      <c r="C72" s="65"/>
      <c r="D72" s="65"/>
      <c r="E72" s="65"/>
      <c r="F72" s="65"/>
      <c r="G72" s="65"/>
      <c r="H72" s="65"/>
      <c r="I72" s="65"/>
      <c r="J72" s="65"/>
      <c r="K72" s="65"/>
      <c r="L72" s="65"/>
      <c r="M72" s="65"/>
      <c r="N72" s="65"/>
    </row>
    <row r="73" spans="1:14" ht="15.75">
      <c r="A73" s="65"/>
      <c r="B73" s="65"/>
      <c r="C73" s="65" t="s">
        <v>958</v>
      </c>
      <c r="D73" s="65"/>
      <c r="E73" s="65"/>
      <c r="F73" s="65"/>
      <c r="G73" s="65"/>
      <c r="H73" s="65"/>
      <c r="I73" s="65"/>
      <c r="J73" s="65"/>
      <c r="K73" s="65"/>
      <c r="L73" s="65"/>
      <c r="M73" s="65"/>
      <c r="N73" s="65"/>
    </row>
    <row r="74" spans="1:14" ht="15.75">
      <c r="A74" s="65"/>
      <c r="B74" s="65"/>
      <c r="C74" s="65"/>
      <c r="D74" s="65" t="s">
        <v>290</v>
      </c>
      <c r="E74" s="65" t="s">
        <v>291</v>
      </c>
      <c r="F74" s="65"/>
      <c r="G74" s="65"/>
      <c r="H74" s="65"/>
      <c r="I74" s="65"/>
      <c r="J74" s="65"/>
      <c r="K74" s="65"/>
      <c r="L74" s="65"/>
      <c r="M74" s="297">
        <v>0</v>
      </c>
      <c r="N74" s="65" t="s">
        <v>1</v>
      </c>
    </row>
    <row r="75" spans="1:14" ht="15.75">
      <c r="A75" s="65"/>
      <c r="B75" s="65"/>
      <c r="C75" s="65"/>
      <c r="D75" s="65" t="s">
        <v>292</v>
      </c>
      <c r="E75" s="65" t="s">
        <v>293</v>
      </c>
      <c r="F75" s="65"/>
      <c r="G75" s="65"/>
      <c r="H75" s="65"/>
      <c r="I75" s="65"/>
      <c r="J75" s="65"/>
      <c r="K75" s="65"/>
      <c r="L75" s="65"/>
      <c r="M75" s="297">
        <v>1</v>
      </c>
      <c r="N75" s="65" t="s">
        <v>1</v>
      </c>
    </row>
    <row r="76" spans="1:14" ht="15.75">
      <c r="A76" s="65"/>
      <c r="B76" s="65"/>
      <c r="C76" s="65"/>
      <c r="D76" s="65" t="s">
        <v>294</v>
      </c>
      <c r="E76" s="65" t="s">
        <v>295</v>
      </c>
      <c r="F76" s="65"/>
      <c r="G76" s="65"/>
      <c r="H76" s="65"/>
      <c r="I76" s="65"/>
      <c r="J76" s="65"/>
      <c r="K76" s="65"/>
      <c r="L76" s="65"/>
      <c r="M76" s="297">
        <v>0</v>
      </c>
      <c r="N76" s="65" t="s">
        <v>1</v>
      </c>
    </row>
    <row r="77" spans="1:14" ht="15.75">
      <c r="A77" s="65"/>
      <c r="B77" s="65"/>
      <c r="C77" s="65"/>
      <c r="D77" s="65"/>
      <c r="E77" s="65"/>
      <c r="F77" s="65"/>
      <c r="G77" s="65"/>
      <c r="H77" s="65"/>
      <c r="I77" s="65"/>
      <c r="J77" s="65"/>
      <c r="K77" s="65"/>
      <c r="L77" s="65" t="s">
        <v>276</v>
      </c>
      <c r="M77" s="65" t="s">
        <v>0</v>
      </c>
      <c r="N77" s="65"/>
    </row>
    <row r="78" spans="1:14" ht="15.75">
      <c r="A78" s="65"/>
      <c r="B78" s="65"/>
      <c r="C78" s="65" t="s">
        <v>959</v>
      </c>
      <c r="D78" s="65"/>
      <c r="E78" s="65"/>
      <c r="F78" s="65"/>
      <c r="G78" s="65"/>
      <c r="H78" s="65"/>
      <c r="I78" s="65"/>
      <c r="J78" s="65"/>
      <c r="K78" s="65"/>
      <c r="L78" s="65"/>
      <c r="M78" s="65"/>
      <c r="N78" s="65"/>
    </row>
    <row r="79" spans="1:14" ht="15.75">
      <c r="A79" s="65"/>
      <c r="B79" s="65"/>
      <c r="C79" s="65"/>
      <c r="D79" s="65" t="s">
        <v>290</v>
      </c>
      <c r="E79" s="65" t="s">
        <v>296</v>
      </c>
      <c r="F79" s="65"/>
      <c r="G79" s="65"/>
      <c r="H79" s="65"/>
      <c r="I79" s="65"/>
      <c r="J79" s="65"/>
      <c r="K79" s="65"/>
      <c r="L79" s="65"/>
      <c r="M79" s="297">
        <v>0</v>
      </c>
      <c r="N79" s="65" t="s">
        <v>1</v>
      </c>
    </row>
    <row r="80" spans="1:14" ht="15.75">
      <c r="A80" s="65"/>
      <c r="B80" s="65"/>
      <c r="C80" s="65"/>
      <c r="D80" s="65" t="s">
        <v>292</v>
      </c>
      <c r="E80" s="65" t="s">
        <v>297</v>
      </c>
      <c r="F80" s="65"/>
      <c r="G80" s="65"/>
      <c r="H80" s="65"/>
      <c r="I80" s="65"/>
      <c r="J80" s="65"/>
      <c r="K80" s="65"/>
      <c r="L80" s="65"/>
      <c r="M80" s="297">
        <v>1</v>
      </c>
      <c r="N80" s="65" t="s">
        <v>1</v>
      </c>
    </row>
    <row r="81" spans="1:15" ht="15.75">
      <c r="A81" s="65"/>
      <c r="B81" s="65"/>
      <c r="C81" s="65"/>
      <c r="D81" s="65" t="s">
        <v>294</v>
      </c>
      <c r="E81" s="65" t="s">
        <v>298</v>
      </c>
      <c r="F81" s="65"/>
      <c r="G81" s="65"/>
      <c r="H81" s="65"/>
      <c r="I81" s="65"/>
      <c r="J81" s="65"/>
      <c r="K81" s="65"/>
      <c r="L81" s="65"/>
      <c r="M81" s="297">
        <v>0</v>
      </c>
      <c r="N81" s="65" t="s">
        <v>1</v>
      </c>
    </row>
    <row r="82" spans="1:15" ht="15.75">
      <c r="A82" s="68"/>
      <c r="B82" s="65"/>
      <c r="C82" s="65"/>
      <c r="D82" s="65"/>
      <c r="E82" s="65"/>
      <c r="F82" s="65"/>
      <c r="G82" s="65"/>
      <c r="H82" s="65"/>
      <c r="I82" s="65"/>
      <c r="J82" s="65"/>
      <c r="K82" s="65"/>
      <c r="L82" s="65" t="s">
        <v>276</v>
      </c>
      <c r="M82" s="65" t="s">
        <v>0</v>
      </c>
      <c r="N82" s="65"/>
    </row>
    <row r="83" spans="1:15" ht="15.75">
      <c r="A83" s="65"/>
      <c r="B83" s="65"/>
      <c r="C83" s="65"/>
      <c r="D83" s="65"/>
      <c r="E83" s="65"/>
      <c r="F83" s="65"/>
      <c r="G83" s="65"/>
      <c r="H83" s="65"/>
      <c r="I83" s="65"/>
      <c r="J83" s="65"/>
      <c r="K83" s="65"/>
      <c r="L83" s="65"/>
      <c r="M83" s="65"/>
      <c r="N83" s="65"/>
    </row>
    <row r="84" spans="1:15" ht="15.75">
      <c r="A84" s="65"/>
      <c r="B84" s="65"/>
      <c r="C84" s="65"/>
      <c r="D84" s="65"/>
      <c r="E84" s="65"/>
      <c r="F84" s="65"/>
      <c r="G84" s="65"/>
      <c r="H84" s="65"/>
      <c r="I84" s="65"/>
      <c r="J84" s="65"/>
      <c r="K84" s="65" t="s">
        <v>960</v>
      </c>
      <c r="L84" s="65"/>
      <c r="M84" s="65">
        <v>5</v>
      </c>
      <c r="N84" s="65"/>
    </row>
    <row r="85" spans="1:15" ht="15.75">
      <c r="A85" s="68"/>
      <c r="B85" s="68"/>
      <c r="C85" s="68"/>
      <c r="D85" s="68"/>
      <c r="E85" s="68"/>
      <c r="F85" s="68"/>
      <c r="G85" s="68"/>
      <c r="H85" s="68"/>
      <c r="I85" s="68"/>
      <c r="J85" s="68"/>
      <c r="K85" s="68"/>
      <c r="L85" s="68"/>
      <c r="M85" s="68"/>
      <c r="N85" s="240"/>
    </row>
    <row r="86" spans="1:15" ht="15.75">
      <c r="A86" s="79" t="s">
        <v>438</v>
      </c>
      <c r="B86" s="80"/>
      <c r="C86" s="79"/>
      <c r="D86" s="79"/>
      <c r="E86" s="79"/>
      <c r="F86" s="79"/>
      <c r="G86" s="79"/>
      <c r="H86" s="79"/>
      <c r="I86" s="79"/>
      <c r="J86" s="6"/>
      <c r="K86" s="81"/>
      <c r="L86" s="52"/>
      <c r="M86" s="52"/>
      <c r="N86" s="82"/>
      <c r="O86" s="82"/>
    </row>
    <row r="87" spans="1:15" ht="15.75">
      <c r="A87" s="79"/>
      <c r="B87" s="83" t="s">
        <v>439</v>
      </c>
      <c r="C87" s="79"/>
      <c r="D87" s="79"/>
      <c r="E87" s="79"/>
      <c r="F87" s="79"/>
      <c r="G87" s="79"/>
      <c r="H87" s="79"/>
      <c r="I87" s="79"/>
      <c r="J87" s="6"/>
      <c r="K87" s="81"/>
      <c r="L87" s="52"/>
      <c r="M87" s="52"/>
      <c r="N87" s="82"/>
      <c r="O87" s="82"/>
    </row>
    <row r="88" spans="1:15" ht="15.75">
      <c r="A88" s="52"/>
      <c r="B88" s="84"/>
      <c r="C88" s="52" t="s">
        <v>440</v>
      </c>
      <c r="D88" s="52"/>
      <c r="E88" s="52"/>
      <c r="F88" s="52"/>
      <c r="G88" s="52"/>
      <c r="H88" s="52"/>
      <c r="I88" s="52"/>
      <c r="J88" s="554">
        <v>1</v>
      </c>
      <c r="K88" s="52"/>
      <c r="L88" s="52"/>
      <c r="M88" s="82"/>
      <c r="N88" s="82"/>
    </row>
    <row r="89" spans="1:15" ht="15.75">
      <c r="A89" s="52"/>
      <c r="B89" s="84"/>
      <c r="C89" s="52" t="s">
        <v>441</v>
      </c>
      <c r="D89" s="52"/>
      <c r="E89" s="52"/>
      <c r="F89" s="52"/>
      <c r="G89" s="52"/>
      <c r="H89" s="52"/>
      <c r="I89" s="52"/>
      <c r="J89" s="554">
        <v>0</v>
      </c>
      <c r="K89" s="52"/>
      <c r="L89" s="52"/>
      <c r="M89" s="82"/>
      <c r="N89" s="82"/>
    </row>
    <row r="90" spans="1:15" ht="15.75">
      <c r="A90" s="52"/>
      <c r="B90" s="84"/>
      <c r="C90" s="52" t="s">
        <v>442</v>
      </c>
      <c r="D90" s="52"/>
      <c r="E90" s="52"/>
      <c r="F90" s="52"/>
      <c r="G90" s="52"/>
      <c r="H90" s="52"/>
      <c r="I90" s="52"/>
      <c r="J90" s="554">
        <v>1</v>
      </c>
      <c r="K90" s="52"/>
      <c r="L90" s="52"/>
      <c r="M90" s="82"/>
      <c r="N90" s="82"/>
    </row>
    <row r="91" spans="1:15" ht="15.75">
      <c r="A91" s="52"/>
      <c r="B91" s="84"/>
      <c r="C91" s="52" t="s">
        <v>443</v>
      </c>
      <c r="D91" s="52"/>
      <c r="E91" s="52"/>
      <c r="F91" s="52"/>
      <c r="G91" s="52"/>
      <c r="H91" s="52"/>
      <c r="I91" s="52"/>
      <c r="J91" s="554">
        <v>0</v>
      </c>
      <c r="K91" s="52"/>
      <c r="L91" s="52"/>
      <c r="M91" s="82"/>
      <c r="N91" s="82"/>
    </row>
    <row r="92" spans="1:15" ht="15.75">
      <c r="A92" s="52"/>
      <c r="B92" s="84" t="s">
        <v>444</v>
      </c>
      <c r="C92" s="52"/>
      <c r="D92" s="52"/>
      <c r="E92" s="52"/>
      <c r="F92" s="52"/>
      <c r="G92" s="52"/>
      <c r="H92" s="52"/>
      <c r="I92" s="52"/>
      <c r="J92" s="11"/>
      <c r="K92" s="52"/>
      <c r="L92" s="52"/>
      <c r="M92" s="82"/>
      <c r="N92" s="82"/>
    </row>
    <row r="93" spans="1:15" ht="15.75">
      <c r="A93" s="52"/>
      <c r="B93" s="84"/>
      <c r="C93" s="52" t="s">
        <v>445</v>
      </c>
      <c r="D93" s="52"/>
      <c r="E93" s="52"/>
      <c r="F93" s="52"/>
      <c r="G93" s="52"/>
      <c r="H93" s="52"/>
      <c r="I93" s="52"/>
      <c r="J93" s="554">
        <v>1336</v>
      </c>
      <c r="K93" s="52" t="s">
        <v>446</v>
      </c>
      <c r="L93" s="52"/>
      <c r="M93" s="82"/>
      <c r="N93" s="1" t="s">
        <v>360</v>
      </c>
    </row>
    <row r="94" spans="1:15" ht="15.75">
      <c r="A94" s="52"/>
      <c r="B94" s="84"/>
      <c r="C94" s="52" t="s">
        <v>447</v>
      </c>
      <c r="D94" s="52"/>
      <c r="E94" s="52"/>
      <c r="F94" s="52"/>
      <c r="G94" s="52"/>
      <c r="H94" s="52"/>
      <c r="I94" s="52"/>
      <c r="J94" s="554">
        <v>0</v>
      </c>
      <c r="K94" s="52" t="s">
        <v>446</v>
      </c>
      <c r="L94" s="52"/>
      <c r="M94" s="82"/>
      <c r="N94" s="82"/>
    </row>
    <row r="95" spans="1:15" ht="15.75">
      <c r="A95" s="52"/>
      <c r="B95" s="84"/>
      <c r="C95" s="52" t="s">
        <v>448</v>
      </c>
      <c r="D95" s="52"/>
      <c r="E95" s="52"/>
      <c r="F95" s="52"/>
      <c r="G95" s="52"/>
      <c r="H95" s="52"/>
      <c r="I95" s="52"/>
      <c r="J95" s="554">
        <v>900</v>
      </c>
      <c r="K95" s="52" t="s">
        <v>446</v>
      </c>
      <c r="L95" s="52"/>
      <c r="M95" s="82"/>
      <c r="N95" s="71" t="s">
        <v>450</v>
      </c>
    </row>
    <row r="96" spans="1:15" ht="15.75">
      <c r="A96" s="52"/>
      <c r="B96" s="84"/>
      <c r="C96" s="52" t="s">
        <v>449</v>
      </c>
      <c r="D96" s="52"/>
      <c r="E96" s="52"/>
      <c r="F96" s="52"/>
      <c r="G96" s="52"/>
      <c r="H96" s="52"/>
      <c r="I96" s="52"/>
      <c r="J96" s="554">
        <v>0</v>
      </c>
      <c r="K96" s="52" t="s">
        <v>446</v>
      </c>
      <c r="L96" s="52"/>
      <c r="M96" s="82"/>
      <c r="N96" s="82"/>
    </row>
    <row r="97" spans="2:14">
      <c r="B97" s="71"/>
      <c r="C97" s="71"/>
      <c r="D97" s="71"/>
      <c r="E97" s="71"/>
      <c r="F97" s="293"/>
      <c r="G97" s="293"/>
      <c r="H97" s="104"/>
      <c r="I97" s="71"/>
    </row>
    <row r="98" spans="2:14">
      <c r="B98" s="71"/>
      <c r="C98" s="71"/>
      <c r="D98" s="71"/>
      <c r="E98" s="71"/>
      <c r="F98" s="293"/>
      <c r="G98" s="293"/>
      <c r="H98" s="104"/>
      <c r="I98" s="71"/>
      <c r="N98" s="78" t="s">
        <v>3057</v>
      </c>
    </row>
    <row r="99" spans="2:14">
      <c r="B99" s="71"/>
      <c r="C99" s="71"/>
      <c r="D99" s="71"/>
      <c r="E99" s="71"/>
      <c r="F99" s="293"/>
      <c r="G99" s="293"/>
      <c r="H99" s="104"/>
      <c r="I99" s="71"/>
    </row>
    <row r="100" spans="2:14">
      <c r="B100" s="71"/>
      <c r="C100" s="71"/>
      <c r="D100" s="71"/>
      <c r="E100" s="71"/>
      <c r="F100" s="293"/>
      <c r="G100" s="293"/>
      <c r="H100" s="104"/>
      <c r="I100" s="71"/>
    </row>
    <row r="101" spans="2:14">
      <c r="B101" s="71"/>
      <c r="C101" s="71"/>
      <c r="D101" s="71"/>
      <c r="E101" s="71"/>
      <c r="F101" s="293"/>
      <c r="G101" s="293"/>
      <c r="H101" s="104"/>
      <c r="I101" s="71"/>
    </row>
    <row r="102" spans="2:14">
      <c r="B102" s="71"/>
      <c r="C102" s="71"/>
      <c r="D102" s="71"/>
      <c r="E102" s="71"/>
      <c r="F102" s="293"/>
      <c r="G102" s="293"/>
      <c r="H102" s="104"/>
      <c r="I102" s="71"/>
    </row>
    <row r="103" spans="2:14">
      <c r="B103" s="71"/>
      <c r="C103" s="71"/>
      <c r="D103" s="71"/>
      <c r="E103" s="71"/>
      <c r="F103" s="293"/>
      <c r="G103" s="293"/>
      <c r="H103" s="104"/>
      <c r="I103" s="71"/>
    </row>
    <row r="104" spans="2:14">
      <c r="B104" s="71"/>
      <c r="C104" s="71"/>
      <c r="D104" s="71"/>
      <c r="E104" s="71"/>
      <c r="F104" s="293"/>
      <c r="G104" s="293"/>
      <c r="H104" s="104"/>
      <c r="I104" s="71"/>
    </row>
    <row r="105" spans="2:14">
      <c r="B105" s="71"/>
      <c r="C105" s="71"/>
      <c r="D105" s="71"/>
      <c r="E105" s="71"/>
      <c r="F105" s="293"/>
      <c r="G105" s="293"/>
      <c r="H105" s="104"/>
      <c r="I105" s="71"/>
    </row>
    <row r="106" spans="2:14">
      <c r="B106" s="71"/>
      <c r="C106" s="71"/>
      <c r="D106" s="71"/>
      <c r="E106" s="71"/>
      <c r="F106" s="293"/>
      <c r="G106" s="293"/>
      <c r="H106" s="104"/>
      <c r="I106" s="71"/>
    </row>
    <row r="107" spans="2:14">
      <c r="B107" s="71"/>
      <c r="C107" s="71"/>
      <c r="D107" s="71"/>
      <c r="E107" s="71"/>
      <c r="F107" s="293"/>
      <c r="G107" s="293"/>
      <c r="H107" s="104"/>
      <c r="I107" s="71"/>
    </row>
    <row r="108" spans="2:14">
      <c r="B108" s="71"/>
      <c r="C108" s="71"/>
      <c r="D108" s="71"/>
      <c r="E108" s="71"/>
      <c r="F108" s="293"/>
      <c r="G108" s="293"/>
      <c r="H108" s="104"/>
      <c r="I108" s="71"/>
    </row>
    <row r="109" spans="2:14">
      <c r="B109" s="71"/>
      <c r="C109" s="71"/>
      <c r="D109" s="71"/>
      <c r="E109" s="71"/>
      <c r="F109" s="293"/>
      <c r="G109" s="293"/>
      <c r="H109" s="104"/>
      <c r="I109" s="71"/>
    </row>
    <row r="110" spans="2:14">
      <c r="B110" s="71"/>
      <c r="C110" s="71"/>
      <c r="D110" s="71"/>
      <c r="E110" s="71"/>
      <c r="F110" s="293"/>
      <c r="G110" s="293"/>
      <c r="H110" s="104"/>
      <c r="I110" s="71"/>
    </row>
    <row r="111" spans="2:14">
      <c r="B111" s="71"/>
      <c r="C111" s="71"/>
      <c r="D111" s="71"/>
      <c r="E111" s="71"/>
      <c r="F111" s="293"/>
      <c r="G111" s="293"/>
      <c r="H111" s="104"/>
      <c r="I111" s="71"/>
    </row>
    <row r="112" spans="2:14">
      <c r="B112" s="71"/>
      <c r="C112" s="71"/>
      <c r="D112" s="71"/>
      <c r="E112" s="71"/>
      <c r="F112" s="71"/>
      <c r="G112" s="71"/>
      <c r="H112" s="71"/>
      <c r="I112" s="71"/>
    </row>
  </sheetData>
  <mergeCells count="2">
    <mergeCell ref="O2:O8"/>
    <mergeCell ref="O10:O11"/>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3069</v>
      </c>
    </row>
    <row r="5" spans="1:8" s="1" customFormat="1" ht="12.75" customHeight="1">
      <c r="A5" s="750" t="s">
        <v>41</v>
      </c>
      <c r="B5" s="750"/>
      <c r="C5" s="750"/>
      <c r="D5" s="750"/>
      <c r="E5" s="4" t="s">
        <v>40</v>
      </c>
      <c r="F5" s="3"/>
      <c r="G5" s="541"/>
      <c r="H5" s="758"/>
    </row>
    <row r="6" spans="1:8" s="1" customFormat="1" ht="12.75" customHeight="1">
      <c r="A6" s="541"/>
      <c r="B6" s="541"/>
      <c r="C6" s="541"/>
      <c r="D6" s="541"/>
      <c r="E6" s="3"/>
      <c r="F6" s="3"/>
      <c r="G6" s="541"/>
      <c r="H6" s="758"/>
    </row>
    <row r="7" spans="1:8" s="1" customFormat="1" ht="12.75" customHeight="1">
      <c r="A7" s="169" t="s">
        <v>92</v>
      </c>
      <c r="B7" s="169"/>
      <c r="C7" s="169"/>
      <c r="D7" s="169"/>
      <c r="E7" s="170"/>
      <c r="F7" s="170"/>
      <c r="G7" s="23"/>
      <c r="H7" s="758"/>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3070</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s="121" t="s">
        <v>351</v>
      </c>
    </row>
    <row r="22" spans="1:8" s="1" customFormat="1" ht="12.75" customHeight="1">
      <c r="A22" s="169"/>
      <c r="B22" s="169" t="s">
        <v>75</v>
      </c>
      <c r="C22" s="169"/>
      <c r="D22" s="169"/>
      <c r="E22" s="162" t="s">
        <v>74</v>
      </c>
      <c r="F22" s="170"/>
      <c r="G22" s="174">
        <v>24251</v>
      </c>
      <c r="H22" s="547" t="s">
        <v>3071</v>
      </c>
    </row>
    <row r="23" spans="1:8" s="1" customFormat="1" ht="12.75" customHeight="1">
      <c r="A23" s="169"/>
      <c r="B23" s="169" t="s">
        <v>73</v>
      </c>
      <c r="C23" s="169"/>
      <c r="D23" s="169"/>
      <c r="E23" s="162" t="s">
        <v>49</v>
      </c>
      <c r="F23" s="170"/>
      <c r="G23" s="174"/>
      <c r="H23" s="547"/>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2.4300000000000002</v>
      </c>
      <c r="H43" s="547" t="s">
        <v>3071</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2.4500000000000002</v>
      </c>
      <c r="H47" s="547" t="s">
        <v>3071</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v>0.18</v>
      </c>
      <c r="H50" s="3" t="s">
        <v>3073</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A5:D5"/>
    <mergeCell ref="H4:H7"/>
  </mergeCells>
  <pageMargins left="0.7" right="0.7" top="0.75" bottom="0.75" header="0.3" footer="0.3"/>
  <pageSetup orientation="portrait" horizontalDpi="0"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96"/>
  <sheetViews>
    <sheetView workbookViewId="0">
      <selection activeCell="C13" sqref="C13"/>
    </sheetView>
  </sheetViews>
  <sheetFormatPr defaultRowHeight="15"/>
  <cols>
    <col min="1" max="1" width="23.85546875" style="77" customWidth="1"/>
    <col min="2" max="14" width="9.140625" style="77"/>
  </cols>
  <sheetData>
    <row r="1" spans="1:7" ht="15" customHeight="1">
      <c r="A1" s="777" t="s">
        <v>3411</v>
      </c>
      <c r="B1" s="777"/>
      <c r="C1" s="777"/>
      <c r="D1" s="777"/>
      <c r="E1" s="777"/>
      <c r="F1" s="777"/>
      <c r="G1" s="777"/>
    </row>
    <row r="2" spans="1:7">
      <c r="A2" s="777"/>
      <c r="B2" s="777"/>
      <c r="C2" s="777"/>
      <c r="D2" s="777"/>
      <c r="E2" s="777"/>
      <c r="F2" s="777"/>
      <c r="G2" s="777"/>
    </row>
    <row r="3" spans="1:7">
      <c r="A3" s="777"/>
      <c r="B3" s="777"/>
      <c r="C3" s="777"/>
      <c r="D3" s="777"/>
      <c r="E3" s="777"/>
      <c r="F3" s="777"/>
      <c r="G3" s="777"/>
    </row>
    <row r="4" spans="1:7">
      <c r="A4" s="777"/>
      <c r="B4" s="777"/>
      <c r="C4" s="777"/>
      <c r="D4" s="777"/>
      <c r="E4" s="777"/>
      <c r="F4" s="777"/>
      <c r="G4" s="777"/>
    </row>
    <row r="5" spans="1:7">
      <c r="A5" s="778" t="s">
        <v>3410</v>
      </c>
      <c r="B5" s="778"/>
      <c r="C5" s="778"/>
      <c r="D5" s="778"/>
      <c r="E5" s="778"/>
      <c r="F5" s="778"/>
      <c r="G5" s="778"/>
    </row>
    <row r="6" spans="1:7">
      <c r="A6" s="694"/>
    </row>
    <row r="7" spans="1:7">
      <c r="A7" s="699" t="s">
        <v>3430</v>
      </c>
      <c r="B7" s="701" t="s">
        <v>3432</v>
      </c>
      <c r="C7" s="701" t="s">
        <v>3429</v>
      </c>
    </row>
    <row r="8" spans="1:7">
      <c r="A8" s="77" t="s">
        <v>3452</v>
      </c>
      <c r="B8" s="77">
        <v>0.2</v>
      </c>
      <c r="C8" s="77">
        <v>18.2</v>
      </c>
    </row>
    <row r="9" spans="1:7">
      <c r="A9" s="77" t="s">
        <v>3453</v>
      </c>
      <c r="B9" s="77">
        <v>0.2</v>
      </c>
      <c r="C9" s="77">
        <v>18.260000000000002</v>
      </c>
    </row>
    <row r="10" spans="1:7">
      <c r="A10" s="77" t="s">
        <v>3454</v>
      </c>
      <c r="B10" s="77">
        <v>0.2</v>
      </c>
      <c r="C10" s="77">
        <v>17.43</v>
      </c>
    </row>
    <row r="11" spans="1:7">
      <c r="A11" s="77" t="s">
        <v>3455</v>
      </c>
      <c r="B11" s="77">
        <v>0.2</v>
      </c>
      <c r="C11" s="77">
        <v>20.010000000000002</v>
      </c>
    </row>
    <row r="12" spans="1:7">
      <c r="A12" s="77" t="s">
        <v>3456</v>
      </c>
      <c r="B12" s="77">
        <v>0.2</v>
      </c>
      <c r="C12" s="77">
        <v>29.88</v>
      </c>
    </row>
    <row r="13" spans="1:7">
      <c r="C13" s="704">
        <f>SUMPRODUCT(B8:B12,C8:C12)</f>
        <v>20.756</v>
      </c>
    </row>
    <row r="32" spans="1:1">
      <c r="A32" s="695"/>
    </row>
    <row r="56" spans="1:1">
      <c r="A56" s="509"/>
    </row>
    <row r="75" spans="1:1" ht="15.75">
      <c r="A75" s="82"/>
    </row>
    <row r="76" spans="1:1" ht="15.75">
      <c r="A76" s="82"/>
    </row>
    <row r="77" spans="1:1" ht="15.75">
      <c r="A77" s="82"/>
    </row>
    <row r="78" spans="1:1" ht="15.75">
      <c r="A78" s="82"/>
    </row>
    <row r="79" spans="1:1" ht="15.75">
      <c r="A79" s="82"/>
    </row>
    <row r="80" spans="1:1" ht="15.75">
      <c r="A80" s="82"/>
    </row>
    <row r="81" spans="1:4" ht="15.75">
      <c r="A81" s="82"/>
    </row>
    <row r="82" spans="1:4">
      <c r="A82" s="509"/>
    </row>
    <row r="83" spans="1:4" ht="15.75">
      <c r="A83" s="82"/>
    </row>
    <row r="84" spans="1:4">
      <c r="A84" s="695"/>
    </row>
    <row r="85" spans="1:4" ht="15.75">
      <c r="A85" s="82"/>
    </row>
    <row r="86" spans="1:4" s="52" customFormat="1" ht="15" customHeight="1">
      <c r="A86" s="82"/>
      <c r="B86" s="82"/>
      <c r="C86" s="82"/>
      <c r="D86" s="82"/>
    </row>
    <row r="87" spans="1:4" s="52" customFormat="1" ht="15" customHeight="1">
      <c r="A87" s="82"/>
      <c r="B87" s="82"/>
      <c r="C87" s="82"/>
      <c r="D87" s="82"/>
    </row>
    <row r="88" spans="1:4" s="52" customFormat="1" ht="15" customHeight="1">
      <c r="A88" s="82"/>
    </row>
    <row r="89" spans="1:4" s="52" customFormat="1" ht="15" customHeight="1">
      <c r="A89" s="82"/>
    </row>
    <row r="90" spans="1:4" s="52" customFormat="1" ht="15" customHeight="1">
      <c r="A90" s="82"/>
    </row>
    <row r="91" spans="1:4" s="52" customFormat="1" ht="15" customHeight="1">
      <c r="A91" s="82"/>
    </row>
    <row r="92" spans="1:4" s="52" customFormat="1" ht="15" customHeight="1">
      <c r="A92" s="82"/>
    </row>
    <row r="93" spans="1:4" s="52" customFormat="1" ht="15" customHeight="1">
      <c r="A93" s="82"/>
    </row>
    <row r="94" spans="1:4" s="52" customFormat="1" ht="15" customHeight="1">
      <c r="A94" s="82"/>
    </row>
    <row r="95" spans="1:4" s="52" customFormat="1" ht="15" customHeight="1">
      <c r="A95" s="82"/>
    </row>
    <row r="96" spans="1:4" s="52" customFormat="1" ht="15" customHeight="1">
      <c r="A96" s="82"/>
    </row>
  </sheetData>
  <mergeCells count="2">
    <mergeCell ref="A1:G4"/>
    <mergeCell ref="A5:G5"/>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107"/>
  <sheetViews>
    <sheetView workbookViewId="0"/>
  </sheetViews>
  <sheetFormatPr defaultRowHeight="15"/>
  <cols>
    <col min="14" max="14" width="23.42578125" bestFit="1" customWidth="1"/>
    <col min="15" max="15" width="82" customWidth="1"/>
  </cols>
  <sheetData>
    <row r="1" spans="1:15" ht="15.75">
      <c r="A1" s="284" t="s">
        <v>256</v>
      </c>
      <c r="B1" s="284"/>
      <c r="C1" s="284"/>
      <c r="D1" s="284"/>
      <c r="E1" s="284"/>
      <c r="F1" s="284"/>
      <c r="G1" s="284"/>
      <c r="H1" s="284"/>
      <c r="I1" s="284"/>
      <c r="J1" s="284"/>
      <c r="K1" s="284"/>
      <c r="L1" s="284"/>
      <c r="M1" s="284"/>
      <c r="N1" s="284"/>
      <c r="O1" s="777" t="s">
        <v>400</v>
      </c>
    </row>
    <row r="2" spans="1:15" ht="15.75">
      <c r="A2" s="65"/>
      <c r="B2" s="65"/>
      <c r="C2" s="65"/>
      <c r="D2" s="65"/>
      <c r="E2" s="65"/>
      <c r="F2" s="65"/>
      <c r="G2" s="65"/>
      <c r="H2" s="65"/>
      <c r="I2" s="65"/>
      <c r="J2" s="65"/>
      <c r="K2" s="65"/>
      <c r="L2" s="65"/>
      <c r="M2" s="65" t="s">
        <v>257</v>
      </c>
      <c r="N2" s="65" t="s">
        <v>311</v>
      </c>
      <c r="O2" s="777"/>
    </row>
    <row r="3" spans="1:15" ht="15.75">
      <c r="A3" s="65"/>
      <c r="B3" s="65" t="s">
        <v>258</v>
      </c>
      <c r="C3" s="65"/>
      <c r="D3" s="65"/>
      <c r="E3" s="65"/>
      <c r="F3" s="65"/>
      <c r="G3" s="65"/>
      <c r="H3" s="65"/>
      <c r="I3" s="65"/>
      <c r="J3" s="65"/>
      <c r="K3" s="65"/>
      <c r="L3" s="65"/>
      <c r="M3" s="285" t="s">
        <v>323</v>
      </c>
      <c r="N3" s="65"/>
      <c r="O3" s="777"/>
    </row>
    <row r="4" spans="1:15" ht="15.75">
      <c r="A4" s="65"/>
      <c r="B4" s="65"/>
      <c r="C4" s="65"/>
      <c r="D4" s="65"/>
      <c r="E4" s="65"/>
      <c r="F4" s="65"/>
      <c r="G4" s="65"/>
      <c r="H4" s="65"/>
      <c r="I4" s="65"/>
      <c r="J4" s="65"/>
      <c r="K4" s="65"/>
      <c r="L4" s="65"/>
      <c r="M4" s="65"/>
      <c r="N4" s="65"/>
      <c r="O4" s="777"/>
    </row>
    <row r="5" spans="1:15" ht="15.75">
      <c r="A5" s="65"/>
      <c r="B5" s="65" t="s">
        <v>259</v>
      </c>
      <c r="C5" s="65"/>
      <c r="D5" s="65"/>
      <c r="E5" s="65"/>
      <c r="F5" s="65"/>
      <c r="G5" s="65"/>
      <c r="H5" s="65"/>
      <c r="I5" s="65"/>
      <c r="J5" s="65"/>
      <c r="K5" s="65"/>
      <c r="L5" s="65"/>
      <c r="M5" s="65"/>
      <c r="N5" s="65"/>
      <c r="O5" s="777"/>
    </row>
    <row r="6" spans="1:15" ht="15.75">
      <c r="A6" s="65"/>
      <c r="B6" s="65"/>
      <c r="C6" s="65" t="s">
        <v>260</v>
      </c>
      <c r="D6" s="65"/>
      <c r="E6" s="65"/>
      <c r="F6" s="65"/>
      <c r="G6" s="65"/>
      <c r="H6" s="65"/>
      <c r="I6" s="65"/>
      <c r="J6" s="65"/>
      <c r="K6" s="65"/>
      <c r="L6" s="66"/>
      <c r="M6" s="551">
        <v>8</v>
      </c>
      <c r="N6" s="65" t="s">
        <v>69</v>
      </c>
      <c r="O6" s="777"/>
    </row>
    <row r="7" spans="1:15" ht="15.75">
      <c r="A7" s="65"/>
      <c r="B7" s="65"/>
      <c r="C7" s="65" t="s">
        <v>261</v>
      </c>
      <c r="D7" s="65"/>
      <c r="E7" s="65"/>
      <c r="F7" s="65"/>
      <c r="G7" s="65"/>
      <c r="H7" s="65"/>
      <c r="I7" s="65"/>
      <c r="J7" s="65"/>
      <c r="K7" s="65"/>
      <c r="L7" s="66"/>
      <c r="M7" s="286">
        <v>1.0143369175627239</v>
      </c>
      <c r="N7" s="65" t="s">
        <v>312</v>
      </c>
      <c r="O7" s="777"/>
    </row>
    <row r="8" spans="1:15" ht="15.75">
      <c r="A8" s="65"/>
      <c r="B8" s="65"/>
      <c r="C8" s="65" t="s">
        <v>262</v>
      </c>
      <c r="D8" s="65"/>
      <c r="E8" s="65"/>
      <c r="F8" s="65"/>
      <c r="G8" s="65"/>
      <c r="H8" s="65"/>
      <c r="I8" s="65"/>
      <c r="J8" s="65"/>
      <c r="K8" s="65"/>
      <c r="L8" s="66"/>
      <c r="M8" s="286">
        <v>6.1009200000000003</v>
      </c>
      <c r="N8" s="65" t="s">
        <v>319</v>
      </c>
    </row>
    <row r="9" spans="1:15" ht="15.75">
      <c r="A9" s="65"/>
      <c r="B9" s="65"/>
      <c r="C9" s="65"/>
      <c r="D9" s="65"/>
      <c r="E9" s="65"/>
      <c r="F9" s="65"/>
      <c r="G9" s="65"/>
      <c r="H9" s="65"/>
      <c r="I9" s="65"/>
      <c r="J9" s="65"/>
      <c r="K9" s="65"/>
      <c r="L9" s="65"/>
      <c r="M9" s="65"/>
      <c r="N9" s="65"/>
    </row>
    <row r="10" spans="1:15" ht="15.75">
      <c r="A10" s="65"/>
      <c r="B10" s="65" t="s">
        <v>263</v>
      </c>
      <c r="C10" s="65"/>
      <c r="D10" s="65"/>
      <c r="E10" s="65"/>
      <c r="F10" s="65"/>
      <c r="G10" s="65"/>
      <c r="H10" s="65"/>
      <c r="I10" s="65"/>
      <c r="J10" s="65"/>
      <c r="K10" s="65"/>
      <c r="L10" s="65"/>
      <c r="M10" s="65"/>
      <c r="N10" s="65"/>
    </row>
    <row r="11" spans="1:15" ht="15.75">
      <c r="A11" s="65"/>
      <c r="B11" s="65"/>
      <c r="C11" s="65" t="s">
        <v>264</v>
      </c>
      <c r="D11" s="65"/>
      <c r="E11" s="65"/>
      <c r="F11" s="65"/>
      <c r="G11" s="65"/>
      <c r="H11" s="65"/>
      <c r="I11" s="65"/>
      <c r="J11" s="65"/>
      <c r="K11" s="65"/>
      <c r="L11" s="66"/>
      <c r="M11" s="285">
        <v>32</v>
      </c>
      <c r="N11" s="65" t="s">
        <v>69</v>
      </c>
    </row>
    <row r="12" spans="1:15" ht="15.75">
      <c r="A12" s="65"/>
      <c r="B12" s="65"/>
      <c r="C12" s="65" t="s">
        <v>265</v>
      </c>
      <c r="D12" s="65"/>
      <c r="E12" s="65"/>
      <c r="F12" s="65"/>
      <c r="G12" s="65"/>
      <c r="H12" s="65"/>
      <c r="I12" s="65"/>
      <c r="J12" s="65"/>
      <c r="K12" s="65"/>
      <c r="L12" s="66"/>
      <c r="M12" s="286">
        <v>0.86544342507645255</v>
      </c>
      <c r="N12" s="65" t="s">
        <v>312</v>
      </c>
    </row>
    <row r="13" spans="1:15" ht="15.75">
      <c r="A13" s="65"/>
      <c r="B13" s="65"/>
      <c r="C13" s="65" t="s">
        <v>266</v>
      </c>
      <c r="D13" s="65"/>
      <c r="E13" s="65"/>
      <c r="F13" s="65"/>
      <c r="G13" s="65"/>
      <c r="H13" s="65"/>
      <c r="I13" s="65"/>
      <c r="J13" s="65"/>
      <c r="K13" s="65"/>
      <c r="L13" s="66"/>
      <c r="M13" s="286">
        <v>5.4650400000000001</v>
      </c>
      <c r="N13" s="65" t="s">
        <v>319</v>
      </c>
    </row>
    <row r="14" spans="1:15" ht="15.75">
      <c r="A14" s="65"/>
      <c r="B14" s="65"/>
      <c r="C14" s="65"/>
      <c r="D14" s="65"/>
      <c r="E14" s="65"/>
      <c r="F14" s="65"/>
      <c r="G14" s="65"/>
      <c r="H14" s="65"/>
      <c r="I14" s="65"/>
      <c r="J14" s="65"/>
      <c r="K14" s="65"/>
      <c r="L14" s="65"/>
      <c r="M14" s="65"/>
      <c r="N14" s="65"/>
    </row>
    <row r="15" spans="1:15" ht="15.75">
      <c r="A15" s="65"/>
      <c r="B15" s="65" t="s">
        <v>267</v>
      </c>
      <c r="C15" s="65"/>
      <c r="D15" s="65"/>
      <c r="E15" s="65"/>
      <c r="F15" s="65"/>
      <c r="G15" s="65"/>
      <c r="H15" s="65"/>
      <c r="I15" s="65"/>
      <c r="J15" s="65"/>
      <c r="K15" s="65"/>
      <c r="L15" s="65"/>
      <c r="M15" s="65"/>
      <c r="N15" s="65"/>
    </row>
    <row r="16" spans="1:15" ht="15.75">
      <c r="A16" s="65"/>
      <c r="B16" s="65"/>
      <c r="C16" s="65" t="s">
        <v>268</v>
      </c>
      <c r="D16" s="65"/>
      <c r="E16" s="65"/>
      <c r="F16" s="65"/>
      <c r="G16" s="65"/>
      <c r="H16" s="65"/>
      <c r="I16" s="65"/>
      <c r="J16" s="65"/>
      <c r="K16" s="65"/>
      <c r="L16" s="66"/>
      <c r="M16" s="286">
        <v>59.372302158273357</v>
      </c>
      <c r="N16" s="65" t="s">
        <v>69</v>
      </c>
    </row>
    <row r="17" spans="1:15" ht="15.75">
      <c r="A17" s="65"/>
      <c r="B17" s="65"/>
      <c r="C17" s="65" t="s">
        <v>269</v>
      </c>
      <c r="D17" s="65"/>
      <c r="E17" s="65"/>
      <c r="F17" s="65"/>
      <c r="G17" s="65"/>
      <c r="H17" s="65"/>
      <c r="I17" s="65"/>
      <c r="J17" s="65"/>
      <c r="K17" s="65"/>
      <c r="L17" s="66"/>
      <c r="M17" s="287">
        <v>0.7413333333333334</v>
      </c>
      <c r="N17" s="65" t="s">
        <v>312</v>
      </c>
    </row>
    <row r="18" spans="1:15" ht="15.75">
      <c r="A18" s="65"/>
      <c r="B18" s="65"/>
      <c r="C18" s="65" t="s">
        <v>270</v>
      </c>
      <c r="D18" s="65"/>
      <c r="E18" s="65"/>
      <c r="F18" s="65"/>
      <c r="G18" s="65"/>
      <c r="H18" s="65"/>
      <c r="I18" s="65"/>
      <c r="J18" s="65"/>
      <c r="K18" s="65"/>
      <c r="L18" s="66"/>
      <c r="M18" s="287">
        <v>5.3935573129302901</v>
      </c>
      <c r="N18" s="65" t="s">
        <v>319</v>
      </c>
    </row>
    <row r="19" spans="1:15" ht="15.75">
      <c r="A19" s="65"/>
      <c r="B19" s="65"/>
      <c r="C19" s="65"/>
      <c r="D19" s="65"/>
      <c r="E19" s="65"/>
      <c r="F19" s="65"/>
      <c r="G19" s="65"/>
      <c r="H19" s="65"/>
      <c r="I19" s="65"/>
      <c r="J19" s="65"/>
      <c r="K19" s="65"/>
      <c r="L19" s="65"/>
      <c r="M19" s="65"/>
      <c r="N19" s="65"/>
    </row>
    <row r="20" spans="1:15" ht="15.75">
      <c r="A20" s="65"/>
      <c r="B20" s="65"/>
      <c r="C20" s="65"/>
      <c r="D20" s="65"/>
      <c r="E20" s="65"/>
      <c r="F20" s="65"/>
      <c r="G20" s="65"/>
      <c r="H20" s="65"/>
      <c r="I20" s="65"/>
      <c r="J20" s="65"/>
      <c r="K20" s="65"/>
      <c r="L20" s="65"/>
      <c r="M20" s="65"/>
      <c r="N20" s="65"/>
    </row>
    <row r="21" spans="1:15" ht="15.75">
      <c r="A21" s="65"/>
      <c r="B21" s="65" t="s">
        <v>271</v>
      </c>
      <c r="C21" s="65"/>
      <c r="D21" s="65"/>
      <c r="E21" s="65"/>
      <c r="F21" s="65"/>
      <c r="G21" s="65"/>
      <c r="H21" s="65"/>
      <c r="I21" s="65"/>
      <c r="J21" s="65"/>
      <c r="K21" s="65"/>
      <c r="L21" s="66"/>
      <c r="M21" s="288">
        <v>1500</v>
      </c>
      <c r="N21" s="65" t="s">
        <v>313</v>
      </c>
    </row>
    <row r="22" spans="1:15" ht="15.75">
      <c r="A22" s="65"/>
      <c r="B22" s="65"/>
      <c r="C22" s="65"/>
      <c r="D22" s="65"/>
      <c r="E22" s="65"/>
      <c r="F22" s="65"/>
      <c r="G22" s="65"/>
      <c r="H22" s="65"/>
      <c r="I22" s="65"/>
      <c r="J22" s="65"/>
      <c r="K22" s="65"/>
      <c r="L22" s="66"/>
      <c r="M22" s="289">
        <v>8197559.9999999991</v>
      </c>
      <c r="N22" s="65" t="s">
        <v>320</v>
      </c>
    </row>
    <row r="23" spans="1:15" ht="15.75">
      <c r="A23" s="65"/>
      <c r="B23" s="65"/>
      <c r="C23" s="65"/>
      <c r="D23" s="65"/>
      <c r="E23" s="65"/>
      <c r="F23" s="65"/>
      <c r="G23" s="65"/>
      <c r="H23" s="65"/>
      <c r="I23" s="65"/>
      <c r="J23" s="65"/>
      <c r="K23" s="65"/>
      <c r="L23" s="66"/>
      <c r="M23" s="289">
        <v>8648835.6779999975</v>
      </c>
      <c r="N23" s="65" t="s">
        <v>314</v>
      </c>
    </row>
    <row r="24" spans="1:15" ht="15.75">
      <c r="A24" s="65"/>
      <c r="B24" s="65"/>
      <c r="C24" s="65"/>
      <c r="D24" s="65"/>
      <c r="E24" s="65"/>
      <c r="F24" s="65"/>
      <c r="G24" s="65"/>
      <c r="H24" s="65"/>
      <c r="I24" s="65"/>
      <c r="J24" s="65"/>
      <c r="K24" s="65"/>
      <c r="L24" s="65"/>
      <c r="M24" s="65"/>
      <c r="N24" s="65"/>
    </row>
    <row r="25" spans="1:15" ht="15.75">
      <c r="A25" s="65"/>
      <c r="B25" s="65" t="s">
        <v>272</v>
      </c>
      <c r="C25" s="65"/>
      <c r="D25" s="65"/>
      <c r="E25" s="65"/>
      <c r="F25" s="65"/>
      <c r="G25" s="65"/>
      <c r="H25" s="65"/>
      <c r="I25" s="65"/>
      <c r="J25" s="65"/>
      <c r="K25" s="65"/>
      <c r="L25" s="65"/>
      <c r="M25" s="65"/>
      <c r="N25" s="65"/>
    </row>
    <row r="26" spans="1:15" ht="15.75">
      <c r="A26" s="65"/>
      <c r="B26" s="65"/>
      <c r="C26" s="65" t="s">
        <v>273</v>
      </c>
      <c r="D26" s="65"/>
      <c r="E26" s="65"/>
      <c r="F26" s="65"/>
      <c r="G26" s="65"/>
      <c r="H26" s="65"/>
      <c r="I26" s="65"/>
      <c r="J26" s="65"/>
      <c r="K26" s="65"/>
      <c r="L26" s="65"/>
      <c r="M26" s="65"/>
      <c r="N26" s="65"/>
    </row>
    <row r="27" spans="1:15" ht="15.75">
      <c r="A27" s="65"/>
      <c r="B27" s="65"/>
      <c r="C27" s="65"/>
      <c r="D27" s="65" t="s">
        <v>274</v>
      </c>
      <c r="E27" s="65"/>
      <c r="F27" s="65"/>
      <c r="G27" s="65"/>
      <c r="H27" s="65"/>
      <c r="I27" s="65"/>
      <c r="J27" s="65"/>
      <c r="K27" s="65"/>
      <c r="L27" s="66"/>
      <c r="M27" s="551">
        <v>1</v>
      </c>
      <c r="N27" s="65" t="s">
        <v>1</v>
      </c>
    </row>
    <row r="28" spans="1:15" ht="15.75">
      <c r="A28" s="65"/>
      <c r="B28" s="65"/>
      <c r="C28" s="65"/>
      <c r="D28" s="65" t="s">
        <v>275</v>
      </c>
      <c r="E28" s="65"/>
      <c r="F28" s="65"/>
      <c r="G28" s="65"/>
      <c r="H28" s="65"/>
      <c r="I28" s="65"/>
      <c r="J28" s="65"/>
      <c r="K28" s="65"/>
      <c r="L28" s="66"/>
      <c r="M28" s="285">
        <v>0</v>
      </c>
      <c r="N28" s="65" t="s">
        <v>1</v>
      </c>
    </row>
    <row r="29" spans="1:15" ht="15.75">
      <c r="A29" s="65"/>
      <c r="B29" s="65"/>
      <c r="C29" s="65"/>
      <c r="D29" s="65"/>
      <c r="E29" s="65"/>
      <c r="F29" s="65"/>
      <c r="G29" s="65"/>
      <c r="H29" s="65"/>
      <c r="I29" s="65"/>
      <c r="J29" s="65"/>
      <c r="K29" s="65"/>
      <c r="L29" s="65" t="s">
        <v>276</v>
      </c>
      <c r="M29" s="65" t="s">
        <v>0</v>
      </c>
      <c r="N29" s="65"/>
    </row>
    <row r="30" spans="1:15" ht="15.75">
      <c r="A30" s="65"/>
      <c r="B30" s="65"/>
      <c r="C30" s="65"/>
      <c r="D30" s="65"/>
      <c r="E30" s="65"/>
      <c r="F30" s="65"/>
      <c r="G30" s="65"/>
      <c r="H30" s="65"/>
      <c r="I30" s="65"/>
      <c r="J30" s="65"/>
      <c r="K30" s="65"/>
      <c r="L30" s="65"/>
      <c r="M30" s="65"/>
      <c r="N30" s="65"/>
    </row>
    <row r="31" spans="1:15" ht="15.75">
      <c r="A31" s="65"/>
      <c r="B31" s="65"/>
      <c r="C31" s="65" t="s">
        <v>277</v>
      </c>
      <c r="D31" s="65"/>
      <c r="E31" s="65"/>
      <c r="F31" s="65"/>
      <c r="G31" s="65"/>
      <c r="H31" s="65"/>
      <c r="I31" s="65"/>
      <c r="J31" s="65"/>
      <c r="K31" s="65"/>
      <c r="L31" s="65"/>
      <c r="M31" s="65"/>
      <c r="N31" s="65"/>
    </row>
    <row r="32" spans="1:15" ht="15.75">
      <c r="A32" s="65"/>
      <c r="B32" s="65"/>
      <c r="C32" s="65"/>
      <c r="D32" s="65" t="s">
        <v>278</v>
      </c>
      <c r="E32" s="65"/>
      <c r="F32" s="65"/>
      <c r="G32" s="65"/>
      <c r="H32" s="65"/>
      <c r="I32" s="65"/>
      <c r="J32" s="65"/>
      <c r="K32" s="65"/>
      <c r="L32" s="66"/>
      <c r="M32" s="551">
        <v>1</v>
      </c>
      <c r="N32" s="65" t="s">
        <v>1</v>
      </c>
      <c r="O32" s="78" t="s">
        <v>401</v>
      </c>
    </row>
    <row r="33" spans="1:14" ht="15.75">
      <c r="A33" s="65"/>
      <c r="B33" s="65"/>
      <c r="C33" s="65"/>
      <c r="D33" s="65" t="s">
        <v>279</v>
      </c>
      <c r="E33" s="65"/>
      <c r="F33" s="65"/>
      <c r="G33" s="65"/>
      <c r="H33" s="65"/>
      <c r="I33" s="65"/>
      <c r="J33" s="65"/>
      <c r="K33" s="65"/>
      <c r="L33" s="66"/>
      <c r="M33" s="285">
        <v>0</v>
      </c>
      <c r="N33" s="65" t="s">
        <v>1</v>
      </c>
    </row>
    <row r="34" spans="1:14" ht="15.75">
      <c r="A34" s="65"/>
      <c r="B34" s="65"/>
      <c r="C34" s="65"/>
      <c r="D34" s="65" t="s">
        <v>280</v>
      </c>
      <c r="E34" s="65"/>
      <c r="F34" s="65"/>
      <c r="G34" s="65"/>
      <c r="H34" s="65"/>
      <c r="I34" s="65"/>
      <c r="J34" s="65"/>
      <c r="K34" s="65"/>
      <c r="L34" s="66"/>
      <c r="M34" s="285">
        <v>0</v>
      </c>
      <c r="N34" s="65" t="s">
        <v>1</v>
      </c>
    </row>
    <row r="35" spans="1:14" ht="15.75">
      <c r="A35" s="65"/>
      <c r="B35" s="65"/>
      <c r="C35" s="65"/>
      <c r="D35" s="65" t="s">
        <v>281</v>
      </c>
      <c r="E35" s="65"/>
      <c r="F35" s="65"/>
      <c r="G35" s="65"/>
      <c r="H35" s="65"/>
      <c r="I35" s="65"/>
      <c r="J35" s="65"/>
      <c r="K35" s="65"/>
      <c r="L35" s="66"/>
      <c r="M35" s="285">
        <v>0</v>
      </c>
      <c r="N35" s="65" t="s">
        <v>1</v>
      </c>
    </row>
    <row r="36" spans="1:14" ht="15.75">
      <c r="A36" s="65"/>
      <c r="B36" s="65"/>
      <c r="C36" s="65"/>
      <c r="D36" s="65" t="s">
        <v>282</v>
      </c>
      <c r="E36" s="65"/>
      <c r="F36" s="65"/>
      <c r="G36" s="65"/>
      <c r="H36" s="65"/>
      <c r="I36" s="65"/>
      <c r="J36" s="65"/>
      <c r="K36" s="65"/>
      <c r="L36" s="66"/>
      <c r="M36" s="285">
        <v>0</v>
      </c>
      <c r="N36" s="65" t="s">
        <v>1</v>
      </c>
    </row>
    <row r="37" spans="1:14" ht="15.75">
      <c r="A37" s="65"/>
      <c r="B37" s="65"/>
      <c r="C37" s="65"/>
      <c r="D37" s="65"/>
      <c r="E37" s="65"/>
      <c r="F37" s="65"/>
      <c r="G37" s="65"/>
      <c r="H37" s="65"/>
      <c r="I37" s="65"/>
      <c r="J37" s="65"/>
      <c r="K37" s="65"/>
      <c r="L37" s="65" t="s">
        <v>276</v>
      </c>
      <c r="M37" s="65" t="s">
        <v>0</v>
      </c>
      <c r="N37" s="65"/>
    </row>
    <row r="38" spans="1:14" ht="15.75">
      <c r="A38" s="65"/>
      <c r="B38" s="65" t="s">
        <v>283</v>
      </c>
      <c r="C38" s="65"/>
      <c r="D38" s="65"/>
      <c r="E38" s="65"/>
      <c r="F38" s="65"/>
      <c r="G38" s="65"/>
      <c r="H38" s="65"/>
      <c r="I38" s="65"/>
      <c r="J38" s="65"/>
      <c r="K38" s="65"/>
      <c r="L38" s="65"/>
      <c r="M38" s="65"/>
      <c r="N38" s="65"/>
    </row>
    <row r="39" spans="1:14" ht="15.75">
      <c r="A39" s="65"/>
      <c r="B39" s="65"/>
      <c r="C39" s="65" t="s">
        <v>284</v>
      </c>
      <c r="D39" s="65"/>
      <c r="E39" s="65"/>
      <c r="F39" s="65"/>
      <c r="G39" s="65"/>
      <c r="H39" s="65"/>
      <c r="I39" s="65"/>
      <c r="J39" s="65"/>
      <c r="K39" s="65"/>
      <c r="L39" s="66"/>
      <c r="M39" s="290">
        <v>3</v>
      </c>
      <c r="N39" s="65" t="s">
        <v>315</v>
      </c>
    </row>
    <row r="40" spans="1:14" ht="15.75">
      <c r="A40" s="65"/>
      <c r="B40" s="65"/>
      <c r="C40" s="65" t="s">
        <v>285</v>
      </c>
      <c r="D40" s="65"/>
      <c r="E40" s="65"/>
      <c r="F40" s="65"/>
      <c r="G40" s="65"/>
      <c r="H40" s="65"/>
      <c r="I40" s="65"/>
      <c r="J40" s="65"/>
      <c r="K40" s="65"/>
      <c r="L40" s="66"/>
      <c r="M40" s="285">
        <v>3.9</v>
      </c>
      <c r="N40" s="65" t="s">
        <v>315</v>
      </c>
    </row>
    <row r="41" spans="1:14" ht="15.75">
      <c r="A41" s="65"/>
      <c r="B41" s="65"/>
      <c r="C41" s="65"/>
      <c r="D41" s="65"/>
      <c r="E41" s="65"/>
      <c r="F41" s="65"/>
      <c r="G41" s="65"/>
      <c r="H41" s="65"/>
      <c r="I41" s="65"/>
      <c r="J41" s="65"/>
      <c r="K41" s="65"/>
      <c r="L41" s="65"/>
      <c r="M41" s="65"/>
      <c r="N41" s="65"/>
    </row>
    <row r="42" spans="1:14" ht="15.75">
      <c r="A42" s="65"/>
      <c r="B42" s="65"/>
      <c r="C42" s="65"/>
      <c r="D42" s="65"/>
      <c r="E42" s="65"/>
      <c r="F42" s="65"/>
      <c r="G42" s="65"/>
      <c r="H42" s="65"/>
      <c r="I42" s="65"/>
      <c r="J42" s="65"/>
      <c r="K42" s="65"/>
      <c r="L42" s="65"/>
      <c r="M42" s="65"/>
      <c r="N42" s="65"/>
    </row>
    <row r="43" spans="1:14" ht="15.75">
      <c r="A43" s="65"/>
      <c r="B43" s="65" t="s">
        <v>286</v>
      </c>
      <c r="C43" s="65"/>
      <c r="D43" s="65"/>
      <c r="E43" s="65"/>
      <c r="F43" s="65"/>
      <c r="G43" s="65"/>
      <c r="H43" s="65"/>
      <c r="I43" s="65"/>
      <c r="J43" s="65"/>
      <c r="K43" s="65"/>
      <c r="L43" s="65"/>
      <c r="M43" s="65"/>
      <c r="N43" s="65"/>
    </row>
    <row r="44" spans="1:14" ht="15.75">
      <c r="A44" s="65"/>
      <c r="B44" s="65"/>
      <c r="C44" s="65" t="s">
        <v>287</v>
      </c>
      <c r="D44" s="65"/>
      <c r="E44" s="65"/>
      <c r="F44" s="65"/>
      <c r="G44" s="65"/>
      <c r="H44" s="65"/>
      <c r="I44" s="65"/>
      <c r="J44" s="65"/>
      <c r="K44" s="65"/>
      <c r="L44" s="66"/>
      <c r="M44" s="287">
        <v>0.25</v>
      </c>
      <c r="N44" s="65" t="s">
        <v>316</v>
      </c>
    </row>
    <row r="45" spans="1:14" ht="15.75">
      <c r="A45" s="65"/>
      <c r="B45" s="65"/>
      <c r="C45" s="65" t="s">
        <v>288</v>
      </c>
      <c r="D45" s="65"/>
      <c r="E45" s="65"/>
      <c r="F45" s="65"/>
      <c r="G45" s="65"/>
      <c r="H45" s="65"/>
      <c r="I45" s="65"/>
      <c r="J45" s="65"/>
      <c r="K45" s="65"/>
      <c r="L45" s="66"/>
      <c r="M45" s="286">
        <v>0.75</v>
      </c>
      <c r="N45" s="65" t="s">
        <v>317</v>
      </c>
    </row>
    <row r="46" spans="1:14" ht="15.75">
      <c r="A46" s="65"/>
      <c r="B46" s="65"/>
      <c r="C46" s="65" t="s">
        <v>289</v>
      </c>
      <c r="D46" s="65"/>
      <c r="E46" s="65"/>
      <c r="F46" s="65"/>
      <c r="G46" s="65"/>
      <c r="H46" s="65"/>
      <c r="I46" s="65"/>
      <c r="J46" s="65"/>
      <c r="K46" s="65"/>
      <c r="L46" s="66"/>
      <c r="M46" s="286">
        <v>5.9240793282325725</v>
      </c>
      <c r="N46" s="65" t="s">
        <v>318</v>
      </c>
    </row>
    <row r="47" spans="1:14" ht="15.75">
      <c r="A47" s="65"/>
      <c r="B47" s="65"/>
      <c r="C47" s="65"/>
      <c r="D47" s="65"/>
      <c r="E47" s="65"/>
      <c r="F47" s="65"/>
      <c r="G47" s="65"/>
      <c r="H47" s="65"/>
      <c r="I47" s="65"/>
      <c r="J47" s="65"/>
      <c r="K47" s="65"/>
      <c r="L47" s="65"/>
      <c r="M47" s="65"/>
      <c r="N47" s="65"/>
    </row>
    <row r="48" spans="1:14" ht="15.75">
      <c r="A48" s="65"/>
      <c r="B48" s="65" t="s">
        <v>953</v>
      </c>
      <c r="C48" s="65"/>
      <c r="D48" s="65"/>
      <c r="E48" s="65"/>
      <c r="F48" s="65"/>
      <c r="G48" s="65"/>
      <c r="H48" s="65"/>
      <c r="I48" s="65"/>
      <c r="J48" s="65"/>
      <c r="K48" s="65"/>
      <c r="L48" s="65"/>
      <c r="M48" s="65"/>
      <c r="N48" s="65"/>
    </row>
    <row r="49" spans="1:15" ht="15.75">
      <c r="A49" s="65"/>
      <c r="B49" s="65"/>
      <c r="C49" s="65" t="s">
        <v>299</v>
      </c>
      <c r="D49" s="65"/>
      <c r="E49" s="65"/>
      <c r="F49" s="65"/>
      <c r="G49" s="65"/>
      <c r="H49" s="65"/>
      <c r="I49" s="65"/>
      <c r="J49" s="65"/>
      <c r="K49" s="65"/>
      <c r="L49" s="65"/>
      <c r="M49" s="285">
        <v>0</v>
      </c>
      <c r="N49" s="65"/>
    </row>
    <row r="50" spans="1:15" ht="15.75">
      <c r="A50" s="65"/>
      <c r="B50" s="65"/>
      <c r="C50" s="65" t="s">
        <v>300</v>
      </c>
      <c r="D50" s="65"/>
      <c r="E50" s="65"/>
      <c r="F50" s="65"/>
      <c r="G50" s="65"/>
      <c r="H50" s="65"/>
      <c r="I50" s="65"/>
      <c r="J50" s="65"/>
      <c r="K50" s="65"/>
      <c r="L50" s="65"/>
      <c r="M50" s="285">
        <v>1</v>
      </c>
      <c r="N50" s="65"/>
    </row>
    <row r="51" spans="1:15" ht="15.75">
      <c r="A51" s="65"/>
      <c r="B51" s="65"/>
      <c r="C51" s="65" t="s">
        <v>301</v>
      </c>
      <c r="D51" s="65"/>
      <c r="E51" s="65"/>
      <c r="F51" s="65"/>
      <c r="G51" s="65"/>
      <c r="H51" s="65"/>
      <c r="I51" s="65"/>
      <c r="J51" s="65"/>
      <c r="K51" s="65"/>
      <c r="L51" s="65"/>
      <c r="M51" s="285">
        <v>1</v>
      </c>
      <c r="N51" s="65"/>
    </row>
    <row r="52" spans="1:15" ht="15.75">
      <c r="A52" s="65"/>
      <c r="B52" s="65"/>
      <c r="C52" s="65" t="s">
        <v>302</v>
      </c>
      <c r="D52" s="65"/>
      <c r="E52" s="65"/>
      <c r="F52" s="65"/>
      <c r="G52" s="65"/>
      <c r="H52" s="65"/>
      <c r="I52" s="65"/>
      <c r="J52" s="65"/>
      <c r="K52" s="65"/>
      <c r="L52" s="65"/>
      <c r="M52" s="285">
        <v>0</v>
      </c>
      <c r="N52" s="65"/>
    </row>
    <row r="53" spans="1:15" ht="15.75">
      <c r="A53" s="65"/>
      <c r="B53" s="65"/>
      <c r="C53" s="65" t="s">
        <v>303</v>
      </c>
      <c r="D53" s="65"/>
      <c r="E53" s="65"/>
      <c r="F53" s="65"/>
      <c r="G53" s="65"/>
      <c r="H53" s="65"/>
      <c r="I53" s="65"/>
      <c r="J53" s="65"/>
      <c r="K53" s="65"/>
      <c r="L53" s="65"/>
      <c r="M53" s="285">
        <v>0</v>
      </c>
      <c r="N53" s="65"/>
    </row>
    <row r="54" spans="1:15" ht="15.75">
      <c r="A54" s="65"/>
      <c r="B54" s="65"/>
      <c r="C54" s="65" t="s">
        <v>954</v>
      </c>
      <c r="D54" s="65"/>
      <c r="E54" s="65"/>
      <c r="F54" s="65"/>
      <c r="G54" s="65"/>
      <c r="H54" s="65"/>
      <c r="I54" s="65"/>
      <c r="J54" s="65"/>
      <c r="K54" s="65"/>
      <c r="L54" s="65"/>
      <c r="M54" s="285">
        <v>1</v>
      </c>
      <c r="N54" s="65"/>
    </row>
    <row r="55" spans="1:15" ht="15.75">
      <c r="A55" s="65"/>
      <c r="B55" s="65"/>
      <c r="C55" s="65"/>
      <c r="D55" s="65"/>
      <c r="E55" s="65"/>
      <c r="F55" s="65"/>
      <c r="G55" s="65"/>
      <c r="H55" s="65"/>
      <c r="I55" s="65"/>
      <c r="J55" s="65"/>
      <c r="K55" s="65"/>
      <c r="L55" s="65"/>
      <c r="M55" s="65"/>
      <c r="N55" s="65"/>
    </row>
    <row r="56" spans="1:15" ht="15.75">
      <c r="A56" s="65"/>
      <c r="B56" s="65" t="s">
        <v>955</v>
      </c>
      <c r="C56" s="65"/>
      <c r="D56" s="65"/>
      <c r="E56" s="65"/>
      <c r="F56" s="65"/>
      <c r="G56" s="65"/>
      <c r="H56" s="65"/>
      <c r="I56" s="65"/>
      <c r="J56" s="65"/>
      <c r="K56" s="65"/>
      <c r="L56" s="65"/>
      <c r="M56" s="65"/>
      <c r="N56" s="65"/>
      <c r="O56" s="1"/>
    </row>
    <row r="57" spans="1:15" ht="15.75">
      <c r="A57" s="65"/>
      <c r="B57" s="65"/>
      <c r="C57" s="65" t="s">
        <v>299</v>
      </c>
      <c r="D57" s="65"/>
      <c r="E57" s="65"/>
      <c r="F57" s="65"/>
      <c r="G57" s="65"/>
      <c r="H57" s="65"/>
      <c r="I57" s="65"/>
      <c r="J57" s="65"/>
      <c r="K57" s="65"/>
      <c r="L57" s="65"/>
      <c r="M57" s="285">
        <v>0</v>
      </c>
      <c r="N57" s="65"/>
    </row>
    <row r="58" spans="1:15" ht="15.75">
      <c r="A58" s="65"/>
      <c r="B58" s="65"/>
      <c r="C58" s="65" t="s">
        <v>300</v>
      </c>
      <c r="D58" s="65"/>
      <c r="E58" s="65"/>
      <c r="F58" s="65"/>
      <c r="G58" s="65"/>
      <c r="H58" s="65"/>
      <c r="I58" s="65"/>
      <c r="J58" s="65"/>
      <c r="K58" s="65"/>
      <c r="L58" s="65"/>
      <c r="M58" s="285">
        <v>1</v>
      </c>
      <c r="N58" s="65"/>
    </row>
    <row r="59" spans="1:15" ht="15.75">
      <c r="A59" s="65"/>
      <c r="B59" s="65"/>
      <c r="C59" s="65" t="s">
        <v>301</v>
      </c>
      <c r="D59" s="65"/>
      <c r="E59" s="65"/>
      <c r="F59" s="65"/>
      <c r="G59" s="65"/>
      <c r="H59" s="65"/>
      <c r="I59" s="65"/>
      <c r="J59" s="65"/>
      <c r="K59" s="65"/>
      <c r="L59" s="65"/>
      <c r="M59" s="285">
        <v>1</v>
      </c>
      <c r="N59" s="65"/>
    </row>
    <row r="60" spans="1:15" ht="15.75">
      <c r="A60" s="65"/>
      <c r="B60" s="65"/>
      <c r="C60" s="65" t="s">
        <v>302</v>
      </c>
      <c r="D60" s="65"/>
      <c r="E60" s="65"/>
      <c r="F60" s="65"/>
      <c r="G60" s="65"/>
      <c r="H60" s="65"/>
      <c r="I60" s="65"/>
      <c r="J60" s="65"/>
      <c r="K60" s="65"/>
      <c r="L60" s="65"/>
      <c r="M60" s="285">
        <v>0</v>
      </c>
      <c r="N60" s="65"/>
    </row>
    <row r="61" spans="1:15" ht="15.75">
      <c r="A61" s="65"/>
      <c r="B61" s="65"/>
      <c r="C61" s="65" t="s">
        <v>303</v>
      </c>
      <c r="D61" s="65"/>
      <c r="E61" s="65"/>
      <c r="F61" s="65"/>
      <c r="G61" s="65"/>
      <c r="H61" s="65"/>
      <c r="I61" s="65"/>
      <c r="J61" s="65"/>
      <c r="K61" s="65"/>
      <c r="L61" s="65"/>
      <c r="M61" s="285">
        <v>0</v>
      </c>
      <c r="N61" s="65"/>
    </row>
    <row r="62" spans="1:15" ht="15.75">
      <c r="A62" s="65"/>
      <c r="B62" s="65"/>
      <c r="C62" s="65"/>
      <c r="D62" s="65"/>
      <c r="E62" s="65"/>
      <c r="F62" s="65"/>
      <c r="G62" s="65"/>
      <c r="H62" s="65"/>
      <c r="I62" s="65"/>
      <c r="J62" s="65"/>
      <c r="K62" s="65"/>
      <c r="L62" s="65"/>
      <c r="M62" s="65"/>
      <c r="N62" s="65"/>
    </row>
    <row r="63" spans="1:15" ht="15.75">
      <c r="A63" s="65"/>
      <c r="B63" s="65"/>
      <c r="C63" s="65"/>
      <c r="D63" s="65"/>
      <c r="E63" s="65"/>
      <c r="F63" s="65"/>
      <c r="G63" s="65"/>
      <c r="H63" s="65"/>
      <c r="I63" s="65"/>
      <c r="J63" s="65"/>
      <c r="K63" s="65"/>
      <c r="L63" s="65"/>
      <c r="M63" s="65"/>
      <c r="N63" s="65"/>
    </row>
    <row r="64" spans="1:15" ht="15.75">
      <c r="A64" s="65"/>
      <c r="B64" s="65" t="s">
        <v>956</v>
      </c>
      <c r="C64" s="65"/>
      <c r="D64" s="65"/>
      <c r="E64" s="65"/>
      <c r="F64" s="65"/>
      <c r="G64" s="65"/>
      <c r="H64" s="65"/>
      <c r="I64" s="65"/>
      <c r="J64" s="65"/>
      <c r="K64" s="65"/>
      <c r="L64" s="67" t="s">
        <v>304</v>
      </c>
      <c r="M64" s="287">
        <v>2</v>
      </c>
      <c r="N64" s="67" t="s">
        <v>62</v>
      </c>
    </row>
    <row r="65" spans="1:15" ht="15.75">
      <c r="A65" s="65"/>
      <c r="B65" s="65"/>
      <c r="C65" s="65"/>
      <c r="D65" s="65"/>
      <c r="E65" s="65"/>
      <c r="F65" s="65"/>
      <c r="G65" s="65"/>
      <c r="H65" s="65"/>
      <c r="I65" s="65"/>
      <c r="J65" s="65"/>
      <c r="K65" s="65"/>
      <c r="L65" s="67" t="s">
        <v>305</v>
      </c>
      <c r="M65" s="287">
        <v>6</v>
      </c>
      <c r="N65" s="67" t="s">
        <v>62</v>
      </c>
    </row>
    <row r="66" spans="1:15" ht="15.75">
      <c r="A66" s="65"/>
      <c r="B66" s="65"/>
      <c r="C66" s="65"/>
      <c r="D66" s="65"/>
      <c r="E66" s="65"/>
      <c r="F66" s="65"/>
      <c r="G66" s="65"/>
      <c r="H66" s="65"/>
      <c r="I66" s="65"/>
      <c r="J66" s="65"/>
      <c r="K66" s="65"/>
      <c r="L66" s="67" t="s">
        <v>306</v>
      </c>
      <c r="M66" s="287">
        <v>84</v>
      </c>
      <c r="N66" s="67" t="s">
        <v>62</v>
      </c>
    </row>
    <row r="67" spans="1:15" ht="15.75">
      <c r="A67" s="65"/>
      <c r="B67" s="65"/>
      <c r="C67" s="65"/>
      <c r="D67" s="65"/>
      <c r="E67" s="65"/>
      <c r="F67" s="65"/>
      <c r="G67" s="65"/>
      <c r="H67" s="65"/>
      <c r="I67" s="65"/>
      <c r="J67" s="65"/>
      <c r="K67" s="65"/>
      <c r="L67" s="67" t="s">
        <v>307</v>
      </c>
      <c r="M67" s="287">
        <v>4</v>
      </c>
      <c r="N67" s="67" t="s">
        <v>62</v>
      </c>
    </row>
    <row r="68" spans="1:15" ht="15.75">
      <c r="A68" s="65"/>
      <c r="B68" s="65"/>
      <c r="C68" s="65"/>
      <c r="D68" s="65"/>
      <c r="E68" s="65"/>
      <c r="F68" s="65"/>
      <c r="G68" s="65"/>
      <c r="H68" s="65"/>
      <c r="I68" s="65"/>
      <c r="J68" s="65"/>
      <c r="K68" s="65"/>
      <c r="L68" s="67" t="s">
        <v>308</v>
      </c>
      <c r="M68" s="287">
        <v>2</v>
      </c>
      <c r="N68" s="67" t="s">
        <v>62</v>
      </c>
    </row>
    <row r="69" spans="1:15" ht="15.75">
      <c r="A69" s="65"/>
      <c r="B69" s="65"/>
      <c r="C69" s="65"/>
      <c r="D69" s="65"/>
      <c r="E69" s="65"/>
      <c r="F69" s="65"/>
      <c r="G69" s="65"/>
      <c r="H69" s="65"/>
      <c r="I69" s="65"/>
      <c r="J69" s="65"/>
      <c r="K69" s="65"/>
      <c r="L69" s="67" t="s">
        <v>309</v>
      </c>
      <c r="M69" s="287">
        <v>1</v>
      </c>
      <c r="N69" s="67" t="s">
        <v>62</v>
      </c>
    </row>
    <row r="70" spans="1:15" ht="15.75">
      <c r="A70" s="65"/>
      <c r="B70" s="65"/>
      <c r="C70" s="65"/>
      <c r="D70" s="65"/>
      <c r="E70" s="65"/>
      <c r="F70" s="65"/>
      <c r="G70" s="65"/>
      <c r="H70" s="65"/>
      <c r="I70" s="65"/>
      <c r="J70" s="65"/>
      <c r="K70" s="65"/>
      <c r="L70" s="67" t="s">
        <v>310</v>
      </c>
      <c r="M70" s="287">
        <v>1</v>
      </c>
      <c r="N70" s="67" t="s">
        <v>62</v>
      </c>
    </row>
    <row r="71" spans="1:15" ht="15.75">
      <c r="A71" s="65"/>
      <c r="B71" s="65"/>
      <c r="C71" s="65"/>
      <c r="D71" s="65"/>
      <c r="E71" s="65"/>
      <c r="F71" s="65"/>
      <c r="G71" s="65"/>
      <c r="H71" s="65"/>
      <c r="I71" s="65"/>
      <c r="J71" s="65"/>
      <c r="K71" s="65"/>
      <c r="L71" s="65"/>
      <c r="M71" s="65"/>
      <c r="N71" s="65"/>
    </row>
    <row r="72" spans="1:15" ht="15.75">
      <c r="A72" s="65"/>
      <c r="B72" s="65" t="s">
        <v>957</v>
      </c>
      <c r="C72" s="65"/>
      <c r="D72" s="65"/>
      <c r="E72" s="65"/>
      <c r="F72" s="65"/>
      <c r="G72" s="65"/>
      <c r="H72" s="65"/>
      <c r="I72" s="65"/>
      <c r="J72" s="65"/>
      <c r="K72" s="65"/>
      <c r="L72" s="65"/>
      <c r="M72" s="65"/>
      <c r="N72" s="65"/>
    </row>
    <row r="73" spans="1:15" ht="15.75">
      <c r="A73" s="65"/>
      <c r="B73" s="65"/>
      <c r="C73" s="65" t="s">
        <v>958</v>
      </c>
      <c r="D73" s="65"/>
      <c r="E73" s="65"/>
      <c r="F73" s="65"/>
      <c r="G73" s="65"/>
      <c r="H73" s="65"/>
      <c r="I73" s="65"/>
      <c r="J73" s="65"/>
      <c r="K73" s="65"/>
      <c r="L73" s="65"/>
      <c r="M73" s="65"/>
      <c r="N73" s="65"/>
    </row>
    <row r="74" spans="1:15" ht="15.75">
      <c r="A74" s="65"/>
      <c r="B74" s="65"/>
      <c r="C74" s="65"/>
      <c r="D74" s="65" t="s">
        <v>290</v>
      </c>
      <c r="E74" s="65" t="s">
        <v>291</v>
      </c>
      <c r="F74" s="65"/>
      <c r="G74" s="65"/>
      <c r="H74" s="65"/>
      <c r="I74" s="65"/>
      <c r="J74" s="65"/>
      <c r="K74" s="65"/>
      <c r="L74" s="65"/>
      <c r="M74" s="285">
        <v>0</v>
      </c>
      <c r="N74" s="65" t="s">
        <v>1</v>
      </c>
    </row>
    <row r="75" spans="1:15" ht="15.75">
      <c r="A75" s="65"/>
      <c r="B75" s="65"/>
      <c r="C75" s="65"/>
      <c r="D75" s="65" t="s">
        <v>292</v>
      </c>
      <c r="E75" s="65" t="s">
        <v>293</v>
      </c>
      <c r="F75" s="65"/>
      <c r="G75" s="65"/>
      <c r="H75" s="65"/>
      <c r="I75" s="65"/>
      <c r="J75" s="65"/>
      <c r="K75" s="65"/>
      <c r="L75" s="65"/>
      <c r="M75" s="285">
        <v>1</v>
      </c>
      <c r="N75" s="65" t="s">
        <v>1</v>
      </c>
      <c r="O75" s="82"/>
    </row>
    <row r="76" spans="1:15" ht="15.75">
      <c r="A76" s="65"/>
      <c r="B76" s="65"/>
      <c r="C76" s="65"/>
      <c r="D76" s="65" t="s">
        <v>294</v>
      </c>
      <c r="E76" s="65" t="s">
        <v>295</v>
      </c>
      <c r="F76" s="65"/>
      <c r="G76" s="65"/>
      <c r="H76" s="65"/>
      <c r="I76" s="65"/>
      <c r="J76" s="65"/>
      <c r="K76" s="65"/>
      <c r="L76" s="65"/>
      <c r="M76" s="285">
        <v>0</v>
      </c>
      <c r="N76" s="65" t="s">
        <v>1</v>
      </c>
      <c r="O76" s="82"/>
    </row>
    <row r="77" spans="1:15" ht="15.75">
      <c r="A77" s="65"/>
      <c r="B77" s="65"/>
      <c r="C77" s="65"/>
      <c r="D77" s="65"/>
      <c r="E77" s="65"/>
      <c r="F77" s="65"/>
      <c r="G77" s="65"/>
      <c r="H77" s="65"/>
      <c r="I77" s="65"/>
      <c r="J77" s="65"/>
      <c r="K77" s="65"/>
      <c r="L77" s="65" t="s">
        <v>276</v>
      </c>
      <c r="M77" s="65" t="s">
        <v>0</v>
      </c>
      <c r="N77" s="65"/>
      <c r="O77" s="82"/>
    </row>
    <row r="78" spans="1:15" ht="15.75">
      <c r="A78" s="65"/>
      <c r="B78" s="65"/>
      <c r="C78" s="65" t="s">
        <v>959</v>
      </c>
      <c r="D78" s="65"/>
      <c r="E78" s="65"/>
      <c r="F78" s="65"/>
      <c r="G78" s="65"/>
      <c r="H78" s="65"/>
      <c r="I78" s="65"/>
      <c r="J78" s="65"/>
      <c r="K78" s="65"/>
      <c r="L78" s="65"/>
      <c r="M78" s="65"/>
      <c r="N78" s="65"/>
      <c r="O78" s="82"/>
    </row>
    <row r="79" spans="1:15" ht="15.75">
      <c r="A79" s="65"/>
      <c r="B79" s="65"/>
      <c r="C79" s="65"/>
      <c r="D79" s="65" t="s">
        <v>290</v>
      </c>
      <c r="E79" s="65" t="s">
        <v>296</v>
      </c>
      <c r="F79" s="65"/>
      <c r="G79" s="65"/>
      <c r="H79" s="65"/>
      <c r="I79" s="65"/>
      <c r="J79" s="65"/>
      <c r="K79" s="65"/>
      <c r="L79" s="65"/>
      <c r="M79" s="285">
        <v>0</v>
      </c>
      <c r="N79" s="65" t="s">
        <v>1</v>
      </c>
      <c r="O79" s="82"/>
    </row>
    <row r="80" spans="1:15" ht="15.75">
      <c r="A80" s="65"/>
      <c r="B80" s="65"/>
      <c r="C80" s="65"/>
      <c r="D80" s="65" t="s">
        <v>292</v>
      </c>
      <c r="E80" s="65" t="s">
        <v>297</v>
      </c>
      <c r="F80" s="65"/>
      <c r="G80" s="65"/>
      <c r="H80" s="65"/>
      <c r="I80" s="65"/>
      <c r="J80" s="65"/>
      <c r="K80" s="65"/>
      <c r="L80" s="65"/>
      <c r="M80" s="285">
        <v>1</v>
      </c>
      <c r="N80" s="65" t="s">
        <v>1</v>
      </c>
      <c r="O80" s="82"/>
    </row>
    <row r="81" spans="1:18" ht="15.75">
      <c r="A81" s="65"/>
      <c r="B81" s="65"/>
      <c r="C81" s="65"/>
      <c r="D81" s="65" t="s">
        <v>294</v>
      </c>
      <c r="E81" s="65" t="s">
        <v>298</v>
      </c>
      <c r="F81" s="65"/>
      <c r="G81" s="65"/>
      <c r="H81" s="65"/>
      <c r="I81" s="65"/>
      <c r="J81" s="65"/>
      <c r="K81" s="65"/>
      <c r="L81" s="65"/>
      <c r="M81" s="285">
        <v>0</v>
      </c>
      <c r="N81" s="65" t="s">
        <v>1</v>
      </c>
      <c r="O81" s="82"/>
    </row>
    <row r="82" spans="1:18" ht="15.75">
      <c r="A82" s="68"/>
      <c r="B82" s="65"/>
      <c r="C82" s="65"/>
      <c r="D82" s="65"/>
      <c r="E82" s="65"/>
      <c r="F82" s="65"/>
      <c r="G82" s="65"/>
      <c r="H82" s="65"/>
      <c r="I82" s="65"/>
      <c r="J82" s="65"/>
      <c r="K82" s="65"/>
      <c r="L82" s="65" t="s">
        <v>276</v>
      </c>
      <c r="M82" s="65" t="s">
        <v>0</v>
      </c>
      <c r="N82" s="65"/>
      <c r="O82" s="1"/>
    </row>
    <row r="83" spans="1:18" ht="15.75">
      <c r="A83" s="65"/>
      <c r="B83" s="65"/>
      <c r="C83" s="65"/>
      <c r="D83" s="65"/>
      <c r="E83" s="65"/>
      <c r="F83" s="65"/>
      <c r="G83" s="65"/>
      <c r="H83" s="65"/>
      <c r="I83" s="65"/>
      <c r="J83" s="65"/>
      <c r="K83" s="65"/>
      <c r="L83" s="65"/>
      <c r="M83" s="65"/>
      <c r="N83" s="65"/>
      <c r="O83" s="82"/>
    </row>
    <row r="84" spans="1:18" ht="15.75">
      <c r="A84" s="65"/>
      <c r="B84" s="65"/>
      <c r="C84" s="65"/>
      <c r="D84" s="65"/>
      <c r="E84" s="65"/>
      <c r="F84" s="65"/>
      <c r="G84" s="65"/>
      <c r="H84" s="65"/>
      <c r="I84" s="65"/>
      <c r="J84" s="65"/>
      <c r="K84" s="65" t="s">
        <v>960</v>
      </c>
      <c r="L84" s="65"/>
      <c r="M84" s="65">
        <v>11</v>
      </c>
      <c r="N84" s="65"/>
      <c r="O84" s="71"/>
    </row>
    <row r="85" spans="1:18" ht="15.75">
      <c r="O85" s="82"/>
    </row>
    <row r="86" spans="1:18" s="52" customFormat="1" ht="15" customHeight="1">
      <c r="A86" s="79" t="s">
        <v>438</v>
      </c>
      <c r="B86" s="80"/>
      <c r="C86" s="79"/>
      <c r="D86" s="79"/>
      <c r="E86" s="79"/>
      <c r="F86" s="79"/>
      <c r="G86" s="79"/>
      <c r="H86" s="79"/>
      <c r="I86" s="79"/>
      <c r="J86" s="6"/>
      <c r="K86" s="81"/>
      <c r="O86" s="82"/>
      <c r="P86" s="82"/>
      <c r="Q86" s="82"/>
      <c r="R86" s="82"/>
    </row>
    <row r="87" spans="1:18" s="52" customFormat="1" ht="15" customHeight="1">
      <c r="A87" s="79"/>
      <c r="B87" s="83" t="s">
        <v>439</v>
      </c>
      <c r="C87" s="79"/>
      <c r="D87" s="79"/>
      <c r="E87" s="79"/>
      <c r="F87" s="79"/>
      <c r="G87" s="79"/>
      <c r="H87" s="79"/>
      <c r="I87" s="79"/>
      <c r="J87" s="6"/>
      <c r="K87" s="81"/>
      <c r="O87" s="82"/>
      <c r="P87" s="82"/>
      <c r="Q87" s="82"/>
      <c r="R87" s="82"/>
    </row>
    <row r="88" spans="1:18" s="52" customFormat="1" ht="15" customHeight="1">
      <c r="B88" s="84"/>
      <c r="C88" s="52" t="s">
        <v>440</v>
      </c>
      <c r="J88" s="554">
        <v>1</v>
      </c>
      <c r="M88" s="82"/>
      <c r="N88" s="82"/>
      <c r="O88" s="82"/>
    </row>
    <row r="89" spans="1:18" s="52" customFormat="1" ht="15" customHeight="1">
      <c r="B89" s="84"/>
      <c r="C89" s="52" t="s">
        <v>441</v>
      </c>
      <c r="J89" s="554">
        <v>0</v>
      </c>
      <c r="M89" s="82"/>
      <c r="N89" s="82"/>
      <c r="O89" s="82"/>
    </row>
    <row r="90" spans="1:18" s="52" customFormat="1" ht="15" customHeight="1">
      <c r="B90" s="84"/>
      <c r="C90" s="52" t="s">
        <v>442</v>
      </c>
      <c r="J90" s="554">
        <v>1</v>
      </c>
      <c r="M90" s="82"/>
      <c r="N90" s="82"/>
      <c r="O90" s="82"/>
    </row>
    <row r="91" spans="1:18" s="52" customFormat="1" ht="15" customHeight="1">
      <c r="B91" s="84"/>
      <c r="C91" s="52" t="s">
        <v>443</v>
      </c>
      <c r="J91" s="554">
        <v>0</v>
      </c>
      <c r="M91" s="82"/>
      <c r="N91" s="82"/>
      <c r="O91" s="82"/>
    </row>
    <row r="92" spans="1:18" s="52" customFormat="1" ht="15" customHeight="1">
      <c r="B92" s="84" t="s">
        <v>444</v>
      </c>
      <c r="J92" s="11"/>
      <c r="M92" s="82"/>
      <c r="N92" s="82"/>
      <c r="O92" s="82"/>
    </row>
    <row r="93" spans="1:18" s="52" customFormat="1" ht="15" customHeight="1">
      <c r="B93" s="84"/>
      <c r="C93" s="52" t="s">
        <v>445</v>
      </c>
      <c r="J93" s="554">
        <v>1336</v>
      </c>
      <c r="K93" s="52" t="s">
        <v>446</v>
      </c>
      <c r="M93" s="1" t="s">
        <v>360</v>
      </c>
      <c r="N93" s="82"/>
      <c r="O93" s="82"/>
    </row>
    <row r="94" spans="1:18" s="52" customFormat="1" ht="15" customHeight="1">
      <c r="B94" s="84"/>
      <c r="C94" s="52" t="s">
        <v>447</v>
      </c>
      <c r="J94" s="554">
        <v>0</v>
      </c>
      <c r="K94" s="52" t="s">
        <v>446</v>
      </c>
      <c r="M94" s="82"/>
      <c r="N94" s="82"/>
      <c r="O94" s="82"/>
    </row>
    <row r="95" spans="1:18" s="52" customFormat="1" ht="15" customHeight="1">
      <c r="B95" s="84"/>
      <c r="C95" s="52" t="s">
        <v>448</v>
      </c>
      <c r="J95" s="554">
        <v>900</v>
      </c>
      <c r="K95" s="52" t="s">
        <v>446</v>
      </c>
      <c r="M95" s="71" t="s">
        <v>450</v>
      </c>
      <c r="N95" s="82"/>
      <c r="O95" s="82"/>
    </row>
    <row r="96" spans="1:18" s="52" customFormat="1" ht="15" customHeight="1">
      <c r="B96" s="84"/>
      <c r="C96" s="52" t="s">
        <v>449</v>
      </c>
      <c r="J96" s="554">
        <v>0</v>
      </c>
      <c r="K96" s="52" t="s">
        <v>446</v>
      </c>
      <c r="M96" s="82"/>
      <c r="N96" s="82"/>
      <c r="O96" s="82"/>
    </row>
    <row r="98" spans="2:13">
      <c r="B98" s="71"/>
      <c r="C98" s="71"/>
      <c r="D98" s="71"/>
      <c r="E98" s="71"/>
      <c r="F98" s="293"/>
      <c r="G98" s="293"/>
      <c r="H98" s="104"/>
      <c r="I98" s="71"/>
    </row>
    <row r="99" spans="2:13">
      <c r="B99" s="71"/>
      <c r="C99" s="71"/>
      <c r="D99" s="71"/>
      <c r="E99" s="71"/>
      <c r="F99" s="293"/>
      <c r="G99" s="293"/>
      <c r="H99" s="104"/>
      <c r="I99" s="71"/>
      <c r="M99" s="78" t="s">
        <v>3057</v>
      </c>
    </row>
    <row r="100" spans="2:13">
      <c r="B100" s="71"/>
      <c r="C100" s="71"/>
      <c r="D100" s="71"/>
      <c r="E100" s="71"/>
      <c r="F100" s="293"/>
      <c r="G100" s="293"/>
      <c r="H100" s="104"/>
      <c r="I100" s="71"/>
    </row>
    <row r="101" spans="2:13">
      <c r="B101" s="71"/>
      <c r="C101" s="71"/>
      <c r="D101" s="71"/>
      <c r="E101" s="71"/>
      <c r="F101" s="293"/>
      <c r="G101" s="293"/>
      <c r="H101" s="104"/>
      <c r="I101" s="71"/>
    </row>
    <row r="102" spans="2:13">
      <c r="B102" s="71"/>
      <c r="C102" s="71"/>
      <c r="D102" s="71"/>
      <c r="E102" s="71"/>
      <c r="F102" s="293"/>
      <c r="G102" s="293"/>
      <c r="H102" s="104"/>
      <c r="I102" s="71"/>
    </row>
    <row r="103" spans="2:13">
      <c r="B103" s="71"/>
      <c r="C103" s="71"/>
      <c r="D103" s="71"/>
      <c r="E103" s="71"/>
      <c r="F103" s="293"/>
      <c r="G103" s="293"/>
      <c r="H103" s="104"/>
      <c r="I103" s="71"/>
    </row>
    <row r="104" spans="2:13">
      <c r="B104" s="71"/>
      <c r="C104" s="71"/>
      <c r="D104" s="71"/>
      <c r="E104" s="71"/>
      <c r="F104" s="293"/>
      <c r="G104" s="293"/>
      <c r="H104" s="104"/>
      <c r="I104" s="71"/>
    </row>
    <row r="105" spans="2:13">
      <c r="B105" s="71"/>
      <c r="C105" s="71"/>
      <c r="D105" s="71"/>
      <c r="E105" s="71"/>
      <c r="F105" s="293"/>
      <c r="G105" s="293"/>
      <c r="H105" s="104"/>
      <c r="I105" s="71"/>
    </row>
    <row r="106" spans="2:13">
      <c r="B106" s="71"/>
      <c r="C106" s="71"/>
      <c r="D106" s="71"/>
      <c r="E106" s="71"/>
      <c r="F106" s="293"/>
      <c r="G106" s="293"/>
      <c r="H106" s="104"/>
      <c r="I106" s="71"/>
    </row>
    <row r="107" spans="2:13">
      <c r="B107" s="71"/>
      <c r="C107" s="71"/>
      <c r="D107" s="71"/>
      <c r="E107" s="71"/>
      <c r="F107" s="71"/>
      <c r="G107" s="71"/>
      <c r="H107" s="71"/>
      <c r="I107" s="71"/>
    </row>
  </sheetData>
  <mergeCells count="1">
    <mergeCell ref="O1:O7"/>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96"/>
  <sheetViews>
    <sheetView workbookViewId="0">
      <selection activeCell="C10" sqref="C10"/>
    </sheetView>
  </sheetViews>
  <sheetFormatPr defaultRowHeight="15"/>
  <cols>
    <col min="1" max="1" width="24.5703125" style="77" customWidth="1"/>
    <col min="2" max="14" width="9.140625" style="77"/>
  </cols>
  <sheetData>
    <row r="1" spans="1:7" ht="15" customHeight="1">
      <c r="A1" s="777" t="s">
        <v>3413</v>
      </c>
      <c r="B1" s="777"/>
      <c r="C1" s="777"/>
      <c r="D1" s="777"/>
      <c r="E1" s="777"/>
      <c r="F1" s="777"/>
      <c r="G1" s="777"/>
    </row>
    <row r="2" spans="1:7">
      <c r="A2" s="777"/>
      <c r="B2" s="777"/>
      <c r="C2" s="777"/>
      <c r="D2" s="777"/>
      <c r="E2" s="777"/>
      <c r="F2" s="777"/>
      <c r="G2" s="777"/>
    </row>
    <row r="3" spans="1:7">
      <c r="A3" s="777"/>
      <c r="B3" s="777"/>
      <c r="C3" s="777"/>
      <c r="D3" s="777"/>
      <c r="E3" s="777"/>
      <c r="F3" s="777"/>
      <c r="G3" s="777"/>
    </row>
    <row r="4" spans="1:7">
      <c r="A4" s="777"/>
      <c r="B4" s="777"/>
      <c r="C4" s="777"/>
      <c r="D4" s="777"/>
      <c r="E4" s="777"/>
      <c r="F4" s="777"/>
      <c r="G4" s="777"/>
    </row>
    <row r="5" spans="1:7">
      <c r="A5" s="778" t="s">
        <v>3412</v>
      </c>
      <c r="B5" s="778"/>
      <c r="C5" s="778"/>
      <c r="D5" s="778"/>
      <c r="E5" s="778"/>
      <c r="F5" s="778"/>
      <c r="G5" s="778"/>
    </row>
    <row r="6" spans="1:7">
      <c r="A6" s="694"/>
    </row>
    <row r="7" spans="1:7">
      <c r="A7" s="699" t="s">
        <v>3430</v>
      </c>
      <c r="B7" s="701" t="s">
        <v>3432</v>
      </c>
      <c r="C7" s="701" t="s">
        <v>3429</v>
      </c>
    </row>
    <row r="8" spans="1:7">
      <c r="A8" s="77" t="s">
        <v>3457</v>
      </c>
      <c r="B8" s="77">
        <v>0.5</v>
      </c>
      <c r="C8" s="77">
        <v>23.71</v>
      </c>
    </row>
    <row r="9" spans="1:7">
      <c r="A9" s="77" t="s">
        <v>323</v>
      </c>
      <c r="B9" s="77">
        <v>0.5</v>
      </c>
      <c r="C9" s="77">
        <v>21.39</v>
      </c>
    </row>
    <row r="10" spans="1:7">
      <c r="C10" s="704">
        <f>SUMPRODUCT(B8:B9,C8:C9)</f>
        <v>22.55</v>
      </c>
    </row>
    <row r="32" spans="1:1">
      <c r="A32" s="695"/>
    </row>
    <row r="56" spans="1:1">
      <c r="A56" s="509"/>
    </row>
    <row r="75" spans="1:1" ht="15.75">
      <c r="A75" s="82"/>
    </row>
    <row r="76" spans="1:1" ht="15.75">
      <c r="A76" s="82"/>
    </row>
    <row r="77" spans="1:1" ht="15.75">
      <c r="A77" s="82"/>
    </row>
    <row r="78" spans="1:1" ht="15.75">
      <c r="A78" s="82"/>
    </row>
    <row r="79" spans="1:1" ht="15.75">
      <c r="A79" s="82"/>
    </row>
    <row r="80" spans="1:1" ht="15.75">
      <c r="A80" s="82"/>
    </row>
    <row r="81" spans="1:4" ht="15.75">
      <c r="A81" s="82"/>
    </row>
    <row r="82" spans="1:4">
      <c r="A82" s="509"/>
    </row>
    <row r="83" spans="1:4" ht="15.75">
      <c r="A83" s="82"/>
    </row>
    <row r="84" spans="1:4">
      <c r="A84" s="695"/>
    </row>
    <row r="85" spans="1:4" ht="15.75">
      <c r="A85" s="82"/>
    </row>
    <row r="86" spans="1:4" s="52" customFormat="1" ht="15" customHeight="1">
      <c r="A86" s="82"/>
      <c r="B86" s="82"/>
      <c r="C86" s="82"/>
      <c r="D86" s="82"/>
    </row>
    <row r="87" spans="1:4" s="52" customFormat="1" ht="15" customHeight="1">
      <c r="A87" s="82"/>
      <c r="B87" s="82"/>
      <c r="C87" s="82"/>
      <c r="D87" s="82"/>
    </row>
    <row r="88" spans="1:4" s="52" customFormat="1" ht="15" customHeight="1">
      <c r="A88" s="82"/>
    </row>
    <row r="89" spans="1:4" s="52" customFormat="1" ht="15" customHeight="1">
      <c r="A89" s="82"/>
    </row>
    <row r="90" spans="1:4" s="52" customFormat="1" ht="15" customHeight="1">
      <c r="A90" s="82"/>
    </row>
    <row r="91" spans="1:4" s="52" customFormat="1" ht="15" customHeight="1">
      <c r="A91" s="82"/>
    </row>
    <row r="92" spans="1:4" s="52" customFormat="1" ht="15" customHeight="1">
      <c r="A92" s="82"/>
    </row>
    <row r="93" spans="1:4" s="52" customFormat="1" ht="15" customHeight="1">
      <c r="A93" s="82"/>
    </row>
    <row r="94" spans="1:4" s="52" customFormat="1" ht="15" customHeight="1">
      <c r="A94" s="82"/>
    </row>
    <row r="95" spans="1:4" s="52" customFormat="1" ht="15" customHeight="1">
      <c r="A95" s="82"/>
    </row>
    <row r="96" spans="1:4" s="52" customFormat="1" ht="15" customHeight="1">
      <c r="A96" s="82"/>
    </row>
  </sheetData>
  <mergeCells count="2">
    <mergeCell ref="A1:G4"/>
    <mergeCell ref="A5:G5"/>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topLeftCell="C1"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3123</v>
      </c>
    </row>
    <row r="5" spans="1:8" s="1" customFormat="1" ht="12.75" customHeight="1">
      <c r="A5" s="750" t="s">
        <v>41</v>
      </c>
      <c r="B5" s="750"/>
      <c r="C5" s="750"/>
      <c r="D5" s="750"/>
      <c r="E5" s="4" t="s">
        <v>40</v>
      </c>
      <c r="F5" s="3"/>
      <c r="G5" s="552"/>
      <c r="H5" s="767"/>
    </row>
    <row r="6" spans="1:8" s="1" customFormat="1" ht="12.75" customHeight="1">
      <c r="A6" s="552"/>
      <c r="B6" s="552"/>
      <c r="C6" s="552"/>
      <c r="D6" s="552"/>
      <c r="E6" s="3"/>
      <c r="F6" s="3"/>
      <c r="G6" s="552"/>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v>0</v>
      </c>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v>1</v>
      </c>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3119</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1230</v>
      </c>
      <c r="H21" s="121" t="s">
        <v>3120</v>
      </c>
    </row>
    <row r="22" spans="1:8" s="1" customFormat="1" ht="12.75" customHeight="1">
      <c r="A22" s="169"/>
      <c r="B22" s="169" t="s">
        <v>75</v>
      </c>
      <c r="C22" s="169"/>
      <c r="D22" s="169"/>
      <c r="E22" s="162" t="s">
        <v>74</v>
      </c>
      <c r="F22" s="170"/>
      <c r="G22" s="174">
        <v>25000</v>
      </c>
      <c r="H22" s="121" t="s">
        <v>3121</v>
      </c>
    </row>
    <row r="23" spans="1:8" s="1" customFormat="1" ht="12.75" customHeight="1">
      <c r="A23" s="169"/>
      <c r="B23" s="169" t="s">
        <v>73</v>
      </c>
      <c r="C23" s="169"/>
      <c r="D23" s="169"/>
      <c r="E23" s="162" t="s">
        <v>49</v>
      </c>
      <c r="F23" s="170"/>
      <c r="G23" s="174">
        <v>500</v>
      </c>
      <c r="H23" s="121" t="s">
        <v>3121</v>
      </c>
    </row>
    <row r="24" spans="1:8" s="1" customFormat="1" ht="12.75" customHeight="1">
      <c r="A24" s="169"/>
      <c r="B24" s="169" t="s">
        <v>743</v>
      </c>
      <c r="C24" s="169"/>
      <c r="D24" s="169"/>
      <c r="E24" s="162" t="s">
        <v>49</v>
      </c>
      <c r="F24" s="170"/>
      <c r="G24" s="174">
        <v>350</v>
      </c>
      <c r="H24" s="121" t="s">
        <v>3121</v>
      </c>
    </row>
    <row r="25" spans="1:8" s="1" customFormat="1" ht="12.75" customHeight="1">
      <c r="A25" s="169"/>
      <c r="B25" s="169" t="s">
        <v>744</v>
      </c>
      <c r="C25" s="169"/>
      <c r="D25" s="169"/>
      <c r="E25" s="162" t="s">
        <v>436</v>
      </c>
      <c r="F25" s="170"/>
      <c r="G25" s="174"/>
      <c r="H25" s="121"/>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14</v>
      </c>
      <c r="H30" s="121" t="s">
        <v>3120</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5">
        <v>3</v>
      </c>
      <c r="H43" s="121" t="s">
        <v>3121</v>
      </c>
    </row>
    <row r="44" spans="1:8" s="1" customFormat="1" ht="12.75" customHeight="1">
      <c r="A44" s="169"/>
      <c r="B44" s="163" t="s">
        <v>57</v>
      </c>
      <c r="C44" s="169"/>
      <c r="D44" s="169"/>
      <c r="E44" s="162" t="s">
        <v>56</v>
      </c>
      <c r="F44" s="170"/>
      <c r="G44" s="175">
        <v>5</v>
      </c>
      <c r="H44" s="121" t="s">
        <v>3121</v>
      </c>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69">
        <v>84.71</v>
      </c>
      <c r="H59" s="3" t="s">
        <v>3055</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0.15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horizontalDpi="0"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6"/>
  <sheetViews>
    <sheetView workbookViewId="0">
      <selection activeCell="C16" sqref="C16"/>
    </sheetView>
  </sheetViews>
  <sheetFormatPr defaultRowHeight="15"/>
  <cols>
    <col min="1" max="1" width="24.140625" customWidth="1"/>
  </cols>
  <sheetData>
    <row r="1" spans="1:15" ht="15" customHeight="1">
      <c r="A1" s="758" t="s">
        <v>3419</v>
      </c>
      <c r="B1" s="758"/>
      <c r="C1" s="758"/>
      <c r="D1" s="758"/>
      <c r="E1" s="758"/>
      <c r="F1" s="758"/>
      <c r="G1" s="758"/>
      <c r="H1" s="758"/>
      <c r="I1" s="758"/>
      <c r="J1" s="758"/>
      <c r="K1" s="758"/>
      <c r="L1" s="758"/>
      <c r="M1" s="758"/>
      <c r="N1" s="758"/>
      <c r="O1" s="758"/>
    </row>
    <row r="2" spans="1:15">
      <c r="A2" s="758"/>
      <c r="B2" s="758"/>
      <c r="C2" s="758"/>
      <c r="D2" s="758"/>
      <c r="E2" s="758"/>
      <c r="F2" s="758"/>
      <c r="G2" s="758"/>
      <c r="H2" s="758"/>
      <c r="I2" s="758"/>
      <c r="J2" s="758"/>
      <c r="K2" s="758"/>
      <c r="L2" s="758"/>
      <c r="M2" s="758"/>
      <c r="N2" s="758"/>
      <c r="O2" s="758"/>
    </row>
    <row r="3" spans="1:15">
      <c r="A3" s="758"/>
      <c r="B3" s="758"/>
      <c r="C3" s="758"/>
      <c r="D3" s="758"/>
      <c r="E3" s="758"/>
      <c r="F3" s="758"/>
      <c r="G3" s="758"/>
      <c r="H3" s="758"/>
      <c r="I3" s="758"/>
      <c r="J3" s="758"/>
      <c r="K3" s="758"/>
      <c r="L3" s="758"/>
      <c r="M3" s="758"/>
      <c r="N3" s="758"/>
      <c r="O3" s="758"/>
    </row>
    <row r="5" spans="1:15" ht="15" customHeight="1">
      <c r="A5" s="780" t="s">
        <v>3466</v>
      </c>
      <c r="B5" s="780"/>
      <c r="C5" s="780"/>
      <c r="D5" s="780"/>
      <c r="E5" s="780"/>
      <c r="F5" s="780"/>
      <c r="G5" s="780"/>
      <c r="H5" s="780"/>
      <c r="I5" s="780"/>
      <c r="J5" s="780"/>
      <c r="K5" s="780"/>
      <c r="L5" s="780"/>
      <c r="M5" s="780"/>
      <c r="N5" s="780"/>
      <c r="O5" s="780"/>
    </row>
    <row r="6" spans="1:15">
      <c r="A6" s="780"/>
      <c r="B6" s="780"/>
      <c r="C6" s="780"/>
      <c r="D6" s="780"/>
      <c r="E6" s="780"/>
      <c r="F6" s="780"/>
      <c r="G6" s="780"/>
      <c r="H6" s="780"/>
      <c r="I6" s="780"/>
      <c r="J6" s="780"/>
      <c r="K6" s="780"/>
      <c r="L6" s="780"/>
      <c r="M6" s="780"/>
      <c r="N6" s="780"/>
      <c r="O6" s="780"/>
    </row>
    <row r="7" spans="1:15">
      <c r="A7" s="780"/>
      <c r="B7" s="780"/>
      <c r="C7" s="780"/>
      <c r="D7" s="780"/>
      <c r="E7" s="780"/>
      <c r="F7" s="780"/>
      <c r="G7" s="780"/>
      <c r="H7" s="780"/>
      <c r="I7" s="780"/>
      <c r="J7" s="780"/>
      <c r="K7" s="780"/>
      <c r="L7" s="780"/>
      <c r="M7" s="780"/>
      <c r="N7" s="780"/>
      <c r="O7" s="780"/>
    </row>
    <row r="8" spans="1:15">
      <c r="A8" s="780"/>
      <c r="B8" s="780"/>
      <c r="C8" s="780"/>
      <c r="D8" s="780"/>
      <c r="E8" s="780"/>
      <c r="F8" s="780"/>
      <c r="G8" s="780"/>
      <c r="H8" s="780"/>
      <c r="I8" s="780"/>
      <c r="J8" s="780"/>
      <c r="K8" s="780"/>
      <c r="L8" s="780"/>
      <c r="M8" s="780"/>
      <c r="N8" s="780"/>
      <c r="O8" s="780"/>
    </row>
    <row r="9" spans="1:15">
      <c r="A9" s="780"/>
      <c r="B9" s="780"/>
      <c r="C9" s="780"/>
      <c r="D9" s="780"/>
      <c r="E9" s="780"/>
      <c r="F9" s="780"/>
      <c r="G9" s="780"/>
      <c r="H9" s="780"/>
      <c r="I9" s="780"/>
      <c r="J9" s="780"/>
      <c r="K9" s="780"/>
      <c r="L9" s="780"/>
      <c r="M9" s="780"/>
      <c r="N9" s="780"/>
      <c r="O9" s="780"/>
    </row>
    <row r="11" spans="1:15">
      <c r="A11" s="90" t="s">
        <v>3430</v>
      </c>
      <c r="B11" s="90" t="s">
        <v>3432</v>
      </c>
      <c r="C11" s="90" t="s">
        <v>3429</v>
      </c>
    </row>
    <row r="12" spans="1:15">
      <c r="A12" t="s">
        <v>3465</v>
      </c>
      <c r="B12">
        <v>0.3</v>
      </c>
      <c r="C12">
        <v>23.71</v>
      </c>
    </row>
    <row r="13" spans="1:15">
      <c r="A13" t="s">
        <v>3418</v>
      </c>
      <c r="B13">
        <v>0.3</v>
      </c>
      <c r="C13">
        <v>20.74</v>
      </c>
    </row>
    <row r="14" spans="1:15">
      <c r="A14" t="s">
        <v>3424</v>
      </c>
      <c r="B14">
        <v>0.3</v>
      </c>
      <c r="C14" s="92">
        <v>13.9</v>
      </c>
    </row>
    <row r="15" spans="1:15">
      <c r="A15" t="s">
        <v>3458</v>
      </c>
      <c r="B15">
        <v>0.1</v>
      </c>
      <c r="C15">
        <v>9.27</v>
      </c>
    </row>
    <row r="16" spans="1:15">
      <c r="C16" s="702">
        <f>SUMPRODUCT(B12:B15,C12:C15)</f>
        <v>18.432000000000002</v>
      </c>
    </row>
  </sheetData>
  <mergeCells count="2">
    <mergeCell ref="A1:O3"/>
    <mergeCell ref="A5:O9"/>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3419</v>
      </c>
    </row>
    <row r="5" spans="1:8" s="1" customFormat="1" ht="12.75" customHeight="1">
      <c r="H5" s="758"/>
    </row>
    <row r="6" spans="1:8" s="1" customFormat="1" ht="12.75" customHeight="1">
      <c r="A6" s="692"/>
      <c r="B6" s="692"/>
      <c r="C6" s="692"/>
      <c r="D6" s="692"/>
      <c r="E6" s="3"/>
      <c r="F6" s="3"/>
      <c r="G6" s="692"/>
      <c r="H6" s="758"/>
    </row>
    <row r="7" spans="1:8" s="1" customFormat="1" ht="12.75" customHeight="1">
      <c r="A7" s="692"/>
      <c r="B7" s="692"/>
      <c r="C7" s="692"/>
      <c r="D7" s="692"/>
      <c r="E7" s="3"/>
      <c r="F7" s="3"/>
      <c r="G7" s="692"/>
      <c r="H7" s="780" t="s">
        <v>3466</v>
      </c>
    </row>
    <row r="8" spans="1:8" s="1" customFormat="1" ht="12.75" customHeight="1">
      <c r="A8" s="692"/>
      <c r="B8" s="692"/>
      <c r="C8" s="692"/>
      <c r="D8" s="692"/>
      <c r="E8" s="3"/>
      <c r="F8" s="3"/>
      <c r="G8" s="692"/>
      <c r="H8" s="780"/>
    </row>
    <row r="9" spans="1:8" s="1" customFormat="1" ht="12.75" customHeight="1">
      <c r="A9" s="692"/>
      <c r="B9" s="692"/>
      <c r="C9" s="692"/>
      <c r="D9" s="692"/>
      <c r="E9" s="3"/>
      <c r="F9" s="3"/>
      <c r="G9" s="692"/>
      <c r="H9" s="780"/>
    </row>
    <row r="10" spans="1:8" s="1" customFormat="1" ht="12.75" customHeight="1">
      <c r="A10" s="750" t="s">
        <v>41</v>
      </c>
      <c r="B10" s="750"/>
      <c r="C10" s="750"/>
      <c r="D10" s="750"/>
      <c r="E10" s="4" t="s">
        <v>40</v>
      </c>
      <c r="F10" s="3"/>
      <c r="G10" s="692"/>
      <c r="H10" s="780"/>
    </row>
    <row r="11" spans="1:8" s="1" customFormat="1" ht="12.75" customHeight="1">
      <c r="A11" s="169" t="s">
        <v>92</v>
      </c>
      <c r="B11" s="169"/>
      <c r="C11" s="169"/>
      <c r="D11" s="169"/>
      <c r="E11" s="170"/>
      <c r="F11" s="170"/>
      <c r="G11" s="23"/>
      <c r="H11" s="780"/>
    </row>
    <row r="12" spans="1:8" s="1" customFormat="1" ht="12.75" customHeight="1">
      <c r="A12" s="166" t="s">
        <v>91</v>
      </c>
      <c r="B12" s="169"/>
      <c r="C12" s="169"/>
      <c r="D12" s="169"/>
      <c r="E12" s="170"/>
      <c r="F12" s="170"/>
      <c r="G12" s="23"/>
      <c r="H12" s="4" t="s">
        <v>535</v>
      </c>
    </row>
    <row r="13" spans="1:8" s="1" customFormat="1" ht="12.75" customHeight="1">
      <c r="A13" s="169"/>
      <c r="B13" s="171" t="s">
        <v>90</v>
      </c>
      <c r="C13" s="171"/>
      <c r="D13" s="171"/>
      <c r="E13" s="162" t="s">
        <v>1</v>
      </c>
      <c r="F13" s="172"/>
      <c r="G13" s="173">
        <v>1</v>
      </c>
      <c r="H13" s="3"/>
    </row>
    <row r="14" spans="1:8" s="1" customFormat="1" ht="12.75" customHeight="1">
      <c r="A14" s="169"/>
      <c r="B14" s="171" t="s">
        <v>89</v>
      </c>
      <c r="C14" s="171"/>
      <c r="D14" s="171"/>
      <c r="E14" s="162" t="s">
        <v>1</v>
      </c>
      <c r="F14" s="172"/>
      <c r="G14" s="173"/>
      <c r="H14" s="3"/>
    </row>
    <row r="15" spans="1:8" s="1" customFormat="1" ht="12.75" customHeight="1">
      <c r="A15" s="169"/>
      <c r="B15" s="171" t="s">
        <v>88</v>
      </c>
      <c r="C15" s="171"/>
      <c r="D15" s="171"/>
      <c r="E15" s="162" t="s">
        <v>1</v>
      </c>
      <c r="F15" s="172"/>
      <c r="G15" s="173"/>
      <c r="H15" s="3"/>
    </row>
    <row r="16" spans="1:8" s="1" customFormat="1" ht="12.75" customHeight="1">
      <c r="A16" s="169"/>
      <c r="B16" s="171" t="s">
        <v>87</v>
      </c>
      <c r="C16" s="171"/>
      <c r="D16" s="171"/>
      <c r="E16" s="162" t="s">
        <v>1</v>
      </c>
      <c r="F16" s="172"/>
      <c r="G16" s="173"/>
      <c r="H16" s="3"/>
    </row>
    <row r="17" spans="1:8" s="1" customFormat="1" ht="12.75" customHeight="1">
      <c r="A17" s="169"/>
      <c r="B17" s="171" t="s">
        <v>86</v>
      </c>
      <c r="C17" s="171"/>
      <c r="D17" s="171"/>
      <c r="E17" s="162" t="s">
        <v>1</v>
      </c>
      <c r="F17" s="172"/>
      <c r="G17" s="173"/>
      <c r="H17" s="3"/>
    </row>
    <row r="18" spans="1:8" s="1" customFormat="1" ht="12.75" customHeight="1">
      <c r="A18" s="169"/>
      <c r="B18" s="171" t="s">
        <v>85</v>
      </c>
      <c r="C18" s="171"/>
      <c r="D18" s="171"/>
      <c r="E18" s="162" t="s">
        <v>1</v>
      </c>
      <c r="F18" s="172"/>
      <c r="G18" s="173"/>
      <c r="H18" s="3"/>
    </row>
    <row r="19" spans="1:8" s="1" customFormat="1" ht="12.75" customHeight="1">
      <c r="A19" s="169"/>
      <c r="B19" s="170" t="s">
        <v>84</v>
      </c>
      <c r="C19" s="171"/>
      <c r="D19" s="171"/>
      <c r="E19" s="162" t="s">
        <v>1</v>
      </c>
      <c r="F19" s="172"/>
      <c r="G19" s="173">
        <v>1</v>
      </c>
      <c r="H19" s="3"/>
    </row>
    <row r="20" spans="1:8" s="1" customFormat="1" ht="12.75" customHeight="1">
      <c r="A20" s="169"/>
      <c r="B20" s="169"/>
      <c r="C20" s="169"/>
      <c r="D20" s="169"/>
      <c r="E20" s="165"/>
      <c r="F20" s="172"/>
      <c r="G20" s="3"/>
      <c r="H20" s="3"/>
    </row>
    <row r="21" spans="1:8" s="1" customFormat="1" ht="12.75" customHeight="1">
      <c r="A21" s="169" t="s">
        <v>83</v>
      </c>
      <c r="B21" s="169"/>
      <c r="C21" s="169"/>
      <c r="D21" s="169"/>
      <c r="E21" s="162"/>
      <c r="F21" s="172"/>
      <c r="G21" s="23"/>
      <c r="H21" s="3"/>
    </row>
    <row r="22" spans="1:8" s="1" customFormat="1" ht="12.75" customHeight="1">
      <c r="A22" s="169"/>
      <c r="B22" s="169" t="s">
        <v>82</v>
      </c>
      <c r="C22" s="169"/>
      <c r="D22" s="169"/>
      <c r="E22" s="162" t="s">
        <v>1</v>
      </c>
      <c r="F22" s="172"/>
      <c r="G22" s="173" t="s">
        <v>255</v>
      </c>
      <c r="H22" s="3"/>
    </row>
    <row r="23" spans="1:8" s="1" customFormat="1" ht="12.75" customHeight="1">
      <c r="A23" s="169"/>
      <c r="B23" s="169" t="s">
        <v>80</v>
      </c>
      <c r="C23" s="169"/>
      <c r="D23" s="169"/>
      <c r="E23" s="162" t="s">
        <v>1</v>
      </c>
      <c r="F23" s="172"/>
      <c r="G23" s="173" t="s">
        <v>3424</v>
      </c>
      <c r="H23" s="3"/>
    </row>
    <row r="24" spans="1:8" s="1" customFormat="1" ht="12.75" customHeight="1">
      <c r="A24" s="169"/>
      <c r="B24" s="169" t="s">
        <v>79</v>
      </c>
      <c r="C24" s="169"/>
      <c r="D24" s="169"/>
      <c r="E24" s="162" t="s">
        <v>78</v>
      </c>
      <c r="F24" s="172"/>
      <c r="G24" s="173"/>
      <c r="H24" s="121"/>
    </row>
    <row r="25" spans="1:8" s="1" customFormat="1" ht="12.75" customHeight="1">
      <c r="A25" s="169"/>
      <c r="B25" s="169" t="s">
        <v>77</v>
      </c>
      <c r="C25" s="169"/>
      <c r="D25" s="169"/>
      <c r="E25" s="162" t="s">
        <v>76</v>
      </c>
      <c r="F25" s="172"/>
      <c r="G25" s="173">
        <v>1300</v>
      </c>
      <c r="H25" s="121" t="s">
        <v>351</v>
      </c>
    </row>
    <row r="26" spans="1:8" s="1" customFormat="1" ht="12.75" customHeight="1">
      <c r="A26" s="169"/>
      <c r="B26" s="169" t="s">
        <v>75</v>
      </c>
      <c r="C26" s="169"/>
      <c r="D26" s="169"/>
      <c r="E26" s="162" t="s">
        <v>74</v>
      </c>
      <c r="F26" s="170"/>
      <c r="G26" s="174">
        <v>116000</v>
      </c>
      <c r="H26" s="203" t="s">
        <v>3423</v>
      </c>
    </row>
    <row r="27" spans="1:8" s="1" customFormat="1" ht="12.75" customHeight="1">
      <c r="A27" s="169"/>
      <c r="B27" s="169" t="s">
        <v>73</v>
      </c>
      <c r="C27" s="169"/>
      <c r="D27" s="169"/>
      <c r="E27" s="162" t="s">
        <v>49</v>
      </c>
      <c r="F27" s="170"/>
      <c r="G27" s="174">
        <v>222</v>
      </c>
      <c r="H27" s="203" t="s">
        <v>3422</v>
      </c>
    </row>
    <row r="28" spans="1:8" s="1" customFormat="1" ht="12.75" customHeight="1">
      <c r="A28" s="169"/>
      <c r="B28" s="169" t="s">
        <v>743</v>
      </c>
      <c r="C28" s="169"/>
      <c r="D28" s="169"/>
      <c r="E28" s="162" t="s">
        <v>49</v>
      </c>
      <c r="F28" s="170"/>
      <c r="G28" s="174"/>
      <c r="H28" s="125"/>
    </row>
    <row r="29" spans="1:8" s="1" customFormat="1" ht="12.75" customHeight="1">
      <c r="A29" s="169"/>
      <c r="B29" s="169" t="s">
        <v>744</v>
      </c>
      <c r="C29" s="169"/>
      <c r="D29" s="169"/>
      <c r="E29" s="162" t="s">
        <v>436</v>
      </c>
      <c r="F29" s="170"/>
      <c r="G29" s="174"/>
      <c r="H29" s="125"/>
    </row>
    <row r="30" spans="1:8" s="1" customFormat="1" ht="12.75" customHeight="1">
      <c r="A30" s="169"/>
      <c r="B30" s="169" t="s">
        <v>745</v>
      </c>
      <c r="C30" s="169"/>
      <c r="D30" s="169"/>
      <c r="E30" s="162" t="s">
        <v>746</v>
      </c>
      <c r="F30" s="170"/>
      <c r="G30" s="174"/>
      <c r="H30" s="126"/>
    </row>
    <row r="31" spans="1:8" s="1" customFormat="1" ht="12.75" customHeight="1">
      <c r="A31" s="169"/>
      <c r="B31" s="169" t="s">
        <v>437</v>
      </c>
      <c r="C31" s="169"/>
      <c r="D31" s="169"/>
      <c r="E31" s="162" t="s">
        <v>72</v>
      </c>
      <c r="F31" s="170"/>
      <c r="G31" s="175"/>
      <c r="H31" s="3"/>
    </row>
    <row r="32" spans="1:8" s="1" customFormat="1" ht="12.75" customHeight="1">
      <c r="A32" s="169"/>
      <c r="B32" s="169"/>
      <c r="C32" s="169"/>
      <c r="D32" s="169"/>
      <c r="E32" s="162"/>
      <c r="F32" s="170"/>
      <c r="G32" s="23"/>
      <c r="H32" s="3"/>
    </row>
    <row r="33" spans="1:8" s="1" customFormat="1" ht="12.75" customHeight="1">
      <c r="A33" s="169" t="s">
        <v>71</v>
      </c>
      <c r="B33" s="169"/>
      <c r="C33" s="169"/>
      <c r="D33" s="169"/>
      <c r="E33" s="162"/>
      <c r="F33" s="170"/>
      <c r="G33" s="23"/>
      <c r="H33" s="3"/>
    </row>
    <row r="34" spans="1:8" s="1" customFormat="1" ht="12.75" customHeight="1">
      <c r="A34" s="169"/>
      <c r="B34" s="169" t="s">
        <v>70</v>
      </c>
      <c r="C34" s="169"/>
      <c r="D34" s="169"/>
      <c r="E34" s="162" t="s">
        <v>69</v>
      </c>
      <c r="F34" s="170"/>
      <c r="G34" s="173">
        <v>11</v>
      </c>
      <c r="H34" s="121" t="s">
        <v>351</v>
      </c>
    </row>
    <row r="35" spans="1:8" s="1" customFormat="1" ht="12.75" customHeight="1">
      <c r="A35" s="169"/>
      <c r="B35" s="163" t="s">
        <v>68</v>
      </c>
      <c r="C35" s="169"/>
      <c r="D35" s="169"/>
      <c r="E35" s="162"/>
      <c r="F35" s="170"/>
      <c r="G35" s="176"/>
      <c r="H35" s="3"/>
    </row>
    <row r="36" spans="1:8" s="1" customFormat="1" ht="12.75" customHeight="1">
      <c r="A36" s="169"/>
      <c r="B36" s="170"/>
      <c r="C36" s="170"/>
      <c r="D36" s="169" t="s">
        <v>67</v>
      </c>
      <c r="E36" s="162" t="s">
        <v>62</v>
      </c>
      <c r="F36" s="170"/>
      <c r="G36" s="175"/>
      <c r="H36" s="3"/>
    </row>
    <row r="37" spans="1:8" s="1" customFormat="1" ht="12.75" customHeight="1">
      <c r="A37" s="169"/>
      <c r="B37" s="177"/>
      <c r="C37" s="170"/>
      <c r="D37" s="169" t="s">
        <v>66</v>
      </c>
      <c r="E37" s="162" t="s">
        <v>62</v>
      </c>
      <c r="F37" s="170"/>
      <c r="G37" s="175"/>
      <c r="H37" s="3"/>
    </row>
    <row r="38" spans="1:8" s="1" customFormat="1" ht="12.75" customHeight="1">
      <c r="A38" s="169"/>
      <c r="B38" s="178"/>
      <c r="C38" s="170"/>
      <c r="D38" s="169" t="s">
        <v>65</v>
      </c>
      <c r="E38" s="162" t="s">
        <v>62</v>
      </c>
      <c r="F38" s="170"/>
      <c r="G38" s="175"/>
      <c r="H38" s="3"/>
    </row>
    <row r="39" spans="1:8" s="1" customFormat="1" ht="12.75" customHeight="1">
      <c r="A39" s="169"/>
      <c r="B39" s="178"/>
      <c r="C39" s="170"/>
      <c r="D39" s="169" t="s">
        <v>64</v>
      </c>
      <c r="E39" s="162" t="s">
        <v>62</v>
      </c>
      <c r="F39" s="170"/>
      <c r="G39" s="175"/>
      <c r="H39" s="3"/>
    </row>
    <row r="40" spans="1:8" s="1" customFormat="1" ht="12.75" customHeight="1">
      <c r="A40" s="169"/>
      <c r="B40" s="178"/>
      <c r="C40" s="170"/>
      <c r="D40" s="169" t="s">
        <v>63</v>
      </c>
      <c r="E40" s="162" t="s">
        <v>62</v>
      </c>
      <c r="F40" s="170"/>
      <c r="G40" s="175"/>
      <c r="H40" s="3"/>
    </row>
    <row r="41" spans="1:8" s="1" customFormat="1" ht="12.75" customHeight="1">
      <c r="A41" s="169"/>
      <c r="B41" s="169"/>
      <c r="C41" s="170"/>
      <c r="D41" s="169" t="s">
        <v>757</v>
      </c>
      <c r="E41" s="162" t="s">
        <v>62</v>
      </c>
      <c r="F41" s="170"/>
      <c r="G41" s="175"/>
      <c r="H41" s="3"/>
    </row>
    <row r="42" spans="1:8" s="1" customFormat="1" ht="12.75" customHeight="1">
      <c r="A42" s="169"/>
      <c r="B42" s="169"/>
      <c r="C42" s="170"/>
      <c r="D42" s="169" t="s">
        <v>758</v>
      </c>
      <c r="E42" s="162" t="s">
        <v>62</v>
      </c>
      <c r="F42" s="170"/>
      <c r="G42" s="175"/>
      <c r="H42" s="3"/>
    </row>
    <row r="43" spans="1:8" s="1" customFormat="1" ht="12.75" customHeight="1">
      <c r="A43" s="169"/>
      <c r="B43" s="169"/>
      <c r="C43" s="170"/>
      <c r="D43" s="169"/>
      <c r="E43" s="162"/>
      <c r="F43" s="170"/>
      <c r="G43" s="34"/>
      <c r="H43" s="3"/>
    </row>
    <row r="44" spans="1:8" s="1" customFormat="1" ht="12.75" customHeight="1">
      <c r="A44" s="169" t="s">
        <v>61</v>
      </c>
      <c r="B44" s="169"/>
      <c r="C44" s="169"/>
      <c r="D44" s="169"/>
      <c r="E44" s="162"/>
      <c r="F44" s="170"/>
      <c r="G44" s="179"/>
      <c r="H44" s="3"/>
    </row>
    <row r="45" spans="1:8" s="1" customFormat="1" ht="12.75" customHeight="1">
      <c r="A45" s="166" t="s">
        <v>60</v>
      </c>
      <c r="B45" s="169"/>
      <c r="C45" s="169"/>
      <c r="D45" s="169"/>
      <c r="E45" s="162"/>
      <c r="F45" s="170"/>
      <c r="G45" s="180"/>
      <c r="H45" s="3"/>
    </row>
    <row r="46" spans="1:8" s="1" customFormat="1" ht="12.75" customHeight="1">
      <c r="A46" s="169"/>
      <c r="B46" s="169" t="s">
        <v>59</v>
      </c>
      <c r="C46" s="169"/>
      <c r="D46" s="169"/>
      <c r="E46" s="162" t="s">
        <v>45</v>
      </c>
      <c r="F46" s="170"/>
      <c r="G46" s="173"/>
      <c r="H46" s="3"/>
    </row>
    <row r="47" spans="1:8" s="1" customFormat="1" ht="12.75" customHeight="1">
      <c r="A47" s="169"/>
      <c r="B47" s="169" t="s">
        <v>58</v>
      </c>
      <c r="C47" s="169"/>
      <c r="D47" s="169"/>
      <c r="E47" s="162" t="s">
        <v>56</v>
      </c>
      <c r="F47" s="170"/>
      <c r="G47" s="173">
        <v>2.2000000000000002</v>
      </c>
      <c r="H47" s="3" t="s">
        <v>3421</v>
      </c>
    </row>
    <row r="48" spans="1:8" s="1" customFormat="1" ht="12.75" customHeight="1">
      <c r="A48" s="169"/>
      <c r="B48" s="163" t="s">
        <v>57</v>
      </c>
      <c r="C48" s="169"/>
      <c r="D48" s="169"/>
      <c r="E48" s="162" t="s">
        <v>56</v>
      </c>
      <c r="F48" s="170"/>
      <c r="G48" s="175"/>
      <c r="H48" s="3"/>
    </row>
    <row r="49" spans="1:8" s="1" customFormat="1" ht="12.75" customHeight="1">
      <c r="A49" s="169"/>
      <c r="B49" s="163" t="s">
        <v>55</v>
      </c>
      <c r="C49" s="169"/>
      <c r="D49" s="169"/>
      <c r="E49" s="162" t="s">
        <v>515</v>
      </c>
      <c r="F49" s="170"/>
      <c r="G49" s="175"/>
      <c r="H49" s="3"/>
    </row>
    <row r="50" spans="1:8" s="1" customFormat="1" ht="12.75" customHeight="1">
      <c r="A50" s="169"/>
      <c r="B50" s="163" t="s">
        <v>54</v>
      </c>
      <c r="C50" s="169"/>
      <c r="D50" s="169"/>
      <c r="E50" s="162" t="s">
        <v>45</v>
      </c>
      <c r="F50" s="170"/>
      <c r="G50" s="175"/>
      <c r="H50" s="3"/>
    </row>
    <row r="51" spans="1:8" s="1" customFormat="1" ht="12.75" customHeight="1">
      <c r="A51" s="169"/>
      <c r="B51" s="163" t="s">
        <v>53</v>
      </c>
      <c r="C51" s="169"/>
      <c r="D51" s="169"/>
      <c r="E51" s="162" t="s">
        <v>52</v>
      </c>
      <c r="F51" s="170"/>
      <c r="G51" s="175">
        <v>2.2000000000000002</v>
      </c>
      <c r="H51" s="3" t="s">
        <v>3421</v>
      </c>
    </row>
    <row r="52" spans="1:8" s="1" customFormat="1" ht="12.75" customHeight="1">
      <c r="A52" s="169"/>
      <c r="B52" s="163" t="s">
        <v>51</v>
      </c>
      <c r="C52" s="169"/>
      <c r="D52" s="169"/>
      <c r="E52" s="162" t="s">
        <v>49</v>
      </c>
      <c r="F52" s="170"/>
      <c r="G52" s="175"/>
      <c r="H52" s="3"/>
    </row>
    <row r="53" spans="1:8" s="1" customFormat="1" ht="12.75" customHeight="1">
      <c r="A53" s="169"/>
      <c r="B53" s="163" t="s">
        <v>50</v>
      </c>
      <c r="C53" s="169"/>
      <c r="D53" s="169"/>
      <c r="E53" s="162" t="s">
        <v>49</v>
      </c>
      <c r="F53" s="170"/>
      <c r="G53" s="181"/>
      <c r="H53" s="127"/>
    </row>
    <row r="54" spans="1:8" s="1" customFormat="1" ht="12.75" customHeight="1">
      <c r="A54" s="169"/>
      <c r="B54" s="163" t="s">
        <v>747</v>
      </c>
      <c r="C54" s="169"/>
      <c r="D54" s="169"/>
      <c r="E54" s="162" t="s">
        <v>49</v>
      </c>
      <c r="F54" s="170"/>
      <c r="G54" s="175">
        <v>0.1</v>
      </c>
      <c r="H54" s="3" t="s">
        <v>3420</v>
      </c>
    </row>
    <row r="55" spans="1:8" s="1" customFormat="1" ht="12.75" customHeight="1">
      <c r="A55" s="169"/>
      <c r="B55" s="163" t="s">
        <v>748</v>
      </c>
      <c r="C55" s="169"/>
      <c r="D55" s="169"/>
      <c r="E55" s="162" t="s">
        <v>49</v>
      </c>
      <c r="F55" s="170"/>
      <c r="G55" s="175"/>
      <c r="H55" s="3"/>
    </row>
    <row r="56" spans="1:8" s="1" customFormat="1" ht="12.75" customHeight="1">
      <c r="A56" s="169"/>
      <c r="B56" s="169"/>
      <c r="C56" s="169"/>
      <c r="D56" s="169"/>
      <c r="E56" s="162"/>
      <c r="F56" s="170"/>
      <c r="G56" s="23"/>
      <c r="H56" s="3"/>
    </row>
    <row r="57" spans="1:8" s="1" customFormat="1" ht="12.75" customHeight="1">
      <c r="A57" s="169" t="s">
        <v>48</v>
      </c>
      <c r="B57" s="169"/>
      <c r="C57" s="169"/>
      <c r="D57" s="169"/>
      <c r="E57" s="162"/>
      <c r="F57" s="170"/>
      <c r="G57" s="23"/>
      <c r="H57" s="3"/>
    </row>
    <row r="58" spans="1:8" s="1" customFormat="1" ht="12.75" customHeight="1">
      <c r="A58" s="169"/>
      <c r="B58" s="169" t="s">
        <v>47</v>
      </c>
      <c r="C58" s="169"/>
      <c r="D58" s="169"/>
      <c r="E58" s="162" t="s">
        <v>1</v>
      </c>
      <c r="F58" s="170"/>
      <c r="G58" s="173"/>
      <c r="H58" s="3"/>
    </row>
    <row r="59" spans="1:8" s="1" customFormat="1" ht="12.75" customHeight="1">
      <c r="A59" s="169"/>
      <c r="B59" s="169" t="s">
        <v>46</v>
      </c>
      <c r="C59" s="169"/>
      <c r="D59" s="169"/>
      <c r="E59" s="162" t="s">
        <v>1</v>
      </c>
      <c r="F59" s="170"/>
      <c r="G59" s="173"/>
      <c r="H59" s="3"/>
    </row>
    <row r="60" spans="1:8" s="1" customFormat="1" ht="12.75" customHeight="1">
      <c r="A60" s="169"/>
      <c r="B60" s="169" t="s">
        <v>722</v>
      </c>
      <c r="C60" s="169"/>
      <c r="D60" s="169"/>
      <c r="E60" s="162" t="s">
        <v>1</v>
      </c>
      <c r="F60" s="170"/>
      <c r="G60" s="173"/>
      <c r="H60" s="3"/>
    </row>
    <row r="61" spans="1:8" s="1" customFormat="1" ht="12.75" customHeight="1">
      <c r="A61" s="169"/>
      <c r="B61" s="169" t="s">
        <v>723</v>
      </c>
      <c r="C61" s="169"/>
      <c r="D61" s="169"/>
      <c r="E61" s="162" t="s">
        <v>1</v>
      </c>
      <c r="F61" s="170"/>
      <c r="G61" s="173"/>
      <c r="H61" s="3"/>
    </row>
    <row r="62" spans="1:8" s="1" customFormat="1" ht="12.75" customHeight="1">
      <c r="A62" s="169"/>
      <c r="B62" s="169" t="s">
        <v>724</v>
      </c>
      <c r="C62" s="169"/>
      <c r="D62" s="169"/>
      <c r="E62" s="162" t="s">
        <v>1</v>
      </c>
      <c r="F62" s="170"/>
      <c r="G62" s="173"/>
      <c r="H62" s="3"/>
    </row>
    <row r="63" spans="1:8" s="1" customFormat="1" ht="12.75" customHeight="1">
      <c r="A63" s="169"/>
      <c r="B63" s="163" t="s">
        <v>725</v>
      </c>
      <c r="C63" s="169"/>
      <c r="D63" s="169"/>
      <c r="E63" s="162" t="s">
        <v>45</v>
      </c>
      <c r="F63" s="170"/>
      <c r="G63" s="173">
        <v>6.73</v>
      </c>
      <c r="H63" s="3" t="s">
        <v>3057</v>
      </c>
    </row>
    <row r="64" spans="1:8" s="1" customFormat="1" ht="12.75" customHeight="1">
      <c r="A64" s="169"/>
      <c r="B64" s="163" t="s">
        <v>726</v>
      </c>
      <c r="C64" s="169"/>
      <c r="D64" s="169"/>
      <c r="E64" s="162" t="s">
        <v>45</v>
      </c>
      <c r="F64" s="182"/>
      <c r="G64" s="175"/>
      <c r="H64" s="3"/>
    </row>
    <row r="65" spans="1:8" s="1" customFormat="1" ht="12.75" customHeight="1">
      <c r="A65" s="169"/>
      <c r="B65" s="163" t="s">
        <v>727</v>
      </c>
      <c r="C65" s="169"/>
      <c r="D65" s="169"/>
      <c r="E65" s="162" t="s">
        <v>49</v>
      </c>
      <c r="F65" s="183"/>
      <c r="G65" s="705">
        <v>0.125</v>
      </c>
      <c r="H65" s="3" t="s">
        <v>351</v>
      </c>
    </row>
    <row r="66" spans="1:8" s="1" customFormat="1" ht="12.75" customHeight="1">
      <c r="A66" s="169"/>
      <c r="B66" s="163"/>
      <c r="C66" s="169"/>
      <c r="D66" s="169"/>
      <c r="E66" s="162"/>
      <c r="F66" s="184"/>
      <c r="G66" s="185"/>
      <c r="H66" s="3"/>
    </row>
    <row r="67" spans="1:8" s="1" customFormat="1" ht="12.75" customHeight="1">
      <c r="A67" s="169" t="s">
        <v>749</v>
      </c>
      <c r="B67" s="163"/>
      <c r="C67" s="169"/>
      <c r="D67" s="169"/>
      <c r="E67" s="162"/>
      <c r="F67" s="184"/>
      <c r="G67" s="186"/>
      <c r="H67" s="3"/>
    </row>
    <row r="68" spans="1:8" s="1" customFormat="1" ht="12.75" customHeight="1">
      <c r="A68" s="169"/>
      <c r="B68" s="187" t="s">
        <v>44</v>
      </c>
      <c r="C68" s="169"/>
      <c r="D68" s="169"/>
      <c r="E68" s="162"/>
      <c r="F68" s="184"/>
      <c r="G68" s="188"/>
      <c r="H68" s="3"/>
    </row>
    <row r="69" spans="1:8" s="1" customFormat="1" ht="12.75" customHeight="1">
      <c r="A69" s="169"/>
      <c r="B69" s="187"/>
      <c r="C69" s="187" t="s">
        <v>750</v>
      </c>
      <c r="D69" s="169"/>
      <c r="E69" s="162" t="s">
        <v>1</v>
      </c>
      <c r="F69" s="184"/>
      <c r="G69" s="189"/>
      <c r="H69" s="3"/>
    </row>
    <row r="70" spans="1:8" s="1" customFormat="1" ht="12.75" customHeight="1">
      <c r="A70" s="169"/>
      <c r="B70" s="187"/>
      <c r="C70" s="187" t="s">
        <v>751</v>
      </c>
      <c r="D70" s="169"/>
      <c r="E70" s="162" t="s">
        <v>1</v>
      </c>
      <c r="F70" s="184"/>
      <c r="G70" s="189"/>
      <c r="H70" s="3"/>
    </row>
    <row r="71" spans="1:8" s="1" customFormat="1" ht="12.75" customHeight="1">
      <c r="A71" s="169"/>
      <c r="B71" s="187"/>
      <c r="C71" s="187" t="s">
        <v>752</v>
      </c>
      <c r="D71" s="169"/>
      <c r="E71" s="162" t="s">
        <v>1</v>
      </c>
      <c r="F71" s="184"/>
      <c r="G71" s="189"/>
      <c r="H71" s="3"/>
    </row>
    <row r="72" spans="1:8" s="1" customFormat="1" ht="12.75" customHeight="1">
      <c r="A72" s="169"/>
      <c r="B72" s="187" t="s">
        <v>43</v>
      </c>
      <c r="C72" s="187"/>
      <c r="D72" s="169"/>
      <c r="E72" s="162"/>
      <c r="F72" s="184"/>
      <c r="G72" s="190"/>
      <c r="H72" s="3"/>
    </row>
    <row r="73" spans="1:8" s="1" customFormat="1" ht="12.75" customHeight="1">
      <c r="A73" s="169"/>
      <c r="B73" s="187"/>
      <c r="C73" s="187" t="s">
        <v>753</v>
      </c>
      <c r="D73" s="169"/>
      <c r="E73" s="162" t="s">
        <v>1</v>
      </c>
      <c r="F73" s="184"/>
      <c r="G73" s="189"/>
      <c r="H73" s="3"/>
    </row>
    <row r="74" spans="1:8" s="1" customFormat="1" ht="12.75" customHeight="1">
      <c r="A74" s="169"/>
      <c r="B74" s="187"/>
      <c r="C74" s="187" t="s">
        <v>754</v>
      </c>
      <c r="D74" s="169"/>
      <c r="E74" s="162" t="s">
        <v>1</v>
      </c>
      <c r="F74" s="184"/>
      <c r="G74" s="189"/>
      <c r="H74" s="3"/>
    </row>
    <row r="75" spans="1:8" s="1" customFormat="1" ht="12.75" customHeight="1">
      <c r="A75" s="169"/>
      <c r="B75" s="187"/>
      <c r="C75" s="187" t="s">
        <v>755</v>
      </c>
      <c r="D75" s="169"/>
      <c r="E75" s="162" t="s">
        <v>1</v>
      </c>
      <c r="F75" s="184"/>
      <c r="G75" s="189"/>
      <c r="H75" s="3"/>
    </row>
    <row r="76" spans="1:8" s="1" customFormat="1" ht="12.75" customHeight="1">
      <c r="A76" s="191"/>
      <c r="B76" s="192"/>
      <c r="C76" s="192"/>
      <c r="D76" s="191"/>
      <c r="E76" s="164"/>
      <c r="F76" s="184"/>
      <c r="G76" s="193"/>
      <c r="H76" s="3"/>
    </row>
    <row r="77" spans="1:8" s="1" customFormat="1" ht="12.75" customHeight="1">
      <c r="A77" s="169" t="s">
        <v>728</v>
      </c>
      <c r="B77" s="187"/>
      <c r="C77" s="187"/>
      <c r="D77" s="169"/>
      <c r="E77" s="162" t="s">
        <v>1</v>
      </c>
      <c r="F77" s="184"/>
      <c r="G77" s="194"/>
      <c r="H77" s="3"/>
    </row>
    <row r="78" spans="1:8" s="1" customFormat="1" ht="12.75" customHeight="1">
      <c r="A78" s="191"/>
      <c r="B78" s="192"/>
      <c r="C78" s="192"/>
      <c r="D78" s="191"/>
      <c r="E78" s="164"/>
      <c r="F78" s="184"/>
      <c r="G78" s="184"/>
      <c r="H78" s="3"/>
    </row>
    <row r="79" spans="1:8" s="1" customFormat="1" ht="12.75" customHeight="1">
      <c r="A79" s="191" t="s">
        <v>729</v>
      </c>
      <c r="B79" s="192"/>
      <c r="C79" s="191"/>
      <c r="D79" s="191"/>
      <c r="E79" s="164"/>
      <c r="F79" s="184"/>
      <c r="G79" s="184"/>
      <c r="H79" s="3"/>
    </row>
    <row r="80" spans="1:8" s="1" customFormat="1" ht="12.75" customHeight="1">
      <c r="A80" s="191"/>
      <c r="B80" s="195" t="s">
        <v>730</v>
      </c>
      <c r="C80" s="191"/>
      <c r="D80" s="191"/>
      <c r="E80" s="164"/>
      <c r="F80" s="184"/>
      <c r="G80" s="196"/>
      <c r="H80" s="3"/>
    </row>
    <row r="81" spans="1:8" s="1" customFormat="1" ht="12.75" customHeight="1">
      <c r="A81" s="169"/>
      <c r="B81" s="163"/>
      <c r="C81" s="169" t="s">
        <v>731</v>
      </c>
      <c r="D81" s="169"/>
      <c r="E81" s="162" t="s">
        <v>49</v>
      </c>
      <c r="F81" s="184"/>
      <c r="G81" s="13">
        <v>1</v>
      </c>
      <c r="H81" s="3"/>
    </row>
    <row r="82" spans="1:8" s="1" customFormat="1" ht="12.75" customHeight="1">
      <c r="A82" s="169"/>
      <c r="B82" s="163"/>
      <c r="C82" s="169" t="s">
        <v>732</v>
      </c>
      <c r="D82" s="169"/>
      <c r="E82" s="162" t="s">
        <v>49</v>
      </c>
      <c r="F82" s="184"/>
      <c r="G82" s="13">
        <v>0</v>
      </c>
      <c r="H82" s="3"/>
    </row>
    <row r="83" spans="1:8" s="1" customFormat="1" ht="12.75" customHeight="1">
      <c r="A83" s="169"/>
      <c r="B83" s="163"/>
      <c r="C83" s="169" t="s">
        <v>733</v>
      </c>
      <c r="D83" s="169"/>
      <c r="E83" s="162" t="s">
        <v>49</v>
      </c>
      <c r="F83" s="184"/>
      <c r="G83" s="13">
        <v>1</v>
      </c>
      <c r="H83" s="3"/>
    </row>
    <row r="84" spans="1:8" s="1" customFormat="1" ht="12.75" customHeight="1">
      <c r="A84" s="169"/>
      <c r="B84" s="163"/>
      <c r="C84" s="169" t="s">
        <v>734</v>
      </c>
      <c r="D84" s="169"/>
      <c r="E84" s="162" t="s">
        <v>49</v>
      </c>
      <c r="F84" s="184"/>
      <c r="G84" s="13">
        <v>0</v>
      </c>
      <c r="H84" s="3"/>
    </row>
    <row r="85" spans="1:8" s="1" customFormat="1" ht="12.75" customHeight="1">
      <c r="A85" s="169"/>
      <c r="B85" s="195" t="s">
        <v>735</v>
      </c>
      <c r="C85" s="191"/>
      <c r="D85" s="191"/>
      <c r="E85" s="164"/>
      <c r="F85" s="184"/>
      <c r="G85" s="11"/>
      <c r="H85" s="3"/>
    </row>
    <row r="86" spans="1:8" s="1" customFormat="1" ht="12.75" customHeight="1">
      <c r="A86" s="169"/>
      <c r="B86" s="163"/>
      <c r="C86" s="169" t="s">
        <v>736</v>
      </c>
      <c r="D86" s="169"/>
      <c r="E86" s="162" t="s">
        <v>42</v>
      </c>
      <c r="F86" s="184"/>
      <c r="G86" s="13">
        <v>1336</v>
      </c>
      <c r="H86" s="3" t="s">
        <v>360</v>
      </c>
    </row>
    <row r="87" spans="1:8" s="1" customFormat="1" ht="12.75" customHeight="1">
      <c r="A87" s="169"/>
      <c r="B87" s="163"/>
      <c r="C87" s="169" t="s">
        <v>737</v>
      </c>
      <c r="D87" s="169"/>
      <c r="E87" s="162" t="s">
        <v>42</v>
      </c>
      <c r="F87" s="184"/>
      <c r="G87" s="13">
        <v>0</v>
      </c>
      <c r="H87" s="3"/>
    </row>
    <row r="88" spans="1:8" s="1" customFormat="1" ht="12.75" customHeight="1">
      <c r="A88" s="169"/>
      <c r="B88" s="163"/>
      <c r="C88" s="169" t="s">
        <v>738</v>
      </c>
      <c r="D88" s="169"/>
      <c r="E88" s="162" t="s">
        <v>42</v>
      </c>
      <c r="F88" s="184"/>
      <c r="G88" s="13">
        <v>900</v>
      </c>
      <c r="H88" s="205" t="s">
        <v>359</v>
      </c>
    </row>
    <row r="89" spans="1:8" s="1" customFormat="1" ht="12.75" customHeight="1">
      <c r="A89" s="169"/>
      <c r="B89" s="163"/>
      <c r="C89" s="169" t="s">
        <v>739</v>
      </c>
      <c r="D89" s="169"/>
      <c r="E89" s="162" t="s">
        <v>42</v>
      </c>
      <c r="F89" s="184"/>
      <c r="G89" s="13">
        <v>0</v>
      </c>
      <c r="H89" s="3"/>
    </row>
    <row r="90" spans="1:8" s="1" customFormat="1" ht="12.75" customHeight="1">
      <c r="A90" s="169"/>
      <c r="B90" s="163" t="s">
        <v>740</v>
      </c>
      <c r="C90" s="169"/>
      <c r="D90" s="169"/>
      <c r="E90" s="162" t="s">
        <v>741</v>
      </c>
      <c r="F90" s="184"/>
      <c r="G90" s="189"/>
      <c r="H90" s="3"/>
    </row>
    <row r="91" spans="1:8" s="1" customFormat="1" ht="12.75" customHeight="1">
      <c r="A91" s="191"/>
      <c r="B91" s="195"/>
      <c r="C91" s="191"/>
      <c r="D91" s="191"/>
      <c r="E91" s="164"/>
      <c r="F91" s="184"/>
      <c r="G91" s="190"/>
      <c r="H91" s="3"/>
    </row>
    <row r="92" spans="1:8" s="1" customFormat="1" ht="12.75" customHeight="1">
      <c r="A92" s="169" t="s">
        <v>742</v>
      </c>
      <c r="B92" s="163"/>
      <c r="C92" s="169"/>
      <c r="D92" s="169"/>
      <c r="E92" s="167" t="s">
        <v>756</v>
      </c>
      <c r="F92" s="184"/>
      <c r="G92" s="175"/>
      <c r="H92" s="3"/>
    </row>
    <row r="93" spans="1:8" s="1" customFormat="1" ht="12.75" customHeight="1">
      <c r="A93" s="23"/>
      <c r="B93" s="21"/>
      <c r="C93" s="23"/>
      <c r="D93" s="23"/>
      <c r="E93" s="23"/>
      <c r="F93" s="184"/>
      <c r="G93" s="184"/>
      <c r="H93" s="72" t="s">
        <v>346</v>
      </c>
    </row>
    <row r="94" spans="1:8" s="1" customFormat="1" ht="12.75" customHeight="1">
      <c r="A94" s="3"/>
      <c r="B94" s="3"/>
      <c r="C94" s="3"/>
      <c r="D94" s="3"/>
      <c r="E94" s="3"/>
      <c r="F94" s="3"/>
      <c r="G94" s="3"/>
      <c r="H94" s="3"/>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row r="98" spans="1:8">
      <c r="A98" s="127"/>
      <c r="B98" s="127"/>
      <c r="C98" s="127"/>
      <c r="D98" s="127"/>
      <c r="E98" s="127"/>
      <c r="F98" s="127"/>
      <c r="G98" s="127"/>
      <c r="H98" s="127"/>
    </row>
    <row r="99" spans="1:8">
      <c r="A99" s="127"/>
      <c r="B99" s="127"/>
      <c r="C99" s="127"/>
      <c r="D99" s="127"/>
      <c r="E99" s="127"/>
      <c r="F99" s="127"/>
      <c r="G99" s="127"/>
      <c r="H99" s="127"/>
    </row>
    <row r="100" spans="1:8">
      <c r="A100" s="127"/>
      <c r="B100" s="127"/>
      <c r="C100" s="127"/>
      <c r="D100" s="127"/>
      <c r="E100" s="127"/>
      <c r="F100" s="127"/>
      <c r="G100" s="127"/>
      <c r="H100" s="127"/>
    </row>
    <row r="101" spans="1:8">
      <c r="A101" s="127"/>
      <c r="B101" s="127"/>
      <c r="C101" s="127"/>
      <c r="D101" s="127"/>
      <c r="E101" s="127"/>
      <c r="F101" s="127"/>
      <c r="G101" s="127"/>
      <c r="H101" s="127"/>
    </row>
  </sheetData>
  <mergeCells count="3">
    <mergeCell ref="H4:H6"/>
    <mergeCell ref="A10:D10"/>
    <mergeCell ref="H7:H11"/>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3419</v>
      </c>
    </row>
    <row r="5" spans="1:8" s="1" customFormat="1" ht="12.75" customHeight="1">
      <c r="H5" s="758"/>
    </row>
    <row r="6" spans="1:8" s="1" customFormat="1" ht="12.75" customHeight="1">
      <c r="A6" s="692"/>
      <c r="B6" s="692"/>
      <c r="C6" s="692"/>
      <c r="D6" s="692"/>
      <c r="E6" s="3"/>
      <c r="F6" s="3"/>
      <c r="G6" s="692"/>
      <c r="H6" s="758"/>
    </row>
    <row r="7" spans="1:8" s="1" customFormat="1" ht="12.75" customHeight="1">
      <c r="A7" s="692"/>
      <c r="B7" s="692"/>
      <c r="C7" s="692"/>
      <c r="D7" s="692"/>
      <c r="E7" s="3"/>
      <c r="F7" s="3"/>
      <c r="G7" s="692"/>
      <c r="H7" s="780" t="s">
        <v>3466</v>
      </c>
    </row>
    <row r="8" spans="1:8" s="1" customFormat="1" ht="12.75" customHeight="1">
      <c r="A8" s="692"/>
      <c r="B8" s="692"/>
      <c r="C8" s="692"/>
      <c r="D8" s="692"/>
      <c r="E8" s="3"/>
      <c r="F8" s="3"/>
      <c r="G8" s="692"/>
      <c r="H8" s="780"/>
    </row>
    <row r="9" spans="1:8" s="1" customFormat="1" ht="12.75" customHeight="1">
      <c r="A9" s="692"/>
      <c r="B9" s="692"/>
      <c r="C9" s="692"/>
      <c r="D9" s="692"/>
      <c r="E9" s="3"/>
      <c r="F9" s="3"/>
      <c r="G9" s="692"/>
      <c r="H9" s="780"/>
    </row>
    <row r="10" spans="1:8" s="1" customFormat="1" ht="12.75" customHeight="1">
      <c r="A10" s="750" t="s">
        <v>41</v>
      </c>
      <c r="B10" s="750"/>
      <c r="C10" s="750"/>
      <c r="D10" s="750"/>
      <c r="E10" s="4" t="s">
        <v>40</v>
      </c>
      <c r="F10" s="3"/>
      <c r="G10" s="692"/>
      <c r="H10" s="780"/>
    </row>
    <row r="11" spans="1:8" s="1" customFormat="1" ht="12.75" customHeight="1">
      <c r="A11" s="169" t="s">
        <v>92</v>
      </c>
      <c r="B11" s="169"/>
      <c r="C11" s="169"/>
      <c r="D11" s="169"/>
      <c r="E11" s="170"/>
      <c r="F11" s="170"/>
      <c r="G11" s="23"/>
      <c r="H11" s="780"/>
    </row>
    <row r="12" spans="1:8" s="1" customFormat="1" ht="12.75" customHeight="1">
      <c r="A12" s="166" t="s">
        <v>91</v>
      </c>
      <c r="B12" s="169"/>
      <c r="C12" s="169"/>
      <c r="D12" s="169"/>
      <c r="E12" s="170"/>
      <c r="F12" s="170"/>
      <c r="G12" s="23"/>
      <c r="H12" s="4" t="s">
        <v>535</v>
      </c>
    </row>
    <row r="13" spans="1:8" s="1" customFormat="1" ht="12.75" customHeight="1">
      <c r="A13" s="169"/>
      <c r="B13" s="171" t="s">
        <v>90</v>
      </c>
      <c r="C13" s="171"/>
      <c r="D13" s="171"/>
      <c r="E13" s="162" t="s">
        <v>1</v>
      </c>
      <c r="F13" s="172"/>
      <c r="G13" s="173">
        <v>1</v>
      </c>
      <c r="H13" s="3"/>
    </row>
    <row r="14" spans="1:8" s="1" customFormat="1" ht="12.75" customHeight="1">
      <c r="A14" s="169"/>
      <c r="B14" s="171" t="s">
        <v>89</v>
      </c>
      <c r="C14" s="171"/>
      <c r="D14" s="171"/>
      <c r="E14" s="162" t="s">
        <v>1</v>
      </c>
      <c r="F14" s="172"/>
      <c r="G14" s="173"/>
      <c r="H14" s="3"/>
    </row>
    <row r="15" spans="1:8" s="1" customFormat="1" ht="12.75" customHeight="1">
      <c r="A15" s="169"/>
      <c r="B15" s="171" t="s">
        <v>88</v>
      </c>
      <c r="C15" s="171"/>
      <c r="D15" s="171"/>
      <c r="E15" s="162" t="s">
        <v>1</v>
      </c>
      <c r="F15" s="172"/>
      <c r="G15" s="173"/>
      <c r="H15" s="3"/>
    </row>
    <row r="16" spans="1:8" s="1" customFormat="1" ht="12.75" customHeight="1">
      <c r="A16" s="169"/>
      <c r="B16" s="171" t="s">
        <v>87</v>
      </c>
      <c r="C16" s="171"/>
      <c r="D16" s="171"/>
      <c r="E16" s="162" t="s">
        <v>1</v>
      </c>
      <c r="F16" s="172"/>
      <c r="G16" s="173"/>
      <c r="H16" s="3"/>
    </row>
    <row r="17" spans="1:8" s="1" customFormat="1" ht="12.75" customHeight="1">
      <c r="A17" s="169"/>
      <c r="B17" s="171" t="s">
        <v>86</v>
      </c>
      <c r="C17" s="171"/>
      <c r="D17" s="171"/>
      <c r="E17" s="162" t="s">
        <v>1</v>
      </c>
      <c r="F17" s="172"/>
      <c r="G17" s="173"/>
      <c r="H17" s="3"/>
    </row>
    <row r="18" spans="1:8" s="1" customFormat="1" ht="12.75" customHeight="1">
      <c r="A18" s="169"/>
      <c r="B18" s="171" t="s">
        <v>85</v>
      </c>
      <c r="C18" s="171"/>
      <c r="D18" s="171"/>
      <c r="E18" s="162" t="s">
        <v>1</v>
      </c>
      <c r="F18" s="172"/>
      <c r="G18" s="173"/>
      <c r="H18" s="3"/>
    </row>
    <row r="19" spans="1:8" s="1" customFormat="1" ht="12.75" customHeight="1">
      <c r="A19" s="169"/>
      <c r="B19" s="170" t="s">
        <v>84</v>
      </c>
      <c r="C19" s="171"/>
      <c r="D19" s="171"/>
      <c r="E19" s="162" t="s">
        <v>1</v>
      </c>
      <c r="F19" s="172"/>
      <c r="G19" s="173">
        <v>1</v>
      </c>
      <c r="H19" s="3"/>
    </row>
    <row r="20" spans="1:8" s="1" customFormat="1" ht="12.75" customHeight="1">
      <c r="A20" s="169"/>
      <c r="B20" s="169"/>
      <c r="C20" s="169"/>
      <c r="D20" s="169"/>
      <c r="E20" s="165"/>
      <c r="F20" s="172"/>
      <c r="G20" s="3"/>
      <c r="H20" s="3"/>
    </row>
    <row r="21" spans="1:8" s="1" customFormat="1" ht="12.75" customHeight="1">
      <c r="A21" s="169" t="s">
        <v>83</v>
      </c>
      <c r="B21" s="169"/>
      <c r="C21" s="169"/>
      <c r="D21" s="169"/>
      <c r="E21" s="162"/>
      <c r="F21" s="172"/>
      <c r="G21" s="23"/>
      <c r="H21" s="3"/>
    </row>
    <row r="22" spans="1:8" s="1" customFormat="1" ht="12.75" customHeight="1">
      <c r="A22" s="169"/>
      <c r="B22" s="169" t="s">
        <v>82</v>
      </c>
      <c r="C22" s="169"/>
      <c r="D22" s="169"/>
      <c r="E22" s="162" t="s">
        <v>1</v>
      </c>
      <c r="F22" s="172"/>
      <c r="G22" s="173" t="s">
        <v>255</v>
      </c>
      <c r="H22" s="3"/>
    </row>
    <row r="23" spans="1:8" s="1" customFormat="1" ht="12.75" customHeight="1">
      <c r="A23" s="169"/>
      <c r="B23" s="169" t="s">
        <v>80</v>
      </c>
      <c r="C23" s="169"/>
      <c r="D23" s="169"/>
      <c r="E23" s="162" t="s">
        <v>1</v>
      </c>
      <c r="F23" s="172"/>
      <c r="G23" s="173" t="s">
        <v>3418</v>
      </c>
      <c r="H23" s="3"/>
    </row>
    <row r="24" spans="1:8" s="1" customFormat="1" ht="12.75" customHeight="1">
      <c r="A24" s="169"/>
      <c r="B24" s="169" t="s">
        <v>79</v>
      </c>
      <c r="C24" s="169"/>
      <c r="D24" s="169"/>
      <c r="E24" s="162" t="s">
        <v>78</v>
      </c>
      <c r="F24" s="172"/>
      <c r="G24" s="173"/>
      <c r="H24" s="121"/>
    </row>
    <row r="25" spans="1:8" s="1" customFormat="1" ht="12.75" customHeight="1">
      <c r="A25" s="169"/>
      <c r="B25" s="169" t="s">
        <v>77</v>
      </c>
      <c r="C25" s="169"/>
      <c r="D25" s="169"/>
      <c r="E25" s="162" t="s">
        <v>76</v>
      </c>
      <c r="F25" s="172"/>
      <c r="G25" s="173">
        <v>1300</v>
      </c>
      <c r="H25" s="121" t="s">
        <v>351</v>
      </c>
    </row>
    <row r="26" spans="1:8" s="1" customFormat="1" ht="12.75" customHeight="1">
      <c r="A26" s="169"/>
      <c r="B26" s="169" t="s">
        <v>75</v>
      </c>
      <c r="C26" s="169"/>
      <c r="D26" s="169"/>
      <c r="E26" s="162" t="s">
        <v>74</v>
      </c>
      <c r="F26" s="170"/>
      <c r="G26" s="174">
        <v>100000</v>
      </c>
      <c r="H26" s="203" t="s">
        <v>3416</v>
      </c>
    </row>
    <row r="27" spans="1:8" s="1" customFormat="1" ht="12.75" customHeight="1">
      <c r="A27" s="169"/>
      <c r="B27" s="169" t="s">
        <v>73</v>
      </c>
      <c r="C27" s="169"/>
      <c r="D27" s="169"/>
      <c r="E27" s="162" t="s">
        <v>49</v>
      </c>
      <c r="F27" s="170"/>
      <c r="G27" s="174">
        <v>1000</v>
      </c>
      <c r="H27" s="203" t="s">
        <v>3417</v>
      </c>
    </row>
    <row r="28" spans="1:8" s="1" customFormat="1" ht="12.75" customHeight="1">
      <c r="A28" s="169"/>
      <c r="B28" s="169" t="s">
        <v>743</v>
      </c>
      <c r="C28" s="169"/>
      <c r="D28" s="169"/>
      <c r="E28" s="162" t="s">
        <v>49</v>
      </c>
      <c r="F28" s="170"/>
      <c r="G28" s="174"/>
      <c r="H28" s="125"/>
    </row>
    <row r="29" spans="1:8" s="1" customFormat="1" ht="12.75" customHeight="1">
      <c r="A29" s="169"/>
      <c r="B29" s="169" t="s">
        <v>744</v>
      </c>
      <c r="C29" s="169"/>
      <c r="D29" s="169"/>
      <c r="E29" s="162" t="s">
        <v>436</v>
      </c>
      <c r="F29" s="170"/>
      <c r="G29" s="174"/>
      <c r="H29" s="125"/>
    </row>
    <row r="30" spans="1:8" s="1" customFormat="1" ht="12.75" customHeight="1">
      <c r="A30" s="169"/>
      <c r="B30" s="169" t="s">
        <v>745</v>
      </c>
      <c r="C30" s="169"/>
      <c r="D30" s="169"/>
      <c r="E30" s="162" t="s">
        <v>746</v>
      </c>
      <c r="F30" s="170"/>
      <c r="G30" s="174"/>
      <c r="H30" s="126"/>
    </row>
    <row r="31" spans="1:8" s="1" customFormat="1" ht="12.75" customHeight="1">
      <c r="A31" s="169"/>
      <c r="B31" s="169" t="s">
        <v>437</v>
      </c>
      <c r="C31" s="169"/>
      <c r="D31" s="169"/>
      <c r="E31" s="162" t="s">
        <v>72</v>
      </c>
      <c r="F31" s="170"/>
      <c r="G31" s="175"/>
      <c r="H31" s="3"/>
    </row>
    <row r="32" spans="1:8" s="1" customFormat="1" ht="12.75" customHeight="1">
      <c r="A32" s="169"/>
      <c r="B32" s="169"/>
      <c r="C32" s="169"/>
      <c r="D32" s="169"/>
      <c r="E32" s="162"/>
      <c r="F32" s="170"/>
      <c r="G32" s="23"/>
      <c r="H32" s="3"/>
    </row>
    <row r="33" spans="1:8" s="1" customFormat="1" ht="12.75" customHeight="1">
      <c r="A33" s="169" t="s">
        <v>71</v>
      </c>
      <c r="B33" s="169"/>
      <c r="C33" s="169"/>
      <c r="D33" s="169"/>
      <c r="E33" s="162"/>
      <c r="F33" s="170"/>
      <c r="G33" s="23"/>
      <c r="H33" s="3"/>
    </row>
    <row r="34" spans="1:8" s="1" customFormat="1" ht="12.75" customHeight="1">
      <c r="A34" s="169"/>
      <c r="B34" s="169" t="s">
        <v>70</v>
      </c>
      <c r="C34" s="169"/>
      <c r="D34" s="169"/>
      <c r="E34" s="162" t="s">
        <v>69</v>
      </c>
      <c r="F34" s="170"/>
      <c r="G34" s="173">
        <v>11</v>
      </c>
      <c r="H34" s="121" t="s">
        <v>351</v>
      </c>
    </row>
    <row r="35" spans="1:8" s="1" customFormat="1" ht="12.75" customHeight="1">
      <c r="A35" s="169"/>
      <c r="B35" s="163" t="s">
        <v>68</v>
      </c>
      <c r="C35" s="169"/>
      <c r="D35" s="169"/>
      <c r="E35" s="162"/>
      <c r="F35" s="170"/>
      <c r="G35" s="176"/>
      <c r="H35" s="3"/>
    </row>
    <row r="36" spans="1:8" s="1" customFormat="1" ht="12.75" customHeight="1">
      <c r="A36" s="169"/>
      <c r="B36" s="170"/>
      <c r="C36" s="170"/>
      <c r="D36" s="169" t="s">
        <v>67</v>
      </c>
      <c r="E36" s="162" t="s">
        <v>62</v>
      </c>
      <c r="F36" s="170"/>
      <c r="G36" s="175"/>
      <c r="H36" s="3"/>
    </row>
    <row r="37" spans="1:8" s="1" customFormat="1" ht="12.75" customHeight="1">
      <c r="A37" s="169"/>
      <c r="B37" s="177"/>
      <c r="C37" s="170"/>
      <c r="D37" s="169" t="s">
        <v>66</v>
      </c>
      <c r="E37" s="162" t="s">
        <v>62</v>
      </c>
      <c r="F37" s="170"/>
      <c r="G37" s="175"/>
      <c r="H37" s="3"/>
    </row>
    <row r="38" spans="1:8" s="1" customFormat="1" ht="12.75" customHeight="1">
      <c r="A38" s="169"/>
      <c r="B38" s="178"/>
      <c r="C38" s="170"/>
      <c r="D38" s="169" t="s">
        <v>65</v>
      </c>
      <c r="E38" s="162" t="s">
        <v>62</v>
      </c>
      <c r="F38" s="170"/>
      <c r="G38" s="175"/>
      <c r="H38" s="3"/>
    </row>
    <row r="39" spans="1:8" s="1" customFormat="1" ht="12.75" customHeight="1">
      <c r="A39" s="169"/>
      <c r="B39" s="178"/>
      <c r="C39" s="170"/>
      <c r="D39" s="169" t="s">
        <v>64</v>
      </c>
      <c r="E39" s="162" t="s">
        <v>62</v>
      </c>
      <c r="F39" s="170"/>
      <c r="G39" s="175"/>
      <c r="H39" s="3"/>
    </row>
    <row r="40" spans="1:8" s="1" customFormat="1" ht="12.75" customHeight="1">
      <c r="A40" s="169"/>
      <c r="B40" s="178"/>
      <c r="C40" s="170"/>
      <c r="D40" s="169" t="s">
        <v>63</v>
      </c>
      <c r="E40" s="162" t="s">
        <v>62</v>
      </c>
      <c r="F40" s="170"/>
      <c r="G40" s="175"/>
      <c r="H40" s="3"/>
    </row>
    <row r="41" spans="1:8" s="1" customFormat="1" ht="12.75" customHeight="1">
      <c r="A41" s="169"/>
      <c r="B41" s="169"/>
      <c r="C41" s="170"/>
      <c r="D41" s="169" t="s">
        <v>757</v>
      </c>
      <c r="E41" s="162" t="s">
        <v>62</v>
      </c>
      <c r="F41" s="170"/>
      <c r="G41" s="175"/>
      <c r="H41" s="3"/>
    </row>
    <row r="42" spans="1:8" s="1" customFormat="1" ht="12.75" customHeight="1">
      <c r="A42" s="169"/>
      <c r="B42" s="169"/>
      <c r="C42" s="170"/>
      <c r="D42" s="169" t="s">
        <v>758</v>
      </c>
      <c r="E42" s="162" t="s">
        <v>62</v>
      </c>
      <c r="F42" s="170"/>
      <c r="G42" s="175"/>
      <c r="H42" s="3"/>
    </row>
    <row r="43" spans="1:8" s="1" customFormat="1" ht="12.75" customHeight="1">
      <c r="A43" s="169"/>
      <c r="B43" s="169"/>
      <c r="C43" s="170"/>
      <c r="D43" s="169"/>
      <c r="E43" s="162"/>
      <c r="F43" s="170"/>
      <c r="G43" s="34"/>
      <c r="H43" s="3"/>
    </row>
    <row r="44" spans="1:8" s="1" customFormat="1" ht="12.75" customHeight="1">
      <c r="A44" s="169" t="s">
        <v>61</v>
      </c>
      <c r="B44" s="169"/>
      <c r="C44" s="169"/>
      <c r="D44" s="169"/>
      <c r="E44" s="162"/>
      <c r="F44" s="170"/>
      <c r="G44" s="179"/>
      <c r="H44" s="3"/>
    </row>
    <row r="45" spans="1:8" s="1" customFormat="1" ht="12.75" customHeight="1">
      <c r="A45" s="166" t="s">
        <v>60</v>
      </c>
      <c r="B45" s="169"/>
      <c r="C45" s="169"/>
      <c r="D45" s="169"/>
      <c r="E45" s="162"/>
      <c r="F45" s="170"/>
      <c r="G45" s="180"/>
      <c r="H45" s="3"/>
    </row>
    <row r="46" spans="1:8" s="1" customFormat="1" ht="12.75" customHeight="1">
      <c r="A46" s="169"/>
      <c r="B46" s="169" t="s">
        <v>59</v>
      </c>
      <c r="C46" s="169"/>
      <c r="D46" s="169"/>
      <c r="E46" s="162" t="s">
        <v>45</v>
      </c>
      <c r="F46" s="170"/>
      <c r="G46" s="173"/>
      <c r="H46" s="3"/>
    </row>
    <row r="47" spans="1:8" s="1" customFormat="1" ht="12.75" customHeight="1">
      <c r="A47" s="169"/>
      <c r="B47" s="169" t="s">
        <v>58</v>
      </c>
      <c r="C47" s="169"/>
      <c r="D47" s="169"/>
      <c r="E47" s="162" t="s">
        <v>56</v>
      </c>
      <c r="F47" s="170"/>
      <c r="G47" s="175">
        <v>3</v>
      </c>
      <c r="H47" s="3"/>
    </row>
    <row r="48" spans="1:8" s="1" customFormat="1" ht="12.75" customHeight="1">
      <c r="A48" s="169"/>
      <c r="B48" s="163" t="s">
        <v>57</v>
      </c>
      <c r="C48" s="169"/>
      <c r="D48" s="169"/>
      <c r="E48" s="162" t="s">
        <v>56</v>
      </c>
      <c r="F48" s="170"/>
      <c r="G48" s="175"/>
      <c r="H48" s="3"/>
    </row>
    <row r="49" spans="1:8" s="1" customFormat="1" ht="12.75" customHeight="1">
      <c r="A49" s="169"/>
      <c r="B49" s="163" t="s">
        <v>55</v>
      </c>
      <c r="C49" s="169"/>
      <c r="D49" s="169"/>
      <c r="E49" s="162" t="s">
        <v>515</v>
      </c>
      <c r="F49" s="170"/>
      <c r="G49" s="175"/>
      <c r="H49" s="3"/>
    </row>
    <row r="50" spans="1:8" s="1" customFormat="1" ht="12.75" customHeight="1">
      <c r="A50" s="169"/>
      <c r="B50" s="163" t="s">
        <v>54</v>
      </c>
      <c r="C50" s="169"/>
      <c r="D50" s="169"/>
      <c r="E50" s="162" t="s">
        <v>45</v>
      </c>
      <c r="F50" s="170"/>
      <c r="G50" s="175"/>
      <c r="H50" s="3"/>
    </row>
    <row r="51" spans="1:8" s="1" customFormat="1" ht="12.75" customHeight="1">
      <c r="A51" s="169"/>
      <c r="B51" s="163" t="s">
        <v>53</v>
      </c>
      <c r="C51" s="169"/>
      <c r="D51" s="169"/>
      <c r="E51" s="162" t="s">
        <v>52</v>
      </c>
      <c r="F51" s="170"/>
      <c r="G51" s="175">
        <v>4</v>
      </c>
      <c r="H51" s="203" t="s">
        <v>3416</v>
      </c>
    </row>
    <row r="52" spans="1:8" s="1" customFormat="1" ht="12.75" customHeight="1">
      <c r="A52" s="169"/>
      <c r="B52" s="163" t="s">
        <v>51</v>
      </c>
      <c r="C52" s="169"/>
      <c r="D52" s="169"/>
      <c r="E52" s="162" t="s">
        <v>49</v>
      </c>
      <c r="F52" s="170"/>
      <c r="G52" s="175"/>
      <c r="H52" s="3"/>
    </row>
    <row r="53" spans="1:8" s="1" customFormat="1" ht="12.75" customHeight="1">
      <c r="A53" s="169"/>
      <c r="B53" s="163" t="s">
        <v>50</v>
      </c>
      <c r="C53" s="169"/>
      <c r="D53" s="169"/>
      <c r="E53" s="162" t="s">
        <v>49</v>
      </c>
      <c r="F53" s="170"/>
      <c r="G53" s="181"/>
      <c r="H53" s="127"/>
    </row>
    <row r="54" spans="1:8" s="1" customFormat="1" ht="12.75" customHeight="1">
      <c r="A54" s="169"/>
      <c r="B54" s="163" t="s">
        <v>747</v>
      </c>
      <c r="C54" s="169"/>
      <c r="D54" s="169"/>
      <c r="E54" s="162" t="s">
        <v>49</v>
      </c>
      <c r="F54" s="170"/>
      <c r="G54" s="175">
        <v>0</v>
      </c>
      <c r="H54" s="3" t="s">
        <v>3415</v>
      </c>
    </row>
    <row r="55" spans="1:8" s="1" customFormat="1" ht="12.75" customHeight="1">
      <c r="A55" s="169"/>
      <c r="B55" s="163" t="s">
        <v>748</v>
      </c>
      <c r="C55" s="169"/>
      <c r="D55" s="169"/>
      <c r="E55" s="162" t="s">
        <v>49</v>
      </c>
      <c r="F55" s="170"/>
      <c r="G55" s="175"/>
      <c r="H55" s="3"/>
    </row>
    <row r="56" spans="1:8" s="1" customFormat="1" ht="12.75" customHeight="1">
      <c r="A56" s="169"/>
      <c r="B56" s="169"/>
      <c r="C56" s="169"/>
      <c r="D56" s="169"/>
      <c r="E56" s="162"/>
      <c r="F56" s="170"/>
      <c r="G56" s="23"/>
      <c r="H56" s="3"/>
    </row>
    <row r="57" spans="1:8" s="1" customFormat="1" ht="12.75" customHeight="1">
      <c r="A57" s="169" t="s">
        <v>48</v>
      </c>
      <c r="B57" s="169"/>
      <c r="C57" s="169"/>
      <c r="D57" s="169"/>
      <c r="E57" s="162"/>
      <c r="F57" s="170"/>
      <c r="G57" s="23"/>
      <c r="H57" s="3"/>
    </row>
    <row r="58" spans="1:8" s="1" customFormat="1" ht="12.75" customHeight="1">
      <c r="A58" s="169"/>
      <c r="B58" s="169" t="s">
        <v>47</v>
      </c>
      <c r="C58" s="169"/>
      <c r="D58" s="169"/>
      <c r="E58" s="162" t="s">
        <v>1</v>
      </c>
      <c r="F58" s="170"/>
      <c r="G58" s="173"/>
      <c r="H58" s="3"/>
    </row>
    <row r="59" spans="1:8" s="1" customFormat="1" ht="12.75" customHeight="1">
      <c r="A59" s="169"/>
      <c r="B59" s="169" t="s">
        <v>46</v>
      </c>
      <c r="C59" s="169"/>
      <c r="D59" s="169"/>
      <c r="E59" s="162" t="s">
        <v>1</v>
      </c>
      <c r="F59" s="170"/>
      <c r="G59" s="173"/>
      <c r="H59" s="3"/>
    </row>
    <row r="60" spans="1:8" s="1" customFormat="1" ht="12.75" customHeight="1">
      <c r="A60" s="169"/>
      <c r="B60" s="169" t="s">
        <v>722</v>
      </c>
      <c r="C60" s="169"/>
      <c r="D60" s="169"/>
      <c r="E60" s="162" t="s">
        <v>1</v>
      </c>
      <c r="F60" s="170"/>
      <c r="G60" s="173"/>
      <c r="H60" s="3"/>
    </row>
    <row r="61" spans="1:8" s="1" customFormat="1" ht="12.75" customHeight="1">
      <c r="A61" s="169"/>
      <c r="B61" s="169" t="s">
        <v>723</v>
      </c>
      <c r="C61" s="169"/>
      <c r="D61" s="169"/>
      <c r="E61" s="162" t="s">
        <v>1</v>
      </c>
      <c r="F61" s="170"/>
      <c r="G61" s="173"/>
      <c r="H61" s="3"/>
    </row>
    <row r="62" spans="1:8" s="1" customFormat="1" ht="12.75" customHeight="1">
      <c r="A62" s="169"/>
      <c r="B62" s="169" t="s">
        <v>724</v>
      </c>
      <c r="C62" s="169"/>
      <c r="D62" s="169"/>
      <c r="E62" s="162" t="s">
        <v>1</v>
      </c>
      <c r="F62" s="170"/>
      <c r="G62" s="173"/>
      <c r="H62" s="3"/>
    </row>
    <row r="63" spans="1:8" s="1" customFormat="1" ht="12.75" customHeight="1">
      <c r="A63" s="169"/>
      <c r="B63" s="163" t="s">
        <v>725</v>
      </c>
      <c r="C63" s="169"/>
      <c r="D63" s="169"/>
      <c r="E63" s="162" t="s">
        <v>45</v>
      </c>
      <c r="F63" s="170"/>
      <c r="G63" s="173">
        <v>6.73</v>
      </c>
      <c r="H63" s="3" t="s">
        <v>3057</v>
      </c>
    </row>
    <row r="64" spans="1:8" s="1" customFormat="1" ht="12.75" customHeight="1">
      <c r="A64" s="169"/>
      <c r="B64" s="163" t="s">
        <v>726</v>
      </c>
      <c r="C64" s="169"/>
      <c r="D64" s="169"/>
      <c r="E64" s="162" t="s">
        <v>45</v>
      </c>
      <c r="F64" s="182"/>
      <c r="G64" s="175"/>
      <c r="H64" s="3"/>
    </row>
    <row r="65" spans="1:8" s="1" customFormat="1" ht="12.75" customHeight="1">
      <c r="A65" s="169"/>
      <c r="B65" s="163" t="s">
        <v>727</v>
      </c>
      <c r="C65" s="169"/>
      <c r="D65" s="169"/>
      <c r="E65" s="162" t="s">
        <v>49</v>
      </c>
      <c r="F65" s="183"/>
      <c r="G65" s="705">
        <v>0.125</v>
      </c>
      <c r="H65" s="3" t="s">
        <v>351</v>
      </c>
    </row>
    <row r="66" spans="1:8" s="1" customFormat="1" ht="12.75" customHeight="1">
      <c r="A66" s="169"/>
      <c r="B66" s="163"/>
      <c r="C66" s="169"/>
      <c r="D66" s="169"/>
      <c r="E66" s="162"/>
      <c r="F66" s="184"/>
      <c r="G66" s="185"/>
      <c r="H66" s="3"/>
    </row>
    <row r="67" spans="1:8" s="1" customFormat="1" ht="12.75" customHeight="1">
      <c r="A67" s="169" t="s">
        <v>749</v>
      </c>
      <c r="B67" s="163"/>
      <c r="C67" s="169"/>
      <c r="D67" s="169"/>
      <c r="E67" s="162"/>
      <c r="F67" s="184"/>
      <c r="G67" s="186"/>
      <c r="H67" s="3"/>
    </row>
    <row r="68" spans="1:8" s="1" customFormat="1" ht="12.75" customHeight="1">
      <c r="A68" s="169"/>
      <c r="B68" s="187" t="s">
        <v>44</v>
      </c>
      <c r="C68" s="169"/>
      <c r="D68" s="169"/>
      <c r="E68" s="162"/>
      <c r="F68" s="184"/>
      <c r="G68" s="188"/>
      <c r="H68" s="3"/>
    </row>
    <row r="69" spans="1:8" s="1" customFormat="1" ht="12.75" customHeight="1">
      <c r="A69" s="169"/>
      <c r="B69" s="187"/>
      <c r="C69" s="187" t="s">
        <v>750</v>
      </c>
      <c r="D69" s="169"/>
      <c r="E69" s="162" t="s">
        <v>1</v>
      </c>
      <c r="F69" s="184"/>
      <c r="G69" s="189"/>
      <c r="H69" s="3"/>
    </row>
    <row r="70" spans="1:8" s="1" customFormat="1" ht="12.75" customHeight="1">
      <c r="A70" s="169"/>
      <c r="B70" s="187"/>
      <c r="C70" s="187" t="s">
        <v>751</v>
      </c>
      <c r="D70" s="169"/>
      <c r="E70" s="162" t="s">
        <v>1</v>
      </c>
      <c r="F70" s="184"/>
      <c r="G70" s="189"/>
      <c r="H70" s="3"/>
    </row>
    <row r="71" spans="1:8" s="1" customFormat="1" ht="12.75" customHeight="1">
      <c r="A71" s="169"/>
      <c r="B71" s="187"/>
      <c r="C71" s="187" t="s">
        <v>752</v>
      </c>
      <c r="D71" s="169"/>
      <c r="E71" s="162" t="s">
        <v>1</v>
      </c>
      <c r="F71" s="184"/>
      <c r="G71" s="189"/>
      <c r="H71" s="3"/>
    </row>
    <row r="72" spans="1:8" s="1" customFormat="1" ht="12.75" customHeight="1">
      <c r="A72" s="169"/>
      <c r="B72" s="187" t="s">
        <v>43</v>
      </c>
      <c r="C72" s="187"/>
      <c r="D72" s="169"/>
      <c r="E72" s="162"/>
      <c r="F72" s="184"/>
      <c r="G72" s="190"/>
      <c r="H72" s="3"/>
    </row>
    <row r="73" spans="1:8" s="1" customFormat="1" ht="12.75" customHeight="1">
      <c r="A73" s="169"/>
      <c r="B73" s="187"/>
      <c r="C73" s="187" t="s">
        <v>753</v>
      </c>
      <c r="D73" s="169"/>
      <c r="E73" s="162" t="s">
        <v>1</v>
      </c>
      <c r="F73" s="184"/>
      <c r="G73" s="189"/>
      <c r="H73" s="3"/>
    </row>
    <row r="74" spans="1:8" s="1" customFormat="1" ht="12.75" customHeight="1">
      <c r="A74" s="169"/>
      <c r="B74" s="187"/>
      <c r="C74" s="187" t="s">
        <v>754</v>
      </c>
      <c r="D74" s="169"/>
      <c r="E74" s="162" t="s">
        <v>1</v>
      </c>
      <c r="F74" s="184"/>
      <c r="G74" s="189"/>
      <c r="H74" s="3"/>
    </row>
    <row r="75" spans="1:8" s="1" customFormat="1" ht="12.75" customHeight="1">
      <c r="A75" s="169"/>
      <c r="B75" s="187"/>
      <c r="C75" s="187" t="s">
        <v>755</v>
      </c>
      <c r="D75" s="169"/>
      <c r="E75" s="162" t="s">
        <v>1</v>
      </c>
      <c r="F75" s="184"/>
      <c r="G75" s="189"/>
      <c r="H75" s="3"/>
    </row>
    <row r="76" spans="1:8" s="1" customFormat="1" ht="12.75" customHeight="1">
      <c r="A76" s="191"/>
      <c r="B76" s="192"/>
      <c r="C76" s="192"/>
      <c r="D76" s="191"/>
      <c r="E76" s="164"/>
      <c r="F76" s="184"/>
      <c r="G76" s="193"/>
      <c r="H76" s="3"/>
    </row>
    <row r="77" spans="1:8" s="1" customFormat="1" ht="12.75" customHeight="1">
      <c r="A77" s="169" t="s">
        <v>728</v>
      </c>
      <c r="B77" s="187"/>
      <c r="C77" s="187"/>
      <c r="D77" s="169"/>
      <c r="E77" s="162" t="s">
        <v>1</v>
      </c>
      <c r="F77" s="184"/>
      <c r="G77" s="194"/>
      <c r="H77" s="3"/>
    </row>
    <row r="78" spans="1:8" s="1" customFormat="1" ht="12.75" customHeight="1">
      <c r="A78" s="191"/>
      <c r="B78" s="192"/>
      <c r="C78" s="192"/>
      <c r="D78" s="191"/>
      <c r="E78" s="164"/>
      <c r="F78" s="184"/>
      <c r="G78" s="184"/>
      <c r="H78" s="3"/>
    </row>
    <row r="79" spans="1:8" s="1" customFormat="1" ht="12.75" customHeight="1">
      <c r="A79" s="191" t="s">
        <v>729</v>
      </c>
      <c r="B79" s="192"/>
      <c r="C79" s="191"/>
      <c r="D79" s="191"/>
      <c r="E79" s="164"/>
      <c r="F79" s="184"/>
      <c r="G79" s="184"/>
      <c r="H79" s="3"/>
    </row>
    <row r="80" spans="1:8" s="1" customFormat="1" ht="12.75" customHeight="1">
      <c r="A80" s="191"/>
      <c r="B80" s="195" t="s">
        <v>730</v>
      </c>
      <c r="C80" s="191"/>
      <c r="D80" s="191"/>
      <c r="E80" s="164"/>
      <c r="F80" s="184"/>
      <c r="G80" s="196"/>
      <c r="H80" s="3"/>
    </row>
    <row r="81" spans="1:8" s="1" customFormat="1" ht="12.75" customHeight="1">
      <c r="A81" s="169"/>
      <c r="B81" s="163"/>
      <c r="C81" s="169" t="s">
        <v>731</v>
      </c>
      <c r="D81" s="169"/>
      <c r="E81" s="162" t="s">
        <v>49</v>
      </c>
      <c r="F81" s="184"/>
      <c r="G81" s="13">
        <v>1</v>
      </c>
      <c r="H81" s="3"/>
    </row>
    <row r="82" spans="1:8" s="1" customFormat="1" ht="12.75" customHeight="1">
      <c r="A82" s="169"/>
      <c r="B82" s="163"/>
      <c r="C82" s="169" t="s">
        <v>732</v>
      </c>
      <c r="D82" s="169"/>
      <c r="E82" s="162" t="s">
        <v>49</v>
      </c>
      <c r="F82" s="184"/>
      <c r="G82" s="13">
        <v>0</v>
      </c>
      <c r="H82" s="3"/>
    </row>
    <row r="83" spans="1:8" s="1" customFormat="1" ht="12.75" customHeight="1">
      <c r="A83" s="169"/>
      <c r="B83" s="163"/>
      <c r="C83" s="169" t="s">
        <v>733</v>
      </c>
      <c r="D83" s="169"/>
      <c r="E83" s="162" t="s">
        <v>49</v>
      </c>
      <c r="F83" s="184"/>
      <c r="G83" s="13">
        <v>1</v>
      </c>
      <c r="H83" s="3"/>
    </row>
    <row r="84" spans="1:8" s="1" customFormat="1" ht="12.75" customHeight="1">
      <c r="A84" s="169"/>
      <c r="B84" s="163"/>
      <c r="C84" s="169" t="s">
        <v>734</v>
      </c>
      <c r="D84" s="169"/>
      <c r="E84" s="162" t="s">
        <v>49</v>
      </c>
      <c r="F84" s="184"/>
      <c r="G84" s="13">
        <v>0</v>
      </c>
      <c r="H84" s="3"/>
    </row>
    <row r="85" spans="1:8" s="1" customFormat="1" ht="12.75" customHeight="1">
      <c r="A85" s="169"/>
      <c r="B85" s="195" t="s">
        <v>735</v>
      </c>
      <c r="C85" s="191"/>
      <c r="D85" s="191"/>
      <c r="E85" s="164"/>
      <c r="F85" s="184"/>
      <c r="G85" s="11"/>
      <c r="H85" s="3"/>
    </row>
    <row r="86" spans="1:8" s="1" customFormat="1" ht="12.75" customHeight="1">
      <c r="A86" s="169"/>
      <c r="B86" s="163"/>
      <c r="C86" s="169" t="s">
        <v>736</v>
      </c>
      <c r="D86" s="169"/>
      <c r="E86" s="162" t="s">
        <v>42</v>
      </c>
      <c r="F86" s="184"/>
      <c r="G86" s="13">
        <v>1336</v>
      </c>
      <c r="H86" s="3" t="s">
        <v>360</v>
      </c>
    </row>
    <row r="87" spans="1:8" s="1" customFormat="1" ht="12.75" customHeight="1">
      <c r="A87" s="169"/>
      <c r="B87" s="163"/>
      <c r="C87" s="169" t="s">
        <v>737</v>
      </c>
      <c r="D87" s="169"/>
      <c r="E87" s="162" t="s">
        <v>42</v>
      </c>
      <c r="F87" s="184"/>
      <c r="G87" s="13">
        <v>0</v>
      </c>
      <c r="H87" s="3"/>
    </row>
    <row r="88" spans="1:8" s="1" customFormat="1" ht="12.75" customHeight="1">
      <c r="A88" s="169"/>
      <c r="B88" s="163"/>
      <c r="C88" s="169" t="s">
        <v>738</v>
      </c>
      <c r="D88" s="169"/>
      <c r="E88" s="162" t="s">
        <v>42</v>
      </c>
      <c r="F88" s="184"/>
      <c r="G88" s="13">
        <v>900</v>
      </c>
      <c r="H88" s="205" t="s">
        <v>359</v>
      </c>
    </row>
    <row r="89" spans="1:8" s="1" customFormat="1" ht="12.75" customHeight="1">
      <c r="A89" s="169"/>
      <c r="B89" s="163"/>
      <c r="C89" s="169" t="s">
        <v>739</v>
      </c>
      <c r="D89" s="169"/>
      <c r="E89" s="162" t="s">
        <v>42</v>
      </c>
      <c r="F89" s="184"/>
      <c r="G89" s="13">
        <v>0</v>
      </c>
      <c r="H89" s="3"/>
    </row>
    <row r="90" spans="1:8" s="1" customFormat="1" ht="12.75" customHeight="1">
      <c r="A90" s="169"/>
      <c r="B90" s="163" t="s">
        <v>740</v>
      </c>
      <c r="C90" s="169"/>
      <c r="D90" s="169"/>
      <c r="E90" s="162" t="s">
        <v>741</v>
      </c>
      <c r="F90" s="184"/>
      <c r="G90" s="189"/>
      <c r="H90" s="3"/>
    </row>
    <row r="91" spans="1:8" s="1" customFormat="1" ht="12.75" customHeight="1">
      <c r="A91" s="191"/>
      <c r="B91" s="195"/>
      <c r="C91" s="191"/>
      <c r="D91" s="191"/>
      <c r="E91" s="164"/>
      <c r="F91" s="184"/>
      <c r="G91" s="190"/>
      <c r="H91" s="3"/>
    </row>
    <row r="92" spans="1:8" s="1" customFormat="1" ht="12.75" customHeight="1">
      <c r="A92" s="169" t="s">
        <v>742</v>
      </c>
      <c r="B92" s="163"/>
      <c r="C92" s="169"/>
      <c r="D92" s="169"/>
      <c r="E92" s="167" t="s">
        <v>756</v>
      </c>
      <c r="F92" s="184"/>
      <c r="G92" s="175"/>
      <c r="H92" s="3"/>
    </row>
    <row r="93" spans="1:8" s="1" customFormat="1" ht="12.75" customHeight="1">
      <c r="A93" s="23"/>
      <c r="B93" s="21"/>
      <c r="C93" s="23"/>
      <c r="D93" s="23"/>
      <c r="E93" s="23"/>
      <c r="F93" s="184"/>
      <c r="G93" s="184"/>
      <c r="H93" s="72" t="s">
        <v>346</v>
      </c>
    </row>
    <row r="94" spans="1:8" s="1" customFormat="1" ht="12.75" customHeight="1">
      <c r="A94" s="3"/>
      <c r="B94" s="3"/>
      <c r="C94" s="3"/>
      <c r="D94" s="3"/>
      <c r="E94" s="3"/>
      <c r="F94" s="3"/>
      <c r="G94" s="3"/>
      <c r="H94" s="3"/>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row r="98" spans="1:8">
      <c r="A98" s="127"/>
      <c r="B98" s="127"/>
      <c r="C98" s="127"/>
      <c r="D98" s="127"/>
      <c r="E98" s="127"/>
      <c r="F98" s="127"/>
      <c r="G98" s="127"/>
      <c r="H98" s="127"/>
    </row>
    <row r="99" spans="1:8">
      <c r="A99" s="127"/>
      <c r="B99" s="127"/>
      <c r="C99" s="127"/>
      <c r="D99" s="127"/>
      <c r="E99" s="127"/>
      <c r="F99" s="127"/>
      <c r="G99" s="127"/>
      <c r="H99" s="127"/>
    </row>
    <row r="100" spans="1:8">
      <c r="A100" s="127"/>
      <c r="B100" s="127"/>
      <c r="C100" s="127"/>
      <c r="D100" s="127"/>
      <c r="E100" s="127"/>
      <c r="F100" s="127"/>
      <c r="G100" s="127"/>
      <c r="H100" s="127"/>
    </row>
    <row r="101" spans="1:8">
      <c r="A101" s="127"/>
      <c r="B101" s="127"/>
      <c r="C101" s="127"/>
      <c r="D101" s="127"/>
      <c r="E101" s="127"/>
      <c r="F101" s="127"/>
      <c r="G101" s="127"/>
      <c r="H101" s="127"/>
    </row>
  </sheetData>
  <mergeCells count="3">
    <mergeCell ref="H4:H6"/>
    <mergeCell ref="A10:D10"/>
    <mergeCell ref="H7:H1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90"/>
  <sheetViews>
    <sheetView showGridLines="0" zoomScale="80" zoomScaleNormal="80" workbookViewId="0"/>
  </sheetViews>
  <sheetFormatPr defaultColWidth="8.85546875" defaultRowHeight="15"/>
  <cols>
    <col min="1" max="14" width="8.85546875" style="1"/>
    <col min="15" max="16" width="8.85546875" style="47"/>
    <col min="17" max="21" width="8.85546875" style="1"/>
    <col min="22" max="22" width="183" style="1" bestFit="1" customWidth="1"/>
    <col min="23" max="16384" width="8.85546875" style="1"/>
  </cols>
  <sheetData>
    <row r="1" spans="1:22" s="43" customFormat="1" ht="19.5" customHeight="1">
      <c r="A1" s="43" t="s">
        <v>94</v>
      </c>
    </row>
    <row r="2" spans="1:22" s="42" customFormat="1" ht="12.75" customHeight="1">
      <c r="O2" s="50"/>
      <c r="P2" s="50"/>
    </row>
    <row r="3" spans="1:22" s="5" customFormat="1" ht="14.1" customHeight="1">
      <c r="A3" s="5" t="s">
        <v>93</v>
      </c>
    </row>
    <row r="4" spans="1:22" s="42" customFormat="1" ht="12.75" customHeight="1">
      <c r="A4" s="123"/>
      <c r="B4" s="123"/>
      <c r="C4" s="123"/>
      <c r="D4" s="123"/>
      <c r="E4" s="123"/>
      <c r="F4" s="123"/>
      <c r="O4" s="50"/>
      <c r="P4" s="50"/>
    </row>
    <row r="5" spans="1:22" ht="12.75" customHeight="1">
      <c r="A5" s="750" t="s">
        <v>41</v>
      </c>
      <c r="B5" s="750"/>
      <c r="C5" s="750"/>
      <c r="D5" s="750"/>
      <c r="E5" s="4" t="s">
        <v>40</v>
      </c>
      <c r="F5" s="3"/>
      <c r="G5" s="55"/>
      <c r="H5" s="55"/>
      <c r="I5" s="55"/>
      <c r="J5" s="55"/>
      <c r="K5" s="55"/>
      <c r="L5" s="55"/>
      <c r="M5" s="55"/>
      <c r="N5" s="156"/>
      <c r="O5" s="55"/>
      <c r="P5" s="156"/>
      <c r="Q5" s="55"/>
      <c r="R5" s="156"/>
      <c r="S5" s="55"/>
      <c r="T5" s="55"/>
      <c r="U5" s="156"/>
    </row>
    <row r="6" spans="1:22" ht="12.75" customHeight="1">
      <c r="A6" s="168"/>
      <c r="B6" s="168"/>
      <c r="C6" s="168"/>
      <c r="D6" s="168"/>
      <c r="E6" s="3"/>
      <c r="F6" s="3"/>
    </row>
    <row r="7" spans="1:22" ht="12.75" customHeight="1">
      <c r="A7" s="169" t="s">
        <v>92</v>
      </c>
      <c r="B7" s="169"/>
      <c r="C7" s="169"/>
      <c r="D7" s="169"/>
      <c r="E7" s="170"/>
      <c r="F7" s="170"/>
    </row>
    <row r="8" spans="1:22" ht="12.75" customHeight="1">
      <c r="A8" s="166" t="s">
        <v>91</v>
      </c>
      <c r="B8" s="169"/>
      <c r="C8" s="169"/>
      <c r="D8" s="169"/>
      <c r="E8" s="170"/>
      <c r="F8" s="170"/>
      <c r="V8" s="4" t="s">
        <v>347</v>
      </c>
    </row>
    <row r="9" spans="1:22" ht="12.75" customHeight="1">
      <c r="A9" s="169"/>
      <c r="B9" s="171" t="s">
        <v>90</v>
      </c>
      <c r="C9" s="171"/>
      <c r="D9" s="171"/>
      <c r="E9" s="162" t="s">
        <v>1</v>
      </c>
      <c r="F9" s="172"/>
      <c r="G9" s="26">
        <v>1</v>
      </c>
      <c r="H9" s="26">
        <v>1</v>
      </c>
      <c r="I9" s="26">
        <v>1</v>
      </c>
      <c r="J9" s="26">
        <v>0</v>
      </c>
      <c r="K9" s="26">
        <v>1</v>
      </c>
      <c r="L9" s="26">
        <v>0</v>
      </c>
      <c r="M9" s="26">
        <v>1</v>
      </c>
      <c r="N9" s="26">
        <v>0</v>
      </c>
      <c r="O9" s="26">
        <v>1</v>
      </c>
      <c r="P9" s="26">
        <v>0</v>
      </c>
      <c r="Q9" s="26">
        <v>1</v>
      </c>
      <c r="R9" s="26">
        <v>0</v>
      </c>
      <c r="S9" s="26">
        <v>1</v>
      </c>
      <c r="T9" s="26">
        <v>1</v>
      </c>
      <c r="U9" s="26">
        <v>0</v>
      </c>
      <c r="V9" s="70"/>
    </row>
    <row r="10" spans="1:22" ht="12.75" customHeight="1">
      <c r="A10" s="169"/>
      <c r="B10" s="171" t="s">
        <v>89</v>
      </c>
      <c r="C10" s="171"/>
      <c r="D10" s="171"/>
      <c r="E10" s="162" t="s">
        <v>1</v>
      </c>
      <c r="F10" s="172"/>
      <c r="G10" s="26">
        <v>0</v>
      </c>
      <c r="H10" s="26">
        <v>1</v>
      </c>
      <c r="I10" s="26">
        <v>1</v>
      </c>
      <c r="J10" s="26">
        <v>0</v>
      </c>
      <c r="K10" s="26">
        <v>0</v>
      </c>
      <c r="L10" s="26">
        <v>1</v>
      </c>
      <c r="M10" s="26">
        <v>1</v>
      </c>
      <c r="N10" s="26">
        <v>1</v>
      </c>
      <c r="O10" s="26">
        <v>1</v>
      </c>
      <c r="P10" s="26">
        <v>1</v>
      </c>
      <c r="Q10" s="26">
        <v>0</v>
      </c>
      <c r="R10" s="26">
        <v>0</v>
      </c>
      <c r="S10" s="26">
        <v>1</v>
      </c>
      <c r="T10" s="26">
        <v>1</v>
      </c>
      <c r="U10" s="26">
        <v>1</v>
      </c>
      <c r="V10" s="70"/>
    </row>
    <row r="11" spans="1:22" ht="12.75" customHeight="1">
      <c r="A11" s="169"/>
      <c r="B11" s="171" t="s">
        <v>88</v>
      </c>
      <c r="C11" s="171"/>
      <c r="D11" s="171"/>
      <c r="E11" s="162" t="s">
        <v>1</v>
      </c>
      <c r="F11" s="172"/>
      <c r="G11" s="26">
        <v>0</v>
      </c>
      <c r="H11" s="26">
        <v>0</v>
      </c>
      <c r="I11" s="26">
        <v>0</v>
      </c>
      <c r="J11" s="26">
        <v>1</v>
      </c>
      <c r="K11" s="26">
        <v>0</v>
      </c>
      <c r="L11" s="26">
        <v>1</v>
      </c>
      <c r="M11" s="26">
        <v>1</v>
      </c>
      <c r="N11" s="26">
        <v>1</v>
      </c>
      <c r="O11" s="26">
        <v>0</v>
      </c>
      <c r="P11" s="26">
        <v>0</v>
      </c>
      <c r="Q11" s="26">
        <v>0</v>
      </c>
      <c r="R11" s="26">
        <v>0</v>
      </c>
      <c r="S11" s="26">
        <v>0</v>
      </c>
      <c r="T11" s="26">
        <v>1</v>
      </c>
      <c r="U11" s="26">
        <v>1</v>
      </c>
      <c r="V11" s="70"/>
    </row>
    <row r="12" spans="1:22" ht="12.75" customHeight="1">
      <c r="A12" s="169"/>
      <c r="B12" s="171" t="s">
        <v>87</v>
      </c>
      <c r="C12" s="171"/>
      <c r="D12" s="171"/>
      <c r="E12" s="162" t="s">
        <v>1</v>
      </c>
      <c r="F12" s="172"/>
      <c r="G12" s="26">
        <v>1</v>
      </c>
      <c r="H12" s="26"/>
      <c r="I12" s="26"/>
      <c r="J12" s="26"/>
      <c r="K12" s="26"/>
      <c r="L12" s="26"/>
      <c r="M12" s="26"/>
      <c r="N12" s="26"/>
      <c r="O12" s="26"/>
      <c r="P12" s="26"/>
      <c r="Q12" s="26"/>
      <c r="R12" s="26"/>
      <c r="S12" s="26"/>
      <c r="T12" s="26"/>
      <c r="U12" s="26"/>
      <c r="V12" s="70"/>
    </row>
    <row r="13" spans="1:22" ht="12.75" customHeight="1">
      <c r="A13" s="169"/>
      <c r="B13" s="171" t="s">
        <v>86</v>
      </c>
      <c r="C13" s="171"/>
      <c r="D13" s="171"/>
      <c r="E13" s="162" t="s">
        <v>1</v>
      </c>
      <c r="F13" s="172"/>
      <c r="G13" s="26"/>
      <c r="H13" s="26"/>
      <c r="I13" s="26"/>
      <c r="J13" s="26">
        <v>1</v>
      </c>
      <c r="K13" s="26"/>
      <c r="L13" s="26">
        <v>1</v>
      </c>
      <c r="M13" s="26"/>
      <c r="N13" s="26">
        <v>1</v>
      </c>
      <c r="O13" s="26"/>
      <c r="P13" s="26">
        <v>1</v>
      </c>
      <c r="Q13" s="26"/>
      <c r="R13" s="26">
        <v>1</v>
      </c>
      <c r="S13" s="26"/>
      <c r="T13" s="26"/>
      <c r="U13" s="26">
        <v>1</v>
      </c>
      <c r="V13" s="70"/>
    </row>
    <row r="14" spans="1:22" ht="12.75" customHeight="1">
      <c r="A14" s="169"/>
      <c r="B14" s="171" t="s">
        <v>85</v>
      </c>
      <c r="C14" s="171"/>
      <c r="D14" s="171"/>
      <c r="E14" s="162" t="s">
        <v>1</v>
      </c>
      <c r="F14" s="172"/>
      <c r="G14" s="26"/>
      <c r="H14" s="26"/>
      <c r="I14" s="26"/>
      <c r="J14" s="26"/>
      <c r="K14" s="26"/>
      <c r="L14" s="26"/>
      <c r="M14" s="26"/>
      <c r="N14" s="26"/>
      <c r="O14" s="26"/>
      <c r="P14" s="26"/>
      <c r="Q14" s="26"/>
      <c r="R14" s="26"/>
      <c r="S14" s="26"/>
      <c r="T14" s="26"/>
      <c r="U14" s="26"/>
      <c r="V14" s="70"/>
    </row>
    <row r="15" spans="1:22" ht="12.75" customHeight="1">
      <c r="A15" s="169"/>
      <c r="B15" s="170" t="s">
        <v>84</v>
      </c>
      <c r="C15" s="171"/>
      <c r="D15" s="171"/>
      <c r="E15" s="162" t="s">
        <v>1</v>
      </c>
      <c r="F15" s="172"/>
      <c r="G15" s="26"/>
      <c r="H15" s="26"/>
      <c r="I15" s="26"/>
      <c r="J15" s="26"/>
      <c r="K15" s="26"/>
      <c r="L15" s="26"/>
      <c r="M15" s="26"/>
      <c r="N15" s="26"/>
      <c r="O15" s="26"/>
      <c r="P15" s="26"/>
      <c r="Q15" s="26"/>
      <c r="R15" s="26"/>
      <c r="S15" s="26"/>
      <c r="T15" s="26"/>
      <c r="U15" s="26"/>
      <c r="V15" s="70"/>
    </row>
    <row r="16" spans="1:22" ht="12.75" customHeight="1">
      <c r="A16" s="169"/>
      <c r="B16" s="169"/>
      <c r="C16" s="169"/>
      <c r="D16" s="169"/>
      <c r="E16" s="165"/>
      <c r="F16" s="172"/>
      <c r="G16" s="41"/>
      <c r="H16" s="41"/>
      <c r="I16" s="41"/>
      <c r="J16" s="41"/>
      <c r="K16" s="41"/>
      <c r="L16" s="41"/>
      <c r="M16" s="41"/>
      <c r="N16" s="41"/>
      <c r="O16" s="51"/>
      <c r="P16" s="51"/>
      <c r="Q16" s="41"/>
      <c r="R16" s="41"/>
      <c r="S16" s="41"/>
      <c r="T16" s="41"/>
      <c r="U16" s="41"/>
    </row>
    <row r="17" spans="1:22" ht="12.75" customHeight="1">
      <c r="A17" s="169" t="s">
        <v>83</v>
      </c>
      <c r="B17" s="169"/>
      <c r="C17" s="169"/>
      <c r="D17" s="169"/>
      <c r="E17" s="162"/>
      <c r="F17" s="172"/>
      <c r="G17" s="24"/>
      <c r="H17" s="24"/>
      <c r="I17" s="24"/>
      <c r="J17" s="24"/>
      <c r="K17" s="24"/>
      <c r="L17" s="24"/>
      <c r="M17" s="24"/>
      <c r="N17" s="24"/>
      <c r="O17" s="52"/>
      <c r="P17" s="52"/>
      <c r="Q17" s="24"/>
      <c r="R17" s="24"/>
      <c r="S17" s="24"/>
      <c r="T17" s="24"/>
      <c r="U17" s="24"/>
    </row>
    <row r="18" spans="1:22" s="355" customFormat="1" ht="12.75" customHeight="1">
      <c r="A18" s="163"/>
      <c r="B18" s="163" t="s">
        <v>82</v>
      </c>
      <c r="C18" s="163"/>
      <c r="D18" s="163"/>
      <c r="E18" s="177" t="s">
        <v>1</v>
      </c>
      <c r="F18" s="588"/>
      <c r="G18" s="354" t="s">
        <v>81</v>
      </c>
      <c r="H18" s="354" t="s">
        <v>81</v>
      </c>
      <c r="I18" s="354" t="s">
        <v>81</v>
      </c>
      <c r="J18" s="354" t="s">
        <v>81</v>
      </c>
      <c r="K18" s="354" t="s">
        <v>81</v>
      </c>
      <c r="L18" s="354" t="s">
        <v>81</v>
      </c>
      <c r="M18" s="354" t="s">
        <v>81</v>
      </c>
      <c r="N18" s="354" t="s">
        <v>81</v>
      </c>
      <c r="O18" s="354" t="s">
        <v>81</v>
      </c>
      <c r="P18" s="354" t="s">
        <v>81</v>
      </c>
      <c r="Q18" s="354" t="s">
        <v>81</v>
      </c>
      <c r="R18" s="354" t="s">
        <v>81</v>
      </c>
      <c r="S18" s="354" t="s">
        <v>81</v>
      </c>
      <c r="T18" s="354" t="s">
        <v>81</v>
      </c>
      <c r="U18" s="354" t="s">
        <v>81</v>
      </c>
    </row>
    <row r="19" spans="1:22" ht="12.75" customHeight="1">
      <c r="A19" s="169"/>
      <c r="B19" s="169" t="s">
        <v>80</v>
      </c>
      <c r="C19" s="169"/>
      <c r="D19" s="169"/>
      <c r="E19" s="162" t="s">
        <v>1</v>
      </c>
      <c r="F19" s="172"/>
      <c r="G19" s="39" t="s">
        <v>12</v>
      </c>
      <c r="H19" s="39" t="s">
        <v>11</v>
      </c>
      <c r="I19" s="39" t="s">
        <v>10</v>
      </c>
      <c r="J19" s="39" t="s">
        <v>9</v>
      </c>
      <c r="K19" s="39" t="s">
        <v>8</v>
      </c>
      <c r="L19" s="39" t="s">
        <v>7</v>
      </c>
      <c r="M19" s="39" t="s">
        <v>6</v>
      </c>
      <c r="N19" s="39" t="s">
        <v>6</v>
      </c>
      <c r="O19" s="54" t="s">
        <v>5</v>
      </c>
      <c r="P19" s="54" t="s">
        <v>5</v>
      </c>
      <c r="Q19" s="39" t="s">
        <v>4</v>
      </c>
      <c r="R19" s="39" t="s">
        <v>4</v>
      </c>
      <c r="S19" s="39" t="s">
        <v>3</v>
      </c>
      <c r="T19" s="39" t="s">
        <v>2</v>
      </c>
      <c r="U19" s="39" t="s">
        <v>2</v>
      </c>
    </row>
    <row r="20" spans="1:22" ht="12.75" customHeight="1">
      <c r="A20" s="169"/>
      <c r="B20" s="169" t="s">
        <v>79</v>
      </c>
      <c r="C20" s="169"/>
      <c r="D20" s="169"/>
      <c r="E20" s="162" t="s">
        <v>78</v>
      </c>
      <c r="F20" s="172"/>
      <c r="G20" s="38"/>
      <c r="H20" s="38"/>
      <c r="I20" s="38"/>
      <c r="J20" s="38"/>
      <c r="K20" s="38"/>
      <c r="L20" s="38"/>
      <c r="M20" s="38"/>
      <c r="N20" s="38"/>
      <c r="O20" s="38"/>
      <c r="P20" s="38"/>
      <c r="Q20" s="38"/>
      <c r="R20" s="38"/>
      <c r="S20" s="38"/>
      <c r="T20" s="38"/>
      <c r="U20" s="38"/>
    </row>
    <row r="21" spans="1:22" ht="12.75" customHeight="1">
      <c r="A21" s="169"/>
      <c r="B21" s="169" t="s">
        <v>77</v>
      </c>
      <c r="C21" s="169"/>
      <c r="D21" s="169"/>
      <c r="E21" s="162" t="s">
        <v>76</v>
      </c>
      <c r="F21" s="172"/>
      <c r="G21" s="27">
        <v>3800</v>
      </c>
      <c r="H21" s="27">
        <v>3300</v>
      </c>
      <c r="I21" s="27">
        <v>1600</v>
      </c>
      <c r="J21" s="27">
        <v>8500</v>
      </c>
      <c r="K21" s="27">
        <v>5101</v>
      </c>
      <c r="L21" s="27"/>
      <c r="M21" s="27">
        <v>7800</v>
      </c>
      <c r="N21" s="27">
        <v>7800</v>
      </c>
      <c r="O21" s="27">
        <v>5000</v>
      </c>
      <c r="P21" s="27">
        <v>5000</v>
      </c>
      <c r="Q21" s="27"/>
      <c r="R21" s="27"/>
      <c r="S21" s="27">
        <v>7050</v>
      </c>
      <c r="T21" s="27">
        <v>4500</v>
      </c>
      <c r="U21" s="27">
        <v>4500</v>
      </c>
      <c r="V21" s="1" t="s">
        <v>1128</v>
      </c>
    </row>
    <row r="22" spans="1:22" ht="12.75" customHeight="1">
      <c r="A22" s="169"/>
      <c r="B22" s="169" t="s">
        <v>75</v>
      </c>
      <c r="C22" s="169"/>
      <c r="D22" s="169"/>
      <c r="E22" s="162" t="s">
        <v>74</v>
      </c>
      <c r="F22" s="170"/>
      <c r="G22" s="28">
        <v>4379</v>
      </c>
      <c r="H22" s="28">
        <v>996</v>
      </c>
      <c r="I22" s="28">
        <v>2885</v>
      </c>
      <c r="J22" s="28">
        <v>12061</v>
      </c>
      <c r="K22" s="28">
        <v>289</v>
      </c>
      <c r="L22" s="28">
        <v>5879</v>
      </c>
      <c r="M22" s="28">
        <v>750</v>
      </c>
      <c r="N22" s="28">
        <v>3388</v>
      </c>
      <c r="O22" s="28">
        <v>3659</v>
      </c>
      <c r="P22" s="28">
        <v>1309</v>
      </c>
      <c r="Q22" s="28">
        <v>1082</v>
      </c>
      <c r="R22" s="28">
        <v>6560</v>
      </c>
      <c r="S22" s="28">
        <v>1847</v>
      </c>
      <c r="T22" s="28">
        <v>1555</v>
      </c>
      <c r="U22" s="28">
        <v>1568</v>
      </c>
      <c r="V22" t="s">
        <v>2984</v>
      </c>
    </row>
    <row r="23" spans="1:22" ht="12.75" customHeight="1">
      <c r="A23" s="169"/>
      <c r="B23" s="169" t="s">
        <v>73</v>
      </c>
      <c r="C23" s="169"/>
      <c r="D23" s="169"/>
      <c r="E23" s="162" t="s">
        <v>49</v>
      </c>
      <c r="F23" s="170"/>
      <c r="G23" s="27">
        <v>72</v>
      </c>
      <c r="H23" s="27">
        <v>46</v>
      </c>
      <c r="I23" s="27">
        <v>130</v>
      </c>
      <c r="J23" s="27">
        <v>50</v>
      </c>
      <c r="K23" s="27">
        <v>5</v>
      </c>
      <c r="L23" s="27">
        <v>23</v>
      </c>
      <c r="M23" s="27">
        <v>5</v>
      </c>
      <c r="N23" s="27">
        <v>23</v>
      </c>
      <c r="O23" s="27">
        <v>10</v>
      </c>
      <c r="P23" s="27">
        <v>3</v>
      </c>
      <c r="Q23" s="27">
        <v>2</v>
      </c>
      <c r="R23" s="27">
        <v>6</v>
      </c>
      <c r="S23" s="27">
        <v>29</v>
      </c>
      <c r="T23" s="27">
        <v>8</v>
      </c>
      <c r="U23" s="27">
        <v>8</v>
      </c>
      <c r="V23" t="s">
        <v>350</v>
      </c>
    </row>
    <row r="24" spans="1:22" ht="12.75" customHeight="1">
      <c r="A24" s="169"/>
      <c r="B24" s="169" t="s">
        <v>743</v>
      </c>
      <c r="C24" s="169"/>
      <c r="D24" s="169"/>
      <c r="E24" s="162" t="s">
        <v>49</v>
      </c>
      <c r="F24" s="170"/>
      <c r="G24" s="27">
        <v>34</v>
      </c>
      <c r="H24" s="27">
        <v>1</v>
      </c>
      <c r="I24" s="27">
        <v>25</v>
      </c>
      <c r="J24" s="27">
        <v>3</v>
      </c>
      <c r="K24" s="27">
        <v>0</v>
      </c>
      <c r="L24" s="27">
        <v>2</v>
      </c>
      <c r="M24" s="27">
        <v>1</v>
      </c>
      <c r="N24" s="27">
        <v>1</v>
      </c>
      <c r="O24" s="27">
        <v>3</v>
      </c>
      <c r="P24" s="27">
        <v>1</v>
      </c>
      <c r="Q24" s="27">
        <v>0</v>
      </c>
      <c r="R24" s="27">
        <v>0</v>
      </c>
      <c r="S24" s="27">
        <v>1</v>
      </c>
      <c r="T24" s="27">
        <v>3</v>
      </c>
      <c r="U24" s="27">
        <v>3</v>
      </c>
      <c r="V24" t="s">
        <v>465</v>
      </c>
    </row>
    <row r="25" spans="1:22" ht="12.75" customHeight="1">
      <c r="A25" s="169"/>
      <c r="B25" s="169" t="s">
        <v>744</v>
      </c>
      <c r="C25" s="169"/>
      <c r="D25" s="169"/>
      <c r="E25" s="162" t="s">
        <v>436</v>
      </c>
      <c r="F25" s="170"/>
      <c r="G25" s="57"/>
      <c r="H25" s="57"/>
      <c r="I25" s="57"/>
      <c r="J25" s="57"/>
      <c r="K25" s="57"/>
      <c r="L25" s="57"/>
      <c r="M25" s="57"/>
      <c r="N25" s="57"/>
      <c r="O25" s="57"/>
      <c r="P25" s="57"/>
      <c r="Q25" s="57"/>
      <c r="R25" s="57"/>
      <c r="S25" s="57"/>
      <c r="T25" s="57"/>
      <c r="U25" s="57"/>
      <c r="V25"/>
    </row>
    <row r="26" spans="1:22" ht="12.75" customHeight="1">
      <c r="A26" s="169"/>
      <c r="B26" s="169" t="s">
        <v>745</v>
      </c>
      <c r="C26" s="169"/>
      <c r="D26" s="169"/>
      <c r="E26" s="162" t="s">
        <v>746</v>
      </c>
      <c r="F26" s="170"/>
      <c r="G26" s="57"/>
      <c r="H26" s="57"/>
      <c r="I26" s="57"/>
      <c r="J26" s="57"/>
      <c r="K26" s="57"/>
      <c r="L26" s="57"/>
      <c r="M26" s="57"/>
      <c r="N26" s="57"/>
      <c r="O26" s="57"/>
      <c r="P26" s="57"/>
      <c r="Q26" s="57"/>
      <c r="R26" s="57"/>
      <c r="S26" s="57"/>
      <c r="T26" s="57"/>
      <c r="U26" s="57"/>
      <c r="V26" s="74"/>
    </row>
    <row r="27" spans="1:22" ht="12.75" customHeight="1">
      <c r="A27" s="169"/>
      <c r="B27" s="169" t="s">
        <v>437</v>
      </c>
      <c r="C27" s="169"/>
      <c r="D27" s="169"/>
      <c r="E27" s="162" t="s">
        <v>72</v>
      </c>
      <c r="F27" s="170"/>
      <c r="G27" s="10"/>
      <c r="H27" s="10"/>
      <c r="I27" s="10"/>
      <c r="J27" s="10"/>
      <c r="K27" s="10"/>
      <c r="L27" s="10"/>
      <c r="M27" s="10"/>
      <c r="N27" s="10"/>
      <c r="O27" s="10"/>
      <c r="P27" s="10"/>
      <c r="Q27" s="10"/>
      <c r="R27" s="10"/>
      <c r="S27" s="10"/>
      <c r="T27" s="10"/>
      <c r="U27" s="10"/>
    </row>
    <row r="28" spans="1:22" ht="12.75" customHeight="1">
      <c r="A28" s="169"/>
      <c r="B28" s="169"/>
      <c r="C28" s="169"/>
      <c r="D28" s="169"/>
      <c r="E28" s="162"/>
      <c r="F28" s="170"/>
      <c r="G28" s="24"/>
      <c r="H28" s="24"/>
      <c r="I28" s="24"/>
      <c r="J28" s="24"/>
      <c r="K28" s="24"/>
      <c r="L28" s="24"/>
      <c r="M28" s="24"/>
      <c r="N28" s="24"/>
      <c r="O28" s="52"/>
      <c r="P28" s="52"/>
      <c r="Q28" s="24"/>
      <c r="R28" s="24"/>
      <c r="S28" s="24"/>
      <c r="T28" s="24"/>
      <c r="U28" s="24"/>
    </row>
    <row r="29" spans="1:22" ht="12.75" customHeight="1">
      <c r="A29" s="169" t="s">
        <v>71</v>
      </c>
      <c r="B29" s="169"/>
      <c r="C29" s="169"/>
      <c r="D29" s="169"/>
      <c r="E29" s="162"/>
      <c r="F29" s="170"/>
      <c r="G29" s="24"/>
      <c r="H29" s="24"/>
      <c r="I29" s="24"/>
      <c r="J29" s="24"/>
      <c r="K29" s="24"/>
      <c r="L29" s="24"/>
      <c r="M29" s="24"/>
      <c r="N29" s="24"/>
      <c r="O29" s="52"/>
      <c r="P29" s="52"/>
      <c r="Q29" s="24"/>
      <c r="R29" s="24"/>
      <c r="S29" s="24"/>
      <c r="T29" s="24"/>
      <c r="U29" s="24"/>
    </row>
    <row r="30" spans="1:22" ht="12.75" customHeight="1">
      <c r="A30" s="169"/>
      <c r="B30" s="169" t="s">
        <v>70</v>
      </c>
      <c r="C30" s="169"/>
      <c r="D30" s="169"/>
      <c r="E30" s="162" t="s">
        <v>69</v>
      </c>
      <c r="F30" s="170"/>
      <c r="G30" s="27">
        <v>18</v>
      </c>
      <c r="H30" s="27">
        <v>25.5</v>
      </c>
      <c r="I30" s="27">
        <v>25</v>
      </c>
      <c r="J30" s="27">
        <v>17</v>
      </c>
      <c r="K30" s="27">
        <v>14.5</v>
      </c>
      <c r="L30" s="27"/>
      <c r="M30" s="27">
        <v>18</v>
      </c>
      <c r="N30" s="27">
        <v>18</v>
      </c>
      <c r="O30" s="27">
        <v>16.3</v>
      </c>
      <c r="P30" s="27">
        <v>16.3</v>
      </c>
      <c r="Q30" s="27"/>
      <c r="R30" s="27"/>
      <c r="S30" s="27">
        <v>23</v>
      </c>
      <c r="T30" s="27">
        <v>16.5</v>
      </c>
      <c r="U30" s="27">
        <v>16.5</v>
      </c>
      <c r="V30" s="1" t="s">
        <v>1128</v>
      </c>
    </row>
    <row r="31" spans="1:22" ht="12.75" customHeight="1">
      <c r="A31" s="169"/>
      <c r="B31" s="163" t="s">
        <v>68</v>
      </c>
      <c r="C31" s="169"/>
      <c r="D31" s="169"/>
      <c r="E31" s="162"/>
      <c r="F31" s="170"/>
      <c r="G31" s="36"/>
      <c r="H31" s="36"/>
      <c r="I31" s="36"/>
      <c r="J31" s="36"/>
      <c r="K31" s="36"/>
      <c r="L31" s="36"/>
      <c r="M31" s="36"/>
      <c r="N31" s="36"/>
      <c r="O31" s="36"/>
      <c r="P31" s="36"/>
      <c r="Q31" s="36"/>
      <c r="R31" s="36"/>
      <c r="S31" s="36"/>
      <c r="T31" s="36"/>
      <c r="U31" s="36"/>
    </row>
    <row r="32" spans="1:22" ht="12.75" customHeight="1">
      <c r="A32" s="169"/>
      <c r="B32" s="170"/>
      <c r="C32" s="170"/>
      <c r="D32" s="169" t="s">
        <v>67</v>
      </c>
      <c r="E32" s="162" t="s">
        <v>62</v>
      </c>
      <c r="F32" s="170"/>
      <c r="G32" s="10"/>
      <c r="H32" s="10"/>
      <c r="I32" s="10"/>
      <c r="J32" s="10"/>
      <c r="K32" s="10"/>
      <c r="L32" s="10"/>
      <c r="M32" s="10"/>
      <c r="N32" s="10"/>
      <c r="O32" s="10"/>
      <c r="P32" s="10"/>
      <c r="Q32" s="10"/>
      <c r="R32" s="10"/>
      <c r="S32" s="10"/>
      <c r="T32" s="10"/>
      <c r="U32" s="10"/>
    </row>
    <row r="33" spans="1:22" ht="12.75" customHeight="1">
      <c r="A33" s="169"/>
      <c r="B33" s="177"/>
      <c r="C33" s="170"/>
      <c r="D33" s="169" t="s">
        <v>66</v>
      </c>
      <c r="E33" s="162" t="s">
        <v>62</v>
      </c>
      <c r="F33" s="170"/>
      <c r="G33" s="10"/>
      <c r="H33" s="10"/>
      <c r="I33" s="10"/>
      <c r="J33" s="10"/>
      <c r="K33" s="10"/>
      <c r="L33" s="10"/>
      <c r="M33" s="10"/>
      <c r="N33" s="10"/>
      <c r="O33" s="10"/>
      <c r="P33" s="10"/>
      <c r="Q33" s="10"/>
      <c r="R33" s="10"/>
      <c r="S33" s="10"/>
      <c r="T33" s="10"/>
      <c r="U33" s="10"/>
    </row>
    <row r="34" spans="1:22" ht="12.75" customHeight="1">
      <c r="A34" s="169"/>
      <c r="B34" s="178"/>
      <c r="C34" s="170"/>
      <c r="D34" s="169" t="s">
        <v>65</v>
      </c>
      <c r="E34" s="162" t="s">
        <v>62</v>
      </c>
      <c r="F34" s="170"/>
      <c r="G34" s="10"/>
      <c r="H34" s="10"/>
      <c r="I34" s="10"/>
      <c r="J34" s="10"/>
      <c r="K34" s="10"/>
      <c r="L34" s="10"/>
      <c r="M34" s="10"/>
      <c r="N34" s="10"/>
      <c r="O34" s="10"/>
      <c r="P34" s="10"/>
      <c r="Q34" s="10"/>
      <c r="R34" s="10"/>
      <c r="S34" s="10"/>
      <c r="T34" s="10"/>
      <c r="U34" s="10"/>
    </row>
    <row r="35" spans="1:22" ht="12.75" customHeight="1">
      <c r="A35" s="169"/>
      <c r="B35" s="178"/>
      <c r="C35" s="170"/>
      <c r="D35" s="169" t="s">
        <v>64</v>
      </c>
      <c r="E35" s="162" t="s">
        <v>62</v>
      </c>
      <c r="F35" s="170"/>
      <c r="G35" s="10"/>
      <c r="H35" s="10"/>
      <c r="I35" s="10"/>
      <c r="J35" s="10"/>
      <c r="K35" s="10"/>
      <c r="L35" s="10"/>
      <c r="M35" s="10"/>
      <c r="N35" s="10"/>
      <c r="O35" s="10"/>
      <c r="P35" s="10"/>
      <c r="Q35" s="10"/>
      <c r="R35" s="10"/>
      <c r="S35" s="10"/>
      <c r="T35" s="10"/>
      <c r="U35" s="10"/>
    </row>
    <row r="36" spans="1:22" ht="12.75" customHeight="1">
      <c r="A36" s="169"/>
      <c r="B36" s="178"/>
      <c r="C36" s="170"/>
      <c r="D36" s="169" t="s">
        <v>63</v>
      </c>
      <c r="E36" s="162" t="s">
        <v>62</v>
      </c>
      <c r="F36" s="170"/>
      <c r="G36" s="10"/>
      <c r="H36" s="10"/>
      <c r="I36" s="10"/>
      <c r="J36" s="10"/>
      <c r="K36" s="10"/>
      <c r="L36" s="10"/>
      <c r="M36" s="10"/>
      <c r="N36" s="10"/>
      <c r="O36" s="10"/>
      <c r="P36" s="10"/>
      <c r="Q36" s="10"/>
      <c r="R36" s="10"/>
      <c r="S36" s="10"/>
      <c r="T36" s="10"/>
      <c r="U36" s="10"/>
    </row>
    <row r="37" spans="1:22" ht="12.75" customHeight="1">
      <c r="A37" s="169"/>
      <c r="B37" s="169"/>
      <c r="C37" s="170"/>
      <c r="D37" s="169" t="s">
        <v>757</v>
      </c>
      <c r="E37" s="162" t="s">
        <v>62</v>
      </c>
      <c r="F37" s="170"/>
      <c r="G37" s="10"/>
      <c r="H37" s="10"/>
      <c r="I37" s="10"/>
      <c r="J37" s="10"/>
      <c r="K37" s="10"/>
      <c r="L37" s="10"/>
      <c r="M37" s="10"/>
      <c r="N37" s="10"/>
      <c r="O37" s="10"/>
      <c r="P37" s="10"/>
      <c r="Q37" s="10"/>
      <c r="R37" s="10"/>
      <c r="S37" s="10"/>
      <c r="T37" s="10"/>
      <c r="U37" s="10"/>
    </row>
    <row r="38" spans="1:22" ht="12.75" customHeight="1">
      <c r="A38" s="169"/>
      <c r="B38" s="169"/>
      <c r="C38" s="170"/>
      <c r="D38" s="169" t="s">
        <v>758</v>
      </c>
      <c r="E38" s="162" t="s">
        <v>62</v>
      </c>
      <c r="F38" s="170"/>
      <c r="G38" s="10"/>
      <c r="H38" s="10"/>
      <c r="I38" s="10"/>
      <c r="J38" s="10"/>
      <c r="K38" s="10"/>
      <c r="L38" s="10"/>
      <c r="M38" s="10"/>
      <c r="N38" s="10"/>
      <c r="O38" s="10"/>
      <c r="P38" s="10"/>
      <c r="Q38" s="10"/>
      <c r="R38" s="10"/>
      <c r="S38" s="10"/>
      <c r="T38" s="10"/>
      <c r="U38" s="10"/>
    </row>
    <row r="39" spans="1:22" ht="12.75" customHeight="1">
      <c r="A39" s="169"/>
      <c r="B39" s="169"/>
      <c r="C39" s="170"/>
      <c r="D39" s="169"/>
      <c r="E39" s="162"/>
      <c r="F39" s="170"/>
      <c r="G39" s="34"/>
      <c r="H39" s="34"/>
      <c r="I39" s="34"/>
      <c r="J39" s="34"/>
      <c r="K39" s="34"/>
      <c r="L39" s="34"/>
      <c r="M39" s="34"/>
      <c r="N39" s="34"/>
      <c r="O39" s="34"/>
      <c r="P39" s="34"/>
      <c r="Q39" s="34"/>
      <c r="R39" s="34"/>
      <c r="S39" s="34"/>
      <c r="T39" s="34"/>
      <c r="U39" s="34"/>
    </row>
    <row r="40" spans="1:22" ht="12.75" customHeight="1">
      <c r="A40" s="169" t="s">
        <v>61</v>
      </c>
      <c r="B40" s="169"/>
      <c r="C40" s="169"/>
      <c r="D40" s="169"/>
      <c r="E40" s="162"/>
      <c r="F40" s="170"/>
      <c r="G40" s="32"/>
      <c r="H40" s="32"/>
      <c r="I40" s="32"/>
      <c r="J40" s="32"/>
      <c r="K40" s="32"/>
      <c r="L40" s="32"/>
      <c r="M40" s="32"/>
      <c r="N40" s="32"/>
      <c r="O40" s="32"/>
      <c r="P40" s="32"/>
      <c r="Q40" s="32"/>
      <c r="R40" s="32"/>
      <c r="S40" s="32"/>
      <c r="T40" s="32"/>
      <c r="U40" s="32"/>
    </row>
    <row r="41" spans="1:22" ht="12.75" customHeight="1">
      <c r="A41" s="166" t="s">
        <v>60</v>
      </c>
      <c r="B41" s="169"/>
      <c r="C41" s="169"/>
      <c r="D41" s="169"/>
      <c r="E41" s="162"/>
      <c r="F41" s="170"/>
      <c r="G41" s="30"/>
      <c r="H41" s="30"/>
      <c r="I41" s="30"/>
      <c r="J41" s="30"/>
      <c r="K41" s="30"/>
      <c r="L41" s="30"/>
      <c r="M41" s="30"/>
      <c r="N41" s="30"/>
      <c r="O41" s="30"/>
      <c r="P41" s="30"/>
      <c r="Q41" s="30"/>
      <c r="R41" s="30"/>
      <c r="S41" s="30"/>
      <c r="T41" s="30"/>
      <c r="U41" s="30"/>
    </row>
    <row r="42" spans="1:22" ht="12.75" customHeight="1">
      <c r="A42" s="169"/>
      <c r="B42" s="169" t="s">
        <v>59</v>
      </c>
      <c r="C42" s="169"/>
      <c r="D42" s="169"/>
      <c r="E42" s="162" t="s">
        <v>45</v>
      </c>
      <c r="F42" s="170"/>
      <c r="G42" s="28">
        <v>309</v>
      </c>
      <c r="H42" s="28">
        <v>1024</v>
      </c>
      <c r="I42" s="28">
        <v>1571</v>
      </c>
      <c r="J42" s="28">
        <v>2579</v>
      </c>
      <c r="K42" s="28">
        <v>693</v>
      </c>
      <c r="L42" s="28">
        <v>1887</v>
      </c>
      <c r="M42" s="28">
        <v>1024</v>
      </c>
      <c r="N42" s="28">
        <v>2042</v>
      </c>
      <c r="O42" s="28">
        <v>267</v>
      </c>
      <c r="P42" s="28">
        <v>740</v>
      </c>
      <c r="Q42" s="28">
        <v>2245</v>
      </c>
      <c r="R42" s="28">
        <v>856</v>
      </c>
      <c r="S42" s="28">
        <v>879</v>
      </c>
      <c r="T42" s="28">
        <v>333</v>
      </c>
      <c r="U42" s="28">
        <v>1518</v>
      </c>
      <c r="V42" t="s">
        <v>2984</v>
      </c>
    </row>
    <row r="43" spans="1:22" ht="12.75" customHeight="1">
      <c r="A43" s="169"/>
      <c r="B43" s="169" t="s">
        <v>58</v>
      </c>
      <c r="C43" s="169"/>
      <c r="D43" s="169"/>
      <c r="E43" s="162" t="s">
        <v>56</v>
      </c>
      <c r="F43" s="170"/>
      <c r="G43" s="46">
        <v>3.13</v>
      </c>
      <c r="H43" s="46">
        <v>6.46</v>
      </c>
      <c r="I43" s="46">
        <v>18</v>
      </c>
      <c r="J43" s="46">
        <v>1.57</v>
      </c>
      <c r="K43" s="46">
        <v>7.28</v>
      </c>
      <c r="L43" s="46">
        <v>2.09</v>
      </c>
      <c r="M43" s="46">
        <v>49.16</v>
      </c>
      <c r="N43" s="46">
        <v>11.75</v>
      </c>
      <c r="O43" s="46">
        <v>15.83</v>
      </c>
      <c r="P43" s="46">
        <v>8.5399999999999991</v>
      </c>
      <c r="Q43" s="46">
        <v>2.74</v>
      </c>
      <c r="R43" s="46">
        <v>1.35</v>
      </c>
      <c r="S43" s="46">
        <v>2.91</v>
      </c>
      <c r="T43" s="46">
        <v>19.2</v>
      </c>
      <c r="U43" s="46">
        <v>9.09</v>
      </c>
      <c r="V43" t="s">
        <v>2984</v>
      </c>
    </row>
    <row r="44" spans="1:22" ht="12.75" customHeight="1">
      <c r="A44" s="169"/>
      <c r="B44" s="163" t="s">
        <v>57</v>
      </c>
      <c r="C44" s="169"/>
      <c r="D44" s="169"/>
      <c r="E44" s="162" t="s">
        <v>56</v>
      </c>
      <c r="F44" s="170"/>
      <c r="G44" s="27">
        <v>3.8</v>
      </c>
      <c r="H44" s="27"/>
      <c r="I44" s="27"/>
      <c r="J44" s="27"/>
      <c r="K44" s="27"/>
      <c r="L44" s="27"/>
      <c r="M44" s="27"/>
      <c r="N44" s="27"/>
      <c r="O44" s="27"/>
      <c r="P44" s="27"/>
      <c r="Q44" s="27"/>
      <c r="R44" s="27"/>
      <c r="S44" s="27"/>
      <c r="T44" s="27"/>
      <c r="U44" s="27"/>
      <c r="V44" t="s">
        <v>2984</v>
      </c>
    </row>
    <row r="45" spans="1:22" ht="12.75" customHeight="1">
      <c r="A45" s="169"/>
      <c r="B45" s="163" t="s">
        <v>55</v>
      </c>
      <c r="C45" s="169"/>
      <c r="D45" s="169"/>
      <c r="E45" s="162" t="s">
        <v>515</v>
      </c>
      <c r="F45" s="170"/>
      <c r="G45" s="27"/>
      <c r="H45" s="27"/>
      <c r="I45" s="27"/>
      <c r="J45" s="27"/>
      <c r="K45" s="27"/>
      <c r="L45" s="27"/>
      <c r="M45" s="27"/>
      <c r="N45" s="27"/>
      <c r="O45" s="27"/>
      <c r="P45" s="27"/>
      <c r="Q45" s="27"/>
      <c r="R45" s="27"/>
      <c r="S45" s="27"/>
      <c r="T45" s="27"/>
      <c r="U45" s="27"/>
    </row>
    <row r="46" spans="1:22" ht="12.75" customHeight="1">
      <c r="A46" s="169"/>
      <c r="B46" s="163" t="s">
        <v>54</v>
      </c>
      <c r="C46" s="169"/>
      <c r="D46" s="169"/>
      <c r="E46" s="162" t="s">
        <v>45</v>
      </c>
      <c r="F46" s="170"/>
      <c r="G46" s="27"/>
      <c r="H46" s="27"/>
      <c r="I46" s="27"/>
      <c r="J46" s="27"/>
      <c r="K46" s="27"/>
      <c r="L46" s="27"/>
      <c r="M46" s="27"/>
      <c r="N46" s="27"/>
      <c r="O46" s="27"/>
      <c r="P46" s="27"/>
      <c r="Q46" s="27"/>
      <c r="R46" s="27"/>
      <c r="S46" s="27"/>
      <c r="T46" s="27"/>
      <c r="U46" s="27"/>
    </row>
    <row r="47" spans="1:22" ht="12.75" customHeight="1">
      <c r="A47" s="169"/>
      <c r="B47" s="163" t="s">
        <v>53</v>
      </c>
      <c r="C47" s="169"/>
      <c r="D47" s="169"/>
      <c r="E47" s="162" t="s">
        <v>52</v>
      </c>
      <c r="F47" s="170"/>
      <c r="G47" s="27"/>
      <c r="H47" s="27"/>
      <c r="I47" s="27"/>
      <c r="J47" s="27"/>
      <c r="K47" s="27"/>
      <c r="L47" s="27"/>
      <c r="M47" s="27"/>
      <c r="N47" s="27"/>
      <c r="O47" s="27"/>
      <c r="P47" s="27"/>
      <c r="Q47" s="27"/>
      <c r="R47" s="27"/>
      <c r="S47" s="27"/>
      <c r="T47" s="27"/>
      <c r="U47" s="27"/>
    </row>
    <row r="48" spans="1:22" s="569" customFormat="1" ht="12.75" customHeight="1">
      <c r="A48" s="264"/>
      <c r="B48" s="264" t="s">
        <v>51</v>
      </c>
      <c r="C48" s="264"/>
      <c r="D48" s="264"/>
      <c r="E48" s="565" t="s">
        <v>49</v>
      </c>
      <c r="F48" s="566"/>
      <c r="G48" s="567">
        <v>1</v>
      </c>
      <c r="H48" s="567">
        <v>1</v>
      </c>
      <c r="I48" s="567">
        <v>1</v>
      </c>
      <c r="J48" s="567">
        <v>1</v>
      </c>
      <c r="K48" s="567">
        <v>1</v>
      </c>
      <c r="L48" s="567">
        <v>1</v>
      </c>
      <c r="M48" s="567">
        <v>1</v>
      </c>
      <c r="N48" s="567">
        <v>1</v>
      </c>
      <c r="O48" s="567">
        <v>1</v>
      </c>
      <c r="P48" s="567">
        <v>1</v>
      </c>
      <c r="Q48" s="567">
        <v>1</v>
      </c>
      <c r="R48" s="567">
        <v>1</v>
      </c>
      <c r="S48" s="567">
        <v>1</v>
      </c>
      <c r="T48" s="567">
        <v>1</v>
      </c>
      <c r="U48" s="567">
        <v>1</v>
      </c>
      <c r="V48" s="569" t="s">
        <v>356</v>
      </c>
    </row>
    <row r="49" spans="1:22" s="109" customFormat="1" ht="12.75" customHeight="1">
      <c r="A49" s="263"/>
      <c r="B49" s="264" t="s">
        <v>50</v>
      </c>
      <c r="C49" s="263"/>
      <c r="D49" s="263"/>
      <c r="E49" s="265" t="s">
        <v>49</v>
      </c>
      <c r="F49" s="266"/>
      <c r="G49" s="626">
        <v>0</v>
      </c>
      <c r="H49" s="626">
        <v>0</v>
      </c>
      <c r="I49" s="626">
        <v>0</v>
      </c>
      <c r="J49" s="25">
        <v>0.44</v>
      </c>
      <c r="K49" s="626">
        <v>0</v>
      </c>
      <c r="L49" s="25">
        <v>0.47</v>
      </c>
      <c r="M49" s="25">
        <v>0.53</v>
      </c>
      <c r="N49" s="25">
        <v>0.53</v>
      </c>
      <c r="O49" s="626">
        <v>0</v>
      </c>
      <c r="P49" s="626">
        <v>0</v>
      </c>
      <c r="Q49" s="626">
        <v>0</v>
      </c>
      <c r="R49" s="626">
        <v>0</v>
      </c>
      <c r="S49" s="626">
        <v>0</v>
      </c>
      <c r="T49" s="25">
        <v>0.09</v>
      </c>
      <c r="U49" s="25">
        <v>0.09</v>
      </c>
      <c r="V49" t="s">
        <v>2984</v>
      </c>
    </row>
    <row r="50" spans="1:22" s="109" customFormat="1" ht="12.75" customHeight="1">
      <c r="A50" s="263"/>
      <c r="B50" s="264" t="s">
        <v>747</v>
      </c>
      <c r="C50" s="263"/>
      <c r="D50" s="263"/>
      <c r="E50" s="265" t="s">
        <v>49</v>
      </c>
      <c r="F50" s="266"/>
      <c r="G50" s="25">
        <v>1</v>
      </c>
      <c r="H50" s="25">
        <v>0.05</v>
      </c>
      <c r="I50" s="25">
        <v>0.64</v>
      </c>
      <c r="J50" s="25">
        <v>0</v>
      </c>
      <c r="K50" s="25">
        <v>0</v>
      </c>
      <c r="L50" s="25">
        <v>0.61</v>
      </c>
      <c r="M50" s="25">
        <v>0.04</v>
      </c>
      <c r="N50" s="25">
        <v>0.04</v>
      </c>
      <c r="O50" s="272">
        <v>1</v>
      </c>
      <c r="P50" s="272">
        <v>1</v>
      </c>
      <c r="Q50" s="25">
        <v>0</v>
      </c>
      <c r="R50" s="25">
        <v>0</v>
      </c>
      <c r="S50" s="25">
        <v>0.3</v>
      </c>
      <c r="T50" s="25">
        <v>1</v>
      </c>
      <c r="U50" s="25">
        <v>1</v>
      </c>
      <c r="V50" t="s">
        <v>2984</v>
      </c>
    </row>
    <row r="51" spans="1:22" ht="12.75" customHeight="1">
      <c r="A51" s="169"/>
      <c r="B51" s="163" t="s">
        <v>748</v>
      </c>
      <c r="C51" s="169"/>
      <c r="D51" s="169"/>
      <c r="E51" s="162" t="s">
        <v>49</v>
      </c>
      <c r="F51" s="170"/>
      <c r="G51" s="10"/>
      <c r="H51" s="10"/>
      <c r="I51" s="10"/>
      <c r="J51" s="10"/>
      <c r="K51" s="10"/>
      <c r="L51" s="10"/>
      <c r="M51" s="10"/>
      <c r="N51" s="10"/>
      <c r="O51" s="10"/>
      <c r="P51" s="10"/>
      <c r="Q51" s="10"/>
      <c r="R51" s="10"/>
      <c r="S51" s="10"/>
      <c r="T51" s="10"/>
      <c r="U51" s="10"/>
      <c r="V51"/>
    </row>
    <row r="52" spans="1:22" ht="12.75" customHeight="1">
      <c r="A52" s="169"/>
      <c r="B52" s="169"/>
      <c r="C52" s="169"/>
      <c r="D52" s="169"/>
      <c r="E52" s="162"/>
      <c r="F52" s="170"/>
      <c r="G52" s="24"/>
      <c r="H52" s="24"/>
      <c r="I52" s="24"/>
      <c r="J52" s="24"/>
      <c r="K52" s="24"/>
      <c r="L52" s="24"/>
      <c r="M52" s="24"/>
      <c r="N52" s="24"/>
      <c r="O52" s="52"/>
      <c r="P52" s="52"/>
      <c r="Q52" s="24"/>
      <c r="R52" s="24"/>
      <c r="S52" s="24"/>
      <c r="T52" s="24"/>
      <c r="U52" s="24"/>
    </row>
    <row r="53" spans="1:22" ht="12.75" customHeight="1">
      <c r="A53" s="169" t="s">
        <v>48</v>
      </c>
      <c r="B53" s="169"/>
      <c r="C53" s="169"/>
      <c r="D53" s="169"/>
      <c r="E53" s="162"/>
      <c r="F53" s="170"/>
      <c r="G53" s="24"/>
      <c r="H53" s="24"/>
      <c r="I53" s="24"/>
      <c r="J53" s="24"/>
      <c r="K53" s="24"/>
      <c r="L53" s="24"/>
      <c r="M53" s="24"/>
      <c r="N53" s="24"/>
      <c r="O53" s="52"/>
      <c r="P53" s="52"/>
      <c r="Q53" s="24"/>
      <c r="R53" s="24"/>
      <c r="S53" s="24"/>
      <c r="T53" s="24"/>
      <c r="U53" s="24"/>
    </row>
    <row r="54" spans="1:22" ht="12.75" customHeight="1">
      <c r="A54" s="169"/>
      <c r="B54" s="169" t="s">
        <v>47</v>
      </c>
      <c r="C54" s="169"/>
      <c r="D54" s="169"/>
      <c r="E54" s="162" t="s">
        <v>1</v>
      </c>
      <c r="F54" s="170"/>
      <c r="G54" s="22"/>
      <c r="H54" s="22"/>
      <c r="I54" s="22"/>
      <c r="J54" s="22"/>
      <c r="K54" s="22"/>
      <c r="L54" s="22"/>
      <c r="M54" s="22"/>
      <c r="N54" s="22"/>
      <c r="O54" s="22"/>
      <c r="P54" s="22"/>
      <c r="Q54" s="22"/>
      <c r="R54" s="22"/>
      <c r="S54" s="22"/>
      <c r="T54" s="22"/>
      <c r="U54" s="22"/>
    </row>
    <row r="55" spans="1:22" ht="12.75" customHeight="1">
      <c r="A55" s="169"/>
      <c r="B55" s="169" t="s">
        <v>46</v>
      </c>
      <c r="C55" s="169"/>
      <c r="D55" s="169"/>
      <c r="E55" s="162" t="s">
        <v>1</v>
      </c>
      <c r="F55" s="170"/>
      <c r="G55" s="22"/>
      <c r="H55" s="22"/>
      <c r="I55" s="22"/>
      <c r="J55" s="22"/>
      <c r="K55" s="22"/>
      <c r="L55" s="22"/>
      <c r="M55" s="22"/>
      <c r="N55" s="22"/>
      <c r="O55" s="22"/>
      <c r="P55" s="22"/>
      <c r="Q55" s="22"/>
      <c r="R55" s="22"/>
      <c r="S55" s="22"/>
      <c r="T55" s="22"/>
      <c r="U55" s="22"/>
    </row>
    <row r="56" spans="1:22" ht="12.75" customHeight="1">
      <c r="A56" s="169"/>
      <c r="B56" s="169" t="s">
        <v>722</v>
      </c>
      <c r="C56" s="169"/>
      <c r="D56" s="169"/>
      <c r="E56" s="162" t="s">
        <v>1</v>
      </c>
      <c r="F56" s="170"/>
      <c r="G56" s="22"/>
      <c r="H56" s="22"/>
      <c r="I56" s="22"/>
      <c r="J56" s="22"/>
      <c r="K56" s="22"/>
      <c r="L56" s="22"/>
      <c r="M56" s="22"/>
      <c r="N56" s="22"/>
      <c r="O56" s="22"/>
      <c r="P56" s="22"/>
      <c r="Q56" s="22"/>
      <c r="R56" s="22"/>
      <c r="S56" s="22"/>
      <c r="T56" s="22"/>
      <c r="U56" s="22"/>
    </row>
    <row r="57" spans="1:22" ht="12.75" customHeight="1">
      <c r="A57" s="169"/>
      <c r="B57" s="169" t="s">
        <v>723</v>
      </c>
      <c r="C57" s="169"/>
      <c r="D57" s="169"/>
      <c r="E57" s="162" t="s">
        <v>1</v>
      </c>
      <c r="F57" s="170"/>
      <c r="G57" s="22"/>
      <c r="H57" s="22"/>
      <c r="I57" s="22"/>
      <c r="J57" s="22"/>
      <c r="K57" s="22"/>
      <c r="L57" s="22"/>
      <c r="M57" s="22"/>
      <c r="N57" s="22"/>
      <c r="O57" s="22"/>
      <c r="P57" s="22"/>
      <c r="Q57" s="22"/>
      <c r="R57" s="22"/>
      <c r="S57" s="22"/>
      <c r="T57" s="22"/>
      <c r="U57" s="22"/>
    </row>
    <row r="58" spans="1:22" ht="12.75" customHeight="1">
      <c r="A58" s="169"/>
      <c r="B58" s="169" t="s">
        <v>724</v>
      </c>
      <c r="C58" s="169"/>
      <c r="D58" s="169"/>
      <c r="E58" s="162" t="s">
        <v>1</v>
      </c>
      <c r="F58" s="170"/>
      <c r="G58" s="22"/>
      <c r="H58" s="22"/>
      <c r="I58" s="22"/>
      <c r="J58" s="22"/>
      <c r="K58" s="22"/>
      <c r="L58" s="22"/>
      <c r="M58" s="22"/>
      <c r="N58" s="22"/>
      <c r="O58" s="22"/>
      <c r="P58" s="22"/>
      <c r="Q58" s="22"/>
      <c r="R58" s="22"/>
      <c r="S58" s="22"/>
      <c r="T58" s="22"/>
      <c r="U58" s="22"/>
    </row>
    <row r="59" spans="1:22" s="355" customFormat="1" ht="12.75" customHeight="1">
      <c r="A59" s="163"/>
      <c r="B59" s="163" t="s">
        <v>725</v>
      </c>
      <c r="C59" s="163"/>
      <c r="D59" s="163"/>
      <c r="E59" s="177" t="s">
        <v>45</v>
      </c>
      <c r="F59" s="570"/>
      <c r="G59" s="357">
        <v>0</v>
      </c>
      <c r="H59" s="357">
        <v>0</v>
      </c>
      <c r="I59" s="357">
        <v>0</v>
      </c>
      <c r="J59" s="357">
        <v>0</v>
      </c>
      <c r="K59" s="357">
        <v>0</v>
      </c>
      <c r="L59" s="357">
        <v>0</v>
      </c>
      <c r="M59" s="357">
        <v>0</v>
      </c>
      <c r="N59" s="357">
        <v>0</v>
      </c>
      <c r="O59" s="357">
        <v>0</v>
      </c>
      <c r="P59" s="357">
        <v>0</v>
      </c>
      <c r="Q59" s="357">
        <v>0</v>
      </c>
      <c r="R59" s="357">
        <v>0</v>
      </c>
      <c r="S59" s="357">
        <v>0</v>
      </c>
      <c r="T59" s="357">
        <v>0</v>
      </c>
      <c r="U59" s="357">
        <v>0</v>
      </c>
      <c r="V59" s="355" t="s">
        <v>3128</v>
      </c>
    </row>
    <row r="60" spans="1:22" ht="12.75" customHeight="1">
      <c r="A60" s="169"/>
      <c r="B60" s="163" t="s">
        <v>726</v>
      </c>
      <c r="C60" s="169"/>
      <c r="D60" s="169"/>
      <c r="E60" s="162" t="s">
        <v>45</v>
      </c>
      <c r="F60" s="182"/>
      <c r="G60" s="10"/>
      <c r="H60" s="10"/>
      <c r="I60" s="10"/>
      <c r="J60" s="10"/>
      <c r="K60" s="10"/>
      <c r="L60" s="10"/>
      <c r="M60" s="10"/>
      <c r="N60" s="10"/>
      <c r="O60" s="10"/>
      <c r="P60" s="10"/>
      <c r="Q60" s="10"/>
      <c r="R60" s="10"/>
      <c r="S60" s="10"/>
      <c r="T60" s="10"/>
      <c r="U60" s="10"/>
    </row>
    <row r="61" spans="1:22" ht="12.75" customHeight="1">
      <c r="A61" s="169"/>
      <c r="B61" s="163" t="s">
        <v>727</v>
      </c>
      <c r="C61" s="169"/>
      <c r="D61" s="169"/>
      <c r="E61" s="162" t="s">
        <v>49</v>
      </c>
      <c r="F61" s="183"/>
      <c r="G61" s="10"/>
      <c r="H61" s="10"/>
      <c r="I61" s="10"/>
      <c r="J61" s="10"/>
      <c r="K61" s="10"/>
      <c r="L61" s="10"/>
      <c r="M61" s="10"/>
      <c r="N61" s="10"/>
      <c r="O61" s="10"/>
      <c r="P61" s="10"/>
      <c r="Q61" s="10"/>
      <c r="R61" s="10"/>
      <c r="S61" s="10"/>
      <c r="T61" s="10"/>
      <c r="U61" s="10"/>
    </row>
    <row r="62" spans="1:22" ht="12.75" customHeight="1">
      <c r="A62" s="169"/>
      <c r="B62" s="163"/>
      <c r="C62" s="169"/>
      <c r="D62" s="169"/>
      <c r="E62" s="162"/>
      <c r="F62" s="184"/>
      <c r="G62" s="19"/>
      <c r="H62" s="19"/>
      <c r="I62" s="19"/>
      <c r="J62" s="19"/>
      <c r="K62" s="19"/>
      <c r="L62" s="19"/>
      <c r="M62" s="19"/>
      <c r="N62" s="19"/>
      <c r="O62" s="19"/>
      <c r="P62" s="19"/>
      <c r="Q62" s="19"/>
      <c r="R62" s="19"/>
      <c r="S62" s="19"/>
      <c r="T62" s="19"/>
      <c r="U62" s="19"/>
    </row>
    <row r="63" spans="1:22" ht="12.75" customHeight="1">
      <c r="A63" s="169" t="s">
        <v>749</v>
      </c>
      <c r="B63" s="163"/>
      <c r="C63" s="169"/>
      <c r="D63" s="169"/>
      <c r="E63" s="162"/>
      <c r="F63" s="184"/>
      <c r="G63" s="17"/>
      <c r="H63" s="17"/>
      <c r="I63" s="17"/>
      <c r="J63" s="17"/>
      <c r="K63" s="17"/>
      <c r="L63" s="17"/>
      <c r="M63" s="17"/>
      <c r="N63" s="17"/>
      <c r="O63" s="17"/>
      <c r="P63" s="17"/>
      <c r="Q63" s="17"/>
      <c r="R63" s="17"/>
      <c r="S63" s="17"/>
      <c r="T63" s="17"/>
      <c r="U63" s="17"/>
    </row>
    <row r="64" spans="1:22" ht="12.75" customHeight="1">
      <c r="A64" s="169"/>
      <c r="B64" s="187" t="s">
        <v>44</v>
      </c>
      <c r="C64" s="169"/>
      <c r="D64" s="169"/>
      <c r="E64" s="162"/>
      <c r="F64" s="184"/>
      <c r="G64" s="15"/>
      <c r="H64" s="15"/>
      <c r="I64" s="15"/>
      <c r="J64" s="15"/>
      <c r="K64" s="15"/>
      <c r="L64" s="15"/>
      <c r="M64" s="15"/>
      <c r="N64" s="15"/>
      <c r="O64" s="15"/>
      <c r="P64" s="15"/>
      <c r="Q64" s="15"/>
      <c r="R64" s="15"/>
      <c r="S64" s="15"/>
      <c r="T64" s="15"/>
      <c r="U64" s="15"/>
    </row>
    <row r="65" spans="1:22" s="355" customFormat="1" ht="12.75" customHeight="1">
      <c r="A65" s="163"/>
      <c r="B65" s="584"/>
      <c r="C65" s="584" t="s">
        <v>750</v>
      </c>
      <c r="D65" s="163"/>
      <c r="E65" s="177" t="s">
        <v>1</v>
      </c>
      <c r="F65" s="369"/>
      <c r="G65" s="366">
        <v>1</v>
      </c>
      <c r="H65" s="366">
        <v>1</v>
      </c>
      <c r="I65" s="366">
        <v>1</v>
      </c>
      <c r="J65" s="366">
        <v>1</v>
      </c>
      <c r="K65" s="366">
        <v>1</v>
      </c>
      <c r="L65" s="366">
        <v>1</v>
      </c>
      <c r="M65" s="366">
        <v>1</v>
      </c>
      <c r="N65" s="366">
        <v>1</v>
      </c>
      <c r="O65" s="366">
        <v>1</v>
      </c>
      <c r="P65" s="366">
        <v>1</v>
      </c>
      <c r="Q65" s="366">
        <v>1</v>
      </c>
      <c r="R65" s="366">
        <v>1</v>
      </c>
      <c r="S65" s="366">
        <v>1</v>
      </c>
      <c r="T65" s="366">
        <v>1</v>
      </c>
      <c r="U65" s="366">
        <v>1</v>
      </c>
      <c r="V65" s="355" t="s">
        <v>349</v>
      </c>
    </row>
    <row r="66" spans="1:22" s="355" customFormat="1" ht="12.75" customHeight="1">
      <c r="A66" s="163"/>
      <c r="B66" s="584"/>
      <c r="C66" s="584" t="s">
        <v>751</v>
      </c>
      <c r="D66" s="163"/>
      <c r="E66" s="177" t="s">
        <v>1</v>
      </c>
      <c r="F66" s="369"/>
      <c r="G66" s="366">
        <v>0</v>
      </c>
      <c r="H66" s="366">
        <v>0</v>
      </c>
      <c r="I66" s="366">
        <v>0</v>
      </c>
      <c r="J66" s="366">
        <v>0</v>
      </c>
      <c r="K66" s="366">
        <v>0</v>
      </c>
      <c r="L66" s="366">
        <v>0</v>
      </c>
      <c r="M66" s="366">
        <v>0</v>
      </c>
      <c r="N66" s="366">
        <v>0</v>
      </c>
      <c r="O66" s="366">
        <v>0</v>
      </c>
      <c r="P66" s="366">
        <v>0</v>
      </c>
      <c r="Q66" s="366">
        <v>0</v>
      </c>
      <c r="R66" s="366">
        <v>0</v>
      </c>
      <c r="S66" s="366">
        <v>0</v>
      </c>
      <c r="T66" s="366">
        <v>0</v>
      </c>
      <c r="U66" s="366">
        <v>0</v>
      </c>
    </row>
    <row r="67" spans="1:22" s="355" customFormat="1" ht="12.75" customHeight="1">
      <c r="A67" s="163"/>
      <c r="B67" s="584"/>
      <c r="C67" s="584" t="s">
        <v>752</v>
      </c>
      <c r="D67" s="163"/>
      <c r="E67" s="177" t="s">
        <v>1</v>
      </c>
      <c r="F67" s="369"/>
      <c r="G67" s="366">
        <v>0</v>
      </c>
      <c r="H67" s="366">
        <v>0</v>
      </c>
      <c r="I67" s="366">
        <v>0</v>
      </c>
      <c r="J67" s="366">
        <v>0</v>
      </c>
      <c r="K67" s="366">
        <v>0</v>
      </c>
      <c r="L67" s="366">
        <v>0</v>
      </c>
      <c r="M67" s="366">
        <v>0</v>
      </c>
      <c r="N67" s="366">
        <v>0</v>
      </c>
      <c r="O67" s="366">
        <v>0</v>
      </c>
      <c r="P67" s="366">
        <v>0</v>
      </c>
      <c r="Q67" s="366">
        <v>0</v>
      </c>
      <c r="R67" s="366">
        <v>0</v>
      </c>
      <c r="S67" s="366">
        <v>0</v>
      </c>
      <c r="T67" s="366">
        <v>0</v>
      </c>
      <c r="U67" s="366">
        <v>0</v>
      </c>
    </row>
    <row r="68" spans="1:22" s="355" customFormat="1" ht="12.75" customHeight="1">
      <c r="A68" s="163"/>
      <c r="B68" s="584" t="s">
        <v>43</v>
      </c>
      <c r="C68" s="584"/>
      <c r="D68" s="163"/>
      <c r="E68" s="177"/>
      <c r="F68" s="369"/>
      <c r="G68" s="367"/>
      <c r="H68" s="367"/>
      <c r="I68" s="367"/>
      <c r="J68" s="367"/>
      <c r="K68" s="367"/>
      <c r="L68" s="367"/>
      <c r="M68" s="367"/>
      <c r="N68" s="367"/>
      <c r="O68" s="367"/>
      <c r="P68" s="367"/>
      <c r="Q68" s="367"/>
      <c r="R68" s="367"/>
      <c r="S68" s="367"/>
      <c r="T68" s="367"/>
      <c r="U68" s="367"/>
    </row>
    <row r="69" spans="1:22" s="355" customFormat="1" ht="12.75" customHeight="1">
      <c r="A69" s="163"/>
      <c r="B69" s="584"/>
      <c r="C69" s="584" t="s">
        <v>753</v>
      </c>
      <c r="D69" s="163"/>
      <c r="E69" s="177" t="s">
        <v>1</v>
      </c>
      <c r="F69" s="369"/>
      <c r="G69" s="366">
        <v>1</v>
      </c>
      <c r="H69" s="366">
        <v>1</v>
      </c>
      <c r="I69" s="366">
        <v>1</v>
      </c>
      <c r="J69" s="366">
        <v>1</v>
      </c>
      <c r="K69" s="366">
        <v>1</v>
      </c>
      <c r="L69" s="366">
        <v>1</v>
      </c>
      <c r="M69" s="366">
        <v>1</v>
      </c>
      <c r="N69" s="366">
        <v>1</v>
      </c>
      <c r="O69" s="366">
        <v>1</v>
      </c>
      <c r="P69" s="366">
        <v>1</v>
      </c>
      <c r="Q69" s="366">
        <v>1</v>
      </c>
      <c r="R69" s="366">
        <v>1</v>
      </c>
      <c r="S69" s="366">
        <v>1</v>
      </c>
      <c r="T69" s="366">
        <v>1</v>
      </c>
      <c r="U69" s="366">
        <v>1</v>
      </c>
      <c r="V69" s="355" t="s">
        <v>348</v>
      </c>
    </row>
    <row r="70" spans="1:22" s="355" customFormat="1" ht="12.75" customHeight="1">
      <c r="A70" s="163"/>
      <c r="B70" s="584"/>
      <c r="C70" s="584" t="s">
        <v>754</v>
      </c>
      <c r="D70" s="163"/>
      <c r="E70" s="177" t="s">
        <v>1</v>
      </c>
      <c r="F70" s="369"/>
      <c r="G70" s="366">
        <v>0</v>
      </c>
      <c r="H70" s="366">
        <v>0</v>
      </c>
      <c r="I70" s="366">
        <v>0</v>
      </c>
      <c r="J70" s="366">
        <v>0</v>
      </c>
      <c r="K70" s="366">
        <v>0</v>
      </c>
      <c r="L70" s="366">
        <v>0</v>
      </c>
      <c r="M70" s="366">
        <v>0</v>
      </c>
      <c r="N70" s="366">
        <v>0</v>
      </c>
      <c r="O70" s="366">
        <v>0</v>
      </c>
      <c r="P70" s="366">
        <v>0</v>
      </c>
      <c r="Q70" s="366">
        <v>0</v>
      </c>
      <c r="R70" s="366">
        <v>0</v>
      </c>
      <c r="S70" s="366">
        <v>0</v>
      </c>
      <c r="T70" s="366">
        <v>0</v>
      </c>
      <c r="U70" s="366">
        <v>0</v>
      </c>
    </row>
    <row r="71" spans="1:22" s="355" customFormat="1" ht="12.75" customHeight="1">
      <c r="A71" s="163"/>
      <c r="B71" s="584"/>
      <c r="C71" s="584" t="s">
        <v>755</v>
      </c>
      <c r="D71" s="163"/>
      <c r="E71" s="177" t="s">
        <v>1</v>
      </c>
      <c r="F71" s="369"/>
      <c r="G71" s="366">
        <v>0</v>
      </c>
      <c r="H71" s="366">
        <v>0</v>
      </c>
      <c r="I71" s="366">
        <v>0</v>
      </c>
      <c r="J71" s="366">
        <v>0</v>
      </c>
      <c r="K71" s="366">
        <v>0</v>
      </c>
      <c r="L71" s="366">
        <v>0</v>
      </c>
      <c r="M71" s="366">
        <v>0</v>
      </c>
      <c r="N71" s="366">
        <v>0</v>
      </c>
      <c r="O71" s="366">
        <v>0</v>
      </c>
      <c r="P71" s="366">
        <v>0</v>
      </c>
      <c r="Q71" s="366">
        <v>0</v>
      </c>
      <c r="R71" s="366">
        <v>0</v>
      </c>
      <c r="S71" s="366">
        <v>0</v>
      </c>
      <c r="T71" s="366">
        <v>0</v>
      </c>
      <c r="U71" s="366">
        <v>0</v>
      </c>
    </row>
    <row r="72" spans="1:22" s="355" customFormat="1" ht="12.75" customHeight="1">
      <c r="A72" s="195"/>
      <c r="B72" s="585"/>
      <c r="C72" s="585"/>
      <c r="D72" s="195"/>
      <c r="E72" s="586"/>
      <c r="F72" s="369"/>
      <c r="G72" s="368"/>
      <c r="H72" s="368"/>
      <c r="I72" s="368"/>
      <c r="J72" s="368"/>
      <c r="K72" s="368"/>
      <c r="L72" s="368"/>
      <c r="M72" s="368"/>
      <c r="N72" s="368"/>
      <c r="O72" s="368"/>
      <c r="P72" s="368"/>
      <c r="Q72" s="368"/>
      <c r="R72" s="368"/>
      <c r="S72" s="368"/>
      <c r="T72" s="368"/>
      <c r="U72" s="368"/>
    </row>
    <row r="73" spans="1:22" s="355" customFormat="1" ht="12.75" customHeight="1">
      <c r="A73" s="163" t="s">
        <v>728</v>
      </c>
      <c r="B73" s="584"/>
      <c r="C73" s="584"/>
      <c r="D73" s="163"/>
      <c r="E73" s="177" t="s">
        <v>1</v>
      </c>
      <c r="F73" s="369"/>
      <c r="G73" s="587"/>
      <c r="H73" s="587"/>
      <c r="I73" s="587"/>
      <c r="J73" s="587"/>
      <c r="K73" s="587"/>
      <c r="L73" s="587"/>
      <c r="M73" s="587"/>
      <c r="N73" s="587"/>
      <c r="O73" s="587"/>
      <c r="P73" s="587"/>
      <c r="Q73" s="587"/>
      <c r="R73" s="587"/>
      <c r="S73" s="587"/>
      <c r="T73" s="587"/>
      <c r="U73" s="587"/>
    </row>
    <row r="74" spans="1:22" s="355" customFormat="1" ht="12.75" customHeight="1">
      <c r="A74" s="195"/>
      <c r="B74" s="585"/>
      <c r="C74" s="585"/>
      <c r="D74" s="195"/>
      <c r="E74" s="586"/>
      <c r="F74" s="369"/>
      <c r="G74" s="369"/>
      <c r="H74" s="369"/>
      <c r="I74" s="369"/>
      <c r="J74" s="369"/>
      <c r="K74" s="369"/>
      <c r="L74" s="369"/>
      <c r="M74" s="369"/>
      <c r="N74" s="369"/>
      <c r="O74" s="369"/>
      <c r="P74" s="369"/>
      <c r="Q74" s="369"/>
      <c r="R74" s="369"/>
      <c r="S74" s="369"/>
      <c r="T74" s="369"/>
      <c r="U74" s="369"/>
    </row>
    <row r="75" spans="1:22" s="355" customFormat="1" ht="12.75" customHeight="1">
      <c r="A75" s="195" t="s">
        <v>729</v>
      </c>
      <c r="B75" s="585"/>
      <c r="C75" s="195"/>
      <c r="D75" s="195"/>
      <c r="E75" s="586"/>
      <c r="F75" s="369"/>
      <c r="G75" s="369"/>
      <c r="H75" s="369"/>
      <c r="I75" s="369"/>
      <c r="J75" s="369"/>
      <c r="K75" s="369"/>
      <c r="L75" s="369"/>
      <c r="M75" s="369"/>
      <c r="N75" s="369"/>
      <c r="O75" s="369"/>
      <c r="P75" s="369"/>
      <c r="Q75" s="369"/>
      <c r="R75" s="369"/>
      <c r="S75" s="369"/>
      <c r="T75" s="369"/>
      <c r="U75" s="369"/>
    </row>
    <row r="76" spans="1:22" s="355" customFormat="1" ht="12.75" customHeight="1">
      <c r="A76" s="195"/>
      <c r="B76" s="195" t="s">
        <v>730</v>
      </c>
      <c r="C76" s="195"/>
      <c r="D76" s="195"/>
      <c r="E76" s="586"/>
      <c r="F76" s="369"/>
      <c r="G76" s="369"/>
      <c r="H76" s="369"/>
      <c r="I76" s="369"/>
      <c r="J76" s="369"/>
      <c r="K76" s="369"/>
      <c r="L76" s="369"/>
      <c r="M76" s="369"/>
      <c r="N76" s="369"/>
      <c r="O76" s="369"/>
      <c r="P76" s="369"/>
      <c r="Q76" s="369"/>
      <c r="R76" s="369"/>
      <c r="S76" s="369"/>
      <c r="T76" s="369"/>
      <c r="U76" s="369"/>
    </row>
    <row r="77" spans="1:22" s="355" customFormat="1" ht="12.75" customHeight="1">
      <c r="A77" s="163"/>
      <c r="B77" s="163"/>
      <c r="C77" s="163" t="s">
        <v>731</v>
      </c>
      <c r="D77" s="163"/>
      <c r="E77" s="177" t="s">
        <v>49</v>
      </c>
      <c r="F77" s="369"/>
      <c r="G77" s="366">
        <v>0</v>
      </c>
      <c r="H77" s="366">
        <v>0</v>
      </c>
      <c r="I77" s="366">
        <v>0</v>
      </c>
      <c r="J77" s="366">
        <v>0</v>
      </c>
      <c r="K77" s="366">
        <v>0</v>
      </c>
      <c r="L77" s="366">
        <v>0</v>
      </c>
      <c r="M77" s="366">
        <v>0</v>
      </c>
      <c r="N77" s="366">
        <v>0</v>
      </c>
      <c r="O77" s="366">
        <v>0</v>
      </c>
      <c r="P77" s="366">
        <v>0</v>
      </c>
      <c r="Q77" s="366">
        <v>0</v>
      </c>
      <c r="R77" s="366">
        <v>0</v>
      </c>
      <c r="S77" s="366">
        <v>0</v>
      </c>
      <c r="T77" s="366">
        <v>0</v>
      </c>
      <c r="U77" s="366">
        <v>0</v>
      </c>
    </row>
    <row r="78" spans="1:22" s="355" customFormat="1" ht="12.75" customHeight="1">
      <c r="A78" s="163"/>
      <c r="B78" s="163"/>
      <c r="C78" s="163" t="s">
        <v>732</v>
      </c>
      <c r="D78" s="163"/>
      <c r="E78" s="177" t="s">
        <v>49</v>
      </c>
      <c r="F78" s="369"/>
      <c r="G78" s="366">
        <v>0</v>
      </c>
      <c r="H78" s="366">
        <v>0</v>
      </c>
      <c r="I78" s="366">
        <v>0</v>
      </c>
      <c r="J78" s="366">
        <v>0</v>
      </c>
      <c r="K78" s="366">
        <v>0</v>
      </c>
      <c r="L78" s="366">
        <v>0</v>
      </c>
      <c r="M78" s="366">
        <v>0</v>
      </c>
      <c r="N78" s="366">
        <v>0</v>
      </c>
      <c r="O78" s="366">
        <v>0</v>
      </c>
      <c r="P78" s="366">
        <v>0</v>
      </c>
      <c r="Q78" s="366">
        <v>0</v>
      </c>
      <c r="R78" s="366">
        <v>0</v>
      </c>
      <c r="S78" s="366">
        <v>0</v>
      </c>
      <c r="T78" s="366">
        <v>0</v>
      </c>
      <c r="U78" s="366">
        <v>0</v>
      </c>
    </row>
    <row r="79" spans="1:22" s="355" customFormat="1" ht="12.75" customHeight="1">
      <c r="A79" s="163"/>
      <c r="B79" s="163"/>
      <c r="C79" s="163" t="s">
        <v>733</v>
      </c>
      <c r="D79" s="163"/>
      <c r="E79" s="177" t="s">
        <v>49</v>
      </c>
      <c r="F79" s="369"/>
      <c r="G79" s="366">
        <v>1</v>
      </c>
      <c r="H79" s="366">
        <v>1</v>
      </c>
      <c r="I79" s="366">
        <v>1</v>
      </c>
      <c r="J79" s="366">
        <v>1</v>
      </c>
      <c r="K79" s="366">
        <v>1</v>
      </c>
      <c r="L79" s="366">
        <v>1</v>
      </c>
      <c r="M79" s="366">
        <v>1</v>
      </c>
      <c r="N79" s="366">
        <v>1</v>
      </c>
      <c r="O79" s="366">
        <v>1</v>
      </c>
      <c r="P79" s="366">
        <v>1</v>
      </c>
      <c r="Q79" s="366">
        <v>1</v>
      </c>
      <c r="R79" s="366">
        <v>1</v>
      </c>
      <c r="S79" s="366">
        <v>1</v>
      </c>
      <c r="T79" s="366">
        <v>1</v>
      </c>
      <c r="U79" s="366">
        <v>1</v>
      </c>
      <c r="V79" s="355" t="s">
        <v>343</v>
      </c>
    </row>
    <row r="80" spans="1:22" s="355" customFormat="1" ht="12.75" customHeight="1">
      <c r="A80" s="163"/>
      <c r="B80" s="163"/>
      <c r="C80" s="163" t="s">
        <v>734</v>
      </c>
      <c r="D80" s="163"/>
      <c r="E80" s="177" t="s">
        <v>49</v>
      </c>
      <c r="F80" s="369"/>
      <c r="G80" s="366">
        <v>0</v>
      </c>
      <c r="H80" s="366">
        <v>0</v>
      </c>
      <c r="I80" s="366">
        <v>0</v>
      </c>
      <c r="J80" s="366">
        <v>0</v>
      </c>
      <c r="K80" s="366">
        <v>0</v>
      </c>
      <c r="L80" s="366">
        <v>0</v>
      </c>
      <c r="M80" s="366">
        <v>0</v>
      </c>
      <c r="N80" s="366">
        <v>0</v>
      </c>
      <c r="O80" s="366">
        <v>0</v>
      </c>
      <c r="P80" s="366">
        <v>0</v>
      </c>
      <c r="Q80" s="366">
        <v>0</v>
      </c>
      <c r="R80" s="366">
        <v>0</v>
      </c>
      <c r="S80" s="366">
        <v>0</v>
      </c>
      <c r="T80" s="366">
        <v>0</v>
      </c>
      <c r="U80" s="366">
        <v>0</v>
      </c>
    </row>
    <row r="81" spans="1:22" s="355" customFormat="1" ht="12.75" customHeight="1">
      <c r="A81" s="163"/>
      <c r="B81" s="195" t="s">
        <v>735</v>
      </c>
      <c r="C81" s="195"/>
      <c r="D81" s="195"/>
      <c r="E81" s="586"/>
      <c r="F81" s="369"/>
      <c r="G81" s="367"/>
      <c r="H81" s="367"/>
      <c r="I81" s="367"/>
      <c r="J81" s="367"/>
      <c r="K81" s="367"/>
      <c r="L81" s="367"/>
      <c r="M81" s="367"/>
      <c r="N81" s="367"/>
      <c r="O81" s="367"/>
      <c r="P81" s="367"/>
      <c r="Q81" s="367"/>
      <c r="R81" s="367"/>
      <c r="S81" s="367"/>
      <c r="T81" s="367"/>
      <c r="U81" s="367"/>
    </row>
    <row r="82" spans="1:22" s="355" customFormat="1" ht="12.75" customHeight="1">
      <c r="A82" s="163"/>
      <c r="B82" s="163"/>
      <c r="C82" s="163" t="s">
        <v>736</v>
      </c>
      <c r="D82" s="163"/>
      <c r="E82" s="177" t="s">
        <v>42</v>
      </c>
      <c r="F82" s="369"/>
      <c r="G82" s="366">
        <v>0</v>
      </c>
      <c r="H82" s="366">
        <v>0</v>
      </c>
      <c r="I82" s="366">
        <v>0</v>
      </c>
      <c r="J82" s="366">
        <v>0</v>
      </c>
      <c r="K82" s="366">
        <v>0</v>
      </c>
      <c r="L82" s="366">
        <v>0</v>
      </c>
      <c r="M82" s="366">
        <v>0</v>
      </c>
      <c r="N82" s="366">
        <v>0</v>
      </c>
      <c r="O82" s="366">
        <v>0</v>
      </c>
      <c r="P82" s="366">
        <v>0</v>
      </c>
      <c r="Q82" s="366">
        <v>0</v>
      </c>
      <c r="R82" s="366">
        <v>0</v>
      </c>
      <c r="S82" s="366">
        <v>0</v>
      </c>
      <c r="T82" s="366">
        <v>0</v>
      </c>
      <c r="U82" s="366">
        <v>0</v>
      </c>
    </row>
    <row r="83" spans="1:22" s="355" customFormat="1" ht="12.75" customHeight="1">
      <c r="A83" s="163"/>
      <c r="B83" s="163"/>
      <c r="C83" s="163" t="s">
        <v>737</v>
      </c>
      <c r="D83" s="163"/>
      <c r="E83" s="177" t="s">
        <v>42</v>
      </c>
      <c r="F83" s="369"/>
      <c r="G83" s="366">
        <v>0</v>
      </c>
      <c r="H83" s="366">
        <v>0</v>
      </c>
      <c r="I83" s="366">
        <v>0</v>
      </c>
      <c r="J83" s="366">
        <v>0</v>
      </c>
      <c r="K83" s="366">
        <v>0</v>
      </c>
      <c r="L83" s="366">
        <v>0</v>
      </c>
      <c r="M83" s="366">
        <v>0</v>
      </c>
      <c r="N83" s="366">
        <v>0</v>
      </c>
      <c r="O83" s="366">
        <v>0</v>
      </c>
      <c r="P83" s="366">
        <v>0</v>
      </c>
      <c r="Q83" s="366">
        <v>0</v>
      </c>
      <c r="R83" s="366">
        <v>0</v>
      </c>
      <c r="S83" s="366">
        <v>0</v>
      </c>
      <c r="T83" s="366">
        <v>0</v>
      </c>
      <c r="U83" s="366">
        <v>0</v>
      </c>
    </row>
    <row r="84" spans="1:22" s="355" customFormat="1" ht="12.75" customHeight="1">
      <c r="A84" s="163"/>
      <c r="B84" s="163"/>
      <c r="C84" s="163" t="s">
        <v>738</v>
      </c>
      <c r="D84" s="163"/>
      <c r="E84" s="177" t="s">
        <v>42</v>
      </c>
      <c r="F84" s="369"/>
      <c r="G84" s="366">
        <v>100</v>
      </c>
      <c r="H84" s="366">
        <v>100</v>
      </c>
      <c r="I84" s="366">
        <v>100</v>
      </c>
      <c r="J84" s="366">
        <v>100</v>
      </c>
      <c r="K84" s="366">
        <v>100</v>
      </c>
      <c r="L84" s="366">
        <v>100</v>
      </c>
      <c r="M84" s="366">
        <v>100</v>
      </c>
      <c r="N84" s="366">
        <v>100</v>
      </c>
      <c r="O84" s="366">
        <v>100</v>
      </c>
      <c r="P84" s="366">
        <v>100</v>
      </c>
      <c r="Q84" s="366">
        <v>100</v>
      </c>
      <c r="R84" s="366">
        <v>100</v>
      </c>
      <c r="S84" s="366">
        <v>100</v>
      </c>
      <c r="T84" s="366">
        <v>100</v>
      </c>
      <c r="U84" s="366">
        <v>100</v>
      </c>
      <c r="V84" s="355" t="s">
        <v>344</v>
      </c>
    </row>
    <row r="85" spans="1:22" s="355" customFormat="1" ht="12.75" customHeight="1">
      <c r="A85" s="163"/>
      <c r="B85" s="163"/>
      <c r="C85" s="163" t="s">
        <v>739</v>
      </c>
      <c r="D85" s="163"/>
      <c r="E85" s="177" t="s">
        <v>42</v>
      </c>
      <c r="F85" s="369"/>
      <c r="G85" s="366">
        <v>0</v>
      </c>
      <c r="H85" s="366">
        <v>0</v>
      </c>
      <c r="I85" s="366">
        <v>0</v>
      </c>
      <c r="J85" s="366">
        <v>0</v>
      </c>
      <c r="K85" s="366">
        <v>0</v>
      </c>
      <c r="L85" s="366">
        <v>0</v>
      </c>
      <c r="M85" s="366">
        <v>0</v>
      </c>
      <c r="N85" s="366">
        <v>0</v>
      </c>
      <c r="O85" s="366">
        <v>0</v>
      </c>
      <c r="P85" s="366">
        <v>0</v>
      </c>
      <c r="Q85" s="366">
        <v>0</v>
      </c>
      <c r="R85" s="366">
        <v>0</v>
      </c>
      <c r="S85" s="366">
        <v>0</v>
      </c>
      <c r="T85" s="366">
        <v>0</v>
      </c>
      <c r="U85" s="366">
        <v>0</v>
      </c>
    </row>
    <row r="86" spans="1:22" s="355" customFormat="1" ht="12.75" customHeight="1">
      <c r="A86" s="163"/>
      <c r="B86" s="163" t="s">
        <v>740</v>
      </c>
      <c r="C86" s="163"/>
      <c r="D86" s="163"/>
      <c r="E86" s="177" t="s">
        <v>741</v>
      </c>
      <c r="F86" s="369"/>
      <c r="G86" s="366"/>
      <c r="H86" s="366"/>
      <c r="I86" s="366"/>
      <c r="J86" s="366"/>
      <c r="K86" s="366"/>
      <c r="L86" s="366"/>
      <c r="M86" s="366"/>
      <c r="N86" s="366"/>
      <c r="O86" s="366"/>
      <c r="P86" s="366"/>
      <c r="Q86" s="366"/>
      <c r="R86" s="366"/>
      <c r="S86" s="366"/>
      <c r="T86" s="366"/>
      <c r="U86" s="366"/>
    </row>
    <row r="87" spans="1:22" ht="12.75" customHeight="1">
      <c r="A87" s="191"/>
      <c r="B87" s="195"/>
      <c r="C87" s="191"/>
      <c r="D87" s="191"/>
      <c r="E87" s="164"/>
      <c r="F87" s="184"/>
      <c r="G87" s="11"/>
      <c r="H87" s="11"/>
      <c r="I87" s="11"/>
      <c r="J87" s="11"/>
      <c r="K87" s="11"/>
      <c r="L87" s="11"/>
      <c r="M87" s="11"/>
      <c r="N87" s="11"/>
      <c r="O87" s="11"/>
      <c r="P87" s="11"/>
      <c r="Q87" s="11"/>
      <c r="R87" s="11"/>
      <c r="S87" s="11"/>
      <c r="T87" s="11"/>
      <c r="U87" s="11"/>
    </row>
    <row r="88" spans="1:22" ht="12.75" customHeight="1">
      <c r="A88" s="169" t="s">
        <v>742</v>
      </c>
      <c r="B88" s="163"/>
      <c r="C88" s="169"/>
      <c r="D88" s="169"/>
      <c r="E88" s="167" t="s">
        <v>756</v>
      </c>
      <c r="F88" s="184"/>
      <c r="G88" s="10"/>
      <c r="H88" s="10"/>
      <c r="I88" s="10"/>
      <c r="J88" s="10"/>
      <c r="K88" s="10"/>
      <c r="L88" s="10"/>
      <c r="M88" s="10"/>
      <c r="N88" s="10"/>
      <c r="O88" s="10"/>
      <c r="P88" s="10"/>
      <c r="Q88" s="10"/>
      <c r="R88" s="10"/>
      <c r="S88" s="10"/>
      <c r="T88" s="10"/>
      <c r="U88" s="10"/>
    </row>
    <row r="89" spans="1:22" ht="12.75" customHeight="1">
      <c r="A89" s="8"/>
      <c r="B89" s="9"/>
      <c r="C89" s="8"/>
      <c r="D89" s="8"/>
      <c r="E89" s="8"/>
      <c r="F89" s="7"/>
      <c r="V89" s="72" t="s">
        <v>346</v>
      </c>
    </row>
    <row r="90" spans="1:22" ht="12.75" customHeight="1"/>
  </sheetData>
  <mergeCells count="1">
    <mergeCell ref="A5:D5"/>
  </mergeCells>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
  <sheetViews>
    <sheetView showGridLines="0" workbookViewId="0"/>
  </sheetViews>
  <sheetFormatPr defaultRowHeight="15"/>
  <cols>
    <col min="1" max="1" width="17.42578125" customWidth="1"/>
    <col min="3" max="3" width="15.85546875" customWidth="1"/>
    <col min="4" max="4" width="15.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86" t="s">
        <v>3427</v>
      </c>
    </row>
    <row r="5" spans="1:8" s="1" customFormat="1" ht="12.75" customHeight="1">
      <c r="H5" s="787"/>
    </row>
    <row r="6" spans="1:8" s="1" customFormat="1" ht="12.75" customHeight="1">
      <c r="A6" s="692"/>
      <c r="B6" s="692"/>
      <c r="C6" s="692"/>
      <c r="D6" s="692"/>
      <c r="E6" s="3"/>
      <c r="F6" s="3"/>
      <c r="G6" s="692"/>
      <c r="H6" s="787"/>
    </row>
    <row r="7" spans="1:8" s="1" customFormat="1" ht="12.75" customHeight="1">
      <c r="A7" s="692"/>
      <c r="B7" s="692"/>
      <c r="C7" s="692"/>
      <c r="D7" s="692"/>
      <c r="E7" s="3"/>
      <c r="F7" s="3"/>
      <c r="G7" s="692"/>
      <c r="H7" s="780" t="s">
        <v>3467</v>
      </c>
    </row>
    <row r="8" spans="1:8" s="1" customFormat="1" ht="12.75" customHeight="1">
      <c r="A8" s="692"/>
      <c r="B8" s="692"/>
      <c r="C8" s="692"/>
      <c r="D8" s="692"/>
      <c r="E8" s="3"/>
      <c r="F8" s="3"/>
      <c r="G8" s="692"/>
      <c r="H8" s="780"/>
    </row>
    <row r="9" spans="1:8" s="1" customFormat="1" ht="12.75" customHeight="1">
      <c r="A9" s="692"/>
      <c r="B9" s="692"/>
      <c r="C9" s="692"/>
      <c r="D9" s="692"/>
      <c r="E9" s="3"/>
      <c r="F9" s="3"/>
      <c r="G9" s="692"/>
      <c r="H9" s="780"/>
    </row>
    <row r="10" spans="1:8" s="1" customFormat="1" ht="12.75" customHeight="1">
      <c r="A10" s="692"/>
      <c r="B10" s="692"/>
      <c r="C10" s="692"/>
      <c r="D10" s="692"/>
      <c r="E10" s="3"/>
      <c r="F10" s="3"/>
      <c r="G10" s="692"/>
      <c r="H10" s="780"/>
    </row>
    <row r="11" spans="1:8" s="1" customFormat="1" ht="12.75" customHeight="1">
      <c r="A11" s="692"/>
      <c r="B11" s="692"/>
      <c r="C11" s="692"/>
      <c r="D11" s="692"/>
      <c r="E11" s="3"/>
      <c r="F11" s="3"/>
      <c r="G11" s="692"/>
      <c r="H11" s="788" t="s">
        <v>3426</v>
      </c>
    </row>
    <row r="12" spans="1:8" s="1" customFormat="1" ht="12.75" customHeight="1">
      <c r="A12" s="692"/>
      <c r="B12" s="692"/>
      <c r="C12" s="692"/>
      <c r="D12" s="692"/>
      <c r="E12" s="3"/>
      <c r="F12" s="3"/>
      <c r="G12" s="692"/>
      <c r="H12" s="788"/>
    </row>
    <row r="13" spans="1:8" s="1" customFormat="1" ht="12.75" customHeight="1">
      <c r="A13" s="692"/>
      <c r="B13" s="692"/>
      <c r="C13" s="692"/>
      <c r="D13" s="692"/>
      <c r="E13" s="3"/>
      <c r="F13" s="3"/>
      <c r="G13" s="692"/>
      <c r="H13" s="788"/>
    </row>
    <row r="14" spans="1:8" s="1" customFormat="1" ht="12.75" customHeight="1">
      <c r="A14" s="692"/>
      <c r="B14" s="692"/>
      <c r="C14" s="692"/>
      <c r="D14" s="692"/>
      <c r="E14" s="3"/>
      <c r="F14" s="3"/>
      <c r="G14" s="692"/>
      <c r="H14" s="788"/>
    </row>
    <row r="15" spans="1:8" s="1" customFormat="1" ht="12.75" customHeight="1">
      <c r="A15" s="692"/>
      <c r="B15" s="692"/>
      <c r="C15" s="692"/>
      <c r="D15" s="692"/>
      <c r="E15" s="3"/>
      <c r="F15" s="3"/>
      <c r="G15" s="692"/>
      <c r="H15" s="788"/>
    </row>
    <row r="16" spans="1:8" s="1" customFormat="1" ht="12.75" customHeight="1">
      <c r="A16" s="750" t="s">
        <v>41</v>
      </c>
      <c r="B16" s="750"/>
      <c r="C16" s="750"/>
      <c r="D16" s="750"/>
      <c r="E16" s="4" t="s">
        <v>40</v>
      </c>
      <c r="F16" s="3"/>
      <c r="G16" s="692"/>
      <c r="H16" s="788"/>
    </row>
    <row r="17" spans="1:8" s="1" customFormat="1" ht="12.75" customHeight="1">
      <c r="A17" s="166" t="s">
        <v>91</v>
      </c>
      <c r="B17" s="169"/>
      <c r="C17" s="169"/>
      <c r="D17" s="169"/>
      <c r="E17" s="170"/>
      <c r="F17" s="170"/>
      <c r="G17" s="23"/>
      <c r="H17" s="4" t="s">
        <v>535</v>
      </c>
    </row>
    <row r="18" spans="1:8" s="1" customFormat="1" ht="12.75" customHeight="1">
      <c r="A18" s="169"/>
      <c r="B18" s="171" t="s">
        <v>90</v>
      </c>
      <c r="C18" s="171"/>
      <c r="D18" s="171"/>
      <c r="E18" s="162" t="s">
        <v>1</v>
      </c>
      <c r="F18" s="172"/>
      <c r="G18" s="38"/>
      <c r="H18" s="3"/>
    </row>
    <row r="19" spans="1:8" s="1" customFormat="1" ht="12.75" customHeight="1">
      <c r="A19" s="169"/>
      <c r="B19" s="171" t="s">
        <v>89</v>
      </c>
      <c r="C19" s="171"/>
      <c r="D19" s="171"/>
      <c r="E19" s="162" t="s">
        <v>1</v>
      </c>
      <c r="F19" s="172"/>
      <c r="G19" s="38"/>
      <c r="H19" s="3"/>
    </row>
    <row r="20" spans="1:8" s="1" customFormat="1" ht="12.75" customHeight="1">
      <c r="A20" s="169"/>
      <c r="B20" s="171" t="s">
        <v>88</v>
      </c>
      <c r="C20" s="171"/>
      <c r="D20" s="171"/>
      <c r="E20" s="162" t="s">
        <v>1</v>
      </c>
      <c r="F20" s="172"/>
      <c r="G20" s="38"/>
      <c r="H20" s="3"/>
    </row>
    <row r="21" spans="1:8" s="1" customFormat="1" ht="12.75" customHeight="1">
      <c r="A21" s="169"/>
      <c r="B21" s="171" t="s">
        <v>87</v>
      </c>
      <c r="C21" s="171"/>
      <c r="D21" s="171"/>
      <c r="E21" s="162" t="s">
        <v>1</v>
      </c>
      <c r="F21" s="172"/>
      <c r="G21" s="38"/>
      <c r="H21" s="3"/>
    </row>
    <row r="22" spans="1:8" s="1" customFormat="1" ht="12.75" customHeight="1">
      <c r="A22" s="169"/>
      <c r="B22" s="171" t="s">
        <v>86</v>
      </c>
      <c r="C22" s="171"/>
      <c r="D22" s="171"/>
      <c r="E22" s="162" t="s">
        <v>1</v>
      </c>
      <c r="F22" s="172"/>
      <c r="G22" s="38"/>
      <c r="H22" s="3"/>
    </row>
    <row r="23" spans="1:8" s="1" customFormat="1" ht="12.75" customHeight="1">
      <c r="A23" s="169"/>
      <c r="B23" s="171" t="s">
        <v>85</v>
      </c>
      <c r="C23" s="171"/>
      <c r="D23" s="171"/>
      <c r="E23" s="162" t="s">
        <v>1</v>
      </c>
      <c r="F23" s="172"/>
      <c r="G23" s="38"/>
      <c r="H23" s="3"/>
    </row>
    <row r="24" spans="1:8" s="1" customFormat="1" ht="12.75" customHeight="1">
      <c r="A24" s="169"/>
      <c r="B24" s="170" t="s">
        <v>84</v>
      </c>
      <c r="C24" s="171"/>
      <c r="D24" s="171"/>
      <c r="E24" s="162" t="s">
        <v>1</v>
      </c>
      <c r="F24" s="172"/>
      <c r="G24" s="38"/>
      <c r="H24" s="3"/>
    </row>
    <row r="25" spans="1:8" s="1" customFormat="1" ht="12.75" customHeight="1">
      <c r="A25" s="169"/>
      <c r="B25" s="169"/>
      <c r="C25" s="169"/>
      <c r="D25" s="169"/>
      <c r="E25" s="165"/>
      <c r="F25" s="172"/>
      <c r="G25" s="41"/>
      <c r="H25" s="3"/>
    </row>
    <row r="26" spans="1:8" s="1" customFormat="1" ht="12.75" customHeight="1">
      <c r="A26" s="169" t="s">
        <v>83</v>
      </c>
      <c r="B26" s="169"/>
      <c r="C26" s="169"/>
      <c r="D26" s="169"/>
      <c r="E26" s="162"/>
      <c r="F26" s="172"/>
      <c r="G26" s="24"/>
      <c r="H26" s="3"/>
    </row>
    <row r="27" spans="1:8" s="1" customFormat="1" ht="12.75" customHeight="1">
      <c r="A27" s="169"/>
      <c r="B27" s="169" t="s">
        <v>82</v>
      </c>
      <c r="C27" s="169"/>
      <c r="D27" s="169"/>
      <c r="E27" s="162" t="s">
        <v>1</v>
      </c>
      <c r="F27" s="172"/>
      <c r="G27" s="38" t="s">
        <v>255</v>
      </c>
      <c r="H27" s="3"/>
    </row>
    <row r="28" spans="1:8" s="1" customFormat="1" ht="12.75" customHeight="1">
      <c r="A28" s="169"/>
      <c r="B28" s="169" t="s">
        <v>80</v>
      </c>
      <c r="C28" s="169"/>
      <c r="D28" s="169"/>
      <c r="E28" s="162" t="s">
        <v>1</v>
      </c>
      <c r="F28" s="172"/>
      <c r="G28" s="38" t="s">
        <v>3425</v>
      </c>
      <c r="H28" s="3"/>
    </row>
    <row r="29" spans="1:8" s="1" customFormat="1" ht="12.75" customHeight="1">
      <c r="A29" s="169"/>
      <c r="B29" s="169" t="s">
        <v>79</v>
      </c>
      <c r="C29" s="169"/>
      <c r="D29" s="169"/>
      <c r="E29" s="162" t="s">
        <v>78</v>
      </c>
      <c r="F29" s="172"/>
      <c r="G29" s="38">
        <v>55</v>
      </c>
      <c r="H29" s="1" t="s">
        <v>928</v>
      </c>
    </row>
    <row r="30" spans="1:8" s="1" customFormat="1" ht="12.75" customHeight="1">
      <c r="A30" s="169"/>
      <c r="B30" s="169" t="s">
        <v>77</v>
      </c>
      <c r="C30" s="169"/>
      <c r="D30" s="169"/>
      <c r="E30" s="162" t="s">
        <v>76</v>
      </c>
      <c r="F30" s="172"/>
      <c r="G30" s="38">
        <v>2000</v>
      </c>
      <c r="H30" s="121" t="s">
        <v>3330</v>
      </c>
    </row>
    <row r="31" spans="1:8" s="1" customFormat="1" ht="12.75" customHeight="1">
      <c r="A31" s="169"/>
      <c r="B31" s="169" t="s">
        <v>75</v>
      </c>
      <c r="C31" s="169"/>
      <c r="D31" s="169"/>
      <c r="E31" s="162" t="s">
        <v>74</v>
      </c>
      <c r="F31" s="170"/>
      <c r="G31" s="38">
        <v>150</v>
      </c>
      <c r="H31" s="773" t="s">
        <v>983</v>
      </c>
    </row>
    <row r="32" spans="1:8" s="1" customFormat="1" ht="12.75" customHeight="1">
      <c r="A32" s="169"/>
      <c r="B32" s="169" t="s">
        <v>73</v>
      </c>
      <c r="C32" s="169"/>
      <c r="D32" s="169"/>
      <c r="E32" s="162" t="s">
        <v>49</v>
      </c>
      <c r="F32" s="170"/>
      <c r="G32" s="38">
        <v>10</v>
      </c>
      <c r="H32" s="773"/>
    </row>
    <row r="33" spans="1:8" s="1" customFormat="1" ht="12.75" customHeight="1">
      <c r="A33" s="169"/>
      <c r="B33" s="169" t="s">
        <v>743</v>
      </c>
      <c r="C33" s="169"/>
      <c r="D33" s="169"/>
      <c r="E33" s="162" t="s">
        <v>49</v>
      </c>
      <c r="F33" s="170"/>
      <c r="G33" s="38"/>
      <c r="H33" s="125"/>
    </row>
    <row r="34" spans="1:8" s="1" customFormat="1" ht="12.75" customHeight="1">
      <c r="A34" s="169"/>
      <c r="B34" s="169" t="s">
        <v>744</v>
      </c>
      <c r="C34" s="169"/>
      <c r="D34" s="169"/>
      <c r="E34" s="162" t="s">
        <v>436</v>
      </c>
      <c r="F34" s="170"/>
      <c r="G34" s="38"/>
      <c r="H34" s="125"/>
    </row>
    <row r="35" spans="1:8" s="1" customFormat="1" ht="12.75" customHeight="1">
      <c r="A35" s="169"/>
      <c r="B35" s="169" t="s">
        <v>745</v>
      </c>
      <c r="C35" s="169"/>
      <c r="D35" s="169"/>
      <c r="E35" s="162" t="s">
        <v>746</v>
      </c>
      <c r="F35" s="170"/>
      <c r="G35" s="38"/>
      <c r="H35" s="125"/>
    </row>
    <row r="36" spans="1:8" s="1" customFormat="1" ht="12.75" customHeight="1">
      <c r="A36" s="169"/>
      <c r="B36" s="169" t="s">
        <v>437</v>
      </c>
      <c r="C36" s="169"/>
      <c r="D36" s="169"/>
      <c r="E36" s="162" t="s">
        <v>72</v>
      </c>
      <c r="F36" s="170"/>
      <c r="G36" s="58"/>
      <c r="H36" s="3"/>
    </row>
    <row r="37" spans="1:8" s="1" customFormat="1" ht="12.75" customHeight="1">
      <c r="A37" s="169"/>
      <c r="B37" s="169"/>
      <c r="C37" s="169"/>
      <c r="D37" s="169"/>
      <c r="E37" s="162"/>
      <c r="F37" s="170"/>
      <c r="G37" s="24"/>
      <c r="H37" s="3"/>
    </row>
    <row r="38" spans="1:8" s="1" customFormat="1" ht="12.75" customHeight="1">
      <c r="A38" s="169" t="s">
        <v>71</v>
      </c>
      <c r="B38" s="169"/>
      <c r="C38" s="169"/>
      <c r="D38" s="169"/>
      <c r="E38" s="162"/>
      <c r="F38" s="170"/>
      <c r="G38" s="24"/>
      <c r="H38" s="3"/>
    </row>
    <row r="39" spans="1:8" s="1" customFormat="1" ht="12.75" customHeight="1">
      <c r="A39" s="169"/>
      <c r="B39" s="169" t="s">
        <v>70</v>
      </c>
      <c r="C39" s="169"/>
      <c r="D39" s="169"/>
      <c r="E39" s="162" t="s">
        <v>69</v>
      </c>
      <c r="F39" s="170"/>
      <c r="G39" s="38">
        <v>15</v>
      </c>
      <c r="H39" s="121" t="s">
        <v>3122</v>
      </c>
    </row>
    <row r="40" spans="1:8" s="1" customFormat="1" ht="12.75" customHeight="1">
      <c r="A40" s="169"/>
      <c r="B40" s="163" t="s">
        <v>68</v>
      </c>
      <c r="C40" s="169"/>
      <c r="D40" s="169"/>
      <c r="E40" s="162"/>
      <c r="F40" s="170"/>
      <c r="G40" s="36"/>
      <c r="H40" s="3"/>
    </row>
    <row r="41" spans="1:8" s="1" customFormat="1" ht="12.75" customHeight="1">
      <c r="A41" s="169"/>
      <c r="B41" s="170"/>
      <c r="C41" s="170"/>
      <c r="D41" s="169" t="s">
        <v>67</v>
      </c>
      <c r="E41" s="162" t="s">
        <v>62</v>
      </c>
      <c r="F41" s="170"/>
      <c r="G41" s="58"/>
      <c r="H41" s="3"/>
    </row>
    <row r="42" spans="1:8" s="1" customFormat="1" ht="12.75" customHeight="1">
      <c r="A42" s="169"/>
      <c r="B42" s="177"/>
      <c r="C42" s="170"/>
      <c r="D42" s="169" t="s">
        <v>66</v>
      </c>
      <c r="E42" s="162" t="s">
        <v>62</v>
      </c>
      <c r="F42" s="170"/>
      <c r="G42" s="58"/>
      <c r="H42" s="3"/>
    </row>
    <row r="43" spans="1:8" s="1" customFormat="1" ht="12.75" customHeight="1">
      <c r="A43" s="169"/>
      <c r="B43" s="178"/>
      <c r="C43" s="170"/>
      <c r="D43" s="169" t="s">
        <v>65</v>
      </c>
      <c r="E43" s="162" t="s">
        <v>62</v>
      </c>
      <c r="F43" s="170"/>
      <c r="G43" s="58"/>
      <c r="H43" s="3"/>
    </row>
    <row r="44" spans="1:8" s="1" customFormat="1" ht="12.75" customHeight="1">
      <c r="A44" s="169"/>
      <c r="B44" s="178"/>
      <c r="C44" s="170"/>
      <c r="D44" s="169" t="s">
        <v>64</v>
      </c>
      <c r="E44" s="162" t="s">
        <v>62</v>
      </c>
      <c r="F44" s="170"/>
      <c r="G44" s="58"/>
      <c r="H44" s="3"/>
    </row>
    <row r="45" spans="1:8" s="1" customFormat="1" ht="12.75" customHeight="1">
      <c r="A45" s="169"/>
      <c r="B45" s="178"/>
      <c r="C45" s="170"/>
      <c r="D45" s="169" t="s">
        <v>63</v>
      </c>
      <c r="E45" s="162" t="s">
        <v>62</v>
      </c>
      <c r="F45" s="170"/>
      <c r="G45" s="58"/>
      <c r="H45" s="3"/>
    </row>
    <row r="46" spans="1:8" s="1" customFormat="1" ht="12.75" customHeight="1">
      <c r="A46" s="169"/>
      <c r="B46" s="169"/>
      <c r="C46" s="170"/>
      <c r="D46" s="169" t="s">
        <v>757</v>
      </c>
      <c r="E46" s="162" t="s">
        <v>62</v>
      </c>
      <c r="F46" s="170"/>
      <c r="G46" s="58"/>
      <c r="H46" s="3"/>
    </row>
    <row r="47" spans="1:8" s="1" customFormat="1" ht="12.75" customHeight="1">
      <c r="A47" s="169"/>
      <c r="B47" s="169"/>
      <c r="C47" s="170"/>
      <c r="D47" s="169" t="s">
        <v>758</v>
      </c>
      <c r="E47" s="162" t="s">
        <v>62</v>
      </c>
      <c r="F47" s="170"/>
      <c r="G47" s="58"/>
      <c r="H47" s="3"/>
    </row>
    <row r="48" spans="1:8" s="1" customFormat="1" ht="12.75" customHeight="1">
      <c r="A48" s="169"/>
      <c r="B48" s="169"/>
      <c r="C48" s="170"/>
      <c r="D48" s="169"/>
      <c r="E48" s="162"/>
      <c r="F48" s="170"/>
      <c r="G48" s="34"/>
      <c r="H48" s="3"/>
    </row>
    <row r="49" spans="1:8" s="1" customFormat="1" ht="12.75" customHeight="1">
      <c r="A49" s="169" t="s">
        <v>61</v>
      </c>
      <c r="B49" s="169"/>
      <c r="C49" s="169"/>
      <c r="D49" s="169"/>
      <c r="E49" s="162"/>
      <c r="F49" s="170"/>
      <c r="G49" s="32"/>
      <c r="H49" s="3"/>
    </row>
    <row r="50" spans="1:8" s="1" customFormat="1" ht="12.75" customHeight="1">
      <c r="A50" s="166" t="s">
        <v>60</v>
      </c>
      <c r="B50" s="169"/>
      <c r="C50" s="169"/>
      <c r="D50" s="169"/>
      <c r="E50" s="162"/>
      <c r="F50" s="170"/>
      <c r="G50" s="30"/>
      <c r="H50" s="3"/>
    </row>
    <row r="51" spans="1:8" s="1" customFormat="1" ht="12.75" customHeight="1">
      <c r="A51" s="169"/>
      <c r="B51" s="169" t="s">
        <v>59</v>
      </c>
      <c r="C51" s="169"/>
      <c r="D51" s="169"/>
      <c r="E51" s="162" t="s">
        <v>45</v>
      </c>
      <c r="F51" s="170"/>
      <c r="G51" s="38"/>
      <c r="H51" s="3"/>
    </row>
    <row r="52" spans="1:8" s="1" customFormat="1" ht="12.75" customHeight="1">
      <c r="A52" s="169"/>
      <c r="B52" s="169" t="s">
        <v>58</v>
      </c>
      <c r="C52" s="169"/>
      <c r="D52" s="169"/>
      <c r="E52" s="162" t="s">
        <v>56</v>
      </c>
      <c r="F52" s="170"/>
      <c r="G52" s="58"/>
      <c r="H52" s="3"/>
    </row>
    <row r="53" spans="1:8" s="1" customFormat="1" ht="12.75" customHeight="1">
      <c r="A53" s="169"/>
      <c r="B53" s="163" t="s">
        <v>57</v>
      </c>
      <c r="C53" s="169"/>
      <c r="D53" s="169"/>
      <c r="E53" s="162" t="s">
        <v>56</v>
      </c>
      <c r="F53" s="170"/>
      <c r="G53" s="58"/>
      <c r="H53" s="3"/>
    </row>
    <row r="54" spans="1:8" s="1" customFormat="1" ht="12.75" customHeight="1">
      <c r="A54" s="169"/>
      <c r="B54" s="163" t="s">
        <v>55</v>
      </c>
      <c r="C54" s="169"/>
      <c r="D54" s="169"/>
      <c r="E54" s="162" t="s">
        <v>515</v>
      </c>
      <c r="F54" s="170"/>
      <c r="G54" s="58"/>
      <c r="H54" s="3"/>
    </row>
    <row r="55" spans="1:8" s="1" customFormat="1" ht="12.75" customHeight="1">
      <c r="A55" s="169"/>
      <c r="B55" s="163" t="s">
        <v>54</v>
      </c>
      <c r="C55" s="169"/>
      <c r="D55" s="169"/>
      <c r="E55" s="162" t="s">
        <v>45</v>
      </c>
      <c r="F55" s="170"/>
      <c r="G55" s="58"/>
      <c r="H55" s="3"/>
    </row>
    <row r="56" spans="1:8" s="1" customFormat="1" ht="12.75" customHeight="1">
      <c r="A56" s="169"/>
      <c r="B56" s="163" t="s">
        <v>53</v>
      </c>
      <c r="C56" s="169"/>
      <c r="D56" s="169"/>
      <c r="E56" s="162" t="s">
        <v>52</v>
      </c>
      <c r="F56" s="170"/>
      <c r="G56" s="58"/>
      <c r="H56" s="3"/>
    </row>
    <row r="57" spans="1:8" s="1" customFormat="1" ht="12.75" customHeight="1">
      <c r="A57" s="169"/>
      <c r="B57" s="163" t="s">
        <v>51</v>
      </c>
      <c r="C57" s="169"/>
      <c r="D57" s="169"/>
      <c r="E57" s="162" t="s">
        <v>49</v>
      </c>
      <c r="F57" s="170"/>
      <c r="G57" s="58"/>
      <c r="H57" s="3"/>
    </row>
    <row r="58" spans="1:8" s="1" customFormat="1" ht="12.75" customHeight="1">
      <c r="A58" s="169"/>
      <c r="B58" s="163" t="s">
        <v>50</v>
      </c>
      <c r="C58" s="169"/>
      <c r="D58" s="169"/>
      <c r="E58" s="162" t="s">
        <v>49</v>
      </c>
      <c r="F58" s="170"/>
      <c r="G58" s="58"/>
      <c r="H58" s="127"/>
    </row>
    <row r="59" spans="1:8" s="1" customFormat="1" ht="12.75" customHeight="1">
      <c r="A59" s="169"/>
      <c r="B59" s="163" t="s">
        <v>747</v>
      </c>
      <c r="C59" s="169"/>
      <c r="D59" s="169"/>
      <c r="E59" s="162" t="s">
        <v>49</v>
      </c>
      <c r="F59" s="170"/>
      <c r="G59" s="58"/>
      <c r="H59" s="3"/>
    </row>
    <row r="60" spans="1:8" s="1" customFormat="1" ht="12.75" customHeight="1">
      <c r="A60" s="169"/>
      <c r="B60" s="163" t="s">
        <v>748</v>
      </c>
      <c r="C60" s="169"/>
      <c r="D60" s="169"/>
      <c r="E60" s="162" t="s">
        <v>49</v>
      </c>
      <c r="F60" s="170"/>
      <c r="G60" s="58"/>
      <c r="H60" s="125"/>
    </row>
    <row r="61" spans="1:8" s="1" customFormat="1" ht="12.75" customHeight="1">
      <c r="A61" s="169"/>
      <c r="B61" s="169"/>
      <c r="C61" s="169"/>
      <c r="D61" s="169"/>
      <c r="E61" s="162"/>
      <c r="F61" s="170"/>
      <c r="G61" s="24"/>
      <c r="H61" s="3"/>
    </row>
    <row r="62" spans="1:8" s="1" customFormat="1" ht="12.75" customHeight="1">
      <c r="A62" s="169" t="s">
        <v>48</v>
      </c>
      <c r="B62" s="169"/>
      <c r="C62" s="169"/>
      <c r="D62" s="169"/>
      <c r="E62" s="162"/>
      <c r="F62" s="170"/>
      <c r="G62" s="24"/>
      <c r="H62" s="3"/>
    </row>
    <row r="63" spans="1:8" s="1" customFormat="1" ht="12.75" customHeight="1">
      <c r="A63" s="169"/>
      <c r="B63" s="169" t="s">
        <v>47</v>
      </c>
      <c r="C63" s="169"/>
      <c r="D63" s="169"/>
      <c r="E63" s="162" t="s">
        <v>1</v>
      </c>
      <c r="F63" s="170"/>
      <c r="G63" s="38"/>
      <c r="H63" s="3"/>
    </row>
    <row r="64" spans="1:8" s="1" customFormat="1" ht="12.75" customHeight="1">
      <c r="A64" s="169"/>
      <c r="B64" s="169" t="s">
        <v>46</v>
      </c>
      <c r="C64" s="169"/>
      <c r="D64" s="169"/>
      <c r="E64" s="162" t="s">
        <v>1</v>
      </c>
      <c r="F64" s="170"/>
      <c r="G64" s="38"/>
      <c r="H64" s="3"/>
    </row>
    <row r="65" spans="1:8" s="1" customFormat="1" ht="12.75" customHeight="1">
      <c r="A65" s="169"/>
      <c r="B65" s="169" t="s">
        <v>722</v>
      </c>
      <c r="C65" s="169"/>
      <c r="D65" s="169"/>
      <c r="E65" s="162" t="s">
        <v>1</v>
      </c>
      <c r="F65" s="170"/>
      <c r="G65" s="38"/>
      <c r="H65" s="3"/>
    </row>
    <row r="66" spans="1:8" s="1" customFormat="1" ht="12.75" customHeight="1">
      <c r="A66" s="169"/>
      <c r="B66" s="169" t="s">
        <v>723</v>
      </c>
      <c r="C66" s="169"/>
      <c r="D66" s="169"/>
      <c r="E66" s="162" t="s">
        <v>1</v>
      </c>
      <c r="F66" s="170"/>
      <c r="G66" s="38"/>
      <c r="H66" s="3"/>
    </row>
    <row r="67" spans="1:8" s="1" customFormat="1" ht="12.75" customHeight="1">
      <c r="A67" s="169"/>
      <c r="B67" s="169" t="s">
        <v>724</v>
      </c>
      <c r="C67" s="169"/>
      <c r="D67" s="169"/>
      <c r="E67" s="162" t="s">
        <v>1</v>
      </c>
      <c r="F67" s="170"/>
      <c r="G67" s="38"/>
      <c r="H67" s="3"/>
    </row>
    <row r="68" spans="1:8" s="1" customFormat="1" ht="12.75" customHeight="1">
      <c r="A68" s="169"/>
      <c r="B68" s="163" t="s">
        <v>725</v>
      </c>
      <c r="C68" s="169"/>
      <c r="D68" s="169"/>
      <c r="E68" s="162" t="s">
        <v>45</v>
      </c>
      <c r="F68" s="170"/>
      <c r="G68" s="69">
        <v>84.71</v>
      </c>
      <c r="H68" s="3" t="s">
        <v>3055</v>
      </c>
    </row>
    <row r="69" spans="1:8" s="1" customFormat="1" ht="12.75" customHeight="1">
      <c r="A69" s="169"/>
      <c r="B69" s="163" t="s">
        <v>726</v>
      </c>
      <c r="C69" s="169"/>
      <c r="D69" s="169"/>
      <c r="E69" s="162" t="s">
        <v>45</v>
      </c>
      <c r="F69" s="182"/>
      <c r="G69" s="69"/>
      <c r="H69" s="110"/>
    </row>
    <row r="70" spans="1:8" s="1" customFormat="1" ht="12.75" customHeight="1">
      <c r="A70" s="169"/>
      <c r="B70" s="163" t="s">
        <v>727</v>
      </c>
      <c r="C70" s="169"/>
      <c r="D70" s="169"/>
      <c r="E70" s="162" t="s">
        <v>49</v>
      </c>
      <c r="F70" s="183"/>
      <c r="G70" s="88">
        <v>0.15</v>
      </c>
      <c r="H70" s="3" t="s">
        <v>3124</v>
      </c>
    </row>
    <row r="71" spans="1:8" s="1" customFormat="1" ht="12.75" customHeight="1">
      <c r="A71" s="169"/>
      <c r="B71" s="163"/>
      <c r="C71" s="169"/>
      <c r="D71" s="169"/>
      <c r="E71" s="162"/>
      <c r="F71" s="184"/>
      <c r="G71" s="14"/>
      <c r="H71" s="3"/>
    </row>
    <row r="72" spans="1:8" s="1" customFormat="1" ht="12.75" customHeight="1">
      <c r="A72" s="169" t="s">
        <v>749</v>
      </c>
      <c r="B72" s="163"/>
      <c r="C72" s="169"/>
      <c r="D72" s="169"/>
      <c r="E72" s="162"/>
      <c r="F72" s="184"/>
      <c r="G72" s="6"/>
      <c r="H72" s="3"/>
    </row>
    <row r="73" spans="1:8" s="1" customFormat="1" ht="12.75" customHeight="1">
      <c r="A73" s="169"/>
      <c r="B73" s="187" t="s">
        <v>44</v>
      </c>
      <c r="C73" s="169"/>
      <c r="D73" s="169"/>
      <c r="E73" s="162"/>
      <c r="F73" s="184"/>
      <c r="G73" s="15"/>
      <c r="H73" s="3"/>
    </row>
    <row r="74" spans="1:8" s="1" customFormat="1" ht="12.75" customHeight="1">
      <c r="A74" s="169"/>
      <c r="B74" s="187"/>
      <c r="C74" s="187" t="s">
        <v>750</v>
      </c>
      <c r="D74" s="169"/>
      <c r="E74" s="162" t="s">
        <v>1</v>
      </c>
      <c r="F74" s="184"/>
      <c r="G74" s="13"/>
      <c r="H74" s="3"/>
    </row>
    <row r="75" spans="1:8" s="1" customFormat="1" ht="12.75" customHeight="1">
      <c r="A75" s="169"/>
      <c r="B75" s="187"/>
      <c r="C75" s="187" t="s">
        <v>751</v>
      </c>
      <c r="D75" s="169"/>
      <c r="E75" s="162" t="s">
        <v>1</v>
      </c>
      <c r="F75" s="184"/>
      <c r="G75" s="13"/>
      <c r="H75" s="3"/>
    </row>
    <row r="76" spans="1:8" s="1" customFormat="1" ht="12.75" customHeight="1">
      <c r="A76" s="169"/>
      <c r="B76" s="187"/>
      <c r="C76" s="187" t="s">
        <v>752</v>
      </c>
      <c r="D76" s="169"/>
      <c r="E76" s="162" t="s">
        <v>1</v>
      </c>
      <c r="F76" s="184"/>
      <c r="G76" s="13"/>
      <c r="H76" s="3"/>
    </row>
    <row r="77" spans="1:8" s="1" customFormat="1" ht="12.75" customHeight="1">
      <c r="A77" s="169"/>
      <c r="B77" s="187" t="s">
        <v>43</v>
      </c>
      <c r="C77" s="187"/>
      <c r="D77" s="169"/>
      <c r="E77" s="162"/>
      <c r="F77" s="184"/>
      <c r="G77" s="11"/>
      <c r="H77" s="3"/>
    </row>
    <row r="78" spans="1:8" s="1" customFormat="1" ht="12.75" customHeight="1">
      <c r="A78" s="169"/>
      <c r="B78" s="187"/>
      <c r="C78" s="187" t="s">
        <v>753</v>
      </c>
      <c r="D78" s="169"/>
      <c r="E78" s="162" t="s">
        <v>1</v>
      </c>
      <c r="F78" s="184"/>
      <c r="G78" s="13"/>
      <c r="H78" s="3"/>
    </row>
    <row r="79" spans="1:8" s="1" customFormat="1" ht="12.75" customHeight="1">
      <c r="A79" s="169"/>
      <c r="B79" s="187"/>
      <c r="C79" s="187" t="s">
        <v>754</v>
      </c>
      <c r="D79" s="169"/>
      <c r="E79" s="162" t="s">
        <v>1</v>
      </c>
      <c r="F79" s="184"/>
      <c r="G79" s="13"/>
      <c r="H79" s="3"/>
    </row>
    <row r="80" spans="1:8" s="1" customFormat="1" ht="12.75" customHeight="1">
      <c r="A80" s="169"/>
      <c r="B80" s="187"/>
      <c r="C80" s="187" t="s">
        <v>755</v>
      </c>
      <c r="D80" s="169"/>
      <c r="E80" s="162" t="s">
        <v>1</v>
      </c>
      <c r="F80" s="184"/>
      <c r="G80" s="13"/>
      <c r="H80" s="3"/>
    </row>
    <row r="81" spans="1:8" s="1" customFormat="1" ht="12.75" customHeight="1">
      <c r="A81" s="191"/>
      <c r="B81" s="192"/>
      <c r="C81" s="192"/>
      <c r="D81" s="191"/>
      <c r="E81" s="164"/>
      <c r="F81" s="184"/>
      <c r="G81" s="14"/>
      <c r="H81" s="3"/>
    </row>
    <row r="82" spans="1:8" s="1" customFormat="1" ht="12.75" customHeight="1">
      <c r="A82" s="169" t="s">
        <v>728</v>
      </c>
      <c r="B82" s="187"/>
      <c r="C82" s="187"/>
      <c r="D82" s="169"/>
      <c r="E82" s="162" t="s">
        <v>1</v>
      </c>
      <c r="F82" s="184"/>
      <c r="G82" s="199"/>
      <c r="H82" s="3"/>
    </row>
    <row r="83" spans="1:8" s="1" customFormat="1" ht="12.75" customHeight="1">
      <c r="A83" s="191"/>
      <c r="B83" s="192"/>
      <c r="C83" s="192"/>
      <c r="D83" s="191"/>
      <c r="E83" s="164"/>
      <c r="F83" s="184"/>
      <c r="G83" s="6"/>
      <c r="H83" s="3"/>
    </row>
    <row r="84" spans="1:8" s="1" customFormat="1" ht="12.75" customHeight="1">
      <c r="A84" s="191" t="s">
        <v>729</v>
      </c>
      <c r="B84" s="192"/>
      <c r="C84" s="191"/>
      <c r="D84" s="191"/>
      <c r="E84" s="164"/>
      <c r="F84" s="184"/>
      <c r="G84" s="6"/>
      <c r="H84" s="3"/>
    </row>
    <row r="85" spans="1:8" s="1" customFormat="1" ht="12.75" customHeight="1">
      <c r="A85" s="191"/>
      <c r="B85" s="195" t="s">
        <v>730</v>
      </c>
      <c r="C85" s="191"/>
      <c r="D85" s="191"/>
      <c r="E85" s="164"/>
      <c r="F85" s="184"/>
      <c r="G85" s="6"/>
      <c r="H85" s="3"/>
    </row>
    <row r="86" spans="1:8" s="1" customFormat="1" ht="12.75" customHeight="1">
      <c r="A86" s="169"/>
      <c r="B86" s="163"/>
      <c r="C86" s="169" t="s">
        <v>731</v>
      </c>
      <c r="D86" s="169"/>
      <c r="E86" s="162" t="s">
        <v>49</v>
      </c>
      <c r="F86" s="184"/>
      <c r="G86" s="13">
        <v>1</v>
      </c>
      <c r="H86" s="3"/>
    </row>
    <row r="87" spans="1:8" s="1" customFormat="1" ht="12.75" customHeight="1">
      <c r="A87" s="169"/>
      <c r="B87" s="163"/>
      <c r="C87" s="169" t="s">
        <v>732</v>
      </c>
      <c r="D87" s="169"/>
      <c r="E87" s="162" t="s">
        <v>49</v>
      </c>
      <c r="F87" s="184"/>
      <c r="G87" s="13">
        <v>0</v>
      </c>
      <c r="H87" s="3"/>
    </row>
    <row r="88" spans="1:8" s="1" customFormat="1" ht="12.75" customHeight="1">
      <c r="A88" s="169"/>
      <c r="B88" s="163"/>
      <c r="C88" s="169" t="s">
        <v>733</v>
      </c>
      <c r="D88" s="169"/>
      <c r="E88" s="162" t="s">
        <v>49</v>
      </c>
      <c r="F88" s="184"/>
      <c r="G88" s="13">
        <v>1</v>
      </c>
      <c r="H88" s="3"/>
    </row>
    <row r="89" spans="1:8" s="1" customFormat="1" ht="12.75" customHeight="1">
      <c r="A89" s="169"/>
      <c r="B89" s="163"/>
      <c r="C89" s="169" t="s">
        <v>734</v>
      </c>
      <c r="D89" s="169"/>
      <c r="E89" s="162" t="s">
        <v>49</v>
      </c>
      <c r="F89" s="184"/>
      <c r="G89" s="13">
        <v>0</v>
      </c>
      <c r="H89" s="3"/>
    </row>
    <row r="90" spans="1:8" s="1" customFormat="1" ht="12.75" customHeight="1">
      <c r="A90" s="169"/>
      <c r="B90" s="195" t="s">
        <v>735</v>
      </c>
      <c r="C90" s="191"/>
      <c r="D90" s="191"/>
      <c r="E90" s="164"/>
      <c r="F90" s="184"/>
      <c r="G90" s="11"/>
      <c r="H90" s="3"/>
    </row>
    <row r="91" spans="1:8" s="1" customFormat="1" ht="12.75" customHeight="1">
      <c r="A91" s="169"/>
      <c r="B91" s="163"/>
      <c r="C91" s="169" t="s">
        <v>736</v>
      </c>
      <c r="D91" s="169"/>
      <c r="E91" s="162" t="s">
        <v>42</v>
      </c>
      <c r="F91" s="184"/>
      <c r="G91" s="13">
        <v>1336</v>
      </c>
      <c r="H91" s="3" t="s">
        <v>360</v>
      </c>
    </row>
    <row r="92" spans="1:8" s="1" customFormat="1" ht="12.75" customHeight="1">
      <c r="A92" s="169"/>
      <c r="B92" s="163"/>
      <c r="C92" s="169" t="s">
        <v>737</v>
      </c>
      <c r="D92" s="169"/>
      <c r="E92" s="162" t="s">
        <v>42</v>
      </c>
      <c r="F92" s="184"/>
      <c r="G92" s="13">
        <v>0</v>
      </c>
      <c r="H92" s="3"/>
    </row>
    <row r="93" spans="1:8" s="1" customFormat="1" ht="12.75" customHeight="1">
      <c r="A93" s="169"/>
      <c r="B93" s="163"/>
      <c r="C93" s="169" t="s">
        <v>738</v>
      </c>
      <c r="D93" s="169"/>
      <c r="E93" s="162" t="s">
        <v>42</v>
      </c>
      <c r="F93" s="184"/>
      <c r="G93" s="13">
        <v>900</v>
      </c>
      <c r="H93" s="205" t="s">
        <v>359</v>
      </c>
    </row>
    <row r="94" spans="1:8" s="1" customFormat="1" ht="12.75" customHeight="1">
      <c r="A94" s="169"/>
      <c r="B94" s="163"/>
      <c r="C94" s="169" t="s">
        <v>739</v>
      </c>
      <c r="D94" s="169"/>
      <c r="E94" s="162" t="s">
        <v>42</v>
      </c>
      <c r="F94" s="184"/>
      <c r="G94" s="13">
        <v>0</v>
      </c>
      <c r="H94" s="3"/>
    </row>
    <row r="95" spans="1:8" s="1" customFormat="1" ht="12.75" customHeight="1">
      <c r="A95" s="169"/>
      <c r="B95" s="163" t="s">
        <v>740</v>
      </c>
      <c r="C95" s="169"/>
      <c r="D95" s="169"/>
      <c r="E95" s="162" t="s">
        <v>741</v>
      </c>
      <c r="F95" s="184"/>
      <c r="G95" s="13"/>
      <c r="H95" s="3"/>
    </row>
    <row r="96" spans="1:8" s="1" customFormat="1" ht="12.75" customHeight="1">
      <c r="A96" s="191"/>
      <c r="B96" s="195"/>
      <c r="C96" s="191"/>
      <c r="D96" s="191"/>
      <c r="E96" s="164"/>
      <c r="F96" s="184"/>
      <c r="G96" s="14"/>
      <c r="H96" s="3"/>
    </row>
    <row r="97" spans="1:8" s="1" customFormat="1" ht="12.75" customHeight="1">
      <c r="A97" s="169" t="s">
        <v>742</v>
      </c>
      <c r="B97" s="163"/>
      <c r="C97" s="169"/>
      <c r="D97" s="169"/>
      <c r="E97" s="167" t="s">
        <v>756</v>
      </c>
      <c r="F97" s="184"/>
      <c r="G97" s="58">
        <v>2.5</v>
      </c>
      <c r="H97" s="3" t="s">
        <v>3331</v>
      </c>
    </row>
    <row r="98" spans="1:8" s="1" customFormat="1" ht="12.75" customHeight="1">
      <c r="A98" s="23"/>
      <c r="B98" s="21"/>
      <c r="C98" s="23"/>
      <c r="D98" s="23"/>
      <c r="E98" s="23"/>
      <c r="F98" s="184"/>
      <c r="G98" s="184"/>
      <c r="H98" s="72" t="s">
        <v>346</v>
      </c>
    </row>
    <row r="99" spans="1:8" s="104" customFormat="1" ht="12.75" customHeight="1">
      <c r="A99" s="546"/>
      <c r="B99" s="546"/>
      <c r="C99" s="546"/>
      <c r="D99" s="546"/>
      <c r="E99" s="292"/>
      <c r="F99" s="292"/>
      <c r="H99" s="110"/>
    </row>
    <row r="100" spans="1:8" s="71" customFormat="1">
      <c r="E100" s="293"/>
      <c r="F100" s="293"/>
      <c r="G100" s="104"/>
      <c r="H100" s="205"/>
    </row>
    <row r="101" spans="1:8" s="71" customFormat="1">
      <c r="A101" s="546"/>
      <c r="B101" s="546"/>
      <c r="C101" s="546"/>
      <c r="D101" s="292"/>
      <c r="E101" s="104"/>
      <c r="F101" s="205"/>
    </row>
    <row r="102" spans="1:8" s="71" customFormat="1">
      <c r="D102" s="293"/>
      <c r="E102" s="104"/>
      <c r="F102" s="205"/>
    </row>
    <row r="103" spans="1:8" s="71" customFormat="1">
      <c r="A103" s="99"/>
      <c r="B103" s="99"/>
      <c r="C103" s="99"/>
      <c r="D103" s="100"/>
      <c r="E103" s="104"/>
      <c r="F103" s="205"/>
    </row>
    <row r="104" spans="1:8" s="71" customFormat="1">
      <c r="E104" s="293"/>
      <c r="F104" s="293"/>
      <c r="G104" s="104"/>
      <c r="H104" s="205"/>
    </row>
    <row r="105" spans="1:8">
      <c r="A105" s="127"/>
      <c r="B105" s="127"/>
      <c r="C105" s="127"/>
      <c r="D105" s="127"/>
      <c r="E105" s="127"/>
      <c r="F105" s="127"/>
      <c r="G105" s="127"/>
      <c r="H105" s="127"/>
    </row>
    <row r="106" spans="1:8">
      <c r="A106" s="127"/>
      <c r="B106" s="127"/>
      <c r="C106" s="127"/>
      <c r="D106" s="127"/>
      <c r="E106" s="127"/>
      <c r="F106" s="127"/>
      <c r="G106" s="127"/>
      <c r="H106" s="127"/>
    </row>
  </sheetData>
  <mergeCells count="5">
    <mergeCell ref="A16:D16"/>
    <mergeCell ref="H31:H32"/>
    <mergeCell ref="H4:H6"/>
    <mergeCell ref="H7:H10"/>
    <mergeCell ref="H11:H16"/>
  </mergeCell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785</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774</v>
      </c>
      <c r="H18" s="3"/>
    </row>
    <row r="19" spans="1:8" s="1" customFormat="1" ht="12.75" customHeight="1">
      <c r="A19" s="169"/>
      <c r="B19" s="169" t="s">
        <v>80</v>
      </c>
      <c r="C19" s="169"/>
      <c r="D19" s="169"/>
      <c r="E19" s="162" t="s">
        <v>1</v>
      </c>
      <c r="F19" s="172"/>
      <c r="G19" s="173" t="s">
        <v>775</v>
      </c>
      <c r="H19" s="3"/>
    </row>
    <row r="20" spans="1:8" s="1" customFormat="1" ht="12.75" customHeight="1">
      <c r="A20" s="169"/>
      <c r="B20" s="169" t="s">
        <v>79</v>
      </c>
      <c r="C20" s="169"/>
      <c r="D20" s="169"/>
      <c r="E20" s="162" t="s">
        <v>78</v>
      </c>
      <c r="F20" s="172"/>
      <c r="G20" s="173">
        <v>9</v>
      </c>
      <c r="H20" s="121" t="s">
        <v>784</v>
      </c>
    </row>
    <row r="21" spans="1:8" s="1" customFormat="1" ht="12.75" customHeight="1">
      <c r="A21" s="169"/>
      <c r="B21" s="169" t="s">
        <v>77</v>
      </c>
      <c r="C21" s="169"/>
      <c r="D21" s="169"/>
      <c r="E21" s="162" t="s">
        <v>76</v>
      </c>
      <c r="F21" s="172"/>
      <c r="G21" s="173">
        <v>5200</v>
      </c>
      <c r="H21" s="121" t="s">
        <v>783</v>
      </c>
    </row>
    <row r="22" spans="1:8" s="1" customFormat="1" ht="12.75" customHeight="1">
      <c r="A22" s="169"/>
      <c r="B22" s="169" t="s">
        <v>75</v>
      </c>
      <c r="C22" s="169"/>
      <c r="D22" s="169"/>
      <c r="E22" s="162" t="s">
        <v>74</v>
      </c>
      <c r="F22" s="170"/>
      <c r="G22" s="174">
        <v>1880</v>
      </c>
      <c r="H22" s="203" t="s">
        <v>933</v>
      </c>
    </row>
    <row r="23" spans="1:8" s="1" customFormat="1" ht="12.75" customHeight="1">
      <c r="A23" s="169"/>
      <c r="B23" s="169" t="s">
        <v>73</v>
      </c>
      <c r="C23" s="169"/>
      <c r="D23" s="169"/>
      <c r="E23" s="162" t="s">
        <v>49</v>
      </c>
      <c r="F23" s="170"/>
      <c r="G23" s="174">
        <v>10</v>
      </c>
      <c r="H23" s="20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21.1</v>
      </c>
      <c r="H30" s="121" t="s">
        <v>773</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row>
    <row r="78" spans="1:8" s="1" customFormat="1" ht="12.75" customHeight="1">
      <c r="A78" s="169"/>
      <c r="B78" s="163"/>
      <c r="C78" s="169" t="s">
        <v>732</v>
      </c>
      <c r="D78" s="169"/>
      <c r="E78" s="162" t="s">
        <v>49</v>
      </c>
      <c r="F78" s="184"/>
      <c r="G78" s="189">
        <v>0</v>
      </c>
    </row>
    <row r="79" spans="1:8" s="1" customFormat="1" ht="12.75" customHeight="1">
      <c r="A79" s="169"/>
      <c r="B79" s="163"/>
      <c r="C79" s="169" t="s">
        <v>733</v>
      </c>
      <c r="D79" s="169"/>
      <c r="E79" s="162" t="s">
        <v>49</v>
      </c>
      <c r="F79" s="184"/>
      <c r="G79" s="189">
        <v>1</v>
      </c>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9615</v>
      </c>
      <c r="H82" s="3" t="s">
        <v>772</v>
      </c>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650</v>
      </c>
      <c r="H84" s="3" t="s">
        <v>773</v>
      </c>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v>80000</v>
      </c>
      <c r="H86" s="3" t="s">
        <v>760</v>
      </c>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row r="91" spans="1:8">
      <c r="D91" s="90" t="s">
        <v>782</v>
      </c>
    </row>
    <row r="92" spans="1:8">
      <c r="D92" s="209" t="s">
        <v>776</v>
      </c>
    </row>
    <row r="93" spans="1:8">
      <c r="D93" s="209" t="s">
        <v>777</v>
      </c>
    </row>
    <row r="94" spans="1:8">
      <c r="D94" s="209" t="s">
        <v>778</v>
      </c>
    </row>
    <row r="95" spans="1:8">
      <c r="D95" s="209" t="s">
        <v>779</v>
      </c>
    </row>
    <row r="96" spans="1:8">
      <c r="D96" s="209" t="s">
        <v>780</v>
      </c>
    </row>
    <row r="97" spans="4:4">
      <c r="D97" s="209" t="s">
        <v>781</v>
      </c>
    </row>
  </sheetData>
  <mergeCells count="2">
    <mergeCell ref="H4:H6"/>
    <mergeCell ref="A5:D5"/>
  </mergeCells>
  <pageMargins left="0.7" right="0.7" top="0.75" bottom="0.75" header="0.3" footer="0.3"/>
  <pageSetup orientation="portrait" horizontalDpi="0" verticalDpi="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787</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244</v>
      </c>
      <c r="H18" s="3"/>
    </row>
    <row r="19" spans="1:8" s="1" customFormat="1" ht="12.75" customHeight="1">
      <c r="A19" s="169"/>
      <c r="B19" s="169" t="s">
        <v>80</v>
      </c>
      <c r="C19" s="169"/>
      <c r="D19" s="169"/>
      <c r="E19" s="162" t="s">
        <v>1</v>
      </c>
      <c r="F19" s="172"/>
      <c r="G19" s="173" t="s">
        <v>786</v>
      </c>
      <c r="H19" s="3"/>
    </row>
    <row r="20" spans="1:8" s="1" customFormat="1" ht="12.75" customHeight="1">
      <c r="A20" s="169"/>
      <c r="B20" s="169" t="s">
        <v>79</v>
      </c>
      <c r="C20" s="169"/>
      <c r="D20" s="169"/>
      <c r="E20" s="162" t="s">
        <v>78</v>
      </c>
      <c r="F20" s="172"/>
      <c r="G20" s="173">
        <v>26</v>
      </c>
      <c r="H20" s="121" t="s">
        <v>986</v>
      </c>
    </row>
    <row r="21" spans="1:8" s="1" customFormat="1" ht="12.75" customHeight="1">
      <c r="A21" s="169"/>
      <c r="B21" s="169" t="s">
        <v>77</v>
      </c>
      <c r="C21" s="169"/>
      <c r="D21" s="169"/>
      <c r="E21" s="162" t="s">
        <v>76</v>
      </c>
      <c r="F21" s="172"/>
      <c r="G21" s="173">
        <v>10176</v>
      </c>
      <c r="H21" s="121" t="s">
        <v>788</v>
      </c>
    </row>
    <row r="22" spans="1:8" s="1" customFormat="1" ht="12.75" customHeight="1">
      <c r="A22" s="169"/>
      <c r="B22" s="169" t="s">
        <v>75</v>
      </c>
      <c r="C22" s="169"/>
      <c r="D22" s="169"/>
      <c r="E22" s="162" t="s">
        <v>74</v>
      </c>
      <c r="F22" s="170"/>
      <c r="G22" s="174">
        <v>2170</v>
      </c>
      <c r="H22" s="203" t="s">
        <v>934</v>
      </c>
    </row>
    <row r="23" spans="1:8" s="1" customFormat="1" ht="12.75" customHeight="1">
      <c r="A23" s="169"/>
      <c r="B23" s="169" t="s">
        <v>73</v>
      </c>
      <c r="C23" s="169"/>
      <c r="D23" s="169"/>
      <c r="E23" s="162" t="s">
        <v>49</v>
      </c>
      <c r="F23" s="170"/>
      <c r="G23" s="174">
        <v>10</v>
      </c>
      <c r="H23" s="20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29</v>
      </c>
      <c r="H30" s="121" t="s">
        <v>790</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0</v>
      </c>
      <c r="H65" s="3"/>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1</v>
      </c>
      <c r="H67" s="3" t="s">
        <v>402</v>
      </c>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c r="H69" s="3"/>
    </row>
    <row r="70" spans="1:8" s="1" customFormat="1" ht="12.75" customHeight="1">
      <c r="A70" s="169"/>
      <c r="B70" s="187"/>
      <c r="C70" s="187" t="s">
        <v>754</v>
      </c>
      <c r="D70" s="169"/>
      <c r="E70" s="162" t="s">
        <v>1</v>
      </c>
      <c r="F70" s="184"/>
      <c r="G70" s="13"/>
      <c r="H70" s="3"/>
    </row>
    <row r="71" spans="1:8" s="1" customFormat="1" ht="12.75" customHeight="1">
      <c r="A71" s="169"/>
      <c r="B71" s="187"/>
      <c r="C71" s="187" t="s">
        <v>755</v>
      </c>
      <c r="D71" s="169"/>
      <c r="E71" s="162" t="s">
        <v>1</v>
      </c>
      <c r="F71" s="184"/>
      <c r="G71" s="13"/>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87">
        <v>3697</v>
      </c>
      <c r="H82" s="3" t="s">
        <v>464</v>
      </c>
    </row>
    <row r="83" spans="1:8" s="1" customFormat="1" ht="12.75" customHeight="1">
      <c r="A83" s="169"/>
      <c r="B83" s="163"/>
      <c r="C83" s="169" t="s">
        <v>737</v>
      </c>
      <c r="D83" s="169"/>
      <c r="E83" s="162" t="s">
        <v>42</v>
      </c>
      <c r="F83" s="184"/>
      <c r="G83" s="13">
        <v>0</v>
      </c>
      <c r="H83" s="3"/>
    </row>
    <row r="84" spans="1:8">
      <c r="A84" s="169"/>
      <c r="B84" s="163"/>
      <c r="C84" s="169" t="s">
        <v>738</v>
      </c>
      <c r="D84" s="169"/>
      <c r="E84" s="162" t="s">
        <v>42</v>
      </c>
      <c r="F84" s="184"/>
      <c r="G84" s="13">
        <v>460</v>
      </c>
      <c r="H84" s="3" t="s">
        <v>789</v>
      </c>
    </row>
    <row r="85" spans="1:8">
      <c r="A85" s="169"/>
      <c r="B85" s="163"/>
      <c r="C85" s="169" t="s">
        <v>739</v>
      </c>
      <c r="D85" s="169"/>
      <c r="E85" s="162" t="s">
        <v>42</v>
      </c>
      <c r="F85" s="184"/>
      <c r="G85" s="13">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H92"/>
  <sheetViews>
    <sheetView showGridLines="0" workbookViewId="0"/>
  </sheetViews>
  <sheetFormatPr defaultColWidth="8.85546875" defaultRowHeight="12.75"/>
  <cols>
    <col min="1" max="7" width="8.85546875" style="1"/>
    <col min="8" max="8" width="83.8554687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90" t="s">
        <v>820</v>
      </c>
    </row>
    <row r="5" spans="1:8" ht="12.75" customHeight="1">
      <c r="A5" s="750" t="s">
        <v>41</v>
      </c>
      <c r="B5" s="750"/>
      <c r="C5" s="750"/>
      <c r="D5" s="750"/>
      <c r="E5" s="4" t="s">
        <v>40</v>
      </c>
      <c r="F5" s="3"/>
      <c r="G5" s="55"/>
      <c r="H5" s="791"/>
    </row>
    <row r="6" spans="1:8" ht="12.75" customHeight="1">
      <c r="A6" s="168"/>
      <c r="B6" s="168"/>
      <c r="C6" s="168"/>
      <c r="D6" s="168"/>
      <c r="E6" s="3"/>
      <c r="F6" s="3"/>
      <c r="G6" s="55"/>
      <c r="H6" s="791"/>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244</v>
      </c>
    </row>
    <row r="19" spans="1:8" ht="12.75" customHeight="1">
      <c r="A19" s="169"/>
      <c r="B19" s="169" t="s">
        <v>80</v>
      </c>
      <c r="C19" s="169"/>
      <c r="D19" s="169"/>
      <c r="E19" s="162" t="s">
        <v>1</v>
      </c>
      <c r="F19" s="172"/>
      <c r="G19" s="38" t="s">
        <v>324</v>
      </c>
    </row>
    <row r="20" spans="1:8" ht="12.75" customHeight="1">
      <c r="A20" s="169"/>
      <c r="B20" s="169" t="s">
        <v>79</v>
      </c>
      <c r="C20" s="169"/>
      <c r="D20" s="169"/>
      <c r="E20" s="162" t="s">
        <v>78</v>
      </c>
      <c r="F20" s="172"/>
      <c r="G20" s="38">
        <v>37</v>
      </c>
      <c r="H20" s="121" t="s">
        <v>984</v>
      </c>
    </row>
    <row r="21" spans="1:8" ht="12.75" customHeight="1">
      <c r="A21" s="169"/>
      <c r="B21" s="169" t="s">
        <v>77</v>
      </c>
      <c r="C21" s="169"/>
      <c r="D21" s="169"/>
      <c r="E21" s="162" t="s">
        <v>76</v>
      </c>
      <c r="F21" s="172"/>
      <c r="G21" s="38">
        <v>7250</v>
      </c>
      <c r="H21" s="121" t="s">
        <v>429</v>
      </c>
    </row>
    <row r="22" spans="1:8" ht="12.75" customHeight="1">
      <c r="A22" s="169"/>
      <c r="B22" s="169" t="s">
        <v>75</v>
      </c>
      <c r="C22" s="169"/>
      <c r="D22" s="169"/>
      <c r="E22" s="162" t="s">
        <v>74</v>
      </c>
      <c r="F22" s="170"/>
      <c r="G22" s="38">
        <v>1220</v>
      </c>
      <c r="H22" s="789" t="s">
        <v>935</v>
      </c>
    </row>
    <row r="23" spans="1:8" ht="12.75" customHeight="1">
      <c r="A23" s="169"/>
      <c r="B23" s="169" t="s">
        <v>73</v>
      </c>
      <c r="C23" s="169"/>
      <c r="D23" s="169"/>
      <c r="E23" s="162" t="s">
        <v>49</v>
      </c>
      <c r="F23" s="170"/>
      <c r="G23" s="38">
        <v>10</v>
      </c>
      <c r="H23" s="789"/>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38"/>
      <c r="H25" s="125"/>
    </row>
    <row r="26" spans="1:8" ht="12.75" customHeight="1">
      <c r="A26" s="169"/>
      <c r="B26" s="169" t="s">
        <v>745</v>
      </c>
      <c r="C26" s="169"/>
      <c r="D26" s="169"/>
      <c r="E26" s="162" t="s">
        <v>746</v>
      </c>
      <c r="F26" s="170"/>
      <c r="G26" s="38"/>
      <c r="H26" s="125"/>
    </row>
    <row r="27" spans="1:8" ht="12.75" customHeight="1">
      <c r="A27" s="169"/>
      <c r="B27" s="169" t="s">
        <v>437</v>
      </c>
      <c r="C27" s="169"/>
      <c r="D27" s="169"/>
      <c r="E27" s="162" t="s">
        <v>72</v>
      </c>
      <c r="F27" s="170"/>
      <c r="G27" s="58"/>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13.5</v>
      </c>
      <c r="H30" s="3" t="s">
        <v>430</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58"/>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v>0.3</v>
      </c>
      <c r="H61" s="3" t="s">
        <v>3348</v>
      </c>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8" ht="12.75" customHeight="1">
      <c r="A65" s="169"/>
      <c r="B65" s="187"/>
      <c r="C65" s="187" t="s">
        <v>750</v>
      </c>
      <c r="D65" s="169"/>
      <c r="E65" s="162" t="s">
        <v>1</v>
      </c>
      <c r="F65" s="184"/>
      <c r="G65" s="13">
        <v>0</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1</v>
      </c>
      <c r="H67" s="3" t="s">
        <v>402</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14"/>
    </row>
    <row r="73" spans="1:8" ht="12.75" customHeight="1">
      <c r="A73" s="169" t="s">
        <v>728</v>
      </c>
      <c r="B73" s="187"/>
      <c r="C73" s="187"/>
      <c r="D73" s="169"/>
      <c r="E73" s="162" t="s">
        <v>1</v>
      </c>
      <c r="F73" s="184"/>
      <c r="G73" s="199"/>
    </row>
    <row r="74" spans="1:8" ht="12.75" customHeight="1">
      <c r="A74" s="191"/>
      <c r="B74" s="192"/>
      <c r="C74" s="192"/>
      <c r="D74" s="191"/>
      <c r="E74" s="164"/>
      <c r="F74" s="184"/>
      <c r="G74" s="6"/>
    </row>
    <row r="75" spans="1:8" ht="12.75" customHeight="1">
      <c r="A75" s="191" t="s">
        <v>729</v>
      </c>
      <c r="B75" s="192"/>
      <c r="C75" s="191"/>
      <c r="D75" s="191"/>
      <c r="E75" s="164"/>
      <c r="F75" s="184"/>
      <c r="G75" s="6"/>
    </row>
    <row r="76" spans="1:8" ht="12.75" customHeight="1">
      <c r="A76" s="191"/>
      <c r="B76" s="195" t="s">
        <v>730</v>
      </c>
      <c r="C76" s="191"/>
      <c r="D76" s="191"/>
      <c r="E76" s="164"/>
      <c r="F76" s="184"/>
      <c r="G76" s="6"/>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87">
        <v>3697</v>
      </c>
      <c r="H82" s="3" t="s">
        <v>464</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800</v>
      </c>
      <c r="H84" s="3" t="s">
        <v>3349</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row r="91" spans="1:8" ht="12.75" customHeight="1"/>
    <row r="92" spans="1:8" ht="12.75" customHeight="1"/>
  </sheetData>
  <mergeCells count="3">
    <mergeCell ref="A5:D5"/>
    <mergeCell ref="H22:H23"/>
    <mergeCell ref="H4:H6"/>
  </mergeCell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3095</v>
      </c>
    </row>
    <row r="5" spans="1:8" s="1" customFormat="1" ht="12.75" customHeight="1">
      <c r="A5" s="750" t="s">
        <v>41</v>
      </c>
      <c r="B5" s="750"/>
      <c r="C5" s="750"/>
      <c r="D5" s="750"/>
      <c r="E5" s="4" t="s">
        <v>40</v>
      </c>
      <c r="F5" s="3"/>
      <c r="G5" s="548"/>
      <c r="H5" s="758"/>
    </row>
    <row r="6" spans="1:8" s="1" customFormat="1" ht="12.75" customHeight="1">
      <c r="A6" s="548"/>
      <c r="B6" s="548"/>
      <c r="C6" s="548"/>
      <c r="D6" s="548"/>
      <c r="E6" s="3"/>
      <c r="F6" s="3"/>
      <c r="G6" s="54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244</v>
      </c>
      <c r="H18" s="3"/>
    </row>
    <row r="19" spans="1:8" s="1" customFormat="1" ht="12.75" customHeight="1">
      <c r="A19" s="169"/>
      <c r="B19" s="169" t="s">
        <v>80</v>
      </c>
      <c r="C19" s="169"/>
      <c r="D19" s="169"/>
      <c r="E19" s="162" t="s">
        <v>1</v>
      </c>
      <c r="F19" s="172"/>
      <c r="G19" s="22" t="s">
        <v>3094</v>
      </c>
      <c r="H19" s="3"/>
    </row>
    <row r="20" spans="1:8" s="1" customFormat="1" ht="12.75" customHeight="1">
      <c r="A20" s="169"/>
      <c r="B20" s="169" t="s">
        <v>79</v>
      </c>
      <c r="C20" s="169"/>
      <c r="D20" s="169"/>
      <c r="E20" s="162" t="s">
        <v>78</v>
      </c>
      <c r="F20" s="172"/>
      <c r="G20" s="75">
        <v>21</v>
      </c>
      <c r="H20" s="3" t="s">
        <v>3096</v>
      </c>
    </row>
    <row r="21" spans="1:8" s="1" customFormat="1" ht="12.75" customHeight="1">
      <c r="A21" s="169"/>
      <c r="B21" s="169" t="s">
        <v>77</v>
      </c>
      <c r="C21" s="169"/>
      <c r="D21" s="169"/>
      <c r="E21" s="162" t="s">
        <v>76</v>
      </c>
      <c r="F21" s="172"/>
      <c r="G21" s="75">
        <v>15590</v>
      </c>
      <c r="H21" s="121" t="s">
        <v>3097</v>
      </c>
    </row>
    <row r="22" spans="1:8" s="1" customFormat="1" ht="12.75" customHeight="1">
      <c r="A22" s="169"/>
      <c r="B22" s="169" t="s">
        <v>75</v>
      </c>
      <c r="C22" s="169"/>
      <c r="D22" s="169"/>
      <c r="E22" s="162" t="s">
        <v>74</v>
      </c>
      <c r="F22" s="170"/>
      <c r="G22" s="38">
        <v>1220</v>
      </c>
      <c r="H22" s="789" t="s">
        <v>935</v>
      </c>
    </row>
    <row r="23" spans="1:8" s="1" customFormat="1" ht="12.75" customHeight="1">
      <c r="A23" s="169"/>
      <c r="B23" s="169" t="s">
        <v>73</v>
      </c>
      <c r="C23" s="169"/>
      <c r="D23" s="169"/>
      <c r="E23" s="162" t="s">
        <v>49</v>
      </c>
      <c r="F23" s="170"/>
      <c r="G23" s="38">
        <v>10</v>
      </c>
      <c r="H23" s="789"/>
    </row>
    <row r="24" spans="1:8" s="1" customFormat="1" ht="12.75" customHeight="1">
      <c r="A24" s="169"/>
      <c r="B24" s="169" t="s">
        <v>743</v>
      </c>
      <c r="C24" s="169"/>
      <c r="D24" s="169"/>
      <c r="E24" s="162" t="s">
        <v>49</v>
      </c>
      <c r="F24" s="170"/>
      <c r="G24" s="38"/>
      <c r="H24" s="125"/>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5"/>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36.4</v>
      </c>
      <c r="H30" s="3" t="s">
        <v>3098</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c r="H48" s="125"/>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0</v>
      </c>
      <c r="H65" s="3"/>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1</v>
      </c>
      <c r="H67" s="3" t="s">
        <v>402</v>
      </c>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c r="H69" s="3"/>
    </row>
    <row r="70" spans="1:8" s="1" customFormat="1" ht="12.75" customHeight="1">
      <c r="A70" s="169"/>
      <c r="B70" s="187"/>
      <c r="C70" s="187" t="s">
        <v>754</v>
      </c>
      <c r="D70" s="169"/>
      <c r="E70" s="162" t="s">
        <v>1</v>
      </c>
      <c r="F70" s="184"/>
      <c r="G70" s="13"/>
      <c r="H70" s="3"/>
    </row>
    <row r="71" spans="1:8" s="1" customFormat="1" ht="12.75" customHeight="1">
      <c r="A71" s="169"/>
      <c r="B71" s="187"/>
      <c r="C71" s="187" t="s">
        <v>755</v>
      </c>
      <c r="D71" s="169"/>
      <c r="E71" s="162" t="s">
        <v>1</v>
      </c>
      <c r="F71" s="184"/>
      <c r="G71" s="13"/>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3697</v>
      </c>
      <c r="H82" s="3" t="s">
        <v>464</v>
      </c>
    </row>
    <row r="83" spans="1:8" s="1" customFormat="1" ht="12.75" customHeight="1">
      <c r="A83" s="169"/>
      <c r="B83" s="163"/>
      <c r="C83" s="169" t="s">
        <v>737</v>
      </c>
      <c r="D83" s="169"/>
      <c r="E83" s="162" t="s">
        <v>42</v>
      </c>
      <c r="F83" s="184"/>
      <c r="G83" s="29">
        <v>0</v>
      </c>
      <c r="H83" s="3"/>
    </row>
    <row r="84" spans="1:8" s="1" customFormat="1" ht="12.75" customHeight="1">
      <c r="A84" s="169"/>
      <c r="B84" s="163"/>
      <c r="C84" s="169" t="s">
        <v>738</v>
      </c>
      <c r="D84" s="169"/>
      <c r="E84" s="162" t="s">
        <v>42</v>
      </c>
      <c r="F84" s="184"/>
      <c r="G84" s="22">
        <v>300</v>
      </c>
      <c r="H84" s="3" t="s">
        <v>3349</v>
      </c>
    </row>
    <row r="85" spans="1:8" s="1" customFormat="1" ht="12.75" customHeight="1">
      <c r="A85" s="169"/>
      <c r="B85" s="163"/>
      <c r="C85" s="169" t="s">
        <v>739</v>
      </c>
      <c r="D85" s="169"/>
      <c r="E85" s="162" t="s">
        <v>42</v>
      </c>
      <c r="F85" s="184"/>
      <c r="G85" s="22">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90"/>
  <sheetViews>
    <sheetView showGridLines="0" workbookViewId="0"/>
  </sheetViews>
  <sheetFormatPr defaultRowHeight="15"/>
  <cols>
    <col min="4" max="4" width="34.140625" customWidth="1"/>
    <col min="6" max="6" width="7.7109375" customWidth="1"/>
    <col min="8" max="8" width="138.140625" style="127" customWidth="1"/>
    <col min="10" max="10" width="11.140625" bestFit="1" customWidth="1"/>
    <col min="11" max="11" width="8.42578125" bestFit="1" customWidth="1"/>
    <col min="12" max="12" width="10.85546875" bestFit="1" customWidth="1"/>
  </cols>
  <sheetData>
    <row r="1" spans="1:11" s="43" customFormat="1" ht="19.5" customHeight="1">
      <c r="A1" s="43" t="s">
        <v>94</v>
      </c>
      <c r="H1" s="122"/>
    </row>
    <row r="2" spans="1:11" s="42" customFormat="1" ht="12.75" customHeight="1">
      <c r="H2" s="123"/>
    </row>
    <row r="3" spans="1:11" s="5" customFormat="1" ht="14.1" customHeight="1">
      <c r="A3" s="5" t="s">
        <v>93</v>
      </c>
      <c r="H3" s="124"/>
    </row>
    <row r="4" spans="1:11" s="42" customFormat="1" ht="12.75" customHeight="1">
      <c r="A4" s="123"/>
      <c r="B4" s="123"/>
      <c r="C4" s="123"/>
      <c r="D4" s="123"/>
      <c r="E4" s="123"/>
      <c r="F4" s="123"/>
      <c r="H4" s="757" t="s">
        <v>703</v>
      </c>
    </row>
    <row r="5" spans="1:11" s="1" customFormat="1" ht="12.75" customHeight="1">
      <c r="A5" s="750" t="s">
        <v>41</v>
      </c>
      <c r="B5" s="750"/>
      <c r="C5" s="750"/>
      <c r="D5" s="750"/>
      <c r="E5" s="4" t="s">
        <v>40</v>
      </c>
      <c r="F5" s="3"/>
      <c r="G5" s="130"/>
      <c r="H5" s="758"/>
    </row>
    <row r="6" spans="1:11" s="1" customFormat="1" ht="12.75" customHeight="1">
      <c r="A6" s="168"/>
      <c r="B6" s="168"/>
      <c r="C6" s="168"/>
      <c r="D6" s="168"/>
      <c r="E6" s="3"/>
      <c r="F6" s="3"/>
      <c r="G6" s="130"/>
      <c r="H6" s="758"/>
    </row>
    <row r="7" spans="1:11" s="1" customFormat="1" ht="12.75" customHeight="1">
      <c r="A7" s="169" t="s">
        <v>92</v>
      </c>
      <c r="B7" s="169"/>
      <c r="C7" s="169"/>
      <c r="D7" s="169"/>
      <c r="E7" s="170"/>
      <c r="F7" s="170"/>
      <c r="G7" s="8"/>
      <c r="H7" s="758"/>
    </row>
    <row r="8" spans="1:11" s="1" customFormat="1" ht="12.75" customHeight="1">
      <c r="A8" s="166" t="s">
        <v>91</v>
      </c>
      <c r="B8" s="169"/>
      <c r="C8" s="169"/>
      <c r="D8" s="169"/>
      <c r="E8" s="170"/>
      <c r="F8" s="170"/>
      <c r="G8" s="8"/>
      <c r="H8" s="4" t="s">
        <v>535</v>
      </c>
      <c r="K8" s="109"/>
    </row>
    <row r="9" spans="1:11" s="1" customFormat="1" ht="12.75" customHeight="1">
      <c r="A9" s="169"/>
      <c r="B9" s="171" t="s">
        <v>90</v>
      </c>
      <c r="C9" s="171"/>
      <c r="D9" s="171"/>
      <c r="E9" s="162" t="s">
        <v>1</v>
      </c>
      <c r="F9" s="172"/>
      <c r="G9" s="38"/>
      <c r="H9" s="3"/>
    </row>
    <row r="10" spans="1:11" s="1" customFormat="1" ht="12.75" customHeight="1">
      <c r="A10" s="169"/>
      <c r="B10" s="171" t="s">
        <v>89</v>
      </c>
      <c r="C10" s="171"/>
      <c r="D10" s="171"/>
      <c r="E10" s="162" t="s">
        <v>1</v>
      </c>
      <c r="F10" s="172"/>
      <c r="G10" s="38"/>
      <c r="H10" s="3"/>
      <c r="K10" s="109"/>
    </row>
    <row r="11" spans="1:11" s="1" customFormat="1" ht="12.75" customHeight="1">
      <c r="A11" s="169"/>
      <c r="B11" s="171" t="s">
        <v>88</v>
      </c>
      <c r="C11" s="171"/>
      <c r="D11" s="171"/>
      <c r="E11" s="162" t="s">
        <v>1</v>
      </c>
      <c r="F11" s="172"/>
      <c r="G11" s="38"/>
      <c r="H11" s="3"/>
    </row>
    <row r="12" spans="1:11" s="1" customFormat="1" ht="12.75" customHeight="1">
      <c r="A12" s="169"/>
      <c r="B12" s="171" t="s">
        <v>87</v>
      </c>
      <c r="C12" s="171"/>
      <c r="D12" s="171"/>
      <c r="E12" s="162" t="s">
        <v>1</v>
      </c>
      <c r="F12" s="172"/>
      <c r="G12" s="38"/>
      <c r="H12" s="3"/>
    </row>
    <row r="13" spans="1:11" s="1" customFormat="1" ht="12.75" customHeight="1">
      <c r="A13" s="169"/>
      <c r="B13" s="171" t="s">
        <v>86</v>
      </c>
      <c r="C13" s="171"/>
      <c r="D13" s="171"/>
      <c r="E13" s="162" t="s">
        <v>1</v>
      </c>
      <c r="F13" s="172"/>
      <c r="G13" s="38"/>
      <c r="H13" s="3"/>
    </row>
    <row r="14" spans="1:11" s="1" customFormat="1" ht="12.75" customHeight="1">
      <c r="A14" s="169"/>
      <c r="B14" s="171" t="s">
        <v>85</v>
      </c>
      <c r="C14" s="171"/>
      <c r="D14" s="171"/>
      <c r="E14" s="162" t="s">
        <v>1</v>
      </c>
      <c r="F14" s="172"/>
      <c r="G14" s="38"/>
      <c r="H14" s="3"/>
    </row>
    <row r="15" spans="1:11" s="1" customFormat="1" ht="12.75" customHeight="1">
      <c r="A15" s="169"/>
      <c r="B15" s="170" t="s">
        <v>84</v>
      </c>
      <c r="C15" s="171"/>
      <c r="D15" s="171"/>
      <c r="E15" s="162" t="s">
        <v>1</v>
      </c>
      <c r="F15" s="172"/>
      <c r="G15" s="38">
        <v>1</v>
      </c>
      <c r="H15" s="3" t="s">
        <v>608</v>
      </c>
    </row>
    <row r="16" spans="1:11" s="1" customFormat="1" ht="12.75" customHeight="1">
      <c r="A16" s="169"/>
      <c r="B16" s="169"/>
      <c r="C16" s="169"/>
      <c r="D16" s="169"/>
      <c r="E16" s="165"/>
      <c r="F16" s="172"/>
      <c r="G16" s="41"/>
      <c r="H16" s="3"/>
    </row>
    <row r="17" spans="1:8" s="1" customFormat="1" ht="12.75" customHeight="1">
      <c r="A17" s="169" t="s">
        <v>83</v>
      </c>
      <c r="B17" s="169"/>
      <c r="C17" s="169"/>
      <c r="D17" s="169"/>
      <c r="E17" s="162"/>
      <c r="F17" s="172"/>
      <c r="G17" s="24"/>
      <c r="H17" s="3"/>
    </row>
    <row r="18" spans="1:8" s="1" customFormat="1" ht="12.75" customHeight="1">
      <c r="A18" s="169"/>
      <c r="B18" s="169" t="s">
        <v>82</v>
      </c>
      <c r="C18" s="169"/>
      <c r="D18" s="169"/>
      <c r="E18" s="162" t="s">
        <v>1</v>
      </c>
      <c r="F18" s="172"/>
      <c r="G18" s="38" t="s">
        <v>244</v>
      </c>
      <c r="H18" s="3"/>
    </row>
    <row r="19" spans="1:8" s="1" customFormat="1" ht="12.75" customHeight="1">
      <c r="A19" s="169"/>
      <c r="B19" s="169" t="s">
        <v>80</v>
      </c>
      <c r="C19" s="169"/>
      <c r="D19" s="169"/>
      <c r="E19" s="162" t="s">
        <v>1</v>
      </c>
      <c r="F19" s="172"/>
      <c r="G19" s="38" t="s">
        <v>610</v>
      </c>
      <c r="H19" s="3"/>
    </row>
    <row r="20" spans="1:8" s="1" customFormat="1" ht="12.75" customHeight="1">
      <c r="A20" s="169"/>
      <c r="B20" s="169" t="s">
        <v>79</v>
      </c>
      <c r="C20" s="169"/>
      <c r="D20" s="169"/>
      <c r="E20" s="162" t="s">
        <v>78</v>
      </c>
      <c r="F20" s="172"/>
      <c r="G20" s="38">
        <v>33</v>
      </c>
      <c r="H20" s="3" t="s">
        <v>704</v>
      </c>
    </row>
    <row r="21" spans="1:8" s="1" customFormat="1" ht="12.75" customHeight="1">
      <c r="A21" s="169"/>
      <c r="B21" s="169" t="s">
        <v>77</v>
      </c>
      <c r="C21" s="169"/>
      <c r="D21" s="169"/>
      <c r="E21" s="162" t="s">
        <v>76</v>
      </c>
      <c r="F21" s="172"/>
      <c r="G21" s="38">
        <v>2000</v>
      </c>
      <c r="H21" s="121" t="s">
        <v>609</v>
      </c>
    </row>
    <row r="22" spans="1:8" s="1" customFormat="1" ht="12.75" customHeight="1">
      <c r="A22" s="169"/>
      <c r="B22" s="169" t="s">
        <v>75</v>
      </c>
      <c r="C22" s="169"/>
      <c r="D22" s="169"/>
      <c r="E22" s="162" t="s">
        <v>74</v>
      </c>
      <c r="F22" s="170"/>
      <c r="G22" s="38">
        <v>1220</v>
      </c>
      <c r="H22" s="789" t="s">
        <v>935</v>
      </c>
    </row>
    <row r="23" spans="1:8" s="1" customFormat="1" ht="12.75" customHeight="1">
      <c r="A23" s="169"/>
      <c r="B23" s="169" t="s">
        <v>73</v>
      </c>
      <c r="C23" s="169"/>
      <c r="D23" s="169"/>
      <c r="E23" s="162" t="s">
        <v>49</v>
      </c>
      <c r="F23" s="170"/>
      <c r="G23" s="38">
        <v>10</v>
      </c>
      <c r="H23" s="789"/>
    </row>
    <row r="24" spans="1:8" s="1" customFormat="1" ht="12.75" customHeight="1">
      <c r="A24" s="169"/>
      <c r="B24" s="169" t="s">
        <v>743</v>
      </c>
      <c r="C24" s="169"/>
      <c r="D24" s="169"/>
      <c r="E24" s="162" t="s">
        <v>49</v>
      </c>
      <c r="F24" s="170"/>
      <c r="G24" s="38"/>
      <c r="H24" s="125"/>
    </row>
    <row r="25" spans="1:8" s="1" customFormat="1" ht="12.75" customHeight="1">
      <c r="A25" s="169"/>
      <c r="B25" s="169" t="s">
        <v>744</v>
      </c>
      <c r="C25" s="169"/>
      <c r="D25" s="169"/>
      <c r="E25" s="162" t="s">
        <v>436</v>
      </c>
      <c r="F25" s="170"/>
      <c r="G25" s="38"/>
      <c r="H25" s="125"/>
    </row>
    <row r="26" spans="1:8" s="1" customFormat="1" ht="12.75" customHeight="1">
      <c r="A26" s="169"/>
      <c r="B26" s="169" t="s">
        <v>745</v>
      </c>
      <c r="C26" s="169"/>
      <c r="D26" s="169"/>
      <c r="E26" s="162" t="s">
        <v>746</v>
      </c>
      <c r="F26" s="170"/>
      <c r="G26" s="38"/>
      <c r="H26" s="125"/>
    </row>
    <row r="27" spans="1:8" s="1" customFormat="1" ht="12.75" customHeight="1">
      <c r="A27" s="169"/>
      <c r="B27" s="169" t="s">
        <v>437</v>
      </c>
      <c r="C27" s="169"/>
      <c r="D27" s="169"/>
      <c r="E27" s="162" t="s">
        <v>72</v>
      </c>
      <c r="F27" s="170"/>
      <c r="G27" s="58"/>
      <c r="H27" s="125"/>
    </row>
    <row r="28" spans="1:8" s="1" customFormat="1" ht="12.75" customHeight="1">
      <c r="A28" s="169"/>
      <c r="B28" s="169"/>
      <c r="C28" s="169"/>
      <c r="D28" s="169"/>
      <c r="E28" s="162"/>
      <c r="F28" s="170"/>
      <c r="G28" s="24"/>
      <c r="H28" s="3"/>
    </row>
    <row r="29" spans="1:8" s="1" customFormat="1" ht="12.75" customHeight="1">
      <c r="A29" s="169" t="s">
        <v>71</v>
      </c>
      <c r="B29" s="169"/>
      <c r="C29" s="169"/>
      <c r="D29" s="169"/>
      <c r="E29" s="162"/>
      <c r="F29" s="170"/>
      <c r="G29" s="24"/>
      <c r="H29" s="3"/>
    </row>
    <row r="30" spans="1:8" s="1" customFormat="1" ht="12.75" customHeight="1">
      <c r="A30" s="169"/>
      <c r="B30" s="169" t="s">
        <v>70</v>
      </c>
      <c r="C30" s="169"/>
      <c r="D30" s="169"/>
      <c r="E30" s="162" t="s">
        <v>69</v>
      </c>
      <c r="F30" s="170"/>
      <c r="G30" s="38">
        <v>12</v>
      </c>
      <c r="H30" s="3" t="s">
        <v>608</v>
      </c>
    </row>
    <row r="31" spans="1:8" s="1" customFormat="1" ht="12.75" customHeight="1">
      <c r="A31" s="169"/>
      <c r="B31" s="163" t="s">
        <v>68</v>
      </c>
      <c r="C31" s="169"/>
      <c r="D31" s="169"/>
      <c r="E31" s="162"/>
      <c r="F31" s="170"/>
      <c r="G31" s="36"/>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32"/>
      <c r="H40" s="3"/>
    </row>
    <row r="41" spans="1:8" s="1" customFormat="1" ht="12.75" customHeight="1">
      <c r="A41" s="166" t="s">
        <v>60</v>
      </c>
      <c r="B41" s="169"/>
      <c r="C41" s="169"/>
      <c r="D41" s="169"/>
      <c r="E41" s="162"/>
      <c r="F41" s="170"/>
      <c r="G41" s="30"/>
      <c r="H41" s="3"/>
    </row>
    <row r="42" spans="1:8" s="1" customFormat="1" ht="12.75" customHeight="1">
      <c r="A42" s="169"/>
      <c r="B42" s="169" t="s">
        <v>59</v>
      </c>
      <c r="C42" s="169"/>
      <c r="D42" s="169"/>
      <c r="E42" s="162" t="s">
        <v>45</v>
      </c>
      <c r="F42" s="170"/>
      <c r="G42" s="38"/>
      <c r="H42" s="3"/>
    </row>
    <row r="43" spans="1:8" s="1" customFormat="1" ht="12.75" customHeight="1">
      <c r="A43" s="169"/>
      <c r="B43" s="169" t="s">
        <v>58</v>
      </c>
      <c r="C43" s="169"/>
      <c r="D43" s="169"/>
      <c r="E43" s="162" t="s">
        <v>56</v>
      </c>
      <c r="F43" s="170"/>
      <c r="G43" s="58"/>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v>3.9</v>
      </c>
      <c r="H47" s="3" t="s">
        <v>607</v>
      </c>
    </row>
    <row r="48" spans="1:8" s="1" customFormat="1" ht="12.75" customHeight="1">
      <c r="A48" s="169"/>
      <c r="B48" s="163" t="s">
        <v>51</v>
      </c>
      <c r="C48" s="169"/>
      <c r="D48" s="169"/>
      <c r="E48" s="162" t="s">
        <v>49</v>
      </c>
      <c r="F48" s="170"/>
      <c r="G48" s="58"/>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24"/>
      <c r="H52" s="3"/>
    </row>
    <row r="53" spans="1:8" s="1" customFormat="1" ht="12.75" customHeight="1">
      <c r="A53" s="169" t="s">
        <v>48</v>
      </c>
      <c r="B53" s="169"/>
      <c r="C53" s="169"/>
      <c r="D53" s="169"/>
      <c r="E53" s="162"/>
      <c r="F53" s="170"/>
      <c r="G53" s="24"/>
      <c r="H53" s="3"/>
    </row>
    <row r="54" spans="1:8" s="1" customFormat="1" ht="12.75" customHeight="1">
      <c r="A54" s="169"/>
      <c r="B54" s="169" t="s">
        <v>47</v>
      </c>
      <c r="C54" s="169"/>
      <c r="D54" s="169"/>
      <c r="E54" s="162" t="s">
        <v>1</v>
      </c>
      <c r="F54" s="170"/>
      <c r="G54" s="38"/>
      <c r="H54" s="3"/>
    </row>
    <row r="55" spans="1:8" s="1" customFormat="1" ht="12.75" customHeight="1">
      <c r="A55" s="169"/>
      <c r="B55" s="169" t="s">
        <v>46</v>
      </c>
      <c r="C55" s="169"/>
      <c r="D55" s="169"/>
      <c r="E55" s="162" t="s">
        <v>1</v>
      </c>
      <c r="F55" s="170"/>
      <c r="G55" s="38"/>
      <c r="H55" s="3"/>
    </row>
    <row r="56" spans="1:8" s="1" customFormat="1" ht="12.75" customHeight="1">
      <c r="A56" s="169"/>
      <c r="B56" s="169" t="s">
        <v>722</v>
      </c>
      <c r="C56" s="169"/>
      <c r="D56" s="169"/>
      <c r="E56" s="162" t="s">
        <v>1</v>
      </c>
      <c r="F56" s="170"/>
      <c r="G56" s="38"/>
      <c r="H56" s="3"/>
    </row>
    <row r="57" spans="1:8" s="1" customFormat="1" ht="12.75" customHeight="1">
      <c r="A57" s="169"/>
      <c r="B57" s="169" t="s">
        <v>723</v>
      </c>
      <c r="C57" s="169"/>
      <c r="D57" s="169"/>
      <c r="E57" s="162" t="s">
        <v>1</v>
      </c>
      <c r="F57" s="170"/>
      <c r="G57" s="38"/>
      <c r="H57" s="3"/>
    </row>
    <row r="58" spans="1:8" s="1" customFormat="1" ht="12.75" customHeight="1">
      <c r="A58" s="169"/>
      <c r="B58" s="169" t="s">
        <v>724</v>
      </c>
      <c r="C58" s="169"/>
      <c r="D58" s="169"/>
      <c r="E58" s="162" t="s">
        <v>1</v>
      </c>
      <c r="F58" s="170"/>
      <c r="G58" s="38"/>
      <c r="H58" s="3"/>
    </row>
    <row r="59" spans="1:8" s="1" customFormat="1" ht="12.75" customHeight="1">
      <c r="A59" s="169"/>
      <c r="B59" s="163" t="s">
        <v>725</v>
      </c>
      <c r="C59" s="169"/>
      <c r="D59" s="169"/>
      <c r="E59" s="162" t="s">
        <v>45</v>
      </c>
      <c r="F59" s="170"/>
      <c r="G59" s="58"/>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v>0.3</v>
      </c>
      <c r="H61" s="3" t="s">
        <v>3348</v>
      </c>
    </row>
    <row r="62" spans="1:8" s="1" customFormat="1" ht="12.75" customHeight="1">
      <c r="A62" s="169"/>
      <c r="B62" s="163"/>
      <c r="C62" s="169"/>
      <c r="D62" s="169"/>
      <c r="E62" s="162"/>
      <c r="F62" s="184"/>
      <c r="G62" s="14"/>
      <c r="H62" s="3"/>
    </row>
    <row r="63" spans="1:8" s="1" customFormat="1" ht="12.75" customHeight="1">
      <c r="A63" s="169" t="s">
        <v>749</v>
      </c>
      <c r="B63" s="163"/>
      <c r="C63" s="169"/>
      <c r="D63" s="169"/>
      <c r="E63" s="162"/>
      <c r="F63" s="184"/>
      <c r="G63" s="6"/>
      <c r="H63" s="3"/>
    </row>
    <row r="64" spans="1:8" s="1" customFormat="1" ht="12.75" customHeight="1">
      <c r="A64" s="169"/>
      <c r="B64" s="187" t="s">
        <v>44</v>
      </c>
      <c r="C64" s="169"/>
      <c r="D64" s="169"/>
      <c r="E64" s="162"/>
      <c r="F64" s="184"/>
      <c r="G64" s="15"/>
      <c r="H64" s="3"/>
    </row>
    <row r="65" spans="1:8" s="1" customFormat="1" ht="12.75" customHeight="1">
      <c r="A65" s="169"/>
      <c r="B65" s="187"/>
      <c r="C65" s="187" t="s">
        <v>750</v>
      </c>
      <c r="D65" s="169"/>
      <c r="E65" s="162" t="s">
        <v>1</v>
      </c>
      <c r="F65" s="184"/>
      <c r="G65" s="13">
        <v>0</v>
      </c>
      <c r="H65" s="3"/>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1</v>
      </c>
      <c r="H67" s="3" t="s">
        <v>402</v>
      </c>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c r="H69" s="3"/>
    </row>
    <row r="70" spans="1:8" s="1" customFormat="1" ht="12.75" customHeight="1">
      <c r="A70" s="169"/>
      <c r="B70" s="187"/>
      <c r="C70" s="187" t="s">
        <v>754</v>
      </c>
      <c r="D70" s="169"/>
      <c r="E70" s="162" t="s">
        <v>1</v>
      </c>
      <c r="F70" s="184"/>
      <c r="G70" s="13"/>
      <c r="H70" s="3"/>
    </row>
    <row r="71" spans="1:8" s="1" customFormat="1" ht="12.75" customHeight="1">
      <c r="A71" s="169"/>
      <c r="B71" s="187"/>
      <c r="C71" s="187" t="s">
        <v>755</v>
      </c>
      <c r="D71" s="169"/>
      <c r="E71" s="162" t="s">
        <v>1</v>
      </c>
      <c r="F71" s="184"/>
      <c r="G71" s="13"/>
      <c r="H71" s="3"/>
    </row>
    <row r="72" spans="1:8" s="1" customFormat="1" ht="12.75" customHeight="1">
      <c r="A72" s="191"/>
      <c r="B72" s="192"/>
      <c r="C72" s="192"/>
      <c r="D72" s="191"/>
      <c r="E72" s="164"/>
      <c r="F72" s="184"/>
      <c r="G72" s="14"/>
      <c r="H72" s="3"/>
    </row>
    <row r="73" spans="1:8" s="1" customFormat="1" ht="12.75" customHeight="1">
      <c r="A73" s="169" t="s">
        <v>728</v>
      </c>
      <c r="B73" s="187"/>
      <c r="C73" s="187"/>
      <c r="D73" s="169"/>
      <c r="E73" s="162" t="s">
        <v>1</v>
      </c>
      <c r="F73" s="184"/>
      <c r="G73" s="199"/>
      <c r="H73" s="3"/>
    </row>
    <row r="74" spans="1:8" s="1" customFormat="1" ht="12.75" customHeight="1">
      <c r="A74" s="191"/>
      <c r="B74" s="192"/>
      <c r="C74" s="192"/>
      <c r="D74" s="191"/>
      <c r="E74" s="164"/>
      <c r="F74" s="184"/>
      <c r="G74" s="6"/>
      <c r="H74" s="3"/>
    </row>
    <row r="75" spans="1:8" s="1" customFormat="1" ht="12.75" customHeight="1">
      <c r="A75" s="191" t="s">
        <v>729</v>
      </c>
      <c r="B75" s="192"/>
      <c r="C75" s="191"/>
      <c r="D75" s="191"/>
      <c r="E75" s="164"/>
      <c r="F75" s="184"/>
      <c r="G75" s="6"/>
      <c r="H75" s="3"/>
    </row>
    <row r="76" spans="1:8" s="1" customFormat="1" ht="12.75" customHeight="1">
      <c r="A76" s="191"/>
      <c r="B76" s="195" t="s">
        <v>730</v>
      </c>
      <c r="C76" s="191"/>
      <c r="D76" s="191"/>
      <c r="E76" s="164"/>
      <c r="F76" s="184"/>
      <c r="G76" s="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87">
        <v>3697</v>
      </c>
      <c r="H82" s="3" t="s">
        <v>464</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600</v>
      </c>
      <c r="H84" s="3" t="s">
        <v>3349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4"/>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3">
    <mergeCell ref="A5:D5"/>
    <mergeCell ref="H4:H7"/>
    <mergeCell ref="H22:H23"/>
  </mergeCells>
  <pageMargins left="0.7" right="0.7" top="0.75" bottom="0.75" header="0.3" footer="0.3"/>
  <pageSetup orientation="portrait" horizontalDpi="0"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1054</v>
      </c>
    </row>
    <row r="5" spans="1:8" s="1" customFormat="1" ht="12.75" customHeight="1">
      <c r="A5" s="750" t="s">
        <v>41</v>
      </c>
      <c r="B5" s="750"/>
      <c r="C5" s="750"/>
      <c r="D5" s="750"/>
      <c r="E5" s="4" t="s">
        <v>40</v>
      </c>
      <c r="F5" s="3"/>
      <c r="G5" s="211"/>
      <c r="H5" s="758"/>
    </row>
    <row r="6" spans="1:8" s="1" customFormat="1" ht="12.75" customHeight="1">
      <c r="A6" s="211"/>
      <c r="B6" s="211"/>
      <c r="C6" s="211"/>
      <c r="D6" s="211"/>
      <c r="E6" s="3"/>
      <c r="F6" s="3"/>
      <c r="G6" s="211"/>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244</v>
      </c>
      <c r="H18" s="3"/>
    </row>
    <row r="19" spans="1:8" s="1" customFormat="1" ht="12.75" customHeight="1">
      <c r="A19" s="169"/>
      <c r="B19" s="169" t="s">
        <v>80</v>
      </c>
      <c r="C19" s="169"/>
      <c r="D19" s="169"/>
      <c r="E19" s="162" t="s">
        <v>1</v>
      </c>
      <c r="F19" s="172"/>
      <c r="G19" s="173" t="s">
        <v>961</v>
      </c>
      <c r="H19" s="3"/>
    </row>
    <row r="20" spans="1:8" s="1" customFormat="1" ht="12.75" customHeight="1">
      <c r="A20" s="169"/>
      <c r="B20" s="169" t="s">
        <v>79</v>
      </c>
      <c r="C20" s="169"/>
      <c r="D20" s="169"/>
      <c r="E20" s="162" t="s">
        <v>78</v>
      </c>
      <c r="F20" s="172"/>
      <c r="G20" s="173">
        <v>20</v>
      </c>
      <c r="H20" s="121" t="s">
        <v>1055</v>
      </c>
    </row>
    <row r="21" spans="1:8" s="1" customFormat="1" ht="12.75" customHeight="1">
      <c r="A21" s="169"/>
      <c r="B21" s="169" t="s">
        <v>77</v>
      </c>
      <c r="C21" s="169"/>
      <c r="D21" s="169"/>
      <c r="E21" s="162" t="s">
        <v>76</v>
      </c>
      <c r="F21" s="172"/>
      <c r="G21" s="173">
        <v>2600</v>
      </c>
      <c r="H21" s="121" t="s">
        <v>962</v>
      </c>
    </row>
    <row r="22" spans="1:8" s="1" customFormat="1" ht="12.75" customHeight="1">
      <c r="A22" s="169"/>
      <c r="B22" s="169" t="s">
        <v>75</v>
      </c>
      <c r="C22" s="169"/>
      <c r="D22" s="169"/>
      <c r="E22" s="162" t="s">
        <v>74</v>
      </c>
      <c r="F22" s="170"/>
      <c r="G22" s="174">
        <v>170000</v>
      </c>
      <c r="H22" s="203" t="s">
        <v>964</v>
      </c>
    </row>
    <row r="23" spans="1:8" s="1" customFormat="1" ht="12.75" customHeight="1">
      <c r="A23" s="169"/>
      <c r="B23" s="169" t="s">
        <v>73</v>
      </c>
      <c r="C23" s="169"/>
      <c r="D23" s="169"/>
      <c r="E23" s="162" t="s">
        <v>49</v>
      </c>
      <c r="F23" s="170"/>
      <c r="G23" s="174">
        <v>105</v>
      </c>
      <c r="H23" s="203" t="s">
        <v>964</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12.6</v>
      </c>
      <c r="H30" s="203" t="s">
        <v>963</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33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58">
        <v>0.3</v>
      </c>
      <c r="H61" s="3" t="s">
        <v>3348</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0</v>
      </c>
      <c r="H65" s="3"/>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1</v>
      </c>
      <c r="H67" s="3" t="s">
        <v>402</v>
      </c>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87">
        <v>3697</v>
      </c>
      <c r="H82" s="3" t="s">
        <v>464</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960</v>
      </c>
      <c r="H84" s="3" t="s">
        <v>3349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horizontalDpi="0"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792</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244</v>
      </c>
      <c r="H18" s="3"/>
    </row>
    <row r="19" spans="1:8" s="1" customFormat="1" ht="12.75" customHeight="1">
      <c r="A19" s="169"/>
      <c r="B19" s="169" t="s">
        <v>80</v>
      </c>
      <c r="C19" s="169"/>
      <c r="D19" s="169"/>
      <c r="E19" s="162" t="s">
        <v>1</v>
      </c>
      <c r="F19" s="172"/>
      <c r="G19" s="173" t="s">
        <v>793</v>
      </c>
      <c r="H19" s="3"/>
    </row>
    <row r="20" spans="1:8" s="1" customFormat="1" ht="12.75" customHeight="1">
      <c r="A20" s="169"/>
      <c r="B20" s="169" t="s">
        <v>79</v>
      </c>
      <c r="C20" s="169"/>
      <c r="D20" s="169"/>
      <c r="E20" s="162" t="s">
        <v>78</v>
      </c>
      <c r="F20" s="172"/>
      <c r="G20" s="75">
        <v>33</v>
      </c>
      <c r="H20" s="3" t="s">
        <v>704</v>
      </c>
    </row>
    <row r="21" spans="1:8" s="1" customFormat="1" ht="12.75" customHeight="1">
      <c r="A21" s="169"/>
      <c r="B21" s="169" t="s">
        <v>77</v>
      </c>
      <c r="C21" s="169"/>
      <c r="D21" s="169"/>
      <c r="E21" s="162" t="s">
        <v>76</v>
      </c>
      <c r="F21" s="172"/>
      <c r="G21" s="75">
        <v>8130</v>
      </c>
      <c r="H21" s="121" t="s">
        <v>431</v>
      </c>
    </row>
    <row r="22" spans="1:8" s="1" customFormat="1" ht="12.75" customHeight="1">
      <c r="A22" s="169"/>
      <c r="B22" s="169" t="s">
        <v>75</v>
      </c>
      <c r="C22" s="169"/>
      <c r="D22" s="169"/>
      <c r="E22" s="162" t="s">
        <v>74</v>
      </c>
      <c r="F22" s="170"/>
      <c r="G22" s="75">
        <v>12000</v>
      </c>
      <c r="H22" s="210" t="s">
        <v>794</v>
      </c>
    </row>
    <row r="23" spans="1:8" s="1" customFormat="1" ht="12.75" customHeight="1">
      <c r="A23" s="169"/>
      <c r="B23" s="169" t="s">
        <v>73</v>
      </c>
      <c r="C23" s="169"/>
      <c r="D23" s="169"/>
      <c r="E23" s="162" t="s">
        <v>49</v>
      </c>
      <c r="F23" s="170"/>
      <c r="G23" s="75">
        <v>98</v>
      </c>
      <c r="H23" s="210" t="s">
        <v>935</v>
      </c>
    </row>
    <row r="24" spans="1:8" s="1" customFormat="1" ht="12.75" customHeight="1">
      <c r="A24" s="169"/>
      <c r="B24" s="169" t="s">
        <v>743</v>
      </c>
      <c r="C24" s="169"/>
      <c r="D24" s="169"/>
      <c r="E24" s="162" t="s">
        <v>49</v>
      </c>
      <c r="F24" s="170"/>
      <c r="G24" s="75"/>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28.6</v>
      </c>
      <c r="H30" s="121" t="s">
        <v>794</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0</v>
      </c>
      <c r="H65" s="3"/>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1</v>
      </c>
      <c r="H67" s="3" t="s">
        <v>402</v>
      </c>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c r="H69" s="3"/>
    </row>
    <row r="70" spans="1:8" s="1" customFormat="1" ht="12.75" customHeight="1">
      <c r="A70" s="169"/>
      <c r="B70" s="187"/>
      <c r="C70" s="187" t="s">
        <v>754</v>
      </c>
      <c r="D70" s="169"/>
      <c r="E70" s="162" t="s">
        <v>1</v>
      </c>
      <c r="F70" s="184"/>
      <c r="G70" s="13"/>
      <c r="H70" s="3"/>
    </row>
    <row r="71" spans="1:8" s="1" customFormat="1" ht="12.75" customHeight="1">
      <c r="A71" s="169"/>
      <c r="B71" s="187"/>
      <c r="C71" s="187" t="s">
        <v>755</v>
      </c>
      <c r="D71" s="169"/>
      <c r="E71" s="162" t="s">
        <v>1</v>
      </c>
      <c r="F71" s="184"/>
      <c r="G71" s="13"/>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3488</v>
      </c>
      <c r="H82" s="3" t="s">
        <v>791</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190</v>
      </c>
      <c r="H84" s="3" t="s">
        <v>795</v>
      </c>
    </row>
    <row r="85" spans="1:8">
      <c r="A85" s="169"/>
      <c r="B85" s="163"/>
      <c r="C85" s="169" t="s">
        <v>739</v>
      </c>
      <c r="D85" s="169"/>
      <c r="E85" s="162" t="s">
        <v>42</v>
      </c>
      <c r="F85" s="184"/>
      <c r="G85" s="189">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c r="G7" s="2"/>
    </row>
    <row r="8" spans="1:8" ht="12.75" customHeight="1">
      <c r="A8" s="166" t="s">
        <v>91</v>
      </c>
      <c r="B8" s="169"/>
      <c r="C8" s="169"/>
      <c r="D8" s="169"/>
      <c r="E8" s="170"/>
      <c r="F8" s="170"/>
      <c r="G8" s="2"/>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244</v>
      </c>
    </row>
    <row r="19" spans="1:8" ht="12.75" customHeight="1">
      <c r="A19" s="169"/>
      <c r="B19" s="169" t="s">
        <v>80</v>
      </c>
      <c r="C19" s="169"/>
      <c r="D19" s="169"/>
      <c r="E19" s="162" t="s">
        <v>1</v>
      </c>
      <c r="F19" s="172"/>
      <c r="G19" s="22" t="s">
        <v>250</v>
      </c>
    </row>
    <row r="20" spans="1:8" ht="12.75" customHeight="1">
      <c r="A20" s="169"/>
      <c r="B20" s="169" t="s">
        <v>79</v>
      </c>
      <c r="C20" s="169"/>
      <c r="D20" s="169"/>
      <c r="E20" s="162" t="s">
        <v>78</v>
      </c>
      <c r="F20" s="172"/>
      <c r="G20" s="75">
        <v>33</v>
      </c>
      <c r="H20" s="3" t="s">
        <v>704</v>
      </c>
    </row>
    <row r="21" spans="1:8" ht="12.75" customHeight="1">
      <c r="A21" s="169"/>
      <c r="B21" s="169" t="s">
        <v>77</v>
      </c>
      <c r="C21" s="169"/>
      <c r="D21" s="169"/>
      <c r="E21" s="162" t="s">
        <v>76</v>
      </c>
      <c r="F21" s="172"/>
      <c r="G21" s="75">
        <v>8130</v>
      </c>
      <c r="H21" s="121" t="s">
        <v>431</v>
      </c>
    </row>
    <row r="22" spans="1:8" ht="12.75" customHeight="1">
      <c r="A22" s="169"/>
      <c r="B22" s="169" t="s">
        <v>75</v>
      </c>
      <c r="C22" s="169"/>
      <c r="D22" s="169"/>
      <c r="E22" s="162" t="s">
        <v>74</v>
      </c>
      <c r="F22" s="170"/>
      <c r="G22" s="38">
        <v>1220</v>
      </c>
      <c r="H22" s="789" t="s">
        <v>935</v>
      </c>
    </row>
    <row r="23" spans="1:8" ht="12.75" customHeight="1">
      <c r="A23" s="169"/>
      <c r="B23" s="169" t="s">
        <v>73</v>
      </c>
      <c r="C23" s="169"/>
      <c r="D23" s="169"/>
      <c r="E23" s="162" t="s">
        <v>49</v>
      </c>
      <c r="F23" s="170"/>
      <c r="G23" s="38">
        <v>10</v>
      </c>
      <c r="H23" s="789"/>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5"/>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27</v>
      </c>
      <c r="H30" s="3" t="s">
        <v>403</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0</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1</v>
      </c>
      <c r="H67" s="3" t="s">
        <v>402</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86">
        <v>3697</v>
      </c>
      <c r="H82" s="3" t="s">
        <v>464</v>
      </c>
    </row>
    <row r="83" spans="1:8" ht="12.75" customHeight="1">
      <c r="A83" s="169"/>
      <c r="B83" s="163"/>
      <c r="C83" s="169" t="s">
        <v>737</v>
      </c>
      <c r="D83" s="169"/>
      <c r="E83" s="162" t="s">
        <v>42</v>
      </c>
      <c r="F83" s="184"/>
      <c r="G83" s="29">
        <v>0</v>
      </c>
    </row>
    <row r="84" spans="1:8" ht="12.75" customHeight="1">
      <c r="A84" s="169"/>
      <c r="B84" s="163"/>
      <c r="C84" s="169" t="s">
        <v>738</v>
      </c>
      <c r="D84" s="169"/>
      <c r="E84" s="162" t="s">
        <v>42</v>
      </c>
      <c r="F84" s="184"/>
      <c r="G84" s="22">
        <v>300</v>
      </c>
      <c r="H84" s="3" t="s">
        <v>3349</v>
      </c>
    </row>
    <row r="85" spans="1:8" ht="12.75" customHeight="1">
      <c r="A85" s="169"/>
      <c r="B85" s="163"/>
      <c r="C85" s="169" t="s">
        <v>739</v>
      </c>
      <c r="D85" s="169"/>
      <c r="E85" s="162" t="s">
        <v>42</v>
      </c>
      <c r="F85" s="184"/>
      <c r="G85" s="22">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c r="H89" s="72" t="s">
        <v>346</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534</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796</v>
      </c>
      <c r="H18" s="3"/>
    </row>
    <row r="19" spans="1:8" s="1" customFormat="1" ht="12.75" customHeight="1">
      <c r="A19" s="169"/>
      <c r="B19" s="169" t="s">
        <v>80</v>
      </c>
      <c r="C19" s="169"/>
      <c r="D19" s="169"/>
      <c r="E19" s="162" t="s">
        <v>1</v>
      </c>
      <c r="F19" s="172"/>
      <c r="G19" s="173" t="s">
        <v>797</v>
      </c>
      <c r="H19" s="3"/>
    </row>
    <row r="20" spans="1:8" s="1" customFormat="1" ht="12.75" customHeight="1">
      <c r="A20" s="169"/>
      <c r="B20" s="169" t="s">
        <v>79</v>
      </c>
      <c r="C20" s="169"/>
      <c r="D20" s="169"/>
      <c r="E20" s="162" t="s">
        <v>78</v>
      </c>
      <c r="F20" s="172"/>
      <c r="G20" s="173">
        <v>3</v>
      </c>
      <c r="H20" s="121" t="s">
        <v>798</v>
      </c>
    </row>
    <row r="21" spans="1:8" s="1" customFormat="1" ht="12.75" customHeight="1">
      <c r="A21" s="169"/>
      <c r="B21" s="169" t="s">
        <v>77</v>
      </c>
      <c r="C21" s="169"/>
      <c r="D21" s="169"/>
      <c r="E21" s="162" t="s">
        <v>76</v>
      </c>
      <c r="F21" s="172"/>
      <c r="G21" s="174"/>
      <c r="H21" s="121" t="s">
        <v>965</v>
      </c>
    </row>
    <row r="22" spans="1:8" s="1" customFormat="1" ht="12.75" customHeight="1">
      <c r="A22" s="169"/>
      <c r="B22" s="169" t="s">
        <v>75</v>
      </c>
      <c r="C22" s="169"/>
      <c r="D22" s="169"/>
      <c r="E22" s="162" t="s">
        <v>74</v>
      </c>
      <c r="F22" s="170"/>
      <c r="G22" s="174">
        <v>40000</v>
      </c>
      <c r="H22" s="203" t="s">
        <v>821</v>
      </c>
    </row>
    <row r="23" spans="1:8" s="1" customFormat="1" ht="12.75" customHeight="1">
      <c r="A23" s="169"/>
      <c r="B23" s="169" t="s">
        <v>73</v>
      </c>
      <c r="C23" s="169"/>
      <c r="D23" s="169"/>
      <c r="E23" s="162" t="s">
        <v>49</v>
      </c>
      <c r="F23" s="170"/>
      <c r="G23" s="174">
        <v>6</v>
      </c>
      <c r="H23" s="203" t="s">
        <v>822</v>
      </c>
    </row>
    <row r="24" spans="1:8" s="1" customFormat="1" ht="12.75" customHeight="1">
      <c r="A24" s="169"/>
      <c r="B24" s="169" t="s">
        <v>743</v>
      </c>
      <c r="C24" s="169"/>
      <c r="D24" s="169"/>
      <c r="E24" s="162" t="s">
        <v>49</v>
      </c>
      <c r="F24" s="170"/>
      <c r="G24" s="174">
        <v>3</v>
      </c>
      <c r="H24" s="1" t="s">
        <v>822</v>
      </c>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9860</v>
      </c>
      <c r="H82" s="3" t="s">
        <v>799</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0</v>
      </c>
      <c r="H84" s="3"/>
    </row>
    <row r="85" spans="1:8">
      <c r="A85" s="169"/>
      <c r="B85" s="163"/>
      <c r="C85" s="169" t="s">
        <v>739</v>
      </c>
      <c r="D85" s="169"/>
      <c r="E85" s="162" t="s">
        <v>42</v>
      </c>
      <c r="F85" s="184"/>
      <c r="G85" s="189">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351"/>
  <sheetViews>
    <sheetView workbookViewId="0"/>
  </sheetViews>
  <sheetFormatPr defaultRowHeight="15"/>
  <cols>
    <col min="1" max="1" width="7.140625" bestFit="1" customWidth="1"/>
    <col min="2" max="3" width="7" bestFit="1" customWidth="1"/>
    <col min="4" max="4" width="3" bestFit="1" customWidth="1"/>
    <col min="5" max="5" width="2.42578125" bestFit="1" customWidth="1"/>
    <col min="6" max="6" width="8" bestFit="1" customWidth="1"/>
    <col min="7" max="7" width="9" bestFit="1" customWidth="1"/>
    <col min="8" max="9" width="12" bestFit="1" customWidth="1"/>
    <col min="10" max="10" width="3" bestFit="1" customWidth="1"/>
    <col min="11" max="11" width="8.140625" bestFit="1" customWidth="1"/>
    <col min="12" max="12" width="5" bestFit="1" customWidth="1"/>
    <col min="13" max="13" width="50.5703125" bestFit="1" customWidth="1"/>
    <col min="14" max="14" width="10.140625" bestFit="1" customWidth="1"/>
    <col min="15" max="15" width="8.85546875" bestFit="1" customWidth="1"/>
    <col min="16" max="16" width="4.28515625" bestFit="1" customWidth="1"/>
    <col min="17" max="17" width="15.140625" bestFit="1" customWidth="1"/>
    <col min="18" max="18" width="10" bestFit="1" customWidth="1"/>
  </cols>
  <sheetData>
    <row r="1" spans="1:18">
      <c r="A1" t="s">
        <v>1543</v>
      </c>
    </row>
    <row r="3" spans="1:18" s="90" customFormat="1">
      <c r="C3" s="90" t="s">
        <v>1147</v>
      </c>
      <c r="F3" s="90" t="s">
        <v>638</v>
      </c>
      <c r="G3" s="90" t="s">
        <v>1149</v>
      </c>
      <c r="H3" s="90" t="s">
        <v>625</v>
      </c>
      <c r="N3" s="90" t="s">
        <v>494</v>
      </c>
      <c r="O3" s="90" t="s">
        <v>1544</v>
      </c>
      <c r="Q3" s="90" t="s">
        <v>1545</v>
      </c>
    </row>
    <row r="4" spans="1:18">
      <c r="A4" t="s">
        <v>1546</v>
      </c>
      <c r="B4" t="s">
        <v>1547</v>
      </c>
      <c r="C4">
        <v>201201</v>
      </c>
      <c r="D4">
        <v>0</v>
      </c>
      <c r="E4" t="s">
        <v>1548</v>
      </c>
      <c r="F4">
        <v>0</v>
      </c>
      <c r="G4">
        <v>0</v>
      </c>
      <c r="H4">
        <v>0</v>
      </c>
      <c r="I4">
        <v>43122006500</v>
      </c>
      <c r="J4">
        <v>13</v>
      </c>
      <c r="K4" t="s">
        <v>1549</v>
      </c>
      <c r="L4">
        <v>3126</v>
      </c>
      <c r="M4" t="s">
        <v>1550</v>
      </c>
      <c r="N4" t="s">
        <v>1551</v>
      </c>
      <c r="O4">
        <v>0</v>
      </c>
      <c r="P4" t="s">
        <v>1552</v>
      </c>
      <c r="Q4">
        <v>19881001</v>
      </c>
      <c r="R4">
        <v>891018481</v>
      </c>
    </row>
    <row r="5" spans="1:18">
      <c r="A5" t="s">
        <v>1546</v>
      </c>
      <c r="B5" t="s">
        <v>1547</v>
      </c>
      <c r="C5">
        <v>201202</v>
      </c>
      <c r="D5">
        <v>0</v>
      </c>
      <c r="E5" t="s">
        <v>1548</v>
      </c>
      <c r="F5">
        <v>0</v>
      </c>
      <c r="G5">
        <v>0</v>
      </c>
      <c r="H5">
        <v>0</v>
      </c>
      <c r="I5">
        <v>43122006500</v>
      </c>
      <c r="J5">
        <v>13</v>
      </c>
      <c r="K5" t="s">
        <v>1549</v>
      </c>
      <c r="L5">
        <v>3126</v>
      </c>
      <c r="M5" t="s">
        <v>1550</v>
      </c>
      <c r="N5" t="s">
        <v>1551</v>
      </c>
      <c r="O5">
        <v>0</v>
      </c>
      <c r="P5" t="s">
        <v>1552</v>
      </c>
      <c r="Q5">
        <v>19881001</v>
      </c>
      <c r="R5">
        <v>891018481</v>
      </c>
    </row>
    <row r="6" spans="1:18">
      <c r="A6" t="s">
        <v>1546</v>
      </c>
      <c r="B6" t="s">
        <v>1547</v>
      </c>
      <c r="C6">
        <v>201203</v>
      </c>
      <c r="D6">
        <v>0</v>
      </c>
      <c r="E6" t="s">
        <v>1548</v>
      </c>
      <c r="F6">
        <v>0</v>
      </c>
      <c r="G6">
        <v>0</v>
      </c>
      <c r="H6">
        <v>0</v>
      </c>
      <c r="I6">
        <v>43122006500</v>
      </c>
      <c r="J6">
        <v>13</v>
      </c>
      <c r="K6" t="s">
        <v>1549</v>
      </c>
      <c r="L6">
        <v>3126</v>
      </c>
      <c r="M6" t="s">
        <v>1550</v>
      </c>
      <c r="N6" t="s">
        <v>1551</v>
      </c>
      <c r="O6">
        <v>0</v>
      </c>
      <c r="P6" t="s">
        <v>1552</v>
      </c>
      <c r="Q6">
        <v>19881001</v>
      </c>
      <c r="R6">
        <v>891018481</v>
      </c>
    </row>
    <row r="7" spans="1:18">
      <c r="A7" t="s">
        <v>1546</v>
      </c>
      <c r="B7" t="s">
        <v>1547</v>
      </c>
      <c r="C7">
        <v>201204</v>
      </c>
      <c r="D7">
        <v>0</v>
      </c>
      <c r="E7" t="s">
        <v>1548</v>
      </c>
      <c r="F7">
        <v>0</v>
      </c>
      <c r="G7">
        <v>0</v>
      </c>
      <c r="H7">
        <v>0</v>
      </c>
      <c r="I7">
        <v>43122006500</v>
      </c>
      <c r="J7">
        <v>13</v>
      </c>
      <c r="K7" t="s">
        <v>1549</v>
      </c>
      <c r="L7">
        <v>3126</v>
      </c>
      <c r="M7" t="s">
        <v>1550</v>
      </c>
      <c r="N7" t="s">
        <v>1551</v>
      </c>
      <c r="O7">
        <v>0</v>
      </c>
      <c r="P7" t="s">
        <v>1552</v>
      </c>
      <c r="Q7">
        <v>19881001</v>
      </c>
      <c r="R7">
        <v>891018481</v>
      </c>
    </row>
    <row r="8" spans="1:18">
      <c r="A8" t="s">
        <v>1546</v>
      </c>
      <c r="B8" t="s">
        <v>1547</v>
      </c>
      <c r="C8">
        <v>201205</v>
      </c>
      <c r="D8">
        <v>0</v>
      </c>
      <c r="E8" t="s">
        <v>1548</v>
      </c>
      <c r="F8">
        <v>0</v>
      </c>
      <c r="G8">
        <v>0</v>
      </c>
      <c r="H8">
        <v>0</v>
      </c>
      <c r="I8">
        <v>43122006500</v>
      </c>
      <c r="J8">
        <v>13</v>
      </c>
      <c r="K8" t="s">
        <v>1549</v>
      </c>
      <c r="L8">
        <v>3126</v>
      </c>
      <c r="M8" t="s">
        <v>1550</v>
      </c>
      <c r="N8" t="s">
        <v>1551</v>
      </c>
      <c r="O8">
        <v>0</v>
      </c>
      <c r="P8" t="s">
        <v>1552</v>
      </c>
      <c r="Q8">
        <v>19881001</v>
      </c>
      <c r="R8">
        <v>891018481</v>
      </c>
    </row>
    <row r="9" spans="1:18">
      <c r="A9" t="s">
        <v>1546</v>
      </c>
      <c r="B9" t="s">
        <v>1547</v>
      </c>
      <c r="C9">
        <v>201206</v>
      </c>
      <c r="D9">
        <v>0</v>
      </c>
      <c r="E9" t="s">
        <v>1548</v>
      </c>
      <c r="F9">
        <v>0</v>
      </c>
      <c r="G9">
        <v>0</v>
      </c>
      <c r="H9">
        <v>0</v>
      </c>
      <c r="I9">
        <v>43122006500</v>
      </c>
      <c r="J9">
        <v>13</v>
      </c>
      <c r="K9" t="s">
        <v>1549</v>
      </c>
      <c r="L9">
        <v>3126</v>
      </c>
      <c r="M9" t="s">
        <v>1550</v>
      </c>
      <c r="N9" t="s">
        <v>1551</v>
      </c>
      <c r="O9">
        <v>0</v>
      </c>
      <c r="P9" t="s">
        <v>1552</v>
      </c>
      <c r="Q9">
        <v>19881001</v>
      </c>
      <c r="R9">
        <v>891018481</v>
      </c>
    </row>
    <row r="10" spans="1:18">
      <c r="A10" t="s">
        <v>1546</v>
      </c>
      <c r="B10" t="s">
        <v>1547</v>
      </c>
      <c r="C10">
        <v>201207</v>
      </c>
      <c r="D10">
        <v>0</v>
      </c>
      <c r="E10" t="s">
        <v>1548</v>
      </c>
      <c r="F10">
        <v>0</v>
      </c>
      <c r="G10">
        <v>0</v>
      </c>
      <c r="H10">
        <v>0</v>
      </c>
      <c r="I10">
        <v>43122006500</v>
      </c>
      <c r="J10">
        <v>13</v>
      </c>
      <c r="K10" t="s">
        <v>1549</v>
      </c>
      <c r="L10">
        <v>3126</v>
      </c>
      <c r="M10" t="s">
        <v>1550</v>
      </c>
      <c r="N10" t="s">
        <v>1551</v>
      </c>
      <c r="O10">
        <v>0</v>
      </c>
      <c r="P10" t="s">
        <v>1552</v>
      </c>
      <c r="Q10">
        <v>19881001</v>
      </c>
      <c r="R10">
        <v>891018481</v>
      </c>
    </row>
    <row r="11" spans="1:18">
      <c r="A11" t="s">
        <v>1546</v>
      </c>
      <c r="B11" t="s">
        <v>1547</v>
      </c>
      <c r="C11">
        <v>201208</v>
      </c>
      <c r="D11">
        <v>0</v>
      </c>
      <c r="E11" t="s">
        <v>1548</v>
      </c>
      <c r="F11">
        <v>0</v>
      </c>
      <c r="G11">
        <v>0</v>
      </c>
      <c r="H11">
        <v>0</v>
      </c>
      <c r="I11">
        <v>43122006500</v>
      </c>
      <c r="J11">
        <v>13</v>
      </c>
      <c r="K11" t="s">
        <v>1549</v>
      </c>
      <c r="L11">
        <v>3126</v>
      </c>
      <c r="M11" t="s">
        <v>1550</v>
      </c>
      <c r="N11" t="s">
        <v>1551</v>
      </c>
      <c r="O11">
        <v>0</v>
      </c>
      <c r="P11" t="s">
        <v>1552</v>
      </c>
      <c r="Q11">
        <v>19881001</v>
      </c>
      <c r="R11">
        <v>891018481</v>
      </c>
    </row>
    <row r="12" spans="1:18">
      <c r="A12" t="s">
        <v>1546</v>
      </c>
      <c r="B12" t="s">
        <v>1547</v>
      </c>
      <c r="C12">
        <v>201209</v>
      </c>
      <c r="D12">
        <v>0</v>
      </c>
      <c r="E12" t="s">
        <v>1548</v>
      </c>
      <c r="F12">
        <v>0</v>
      </c>
      <c r="G12">
        <v>0</v>
      </c>
      <c r="H12">
        <v>0</v>
      </c>
      <c r="I12">
        <v>43122006500</v>
      </c>
      <c r="J12">
        <v>13</v>
      </c>
      <c r="K12" t="s">
        <v>1549</v>
      </c>
      <c r="L12">
        <v>3126</v>
      </c>
      <c r="M12" t="s">
        <v>1550</v>
      </c>
      <c r="N12" t="s">
        <v>1551</v>
      </c>
      <c r="O12">
        <v>0</v>
      </c>
      <c r="P12" t="s">
        <v>1552</v>
      </c>
      <c r="Q12">
        <v>19881001</v>
      </c>
      <c r="R12">
        <v>891018481</v>
      </c>
    </row>
    <row r="13" spans="1:18">
      <c r="A13" t="s">
        <v>1546</v>
      </c>
      <c r="B13" t="s">
        <v>1547</v>
      </c>
      <c r="C13">
        <v>201210</v>
      </c>
      <c r="D13">
        <v>0</v>
      </c>
      <c r="E13" t="s">
        <v>1548</v>
      </c>
      <c r="F13">
        <v>0</v>
      </c>
      <c r="G13">
        <v>0</v>
      </c>
      <c r="H13">
        <v>0</v>
      </c>
      <c r="I13">
        <v>43122006500</v>
      </c>
      <c r="J13">
        <v>13</v>
      </c>
      <c r="K13" t="s">
        <v>1549</v>
      </c>
      <c r="L13">
        <v>3126</v>
      </c>
      <c r="M13" t="s">
        <v>1550</v>
      </c>
      <c r="N13" t="s">
        <v>1551</v>
      </c>
      <c r="O13">
        <v>0</v>
      </c>
      <c r="P13" t="s">
        <v>1552</v>
      </c>
      <c r="Q13">
        <v>19881001</v>
      </c>
      <c r="R13">
        <v>891018481</v>
      </c>
    </row>
    <row r="14" spans="1:18">
      <c r="A14" t="s">
        <v>1546</v>
      </c>
      <c r="B14" t="s">
        <v>1547</v>
      </c>
      <c r="C14">
        <v>201211</v>
      </c>
      <c r="D14">
        <v>0</v>
      </c>
      <c r="E14" t="s">
        <v>1548</v>
      </c>
      <c r="F14">
        <v>0</v>
      </c>
      <c r="G14">
        <v>0</v>
      </c>
      <c r="H14">
        <v>0</v>
      </c>
      <c r="I14">
        <v>43122006500</v>
      </c>
      <c r="J14">
        <v>13</v>
      </c>
      <c r="K14" t="s">
        <v>1549</v>
      </c>
      <c r="L14">
        <v>3126</v>
      </c>
      <c r="M14" t="s">
        <v>1550</v>
      </c>
      <c r="N14" t="s">
        <v>1551</v>
      </c>
      <c r="O14">
        <v>0</v>
      </c>
      <c r="P14" t="s">
        <v>1552</v>
      </c>
      <c r="Q14">
        <v>19881001</v>
      </c>
      <c r="R14">
        <v>891018481</v>
      </c>
    </row>
    <row r="15" spans="1:18">
      <c r="A15" t="s">
        <v>1546</v>
      </c>
      <c r="B15" t="s">
        <v>1547</v>
      </c>
      <c r="C15">
        <v>201212</v>
      </c>
      <c r="D15">
        <v>0</v>
      </c>
      <c r="E15" t="s">
        <v>1548</v>
      </c>
      <c r="F15">
        <v>0</v>
      </c>
      <c r="G15">
        <v>0</v>
      </c>
      <c r="H15">
        <v>0</v>
      </c>
      <c r="I15">
        <v>43122006500</v>
      </c>
      <c r="J15">
        <v>13</v>
      </c>
      <c r="K15" t="s">
        <v>1549</v>
      </c>
      <c r="L15">
        <v>3126</v>
      </c>
      <c r="M15" t="s">
        <v>1550</v>
      </c>
      <c r="N15" t="s">
        <v>1551</v>
      </c>
      <c r="O15">
        <v>0</v>
      </c>
      <c r="P15" t="s">
        <v>1552</v>
      </c>
      <c r="Q15">
        <v>19881001</v>
      </c>
      <c r="R15">
        <v>891018481</v>
      </c>
    </row>
    <row r="16" spans="1:18">
      <c r="A16" t="s">
        <v>1553</v>
      </c>
      <c r="B16" t="s">
        <v>1554</v>
      </c>
      <c r="C16">
        <v>201201</v>
      </c>
      <c r="D16">
        <v>30</v>
      </c>
      <c r="E16" t="s">
        <v>1555</v>
      </c>
      <c r="F16">
        <v>1963</v>
      </c>
      <c r="G16">
        <v>787</v>
      </c>
      <c r="H16">
        <v>688</v>
      </c>
      <c r="I16">
        <v>43122008700</v>
      </c>
      <c r="J16">
        <v>8</v>
      </c>
      <c r="K16" t="s">
        <v>1556</v>
      </c>
      <c r="L16">
        <v>2531</v>
      </c>
      <c r="M16" t="s">
        <v>1557</v>
      </c>
      <c r="N16" t="s">
        <v>1551</v>
      </c>
      <c r="O16">
        <v>0</v>
      </c>
      <c r="P16" t="s">
        <v>1552</v>
      </c>
      <c r="Q16">
        <v>19840101</v>
      </c>
      <c r="R16">
        <v>891018481</v>
      </c>
    </row>
    <row r="17" spans="1:18">
      <c r="A17" t="s">
        <v>1553</v>
      </c>
      <c r="B17" t="s">
        <v>1558</v>
      </c>
      <c r="C17">
        <v>201201</v>
      </c>
      <c r="D17">
        <v>28</v>
      </c>
      <c r="E17" t="s">
        <v>1555</v>
      </c>
      <c r="F17">
        <v>703</v>
      </c>
      <c r="G17">
        <v>282</v>
      </c>
      <c r="H17">
        <v>35</v>
      </c>
      <c r="I17">
        <v>43122008800</v>
      </c>
      <c r="J17">
        <v>8</v>
      </c>
      <c r="K17" t="s">
        <v>1556</v>
      </c>
      <c r="L17">
        <v>2531</v>
      </c>
      <c r="M17" t="s">
        <v>1557</v>
      </c>
      <c r="N17" t="s">
        <v>1551</v>
      </c>
      <c r="O17">
        <v>0</v>
      </c>
      <c r="P17" t="s">
        <v>1552</v>
      </c>
      <c r="Q17">
        <v>19840201</v>
      </c>
      <c r="R17">
        <v>891018481</v>
      </c>
    </row>
    <row r="18" spans="1:18">
      <c r="A18" t="s">
        <v>1553</v>
      </c>
      <c r="B18" t="s">
        <v>1559</v>
      </c>
      <c r="C18">
        <v>201201</v>
      </c>
      <c r="D18">
        <v>30</v>
      </c>
      <c r="E18" t="s">
        <v>1555</v>
      </c>
      <c r="F18">
        <v>1630</v>
      </c>
      <c r="G18">
        <v>654</v>
      </c>
      <c r="H18">
        <v>88</v>
      </c>
      <c r="I18">
        <v>43122009000</v>
      </c>
      <c r="J18">
        <v>8</v>
      </c>
      <c r="K18" t="s">
        <v>1556</v>
      </c>
      <c r="L18">
        <v>2531</v>
      </c>
      <c r="M18" t="s">
        <v>1557</v>
      </c>
      <c r="N18" t="s">
        <v>1551</v>
      </c>
      <c r="O18">
        <v>0</v>
      </c>
      <c r="P18" t="s">
        <v>1552</v>
      </c>
      <c r="Q18">
        <v>19840301</v>
      </c>
      <c r="R18">
        <v>891018481</v>
      </c>
    </row>
    <row r="19" spans="1:18">
      <c r="A19" t="s">
        <v>1553</v>
      </c>
      <c r="B19" t="s">
        <v>1560</v>
      </c>
      <c r="C19">
        <v>201201</v>
      </c>
      <c r="D19">
        <v>30</v>
      </c>
      <c r="E19" t="s">
        <v>1555</v>
      </c>
      <c r="F19">
        <v>679</v>
      </c>
      <c r="G19">
        <v>273</v>
      </c>
      <c r="H19">
        <v>8113</v>
      </c>
      <c r="I19">
        <v>43122009100</v>
      </c>
      <c r="J19">
        <v>8</v>
      </c>
      <c r="K19" t="s">
        <v>1561</v>
      </c>
      <c r="L19">
        <v>2531</v>
      </c>
      <c r="M19" t="s">
        <v>1557</v>
      </c>
      <c r="N19" t="s">
        <v>1551</v>
      </c>
      <c r="O19">
        <v>0</v>
      </c>
      <c r="P19" t="s">
        <v>1552</v>
      </c>
      <c r="Q19">
        <v>19840401</v>
      </c>
      <c r="R19">
        <v>891018481</v>
      </c>
    </row>
    <row r="20" spans="1:18">
      <c r="A20" t="s">
        <v>1553</v>
      </c>
      <c r="B20" t="s">
        <v>1562</v>
      </c>
      <c r="C20">
        <v>201201</v>
      </c>
      <c r="D20">
        <v>30</v>
      </c>
      <c r="E20" t="s">
        <v>1555</v>
      </c>
      <c r="F20">
        <v>1719</v>
      </c>
      <c r="G20">
        <v>692</v>
      </c>
      <c r="H20">
        <v>11421</v>
      </c>
      <c r="I20">
        <v>43122009300</v>
      </c>
      <c r="J20">
        <v>8</v>
      </c>
      <c r="K20" t="s">
        <v>1561</v>
      </c>
      <c r="L20">
        <v>2531</v>
      </c>
      <c r="M20" t="s">
        <v>1557</v>
      </c>
      <c r="N20" t="s">
        <v>1551</v>
      </c>
      <c r="O20">
        <v>0</v>
      </c>
      <c r="P20" t="s">
        <v>1552</v>
      </c>
      <c r="Q20">
        <v>19840701</v>
      </c>
      <c r="R20">
        <v>891018481</v>
      </c>
    </row>
    <row r="21" spans="1:18">
      <c r="A21" t="s">
        <v>1553</v>
      </c>
      <c r="B21" t="s">
        <v>1563</v>
      </c>
      <c r="C21">
        <v>201201</v>
      </c>
      <c r="D21">
        <v>7</v>
      </c>
      <c r="E21" t="s">
        <v>1555</v>
      </c>
      <c r="F21">
        <v>60</v>
      </c>
      <c r="G21">
        <v>24</v>
      </c>
      <c r="H21">
        <v>2</v>
      </c>
      <c r="I21">
        <v>43122009700</v>
      </c>
      <c r="J21">
        <v>8</v>
      </c>
      <c r="K21" t="s">
        <v>1561</v>
      </c>
      <c r="L21">
        <v>2531</v>
      </c>
      <c r="M21" t="s">
        <v>1557</v>
      </c>
      <c r="N21" t="s">
        <v>1551</v>
      </c>
      <c r="O21">
        <v>0</v>
      </c>
      <c r="P21" t="s">
        <v>1552</v>
      </c>
      <c r="Q21">
        <v>19840901</v>
      </c>
      <c r="R21">
        <v>891018481</v>
      </c>
    </row>
    <row r="22" spans="1:18">
      <c r="A22" t="s">
        <v>1553</v>
      </c>
      <c r="B22" t="s">
        <v>1564</v>
      </c>
      <c r="C22">
        <v>201201</v>
      </c>
      <c r="D22">
        <v>28</v>
      </c>
      <c r="E22" t="s">
        <v>1555</v>
      </c>
      <c r="F22">
        <v>1015</v>
      </c>
      <c r="G22">
        <v>407</v>
      </c>
      <c r="H22">
        <v>23</v>
      </c>
      <c r="I22">
        <v>43122009800</v>
      </c>
      <c r="J22">
        <v>8</v>
      </c>
      <c r="K22" t="s">
        <v>1561</v>
      </c>
      <c r="L22">
        <v>2531</v>
      </c>
      <c r="M22" t="s">
        <v>1557</v>
      </c>
      <c r="N22" t="s">
        <v>1551</v>
      </c>
      <c r="O22">
        <v>0</v>
      </c>
      <c r="P22" t="s">
        <v>1552</v>
      </c>
      <c r="Q22">
        <v>19840901</v>
      </c>
      <c r="R22">
        <v>891018481</v>
      </c>
    </row>
    <row r="23" spans="1:18">
      <c r="A23" t="s">
        <v>1553</v>
      </c>
      <c r="B23" t="s">
        <v>1565</v>
      </c>
      <c r="C23">
        <v>201201</v>
      </c>
      <c r="D23">
        <v>28</v>
      </c>
      <c r="E23" t="s">
        <v>1555</v>
      </c>
      <c r="F23">
        <v>88</v>
      </c>
      <c r="G23">
        <v>35</v>
      </c>
      <c r="H23">
        <v>111</v>
      </c>
      <c r="I23">
        <v>43122010000</v>
      </c>
      <c r="J23">
        <v>8</v>
      </c>
      <c r="K23" t="s">
        <v>1556</v>
      </c>
      <c r="L23">
        <v>2531</v>
      </c>
      <c r="M23" t="s">
        <v>1557</v>
      </c>
      <c r="N23" t="s">
        <v>1551</v>
      </c>
      <c r="O23">
        <v>0</v>
      </c>
      <c r="P23" t="s">
        <v>1552</v>
      </c>
      <c r="Q23">
        <v>19841001</v>
      </c>
      <c r="R23">
        <v>891018481</v>
      </c>
    </row>
    <row r="24" spans="1:18">
      <c r="A24" t="s">
        <v>1553</v>
      </c>
      <c r="B24" t="s">
        <v>1566</v>
      </c>
      <c r="C24">
        <v>201201</v>
      </c>
      <c r="D24">
        <v>19</v>
      </c>
      <c r="E24" t="s">
        <v>1555</v>
      </c>
      <c r="F24">
        <v>891</v>
      </c>
      <c r="G24">
        <v>357</v>
      </c>
      <c r="H24">
        <v>35</v>
      </c>
      <c r="I24">
        <v>43122010200</v>
      </c>
      <c r="J24">
        <v>8</v>
      </c>
      <c r="K24" t="s">
        <v>1561</v>
      </c>
      <c r="L24">
        <v>2531</v>
      </c>
      <c r="M24" t="s">
        <v>1557</v>
      </c>
      <c r="N24" t="s">
        <v>1551</v>
      </c>
      <c r="O24">
        <v>0</v>
      </c>
      <c r="P24" t="s">
        <v>1552</v>
      </c>
      <c r="Q24">
        <v>19841201</v>
      </c>
      <c r="R24">
        <v>891018481</v>
      </c>
    </row>
    <row r="25" spans="1:18">
      <c r="A25" t="s">
        <v>1553</v>
      </c>
      <c r="B25" t="s">
        <v>1567</v>
      </c>
      <c r="C25">
        <v>201201</v>
      </c>
      <c r="D25">
        <v>28</v>
      </c>
      <c r="E25" t="s">
        <v>1555</v>
      </c>
      <c r="F25">
        <v>623</v>
      </c>
      <c r="G25">
        <v>250</v>
      </c>
      <c r="H25">
        <v>15</v>
      </c>
      <c r="I25">
        <v>43122010500</v>
      </c>
      <c r="J25">
        <v>8</v>
      </c>
      <c r="K25" t="s">
        <v>1561</v>
      </c>
      <c r="L25">
        <v>2531</v>
      </c>
      <c r="M25" t="s">
        <v>1557</v>
      </c>
      <c r="N25" t="s">
        <v>1551</v>
      </c>
      <c r="O25">
        <v>0</v>
      </c>
      <c r="P25" t="s">
        <v>1552</v>
      </c>
      <c r="Q25">
        <v>19850201</v>
      </c>
      <c r="R25">
        <v>891018481</v>
      </c>
    </row>
    <row r="26" spans="1:18">
      <c r="A26" t="s">
        <v>1553</v>
      </c>
      <c r="B26" t="s">
        <v>1568</v>
      </c>
      <c r="C26">
        <v>201201</v>
      </c>
      <c r="D26">
        <v>29</v>
      </c>
      <c r="E26" t="s">
        <v>1555</v>
      </c>
      <c r="F26">
        <v>789</v>
      </c>
      <c r="G26">
        <v>317</v>
      </c>
      <c r="H26">
        <v>36</v>
      </c>
      <c r="I26">
        <v>43122011400</v>
      </c>
      <c r="J26">
        <v>8</v>
      </c>
      <c r="K26" t="s">
        <v>1556</v>
      </c>
      <c r="L26">
        <v>2531</v>
      </c>
      <c r="M26" t="s">
        <v>1557</v>
      </c>
      <c r="N26" t="s">
        <v>1551</v>
      </c>
      <c r="O26">
        <v>0</v>
      </c>
      <c r="P26" t="s">
        <v>1552</v>
      </c>
      <c r="Q26">
        <v>19850401</v>
      </c>
      <c r="R26">
        <v>891018481</v>
      </c>
    </row>
    <row r="27" spans="1:18">
      <c r="A27" t="s">
        <v>1553</v>
      </c>
      <c r="B27" t="s">
        <v>1569</v>
      </c>
      <c r="C27">
        <v>201201</v>
      </c>
      <c r="D27">
        <v>28</v>
      </c>
      <c r="E27" t="s">
        <v>1555</v>
      </c>
      <c r="F27">
        <v>208</v>
      </c>
      <c r="G27">
        <v>83</v>
      </c>
      <c r="H27">
        <v>3</v>
      </c>
      <c r="I27">
        <v>43122011500</v>
      </c>
      <c r="J27">
        <v>8</v>
      </c>
      <c r="K27" t="s">
        <v>1561</v>
      </c>
      <c r="L27">
        <v>2531</v>
      </c>
      <c r="M27" t="s">
        <v>1557</v>
      </c>
      <c r="N27" t="s">
        <v>1551</v>
      </c>
      <c r="O27">
        <v>0</v>
      </c>
      <c r="P27" t="s">
        <v>1552</v>
      </c>
      <c r="Q27">
        <v>19850501</v>
      </c>
      <c r="R27">
        <v>891018481</v>
      </c>
    </row>
    <row r="28" spans="1:18">
      <c r="A28" t="s">
        <v>1553</v>
      </c>
      <c r="B28" t="s">
        <v>1570</v>
      </c>
      <c r="C28">
        <v>201201</v>
      </c>
      <c r="D28">
        <v>30</v>
      </c>
      <c r="E28" t="s">
        <v>1555</v>
      </c>
      <c r="F28">
        <v>1683</v>
      </c>
      <c r="G28">
        <v>675</v>
      </c>
      <c r="H28">
        <v>131</v>
      </c>
      <c r="I28">
        <v>43122011800</v>
      </c>
      <c r="J28">
        <v>8</v>
      </c>
      <c r="K28" t="s">
        <v>1556</v>
      </c>
      <c r="L28">
        <v>2531</v>
      </c>
      <c r="M28" t="s">
        <v>1557</v>
      </c>
      <c r="N28" t="s">
        <v>1551</v>
      </c>
      <c r="O28">
        <v>0</v>
      </c>
      <c r="P28" t="s">
        <v>1552</v>
      </c>
      <c r="Q28">
        <v>19850701</v>
      </c>
      <c r="R28">
        <v>891018481</v>
      </c>
    </row>
    <row r="29" spans="1:18">
      <c r="A29" t="s">
        <v>1553</v>
      </c>
      <c r="B29" t="s">
        <v>1571</v>
      </c>
      <c r="C29">
        <v>201201</v>
      </c>
      <c r="D29">
        <v>30</v>
      </c>
      <c r="E29" t="s">
        <v>1555</v>
      </c>
      <c r="F29">
        <v>410</v>
      </c>
      <c r="G29">
        <v>164</v>
      </c>
      <c r="H29">
        <v>23608</v>
      </c>
      <c r="I29">
        <v>43122012300</v>
      </c>
      <c r="J29">
        <v>8</v>
      </c>
      <c r="K29" t="s">
        <v>1561</v>
      </c>
      <c r="L29">
        <v>2531</v>
      </c>
      <c r="M29" t="s">
        <v>1557</v>
      </c>
      <c r="N29" t="s">
        <v>1551</v>
      </c>
      <c r="O29">
        <v>0</v>
      </c>
      <c r="P29" t="s">
        <v>1552</v>
      </c>
      <c r="Q29">
        <v>19850801</v>
      </c>
      <c r="R29">
        <v>891018481</v>
      </c>
    </row>
    <row r="30" spans="1:18">
      <c r="A30" t="s">
        <v>1572</v>
      </c>
      <c r="B30" t="s">
        <v>1573</v>
      </c>
      <c r="C30">
        <v>201201</v>
      </c>
      <c r="D30">
        <v>31</v>
      </c>
      <c r="E30" t="s">
        <v>1555</v>
      </c>
      <c r="F30">
        <v>4606</v>
      </c>
      <c r="G30">
        <v>1165</v>
      </c>
      <c r="H30">
        <v>22628</v>
      </c>
      <c r="I30">
        <v>43122002500</v>
      </c>
      <c r="J30">
        <v>8</v>
      </c>
      <c r="K30" t="s">
        <v>1561</v>
      </c>
      <c r="L30">
        <v>3126</v>
      </c>
      <c r="M30" t="s">
        <v>1550</v>
      </c>
      <c r="N30" t="s">
        <v>1551</v>
      </c>
      <c r="O30">
        <v>0</v>
      </c>
      <c r="P30" t="s">
        <v>1574</v>
      </c>
      <c r="Q30">
        <v>19840101</v>
      </c>
      <c r="R30">
        <v>891018481</v>
      </c>
    </row>
    <row r="31" spans="1:18">
      <c r="A31" t="s">
        <v>1572</v>
      </c>
      <c r="B31" t="s">
        <v>1575</v>
      </c>
      <c r="C31">
        <v>201201</v>
      </c>
      <c r="D31">
        <v>31</v>
      </c>
      <c r="E31" t="s">
        <v>1555</v>
      </c>
      <c r="F31">
        <v>2668</v>
      </c>
      <c r="G31">
        <v>1165</v>
      </c>
      <c r="H31">
        <v>12709</v>
      </c>
      <c r="I31">
        <v>43122004100</v>
      </c>
      <c r="J31">
        <v>8</v>
      </c>
      <c r="K31" t="s">
        <v>1561</v>
      </c>
      <c r="L31">
        <v>3126</v>
      </c>
      <c r="M31" t="s">
        <v>1550</v>
      </c>
      <c r="N31" t="s">
        <v>1551</v>
      </c>
      <c r="O31">
        <v>0</v>
      </c>
      <c r="P31" t="s">
        <v>1552</v>
      </c>
      <c r="Q31">
        <v>19810901</v>
      </c>
      <c r="R31">
        <v>891018481</v>
      </c>
    </row>
    <row r="32" spans="1:18">
      <c r="A32" t="s">
        <v>1572</v>
      </c>
      <c r="B32" t="s">
        <v>1576</v>
      </c>
      <c r="C32">
        <v>201201</v>
      </c>
      <c r="D32">
        <v>29</v>
      </c>
      <c r="E32" t="s">
        <v>1555</v>
      </c>
      <c r="F32">
        <v>1209</v>
      </c>
      <c r="G32">
        <v>102</v>
      </c>
      <c r="H32">
        <v>2121</v>
      </c>
      <c r="I32">
        <v>43122003900</v>
      </c>
      <c r="J32">
        <v>8</v>
      </c>
      <c r="K32" t="s">
        <v>1561</v>
      </c>
      <c r="L32">
        <v>3126</v>
      </c>
      <c r="M32" t="s">
        <v>1550</v>
      </c>
      <c r="N32" t="s">
        <v>1551</v>
      </c>
      <c r="O32">
        <v>0</v>
      </c>
      <c r="P32" t="s">
        <v>1552</v>
      </c>
      <c r="Q32">
        <v>19820401</v>
      </c>
      <c r="R32">
        <v>891018481</v>
      </c>
    </row>
    <row r="33" spans="1:18">
      <c r="A33" t="s">
        <v>1572</v>
      </c>
      <c r="B33" t="s">
        <v>1577</v>
      </c>
      <c r="C33">
        <v>201201</v>
      </c>
      <c r="D33">
        <v>31</v>
      </c>
      <c r="E33" t="s">
        <v>1555</v>
      </c>
      <c r="F33">
        <v>3567</v>
      </c>
      <c r="G33">
        <v>291</v>
      </c>
      <c r="H33">
        <v>5908</v>
      </c>
      <c r="I33">
        <v>43122004400</v>
      </c>
      <c r="J33">
        <v>8</v>
      </c>
      <c r="K33" t="s">
        <v>1561</v>
      </c>
      <c r="L33">
        <v>3126</v>
      </c>
      <c r="M33" t="s">
        <v>1550</v>
      </c>
      <c r="N33" t="s">
        <v>1551</v>
      </c>
      <c r="O33">
        <v>0</v>
      </c>
      <c r="P33" t="s">
        <v>1552</v>
      </c>
      <c r="Q33">
        <v>19810801</v>
      </c>
      <c r="R33">
        <v>891018481</v>
      </c>
    </row>
    <row r="34" spans="1:18">
      <c r="A34" t="s">
        <v>1572</v>
      </c>
      <c r="B34" t="s">
        <v>1578</v>
      </c>
      <c r="C34">
        <v>201201</v>
      </c>
      <c r="D34">
        <v>31</v>
      </c>
      <c r="E34" t="s">
        <v>1555</v>
      </c>
      <c r="F34">
        <v>1854</v>
      </c>
      <c r="G34">
        <v>109</v>
      </c>
      <c r="H34">
        <v>2180</v>
      </c>
      <c r="I34">
        <v>43122004700</v>
      </c>
      <c r="J34">
        <v>8</v>
      </c>
      <c r="K34" t="s">
        <v>1561</v>
      </c>
      <c r="L34">
        <v>3126</v>
      </c>
      <c r="M34" t="s">
        <v>1550</v>
      </c>
      <c r="N34" t="s">
        <v>1551</v>
      </c>
      <c r="O34">
        <v>0</v>
      </c>
      <c r="P34" t="s">
        <v>1552</v>
      </c>
      <c r="Q34">
        <v>19820901</v>
      </c>
      <c r="R34">
        <v>891018481</v>
      </c>
    </row>
    <row r="35" spans="1:18">
      <c r="A35" t="s">
        <v>1572</v>
      </c>
      <c r="B35" t="s">
        <v>1579</v>
      </c>
      <c r="C35">
        <v>201201</v>
      </c>
      <c r="D35">
        <v>31</v>
      </c>
      <c r="E35" t="s">
        <v>1555</v>
      </c>
      <c r="F35">
        <v>2808</v>
      </c>
      <c r="G35">
        <v>437</v>
      </c>
      <c r="H35">
        <v>11641</v>
      </c>
      <c r="I35">
        <v>43122004800</v>
      </c>
      <c r="J35">
        <v>8</v>
      </c>
      <c r="K35" t="s">
        <v>1561</v>
      </c>
      <c r="L35">
        <v>3126</v>
      </c>
      <c r="M35" t="s">
        <v>1550</v>
      </c>
      <c r="N35" t="s">
        <v>1551</v>
      </c>
      <c r="O35">
        <v>0</v>
      </c>
      <c r="P35" t="s">
        <v>1552</v>
      </c>
      <c r="Q35">
        <v>19810701</v>
      </c>
      <c r="R35">
        <v>891018481</v>
      </c>
    </row>
    <row r="36" spans="1:18">
      <c r="A36" t="s">
        <v>1572</v>
      </c>
      <c r="B36" t="s">
        <v>1580</v>
      </c>
      <c r="C36">
        <v>201201</v>
      </c>
      <c r="D36">
        <v>31</v>
      </c>
      <c r="E36" t="s">
        <v>1555</v>
      </c>
      <c r="F36">
        <v>1460</v>
      </c>
      <c r="G36">
        <v>473</v>
      </c>
      <c r="H36">
        <v>43076</v>
      </c>
      <c r="I36">
        <v>43122006002</v>
      </c>
      <c r="J36">
        <v>8</v>
      </c>
      <c r="K36" t="s">
        <v>1561</v>
      </c>
      <c r="L36">
        <v>3126</v>
      </c>
      <c r="M36" t="s">
        <v>1550</v>
      </c>
      <c r="N36" t="s">
        <v>1551</v>
      </c>
      <c r="O36">
        <v>0</v>
      </c>
      <c r="P36" t="s">
        <v>1552</v>
      </c>
      <c r="Q36">
        <v>19820901</v>
      </c>
      <c r="R36">
        <v>891018481</v>
      </c>
    </row>
    <row r="37" spans="1:18">
      <c r="A37" t="s">
        <v>1572</v>
      </c>
      <c r="B37" t="s">
        <v>1581</v>
      </c>
      <c r="C37">
        <v>201201</v>
      </c>
      <c r="D37">
        <v>31</v>
      </c>
      <c r="E37" t="s">
        <v>1555</v>
      </c>
      <c r="F37">
        <v>1376</v>
      </c>
      <c r="G37">
        <v>218</v>
      </c>
      <c r="H37">
        <v>1134</v>
      </c>
      <c r="I37">
        <v>43122004900</v>
      </c>
      <c r="J37">
        <v>8</v>
      </c>
      <c r="K37" t="s">
        <v>1561</v>
      </c>
      <c r="L37">
        <v>3126</v>
      </c>
      <c r="M37" t="s">
        <v>1550</v>
      </c>
      <c r="N37" t="s">
        <v>1551</v>
      </c>
      <c r="O37">
        <v>0</v>
      </c>
      <c r="P37" t="s">
        <v>1552</v>
      </c>
      <c r="Q37">
        <v>19820901</v>
      </c>
      <c r="R37">
        <v>891018481</v>
      </c>
    </row>
    <row r="38" spans="1:18">
      <c r="A38" t="s">
        <v>1572</v>
      </c>
      <c r="B38" t="s">
        <v>1582</v>
      </c>
      <c r="C38">
        <v>201201</v>
      </c>
      <c r="D38">
        <v>31</v>
      </c>
      <c r="E38" t="s">
        <v>1555</v>
      </c>
      <c r="F38">
        <v>674</v>
      </c>
      <c r="G38">
        <v>255</v>
      </c>
      <c r="H38">
        <v>1221</v>
      </c>
      <c r="I38">
        <v>43122005600</v>
      </c>
      <c r="J38">
        <v>8</v>
      </c>
      <c r="K38" t="s">
        <v>1561</v>
      </c>
      <c r="L38">
        <v>3126</v>
      </c>
      <c r="M38" t="s">
        <v>1550</v>
      </c>
      <c r="N38" t="s">
        <v>1551</v>
      </c>
      <c r="O38">
        <v>0</v>
      </c>
      <c r="P38" t="s">
        <v>1552</v>
      </c>
      <c r="Q38">
        <v>19820201</v>
      </c>
      <c r="R38">
        <v>891018481</v>
      </c>
    </row>
    <row r="39" spans="1:18">
      <c r="A39" t="s">
        <v>1572</v>
      </c>
      <c r="B39" t="s">
        <v>1583</v>
      </c>
      <c r="C39">
        <v>201201</v>
      </c>
      <c r="D39">
        <v>31</v>
      </c>
      <c r="E39" t="s">
        <v>1555</v>
      </c>
      <c r="F39">
        <v>449</v>
      </c>
      <c r="G39">
        <v>109</v>
      </c>
      <c r="H39">
        <v>0</v>
      </c>
      <c r="I39">
        <v>43122008201</v>
      </c>
      <c r="J39">
        <v>8</v>
      </c>
      <c r="K39" t="s">
        <v>1561</v>
      </c>
      <c r="L39">
        <v>3126</v>
      </c>
      <c r="M39" t="s">
        <v>1550</v>
      </c>
      <c r="N39" t="s">
        <v>1551</v>
      </c>
      <c r="O39">
        <v>0</v>
      </c>
      <c r="P39" t="s">
        <v>1552</v>
      </c>
      <c r="Q39">
        <v>19970201</v>
      </c>
      <c r="R39">
        <v>891018481</v>
      </c>
    </row>
    <row r="40" spans="1:18">
      <c r="A40" t="s">
        <v>1572</v>
      </c>
      <c r="B40" t="s">
        <v>1584</v>
      </c>
      <c r="C40">
        <v>201201</v>
      </c>
      <c r="D40">
        <v>31</v>
      </c>
      <c r="E40" t="s">
        <v>1555</v>
      </c>
      <c r="F40">
        <v>2752</v>
      </c>
      <c r="G40">
        <v>182</v>
      </c>
      <c r="H40">
        <v>2899</v>
      </c>
      <c r="I40">
        <v>43122006900</v>
      </c>
      <c r="J40">
        <v>8</v>
      </c>
      <c r="K40" t="s">
        <v>1585</v>
      </c>
      <c r="L40">
        <v>3126</v>
      </c>
      <c r="M40" t="s">
        <v>1550</v>
      </c>
      <c r="N40" t="s">
        <v>1551</v>
      </c>
      <c r="O40">
        <v>0</v>
      </c>
      <c r="P40" t="s">
        <v>1552</v>
      </c>
      <c r="Q40">
        <v>19820801</v>
      </c>
      <c r="R40">
        <v>891018481</v>
      </c>
    </row>
    <row r="41" spans="1:18">
      <c r="A41" t="s">
        <v>1572</v>
      </c>
      <c r="B41" t="s">
        <v>1586</v>
      </c>
      <c r="C41">
        <v>201201</v>
      </c>
      <c r="D41">
        <v>31</v>
      </c>
      <c r="E41" t="s">
        <v>1555</v>
      </c>
      <c r="F41">
        <v>1517</v>
      </c>
      <c r="G41">
        <v>437</v>
      </c>
      <c r="H41">
        <v>19424</v>
      </c>
      <c r="I41">
        <v>43122008300</v>
      </c>
      <c r="J41">
        <v>8</v>
      </c>
      <c r="K41" t="s">
        <v>1561</v>
      </c>
      <c r="L41">
        <v>3126</v>
      </c>
      <c r="M41" t="s">
        <v>1550</v>
      </c>
      <c r="N41" t="s">
        <v>1551</v>
      </c>
      <c r="O41">
        <v>0</v>
      </c>
      <c r="P41" t="s">
        <v>1552</v>
      </c>
      <c r="Q41">
        <v>19840201</v>
      </c>
      <c r="R41">
        <v>891018481</v>
      </c>
    </row>
    <row r="42" spans="1:18">
      <c r="A42" t="s">
        <v>1572</v>
      </c>
      <c r="B42" t="s">
        <v>1587</v>
      </c>
      <c r="C42">
        <v>201201</v>
      </c>
      <c r="D42">
        <v>27</v>
      </c>
      <c r="E42" t="s">
        <v>1555</v>
      </c>
      <c r="F42">
        <v>1076</v>
      </c>
      <c r="G42">
        <v>190</v>
      </c>
      <c r="H42">
        <v>2525</v>
      </c>
      <c r="I42">
        <v>43122007400</v>
      </c>
      <c r="J42">
        <v>8</v>
      </c>
      <c r="K42" t="s">
        <v>1561</v>
      </c>
      <c r="L42">
        <v>3126</v>
      </c>
      <c r="M42" t="s">
        <v>1550</v>
      </c>
      <c r="N42" t="s">
        <v>1551</v>
      </c>
      <c r="O42">
        <v>0</v>
      </c>
      <c r="P42" t="s">
        <v>1574</v>
      </c>
      <c r="Q42">
        <v>19880701</v>
      </c>
      <c r="R42">
        <v>891018481</v>
      </c>
    </row>
    <row r="43" spans="1:18">
      <c r="A43" t="s">
        <v>1572</v>
      </c>
      <c r="B43" t="s">
        <v>1588</v>
      </c>
      <c r="C43">
        <v>201201</v>
      </c>
      <c r="D43">
        <v>31</v>
      </c>
      <c r="E43" t="s">
        <v>1555</v>
      </c>
      <c r="F43">
        <v>4353</v>
      </c>
      <c r="G43">
        <v>619</v>
      </c>
      <c r="H43">
        <v>44864</v>
      </c>
      <c r="I43">
        <v>43122008600</v>
      </c>
      <c r="J43">
        <v>8</v>
      </c>
      <c r="K43" t="s">
        <v>1561</v>
      </c>
      <c r="L43">
        <v>3126</v>
      </c>
      <c r="M43" t="s">
        <v>1550</v>
      </c>
      <c r="N43" t="s">
        <v>1551</v>
      </c>
      <c r="O43">
        <v>0</v>
      </c>
      <c r="P43" t="s">
        <v>1552</v>
      </c>
      <c r="Q43">
        <v>19840401</v>
      </c>
      <c r="R43">
        <v>891018481</v>
      </c>
    </row>
    <row r="44" spans="1:18">
      <c r="A44" t="s">
        <v>1572</v>
      </c>
      <c r="B44" t="s">
        <v>1589</v>
      </c>
      <c r="C44">
        <v>201201</v>
      </c>
      <c r="D44">
        <v>31</v>
      </c>
      <c r="E44" t="s">
        <v>1555</v>
      </c>
      <c r="F44">
        <v>1517</v>
      </c>
      <c r="G44">
        <v>146</v>
      </c>
      <c r="H44">
        <v>3161</v>
      </c>
      <c r="I44">
        <v>43122009600</v>
      </c>
      <c r="J44">
        <v>8</v>
      </c>
      <c r="K44" t="s">
        <v>1561</v>
      </c>
      <c r="L44">
        <v>3126</v>
      </c>
      <c r="M44" t="s">
        <v>1550</v>
      </c>
      <c r="N44" t="s">
        <v>1551</v>
      </c>
      <c r="O44">
        <v>0</v>
      </c>
      <c r="P44" t="s">
        <v>1552</v>
      </c>
      <c r="Q44">
        <v>19840901</v>
      </c>
      <c r="R44">
        <v>891018481</v>
      </c>
    </row>
    <row r="45" spans="1:18">
      <c r="A45" t="s">
        <v>1572</v>
      </c>
      <c r="B45" t="s">
        <v>1590</v>
      </c>
      <c r="C45">
        <v>201201</v>
      </c>
      <c r="D45">
        <v>31</v>
      </c>
      <c r="E45" t="s">
        <v>1555</v>
      </c>
      <c r="F45">
        <v>1713</v>
      </c>
      <c r="G45">
        <v>473</v>
      </c>
      <c r="H45">
        <v>3423</v>
      </c>
      <c r="I45">
        <v>43122016200</v>
      </c>
      <c r="J45">
        <v>8</v>
      </c>
      <c r="K45" t="s">
        <v>1585</v>
      </c>
      <c r="L45">
        <v>3126</v>
      </c>
      <c r="M45" t="s">
        <v>1550</v>
      </c>
      <c r="N45" t="s">
        <v>1551</v>
      </c>
      <c r="O45">
        <v>0</v>
      </c>
      <c r="P45" t="s">
        <v>1552</v>
      </c>
      <c r="Q45">
        <v>19950401</v>
      </c>
      <c r="R45">
        <v>891018481</v>
      </c>
    </row>
    <row r="46" spans="1:18">
      <c r="A46" t="s">
        <v>1546</v>
      </c>
      <c r="B46" t="s">
        <v>1591</v>
      </c>
      <c r="C46">
        <v>201201</v>
      </c>
      <c r="D46">
        <v>31</v>
      </c>
      <c r="E46" t="s">
        <v>1555</v>
      </c>
      <c r="F46">
        <v>2612</v>
      </c>
      <c r="G46">
        <v>655</v>
      </c>
      <c r="H46">
        <v>2725</v>
      </c>
      <c r="I46">
        <v>43122003400</v>
      </c>
      <c r="J46">
        <v>8</v>
      </c>
      <c r="K46" t="s">
        <v>1561</v>
      </c>
      <c r="L46">
        <v>3126</v>
      </c>
      <c r="M46" t="s">
        <v>1550</v>
      </c>
      <c r="N46" t="s">
        <v>1551</v>
      </c>
      <c r="O46">
        <v>0</v>
      </c>
      <c r="P46" t="s">
        <v>1574</v>
      </c>
      <c r="Q46">
        <v>19880301</v>
      </c>
      <c r="R46">
        <v>891018481</v>
      </c>
    </row>
    <row r="47" spans="1:18">
      <c r="A47" t="s">
        <v>1546</v>
      </c>
      <c r="B47" t="s">
        <v>1592</v>
      </c>
      <c r="C47">
        <v>201201</v>
      </c>
      <c r="D47">
        <v>31</v>
      </c>
      <c r="E47" t="s">
        <v>1555</v>
      </c>
      <c r="F47">
        <v>3230</v>
      </c>
      <c r="G47">
        <v>2002</v>
      </c>
      <c r="H47">
        <v>9483</v>
      </c>
      <c r="I47">
        <v>43122004001</v>
      </c>
      <c r="J47">
        <v>8</v>
      </c>
      <c r="K47" t="s">
        <v>1561</v>
      </c>
      <c r="L47">
        <v>3126</v>
      </c>
      <c r="M47" t="s">
        <v>1550</v>
      </c>
      <c r="N47" t="s">
        <v>1551</v>
      </c>
      <c r="O47">
        <v>0</v>
      </c>
      <c r="P47" t="s">
        <v>1552</v>
      </c>
      <c r="Q47">
        <v>19901101</v>
      </c>
      <c r="R47">
        <v>891018481</v>
      </c>
    </row>
    <row r="48" spans="1:18">
      <c r="A48" t="s">
        <v>1546</v>
      </c>
      <c r="B48" t="s">
        <v>1593</v>
      </c>
      <c r="C48">
        <v>201201</v>
      </c>
      <c r="D48">
        <v>31</v>
      </c>
      <c r="E48" t="s">
        <v>1555</v>
      </c>
      <c r="F48">
        <v>5224</v>
      </c>
      <c r="G48">
        <v>946</v>
      </c>
      <c r="H48">
        <v>13320</v>
      </c>
      <c r="I48">
        <v>43122005900</v>
      </c>
      <c r="J48">
        <v>8</v>
      </c>
      <c r="K48" t="s">
        <v>1561</v>
      </c>
      <c r="L48">
        <v>3126</v>
      </c>
      <c r="M48" t="s">
        <v>1550</v>
      </c>
      <c r="N48" t="s">
        <v>1551</v>
      </c>
      <c r="O48">
        <v>0</v>
      </c>
      <c r="P48" t="s">
        <v>1574</v>
      </c>
      <c r="Q48">
        <v>19860501</v>
      </c>
      <c r="R48">
        <v>891018481</v>
      </c>
    </row>
    <row r="49" spans="1:18">
      <c r="A49" t="s">
        <v>1546</v>
      </c>
      <c r="B49" t="s">
        <v>1594</v>
      </c>
      <c r="C49">
        <v>201201</v>
      </c>
      <c r="D49">
        <v>7</v>
      </c>
      <c r="E49" t="s">
        <v>1555</v>
      </c>
      <c r="F49">
        <v>780</v>
      </c>
      <c r="G49">
        <v>181</v>
      </c>
      <c r="H49">
        <v>2988</v>
      </c>
      <c r="I49">
        <v>43122005400</v>
      </c>
      <c r="J49">
        <v>8</v>
      </c>
      <c r="K49" t="s">
        <v>1561</v>
      </c>
      <c r="L49">
        <v>3126</v>
      </c>
      <c r="M49" t="s">
        <v>1550</v>
      </c>
      <c r="N49" t="s">
        <v>1551</v>
      </c>
      <c r="O49">
        <v>0</v>
      </c>
      <c r="P49" t="s">
        <v>1574</v>
      </c>
      <c r="Q49">
        <v>19860801</v>
      </c>
      <c r="R49">
        <v>891018481</v>
      </c>
    </row>
    <row r="50" spans="1:18">
      <c r="A50" t="s">
        <v>1546</v>
      </c>
      <c r="B50" t="s">
        <v>1595</v>
      </c>
      <c r="C50">
        <v>201201</v>
      </c>
      <c r="D50">
        <v>31</v>
      </c>
      <c r="E50" t="s">
        <v>1555</v>
      </c>
      <c r="F50">
        <v>1769</v>
      </c>
      <c r="G50">
        <v>400</v>
      </c>
      <c r="H50">
        <v>8001</v>
      </c>
      <c r="I50">
        <v>43122007100</v>
      </c>
      <c r="J50">
        <v>8</v>
      </c>
      <c r="K50" t="s">
        <v>1561</v>
      </c>
      <c r="L50">
        <v>3126</v>
      </c>
      <c r="M50" t="s">
        <v>1550</v>
      </c>
      <c r="N50" t="s">
        <v>1551</v>
      </c>
      <c r="O50">
        <v>0</v>
      </c>
      <c r="P50" t="s">
        <v>1574</v>
      </c>
      <c r="Q50">
        <v>19880401</v>
      </c>
      <c r="R50">
        <v>891018481</v>
      </c>
    </row>
    <row r="51" spans="1:18">
      <c r="A51" t="s">
        <v>1546</v>
      </c>
      <c r="B51" t="s">
        <v>1596</v>
      </c>
      <c r="C51">
        <v>201201</v>
      </c>
      <c r="D51">
        <v>31</v>
      </c>
      <c r="E51" t="s">
        <v>1555</v>
      </c>
      <c r="F51">
        <v>7864</v>
      </c>
      <c r="G51">
        <v>510</v>
      </c>
      <c r="H51">
        <v>9723</v>
      </c>
      <c r="I51">
        <v>43122007300</v>
      </c>
      <c r="J51">
        <v>8</v>
      </c>
      <c r="K51" t="s">
        <v>1549</v>
      </c>
      <c r="L51">
        <v>3126</v>
      </c>
      <c r="M51" t="s">
        <v>1550</v>
      </c>
      <c r="N51" t="s">
        <v>1551</v>
      </c>
      <c r="O51">
        <v>0</v>
      </c>
      <c r="P51" t="s">
        <v>1574</v>
      </c>
      <c r="Q51">
        <v>19860201</v>
      </c>
      <c r="R51">
        <v>891018481</v>
      </c>
    </row>
    <row r="52" spans="1:18">
      <c r="A52" t="s">
        <v>1546</v>
      </c>
      <c r="B52" t="s">
        <v>1597</v>
      </c>
      <c r="C52">
        <v>201201</v>
      </c>
      <c r="D52">
        <v>31</v>
      </c>
      <c r="E52" t="s">
        <v>1555</v>
      </c>
      <c r="F52">
        <v>2556</v>
      </c>
      <c r="G52">
        <v>1165</v>
      </c>
      <c r="H52">
        <v>9069</v>
      </c>
      <c r="I52">
        <v>43122009200</v>
      </c>
      <c r="J52">
        <v>8</v>
      </c>
      <c r="K52" t="s">
        <v>1561</v>
      </c>
      <c r="L52">
        <v>3126</v>
      </c>
      <c r="M52" t="s">
        <v>1550</v>
      </c>
      <c r="N52" t="s">
        <v>1551</v>
      </c>
      <c r="O52">
        <v>0</v>
      </c>
      <c r="P52" t="s">
        <v>1552</v>
      </c>
      <c r="Q52">
        <v>19840901</v>
      </c>
      <c r="R52">
        <v>891018481</v>
      </c>
    </row>
    <row r="53" spans="1:18">
      <c r="A53" t="s">
        <v>1546</v>
      </c>
      <c r="B53" t="s">
        <v>1598</v>
      </c>
      <c r="C53">
        <v>201201</v>
      </c>
      <c r="D53">
        <v>31</v>
      </c>
      <c r="E53" t="s">
        <v>1555</v>
      </c>
      <c r="F53">
        <v>6926</v>
      </c>
      <c r="G53">
        <v>2875</v>
      </c>
      <c r="H53">
        <v>1816</v>
      </c>
      <c r="I53">
        <v>43122010400</v>
      </c>
      <c r="J53">
        <v>8</v>
      </c>
      <c r="K53" t="s">
        <v>1549</v>
      </c>
      <c r="L53">
        <v>3126</v>
      </c>
      <c r="M53" t="s">
        <v>1550</v>
      </c>
      <c r="N53" t="s">
        <v>1551</v>
      </c>
      <c r="O53">
        <v>0</v>
      </c>
      <c r="P53" t="s">
        <v>1552</v>
      </c>
      <c r="Q53">
        <v>19850301</v>
      </c>
      <c r="R53">
        <v>891018481</v>
      </c>
    </row>
    <row r="54" spans="1:18">
      <c r="A54" t="s">
        <v>1546</v>
      </c>
      <c r="B54" t="s">
        <v>1599</v>
      </c>
      <c r="C54">
        <v>201201</v>
      </c>
      <c r="D54">
        <v>31</v>
      </c>
      <c r="E54" t="s">
        <v>1555</v>
      </c>
      <c r="F54">
        <v>4870</v>
      </c>
      <c r="G54">
        <v>1383</v>
      </c>
      <c r="H54">
        <v>1797</v>
      </c>
      <c r="I54">
        <v>43122011300</v>
      </c>
      <c r="J54">
        <v>8</v>
      </c>
      <c r="K54" t="s">
        <v>1549</v>
      </c>
      <c r="L54">
        <v>3126</v>
      </c>
      <c r="M54" t="s">
        <v>1550</v>
      </c>
      <c r="N54" t="s">
        <v>1551</v>
      </c>
      <c r="O54">
        <v>0</v>
      </c>
      <c r="P54" t="s">
        <v>1552</v>
      </c>
      <c r="Q54">
        <v>19850501</v>
      </c>
      <c r="R54">
        <v>891018481</v>
      </c>
    </row>
    <row r="55" spans="1:18">
      <c r="A55" t="s">
        <v>1546</v>
      </c>
      <c r="B55" t="s">
        <v>1600</v>
      </c>
      <c r="C55">
        <v>201201</v>
      </c>
      <c r="D55">
        <v>31</v>
      </c>
      <c r="E55" t="s">
        <v>1555</v>
      </c>
      <c r="F55">
        <v>2848</v>
      </c>
      <c r="G55">
        <v>1565</v>
      </c>
      <c r="H55">
        <v>5003</v>
      </c>
      <c r="I55">
        <v>43122011200</v>
      </c>
      <c r="J55">
        <v>8</v>
      </c>
      <c r="K55" t="s">
        <v>1549</v>
      </c>
      <c r="L55">
        <v>3126</v>
      </c>
      <c r="M55" t="s">
        <v>1550</v>
      </c>
      <c r="N55" t="s">
        <v>1551</v>
      </c>
      <c r="O55">
        <v>0</v>
      </c>
      <c r="P55" t="s">
        <v>1552</v>
      </c>
      <c r="Q55">
        <v>19850501</v>
      </c>
      <c r="R55">
        <v>891018481</v>
      </c>
    </row>
    <row r="56" spans="1:18">
      <c r="A56" t="s">
        <v>1546</v>
      </c>
      <c r="B56" t="s">
        <v>1601</v>
      </c>
      <c r="C56">
        <v>201201</v>
      </c>
      <c r="D56">
        <v>31</v>
      </c>
      <c r="E56" t="s">
        <v>1555</v>
      </c>
      <c r="F56">
        <v>2646</v>
      </c>
      <c r="G56">
        <v>837</v>
      </c>
      <c r="H56">
        <v>3243</v>
      </c>
      <c r="I56">
        <v>43122011700</v>
      </c>
      <c r="J56">
        <v>8</v>
      </c>
      <c r="K56" t="s">
        <v>1549</v>
      </c>
      <c r="L56">
        <v>3126</v>
      </c>
      <c r="M56" t="s">
        <v>1550</v>
      </c>
      <c r="N56" t="s">
        <v>1551</v>
      </c>
      <c r="O56">
        <v>0</v>
      </c>
      <c r="P56" t="s">
        <v>1552</v>
      </c>
      <c r="Q56">
        <v>19860101</v>
      </c>
      <c r="R56">
        <v>891018481</v>
      </c>
    </row>
    <row r="57" spans="1:18">
      <c r="A57" t="s">
        <v>1546</v>
      </c>
      <c r="B57" t="s">
        <v>1602</v>
      </c>
      <c r="C57">
        <v>201201</v>
      </c>
      <c r="D57">
        <v>31</v>
      </c>
      <c r="E57" t="s">
        <v>1555</v>
      </c>
      <c r="F57">
        <v>3556</v>
      </c>
      <c r="G57">
        <v>1237</v>
      </c>
      <c r="H57">
        <v>6115</v>
      </c>
      <c r="I57">
        <v>43122012500</v>
      </c>
      <c r="J57">
        <v>8</v>
      </c>
      <c r="K57" t="s">
        <v>1549</v>
      </c>
      <c r="L57">
        <v>3126</v>
      </c>
      <c r="M57" t="s">
        <v>1550</v>
      </c>
      <c r="N57" t="s">
        <v>1551</v>
      </c>
      <c r="O57">
        <v>0</v>
      </c>
      <c r="P57" t="s">
        <v>1552</v>
      </c>
      <c r="Q57">
        <v>19850901</v>
      </c>
      <c r="R57">
        <v>891018481</v>
      </c>
    </row>
    <row r="58" spans="1:18">
      <c r="A58" t="s">
        <v>1546</v>
      </c>
      <c r="B58" t="s">
        <v>1603</v>
      </c>
      <c r="C58">
        <v>201201</v>
      </c>
      <c r="D58">
        <v>31</v>
      </c>
      <c r="E58" t="s">
        <v>1555</v>
      </c>
      <c r="F58">
        <v>1988</v>
      </c>
      <c r="G58">
        <v>873</v>
      </c>
      <c r="H58">
        <v>4836</v>
      </c>
      <c r="I58">
        <v>43122012800</v>
      </c>
      <c r="J58">
        <v>8</v>
      </c>
      <c r="K58" t="s">
        <v>1549</v>
      </c>
      <c r="L58">
        <v>3126</v>
      </c>
      <c r="M58" t="s">
        <v>1550</v>
      </c>
      <c r="N58" t="s">
        <v>1551</v>
      </c>
      <c r="O58">
        <v>0</v>
      </c>
      <c r="P58" t="s">
        <v>1552</v>
      </c>
      <c r="Q58">
        <v>19860201</v>
      </c>
      <c r="R58">
        <v>891018481</v>
      </c>
    </row>
    <row r="59" spans="1:18">
      <c r="A59" t="s">
        <v>1546</v>
      </c>
      <c r="B59" t="s">
        <v>1604</v>
      </c>
      <c r="C59">
        <v>201201</v>
      </c>
      <c r="D59">
        <v>31</v>
      </c>
      <c r="E59" t="s">
        <v>1555</v>
      </c>
      <c r="F59">
        <v>3707</v>
      </c>
      <c r="G59">
        <v>983</v>
      </c>
      <c r="H59">
        <v>7264</v>
      </c>
      <c r="I59">
        <v>43122013600</v>
      </c>
      <c r="J59">
        <v>8</v>
      </c>
      <c r="K59" t="s">
        <v>1549</v>
      </c>
      <c r="L59">
        <v>3126</v>
      </c>
      <c r="M59" t="s">
        <v>1550</v>
      </c>
      <c r="N59" t="s">
        <v>1551</v>
      </c>
      <c r="O59">
        <v>0</v>
      </c>
      <c r="P59" t="s">
        <v>1552</v>
      </c>
      <c r="Q59">
        <v>19860601</v>
      </c>
      <c r="R59">
        <v>891018481</v>
      </c>
    </row>
    <row r="60" spans="1:18">
      <c r="A60" t="s">
        <v>1546</v>
      </c>
      <c r="B60" t="s">
        <v>1605</v>
      </c>
      <c r="C60">
        <v>201201</v>
      </c>
      <c r="D60">
        <v>31</v>
      </c>
      <c r="E60" t="s">
        <v>1555</v>
      </c>
      <c r="F60">
        <v>3235</v>
      </c>
      <c r="G60">
        <v>1456</v>
      </c>
      <c r="H60">
        <v>2928</v>
      </c>
      <c r="I60">
        <v>43122013100</v>
      </c>
      <c r="J60">
        <v>8</v>
      </c>
      <c r="K60" t="s">
        <v>1549</v>
      </c>
      <c r="L60">
        <v>3126</v>
      </c>
      <c r="M60" t="s">
        <v>1550</v>
      </c>
      <c r="N60" t="s">
        <v>1551</v>
      </c>
      <c r="O60">
        <v>0</v>
      </c>
      <c r="P60" t="s">
        <v>1552</v>
      </c>
      <c r="Q60">
        <v>19860401</v>
      </c>
      <c r="R60">
        <v>891018481</v>
      </c>
    </row>
    <row r="61" spans="1:18">
      <c r="A61" t="s">
        <v>1546</v>
      </c>
      <c r="B61" t="s">
        <v>1606</v>
      </c>
      <c r="C61">
        <v>201201</v>
      </c>
      <c r="D61">
        <v>31</v>
      </c>
      <c r="E61" t="s">
        <v>1555</v>
      </c>
      <c r="F61">
        <v>3454</v>
      </c>
      <c r="G61">
        <v>1711</v>
      </c>
      <c r="H61">
        <v>2020</v>
      </c>
      <c r="I61">
        <v>43122013000</v>
      </c>
      <c r="J61">
        <v>8</v>
      </c>
      <c r="K61" t="s">
        <v>1549</v>
      </c>
      <c r="L61">
        <v>3126</v>
      </c>
      <c r="M61" t="s">
        <v>1550</v>
      </c>
      <c r="N61" t="s">
        <v>1551</v>
      </c>
      <c r="O61">
        <v>0</v>
      </c>
      <c r="P61" t="s">
        <v>1552</v>
      </c>
      <c r="Q61">
        <v>19860201</v>
      </c>
      <c r="R61">
        <v>891018481</v>
      </c>
    </row>
    <row r="62" spans="1:18">
      <c r="A62" t="s">
        <v>1546</v>
      </c>
      <c r="B62" t="s">
        <v>1607</v>
      </c>
      <c r="C62">
        <v>201201</v>
      </c>
      <c r="D62">
        <v>31</v>
      </c>
      <c r="E62" t="s">
        <v>1555</v>
      </c>
      <c r="F62">
        <v>2494</v>
      </c>
      <c r="G62">
        <v>873</v>
      </c>
      <c r="H62">
        <v>4095</v>
      </c>
      <c r="I62">
        <v>43122014300</v>
      </c>
      <c r="J62">
        <v>8</v>
      </c>
      <c r="K62" t="s">
        <v>1549</v>
      </c>
      <c r="L62">
        <v>3126</v>
      </c>
      <c r="M62" t="s">
        <v>1550</v>
      </c>
      <c r="N62" t="s">
        <v>1551</v>
      </c>
      <c r="O62">
        <v>0</v>
      </c>
      <c r="P62" t="s">
        <v>1552</v>
      </c>
      <c r="Q62">
        <v>19861201</v>
      </c>
      <c r="R62">
        <v>891018481</v>
      </c>
    </row>
    <row r="63" spans="1:18">
      <c r="A63" t="s">
        <v>1546</v>
      </c>
      <c r="B63" t="s">
        <v>1608</v>
      </c>
      <c r="C63">
        <v>201201</v>
      </c>
      <c r="D63">
        <v>31</v>
      </c>
      <c r="E63" t="s">
        <v>1555</v>
      </c>
      <c r="F63">
        <v>4061</v>
      </c>
      <c r="G63">
        <v>873</v>
      </c>
      <c r="H63">
        <v>3076</v>
      </c>
      <c r="I63">
        <v>43122013700</v>
      </c>
      <c r="J63">
        <v>8</v>
      </c>
      <c r="K63" t="s">
        <v>1549</v>
      </c>
      <c r="L63">
        <v>3126</v>
      </c>
      <c r="M63" t="s">
        <v>1550</v>
      </c>
      <c r="N63" t="s">
        <v>1551</v>
      </c>
      <c r="O63">
        <v>0</v>
      </c>
      <c r="P63" t="s">
        <v>1574</v>
      </c>
      <c r="Q63">
        <v>19910501</v>
      </c>
      <c r="R63">
        <v>891018481</v>
      </c>
    </row>
    <row r="64" spans="1:18">
      <c r="A64" t="s">
        <v>1546</v>
      </c>
      <c r="B64" t="s">
        <v>1609</v>
      </c>
      <c r="C64">
        <v>201201</v>
      </c>
      <c r="D64">
        <v>31</v>
      </c>
      <c r="E64" t="s">
        <v>1555</v>
      </c>
      <c r="F64">
        <v>6134</v>
      </c>
      <c r="G64">
        <v>2693</v>
      </c>
      <c r="H64">
        <v>2854</v>
      </c>
      <c r="I64">
        <v>43122013800</v>
      </c>
      <c r="J64">
        <v>8</v>
      </c>
      <c r="K64" t="s">
        <v>1549</v>
      </c>
      <c r="L64">
        <v>3126</v>
      </c>
      <c r="M64" t="s">
        <v>1550</v>
      </c>
      <c r="N64" t="s">
        <v>1551</v>
      </c>
      <c r="O64">
        <v>0</v>
      </c>
      <c r="P64" t="s">
        <v>1552</v>
      </c>
      <c r="Q64">
        <v>19860901</v>
      </c>
      <c r="R64">
        <v>891018481</v>
      </c>
    </row>
    <row r="65" spans="1:18">
      <c r="A65" t="s">
        <v>1546</v>
      </c>
      <c r="B65" t="s">
        <v>1610</v>
      </c>
      <c r="C65">
        <v>201201</v>
      </c>
      <c r="D65">
        <v>31</v>
      </c>
      <c r="E65" t="s">
        <v>1555</v>
      </c>
      <c r="F65">
        <v>2561</v>
      </c>
      <c r="G65">
        <v>1383</v>
      </c>
      <c r="H65">
        <v>1742</v>
      </c>
      <c r="I65">
        <v>43122014400</v>
      </c>
      <c r="J65">
        <v>8</v>
      </c>
      <c r="K65" t="s">
        <v>1549</v>
      </c>
      <c r="L65">
        <v>3126</v>
      </c>
      <c r="M65" t="s">
        <v>1550</v>
      </c>
      <c r="N65" t="s">
        <v>1551</v>
      </c>
      <c r="O65">
        <v>0</v>
      </c>
      <c r="P65" t="s">
        <v>1552</v>
      </c>
      <c r="Q65">
        <v>19870201</v>
      </c>
      <c r="R65">
        <v>891018481</v>
      </c>
    </row>
    <row r="66" spans="1:18">
      <c r="A66" t="s">
        <v>1546</v>
      </c>
      <c r="B66" t="s">
        <v>1611</v>
      </c>
      <c r="C66">
        <v>201201</v>
      </c>
      <c r="D66">
        <v>31</v>
      </c>
      <c r="E66" t="s">
        <v>1555</v>
      </c>
      <c r="F66">
        <v>2123</v>
      </c>
      <c r="G66">
        <v>1383</v>
      </c>
      <c r="H66">
        <v>3002</v>
      </c>
      <c r="I66">
        <v>43122014000</v>
      </c>
      <c r="J66">
        <v>8</v>
      </c>
      <c r="K66" t="s">
        <v>1549</v>
      </c>
      <c r="L66">
        <v>3126</v>
      </c>
      <c r="M66" t="s">
        <v>1550</v>
      </c>
      <c r="N66" t="s">
        <v>1551</v>
      </c>
      <c r="O66">
        <v>0</v>
      </c>
      <c r="P66" t="s">
        <v>1552</v>
      </c>
      <c r="Q66">
        <v>19860901</v>
      </c>
      <c r="R66">
        <v>891018481</v>
      </c>
    </row>
    <row r="67" spans="1:18">
      <c r="A67" t="s">
        <v>1546</v>
      </c>
      <c r="B67" t="s">
        <v>1612</v>
      </c>
      <c r="C67">
        <v>201201</v>
      </c>
      <c r="D67">
        <v>31</v>
      </c>
      <c r="E67" t="s">
        <v>1555</v>
      </c>
      <c r="F67">
        <v>3791</v>
      </c>
      <c r="G67">
        <v>1783</v>
      </c>
      <c r="H67">
        <v>1408</v>
      </c>
      <c r="I67">
        <v>43122014500</v>
      </c>
      <c r="J67">
        <v>8</v>
      </c>
      <c r="K67" t="s">
        <v>1549</v>
      </c>
      <c r="L67">
        <v>3126</v>
      </c>
      <c r="M67" t="s">
        <v>1550</v>
      </c>
      <c r="N67" t="s">
        <v>1551</v>
      </c>
      <c r="O67">
        <v>0</v>
      </c>
      <c r="P67" t="s">
        <v>1552</v>
      </c>
      <c r="Q67">
        <v>19870601</v>
      </c>
      <c r="R67">
        <v>891018481</v>
      </c>
    </row>
    <row r="68" spans="1:18">
      <c r="A68" t="s">
        <v>1546</v>
      </c>
      <c r="B68" t="s">
        <v>1613</v>
      </c>
      <c r="C68">
        <v>201201</v>
      </c>
      <c r="D68">
        <v>31</v>
      </c>
      <c r="E68" t="s">
        <v>1555</v>
      </c>
      <c r="F68">
        <v>1180</v>
      </c>
      <c r="G68">
        <v>546</v>
      </c>
      <c r="H68">
        <v>0</v>
      </c>
      <c r="I68">
        <v>43122014900</v>
      </c>
      <c r="J68">
        <v>8</v>
      </c>
      <c r="K68" t="s">
        <v>1549</v>
      </c>
      <c r="L68">
        <v>3126</v>
      </c>
      <c r="M68" t="s">
        <v>1550</v>
      </c>
      <c r="N68" t="s">
        <v>1551</v>
      </c>
      <c r="O68">
        <v>0</v>
      </c>
      <c r="P68" t="s">
        <v>1552</v>
      </c>
      <c r="Q68">
        <v>19870301</v>
      </c>
      <c r="R68">
        <v>891018481</v>
      </c>
    </row>
    <row r="69" spans="1:18">
      <c r="A69" t="s">
        <v>1546</v>
      </c>
      <c r="B69" t="s">
        <v>1614</v>
      </c>
      <c r="C69">
        <v>201201</v>
      </c>
      <c r="D69">
        <v>31</v>
      </c>
      <c r="E69" t="s">
        <v>1555</v>
      </c>
      <c r="F69">
        <v>1550</v>
      </c>
      <c r="G69">
        <v>400</v>
      </c>
      <c r="H69">
        <v>3891</v>
      </c>
      <c r="I69">
        <v>43122015600</v>
      </c>
      <c r="J69">
        <v>8</v>
      </c>
      <c r="K69" t="s">
        <v>1549</v>
      </c>
      <c r="L69">
        <v>3126</v>
      </c>
      <c r="M69" t="s">
        <v>1550</v>
      </c>
      <c r="N69" t="s">
        <v>1551</v>
      </c>
      <c r="O69">
        <v>0</v>
      </c>
      <c r="P69" t="s">
        <v>1552</v>
      </c>
      <c r="Q69">
        <v>19910801</v>
      </c>
      <c r="R69">
        <v>891018481</v>
      </c>
    </row>
    <row r="70" spans="1:18">
      <c r="A70" t="s">
        <v>1546</v>
      </c>
      <c r="B70" t="s">
        <v>1615</v>
      </c>
      <c r="C70">
        <v>201201</v>
      </c>
      <c r="D70">
        <v>31</v>
      </c>
      <c r="E70" t="s">
        <v>1555</v>
      </c>
      <c r="F70">
        <v>6471</v>
      </c>
      <c r="G70">
        <v>1929</v>
      </c>
      <c r="H70">
        <v>926</v>
      </c>
      <c r="I70">
        <v>43122016000</v>
      </c>
      <c r="J70">
        <v>8</v>
      </c>
      <c r="K70" t="s">
        <v>1561</v>
      </c>
      <c r="L70">
        <v>3126</v>
      </c>
      <c r="M70" t="s">
        <v>1550</v>
      </c>
      <c r="N70" t="s">
        <v>1551</v>
      </c>
      <c r="O70">
        <v>0</v>
      </c>
      <c r="P70" t="s">
        <v>1552</v>
      </c>
      <c r="Q70">
        <v>19940101</v>
      </c>
      <c r="R70">
        <v>891018481</v>
      </c>
    </row>
    <row r="71" spans="1:18">
      <c r="A71" t="s">
        <v>1546</v>
      </c>
      <c r="B71" t="s">
        <v>1616</v>
      </c>
      <c r="C71">
        <v>201201</v>
      </c>
      <c r="D71">
        <v>31</v>
      </c>
      <c r="E71" t="s">
        <v>1555</v>
      </c>
      <c r="F71">
        <v>2848</v>
      </c>
      <c r="G71">
        <v>1135</v>
      </c>
      <c r="H71">
        <v>2481</v>
      </c>
      <c r="I71">
        <v>43122016500</v>
      </c>
      <c r="J71">
        <v>8</v>
      </c>
      <c r="K71" t="s">
        <v>1549</v>
      </c>
      <c r="L71">
        <v>3126</v>
      </c>
      <c r="M71" t="s">
        <v>1550</v>
      </c>
      <c r="N71" t="s">
        <v>1551</v>
      </c>
      <c r="O71">
        <v>0</v>
      </c>
      <c r="P71" t="s">
        <v>1552</v>
      </c>
      <c r="Q71">
        <v>19960401</v>
      </c>
      <c r="R71">
        <v>891018481</v>
      </c>
    </row>
    <row r="72" spans="1:18">
      <c r="A72" t="s">
        <v>1553</v>
      </c>
      <c r="B72" t="s">
        <v>1554</v>
      </c>
      <c r="C72">
        <v>201202</v>
      </c>
      <c r="D72">
        <v>27</v>
      </c>
      <c r="E72" t="s">
        <v>1555</v>
      </c>
      <c r="F72">
        <v>1954</v>
      </c>
      <c r="G72">
        <v>767</v>
      </c>
      <c r="H72">
        <v>141</v>
      </c>
      <c r="I72">
        <v>43122008700</v>
      </c>
      <c r="J72">
        <v>8</v>
      </c>
      <c r="K72" t="s">
        <v>1556</v>
      </c>
      <c r="L72">
        <v>2531</v>
      </c>
      <c r="M72" t="s">
        <v>1557</v>
      </c>
      <c r="N72" t="s">
        <v>1551</v>
      </c>
      <c r="O72">
        <v>0</v>
      </c>
      <c r="P72" t="s">
        <v>1552</v>
      </c>
      <c r="Q72">
        <v>19840101</v>
      </c>
      <c r="R72">
        <v>891018481</v>
      </c>
    </row>
    <row r="73" spans="1:18">
      <c r="A73" t="s">
        <v>1553</v>
      </c>
      <c r="B73" t="s">
        <v>1558</v>
      </c>
      <c r="C73">
        <v>201202</v>
      </c>
      <c r="D73">
        <v>27</v>
      </c>
      <c r="E73" t="s">
        <v>1555</v>
      </c>
      <c r="F73">
        <v>612</v>
      </c>
      <c r="G73">
        <v>239</v>
      </c>
      <c r="H73">
        <v>16</v>
      </c>
      <c r="I73">
        <v>43122008800</v>
      </c>
      <c r="J73">
        <v>8</v>
      </c>
      <c r="K73" t="s">
        <v>1556</v>
      </c>
      <c r="L73">
        <v>2531</v>
      </c>
      <c r="M73" t="s">
        <v>1557</v>
      </c>
      <c r="N73" t="s">
        <v>1551</v>
      </c>
      <c r="O73">
        <v>0</v>
      </c>
      <c r="P73" t="s">
        <v>1552</v>
      </c>
      <c r="Q73">
        <v>19840201</v>
      </c>
      <c r="R73">
        <v>891018481</v>
      </c>
    </row>
    <row r="74" spans="1:18">
      <c r="A74" t="s">
        <v>1553</v>
      </c>
      <c r="B74" t="s">
        <v>1559</v>
      </c>
      <c r="C74">
        <v>201202</v>
      </c>
      <c r="D74">
        <v>26</v>
      </c>
      <c r="E74" t="s">
        <v>1555</v>
      </c>
      <c r="F74">
        <v>992</v>
      </c>
      <c r="G74">
        <v>388</v>
      </c>
      <c r="H74">
        <v>78</v>
      </c>
      <c r="I74">
        <v>43122009000</v>
      </c>
      <c r="J74">
        <v>8</v>
      </c>
      <c r="K74" t="s">
        <v>1556</v>
      </c>
      <c r="L74">
        <v>2531</v>
      </c>
      <c r="M74" t="s">
        <v>1557</v>
      </c>
      <c r="N74" t="s">
        <v>1551</v>
      </c>
      <c r="O74">
        <v>0</v>
      </c>
      <c r="P74" t="s">
        <v>1552</v>
      </c>
      <c r="Q74">
        <v>19840301</v>
      </c>
      <c r="R74">
        <v>891018481</v>
      </c>
    </row>
    <row r="75" spans="1:18">
      <c r="A75" t="s">
        <v>1553</v>
      </c>
      <c r="B75" t="s">
        <v>1560</v>
      </c>
      <c r="C75">
        <v>201202</v>
      </c>
      <c r="D75">
        <v>27</v>
      </c>
      <c r="E75" t="s">
        <v>1555</v>
      </c>
      <c r="F75">
        <v>412</v>
      </c>
      <c r="G75">
        <v>161</v>
      </c>
      <c r="H75">
        <v>6669</v>
      </c>
      <c r="I75">
        <v>43122009100</v>
      </c>
      <c r="J75">
        <v>8</v>
      </c>
      <c r="K75" t="s">
        <v>1561</v>
      </c>
      <c r="L75">
        <v>2531</v>
      </c>
      <c r="M75" t="s">
        <v>1557</v>
      </c>
      <c r="N75" t="s">
        <v>1551</v>
      </c>
      <c r="O75">
        <v>0</v>
      </c>
      <c r="P75" t="s">
        <v>1552</v>
      </c>
      <c r="Q75">
        <v>19840401</v>
      </c>
      <c r="R75">
        <v>891018481</v>
      </c>
    </row>
    <row r="76" spans="1:18">
      <c r="A76" t="s">
        <v>1553</v>
      </c>
      <c r="B76" t="s">
        <v>1562</v>
      </c>
      <c r="C76">
        <v>201202</v>
      </c>
      <c r="D76">
        <v>27</v>
      </c>
      <c r="E76" t="s">
        <v>1555</v>
      </c>
      <c r="F76">
        <v>1355</v>
      </c>
      <c r="G76">
        <v>531</v>
      </c>
      <c r="H76">
        <v>9369</v>
      </c>
      <c r="I76">
        <v>43122009300</v>
      </c>
      <c r="J76">
        <v>8</v>
      </c>
      <c r="K76" t="s">
        <v>1561</v>
      </c>
      <c r="L76">
        <v>2531</v>
      </c>
      <c r="M76" t="s">
        <v>1557</v>
      </c>
      <c r="N76" t="s">
        <v>1551</v>
      </c>
      <c r="O76">
        <v>0</v>
      </c>
      <c r="P76" t="s">
        <v>1552</v>
      </c>
      <c r="Q76">
        <v>19840701</v>
      </c>
      <c r="R76">
        <v>891018481</v>
      </c>
    </row>
    <row r="77" spans="1:18">
      <c r="A77" t="s">
        <v>1553</v>
      </c>
      <c r="B77" t="s">
        <v>1563</v>
      </c>
      <c r="C77">
        <v>201202</v>
      </c>
      <c r="D77">
        <v>22</v>
      </c>
      <c r="E77" t="s">
        <v>1555</v>
      </c>
      <c r="F77">
        <v>100</v>
      </c>
      <c r="G77">
        <v>39</v>
      </c>
      <c r="H77">
        <v>29</v>
      </c>
      <c r="I77">
        <v>43122009700</v>
      </c>
      <c r="J77">
        <v>8</v>
      </c>
      <c r="K77" t="s">
        <v>1561</v>
      </c>
      <c r="L77">
        <v>2531</v>
      </c>
      <c r="M77" t="s">
        <v>1557</v>
      </c>
      <c r="N77" t="s">
        <v>1551</v>
      </c>
      <c r="O77">
        <v>0</v>
      </c>
      <c r="P77" t="s">
        <v>1552</v>
      </c>
      <c r="Q77">
        <v>19840901</v>
      </c>
      <c r="R77">
        <v>891018481</v>
      </c>
    </row>
    <row r="78" spans="1:18">
      <c r="A78" t="s">
        <v>1553</v>
      </c>
      <c r="B78" t="s">
        <v>1564</v>
      </c>
      <c r="C78">
        <v>201202</v>
      </c>
      <c r="D78">
        <v>28</v>
      </c>
      <c r="E78" t="s">
        <v>1555</v>
      </c>
      <c r="F78">
        <v>693</v>
      </c>
      <c r="G78">
        <v>271</v>
      </c>
      <c r="H78">
        <v>63</v>
      </c>
      <c r="I78">
        <v>43122009800</v>
      </c>
      <c r="J78">
        <v>8</v>
      </c>
      <c r="K78" t="s">
        <v>1561</v>
      </c>
      <c r="L78">
        <v>2531</v>
      </c>
      <c r="M78" t="s">
        <v>1557</v>
      </c>
      <c r="N78" t="s">
        <v>1551</v>
      </c>
      <c r="O78">
        <v>0</v>
      </c>
      <c r="P78" t="s">
        <v>1552</v>
      </c>
      <c r="Q78">
        <v>19840901</v>
      </c>
      <c r="R78">
        <v>891018481</v>
      </c>
    </row>
    <row r="79" spans="1:18">
      <c r="A79" t="s">
        <v>1553</v>
      </c>
      <c r="B79" t="s">
        <v>1565</v>
      </c>
      <c r="C79">
        <v>201202</v>
      </c>
      <c r="D79">
        <v>26</v>
      </c>
      <c r="E79" t="s">
        <v>1555</v>
      </c>
      <c r="F79">
        <v>75</v>
      </c>
      <c r="G79">
        <v>29</v>
      </c>
      <c r="H79">
        <v>117</v>
      </c>
      <c r="I79">
        <v>43122010000</v>
      </c>
      <c r="J79">
        <v>8</v>
      </c>
      <c r="K79" t="s">
        <v>1556</v>
      </c>
      <c r="L79">
        <v>2531</v>
      </c>
      <c r="M79" t="s">
        <v>1557</v>
      </c>
      <c r="N79" t="s">
        <v>1551</v>
      </c>
      <c r="O79">
        <v>0</v>
      </c>
      <c r="P79" t="s">
        <v>1552</v>
      </c>
      <c r="Q79">
        <v>19841001</v>
      </c>
      <c r="R79">
        <v>891018481</v>
      </c>
    </row>
    <row r="80" spans="1:18">
      <c r="A80" t="s">
        <v>1553</v>
      </c>
      <c r="B80" t="s">
        <v>1566</v>
      </c>
      <c r="C80">
        <v>201202</v>
      </c>
      <c r="D80">
        <v>4</v>
      </c>
      <c r="E80" t="s">
        <v>1555</v>
      </c>
      <c r="F80">
        <v>254</v>
      </c>
      <c r="G80">
        <v>100</v>
      </c>
      <c r="H80">
        <v>27</v>
      </c>
      <c r="I80">
        <v>43122010200</v>
      </c>
      <c r="J80">
        <v>8</v>
      </c>
      <c r="K80" t="s">
        <v>1561</v>
      </c>
      <c r="L80">
        <v>2531</v>
      </c>
      <c r="M80" t="s">
        <v>1557</v>
      </c>
      <c r="N80" t="s">
        <v>1551</v>
      </c>
      <c r="O80">
        <v>0</v>
      </c>
      <c r="P80" t="s">
        <v>1552</v>
      </c>
      <c r="Q80">
        <v>19841201</v>
      </c>
      <c r="R80">
        <v>891018481</v>
      </c>
    </row>
    <row r="81" spans="1:18">
      <c r="A81" t="s">
        <v>1553</v>
      </c>
      <c r="B81" t="s">
        <v>1567</v>
      </c>
      <c r="C81">
        <v>201202</v>
      </c>
      <c r="D81">
        <v>28</v>
      </c>
      <c r="E81" t="s">
        <v>1555</v>
      </c>
      <c r="F81">
        <v>701</v>
      </c>
      <c r="G81">
        <v>275</v>
      </c>
      <c r="H81">
        <v>17</v>
      </c>
      <c r="I81">
        <v>43122010500</v>
      </c>
      <c r="J81">
        <v>8</v>
      </c>
      <c r="K81" t="s">
        <v>1561</v>
      </c>
      <c r="L81">
        <v>2531</v>
      </c>
      <c r="M81" t="s">
        <v>1557</v>
      </c>
      <c r="N81" t="s">
        <v>1551</v>
      </c>
      <c r="O81">
        <v>0</v>
      </c>
      <c r="P81" t="s">
        <v>1552</v>
      </c>
      <c r="Q81">
        <v>19850201</v>
      </c>
      <c r="R81">
        <v>891018481</v>
      </c>
    </row>
    <row r="82" spans="1:18">
      <c r="A82" t="s">
        <v>1553</v>
      </c>
      <c r="B82" t="s">
        <v>1568</v>
      </c>
      <c r="C82">
        <v>201202</v>
      </c>
      <c r="D82">
        <v>26</v>
      </c>
      <c r="E82" t="s">
        <v>1555</v>
      </c>
      <c r="F82">
        <v>677</v>
      </c>
      <c r="G82">
        <v>265</v>
      </c>
      <c r="H82">
        <v>33</v>
      </c>
      <c r="I82">
        <v>43122011400</v>
      </c>
      <c r="J82">
        <v>8</v>
      </c>
      <c r="K82" t="s">
        <v>1556</v>
      </c>
      <c r="L82">
        <v>2531</v>
      </c>
      <c r="M82" t="s">
        <v>1557</v>
      </c>
      <c r="N82" t="s">
        <v>1551</v>
      </c>
      <c r="O82">
        <v>0</v>
      </c>
      <c r="P82" t="s">
        <v>1552</v>
      </c>
      <c r="Q82">
        <v>19850401</v>
      </c>
      <c r="R82">
        <v>891018481</v>
      </c>
    </row>
    <row r="83" spans="1:18">
      <c r="A83" t="s">
        <v>1553</v>
      </c>
      <c r="B83" t="s">
        <v>1569</v>
      </c>
      <c r="C83">
        <v>201202</v>
      </c>
      <c r="D83">
        <v>27</v>
      </c>
      <c r="E83" t="s">
        <v>1555</v>
      </c>
      <c r="F83">
        <v>267</v>
      </c>
      <c r="G83">
        <v>105</v>
      </c>
      <c r="H83">
        <v>3</v>
      </c>
      <c r="I83">
        <v>43122011500</v>
      </c>
      <c r="J83">
        <v>8</v>
      </c>
      <c r="K83" t="s">
        <v>1561</v>
      </c>
      <c r="L83">
        <v>2531</v>
      </c>
      <c r="M83" t="s">
        <v>1557</v>
      </c>
      <c r="N83" t="s">
        <v>1551</v>
      </c>
      <c r="O83">
        <v>0</v>
      </c>
      <c r="P83" t="s">
        <v>1552</v>
      </c>
      <c r="Q83">
        <v>19850501</v>
      </c>
      <c r="R83">
        <v>891018481</v>
      </c>
    </row>
    <row r="84" spans="1:18">
      <c r="A84" t="s">
        <v>1553</v>
      </c>
      <c r="B84" t="s">
        <v>1570</v>
      </c>
      <c r="C84">
        <v>201202</v>
      </c>
      <c r="D84">
        <v>26</v>
      </c>
      <c r="E84" t="s">
        <v>1555</v>
      </c>
      <c r="F84">
        <v>926</v>
      </c>
      <c r="G84">
        <v>363</v>
      </c>
      <c r="H84">
        <v>82</v>
      </c>
      <c r="I84">
        <v>43122011800</v>
      </c>
      <c r="J84">
        <v>8</v>
      </c>
      <c r="K84" t="s">
        <v>1556</v>
      </c>
      <c r="L84">
        <v>2531</v>
      </c>
      <c r="M84" t="s">
        <v>1557</v>
      </c>
      <c r="N84" t="s">
        <v>1551</v>
      </c>
      <c r="O84">
        <v>0</v>
      </c>
      <c r="P84" t="s">
        <v>1552</v>
      </c>
      <c r="Q84">
        <v>19850701</v>
      </c>
      <c r="R84">
        <v>891018481</v>
      </c>
    </row>
    <row r="85" spans="1:18">
      <c r="A85" t="s">
        <v>1553</v>
      </c>
      <c r="B85" t="s">
        <v>1571</v>
      </c>
      <c r="C85">
        <v>201202</v>
      </c>
      <c r="D85">
        <v>27</v>
      </c>
      <c r="E85" t="s">
        <v>1555</v>
      </c>
      <c r="F85">
        <v>481</v>
      </c>
      <c r="G85">
        <v>188</v>
      </c>
      <c r="H85">
        <v>20187</v>
      </c>
      <c r="I85">
        <v>43122012300</v>
      </c>
      <c r="J85">
        <v>8</v>
      </c>
      <c r="K85" t="s">
        <v>1561</v>
      </c>
      <c r="L85">
        <v>2531</v>
      </c>
      <c r="M85" t="s">
        <v>1557</v>
      </c>
      <c r="N85" t="s">
        <v>1551</v>
      </c>
      <c r="O85">
        <v>0</v>
      </c>
      <c r="P85" t="s">
        <v>1552</v>
      </c>
      <c r="Q85">
        <v>19850801</v>
      </c>
      <c r="R85">
        <v>891018481</v>
      </c>
    </row>
    <row r="86" spans="1:18">
      <c r="A86" t="s">
        <v>1572</v>
      </c>
      <c r="B86" t="s">
        <v>1573</v>
      </c>
      <c r="C86">
        <v>201202</v>
      </c>
      <c r="D86">
        <v>29</v>
      </c>
      <c r="E86" t="s">
        <v>1555</v>
      </c>
      <c r="F86">
        <v>3228</v>
      </c>
      <c r="G86">
        <v>873</v>
      </c>
      <c r="H86">
        <v>22052</v>
      </c>
      <c r="I86">
        <v>43122002500</v>
      </c>
      <c r="J86">
        <v>8</v>
      </c>
      <c r="K86" t="s">
        <v>1561</v>
      </c>
      <c r="L86">
        <v>3126</v>
      </c>
      <c r="M86" t="s">
        <v>1550</v>
      </c>
      <c r="N86" t="s">
        <v>1551</v>
      </c>
      <c r="O86">
        <v>0</v>
      </c>
      <c r="P86" t="s">
        <v>1574</v>
      </c>
      <c r="Q86">
        <v>19840101</v>
      </c>
      <c r="R86">
        <v>891018481</v>
      </c>
    </row>
    <row r="87" spans="1:18">
      <c r="A87" t="s">
        <v>1572</v>
      </c>
      <c r="B87" t="s">
        <v>1575</v>
      </c>
      <c r="C87">
        <v>201202</v>
      </c>
      <c r="D87">
        <v>29</v>
      </c>
      <c r="E87" t="s">
        <v>1555</v>
      </c>
      <c r="F87">
        <v>1732</v>
      </c>
      <c r="G87">
        <v>553</v>
      </c>
      <c r="H87">
        <v>10861</v>
      </c>
      <c r="I87">
        <v>43122004100</v>
      </c>
      <c r="J87">
        <v>8</v>
      </c>
      <c r="K87" t="s">
        <v>1561</v>
      </c>
      <c r="L87">
        <v>3126</v>
      </c>
      <c r="M87" t="s">
        <v>1550</v>
      </c>
      <c r="N87" t="s">
        <v>1551</v>
      </c>
      <c r="O87">
        <v>0</v>
      </c>
      <c r="P87" t="s">
        <v>1552</v>
      </c>
      <c r="Q87">
        <v>19810901</v>
      </c>
      <c r="R87">
        <v>891018481</v>
      </c>
    </row>
    <row r="88" spans="1:18">
      <c r="A88" t="s">
        <v>1572</v>
      </c>
      <c r="B88" t="s">
        <v>1576</v>
      </c>
      <c r="C88">
        <v>201202</v>
      </c>
      <c r="D88">
        <v>29</v>
      </c>
      <c r="E88" t="s">
        <v>1555</v>
      </c>
      <c r="F88">
        <v>675</v>
      </c>
      <c r="G88">
        <v>116</v>
      </c>
      <c r="H88">
        <v>0</v>
      </c>
      <c r="I88">
        <v>43122003900</v>
      </c>
      <c r="J88">
        <v>8</v>
      </c>
      <c r="K88" t="s">
        <v>1561</v>
      </c>
      <c r="L88">
        <v>3126</v>
      </c>
      <c r="M88" t="s">
        <v>1550</v>
      </c>
      <c r="N88" t="s">
        <v>1551</v>
      </c>
      <c r="O88">
        <v>0</v>
      </c>
      <c r="P88" t="s">
        <v>1552</v>
      </c>
      <c r="Q88">
        <v>19820401</v>
      </c>
      <c r="R88">
        <v>891018481</v>
      </c>
    </row>
    <row r="89" spans="1:18">
      <c r="A89" t="s">
        <v>1572</v>
      </c>
      <c r="B89" t="s">
        <v>1577</v>
      </c>
      <c r="C89">
        <v>201202</v>
      </c>
      <c r="D89">
        <v>29</v>
      </c>
      <c r="E89" t="s">
        <v>1555</v>
      </c>
      <c r="F89">
        <v>3727</v>
      </c>
      <c r="G89">
        <v>233</v>
      </c>
      <c r="H89">
        <v>5256</v>
      </c>
      <c r="I89">
        <v>43122004400</v>
      </c>
      <c r="J89">
        <v>8</v>
      </c>
      <c r="K89" t="s">
        <v>1561</v>
      </c>
      <c r="L89">
        <v>3126</v>
      </c>
      <c r="M89" t="s">
        <v>1550</v>
      </c>
      <c r="N89" t="s">
        <v>1551</v>
      </c>
      <c r="O89">
        <v>0</v>
      </c>
      <c r="P89" t="s">
        <v>1552</v>
      </c>
      <c r="Q89">
        <v>19810801</v>
      </c>
      <c r="R89">
        <v>891018481</v>
      </c>
    </row>
    <row r="90" spans="1:18">
      <c r="A90" t="s">
        <v>1572</v>
      </c>
      <c r="B90" t="s">
        <v>1578</v>
      </c>
      <c r="C90">
        <v>201202</v>
      </c>
      <c r="D90">
        <v>29</v>
      </c>
      <c r="E90" t="s">
        <v>1555</v>
      </c>
      <c r="F90">
        <v>1203</v>
      </c>
      <c r="G90">
        <v>87</v>
      </c>
      <c r="H90">
        <v>1765</v>
      </c>
      <c r="I90">
        <v>43122004700</v>
      </c>
      <c r="J90">
        <v>8</v>
      </c>
      <c r="K90" t="s">
        <v>1561</v>
      </c>
      <c r="L90">
        <v>3126</v>
      </c>
      <c r="M90" t="s">
        <v>1550</v>
      </c>
      <c r="N90" t="s">
        <v>1551</v>
      </c>
      <c r="O90">
        <v>0</v>
      </c>
      <c r="P90" t="s">
        <v>1552</v>
      </c>
      <c r="Q90">
        <v>19820901</v>
      </c>
      <c r="R90">
        <v>891018481</v>
      </c>
    </row>
    <row r="91" spans="1:18">
      <c r="A91" t="s">
        <v>1572</v>
      </c>
      <c r="B91" t="s">
        <v>1579</v>
      </c>
      <c r="C91">
        <v>201202</v>
      </c>
      <c r="D91">
        <v>29</v>
      </c>
      <c r="E91" t="s">
        <v>1555</v>
      </c>
      <c r="F91">
        <v>3903</v>
      </c>
      <c r="G91">
        <v>378</v>
      </c>
      <c r="H91">
        <v>10454</v>
      </c>
      <c r="I91">
        <v>43122004800</v>
      </c>
      <c r="J91">
        <v>8</v>
      </c>
      <c r="K91" t="s">
        <v>1561</v>
      </c>
      <c r="L91">
        <v>3126</v>
      </c>
      <c r="M91" t="s">
        <v>1550</v>
      </c>
      <c r="N91" t="s">
        <v>1551</v>
      </c>
      <c r="O91">
        <v>0</v>
      </c>
      <c r="P91" t="s">
        <v>1552</v>
      </c>
      <c r="Q91">
        <v>19810701</v>
      </c>
      <c r="R91">
        <v>891018481</v>
      </c>
    </row>
    <row r="92" spans="1:18">
      <c r="A92" t="s">
        <v>1572</v>
      </c>
      <c r="B92" t="s">
        <v>1580</v>
      </c>
      <c r="C92">
        <v>201202</v>
      </c>
      <c r="D92">
        <v>29</v>
      </c>
      <c r="E92" t="s">
        <v>1555</v>
      </c>
      <c r="F92">
        <v>1057</v>
      </c>
      <c r="G92">
        <v>553</v>
      </c>
      <c r="H92">
        <v>36618</v>
      </c>
      <c r="I92">
        <v>43122006002</v>
      </c>
      <c r="J92">
        <v>8</v>
      </c>
      <c r="K92" t="s">
        <v>1561</v>
      </c>
      <c r="L92">
        <v>3126</v>
      </c>
      <c r="M92" t="s">
        <v>1550</v>
      </c>
      <c r="N92" t="s">
        <v>1551</v>
      </c>
      <c r="O92">
        <v>0</v>
      </c>
      <c r="P92" t="s">
        <v>1552</v>
      </c>
      <c r="Q92">
        <v>19820901</v>
      </c>
      <c r="R92">
        <v>891018481</v>
      </c>
    </row>
    <row r="93" spans="1:18">
      <c r="A93" t="s">
        <v>1572</v>
      </c>
      <c r="B93" t="s">
        <v>1581</v>
      </c>
      <c r="C93">
        <v>201202</v>
      </c>
      <c r="D93">
        <v>29</v>
      </c>
      <c r="E93" t="s">
        <v>1555</v>
      </c>
      <c r="F93">
        <v>1614</v>
      </c>
      <c r="G93">
        <v>145</v>
      </c>
      <c r="H93">
        <v>1086</v>
      </c>
      <c r="I93">
        <v>43122004900</v>
      </c>
      <c r="J93">
        <v>8</v>
      </c>
      <c r="K93" t="s">
        <v>1561</v>
      </c>
      <c r="L93">
        <v>3126</v>
      </c>
      <c r="M93" t="s">
        <v>1550</v>
      </c>
      <c r="N93" t="s">
        <v>1551</v>
      </c>
      <c r="O93">
        <v>0</v>
      </c>
      <c r="P93" t="s">
        <v>1552</v>
      </c>
      <c r="Q93">
        <v>19820901</v>
      </c>
      <c r="R93">
        <v>891018481</v>
      </c>
    </row>
    <row r="94" spans="1:18">
      <c r="A94" t="s">
        <v>1572</v>
      </c>
      <c r="B94" t="s">
        <v>1582</v>
      </c>
      <c r="C94">
        <v>201202</v>
      </c>
      <c r="D94">
        <v>29</v>
      </c>
      <c r="E94" t="s">
        <v>1555</v>
      </c>
      <c r="F94">
        <v>1233</v>
      </c>
      <c r="G94">
        <v>116</v>
      </c>
      <c r="H94">
        <v>2095</v>
      </c>
      <c r="I94">
        <v>43122005600</v>
      </c>
      <c r="J94">
        <v>8</v>
      </c>
      <c r="K94" t="s">
        <v>1561</v>
      </c>
      <c r="L94">
        <v>3126</v>
      </c>
      <c r="M94" t="s">
        <v>1550</v>
      </c>
      <c r="N94" t="s">
        <v>1551</v>
      </c>
      <c r="O94">
        <v>0</v>
      </c>
      <c r="P94" t="s">
        <v>1552</v>
      </c>
      <c r="Q94">
        <v>19820201</v>
      </c>
      <c r="R94">
        <v>891018481</v>
      </c>
    </row>
    <row r="95" spans="1:18">
      <c r="A95" t="s">
        <v>1572</v>
      </c>
      <c r="B95" t="s">
        <v>1583</v>
      </c>
      <c r="C95">
        <v>201202</v>
      </c>
      <c r="D95">
        <v>29</v>
      </c>
      <c r="E95" t="s">
        <v>1555</v>
      </c>
      <c r="F95">
        <v>675</v>
      </c>
      <c r="G95">
        <v>87</v>
      </c>
      <c r="H95">
        <v>349</v>
      </c>
      <c r="I95">
        <v>43122008201</v>
      </c>
      <c r="J95">
        <v>8</v>
      </c>
      <c r="K95" t="s">
        <v>1561</v>
      </c>
      <c r="L95">
        <v>3126</v>
      </c>
      <c r="M95" t="s">
        <v>1550</v>
      </c>
      <c r="N95" t="s">
        <v>1551</v>
      </c>
      <c r="O95">
        <v>0</v>
      </c>
      <c r="P95" t="s">
        <v>1552</v>
      </c>
      <c r="Q95">
        <v>19970201</v>
      </c>
      <c r="R95">
        <v>891018481</v>
      </c>
    </row>
    <row r="96" spans="1:18">
      <c r="A96" t="s">
        <v>1572</v>
      </c>
      <c r="B96" t="s">
        <v>1584</v>
      </c>
      <c r="C96">
        <v>201202</v>
      </c>
      <c r="D96">
        <v>29</v>
      </c>
      <c r="E96" t="s">
        <v>1555</v>
      </c>
      <c r="F96">
        <v>1673</v>
      </c>
      <c r="G96">
        <v>145</v>
      </c>
      <c r="H96">
        <v>2153</v>
      </c>
      <c r="I96">
        <v>43122006900</v>
      </c>
      <c r="J96">
        <v>8</v>
      </c>
      <c r="K96" t="s">
        <v>1585</v>
      </c>
      <c r="L96">
        <v>3126</v>
      </c>
      <c r="M96" t="s">
        <v>1550</v>
      </c>
      <c r="N96" t="s">
        <v>1551</v>
      </c>
      <c r="O96">
        <v>0</v>
      </c>
      <c r="P96" t="s">
        <v>1552</v>
      </c>
      <c r="Q96">
        <v>19820801</v>
      </c>
      <c r="R96">
        <v>891018481</v>
      </c>
    </row>
    <row r="97" spans="1:18">
      <c r="A97" t="s">
        <v>1572</v>
      </c>
      <c r="B97" t="s">
        <v>1586</v>
      </c>
      <c r="C97">
        <v>201202</v>
      </c>
      <c r="D97">
        <v>29</v>
      </c>
      <c r="E97" t="s">
        <v>1555</v>
      </c>
      <c r="F97">
        <v>1585</v>
      </c>
      <c r="G97">
        <v>349</v>
      </c>
      <c r="H97">
        <v>17281</v>
      </c>
      <c r="I97">
        <v>43122008300</v>
      </c>
      <c r="J97">
        <v>8</v>
      </c>
      <c r="K97" t="s">
        <v>1561</v>
      </c>
      <c r="L97">
        <v>3126</v>
      </c>
      <c r="M97" t="s">
        <v>1550</v>
      </c>
      <c r="N97" t="s">
        <v>1551</v>
      </c>
      <c r="O97">
        <v>0</v>
      </c>
      <c r="P97" t="s">
        <v>1552</v>
      </c>
      <c r="Q97">
        <v>19840201</v>
      </c>
      <c r="R97">
        <v>891018481</v>
      </c>
    </row>
    <row r="98" spans="1:18">
      <c r="A98" t="s">
        <v>1572</v>
      </c>
      <c r="B98" t="s">
        <v>1587</v>
      </c>
      <c r="C98">
        <v>201202</v>
      </c>
      <c r="D98">
        <v>29</v>
      </c>
      <c r="E98" t="s">
        <v>1555</v>
      </c>
      <c r="F98">
        <v>2583</v>
      </c>
      <c r="G98">
        <v>262</v>
      </c>
      <c r="H98">
        <v>4558</v>
      </c>
      <c r="I98">
        <v>43122007400</v>
      </c>
      <c r="J98">
        <v>8</v>
      </c>
      <c r="K98" t="s">
        <v>1561</v>
      </c>
      <c r="L98">
        <v>3126</v>
      </c>
      <c r="M98" t="s">
        <v>1550</v>
      </c>
      <c r="N98" t="s">
        <v>1551</v>
      </c>
      <c r="O98">
        <v>0</v>
      </c>
      <c r="P98" t="s">
        <v>1574</v>
      </c>
      <c r="Q98">
        <v>19880701</v>
      </c>
      <c r="R98">
        <v>891018481</v>
      </c>
    </row>
    <row r="99" spans="1:18">
      <c r="A99" t="s">
        <v>1572</v>
      </c>
      <c r="B99" t="s">
        <v>1588</v>
      </c>
      <c r="C99">
        <v>201202</v>
      </c>
      <c r="D99">
        <v>29</v>
      </c>
      <c r="E99" t="s">
        <v>1555</v>
      </c>
      <c r="F99">
        <v>4549</v>
      </c>
      <c r="G99">
        <v>495</v>
      </c>
      <c r="H99">
        <v>39915</v>
      </c>
      <c r="I99">
        <v>43122008600</v>
      </c>
      <c r="J99">
        <v>8</v>
      </c>
      <c r="K99" t="s">
        <v>1561</v>
      </c>
      <c r="L99">
        <v>3126</v>
      </c>
      <c r="M99" t="s">
        <v>1550</v>
      </c>
      <c r="N99" t="s">
        <v>1551</v>
      </c>
      <c r="O99">
        <v>0</v>
      </c>
      <c r="P99" t="s">
        <v>1552</v>
      </c>
      <c r="Q99">
        <v>19840401</v>
      </c>
      <c r="R99">
        <v>891018481</v>
      </c>
    </row>
    <row r="100" spans="1:18">
      <c r="A100" t="s">
        <v>1572</v>
      </c>
      <c r="B100" t="s">
        <v>1589</v>
      </c>
      <c r="C100">
        <v>201202</v>
      </c>
      <c r="D100">
        <v>29</v>
      </c>
      <c r="E100" t="s">
        <v>1555</v>
      </c>
      <c r="F100">
        <v>1350</v>
      </c>
      <c r="G100">
        <v>291</v>
      </c>
      <c r="H100">
        <v>0</v>
      </c>
      <c r="I100">
        <v>43122009600</v>
      </c>
      <c r="J100">
        <v>8</v>
      </c>
      <c r="K100" t="s">
        <v>1561</v>
      </c>
      <c r="L100">
        <v>3126</v>
      </c>
      <c r="M100" t="s">
        <v>1550</v>
      </c>
      <c r="N100" t="s">
        <v>1551</v>
      </c>
      <c r="O100">
        <v>0</v>
      </c>
      <c r="P100" t="s">
        <v>1552</v>
      </c>
      <c r="Q100">
        <v>19840901</v>
      </c>
      <c r="R100">
        <v>891018481</v>
      </c>
    </row>
    <row r="101" spans="1:18">
      <c r="A101" t="s">
        <v>1572</v>
      </c>
      <c r="B101" t="s">
        <v>1590</v>
      </c>
      <c r="C101">
        <v>201202</v>
      </c>
      <c r="D101">
        <v>29</v>
      </c>
      <c r="E101" t="s">
        <v>1555</v>
      </c>
      <c r="F101">
        <v>910</v>
      </c>
      <c r="G101">
        <v>262</v>
      </c>
      <c r="H101">
        <v>2463</v>
      </c>
      <c r="I101">
        <v>43122016200</v>
      </c>
      <c r="J101">
        <v>8</v>
      </c>
      <c r="K101" t="s">
        <v>1585</v>
      </c>
      <c r="L101">
        <v>3126</v>
      </c>
      <c r="M101" t="s">
        <v>1550</v>
      </c>
      <c r="N101" t="s">
        <v>1551</v>
      </c>
      <c r="O101">
        <v>0</v>
      </c>
      <c r="P101" t="s">
        <v>1552</v>
      </c>
      <c r="Q101">
        <v>19950401</v>
      </c>
      <c r="R101">
        <v>891018481</v>
      </c>
    </row>
    <row r="102" spans="1:18">
      <c r="A102" t="s">
        <v>1546</v>
      </c>
      <c r="B102" t="s">
        <v>1591</v>
      </c>
      <c r="C102">
        <v>201202</v>
      </c>
      <c r="D102">
        <v>29</v>
      </c>
      <c r="E102" t="s">
        <v>1555</v>
      </c>
      <c r="F102">
        <v>2729</v>
      </c>
      <c r="G102">
        <v>524</v>
      </c>
      <c r="H102">
        <v>2424</v>
      </c>
      <c r="I102">
        <v>43122003400</v>
      </c>
      <c r="J102">
        <v>8</v>
      </c>
      <c r="K102" t="s">
        <v>1561</v>
      </c>
      <c r="L102">
        <v>3126</v>
      </c>
      <c r="M102" t="s">
        <v>1550</v>
      </c>
      <c r="N102" t="s">
        <v>1551</v>
      </c>
      <c r="O102">
        <v>0</v>
      </c>
      <c r="P102" t="s">
        <v>1574</v>
      </c>
      <c r="Q102">
        <v>19880301</v>
      </c>
      <c r="R102">
        <v>891018481</v>
      </c>
    </row>
    <row r="103" spans="1:18">
      <c r="A103" t="s">
        <v>1546</v>
      </c>
      <c r="B103" t="s">
        <v>1592</v>
      </c>
      <c r="C103">
        <v>201202</v>
      </c>
      <c r="D103">
        <v>29</v>
      </c>
      <c r="E103" t="s">
        <v>1555</v>
      </c>
      <c r="F103">
        <v>1996</v>
      </c>
      <c r="G103">
        <v>1891</v>
      </c>
      <c r="H103">
        <v>9038</v>
      </c>
      <c r="I103">
        <v>43122004001</v>
      </c>
      <c r="J103">
        <v>8</v>
      </c>
      <c r="K103" t="s">
        <v>1561</v>
      </c>
      <c r="L103">
        <v>3126</v>
      </c>
      <c r="M103" t="s">
        <v>1550</v>
      </c>
      <c r="N103" t="s">
        <v>1551</v>
      </c>
      <c r="O103">
        <v>0</v>
      </c>
      <c r="P103" t="s">
        <v>1552</v>
      </c>
      <c r="Q103">
        <v>19901101</v>
      </c>
      <c r="R103">
        <v>891018481</v>
      </c>
    </row>
    <row r="104" spans="1:18">
      <c r="A104" t="s">
        <v>1546</v>
      </c>
      <c r="B104" t="s">
        <v>1593</v>
      </c>
      <c r="C104">
        <v>201202</v>
      </c>
      <c r="D104">
        <v>29</v>
      </c>
      <c r="E104" t="s">
        <v>1555</v>
      </c>
      <c r="F104">
        <v>4080</v>
      </c>
      <c r="G104">
        <v>1717</v>
      </c>
      <c r="H104">
        <v>11075</v>
      </c>
      <c r="I104">
        <v>43122005900</v>
      </c>
      <c r="J104">
        <v>8</v>
      </c>
      <c r="K104" t="s">
        <v>1561</v>
      </c>
      <c r="L104">
        <v>3126</v>
      </c>
      <c r="M104" t="s">
        <v>1550</v>
      </c>
      <c r="N104" t="s">
        <v>1551</v>
      </c>
      <c r="O104">
        <v>0</v>
      </c>
      <c r="P104" t="s">
        <v>1574</v>
      </c>
      <c r="Q104">
        <v>19860501</v>
      </c>
      <c r="R104">
        <v>891018481</v>
      </c>
    </row>
    <row r="105" spans="1:18">
      <c r="A105" t="s">
        <v>1546</v>
      </c>
      <c r="B105" t="s">
        <v>1594</v>
      </c>
      <c r="C105">
        <v>201202</v>
      </c>
      <c r="D105">
        <v>3</v>
      </c>
      <c r="E105" t="s">
        <v>1555</v>
      </c>
      <c r="F105">
        <v>407</v>
      </c>
      <c r="G105">
        <v>87</v>
      </c>
      <c r="H105">
        <v>3014</v>
      </c>
      <c r="I105">
        <v>43122005400</v>
      </c>
      <c r="J105">
        <v>8</v>
      </c>
      <c r="K105" t="s">
        <v>1561</v>
      </c>
      <c r="L105">
        <v>3126</v>
      </c>
      <c r="M105" t="s">
        <v>1550</v>
      </c>
      <c r="N105" t="s">
        <v>1551</v>
      </c>
      <c r="O105">
        <v>0</v>
      </c>
      <c r="P105" t="s">
        <v>1574</v>
      </c>
      <c r="Q105">
        <v>19860801</v>
      </c>
      <c r="R105">
        <v>891018481</v>
      </c>
    </row>
    <row r="106" spans="1:18">
      <c r="A106" t="s">
        <v>1546</v>
      </c>
      <c r="B106" t="s">
        <v>1595</v>
      </c>
      <c r="C106">
        <v>201202</v>
      </c>
      <c r="D106">
        <v>29</v>
      </c>
      <c r="E106" t="s">
        <v>1555</v>
      </c>
      <c r="F106">
        <v>1790</v>
      </c>
      <c r="G106">
        <v>495</v>
      </c>
      <c r="H106">
        <v>11036</v>
      </c>
      <c r="I106">
        <v>43122007100</v>
      </c>
      <c r="J106">
        <v>8</v>
      </c>
      <c r="K106" t="s">
        <v>1561</v>
      </c>
      <c r="L106">
        <v>3126</v>
      </c>
      <c r="M106" t="s">
        <v>1550</v>
      </c>
      <c r="N106" t="s">
        <v>1551</v>
      </c>
      <c r="O106">
        <v>0</v>
      </c>
      <c r="P106" t="s">
        <v>1574</v>
      </c>
      <c r="Q106">
        <v>19880401</v>
      </c>
      <c r="R106">
        <v>891018481</v>
      </c>
    </row>
    <row r="107" spans="1:18">
      <c r="A107" t="s">
        <v>1546</v>
      </c>
      <c r="B107" t="s">
        <v>1596</v>
      </c>
      <c r="C107">
        <v>201202</v>
      </c>
      <c r="D107">
        <v>29</v>
      </c>
      <c r="E107" t="s">
        <v>1555</v>
      </c>
      <c r="F107">
        <v>4344</v>
      </c>
      <c r="G107">
        <v>756</v>
      </c>
      <c r="H107">
        <v>8379</v>
      </c>
      <c r="I107">
        <v>43122007300</v>
      </c>
      <c r="J107">
        <v>8</v>
      </c>
      <c r="K107" t="s">
        <v>1549</v>
      </c>
      <c r="L107">
        <v>3126</v>
      </c>
      <c r="M107" t="s">
        <v>1550</v>
      </c>
      <c r="N107" t="s">
        <v>1551</v>
      </c>
      <c r="O107">
        <v>0</v>
      </c>
      <c r="P107" t="s">
        <v>1574</v>
      </c>
      <c r="Q107">
        <v>19860201</v>
      </c>
      <c r="R107">
        <v>891018481</v>
      </c>
    </row>
    <row r="108" spans="1:18">
      <c r="A108" t="s">
        <v>1546</v>
      </c>
      <c r="B108" t="s">
        <v>1597</v>
      </c>
      <c r="C108">
        <v>201202</v>
      </c>
      <c r="D108">
        <v>29</v>
      </c>
      <c r="E108" t="s">
        <v>1555</v>
      </c>
      <c r="F108">
        <v>3140</v>
      </c>
      <c r="G108">
        <v>1106</v>
      </c>
      <c r="H108">
        <v>1396</v>
      </c>
      <c r="I108">
        <v>43122009200</v>
      </c>
      <c r="J108">
        <v>8</v>
      </c>
      <c r="K108" t="s">
        <v>1561</v>
      </c>
      <c r="L108">
        <v>3126</v>
      </c>
      <c r="M108" t="s">
        <v>1550</v>
      </c>
      <c r="N108" t="s">
        <v>1551</v>
      </c>
      <c r="O108">
        <v>0</v>
      </c>
      <c r="P108" t="s">
        <v>1552</v>
      </c>
      <c r="Q108">
        <v>19840901</v>
      </c>
      <c r="R108">
        <v>891018481</v>
      </c>
    </row>
    <row r="109" spans="1:18">
      <c r="A109" t="s">
        <v>1546</v>
      </c>
      <c r="B109" t="s">
        <v>1598</v>
      </c>
      <c r="C109">
        <v>201202</v>
      </c>
      <c r="D109">
        <v>27</v>
      </c>
      <c r="E109" t="s">
        <v>1555</v>
      </c>
      <c r="F109">
        <v>7439</v>
      </c>
      <c r="G109">
        <v>2140</v>
      </c>
      <c r="H109">
        <v>3310</v>
      </c>
      <c r="I109">
        <v>43122010400</v>
      </c>
      <c r="J109">
        <v>8</v>
      </c>
      <c r="K109" t="s">
        <v>1549</v>
      </c>
      <c r="L109">
        <v>3126</v>
      </c>
      <c r="M109" t="s">
        <v>1550</v>
      </c>
      <c r="N109" t="s">
        <v>1551</v>
      </c>
      <c r="O109">
        <v>0</v>
      </c>
      <c r="P109" t="s">
        <v>1552</v>
      </c>
      <c r="Q109">
        <v>19850301</v>
      </c>
      <c r="R109">
        <v>891018481</v>
      </c>
    </row>
    <row r="110" spans="1:18">
      <c r="A110" t="s">
        <v>1546</v>
      </c>
      <c r="B110" t="s">
        <v>1599</v>
      </c>
      <c r="C110">
        <v>201202</v>
      </c>
      <c r="D110">
        <v>27</v>
      </c>
      <c r="E110" t="s">
        <v>1555</v>
      </c>
      <c r="F110">
        <v>3968</v>
      </c>
      <c r="G110">
        <v>1029</v>
      </c>
      <c r="H110">
        <v>2624</v>
      </c>
      <c r="I110">
        <v>43122011300</v>
      </c>
      <c r="J110">
        <v>8</v>
      </c>
      <c r="K110" t="s">
        <v>1549</v>
      </c>
      <c r="L110">
        <v>3126</v>
      </c>
      <c r="M110" t="s">
        <v>1550</v>
      </c>
      <c r="N110" t="s">
        <v>1551</v>
      </c>
      <c r="O110">
        <v>0</v>
      </c>
      <c r="P110" t="s">
        <v>1552</v>
      </c>
      <c r="Q110">
        <v>19850501</v>
      </c>
      <c r="R110">
        <v>891018481</v>
      </c>
    </row>
    <row r="111" spans="1:18">
      <c r="A111" t="s">
        <v>1546</v>
      </c>
      <c r="B111" t="s">
        <v>1600</v>
      </c>
      <c r="C111">
        <v>201202</v>
      </c>
      <c r="D111">
        <v>27</v>
      </c>
      <c r="E111" t="s">
        <v>1555</v>
      </c>
      <c r="F111">
        <v>2119</v>
      </c>
      <c r="G111">
        <v>1165</v>
      </c>
      <c r="H111">
        <v>5570</v>
      </c>
      <c r="I111">
        <v>43122011200</v>
      </c>
      <c r="J111">
        <v>8</v>
      </c>
      <c r="K111" t="s">
        <v>1549</v>
      </c>
      <c r="L111">
        <v>3126</v>
      </c>
      <c r="M111" t="s">
        <v>1550</v>
      </c>
      <c r="N111" t="s">
        <v>1551</v>
      </c>
      <c r="O111">
        <v>0</v>
      </c>
      <c r="P111" t="s">
        <v>1552</v>
      </c>
      <c r="Q111">
        <v>19850501</v>
      </c>
      <c r="R111">
        <v>891018481</v>
      </c>
    </row>
    <row r="112" spans="1:18">
      <c r="A112" t="s">
        <v>1546</v>
      </c>
      <c r="B112" t="s">
        <v>1601</v>
      </c>
      <c r="C112">
        <v>201202</v>
      </c>
      <c r="D112">
        <v>27</v>
      </c>
      <c r="E112" t="s">
        <v>1555</v>
      </c>
      <c r="F112">
        <v>2675</v>
      </c>
      <c r="G112">
        <v>623</v>
      </c>
      <c r="H112">
        <v>2947</v>
      </c>
      <c r="I112">
        <v>43122011700</v>
      </c>
      <c r="J112">
        <v>8</v>
      </c>
      <c r="K112" t="s">
        <v>1549</v>
      </c>
      <c r="L112">
        <v>3126</v>
      </c>
      <c r="M112" t="s">
        <v>1550</v>
      </c>
      <c r="N112" t="s">
        <v>1551</v>
      </c>
      <c r="O112">
        <v>0</v>
      </c>
      <c r="P112" t="s">
        <v>1552</v>
      </c>
      <c r="Q112">
        <v>19860101</v>
      </c>
      <c r="R112">
        <v>891018481</v>
      </c>
    </row>
    <row r="113" spans="1:18">
      <c r="A113" t="s">
        <v>1546</v>
      </c>
      <c r="B113" t="s">
        <v>1602</v>
      </c>
      <c r="C113">
        <v>201202</v>
      </c>
      <c r="D113">
        <v>27</v>
      </c>
      <c r="E113" t="s">
        <v>1555</v>
      </c>
      <c r="F113">
        <v>2810</v>
      </c>
      <c r="G113">
        <v>921</v>
      </c>
      <c r="H113">
        <v>6963</v>
      </c>
      <c r="I113">
        <v>43122012500</v>
      </c>
      <c r="J113">
        <v>8</v>
      </c>
      <c r="K113" t="s">
        <v>1549</v>
      </c>
      <c r="L113">
        <v>3126</v>
      </c>
      <c r="M113" t="s">
        <v>1550</v>
      </c>
      <c r="N113" t="s">
        <v>1551</v>
      </c>
      <c r="O113">
        <v>0</v>
      </c>
      <c r="P113" t="s">
        <v>1552</v>
      </c>
      <c r="Q113">
        <v>19850901</v>
      </c>
      <c r="R113">
        <v>891018481</v>
      </c>
    </row>
    <row r="114" spans="1:18">
      <c r="A114" t="s">
        <v>1546</v>
      </c>
      <c r="B114" t="s">
        <v>1603</v>
      </c>
      <c r="C114">
        <v>201202</v>
      </c>
      <c r="D114">
        <v>27</v>
      </c>
      <c r="E114" t="s">
        <v>1555</v>
      </c>
      <c r="F114">
        <v>1803</v>
      </c>
      <c r="G114">
        <v>650</v>
      </c>
      <c r="H114">
        <v>5146</v>
      </c>
      <c r="I114">
        <v>43122012800</v>
      </c>
      <c r="J114">
        <v>8</v>
      </c>
      <c r="K114" t="s">
        <v>1549</v>
      </c>
      <c r="L114">
        <v>3126</v>
      </c>
      <c r="M114" t="s">
        <v>1550</v>
      </c>
      <c r="N114" t="s">
        <v>1551</v>
      </c>
      <c r="O114">
        <v>0</v>
      </c>
      <c r="P114" t="s">
        <v>1552</v>
      </c>
      <c r="Q114">
        <v>19860201</v>
      </c>
      <c r="R114">
        <v>891018481</v>
      </c>
    </row>
    <row r="115" spans="1:18">
      <c r="A115" t="s">
        <v>1546</v>
      </c>
      <c r="B115" t="s">
        <v>1604</v>
      </c>
      <c r="C115">
        <v>201202</v>
      </c>
      <c r="D115">
        <v>27</v>
      </c>
      <c r="E115" t="s">
        <v>1555</v>
      </c>
      <c r="F115">
        <v>3562</v>
      </c>
      <c r="G115">
        <v>731</v>
      </c>
      <c r="H115">
        <v>8113</v>
      </c>
      <c r="I115">
        <v>43122013600</v>
      </c>
      <c r="J115">
        <v>8</v>
      </c>
      <c r="K115" t="s">
        <v>1549</v>
      </c>
      <c r="L115">
        <v>3126</v>
      </c>
      <c r="M115" t="s">
        <v>1550</v>
      </c>
      <c r="N115" t="s">
        <v>1551</v>
      </c>
      <c r="O115">
        <v>0</v>
      </c>
      <c r="P115" t="s">
        <v>1552</v>
      </c>
      <c r="Q115">
        <v>19860601</v>
      </c>
      <c r="R115">
        <v>891018481</v>
      </c>
    </row>
    <row r="116" spans="1:18">
      <c r="A116" t="s">
        <v>1546</v>
      </c>
      <c r="B116" t="s">
        <v>1605</v>
      </c>
      <c r="C116">
        <v>201202</v>
      </c>
      <c r="D116">
        <v>27</v>
      </c>
      <c r="E116" t="s">
        <v>1555</v>
      </c>
      <c r="F116">
        <v>2886</v>
      </c>
      <c r="G116">
        <v>1084</v>
      </c>
      <c r="H116">
        <v>3189</v>
      </c>
      <c r="I116">
        <v>43122013100</v>
      </c>
      <c r="J116">
        <v>8</v>
      </c>
      <c r="K116" t="s">
        <v>1549</v>
      </c>
      <c r="L116">
        <v>3126</v>
      </c>
      <c r="M116" t="s">
        <v>1550</v>
      </c>
      <c r="N116" t="s">
        <v>1551</v>
      </c>
      <c r="O116">
        <v>0</v>
      </c>
      <c r="P116" t="s">
        <v>1552</v>
      </c>
      <c r="Q116">
        <v>19860401</v>
      </c>
      <c r="R116">
        <v>891018481</v>
      </c>
    </row>
    <row r="117" spans="1:18">
      <c r="A117" t="s">
        <v>1546</v>
      </c>
      <c r="B117" t="s">
        <v>1606</v>
      </c>
      <c r="C117">
        <v>201202</v>
      </c>
      <c r="D117">
        <v>27</v>
      </c>
      <c r="E117" t="s">
        <v>1555</v>
      </c>
      <c r="F117">
        <v>2405</v>
      </c>
      <c r="G117">
        <v>1273</v>
      </c>
      <c r="H117">
        <v>3633</v>
      </c>
      <c r="I117">
        <v>43122013000</v>
      </c>
      <c r="J117">
        <v>8</v>
      </c>
      <c r="K117" t="s">
        <v>1549</v>
      </c>
      <c r="L117">
        <v>3126</v>
      </c>
      <c r="M117" t="s">
        <v>1550</v>
      </c>
      <c r="N117" t="s">
        <v>1551</v>
      </c>
      <c r="O117">
        <v>0</v>
      </c>
      <c r="P117" t="s">
        <v>1552</v>
      </c>
      <c r="Q117">
        <v>19860201</v>
      </c>
      <c r="R117">
        <v>891018481</v>
      </c>
    </row>
    <row r="118" spans="1:18">
      <c r="A118" t="s">
        <v>1546</v>
      </c>
      <c r="B118" t="s">
        <v>1617</v>
      </c>
      <c r="C118">
        <v>201202</v>
      </c>
      <c r="D118">
        <v>8</v>
      </c>
      <c r="E118" t="s">
        <v>1555</v>
      </c>
      <c r="F118">
        <v>628</v>
      </c>
      <c r="G118">
        <v>161</v>
      </c>
      <c r="H118">
        <v>742</v>
      </c>
      <c r="I118">
        <v>43122014200</v>
      </c>
      <c r="J118">
        <v>8</v>
      </c>
      <c r="K118" t="s">
        <v>1549</v>
      </c>
      <c r="L118">
        <v>3126</v>
      </c>
      <c r="M118" t="s">
        <v>1550</v>
      </c>
      <c r="N118" t="s">
        <v>1551</v>
      </c>
      <c r="O118">
        <v>0</v>
      </c>
      <c r="P118" t="s">
        <v>1552</v>
      </c>
      <c r="Q118">
        <v>19861101</v>
      </c>
      <c r="R118">
        <v>891018481</v>
      </c>
    </row>
    <row r="119" spans="1:18">
      <c r="A119" t="s">
        <v>1546</v>
      </c>
      <c r="B119" t="s">
        <v>1607</v>
      </c>
      <c r="C119">
        <v>201202</v>
      </c>
      <c r="D119">
        <v>27</v>
      </c>
      <c r="E119" t="s">
        <v>1555</v>
      </c>
      <c r="F119">
        <v>1954</v>
      </c>
      <c r="G119">
        <v>650</v>
      </c>
      <c r="H119">
        <v>3592</v>
      </c>
      <c r="I119">
        <v>43122014300</v>
      </c>
      <c r="J119">
        <v>8</v>
      </c>
      <c r="K119" t="s">
        <v>1549</v>
      </c>
      <c r="L119">
        <v>3126</v>
      </c>
      <c r="M119" t="s">
        <v>1550</v>
      </c>
      <c r="N119" t="s">
        <v>1551</v>
      </c>
      <c r="O119">
        <v>0</v>
      </c>
      <c r="P119" t="s">
        <v>1552</v>
      </c>
      <c r="Q119">
        <v>19861201</v>
      </c>
      <c r="R119">
        <v>891018481</v>
      </c>
    </row>
    <row r="120" spans="1:18">
      <c r="A120" t="s">
        <v>1546</v>
      </c>
      <c r="B120" t="s">
        <v>1608</v>
      </c>
      <c r="C120">
        <v>201202</v>
      </c>
      <c r="D120">
        <v>27</v>
      </c>
      <c r="E120" t="s">
        <v>1555</v>
      </c>
      <c r="F120">
        <v>3457</v>
      </c>
      <c r="G120">
        <v>650</v>
      </c>
      <c r="H120">
        <v>3935</v>
      </c>
      <c r="I120">
        <v>43122013700</v>
      </c>
      <c r="J120">
        <v>8</v>
      </c>
      <c r="K120" t="s">
        <v>1549</v>
      </c>
      <c r="L120">
        <v>3126</v>
      </c>
      <c r="M120" t="s">
        <v>1550</v>
      </c>
      <c r="N120" t="s">
        <v>1551</v>
      </c>
      <c r="O120">
        <v>0</v>
      </c>
      <c r="P120" t="s">
        <v>1574</v>
      </c>
      <c r="Q120">
        <v>19910501</v>
      </c>
      <c r="R120">
        <v>891018481</v>
      </c>
    </row>
    <row r="121" spans="1:18">
      <c r="A121" t="s">
        <v>1546</v>
      </c>
      <c r="B121" t="s">
        <v>1609</v>
      </c>
      <c r="C121">
        <v>201202</v>
      </c>
      <c r="D121">
        <v>27</v>
      </c>
      <c r="E121" t="s">
        <v>1555</v>
      </c>
      <c r="F121">
        <v>5230</v>
      </c>
      <c r="G121">
        <v>2005</v>
      </c>
      <c r="H121">
        <v>5086</v>
      </c>
      <c r="I121">
        <v>43122013800</v>
      </c>
      <c r="J121">
        <v>8</v>
      </c>
      <c r="K121" t="s">
        <v>1549</v>
      </c>
      <c r="L121">
        <v>3126</v>
      </c>
      <c r="M121" t="s">
        <v>1550</v>
      </c>
      <c r="N121" t="s">
        <v>1551</v>
      </c>
      <c r="O121">
        <v>0</v>
      </c>
      <c r="P121" t="s">
        <v>1552</v>
      </c>
      <c r="Q121">
        <v>19860901</v>
      </c>
      <c r="R121">
        <v>891018481</v>
      </c>
    </row>
    <row r="122" spans="1:18">
      <c r="A122" t="s">
        <v>1546</v>
      </c>
      <c r="B122" t="s">
        <v>1610</v>
      </c>
      <c r="C122">
        <v>201202</v>
      </c>
      <c r="D122">
        <v>27</v>
      </c>
      <c r="E122" t="s">
        <v>1555</v>
      </c>
      <c r="F122">
        <v>1623</v>
      </c>
      <c r="G122">
        <v>1029</v>
      </c>
      <c r="H122">
        <v>4743</v>
      </c>
      <c r="I122">
        <v>43122014400</v>
      </c>
      <c r="J122">
        <v>8</v>
      </c>
      <c r="K122" t="s">
        <v>1549</v>
      </c>
      <c r="L122">
        <v>3126</v>
      </c>
      <c r="M122" t="s">
        <v>1550</v>
      </c>
      <c r="N122" t="s">
        <v>1551</v>
      </c>
      <c r="O122">
        <v>0</v>
      </c>
      <c r="P122" t="s">
        <v>1552</v>
      </c>
      <c r="Q122">
        <v>19870201</v>
      </c>
      <c r="R122">
        <v>891018481</v>
      </c>
    </row>
    <row r="123" spans="1:18">
      <c r="A123" t="s">
        <v>1546</v>
      </c>
      <c r="B123" t="s">
        <v>1611</v>
      </c>
      <c r="C123">
        <v>201202</v>
      </c>
      <c r="D123">
        <v>27</v>
      </c>
      <c r="E123" t="s">
        <v>1555</v>
      </c>
      <c r="F123">
        <v>2029</v>
      </c>
      <c r="G123">
        <v>1029</v>
      </c>
      <c r="H123">
        <v>3835</v>
      </c>
      <c r="I123">
        <v>43122014000</v>
      </c>
      <c r="J123">
        <v>8</v>
      </c>
      <c r="K123" t="s">
        <v>1549</v>
      </c>
      <c r="L123">
        <v>3126</v>
      </c>
      <c r="M123" t="s">
        <v>1550</v>
      </c>
      <c r="N123" t="s">
        <v>1551</v>
      </c>
      <c r="O123">
        <v>0</v>
      </c>
      <c r="P123" t="s">
        <v>1552</v>
      </c>
      <c r="Q123">
        <v>19860901</v>
      </c>
      <c r="R123">
        <v>891018481</v>
      </c>
    </row>
    <row r="124" spans="1:18">
      <c r="A124" t="s">
        <v>1546</v>
      </c>
      <c r="B124" t="s">
        <v>1612</v>
      </c>
      <c r="C124">
        <v>201202</v>
      </c>
      <c r="D124">
        <v>27</v>
      </c>
      <c r="E124" t="s">
        <v>1555</v>
      </c>
      <c r="F124">
        <v>1803</v>
      </c>
      <c r="G124">
        <v>1327</v>
      </c>
      <c r="H124">
        <v>3027</v>
      </c>
      <c r="I124">
        <v>43122014500</v>
      </c>
      <c r="J124">
        <v>8</v>
      </c>
      <c r="K124" t="s">
        <v>1549</v>
      </c>
      <c r="L124">
        <v>3126</v>
      </c>
      <c r="M124" t="s">
        <v>1550</v>
      </c>
      <c r="N124" t="s">
        <v>1551</v>
      </c>
      <c r="O124">
        <v>0</v>
      </c>
      <c r="P124" t="s">
        <v>1552</v>
      </c>
      <c r="Q124">
        <v>19870601</v>
      </c>
      <c r="R124">
        <v>891018481</v>
      </c>
    </row>
    <row r="125" spans="1:18">
      <c r="A125" t="s">
        <v>1546</v>
      </c>
      <c r="B125" t="s">
        <v>1613</v>
      </c>
      <c r="C125">
        <v>201202</v>
      </c>
      <c r="D125">
        <v>27</v>
      </c>
      <c r="E125" t="s">
        <v>1555</v>
      </c>
      <c r="F125">
        <v>1262</v>
      </c>
      <c r="G125">
        <v>406</v>
      </c>
      <c r="H125">
        <v>0</v>
      </c>
      <c r="I125">
        <v>43122014900</v>
      </c>
      <c r="J125">
        <v>8</v>
      </c>
      <c r="K125" t="s">
        <v>1549</v>
      </c>
      <c r="L125">
        <v>3126</v>
      </c>
      <c r="M125" t="s">
        <v>1550</v>
      </c>
      <c r="N125" t="s">
        <v>1551</v>
      </c>
      <c r="O125">
        <v>0</v>
      </c>
      <c r="P125" t="s">
        <v>1552</v>
      </c>
      <c r="Q125">
        <v>19870301</v>
      </c>
      <c r="R125">
        <v>891018481</v>
      </c>
    </row>
    <row r="126" spans="1:18">
      <c r="A126" t="s">
        <v>1546</v>
      </c>
      <c r="B126" t="s">
        <v>1614</v>
      </c>
      <c r="C126">
        <v>201202</v>
      </c>
      <c r="D126">
        <v>27</v>
      </c>
      <c r="E126" t="s">
        <v>1555</v>
      </c>
      <c r="F126">
        <v>1683</v>
      </c>
      <c r="G126">
        <v>298</v>
      </c>
      <c r="H126">
        <v>5025</v>
      </c>
      <c r="I126">
        <v>43122015600</v>
      </c>
      <c r="J126">
        <v>8</v>
      </c>
      <c r="K126" t="s">
        <v>1549</v>
      </c>
      <c r="L126">
        <v>3126</v>
      </c>
      <c r="M126" t="s">
        <v>1550</v>
      </c>
      <c r="N126" t="s">
        <v>1551</v>
      </c>
      <c r="O126">
        <v>0</v>
      </c>
      <c r="P126" t="s">
        <v>1552</v>
      </c>
      <c r="Q126">
        <v>19910801</v>
      </c>
      <c r="R126">
        <v>891018481</v>
      </c>
    </row>
    <row r="127" spans="1:18">
      <c r="A127" t="s">
        <v>1546</v>
      </c>
      <c r="B127" t="s">
        <v>1615</v>
      </c>
      <c r="C127">
        <v>201202</v>
      </c>
      <c r="D127">
        <v>27</v>
      </c>
      <c r="E127" t="s">
        <v>1555</v>
      </c>
      <c r="F127">
        <v>7048</v>
      </c>
      <c r="G127">
        <v>1436</v>
      </c>
      <c r="H127">
        <v>1493</v>
      </c>
      <c r="I127">
        <v>43122016000</v>
      </c>
      <c r="J127">
        <v>8</v>
      </c>
      <c r="K127" t="s">
        <v>1561</v>
      </c>
      <c r="L127">
        <v>3126</v>
      </c>
      <c r="M127" t="s">
        <v>1550</v>
      </c>
      <c r="N127" t="s">
        <v>1551</v>
      </c>
      <c r="O127">
        <v>0</v>
      </c>
      <c r="P127" t="s">
        <v>1552</v>
      </c>
      <c r="Q127">
        <v>19940101</v>
      </c>
      <c r="R127">
        <v>891018481</v>
      </c>
    </row>
    <row r="128" spans="1:18">
      <c r="A128" t="s">
        <v>1546</v>
      </c>
      <c r="B128" t="s">
        <v>1616</v>
      </c>
      <c r="C128">
        <v>201202</v>
      </c>
      <c r="D128">
        <v>27</v>
      </c>
      <c r="E128" t="s">
        <v>1555</v>
      </c>
      <c r="F128">
        <v>5245</v>
      </c>
      <c r="G128">
        <v>1599</v>
      </c>
      <c r="H128">
        <v>4683</v>
      </c>
      <c r="I128">
        <v>43122016500</v>
      </c>
      <c r="J128">
        <v>8</v>
      </c>
      <c r="K128" t="s">
        <v>1549</v>
      </c>
      <c r="L128">
        <v>3126</v>
      </c>
      <c r="M128" t="s">
        <v>1550</v>
      </c>
      <c r="N128" t="s">
        <v>1551</v>
      </c>
      <c r="O128">
        <v>0</v>
      </c>
      <c r="P128" t="s">
        <v>1552</v>
      </c>
      <c r="Q128">
        <v>19960401</v>
      </c>
      <c r="R128">
        <v>891018481</v>
      </c>
    </row>
    <row r="129" spans="1:18">
      <c r="A129" t="s">
        <v>1553</v>
      </c>
      <c r="B129" t="s">
        <v>1554</v>
      </c>
      <c r="C129">
        <v>201203</v>
      </c>
      <c r="D129">
        <v>30</v>
      </c>
      <c r="E129" t="s">
        <v>1555</v>
      </c>
      <c r="F129">
        <v>1752</v>
      </c>
      <c r="G129">
        <v>923</v>
      </c>
      <c r="H129">
        <v>653</v>
      </c>
      <c r="I129">
        <v>43122008700</v>
      </c>
      <c r="J129">
        <v>8</v>
      </c>
      <c r="K129" t="s">
        <v>1556</v>
      </c>
      <c r="L129">
        <v>2531</v>
      </c>
      <c r="M129" t="s">
        <v>1557</v>
      </c>
      <c r="N129" t="s">
        <v>1551</v>
      </c>
      <c r="O129">
        <v>0</v>
      </c>
      <c r="P129" t="s">
        <v>1552</v>
      </c>
      <c r="Q129">
        <v>19840101</v>
      </c>
      <c r="R129">
        <v>891018481</v>
      </c>
    </row>
    <row r="130" spans="1:18">
      <c r="A130" t="s">
        <v>1553</v>
      </c>
      <c r="B130" t="s">
        <v>1558</v>
      </c>
      <c r="C130">
        <v>201203</v>
      </c>
      <c r="D130">
        <v>30</v>
      </c>
      <c r="E130" t="s">
        <v>1555</v>
      </c>
      <c r="F130">
        <v>673</v>
      </c>
      <c r="G130">
        <v>354</v>
      </c>
      <c r="H130">
        <v>35</v>
      </c>
      <c r="I130">
        <v>43122008800</v>
      </c>
      <c r="J130">
        <v>8</v>
      </c>
      <c r="K130" t="s">
        <v>1556</v>
      </c>
      <c r="L130">
        <v>2531</v>
      </c>
      <c r="M130" t="s">
        <v>1557</v>
      </c>
      <c r="N130" t="s">
        <v>1551</v>
      </c>
      <c r="O130">
        <v>0</v>
      </c>
      <c r="P130" t="s">
        <v>1552</v>
      </c>
      <c r="Q130">
        <v>19840201</v>
      </c>
      <c r="R130">
        <v>891018481</v>
      </c>
    </row>
    <row r="131" spans="1:18">
      <c r="A131" t="s">
        <v>1553</v>
      </c>
      <c r="B131" t="s">
        <v>1559</v>
      </c>
      <c r="C131">
        <v>201203</v>
      </c>
      <c r="D131">
        <v>29</v>
      </c>
      <c r="E131" t="s">
        <v>1555</v>
      </c>
      <c r="F131">
        <v>1409</v>
      </c>
      <c r="G131">
        <v>742</v>
      </c>
      <c r="H131">
        <v>67</v>
      </c>
      <c r="I131">
        <v>43122009000</v>
      </c>
      <c r="J131">
        <v>8</v>
      </c>
      <c r="K131" t="s">
        <v>1556</v>
      </c>
      <c r="L131">
        <v>2531</v>
      </c>
      <c r="M131" t="s">
        <v>1557</v>
      </c>
      <c r="N131" t="s">
        <v>1551</v>
      </c>
      <c r="O131">
        <v>0</v>
      </c>
      <c r="P131" t="s">
        <v>1552</v>
      </c>
      <c r="Q131">
        <v>19840301</v>
      </c>
      <c r="R131">
        <v>891018481</v>
      </c>
    </row>
    <row r="132" spans="1:18">
      <c r="A132" t="s">
        <v>1553</v>
      </c>
      <c r="B132" t="s">
        <v>1560</v>
      </c>
      <c r="C132">
        <v>201203</v>
      </c>
      <c r="D132">
        <v>30</v>
      </c>
      <c r="E132" t="s">
        <v>1555</v>
      </c>
      <c r="F132">
        <v>642</v>
      </c>
      <c r="G132">
        <v>338</v>
      </c>
      <c r="H132">
        <v>6905</v>
      </c>
      <c r="I132">
        <v>43122009100</v>
      </c>
      <c r="J132">
        <v>8</v>
      </c>
      <c r="K132" t="s">
        <v>1561</v>
      </c>
      <c r="L132">
        <v>2531</v>
      </c>
      <c r="M132" t="s">
        <v>1557</v>
      </c>
      <c r="N132" t="s">
        <v>1551</v>
      </c>
      <c r="O132">
        <v>0</v>
      </c>
      <c r="P132" t="s">
        <v>1552</v>
      </c>
      <c r="Q132">
        <v>19840401</v>
      </c>
      <c r="R132">
        <v>891018481</v>
      </c>
    </row>
    <row r="133" spans="1:18">
      <c r="A133" t="s">
        <v>1553</v>
      </c>
      <c r="B133" t="s">
        <v>1562</v>
      </c>
      <c r="C133">
        <v>201203</v>
      </c>
      <c r="D133">
        <v>30</v>
      </c>
      <c r="E133" t="s">
        <v>1555</v>
      </c>
      <c r="F133">
        <v>1559</v>
      </c>
      <c r="G133">
        <v>820</v>
      </c>
      <c r="H133">
        <v>11020</v>
      </c>
      <c r="I133">
        <v>43122009300</v>
      </c>
      <c r="J133">
        <v>8</v>
      </c>
      <c r="K133" t="s">
        <v>1561</v>
      </c>
      <c r="L133">
        <v>2531</v>
      </c>
      <c r="M133" t="s">
        <v>1557</v>
      </c>
      <c r="N133" t="s">
        <v>1551</v>
      </c>
      <c r="O133">
        <v>0</v>
      </c>
      <c r="P133" t="s">
        <v>1552</v>
      </c>
      <c r="Q133">
        <v>19840701</v>
      </c>
      <c r="R133">
        <v>891018481</v>
      </c>
    </row>
    <row r="134" spans="1:18">
      <c r="A134" t="s">
        <v>1553</v>
      </c>
      <c r="B134" t="s">
        <v>1618</v>
      </c>
      <c r="C134">
        <v>201203</v>
      </c>
      <c r="D134">
        <v>11</v>
      </c>
      <c r="E134" t="s">
        <v>1555</v>
      </c>
      <c r="F134">
        <v>115</v>
      </c>
      <c r="G134">
        <v>60</v>
      </c>
      <c r="H134">
        <v>420</v>
      </c>
      <c r="I134">
        <v>43122009500</v>
      </c>
      <c r="J134">
        <v>8</v>
      </c>
      <c r="K134" t="s">
        <v>1561</v>
      </c>
      <c r="L134">
        <v>2531</v>
      </c>
      <c r="M134" t="s">
        <v>1557</v>
      </c>
      <c r="N134" t="s">
        <v>1551</v>
      </c>
      <c r="O134">
        <v>0</v>
      </c>
      <c r="P134" t="s">
        <v>1552</v>
      </c>
      <c r="Q134">
        <v>19840801</v>
      </c>
      <c r="R134">
        <v>891018481</v>
      </c>
    </row>
    <row r="135" spans="1:18">
      <c r="A135" t="s">
        <v>1553</v>
      </c>
      <c r="B135" t="s">
        <v>1563</v>
      </c>
      <c r="C135">
        <v>201203</v>
      </c>
      <c r="D135">
        <v>15</v>
      </c>
      <c r="E135" t="s">
        <v>1555</v>
      </c>
      <c r="F135">
        <v>322</v>
      </c>
      <c r="G135">
        <v>169</v>
      </c>
      <c r="H135">
        <v>242</v>
      </c>
      <c r="I135">
        <v>43122009700</v>
      </c>
      <c r="J135">
        <v>8</v>
      </c>
      <c r="K135" t="s">
        <v>1561</v>
      </c>
      <c r="L135">
        <v>2531</v>
      </c>
      <c r="M135" t="s">
        <v>1557</v>
      </c>
      <c r="N135" t="s">
        <v>1551</v>
      </c>
      <c r="O135">
        <v>0</v>
      </c>
      <c r="P135" t="s">
        <v>1552</v>
      </c>
      <c r="Q135">
        <v>19840901</v>
      </c>
      <c r="R135">
        <v>891018481</v>
      </c>
    </row>
    <row r="136" spans="1:18">
      <c r="A136" t="s">
        <v>1553</v>
      </c>
      <c r="B136" t="s">
        <v>1564</v>
      </c>
      <c r="C136">
        <v>201203</v>
      </c>
      <c r="D136">
        <v>25</v>
      </c>
      <c r="E136" t="s">
        <v>1555</v>
      </c>
      <c r="F136">
        <v>800</v>
      </c>
      <c r="G136">
        <v>421</v>
      </c>
      <c r="H136">
        <v>20</v>
      </c>
      <c r="I136">
        <v>43122009800</v>
      </c>
      <c r="J136">
        <v>8</v>
      </c>
      <c r="K136" t="s">
        <v>1561</v>
      </c>
      <c r="L136">
        <v>2531</v>
      </c>
      <c r="M136" t="s">
        <v>1557</v>
      </c>
      <c r="N136" t="s">
        <v>1551</v>
      </c>
      <c r="O136">
        <v>0</v>
      </c>
      <c r="P136" t="s">
        <v>1552</v>
      </c>
      <c r="Q136">
        <v>19840901</v>
      </c>
      <c r="R136">
        <v>891018481</v>
      </c>
    </row>
    <row r="137" spans="1:18">
      <c r="A137" t="s">
        <v>1553</v>
      </c>
      <c r="B137" t="s">
        <v>1565</v>
      </c>
      <c r="C137">
        <v>201203</v>
      </c>
      <c r="D137">
        <v>30</v>
      </c>
      <c r="E137" t="s">
        <v>1555</v>
      </c>
      <c r="F137">
        <v>87</v>
      </c>
      <c r="G137">
        <v>46</v>
      </c>
      <c r="H137">
        <v>117</v>
      </c>
      <c r="I137">
        <v>43122010000</v>
      </c>
      <c r="J137">
        <v>8</v>
      </c>
      <c r="K137" t="s">
        <v>1556</v>
      </c>
      <c r="L137">
        <v>2531</v>
      </c>
      <c r="M137" t="s">
        <v>1557</v>
      </c>
      <c r="N137" t="s">
        <v>1551</v>
      </c>
      <c r="O137">
        <v>0</v>
      </c>
      <c r="P137" t="s">
        <v>1552</v>
      </c>
      <c r="Q137">
        <v>19841001</v>
      </c>
      <c r="R137">
        <v>891018481</v>
      </c>
    </row>
    <row r="138" spans="1:18">
      <c r="A138" t="s">
        <v>1553</v>
      </c>
      <c r="B138" t="s">
        <v>1566</v>
      </c>
      <c r="C138">
        <v>201203</v>
      </c>
      <c r="D138">
        <v>30</v>
      </c>
      <c r="E138" t="s">
        <v>1555</v>
      </c>
      <c r="F138">
        <v>1222</v>
      </c>
      <c r="G138">
        <v>643</v>
      </c>
      <c r="H138">
        <v>68</v>
      </c>
      <c r="I138">
        <v>43122010200</v>
      </c>
      <c r="J138">
        <v>8</v>
      </c>
      <c r="K138" t="s">
        <v>1561</v>
      </c>
      <c r="L138">
        <v>2531</v>
      </c>
      <c r="M138" t="s">
        <v>1557</v>
      </c>
      <c r="N138" t="s">
        <v>1551</v>
      </c>
      <c r="O138">
        <v>0</v>
      </c>
      <c r="P138" t="s">
        <v>1552</v>
      </c>
      <c r="Q138">
        <v>19841201</v>
      </c>
      <c r="R138">
        <v>891018481</v>
      </c>
    </row>
    <row r="139" spans="1:18">
      <c r="A139" t="s">
        <v>1553</v>
      </c>
      <c r="B139" t="s">
        <v>1567</v>
      </c>
      <c r="C139">
        <v>201203</v>
      </c>
      <c r="D139">
        <v>26</v>
      </c>
      <c r="E139" t="s">
        <v>1555</v>
      </c>
      <c r="F139">
        <v>517</v>
      </c>
      <c r="G139">
        <v>272</v>
      </c>
      <c r="H139">
        <v>13</v>
      </c>
      <c r="I139">
        <v>43122010500</v>
      </c>
      <c r="J139">
        <v>8</v>
      </c>
      <c r="K139" t="s">
        <v>1561</v>
      </c>
      <c r="L139">
        <v>2531</v>
      </c>
      <c r="M139" t="s">
        <v>1557</v>
      </c>
      <c r="N139" t="s">
        <v>1551</v>
      </c>
      <c r="O139">
        <v>0</v>
      </c>
      <c r="P139" t="s">
        <v>1552</v>
      </c>
      <c r="Q139">
        <v>19850201</v>
      </c>
      <c r="R139">
        <v>891018481</v>
      </c>
    </row>
    <row r="140" spans="1:18">
      <c r="A140" t="s">
        <v>1553</v>
      </c>
      <c r="B140" t="s">
        <v>1568</v>
      </c>
      <c r="C140">
        <v>201203</v>
      </c>
      <c r="D140">
        <v>30</v>
      </c>
      <c r="E140" t="s">
        <v>1555</v>
      </c>
      <c r="F140">
        <v>743</v>
      </c>
      <c r="G140">
        <v>391</v>
      </c>
      <c r="H140">
        <v>39</v>
      </c>
      <c r="I140">
        <v>43122011400</v>
      </c>
      <c r="J140">
        <v>8</v>
      </c>
      <c r="K140" t="s">
        <v>1556</v>
      </c>
      <c r="L140">
        <v>2531</v>
      </c>
      <c r="M140" t="s">
        <v>1557</v>
      </c>
      <c r="N140" t="s">
        <v>1551</v>
      </c>
      <c r="O140">
        <v>0</v>
      </c>
      <c r="P140" t="s">
        <v>1552</v>
      </c>
      <c r="Q140">
        <v>19850401</v>
      </c>
      <c r="R140">
        <v>891018481</v>
      </c>
    </row>
    <row r="141" spans="1:18">
      <c r="A141" t="s">
        <v>1553</v>
      </c>
      <c r="B141" t="s">
        <v>1569</v>
      </c>
      <c r="C141">
        <v>201203</v>
      </c>
      <c r="D141">
        <v>26</v>
      </c>
      <c r="E141" t="s">
        <v>1555</v>
      </c>
      <c r="F141">
        <v>174</v>
      </c>
      <c r="G141">
        <v>91</v>
      </c>
      <c r="H141">
        <v>2</v>
      </c>
      <c r="I141">
        <v>43122011500</v>
      </c>
      <c r="J141">
        <v>8</v>
      </c>
      <c r="K141" t="s">
        <v>1561</v>
      </c>
      <c r="L141">
        <v>2531</v>
      </c>
      <c r="M141" t="s">
        <v>1557</v>
      </c>
      <c r="N141" t="s">
        <v>1551</v>
      </c>
      <c r="O141">
        <v>0</v>
      </c>
      <c r="P141" t="s">
        <v>1552</v>
      </c>
      <c r="Q141">
        <v>19850501</v>
      </c>
      <c r="R141">
        <v>891018481</v>
      </c>
    </row>
    <row r="142" spans="1:18">
      <c r="A142" t="s">
        <v>1553</v>
      </c>
      <c r="B142" t="s">
        <v>1570</v>
      </c>
      <c r="C142">
        <v>201203</v>
      </c>
      <c r="D142">
        <v>27</v>
      </c>
      <c r="E142" t="s">
        <v>1555</v>
      </c>
      <c r="F142">
        <v>1422</v>
      </c>
      <c r="G142">
        <v>749</v>
      </c>
      <c r="H142">
        <v>93</v>
      </c>
      <c r="I142">
        <v>43122011800</v>
      </c>
      <c r="J142">
        <v>8</v>
      </c>
      <c r="K142" t="s">
        <v>1556</v>
      </c>
      <c r="L142">
        <v>2531</v>
      </c>
      <c r="M142" t="s">
        <v>1557</v>
      </c>
      <c r="N142" t="s">
        <v>1551</v>
      </c>
      <c r="O142">
        <v>0</v>
      </c>
      <c r="P142" t="s">
        <v>1552</v>
      </c>
      <c r="Q142">
        <v>19850701</v>
      </c>
      <c r="R142">
        <v>891018481</v>
      </c>
    </row>
    <row r="143" spans="1:18">
      <c r="A143" t="s">
        <v>1553</v>
      </c>
      <c r="B143" t="s">
        <v>1571</v>
      </c>
      <c r="C143">
        <v>201203</v>
      </c>
      <c r="D143">
        <v>30</v>
      </c>
      <c r="E143" t="s">
        <v>1555</v>
      </c>
      <c r="F143">
        <v>358</v>
      </c>
      <c r="G143">
        <v>187</v>
      </c>
      <c r="H143">
        <v>21883</v>
      </c>
      <c r="I143">
        <v>43122012300</v>
      </c>
      <c r="J143">
        <v>8</v>
      </c>
      <c r="K143" t="s">
        <v>1561</v>
      </c>
      <c r="L143">
        <v>2531</v>
      </c>
      <c r="M143" t="s">
        <v>1557</v>
      </c>
      <c r="N143" t="s">
        <v>1551</v>
      </c>
      <c r="O143">
        <v>0</v>
      </c>
      <c r="P143" t="s">
        <v>1552</v>
      </c>
      <c r="Q143">
        <v>19850801</v>
      </c>
      <c r="R143">
        <v>891018481</v>
      </c>
    </row>
    <row r="144" spans="1:18">
      <c r="A144" t="s">
        <v>1572</v>
      </c>
      <c r="B144" t="s">
        <v>1573</v>
      </c>
      <c r="C144">
        <v>201203</v>
      </c>
      <c r="D144">
        <v>31</v>
      </c>
      <c r="E144" t="s">
        <v>1555</v>
      </c>
      <c r="F144">
        <v>3476</v>
      </c>
      <c r="G144">
        <v>1052</v>
      </c>
      <c r="H144">
        <v>21297</v>
      </c>
      <c r="I144">
        <v>43122002500</v>
      </c>
      <c r="J144">
        <v>8</v>
      </c>
      <c r="K144" t="s">
        <v>1561</v>
      </c>
      <c r="L144">
        <v>3126</v>
      </c>
      <c r="M144" t="s">
        <v>1550</v>
      </c>
      <c r="N144" t="s">
        <v>1551</v>
      </c>
      <c r="O144">
        <v>0</v>
      </c>
      <c r="P144" t="s">
        <v>1574</v>
      </c>
      <c r="Q144">
        <v>19840101</v>
      </c>
      <c r="R144">
        <v>891018481</v>
      </c>
    </row>
    <row r="145" spans="1:18">
      <c r="A145" t="s">
        <v>1572</v>
      </c>
      <c r="B145" t="s">
        <v>1575</v>
      </c>
      <c r="C145">
        <v>201203</v>
      </c>
      <c r="D145">
        <v>31</v>
      </c>
      <c r="E145" t="s">
        <v>1555</v>
      </c>
      <c r="F145">
        <v>1865</v>
      </c>
      <c r="G145">
        <v>666</v>
      </c>
      <c r="H145">
        <v>10489</v>
      </c>
      <c r="I145">
        <v>43122004100</v>
      </c>
      <c r="J145">
        <v>8</v>
      </c>
      <c r="K145" t="s">
        <v>1561</v>
      </c>
      <c r="L145">
        <v>3126</v>
      </c>
      <c r="M145" t="s">
        <v>1550</v>
      </c>
      <c r="N145" t="s">
        <v>1551</v>
      </c>
      <c r="O145">
        <v>0</v>
      </c>
      <c r="P145" t="s">
        <v>1552</v>
      </c>
      <c r="Q145">
        <v>19810901</v>
      </c>
      <c r="R145">
        <v>891018481</v>
      </c>
    </row>
    <row r="146" spans="1:18">
      <c r="A146" t="s">
        <v>1572</v>
      </c>
      <c r="B146" t="s">
        <v>1576</v>
      </c>
      <c r="C146">
        <v>201203</v>
      </c>
      <c r="D146">
        <v>31</v>
      </c>
      <c r="E146" t="s">
        <v>1555</v>
      </c>
      <c r="F146">
        <v>569</v>
      </c>
      <c r="G146">
        <v>140</v>
      </c>
      <c r="H146">
        <v>599</v>
      </c>
      <c r="I146">
        <v>43122003900</v>
      </c>
      <c r="J146">
        <v>8</v>
      </c>
      <c r="K146" t="s">
        <v>1561</v>
      </c>
      <c r="L146">
        <v>3126</v>
      </c>
      <c r="M146" t="s">
        <v>1550</v>
      </c>
      <c r="N146" t="s">
        <v>1551</v>
      </c>
      <c r="O146">
        <v>0</v>
      </c>
      <c r="P146" t="s">
        <v>1552</v>
      </c>
      <c r="Q146">
        <v>19820401</v>
      </c>
      <c r="R146">
        <v>891018481</v>
      </c>
    </row>
    <row r="147" spans="1:18">
      <c r="A147" t="s">
        <v>1572</v>
      </c>
      <c r="B147" t="s">
        <v>1577</v>
      </c>
      <c r="C147">
        <v>201203</v>
      </c>
      <c r="D147">
        <v>31</v>
      </c>
      <c r="E147" t="s">
        <v>1555</v>
      </c>
      <c r="F147">
        <v>2434</v>
      </c>
      <c r="G147">
        <v>210</v>
      </c>
      <c r="H147">
        <v>3072</v>
      </c>
      <c r="I147">
        <v>43122004400</v>
      </c>
      <c r="J147">
        <v>8</v>
      </c>
      <c r="K147" t="s">
        <v>1561</v>
      </c>
      <c r="L147">
        <v>3126</v>
      </c>
      <c r="M147" t="s">
        <v>1550</v>
      </c>
      <c r="N147" t="s">
        <v>1551</v>
      </c>
      <c r="O147">
        <v>0</v>
      </c>
      <c r="P147" t="s">
        <v>1552</v>
      </c>
      <c r="Q147">
        <v>19810801</v>
      </c>
      <c r="R147">
        <v>891018481</v>
      </c>
    </row>
    <row r="148" spans="1:18">
      <c r="A148" t="s">
        <v>1572</v>
      </c>
      <c r="B148" t="s">
        <v>1578</v>
      </c>
      <c r="C148">
        <v>201203</v>
      </c>
      <c r="D148">
        <v>31</v>
      </c>
      <c r="E148" t="s">
        <v>1555</v>
      </c>
      <c r="F148">
        <v>917</v>
      </c>
      <c r="G148">
        <v>105</v>
      </c>
      <c r="H148">
        <v>3503</v>
      </c>
      <c r="I148">
        <v>43122004700</v>
      </c>
      <c r="J148">
        <v>8</v>
      </c>
      <c r="K148" t="s">
        <v>1561</v>
      </c>
      <c r="L148">
        <v>3126</v>
      </c>
      <c r="M148" t="s">
        <v>1550</v>
      </c>
      <c r="N148" t="s">
        <v>1551</v>
      </c>
      <c r="O148">
        <v>0</v>
      </c>
      <c r="P148" t="s">
        <v>1552</v>
      </c>
      <c r="Q148">
        <v>19820901</v>
      </c>
      <c r="R148">
        <v>891018481</v>
      </c>
    </row>
    <row r="149" spans="1:18">
      <c r="A149" t="s">
        <v>1572</v>
      </c>
      <c r="B149" t="s">
        <v>1579</v>
      </c>
      <c r="C149">
        <v>201203</v>
      </c>
      <c r="D149">
        <v>31</v>
      </c>
      <c r="E149" t="s">
        <v>1555</v>
      </c>
      <c r="F149">
        <v>3445</v>
      </c>
      <c r="G149">
        <v>456</v>
      </c>
      <c r="H149">
        <v>9272</v>
      </c>
      <c r="I149">
        <v>43122004800</v>
      </c>
      <c r="J149">
        <v>8</v>
      </c>
      <c r="K149" t="s">
        <v>1561</v>
      </c>
      <c r="L149">
        <v>3126</v>
      </c>
      <c r="M149" t="s">
        <v>1550</v>
      </c>
      <c r="N149" t="s">
        <v>1551</v>
      </c>
      <c r="O149">
        <v>0</v>
      </c>
      <c r="P149" t="s">
        <v>1552</v>
      </c>
      <c r="Q149">
        <v>19810701</v>
      </c>
      <c r="R149">
        <v>891018481</v>
      </c>
    </row>
    <row r="150" spans="1:18">
      <c r="A150" t="s">
        <v>1572</v>
      </c>
      <c r="B150" t="s">
        <v>1580</v>
      </c>
      <c r="C150">
        <v>201203</v>
      </c>
      <c r="D150">
        <v>31</v>
      </c>
      <c r="E150" t="s">
        <v>1555</v>
      </c>
      <c r="F150">
        <v>1138</v>
      </c>
      <c r="G150">
        <v>666</v>
      </c>
      <c r="H150">
        <v>35363</v>
      </c>
      <c r="I150">
        <v>43122006002</v>
      </c>
      <c r="J150">
        <v>8</v>
      </c>
      <c r="K150" t="s">
        <v>1561</v>
      </c>
      <c r="L150">
        <v>3126</v>
      </c>
      <c r="M150" t="s">
        <v>1550</v>
      </c>
      <c r="N150" t="s">
        <v>1551</v>
      </c>
      <c r="O150">
        <v>0</v>
      </c>
      <c r="P150" t="s">
        <v>1552</v>
      </c>
      <c r="Q150">
        <v>19820901</v>
      </c>
      <c r="R150">
        <v>891018481</v>
      </c>
    </row>
    <row r="151" spans="1:18">
      <c r="A151" t="s">
        <v>1572</v>
      </c>
      <c r="B151" t="s">
        <v>1581</v>
      </c>
      <c r="C151">
        <v>201203</v>
      </c>
      <c r="D151">
        <v>31</v>
      </c>
      <c r="E151" t="s">
        <v>1555</v>
      </c>
      <c r="F151">
        <v>1738</v>
      </c>
      <c r="G151">
        <v>175</v>
      </c>
      <c r="H151">
        <v>1049</v>
      </c>
      <c r="I151">
        <v>43122004900</v>
      </c>
      <c r="J151">
        <v>8</v>
      </c>
      <c r="K151" t="s">
        <v>1561</v>
      </c>
      <c r="L151">
        <v>3126</v>
      </c>
      <c r="M151" t="s">
        <v>1550</v>
      </c>
      <c r="N151" t="s">
        <v>1551</v>
      </c>
      <c r="O151">
        <v>0</v>
      </c>
      <c r="P151" t="s">
        <v>1552</v>
      </c>
      <c r="Q151">
        <v>19820901</v>
      </c>
      <c r="R151">
        <v>891018481</v>
      </c>
    </row>
    <row r="152" spans="1:18">
      <c r="A152" t="s">
        <v>1572</v>
      </c>
      <c r="B152" t="s">
        <v>1582</v>
      </c>
      <c r="C152">
        <v>201203</v>
      </c>
      <c r="D152">
        <v>31</v>
      </c>
      <c r="E152" t="s">
        <v>1555</v>
      </c>
      <c r="F152">
        <v>1011</v>
      </c>
      <c r="G152">
        <v>105</v>
      </c>
      <c r="H152">
        <v>393</v>
      </c>
      <c r="I152">
        <v>43122005600</v>
      </c>
      <c r="J152">
        <v>8</v>
      </c>
      <c r="K152" t="s">
        <v>1561</v>
      </c>
      <c r="L152">
        <v>3126</v>
      </c>
      <c r="M152" t="s">
        <v>1550</v>
      </c>
      <c r="N152" t="s">
        <v>1551</v>
      </c>
      <c r="O152">
        <v>0</v>
      </c>
      <c r="P152" t="s">
        <v>1552</v>
      </c>
      <c r="Q152">
        <v>19820201</v>
      </c>
      <c r="R152">
        <v>891018481</v>
      </c>
    </row>
    <row r="153" spans="1:18">
      <c r="A153" t="s">
        <v>1572</v>
      </c>
      <c r="B153" t="s">
        <v>1583</v>
      </c>
      <c r="C153">
        <v>201203</v>
      </c>
      <c r="D153">
        <v>31</v>
      </c>
      <c r="E153" t="s">
        <v>1555</v>
      </c>
      <c r="F153">
        <v>632</v>
      </c>
      <c r="G153">
        <v>105</v>
      </c>
      <c r="H153">
        <v>4065</v>
      </c>
      <c r="I153">
        <v>43122008201</v>
      </c>
      <c r="J153">
        <v>8</v>
      </c>
      <c r="K153" t="s">
        <v>1561</v>
      </c>
      <c r="L153">
        <v>3126</v>
      </c>
      <c r="M153" t="s">
        <v>1550</v>
      </c>
      <c r="N153" t="s">
        <v>1551</v>
      </c>
      <c r="O153">
        <v>0</v>
      </c>
      <c r="P153" t="s">
        <v>1552</v>
      </c>
      <c r="Q153">
        <v>19970201</v>
      </c>
      <c r="R153">
        <v>891018481</v>
      </c>
    </row>
    <row r="154" spans="1:18">
      <c r="A154" t="s">
        <v>1572</v>
      </c>
      <c r="B154" t="s">
        <v>1584</v>
      </c>
      <c r="C154">
        <v>201203</v>
      </c>
      <c r="D154">
        <v>31</v>
      </c>
      <c r="E154" t="s">
        <v>1555</v>
      </c>
      <c r="F154">
        <v>2054</v>
      </c>
      <c r="G154">
        <v>175</v>
      </c>
      <c r="H154">
        <v>1967</v>
      </c>
      <c r="I154">
        <v>43122006900</v>
      </c>
      <c r="J154">
        <v>8</v>
      </c>
      <c r="K154" t="s">
        <v>1585</v>
      </c>
      <c r="L154">
        <v>3126</v>
      </c>
      <c r="M154" t="s">
        <v>1550</v>
      </c>
      <c r="N154" t="s">
        <v>1551</v>
      </c>
      <c r="O154">
        <v>0</v>
      </c>
      <c r="P154" t="s">
        <v>1552</v>
      </c>
      <c r="Q154">
        <v>19820801</v>
      </c>
      <c r="R154">
        <v>891018481</v>
      </c>
    </row>
    <row r="155" spans="1:18">
      <c r="A155" t="s">
        <v>1572</v>
      </c>
      <c r="B155" t="s">
        <v>1586</v>
      </c>
      <c r="C155">
        <v>201203</v>
      </c>
      <c r="D155">
        <v>31</v>
      </c>
      <c r="E155" t="s">
        <v>1555</v>
      </c>
      <c r="F155">
        <v>1707</v>
      </c>
      <c r="G155">
        <v>421</v>
      </c>
      <c r="H155">
        <v>16689</v>
      </c>
      <c r="I155">
        <v>43122008300</v>
      </c>
      <c r="J155">
        <v>8</v>
      </c>
      <c r="K155" t="s">
        <v>1561</v>
      </c>
      <c r="L155">
        <v>3126</v>
      </c>
      <c r="M155" t="s">
        <v>1550</v>
      </c>
      <c r="N155" t="s">
        <v>1551</v>
      </c>
      <c r="O155">
        <v>0</v>
      </c>
      <c r="P155" t="s">
        <v>1552</v>
      </c>
      <c r="Q155">
        <v>19840201</v>
      </c>
      <c r="R155">
        <v>891018481</v>
      </c>
    </row>
    <row r="156" spans="1:18">
      <c r="A156" t="s">
        <v>1572</v>
      </c>
      <c r="B156" t="s">
        <v>1587</v>
      </c>
      <c r="C156">
        <v>201203</v>
      </c>
      <c r="D156">
        <v>31</v>
      </c>
      <c r="E156" t="s">
        <v>1555</v>
      </c>
      <c r="F156">
        <v>1707</v>
      </c>
      <c r="G156">
        <v>210</v>
      </c>
      <c r="H156">
        <v>12924</v>
      </c>
      <c r="I156">
        <v>43122007400</v>
      </c>
      <c r="J156">
        <v>8</v>
      </c>
      <c r="K156" t="s">
        <v>1561</v>
      </c>
      <c r="L156">
        <v>3126</v>
      </c>
      <c r="M156" t="s">
        <v>1550</v>
      </c>
      <c r="N156" t="s">
        <v>1551</v>
      </c>
      <c r="O156">
        <v>0</v>
      </c>
      <c r="P156" t="s">
        <v>1574</v>
      </c>
      <c r="Q156">
        <v>19880701</v>
      </c>
      <c r="R156">
        <v>891018481</v>
      </c>
    </row>
    <row r="157" spans="1:18">
      <c r="A157" t="s">
        <v>1572</v>
      </c>
      <c r="B157" t="s">
        <v>1588</v>
      </c>
      <c r="C157">
        <v>201203</v>
      </c>
      <c r="D157">
        <v>31</v>
      </c>
      <c r="E157" t="s">
        <v>1555</v>
      </c>
      <c r="F157">
        <v>4899</v>
      </c>
      <c r="G157">
        <v>596</v>
      </c>
      <c r="H157">
        <v>38547</v>
      </c>
      <c r="I157">
        <v>43122008600</v>
      </c>
      <c r="J157">
        <v>8</v>
      </c>
      <c r="K157" t="s">
        <v>1561</v>
      </c>
      <c r="L157">
        <v>3126</v>
      </c>
      <c r="M157" t="s">
        <v>1550</v>
      </c>
      <c r="N157" t="s">
        <v>1551</v>
      </c>
      <c r="O157">
        <v>0</v>
      </c>
      <c r="P157" t="s">
        <v>1552</v>
      </c>
      <c r="Q157">
        <v>19840401</v>
      </c>
      <c r="R157">
        <v>891018481</v>
      </c>
    </row>
    <row r="158" spans="1:18">
      <c r="A158" t="s">
        <v>1572</v>
      </c>
      <c r="B158" t="s">
        <v>1589</v>
      </c>
      <c r="C158">
        <v>201203</v>
      </c>
      <c r="D158">
        <v>31</v>
      </c>
      <c r="E158" t="s">
        <v>1555</v>
      </c>
      <c r="F158">
        <v>1138</v>
      </c>
      <c r="G158">
        <v>105</v>
      </c>
      <c r="H158">
        <v>3709</v>
      </c>
      <c r="I158">
        <v>43122009600</v>
      </c>
      <c r="J158">
        <v>8</v>
      </c>
      <c r="K158" t="s">
        <v>1561</v>
      </c>
      <c r="L158">
        <v>3126</v>
      </c>
      <c r="M158" t="s">
        <v>1550</v>
      </c>
      <c r="N158" t="s">
        <v>1551</v>
      </c>
      <c r="O158">
        <v>0</v>
      </c>
      <c r="P158" t="s">
        <v>1552</v>
      </c>
      <c r="Q158">
        <v>19840901</v>
      </c>
      <c r="R158">
        <v>891018481</v>
      </c>
    </row>
    <row r="159" spans="1:18">
      <c r="A159" t="s">
        <v>1572</v>
      </c>
      <c r="B159" t="s">
        <v>1590</v>
      </c>
      <c r="C159">
        <v>201203</v>
      </c>
      <c r="D159">
        <v>31</v>
      </c>
      <c r="E159" t="s">
        <v>1555</v>
      </c>
      <c r="F159">
        <v>1896</v>
      </c>
      <c r="G159">
        <v>351</v>
      </c>
      <c r="H159">
        <v>2379</v>
      </c>
      <c r="I159">
        <v>43122016200</v>
      </c>
      <c r="J159">
        <v>8</v>
      </c>
      <c r="K159" t="s">
        <v>1585</v>
      </c>
      <c r="L159">
        <v>3126</v>
      </c>
      <c r="M159" t="s">
        <v>1550</v>
      </c>
      <c r="N159" t="s">
        <v>1551</v>
      </c>
      <c r="O159">
        <v>0</v>
      </c>
      <c r="P159" t="s">
        <v>1552</v>
      </c>
      <c r="Q159">
        <v>19950401</v>
      </c>
      <c r="R159">
        <v>891018481</v>
      </c>
    </row>
    <row r="160" spans="1:18">
      <c r="A160" t="s">
        <v>1546</v>
      </c>
      <c r="B160" t="s">
        <v>1591</v>
      </c>
      <c r="C160">
        <v>201203</v>
      </c>
      <c r="D160">
        <v>24</v>
      </c>
      <c r="E160" t="s">
        <v>1555</v>
      </c>
      <c r="F160">
        <v>1468</v>
      </c>
      <c r="G160">
        <v>353</v>
      </c>
      <c r="H160">
        <v>4437</v>
      </c>
      <c r="I160">
        <v>43122003400</v>
      </c>
      <c r="J160">
        <v>8</v>
      </c>
      <c r="K160" t="s">
        <v>1561</v>
      </c>
      <c r="L160">
        <v>3126</v>
      </c>
      <c r="M160" t="s">
        <v>1550</v>
      </c>
      <c r="N160" t="s">
        <v>1551</v>
      </c>
      <c r="O160">
        <v>0</v>
      </c>
      <c r="P160" t="s">
        <v>1574</v>
      </c>
      <c r="Q160">
        <v>19880301</v>
      </c>
      <c r="R160">
        <v>891018481</v>
      </c>
    </row>
    <row r="161" spans="1:18">
      <c r="A161" t="s">
        <v>1546</v>
      </c>
      <c r="B161" t="s">
        <v>1592</v>
      </c>
      <c r="C161">
        <v>201203</v>
      </c>
      <c r="D161">
        <v>31</v>
      </c>
      <c r="E161" t="s">
        <v>1555</v>
      </c>
      <c r="F161">
        <v>2149</v>
      </c>
      <c r="G161">
        <v>2280</v>
      </c>
      <c r="H161">
        <v>8728</v>
      </c>
      <c r="I161">
        <v>43122004001</v>
      </c>
      <c r="J161">
        <v>8</v>
      </c>
      <c r="K161" t="s">
        <v>1561</v>
      </c>
      <c r="L161">
        <v>3126</v>
      </c>
      <c r="M161" t="s">
        <v>1550</v>
      </c>
      <c r="N161" t="s">
        <v>1551</v>
      </c>
      <c r="O161">
        <v>0</v>
      </c>
      <c r="P161" t="s">
        <v>1552</v>
      </c>
      <c r="Q161">
        <v>19901101</v>
      </c>
      <c r="R161">
        <v>891018481</v>
      </c>
    </row>
    <row r="162" spans="1:18">
      <c r="A162" t="s">
        <v>1546</v>
      </c>
      <c r="B162" t="s">
        <v>1593</v>
      </c>
      <c r="C162">
        <v>201203</v>
      </c>
      <c r="D162">
        <v>31</v>
      </c>
      <c r="E162" t="s">
        <v>1555</v>
      </c>
      <c r="F162">
        <v>4393</v>
      </c>
      <c r="G162">
        <v>2069</v>
      </c>
      <c r="H162">
        <v>10695</v>
      </c>
      <c r="I162">
        <v>43122005900</v>
      </c>
      <c r="J162">
        <v>8</v>
      </c>
      <c r="K162" t="s">
        <v>1561</v>
      </c>
      <c r="L162">
        <v>3126</v>
      </c>
      <c r="M162" t="s">
        <v>1550</v>
      </c>
      <c r="N162" t="s">
        <v>1551</v>
      </c>
      <c r="O162">
        <v>0</v>
      </c>
      <c r="P162" t="s">
        <v>1574</v>
      </c>
      <c r="Q162">
        <v>19860501</v>
      </c>
      <c r="R162">
        <v>891018481</v>
      </c>
    </row>
    <row r="163" spans="1:18">
      <c r="A163" t="s">
        <v>1546</v>
      </c>
      <c r="B163" t="s">
        <v>1595</v>
      </c>
      <c r="C163">
        <v>201203</v>
      </c>
      <c r="D163">
        <v>31</v>
      </c>
      <c r="E163" t="s">
        <v>1555</v>
      </c>
      <c r="F163">
        <v>1833</v>
      </c>
      <c r="G163">
        <v>456</v>
      </c>
      <c r="H163">
        <v>9871</v>
      </c>
      <c r="I163">
        <v>43122007100</v>
      </c>
      <c r="J163">
        <v>8</v>
      </c>
      <c r="K163" t="s">
        <v>1561</v>
      </c>
      <c r="L163">
        <v>3126</v>
      </c>
      <c r="M163" t="s">
        <v>1550</v>
      </c>
      <c r="N163" t="s">
        <v>1551</v>
      </c>
      <c r="O163">
        <v>0</v>
      </c>
      <c r="P163" t="s">
        <v>1574</v>
      </c>
      <c r="Q163">
        <v>19880401</v>
      </c>
      <c r="R163">
        <v>891018481</v>
      </c>
    </row>
    <row r="164" spans="1:18">
      <c r="A164" t="s">
        <v>1546</v>
      </c>
      <c r="B164" t="s">
        <v>1596</v>
      </c>
      <c r="C164">
        <v>201203</v>
      </c>
      <c r="D164">
        <v>31</v>
      </c>
      <c r="E164" t="s">
        <v>1555</v>
      </c>
      <c r="F164">
        <v>4583</v>
      </c>
      <c r="G164">
        <v>877</v>
      </c>
      <c r="H164">
        <v>7792</v>
      </c>
      <c r="I164">
        <v>43122007300</v>
      </c>
      <c r="J164">
        <v>8</v>
      </c>
      <c r="K164" t="s">
        <v>1549</v>
      </c>
      <c r="L164">
        <v>3126</v>
      </c>
      <c r="M164" t="s">
        <v>1550</v>
      </c>
      <c r="N164" t="s">
        <v>1551</v>
      </c>
      <c r="O164">
        <v>0</v>
      </c>
      <c r="P164" t="s">
        <v>1574</v>
      </c>
      <c r="Q164">
        <v>19860201</v>
      </c>
      <c r="R164">
        <v>891018481</v>
      </c>
    </row>
    <row r="165" spans="1:18">
      <c r="A165" t="s">
        <v>1546</v>
      </c>
      <c r="B165" t="s">
        <v>1597</v>
      </c>
      <c r="C165">
        <v>201203</v>
      </c>
      <c r="D165">
        <v>31</v>
      </c>
      <c r="E165" t="s">
        <v>1555</v>
      </c>
      <c r="F165">
        <v>3382</v>
      </c>
      <c r="G165">
        <v>1333</v>
      </c>
      <c r="H165">
        <v>1349</v>
      </c>
      <c r="I165">
        <v>43122009200</v>
      </c>
      <c r="J165">
        <v>8</v>
      </c>
      <c r="K165" t="s">
        <v>1561</v>
      </c>
      <c r="L165">
        <v>3126</v>
      </c>
      <c r="M165" t="s">
        <v>1550</v>
      </c>
      <c r="N165" t="s">
        <v>1551</v>
      </c>
      <c r="O165">
        <v>0</v>
      </c>
      <c r="P165" t="s">
        <v>1552</v>
      </c>
      <c r="Q165">
        <v>19840901</v>
      </c>
      <c r="R165">
        <v>891018481</v>
      </c>
    </row>
    <row r="166" spans="1:18">
      <c r="A166" t="s">
        <v>1546</v>
      </c>
      <c r="B166" t="s">
        <v>1598</v>
      </c>
      <c r="C166">
        <v>201203</v>
      </c>
      <c r="D166">
        <v>31</v>
      </c>
      <c r="E166" t="s">
        <v>1555</v>
      </c>
      <c r="F166">
        <v>9911</v>
      </c>
      <c r="G166">
        <v>3507</v>
      </c>
      <c r="H166">
        <v>1860</v>
      </c>
      <c r="I166">
        <v>43122010400</v>
      </c>
      <c r="J166">
        <v>8</v>
      </c>
      <c r="K166" t="s">
        <v>1549</v>
      </c>
      <c r="L166">
        <v>3126</v>
      </c>
      <c r="M166" t="s">
        <v>1550</v>
      </c>
      <c r="N166" t="s">
        <v>1551</v>
      </c>
      <c r="O166">
        <v>0</v>
      </c>
      <c r="P166" t="s">
        <v>1552</v>
      </c>
      <c r="Q166">
        <v>19850301</v>
      </c>
      <c r="R166">
        <v>891018481</v>
      </c>
    </row>
    <row r="167" spans="1:18">
      <c r="A167" t="s">
        <v>1546</v>
      </c>
      <c r="B167" t="s">
        <v>1599</v>
      </c>
      <c r="C167">
        <v>201203</v>
      </c>
      <c r="D167">
        <v>31</v>
      </c>
      <c r="E167" t="s">
        <v>1555</v>
      </c>
      <c r="F167">
        <v>4000</v>
      </c>
      <c r="G167">
        <v>1415</v>
      </c>
      <c r="H167">
        <v>1597</v>
      </c>
      <c r="I167">
        <v>43122011300</v>
      </c>
      <c r="J167">
        <v>8</v>
      </c>
      <c r="K167" t="s">
        <v>1549</v>
      </c>
      <c r="L167">
        <v>3126</v>
      </c>
      <c r="M167" t="s">
        <v>1550</v>
      </c>
      <c r="N167" t="s">
        <v>1551</v>
      </c>
      <c r="O167">
        <v>0</v>
      </c>
      <c r="P167" t="s">
        <v>1552</v>
      </c>
      <c r="Q167">
        <v>19850501</v>
      </c>
      <c r="R167">
        <v>891018481</v>
      </c>
    </row>
    <row r="168" spans="1:18">
      <c r="A168" t="s">
        <v>1546</v>
      </c>
      <c r="B168" t="s">
        <v>1600</v>
      </c>
      <c r="C168">
        <v>201203</v>
      </c>
      <c r="D168">
        <v>31</v>
      </c>
      <c r="E168" t="s">
        <v>1555</v>
      </c>
      <c r="F168">
        <v>3575</v>
      </c>
      <c r="G168">
        <v>1265</v>
      </c>
      <c r="H168">
        <v>5438</v>
      </c>
      <c r="I168">
        <v>43122011200</v>
      </c>
      <c r="J168">
        <v>8</v>
      </c>
      <c r="K168" t="s">
        <v>1549</v>
      </c>
      <c r="L168">
        <v>3126</v>
      </c>
      <c r="M168" t="s">
        <v>1550</v>
      </c>
      <c r="N168" t="s">
        <v>1551</v>
      </c>
      <c r="O168">
        <v>0</v>
      </c>
      <c r="P168" t="s">
        <v>1552</v>
      </c>
      <c r="Q168">
        <v>19850501</v>
      </c>
      <c r="R168">
        <v>891018481</v>
      </c>
    </row>
    <row r="169" spans="1:18">
      <c r="A169" t="s">
        <v>1546</v>
      </c>
      <c r="B169" t="s">
        <v>1601</v>
      </c>
      <c r="C169">
        <v>201203</v>
      </c>
      <c r="D169">
        <v>31</v>
      </c>
      <c r="E169" t="s">
        <v>1555</v>
      </c>
      <c r="F169">
        <v>2920</v>
      </c>
      <c r="G169">
        <v>1033</v>
      </c>
      <c r="H169">
        <v>3215</v>
      </c>
      <c r="I169">
        <v>43122011700</v>
      </c>
      <c r="J169">
        <v>8</v>
      </c>
      <c r="K169" t="s">
        <v>1549</v>
      </c>
      <c r="L169">
        <v>3126</v>
      </c>
      <c r="M169" t="s">
        <v>1550</v>
      </c>
      <c r="N169" t="s">
        <v>1551</v>
      </c>
      <c r="O169">
        <v>0</v>
      </c>
      <c r="P169" t="s">
        <v>1552</v>
      </c>
      <c r="Q169">
        <v>19860101</v>
      </c>
      <c r="R169">
        <v>891018481</v>
      </c>
    </row>
    <row r="170" spans="1:18">
      <c r="A170" t="s">
        <v>1546</v>
      </c>
      <c r="B170" t="s">
        <v>1602</v>
      </c>
      <c r="C170">
        <v>201203</v>
      </c>
      <c r="D170">
        <v>31</v>
      </c>
      <c r="E170" t="s">
        <v>1555</v>
      </c>
      <c r="F170">
        <v>4389</v>
      </c>
      <c r="G170">
        <v>1553</v>
      </c>
      <c r="H170">
        <v>4104</v>
      </c>
      <c r="I170">
        <v>43122012500</v>
      </c>
      <c r="J170">
        <v>8</v>
      </c>
      <c r="K170" t="s">
        <v>1549</v>
      </c>
      <c r="L170">
        <v>3126</v>
      </c>
      <c r="M170" t="s">
        <v>1550</v>
      </c>
      <c r="N170" t="s">
        <v>1551</v>
      </c>
      <c r="O170">
        <v>0</v>
      </c>
      <c r="P170" t="s">
        <v>1552</v>
      </c>
      <c r="Q170">
        <v>19850901</v>
      </c>
      <c r="R170">
        <v>891018481</v>
      </c>
    </row>
    <row r="171" spans="1:18">
      <c r="A171" t="s">
        <v>1546</v>
      </c>
      <c r="B171" t="s">
        <v>1603</v>
      </c>
      <c r="C171">
        <v>201203</v>
      </c>
      <c r="D171">
        <v>31</v>
      </c>
      <c r="E171" t="s">
        <v>1555</v>
      </c>
      <c r="F171">
        <v>1929</v>
      </c>
      <c r="G171">
        <v>683</v>
      </c>
      <c r="H171">
        <v>5095</v>
      </c>
      <c r="I171">
        <v>43122012800</v>
      </c>
      <c r="J171">
        <v>8</v>
      </c>
      <c r="K171" t="s">
        <v>1549</v>
      </c>
      <c r="L171">
        <v>3126</v>
      </c>
      <c r="M171" t="s">
        <v>1550</v>
      </c>
      <c r="N171" t="s">
        <v>1551</v>
      </c>
      <c r="O171">
        <v>0</v>
      </c>
      <c r="P171" t="s">
        <v>1552</v>
      </c>
      <c r="Q171">
        <v>19860201</v>
      </c>
      <c r="R171">
        <v>891018481</v>
      </c>
    </row>
    <row r="172" spans="1:18">
      <c r="A172" t="s">
        <v>1546</v>
      </c>
      <c r="B172" t="s">
        <v>1604</v>
      </c>
      <c r="C172">
        <v>201203</v>
      </c>
      <c r="D172">
        <v>31</v>
      </c>
      <c r="E172" t="s">
        <v>1555</v>
      </c>
      <c r="F172">
        <v>4495</v>
      </c>
      <c r="G172">
        <v>1591</v>
      </c>
      <c r="H172">
        <v>8370</v>
      </c>
      <c r="I172">
        <v>43122013600</v>
      </c>
      <c r="J172">
        <v>8</v>
      </c>
      <c r="K172" t="s">
        <v>1549</v>
      </c>
      <c r="L172">
        <v>3126</v>
      </c>
      <c r="M172" t="s">
        <v>1550</v>
      </c>
      <c r="N172" t="s">
        <v>1551</v>
      </c>
      <c r="O172">
        <v>0</v>
      </c>
      <c r="P172" t="s">
        <v>1552</v>
      </c>
      <c r="Q172">
        <v>19860601</v>
      </c>
      <c r="R172">
        <v>891018481</v>
      </c>
    </row>
    <row r="173" spans="1:18">
      <c r="A173" t="s">
        <v>1546</v>
      </c>
      <c r="B173" t="s">
        <v>1605</v>
      </c>
      <c r="C173">
        <v>201203</v>
      </c>
      <c r="D173">
        <v>31</v>
      </c>
      <c r="E173" t="s">
        <v>1555</v>
      </c>
      <c r="F173">
        <v>3540</v>
      </c>
      <c r="G173">
        <v>1252</v>
      </c>
      <c r="H173">
        <v>1718</v>
      </c>
      <c r="I173">
        <v>43122013100</v>
      </c>
      <c r="J173">
        <v>8</v>
      </c>
      <c r="K173" t="s">
        <v>1549</v>
      </c>
      <c r="L173">
        <v>3126</v>
      </c>
      <c r="M173" t="s">
        <v>1550</v>
      </c>
      <c r="N173" t="s">
        <v>1551</v>
      </c>
      <c r="O173">
        <v>0</v>
      </c>
      <c r="P173" t="s">
        <v>1552</v>
      </c>
      <c r="Q173">
        <v>19860401</v>
      </c>
      <c r="R173">
        <v>891018481</v>
      </c>
    </row>
    <row r="174" spans="1:18">
      <c r="A174" t="s">
        <v>1546</v>
      </c>
      <c r="B174" t="s">
        <v>1606</v>
      </c>
      <c r="C174">
        <v>201203</v>
      </c>
      <c r="D174">
        <v>31</v>
      </c>
      <c r="E174" t="s">
        <v>1555</v>
      </c>
      <c r="F174">
        <v>2779</v>
      </c>
      <c r="G174">
        <v>983</v>
      </c>
      <c r="H174">
        <v>3295</v>
      </c>
      <c r="I174">
        <v>43122013000</v>
      </c>
      <c r="J174">
        <v>8</v>
      </c>
      <c r="K174" t="s">
        <v>1549</v>
      </c>
      <c r="L174">
        <v>3126</v>
      </c>
      <c r="M174" t="s">
        <v>1550</v>
      </c>
      <c r="N174" t="s">
        <v>1551</v>
      </c>
      <c r="O174">
        <v>0</v>
      </c>
      <c r="P174" t="s">
        <v>1552</v>
      </c>
      <c r="Q174">
        <v>19860201</v>
      </c>
      <c r="R174">
        <v>891018481</v>
      </c>
    </row>
    <row r="175" spans="1:18">
      <c r="A175" t="s">
        <v>1546</v>
      </c>
      <c r="B175" t="s">
        <v>1617</v>
      </c>
      <c r="C175">
        <v>201203</v>
      </c>
      <c r="D175">
        <v>31</v>
      </c>
      <c r="E175" t="s">
        <v>1555</v>
      </c>
      <c r="F175">
        <v>1965</v>
      </c>
      <c r="G175">
        <v>695</v>
      </c>
      <c r="H175">
        <v>81</v>
      </c>
      <c r="I175">
        <v>43122014200</v>
      </c>
      <c r="J175">
        <v>8</v>
      </c>
      <c r="K175" t="s">
        <v>1549</v>
      </c>
      <c r="L175">
        <v>3126</v>
      </c>
      <c r="M175" t="s">
        <v>1550</v>
      </c>
      <c r="N175" t="s">
        <v>1551</v>
      </c>
      <c r="O175">
        <v>0</v>
      </c>
      <c r="P175" t="s">
        <v>1552</v>
      </c>
      <c r="Q175">
        <v>19861101</v>
      </c>
      <c r="R175">
        <v>891018481</v>
      </c>
    </row>
    <row r="176" spans="1:18">
      <c r="A176" t="s">
        <v>1546</v>
      </c>
      <c r="B176" t="s">
        <v>1607</v>
      </c>
      <c r="C176">
        <v>201203</v>
      </c>
      <c r="D176">
        <v>31</v>
      </c>
      <c r="E176" t="s">
        <v>1555</v>
      </c>
      <c r="F176">
        <v>2301</v>
      </c>
      <c r="G176">
        <v>814</v>
      </c>
      <c r="H176">
        <v>3599</v>
      </c>
      <c r="I176">
        <v>43122014300</v>
      </c>
      <c r="J176">
        <v>8</v>
      </c>
      <c r="K176" t="s">
        <v>1549</v>
      </c>
      <c r="L176">
        <v>3126</v>
      </c>
      <c r="M176" t="s">
        <v>1550</v>
      </c>
      <c r="N176" t="s">
        <v>1551</v>
      </c>
      <c r="O176">
        <v>0</v>
      </c>
      <c r="P176" t="s">
        <v>1552</v>
      </c>
      <c r="Q176">
        <v>19861201</v>
      </c>
      <c r="R176">
        <v>891018481</v>
      </c>
    </row>
    <row r="177" spans="1:18">
      <c r="A177" t="s">
        <v>1546</v>
      </c>
      <c r="B177" t="s">
        <v>1608</v>
      </c>
      <c r="C177">
        <v>201203</v>
      </c>
      <c r="D177">
        <v>31</v>
      </c>
      <c r="E177" t="s">
        <v>1555</v>
      </c>
      <c r="F177">
        <v>3044</v>
      </c>
      <c r="G177">
        <v>1077</v>
      </c>
      <c r="H177">
        <v>5216</v>
      </c>
      <c r="I177">
        <v>43122013700</v>
      </c>
      <c r="J177">
        <v>8</v>
      </c>
      <c r="K177" t="s">
        <v>1549</v>
      </c>
      <c r="L177">
        <v>3126</v>
      </c>
      <c r="M177" t="s">
        <v>1550</v>
      </c>
      <c r="N177" t="s">
        <v>1551</v>
      </c>
      <c r="O177">
        <v>0</v>
      </c>
      <c r="P177" t="s">
        <v>1574</v>
      </c>
      <c r="Q177">
        <v>19910501</v>
      </c>
      <c r="R177">
        <v>891018481</v>
      </c>
    </row>
    <row r="178" spans="1:18">
      <c r="A178" t="s">
        <v>1546</v>
      </c>
      <c r="B178" t="s">
        <v>1609</v>
      </c>
      <c r="C178">
        <v>201203</v>
      </c>
      <c r="D178">
        <v>31</v>
      </c>
      <c r="E178" t="s">
        <v>1555</v>
      </c>
      <c r="F178">
        <v>6991</v>
      </c>
      <c r="G178">
        <v>2474</v>
      </c>
      <c r="H178">
        <v>5074</v>
      </c>
      <c r="I178">
        <v>43122013800</v>
      </c>
      <c r="J178">
        <v>8</v>
      </c>
      <c r="K178" t="s">
        <v>1549</v>
      </c>
      <c r="L178">
        <v>3126</v>
      </c>
      <c r="M178" t="s">
        <v>1550</v>
      </c>
      <c r="N178" t="s">
        <v>1551</v>
      </c>
      <c r="O178">
        <v>0</v>
      </c>
      <c r="P178" t="s">
        <v>1552</v>
      </c>
      <c r="Q178">
        <v>19860901</v>
      </c>
      <c r="R178">
        <v>891018481</v>
      </c>
    </row>
    <row r="179" spans="1:18">
      <c r="A179" t="s">
        <v>1546</v>
      </c>
      <c r="B179" t="s">
        <v>1610</v>
      </c>
      <c r="C179">
        <v>201203</v>
      </c>
      <c r="D179">
        <v>31</v>
      </c>
      <c r="E179" t="s">
        <v>1555</v>
      </c>
      <c r="F179">
        <v>2973</v>
      </c>
      <c r="G179">
        <v>1052</v>
      </c>
      <c r="H179">
        <v>1921</v>
      </c>
      <c r="I179">
        <v>43122014400</v>
      </c>
      <c r="J179">
        <v>8</v>
      </c>
      <c r="K179" t="s">
        <v>1549</v>
      </c>
      <c r="L179">
        <v>3126</v>
      </c>
      <c r="M179" t="s">
        <v>1550</v>
      </c>
      <c r="N179" t="s">
        <v>1551</v>
      </c>
      <c r="O179">
        <v>0</v>
      </c>
      <c r="P179" t="s">
        <v>1552</v>
      </c>
      <c r="Q179">
        <v>19870201</v>
      </c>
      <c r="R179">
        <v>891018481</v>
      </c>
    </row>
    <row r="180" spans="1:18">
      <c r="A180" t="s">
        <v>1546</v>
      </c>
      <c r="B180" t="s">
        <v>1611</v>
      </c>
      <c r="C180">
        <v>201203</v>
      </c>
      <c r="D180">
        <v>31</v>
      </c>
      <c r="E180" t="s">
        <v>1555</v>
      </c>
      <c r="F180">
        <v>2071</v>
      </c>
      <c r="G180">
        <v>733</v>
      </c>
      <c r="H180">
        <v>3376</v>
      </c>
      <c r="I180">
        <v>43122014000</v>
      </c>
      <c r="J180">
        <v>8</v>
      </c>
      <c r="K180" t="s">
        <v>1549</v>
      </c>
      <c r="L180">
        <v>3126</v>
      </c>
      <c r="M180" t="s">
        <v>1550</v>
      </c>
      <c r="N180" t="s">
        <v>1551</v>
      </c>
      <c r="O180">
        <v>0</v>
      </c>
      <c r="P180" t="s">
        <v>1552</v>
      </c>
      <c r="Q180">
        <v>19860901</v>
      </c>
      <c r="R180">
        <v>891018481</v>
      </c>
    </row>
    <row r="181" spans="1:18">
      <c r="A181" t="s">
        <v>1546</v>
      </c>
      <c r="B181" t="s">
        <v>1612</v>
      </c>
      <c r="C181">
        <v>201203</v>
      </c>
      <c r="D181">
        <v>31</v>
      </c>
      <c r="E181" t="s">
        <v>1555</v>
      </c>
      <c r="F181">
        <v>5044</v>
      </c>
      <c r="G181">
        <v>1785</v>
      </c>
      <c r="H181">
        <v>930</v>
      </c>
      <c r="I181">
        <v>43122014500</v>
      </c>
      <c r="J181">
        <v>8</v>
      </c>
      <c r="K181" t="s">
        <v>1549</v>
      </c>
      <c r="L181">
        <v>3126</v>
      </c>
      <c r="M181" t="s">
        <v>1550</v>
      </c>
      <c r="N181" t="s">
        <v>1551</v>
      </c>
      <c r="O181">
        <v>0</v>
      </c>
      <c r="P181" t="s">
        <v>1552</v>
      </c>
      <c r="Q181">
        <v>19870601</v>
      </c>
      <c r="R181">
        <v>891018481</v>
      </c>
    </row>
    <row r="182" spans="1:18">
      <c r="A182" t="s">
        <v>1546</v>
      </c>
      <c r="B182" t="s">
        <v>1613</v>
      </c>
      <c r="C182">
        <v>201203</v>
      </c>
      <c r="D182">
        <v>31</v>
      </c>
      <c r="E182" t="s">
        <v>1555</v>
      </c>
      <c r="F182">
        <v>1080</v>
      </c>
      <c r="G182">
        <v>382</v>
      </c>
      <c r="H182">
        <v>0</v>
      </c>
      <c r="I182">
        <v>43122014900</v>
      </c>
      <c r="J182">
        <v>8</v>
      </c>
      <c r="K182" t="s">
        <v>1549</v>
      </c>
      <c r="L182">
        <v>3126</v>
      </c>
      <c r="M182" t="s">
        <v>1550</v>
      </c>
      <c r="N182" t="s">
        <v>1551</v>
      </c>
      <c r="O182">
        <v>0</v>
      </c>
      <c r="P182" t="s">
        <v>1552</v>
      </c>
      <c r="Q182">
        <v>19870301</v>
      </c>
      <c r="R182">
        <v>891018481</v>
      </c>
    </row>
    <row r="183" spans="1:18">
      <c r="A183" t="s">
        <v>1546</v>
      </c>
      <c r="B183" t="s">
        <v>1619</v>
      </c>
      <c r="C183">
        <v>201203</v>
      </c>
      <c r="D183">
        <v>5</v>
      </c>
      <c r="E183" t="s">
        <v>1555</v>
      </c>
      <c r="F183">
        <v>245</v>
      </c>
      <c r="G183">
        <v>87</v>
      </c>
      <c r="H183">
        <v>3225</v>
      </c>
      <c r="I183">
        <v>43122015500</v>
      </c>
      <c r="J183">
        <v>8</v>
      </c>
      <c r="K183" t="s">
        <v>1549</v>
      </c>
      <c r="L183">
        <v>3126</v>
      </c>
      <c r="M183" t="s">
        <v>1550</v>
      </c>
      <c r="N183" t="s">
        <v>1551</v>
      </c>
      <c r="O183">
        <v>0</v>
      </c>
      <c r="P183" t="s">
        <v>1552</v>
      </c>
      <c r="Q183">
        <v>19871001</v>
      </c>
      <c r="R183">
        <v>891018481</v>
      </c>
    </row>
    <row r="184" spans="1:18">
      <c r="A184" t="s">
        <v>1546</v>
      </c>
      <c r="B184" t="s">
        <v>1614</v>
      </c>
      <c r="C184">
        <v>201203</v>
      </c>
      <c r="D184">
        <v>31</v>
      </c>
      <c r="E184" t="s">
        <v>1555</v>
      </c>
      <c r="F184">
        <v>1487</v>
      </c>
      <c r="G184">
        <v>526</v>
      </c>
      <c r="H184">
        <v>7238</v>
      </c>
      <c r="I184">
        <v>43122015600</v>
      </c>
      <c r="J184">
        <v>8</v>
      </c>
      <c r="K184" t="s">
        <v>1549</v>
      </c>
      <c r="L184">
        <v>3126</v>
      </c>
      <c r="M184" t="s">
        <v>1550</v>
      </c>
      <c r="N184" t="s">
        <v>1551</v>
      </c>
      <c r="O184">
        <v>0</v>
      </c>
      <c r="P184" t="s">
        <v>1552</v>
      </c>
      <c r="Q184">
        <v>19910801</v>
      </c>
      <c r="R184">
        <v>891018481</v>
      </c>
    </row>
    <row r="185" spans="1:18">
      <c r="A185" t="s">
        <v>1546</v>
      </c>
      <c r="B185" t="s">
        <v>1615</v>
      </c>
      <c r="C185">
        <v>201203</v>
      </c>
      <c r="D185">
        <v>31</v>
      </c>
      <c r="E185" t="s">
        <v>1555</v>
      </c>
      <c r="F185">
        <v>5310</v>
      </c>
      <c r="G185">
        <v>1879</v>
      </c>
      <c r="H185">
        <v>4791</v>
      </c>
      <c r="I185">
        <v>43122016000</v>
      </c>
      <c r="J185">
        <v>8</v>
      </c>
      <c r="K185" t="s">
        <v>1561</v>
      </c>
      <c r="L185">
        <v>3126</v>
      </c>
      <c r="M185" t="s">
        <v>1550</v>
      </c>
      <c r="N185" t="s">
        <v>1551</v>
      </c>
      <c r="O185">
        <v>0</v>
      </c>
      <c r="P185" t="s">
        <v>1552</v>
      </c>
      <c r="Q185">
        <v>19940101</v>
      </c>
      <c r="R185">
        <v>891018481</v>
      </c>
    </row>
    <row r="186" spans="1:18">
      <c r="A186" t="s">
        <v>1546</v>
      </c>
      <c r="B186" t="s">
        <v>1616</v>
      </c>
      <c r="C186">
        <v>201203</v>
      </c>
      <c r="D186">
        <v>31</v>
      </c>
      <c r="E186" t="s">
        <v>1555</v>
      </c>
      <c r="F186">
        <v>2635</v>
      </c>
      <c r="G186">
        <v>936</v>
      </c>
      <c r="H186">
        <v>2546</v>
      </c>
      <c r="I186">
        <v>43122016500</v>
      </c>
      <c r="J186">
        <v>8</v>
      </c>
      <c r="K186" t="s">
        <v>1549</v>
      </c>
      <c r="L186">
        <v>3126</v>
      </c>
      <c r="M186" t="s">
        <v>1550</v>
      </c>
      <c r="N186" t="s">
        <v>1551</v>
      </c>
      <c r="O186">
        <v>0</v>
      </c>
      <c r="P186" t="s">
        <v>1552</v>
      </c>
      <c r="Q186">
        <v>19960401</v>
      </c>
      <c r="R186">
        <v>891018481</v>
      </c>
    </row>
    <row r="187" spans="1:18">
      <c r="A187" t="s">
        <v>1553</v>
      </c>
      <c r="B187" t="s">
        <v>1554</v>
      </c>
      <c r="C187">
        <v>201204</v>
      </c>
      <c r="D187">
        <v>28</v>
      </c>
      <c r="E187" t="s">
        <v>1555</v>
      </c>
      <c r="F187">
        <v>2120</v>
      </c>
      <c r="G187">
        <v>1244</v>
      </c>
      <c r="H187">
        <v>162</v>
      </c>
      <c r="I187">
        <v>43122008700</v>
      </c>
      <c r="J187">
        <v>8</v>
      </c>
      <c r="K187" t="s">
        <v>1556</v>
      </c>
      <c r="L187">
        <v>2531</v>
      </c>
      <c r="M187" t="s">
        <v>1557</v>
      </c>
      <c r="N187" t="s">
        <v>1551</v>
      </c>
      <c r="O187">
        <v>0</v>
      </c>
      <c r="P187" t="s">
        <v>1552</v>
      </c>
      <c r="Q187">
        <v>19840101</v>
      </c>
      <c r="R187">
        <v>891018481</v>
      </c>
    </row>
    <row r="188" spans="1:18">
      <c r="A188" t="s">
        <v>1553</v>
      </c>
      <c r="B188" t="s">
        <v>1558</v>
      </c>
      <c r="C188">
        <v>201204</v>
      </c>
      <c r="D188">
        <v>29</v>
      </c>
      <c r="E188" t="s">
        <v>1555</v>
      </c>
      <c r="F188">
        <v>701</v>
      </c>
      <c r="G188">
        <v>410</v>
      </c>
      <c r="H188">
        <v>25</v>
      </c>
      <c r="I188">
        <v>43122008800</v>
      </c>
      <c r="J188">
        <v>8</v>
      </c>
      <c r="K188" t="s">
        <v>1556</v>
      </c>
      <c r="L188">
        <v>2531</v>
      </c>
      <c r="M188" t="s">
        <v>1557</v>
      </c>
      <c r="N188" t="s">
        <v>1551</v>
      </c>
      <c r="O188">
        <v>0</v>
      </c>
      <c r="P188" t="s">
        <v>1552</v>
      </c>
      <c r="Q188">
        <v>19840201</v>
      </c>
      <c r="R188">
        <v>891018481</v>
      </c>
    </row>
    <row r="189" spans="1:18">
      <c r="A189" t="s">
        <v>1553</v>
      </c>
      <c r="B189" t="s">
        <v>1559</v>
      </c>
      <c r="C189">
        <v>201204</v>
      </c>
      <c r="D189">
        <v>29</v>
      </c>
      <c r="E189" t="s">
        <v>1555</v>
      </c>
      <c r="F189">
        <v>1336</v>
      </c>
      <c r="G189">
        <v>783</v>
      </c>
      <c r="H189">
        <v>32</v>
      </c>
      <c r="I189">
        <v>43122009000</v>
      </c>
      <c r="J189">
        <v>8</v>
      </c>
      <c r="K189" t="s">
        <v>1556</v>
      </c>
      <c r="L189">
        <v>2531</v>
      </c>
      <c r="M189" t="s">
        <v>1557</v>
      </c>
      <c r="N189" t="s">
        <v>1551</v>
      </c>
      <c r="O189">
        <v>0</v>
      </c>
      <c r="P189" t="s">
        <v>1552</v>
      </c>
      <c r="Q189">
        <v>19840301</v>
      </c>
      <c r="R189">
        <v>891018481</v>
      </c>
    </row>
    <row r="190" spans="1:18">
      <c r="A190" t="s">
        <v>1553</v>
      </c>
      <c r="B190" t="s">
        <v>1560</v>
      </c>
      <c r="C190">
        <v>201204</v>
      </c>
      <c r="D190">
        <v>28</v>
      </c>
      <c r="E190" t="s">
        <v>1555</v>
      </c>
      <c r="F190">
        <v>498</v>
      </c>
      <c r="G190">
        <v>292</v>
      </c>
      <c r="H190">
        <v>7908</v>
      </c>
      <c r="I190">
        <v>43122009100</v>
      </c>
      <c r="J190">
        <v>8</v>
      </c>
      <c r="K190" t="s">
        <v>1561</v>
      </c>
      <c r="L190">
        <v>2531</v>
      </c>
      <c r="M190" t="s">
        <v>1557</v>
      </c>
      <c r="N190" t="s">
        <v>1551</v>
      </c>
      <c r="O190">
        <v>0</v>
      </c>
      <c r="P190" t="s">
        <v>1552</v>
      </c>
      <c r="Q190">
        <v>19840401</v>
      </c>
      <c r="R190">
        <v>891018481</v>
      </c>
    </row>
    <row r="191" spans="1:18">
      <c r="A191" t="s">
        <v>1553</v>
      </c>
      <c r="B191" t="s">
        <v>1562</v>
      </c>
      <c r="C191">
        <v>201204</v>
      </c>
      <c r="D191">
        <v>29</v>
      </c>
      <c r="E191" t="s">
        <v>1555</v>
      </c>
      <c r="F191">
        <v>1493</v>
      </c>
      <c r="G191">
        <v>875</v>
      </c>
      <c r="H191">
        <v>10092</v>
      </c>
      <c r="I191">
        <v>43122009300</v>
      </c>
      <c r="J191">
        <v>8</v>
      </c>
      <c r="K191" t="s">
        <v>1561</v>
      </c>
      <c r="L191">
        <v>2531</v>
      </c>
      <c r="M191" t="s">
        <v>1557</v>
      </c>
      <c r="N191" t="s">
        <v>1551</v>
      </c>
      <c r="O191">
        <v>0</v>
      </c>
      <c r="P191" t="s">
        <v>1552</v>
      </c>
      <c r="Q191">
        <v>19840701</v>
      </c>
      <c r="R191">
        <v>891018481</v>
      </c>
    </row>
    <row r="192" spans="1:18">
      <c r="A192" t="s">
        <v>1553</v>
      </c>
      <c r="B192" t="s">
        <v>1618</v>
      </c>
      <c r="C192">
        <v>201204</v>
      </c>
      <c r="D192">
        <v>28</v>
      </c>
      <c r="E192" t="s">
        <v>1555</v>
      </c>
      <c r="F192">
        <v>450</v>
      </c>
      <c r="G192">
        <v>264</v>
      </c>
      <c r="H192">
        <v>1427</v>
      </c>
      <c r="I192">
        <v>43122009500</v>
      </c>
      <c r="J192">
        <v>8</v>
      </c>
      <c r="K192" t="s">
        <v>1561</v>
      </c>
      <c r="L192">
        <v>2531</v>
      </c>
      <c r="M192" t="s">
        <v>1557</v>
      </c>
      <c r="N192" t="s">
        <v>1551</v>
      </c>
      <c r="O192">
        <v>0</v>
      </c>
      <c r="P192" t="s">
        <v>1552</v>
      </c>
      <c r="Q192">
        <v>19840801</v>
      </c>
      <c r="R192">
        <v>891018481</v>
      </c>
    </row>
    <row r="193" spans="1:18">
      <c r="A193" t="s">
        <v>1553</v>
      </c>
      <c r="B193" t="s">
        <v>1563</v>
      </c>
      <c r="C193">
        <v>201204</v>
      </c>
      <c r="D193">
        <v>29</v>
      </c>
      <c r="E193" t="s">
        <v>1555</v>
      </c>
      <c r="F193">
        <v>582</v>
      </c>
      <c r="G193">
        <v>340</v>
      </c>
      <c r="H193">
        <v>475</v>
      </c>
      <c r="I193">
        <v>43122009700</v>
      </c>
      <c r="J193">
        <v>8</v>
      </c>
      <c r="K193" t="s">
        <v>1561</v>
      </c>
      <c r="L193">
        <v>2531</v>
      </c>
      <c r="M193" t="s">
        <v>1557</v>
      </c>
      <c r="N193" t="s">
        <v>1551</v>
      </c>
      <c r="O193">
        <v>0</v>
      </c>
      <c r="P193" t="s">
        <v>1552</v>
      </c>
      <c r="Q193">
        <v>19840901</v>
      </c>
      <c r="R193">
        <v>891018481</v>
      </c>
    </row>
    <row r="194" spans="1:18">
      <c r="A194" t="s">
        <v>1553</v>
      </c>
      <c r="B194" t="s">
        <v>1564</v>
      </c>
      <c r="C194">
        <v>201204</v>
      </c>
      <c r="D194">
        <v>29</v>
      </c>
      <c r="E194" t="s">
        <v>1555</v>
      </c>
      <c r="F194">
        <v>1111</v>
      </c>
      <c r="G194">
        <v>651</v>
      </c>
      <c r="H194">
        <v>195</v>
      </c>
      <c r="I194">
        <v>43122009800</v>
      </c>
      <c r="J194">
        <v>8</v>
      </c>
      <c r="K194" t="s">
        <v>1561</v>
      </c>
      <c r="L194">
        <v>2531</v>
      </c>
      <c r="M194" t="s">
        <v>1557</v>
      </c>
      <c r="N194" t="s">
        <v>1551</v>
      </c>
      <c r="O194">
        <v>0</v>
      </c>
      <c r="P194" t="s">
        <v>1552</v>
      </c>
      <c r="Q194">
        <v>19840901</v>
      </c>
      <c r="R194">
        <v>891018481</v>
      </c>
    </row>
    <row r="195" spans="1:18">
      <c r="A195" t="s">
        <v>1553</v>
      </c>
      <c r="B195" t="s">
        <v>1565</v>
      </c>
      <c r="C195">
        <v>201204</v>
      </c>
      <c r="D195">
        <v>29</v>
      </c>
      <c r="E195" t="s">
        <v>1555</v>
      </c>
      <c r="F195">
        <v>85</v>
      </c>
      <c r="G195">
        <v>50</v>
      </c>
      <c r="H195">
        <v>121</v>
      </c>
      <c r="I195">
        <v>43122010000</v>
      </c>
      <c r="J195">
        <v>8</v>
      </c>
      <c r="K195" t="s">
        <v>1556</v>
      </c>
      <c r="L195">
        <v>2531</v>
      </c>
      <c r="M195" t="s">
        <v>1557</v>
      </c>
      <c r="N195" t="s">
        <v>1551</v>
      </c>
      <c r="O195">
        <v>0</v>
      </c>
      <c r="P195" t="s">
        <v>1552</v>
      </c>
      <c r="Q195">
        <v>19841001</v>
      </c>
      <c r="R195">
        <v>891018481</v>
      </c>
    </row>
    <row r="196" spans="1:18">
      <c r="A196" t="s">
        <v>1553</v>
      </c>
      <c r="B196" t="s">
        <v>1566</v>
      </c>
      <c r="C196">
        <v>201204</v>
      </c>
      <c r="D196">
        <v>28</v>
      </c>
      <c r="E196" t="s">
        <v>1555</v>
      </c>
      <c r="F196">
        <v>1427</v>
      </c>
      <c r="G196">
        <v>836</v>
      </c>
      <c r="H196">
        <v>28</v>
      </c>
      <c r="I196">
        <v>43122010200</v>
      </c>
      <c r="J196">
        <v>8</v>
      </c>
      <c r="K196" t="s">
        <v>1561</v>
      </c>
      <c r="L196">
        <v>2531</v>
      </c>
      <c r="M196" t="s">
        <v>1557</v>
      </c>
      <c r="N196" t="s">
        <v>1551</v>
      </c>
      <c r="O196">
        <v>0</v>
      </c>
      <c r="P196" t="s">
        <v>1552</v>
      </c>
      <c r="Q196">
        <v>19841201</v>
      </c>
      <c r="R196">
        <v>891018481</v>
      </c>
    </row>
    <row r="197" spans="1:18">
      <c r="A197" t="s">
        <v>1553</v>
      </c>
      <c r="B197" t="s">
        <v>1567</v>
      </c>
      <c r="C197">
        <v>201204</v>
      </c>
      <c r="D197">
        <v>29</v>
      </c>
      <c r="E197" t="s">
        <v>1555</v>
      </c>
      <c r="F197">
        <v>994</v>
      </c>
      <c r="G197">
        <v>582</v>
      </c>
      <c r="H197">
        <v>24</v>
      </c>
      <c r="I197">
        <v>43122010500</v>
      </c>
      <c r="J197">
        <v>8</v>
      </c>
      <c r="K197" t="s">
        <v>1561</v>
      </c>
      <c r="L197">
        <v>2531</v>
      </c>
      <c r="M197" t="s">
        <v>1557</v>
      </c>
      <c r="N197" t="s">
        <v>1551</v>
      </c>
      <c r="O197">
        <v>0</v>
      </c>
      <c r="P197" t="s">
        <v>1552</v>
      </c>
      <c r="Q197">
        <v>19850201</v>
      </c>
      <c r="R197">
        <v>891018481</v>
      </c>
    </row>
    <row r="198" spans="1:18">
      <c r="A198" t="s">
        <v>1553</v>
      </c>
      <c r="B198" t="s">
        <v>1568</v>
      </c>
      <c r="C198">
        <v>201204</v>
      </c>
      <c r="D198">
        <v>29</v>
      </c>
      <c r="E198" t="s">
        <v>1555</v>
      </c>
      <c r="F198">
        <v>709</v>
      </c>
      <c r="G198">
        <v>416</v>
      </c>
      <c r="H198">
        <v>10</v>
      </c>
      <c r="I198">
        <v>43122011400</v>
      </c>
      <c r="J198">
        <v>8</v>
      </c>
      <c r="K198" t="s">
        <v>1556</v>
      </c>
      <c r="L198">
        <v>2531</v>
      </c>
      <c r="M198" t="s">
        <v>1557</v>
      </c>
      <c r="N198" t="s">
        <v>1551</v>
      </c>
      <c r="O198">
        <v>0</v>
      </c>
      <c r="P198" t="s">
        <v>1552</v>
      </c>
      <c r="Q198">
        <v>19850401</v>
      </c>
      <c r="R198">
        <v>891018481</v>
      </c>
    </row>
    <row r="199" spans="1:18">
      <c r="A199" t="s">
        <v>1553</v>
      </c>
      <c r="B199" t="s">
        <v>1569</v>
      </c>
      <c r="C199">
        <v>201204</v>
      </c>
      <c r="D199">
        <v>29</v>
      </c>
      <c r="E199" t="s">
        <v>1555</v>
      </c>
      <c r="F199">
        <v>304</v>
      </c>
      <c r="G199">
        <v>178</v>
      </c>
      <c r="H199">
        <v>7</v>
      </c>
      <c r="I199">
        <v>43122011500</v>
      </c>
      <c r="J199">
        <v>8</v>
      </c>
      <c r="K199" t="s">
        <v>1561</v>
      </c>
      <c r="L199">
        <v>2531</v>
      </c>
      <c r="M199" t="s">
        <v>1557</v>
      </c>
      <c r="N199" t="s">
        <v>1551</v>
      </c>
      <c r="O199">
        <v>0</v>
      </c>
      <c r="P199" t="s">
        <v>1552</v>
      </c>
      <c r="Q199">
        <v>19850501</v>
      </c>
      <c r="R199">
        <v>891018481</v>
      </c>
    </row>
    <row r="200" spans="1:18">
      <c r="A200" t="s">
        <v>1553</v>
      </c>
      <c r="B200" t="s">
        <v>1570</v>
      </c>
      <c r="C200">
        <v>201204</v>
      </c>
      <c r="D200">
        <v>29</v>
      </c>
      <c r="E200" t="s">
        <v>1555</v>
      </c>
      <c r="F200">
        <v>1182</v>
      </c>
      <c r="G200">
        <v>691</v>
      </c>
      <c r="H200">
        <v>270</v>
      </c>
      <c r="I200">
        <v>43122011800</v>
      </c>
      <c r="J200">
        <v>8</v>
      </c>
      <c r="K200" t="s">
        <v>1556</v>
      </c>
      <c r="L200">
        <v>2531</v>
      </c>
      <c r="M200" t="s">
        <v>1557</v>
      </c>
      <c r="N200" t="s">
        <v>1551</v>
      </c>
      <c r="O200">
        <v>0</v>
      </c>
      <c r="P200" t="s">
        <v>1552</v>
      </c>
      <c r="Q200">
        <v>19850701</v>
      </c>
      <c r="R200">
        <v>891018481</v>
      </c>
    </row>
    <row r="201" spans="1:18">
      <c r="A201" t="s">
        <v>1553</v>
      </c>
      <c r="B201" t="s">
        <v>1571</v>
      </c>
      <c r="C201">
        <v>201204</v>
      </c>
      <c r="D201">
        <v>28</v>
      </c>
      <c r="E201" t="s">
        <v>1555</v>
      </c>
      <c r="F201">
        <v>577</v>
      </c>
      <c r="G201">
        <v>338</v>
      </c>
      <c r="H201">
        <v>21408</v>
      </c>
      <c r="I201">
        <v>43122012300</v>
      </c>
      <c r="J201">
        <v>8</v>
      </c>
      <c r="K201" t="s">
        <v>1561</v>
      </c>
      <c r="L201">
        <v>2531</v>
      </c>
      <c r="M201" t="s">
        <v>1557</v>
      </c>
      <c r="N201" t="s">
        <v>1551</v>
      </c>
      <c r="O201">
        <v>0</v>
      </c>
      <c r="P201" t="s">
        <v>1552</v>
      </c>
      <c r="Q201">
        <v>19850801</v>
      </c>
      <c r="R201">
        <v>891018481</v>
      </c>
    </row>
    <row r="202" spans="1:18">
      <c r="A202" t="s">
        <v>1572</v>
      </c>
      <c r="B202" t="s">
        <v>1573</v>
      </c>
      <c r="C202">
        <v>201204</v>
      </c>
      <c r="D202">
        <v>30</v>
      </c>
      <c r="E202" t="s">
        <v>1555</v>
      </c>
      <c r="F202">
        <v>3409</v>
      </c>
      <c r="G202">
        <v>1063</v>
      </c>
      <c r="H202">
        <v>23895</v>
      </c>
      <c r="I202">
        <v>43122002500</v>
      </c>
      <c r="J202">
        <v>8</v>
      </c>
      <c r="K202" t="s">
        <v>1561</v>
      </c>
      <c r="L202">
        <v>3126</v>
      </c>
      <c r="M202" t="s">
        <v>1550</v>
      </c>
      <c r="N202" t="s">
        <v>1551</v>
      </c>
      <c r="O202">
        <v>0</v>
      </c>
      <c r="P202" t="s">
        <v>1574</v>
      </c>
      <c r="Q202">
        <v>19840101</v>
      </c>
      <c r="R202">
        <v>891018481</v>
      </c>
    </row>
    <row r="203" spans="1:18">
      <c r="A203" t="s">
        <v>1572</v>
      </c>
      <c r="B203" t="s">
        <v>1575</v>
      </c>
      <c r="C203">
        <v>201204</v>
      </c>
      <c r="D203">
        <v>30</v>
      </c>
      <c r="E203" t="s">
        <v>1555</v>
      </c>
      <c r="F203">
        <v>1828</v>
      </c>
      <c r="G203">
        <v>673</v>
      </c>
      <c r="H203">
        <v>11769</v>
      </c>
      <c r="I203">
        <v>43122004100</v>
      </c>
      <c r="J203">
        <v>8</v>
      </c>
      <c r="K203" t="s">
        <v>1561</v>
      </c>
      <c r="L203">
        <v>3126</v>
      </c>
      <c r="M203" t="s">
        <v>1550</v>
      </c>
      <c r="N203" t="s">
        <v>1551</v>
      </c>
      <c r="O203">
        <v>0</v>
      </c>
      <c r="P203" t="s">
        <v>1552</v>
      </c>
      <c r="Q203">
        <v>19810901</v>
      </c>
      <c r="R203">
        <v>891018481</v>
      </c>
    </row>
    <row r="204" spans="1:18">
      <c r="A204" t="s">
        <v>1572</v>
      </c>
      <c r="B204" t="s">
        <v>1576</v>
      </c>
      <c r="C204">
        <v>201204</v>
      </c>
      <c r="D204">
        <v>30</v>
      </c>
      <c r="E204" t="s">
        <v>1555</v>
      </c>
      <c r="F204">
        <v>558</v>
      </c>
      <c r="G204">
        <v>142</v>
      </c>
      <c r="H204">
        <v>672</v>
      </c>
      <c r="I204">
        <v>43122003900</v>
      </c>
      <c r="J204">
        <v>8</v>
      </c>
      <c r="K204" t="s">
        <v>1561</v>
      </c>
      <c r="L204">
        <v>3126</v>
      </c>
      <c r="M204" t="s">
        <v>1550</v>
      </c>
      <c r="N204" t="s">
        <v>1551</v>
      </c>
      <c r="O204">
        <v>0</v>
      </c>
      <c r="P204" t="s">
        <v>1552</v>
      </c>
      <c r="Q204">
        <v>19820401</v>
      </c>
      <c r="R204">
        <v>891018481</v>
      </c>
    </row>
    <row r="205" spans="1:18">
      <c r="A205" t="s">
        <v>1572</v>
      </c>
      <c r="B205" t="s">
        <v>1577</v>
      </c>
      <c r="C205">
        <v>201204</v>
      </c>
      <c r="D205">
        <v>30</v>
      </c>
      <c r="E205" t="s">
        <v>1555</v>
      </c>
      <c r="F205">
        <v>2386</v>
      </c>
      <c r="G205">
        <v>213</v>
      </c>
      <c r="H205">
        <v>3447</v>
      </c>
      <c r="I205">
        <v>43122004400</v>
      </c>
      <c r="J205">
        <v>8</v>
      </c>
      <c r="K205" t="s">
        <v>1561</v>
      </c>
      <c r="L205">
        <v>3126</v>
      </c>
      <c r="M205" t="s">
        <v>1550</v>
      </c>
      <c r="N205" t="s">
        <v>1551</v>
      </c>
      <c r="O205">
        <v>0</v>
      </c>
      <c r="P205" t="s">
        <v>1552</v>
      </c>
      <c r="Q205">
        <v>19810801</v>
      </c>
      <c r="R205">
        <v>891018481</v>
      </c>
    </row>
    <row r="206" spans="1:18">
      <c r="A206" t="s">
        <v>1572</v>
      </c>
      <c r="B206" t="s">
        <v>1578</v>
      </c>
      <c r="C206">
        <v>201204</v>
      </c>
      <c r="D206">
        <v>30</v>
      </c>
      <c r="E206" t="s">
        <v>1555</v>
      </c>
      <c r="F206">
        <v>1054</v>
      </c>
      <c r="G206">
        <v>106</v>
      </c>
      <c r="H206">
        <v>3930</v>
      </c>
      <c r="I206">
        <v>43122004700</v>
      </c>
      <c r="J206">
        <v>8</v>
      </c>
      <c r="K206" t="s">
        <v>1561</v>
      </c>
      <c r="L206">
        <v>3126</v>
      </c>
      <c r="M206" t="s">
        <v>1550</v>
      </c>
      <c r="N206" t="s">
        <v>1551</v>
      </c>
      <c r="O206">
        <v>0</v>
      </c>
      <c r="P206" t="s">
        <v>1552</v>
      </c>
      <c r="Q206">
        <v>19820901</v>
      </c>
      <c r="R206">
        <v>891018481</v>
      </c>
    </row>
    <row r="207" spans="1:18">
      <c r="A207" t="s">
        <v>1572</v>
      </c>
      <c r="B207" t="s">
        <v>1579</v>
      </c>
      <c r="C207">
        <v>201204</v>
      </c>
      <c r="D207">
        <v>30</v>
      </c>
      <c r="E207" t="s">
        <v>1555</v>
      </c>
      <c r="F207">
        <v>3490</v>
      </c>
      <c r="G207">
        <v>476</v>
      </c>
      <c r="H207">
        <v>10749</v>
      </c>
      <c r="I207">
        <v>43122004800</v>
      </c>
      <c r="J207">
        <v>8</v>
      </c>
      <c r="K207" t="s">
        <v>1561</v>
      </c>
      <c r="L207">
        <v>3126</v>
      </c>
      <c r="M207" t="s">
        <v>1550</v>
      </c>
      <c r="N207" t="s">
        <v>1551</v>
      </c>
      <c r="O207">
        <v>0</v>
      </c>
      <c r="P207" t="s">
        <v>1552</v>
      </c>
      <c r="Q207">
        <v>19810701</v>
      </c>
      <c r="R207">
        <v>891018481</v>
      </c>
    </row>
    <row r="208" spans="1:18">
      <c r="A208" t="s">
        <v>1572</v>
      </c>
      <c r="B208" t="s">
        <v>1580</v>
      </c>
      <c r="C208">
        <v>201204</v>
      </c>
      <c r="D208">
        <v>30</v>
      </c>
      <c r="E208" t="s">
        <v>1555</v>
      </c>
      <c r="F208">
        <v>1153</v>
      </c>
      <c r="G208">
        <v>696</v>
      </c>
      <c r="H208">
        <v>41000</v>
      </c>
      <c r="I208">
        <v>43122006002</v>
      </c>
      <c r="J208">
        <v>8</v>
      </c>
      <c r="K208" t="s">
        <v>1561</v>
      </c>
      <c r="L208">
        <v>3126</v>
      </c>
      <c r="M208" t="s">
        <v>1550</v>
      </c>
      <c r="N208" t="s">
        <v>1551</v>
      </c>
      <c r="O208">
        <v>0</v>
      </c>
      <c r="P208" t="s">
        <v>1552</v>
      </c>
      <c r="Q208">
        <v>19820901</v>
      </c>
      <c r="R208">
        <v>891018481</v>
      </c>
    </row>
    <row r="209" spans="1:18">
      <c r="A209" t="s">
        <v>1572</v>
      </c>
      <c r="B209" t="s">
        <v>1581</v>
      </c>
      <c r="C209">
        <v>201204</v>
      </c>
      <c r="D209">
        <v>30</v>
      </c>
      <c r="E209" t="s">
        <v>1555</v>
      </c>
      <c r="F209">
        <v>1761</v>
      </c>
      <c r="G209">
        <v>183</v>
      </c>
      <c r="H209">
        <v>1216</v>
      </c>
      <c r="I209">
        <v>43122004900</v>
      </c>
      <c r="J209">
        <v>8</v>
      </c>
      <c r="K209" t="s">
        <v>1561</v>
      </c>
      <c r="L209">
        <v>3126</v>
      </c>
      <c r="M209" t="s">
        <v>1550</v>
      </c>
      <c r="N209" t="s">
        <v>1551</v>
      </c>
      <c r="O209">
        <v>0</v>
      </c>
      <c r="P209" t="s">
        <v>1552</v>
      </c>
      <c r="Q209">
        <v>19820901</v>
      </c>
      <c r="R209">
        <v>891018481</v>
      </c>
    </row>
    <row r="210" spans="1:18">
      <c r="A210" t="s">
        <v>1572</v>
      </c>
      <c r="B210" t="s">
        <v>1582</v>
      </c>
      <c r="C210">
        <v>201204</v>
      </c>
      <c r="D210">
        <v>30</v>
      </c>
      <c r="E210" t="s">
        <v>1555</v>
      </c>
      <c r="F210">
        <v>1147</v>
      </c>
      <c r="G210">
        <v>142</v>
      </c>
      <c r="H210">
        <v>588</v>
      </c>
      <c r="I210">
        <v>43122005600</v>
      </c>
      <c r="J210">
        <v>8</v>
      </c>
      <c r="K210" t="s">
        <v>1561</v>
      </c>
      <c r="L210">
        <v>3126</v>
      </c>
      <c r="M210" t="s">
        <v>1550</v>
      </c>
      <c r="N210" t="s">
        <v>1551</v>
      </c>
      <c r="O210">
        <v>0</v>
      </c>
      <c r="P210" t="s">
        <v>1552</v>
      </c>
      <c r="Q210">
        <v>19820201</v>
      </c>
      <c r="R210">
        <v>891018481</v>
      </c>
    </row>
    <row r="211" spans="1:18">
      <c r="A211" t="s">
        <v>1572</v>
      </c>
      <c r="B211" t="s">
        <v>1583</v>
      </c>
      <c r="C211">
        <v>201204</v>
      </c>
      <c r="D211">
        <v>30</v>
      </c>
      <c r="E211" t="s">
        <v>1555</v>
      </c>
      <c r="F211">
        <v>651</v>
      </c>
      <c r="G211">
        <v>106</v>
      </c>
      <c r="H211">
        <v>0</v>
      </c>
      <c r="I211">
        <v>43122008201</v>
      </c>
      <c r="J211">
        <v>8</v>
      </c>
      <c r="K211" t="s">
        <v>1561</v>
      </c>
      <c r="L211">
        <v>3126</v>
      </c>
      <c r="M211" t="s">
        <v>1550</v>
      </c>
      <c r="N211" t="s">
        <v>1551</v>
      </c>
      <c r="O211">
        <v>0</v>
      </c>
      <c r="P211" t="s">
        <v>1552</v>
      </c>
      <c r="Q211">
        <v>19970201</v>
      </c>
      <c r="R211">
        <v>891018481</v>
      </c>
    </row>
    <row r="212" spans="1:18">
      <c r="A212" t="s">
        <v>1572</v>
      </c>
      <c r="B212" t="s">
        <v>1584</v>
      </c>
      <c r="C212">
        <v>201204</v>
      </c>
      <c r="D212">
        <v>30</v>
      </c>
      <c r="E212" t="s">
        <v>1555</v>
      </c>
      <c r="F212">
        <v>2014</v>
      </c>
      <c r="G212">
        <v>177</v>
      </c>
      <c r="H212">
        <v>2207</v>
      </c>
      <c r="I212">
        <v>43122006900</v>
      </c>
      <c r="J212">
        <v>8</v>
      </c>
      <c r="K212" t="s">
        <v>1585</v>
      </c>
      <c r="L212">
        <v>3126</v>
      </c>
      <c r="M212" t="s">
        <v>1550</v>
      </c>
      <c r="N212" t="s">
        <v>1551</v>
      </c>
      <c r="O212">
        <v>0</v>
      </c>
      <c r="P212" t="s">
        <v>1552</v>
      </c>
      <c r="Q212">
        <v>19820801</v>
      </c>
      <c r="R212">
        <v>891018481</v>
      </c>
    </row>
    <row r="213" spans="1:18">
      <c r="A213" t="s">
        <v>1572</v>
      </c>
      <c r="B213" t="s">
        <v>1586</v>
      </c>
      <c r="C213">
        <v>201204</v>
      </c>
      <c r="D213">
        <v>30</v>
      </c>
      <c r="E213" t="s">
        <v>1555</v>
      </c>
      <c r="F213">
        <v>1673</v>
      </c>
      <c r="G213">
        <v>425</v>
      </c>
      <c r="H213">
        <v>18725</v>
      </c>
      <c r="I213">
        <v>43122008300</v>
      </c>
      <c r="J213">
        <v>8</v>
      </c>
      <c r="K213" t="s">
        <v>1561</v>
      </c>
      <c r="L213">
        <v>3126</v>
      </c>
      <c r="M213" t="s">
        <v>1550</v>
      </c>
      <c r="N213" t="s">
        <v>1551</v>
      </c>
      <c r="O213">
        <v>0</v>
      </c>
      <c r="P213" t="s">
        <v>1552</v>
      </c>
      <c r="Q213">
        <v>19840201</v>
      </c>
      <c r="R213">
        <v>891018481</v>
      </c>
    </row>
    <row r="214" spans="1:18">
      <c r="A214" t="s">
        <v>1572</v>
      </c>
      <c r="B214" t="s">
        <v>1587</v>
      </c>
      <c r="C214">
        <v>201204</v>
      </c>
      <c r="D214">
        <v>30</v>
      </c>
      <c r="E214" t="s">
        <v>1555</v>
      </c>
      <c r="F214">
        <v>1673</v>
      </c>
      <c r="G214">
        <v>213</v>
      </c>
      <c r="H214">
        <v>14501</v>
      </c>
      <c r="I214">
        <v>43122007400</v>
      </c>
      <c r="J214">
        <v>8</v>
      </c>
      <c r="K214" t="s">
        <v>1561</v>
      </c>
      <c r="L214">
        <v>3126</v>
      </c>
      <c r="M214" t="s">
        <v>1550</v>
      </c>
      <c r="N214" t="s">
        <v>1551</v>
      </c>
      <c r="O214">
        <v>0</v>
      </c>
      <c r="P214" t="s">
        <v>1574</v>
      </c>
      <c r="Q214">
        <v>19880701</v>
      </c>
      <c r="R214">
        <v>891018481</v>
      </c>
    </row>
    <row r="215" spans="1:18">
      <c r="A215" t="s">
        <v>1572</v>
      </c>
      <c r="B215" t="s">
        <v>1588</v>
      </c>
      <c r="C215">
        <v>201204</v>
      </c>
      <c r="D215">
        <v>30</v>
      </c>
      <c r="E215" t="s">
        <v>1555</v>
      </c>
      <c r="F215">
        <v>4803</v>
      </c>
      <c r="G215">
        <v>602</v>
      </c>
      <c r="H215">
        <v>43250</v>
      </c>
      <c r="I215">
        <v>43122008600</v>
      </c>
      <c r="J215">
        <v>8</v>
      </c>
      <c r="K215" t="s">
        <v>1561</v>
      </c>
      <c r="L215">
        <v>3126</v>
      </c>
      <c r="M215" t="s">
        <v>1550</v>
      </c>
      <c r="N215" t="s">
        <v>1551</v>
      </c>
      <c r="O215">
        <v>0</v>
      </c>
      <c r="P215" t="s">
        <v>1552</v>
      </c>
      <c r="Q215">
        <v>19840401</v>
      </c>
      <c r="R215">
        <v>891018481</v>
      </c>
    </row>
    <row r="216" spans="1:18">
      <c r="A216" t="s">
        <v>1572</v>
      </c>
      <c r="B216" t="s">
        <v>1589</v>
      </c>
      <c r="C216">
        <v>201204</v>
      </c>
      <c r="D216">
        <v>30</v>
      </c>
      <c r="E216" t="s">
        <v>1555</v>
      </c>
      <c r="F216">
        <v>1425</v>
      </c>
      <c r="G216">
        <v>142</v>
      </c>
      <c r="H216">
        <v>0</v>
      </c>
      <c r="I216">
        <v>43122009600</v>
      </c>
      <c r="J216">
        <v>8</v>
      </c>
      <c r="K216" t="s">
        <v>1561</v>
      </c>
      <c r="L216">
        <v>3126</v>
      </c>
      <c r="M216" t="s">
        <v>1550</v>
      </c>
      <c r="N216" t="s">
        <v>1551</v>
      </c>
      <c r="O216">
        <v>0</v>
      </c>
      <c r="P216" t="s">
        <v>1552</v>
      </c>
      <c r="Q216">
        <v>19840901</v>
      </c>
      <c r="R216">
        <v>891018481</v>
      </c>
    </row>
    <row r="217" spans="1:18">
      <c r="A217" t="s">
        <v>1572</v>
      </c>
      <c r="B217" t="s">
        <v>1590</v>
      </c>
      <c r="C217">
        <v>201204</v>
      </c>
      <c r="D217">
        <v>30</v>
      </c>
      <c r="E217" t="s">
        <v>1555</v>
      </c>
      <c r="F217">
        <v>1921</v>
      </c>
      <c r="G217">
        <v>366</v>
      </c>
      <c r="H217">
        <v>2758</v>
      </c>
      <c r="I217">
        <v>43122016200</v>
      </c>
      <c r="J217">
        <v>8</v>
      </c>
      <c r="K217" t="s">
        <v>1585</v>
      </c>
      <c r="L217">
        <v>3126</v>
      </c>
      <c r="M217" t="s">
        <v>1550</v>
      </c>
      <c r="N217" t="s">
        <v>1551</v>
      </c>
      <c r="O217">
        <v>0</v>
      </c>
      <c r="P217" t="s">
        <v>1552</v>
      </c>
      <c r="Q217">
        <v>19950401</v>
      </c>
      <c r="R217">
        <v>891018481</v>
      </c>
    </row>
    <row r="218" spans="1:18">
      <c r="A218" t="s">
        <v>1546</v>
      </c>
      <c r="B218" t="s">
        <v>1591</v>
      </c>
      <c r="C218">
        <v>201204</v>
      </c>
      <c r="D218">
        <v>30</v>
      </c>
      <c r="E218" t="s">
        <v>1555</v>
      </c>
      <c r="F218">
        <v>3471</v>
      </c>
      <c r="G218">
        <v>461</v>
      </c>
      <c r="H218">
        <v>862</v>
      </c>
      <c r="I218">
        <v>43122003400</v>
      </c>
      <c r="J218">
        <v>8</v>
      </c>
      <c r="K218" t="s">
        <v>1561</v>
      </c>
      <c r="L218">
        <v>3126</v>
      </c>
      <c r="M218" t="s">
        <v>1550</v>
      </c>
      <c r="N218" t="s">
        <v>1551</v>
      </c>
      <c r="O218">
        <v>0</v>
      </c>
      <c r="P218" t="s">
        <v>1574</v>
      </c>
      <c r="Q218">
        <v>19880301</v>
      </c>
      <c r="R218">
        <v>891018481</v>
      </c>
    </row>
    <row r="219" spans="1:18">
      <c r="A219" t="s">
        <v>1546</v>
      </c>
      <c r="B219" t="s">
        <v>1592</v>
      </c>
      <c r="C219">
        <v>201204</v>
      </c>
      <c r="D219">
        <v>30</v>
      </c>
      <c r="E219" t="s">
        <v>1555</v>
      </c>
      <c r="F219">
        <v>2107</v>
      </c>
      <c r="G219">
        <v>2304</v>
      </c>
      <c r="H219">
        <v>9793</v>
      </c>
      <c r="I219">
        <v>43122004001</v>
      </c>
      <c r="J219">
        <v>8</v>
      </c>
      <c r="K219" t="s">
        <v>1561</v>
      </c>
      <c r="L219">
        <v>3126</v>
      </c>
      <c r="M219" t="s">
        <v>1550</v>
      </c>
      <c r="N219" t="s">
        <v>1551</v>
      </c>
      <c r="O219">
        <v>0</v>
      </c>
      <c r="P219" t="s">
        <v>1552</v>
      </c>
      <c r="Q219">
        <v>19901101</v>
      </c>
      <c r="R219">
        <v>891018481</v>
      </c>
    </row>
    <row r="220" spans="1:18">
      <c r="A220" t="s">
        <v>1546</v>
      </c>
      <c r="B220" t="s">
        <v>1593</v>
      </c>
      <c r="C220">
        <v>201204</v>
      </c>
      <c r="D220">
        <v>30</v>
      </c>
      <c r="E220" t="s">
        <v>1555</v>
      </c>
      <c r="F220">
        <v>4307</v>
      </c>
      <c r="G220">
        <v>2091</v>
      </c>
      <c r="H220">
        <v>12000</v>
      </c>
      <c r="I220">
        <v>43122005900</v>
      </c>
      <c r="J220">
        <v>8</v>
      </c>
      <c r="K220" t="s">
        <v>1561</v>
      </c>
      <c r="L220">
        <v>3126</v>
      </c>
      <c r="M220" t="s">
        <v>1550</v>
      </c>
      <c r="N220" t="s">
        <v>1551</v>
      </c>
      <c r="O220">
        <v>0</v>
      </c>
      <c r="P220" t="s">
        <v>1574</v>
      </c>
      <c r="Q220">
        <v>19860501</v>
      </c>
      <c r="R220">
        <v>891018481</v>
      </c>
    </row>
    <row r="221" spans="1:18">
      <c r="A221" t="s">
        <v>1546</v>
      </c>
      <c r="B221" t="s">
        <v>1595</v>
      </c>
      <c r="C221">
        <v>201204</v>
      </c>
      <c r="D221">
        <v>30</v>
      </c>
      <c r="E221" t="s">
        <v>1555</v>
      </c>
      <c r="F221">
        <v>1797</v>
      </c>
      <c r="G221">
        <v>461</v>
      </c>
      <c r="H221">
        <v>11075</v>
      </c>
      <c r="I221">
        <v>43122007100</v>
      </c>
      <c r="J221">
        <v>8</v>
      </c>
      <c r="K221" t="s">
        <v>1561</v>
      </c>
      <c r="L221">
        <v>3126</v>
      </c>
      <c r="M221" t="s">
        <v>1550</v>
      </c>
      <c r="N221" t="s">
        <v>1551</v>
      </c>
      <c r="O221">
        <v>0</v>
      </c>
      <c r="P221" t="s">
        <v>1574</v>
      </c>
      <c r="Q221">
        <v>19880401</v>
      </c>
      <c r="R221">
        <v>891018481</v>
      </c>
    </row>
    <row r="222" spans="1:18">
      <c r="A222" t="s">
        <v>1546</v>
      </c>
      <c r="B222" t="s">
        <v>1596</v>
      </c>
      <c r="C222">
        <v>201204</v>
      </c>
      <c r="D222">
        <v>30</v>
      </c>
      <c r="E222" t="s">
        <v>1555</v>
      </c>
      <c r="F222">
        <v>4369</v>
      </c>
      <c r="G222">
        <v>886</v>
      </c>
      <c r="H222">
        <v>8091</v>
      </c>
      <c r="I222">
        <v>43122007300</v>
      </c>
      <c r="J222">
        <v>8</v>
      </c>
      <c r="K222" t="s">
        <v>1549</v>
      </c>
      <c r="L222">
        <v>3126</v>
      </c>
      <c r="M222" t="s">
        <v>1550</v>
      </c>
      <c r="N222" t="s">
        <v>1551</v>
      </c>
      <c r="O222">
        <v>0</v>
      </c>
      <c r="P222" t="s">
        <v>1574</v>
      </c>
      <c r="Q222">
        <v>19860201</v>
      </c>
      <c r="R222">
        <v>891018481</v>
      </c>
    </row>
    <row r="223" spans="1:18">
      <c r="A223" t="s">
        <v>1546</v>
      </c>
      <c r="B223" t="s">
        <v>1597</v>
      </c>
      <c r="C223">
        <v>201204</v>
      </c>
      <c r="D223">
        <v>30</v>
      </c>
      <c r="E223" t="s">
        <v>1555</v>
      </c>
      <c r="F223">
        <v>3316</v>
      </c>
      <c r="G223">
        <v>1347</v>
      </c>
      <c r="H223">
        <v>1513</v>
      </c>
      <c r="I223">
        <v>43122009200</v>
      </c>
      <c r="J223">
        <v>8</v>
      </c>
      <c r="K223" t="s">
        <v>1561</v>
      </c>
      <c r="L223">
        <v>3126</v>
      </c>
      <c r="M223" t="s">
        <v>1550</v>
      </c>
      <c r="N223" t="s">
        <v>1551</v>
      </c>
      <c r="O223">
        <v>0</v>
      </c>
      <c r="P223" t="s">
        <v>1552</v>
      </c>
      <c r="Q223">
        <v>19840901</v>
      </c>
      <c r="R223">
        <v>891018481</v>
      </c>
    </row>
    <row r="224" spans="1:18">
      <c r="A224" t="s">
        <v>1546</v>
      </c>
      <c r="B224" t="s">
        <v>1598</v>
      </c>
      <c r="C224">
        <v>201204</v>
      </c>
      <c r="D224">
        <v>30</v>
      </c>
      <c r="E224" t="s">
        <v>1555</v>
      </c>
      <c r="F224">
        <v>8743</v>
      </c>
      <c r="G224">
        <v>3008</v>
      </c>
      <c r="H224">
        <v>3162</v>
      </c>
      <c r="I224">
        <v>43122010400</v>
      </c>
      <c r="J224">
        <v>8</v>
      </c>
      <c r="K224" t="s">
        <v>1549</v>
      </c>
      <c r="L224">
        <v>3126</v>
      </c>
      <c r="M224" t="s">
        <v>1550</v>
      </c>
      <c r="N224" t="s">
        <v>1551</v>
      </c>
      <c r="O224">
        <v>0</v>
      </c>
      <c r="P224" t="s">
        <v>1552</v>
      </c>
      <c r="Q224">
        <v>19850301</v>
      </c>
      <c r="R224">
        <v>891018481</v>
      </c>
    </row>
    <row r="225" spans="1:18">
      <c r="A225" t="s">
        <v>1546</v>
      </c>
      <c r="B225" t="s">
        <v>1599</v>
      </c>
      <c r="C225">
        <v>201204</v>
      </c>
      <c r="D225">
        <v>30</v>
      </c>
      <c r="E225" t="s">
        <v>1555</v>
      </c>
      <c r="F225">
        <v>4090</v>
      </c>
      <c r="G225">
        <v>1407</v>
      </c>
      <c r="H225">
        <v>2002</v>
      </c>
      <c r="I225">
        <v>43122011300</v>
      </c>
      <c r="J225">
        <v>8</v>
      </c>
      <c r="K225" t="s">
        <v>1549</v>
      </c>
      <c r="L225">
        <v>3126</v>
      </c>
      <c r="M225" t="s">
        <v>1550</v>
      </c>
      <c r="N225" t="s">
        <v>1551</v>
      </c>
      <c r="O225">
        <v>0</v>
      </c>
      <c r="P225" t="s">
        <v>1552</v>
      </c>
      <c r="Q225">
        <v>19850501</v>
      </c>
      <c r="R225">
        <v>891018481</v>
      </c>
    </row>
    <row r="226" spans="1:18">
      <c r="A226" t="s">
        <v>1546</v>
      </c>
      <c r="B226" t="s">
        <v>1600</v>
      </c>
      <c r="C226">
        <v>201204</v>
      </c>
      <c r="D226">
        <v>30</v>
      </c>
      <c r="E226" t="s">
        <v>1555</v>
      </c>
      <c r="F226">
        <v>2829</v>
      </c>
      <c r="G226">
        <v>973</v>
      </c>
      <c r="H226">
        <v>7430</v>
      </c>
      <c r="I226">
        <v>43122011200</v>
      </c>
      <c r="J226">
        <v>8</v>
      </c>
      <c r="K226" t="s">
        <v>1549</v>
      </c>
      <c r="L226">
        <v>3126</v>
      </c>
      <c r="M226" t="s">
        <v>1550</v>
      </c>
      <c r="N226" t="s">
        <v>1551</v>
      </c>
      <c r="O226">
        <v>0</v>
      </c>
      <c r="P226" t="s">
        <v>1552</v>
      </c>
      <c r="Q226">
        <v>19850501</v>
      </c>
      <c r="R226">
        <v>891018481</v>
      </c>
    </row>
    <row r="227" spans="1:18">
      <c r="A227" t="s">
        <v>1546</v>
      </c>
      <c r="B227" t="s">
        <v>1601</v>
      </c>
      <c r="C227">
        <v>201204</v>
      </c>
      <c r="D227">
        <v>30</v>
      </c>
      <c r="E227" t="s">
        <v>1555</v>
      </c>
      <c r="F227">
        <v>4687</v>
      </c>
      <c r="G227">
        <v>1612</v>
      </c>
      <c r="H227">
        <v>1581</v>
      </c>
      <c r="I227">
        <v>43122011700</v>
      </c>
      <c r="J227">
        <v>8</v>
      </c>
      <c r="K227" t="s">
        <v>1549</v>
      </c>
      <c r="L227">
        <v>3126</v>
      </c>
      <c r="M227" t="s">
        <v>1550</v>
      </c>
      <c r="N227" t="s">
        <v>1551</v>
      </c>
      <c r="O227">
        <v>0</v>
      </c>
      <c r="P227" t="s">
        <v>1552</v>
      </c>
      <c r="Q227">
        <v>19860101</v>
      </c>
      <c r="R227">
        <v>891018481</v>
      </c>
    </row>
    <row r="228" spans="1:18">
      <c r="A228" t="s">
        <v>1546</v>
      </c>
      <c r="B228" t="s">
        <v>1602</v>
      </c>
      <c r="C228">
        <v>201204</v>
      </c>
      <c r="D228">
        <v>30</v>
      </c>
      <c r="E228" t="s">
        <v>1555</v>
      </c>
      <c r="F228">
        <v>3068</v>
      </c>
      <c r="G228">
        <v>1055</v>
      </c>
      <c r="H228">
        <v>8062</v>
      </c>
      <c r="I228">
        <v>43122012500</v>
      </c>
      <c r="J228">
        <v>8</v>
      </c>
      <c r="K228" t="s">
        <v>1549</v>
      </c>
      <c r="L228">
        <v>3126</v>
      </c>
      <c r="M228" t="s">
        <v>1550</v>
      </c>
      <c r="N228" t="s">
        <v>1551</v>
      </c>
      <c r="O228">
        <v>0</v>
      </c>
      <c r="P228" t="s">
        <v>1552</v>
      </c>
      <c r="Q228">
        <v>19850901</v>
      </c>
      <c r="R228">
        <v>891018481</v>
      </c>
    </row>
    <row r="229" spans="1:18">
      <c r="A229" t="s">
        <v>1546</v>
      </c>
      <c r="B229" t="s">
        <v>1603</v>
      </c>
      <c r="C229">
        <v>201204</v>
      </c>
      <c r="D229">
        <v>30</v>
      </c>
      <c r="E229" t="s">
        <v>1555</v>
      </c>
      <c r="F229">
        <v>2557</v>
      </c>
      <c r="G229">
        <v>880</v>
      </c>
      <c r="H229">
        <v>7061</v>
      </c>
      <c r="I229">
        <v>43122012800</v>
      </c>
      <c r="J229">
        <v>8</v>
      </c>
      <c r="K229" t="s">
        <v>1549</v>
      </c>
      <c r="L229">
        <v>3126</v>
      </c>
      <c r="M229" t="s">
        <v>1550</v>
      </c>
      <c r="N229" t="s">
        <v>1551</v>
      </c>
      <c r="O229">
        <v>0</v>
      </c>
      <c r="P229" t="s">
        <v>1552</v>
      </c>
      <c r="Q229">
        <v>19860201</v>
      </c>
      <c r="R229">
        <v>891018481</v>
      </c>
    </row>
    <row r="230" spans="1:18">
      <c r="A230" t="s">
        <v>1546</v>
      </c>
      <c r="B230" t="s">
        <v>1604</v>
      </c>
      <c r="C230">
        <v>201204</v>
      </c>
      <c r="D230">
        <v>30</v>
      </c>
      <c r="E230" t="s">
        <v>1555</v>
      </c>
      <c r="F230">
        <v>7619</v>
      </c>
      <c r="G230">
        <v>2621</v>
      </c>
      <c r="H230">
        <v>5928</v>
      </c>
      <c r="I230">
        <v>43122013600</v>
      </c>
      <c r="J230">
        <v>8</v>
      </c>
      <c r="K230" t="s">
        <v>1549</v>
      </c>
      <c r="L230">
        <v>3126</v>
      </c>
      <c r="M230" t="s">
        <v>1550</v>
      </c>
      <c r="N230" t="s">
        <v>1551</v>
      </c>
      <c r="O230">
        <v>0</v>
      </c>
      <c r="P230" t="s">
        <v>1552</v>
      </c>
      <c r="Q230">
        <v>19860601</v>
      </c>
      <c r="R230">
        <v>891018481</v>
      </c>
    </row>
    <row r="231" spans="1:18">
      <c r="A231" t="s">
        <v>1546</v>
      </c>
      <c r="B231" t="s">
        <v>1605</v>
      </c>
      <c r="C231">
        <v>201204</v>
      </c>
      <c r="D231">
        <v>30</v>
      </c>
      <c r="E231" t="s">
        <v>1555</v>
      </c>
      <c r="F231">
        <v>3579</v>
      </c>
      <c r="G231">
        <v>1231</v>
      </c>
      <c r="H231">
        <v>2740</v>
      </c>
      <c r="I231">
        <v>43122013100</v>
      </c>
      <c r="J231">
        <v>8</v>
      </c>
      <c r="K231" t="s">
        <v>1549</v>
      </c>
      <c r="L231">
        <v>3126</v>
      </c>
      <c r="M231" t="s">
        <v>1550</v>
      </c>
      <c r="N231" t="s">
        <v>1551</v>
      </c>
      <c r="O231">
        <v>0</v>
      </c>
      <c r="P231" t="s">
        <v>1552</v>
      </c>
      <c r="Q231">
        <v>19860401</v>
      </c>
      <c r="R231">
        <v>891018481</v>
      </c>
    </row>
    <row r="232" spans="1:18">
      <c r="A232" t="s">
        <v>1546</v>
      </c>
      <c r="B232" t="s">
        <v>1606</v>
      </c>
      <c r="C232">
        <v>201204</v>
      </c>
      <c r="D232">
        <v>30</v>
      </c>
      <c r="E232" t="s">
        <v>1555</v>
      </c>
      <c r="F232">
        <v>3477</v>
      </c>
      <c r="G232">
        <v>1196</v>
      </c>
      <c r="H232">
        <v>1792</v>
      </c>
      <c r="I232">
        <v>43122013000</v>
      </c>
      <c r="J232">
        <v>8</v>
      </c>
      <c r="K232" t="s">
        <v>1549</v>
      </c>
      <c r="L232">
        <v>3126</v>
      </c>
      <c r="M232" t="s">
        <v>1550</v>
      </c>
      <c r="N232" t="s">
        <v>1551</v>
      </c>
      <c r="O232">
        <v>0</v>
      </c>
      <c r="P232" t="s">
        <v>1552</v>
      </c>
      <c r="Q232">
        <v>19860201</v>
      </c>
      <c r="R232">
        <v>891018481</v>
      </c>
    </row>
    <row r="233" spans="1:18">
      <c r="A233" t="s">
        <v>1546</v>
      </c>
      <c r="B233" t="s">
        <v>1617</v>
      </c>
      <c r="C233">
        <v>201204</v>
      </c>
      <c r="D233">
        <v>30</v>
      </c>
      <c r="E233" t="s">
        <v>1555</v>
      </c>
      <c r="F233">
        <v>1892</v>
      </c>
      <c r="G233">
        <v>651</v>
      </c>
      <c r="H233">
        <v>211</v>
      </c>
      <c r="I233">
        <v>43122014200</v>
      </c>
      <c r="J233">
        <v>8</v>
      </c>
      <c r="K233" t="s">
        <v>1549</v>
      </c>
      <c r="L233">
        <v>3126</v>
      </c>
      <c r="M233" t="s">
        <v>1550</v>
      </c>
      <c r="N233" t="s">
        <v>1551</v>
      </c>
      <c r="O233">
        <v>0</v>
      </c>
      <c r="P233" t="s">
        <v>1552</v>
      </c>
      <c r="Q233">
        <v>19861101</v>
      </c>
      <c r="R233">
        <v>891018481</v>
      </c>
    </row>
    <row r="234" spans="1:18">
      <c r="A234" t="s">
        <v>1546</v>
      </c>
      <c r="B234" t="s">
        <v>1620</v>
      </c>
      <c r="C234">
        <v>201204</v>
      </c>
      <c r="D234">
        <v>25</v>
      </c>
      <c r="E234" t="s">
        <v>1555</v>
      </c>
      <c r="F234">
        <v>937</v>
      </c>
      <c r="G234">
        <v>322</v>
      </c>
      <c r="H234">
        <v>1844</v>
      </c>
      <c r="I234">
        <v>43122013201</v>
      </c>
      <c r="J234">
        <v>8</v>
      </c>
      <c r="K234" t="s">
        <v>1549</v>
      </c>
      <c r="L234">
        <v>3126</v>
      </c>
      <c r="M234" t="s">
        <v>1550</v>
      </c>
      <c r="N234" t="s">
        <v>1551</v>
      </c>
      <c r="O234">
        <v>0</v>
      </c>
      <c r="P234" t="s">
        <v>1552</v>
      </c>
      <c r="Q234">
        <v>19970731</v>
      </c>
      <c r="R234">
        <v>891018481</v>
      </c>
    </row>
    <row r="235" spans="1:18">
      <c r="A235" t="s">
        <v>1546</v>
      </c>
      <c r="B235" t="s">
        <v>1607</v>
      </c>
      <c r="C235">
        <v>201204</v>
      </c>
      <c r="D235">
        <v>30</v>
      </c>
      <c r="E235" t="s">
        <v>1555</v>
      </c>
      <c r="F235">
        <v>2250</v>
      </c>
      <c r="G235">
        <v>774</v>
      </c>
      <c r="H235">
        <v>7720</v>
      </c>
      <c r="I235">
        <v>43122014300</v>
      </c>
      <c r="J235">
        <v>8</v>
      </c>
      <c r="K235" t="s">
        <v>1549</v>
      </c>
      <c r="L235">
        <v>3126</v>
      </c>
      <c r="M235" t="s">
        <v>1550</v>
      </c>
      <c r="N235" t="s">
        <v>1551</v>
      </c>
      <c r="O235">
        <v>0</v>
      </c>
      <c r="P235" t="s">
        <v>1552</v>
      </c>
      <c r="Q235">
        <v>19861201</v>
      </c>
      <c r="R235">
        <v>891018481</v>
      </c>
    </row>
    <row r="236" spans="1:18">
      <c r="A236" t="s">
        <v>1546</v>
      </c>
      <c r="B236" t="s">
        <v>1608</v>
      </c>
      <c r="C236">
        <v>201204</v>
      </c>
      <c r="D236">
        <v>30</v>
      </c>
      <c r="E236" t="s">
        <v>1555</v>
      </c>
      <c r="F236">
        <v>2983</v>
      </c>
      <c r="G236">
        <v>1026</v>
      </c>
      <c r="H236">
        <v>9406</v>
      </c>
      <c r="I236">
        <v>43122013700</v>
      </c>
      <c r="J236">
        <v>8</v>
      </c>
      <c r="K236" t="s">
        <v>1549</v>
      </c>
      <c r="L236">
        <v>3126</v>
      </c>
      <c r="M236" t="s">
        <v>1550</v>
      </c>
      <c r="N236" t="s">
        <v>1551</v>
      </c>
      <c r="O236">
        <v>0</v>
      </c>
      <c r="P236" t="s">
        <v>1574</v>
      </c>
      <c r="Q236">
        <v>19910501</v>
      </c>
      <c r="R236">
        <v>891018481</v>
      </c>
    </row>
    <row r="237" spans="1:18">
      <c r="A237" t="s">
        <v>1546</v>
      </c>
      <c r="B237" t="s">
        <v>1609</v>
      </c>
      <c r="C237">
        <v>201204</v>
      </c>
      <c r="D237">
        <v>30</v>
      </c>
      <c r="E237" t="s">
        <v>1555</v>
      </c>
      <c r="F237">
        <v>1875</v>
      </c>
      <c r="G237">
        <v>645</v>
      </c>
      <c r="H237">
        <v>3689</v>
      </c>
      <c r="I237">
        <v>43122013800</v>
      </c>
      <c r="J237">
        <v>8</v>
      </c>
      <c r="K237" t="s">
        <v>1549</v>
      </c>
      <c r="L237">
        <v>3126</v>
      </c>
      <c r="M237" t="s">
        <v>1550</v>
      </c>
      <c r="N237" t="s">
        <v>1551</v>
      </c>
      <c r="O237">
        <v>0</v>
      </c>
      <c r="P237" t="s">
        <v>1552</v>
      </c>
      <c r="Q237">
        <v>19860901</v>
      </c>
      <c r="R237">
        <v>891018481</v>
      </c>
    </row>
    <row r="238" spans="1:18">
      <c r="A238" t="s">
        <v>1546</v>
      </c>
      <c r="B238" t="s">
        <v>1610</v>
      </c>
      <c r="C238">
        <v>201204</v>
      </c>
      <c r="D238">
        <v>30</v>
      </c>
      <c r="E238" t="s">
        <v>1555</v>
      </c>
      <c r="F238">
        <v>2079</v>
      </c>
      <c r="G238">
        <v>715</v>
      </c>
      <c r="H238">
        <v>5955</v>
      </c>
      <c r="I238">
        <v>43122014400</v>
      </c>
      <c r="J238">
        <v>8</v>
      </c>
      <c r="K238" t="s">
        <v>1549</v>
      </c>
      <c r="L238">
        <v>3126</v>
      </c>
      <c r="M238" t="s">
        <v>1550</v>
      </c>
      <c r="N238" t="s">
        <v>1551</v>
      </c>
      <c r="O238">
        <v>0</v>
      </c>
      <c r="P238" t="s">
        <v>1552</v>
      </c>
      <c r="Q238">
        <v>19870201</v>
      </c>
      <c r="R238">
        <v>891018481</v>
      </c>
    </row>
    <row r="239" spans="1:18">
      <c r="A239" t="s">
        <v>1546</v>
      </c>
      <c r="B239" t="s">
        <v>1611</v>
      </c>
      <c r="C239">
        <v>201204</v>
      </c>
      <c r="D239">
        <v>30</v>
      </c>
      <c r="E239" t="s">
        <v>1555</v>
      </c>
      <c r="F239">
        <v>4346</v>
      </c>
      <c r="G239">
        <v>1495</v>
      </c>
      <c r="H239">
        <v>3030</v>
      </c>
      <c r="I239">
        <v>43122014000</v>
      </c>
      <c r="J239">
        <v>8</v>
      </c>
      <c r="K239" t="s">
        <v>1549</v>
      </c>
      <c r="L239">
        <v>3126</v>
      </c>
      <c r="M239" t="s">
        <v>1550</v>
      </c>
      <c r="N239" t="s">
        <v>1551</v>
      </c>
      <c r="O239">
        <v>0</v>
      </c>
      <c r="P239" t="s">
        <v>1552</v>
      </c>
      <c r="Q239">
        <v>19860901</v>
      </c>
      <c r="R239">
        <v>891018481</v>
      </c>
    </row>
    <row r="240" spans="1:18">
      <c r="A240" t="s">
        <v>1546</v>
      </c>
      <c r="B240" t="s">
        <v>1612</v>
      </c>
      <c r="C240">
        <v>201204</v>
      </c>
      <c r="D240">
        <v>30</v>
      </c>
      <c r="E240" t="s">
        <v>1555</v>
      </c>
      <c r="F240">
        <v>989</v>
      </c>
      <c r="G240">
        <v>340</v>
      </c>
      <c r="H240">
        <v>0</v>
      </c>
      <c r="I240">
        <v>43122014500</v>
      </c>
      <c r="J240">
        <v>8</v>
      </c>
      <c r="K240" t="s">
        <v>1549</v>
      </c>
      <c r="L240">
        <v>3126</v>
      </c>
      <c r="M240" t="s">
        <v>1550</v>
      </c>
      <c r="N240" t="s">
        <v>1551</v>
      </c>
      <c r="O240">
        <v>0</v>
      </c>
      <c r="P240" t="s">
        <v>1552</v>
      </c>
      <c r="Q240">
        <v>19870601</v>
      </c>
      <c r="R240">
        <v>891018481</v>
      </c>
    </row>
    <row r="241" spans="1:18">
      <c r="A241" t="s">
        <v>1546</v>
      </c>
      <c r="B241" t="s">
        <v>1613</v>
      </c>
      <c r="C241">
        <v>201204</v>
      </c>
      <c r="D241">
        <v>30</v>
      </c>
      <c r="E241" t="s">
        <v>1555</v>
      </c>
      <c r="F241">
        <v>818</v>
      </c>
      <c r="G241">
        <v>281</v>
      </c>
      <c r="H241">
        <v>0</v>
      </c>
      <c r="I241">
        <v>43122014900</v>
      </c>
      <c r="J241">
        <v>8</v>
      </c>
      <c r="K241" t="s">
        <v>1549</v>
      </c>
      <c r="L241">
        <v>3126</v>
      </c>
      <c r="M241" t="s">
        <v>1550</v>
      </c>
      <c r="N241" t="s">
        <v>1551</v>
      </c>
      <c r="O241">
        <v>0</v>
      </c>
      <c r="P241" t="s">
        <v>1552</v>
      </c>
      <c r="Q241">
        <v>19870301</v>
      </c>
      <c r="R241">
        <v>891018481</v>
      </c>
    </row>
    <row r="242" spans="1:18">
      <c r="A242" t="s">
        <v>1546</v>
      </c>
      <c r="B242" t="s">
        <v>1619</v>
      </c>
      <c r="C242">
        <v>201204</v>
      </c>
      <c r="D242">
        <v>5</v>
      </c>
      <c r="E242" t="s">
        <v>1555</v>
      </c>
      <c r="F242">
        <v>136</v>
      </c>
      <c r="G242">
        <v>47</v>
      </c>
      <c r="H242">
        <v>3263</v>
      </c>
      <c r="I242">
        <v>43122015500</v>
      </c>
      <c r="J242">
        <v>8</v>
      </c>
      <c r="K242" t="s">
        <v>1549</v>
      </c>
      <c r="L242">
        <v>3126</v>
      </c>
      <c r="M242" t="s">
        <v>1550</v>
      </c>
      <c r="N242" t="s">
        <v>1551</v>
      </c>
      <c r="O242">
        <v>0</v>
      </c>
      <c r="P242" t="s">
        <v>1552</v>
      </c>
      <c r="Q242">
        <v>19871001</v>
      </c>
      <c r="R242">
        <v>891018481</v>
      </c>
    </row>
    <row r="243" spans="1:18">
      <c r="A243" t="s">
        <v>1546</v>
      </c>
      <c r="B243" t="s">
        <v>1614</v>
      </c>
      <c r="C243">
        <v>201204</v>
      </c>
      <c r="D243">
        <v>30</v>
      </c>
      <c r="E243" t="s">
        <v>1555</v>
      </c>
      <c r="F243">
        <v>1432</v>
      </c>
      <c r="G243">
        <v>493</v>
      </c>
      <c r="H243">
        <v>9433</v>
      </c>
      <c r="I243">
        <v>43122015600</v>
      </c>
      <c r="J243">
        <v>8</v>
      </c>
      <c r="K243" t="s">
        <v>1549</v>
      </c>
      <c r="L243">
        <v>3126</v>
      </c>
      <c r="M243" t="s">
        <v>1550</v>
      </c>
      <c r="N243" t="s">
        <v>1551</v>
      </c>
      <c r="O243">
        <v>0</v>
      </c>
      <c r="P243" t="s">
        <v>1552</v>
      </c>
      <c r="Q243">
        <v>19910801</v>
      </c>
      <c r="R243">
        <v>891018481</v>
      </c>
    </row>
    <row r="244" spans="1:18">
      <c r="A244" t="s">
        <v>1546</v>
      </c>
      <c r="B244" t="s">
        <v>1615</v>
      </c>
      <c r="C244">
        <v>201204</v>
      </c>
      <c r="D244">
        <v>30</v>
      </c>
      <c r="E244" t="s">
        <v>1555</v>
      </c>
      <c r="F244">
        <v>5113</v>
      </c>
      <c r="G244">
        <v>1759</v>
      </c>
      <c r="H244">
        <v>6244</v>
      </c>
      <c r="I244">
        <v>43122016000</v>
      </c>
      <c r="J244">
        <v>8</v>
      </c>
      <c r="K244" t="s">
        <v>1561</v>
      </c>
      <c r="L244">
        <v>3126</v>
      </c>
      <c r="M244" t="s">
        <v>1550</v>
      </c>
      <c r="N244" t="s">
        <v>1551</v>
      </c>
      <c r="O244">
        <v>0</v>
      </c>
      <c r="P244" t="s">
        <v>1552</v>
      </c>
      <c r="Q244">
        <v>19940101</v>
      </c>
      <c r="R244">
        <v>891018481</v>
      </c>
    </row>
    <row r="245" spans="1:18">
      <c r="A245" t="s">
        <v>1546</v>
      </c>
      <c r="B245" t="s">
        <v>1621</v>
      </c>
      <c r="C245">
        <v>201204</v>
      </c>
      <c r="D245">
        <v>15</v>
      </c>
      <c r="E245" t="s">
        <v>1555</v>
      </c>
      <c r="F245">
        <v>716</v>
      </c>
      <c r="G245">
        <v>246</v>
      </c>
      <c r="H245">
        <v>54039</v>
      </c>
      <c r="I245">
        <v>43122016400</v>
      </c>
      <c r="J245">
        <v>8</v>
      </c>
      <c r="K245" t="s">
        <v>1549</v>
      </c>
      <c r="L245">
        <v>3126</v>
      </c>
      <c r="M245" t="s">
        <v>1550</v>
      </c>
      <c r="N245" t="s">
        <v>1551</v>
      </c>
      <c r="O245">
        <v>0</v>
      </c>
      <c r="P245" t="s">
        <v>1552</v>
      </c>
      <c r="Q245">
        <v>19960401</v>
      </c>
      <c r="R245">
        <v>891018481</v>
      </c>
    </row>
    <row r="246" spans="1:18">
      <c r="A246" t="s">
        <v>1546</v>
      </c>
      <c r="B246" t="s">
        <v>1616</v>
      </c>
      <c r="C246">
        <v>201204</v>
      </c>
      <c r="D246">
        <v>30</v>
      </c>
      <c r="E246" t="s">
        <v>1555</v>
      </c>
      <c r="F246">
        <v>3172</v>
      </c>
      <c r="G246">
        <v>1093</v>
      </c>
      <c r="H246">
        <v>3531</v>
      </c>
      <c r="I246">
        <v>43122016500</v>
      </c>
      <c r="J246">
        <v>8</v>
      </c>
      <c r="K246" t="s">
        <v>1549</v>
      </c>
      <c r="L246">
        <v>3126</v>
      </c>
      <c r="M246" t="s">
        <v>1550</v>
      </c>
      <c r="N246" t="s">
        <v>1551</v>
      </c>
      <c r="O246">
        <v>0</v>
      </c>
      <c r="P246" t="s">
        <v>1552</v>
      </c>
      <c r="Q246">
        <v>19960401</v>
      </c>
      <c r="R246">
        <v>891018481</v>
      </c>
    </row>
    <row r="247" spans="1:18">
      <c r="A247" t="s">
        <v>1553</v>
      </c>
      <c r="B247" t="s">
        <v>1554</v>
      </c>
      <c r="C247">
        <v>201205</v>
      </c>
      <c r="D247">
        <v>30</v>
      </c>
      <c r="E247" t="s">
        <v>1555</v>
      </c>
      <c r="F247">
        <v>2254</v>
      </c>
      <c r="G247">
        <v>1416</v>
      </c>
      <c r="H247">
        <v>165</v>
      </c>
      <c r="I247">
        <v>43122008700</v>
      </c>
      <c r="J247">
        <v>8</v>
      </c>
      <c r="K247" t="s">
        <v>1556</v>
      </c>
      <c r="L247">
        <v>2531</v>
      </c>
      <c r="M247" t="s">
        <v>1557</v>
      </c>
      <c r="N247" t="s">
        <v>1551</v>
      </c>
      <c r="O247">
        <v>0</v>
      </c>
      <c r="P247" t="s">
        <v>1552</v>
      </c>
      <c r="Q247">
        <v>19840101</v>
      </c>
      <c r="R247">
        <v>891018481</v>
      </c>
    </row>
    <row r="248" spans="1:18">
      <c r="A248" t="s">
        <v>1553</v>
      </c>
      <c r="B248" t="s">
        <v>1558</v>
      </c>
      <c r="C248">
        <v>201205</v>
      </c>
      <c r="D248">
        <v>30</v>
      </c>
      <c r="E248" t="s">
        <v>1555</v>
      </c>
      <c r="F248">
        <v>672</v>
      </c>
      <c r="G248">
        <v>423</v>
      </c>
      <c r="H248">
        <v>15</v>
      </c>
      <c r="I248">
        <v>43122008800</v>
      </c>
      <c r="J248">
        <v>8</v>
      </c>
      <c r="K248" t="s">
        <v>1556</v>
      </c>
      <c r="L248">
        <v>2531</v>
      </c>
      <c r="M248" t="s">
        <v>1557</v>
      </c>
      <c r="N248" t="s">
        <v>1551</v>
      </c>
      <c r="O248">
        <v>0</v>
      </c>
      <c r="P248" t="s">
        <v>1552</v>
      </c>
      <c r="Q248">
        <v>19840201</v>
      </c>
      <c r="R248">
        <v>891018481</v>
      </c>
    </row>
    <row r="249" spans="1:18">
      <c r="A249" t="s">
        <v>1553</v>
      </c>
      <c r="B249" t="s">
        <v>1559</v>
      </c>
      <c r="C249">
        <v>201205</v>
      </c>
      <c r="D249">
        <v>30</v>
      </c>
      <c r="E249" t="s">
        <v>1555</v>
      </c>
      <c r="F249">
        <v>1285</v>
      </c>
      <c r="G249">
        <v>810</v>
      </c>
      <c r="H249">
        <v>89</v>
      </c>
      <c r="I249">
        <v>43122009000</v>
      </c>
      <c r="J249">
        <v>8</v>
      </c>
      <c r="K249" t="s">
        <v>1556</v>
      </c>
      <c r="L249">
        <v>2531</v>
      </c>
      <c r="M249" t="s">
        <v>1557</v>
      </c>
      <c r="N249" t="s">
        <v>1551</v>
      </c>
      <c r="O249">
        <v>0</v>
      </c>
      <c r="P249" t="s">
        <v>1552</v>
      </c>
      <c r="Q249">
        <v>19840301</v>
      </c>
      <c r="R249">
        <v>891018481</v>
      </c>
    </row>
    <row r="250" spans="1:18">
      <c r="A250" t="s">
        <v>1553</v>
      </c>
      <c r="B250" t="s">
        <v>1560</v>
      </c>
      <c r="C250">
        <v>201205</v>
      </c>
      <c r="D250">
        <v>30</v>
      </c>
      <c r="E250" t="s">
        <v>1555</v>
      </c>
      <c r="F250">
        <v>485</v>
      </c>
      <c r="G250">
        <v>305</v>
      </c>
      <c r="H250">
        <v>7462</v>
      </c>
      <c r="I250">
        <v>43122009100</v>
      </c>
      <c r="J250">
        <v>8</v>
      </c>
      <c r="K250" t="s">
        <v>1561</v>
      </c>
      <c r="L250">
        <v>2531</v>
      </c>
      <c r="M250" t="s">
        <v>1557</v>
      </c>
      <c r="N250" t="s">
        <v>1551</v>
      </c>
      <c r="O250">
        <v>0</v>
      </c>
      <c r="P250" t="s">
        <v>1552</v>
      </c>
      <c r="Q250">
        <v>19840401</v>
      </c>
      <c r="R250">
        <v>891018481</v>
      </c>
    </row>
    <row r="251" spans="1:18">
      <c r="A251" t="s">
        <v>1553</v>
      </c>
      <c r="B251" t="s">
        <v>1562</v>
      </c>
      <c r="C251">
        <v>201205</v>
      </c>
      <c r="D251">
        <v>30</v>
      </c>
      <c r="E251" t="s">
        <v>1555</v>
      </c>
      <c r="F251">
        <v>1482</v>
      </c>
      <c r="G251">
        <v>933</v>
      </c>
      <c r="H251">
        <v>10763</v>
      </c>
      <c r="I251">
        <v>43122009300</v>
      </c>
      <c r="J251">
        <v>8</v>
      </c>
      <c r="K251" t="s">
        <v>1561</v>
      </c>
      <c r="L251">
        <v>2531</v>
      </c>
      <c r="M251" t="s">
        <v>1557</v>
      </c>
      <c r="N251" t="s">
        <v>1551</v>
      </c>
      <c r="O251">
        <v>0</v>
      </c>
      <c r="P251" t="s">
        <v>1552</v>
      </c>
      <c r="Q251">
        <v>19840701</v>
      </c>
      <c r="R251">
        <v>891018481</v>
      </c>
    </row>
    <row r="252" spans="1:18">
      <c r="A252" t="s">
        <v>1553</v>
      </c>
      <c r="B252" t="s">
        <v>1618</v>
      </c>
      <c r="C252">
        <v>201205</v>
      </c>
      <c r="D252">
        <v>30</v>
      </c>
      <c r="E252" t="s">
        <v>1555</v>
      </c>
      <c r="F252">
        <v>731</v>
      </c>
      <c r="G252">
        <v>461</v>
      </c>
      <c r="H252">
        <v>1055</v>
      </c>
      <c r="I252">
        <v>43122009500</v>
      </c>
      <c r="J252">
        <v>8</v>
      </c>
      <c r="K252" t="s">
        <v>1561</v>
      </c>
      <c r="L252">
        <v>2531</v>
      </c>
      <c r="M252" t="s">
        <v>1557</v>
      </c>
      <c r="N252" t="s">
        <v>1551</v>
      </c>
      <c r="O252">
        <v>0</v>
      </c>
      <c r="P252" t="s">
        <v>1552</v>
      </c>
      <c r="Q252">
        <v>19840801</v>
      </c>
      <c r="R252">
        <v>891018481</v>
      </c>
    </row>
    <row r="253" spans="1:18">
      <c r="A253" t="s">
        <v>1553</v>
      </c>
      <c r="B253" t="s">
        <v>1563</v>
      </c>
      <c r="C253">
        <v>201205</v>
      </c>
      <c r="D253">
        <v>30</v>
      </c>
      <c r="E253" t="s">
        <v>1555</v>
      </c>
      <c r="F253">
        <v>470</v>
      </c>
      <c r="G253">
        <v>296</v>
      </c>
      <c r="H253">
        <v>401</v>
      </c>
      <c r="I253">
        <v>43122009700</v>
      </c>
      <c r="J253">
        <v>8</v>
      </c>
      <c r="K253" t="s">
        <v>1561</v>
      </c>
      <c r="L253">
        <v>2531</v>
      </c>
      <c r="M253" t="s">
        <v>1557</v>
      </c>
      <c r="N253" t="s">
        <v>1551</v>
      </c>
      <c r="O253">
        <v>0</v>
      </c>
      <c r="P253" t="s">
        <v>1552</v>
      </c>
      <c r="Q253">
        <v>19840901</v>
      </c>
      <c r="R253">
        <v>891018481</v>
      </c>
    </row>
    <row r="254" spans="1:18">
      <c r="A254" t="s">
        <v>1553</v>
      </c>
      <c r="B254" t="s">
        <v>1564</v>
      </c>
      <c r="C254">
        <v>201205</v>
      </c>
      <c r="D254">
        <v>30</v>
      </c>
      <c r="E254" t="s">
        <v>1555</v>
      </c>
      <c r="F254">
        <v>1072</v>
      </c>
      <c r="G254">
        <v>676</v>
      </c>
      <c r="H254">
        <v>12</v>
      </c>
      <c r="I254">
        <v>43122009800</v>
      </c>
      <c r="J254">
        <v>8</v>
      </c>
      <c r="K254" t="s">
        <v>1561</v>
      </c>
      <c r="L254">
        <v>2531</v>
      </c>
      <c r="M254" t="s">
        <v>1557</v>
      </c>
      <c r="N254" t="s">
        <v>1551</v>
      </c>
      <c r="O254">
        <v>0</v>
      </c>
      <c r="P254" t="s">
        <v>1552</v>
      </c>
      <c r="Q254">
        <v>19840901</v>
      </c>
      <c r="R254">
        <v>891018481</v>
      </c>
    </row>
    <row r="255" spans="1:18">
      <c r="A255" t="s">
        <v>1553</v>
      </c>
      <c r="B255" t="s">
        <v>1565</v>
      </c>
      <c r="C255">
        <v>201205</v>
      </c>
      <c r="D255">
        <v>30</v>
      </c>
      <c r="E255" t="s">
        <v>1555</v>
      </c>
      <c r="F255">
        <v>85</v>
      </c>
      <c r="G255">
        <v>54</v>
      </c>
      <c r="H255">
        <v>116</v>
      </c>
      <c r="I255">
        <v>43122010000</v>
      </c>
      <c r="J255">
        <v>8</v>
      </c>
      <c r="K255" t="s">
        <v>1556</v>
      </c>
      <c r="L255">
        <v>2531</v>
      </c>
      <c r="M255" t="s">
        <v>1557</v>
      </c>
      <c r="N255" t="s">
        <v>1551</v>
      </c>
      <c r="O255">
        <v>0</v>
      </c>
      <c r="P255" t="s">
        <v>1552</v>
      </c>
      <c r="Q255">
        <v>19841001</v>
      </c>
      <c r="R255">
        <v>891018481</v>
      </c>
    </row>
    <row r="256" spans="1:18">
      <c r="A256" t="s">
        <v>1553</v>
      </c>
      <c r="B256" t="s">
        <v>1566</v>
      </c>
      <c r="C256">
        <v>201205</v>
      </c>
      <c r="D256">
        <v>30</v>
      </c>
      <c r="E256" t="s">
        <v>1555</v>
      </c>
      <c r="F256">
        <v>1482</v>
      </c>
      <c r="G256">
        <v>933</v>
      </c>
      <c r="H256">
        <v>18</v>
      </c>
      <c r="I256">
        <v>43122010200</v>
      </c>
      <c r="J256">
        <v>8</v>
      </c>
      <c r="K256" t="s">
        <v>1561</v>
      </c>
      <c r="L256">
        <v>2531</v>
      </c>
      <c r="M256" t="s">
        <v>1557</v>
      </c>
      <c r="N256" t="s">
        <v>1551</v>
      </c>
      <c r="O256">
        <v>0</v>
      </c>
      <c r="P256" t="s">
        <v>1552</v>
      </c>
      <c r="Q256">
        <v>19841201</v>
      </c>
      <c r="R256">
        <v>891018481</v>
      </c>
    </row>
    <row r="257" spans="1:18">
      <c r="A257" t="s">
        <v>1553</v>
      </c>
      <c r="B257" t="s">
        <v>1567</v>
      </c>
      <c r="C257">
        <v>201205</v>
      </c>
      <c r="D257">
        <v>30</v>
      </c>
      <c r="E257" t="s">
        <v>1555</v>
      </c>
      <c r="F257">
        <v>932</v>
      </c>
      <c r="G257">
        <v>586</v>
      </c>
      <c r="H257">
        <v>21</v>
      </c>
      <c r="I257">
        <v>43122010500</v>
      </c>
      <c r="J257">
        <v>8</v>
      </c>
      <c r="K257" t="s">
        <v>1561</v>
      </c>
      <c r="L257">
        <v>2531</v>
      </c>
      <c r="M257" t="s">
        <v>1557</v>
      </c>
      <c r="N257" t="s">
        <v>1551</v>
      </c>
      <c r="O257">
        <v>0</v>
      </c>
      <c r="P257" t="s">
        <v>1552</v>
      </c>
      <c r="Q257">
        <v>19850201</v>
      </c>
      <c r="R257">
        <v>891018481</v>
      </c>
    </row>
    <row r="258" spans="1:18">
      <c r="A258" t="s">
        <v>1553</v>
      </c>
      <c r="B258" t="s">
        <v>1568</v>
      </c>
      <c r="C258">
        <v>201205</v>
      </c>
      <c r="D258">
        <v>30</v>
      </c>
      <c r="E258" t="s">
        <v>1555</v>
      </c>
      <c r="F258">
        <v>706</v>
      </c>
      <c r="G258">
        <v>445</v>
      </c>
      <c r="H258">
        <v>8</v>
      </c>
      <c r="I258">
        <v>43122011400</v>
      </c>
      <c r="J258">
        <v>8</v>
      </c>
      <c r="K258" t="s">
        <v>1556</v>
      </c>
      <c r="L258">
        <v>2531</v>
      </c>
      <c r="M258" t="s">
        <v>1557</v>
      </c>
      <c r="N258" t="s">
        <v>1551</v>
      </c>
      <c r="O258">
        <v>0</v>
      </c>
      <c r="P258" t="s">
        <v>1552</v>
      </c>
      <c r="Q258">
        <v>19850401</v>
      </c>
      <c r="R258">
        <v>891018481</v>
      </c>
    </row>
    <row r="259" spans="1:18">
      <c r="A259" t="s">
        <v>1553</v>
      </c>
      <c r="B259" t="s">
        <v>1569</v>
      </c>
      <c r="C259">
        <v>201205</v>
      </c>
      <c r="D259">
        <v>30</v>
      </c>
      <c r="E259" t="s">
        <v>1555</v>
      </c>
      <c r="F259">
        <v>232</v>
      </c>
      <c r="G259">
        <v>146</v>
      </c>
      <c r="H259">
        <v>6</v>
      </c>
      <c r="I259">
        <v>43122011500</v>
      </c>
      <c r="J259">
        <v>8</v>
      </c>
      <c r="K259" t="s">
        <v>1561</v>
      </c>
      <c r="L259">
        <v>2531</v>
      </c>
      <c r="M259" t="s">
        <v>1557</v>
      </c>
      <c r="N259" t="s">
        <v>1551</v>
      </c>
      <c r="O259">
        <v>0</v>
      </c>
      <c r="P259" t="s">
        <v>1552</v>
      </c>
      <c r="Q259">
        <v>19850501</v>
      </c>
      <c r="R259">
        <v>891018481</v>
      </c>
    </row>
    <row r="260" spans="1:18">
      <c r="A260" t="s">
        <v>1553</v>
      </c>
      <c r="B260" t="s">
        <v>1570</v>
      </c>
      <c r="C260">
        <v>201205</v>
      </c>
      <c r="D260">
        <v>30</v>
      </c>
      <c r="E260" t="s">
        <v>1555</v>
      </c>
      <c r="F260">
        <v>1503</v>
      </c>
      <c r="G260">
        <v>947</v>
      </c>
      <c r="H260">
        <v>331</v>
      </c>
      <c r="I260">
        <v>43122011800</v>
      </c>
      <c r="J260">
        <v>8</v>
      </c>
      <c r="K260" t="s">
        <v>1556</v>
      </c>
      <c r="L260">
        <v>2531</v>
      </c>
      <c r="M260" t="s">
        <v>1557</v>
      </c>
      <c r="N260" t="s">
        <v>1551</v>
      </c>
      <c r="O260">
        <v>0</v>
      </c>
      <c r="P260" t="s">
        <v>1552</v>
      </c>
      <c r="Q260">
        <v>19850701</v>
      </c>
      <c r="R260">
        <v>891018481</v>
      </c>
    </row>
    <row r="261" spans="1:18">
      <c r="A261" t="s">
        <v>1553</v>
      </c>
      <c r="B261" t="s">
        <v>1571</v>
      </c>
      <c r="C261">
        <v>201205</v>
      </c>
      <c r="D261">
        <v>27</v>
      </c>
      <c r="E261" t="s">
        <v>1555</v>
      </c>
      <c r="F261">
        <v>462</v>
      </c>
      <c r="G261">
        <v>291</v>
      </c>
      <c r="H261">
        <v>18502</v>
      </c>
      <c r="I261">
        <v>43122012300</v>
      </c>
      <c r="J261">
        <v>8</v>
      </c>
      <c r="K261" t="s">
        <v>1561</v>
      </c>
      <c r="L261">
        <v>2531</v>
      </c>
      <c r="M261" t="s">
        <v>1557</v>
      </c>
      <c r="N261" t="s">
        <v>1551</v>
      </c>
      <c r="O261">
        <v>0</v>
      </c>
      <c r="P261" t="s">
        <v>1552</v>
      </c>
      <c r="Q261">
        <v>19850801</v>
      </c>
      <c r="R261">
        <v>891018481</v>
      </c>
    </row>
    <row r="262" spans="1:18">
      <c r="A262" t="s">
        <v>1572</v>
      </c>
      <c r="B262" t="s">
        <v>1573</v>
      </c>
      <c r="C262">
        <v>201205</v>
      </c>
      <c r="D262">
        <v>29</v>
      </c>
      <c r="E262" t="s">
        <v>1555</v>
      </c>
      <c r="F262">
        <v>2956</v>
      </c>
      <c r="G262">
        <v>897</v>
      </c>
      <c r="H262">
        <v>22747</v>
      </c>
      <c r="I262">
        <v>43122002500</v>
      </c>
      <c r="J262">
        <v>8</v>
      </c>
      <c r="K262" t="s">
        <v>1561</v>
      </c>
      <c r="L262">
        <v>3126</v>
      </c>
      <c r="M262" t="s">
        <v>1550</v>
      </c>
      <c r="N262" t="s">
        <v>1551</v>
      </c>
      <c r="O262">
        <v>0</v>
      </c>
      <c r="P262" t="s">
        <v>1574</v>
      </c>
      <c r="Q262">
        <v>19840101</v>
      </c>
      <c r="R262">
        <v>891018481</v>
      </c>
    </row>
    <row r="263" spans="1:18">
      <c r="A263" t="s">
        <v>1572</v>
      </c>
      <c r="B263" t="s">
        <v>1575</v>
      </c>
      <c r="C263">
        <v>201205</v>
      </c>
      <c r="D263">
        <v>31</v>
      </c>
      <c r="E263" t="s">
        <v>1555</v>
      </c>
      <c r="F263">
        <v>1695</v>
      </c>
      <c r="G263">
        <v>607</v>
      </c>
      <c r="H263">
        <v>11976</v>
      </c>
      <c r="I263">
        <v>43122004100</v>
      </c>
      <c r="J263">
        <v>8</v>
      </c>
      <c r="K263" t="s">
        <v>1561</v>
      </c>
      <c r="L263">
        <v>3126</v>
      </c>
      <c r="M263" t="s">
        <v>1550</v>
      </c>
      <c r="N263" t="s">
        <v>1551</v>
      </c>
      <c r="O263">
        <v>0</v>
      </c>
      <c r="P263" t="s">
        <v>1552</v>
      </c>
      <c r="Q263">
        <v>19810901</v>
      </c>
      <c r="R263">
        <v>891018481</v>
      </c>
    </row>
    <row r="264" spans="1:18">
      <c r="A264" t="s">
        <v>1572</v>
      </c>
      <c r="B264" t="s">
        <v>1576</v>
      </c>
      <c r="C264">
        <v>201205</v>
      </c>
      <c r="D264">
        <v>31</v>
      </c>
      <c r="E264" t="s">
        <v>1555</v>
      </c>
      <c r="F264">
        <v>517</v>
      </c>
      <c r="G264">
        <v>128</v>
      </c>
      <c r="H264">
        <v>684</v>
      </c>
      <c r="I264">
        <v>43122003900</v>
      </c>
      <c r="J264">
        <v>8</v>
      </c>
      <c r="K264" t="s">
        <v>1561</v>
      </c>
      <c r="L264">
        <v>3126</v>
      </c>
      <c r="M264" t="s">
        <v>1550</v>
      </c>
      <c r="N264" t="s">
        <v>1551</v>
      </c>
      <c r="O264">
        <v>0</v>
      </c>
      <c r="P264" t="s">
        <v>1552</v>
      </c>
      <c r="Q264">
        <v>19820401</v>
      </c>
      <c r="R264">
        <v>891018481</v>
      </c>
    </row>
    <row r="265" spans="1:18">
      <c r="A265" t="s">
        <v>1572</v>
      </c>
      <c r="B265" t="s">
        <v>1577</v>
      </c>
      <c r="C265">
        <v>201205</v>
      </c>
      <c r="D265">
        <v>30</v>
      </c>
      <c r="E265" t="s">
        <v>1555</v>
      </c>
      <c r="F265">
        <v>2140</v>
      </c>
      <c r="G265">
        <v>186</v>
      </c>
      <c r="H265">
        <v>3394</v>
      </c>
      <c r="I265">
        <v>43122004400</v>
      </c>
      <c r="J265">
        <v>8</v>
      </c>
      <c r="K265" t="s">
        <v>1561</v>
      </c>
      <c r="L265">
        <v>3126</v>
      </c>
      <c r="M265" t="s">
        <v>1550</v>
      </c>
      <c r="N265" t="s">
        <v>1551</v>
      </c>
      <c r="O265">
        <v>0</v>
      </c>
      <c r="P265" t="s">
        <v>1552</v>
      </c>
      <c r="Q265">
        <v>19810801</v>
      </c>
      <c r="R265">
        <v>891018481</v>
      </c>
    </row>
    <row r="266" spans="1:18">
      <c r="A266" t="s">
        <v>1572</v>
      </c>
      <c r="B266" t="s">
        <v>1578</v>
      </c>
      <c r="C266">
        <v>201205</v>
      </c>
      <c r="D266">
        <v>31</v>
      </c>
      <c r="E266" t="s">
        <v>1555</v>
      </c>
      <c r="F266">
        <v>977</v>
      </c>
      <c r="G266">
        <v>96</v>
      </c>
      <c r="H266">
        <v>3999</v>
      </c>
      <c r="I266">
        <v>43122004700</v>
      </c>
      <c r="J266">
        <v>8</v>
      </c>
      <c r="K266" t="s">
        <v>1561</v>
      </c>
      <c r="L266">
        <v>3126</v>
      </c>
      <c r="M266" t="s">
        <v>1550</v>
      </c>
      <c r="N266" t="s">
        <v>1551</v>
      </c>
      <c r="O266">
        <v>0</v>
      </c>
      <c r="P266" t="s">
        <v>1552</v>
      </c>
      <c r="Q266">
        <v>19820901</v>
      </c>
      <c r="R266">
        <v>891018481</v>
      </c>
    </row>
    <row r="267" spans="1:18">
      <c r="A267" t="s">
        <v>1572</v>
      </c>
      <c r="B267" t="s">
        <v>1579</v>
      </c>
      <c r="C267">
        <v>201205</v>
      </c>
      <c r="D267">
        <v>31</v>
      </c>
      <c r="E267" t="s">
        <v>1555</v>
      </c>
      <c r="F267">
        <v>3131</v>
      </c>
      <c r="G267">
        <v>415</v>
      </c>
      <c r="H267">
        <v>10586</v>
      </c>
      <c r="I267">
        <v>43122004800</v>
      </c>
      <c r="J267">
        <v>8</v>
      </c>
      <c r="K267" t="s">
        <v>1561</v>
      </c>
      <c r="L267">
        <v>3126</v>
      </c>
      <c r="M267" t="s">
        <v>1550</v>
      </c>
      <c r="N267" t="s">
        <v>1551</v>
      </c>
      <c r="O267">
        <v>0</v>
      </c>
      <c r="P267" t="s">
        <v>1552</v>
      </c>
      <c r="Q267">
        <v>19810701</v>
      </c>
      <c r="R267">
        <v>891018481</v>
      </c>
    </row>
    <row r="268" spans="1:18">
      <c r="A268" t="s">
        <v>1572</v>
      </c>
      <c r="B268" t="s">
        <v>1580</v>
      </c>
      <c r="C268">
        <v>201205</v>
      </c>
      <c r="D268">
        <v>31</v>
      </c>
      <c r="E268" t="s">
        <v>1555</v>
      </c>
      <c r="F268">
        <v>1034</v>
      </c>
      <c r="G268">
        <v>607</v>
      </c>
      <c r="H268">
        <v>40377</v>
      </c>
      <c r="I268">
        <v>43122006002</v>
      </c>
      <c r="J268">
        <v>8</v>
      </c>
      <c r="K268" t="s">
        <v>1561</v>
      </c>
      <c r="L268">
        <v>3126</v>
      </c>
      <c r="M268" t="s">
        <v>1550</v>
      </c>
      <c r="N268" t="s">
        <v>1551</v>
      </c>
      <c r="O268">
        <v>0</v>
      </c>
      <c r="P268" t="s">
        <v>1552</v>
      </c>
      <c r="Q268">
        <v>19820901</v>
      </c>
      <c r="R268">
        <v>891018481</v>
      </c>
    </row>
    <row r="269" spans="1:18">
      <c r="A269" t="s">
        <v>1572</v>
      </c>
      <c r="B269" t="s">
        <v>1581</v>
      </c>
      <c r="C269">
        <v>201205</v>
      </c>
      <c r="D269">
        <v>31</v>
      </c>
      <c r="E269" t="s">
        <v>1555</v>
      </c>
      <c r="F269">
        <v>1580</v>
      </c>
      <c r="G269">
        <v>160</v>
      </c>
      <c r="H269">
        <v>1198</v>
      </c>
      <c r="I269">
        <v>43122004900</v>
      </c>
      <c r="J269">
        <v>8</v>
      </c>
      <c r="K269" t="s">
        <v>1561</v>
      </c>
      <c r="L269">
        <v>3126</v>
      </c>
      <c r="M269" t="s">
        <v>1550</v>
      </c>
      <c r="N269" t="s">
        <v>1551</v>
      </c>
      <c r="O269">
        <v>0</v>
      </c>
      <c r="P269" t="s">
        <v>1552</v>
      </c>
      <c r="Q269">
        <v>19820901</v>
      </c>
      <c r="R269">
        <v>891018481</v>
      </c>
    </row>
    <row r="270" spans="1:18">
      <c r="A270" t="s">
        <v>1572</v>
      </c>
      <c r="B270" t="s">
        <v>1582</v>
      </c>
      <c r="C270">
        <v>201205</v>
      </c>
      <c r="D270">
        <v>31</v>
      </c>
      <c r="E270" t="s">
        <v>1555</v>
      </c>
      <c r="F270">
        <v>1063</v>
      </c>
      <c r="G270">
        <v>128</v>
      </c>
      <c r="H270">
        <v>599</v>
      </c>
      <c r="I270">
        <v>43122005600</v>
      </c>
      <c r="J270">
        <v>8</v>
      </c>
      <c r="K270" t="s">
        <v>1561</v>
      </c>
      <c r="L270">
        <v>3126</v>
      </c>
      <c r="M270" t="s">
        <v>1550</v>
      </c>
      <c r="N270" t="s">
        <v>1551</v>
      </c>
      <c r="O270">
        <v>0</v>
      </c>
      <c r="P270" t="s">
        <v>1552</v>
      </c>
      <c r="Q270">
        <v>19820201</v>
      </c>
      <c r="R270">
        <v>891018481</v>
      </c>
    </row>
    <row r="271" spans="1:18">
      <c r="A271" t="s">
        <v>1572</v>
      </c>
      <c r="B271" t="s">
        <v>1583</v>
      </c>
      <c r="C271">
        <v>201205</v>
      </c>
      <c r="D271">
        <v>31</v>
      </c>
      <c r="E271" t="s">
        <v>1555</v>
      </c>
      <c r="F271">
        <v>603</v>
      </c>
      <c r="G271">
        <v>96</v>
      </c>
      <c r="H271">
        <v>0</v>
      </c>
      <c r="I271">
        <v>43122008201</v>
      </c>
      <c r="J271">
        <v>8</v>
      </c>
      <c r="K271" t="s">
        <v>1561</v>
      </c>
      <c r="L271">
        <v>3126</v>
      </c>
      <c r="M271" t="s">
        <v>1550</v>
      </c>
      <c r="N271" t="s">
        <v>1551</v>
      </c>
      <c r="O271">
        <v>0</v>
      </c>
      <c r="P271" t="s">
        <v>1552</v>
      </c>
      <c r="Q271">
        <v>19970201</v>
      </c>
      <c r="R271">
        <v>891018481</v>
      </c>
    </row>
    <row r="272" spans="1:18">
      <c r="A272" t="s">
        <v>1572</v>
      </c>
      <c r="B272" t="s">
        <v>1584</v>
      </c>
      <c r="C272">
        <v>201205</v>
      </c>
      <c r="D272">
        <v>31</v>
      </c>
      <c r="E272" t="s">
        <v>1555</v>
      </c>
      <c r="F272">
        <v>1867</v>
      </c>
      <c r="G272">
        <v>160</v>
      </c>
      <c r="H272">
        <v>2246</v>
      </c>
      <c r="I272">
        <v>43122006900</v>
      </c>
      <c r="J272">
        <v>8</v>
      </c>
      <c r="K272" t="s">
        <v>1585</v>
      </c>
      <c r="L272">
        <v>3126</v>
      </c>
      <c r="M272" t="s">
        <v>1550</v>
      </c>
      <c r="N272" t="s">
        <v>1551</v>
      </c>
      <c r="O272">
        <v>0</v>
      </c>
      <c r="P272" t="s">
        <v>1552</v>
      </c>
      <c r="Q272">
        <v>19820801</v>
      </c>
      <c r="R272">
        <v>891018481</v>
      </c>
    </row>
    <row r="273" spans="1:18">
      <c r="A273" t="s">
        <v>1572</v>
      </c>
      <c r="B273" t="s">
        <v>1586</v>
      </c>
      <c r="C273">
        <v>201205</v>
      </c>
      <c r="D273">
        <v>31</v>
      </c>
      <c r="E273" t="s">
        <v>1555</v>
      </c>
      <c r="F273">
        <v>1551</v>
      </c>
      <c r="G273">
        <v>384</v>
      </c>
      <c r="H273">
        <v>19055</v>
      </c>
      <c r="I273">
        <v>43122008300</v>
      </c>
      <c r="J273">
        <v>8</v>
      </c>
      <c r="K273" t="s">
        <v>1561</v>
      </c>
      <c r="L273">
        <v>3126</v>
      </c>
      <c r="M273" t="s">
        <v>1550</v>
      </c>
      <c r="N273" t="s">
        <v>1551</v>
      </c>
      <c r="O273">
        <v>0</v>
      </c>
      <c r="P273" t="s">
        <v>1552</v>
      </c>
      <c r="Q273">
        <v>19840201</v>
      </c>
      <c r="R273">
        <v>891018481</v>
      </c>
    </row>
    <row r="274" spans="1:18">
      <c r="A274" t="s">
        <v>1572</v>
      </c>
      <c r="B274" t="s">
        <v>1587</v>
      </c>
      <c r="C274">
        <v>201205</v>
      </c>
      <c r="D274">
        <v>31</v>
      </c>
      <c r="E274" t="s">
        <v>1555</v>
      </c>
      <c r="F274">
        <v>1551</v>
      </c>
      <c r="G274">
        <v>192</v>
      </c>
      <c r="H274">
        <v>14756</v>
      </c>
      <c r="I274">
        <v>43122007400</v>
      </c>
      <c r="J274">
        <v>8</v>
      </c>
      <c r="K274" t="s">
        <v>1561</v>
      </c>
      <c r="L274">
        <v>3126</v>
      </c>
      <c r="M274" t="s">
        <v>1550</v>
      </c>
      <c r="N274" t="s">
        <v>1551</v>
      </c>
      <c r="O274">
        <v>0</v>
      </c>
      <c r="P274" t="s">
        <v>1574</v>
      </c>
      <c r="Q274">
        <v>19880701</v>
      </c>
      <c r="R274">
        <v>891018481</v>
      </c>
    </row>
    <row r="275" spans="1:18">
      <c r="A275" t="s">
        <v>1572</v>
      </c>
      <c r="B275" t="s">
        <v>1588</v>
      </c>
      <c r="C275">
        <v>201205</v>
      </c>
      <c r="D275">
        <v>31</v>
      </c>
      <c r="E275" t="s">
        <v>1555</v>
      </c>
      <c r="F275">
        <v>4452</v>
      </c>
      <c r="G275">
        <v>543</v>
      </c>
      <c r="H275">
        <v>44012</v>
      </c>
      <c r="I275">
        <v>43122008600</v>
      </c>
      <c r="J275">
        <v>8</v>
      </c>
      <c r="K275" t="s">
        <v>1561</v>
      </c>
      <c r="L275">
        <v>3126</v>
      </c>
      <c r="M275" t="s">
        <v>1550</v>
      </c>
      <c r="N275" t="s">
        <v>1551</v>
      </c>
      <c r="O275">
        <v>0</v>
      </c>
      <c r="P275" t="s">
        <v>1552</v>
      </c>
      <c r="Q275">
        <v>19840401</v>
      </c>
      <c r="R275">
        <v>891018481</v>
      </c>
    </row>
    <row r="276" spans="1:18">
      <c r="A276" t="s">
        <v>1572</v>
      </c>
      <c r="B276" t="s">
        <v>1589</v>
      </c>
      <c r="C276">
        <v>201205</v>
      </c>
      <c r="D276">
        <v>31</v>
      </c>
      <c r="E276" t="s">
        <v>1555</v>
      </c>
      <c r="F276">
        <v>1321</v>
      </c>
      <c r="G276">
        <v>128</v>
      </c>
      <c r="H276">
        <v>0</v>
      </c>
      <c r="I276">
        <v>43122009600</v>
      </c>
      <c r="J276">
        <v>8</v>
      </c>
      <c r="K276" t="s">
        <v>1561</v>
      </c>
      <c r="L276">
        <v>3126</v>
      </c>
      <c r="M276" t="s">
        <v>1550</v>
      </c>
      <c r="N276" t="s">
        <v>1551</v>
      </c>
      <c r="O276">
        <v>0</v>
      </c>
      <c r="P276" t="s">
        <v>1552</v>
      </c>
      <c r="Q276">
        <v>19840901</v>
      </c>
      <c r="R276">
        <v>891018481</v>
      </c>
    </row>
    <row r="277" spans="1:18">
      <c r="A277" t="s">
        <v>1572</v>
      </c>
      <c r="B277" t="s">
        <v>1590</v>
      </c>
      <c r="C277">
        <v>201205</v>
      </c>
      <c r="D277">
        <v>31</v>
      </c>
      <c r="E277" t="s">
        <v>1555</v>
      </c>
      <c r="F277">
        <v>1723</v>
      </c>
      <c r="G277">
        <v>320</v>
      </c>
      <c r="H277">
        <v>2716</v>
      </c>
      <c r="I277">
        <v>43122016200</v>
      </c>
      <c r="J277">
        <v>8</v>
      </c>
      <c r="K277" t="s">
        <v>1585</v>
      </c>
      <c r="L277">
        <v>3126</v>
      </c>
      <c r="M277" t="s">
        <v>1550</v>
      </c>
      <c r="N277" t="s">
        <v>1551</v>
      </c>
      <c r="O277">
        <v>0</v>
      </c>
      <c r="P277" t="s">
        <v>1552</v>
      </c>
      <c r="Q277">
        <v>19950401</v>
      </c>
      <c r="R277">
        <v>891018481</v>
      </c>
    </row>
    <row r="278" spans="1:18">
      <c r="A278" t="s">
        <v>1546</v>
      </c>
      <c r="B278" t="s">
        <v>1591</v>
      </c>
      <c r="C278">
        <v>201205</v>
      </c>
      <c r="D278">
        <v>31</v>
      </c>
      <c r="E278" t="s">
        <v>1555</v>
      </c>
      <c r="F278">
        <v>3217</v>
      </c>
      <c r="G278">
        <v>415</v>
      </c>
      <c r="H278">
        <v>877</v>
      </c>
      <c r="I278">
        <v>43122003400</v>
      </c>
      <c r="J278">
        <v>8</v>
      </c>
      <c r="K278" t="s">
        <v>1561</v>
      </c>
      <c r="L278">
        <v>3126</v>
      </c>
      <c r="M278" t="s">
        <v>1550</v>
      </c>
      <c r="N278" t="s">
        <v>1551</v>
      </c>
      <c r="O278">
        <v>0</v>
      </c>
      <c r="P278" t="s">
        <v>1574</v>
      </c>
      <c r="Q278">
        <v>19880301</v>
      </c>
      <c r="R278">
        <v>891018481</v>
      </c>
    </row>
    <row r="279" spans="1:18">
      <c r="A279" t="s">
        <v>1546</v>
      </c>
      <c r="B279" t="s">
        <v>1592</v>
      </c>
      <c r="C279">
        <v>201205</v>
      </c>
      <c r="D279">
        <v>31</v>
      </c>
      <c r="E279" t="s">
        <v>1555</v>
      </c>
      <c r="F279">
        <v>1953</v>
      </c>
      <c r="G279">
        <v>2077</v>
      </c>
      <c r="H279">
        <v>9966</v>
      </c>
      <c r="I279">
        <v>43122004001</v>
      </c>
      <c r="J279">
        <v>8</v>
      </c>
      <c r="K279" t="s">
        <v>1561</v>
      </c>
      <c r="L279">
        <v>3126</v>
      </c>
      <c r="M279" t="s">
        <v>1550</v>
      </c>
      <c r="N279" t="s">
        <v>1551</v>
      </c>
      <c r="O279">
        <v>0</v>
      </c>
      <c r="P279" t="s">
        <v>1552</v>
      </c>
      <c r="Q279">
        <v>19901101</v>
      </c>
      <c r="R279">
        <v>891018481</v>
      </c>
    </row>
    <row r="280" spans="1:18">
      <c r="A280" t="s">
        <v>1546</v>
      </c>
      <c r="B280" t="s">
        <v>1593</v>
      </c>
      <c r="C280">
        <v>201205</v>
      </c>
      <c r="D280">
        <v>31</v>
      </c>
      <c r="E280" t="s">
        <v>1555</v>
      </c>
      <c r="F280">
        <v>3993</v>
      </c>
      <c r="G280">
        <v>1886</v>
      </c>
      <c r="H280">
        <v>12211</v>
      </c>
      <c r="I280">
        <v>43122005900</v>
      </c>
      <c r="J280">
        <v>8</v>
      </c>
      <c r="K280" t="s">
        <v>1561</v>
      </c>
      <c r="L280">
        <v>3126</v>
      </c>
      <c r="M280" t="s">
        <v>1550</v>
      </c>
      <c r="N280" t="s">
        <v>1551</v>
      </c>
      <c r="O280">
        <v>0</v>
      </c>
      <c r="P280" t="s">
        <v>1574</v>
      </c>
      <c r="Q280">
        <v>19860501</v>
      </c>
      <c r="R280">
        <v>891018481</v>
      </c>
    </row>
    <row r="281" spans="1:18">
      <c r="A281" t="s">
        <v>1546</v>
      </c>
      <c r="B281" t="s">
        <v>1595</v>
      </c>
      <c r="C281">
        <v>201205</v>
      </c>
      <c r="D281">
        <v>31</v>
      </c>
      <c r="E281" t="s">
        <v>1555</v>
      </c>
      <c r="F281">
        <v>1666</v>
      </c>
      <c r="G281">
        <v>415</v>
      </c>
      <c r="H281">
        <v>11270</v>
      </c>
      <c r="I281">
        <v>43122007100</v>
      </c>
      <c r="J281">
        <v>8</v>
      </c>
      <c r="K281" t="s">
        <v>1561</v>
      </c>
      <c r="L281">
        <v>3126</v>
      </c>
      <c r="M281" t="s">
        <v>1550</v>
      </c>
      <c r="N281" t="s">
        <v>1551</v>
      </c>
      <c r="O281">
        <v>0</v>
      </c>
      <c r="P281" t="s">
        <v>1574</v>
      </c>
      <c r="Q281">
        <v>19880401</v>
      </c>
      <c r="R281">
        <v>891018481</v>
      </c>
    </row>
    <row r="282" spans="1:18">
      <c r="A282" t="s">
        <v>1546</v>
      </c>
      <c r="B282" t="s">
        <v>1596</v>
      </c>
      <c r="C282">
        <v>201205</v>
      </c>
      <c r="D282">
        <v>31</v>
      </c>
      <c r="E282" t="s">
        <v>1555</v>
      </c>
      <c r="F282">
        <v>4050</v>
      </c>
      <c r="G282">
        <v>799</v>
      </c>
      <c r="H282">
        <v>8234</v>
      </c>
      <c r="I282">
        <v>43122007300</v>
      </c>
      <c r="J282">
        <v>8</v>
      </c>
      <c r="K282" t="s">
        <v>1549</v>
      </c>
      <c r="L282">
        <v>3126</v>
      </c>
      <c r="M282" t="s">
        <v>1550</v>
      </c>
      <c r="N282" t="s">
        <v>1551</v>
      </c>
      <c r="O282">
        <v>0</v>
      </c>
      <c r="P282" t="s">
        <v>1574</v>
      </c>
      <c r="Q282">
        <v>19860201</v>
      </c>
      <c r="R282">
        <v>891018481</v>
      </c>
    </row>
    <row r="283" spans="1:18">
      <c r="A283" t="s">
        <v>1546</v>
      </c>
      <c r="B283" t="s">
        <v>1597</v>
      </c>
      <c r="C283">
        <v>201205</v>
      </c>
      <c r="D283">
        <v>31</v>
      </c>
      <c r="E283" t="s">
        <v>1555</v>
      </c>
      <c r="F283">
        <v>3074</v>
      </c>
      <c r="G283">
        <v>1215</v>
      </c>
      <c r="H283">
        <v>1540</v>
      </c>
      <c r="I283">
        <v>43122009200</v>
      </c>
      <c r="J283">
        <v>8</v>
      </c>
      <c r="K283" t="s">
        <v>1561</v>
      </c>
      <c r="L283">
        <v>3126</v>
      </c>
      <c r="M283" t="s">
        <v>1550</v>
      </c>
      <c r="N283" t="s">
        <v>1551</v>
      </c>
      <c r="O283">
        <v>0</v>
      </c>
      <c r="P283" t="s">
        <v>1552</v>
      </c>
      <c r="Q283">
        <v>19840901</v>
      </c>
      <c r="R283">
        <v>891018481</v>
      </c>
    </row>
    <row r="284" spans="1:18">
      <c r="A284" t="s">
        <v>1546</v>
      </c>
      <c r="B284" t="s">
        <v>1598</v>
      </c>
      <c r="C284">
        <v>201205</v>
      </c>
      <c r="D284">
        <v>31</v>
      </c>
      <c r="E284" t="s">
        <v>1555</v>
      </c>
      <c r="F284">
        <v>10426</v>
      </c>
      <c r="G284">
        <v>3490</v>
      </c>
      <c r="H284">
        <v>4022</v>
      </c>
      <c r="I284">
        <v>43122010400</v>
      </c>
      <c r="J284">
        <v>8</v>
      </c>
      <c r="K284" t="s">
        <v>1549</v>
      </c>
      <c r="L284">
        <v>3126</v>
      </c>
      <c r="M284" t="s">
        <v>1550</v>
      </c>
      <c r="N284" t="s">
        <v>1551</v>
      </c>
      <c r="O284">
        <v>0</v>
      </c>
      <c r="P284" t="s">
        <v>1552</v>
      </c>
      <c r="Q284">
        <v>19850301</v>
      </c>
      <c r="R284">
        <v>891018481</v>
      </c>
    </row>
    <row r="285" spans="1:18">
      <c r="A285" t="s">
        <v>1546</v>
      </c>
      <c r="B285" t="s">
        <v>1622</v>
      </c>
      <c r="C285">
        <v>201205</v>
      </c>
      <c r="D285">
        <v>10</v>
      </c>
      <c r="E285" t="s">
        <v>1555</v>
      </c>
      <c r="F285">
        <v>390</v>
      </c>
      <c r="G285">
        <v>131</v>
      </c>
      <c r="H285">
        <v>3586</v>
      </c>
      <c r="I285">
        <v>43122010700</v>
      </c>
      <c r="J285">
        <v>8</v>
      </c>
      <c r="K285" t="s">
        <v>1549</v>
      </c>
      <c r="L285">
        <v>3126</v>
      </c>
      <c r="M285" t="s">
        <v>1550</v>
      </c>
      <c r="N285" t="s">
        <v>1551</v>
      </c>
      <c r="O285">
        <v>0</v>
      </c>
      <c r="P285" t="s">
        <v>1574</v>
      </c>
      <c r="Q285">
        <v>19860701</v>
      </c>
      <c r="R285">
        <v>891018481</v>
      </c>
    </row>
    <row r="286" spans="1:18">
      <c r="A286" t="s">
        <v>1546</v>
      </c>
      <c r="B286" t="s">
        <v>1599</v>
      </c>
      <c r="C286">
        <v>201205</v>
      </c>
      <c r="D286">
        <v>31</v>
      </c>
      <c r="E286" t="s">
        <v>1555</v>
      </c>
      <c r="F286">
        <v>1805</v>
      </c>
      <c r="G286">
        <v>604</v>
      </c>
      <c r="H286">
        <v>3447</v>
      </c>
      <c r="I286">
        <v>43122011300</v>
      </c>
      <c r="J286">
        <v>8</v>
      </c>
      <c r="K286" t="s">
        <v>1549</v>
      </c>
      <c r="L286">
        <v>3126</v>
      </c>
      <c r="M286" t="s">
        <v>1550</v>
      </c>
      <c r="N286" t="s">
        <v>1551</v>
      </c>
      <c r="O286">
        <v>0</v>
      </c>
      <c r="P286" t="s">
        <v>1552</v>
      </c>
      <c r="Q286">
        <v>19850501</v>
      </c>
      <c r="R286">
        <v>891018481</v>
      </c>
    </row>
    <row r="287" spans="1:18">
      <c r="A287" t="s">
        <v>1546</v>
      </c>
      <c r="B287" t="s">
        <v>1600</v>
      </c>
      <c r="C287">
        <v>201205</v>
      </c>
      <c r="D287">
        <v>31</v>
      </c>
      <c r="E287" t="s">
        <v>1555</v>
      </c>
      <c r="F287">
        <v>3189</v>
      </c>
      <c r="G287">
        <v>1067</v>
      </c>
      <c r="H287">
        <v>7843</v>
      </c>
      <c r="I287">
        <v>43122011200</v>
      </c>
      <c r="J287">
        <v>8</v>
      </c>
      <c r="K287" t="s">
        <v>1549</v>
      </c>
      <c r="L287">
        <v>3126</v>
      </c>
      <c r="M287" t="s">
        <v>1550</v>
      </c>
      <c r="N287" t="s">
        <v>1551</v>
      </c>
      <c r="O287">
        <v>0</v>
      </c>
      <c r="P287" t="s">
        <v>1552</v>
      </c>
      <c r="Q287">
        <v>19850501</v>
      </c>
      <c r="R287">
        <v>891018481</v>
      </c>
    </row>
    <row r="288" spans="1:18">
      <c r="A288" t="s">
        <v>1546</v>
      </c>
      <c r="B288" t="s">
        <v>1623</v>
      </c>
      <c r="C288">
        <v>201205</v>
      </c>
      <c r="D288">
        <v>5</v>
      </c>
      <c r="E288" t="s">
        <v>1555</v>
      </c>
      <c r="F288">
        <v>3</v>
      </c>
      <c r="G288">
        <v>1</v>
      </c>
      <c r="H288">
        <v>2127</v>
      </c>
      <c r="I288">
        <v>43122011600</v>
      </c>
      <c r="J288">
        <v>8</v>
      </c>
      <c r="K288" t="s">
        <v>1549</v>
      </c>
      <c r="L288">
        <v>3126</v>
      </c>
      <c r="M288" t="s">
        <v>1550</v>
      </c>
      <c r="N288" t="s">
        <v>1551</v>
      </c>
      <c r="O288">
        <v>0</v>
      </c>
      <c r="P288" t="s">
        <v>1552</v>
      </c>
      <c r="Q288">
        <v>19850701</v>
      </c>
      <c r="R288">
        <v>891018481</v>
      </c>
    </row>
    <row r="289" spans="1:18">
      <c r="A289" t="s">
        <v>1546</v>
      </c>
      <c r="B289" t="s">
        <v>1601</v>
      </c>
      <c r="C289">
        <v>201205</v>
      </c>
      <c r="D289">
        <v>31</v>
      </c>
      <c r="E289" t="s">
        <v>1555</v>
      </c>
      <c r="F289">
        <v>4819</v>
      </c>
      <c r="G289">
        <v>1613</v>
      </c>
      <c r="H289">
        <v>1724</v>
      </c>
      <c r="I289">
        <v>43122011700</v>
      </c>
      <c r="J289">
        <v>8</v>
      </c>
      <c r="K289" t="s">
        <v>1549</v>
      </c>
      <c r="L289">
        <v>3126</v>
      </c>
      <c r="M289" t="s">
        <v>1550</v>
      </c>
      <c r="N289" t="s">
        <v>1551</v>
      </c>
      <c r="O289">
        <v>0</v>
      </c>
      <c r="P289" t="s">
        <v>1552</v>
      </c>
      <c r="Q289">
        <v>19860101</v>
      </c>
      <c r="R289">
        <v>891018481</v>
      </c>
    </row>
    <row r="290" spans="1:18">
      <c r="A290" t="s">
        <v>1546</v>
      </c>
      <c r="B290" t="s">
        <v>1602</v>
      </c>
      <c r="C290">
        <v>201205</v>
      </c>
      <c r="D290">
        <v>31</v>
      </c>
      <c r="E290" t="s">
        <v>1555</v>
      </c>
      <c r="F290">
        <v>3347</v>
      </c>
      <c r="G290">
        <v>1120</v>
      </c>
      <c r="H290">
        <v>8906</v>
      </c>
      <c r="I290">
        <v>43122012500</v>
      </c>
      <c r="J290">
        <v>8</v>
      </c>
      <c r="K290" t="s">
        <v>1549</v>
      </c>
      <c r="L290">
        <v>3126</v>
      </c>
      <c r="M290" t="s">
        <v>1550</v>
      </c>
      <c r="N290" t="s">
        <v>1551</v>
      </c>
      <c r="O290">
        <v>0</v>
      </c>
      <c r="P290" t="s">
        <v>1552</v>
      </c>
      <c r="Q290">
        <v>19850901</v>
      </c>
      <c r="R290">
        <v>891018481</v>
      </c>
    </row>
    <row r="291" spans="1:18">
      <c r="A291" t="s">
        <v>1546</v>
      </c>
      <c r="B291" t="s">
        <v>1603</v>
      </c>
      <c r="C291">
        <v>201205</v>
      </c>
      <c r="D291">
        <v>31</v>
      </c>
      <c r="E291" t="s">
        <v>1555</v>
      </c>
      <c r="F291">
        <v>2033</v>
      </c>
      <c r="G291">
        <v>680</v>
      </c>
      <c r="H291">
        <v>8101</v>
      </c>
      <c r="I291">
        <v>43122012800</v>
      </c>
      <c r="J291">
        <v>8</v>
      </c>
      <c r="K291" t="s">
        <v>1549</v>
      </c>
      <c r="L291">
        <v>3126</v>
      </c>
      <c r="M291" t="s">
        <v>1550</v>
      </c>
      <c r="N291" t="s">
        <v>1551</v>
      </c>
      <c r="O291">
        <v>0</v>
      </c>
      <c r="P291" t="s">
        <v>1552</v>
      </c>
      <c r="Q291">
        <v>19860201</v>
      </c>
      <c r="R291">
        <v>891018481</v>
      </c>
    </row>
    <row r="292" spans="1:18">
      <c r="A292" t="s">
        <v>1546</v>
      </c>
      <c r="B292" t="s">
        <v>1604</v>
      </c>
      <c r="C292">
        <v>201205</v>
      </c>
      <c r="D292">
        <v>31</v>
      </c>
      <c r="E292" t="s">
        <v>1555</v>
      </c>
      <c r="F292">
        <v>4293</v>
      </c>
      <c r="G292">
        <v>1437</v>
      </c>
      <c r="H292">
        <v>11922</v>
      </c>
      <c r="I292">
        <v>43122013600</v>
      </c>
      <c r="J292">
        <v>8</v>
      </c>
      <c r="K292" t="s">
        <v>1549</v>
      </c>
      <c r="L292">
        <v>3126</v>
      </c>
      <c r="M292" t="s">
        <v>1550</v>
      </c>
      <c r="N292" t="s">
        <v>1551</v>
      </c>
      <c r="O292">
        <v>0</v>
      </c>
      <c r="P292" t="s">
        <v>1552</v>
      </c>
      <c r="Q292">
        <v>19860601</v>
      </c>
      <c r="R292">
        <v>891018481</v>
      </c>
    </row>
    <row r="293" spans="1:18">
      <c r="A293" t="s">
        <v>1546</v>
      </c>
      <c r="B293" t="s">
        <v>1605</v>
      </c>
      <c r="C293">
        <v>201205</v>
      </c>
      <c r="D293">
        <v>31</v>
      </c>
      <c r="E293" t="s">
        <v>1555</v>
      </c>
      <c r="F293">
        <v>4906</v>
      </c>
      <c r="G293">
        <v>1642</v>
      </c>
      <c r="H293">
        <v>1551</v>
      </c>
      <c r="I293">
        <v>43122013100</v>
      </c>
      <c r="J293">
        <v>8</v>
      </c>
      <c r="K293" t="s">
        <v>1549</v>
      </c>
      <c r="L293">
        <v>3126</v>
      </c>
      <c r="M293" t="s">
        <v>1550</v>
      </c>
      <c r="N293" t="s">
        <v>1551</v>
      </c>
      <c r="O293">
        <v>0</v>
      </c>
      <c r="P293" t="s">
        <v>1552</v>
      </c>
      <c r="Q293">
        <v>19860401</v>
      </c>
      <c r="R293">
        <v>891018481</v>
      </c>
    </row>
    <row r="294" spans="1:18">
      <c r="A294" t="s">
        <v>1546</v>
      </c>
      <c r="B294" t="s">
        <v>1606</v>
      </c>
      <c r="C294">
        <v>201205</v>
      </c>
      <c r="D294">
        <v>31</v>
      </c>
      <c r="E294" t="s">
        <v>1555</v>
      </c>
      <c r="F294">
        <v>2383</v>
      </c>
      <c r="G294">
        <v>798</v>
      </c>
      <c r="H294">
        <v>4194</v>
      </c>
      <c r="I294">
        <v>43122013000</v>
      </c>
      <c r="J294">
        <v>8</v>
      </c>
      <c r="K294" t="s">
        <v>1549</v>
      </c>
      <c r="L294">
        <v>3126</v>
      </c>
      <c r="M294" t="s">
        <v>1550</v>
      </c>
      <c r="N294" t="s">
        <v>1551</v>
      </c>
      <c r="O294">
        <v>0</v>
      </c>
      <c r="P294" t="s">
        <v>1552</v>
      </c>
      <c r="Q294">
        <v>19860201</v>
      </c>
      <c r="R294">
        <v>891018481</v>
      </c>
    </row>
    <row r="295" spans="1:18">
      <c r="A295" t="s">
        <v>1546</v>
      </c>
      <c r="B295" t="s">
        <v>1617</v>
      </c>
      <c r="C295">
        <v>201205</v>
      </c>
      <c r="D295">
        <v>31</v>
      </c>
      <c r="E295" t="s">
        <v>1555</v>
      </c>
      <c r="F295">
        <v>1349</v>
      </c>
      <c r="G295">
        <v>452</v>
      </c>
      <c r="H295">
        <v>1523</v>
      </c>
      <c r="I295">
        <v>43122014200</v>
      </c>
      <c r="J295">
        <v>8</v>
      </c>
      <c r="K295" t="s">
        <v>1549</v>
      </c>
      <c r="L295">
        <v>3126</v>
      </c>
      <c r="M295" t="s">
        <v>1550</v>
      </c>
      <c r="N295" t="s">
        <v>1551</v>
      </c>
      <c r="O295">
        <v>0</v>
      </c>
      <c r="P295" t="s">
        <v>1552</v>
      </c>
      <c r="Q295">
        <v>19861101</v>
      </c>
      <c r="R295">
        <v>891018481</v>
      </c>
    </row>
    <row r="296" spans="1:18">
      <c r="A296" t="s">
        <v>1546</v>
      </c>
      <c r="B296" t="s">
        <v>1620</v>
      </c>
      <c r="C296">
        <v>201205</v>
      </c>
      <c r="D296">
        <v>31</v>
      </c>
      <c r="E296" t="s">
        <v>1555</v>
      </c>
      <c r="F296">
        <v>2453</v>
      </c>
      <c r="G296">
        <v>821</v>
      </c>
      <c r="H296">
        <v>6004</v>
      </c>
      <c r="I296">
        <v>43122013201</v>
      </c>
      <c r="J296">
        <v>8</v>
      </c>
      <c r="K296" t="s">
        <v>1549</v>
      </c>
      <c r="L296">
        <v>3126</v>
      </c>
      <c r="M296" t="s">
        <v>1550</v>
      </c>
      <c r="N296" t="s">
        <v>1551</v>
      </c>
      <c r="O296">
        <v>0</v>
      </c>
      <c r="P296" t="s">
        <v>1552</v>
      </c>
      <c r="Q296">
        <v>19970731</v>
      </c>
      <c r="R296">
        <v>891018481</v>
      </c>
    </row>
    <row r="297" spans="1:18">
      <c r="A297" t="s">
        <v>1546</v>
      </c>
      <c r="B297" t="s">
        <v>1607</v>
      </c>
      <c r="C297">
        <v>201205</v>
      </c>
      <c r="D297">
        <v>31</v>
      </c>
      <c r="E297" t="s">
        <v>1555</v>
      </c>
      <c r="F297">
        <v>2313</v>
      </c>
      <c r="G297">
        <v>774</v>
      </c>
      <c r="H297">
        <v>8417</v>
      </c>
      <c r="I297">
        <v>43122014300</v>
      </c>
      <c r="J297">
        <v>8</v>
      </c>
      <c r="K297" t="s">
        <v>1549</v>
      </c>
      <c r="L297">
        <v>3126</v>
      </c>
      <c r="M297" t="s">
        <v>1550</v>
      </c>
      <c r="N297" t="s">
        <v>1551</v>
      </c>
      <c r="O297">
        <v>0</v>
      </c>
      <c r="P297" t="s">
        <v>1552</v>
      </c>
      <c r="Q297">
        <v>19861201</v>
      </c>
      <c r="R297">
        <v>891018481</v>
      </c>
    </row>
    <row r="298" spans="1:18">
      <c r="A298" t="s">
        <v>1546</v>
      </c>
      <c r="B298" t="s">
        <v>1609</v>
      </c>
      <c r="C298">
        <v>201205</v>
      </c>
      <c r="D298">
        <v>31</v>
      </c>
      <c r="E298" t="s">
        <v>1555</v>
      </c>
      <c r="F298">
        <v>6466</v>
      </c>
      <c r="G298">
        <v>2164</v>
      </c>
      <c r="H298">
        <v>7584</v>
      </c>
      <c r="I298">
        <v>43122013800</v>
      </c>
      <c r="J298">
        <v>8</v>
      </c>
      <c r="K298" t="s">
        <v>1549</v>
      </c>
      <c r="L298">
        <v>3126</v>
      </c>
      <c r="M298" t="s">
        <v>1550</v>
      </c>
      <c r="N298" t="s">
        <v>1551</v>
      </c>
      <c r="O298">
        <v>0</v>
      </c>
      <c r="P298" t="s">
        <v>1552</v>
      </c>
      <c r="Q298">
        <v>19860901</v>
      </c>
      <c r="R298">
        <v>891018481</v>
      </c>
    </row>
    <row r="299" spans="1:18">
      <c r="A299" t="s">
        <v>1546</v>
      </c>
      <c r="B299" t="s">
        <v>1610</v>
      </c>
      <c r="C299">
        <v>201205</v>
      </c>
      <c r="D299">
        <v>31</v>
      </c>
      <c r="E299" t="s">
        <v>1555</v>
      </c>
      <c r="F299">
        <v>2225</v>
      </c>
      <c r="G299">
        <v>745</v>
      </c>
      <c r="H299">
        <v>4280</v>
      </c>
      <c r="I299">
        <v>43122014400</v>
      </c>
      <c r="J299">
        <v>8</v>
      </c>
      <c r="K299" t="s">
        <v>1549</v>
      </c>
      <c r="L299">
        <v>3126</v>
      </c>
      <c r="M299" t="s">
        <v>1550</v>
      </c>
      <c r="N299" t="s">
        <v>1551</v>
      </c>
      <c r="O299">
        <v>0</v>
      </c>
      <c r="P299" t="s">
        <v>1552</v>
      </c>
      <c r="Q299">
        <v>19870201</v>
      </c>
      <c r="R299">
        <v>891018481</v>
      </c>
    </row>
    <row r="300" spans="1:18">
      <c r="A300" t="s">
        <v>1546</v>
      </c>
      <c r="B300" t="s">
        <v>1611</v>
      </c>
      <c r="C300">
        <v>201205</v>
      </c>
      <c r="D300">
        <v>31</v>
      </c>
      <c r="E300" t="s">
        <v>1555</v>
      </c>
      <c r="F300">
        <v>3259</v>
      </c>
      <c r="G300">
        <v>1091</v>
      </c>
      <c r="H300">
        <v>6808</v>
      </c>
      <c r="I300">
        <v>43122014000</v>
      </c>
      <c r="J300">
        <v>8</v>
      </c>
      <c r="K300" t="s">
        <v>1549</v>
      </c>
      <c r="L300">
        <v>3126</v>
      </c>
      <c r="M300" t="s">
        <v>1550</v>
      </c>
      <c r="N300" t="s">
        <v>1551</v>
      </c>
      <c r="O300">
        <v>0</v>
      </c>
      <c r="P300" t="s">
        <v>1552</v>
      </c>
      <c r="Q300">
        <v>19860901</v>
      </c>
      <c r="R300">
        <v>891018481</v>
      </c>
    </row>
    <row r="301" spans="1:18">
      <c r="A301" t="s">
        <v>1546</v>
      </c>
      <c r="B301" t="s">
        <v>1612</v>
      </c>
      <c r="C301">
        <v>201205</v>
      </c>
      <c r="D301">
        <v>31</v>
      </c>
      <c r="E301" t="s">
        <v>1555</v>
      </c>
      <c r="F301">
        <v>4398</v>
      </c>
      <c r="G301">
        <v>1472</v>
      </c>
      <c r="H301">
        <v>2413</v>
      </c>
      <c r="I301">
        <v>43122014500</v>
      </c>
      <c r="J301">
        <v>8</v>
      </c>
      <c r="K301" t="s">
        <v>1549</v>
      </c>
      <c r="L301">
        <v>3126</v>
      </c>
      <c r="M301" t="s">
        <v>1550</v>
      </c>
      <c r="N301" t="s">
        <v>1551</v>
      </c>
      <c r="O301">
        <v>0</v>
      </c>
      <c r="P301" t="s">
        <v>1552</v>
      </c>
      <c r="Q301">
        <v>19870601</v>
      </c>
      <c r="R301">
        <v>891018481</v>
      </c>
    </row>
    <row r="302" spans="1:18">
      <c r="A302" t="s">
        <v>1546</v>
      </c>
      <c r="B302" t="s">
        <v>1613</v>
      </c>
      <c r="C302">
        <v>201205</v>
      </c>
      <c r="D302">
        <v>31</v>
      </c>
      <c r="E302" t="s">
        <v>1555</v>
      </c>
      <c r="F302">
        <v>999</v>
      </c>
      <c r="G302">
        <v>334</v>
      </c>
      <c r="H302">
        <v>0</v>
      </c>
      <c r="I302">
        <v>43122014900</v>
      </c>
      <c r="J302">
        <v>8</v>
      </c>
      <c r="K302" t="s">
        <v>1549</v>
      </c>
      <c r="L302">
        <v>3126</v>
      </c>
      <c r="M302" t="s">
        <v>1550</v>
      </c>
      <c r="N302" t="s">
        <v>1551</v>
      </c>
      <c r="O302">
        <v>0</v>
      </c>
      <c r="P302" t="s">
        <v>1552</v>
      </c>
      <c r="Q302">
        <v>19870301</v>
      </c>
      <c r="R302">
        <v>891018481</v>
      </c>
    </row>
    <row r="303" spans="1:18">
      <c r="A303" t="s">
        <v>1546</v>
      </c>
      <c r="B303" t="s">
        <v>1624</v>
      </c>
      <c r="C303">
        <v>201205</v>
      </c>
      <c r="D303">
        <v>9</v>
      </c>
      <c r="E303" t="s">
        <v>1555</v>
      </c>
      <c r="F303">
        <v>305</v>
      </c>
      <c r="G303">
        <v>102</v>
      </c>
      <c r="H303">
        <v>4504</v>
      </c>
      <c r="I303">
        <v>43122015100</v>
      </c>
      <c r="J303">
        <v>8</v>
      </c>
      <c r="K303" t="s">
        <v>1549</v>
      </c>
      <c r="L303">
        <v>3126</v>
      </c>
      <c r="M303" t="s">
        <v>1550</v>
      </c>
      <c r="N303" t="s">
        <v>1551</v>
      </c>
      <c r="O303">
        <v>0</v>
      </c>
      <c r="P303" t="s">
        <v>1552</v>
      </c>
      <c r="Q303">
        <v>19870501</v>
      </c>
      <c r="R303">
        <v>891018481</v>
      </c>
    </row>
    <row r="304" spans="1:18">
      <c r="A304" t="s">
        <v>1546</v>
      </c>
      <c r="B304" t="s">
        <v>1619</v>
      </c>
      <c r="C304">
        <v>201205</v>
      </c>
      <c r="D304">
        <v>31</v>
      </c>
      <c r="E304" t="s">
        <v>1555</v>
      </c>
      <c r="F304">
        <v>841</v>
      </c>
      <c r="G304">
        <v>282</v>
      </c>
      <c r="H304">
        <v>18299</v>
      </c>
      <c r="I304">
        <v>43122015500</v>
      </c>
      <c r="J304">
        <v>8</v>
      </c>
      <c r="K304" t="s">
        <v>1549</v>
      </c>
      <c r="L304">
        <v>3126</v>
      </c>
      <c r="M304" t="s">
        <v>1550</v>
      </c>
      <c r="N304" t="s">
        <v>1551</v>
      </c>
      <c r="O304">
        <v>0</v>
      </c>
      <c r="P304" t="s">
        <v>1552</v>
      </c>
      <c r="Q304">
        <v>19871001</v>
      </c>
      <c r="R304">
        <v>891018481</v>
      </c>
    </row>
    <row r="305" spans="1:18">
      <c r="A305" t="s">
        <v>1546</v>
      </c>
      <c r="B305" t="s">
        <v>1614</v>
      </c>
      <c r="C305">
        <v>201205</v>
      </c>
      <c r="D305">
        <v>31</v>
      </c>
      <c r="E305" t="s">
        <v>1555</v>
      </c>
      <c r="F305">
        <v>1051</v>
      </c>
      <c r="G305">
        <v>352</v>
      </c>
      <c r="H305">
        <v>6033</v>
      </c>
      <c r="I305">
        <v>43122015600</v>
      </c>
      <c r="J305">
        <v>8</v>
      </c>
      <c r="K305" t="s">
        <v>1549</v>
      </c>
      <c r="L305">
        <v>3126</v>
      </c>
      <c r="M305" t="s">
        <v>1550</v>
      </c>
      <c r="N305" t="s">
        <v>1551</v>
      </c>
      <c r="O305">
        <v>0</v>
      </c>
      <c r="P305" t="s">
        <v>1552</v>
      </c>
      <c r="Q305">
        <v>19910801</v>
      </c>
      <c r="R305">
        <v>891018481</v>
      </c>
    </row>
    <row r="306" spans="1:18">
      <c r="A306" t="s">
        <v>1546</v>
      </c>
      <c r="B306" t="s">
        <v>1615</v>
      </c>
      <c r="C306">
        <v>201205</v>
      </c>
      <c r="D306">
        <v>31</v>
      </c>
      <c r="E306" t="s">
        <v>1555</v>
      </c>
      <c r="F306">
        <v>4065</v>
      </c>
      <c r="G306">
        <v>1361</v>
      </c>
      <c r="H306">
        <v>8503</v>
      </c>
      <c r="I306">
        <v>43122016000</v>
      </c>
      <c r="J306">
        <v>8</v>
      </c>
      <c r="K306" t="s">
        <v>1561</v>
      </c>
      <c r="L306">
        <v>3126</v>
      </c>
      <c r="M306" t="s">
        <v>1550</v>
      </c>
      <c r="N306" t="s">
        <v>1551</v>
      </c>
      <c r="O306">
        <v>0</v>
      </c>
      <c r="P306" t="s">
        <v>1552</v>
      </c>
      <c r="Q306">
        <v>19940101</v>
      </c>
      <c r="R306">
        <v>891018481</v>
      </c>
    </row>
    <row r="307" spans="1:18">
      <c r="A307" t="s">
        <v>1546</v>
      </c>
      <c r="B307" t="s">
        <v>1621</v>
      </c>
      <c r="C307">
        <v>201205</v>
      </c>
      <c r="D307">
        <v>31</v>
      </c>
      <c r="E307" t="s">
        <v>1555</v>
      </c>
      <c r="F307">
        <v>4118</v>
      </c>
      <c r="G307">
        <v>1378</v>
      </c>
      <c r="H307">
        <v>89486</v>
      </c>
      <c r="I307">
        <v>43122016400</v>
      </c>
      <c r="J307">
        <v>8</v>
      </c>
      <c r="K307" t="s">
        <v>1549</v>
      </c>
      <c r="L307">
        <v>3126</v>
      </c>
      <c r="M307" t="s">
        <v>1550</v>
      </c>
      <c r="N307" t="s">
        <v>1551</v>
      </c>
      <c r="O307">
        <v>0</v>
      </c>
      <c r="P307" t="s">
        <v>1552</v>
      </c>
      <c r="Q307">
        <v>19960401</v>
      </c>
      <c r="R307">
        <v>891018481</v>
      </c>
    </row>
    <row r="308" spans="1:18">
      <c r="A308" t="s">
        <v>1546</v>
      </c>
      <c r="B308" t="s">
        <v>1616</v>
      </c>
      <c r="C308">
        <v>201205</v>
      </c>
      <c r="D308">
        <v>31</v>
      </c>
      <c r="E308" t="s">
        <v>1555</v>
      </c>
      <c r="F308">
        <v>3258</v>
      </c>
      <c r="G308">
        <v>1089</v>
      </c>
      <c r="H308">
        <v>3850</v>
      </c>
      <c r="I308">
        <v>43122016500</v>
      </c>
      <c r="J308">
        <v>8</v>
      </c>
      <c r="K308" t="s">
        <v>1549</v>
      </c>
      <c r="L308">
        <v>3126</v>
      </c>
      <c r="M308" t="s">
        <v>1550</v>
      </c>
      <c r="N308" t="s">
        <v>1551</v>
      </c>
      <c r="O308">
        <v>0</v>
      </c>
      <c r="P308" t="s">
        <v>1552</v>
      </c>
      <c r="Q308">
        <v>19960401</v>
      </c>
      <c r="R308">
        <v>891018481</v>
      </c>
    </row>
    <row r="309" spans="1:18">
      <c r="A309" t="s">
        <v>1553</v>
      </c>
      <c r="B309" t="s">
        <v>1554</v>
      </c>
      <c r="C309">
        <v>201206</v>
      </c>
      <c r="D309">
        <v>29</v>
      </c>
      <c r="E309" t="s">
        <v>1555</v>
      </c>
      <c r="F309">
        <v>2012</v>
      </c>
      <c r="G309">
        <v>1104</v>
      </c>
      <c r="H309">
        <v>507</v>
      </c>
      <c r="I309">
        <v>43122008700</v>
      </c>
      <c r="J309">
        <v>8</v>
      </c>
      <c r="K309" t="s">
        <v>1556</v>
      </c>
      <c r="L309">
        <v>2531</v>
      </c>
      <c r="M309" t="s">
        <v>1557</v>
      </c>
      <c r="N309" t="s">
        <v>1551</v>
      </c>
      <c r="O309">
        <v>0</v>
      </c>
      <c r="P309" t="s">
        <v>1552</v>
      </c>
      <c r="Q309">
        <v>19840101</v>
      </c>
      <c r="R309">
        <v>891018481</v>
      </c>
    </row>
    <row r="310" spans="1:18">
      <c r="A310" t="s">
        <v>1553</v>
      </c>
      <c r="B310" t="s">
        <v>1558</v>
      </c>
      <c r="C310">
        <v>201206</v>
      </c>
      <c r="D310">
        <v>29</v>
      </c>
      <c r="E310" t="s">
        <v>1555</v>
      </c>
      <c r="F310">
        <v>666</v>
      </c>
      <c r="G310">
        <v>365</v>
      </c>
      <c r="H310">
        <v>16</v>
      </c>
      <c r="I310">
        <v>43122008800</v>
      </c>
      <c r="J310">
        <v>8</v>
      </c>
      <c r="K310" t="s">
        <v>1556</v>
      </c>
      <c r="L310">
        <v>2531</v>
      </c>
      <c r="M310" t="s">
        <v>1557</v>
      </c>
      <c r="N310" t="s">
        <v>1551</v>
      </c>
      <c r="O310">
        <v>0</v>
      </c>
      <c r="P310" t="s">
        <v>1552</v>
      </c>
      <c r="Q310">
        <v>19840201</v>
      </c>
      <c r="R310">
        <v>891018481</v>
      </c>
    </row>
    <row r="311" spans="1:18">
      <c r="A311" t="s">
        <v>1553</v>
      </c>
      <c r="B311" t="s">
        <v>1559</v>
      </c>
      <c r="C311">
        <v>201206</v>
      </c>
      <c r="D311">
        <v>29</v>
      </c>
      <c r="E311" t="s">
        <v>1555</v>
      </c>
      <c r="F311">
        <v>1288</v>
      </c>
      <c r="G311">
        <v>705</v>
      </c>
      <c r="H311">
        <v>98</v>
      </c>
      <c r="I311">
        <v>43122009000</v>
      </c>
      <c r="J311">
        <v>8</v>
      </c>
      <c r="K311" t="s">
        <v>1556</v>
      </c>
      <c r="L311">
        <v>2531</v>
      </c>
      <c r="M311" t="s">
        <v>1557</v>
      </c>
      <c r="N311" t="s">
        <v>1551</v>
      </c>
      <c r="O311">
        <v>0</v>
      </c>
      <c r="P311" t="s">
        <v>1552</v>
      </c>
      <c r="Q311">
        <v>19840301</v>
      </c>
      <c r="R311">
        <v>891018481</v>
      </c>
    </row>
    <row r="312" spans="1:18">
      <c r="A312" t="s">
        <v>1553</v>
      </c>
      <c r="B312" t="s">
        <v>1560</v>
      </c>
      <c r="C312">
        <v>201206</v>
      </c>
      <c r="D312">
        <v>29</v>
      </c>
      <c r="E312" t="s">
        <v>1555</v>
      </c>
      <c r="F312">
        <v>445</v>
      </c>
      <c r="G312">
        <v>244</v>
      </c>
      <c r="H312">
        <v>7038</v>
      </c>
      <c r="I312">
        <v>43122009100</v>
      </c>
      <c r="J312">
        <v>8</v>
      </c>
      <c r="K312" t="s">
        <v>1561</v>
      </c>
      <c r="L312">
        <v>2531</v>
      </c>
      <c r="M312" t="s">
        <v>1557</v>
      </c>
      <c r="N312" t="s">
        <v>1551</v>
      </c>
      <c r="O312">
        <v>0</v>
      </c>
      <c r="P312" t="s">
        <v>1552</v>
      </c>
      <c r="Q312">
        <v>19840401</v>
      </c>
      <c r="R312">
        <v>891018481</v>
      </c>
    </row>
    <row r="313" spans="1:18">
      <c r="A313" t="s">
        <v>1553</v>
      </c>
      <c r="B313" t="s">
        <v>1562</v>
      </c>
      <c r="C313">
        <v>201206</v>
      </c>
      <c r="D313">
        <v>29</v>
      </c>
      <c r="E313" t="s">
        <v>1555</v>
      </c>
      <c r="F313">
        <v>1345</v>
      </c>
      <c r="G313">
        <v>736</v>
      </c>
      <c r="H313">
        <v>9569</v>
      </c>
      <c r="I313">
        <v>43122009300</v>
      </c>
      <c r="J313">
        <v>8</v>
      </c>
      <c r="K313" t="s">
        <v>1561</v>
      </c>
      <c r="L313">
        <v>2531</v>
      </c>
      <c r="M313" t="s">
        <v>1557</v>
      </c>
      <c r="N313" t="s">
        <v>1551</v>
      </c>
      <c r="O313">
        <v>0</v>
      </c>
      <c r="P313" t="s">
        <v>1552</v>
      </c>
      <c r="Q313">
        <v>19840701</v>
      </c>
      <c r="R313">
        <v>891018481</v>
      </c>
    </row>
    <row r="314" spans="1:18">
      <c r="A314" t="s">
        <v>1553</v>
      </c>
      <c r="B314" t="s">
        <v>1618</v>
      </c>
      <c r="C314">
        <v>201206</v>
      </c>
      <c r="D314">
        <v>29</v>
      </c>
      <c r="E314" t="s">
        <v>1555</v>
      </c>
      <c r="F314">
        <v>737</v>
      </c>
      <c r="G314">
        <v>404</v>
      </c>
      <c r="H314">
        <v>1086</v>
      </c>
      <c r="I314">
        <v>43122009500</v>
      </c>
      <c r="J314">
        <v>8</v>
      </c>
      <c r="K314" t="s">
        <v>1561</v>
      </c>
      <c r="L314">
        <v>2531</v>
      </c>
      <c r="M314" t="s">
        <v>1557</v>
      </c>
      <c r="N314" t="s">
        <v>1551</v>
      </c>
      <c r="O314">
        <v>0</v>
      </c>
      <c r="P314" t="s">
        <v>1552</v>
      </c>
      <c r="Q314">
        <v>19840801</v>
      </c>
      <c r="R314">
        <v>891018481</v>
      </c>
    </row>
    <row r="315" spans="1:18">
      <c r="A315" t="s">
        <v>1553</v>
      </c>
      <c r="B315" t="s">
        <v>1563</v>
      </c>
      <c r="C315">
        <v>201206</v>
      </c>
      <c r="D315">
        <v>29</v>
      </c>
      <c r="E315" t="s">
        <v>1555</v>
      </c>
      <c r="F315">
        <v>515</v>
      </c>
      <c r="G315">
        <v>282</v>
      </c>
      <c r="H315">
        <v>373</v>
      </c>
      <c r="I315">
        <v>43122009700</v>
      </c>
      <c r="J315">
        <v>8</v>
      </c>
      <c r="K315" t="s">
        <v>1561</v>
      </c>
      <c r="L315">
        <v>2531</v>
      </c>
      <c r="M315" t="s">
        <v>1557</v>
      </c>
      <c r="N315" t="s">
        <v>1551</v>
      </c>
      <c r="O315">
        <v>0</v>
      </c>
      <c r="P315" t="s">
        <v>1552</v>
      </c>
      <c r="Q315">
        <v>19840901</v>
      </c>
      <c r="R315">
        <v>891018481</v>
      </c>
    </row>
    <row r="316" spans="1:18">
      <c r="A316" t="s">
        <v>1553</v>
      </c>
      <c r="B316" t="s">
        <v>1564</v>
      </c>
      <c r="C316">
        <v>201206</v>
      </c>
      <c r="D316">
        <v>29</v>
      </c>
      <c r="E316" t="s">
        <v>1555</v>
      </c>
      <c r="F316">
        <v>1066</v>
      </c>
      <c r="G316">
        <v>585</v>
      </c>
      <c r="H316">
        <v>17</v>
      </c>
      <c r="I316">
        <v>43122009800</v>
      </c>
      <c r="J316">
        <v>8</v>
      </c>
      <c r="K316" t="s">
        <v>1561</v>
      </c>
      <c r="L316">
        <v>2531</v>
      </c>
      <c r="M316" t="s">
        <v>1557</v>
      </c>
      <c r="N316" t="s">
        <v>1551</v>
      </c>
      <c r="O316">
        <v>0</v>
      </c>
      <c r="P316" t="s">
        <v>1552</v>
      </c>
      <c r="Q316">
        <v>19840901</v>
      </c>
      <c r="R316">
        <v>891018481</v>
      </c>
    </row>
    <row r="317" spans="1:18">
      <c r="A317" t="s">
        <v>1553</v>
      </c>
      <c r="B317" t="s">
        <v>1565</v>
      </c>
      <c r="C317">
        <v>201206</v>
      </c>
      <c r="D317">
        <v>29</v>
      </c>
      <c r="E317" t="s">
        <v>1555</v>
      </c>
      <c r="F317">
        <v>88</v>
      </c>
      <c r="G317">
        <v>48</v>
      </c>
      <c r="H317">
        <v>128</v>
      </c>
      <c r="I317">
        <v>43122010000</v>
      </c>
      <c r="J317">
        <v>8</v>
      </c>
      <c r="K317" t="s">
        <v>1556</v>
      </c>
      <c r="L317">
        <v>2531</v>
      </c>
      <c r="M317" t="s">
        <v>1557</v>
      </c>
      <c r="N317" t="s">
        <v>1551</v>
      </c>
      <c r="O317">
        <v>0</v>
      </c>
      <c r="P317" t="s">
        <v>1552</v>
      </c>
      <c r="Q317">
        <v>19841001</v>
      </c>
      <c r="R317">
        <v>891018481</v>
      </c>
    </row>
    <row r="318" spans="1:18">
      <c r="A318" t="s">
        <v>1553</v>
      </c>
      <c r="B318" t="s">
        <v>1566</v>
      </c>
      <c r="C318">
        <v>201206</v>
      </c>
      <c r="D318">
        <v>29</v>
      </c>
      <c r="E318" t="s">
        <v>1555</v>
      </c>
      <c r="F318">
        <v>1468</v>
      </c>
      <c r="G318">
        <v>803</v>
      </c>
      <c r="H318">
        <v>18</v>
      </c>
      <c r="I318">
        <v>43122010200</v>
      </c>
      <c r="J318">
        <v>8</v>
      </c>
      <c r="K318" t="s">
        <v>1561</v>
      </c>
      <c r="L318">
        <v>2531</v>
      </c>
      <c r="M318" t="s">
        <v>1557</v>
      </c>
      <c r="N318" t="s">
        <v>1551</v>
      </c>
      <c r="O318">
        <v>0</v>
      </c>
      <c r="P318" t="s">
        <v>1552</v>
      </c>
      <c r="Q318">
        <v>19841201</v>
      </c>
      <c r="R318">
        <v>891018481</v>
      </c>
    </row>
    <row r="319" spans="1:18">
      <c r="A319" t="s">
        <v>1553</v>
      </c>
      <c r="B319" t="s">
        <v>1567</v>
      </c>
      <c r="C319">
        <v>201206</v>
      </c>
      <c r="D319">
        <v>29</v>
      </c>
      <c r="E319" t="s">
        <v>1555</v>
      </c>
      <c r="F319">
        <v>782</v>
      </c>
      <c r="G319">
        <v>428</v>
      </c>
      <c r="H319">
        <v>19</v>
      </c>
      <c r="I319">
        <v>43122010500</v>
      </c>
      <c r="J319">
        <v>8</v>
      </c>
      <c r="K319" t="s">
        <v>1561</v>
      </c>
      <c r="L319">
        <v>2531</v>
      </c>
      <c r="M319" t="s">
        <v>1557</v>
      </c>
      <c r="N319" t="s">
        <v>1551</v>
      </c>
      <c r="O319">
        <v>0</v>
      </c>
      <c r="P319" t="s">
        <v>1552</v>
      </c>
      <c r="Q319">
        <v>19850201</v>
      </c>
      <c r="R319">
        <v>891018481</v>
      </c>
    </row>
    <row r="320" spans="1:18">
      <c r="A320" t="s">
        <v>1553</v>
      </c>
      <c r="B320" t="s">
        <v>1568</v>
      </c>
      <c r="C320">
        <v>201206</v>
      </c>
      <c r="D320">
        <v>29</v>
      </c>
      <c r="E320" t="s">
        <v>1555</v>
      </c>
      <c r="F320">
        <v>751</v>
      </c>
      <c r="G320">
        <v>412</v>
      </c>
      <c r="H320">
        <v>24</v>
      </c>
      <c r="I320">
        <v>43122011400</v>
      </c>
      <c r="J320">
        <v>8</v>
      </c>
      <c r="K320" t="s">
        <v>1556</v>
      </c>
      <c r="L320">
        <v>2531</v>
      </c>
      <c r="M320" t="s">
        <v>1557</v>
      </c>
      <c r="N320" t="s">
        <v>1551</v>
      </c>
      <c r="O320">
        <v>0</v>
      </c>
      <c r="P320" t="s">
        <v>1552</v>
      </c>
      <c r="Q320">
        <v>19850401</v>
      </c>
      <c r="R320">
        <v>891018481</v>
      </c>
    </row>
    <row r="321" spans="1:18">
      <c r="A321" t="s">
        <v>1553</v>
      </c>
      <c r="B321" t="s">
        <v>1569</v>
      </c>
      <c r="C321">
        <v>201206</v>
      </c>
      <c r="D321">
        <v>29</v>
      </c>
      <c r="E321" t="s">
        <v>1555</v>
      </c>
      <c r="F321">
        <v>274</v>
      </c>
      <c r="G321">
        <v>150</v>
      </c>
      <c r="H321">
        <v>5</v>
      </c>
      <c r="I321">
        <v>43122011500</v>
      </c>
      <c r="J321">
        <v>8</v>
      </c>
      <c r="K321" t="s">
        <v>1561</v>
      </c>
      <c r="L321">
        <v>2531</v>
      </c>
      <c r="M321" t="s">
        <v>1557</v>
      </c>
      <c r="N321" t="s">
        <v>1551</v>
      </c>
      <c r="O321">
        <v>0</v>
      </c>
      <c r="P321" t="s">
        <v>1552</v>
      </c>
      <c r="Q321">
        <v>19850501</v>
      </c>
      <c r="R321">
        <v>891018481</v>
      </c>
    </row>
    <row r="322" spans="1:18">
      <c r="A322" t="s">
        <v>1553</v>
      </c>
      <c r="B322" t="s">
        <v>1570</v>
      </c>
      <c r="C322">
        <v>201206</v>
      </c>
      <c r="D322">
        <v>29</v>
      </c>
      <c r="E322" t="s">
        <v>1555</v>
      </c>
      <c r="F322">
        <v>1488</v>
      </c>
      <c r="G322">
        <v>816</v>
      </c>
      <c r="H322">
        <v>337</v>
      </c>
      <c r="I322">
        <v>43122011800</v>
      </c>
      <c r="J322">
        <v>8</v>
      </c>
      <c r="K322" t="s">
        <v>1556</v>
      </c>
      <c r="L322">
        <v>2531</v>
      </c>
      <c r="M322" t="s">
        <v>1557</v>
      </c>
      <c r="N322" t="s">
        <v>1551</v>
      </c>
      <c r="O322">
        <v>0</v>
      </c>
      <c r="P322" t="s">
        <v>1552</v>
      </c>
      <c r="Q322">
        <v>19850701</v>
      </c>
      <c r="R322">
        <v>891018481</v>
      </c>
    </row>
    <row r="323" spans="1:18">
      <c r="A323" t="s">
        <v>1553</v>
      </c>
      <c r="B323" t="s">
        <v>1571</v>
      </c>
      <c r="C323">
        <v>201206</v>
      </c>
      <c r="D323">
        <v>24</v>
      </c>
      <c r="E323" t="s">
        <v>1555</v>
      </c>
      <c r="F323">
        <v>151</v>
      </c>
      <c r="G323">
        <v>83</v>
      </c>
      <c r="H323">
        <v>17734</v>
      </c>
      <c r="I323">
        <v>43122012300</v>
      </c>
      <c r="J323">
        <v>8</v>
      </c>
      <c r="K323" t="s">
        <v>1561</v>
      </c>
      <c r="L323">
        <v>2531</v>
      </c>
      <c r="M323" t="s">
        <v>1557</v>
      </c>
      <c r="N323" t="s">
        <v>1551</v>
      </c>
      <c r="O323">
        <v>0</v>
      </c>
      <c r="P323" t="s">
        <v>1552</v>
      </c>
      <c r="Q323">
        <v>19850801</v>
      </c>
      <c r="R323">
        <v>891018481</v>
      </c>
    </row>
    <row r="324" spans="1:18">
      <c r="A324" t="s">
        <v>1572</v>
      </c>
      <c r="B324" t="s">
        <v>1573</v>
      </c>
      <c r="C324">
        <v>201206</v>
      </c>
      <c r="D324">
        <v>9</v>
      </c>
      <c r="E324" t="s">
        <v>1555</v>
      </c>
      <c r="F324">
        <v>982</v>
      </c>
      <c r="G324">
        <v>308</v>
      </c>
      <c r="H324">
        <v>6442</v>
      </c>
      <c r="I324">
        <v>43122002500</v>
      </c>
      <c r="J324">
        <v>8</v>
      </c>
      <c r="K324" t="s">
        <v>1561</v>
      </c>
      <c r="L324">
        <v>3126</v>
      </c>
      <c r="M324" t="s">
        <v>1550</v>
      </c>
      <c r="N324" t="s">
        <v>1551</v>
      </c>
      <c r="O324">
        <v>0</v>
      </c>
      <c r="P324" t="s">
        <v>1574</v>
      </c>
      <c r="Q324">
        <v>19840101</v>
      </c>
      <c r="R324">
        <v>891018481</v>
      </c>
    </row>
    <row r="325" spans="1:18">
      <c r="A325" t="s">
        <v>1572</v>
      </c>
      <c r="B325" t="s">
        <v>1575</v>
      </c>
      <c r="C325">
        <v>201206</v>
      </c>
      <c r="D325">
        <v>30</v>
      </c>
      <c r="E325" t="s">
        <v>1555</v>
      </c>
      <c r="F325">
        <v>1756</v>
      </c>
      <c r="G325">
        <v>651</v>
      </c>
      <c r="H325">
        <v>10577</v>
      </c>
      <c r="I325">
        <v>43122004100</v>
      </c>
      <c r="J325">
        <v>8</v>
      </c>
      <c r="K325" t="s">
        <v>1561</v>
      </c>
      <c r="L325">
        <v>3126</v>
      </c>
      <c r="M325" t="s">
        <v>1550</v>
      </c>
      <c r="N325" t="s">
        <v>1551</v>
      </c>
      <c r="O325">
        <v>0</v>
      </c>
      <c r="P325" t="s">
        <v>1552</v>
      </c>
      <c r="Q325">
        <v>19810901</v>
      </c>
      <c r="R325">
        <v>891018481</v>
      </c>
    </row>
    <row r="326" spans="1:18">
      <c r="A326" t="s">
        <v>1572</v>
      </c>
      <c r="B326" t="s">
        <v>1576</v>
      </c>
      <c r="C326">
        <v>201206</v>
      </c>
      <c r="D326">
        <v>30</v>
      </c>
      <c r="E326" t="s">
        <v>1555</v>
      </c>
      <c r="F326">
        <v>536</v>
      </c>
      <c r="G326">
        <v>137</v>
      </c>
      <c r="H326">
        <v>604</v>
      </c>
      <c r="I326">
        <v>43122003900</v>
      </c>
      <c r="J326">
        <v>8</v>
      </c>
      <c r="K326" t="s">
        <v>1561</v>
      </c>
      <c r="L326">
        <v>3126</v>
      </c>
      <c r="M326" t="s">
        <v>1550</v>
      </c>
      <c r="N326" t="s">
        <v>1551</v>
      </c>
      <c r="O326">
        <v>0</v>
      </c>
      <c r="P326" t="s">
        <v>1552</v>
      </c>
      <c r="Q326">
        <v>19820401</v>
      </c>
      <c r="R326">
        <v>891018481</v>
      </c>
    </row>
    <row r="327" spans="1:18">
      <c r="A327" t="s">
        <v>1572</v>
      </c>
      <c r="B327" t="s">
        <v>1577</v>
      </c>
      <c r="C327">
        <v>201206</v>
      </c>
      <c r="D327">
        <v>30</v>
      </c>
      <c r="E327" t="s">
        <v>1555</v>
      </c>
      <c r="F327">
        <v>2291</v>
      </c>
      <c r="G327">
        <v>206</v>
      </c>
      <c r="H327">
        <v>3098</v>
      </c>
      <c r="I327">
        <v>43122004400</v>
      </c>
      <c r="J327">
        <v>8</v>
      </c>
      <c r="K327" t="s">
        <v>1561</v>
      </c>
      <c r="L327">
        <v>3126</v>
      </c>
      <c r="M327" t="s">
        <v>1550</v>
      </c>
      <c r="N327" t="s">
        <v>1551</v>
      </c>
      <c r="O327">
        <v>0</v>
      </c>
      <c r="P327" t="s">
        <v>1552</v>
      </c>
      <c r="Q327">
        <v>19810801</v>
      </c>
      <c r="R327">
        <v>891018481</v>
      </c>
    </row>
    <row r="328" spans="1:18">
      <c r="A328" t="s">
        <v>1572</v>
      </c>
      <c r="B328" t="s">
        <v>1578</v>
      </c>
      <c r="C328">
        <v>201206</v>
      </c>
      <c r="D328">
        <v>30</v>
      </c>
      <c r="E328" t="s">
        <v>1555</v>
      </c>
      <c r="F328">
        <v>1012</v>
      </c>
      <c r="G328">
        <v>103</v>
      </c>
      <c r="H328">
        <v>3532</v>
      </c>
      <c r="I328">
        <v>43122004700</v>
      </c>
      <c r="J328">
        <v>8</v>
      </c>
      <c r="K328" t="s">
        <v>1561</v>
      </c>
      <c r="L328">
        <v>3126</v>
      </c>
      <c r="M328" t="s">
        <v>1550</v>
      </c>
      <c r="N328" t="s">
        <v>1551</v>
      </c>
      <c r="O328">
        <v>0</v>
      </c>
      <c r="P328" t="s">
        <v>1552</v>
      </c>
      <c r="Q328">
        <v>19820901</v>
      </c>
      <c r="R328">
        <v>891018481</v>
      </c>
    </row>
    <row r="329" spans="1:18">
      <c r="A329" t="s">
        <v>1572</v>
      </c>
      <c r="B329" t="s">
        <v>1579</v>
      </c>
      <c r="C329">
        <v>201206</v>
      </c>
      <c r="D329">
        <v>30</v>
      </c>
      <c r="E329" t="s">
        <v>1555</v>
      </c>
      <c r="F329">
        <v>3243</v>
      </c>
      <c r="G329">
        <v>445</v>
      </c>
      <c r="H329">
        <v>9349</v>
      </c>
      <c r="I329">
        <v>43122004800</v>
      </c>
      <c r="J329">
        <v>8</v>
      </c>
      <c r="K329" t="s">
        <v>1561</v>
      </c>
      <c r="L329">
        <v>3126</v>
      </c>
      <c r="M329" t="s">
        <v>1550</v>
      </c>
      <c r="N329" t="s">
        <v>1551</v>
      </c>
      <c r="O329">
        <v>0</v>
      </c>
      <c r="P329" t="s">
        <v>1552</v>
      </c>
      <c r="Q329">
        <v>19810701</v>
      </c>
      <c r="R329">
        <v>891018481</v>
      </c>
    </row>
    <row r="330" spans="1:18">
      <c r="A330" t="s">
        <v>1572</v>
      </c>
      <c r="B330" t="s">
        <v>1580</v>
      </c>
      <c r="C330">
        <v>201206</v>
      </c>
      <c r="D330">
        <v>30</v>
      </c>
      <c r="E330" t="s">
        <v>1555</v>
      </c>
      <c r="F330">
        <v>1071</v>
      </c>
      <c r="G330">
        <v>651</v>
      </c>
      <c r="H330">
        <v>35659</v>
      </c>
      <c r="I330">
        <v>43122006002</v>
      </c>
      <c r="J330">
        <v>8</v>
      </c>
      <c r="K330" t="s">
        <v>1561</v>
      </c>
      <c r="L330">
        <v>3126</v>
      </c>
      <c r="M330" t="s">
        <v>1550</v>
      </c>
      <c r="N330" t="s">
        <v>1551</v>
      </c>
      <c r="O330">
        <v>0</v>
      </c>
      <c r="P330" t="s">
        <v>1552</v>
      </c>
      <c r="Q330">
        <v>19820901</v>
      </c>
      <c r="R330">
        <v>891018481</v>
      </c>
    </row>
    <row r="331" spans="1:18">
      <c r="A331" t="s">
        <v>1572</v>
      </c>
      <c r="B331" t="s">
        <v>1581</v>
      </c>
      <c r="C331">
        <v>201206</v>
      </c>
      <c r="D331">
        <v>30</v>
      </c>
      <c r="E331" t="s">
        <v>1555</v>
      </c>
      <c r="F331">
        <v>1636</v>
      </c>
      <c r="G331">
        <v>171</v>
      </c>
      <c r="H331">
        <v>1058</v>
      </c>
      <c r="I331">
        <v>43122004900</v>
      </c>
      <c r="J331">
        <v>8</v>
      </c>
      <c r="K331" t="s">
        <v>1561</v>
      </c>
      <c r="L331">
        <v>3126</v>
      </c>
      <c r="M331" t="s">
        <v>1550</v>
      </c>
      <c r="N331" t="s">
        <v>1551</v>
      </c>
      <c r="O331">
        <v>0</v>
      </c>
      <c r="P331" t="s">
        <v>1552</v>
      </c>
      <c r="Q331">
        <v>19820901</v>
      </c>
      <c r="R331">
        <v>891018481</v>
      </c>
    </row>
    <row r="332" spans="1:18">
      <c r="A332" t="s">
        <v>1572</v>
      </c>
      <c r="B332" t="s">
        <v>1582</v>
      </c>
      <c r="C332">
        <v>201206</v>
      </c>
      <c r="D332">
        <v>30</v>
      </c>
      <c r="E332" t="s">
        <v>1555</v>
      </c>
      <c r="F332">
        <v>1101</v>
      </c>
      <c r="G332">
        <v>137</v>
      </c>
      <c r="H332">
        <v>529</v>
      </c>
      <c r="I332">
        <v>43122005600</v>
      </c>
      <c r="J332">
        <v>8</v>
      </c>
      <c r="K332" t="s">
        <v>1561</v>
      </c>
      <c r="L332">
        <v>3126</v>
      </c>
      <c r="M332" t="s">
        <v>1550</v>
      </c>
      <c r="N332" t="s">
        <v>1551</v>
      </c>
      <c r="O332">
        <v>0</v>
      </c>
      <c r="P332" t="s">
        <v>1552</v>
      </c>
      <c r="Q332">
        <v>19820201</v>
      </c>
      <c r="R332">
        <v>891018481</v>
      </c>
    </row>
    <row r="333" spans="1:18">
      <c r="A333" t="s">
        <v>1572</v>
      </c>
      <c r="B333" t="s">
        <v>1583</v>
      </c>
      <c r="C333">
        <v>201206</v>
      </c>
      <c r="D333">
        <v>30</v>
      </c>
      <c r="E333" t="s">
        <v>1555</v>
      </c>
      <c r="F333">
        <v>625</v>
      </c>
      <c r="G333">
        <v>103</v>
      </c>
      <c r="H333">
        <v>0</v>
      </c>
      <c r="I333">
        <v>43122008201</v>
      </c>
      <c r="J333">
        <v>8</v>
      </c>
      <c r="K333" t="s">
        <v>1561</v>
      </c>
      <c r="L333">
        <v>3126</v>
      </c>
      <c r="M333" t="s">
        <v>1550</v>
      </c>
      <c r="N333" t="s">
        <v>1551</v>
      </c>
      <c r="O333">
        <v>0</v>
      </c>
      <c r="P333" t="s">
        <v>1552</v>
      </c>
      <c r="Q333">
        <v>19970201</v>
      </c>
      <c r="R333">
        <v>891018481</v>
      </c>
    </row>
    <row r="334" spans="1:18">
      <c r="A334" t="s">
        <v>1572</v>
      </c>
      <c r="B334" t="s">
        <v>1584</v>
      </c>
      <c r="C334">
        <v>201206</v>
      </c>
      <c r="D334">
        <v>30</v>
      </c>
      <c r="E334" t="s">
        <v>1555</v>
      </c>
      <c r="F334">
        <v>1934</v>
      </c>
      <c r="G334">
        <v>171</v>
      </c>
      <c r="H334">
        <v>1983</v>
      </c>
      <c r="I334">
        <v>43122006900</v>
      </c>
      <c r="J334">
        <v>8</v>
      </c>
      <c r="K334" t="s">
        <v>1585</v>
      </c>
      <c r="L334">
        <v>3126</v>
      </c>
      <c r="M334" t="s">
        <v>1550</v>
      </c>
      <c r="N334" t="s">
        <v>1551</v>
      </c>
      <c r="O334">
        <v>0</v>
      </c>
      <c r="P334" t="s">
        <v>1552</v>
      </c>
      <c r="Q334">
        <v>19820801</v>
      </c>
      <c r="R334">
        <v>891018481</v>
      </c>
    </row>
    <row r="335" spans="1:18">
      <c r="A335" t="s">
        <v>1572</v>
      </c>
      <c r="B335" t="s">
        <v>1586</v>
      </c>
      <c r="C335">
        <v>201206</v>
      </c>
      <c r="D335">
        <v>30</v>
      </c>
      <c r="E335" t="s">
        <v>1555</v>
      </c>
      <c r="F335">
        <v>1607</v>
      </c>
      <c r="G335">
        <v>411</v>
      </c>
      <c r="H335">
        <v>16829</v>
      </c>
      <c r="I335">
        <v>43122008300</v>
      </c>
      <c r="J335">
        <v>8</v>
      </c>
      <c r="K335" t="s">
        <v>1561</v>
      </c>
      <c r="L335">
        <v>3126</v>
      </c>
      <c r="M335" t="s">
        <v>1550</v>
      </c>
      <c r="N335" t="s">
        <v>1551</v>
      </c>
      <c r="O335">
        <v>0</v>
      </c>
      <c r="P335" t="s">
        <v>1552</v>
      </c>
      <c r="Q335">
        <v>19840201</v>
      </c>
      <c r="R335">
        <v>891018481</v>
      </c>
    </row>
    <row r="336" spans="1:18">
      <c r="A336" t="s">
        <v>1572</v>
      </c>
      <c r="B336" t="s">
        <v>1587</v>
      </c>
      <c r="C336">
        <v>201206</v>
      </c>
      <c r="D336">
        <v>30</v>
      </c>
      <c r="E336" t="s">
        <v>1555</v>
      </c>
      <c r="F336">
        <v>1607</v>
      </c>
      <c r="G336">
        <v>206</v>
      </c>
      <c r="H336">
        <v>13032</v>
      </c>
      <c r="I336">
        <v>43122007400</v>
      </c>
      <c r="J336">
        <v>8</v>
      </c>
      <c r="K336" t="s">
        <v>1561</v>
      </c>
      <c r="L336">
        <v>3126</v>
      </c>
      <c r="M336" t="s">
        <v>1550</v>
      </c>
      <c r="N336" t="s">
        <v>1551</v>
      </c>
      <c r="O336">
        <v>0</v>
      </c>
      <c r="P336" t="s">
        <v>1574</v>
      </c>
      <c r="Q336">
        <v>19880701</v>
      </c>
      <c r="R336">
        <v>891018481</v>
      </c>
    </row>
    <row r="337" spans="1:18">
      <c r="A337" t="s">
        <v>1572</v>
      </c>
      <c r="B337" t="s">
        <v>1588</v>
      </c>
      <c r="C337">
        <v>201206</v>
      </c>
      <c r="D337">
        <v>30</v>
      </c>
      <c r="E337" t="s">
        <v>1555</v>
      </c>
      <c r="F337">
        <v>4612</v>
      </c>
      <c r="G337">
        <v>582</v>
      </c>
      <c r="H337">
        <v>38870</v>
      </c>
      <c r="I337">
        <v>43122008600</v>
      </c>
      <c r="J337">
        <v>8</v>
      </c>
      <c r="K337" t="s">
        <v>1561</v>
      </c>
      <c r="L337">
        <v>3126</v>
      </c>
      <c r="M337" t="s">
        <v>1550</v>
      </c>
      <c r="N337" t="s">
        <v>1551</v>
      </c>
      <c r="O337">
        <v>0</v>
      </c>
      <c r="P337" t="s">
        <v>1552</v>
      </c>
      <c r="Q337">
        <v>19840401</v>
      </c>
      <c r="R337">
        <v>891018481</v>
      </c>
    </row>
    <row r="338" spans="1:18">
      <c r="A338" t="s">
        <v>1572</v>
      </c>
      <c r="B338" t="s">
        <v>1589</v>
      </c>
      <c r="C338">
        <v>201206</v>
      </c>
      <c r="D338">
        <v>30</v>
      </c>
      <c r="E338" t="s">
        <v>1555</v>
      </c>
      <c r="F338">
        <v>1369</v>
      </c>
      <c r="G338">
        <v>137</v>
      </c>
      <c r="H338">
        <v>0</v>
      </c>
      <c r="I338">
        <v>43122009600</v>
      </c>
      <c r="J338">
        <v>8</v>
      </c>
      <c r="K338" t="s">
        <v>1561</v>
      </c>
      <c r="L338">
        <v>3126</v>
      </c>
      <c r="M338" t="s">
        <v>1550</v>
      </c>
      <c r="N338" t="s">
        <v>1551</v>
      </c>
      <c r="O338">
        <v>0</v>
      </c>
      <c r="P338" t="s">
        <v>1552</v>
      </c>
      <c r="Q338">
        <v>19840901</v>
      </c>
      <c r="R338">
        <v>891018481</v>
      </c>
    </row>
    <row r="339" spans="1:18">
      <c r="A339" t="s">
        <v>1572</v>
      </c>
      <c r="B339" t="s">
        <v>1590</v>
      </c>
      <c r="C339">
        <v>201206</v>
      </c>
      <c r="D339">
        <v>30</v>
      </c>
      <c r="E339" t="s">
        <v>1555</v>
      </c>
      <c r="F339">
        <v>1785</v>
      </c>
      <c r="G339">
        <v>343</v>
      </c>
      <c r="H339">
        <v>2399</v>
      </c>
      <c r="I339">
        <v>43122016200</v>
      </c>
      <c r="J339">
        <v>8</v>
      </c>
      <c r="K339" t="s">
        <v>1585</v>
      </c>
      <c r="L339">
        <v>3126</v>
      </c>
      <c r="M339" t="s">
        <v>1550</v>
      </c>
      <c r="N339" t="s">
        <v>1551</v>
      </c>
      <c r="O339">
        <v>0</v>
      </c>
      <c r="P339" t="s">
        <v>1552</v>
      </c>
      <c r="Q339">
        <v>19950401</v>
      </c>
      <c r="R339">
        <v>891018481</v>
      </c>
    </row>
    <row r="340" spans="1:18">
      <c r="A340" t="s">
        <v>1546</v>
      </c>
      <c r="B340" t="s">
        <v>1591</v>
      </c>
      <c r="C340">
        <v>201206</v>
      </c>
      <c r="D340">
        <v>30</v>
      </c>
      <c r="E340" t="s">
        <v>1555</v>
      </c>
      <c r="F340">
        <v>3332</v>
      </c>
      <c r="G340">
        <v>445</v>
      </c>
      <c r="H340">
        <v>774</v>
      </c>
      <c r="I340">
        <v>43122003400</v>
      </c>
      <c r="J340">
        <v>8</v>
      </c>
      <c r="K340" t="s">
        <v>1561</v>
      </c>
      <c r="L340">
        <v>3126</v>
      </c>
      <c r="M340" t="s">
        <v>1550</v>
      </c>
      <c r="N340" t="s">
        <v>1551</v>
      </c>
      <c r="O340">
        <v>0</v>
      </c>
      <c r="P340" t="s">
        <v>1574</v>
      </c>
      <c r="Q340">
        <v>19880301</v>
      </c>
      <c r="R340">
        <v>891018481</v>
      </c>
    </row>
    <row r="341" spans="1:18">
      <c r="A341" t="s">
        <v>1546</v>
      </c>
      <c r="B341" t="s">
        <v>1592</v>
      </c>
      <c r="C341">
        <v>201206</v>
      </c>
      <c r="D341">
        <v>30</v>
      </c>
      <c r="E341" t="s">
        <v>1555</v>
      </c>
      <c r="F341">
        <v>2023</v>
      </c>
      <c r="G341">
        <v>2227</v>
      </c>
      <c r="H341">
        <v>8801</v>
      </c>
      <c r="I341">
        <v>43122004001</v>
      </c>
      <c r="J341">
        <v>8</v>
      </c>
      <c r="K341" t="s">
        <v>1561</v>
      </c>
      <c r="L341">
        <v>3126</v>
      </c>
      <c r="M341" t="s">
        <v>1550</v>
      </c>
      <c r="N341" t="s">
        <v>1551</v>
      </c>
      <c r="O341">
        <v>0</v>
      </c>
      <c r="P341" t="s">
        <v>1552</v>
      </c>
      <c r="Q341">
        <v>19901101</v>
      </c>
      <c r="R341">
        <v>891018481</v>
      </c>
    </row>
    <row r="342" spans="1:18">
      <c r="A342" t="s">
        <v>1546</v>
      </c>
      <c r="B342" t="s">
        <v>1593</v>
      </c>
      <c r="C342">
        <v>201206</v>
      </c>
      <c r="D342">
        <v>30</v>
      </c>
      <c r="E342" t="s">
        <v>1555</v>
      </c>
      <c r="F342">
        <v>4136</v>
      </c>
      <c r="G342">
        <v>2021</v>
      </c>
      <c r="H342">
        <v>10785</v>
      </c>
      <c r="I342">
        <v>43122005900</v>
      </c>
      <c r="J342">
        <v>8</v>
      </c>
      <c r="K342" t="s">
        <v>1561</v>
      </c>
      <c r="L342">
        <v>3126</v>
      </c>
      <c r="M342" t="s">
        <v>1550</v>
      </c>
      <c r="N342" t="s">
        <v>1551</v>
      </c>
      <c r="O342">
        <v>0</v>
      </c>
      <c r="P342" t="s">
        <v>1574</v>
      </c>
      <c r="Q342">
        <v>19860501</v>
      </c>
      <c r="R342">
        <v>891018481</v>
      </c>
    </row>
    <row r="343" spans="1:18">
      <c r="A343" t="s">
        <v>1546</v>
      </c>
      <c r="B343" t="s">
        <v>1595</v>
      </c>
      <c r="C343">
        <v>201206</v>
      </c>
      <c r="D343">
        <v>30</v>
      </c>
      <c r="E343" t="s">
        <v>1555</v>
      </c>
      <c r="F343">
        <v>1726</v>
      </c>
      <c r="G343">
        <v>445</v>
      </c>
      <c r="H343">
        <v>9954</v>
      </c>
      <c r="I343">
        <v>43122007100</v>
      </c>
      <c r="J343">
        <v>8</v>
      </c>
      <c r="K343" t="s">
        <v>1561</v>
      </c>
      <c r="L343">
        <v>3126</v>
      </c>
      <c r="M343" t="s">
        <v>1550</v>
      </c>
      <c r="N343" t="s">
        <v>1551</v>
      </c>
      <c r="O343">
        <v>0</v>
      </c>
      <c r="P343" t="s">
        <v>1574</v>
      </c>
      <c r="Q343">
        <v>19880401</v>
      </c>
      <c r="R343">
        <v>891018481</v>
      </c>
    </row>
    <row r="344" spans="1:18">
      <c r="A344" t="s">
        <v>1546</v>
      </c>
      <c r="B344" t="s">
        <v>1596</v>
      </c>
      <c r="C344">
        <v>201206</v>
      </c>
      <c r="D344">
        <v>30</v>
      </c>
      <c r="E344" t="s">
        <v>1555</v>
      </c>
      <c r="F344">
        <v>4195</v>
      </c>
      <c r="G344">
        <v>857</v>
      </c>
      <c r="H344">
        <v>7272</v>
      </c>
      <c r="I344">
        <v>43122007300</v>
      </c>
      <c r="J344">
        <v>8</v>
      </c>
      <c r="K344" t="s">
        <v>1549</v>
      </c>
      <c r="L344">
        <v>3126</v>
      </c>
      <c r="M344" t="s">
        <v>1550</v>
      </c>
      <c r="N344" t="s">
        <v>1551</v>
      </c>
      <c r="O344">
        <v>0</v>
      </c>
      <c r="P344" t="s">
        <v>1574</v>
      </c>
      <c r="Q344">
        <v>19860201</v>
      </c>
      <c r="R344">
        <v>891018481</v>
      </c>
    </row>
    <row r="345" spans="1:18">
      <c r="A345" t="s">
        <v>1546</v>
      </c>
      <c r="B345" t="s">
        <v>1597</v>
      </c>
      <c r="C345">
        <v>201206</v>
      </c>
      <c r="D345">
        <v>30</v>
      </c>
      <c r="E345" t="s">
        <v>1555</v>
      </c>
      <c r="F345">
        <v>3184</v>
      </c>
      <c r="G345">
        <v>1302</v>
      </c>
      <c r="H345">
        <v>1360</v>
      </c>
      <c r="I345">
        <v>43122009200</v>
      </c>
      <c r="J345">
        <v>8</v>
      </c>
      <c r="K345" t="s">
        <v>1561</v>
      </c>
      <c r="L345">
        <v>3126</v>
      </c>
      <c r="M345" t="s">
        <v>1550</v>
      </c>
      <c r="N345" t="s">
        <v>1551</v>
      </c>
      <c r="O345">
        <v>0</v>
      </c>
      <c r="P345" t="s">
        <v>1552</v>
      </c>
      <c r="Q345">
        <v>19840901</v>
      </c>
      <c r="R345">
        <v>891018481</v>
      </c>
    </row>
    <row r="346" spans="1:18">
      <c r="A346" t="s">
        <v>1546</v>
      </c>
      <c r="B346" t="s">
        <v>1598</v>
      </c>
      <c r="C346">
        <v>201206</v>
      </c>
      <c r="D346">
        <v>30</v>
      </c>
      <c r="E346" t="s">
        <v>1555</v>
      </c>
      <c r="F346">
        <v>7986</v>
      </c>
      <c r="G346">
        <v>2766</v>
      </c>
      <c r="H346">
        <v>2038</v>
      </c>
      <c r="I346">
        <v>43122010400</v>
      </c>
      <c r="J346">
        <v>8</v>
      </c>
      <c r="K346" t="s">
        <v>1549</v>
      </c>
      <c r="L346">
        <v>3126</v>
      </c>
      <c r="M346" t="s">
        <v>1550</v>
      </c>
      <c r="N346" t="s">
        <v>1551</v>
      </c>
      <c r="O346">
        <v>0</v>
      </c>
      <c r="P346" t="s">
        <v>1552</v>
      </c>
      <c r="Q346">
        <v>19850301</v>
      </c>
      <c r="R346">
        <v>891018481</v>
      </c>
    </row>
    <row r="347" spans="1:18">
      <c r="A347" t="s">
        <v>1546</v>
      </c>
      <c r="B347" t="s">
        <v>1622</v>
      </c>
      <c r="C347">
        <v>201206</v>
      </c>
      <c r="D347">
        <v>30</v>
      </c>
      <c r="E347" t="s">
        <v>1555</v>
      </c>
      <c r="F347">
        <v>254</v>
      </c>
      <c r="G347">
        <v>88</v>
      </c>
      <c r="H347">
        <v>6819</v>
      </c>
      <c r="I347">
        <v>43122010700</v>
      </c>
      <c r="J347">
        <v>8</v>
      </c>
      <c r="K347" t="s">
        <v>1549</v>
      </c>
      <c r="L347">
        <v>3126</v>
      </c>
      <c r="M347" t="s">
        <v>1550</v>
      </c>
      <c r="N347" t="s">
        <v>1551</v>
      </c>
      <c r="O347">
        <v>0</v>
      </c>
      <c r="P347" t="s">
        <v>1574</v>
      </c>
      <c r="Q347">
        <v>19860701</v>
      </c>
      <c r="R347">
        <v>891018481</v>
      </c>
    </row>
    <row r="348" spans="1:18">
      <c r="A348" t="s">
        <v>1546</v>
      </c>
      <c r="B348" t="s">
        <v>1599</v>
      </c>
      <c r="C348">
        <v>201206</v>
      </c>
      <c r="D348">
        <v>30</v>
      </c>
      <c r="E348" t="s">
        <v>1555</v>
      </c>
      <c r="F348">
        <v>3703</v>
      </c>
      <c r="G348">
        <v>1283</v>
      </c>
      <c r="H348">
        <v>2169</v>
      </c>
      <c r="I348">
        <v>43122011300</v>
      </c>
      <c r="J348">
        <v>8</v>
      </c>
      <c r="K348" t="s">
        <v>1549</v>
      </c>
      <c r="L348">
        <v>3126</v>
      </c>
      <c r="M348" t="s">
        <v>1550</v>
      </c>
      <c r="N348" t="s">
        <v>1551</v>
      </c>
      <c r="O348">
        <v>0</v>
      </c>
      <c r="P348" t="s">
        <v>1552</v>
      </c>
      <c r="Q348">
        <v>19850501</v>
      </c>
      <c r="R348">
        <v>891018481</v>
      </c>
    </row>
    <row r="349" spans="1:18">
      <c r="A349" t="s">
        <v>1546</v>
      </c>
      <c r="B349" t="s">
        <v>1600</v>
      </c>
      <c r="C349">
        <v>201206</v>
      </c>
      <c r="D349">
        <v>30</v>
      </c>
      <c r="E349" t="s">
        <v>1555</v>
      </c>
      <c r="F349">
        <v>3467</v>
      </c>
      <c r="G349">
        <v>1201</v>
      </c>
      <c r="H349">
        <v>6872</v>
      </c>
      <c r="I349">
        <v>43122011200</v>
      </c>
      <c r="J349">
        <v>8</v>
      </c>
      <c r="K349" t="s">
        <v>1549</v>
      </c>
      <c r="L349">
        <v>3126</v>
      </c>
      <c r="M349" t="s">
        <v>1550</v>
      </c>
      <c r="N349" t="s">
        <v>1551</v>
      </c>
      <c r="O349">
        <v>0</v>
      </c>
      <c r="P349" t="s">
        <v>1552</v>
      </c>
      <c r="Q349">
        <v>19850501</v>
      </c>
      <c r="R349">
        <v>891018481</v>
      </c>
    </row>
    <row r="350" spans="1:18">
      <c r="A350" t="s">
        <v>1546</v>
      </c>
      <c r="B350" t="s">
        <v>1623</v>
      </c>
      <c r="C350">
        <v>201206</v>
      </c>
      <c r="D350">
        <v>30</v>
      </c>
      <c r="E350" t="s">
        <v>1555</v>
      </c>
      <c r="F350">
        <v>18</v>
      </c>
      <c r="G350">
        <v>6</v>
      </c>
      <c r="H350">
        <v>11993</v>
      </c>
      <c r="I350">
        <v>43122011600</v>
      </c>
      <c r="J350">
        <v>8</v>
      </c>
      <c r="K350" t="s">
        <v>1549</v>
      </c>
      <c r="L350">
        <v>3126</v>
      </c>
      <c r="M350" t="s">
        <v>1550</v>
      </c>
      <c r="N350" t="s">
        <v>1551</v>
      </c>
      <c r="O350">
        <v>0</v>
      </c>
      <c r="P350" t="s">
        <v>1552</v>
      </c>
      <c r="Q350">
        <v>19850701</v>
      </c>
      <c r="R350">
        <v>891018481</v>
      </c>
    </row>
    <row r="351" spans="1:18">
      <c r="A351" t="s">
        <v>1546</v>
      </c>
      <c r="B351" t="s">
        <v>1601</v>
      </c>
      <c r="C351">
        <v>201206</v>
      </c>
      <c r="D351">
        <v>30</v>
      </c>
      <c r="E351" t="s">
        <v>1555</v>
      </c>
      <c r="F351">
        <v>3557</v>
      </c>
      <c r="G351">
        <v>1232</v>
      </c>
      <c r="H351">
        <v>5121</v>
      </c>
      <c r="I351">
        <v>43122011700</v>
      </c>
      <c r="J351">
        <v>8</v>
      </c>
      <c r="K351" t="s">
        <v>1549</v>
      </c>
      <c r="L351">
        <v>3126</v>
      </c>
      <c r="M351" t="s">
        <v>1550</v>
      </c>
      <c r="N351" t="s">
        <v>1551</v>
      </c>
      <c r="O351">
        <v>0</v>
      </c>
      <c r="P351" t="s">
        <v>1552</v>
      </c>
      <c r="Q351">
        <v>19860101</v>
      </c>
      <c r="R351">
        <v>891018481</v>
      </c>
    </row>
    <row r="352" spans="1:18">
      <c r="A352" t="s">
        <v>1546</v>
      </c>
      <c r="B352" t="s">
        <v>1602</v>
      </c>
      <c r="C352">
        <v>201206</v>
      </c>
      <c r="D352">
        <v>30</v>
      </c>
      <c r="E352" t="s">
        <v>1555</v>
      </c>
      <c r="F352">
        <v>2432</v>
      </c>
      <c r="G352">
        <v>842</v>
      </c>
      <c r="H352">
        <v>11757</v>
      </c>
      <c r="I352">
        <v>43122012500</v>
      </c>
      <c r="J352">
        <v>8</v>
      </c>
      <c r="K352" t="s">
        <v>1549</v>
      </c>
      <c r="L352">
        <v>3126</v>
      </c>
      <c r="M352" t="s">
        <v>1550</v>
      </c>
      <c r="N352" t="s">
        <v>1551</v>
      </c>
      <c r="O352">
        <v>0</v>
      </c>
      <c r="P352" t="s">
        <v>1552</v>
      </c>
      <c r="Q352">
        <v>19850901</v>
      </c>
      <c r="R352">
        <v>891018481</v>
      </c>
    </row>
    <row r="353" spans="1:18">
      <c r="A353" t="s">
        <v>1546</v>
      </c>
      <c r="B353" t="s">
        <v>1625</v>
      </c>
      <c r="C353">
        <v>201206</v>
      </c>
      <c r="D353">
        <v>30</v>
      </c>
      <c r="E353" t="s">
        <v>1555</v>
      </c>
      <c r="F353">
        <v>889</v>
      </c>
      <c r="G353">
        <v>288</v>
      </c>
      <c r="H353">
        <v>20144</v>
      </c>
      <c r="I353">
        <v>43122012400</v>
      </c>
      <c r="J353">
        <v>8</v>
      </c>
      <c r="K353" t="s">
        <v>1549</v>
      </c>
      <c r="L353">
        <v>3126</v>
      </c>
      <c r="M353" t="s">
        <v>1550</v>
      </c>
      <c r="N353" t="s">
        <v>1551</v>
      </c>
      <c r="O353">
        <v>0</v>
      </c>
      <c r="P353" t="s">
        <v>1552</v>
      </c>
      <c r="Q353">
        <v>19880601</v>
      </c>
      <c r="R353">
        <v>891018481</v>
      </c>
    </row>
    <row r="354" spans="1:18">
      <c r="A354" t="s">
        <v>1546</v>
      </c>
      <c r="B354" t="s">
        <v>1603</v>
      </c>
      <c r="C354">
        <v>201206</v>
      </c>
      <c r="D354">
        <v>30</v>
      </c>
      <c r="E354" t="s">
        <v>1555</v>
      </c>
      <c r="F354">
        <v>2069</v>
      </c>
      <c r="G354">
        <v>670</v>
      </c>
      <c r="H354">
        <v>9432</v>
      </c>
      <c r="I354">
        <v>43122012800</v>
      </c>
      <c r="J354">
        <v>8</v>
      </c>
      <c r="K354" t="s">
        <v>1549</v>
      </c>
      <c r="L354">
        <v>3126</v>
      </c>
      <c r="M354" t="s">
        <v>1550</v>
      </c>
      <c r="N354" t="s">
        <v>1551</v>
      </c>
      <c r="O354">
        <v>0</v>
      </c>
      <c r="P354" t="s">
        <v>1552</v>
      </c>
      <c r="Q354">
        <v>19860201</v>
      </c>
      <c r="R354">
        <v>891018481</v>
      </c>
    </row>
    <row r="355" spans="1:18">
      <c r="A355" t="s">
        <v>1546</v>
      </c>
      <c r="B355" t="s">
        <v>1604</v>
      </c>
      <c r="C355">
        <v>201206</v>
      </c>
      <c r="D355">
        <v>30</v>
      </c>
      <c r="E355" t="s">
        <v>1555</v>
      </c>
      <c r="F355">
        <v>4429</v>
      </c>
      <c r="G355">
        <v>1434</v>
      </c>
      <c r="H355">
        <v>11836</v>
      </c>
      <c r="I355">
        <v>43122013600</v>
      </c>
      <c r="J355">
        <v>8</v>
      </c>
      <c r="K355" t="s">
        <v>1549</v>
      </c>
      <c r="L355">
        <v>3126</v>
      </c>
      <c r="M355" t="s">
        <v>1550</v>
      </c>
      <c r="N355" t="s">
        <v>1551</v>
      </c>
      <c r="O355">
        <v>0</v>
      </c>
      <c r="P355" t="s">
        <v>1552</v>
      </c>
      <c r="Q355">
        <v>19860601</v>
      </c>
      <c r="R355">
        <v>891018481</v>
      </c>
    </row>
    <row r="356" spans="1:18">
      <c r="A356" t="s">
        <v>1546</v>
      </c>
      <c r="B356" t="s">
        <v>1605</v>
      </c>
      <c r="C356">
        <v>201206</v>
      </c>
      <c r="D356">
        <v>30</v>
      </c>
      <c r="E356" t="s">
        <v>1555</v>
      </c>
      <c r="F356">
        <v>5209</v>
      </c>
      <c r="G356">
        <v>1687</v>
      </c>
      <c r="H356">
        <v>1803</v>
      </c>
      <c r="I356">
        <v>43122013100</v>
      </c>
      <c r="J356">
        <v>8</v>
      </c>
      <c r="K356" t="s">
        <v>1549</v>
      </c>
      <c r="L356">
        <v>3126</v>
      </c>
      <c r="M356" t="s">
        <v>1550</v>
      </c>
      <c r="N356" t="s">
        <v>1551</v>
      </c>
      <c r="O356">
        <v>0</v>
      </c>
      <c r="P356" t="s">
        <v>1552</v>
      </c>
      <c r="Q356">
        <v>19860401</v>
      </c>
      <c r="R356">
        <v>891018481</v>
      </c>
    </row>
    <row r="357" spans="1:18">
      <c r="A357" t="s">
        <v>1546</v>
      </c>
      <c r="B357" t="s">
        <v>1606</v>
      </c>
      <c r="C357">
        <v>201206</v>
      </c>
      <c r="D357">
        <v>30</v>
      </c>
      <c r="E357" t="s">
        <v>1555</v>
      </c>
      <c r="F357">
        <v>3122</v>
      </c>
      <c r="G357">
        <v>1011</v>
      </c>
      <c r="H357">
        <v>4233</v>
      </c>
      <c r="I357">
        <v>43122013000</v>
      </c>
      <c r="J357">
        <v>8</v>
      </c>
      <c r="K357" t="s">
        <v>1549</v>
      </c>
      <c r="L357">
        <v>3126</v>
      </c>
      <c r="M357" t="s">
        <v>1550</v>
      </c>
      <c r="N357" t="s">
        <v>1551</v>
      </c>
      <c r="O357">
        <v>0</v>
      </c>
      <c r="P357" t="s">
        <v>1552</v>
      </c>
      <c r="Q357">
        <v>19860201</v>
      </c>
      <c r="R357">
        <v>891018481</v>
      </c>
    </row>
    <row r="358" spans="1:18">
      <c r="A358" t="s">
        <v>1546</v>
      </c>
      <c r="B358" t="s">
        <v>1617</v>
      </c>
      <c r="C358">
        <v>201206</v>
      </c>
      <c r="D358">
        <v>30</v>
      </c>
      <c r="E358" t="s">
        <v>1555</v>
      </c>
      <c r="F358">
        <v>2142</v>
      </c>
      <c r="G358">
        <v>694</v>
      </c>
      <c r="H358">
        <v>523</v>
      </c>
      <c r="I358">
        <v>43122014200</v>
      </c>
      <c r="J358">
        <v>8</v>
      </c>
      <c r="K358" t="s">
        <v>1549</v>
      </c>
      <c r="L358">
        <v>3126</v>
      </c>
      <c r="M358" t="s">
        <v>1550</v>
      </c>
      <c r="N358" t="s">
        <v>1551</v>
      </c>
      <c r="O358">
        <v>0</v>
      </c>
      <c r="P358" t="s">
        <v>1552</v>
      </c>
      <c r="Q358">
        <v>19861101</v>
      </c>
      <c r="R358">
        <v>891018481</v>
      </c>
    </row>
    <row r="359" spans="1:18">
      <c r="A359" t="s">
        <v>1546</v>
      </c>
      <c r="B359" t="s">
        <v>1620</v>
      </c>
      <c r="C359">
        <v>201206</v>
      </c>
      <c r="D359">
        <v>30</v>
      </c>
      <c r="E359" t="s">
        <v>1555</v>
      </c>
      <c r="F359">
        <v>1924</v>
      </c>
      <c r="G359">
        <v>623</v>
      </c>
      <c r="H359">
        <v>1097</v>
      </c>
      <c r="I359">
        <v>43122013201</v>
      </c>
      <c r="J359">
        <v>8</v>
      </c>
      <c r="K359" t="s">
        <v>1549</v>
      </c>
      <c r="L359">
        <v>3126</v>
      </c>
      <c r="M359" t="s">
        <v>1550</v>
      </c>
      <c r="N359" t="s">
        <v>1551</v>
      </c>
      <c r="O359">
        <v>0</v>
      </c>
      <c r="P359" t="s">
        <v>1552</v>
      </c>
      <c r="Q359">
        <v>19970731</v>
      </c>
      <c r="R359">
        <v>891018481</v>
      </c>
    </row>
    <row r="360" spans="1:18">
      <c r="A360" t="s">
        <v>1546</v>
      </c>
      <c r="B360" t="s">
        <v>1607</v>
      </c>
      <c r="C360">
        <v>201206</v>
      </c>
      <c r="D360">
        <v>30</v>
      </c>
      <c r="E360" t="s">
        <v>1555</v>
      </c>
      <c r="F360">
        <v>2051</v>
      </c>
      <c r="G360">
        <v>664</v>
      </c>
      <c r="H360">
        <v>4677</v>
      </c>
      <c r="I360">
        <v>43122014300</v>
      </c>
      <c r="J360">
        <v>8</v>
      </c>
      <c r="K360" t="s">
        <v>1549</v>
      </c>
      <c r="L360">
        <v>3126</v>
      </c>
      <c r="M360" t="s">
        <v>1550</v>
      </c>
      <c r="N360" t="s">
        <v>1551</v>
      </c>
      <c r="O360">
        <v>0</v>
      </c>
      <c r="P360" t="s">
        <v>1552</v>
      </c>
      <c r="Q360">
        <v>19861201</v>
      </c>
      <c r="R360">
        <v>891018481</v>
      </c>
    </row>
    <row r="361" spans="1:18">
      <c r="A361" t="s">
        <v>1546</v>
      </c>
      <c r="B361" t="s">
        <v>1609</v>
      </c>
      <c r="C361">
        <v>201206</v>
      </c>
      <c r="D361">
        <v>30</v>
      </c>
      <c r="E361" t="s">
        <v>1555</v>
      </c>
      <c r="F361">
        <v>4610</v>
      </c>
      <c r="G361">
        <v>1493</v>
      </c>
      <c r="H361">
        <v>8544</v>
      </c>
      <c r="I361">
        <v>43122013800</v>
      </c>
      <c r="J361">
        <v>8</v>
      </c>
      <c r="K361" t="s">
        <v>1549</v>
      </c>
      <c r="L361">
        <v>3126</v>
      </c>
      <c r="M361" t="s">
        <v>1550</v>
      </c>
      <c r="N361" t="s">
        <v>1551</v>
      </c>
      <c r="O361">
        <v>0</v>
      </c>
      <c r="P361" t="s">
        <v>1552</v>
      </c>
      <c r="Q361">
        <v>19860901</v>
      </c>
      <c r="R361">
        <v>891018481</v>
      </c>
    </row>
    <row r="362" spans="1:18">
      <c r="A362" t="s">
        <v>1546</v>
      </c>
      <c r="B362" t="s">
        <v>1610</v>
      </c>
      <c r="C362">
        <v>201206</v>
      </c>
      <c r="D362">
        <v>30</v>
      </c>
      <c r="E362" t="s">
        <v>1555</v>
      </c>
      <c r="F362">
        <v>2360</v>
      </c>
      <c r="G362">
        <v>764</v>
      </c>
      <c r="H362">
        <v>3815</v>
      </c>
      <c r="I362">
        <v>43122014400</v>
      </c>
      <c r="J362">
        <v>8</v>
      </c>
      <c r="K362" t="s">
        <v>1549</v>
      </c>
      <c r="L362">
        <v>3126</v>
      </c>
      <c r="M362" t="s">
        <v>1550</v>
      </c>
      <c r="N362" t="s">
        <v>1551</v>
      </c>
      <c r="O362">
        <v>0</v>
      </c>
      <c r="P362" t="s">
        <v>1552</v>
      </c>
      <c r="Q362">
        <v>19870201</v>
      </c>
      <c r="R362">
        <v>891018481</v>
      </c>
    </row>
    <row r="363" spans="1:18">
      <c r="A363" t="s">
        <v>1546</v>
      </c>
      <c r="B363" t="s">
        <v>1611</v>
      </c>
      <c r="C363">
        <v>201206</v>
      </c>
      <c r="D363">
        <v>30</v>
      </c>
      <c r="E363" t="s">
        <v>1555</v>
      </c>
      <c r="F363">
        <v>2886</v>
      </c>
      <c r="G363">
        <v>935</v>
      </c>
      <c r="H363">
        <v>7786</v>
      </c>
      <c r="I363">
        <v>43122014000</v>
      </c>
      <c r="J363">
        <v>8</v>
      </c>
      <c r="K363" t="s">
        <v>1549</v>
      </c>
      <c r="L363">
        <v>3126</v>
      </c>
      <c r="M363" t="s">
        <v>1550</v>
      </c>
      <c r="N363" t="s">
        <v>1551</v>
      </c>
      <c r="O363">
        <v>0</v>
      </c>
      <c r="P363" t="s">
        <v>1552</v>
      </c>
      <c r="Q363">
        <v>19860901</v>
      </c>
      <c r="R363">
        <v>891018481</v>
      </c>
    </row>
    <row r="364" spans="1:18">
      <c r="A364" t="s">
        <v>1546</v>
      </c>
      <c r="B364" t="s">
        <v>1612</v>
      </c>
      <c r="C364">
        <v>201206</v>
      </c>
      <c r="D364">
        <v>30</v>
      </c>
      <c r="E364" t="s">
        <v>1555</v>
      </c>
      <c r="F364">
        <v>4066</v>
      </c>
      <c r="G364">
        <v>1317</v>
      </c>
      <c r="H364">
        <v>2064</v>
      </c>
      <c r="I364">
        <v>43122014500</v>
      </c>
      <c r="J364">
        <v>8</v>
      </c>
      <c r="K364" t="s">
        <v>1549</v>
      </c>
      <c r="L364">
        <v>3126</v>
      </c>
      <c r="M364" t="s">
        <v>1550</v>
      </c>
      <c r="N364" t="s">
        <v>1551</v>
      </c>
      <c r="O364">
        <v>0</v>
      </c>
      <c r="P364" t="s">
        <v>1552</v>
      </c>
      <c r="Q364">
        <v>19870601</v>
      </c>
      <c r="R364">
        <v>891018481</v>
      </c>
    </row>
    <row r="365" spans="1:18">
      <c r="A365" t="s">
        <v>1546</v>
      </c>
      <c r="B365" t="s">
        <v>1613</v>
      </c>
      <c r="C365">
        <v>201206</v>
      </c>
      <c r="D365">
        <v>30</v>
      </c>
      <c r="E365" t="s">
        <v>1555</v>
      </c>
      <c r="F365">
        <v>889</v>
      </c>
      <c r="G365">
        <v>288</v>
      </c>
      <c r="H365">
        <v>0</v>
      </c>
      <c r="I365">
        <v>43122014900</v>
      </c>
      <c r="J365">
        <v>8</v>
      </c>
      <c r="K365" t="s">
        <v>1549</v>
      </c>
      <c r="L365">
        <v>3126</v>
      </c>
      <c r="M365" t="s">
        <v>1550</v>
      </c>
      <c r="N365" t="s">
        <v>1551</v>
      </c>
      <c r="O365">
        <v>0</v>
      </c>
      <c r="P365" t="s">
        <v>1552</v>
      </c>
      <c r="Q365">
        <v>19870301</v>
      </c>
      <c r="R365">
        <v>891018481</v>
      </c>
    </row>
    <row r="366" spans="1:18">
      <c r="A366" t="s">
        <v>1546</v>
      </c>
      <c r="B366" t="s">
        <v>1624</v>
      </c>
      <c r="C366">
        <v>201206</v>
      </c>
      <c r="D366">
        <v>30</v>
      </c>
      <c r="E366" t="s">
        <v>1555</v>
      </c>
      <c r="F366">
        <v>218</v>
      </c>
      <c r="G366">
        <v>71</v>
      </c>
      <c r="H366">
        <v>10686</v>
      </c>
      <c r="I366">
        <v>43122015100</v>
      </c>
      <c r="J366">
        <v>8</v>
      </c>
      <c r="K366" t="s">
        <v>1549</v>
      </c>
      <c r="L366">
        <v>3126</v>
      </c>
      <c r="M366" t="s">
        <v>1550</v>
      </c>
      <c r="N366" t="s">
        <v>1551</v>
      </c>
      <c r="O366">
        <v>0</v>
      </c>
      <c r="P366" t="s">
        <v>1552</v>
      </c>
      <c r="Q366">
        <v>19870501</v>
      </c>
      <c r="R366">
        <v>891018481</v>
      </c>
    </row>
    <row r="367" spans="1:18">
      <c r="A367" t="s">
        <v>1546</v>
      </c>
      <c r="B367" t="s">
        <v>1619</v>
      </c>
      <c r="C367">
        <v>201206</v>
      </c>
      <c r="D367">
        <v>30</v>
      </c>
      <c r="E367" t="s">
        <v>1555</v>
      </c>
      <c r="F367">
        <v>799</v>
      </c>
      <c r="G367">
        <v>259</v>
      </c>
      <c r="H367">
        <v>15389</v>
      </c>
      <c r="I367">
        <v>43122015500</v>
      </c>
      <c r="J367">
        <v>8</v>
      </c>
      <c r="K367" t="s">
        <v>1549</v>
      </c>
      <c r="L367">
        <v>3126</v>
      </c>
      <c r="M367" t="s">
        <v>1550</v>
      </c>
      <c r="N367" t="s">
        <v>1551</v>
      </c>
      <c r="O367">
        <v>0</v>
      </c>
      <c r="P367" t="s">
        <v>1552</v>
      </c>
      <c r="Q367">
        <v>19871001</v>
      </c>
      <c r="R367">
        <v>891018481</v>
      </c>
    </row>
    <row r="368" spans="1:18">
      <c r="A368" t="s">
        <v>1546</v>
      </c>
      <c r="B368" t="s">
        <v>1614</v>
      </c>
      <c r="C368">
        <v>201206</v>
      </c>
      <c r="D368">
        <v>30</v>
      </c>
      <c r="E368" t="s">
        <v>1555</v>
      </c>
      <c r="F368">
        <v>1833</v>
      </c>
      <c r="G368">
        <v>594</v>
      </c>
      <c r="H368">
        <v>5382</v>
      </c>
      <c r="I368">
        <v>43122015600</v>
      </c>
      <c r="J368">
        <v>8</v>
      </c>
      <c r="K368" t="s">
        <v>1549</v>
      </c>
      <c r="L368">
        <v>3126</v>
      </c>
      <c r="M368" t="s">
        <v>1550</v>
      </c>
      <c r="N368" t="s">
        <v>1551</v>
      </c>
      <c r="O368">
        <v>0</v>
      </c>
      <c r="P368" t="s">
        <v>1552</v>
      </c>
      <c r="Q368">
        <v>19910801</v>
      </c>
      <c r="R368">
        <v>891018481</v>
      </c>
    </row>
    <row r="369" spans="1:18">
      <c r="A369" t="s">
        <v>1546</v>
      </c>
      <c r="B369" t="s">
        <v>1615</v>
      </c>
      <c r="C369">
        <v>201206</v>
      </c>
      <c r="D369">
        <v>30</v>
      </c>
      <c r="E369" t="s">
        <v>1555</v>
      </c>
      <c r="F369">
        <v>4302</v>
      </c>
      <c r="G369">
        <v>1393</v>
      </c>
      <c r="H369">
        <v>10137</v>
      </c>
      <c r="I369">
        <v>43122016000</v>
      </c>
      <c r="J369">
        <v>8</v>
      </c>
      <c r="K369" t="s">
        <v>1561</v>
      </c>
      <c r="L369">
        <v>3126</v>
      </c>
      <c r="M369" t="s">
        <v>1550</v>
      </c>
      <c r="N369" t="s">
        <v>1551</v>
      </c>
      <c r="O369">
        <v>0</v>
      </c>
      <c r="P369" t="s">
        <v>1552</v>
      </c>
      <c r="Q369">
        <v>19940101</v>
      </c>
      <c r="R369">
        <v>891018481</v>
      </c>
    </row>
    <row r="370" spans="1:18">
      <c r="A370" t="s">
        <v>1546</v>
      </c>
      <c r="B370" t="s">
        <v>1621</v>
      </c>
      <c r="C370">
        <v>201206</v>
      </c>
      <c r="D370">
        <v>30</v>
      </c>
      <c r="E370" t="s">
        <v>1555</v>
      </c>
      <c r="F370">
        <v>3630</v>
      </c>
      <c r="G370">
        <v>1176</v>
      </c>
      <c r="H370">
        <v>82145</v>
      </c>
      <c r="I370">
        <v>43122016400</v>
      </c>
      <c r="J370">
        <v>8</v>
      </c>
      <c r="K370" t="s">
        <v>1549</v>
      </c>
      <c r="L370">
        <v>3126</v>
      </c>
      <c r="M370" t="s">
        <v>1550</v>
      </c>
      <c r="N370" t="s">
        <v>1551</v>
      </c>
      <c r="O370">
        <v>0</v>
      </c>
      <c r="P370" t="s">
        <v>1552</v>
      </c>
      <c r="Q370">
        <v>19960401</v>
      </c>
      <c r="R370">
        <v>891018481</v>
      </c>
    </row>
    <row r="371" spans="1:18">
      <c r="A371" t="s">
        <v>1546</v>
      </c>
      <c r="B371" t="s">
        <v>1616</v>
      </c>
      <c r="C371">
        <v>201206</v>
      </c>
      <c r="D371">
        <v>30</v>
      </c>
      <c r="E371" t="s">
        <v>1555</v>
      </c>
      <c r="F371">
        <v>2557</v>
      </c>
      <c r="G371">
        <v>828</v>
      </c>
      <c r="H371">
        <v>3682</v>
      </c>
      <c r="I371">
        <v>43122016500</v>
      </c>
      <c r="J371">
        <v>8</v>
      </c>
      <c r="K371" t="s">
        <v>1549</v>
      </c>
      <c r="L371">
        <v>3126</v>
      </c>
      <c r="M371" t="s">
        <v>1550</v>
      </c>
      <c r="N371" t="s">
        <v>1551</v>
      </c>
      <c r="O371">
        <v>0</v>
      </c>
      <c r="P371" t="s">
        <v>1552</v>
      </c>
      <c r="Q371">
        <v>19960401</v>
      </c>
      <c r="R371">
        <v>891018481</v>
      </c>
    </row>
    <row r="372" spans="1:18">
      <c r="A372" t="s">
        <v>1553</v>
      </c>
      <c r="B372" t="s">
        <v>1554</v>
      </c>
      <c r="C372">
        <v>201207</v>
      </c>
      <c r="D372">
        <v>30</v>
      </c>
      <c r="E372" t="s">
        <v>1555</v>
      </c>
      <c r="F372">
        <v>2215</v>
      </c>
      <c r="G372">
        <v>898</v>
      </c>
      <c r="H372">
        <v>134</v>
      </c>
      <c r="I372">
        <v>43122008700</v>
      </c>
      <c r="J372">
        <v>8</v>
      </c>
      <c r="K372" t="s">
        <v>1556</v>
      </c>
      <c r="L372">
        <v>2531</v>
      </c>
      <c r="M372" t="s">
        <v>1557</v>
      </c>
      <c r="N372" t="s">
        <v>1551</v>
      </c>
      <c r="O372">
        <v>0</v>
      </c>
      <c r="P372" t="s">
        <v>1552</v>
      </c>
      <c r="Q372">
        <v>19840101</v>
      </c>
      <c r="R372">
        <v>891018481</v>
      </c>
    </row>
    <row r="373" spans="1:18">
      <c r="A373" t="s">
        <v>1553</v>
      </c>
      <c r="B373" t="s">
        <v>1558</v>
      </c>
      <c r="C373">
        <v>201207</v>
      </c>
      <c r="D373">
        <v>30</v>
      </c>
      <c r="E373" t="s">
        <v>1555</v>
      </c>
      <c r="F373">
        <v>699</v>
      </c>
      <c r="G373">
        <v>284</v>
      </c>
      <c r="H373">
        <v>16</v>
      </c>
      <c r="I373">
        <v>43122008800</v>
      </c>
      <c r="J373">
        <v>8</v>
      </c>
      <c r="K373" t="s">
        <v>1556</v>
      </c>
      <c r="L373">
        <v>2531</v>
      </c>
      <c r="M373" t="s">
        <v>1557</v>
      </c>
      <c r="N373" t="s">
        <v>1551</v>
      </c>
      <c r="O373">
        <v>0</v>
      </c>
      <c r="P373" t="s">
        <v>1552</v>
      </c>
      <c r="Q373">
        <v>19840201</v>
      </c>
      <c r="R373">
        <v>891018481</v>
      </c>
    </row>
    <row r="374" spans="1:18">
      <c r="A374" t="s">
        <v>1553</v>
      </c>
      <c r="B374" t="s">
        <v>1559</v>
      </c>
      <c r="C374">
        <v>201207</v>
      </c>
      <c r="D374">
        <v>30</v>
      </c>
      <c r="E374" t="s">
        <v>1555</v>
      </c>
      <c r="F374">
        <v>1461</v>
      </c>
      <c r="G374">
        <v>593</v>
      </c>
      <c r="H374">
        <v>34</v>
      </c>
      <c r="I374">
        <v>43122009000</v>
      </c>
      <c r="J374">
        <v>8</v>
      </c>
      <c r="K374" t="s">
        <v>1556</v>
      </c>
      <c r="L374">
        <v>2531</v>
      </c>
      <c r="M374" t="s">
        <v>1557</v>
      </c>
      <c r="N374" t="s">
        <v>1551</v>
      </c>
      <c r="O374">
        <v>0</v>
      </c>
      <c r="P374" t="s">
        <v>1552</v>
      </c>
      <c r="Q374">
        <v>19840301</v>
      </c>
      <c r="R374">
        <v>891018481</v>
      </c>
    </row>
    <row r="375" spans="1:18">
      <c r="A375" t="s">
        <v>1553</v>
      </c>
      <c r="B375" t="s">
        <v>1560</v>
      </c>
      <c r="C375">
        <v>201207</v>
      </c>
      <c r="D375">
        <v>30</v>
      </c>
      <c r="E375" t="s">
        <v>1555</v>
      </c>
      <c r="F375">
        <v>789</v>
      </c>
      <c r="G375">
        <v>320</v>
      </c>
      <c r="H375">
        <v>6858</v>
      </c>
      <c r="I375">
        <v>43122009100</v>
      </c>
      <c r="J375">
        <v>8</v>
      </c>
      <c r="K375" t="s">
        <v>1561</v>
      </c>
      <c r="L375">
        <v>2531</v>
      </c>
      <c r="M375" t="s">
        <v>1557</v>
      </c>
      <c r="N375" t="s">
        <v>1551</v>
      </c>
      <c r="O375">
        <v>0</v>
      </c>
      <c r="P375" t="s">
        <v>1552</v>
      </c>
      <c r="Q375">
        <v>19840401</v>
      </c>
      <c r="R375">
        <v>891018481</v>
      </c>
    </row>
    <row r="376" spans="1:18">
      <c r="A376" t="s">
        <v>1553</v>
      </c>
      <c r="B376" t="s">
        <v>1562</v>
      </c>
      <c r="C376">
        <v>201207</v>
      </c>
      <c r="D376">
        <v>30</v>
      </c>
      <c r="E376" t="s">
        <v>1555</v>
      </c>
      <c r="F376">
        <v>1164</v>
      </c>
      <c r="G376">
        <v>473</v>
      </c>
      <c r="H376">
        <v>9850</v>
      </c>
      <c r="I376">
        <v>43122009300</v>
      </c>
      <c r="J376">
        <v>8</v>
      </c>
      <c r="K376" t="s">
        <v>1561</v>
      </c>
      <c r="L376">
        <v>2531</v>
      </c>
      <c r="M376" t="s">
        <v>1557</v>
      </c>
      <c r="N376" t="s">
        <v>1551</v>
      </c>
      <c r="O376">
        <v>0</v>
      </c>
      <c r="P376" t="s">
        <v>1552</v>
      </c>
      <c r="Q376">
        <v>19840701</v>
      </c>
      <c r="R376">
        <v>891018481</v>
      </c>
    </row>
    <row r="377" spans="1:18">
      <c r="A377" t="s">
        <v>1553</v>
      </c>
      <c r="B377" t="s">
        <v>1618</v>
      </c>
      <c r="C377">
        <v>201207</v>
      </c>
      <c r="D377">
        <v>30</v>
      </c>
      <c r="E377" t="s">
        <v>1555</v>
      </c>
      <c r="F377">
        <v>406</v>
      </c>
      <c r="G377">
        <v>165</v>
      </c>
      <c r="H377">
        <v>1083</v>
      </c>
      <c r="I377">
        <v>43122009500</v>
      </c>
      <c r="J377">
        <v>8</v>
      </c>
      <c r="K377" t="s">
        <v>1561</v>
      </c>
      <c r="L377">
        <v>2531</v>
      </c>
      <c r="M377" t="s">
        <v>1557</v>
      </c>
      <c r="N377" t="s">
        <v>1551</v>
      </c>
      <c r="O377">
        <v>0</v>
      </c>
      <c r="P377" t="s">
        <v>1552</v>
      </c>
      <c r="Q377">
        <v>19840801</v>
      </c>
      <c r="R377">
        <v>891018481</v>
      </c>
    </row>
    <row r="378" spans="1:18">
      <c r="A378" t="s">
        <v>1553</v>
      </c>
      <c r="B378" t="s">
        <v>1563</v>
      </c>
      <c r="C378">
        <v>201207</v>
      </c>
      <c r="D378">
        <v>27</v>
      </c>
      <c r="E378" t="s">
        <v>1555</v>
      </c>
      <c r="F378">
        <v>548</v>
      </c>
      <c r="G378">
        <v>222</v>
      </c>
      <c r="H378">
        <v>1163</v>
      </c>
      <c r="I378">
        <v>43122009700</v>
      </c>
      <c r="J378">
        <v>8</v>
      </c>
      <c r="K378" t="s">
        <v>1561</v>
      </c>
      <c r="L378">
        <v>2531</v>
      </c>
      <c r="M378" t="s">
        <v>1557</v>
      </c>
      <c r="N378" t="s">
        <v>1551</v>
      </c>
      <c r="O378">
        <v>0</v>
      </c>
      <c r="P378" t="s">
        <v>1552</v>
      </c>
      <c r="Q378">
        <v>19840901</v>
      </c>
      <c r="R378">
        <v>891018481</v>
      </c>
    </row>
    <row r="379" spans="1:18">
      <c r="A379" t="s">
        <v>1553</v>
      </c>
      <c r="B379" t="s">
        <v>1564</v>
      </c>
      <c r="C379">
        <v>201207</v>
      </c>
      <c r="D379">
        <v>30</v>
      </c>
      <c r="E379" t="s">
        <v>1555</v>
      </c>
      <c r="F379">
        <v>1589</v>
      </c>
      <c r="G379">
        <v>645</v>
      </c>
      <c r="H379">
        <v>208</v>
      </c>
      <c r="I379">
        <v>43122009800</v>
      </c>
      <c r="J379">
        <v>8</v>
      </c>
      <c r="K379" t="s">
        <v>1561</v>
      </c>
      <c r="L379">
        <v>2531</v>
      </c>
      <c r="M379" t="s">
        <v>1557</v>
      </c>
      <c r="N379" t="s">
        <v>1551</v>
      </c>
      <c r="O379">
        <v>0</v>
      </c>
      <c r="P379" t="s">
        <v>1552</v>
      </c>
      <c r="Q379">
        <v>19840901</v>
      </c>
      <c r="R379">
        <v>891018481</v>
      </c>
    </row>
    <row r="380" spans="1:18">
      <c r="A380" t="s">
        <v>1553</v>
      </c>
      <c r="B380" t="s">
        <v>1565</v>
      </c>
      <c r="C380">
        <v>201207</v>
      </c>
      <c r="D380">
        <v>30</v>
      </c>
      <c r="E380" t="s">
        <v>1555</v>
      </c>
      <c r="F380">
        <v>79</v>
      </c>
      <c r="G380">
        <v>32</v>
      </c>
      <c r="H380">
        <v>128</v>
      </c>
      <c r="I380">
        <v>43122010000</v>
      </c>
      <c r="J380">
        <v>8</v>
      </c>
      <c r="K380" t="s">
        <v>1556</v>
      </c>
      <c r="L380">
        <v>2531</v>
      </c>
      <c r="M380" t="s">
        <v>1557</v>
      </c>
      <c r="N380" t="s">
        <v>1551</v>
      </c>
      <c r="O380">
        <v>0</v>
      </c>
      <c r="P380" t="s">
        <v>1552</v>
      </c>
      <c r="Q380">
        <v>19841001</v>
      </c>
      <c r="R380">
        <v>891018481</v>
      </c>
    </row>
    <row r="381" spans="1:18">
      <c r="A381" t="s">
        <v>1553</v>
      </c>
      <c r="B381" t="s">
        <v>1566</v>
      </c>
      <c r="C381">
        <v>201207</v>
      </c>
      <c r="D381">
        <v>30</v>
      </c>
      <c r="E381" t="s">
        <v>1555</v>
      </c>
      <c r="F381">
        <v>1603</v>
      </c>
      <c r="G381">
        <v>651</v>
      </c>
      <c r="H381">
        <v>37</v>
      </c>
      <c r="I381">
        <v>43122010200</v>
      </c>
      <c r="J381">
        <v>8</v>
      </c>
      <c r="K381" t="s">
        <v>1561</v>
      </c>
      <c r="L381">
        <v>2531</v>
      </c>
      <c r="M381" t="s">
        <v>1557</v>
      </c>
      <c r="N381" t="s">
        <v>1551</v>
      </c>
      <c r="O381">
        <v>0</v>
      </c>
      <c r="P381" t="s">
        <v>1552</v>
      </c>
      <c r="Q381">
        <v>19841201</v>
      </c>
      <c r="R381">
        <v>891018481</v>
      </c>
    </row>
    <row r="382" spans="1:18">
      <c r="A382" t="s">
        <v>1553</v>
      </c>
      <c r="B382" t="s">
        <v>1567</v>
      </c>
      <c r="C382">
        <v>201207</v>
      </c>
      <c r="D382">
        <v>30</v>
      </c>
      <c r="E382" t="s">
        <v>1555</v>
      </c>
      <c r="F382">
        <v>818</v>
      </c>
      <c r="G382">
        <v>331</v>
      </c>
      <c r="H382">
        <v>19</v>
      </c>
      <c r="I382">
        <v>43122010500</v>
      </c>
      <c r="J382">
        <v>8</v>
      </c>
      <c r="K382" t="s">
        <v>1561</v>
      </c>
      <c r="L382">
        <v>2531</v>
      </c>
      <c r="M382" t="s">
        <v>1557</v>
      </c>
      <c r="N382" t="s">
        <v>1551</v>
      </c>
      <c r="O382">
        <v>0</v>
      </c>
      <c r="P382" t="s">
        <v>1552</v>
      </c>
      <c r="Q382">
        <v>19850201</v>
      </c>
      <c r="R382">
        <v>891018481</v>
      </c>
    </row>
    <row r="383" spans="1:18">
      <c r="A383" t="s">
        <v>1553</v>
      </c>
      <c r="B383" t="s">
        <v>1568</v>
      </c>
      <c r="C383">
        <v>201207</v>
      </c>
      <c r="D383">
        <v>30</v>
      </c>
      <c r="E383" t="s">
        <v>1555</v>
      </c>
      <c r="F383">
        <v>836</v>
      </c>
      <c r="G383">
        <v>339</v>
      </c>
      <c r="H383">
        <v>30</v>
      </c>
      <c r="I383">
        <v>43122011400</v>
      </c>
      <c r="J383">
        <v>8</v>
      </c>
      <c r="K383" t="s">
        <v>1556</v>
      </c>
      <c r="L383">
        <v>2531</v>
      </c>
      <c r="M383" t="s">
        <v>1557</v>
      </c>
      <c r="N383" t="s">
        <v>1551</v>
      </c>
      <c r="O383">
        <v>0</v>
      </c>
      <c r="P383" t="s">
        <v>1552</v>
      </c>
      <c r="Q383">
        <v>19850401</v>
      </c>
      <c r="R383">
        <v>891018481</v>
      </c>
    </row>
    <row r="384" spans="1:18">
      <c r="A384" t="s">
        <v>1553</v>
      </c>
      <c r="B384" t="s">
        <v>1569</v>
      </c>
      <c r="C384">
        <v>201207</v>
      </c>
      <c r="D384">
        <v>30</v>
      </c>
      <c r="E384" t="s">
        <v>1555</v>
      </c>
      <c r="F384">
        <v>243</v>
      </c>
      <c r="G384">
        <v>99</v>
      </c>
      <c r="H384">
        <v>3</v>
      </c>
      <c r="I384">
        <v>43122011500</v>
      </c>
      <c r="J384">
        <v>8</v>
      </c>
      <c r="K384" t="s">
        <v>1561</v>
      </c>
      <c r="L384">
        <v>2531</v>
      </c>
      <c r="M384" t="s">
        <v>1557</v>
      </c>
      <c r="N384" t="s">
        <v>1551</v>
      </c>
      <c r="O384">
        <v>0</v>
      </c>
      <c r="P384" t="s">
        <v>1552</v>
      </c>
      <c r="Q384">
        <v>19850501</v>
      </c>
      <c r="R384">
        <v>891018481</v>
      </c>
    </row>
    <row r="385" spans="1:18">
      <c r="A385" t="s">
        <v>1553</v>
      </c>
      <c r="B385" t="s">
        <v>1570</v>
      </c>
      <c r="C385">
        <v>201207</v>
      </c>
      <c r="D385">
        <v>30</v>
      </c>
      <c r="E385" t="s">
        <v>1555</v>
      </c>
      <c r="F385">
        <v>756</v>
      </c>
      <c r="G385">
        <v>307</v>
      </c>
      <c r="H385">
        <v>172</v>
      </c>
      <c r="I385">
        <v>43122011800</v>
      </c>
      <c r="J385">
        <v>8</v>
      </c>
      <c r="K385" t="s">
        <v>1556</v>
      </c>
      <c r="L385">
        <v>2531</v>
      </c>
      <c r="M385" t="s">
        <v>1557</v>
      </c>
      <c r="N385" t="s">
        <v>1551</v>
      </c>
      <c r="O385">
        <v>0</v>
      </c>
      <c r="P385" t="s">
        <v>1552</v>
      </c>
      <c r="Q385">
        <v>19850701</v>
      </c>
      <c r="R385">
        <v>891018481</v>
      </c>
    </row>
    <row r="386" spans="1:18">
      <c r="A386" t="s">
        <v>1553</v>
      </c>
      <c r="B386" t="s">
        <v>1571</v>
      </c>
      <c r="C386">
        <v>201207</v>
      </c>
      <c r="D386">
        <v>30</v>
      </c>
      <c r="E386" t="s">
        <v>1555</v>
      </c>
      <c r="F386">
        <v>176</v>
      </c>
      <c r="G386">
        <v>72</v>
      </c>
      <c r="H386">
        <v>19916</v>
      </c>
      <c r="I386">
        <v>43122012300</v>
      </c>
      <c r="J386">
        <v>8</v>
      </c>
      <c r="K386" t="s">
        <v>1561</v>
      </c>
      <c r="L386">
        <v>2531</v>
      </c>
      <c r="M386" t="s">
        <v>1557</v>
      </c>
      <c r="N386" t="s">
        <v>1551</v>
      </c>
      <c r="O386">
        <v>0</v>
      </c>
      <c r="P386" t="s">
        <v>1552</v>
      </c>
      <c r="Q386">
        <v>19850801</v>
      </c>
      <c r="R386">
        <v>891018481</v>
      </c>
    </row>
    <row r="387" spans="1:18">
      <c r="A387" t="s">
        <v>1572</v>
      </c>
      <c r="B387" t="s">
        <v>1573</v>
      </c>
      <c r="C387">
        <v>201207</v>
      </c>
      <c r="D387">
        <v>9</v>
      </c>
      <c r="E387" t="s">
        <v>1555</v>
      </c>
      <c r="F387">
        <v>997</v>
      </c>
      <c r="G387">
        <v>311</v>
      </c>
      <c r="H387">
        <v>5352</v>
      </c>
      <c r="I387">
        <v>43122002500</v>
      </c>
      <c r="J387">
        <v>8</v>
      </c>
      <c r="K387" t="s">
        <v>1561</v>
      </c>
      <c r="L387">
        <v>3126</v>
      </c>
      <c r="M387" t="s">
        <v>1550</v>
      </c>
      <c r="N387" t="s">
        <v>1551</v>
      </c>
      <c r="O387">
        <v>0</v>
      </c>
      <c r="P387" t="s">
        <v>1574</v>
      </c>
      <c r="Q387">
        <v>19840101</v>
      </c>
      <c r="R387">
        <v>891018481</v>
      </c>
    </row>
    <row r="388" spans="1:18">
      <c r="A388" t="s">
        <v>1572</v>
      </c>
      <c r="B388" t="s">
        <v>1575</v>
      </c>
      <c r="C388">
        <v>201207</v>
      </c>
      <c r="D388">
        <v>31</v>
      </c>
      <c r="E388" t="s">
        <v>1555</v>
      </c>
      <c r="F388">
        <v>1782</v>
      </c>
      <c r="G388">
        <v>657</v>
      </c>
      <c r="H388">
        <v>8787</v>
      </c>
      <c r="I388">
        <v>43122004100</v>
      </c>
      <c r="J388">
        <v>8</v>
      </c>
      <c r="K388" t="s">
        <v>1561</v>
      </c>
      <c r="L388">
        <v>3126</v>
      </c>
      <c r="M388" t="s">
        <v>1550</v>
      </c>
      <c r="N388" t="s">
        <v>1551</v>
      </c>
      <c r="O388">
        <v>0</v>
      </c>
      <c r="P388" t="s">
        <v>1552</v>
      </c>
      <c r="Q388">
        <v>19810901</v>
      </c>
      <c r="R388">
        <v>891018481</v>
      </c>
    </row>
    <row r="389" spans="1:18">
      <c r="A389" t="s">
        <v>1572</v>
      </c>
      <c r="B389" t="s">
        <v>1576</v>
      </c>
      <c r="C389">
        <v>201207</v>
      </c>
      <c r="D389">
        <v>31</v>
      </c>
      <c r="E389" t="s">
        <v>1555</v>
      </c>
      <c r="F389">
        <v>544</v>
      </c>
      <c r="G389">
        <v>138</v>
      </c>
      <c r="H389">
        <v>502</v>
      </c>
      <c r="I389">
        <v>43122003900</v>
      </c>
      <c r="J389">
        <v>8</v>
      </c>
      <c r="K389" t="s">
        <v>1561</v>
      </c>
      <c r="L389">
        <v>3126</v>
      </c>
      <c r="M389" t="s">
        <v>1550</v>
      </c>
      <c r="N389" t="s">
        <v>1551</v>
      </c>
      <c r="O389">
        <v>0</v>
      </c>
      <c r="P389" t="s">
        <v>1552</v>
      </c>
      <c r="Q389">
        <v>19820401</v>
      </c>
      <c r="R389">
        <v>891018481</v>
      </c>
    </row>
    <row r="390" spans="1:18">
      <c r="A390" t="s">
        <v>1572</v>
      </c>
      <c r="B390" t="s">
        <v>1577</v>
      </c>
      <c r="C390">
        <v>201207</v>
      </c>
      <c r="D390">
        <v>31</v>
      </c>
      <c r="E390" t="s">
        <v>1555</v>
      </c>
      <c r="F390">
        <v>2325</v>
      </c>
      <c r="G390">
        <v>208</v>
      </c>
      <c r="H390">
        <v>2573</v>
      </c>
      <c r="I390">
        <v>43122004400</v>
      </c>
      <c r="J390">
        <v>8</v>
      </c>
      <c r="K390" t="s">
        <v>1561</v>
      </c>
      <c r="L390">
        <v>3126</v>
      </c>
      <c r="M390" t="s">
        <v>1550</v>
      </c>
      <c r="N390" t="s">
        <v>1551</v>
      </c>
      <c r="O390">
        <v>0</v>
      </c>
      <c r="P390" t="s">
        <v>1552</v>
      </c>
      <c r="Q390">
        <v>19810801</v>
      </c>
      <c r="R390">
        <v>891018481</v>
      </c>
    </row>
    <row r="391" spans="1:18">
      <c r="A391" t="s">
        <v>1572</v>
      </c>
      <c r="B391" t="s">
        <v>1578</v>
      </c>
      <c r="C391">
        <v>201207</v>
      </c>
      <c r="D391">
        <v>31</v>
      </c>
      <c r="E391" t="s">
        <v>1555</v>
      </c>
      <c r="F391">
        <v>1027</v>
      </c>
      <c r="G391">
        <v>104</v>
      </c>
      <c r="H391">
        <v>2934</v>
      </c>
      <c r="I391">
        <v>43122004700</v>
      </c>
      <c r="J391">
        <v>8</v>
      </c>
      <c r="K391" t="s">
        <v>1561</v>
      </c>
      <c r="L391">
        <v>3126</v>
      </c>
      <c r="M391" t="s">
        <v>1550</v>
      </c>
      <c r="N391" t="s">
        <v>1551</v>
      </c>
      <c r="O391">
        <v>0</v>
      </c>
      <c r="P391" t="s">
        <v>1552</v>
      </c>
      <c r="Q391">
        <v>19820901</v>
      </c>
      <c r="R391">
        <v>891018481</v>
      </c>
    </row>
    <row r="392" spans="1:18">
      <c r="A392" t="s">
        <v>1572</v>
      </c>
      <c r="B392" t="s">
        <v>1579</v>
      </c>
      <c r="C392">
        <v>201207</v>
      </c>
      <c r="D392">
        <v>31</v>
      </c>
      <c r="E392" t="s">
        <v>1555</v>
      </c>
      <c r="F392">
        <v>3292</v>
      </c>
      <c r="G392">
        <v>450</v>
      </c>
      <c r="H392">
        <v>7767</v>
      </c>
      <c r="I392">
        <v>43122004800</v>
      </c>
      <c r="J392">
        <v>8</v>
      </c>
      <c r="K392" t="s">
        <v>1561</v>
      </c>
      <c r="L392">
        <v>3126</v>
      </c>
      <c r="M392" t="s">
        <v>1550</v>
      </c>
      <c r="N392" t="s">
        <v>1551</v>
      </c>
      <c r="O392">
        <v>0</v>
      </c>
      <c r="P392" t="s">
        <v>1552</v>
      </c>
      <c r="Q392">
        <v>19810701</v>
      </c>
      <c r="R392">
        <v>891018481</v>
      </c>
    </row>
    <row r="393" spans="1:18">
      <c r="A393" t="s">
        <v>1572</v>
      </c>
      <c r="B393" t="s">
        <v>1580</v>
      </c>
      <c r="C393">
        <v>201207</v>
      </c>
      <c r="D393">
        <v>31</v>
      </c>
      <c r="E393" t="s">
        <v>1555</v>
      </c>
      <c r="F393">
        <v>1087</v>
      </c>
      <c r="G393">
        <v>657</v>
      </c>
      <c r="H393">
        <v>29626</v>
      </c>
      <c r="I393">
        <v>43122006002</v>
      </c>
      <c r="J393">
        <v>8</v>
      </c>
      <c r="K393" t="s">
        <v>1561</v>
      </c>
      <c r="L393">
        <v>3126</v>
      </c>
      <c r="M393" t="s">
        <v>1550</v>
      </c>
      <c r="N393" t="s">
        <v>1551</v>
      </c>
      <c r="O393">
        <v>0</v>
      </c>
      <c r="P393" t="s">
        <v>1552</v>
      </c>
      <c r="Q393">
        <v>19820901</v>
      </c>
      <c r="R393">
        <v>891018481</v>
      </c>
    </row>
    <row r="394" spans="1:18">
      <c r="A394" t="s">
        <v>1572</v>
      </c>
      <c r="B394" t="s">
        <v>1581</v>
      </c>
      <c r="C394">
        <v>201207</v>
      </c>
      <c r="D394">
        <v>31</v>
      </c>
      <c r="E394" t="s">
        <v>1555</v>
      </c>
      <c r="F394">
        <v>1661</v>
      </c>
      <c r="G394">
        <v>173</v>
      </c>
      <c r="H394">
        <v>879</v>
      </c>
      <c r="I394">
        <v>43122004900</v>
      </c>
      <c r="J394">
        <v>8</v>
      </c>
      <c r="K394" t="s">
        <v>1561</v>
      </c>
      <c r="L394">
        <v>3126</v>
      </c>
      <c r="M394" t="s">
        <v>1550</v>
      </c>
      <c r="N394" t="s">
        <v>1551</v>
      </c>
      <c r="O394">
        <v>0</v>
      </c>
      <c r="P394" t="s">
        <v>1552</v>
      </c>
      <c r="Q394">
        <v>19820901</v>
      </c>
      <c r="R394">
        <v>891018481</v>
      </c>
    </row>
    <row r="395" spans="1:18">
      <c r="A395" t="s">
        <v>1572</v>
      </c>
      <c r="B395" t="s">
        <v>1582</v>
      </c>
      <c r="C395">
        <v>201207</v>
      </c>
      <c r="D395">
        <v>31</v>
      </c>
      <c r="E395" t="s">
        <v>1555</v>
      </c>
      <c r="F395">
        <v>1117</v>
      </c>
      <c r="G395">
        <v>138</v>
      </c>
      <c r="H395">
        <v>439</v>
      </c>
      <c r="I395">
        <v>43122005600</v>
      </c>
      <c r="J395">
        <v>8</v>
      </c>
      <c r="K395" t="s">
        <v>1561</v>
      </c>
      <c r="L395">
        <v>3126</v>
      </c>
      <c r="M395" t="s">
        <v>1550</v>
      </c>
      <c r="N395" t="s">
        <v>1551</v>
      </c>
      <c r="O395">
        <v>0</v>
      </c>
      <c r="P395" t="s">
        <v>1552</v>
      </c>
      <c r="Q395">
        <v>19820201</v>
      </c>
      <c r="R395">
        <v>891018481</v>
      </c>
    </row>
    <row r="396" spans="1:18">
      <c r="A396" t="s">
        <v>1572</v>
      </c>
      <c r="B396" t="s">
        <v>1583</v>
      </c>
      <c r="C396">
        <v>201207</v>
      </c>
      <c r="D396">
        <v>31</v>
      </c>
      <c r="E396" t="s">
        <v>1555</v>
      </c>
      <c r="F396">
        <v>634</v>
      </c>
      <c r="G396">
        <v>104</v>
      </c>
      <c r="H396">
        <v>0</v>
      </c>
      <c r="I396">
        <v>43122008201</v>
      </c>
      <c r="J396">
        <v>8</v>
      </c>
      <c r="K396" t="s">
        <v>1561</v>
      </c>
      <c r="L396">
        <v>3126</v>
      </c>
      <c r="M396" t="s">
        <v>1550</v>
      </c>
      <c r="N396" t="s">
        <v>1551</v>
      </c>
      <c r="O396">
        <v>0</v>
      </c>
      <c r="P396" t="s">
        <v>1552</v>
      </c>
      <c r="Q396">
        <v>19970201</v>
      </c>
      <c r="R396">
        <v>891018481</v>
      </c>
    </row>
    <row r="397" spans="1:18">
      <c r="A397" t="s">
        <v>1572</v>
      </c>
      <c r="B397" t="s">
        <v>1584</v>
      </c>
      <c r="C397">
        <v>201207</v>
      </c>
      <c r="D397">
        <v>31</v>
      </c>
      <c r="E397" t="s">
        <v>1555</v>
      </c>
      <c r="F397">
        <v>1963</v>
      </c>
      <c r="G397">
        <v>173</v>
      </c>
      <c r="H397">
        <v>1648</v>
      </c>
      <c r="I397">
        <v>43122006900</v>
      </c>
      <c r="J397">
        <v>8</v>
      </c>
      <c r="K397" t="s">
        <v>1585</v>
      </c>
      <c r="L397">
        <v>3126</v>
      </c>
      <c r="M397" t="s">
        <v>1550</v>
      </c>
      <c r="N397" t="s">
        <v>1551</v>
      </c>
      <c r="O397">
        <v>0</v>
      </c>
      <c r="P397" t="s">
        <v>1552</v>
      </c>
      <c r="Q397">
        <v>19820801</v>
      </c>
      <c r="R397">
        <v>891018481</v>
      </c>
    </row>
    <row r="398" spans="1:18">
      <c r="A398" t="s">
        <v>1572</v>
      </c>
      <c r="B398" t="s">
        <v>1586</v>
      </c>
      <c r="C398">
        <v>201207</v>
      </c>
      <c r="D398">
        <v>31</v>
      </c>
      <c r="E398" t="s">
        <v>1555</v>
      </c>
      <c r="F398">
        <v>1631</v>
      </c>
      <c r="G398">
        <v>415</v>
      </c>
      <c r="H398">
        <v>13981</v>
      </c>
      <c r="I398">
        <v>43122008300</v>
      </c>
      <c r="J398">
        <v>8</v>
      </c>
      <c r="K398" t="s">
        <v>1561</v>
      </c>
      <c r="L398">
        <v>3126</v>
      </c>
      <c r="M398" t="s">
        <v>1550</v>
      </c>
      <c r="N398" t="s">
        <v>1551</v>
      </c>
      <c r="O398">
        <v>0</v>
      </c>
      <c r="P398" t="s">
        <v>1552</v>
      </c>
      <c r="Q398">
        <v>19840201</v>
      </c>
      <c r="R398">
        <v>891018481</v>
      </c>
    </row>
    <row r="399" spans="1:18">
      <c r="A399" t="s">
        <v>1572</v>
      </c>
      <c r="B399" t="s">
        <v>1587</v>
      </c>
      <c r="C399">
        <v>201207</v>
      </c>
      <c r="D399">
        <v>31</v>
      </c>
      <c r="E399" t="s">
        <v>1555</v>
      </c>
      <c r="F399">
        <v>1631</v>
      </c>
      <c r="G399">
        <v>208</v>
      </c>
      <c r="H399">
        <v>10827</v>
      </c>
      <c r="I399">
        <v>43122007400</v>
      </c>
      <c r="J399">
        <v>8</v>
      </c>
      <c r="K399" t="s">
        <v>1561</v>
      </c>
      <c r="L399">
        <v>3126</v>
      </c>
      <c r="M399" t="s">
        <v>1550</v>
      </c>
      <c r="N399" t="s">
        <v>1551</v>
      </c>
      <c r="O399">
        <v>0</v>
      </c>
      <c r="P399" t="s">
        <v>1574</v>
      </c>
      <c r="Q399">
        <v>19880701</v>
      </c>
      <c r="R399">
        <v>891018481</v>
      </c>
    </row>
    <row r="400" spans="1:18">
      <c r="A400" t="s">
        <v>1572</v>
      </c>
      <c r="B400" t="s">
        <v>1588</v>
      </c>
      <c r="C400">
        <v>201207</v>
      </c>
      <c r="D400">
        <v>31</v>
      </c>
      <c r="E400" t="s">
        <v>1555</v>
      </c>
      <c r="F400">
        <v>4681</v>
      </c>
      <c r="G400">
        <v>588</v>
      </c>
      <c r="H400">
        <v>32294</v>
      </c>
      <c r="I400">
        <v>43122008600</v>
      </c>
      <c r="J400">
        <v>8</v>
      </c>
      <c r="K400" t="s">
        <v>1561</v>
      </c>
      <c r="L400">
        <v>3126</v>
      </c>
      <c r="M400" t="s">
        <v>1550</v>
      </c>
      <c r="N400" t="s">
        <v>1551</v>
      </c>
      <c r="O400">
        <v>0</v>
      </c>
      <c r="P400" t="s">
        <v>1552</v>
      </c>
      <c r="Q400">
        <v>19840401</v>
      </c>
      <c r="R400">
        <v>891018481</v>
      </c>
    </row>
    <row r="401" spans="1:18">
      <c r="A401" t="s">
        <v>1572</v>
      </c>
      <c r="B401" t="s">
        <v>1589</v>
      </c>
      <c r="C401">
        <v>201207</v>
      </c>
      <c r="D401">
        <v>31</v>
      </c>
      <c r="E401" t="s">
        <v>1555</v>
      </c>
      <c r="F401">
        <v>1389</v>
      </c>
      <c r="G401">
        <v>138</v>
      </c>
      <c r="H401">
        <v>0</v>
      </c>
      <c r="I401">
        <v>43122009600</v>
      </c>
      <c r="J401">
        <v>8</v>
      </c>
      <c r="K401" t="s">
        <v>1561</v>
      </c>
      <c r="L401">
        <v>3126</v>
      </c>
      <c r="M401" t="s">
        <v>1550</v>
      </c>
      <c r="N401" t="s">
        <v>1551</v>
      </c>
      <c r="O401">
        <v>0</v>
      </c>
      <c r="P401" t="s">
        <v>1552</v>
      </c>
      <c r="Q401">
        <v>19840901</v>
      </c>
      <c r="R401">
        <v>891018481</v>
      </c>
    </row>
    <row r="402" spans="1:18">
      <c r="A402" t="s">
        <v>1572</v>
      </c>
      <c r="B402" t="s">
        <v>1590</v>
      </c>
      <c r="C402">
        <v>201207</v>
      </c>
      <c r="D402">
        <v>31</v>
      </c>
      <c r="E402" t="s">
        <v>1555</v>
      </c>
      <c r="F402">
        <v>1812</v>
      </c>
      <c r="G402">
        <v>346</v>
      </c>
      <c r="H402">
        <v>1993</v>
      </c>
      <c r="I402">
        <v>43122016200</v>
      </c>
      <c r="J402">
        <v>8</v>
      </c>
      <c r="K402" t="s">
        <v>1585</v>
      </c>
      <c r="L402">
        <v>3126</v>
      </c>
      <c r="M402" t="s">
        <v>1550</v>
      </c>
      <c r="N402" t="s">
        <v>1551</v>
      </c>
      <c r="O402">
        <v>0</v>
      </c>
      <c r="P402" t="s">
        <v>1552</v>
      </c>
      <c r="Q402">
        <v>19950401</v>
      </c>
      <c r="R402">
        <v>891018481</v>
      </c>
    </row>
    <row r="403" spans="1:18">
      <c r="A403" t="s">
        <v>1546</v>
      </c>
      <c r="B403" t="s">
        <v>1591</v>
      </c>
      <c r="C403">
        <v>201207</v>
      </c>
      <c r="D403">
        <v>31</v>
      </c>
      <c r="E403" t="s">
        <v>1555</v>
      </c>
      <c r="F403">
        <v>3382</v>
      </c>
      <c r="G403">
        <v>450</v>
      </c>
      <c r="H403">
        <v>643</v>
      </c>
      <c r="I403">
        <v>43122003400</v>
      </c>
      <c r="J403">
        <v>8</v>
      </c>
      <c r="K403" t="s">
        <v>1561</v>
      </c>
      <c r="L403">
        <v>3126</v>
      </c>
      <c r="M403" t="s">
        <v>1550</v>
      </c>
      <c r="N403" t="s">
        <v>1551</v>
      </c>
      <c r="O403">
        <v>0</v>
      </c>
      <c r="P403" t="s">
        <v>1574</v>
      </c>
      <c r="Q403">
        <v>19880301</v>
      </c>
      <c r="R403">
        <v>891018481</v>
      </c>
    </row>
    <row r="404" spans="1:18">
      <c r="A404" t="s">
        <v>1546</v>
      </c>
      <c r="B404" t="s">
        <v>1592</v>
      </c>
      <c r="C404">
        <v>201207</v>
      </c>
      <c r="D404">
        <v>31</v>
      </c>
      <c r="E404" t="s">
        <v>1555</v>
      </c>
      <c r="F404">
        <v>2054</v>
      </c>
      <c r="G404">
        <v>2249</v>
      </c>
      <c r="H404">
        <v>7312</v>
      </c>
      <c r="I404">
        <v>43122004001</v>
      </c>
      <c r="J404">
        <v>8</v>
      </c>
      <c r="K404" t="s">
        <v>1561</v>
      </c>
      <c r="L404">
        <v>3126</v>
      </c>
      <c r="M404" t="s">
        <v>1550</v>
      </c>
      <c r="N404" t="s">
        <v>1551</v>
      </c>
      <c r="O404">
        <v>0</v>
      </c>
      <c r="P404" t="s">
        <v>1552</v>
      </c>
      <c r="Q404">
        <v>19901101</v>
      </c>
      <c r="R404">
        <v>891018481</v>
      </c>
    </row>
    <row r="405" spans="1:18">
      <c r="A405" t="s">
        <v>1546</v>
      </c>
      <c r="B405" t="s">
        <v>1593</v>
      </c>
      <c r="C405">
        <v>201207</v>
      </c>
      <c r="D405">
        <v>31</v>
      </c>
      <c r="E405" t="s">
        <v>1555</v>
      </c>
      <c r="F405">
        <v>4198</v>
      </c>
      <c r="G405">
        <v>2041</v>
      </c>
      <c r="H405">
        <v>8960</v>
      </c>
      <c r="I405">
        <v>43122005900</v>
      </c>
      <c r="J405">
        <v>8</v>
      </c>
      <c r="K405" t="s">
        <v>1561</v>
      </c>
      <c r="L405">
        <v>3126</v>
      </c>
      <c r="M405" t="s">
        <v>1550</v>
      </c>
      <c r="N405" t="s">
        <v>1551</v>
      </c>
      <c r="O405">
        <v>0</v>
      </c>
      <c r="P405" t="s">
        <v>1574</v>
      </c>
      <c r="Q405">
        <v>19860501</v>
      </c>
      <c r="R405">
        <v>891018481</v>
      </c>
    </row>
    <row r="406" spans="1:18">
      <c r="A406" t="s">
        <v>1546</v>
      </c>
      <c r="B406" t="s">
        <v>1595</v>
      </c>
      <c r="C406">
        <v>201207</v>
      </c>
      <c r="D406">
        <v>31</v>
      </c>
      <c r="E406" t="s">
        <v>1555</v>
      </c>
      <c r="F406">
        <v>1752</v>
      </c>
      <c r="G406">
        <v>450</v>
      </c>
      <c r="H406">
        <v>8270</v>
      </c>
      <c r="I406">
        <v>43122007100</v>
      </c>
      <c r="J406">
        <v>8</v>
      </c>
      <c r="K406" t="s">
        <v>1561</v>
      </c>
      <c r="L406">
        <v>3126</v>
      </c>
      <c r="M406" t="s">
        <v>1550</v>
      </c>
      <c r="N406" t="s">
        <v>1551</v>
      </c>
      <c r="O406">
        <v>0</v>
      </c>
      <c r="P406" t="s">
        <v>1574</v>
      </c>
      <c r="Q406">
        <v>19880401</v>
      </c>
      <c r="R406">
        <v>891018481</v>
      </c>
    </row>
    <row r="407" spans="1:18">
      <c r="A407" t="s">
        <v>1546</v>
      </c>
      <c r="B407" t="s">
        <v>1596</v>
      </c>
      <c r="C407">
        <v>201207</v>
      </c>
      <c r="D407">
        <v>31</v>
      </c>
      <c r="E407" t="s">
        <v>1555</v>
      </c>
      <c r="F407">
        <v>4258</v>
      </c>
      <c r="G407">
        <v>865</v>
      </c>
      <c r="H407">
        <v>6041</v>
      </c>
      <c r="I407">
        <v>43122007300</v>
      </c>
      <c r="J407">
        <v>8</v>
      </c>
      <c r="K407" t="s">
        <v>1549</v>
      </c>
      <c r="L407">
        <v>3126</v>
      </c>
      <c r="M407" t="s">
        <v>1550</v>
      </c>
      <c r="N407" t="s">
        <v>1551</v>
      </c>
      <c r="O407">
        <v>0</v>
      </c>
      <c r="P407" t="s">
        <v>1574</v>
      </c>
      <c r="Q407">
        <v>19860201</v>
      </c>
      <c r="R407">
        <v>891018481</v>
      </c>
    </row>
    <row r="408" spans="1:18">
      <c r="A408" t="s">
        <v>1546</v>
      </c>
      <c r="B408" t="s">
        <v>1597</v>
      </c>
      <c r="C408">
        <v>201207</v>
      </c>
      <c r="D408">
        <v>31</v>
      </c>
      <c r="E408" t="s">
        <v>1555</v>
      </c>
      <c r="F408">
        <v>3231</v>
      </c>
      <c r="G408">
        <v>1315</v>
      </c>
      <c r="H408">
        <v>1130</v>
      </c>
      <c r="I408">
        <v>43122009200</v>
      </c>
      <c r="J408">
        <v>8</v>
      </c>
      <c r="K408" t="s">
        <v>1561</v>
      </c>
      <c r="L408">
        <v>3126</v>
      </c>
      <c r="M408" t="s">
        <v>1550</v>
      </c>
      <c r="N408" t="s">
        <v>1551</v>
      </c>
      <c r="O408">
        <v>0</v>
      </c>
      <c r="P408" t="s">
        <v>1552</v>
      </c>
      <c r="Q408">
        <v>19840901</v>
      </c>
      <c r="R408">
        <v>891018481</v>
      </c>
    </row>
    <row r="409" spans="1:18">
      <c r="A409" t="s">
        <v>1546</v>
      </c>
      <c r="B409" t="s">
        <v>1598</v>
      </c>
      <c r="C409">
        <v>201207</v>
      </c>
      <c r="D409">
        <v>31</v>
      </c>
      <c r="E409" t="s">
        <v>1555</v>
      </c>
      <c r="F409">
        <v>8618</v>
      </c>
      <c r="G409">
        <v>2821</v>
      </c>
      <c r="H409">
        <v>4855</v>
      </c>
      <c r="I409">
        <v>43122010400</v>
      </c>
      <c r="J409">
        <v>8</v>
      </c>
      <c r="K409" t="s">
        <v>1549</v>
      </c>
      <c r="L409">
        <v>3126</v>
      </c>
      <c r="M409" t="s">
        <v>1550</v>
      </c>
      <c r="N409" t="s">
        <v>1551</v>
      </c>
      <c r="O409">
        <v>0</v>
      </c>
      <c r="P409" t="s">
        <v>1552</v>
      </c>
      <c r="Q409">
        <v>19850301</v>
      </c>
      <c r="R409">
        <v>891018481</v>
      </c>
    </row>
    <row r="410" spans="1:18">
      <c r="A410" t="s">
        <v>1546</v>
      </c>
      <c r="B410" t="s">
        <v>1622</v>
      </c>
      <c r="C410">
        <v>201207</v>
      </c>
      <c r="D410">
        <v>31</v>
      </c>
      <c r="E410" t="s">
        <v>1555</v>
      </c>
      <c r="F410">
        <v>5833</v>
      </c>
      <c r="G410">
        <v>1909</v>
      </c>
      <c r="H410">
        <v>10404</v>
      </c>
      <c r="I410">
        <v>43122010700</v>
      </c>
      <c r="J410">
        <v>8</v>
      </c>
      <c r="K410" t="s">
        <v>1549</v>
      </c>
      <c r="L410">
        <v>3126</v>
      </c>
      <c r="M410" t="s">
        <v>1550</v>
      </c>
      <c r="N410" t="s">
        <v>1551</v>
      </c>
      <c r="O410">
        <v>0</v>
      </c>
      <c r="P410" t="s">
        <v>1574</v>
      </c>
      <c r="Q410">
        <v>19860701</v>
      </c>
      <c r="R410">
        <v>891018481</v>
      </c>
    </row>
    <row r="411" spans="1:18">
      <c r="A411" t="s">
        <v>1546</v>
      </c>
      <c r="B411" t="s">
        <v>1599</v>
      </c>
      <c r="C411">
        <v>201207</v>
      </c>
      <c r="D411">
        <v>31</v>
      </c>
      <c r="E411" t="s">
        <v>1555</v>
      </c>
      <c r="F411">
        <v>3573</v>
      </c>
      <c r="G411">
        <v>1170</v>
      </c>
      <c r="H411">
        <v>2214</v>
      </c>
      <c r="I411">
        <v>43122011300</v>
      </c>
      <c r="J411">
        <v>8</v>
      </c>
      <c r="K411" t="s">
        <v>1549</v>
      </c>
      <c r="L411">
        <v>3126</v>
      </c>
      <c r="M411" t="s">
        <v>1550</v>
      </c>
      <c r="N411" t="s">
        <v>1551</v>
      </c>
      <c r="O411">
        <v>0</v>
      </c>
      <c r="P411" t="s">
        <v>1552</v>
      </c>
      <c r="Q411">
        <v>19850501</v>
      </c>
      <c r="R411">
        <v>891018481</v>
      </c>
    </row>
    <row r="412" spans="1:18">
      <c r="A412" t="s">
        <v>1546</v>
      </c>
      <c r="B412" t="s">
        <v>1600</v>
      </c>
      <c r="C412">
        <v>201207</v>
      </c>
      <c r="D412">
        <v>31</v>
      </c>
      <c r="E412" t="s">
        <v>1555</v>
      </c>
      <c r="F412">
        <v>3346</v>
      </c>
      <c r="G412">
        <v>1095</v>
      </c>
      <c r="H412">
        <v>7016</v>
      </c>
      <c r="I412">
        <v>43122011200</v>
      </c>
      <c r="J412">
        <v>8</v>
      </c>
      <c r="K412" t="s">
        <v>1549</v>
      </c>
      <c r="L412">
        <v>3126</v>
      </c>
      <c r="M412" t="s">
        <v>1550</v>
      </c>
      <c r="N412" t="s">
        <v>1551</v>
      </c>
      <c r="O412">
        <v>0</v>
      </c>
      <c r="P412" t="s">
        <v>1552</v>
      </c>
      <c r="Q412">
        <v>19850501</v>
      </c>
      <c r="R412">
        <v>891018481</v>
      </c>
    </row>
    <row r="413" spans="1:18">
      <c r="A413" t="s">
        <v>1546</v>
      </c>
      <c r="B413" t="s">
        <v>1623</v>
      </c>
      <c r="C413">
        <v>201207</v>
      </c>
      <c r="D413">
        <v>31</v>
      </c>
      <c r="E413" t="s">
        <v>1555</v>
      </c>
      <c r="F413">
        <v>18</v>
      </c>
      <c r="G413">
        <v>6</v>
      </c>
      <c r="H413">
        <v>12244</v>
      </c>
      <c r="I413">
        <v>43122011600</v>
      </c>
      <c r="J413">
        <v>8</v>
      </c>
      <c r="K413" t="s">
        <v>1549</v>
      </c>
      <c r="L413">
        <v>3126</v>
      </c>
      <c r="M413" t="s">
        <v>1550</v>
      </c>
      <c r="N413" t="s">
        <v>1551</v>
      </c>
      <c r="O413">
        <v>0</v>
      </c>
      <c r="P413" t="s">
        <v>1552</v>
      </c>
      <c r="Q413">
        <v>19850701</v>
      </c>
      <c r="R413">
        <v>891018481</v>
      </c>
    </row>
    <row r="414" spans="1:18">
      <c r="A414" t="s">
        <v>1546</v>
      </c>
      <c r="B414" t="s">
        <v>1601</v>
      </c>
      <c r="C414">
        <v>201207</v>
      </c>
      <c r="D414">
        <v>31</v>
      </c>
      <c r="E414" t="s">
        <v>1555</v>
      </c>
      <c r="F414">
        <v>3433</v>
      </c>
      <c r="G414">
        <v>1124</v>
      </c>
      <c r="H414">
        <v>5229</v>
      </c>
      <c r="I414">
        <v>43122011700</v>
      </c>
      <c r="J414">
        <v>8</v>
      </c>
      <c r="K414" t="s">
        <v>1549</v>
      </c>
      <c r="L414">
        <v>3126</v>
      </c>
      <c r="M414" t="s">
        <v>1550</v>
      </c>
      <c r="N414" t="s">
        <v>1551</v>
      </c>
      <c r="O414">
        <v>0</v>
      </c>
      <c r="P414" t="s">
        <v>1552</v>
      </c>
      <c r="Q414">
        <v>19860101</v>
      </c>
      <c r="R414">
        <v>891018481</v>
      </c>
    </row>
    <row r="415" spans="1:18">
      <c r="A415" t="s">
        <v>1546</v>
      </c>
      <c r="B415" t="s">
        <v>1602</v>
      </c>
      <c r="C415">
        <v>201207</v>
      </c>
      <c r="D415">
        <v>31</v>
      </c>
      <c r="E415" t="s">
        <v>1555</v>
      </c>
      <c r="F415">
        <v>2347</v>
      </c>
      <c r="G415">
        <v>768</v>
      </c>
      <c r="H415">
        <v>12004</v>
      </c>
      <c r="I415">
        <v>43122012500</v>
      </c>
      <c r="J415">
        <v>8</v>
      </c>
      <c r="K415" t="s">
        <v>1549</v>
      </c>
      <c r="L415">
        <v>3126</v>
      </c>
      <c r="M415" t="s">
        <v>1550</v>
      </c>
      <c r="N415" t="s">
        <v>1551</v>
      </c>
      <c r="O415">
        <v>0</v>
      </c>
      <c r="P415" t="s">
        <v>1552</v>
      </c>
      <c r="Q415">
        <v>19850901</v>
      </c>
      <c r="R415">
        <v>891018481</v>
      </c>
    </row>
    <row r="416" spans="1:18">
      <c r="A416" t="s">
        <v>1546</v>
      </c>
      <c r="B416" t="s">
        <v>1625</v>
      </c>
      <c r="C416">
        <v>201207</v>
      </c>
      <c r="D416">
        <v>31</v>
      </c>
      <c r="E416" t="s">
        <v>1555</v>
      </c>
      <c r="F416">
        <v>858</v>
      </c>
      <c r="G416">
        <v>281</v>
      </c>
      <c r="H416">
        <v>20567</v>
      </c>
      <c r="I416">
        <v>43122012400</v>
      </c>
      <c r="J416">
        <v>8</v>
      </c>
      <c r="K416" t="s">
        <v>1549</v>
      </c>
      <c r="L416">
        <v>3126</v>
      </c>
      <c r="M416" t="s">
        <v>1550</v>
      </c>
      <c r="N416" t="s">
        <v>1551</v>
      </c>
      <c r="O416">
        <v>0</v>
      </c>
      <c r="P416" t="s">
        <v>1552</v>
      </c>
      <c r="Q416">
        <v>19880601</v>
      </c>
      <c r="R416">
        <v>891018481</v>
      </c>
    </row>
    <row r="417" spans="1:18">
      <c r="A417" t="s">
        <v>1546</v>
      </c>
      <c r="B417" t="s">
        <v>1603</v>
      </c>
      <c r="C417">
        <v>201207</v>
      </c>
      <c r="D417">
        <v>31</v>
      </c>
      <c r="E417" t="s">
        <v>1555</v>
      </c>
      <c r="F417">
        <v>1997</v>
      </c>
      <c r="G417">
        <v>654</v>
      </c>
      <c r="H417">
        <v>9630</v>
      </c>
      <c r="I417">
        <v>43122012800</v>
      </c>
      <c r="J417">
        <v>8</v>
      </c>
      <c r="K417" t="s">
        <v>1549</v>
      </c>
      <c r="L417">
        <v>3126</v>
      </c>
      <c r="M417" t="s">
        <v>1550</v>
      </c>
      <c r="N417" t="s">
        <v>1551</v>
      </c>
      <c r="O417">
        <v>0</v>
      </c>
      <c r="P417" t="s">
        <v>1552</v>
      </c>
      <c r="Q417">
        <v>19860201</v>
      </c>
      <c r="R417">
        <v>891018481</v>
      </c>
    </row>
    <row r="418" spans="1:18">
      <c r="A418" t="s">
        <v>1546</v>
      </c>
      <c r="B418" t="s">
        <v>1604</v>
      </c>
      <c r="C418">
        <v>201207</v>
      </c>
      <c r="D418">
        <v>31</v>
      </c>
      <c r="E418" t="s">
        <v>1555</v>
      </c>
      <c r="F418">
        <v>3240</v>
      </c>
      <c r="G418">
        <v>1061</v>
      </c>
      <c r="H418">
        <v>14005</v>
      </c>
      <c r="I418">
        <v>43122013600</v>
      </c>
      <c r="J418">
        <v>8</v>
      </c>
      <c r="K418" t="s">
        <v>1549</v>
      </c>
      <c r="L418">
        <v>3126</v>
      </c>
      <c r="M418" t="s">
        <v>1550</v>
      </c>
      <c r="N418" t="s">
        <v>1551</v>
      </c>
      <c r="O418">
        <v>0</v>
      </c>
      <c r="P418" t="s">
        <v>1552</v>
      </c>
      <c r="Q418">
        <v>19860601</v>
      </c>
      <c r="R418">
        <v>891018481</v>
      </c>
    </row>
    <row r="419" spans="1:18">
      <c r="A419" t="s">
        <v>1546</v>
      </c>
      <c r="B419" t="s">
        <v>1605</v>
      </c>
      <c r="C419">
        <v>201207</v>
      </c>
      <c r="D419">
        <v>31</v>
      </c>
      <c r="E419" t="s">
        <v>1555</v>
      </c>
      <c r="F419">
        <v>2995</v>
      </c>
      <c r="G419">
        <v>980</v>
      </c>
      <c r="H419">
        <v>6055</v>
      </c>
      <c r="I419">
        <v>43122013100</v>
      </c>
      <c r="J419">
        <v>8</v>
      </c>
      <c r="K419" t="s">
        <v>1549</v>
      </c>
      <c r="L419">
        <v>3126</v>
      </c>
      <c r="M419" t="s">
        <v>1550</v>
      </c>
      <c r="N419" t="s">
        <v>1551</v>
      </c>
      <c r="O419">
        <v>0</v>
      </c>
      <c r="P419" t="s">
        <v>1552</v>
      </c>
      <c r="Q419">
        <v>19860401</v>
      </c>
      <c r="R419">
        <v>891018481</v>
      </c>
    </row>
    <row r="420" spans="1:18">
      <c r="A420" t="s">
        <v>1546</v>
      </c>
      <c r="B420" t="s">
        <v>1606</v>
      </c>
      <c r="C420">
        <v>201207</v>
      </c>
      <c r="D420">
        <v>31</v>
      </c>
      <c r="E420" t="s">
        <v>1555</v>
      </c>
      <c r="F420">
        <v>3276</v>
      </c>
      <c r="G420">
        <v>1072</v>
      </c>
      <c r="H420">
        <v>4108</v>
      </c>
      <c r="I420">
        <v>43122013000</v>
      </c>
      <c r="J420">
        <v>8</v>
      </c>
      <c r="K420" t="s">
        <v>1549</v>
      </c>
      <c r="L420">
        <v>3126</v>
      </c>
      <c r="M420" t="s">
        <v>1550</v>
      </c>
      <c r="N420" t="s">
        <v>1551</v>
      </c>
      <c r="O420">
        <v>0</v>
      </c>
      <c r="P420" t="s">
        <v>1552</v>
      </c>
      <c r="Q420">
        <v>19860201</v>
      </c>
      <c r="R420">
        <v>891018481</v>
      </c>
    </row>
    <row r="421" spans="1:18">
      <c r="A421" t="s">
        <v>1546</v>
      </c>
      <c r="B421" t="s">
        <v>1617</v>
      </c>
      <c r="C421">
        <v>201207</v>
      </c>
      <c r="D421">
        <v>31</v>
      </c>
      <c r="E421" t="s">
        <v>1555</v>
      </c>
      <c r="F421">
        <v>2435</v>
      </c>
      <c r="G421">
        <v>797</v>
      </c>
      <c r="H421">
        <v>774</v>
      </c>
      <c r="I421">
        <v>43122014200</v>
      </c>
      <c r="J421">
        <v>8</v>
      </c>
      <c r="K421" t="s">
        <v>1549</v>
      </c>
      <c r="L421">
        <v>3126</v>
      </c>
      <c r="M421" t="s">
        <v>1550</v>
      </c>
      <c r="N421" t="s">
        <v>1551</v>
      </c>
      <c r="O421">
        <v>0</v>
      </c>
      <c r="P421" t="s">
        <v>1552</v>
      </c>
      <c r="Q421">
        <v>19861101</v>
      </c>
      <c r="R421">
        <v>891018481</v>
      </c>
    </row>
    <row r="422" spans="1:18">
      <c r="A422" t="s">
        <v>1546</v>
      </c>
      <c r="B422" t="s">
        <v>1620</v>
      </c>
      <c r="C422">
        <v>201207</v>
      </c>
      <c r="D422">
        <v>31</v>
      </c>
      <c r="E422" t="s">
        <v>1555</v>
      </c>
      <c r="F422">
        <v>1541</v>
      </c>
      <c r="G422">
        <v>505</v>
      </c>
      <c r="H422">
        <v>187</v>
      </c>
      <c r="I422">
        <v>43122013201</v>
      </c>
      <c r="J422">
        <v>8</v>
      </c>
      <c r="K422" t="s">
        <v>1549</v>
      </c>
      <c r="L422">
        <v>3126</v>
      </c>
      <c r="M422" t="s">
        <v>1550</v>
      </c>
      <c r="N422" t="s">
        <v>1551</v>
      </c>
      <c r="O422">
        <v>0</v>
      </c>
      <c r="P422" t="s">
        <v>1552</v>
      </c>
      <c r="Q422">
        <v>19970731</v>
      </c>
      <c r="R422">
        <v>891018481</v>
      </c>
    </row>
    <row r="423" spans="1:18">
      <c r="A423" t="s">
        <v>1546</v>
      </c>
      <c r="B423" t="s">
        <v>1607</v>
      </c>
      <c r="C423">
        <v>201207</v>
      </c>
      <c r="D423">
        <v>31</v>
      </c>
      <c r="E423" t="s">
        <v>1555</v>
      </c>
      <c r="F423">
        <v>1804</v>
      </c>
      <c r="G423">
        <v>591</v>
      </c>
      <c r="H423">
        <v>6722</v>
      </c>
      <c r="I423">
        <v>43122014300</v>
      </c>
      <c r="J423">
        <v>8</v>
      </c>
      <c r="K423" t="s">
        <v>1549</v>
      </c>
      <c r="L423">
        <v>3126</v>
      </c>
      <c r="M423" t="s">
        <v>1550</v>
      </c>
      <c r="N423" t="s">
        <v>1551</v>
      </c>
      <c r="O423">
        <v>0</v>
      </c>
      <c r="P423" t="s">
        <v>1552</v>
      </c>
      <c r="Q423">
        <v>19861201</v>
      </c>
      <c r="R423">
        <v>891018481</v>
      </c>
    </row>
    <row r="424" spans="1:18">
      <c r="A424" t="s">
        <v>1546</v>
      </c>
      <c r="B424" t="s">
        <v>1609</v>
      </c>
      <c r="C424">
        <v>201207</v>
      </c>
      <c r="D424">
        <v>31</v>
      </c>
      <c r="E424" t="s">
        <v>1555</v>
      </c>
      <c r="F424">
        <v>6446</v>
      </c>
      <c r="G424">
        <v>2110</v>
      </c>
      <c r="H424">
        <v>8750</v>
      </c>
      <c r="I424">
        <v>43122013800</v>
      </c>
      <c r="J424">
        <v>8</v>
      </c>
      <c r="K424" t="s">
        <v>1549</v>
      </c>
      <c r="L424">
        <v>3126</v>
      </c>
      <c r="M424" t="s">
        <v>1550</v>
      </c>
      <c r="N424" t="s">
        <v>1551</v>
      </c>
      <c r="O424">
        <v>0</v>
      </c>
      <c r="P424" t="s">
        <v>1552</v>
      </c>
      <c r="Q424">
        <v>19860901</v>
      </c>
      <c r="R424">
        <v>891018481</v>
      </c>
    </row>
    <row r="425" spans="1:18">
      <c r="A425" t="s">
        <v>1546</v>
      </c>
      <c r="B425" t="s">
        <v>1610</v>
      </c>
      <c r="C425">
        <v>201207</v>
      </c>
      <c r="D425">
        <v>31</v>
      </c>
      <c r="E425" t="s">
        <v>1555</v>
      </c>
      <c r="F425">
        <v>3170</v>
      </c>
      <c r="G425">
        <v>1038</v>
      </c>
      <c r="H425">
        <v>5015</v>
      </c>
      <c r="I425">
        <v>43122014400</v>
      </c>
      <c r="J425">
        <v>8</v>
      </c>
      <c r="K425" t="s">
        <v>1549</v>
      </c>
      <c r="L425">
        <v>3126</v>
      </c>
      <c r="M425" t="s">
        <v>1550</v>
      </c>
      <c r="N425" t="s">
        <v>1551</v>
      </c>
      <c r="O425">
        <v>0</v>
      </c>
      <c r="P425" t="s">
        <v>1552</v>
      </c>
      <c r="Q425">
        <v>19870201</v>
      </c>
      <c r="R425">
        <v>891018481</v>
      </c>
    </row>
    <row r="426" spans="1:18">
      <c r="A426" t="s">
        <v>1546</v>
      </c>
      <c r="B426" t="s">
        <v>1611</v>
      </c>
      <c r="C426">
        <v>201207</v>
      </c>
      <c r="D426">
        <v>31</v>
      </c>
      <c r="E426" t="s">
        <v>1555</v>
      </c>
      <c r="F426">
        <v>3153</v>
      </c>
      <c r="G426">
        <v>1032</v>
      </c>
      <c r="H426">
        <v>7203</v>
      </c>
      <c r="I426">
        <v>43122014000</v>
      </c>
      <c r="J426">
        <v>8</v>
      </c>
      <c r="K426" t="s">
        <v>1549</v>
      </c>
      <c r="L426">
        <v>3126</v>
      </c>
      <c r="M426" t="s">
        <v>1550</v>
      </c>
      <c r="N426" t="s">
        <v>1551</v>
      </c>
      <c r="O426">
        <v>0</v>
      </c>
      <c r="P426" t="s">
        <v>1552</v>
      </c>
      <c r="Q426">
        <v>19860901</v>
      </c>
      <c r="R426">
        <v>891018481</v>
      </c>
    </row>
    <row r="427" spans="1:18">
      <c r="A427" t="s">
        <v>1546</v>
      </c>
      <c r="B427" t="s">
        <v>1612</v>
      </c>
      <c r="C427">
        <v>201207</v>
      </c>
      <c r="D427">
        <v>31</v>
      </c>
      <c r="E427" t="s">
        <v>1555</v>
      </c>
      <c r="F427">
        <v>4204</v>
      </c>
      <c r="G427">
        <v>1376</v>
      </c>
      <c r="H427">
        <v>2881</v>
      </c>
      <c r="I427">
        <v>43122014500</v>
      </c>
      <c r="J427">
        <v>8</v>
      </c>
      <c r="K427" t="s">
        <v>1549</v>
      </c>
      <c r="L427">
        <v>3126</v>
      </c>
      <c r="M427" t="s">
        <v>1550</v>
      </c>
      <c r="N427" t="s">
        <v>1551</v>
      </c>
      <c r="O427">
        <v>0</v>
      </c>
      <c r="P427" t="s">
        <v>1552</v>
      </c>
      <c r="Q427">
        <v>19870601</v>
      </c>
      <c r="R427">
        <v>891018481</v>
      </c>
    </row>
    <row r="428" spans="1:18">
      <c r="A428" t="s">
        <v>1546</v>
      </c>
      <c r="B428" t="s">
        <v>1613</v>
      </c>
      <c r="C428">
        <v>201207</v>
      </c>
      <c r="D428">
        <v>31</v>
      </c>
      <c r="E428" t="s">
        <v>1555</v>
      </c>
      <c r="F428">
        <v>998</v>
      </c>
      <c r="G428">
        <v>327</v>
      </c>
      <c r="H428">
        <v>0</v>
      </c>
      <c r="I428">
        <v>43122014900</v>
      </c>
      <c r="J428">
        <v>8</v>
      </c>
      <c r="K428" t="s">
        <v>1549</v>
      </c>
      <c r="L428">
        <v>3126</v>
      </c>
      <c r="M428" t="s">
        <v>1550</v>
      </c>
      <c r="N428" t="s">
        <v>1551</v>
      </c>
      <c r="O428">
        <v>0</v>
      </c>
      <c r="P428" t="s">
        <v>1552</v>
      </c>
      <c r="Q428">
        <v>19870301</v>
      </c>
      <c r="R428">
        <v>891018481</v>
      </c>
    </row>
    <row r="429" spans="1:18">
      <c r="A429" t="s">
        <v>1546</v>
      </c>
      <c r="B429" t="s">
        <v>1624</v>
      </c>
      <c r="C429">
        <v>201207</v>
      </c>
      <c r="D429">
        <v>31</v>
      </c>
      <c r="E429" t="s">
        <v>1555</v>
      </c>
      <c r="F429">
        <v>455</v>
      </c>
      <c r="G429">
        <v>149</v>
      </c>
      <c r="H429">
        <v>10724</v>
      </c>
      <c r="I429">
        <v>43122015100</v>
      </c>
      <c r="J429">
        <v>8</v>
      </c>
      <c r="K429" t="s">
        <v>1549</v>
      </c>
      <c r="L429">
        <v>3126</v>
      </c>
      <c r="M429" t="s">
        <v>1550</v>
      </c>
      <c r="N429" t="s">
        <v>1551</v>
      </c>
      <c r="O429">
        <v>0</v>
      </c>
      <c r="P429" t="s">
        <v>1552</v>
      </c>
      <c r="Q429">
        <v>19870501</v>
      </c>
      <c r="R429">
        <v>891018481</v>
      </c>
    </row>
    <row r="430" spans="1:18">
      <c r="A430" t="s">
        <v>1546</v>
      </c>
      <c r="B430" t="s">
        <v>1619</v>
      </c>
      <c r="C430">
        <v>201207</v>
      </c>
      <c r="D430">
        <v>31</v>
      </c>
      <c r="E430" t="s">
        <v>1555</v>
      </c>
      <c r="F430">
        <v>2049</v>
      </c>
      <c r="G430">
        <v>671</v>
      </c>
      <c r="H430">
        <v>11684</v>
      </c>
      <c r="I430">
        <v>43122015500</v>
      </c>
      <c r="J430">
        <v>8</v>
      </c>
      <c r="K430" t="s">
        <v>1549</v>
      </c>
      <c r="L430">
        <v>3126</v>
      </c>
      <c r="M430" t="s">
        <v>1550</v>
      </c>
      <c r="N430" t="s">
        <v>1551</v>
      </c>
      <c r="O430">
        <v>0</v>
      </c>
      <c r="P430" t="s">
        <v>1552</v>
      </c>
      <c r="Q430">
        <v>19871001</v>
      </c>
      <c r="R430">
        <v>891018481</v>
      </c>
    </row>
    <row r="431" spans="1:18">
      <c r="A431" t="s">
        <v>1546</v>
      </c>
      <c r="B431" t="s">
        <v>1614</v>
      </c>
      <c r="C431">
        <v>201207</v>
      </c>
      <c r="D431">
        <v>31</v>
      </c>
      <c r="E431" t="s">
        <v>1555</v>
      </c>
      <c r="F431">
        <v>2260</v>
      </c>
      <c r="G431">
        <v>740</v>
      </c>
      <c r="H431">
        <v>3895</v>
      </c>
      <c r="I431">
        <v>43122015600</v>
      </c>
      <c r="J431">
        <v>8</v>
      </c>
      <c r="K431" t="s">
        <v>1549</v>
      </c>
      <c r="L431">
        <v>3126</v>
      </c>
      <c r="M431" t="s">
        <v>1550</v>
      </c>
      <c r="N431" t="s">
        <v>1551</v>
      </c>
      <c r="O431">
        <v>0</v>
      </c>
      <c r="P431" t="s">
        <v>1552</v>
      </c>
      <c r="Q431">
        <v>19910801</v>
      </c>
      <c r="R431">
        <v>891018481</v>
      </c>
    </row>
    <row r="432" spans="1:18">
      <c r="A432" t="s">
        <v>1546</v>
      </c>
      <c r="B432" t="s">
        <v>1615</v>
      </c>
      <c r="C432">
        <v>201207</v>
      </c>
      <c r="D432">
        <v>31</v>
      </c>
      <c r="E432" t="s">
        <v>1555</v>
      </c>
      <c r="F432">
        <v>1045</v>
      </c>
      <c r="G432">
        <v>342</v>
      </c>
      <c r="H432">
        <v>9443</v>
      </c>
      <c r="I432">
        <v>43122016000</v>
      </c>
      <c r="J432">
        <v>8</v>
      </c>
      <c r="K432" t="s">
        <v>1561</v>
      </c>
      <c r="L432">
        <v>3126</v>
      </c>
      <c r="M432" t="s">
        <v>1550</v>
      </c>
      <c r="N432" t="s">
        <v>1551</v>
      </c>
      <c r="O432">
        <v>0</v>
      </c>
      <c r="P432" t="s">
        <v>1552</v>
      </c>
      <c r="Q432">
        <v>19940101</v>
      </c>
      <c r="R432">
        <v>891018481</v>
      </c>
    </row>
    <row r="433" spans="1:18">
      <c r="A433" t="s">
        <v>1546</v>
      </c>
      <c r="B433" t="s">
        <v>1621</v>
      </c>
      <c r="C433">
        <v>201207</v>
      </c>
      <c r="D433">
        <v>31</v>
      </c>
      <c r="E433" t="s">
        <v>1555</v>
      </c>
      <c r="F433">
        <v>3311</v>
      </c>
      <c r="G433">
        <v>1084</v>
      </c>
      <c r="H433">
        <v>50951</v>
      </c>
      <c r="I433">
        <v>43122016400</v>
      </c>
      <c r="J433">
        <v>8</v>
      </c>
      <c r="K433" t="s">
        <v>1549</v>
      </c>
      <c r="L433">
        <v>3126</v>
      </c>
      <c r="M433" t="s">
        <v>1550</v>
      </c>
      <c r="N433" t="s">
        <v>1551</v>
      </c>
      <c r="O433">
        <v>0</v>
      </c>
      <c r="P433" t="s">
        <v>1552</v>
      </c>
      <c r="Q433">
        <v>19960401</v>
      </c>
      <c r="R433">
        <v>891018481</v>
      </c>
    </row>
    <row r="434" spans="1:18">
      <c r="A434" t="s">
        <v>1546</v>
      </c>
      <c r="B434" t="s">
        <v>1616</v>
      </c>
      <c r="C434">
        <v>201207</v>
      </c>
      <c r="D434">
        <v>31</v>
      </c>
      <c r="E434" t="s">
        <v>1555</v>
      </c>
      <c r="F434">
        <v>2067</v>
      </c>
      <c r="G434">
        <v>672</v>
      </c>
      <c r="H434">
        <v>6085</v>
      </c>
      <c r="I434">
        <v>43122016500</v>
      </c>
      <c r="J434">
        <v>8</v>
      </c>
      <c r="K434" t="s">
        <v>1549</v>
      </c>
      <c r="L434">
        <v>3126</v>
      </c>
      <c r="M434" t="s">
        <v>1550</v>
      </c>
      <c r="N434" t="s">
        <v>1551</v>
      </c>
      <c r="O434">
        <v>0</v>
      </c>
      <c r="P434" t="s">
        <v>1552</v>
      </c>
      <c r="Q434">
        <v>19960401</v>
      </c>
      <c r="R434">
        <v>891018481</v>
      </c>
    </row>
    <row r="435" spans="1:18">
      <c r="A435" t="s">
        <v>1553</v>
      </c>
      <c r="B435" t="s">
        <v>1554</v>
      </c>
      <c r="C435">
        <v>201208</v>
      </c>
      <c r="D435">
        <v>30</v>
      </c>
      <c r="E435" t="s">
        <v>1555</v>
      </c>
      <c r="F435">
        <v>1856</v>
      </c>
      <c r="G435">
        <v>874</v>
      </c>
      <c r="H435">
        <v>571</v>
      </c>
      <c r="I435">
        <v>43122008700</v>
      </c>
      <c r="J435">
        <v>8</v>
      </c>
      <c r="K435" t="s">
        <v>1556</v>
      </c>
      <c r="L435">
        <v>2531</v>
      </c>
      <c r="M435" t="s">
        <v>1557</v>
      </c>
      <c r="N435" t="s">
        <v>1551</v>
      </c>
      <c r="O435">
        <v>0</v>
      </c>
      <c r="P435" t="s">
        <v>1552</v>
      </c>
      <c r="Q435">
        <v>19840101</v>
      </c>
      <c r="R435">
        <v>891018481</v>
      </c>
    </row>
    <row r="436" spans="1:18">
      <c r="A436" t="s">
        <v>1553</v>
      </c>
      <c r="B436" t="s">
        <v>1558</v>
      </c>
      <c r="C436">
        <v>201208</v>
      </c>
      <c r="D436">
        <v>30</v>
      </c>
      <c r="E436" t="s">
        <v>1555</v>
      </c>
      <c r="F436">
        <v>702</v>
      </c>
      <c r="G436">
        <v>332</v>
      </c>
      <c r="H436">
        <v>16</v>
      </c>
      <c r="I436">
        <v>43122008800</v>
      </c>
      <c r="J436">
        <v>8</v>
      </c>
      <c r="K436" t="s">
        <v>1556</v>
      </c>
      <c r="L436">
        <v>2531</v>
      </c>
      <c r="M436" t="s">
        <v>1557</v>
      </c>
      <c r="N436" t="s">
        <v>1551</v>
      </c>
      <c r="O436">
        <v>0</v>
      </c>
      <c r="P436" t="s">
        <v>1552</v>
      </c>
      <c r="Q436">
        <v>19840201</v>
      </c>
      <c r="R436">
        <v>891018481</v>
      </c>
    </row>
    <row r="437" spans="1:18">
      <c r="A437" t="s">
        <v>1553</v>
      </c>
      <c r="B437" t="s">
        <v>1559</v>
      </c>
      <c r="C437">
        <v>201208</v>
      </c>
      <c r="D437">
        <v>28</v>
      </c>
      <c r="E437" t="s">
        <v>1555</v>
      </c>
      <c r="F437">
        <v>1401</v>
      </c>
      <c r="G437">
        <v>661</v>
      </c>
      <c r="H437">
        <v>31</v>
      </c>
      <c r="I437">
        <v>43122009000</v>
      </c>
      <c r="J437">
        <v>8</v>
      </c>
      <c r="K437" t="s">
        <v>1556</v>
      </c>
      <c r="L437">
        <v>2531</v>
      </c>
      <c r="M437" t="s">
        <v>1557</v>
      </c>
      <c r="N437" t="s">
        <v>1551</v>
      </c>
      <c r="O437">
        <v>0</v>
      </c>
      <c r="P437" t="s">
        <v>1552</v>
      </c>
      <c r="Q437">
        <v>19840301</v>
      </c>
      <c r="R437">
        <v>891018481</v>
      </c>
    </row>
    <row r="438" spans="1:18">
      <c r="A438" t="s">
        <v>1553</v>
      </c>
      <c r="B438" t="s">
        <v>1560</v>
      </c>
      <c r="C438">
        <v>201208</v>
      </c>
      <c r="D438">
        <v>30</v>
      </c>
      <c r="E438" t="s">
        <v>1555</v>
      </c>
      <c r="F438">
        <v>587</v>
      </c>
      <c r="G438">
        <v>277</v>
      </c>
      <c r="H438">
        <v>6877</v>
      </c>
      <c r="I438">
        <v>43122009100</v>
      </c>
      <c r="J438">
        <v>8</v>
      </c>
      <c r="K438" t="s">
        <v>1561</v>
      </c>
      <c r="L438">
        <v>2531</v>
      </c>
      <c r="M438" t="s">
        <v>1557</v>
      </c>
      <c r="N438" t="s">
        <v>1551</v>
      </c>
      <c r="O438">
        <v>0</v>
      </c>
      <c r="P438" t="s">
        <v>1552</v>
      </c>
      <c r="Q438">
        <v>19840401</v>
      </c>
      <c r="R438">
        <v>891018481</v>
      </c>
    </row>
    <row r="439" spans="1:18">
      <c r="A439" t="s">
        <v>1553</v>
      </c>
      <c r="B439" t="s">
        <v>1562</v>
      </c>
      <c r="C439">
        <v>201208</v>
      </c>
      <c r="D439">
        <v>30</v>
      </c>
      <c r="E439" t="s">
        <v>1555</v>
      </c>
      <c r="F439">
        <v>1170</v>
      </c>
      <c r="G439">
        <v>552</v>
      </c>
      <c r="H439">
        <v>9390</v>
      </c>
      <c r="I439">
        <v>43122009300</v>
      </c>
      <c r="J439">
        <v>8</v>
      </c>
      <c r="K439" t="s">
        <v>1561</v>
      </c>
      <c r="L439">
        <v>2531</v>
      </c>
      <c r="M439" t="s">
        <v>1557</v>
      </c>
      <c r="N439" t="s">
        <v>1551</v>
      </c>
      <c r="O439">
        <v>0</v>
      </c>
      <c r="P439" t="s">
        <v>1552</v>
      </c>
      <c r="Q439">
        <v>19840701</v>
      </c>
      <c r="R439">
        <v>891018481</v>
      </c>
    </row>
    <row r="440" spans="1:18">
      <c r="A440" t="s">
        <v>1553</v>
      </c>
      <c r="B440" t="s">
        <v>1618</v>
      </c>
      <c r="C440">
        <v>201208</v>
      </c>
      <c r="D440">
        <v>30</v>
      </c>
      <c r="E440" t="s">
        <v>1555</v>
      </c>
      <c r="F440">
        <v>588</v>
      </c>
      <c r="G440">
        <v>278</v>
      </c>
      <c r="H440">
        <v>1142</v>
      </c>
      <c r="I440">
        <v>43122009500</v>
      </c>
      <c r="J440">
        <v>8</v>
      </c>
      <c r="K440" t="s">
        <v>1561</v>
      </c>
      <c r="L440">
        <v>2531</v>
      </c>
      <c r="M440" t="s">
        <v>1557</v>
      </c>
      <c r="N440" t="s">
        <v>1551</v>
      </c>
      <c r="O440">
        <v>0</v>
      </c>
      <c r="P440" t="s">
        <v>1552</v>
      </c>
      <c r="Q440">
        <v>19840801</v>
      </c>
      <c r="R440">
        <v>891018481</v>
      </c>
    </row>
    <row r="441" spans="1:18">
      <c r="A441" t="s">
        <v>1553</v>
      </c>
      <c r="B441" t="s">
        <v>1564</v>
      </c>
      <c r="C441">
        <v>201208</v>
      </c>
      <c r="D441">
        <v>30</v>
      </c>
      <c r="E441" t="s">
        <v>1555</v>
      </c>
      <c r="F441">
        <v>580</v>
      </c>
      <c r="G441">
        <v>274</v>
      </c>
      <c r="H441">
        <v>55</v>
      </c>
      <c r="I441">
        <v>43122009800</v>
      </c>
      <c r="J441">
        <v>8</v>
      </c>
      <c r="K441" t="s">
        <v>1561</v>
      </c>
      <c r="L441">
        <v>2531</v>
      </c>
      <c r="M441" t="s">
        <v>1557</v>
      </c>
      <c r="N441" t="s">
        <v>1551</v>
      </c>
      <c r="O441">
        <v>0</v>
      </c>
      <c r="P441" t="s">
        <v>1552</v>
      </c>
      <c r="Q441">
        <v>19840901</v>
      </c>
      <c r="R441">
        <v>891018481</v>
      </c>
    </row>
    <row r="442" spans="1:18">
      <c r="A442" t="s">
        <v>1553</v>
      </c>
      <c r="B442" t="s">
        <v>1565</v>
      </c>
      <c r="C442">
        <v>201208</v>
      </c>
      <c r="D442">
        <v>30</v>
      </c>
      <c r="E442" t="s">
        <v>1555</v>
      </c>
      <c r="F442">
        <v>103</v>
      </c>
      <c r="G442">
        <v>49</v>
      </c>
      <c r="H442">
        <v>142</v>
      </c>
      <c r="I442">
        <v>43122010000</v>
      </c>
      <c r="J442">
        <v>8</v>
      </c>
      <c r="K442" t="s">
        <v>1556</v>
      </c>
      <c r="L442">
        <v>2531</v>
      </c>
      <c r="M442" t="s">
        <v>1557</v>
      </c>
      <c r="N442" t="s">
        <v>1551</v>
      </c>
      <c r="O442">
        <v>0</v>
      </c>
      <c r="P442" t="s">
        <v>1552</v>
      </c>
      <c r="Q442">
        <v>19841001</v>
      </c>
      <c r="R442">
        <v>891018481</v>
      </c>
    </row>
    <row r="443" spans="1:18">
      <c r="A443" t="s">
        <v>1553</v>
      </c>
      <c r="B443" t="s">
        <v>1566</v>
      </c>
      <c r="C443">
        <v>201208</v>
      </c>
      <c r="D443">
        <v>30</v>
      </c>
      <c r="E443" t="s">
        <v>1555</v>
      </c>
      <c r="F443">
        <v>1640</v>
      </c>
      <c r="G443">
        <v>774</v>
      </c>
      <c r="H443">
        <v>27</v>
      </c>
      <c r="I443">
        <v>43122010200</v>
      </c>
      <c r="J443">
        <v>8</v>
      </c>
      <c r="K443" t="s">
        <v>1561</v>
      </c>
      <c r="L443">
        <v>2531</v>
      </c>
      <c r="M443" t="s">
        <v>1557</v>
      </c>
      <c r="N443" t="s">
        <v>1551</v>
      </c>
      <c r="O443">
        <v>0</v>
      </c>
      <c r="P443" t="s">
        <v>1552</v>
      </c>
      <c r="Q443">
        <v>19841201</v>
      </c>
      <c r="R443">
        <v>891018481</v>
      </c>
    </row>
    <row r="444" spans="1:18">
      <c r="A444" t="s">
        <v>1553</v>
      </c>
      <c r="B444" t="s">
        <v>1567</v>
      </c>
      <c r="C444">
        <v>201208</v>
      </c>
      <c r="D444">
        <v>30</v>
      </c>
      <c r="E444" t="s">
        <v>1555</v>
      </c>
      <c r="F444">
        <v>749</v>
      </c>
      <c r="G444">
        <v>353</v>
      </c>
      <c r="H444">
        <v>17</v>
      </c>
      <c r="I444">
        <v>43122010500</v>
      </c>
      <c r="J444">
        <v>8</v>
      </c>
      <c r="K444" t="s">
        <v>1561</v>
      </c>
      <c r="L444">
        <v>2531</v>
      </c>
      <c r="M444" t="s">
        <v>1557</v>
      </c>
      <c r="N444" t="s">
        <v>1551</v>
      </c>
      <c r="O444">
        <v>0</v>
      </c>
      <c r="P444" t="s">
        <v>1552</v>
      </c>
      <c r="Q444">
        <v>19850201</v>
      </c>
      <c r="R444">
        <v>891018481</v>
      </c>
    </row>
    <row r="445" spans="1:18">
      <c r="A445" t="s">
        <v>1553</v>
      </c>
      <c r="B445" t="s">
        <v>1568</v>
      </c>
      <c r="C445">
        <v>201208</v>
      </c>
      <c r="D445">
        <v>30</v>
      </c>
      <c r="E445" t="s">
        <v>1555</v>
      </c>
      <c r="F445">
        <v>859</v>
      </c>
      <c r="G445">
        <v>405</v>
      </c>
      <c r="H445">
        <v>29</v>
      </c>
      <c r="I445">
        <v>43122011400</v>
      </c>
      <c r="J445">
        <v>8</v>
      </c>
      <c r="K445" t="s">
        <v>1556</v>
      </c>
      <c r="L445">
        <v>2531</v>
      </c>
      <c r="M445" t="s">
        <v>1557</v>
      </c>
      <c r="N445" t="s">
        <v>1551</v>
      </c>
      <c r="O445">
        <v>0</v>
      </c>
      <c r="P445" t="s">
        <v>1552</v>
      </c>
      <c r="Q445">
        <v>19850401</v>
      </c>
      <c r="R445">
        <v>891018481</v>
      </c>
    </row>
    <row r="446" spans="1:18">
      <c r="A446" t="s">
        <v>1553</v>
      </c>
      <c r="B446" t="s">
        <v>1569</v>
      </c>
      <c r="C446">
        <v>201208</v>
      </c>
      <c r="D446">
        <v>30</v>
      </c>
      <c r="E446" t="s">
        <v>1555</v>
      </c>
      <c r="F446">
        <v>175</v>
      </c>
      <c r="G446">
        <v>83</v>
      </c>
      <c r="H446">
        <v>4</v>
      </c>
      <c r="I446">
        <v>43122011500</v>
      </c>
      <c r="J446">
        <v>8</v>
      </c>
      <c r="K446" t="s">
        <v>1561</v>
      </c>
      <c r="L446">
        <v>2531</v>
      </c>
      <c r="M446" t="s">
        <v>1557</v>
      </c>
      <c r="N446" t="s">
        <v>1551</v>
      </c>
      <c r="O446">
        <v>0</v>
      </c>
      <c r="P446" t="s">
        <v>1552</v>
      </c>
      <c r="Q446">
        <v>19850501</v>
      </c>
      <c r="R446">
        <v>891018481</v>
      </c>
    </row>
    <row r="447" spans="1:18">
      <c r="A447" t="s">
        <v>1553</v>
      </c>
      <c r="B447" t="s">
        <v>1570</v>
      </c>
      <c r="C447">
        <v>201208</v>
      </c>
      <c r="D447">
        <v>30</v>
      </c>
      <c r="E447" t="s">
        <v>1555</v>
      </c>
      <c r="F447">
        <v>1652</v>
      </c>
      <c r="G447">
        <v>779</v>
      </c>
      <c r="H447">
        <v>278</v>
      </c>
      <c r="I447">
        <v>43122011800</v>
      </c>
      <c r="J447">
        <v>8</v>
      </c>
      <c r="K447" t="s">
        <v>1556</v>
      </c>
      <c r="L447">
        <v>2531</v>
      </c>
      <c r="M447" t="s">
        <v>1557</v>
      </c>
      <c r="N447" t="s">
        <v>1551</v>
      </c>
      <c r="O447">
        <v>0</v>
      </c>
      <c r="P447" t="s">
        <v>1552</v>
      </c>
      <c r="Q447">
        <v>19850701</v>
      </c>
      <c r="R447">
        <v>891018481</v>
      </c>
    </row>
    <row r="448" spans="1:18">
      <c r="A448" t="s">
        <v>1553</v>
      </c>
      <c r="B448" t="s">
        <v>1571</v>
      </c>
      <c r="C448">
        <v>201208</v>
      </c>
      <c r="D448">
        <v>30</v>
      </c>
      <c r="E448" t="s">
        <v>1555</v>
      </c>
      <c r="F448">
        <v>181</v>
      </c>
      <c r="G448">
        <v>86</v>
      </c>
      <c r="H448">
        <v>19527</v>
      </c>
      <c r="I448">
        <v>43122012300</v>
      </c>
      <c r="J448">
        <v>8</v>
      </c>
      <c r="K448" t="s">
        <v>1561</v>
      </c>
      <c r="L448">
        <v>2531</v>
      </c>
      <c r="M448" t="s">
        <v>1557</v>
      </c>
      <c r="N448" t="s">
        <v>1551</v>
      </c>
      <c r="O448">
        <v>0</v>
      </c>
      <c r="P448" t="s">
        <v>1552</v>
      </c>
      <c r="Q448">
        <v>19850801</v>
      </c>
      <c r="R448">
        <v>891018481</v>
      </c>
    </row>
    <row r="449" spans="1:18">
      <c r="A449" t="s">
        <v>1572</v>
      </c>
      <c r="B449" t="s">
        <v>1573</v>
      </c>
      <c r="C449">
        <v>201208</v>
      </c>
      <c r="D449">
        <v>31</v>
      </c>
      <c r="E449" t="s">
        <v>1555</v>
      </c>
      <c r="F449">
        <v>3266</v>
      </c>
      <c r="G449">
        <v>908</v>
      </c>
      <c r="H449">
        <v>23733</v>
      </c>
      <c r="I449">
        <v>43122002500</v>
      </c>
      <c r="J449">
        <v>8</v>
      </c>
      <c r="K449" t="s">
        <v>1561</v>
      </c>
      <c r="L449">
        <v>3126</v>
      </c>
      <c r="M449" t="s">
        <v>1550</v>
      </c>
      <c r="N449" t="s">
        <v>1551</v>
      </c>
      <c r="O449">
        <v>0</v>
      </c>
      <c r="P449" t="s">
        <v>1574</v>
      </c>
      <c r="Q449">
        <v>19840101</v>
      </c>
      <c r="R449">
        <v>891018481</v>
      </c>
    </row>
    <row r="450" spans="1:18">
      <c r="A450" t="s">
        <v>1572</v>
      </c>
      <c r="B450" t="s">
        <v>1575</v>
      </c>
      <c r="C450">
        <v>201208</v>
      </c>
      <c r="D450">
        <v>31</v>
      </c>
      <c r="E450" t="s">
        <v>1555</v>
      </c>
      <c r="F450">
        <v>1448</v>
      </c>
      <c r="G450">
        <v>303</v>
      </c>
      <c r="H450">
        <v>12477</v>
      </c>
      <c r="I450">
        <v>43122004100</v>
      </c>
      <c r="J450">
        <v>8</v>
      </c>
      <c r="K450" t="s">
        <v>1561</v>
      </c>
      <c r="L450">
        <v>3126</v>
      </c>
      <c r="M450" t="s">
        <v>1550</v>
      </c>
      <c r="N450" t="s">
        <v>1551</v>
      </c>
      <c r="O450">
        <v>0</v>
      </c>
      <c r="P450" t="s">
        <v>1552</v>
      </c>
      <c r="Q450">
        <v>19810901</v>
      </c>
      <c r="R450">
        <v>891018481</v>
      </c>
    </row>
    <row r="451" spans="1:18">
      <c r="A451" t="s">
        <v>1572</v>
      </c>
      <c r="B451" t="s">
        <v>1576</v>
      </c>
      <c r="C451">
        <v>201208</v>
      </c>
      <c r="D451">
        <v>31</v>
      </c>
      <c r="E451" t="s">
        <v>1555</v>
      </c>
      <c r="F451">
        <v>524</v>
      </c>
      <c r="G451">
        <v>870</v>
      </c>
      <c r="H451">
        <v>709</v>
      </c>
      <c r="I451">
        <v>43122003900</v>
      </c>
      <c r="J451">
        <v>8</v>
      </c>
      <c r="K451" t="s">
        <v>1561</v>
      </c>
      <c r="L451">
        <v>3126</v>
      </c>
      <c r="M451" t="s">
        <v>1550</v>
      </c>
      <c r="N451" t="s">
        <v>1551</v>
      </c>
      <c r="O451">
        <v>0</v>
      </c>
      <c r="P451" t="s">
        <v>1552</v>
      </c>
      <c r="Q451">
        <v>19820401</v>
      </c>
      <c r="R451">
        <v>891018481</v>
      </c>
    </row>
    <row r="452" spans="1:18">
      <c r="A452" t="s">
        <v>1572</v>
      </c>
      <c r="B452" t="s">
        <v>1577</v>
      </c>
      <c r="C452">
        <v>201208</v>
      </c>
      <c r="D452">
        <v>31</v>
      </c>
      <c r="E452" t="s">
        <v>1555</v>
      </c>
      <c r="F452">
        <v>2773</v>
      </c>
      <c r="G452">
        <v>1930</v>
      </c>
      <c r="H452">
        <v>10280</v>
      </c>
      <c r="I452">
        <v>43122004400</v>
      </c>
      <c r="J452">
        <v>8</v>
      </c>
      <c r="K452" t="s">
        <v>1561</v>
      </c>
      <c r="L452">
        <v>3126</v>
      </c>
      <c r="M452" t="s">
        <v>1550</v>
      </c>
      <c r="N452" t="s">
        <v>1551</v>
      </c>
      <c r="O452">
        <v>0</v>
      </c>
      <c r="P452" t="s">
        <v>1552</v>
      </c>
      <c r="Q452">
        <v>19810801</v>
      </c>
      <c r="R452">
        <v>891018481</v>
      </c>
    </row>
    <row r="453" spans="1:18">
      <c r="A453" t="s">
        <v>1572</v>
      </c>
      <c r="B453" t="s">
        <v>1578</v>
      </c>
      <c r="C453">
        <v>201208</v>
      </c>
      <c r="D453">
        <v>31</v>
      </c>
      <c r="E453" t="s">
        <v>1555</v>
      </c>
      <c r="F453">
        <v>1140</v>
      </c>
      <c r="G453">
        <v>908</v>
      </c>
      <c r="H453">
        <v>2978</v>
      </c>
      <c r="I453">
        <v>43122004700</v>
      </c>
      <c r="J453">
        <v>8</v>
      </c>
      <c r="K453" t="s">
        <v>1561</v>
      </c>
      <c r="L453">
        <v>3126</v>
      </c>
      <c r="M453" t="s">
        <v>1550</v>
      </c>
      <c r="N453" t="s">
        <v>1551</v>
      </c>
      <c r="O453">
        <v>0</v>
      </c>
      <c r="P453" t="s">
        <v>1552</v>
      </c>
      <c r="Q453">
        <v>19820901</v>
      </c>
      <c r="R453">
        <v>891018481</v>
      </c>
    </row>
    <row r="454" spans="1:18">
      <c r="A454" t="s">
        <v>1572</v>
      </c>
      <c r="B454" t="s">
        <v>1579</v>
      </c>
      <c r="C454">
        <v>201208</v>
      </c>
      <c r="D454">
        <v>31</v>
      </c>
      <c r="E454" t="s">
        <v>1555</v>
      </c>
      <c r="F454">
        <v>3451</v>
      </c>
      <c r="G454">
        <v>832</v>
      </c>
      <c r="H454">
        <v>9807</v>
      </c>
      <c r="I454">
        <v>43122004800</v>
      </c>
      <c r="J454">
        <v>8</v>
      </c>
      <c r="K454" t="s">
        <v>1561</v>
      </c>
      <c r="L454">
        <v>3126</v>
      </c>
      <c r="M454" t="s">
        <v>1550</v>
      </c>
      <c r="N454" t="s">
        <v>1551</v>
      </c>
      <c r="O454">
        <v>0</v>
      </c>
      <c r="P454" t="s">
        <v>1552</v>
      </c>
      <c r="Q454">
        <v>19810701</v>
      </c>
      <c r="R454">
        <v>891018481</v>
      </c>
    </row>
    <row r="455" spans="1:18">
      <c r="A455" t="s">
        <v>1572</v>
      </c>
      <c r="B455" t="s">
        <v>1580</v>
      </c>
      <c r="C455">
        <v>201208</v>
      </c>
      <c r="D455">
        <v>31</v>
      </c>
      <c r="E455" t="s">
        <v>1555</v>
      </c>
      <c r="F455">
        <v>1109</v>
      </c>
      <c r="G455">
        <v>1097</v>
      </c>
      <c r="H455">
        <v>40977</v>
      </c>
      <c r="I455">
        <v>43122006002</v>
      </c>
      <c r="J455">
        <v>8</v>
      </c>
      <c r="K455" t="s">
        <v>1561</v>
      </c>
      <c r="L455">
        <v>3126</v>
      </c>
      <c r="M455" t="s">
        <v>1550</v>
      </c>
      <c r="N455" t="s">
        <v>1551</v>
      </c>
      <c r="O455">
        <v>0</v>
      </c>
      <c r="P455" t="s">
        <v>1552</v>
      </c>
      <c r="Q455">
        <v>19820901</v>
      </c>
      <c r="R455">
        <v>891018481</v>
      </c>
    </row>
    <row r="456" spans="1:18">
      <c r="A456" t="s">
        <v>1572</v>
      </c>
      <c r="B456" t="s">
        <v>1581</v>
      </c>
      <c r="C456">
        <v>201208</v>
      </c>
      <c r="D456">
        <v>31</v>
      </c>
      <c r="E456" t="s">
        <v>1555</v>
      </c>
      <c r="F456">
        <v>2095</v>
      </c>
      <c r="G456">
        <v>1211</v>
      </c>
      <c r="H456">
        <v>142</v>
      </c>
      <c r="I456">
        <v>43122004900</v>
      </c>
      <c r="J456">
        <v>8</v>
      </c>
      <c r="K456" t="s">
        <v>1561</v>
      </c>
      <c r="L456">
        <v>3126</v>
      </c>
      <c r="M456" t="s">
        <v>1550</v>
      </c>
      <c r="N456" t="s">
        <v>1551</v>
      </c>
      <c r="O456">
        <v>0</v>
      </c>
      <c r="P456" t="s">
        <v>1552</v>
      </c>
      <c r="Q456">
        <v>19820901</v>
      </c>
      <c r="R456">
        <v>891018481</v>
      </c>
    </row>
    <row r="457" spans="1:18">
      <c r="A457" t="s">
        <v>1572</v>
      </c>
      <c r="B457" t="s">
        <v>1582</v>
      </c>
      <c r="C457">
        <v>201208</v>
      </c>
      <c r="D457">
        <v>31</v>
      </c>
      <c r="E457" t="s">
        <v>1555</v>
      </c>
      <c r="F457">
        <v>2218</v>
      </c>
      <c r="G457">
        <v>189</v>
      </c>
      <c r="H457">
        <v>1631</v>
      </c>
      <c r="I457">
        <v>43122005600</v>
      </c>
      <c r="J457">
        <v>8</v>
      </c>
      <c r="K457" t="s">
        <v>1561</v>
      </c>
      <c r="L457">
        <v>3126</v>
      </c>
      <c r="M457" t="s">
        <v>1550</v>
      </c>
      <c r="N457" t="s">
        <v>1551</v>
      </c>
      <c r="O457">
        <v>0</v>
      </c>
      <c r="P457" t="s">
        <v>1552</v>
      </c>
      <c r="Q457">
        <v>19820201</v>
      </c>
      <c r="R457">
        <v>891018481</v>
      </c>
    </row>
    <row r="458" spans="1:18">
      <c r="A458" t="s">
        <v>1572</v>
      </c>
      <c r="B458" t="s">
        <v>1583</v>
      </c>
      <c r="C458">
        <v>201208</v>
      </c>
      <c r="D458">
        <v>31</v>
      </c>
      <c r="E458" t="s">
        <v>1555</v>
      </c>
      <c r="F458">
        <v>616</v>
      </c>
      <c r="G458">
        <v>643</v>
      </c>
      <c r="H458">
        <v>15290</v>
      </c>
      <c r="I458">
        <v>43122008201</v>
      </c>
      <c r="J458">
        <v>8</v>
      </c>
      <c r="K458" t="s">
        <v>1561</v>
      </c>
      <c r="L458">
        <v>3126</v>
      </c>
      <c r="M458" t="s">
        <v>1550</v>
      </c>
      <c r="N458" t="s">
        <v>1551</v>
      </c>
      <c r="O458">
        <v>0</v>
      </c>
      <c r="P458" t="s">
        <v>1552</v>
      </c>
      <c r="Q458">
        <v>19970201</v>
      </c>
      <c r="R458">
        <v>891018481</v>
      </c>
    </row>
    <row r="459" spans="1:18">
      <c r="A459" t="s">
        <v>1572</v>
      </c>
      <c r="B459" t="s">
        <v>1584</v>
      </c>
      <c r="C459">
        <v>201208</v>
      </c>
      <c r="D459">
        <v>31</v>
      </c>
      <c r="E459" t="s">
        <v>1555</v>
      </c>
      <c r="F459">
        <v>2218</v>
      </c>
      <c r="G459">
        <v>189</v>
      </c>
      <c r="H459">
        <v>1631</v>
      </c>
      <c r="I459">
        <v>43122006900</v>
      </c>
      <c r="J459">
        <v>8</v>
      </c>
      <c r="K459" t="s">
        <v>1585</v>
      </c>
      <c r="L459">
        <v>3126</v>
      </c>
      <c r="M459" t="s">
        <v>1550</v>
      </c>
      <c r="N459" t="s">
        <v>1551</v>
      </c>
      <c r="O459">
        <v>0</v>
      </c>
      <c r="P459" t="s">
        <v>1552</v>
      </c>
      <c r="Q459">
        <v>19820801</v>
      </c>
      <c r="R459">
        <v>891018481</v>
      </c>
    </row>
    <row r="460" spans="1:18">
      <c r="A460" t="s">
        <v>1572</v>
      </c>
      <c r="B460" t="s">
        <v>1586</v>
      </c>
      <c r="C460">
        <v>201208</v>
      </c>
      <c r="D460">
        <v>31</v>
      </c>
      <c r="E460" t="s">
        <v>1555</v>
      </c>
      <c r="F460">
        <v>1078</v>
      </c>
      <c r="G460">
        <v>341</v>
      </c>
      <c r="H460">
        <v>19331</v>
      </c>
      <c r="I460">
        <v>43122008300</v>
      </c>
      <c r="J460">
        <v>8</v>
      </c>
      <c r="K460" t="s">
        <v>1561</v>
      </c>
      <c r="L460">
        <v>3126</v>
      </c>
      <c r="M460" t="s">
        <v>1550</v>
      </c>
      <c r="N460" t="s">
        <v>1551</v>
      </c>
      <c r="O460">
        <v>0</v>
      </c>
      <c r="P460" t="s">
        <v>1552</v>
      </c>
      <c r="Q460">
        <v>19840201</v>
      </c>
      <c r="R460">
        <v>891018481</v>
      </c>
    </row>
    <row r="461" spans="1:18">
      <c r="A461" t="s">
        <v>1572</v>
      </c>
      <c r="B461" t="s">
        <v>1587</v>
      </c>
      <c r="C461">
        <v>201208</v>
      </c>
      <c r="D461">
        <v>31</v>
      </c>
      <c r="E461" t="s">
        <v>1555</v>
      </c>
      <c r="F461">
        <v>1356</v>
      </c>
      <c r="G461">
        <v>1589</v>
      </c>
      <c r="H461">
        <v>993</v>
      </c>
      <c r="I461">
        <v>43122007400</v>
      </c>
      <c r="J461">
        <v>8</v>
      </c>
      <c r="K461" t="s">
        <v>1561</v>
      </c>
      <c r="L461">
        <v>3126</v>
      </c>
      <c r="M461" t="s">
        <v>1550</v>
      </c>
      <c r="N461" t="s">
        <v>1551</v>
      </c>
      <c r="O461">
        <v>0</v>
      </c>
      <c r="P461" t="s">
        <v>1574</v>
      </c>
      <c r="Q461">
        <v>19880701</v>
      </c>
      <c r="R461">
        <v>891018481</v>
      </c>
    </row>
    <row r="462" spans="1:18">
      <c r="A462" t="s">
        <v>1572</v>
      </c>
      <c r="B462" t="s">
        <v>1588</v>
      </c>
      <c r="C462">
        <v>201208</v>
      </c>
      <c r="D462">
        <v>31</v>
      </c>
      <c r="E462" t="s">
        <v>1555</v>
      </c>
      <c r="F462">
        <v>4375</v>
      </c>
      <c r="G462">
        <v>568</v>
      </c>
      <c r="H462">
        <v>22686</v>
      </c>
      <c r="I462">
        <v>43122008600</v>
      </c>
      <c r="J462">
        <v>8</v>
      </c>
      <c r="K462" t="s">
        <v>1561</v>
      </c>
      <c r="L462">
        <v>3126</v>
      </c>
      <c r="M462" t="s">
        <v>1550</v>
      </c>
      <c r="N462" t="s">
        <v>1551</v>
      </c>
      <c r="O462">
        <v>0</v>
      </c>
      <c r="P462" t="s">
        <v>1552</v>
      </c>
      <c r="Q462">
        <v>19840401</v>
      </c>
      <c r="R462">
        <v>891018481</v>
      </c>
    </row>
    <row r="463" spans="1:18">
      <c r="A463" t="s">
        <v>1572</v>
      </c>
      <c r="B463" t="s">
        <v>1589</v>
      </c>
      <c r="C463">
        <v>201208</v>
      </c>
      <c r="D463">
        <v>31</v>
      </c>
      <c r="E463" t="s">
        <v>1555</v>
      </c>
      <c r="F463">
        <v>1417</v>
      </c>
      <c r="G463">
        <v>151</v>
      </c>
      <c r="H463">
        <v>0</v>
      </c>
      <c r="I463">
        <v>43122009600</v>
      </c>
      <c r="J463">
        <v>8</v>
      </c>
      <c r="K463" t="s">
        <v>1561</v>
      </c>
      <c r="L463">
        <v>3126</v>
      </c>
      <c r="M463" t="s">
        <v>1550</v>
      </c>
      <c r="N463" t="s">
        <v>1551</v>
      </c>
      <c r="O463">
        <v>0</v>
      </c>
      <c r="P463" t="s">
        <v>1552</v>
      </c>
      <c r="Q463">
        <v>19840901</v>
      </c>
      <c r="R463">
        <v>891018481</v>
      </c>
    </row>
    <row r="464" spans="1:18">
      <c r="A464" t="s">
        <v>1572</v>
      </c>
      <c r="B464" t="s">
        <v>1590</v>
      </c>
      <c r="C464">
        <v>201208</v>
      </c>
      <c r="D464">
        <v>31</v>
      </c>
      <c r="E464" t="s">
        <v>1555</v>
      </c>
      <c r="F464">
        <v>1849</v>
      </c>
      <c r="G464">
        <v>378</v>
      </c>
      <c r="H464">
        <v>1678</v>
      </c>
      <c r="I464">
        <v>43122016200</v>
      </c>
      <c r="J464">
        <v>8</v>
      </c>
      <c r="K464" t="s">
        <v>1585</v>
      </c>
      <c r="L464">
        <v>3126</v>
      </c>
      <c r="M464" t="s">
        <v>1550</v>
      </c>
      <c r="N464" t="s">
        <v>1551</v>
      </c>
      <c r="O464">
        <v>0</v>
      </c>
      <c r="P464" t="s">
        <v>1552</v>
      </c>
      <c r="Q464">
        <v>19950401</v>
      </c>
      <c r="R464">
        <v>891018481</v>
      </c>
    </row>
    <row r="465" spans="1:18">
      <c r="A465" t="s">
        <v>1546</v>
      </c>
      <c r="B465" t="s">
        <v>1591</v>
      </c>
      <c r="C465">
        <v>201208</v>
      </c>
      <c r="D465">
        <v>31</v>
      </c>
      <c r="E465" t="s">
        <v>1555</v>
      </c>
      <c r="F465">
        <v>3266</v>
      </c>
      <c r="G465">
        <v>530</v>
      </c>
      <c r="H465">
        <v>4395</v>
      </c>
      <c r="I465">
        <v>43122003400</v>
      </c>
      <c r="J465">
        <v>8</v>
      </c>
      <c r="K465" t="s">
        <v>1561</v>
      </c>
      <c r="L465">
        <v>3126</v>
      </c>
      <c r="M465" t="s">
        <v>1550</v>
      </c>
      <c r="N465" t="s">
        <v>1551</v>
      </c>
      <c r="O465">
        <v>0</v>
      </c>
      <c r="P465" t="s">
        <v>1574</v>
      </c>
      <c r="Q465">
        <v>19880301</v>
      </c>
      <c r="R465">
        <v>891018481</v>
      </c>
    </row>
    <row r="466" spans="1:18">
      <c r="A466" t="s">
        <v>1546</v>
      </c>
      <c r="B466" t="s">
        <v>1592</v>
      </c>
      <c r="C466">
        <v>201208</v>
      </c>
      <c r="D466">
        <v>31</v>
      </c>
      <c r="E466" t="s">
        <v>1555</v>
      </c>
      <c r="F466">
        <v>1695</v>
      </c>
      <c r="G466">
        <v>1211</v>
      </c>
      <c r="H466">
        <v>8625</v>
      </c>
      <c r="I466">
        <v>43122004001</v>
      </c>
      <c r="J466">
        <v>8</v>
      </c>
      <c r="K466" t="s">
        <v>1561</v>
      </c>
      <c r="L466">
        <v>3126</v>
      </c>
      <c r="M466" t="s">
        <v>1550</v>
      </c>
      <c r="N466" t="s">
        <v>1551</v>
      </c>
      <c r="O466">
        <v>0</v>
      </c>
      <c r="P466" t="s">
        <v>1552</v>
      </c>
      <c r="Q466">
        <v>19901101</v>
      </c>
      <c r="R466">
        <v>891018481</v>
      </c>
    </row>
    <row r="467" spans="1:18">
      <c r="A467" t="s">
        <v>1546</v>
      </c>
      <c r="B467" t="s">
        <v>1593</v>
      </c>
      <c r="C467">
        <v>201208</v>
      </c>
      <c r="D467">
        <v>31</v>
      </c>
      <c r="E467" t="s">
        <v>1555</v>
      </c>
      <c r="F467">
        <v>3574</v>
      </c>
      <c r="G467">
        <v>1211</v>
      </c>
      <c r="H467">
        <v>10989</v>
      </c>
      <c r="I467">
        <v>43122005900</v>
      </c>
      <c r="J467">
        <v>8</v>
      </c>
      <c r="K467" t="s">
        <v>1561</v>
      </c>
      <c r="L467">
        <v>3126</v>
      </c>
      <c r="M467" t="s">
        <v>1550</v>
      </c>
      <c r="N467" t="s">
        <v>1551</v>
      </c>
      <c r="O467">
        <v>0</v>
      </c>
      <c r="P467" t="s">
        <v>1574</v>
      </c>
      <c r="Q467">
        <v>19860501</v>
      </c>
      <c r="R467">
        <v>891018481</v>
      </c>
    </row>
    <row r="468" spans="1:18">
      <c r="A468" t="s">
        <v>1546</v>
      </c>
      <c r="B468" t="s">
        <v>1595</v>
      </c>
      <c r="C468">
        <v>201208</v>
      </c>
      <c r="D468">
        <v>31</v>
      </c>
      <c r="E468" t="s">
        <v>1555</v>
      </c>
      <c r="F468">
        <v>2218</v>
      </c>
      <c r="G468">
        <v>114</v>
      </c>
      <c r="H468">
        <v>10634</v>
      </c>
      <c r="I468">
        <v>43122007100</v>
      </c>
      <c r="J468">
        <v>8</v>
      </c>
      <c r="K468" t="s">
        <v>1561</v>
      </c>
      <c r="L468">
        <v>3126</v>
      </c>
      <c r="M468" t="s">
        <v>1550</v>
      </c>
      <c r="N468" t="s">
        <v>1551</v>
      </c>
      <c r="O468">
        <v>0</v>
      </c>
      <c r="P468" t="s">
        <v>1574</v>
      </c>
      <c r="Q468">
        <v>19880401</v>
      </c>
      <c r="R468">
        <v>891018481</v>
      </c>
    </row>
    <row r="469" spans="1:18">
      <c r="A469" t="s">
        <v>1546</v>
      </c>
      <c r="B469" t="s">
        <v>1596</v>
      </c>
      <c r="C469">
        <v>201208</v>
      </c>
      <c r="D469">
        <v>31</v>
      </c>
      <c r="E469" t="s">
        <v>1555</v>
      </c>
      <c r="F469">
        <v>4745</v>
      </c>
      <c r="G469">
        <v>568</v>
      </c>
      <c r="H469">
        <v>8082</v>
      </c>
      <c r="I469">
        <v>43122007300</v>
      </c>
      <c r="J469">
        <v>8</v>
      </c>
      <c r="K469" t="s">
        <v>1549</v>
      </c>
      <c r="L469">
        <v>3126</v>
      </c>
      <c r="M469" t="s">
        <v>1550</v>
      </c>
      <c r="N469" t="s">
        <v>1551</v>
      </c>
      <c r="O469">
        <v>0</v>
      </c>
      <c r="P469" t="s">
        <v>1574</v>
      </c>
      <c r="Q469">
        <v>19860201</v>
      </c>
      <c r="R469">
        <v>891018481</v>
      </c>
    </row>
    <row r="470" spans="1:18">
      <c r="A470" t="s">
        <v>1546</v>
      </c>
      <c r="B470" t="s">
        <v>1597</v>
      </c>
      <c r="C470">
        <v>201208</v>
      </c>
      <c r="D470">
        <v>31</v>
      </c>
      <c r="E470" t="s">
        <v>1555</v>
      </c>
      <c r="F470">
        <v>3081</v>
      </c>
      <c r="G470">
        <v>303</v>
      </c>
      <c r="H470">
        <v>8602</v>
      </c>
      <c r="I470">
        <v>43122009200</v>
      </c>
      <c r="J470">
        <v>8</v>
      </c>
      <c r="K470" t="s">
        <v>1561</v>
      </c>
      <c r="L470">
        <v>3126</v>
      </c>
      <c r="M470" t="s">
        <v>1550</v>
      </c>
      <c r="N470" t="s">
        <v>1551</v>
      </c>
      <c r="O470">
        <v>0</v>
      </c>
      <c r="P470" t="s">
        <v>1552</v>
      </c>
      <c r="Q470">
        <v>19840901</v>
      </c>
      <c r="R470">
        <v>891018481</v>
      </c>
    </row>
    <row r="471" spans="1:18">
      <c r="A471" t="s">
        <v>1546</v>
      </c>
      <c r="B471" t="s">
        <v>1598</v>
      </c>
      <c r="C471">
        <v>201208</v>
      </c>
      <c r="D471">
        <v>31</v>
      </c>
      <c r="E471" t="s">
        <v>1555</v>
      </c>
      <c r="F471">
        <v>7541</v>
      </c>
      <c r="G471">
        <v>2646</v>
      </c>
      <c r="H471">
        <v>3151</v>
      </c>
      <c r="I471">
        <v>43122010400</v>
      </c>
      <c r="J471">
        <v>8</v>
      </c>
      <c r="K471" t="s">
        <v>1549</v>
      </c>
      <c r="L471">
        <v>3126</v>
      </c>
      <c r="M471" t="s">
        <v>1550</v>
      </c>
      <c r="N471" t="s">
        <v>1551</v>
      </c>
      <c r="O471">
        <v>0</v>
      </c>
      <c r="P471" t="s">
        <v>1552</v>
      </c>
      <c r="Q471">
        <v>19850301</v>
      </c>
      <c r="R471">
        <v>891018481</v>
      </c>
    </row>
    <row r="472" spans="1:18">
      <c r="A472" t="s">
        <v>1546</v>
      </c>
      <c r="B472" t="s">
        <v>1622</v>
      </c>
      <c r="C472">
        <v>201208</v>
      </c>
      <c r="D472">
        <v>31</v>
      </c>
      <c r="E472" t="s">
        <v>1555</v>
      </c>
      <c r="F472">
        <v>1847</v>
      </c>
      <c r="G472">
        <v>648</v>
      </c>
      <c r="H472">
        <v>6680</v>
      </c>
      <c r="I472">
        <v>43122010700</v>
      </c>
      <c r="J472">
        <v>8</v>
      </c>
      <c r="K472" t="s">
        <v>1549</v>
      </c>
      <c r="L472">
        <v>3126</v>
      </c>
      <c r="M472" t="s">
        <v>1550</v>
      </c>
      <c r="N472" t="s">
        <v>1551</v>
      </c>
      <c r="O472">
        <v>0</v>
      </c>
      <c r="P472" t="s">
        <v>1574</v>
      </c>
      <c r="Q472">
        <v>19860701</v>
      </c>
      <c r="R472">
        <v>891018481</v>
      </c>
    </row>
    <row r="473" spans="1:18">
      <c r="A473" t="s">
        <v>1546</v>
      </c>
      <c r="B473" t="s">
        <v>1599</v>
      </c>
      <c r="C473">
        <v>201208</v>
      </c>
      <c r="D473">
        <v>31</v>
      </c>
      <c r="E473" t="s">
        <v>1555</v>
      </c>
      <c r="F473">
        <v>2678</v>
      </c>
      <c r="G473">
        <v>940</v>
      </c>
      <c r="H473">
        <v>3162</v>
      </c>
      <c r="I473">
        <v>43122011300</v>
      </c>
      <c r="J473">
        <v>8</v>
      </c>
      <c r="K473" t="s">
        <v>1549</v>
      </c>
      <c r="L473">
        <v>3126</v>
      </c>
      <c r="M473" t="s">
        <v>1550</v>
      </c>
      <c r="N473" t="s">
        <v>1551</v>
      </c>
      <c r="O473">
        <v>0</v>
      </c>
      <c r="P473" t="s">
        <v>1552</v>
      </c>
      <c r="Q473">
        <v>19850501</v>
      </c>
      <c r="R473">
        <v>891018481</v>
      </c>
    </row>
    <row r="474" spans="1:18">
      <c r="A474" t="s">
        <v>1546</v>
      </c>
      <c r="B474" t="s">
        <v>1600</v>
      </c>
      <c r="C474">
        <v>201208</v>
      </c>
      <c r="D474">
        <v>31</v>
      </c>
      <c r="E474" t="s">
        <v>1555</v>
      </c>
      <c r="F474">
        <v>3067</v>
      </c>
      <c r="G474">
        <v>1076</v>
      </c>
      <c r="H474">
        <v>10612</v>
      </c>
      <c r="I474">
        <v>43122011200</v>
      </c>
      <c r="J474">
        <v>8</v>
      </c>
      <c r="K474" t="s">
        <v>1549</v>
      </c>
      <c r="L474">
        <v>3126</v>
      </c>
      <c r="M474" t="s">
        <v>1550</v>
      </c>
      <c r="N474" t="s">
        <v>1551</v>
      </c>
      <c r="O474">
        <v>0</v>
      </c>
      <c r="P474" t="s">
        <v>1552</v>
      </c>
      <c r="Q474">
        <v>19850501</v>
      </c>
      <c r="R474">
        <v>891018481</v>
      </c>
    </row>
    <row r="475" spans="1:18">
      <c r="A475" t="s">
        <v>1546</v>
      </c>
      <c r="B475" t="s">
        <v>1623</v>
      </c>
      <c r="C475">
        <v>201208</v>
      </c>
      <c r="D475">
        <v>31</v>
      </c>
      <c r="E475" t="s">
        <v>1555</v>
      </c>
      <c r="F475">
        <v>1593</v>
      </c>
      <c r="G475">
        <v>559</v>
      </c>
      <c r="H475">
        <v>4562</v>
      </c>
      <c r="I475">
        <v>43122011600</v>
      </c>
      <c r="J475">
        <v>8</v>
      </c>
      <c r="K475" t="s">
        <v>1549</v>
      </c>
      <c r="L475">
        <v>3126</v>
      </c>
      <c r="M475" t="s">
        <v>1550</v>
      </c>
      <c r="N475" t="s">
        <v>1551</v>
      </c>
      <c r="O475">
        <v>0</v>
      </c>
      <c r="P475" t="s">
        <v>1552</v>
      </c>
      <c r="Q475">
        <v>19850701</v>
      </c>
      <c r="R475">
        <v>891018481</v>
      </c>
    </row>
    <row r="476" spans="1:18">
      <c r="A476" t="s">
        <v>1546</v>
      </c>
      <c r="B476" t="s">
        <v>1601</v>
      </c>
      <c r="C476">
        <v>201208</v>
      </c>
      <c r="D476">
        <v>31</v>
      </c>
      <c r="E476" t="s">
        <v>1555</v>
      </c>
      <c r="F476">
        <v>2356</v>
      </c>
      <c r="G476">
        <v>827</v>
      </c>
      <c r="H476">
        <v>5949</v>
      </c>
      <c r="I476">
        <v>43122011700</v>
      </c>
      <c r="J476">
        <v>8</v>
      </c>
      <c r="K476" t="s">
        <v>1549</v>
      </c>
      <c r="L476">
        <v>3126</v>
      </c>
      <c r="M476" t="s">
        <v>1550</v>
      </c>
      <c r="N476" t="s">
        <v>1551</v>
      </c>
      <c r="O476">
        <v>0</v>
      </c>
      <c r="P476" t="s">
        <v>1552</v>
      </c>
      <c r="Q476">
        <v>19860101</v>
      </c>
      <c r="R476">
        <v>891018481</v>
      </c>
    </row>
    <row r="477" spans="1:18">
      <c r="A477" t="s">
        <v>1546</v>
      </c>
      <c r="B477" t="s">
        <v>1602</v>
      </c>
      <c r="C477">
        <v>201208</v>
      </c>
      <c r="D477">
        <v>31</v>
      </c>
      <c r="E477" t="s">
        <v>1555</v>
      </c>
      <c r="F477">
        <v>3525</v>
      </c>
      <c r="G477">
        <v>1237</v>
      </c>
      <c r="H477">
        <v>10587</v>
      </c>
      <c r="I477">
        <v>43122012500</v>
      </c>
      <c r="J477">
        <v>8</v>
      </c>
      <c r="K477" t="s">
        <v>1549</v>
      </c>
      <c r="L477">
        <v>3126</v>
      </c>
      <c r="M477" t="s">
        <v>1550</v>
      </c>
      <c r="N477" t="s">
        <v>1551</v>
      </c>
      <c r="O477">
        <v>0</v>
      </c>
      <c r="P477" t="s">
        <v>1552</v>
      </c>
      <c r="Q477">
        <v>19850901</v>
      </c>
      <c r="R477">
        <v>891018481</v>
      </c>
    </row>
    <row r="478" spans="1:18">
      <c r="A478" t="s">
        <v>1546</v>
      </c>
      <c r="B478" t="s">
        <v>1625</v>
      </c>
      <c r="C478">
        <v>201208</v>
      </c>
      <c r="D478">
        <v>31</v>
      </c>
      <c r="E478" t="s">
        <v>1555</v>
      </c>
      <c r="F478">
        <v>1779</v>
      </c>
      <c r="G478">
        <v>624</v>
      </c>
      <c r="H478">
        <v>14847</v>
      </c>
      <c r="I478">
        <v>43122012400</v>
      </c>
      <c r="J478">
        <v>8</v>
      </c>
      <c r="K478" t="s">
        <v>1549</v>
      </c>
      <c r="L478">
        <v>3126</v>
      </c>
      <c r="M478" t="s">
        <v>1550</v>
      </c>
      <c r="N478" t="s">
        <v>1551</v>
      </c>
      <c r="O478">
        <v>0</v>
      </c>
      <c r="P478" t="s">
        <v>1552</v>
      </c>
      <c r="Q478">
        <v>19880601</v>
      </c>
      <c r="R478">
        <v>891018481</v>
      </c>
    </row>
    <row r="479" spans="1:18">
      <c r="A479" t="s">
        <v>1546</v>
      </c>
      <c r="B479" t="s">
        <v>1626</v>
      </c>
      <c r="C479">
        <v>201208</v>
      </c>
      <c r="D479">
        <v>3</v>
      </c>
      <c r="E479" t="s">
        <v>1555</v>
      </c>
      <c r="F479">
        <v>139</v>
      </c>
      <c r="G479">
        <v>49</v>
      </c>
      <c r="H479">
        <v>420</v>
      </c>
      <c r="I479">
        <v>43122012200</v>
      </c>
      <c r="J479">
        <v>8</v>
      </c>
      <c r="K479" t="s">
        <v>1549</v>
      </c>
      <c r="L479">
        <v>3126</v>
      </c>
      <c r="M479" t="s">
        <v>1550</v>
      </c>
      <c r="N479" t="s">
        <v>1551</v>
      </c>
      <c r="O479">
        <v>0</v>
      </c>
      <c r="P479" t="s">
        <v>1552</v>
      </c>
      <c r="Q479">
        <v>19850901</v>
      </c>
      <c r="R479">
        <v>891018481</v>
      </c>
    </row>
    <row r="480" spans="1:18">
      <c r="A480" t="s">
        <v>1546</v>
      </c>
      <c r="B480" t="s">
        <v>1603</v>
      </c>
      <c r="C480">
        <v>201208</v>
      </c>
      <c r="D480">
        <v>31</v>
      </c>
      <c r="E480" t="s">
        <v>1555</v>
      </c>
      <c r="F480">
        <v>2423</v>
      </c>
      <c r="G480">
        <v>850</v>
      </c>
      <c r="H480">
        <v>8394</v>
      </c>
      <c r="I480">
        <v>43122012800</v>
      </c>
      <c r="J480">
        <v>8</v>
      </c>
      <c r="K480" t="s">
        <v>1549</v>
      </c>
      <c r="L480">
        <v>3126</v>
      </c>
      <c r="M480" t="s">
        <v>1550</v>
      </c>
      <c r="N480" t="s">
        <v>1551</v>
      </c>
      <c r="O480">
        <v>0</v>
      </c>
      <c r="P480" t="s">
        <v>1552</v>
      </c>
      <c r="Q480">
        <v>19860201</v>
      </c>
      <c r="R480">
        <v>891018481</v>
      </c>
    </row>
    <row r="481" spans="1:18">
      <c r="A481" t="s">
        <v>1546</v>
      </c>
      <c r="B481" t="s">
        <v>1604</v>
      </c>
      <c r="C481">
        <v>201208</v>
      </c>
      <c r="D481">
        <v>31</v>
      </c>
      <c r="E481" t="s">
        <v>1555</v>
      </c>
      <c r="F481">
        <v>4169</v>
      </c>
      <c r="G481">
        <v>1463</v>
      </c>
      <c r="H481">
        <v>12049</v>
      </c>
      <c r="I481">
        <v>43122013600</v>
      </c>
      <c r="J481">
        <v>8</v>
      </c>
      <c r="K481" t="s">
        <v>1549</v>
      </c>
      <c r="L481">
        <v>3126</v>
      </c>
      <c r="M481" t="s">
        <v>1550</v>
      </c>
      <c r="N481" t="s">
        <v>1551</v>
      </c>
      <c r="O481">
        <v>0</v>
      </c>
      <c r="P481" t="s">
        <v>1552</v>
      </c>
      <c r="Q481">
        <v>19860601</v>
      </c>
      <c r="R481">
        <v>891018481</v>
      </c>
    </row>
    <row r="482" spans="1:18">
      <c r="A482" t="s">
        <v>1546</v>
      </c>
      <c r="B482" t="s">
        <v>1605</v>
      </c>
      <c r="C482">
        <v>201208</v>
      </c>
      <c r="D482">
        <v>31</v>
      </c>
      <c r="E482" t="s">
        <v>1555</v>
      </c>
      <c r="F482">
        <v>4525</v>
      </c>
      <c r="G482">
        <v>1588</v>
      </c>
      <c r="H482">
        <v>2899</v>
      </c>
      <c r="I482">
        <v>43122013100</v>
      </c>
      <c r="J482">
        <v>8</v>
      </c>
      <c r="K482" t="s">
        <v>1549</v>
      </c>
      <c r="L482">
        <v>3126</v>
      </c>
      <c r="M482" t="s">
        <v>1550</v>
      </c>
      <c r="N482" t="s">
        <v>1551</v>
      </c>
      <c r="O482">
        <v>0</v>
      </c>
      <c r="P482" t="s">
        <v>1552</v>
      </c>
      <c r="Q482">
        <v>19860401</v>
      </c>
      <c r="R482">
        <v>891018481</v>
      </c>
    </row>
    <row r="483" spans="1:18">
      <c r="A483" t="s">
        <v>1546</v>
      </c>
      <c r="B483" t="s">
        <v>1606</v>
      </c>
      <c r="C483">
        <v>201208</v>
      </c>
      <c r="D483">
        <v>31</v>
      </c>
      <c r="E483" t="s">
        <v>1555</v>
      </c>
      <c r="F483">
        <v>3033</v>
      </c>
      <c r="G483">
        <v>1064</v>
      </c>
      <c r="H483">
        <v>4235</v>
      </c>
      <c r="I483">
        <v>43122013000</v>
      </c>
      <c r="J483">
        <v>8</v>
      </c>
      <c r="K483" t="s">
        <v>1549</v>
      </c>
      <c r="L483">
        <v>3126</v>
      </c>
      <c r="M483" t="s">
        <v>1550</v>
      </c>
      <c r="N483" t="s">
        <v>1551</v>
      </c>
      <c r="O483">
        <v>0</v>
      </c>
      <c r="P483" t="s">
        <v>1552</v>
      </c>
      <c r="Q483">
        <v>19860201</v>
      </c>
      <c r="R483">
        <v>891018481</v>
      </c>
    </row>
    <row r="484" spans="1:18">
      <c r="A484" t="s">
        <v>1546</v>
      </c>
      <c r="B484" t="s">
        <v>1617</v>
      </c>
      <c r="C484">
        <v>201208</v>
      </c>
      <c r="D484">
        <v>31</v>
      </c>
      <c r="E484" t="s">
        <v>1555</v>
      </c>
      <c r="F484">
        <v>2356</v>
      </c>
      <c r="G484">
        <v>827</v>
      </c>
      <c r="H484">
        <v>277</v>
      </c>
      <c r="I484">
        <v>43122014200</v>
      </c>
      <c r="J484">
        <v>8</v>
      </c>
      <c r="K484" t="s">
        <v>1549</v>
      </c>
      <c r="L484">
        <v>3126</v>
      </c>
      <c r="M484" t="s">
        <v>1550</v>
      </c>
      <c r="N484" t="s">
        <v>1551</v>
      </c>
      <c r="O484">
        <v>0</v>
      </c>
      <c r="P484" t="s">
        <v>1552</v>
      </c>
      <c r="Q484">
        <v>19861101</v>
      </c>
      <c r="R484">
        <v>891018481</v>
      </c>
    </row>
    <row r="485" spans="1:18">
      <c r="A485" t="s">
        <v>1546</v>
      </c>
      <c r="B485" t="s">
        <v>1620</v>
      </c>
      <c r="C485">
        <v>201208</v>
      </c>
      <c r="D485">
        <v>31</v>
      </c>
      <c r="E485" t="s">
        <v>1555</v>
      </c>
      <c r="F485">
        <v>1983</v>
      </c>
      <c r="G485">
        <v>696</v>
      </c>
      <c r="H485">
        <v>252</v>
      </c>
      <c r="I485">
        <v>43122013201</v>
      </c>
      <c r="J485">
        <v>8</v>
      </c>
      <c r="K485" t="s">
        <v>1549</v>
      </c>
      <c r="L485">
        <v>3126</v>
      </c>
      <c r="M485" t="s">
        <v>1550</v>
      </c>
      <c r="N485" t="s">
        <v>1551</v>
      </c>
      <c r="O485">
        <v>0</v>
      </c>
      <c r="P485" t="s">
        <v>1552</v>
      </c>
      <c r="Q485">
        <v>19970731</v>
      </c>
      <c r="R485">
        <v>891018481</v>
      </c>
    </row>
    <row r="486" spans="1:18">
      <c r="A486" t="s">
        <v>1546</v>
      </c>
      <c r="B486" t="s">
        <v>1607</v>
      </c>
      <c r="C486">
        <v>201208</v>
      </c>
      <c r="D486">
        <v>31</v>
      </c>
      <c r="E486" t="s">
        <v>1555</v>
      </c>
      <c r="F486">
        <v>1746</v>
      </c>
      <c r="G486">
        <v>612</v>
      </c>
      <c r="H486">
        <v>6352</v>
      </c>
      <c r="I486">
        <v>43122014300</v>
      </c>
      <c r="J486">
        <v>8</v>
      </c>
      <c r="K486" t="s">
        <v>1549</v>
      </c>
      <c r="L486">
        <v>3126</v>
      </c>
      <c r="M486" t="s">
        <v>1550</v>
      </c>
      <c r="N486" t="s">
        <v>1551</v>
      </c>
      <c r="O486">
        <v>0</v>
      </c>
      <c r="P486" t="s">
        <v>1552</v>
      </c>
      <c r="Q486">
        <v>19861201</v>
      </c>
      <c r="R486">
        <v>891018481</v>
      </c>
    </row>
    <row r="487" spans="1:18">
      <c r="A487" t="s">
        <v>1546</v>
      </c>
      <c r="B487" t="s">
        <v>1627</v>
      </c>
      <c r="C487">
        <v>201208</v>
      </c>
      <c r="D487">
        <v>25</v>
      </c>
      <c r="E487" t="s">
        <v>1555</v>
      </c>
      <c r="F487">
        <v>2228</v>
      </c>
      <c r="G487">
        <v>769</v>
      </c>
      <c r="H487">
        <v>6688</v>
      </c>
      <c r="I487">
        <v>43122015400</v>
      </c>
      <c r="J487">
        <v>8</v>
      </c>
      <c r="K487" t="s">
        <v>1549</v>
      </c>
      <c r="L487">
        <v>3126</v>
      </c>
      <c r="M487" t="s">
        <v>1550</v>
      </c>
      <c r="N487" t="s">
        <v>1551</v>
      </c>
      <c r="O487">
        <v>0</v>
      </c>
      <c r="P487" t="s">
        <v>1552</v>
      </c>
      <c r="Q487">
        <v>19871101</v>
      </c>
      <c r="R487">
        <v>891018481</v>
      </c>
    </row>
    <row r="488" spans="1:18">
      <c r="A488" t="s">
        <v>1546</v>
      </c>
      <c r="B488" t="s">
        <v>1609</v>
      </c>
      <c r="C488">
        <v>201208</v>
      </c>
      <c r="D488">
        <v>31</v>
      </c>
      <c r="E488" t="s">
        <v>1555</v>
      </c>
      <c r="F488">
        <v>5694</v>
      </c>
      <c r="G488">
        <v>1998</v>
      </c>
      <c r="H488">
        <v>9201</v>
      </c>
      <c r="I488">
        <v>43122013800</v>
      </c>
      <c r="J488">
        <v>8</v>
      </c>
      <c r="K488" t="s">
        <v>1549</v>
      </c>
      <c r="L488">
        <v>3126</v>
      </c>
      <c r="M488" t="s">
        <v>1550</v>
      </c>
      <c r="N488" t="s">
        <v>1551</v>
      </c>
      <c r="O488">
        <v>0</v>
      </c>
      <c r="P488" t="s">
        <v>1552</v>
      </c>
      <c r="Q488">
        <v>19860901</v>
      </c>
      <c r="R488">
        <v>891018481</v>
      </c>
    </row>
    <row r="489" spans="1:18">
      <c r="A489" t="s">
        <v>1546</v>
      </c>
      <c r="B489" t="s">
        <v>1610</v>
      </c>
      <c r="C489">
        <v>201208</v>
      </c>
      <c r="D489">
        <v>31</v>
      </c>
      <c r="E489" t="s">
        <v>1555</v>
      </c>
      <c r="F489">
        <v>3762</v>
      </c>
      <c r="G489">
        <v>1320</v>
      </c>
      <c r="H489">
        <v>4058</v>
      </c>
      <c r="I489">
        <v>43122014400</v>
      </c>
      <c r="J489">
        <v>8</v>
      </c>
      <c r="K489" t="s">
        <v>1549</v>
      </c>
      <c r="L489">
        <v>3126</v>
      </c>
      <c r="M489" t="s">
        <v>1550</v>
      </c>
      <c r="N489" t="s">
        <v>1551</v>
      </c>
      <c r="O489">
        <v>0</v>
      </c>
      <c r="P489" t="s">
        <v>1552</v>
      </c>
      <c r="Q489">
        <v>19870201</v>
      </c>
      <c r="R489">
        <v>891018481</v>
      </c>
    </row>
    <row r="490" spans="1:18">
      <c r="A490" t="s">
        <v>1546</v>
      </c>
      <c r="B490" t="s">
        <v>1611</v>
      </c>
      <c r="C490">
        <v>201208</v>
      </c>
      <c r="D490">
        <v>31</v>
      </c>
      <c r="E490" t="s">
        <v>1555</v>
      </c>
      <c r="F490">
        <v>3000</v>
      </c>
      <c r="G490">
        <v>1052</v>
      </c>
      <c r="H490">
        <v>10990</v>
      </c>
      <c r="I490">
        <v>43122014000</v>
      </c>
      <c r="J490">
        <v>8</v>
      </c>
      <c r="K490" t="s">
        <v>1549</v>
      </c>
      <c r="L490">
        <v>3126</v>
      </c>
      <c r="M490" t="s">
        <v>1550</v>
      </c>
      <c r="N490" t="s">
        <v>1551</v>
      </c>
      <c r="O490">
        <v>0</v>
      </c>
      <c r="P490" t="s">
        <v>1552</v>
      </c>
      <c r="Q490">
        <v>19860901</v>
      </c>
      <c r="R490">
        <v>891018481</v>
      </c>
    </row>
    <row r="491" spans="1:18">
      <c r="A491" t="s">
        <v>1546</v>
      </c>
      <c r="B491" t="s">
        <v>1612</v>
      </c>
      <c r="C491">
        <v>201208</v>
      </c>
      <c r="D491">
        <v>31</v>
      </c>
      <c r="E491" t="s">
        <v>1555</v>
      </c>
      <c r="F491">
        <v>4050</v>
      </c>
      <c r="G491">
        <v>1421</v>
      </c>
      <c r="H491">
        <v>2243</v>
      </c>
      <c r="I491">
        <v>43122014500</v>
      </c>
      <c r="J491">
        <v>8</v>
      </c>
      <c r="K491" t="s">
        <v>1549</v>
      </c>
      <c r="L491">
        <v>3126</v>
      </c>
      <c r="M491" t="s">
        <v>1550</v>
      </c>
      <c r="N491" t="s">
        <v>1551</v>
      </c>
      <c r="O491">
        <v>0</v>
      </c>
      <c r="P491" t="s">
        <v>1552</v>
      </c>
      <c r="Q491">
        <v>19870601</v>
      </c>
      <c r="R491">
        <v>891018481</v>
      </c>
    </row>
    <row r="492" spans="1:18">
      <c r="A492" t="s">
        <v>1546</v>
      </c>
      <c r="B492" t="s">
        <v>1613</v>
      </c>
      <c r="C492">
        <v>201208</v>
      </c>
      <c r="D492">
        <v>10</v>
      </c>
      <c r="E492" t="s">
        <v>1555</v>
      </c>
      <c r="F492">
        <v>312</v>
      </c>
      <c r="G492">
        <v>109</v>
      </c>
      <c r="H492">
        <v>0</v>
      </c>
      <c r="I492">
        <v>43122014900</v>
      </c>
      <c r="J492">
        <v>8</v>
      </c>
      <c r="K492" t="s">
        <v>1549</v>
      </c>
      <c r="L492">
        <v>3126</v>
      </c>
      <c r="M492" t="s">
        <v>1550</v>
      </c>
      <c r="N492" t="s">
        <v>1551</v>
      </c>
      <c r="O492">
        <v>0</v>
      </c>
      <c r="P492" t="s">
        <v>1552</v>
      </c>
      <c r="Q492">
        <v>19870301</v>
      </c>
      <c r="R492">
        <v>891018481</v>
      </c>
    </row>
    <row r="493" spans="1:18">
      <c r="A493" t="s">
        <v>1546</v>
      </c>
      <c r="B493" t="s">
        <v>1624</v>
      </c>
      <c r="C493">
        <v>201208</v>
      </c>
      <c r="D493">
        <v>31</v>
      </c>
      <c r="E493" t="s">
        <v>1555</v>
      </c>
      <c r="F493">
        <v>627</v>
      </c>
      <c r="G493">
        <v>220</v>
      </c>
      <c r="H493">
        <v>18073</v>
      </c>
      <c r="I493">
        <v>43122015100</v>
      </c>
      <c r="J493">
        <v>8</v>
      </c>
      <c r="K493" t="s">
        <v>1549</v>
      </c>
      <c r="L493">
        <v>3126</v>
      </c>
      <c r="M493" t="s">
        <v>1550</v>
      </c>
      <c r="N493" t="s">
        <v>1551</v>
      </c>
      <c r="O493">
        <v>0</v>
      </c>
      <c r="P493" t="s">
        <v>1552</v>
      </c>
      <c r="Q493">
        <v>19870501</v>
      </c>
      <c r="R493">
        <v>891018481</v>
      </c>
    </row>
    <row r="494" spans="1:18">
      <c r="A494" t="s">
        <v>1546</v>
      </c>
      <c r="B494" t="s">
        <v>1619</v>
      </c>
      <c r="C494">
        <v>201208</v>
      </c>
      <c r="D494">
        <v>31</v>
      </c>
      <c r="E494" t="s">
        <v>1555</v>
      </c>
      <c r="F494">
        <v>1983</v>
      </c>
      <c r="G494">
        <v>696</v>
      </c>
      <c r="H494">
        <v>11041</v>
      </c>
      <c r="I494">
        <v>43122015500</v>
      </c>
      <c r="J494">
        <v>8</v>
      </c>
      <c r="K494" t="s">
        <v>1549</v>
      </c>
      <c r="L494">
        <v>3126</v>
      </c>
      <c r="M494" t="s">
        <v>1550</v>
      </c>
      <c r="N494" t="s">
        <v>1551</v>
      </c>
      <c r="O494">
        <v>0</v>
      </c>
      <c r="P494" t="s">
        <v>1552</v>
      </c>
      <c r="Q494">
        <v>19871001</v>
      </c>
      <c r="R494">
        <v>891018481</v>
      </c>
    </row>
    <row r="495" spans="1:18">
      <c r="A495" t="s">
        <v>1546</v>
      </c>
      <c r="B495" t="s">
        <v>1614</v>
      </c>
      <c r="C495">
        <v>201208</v>
      </c>
      <c r="D495">
        <v>31</v>
      </c>
      <c r="E495" t="s">
        <v>1555</v>
      </c>
      <c r="F495">
        <v>1220</v>
      </c>
      <c r="G495">
        <v>428</v>
      </c>
      <c r="H495">
        <v>5218</v>
      </c>
      <c r="I495">
        <v>43122015600</v>
      </c>
      <c r="J495">
        <v>8</v>
      </c>
      <c r="K495" t="s">
        <v>1549</v>
      </c>
      <c r="L495">
        <v>3126</v>
      </c>
      <c r="M495" t="s">
        <v>1550</v>
      </c>
      <c r="N495" t="s">
        <v>1551</v>
      </c>
      <c r="O495">
        <v>0</v>
      </c>
      <c r="P495" t="s">
        <v>1552</v>
      </c>
      <c r="Q495">
        <v>19910801</v>
      </c>
      <c r="R495">
        <v>891018481</v>
      </c>
    </row>
    <row r="496" spans="1:18">
      <c r="A496" t="s">
        <v>1546</v>
      </c>
      <c r="B496" t="s">
        <v>1615</v>
      </c>
      <c r="C496">
        <v>201208</v>
      </c>
      <c r="D496">
        <v>31</v>
      </c>
      <c r="E496" t="s">
        <v>1555</v>
      </c>
      <c r="F496">
        <v>3830</v>
      </c>
      <c r="G496">
        <v>1344</v>
      </c>
      <c r="H496">
        <v>9301</v>
      </c>
      <c r="I496">
        <v>43122016000</v>
      </c>
      <c r="J496">
        <v>8</v>
      </c>
      <c r="K496" t="s">
        <v>1561</v>
      </c>
      <c r="L496">
        <v>3126</v>
      </c>
      <c r="M496" t="s">
        <v>1550</v>
      </c>
      <c r="N496" t="s">
        <v>1551</v>
      </c>
      <c r="O496">
        <v>0</v>
      </c>
      <c r="P496" t="s">
        <v>1552</v>
      </c>
      <c r="Q496">
        <v>19940101</v>
      </c>
      <c r="R496">
        <v>891018481</v>
      </c>
    </row>
    <row r="497" spans="1:18">
      <c r="A497" t="s">
        <v>1546</v>
      </c>
      <c r="B497" t="s">
        <v>1621</v>
      </c>
      <c r="C497">
        <v>201208</v>
      </c>
      <c r="D497">
        <v>31</v>
      </c>
      <c r="E497" t="s">
        <v>1555</v>
      </c>
      <c r="F497">
        <v>3203</v>
      </c>
      <c r="G497">
        <v>1124</v>
      </c>
      <c r="H497">
        <v>48145</v>
      </c>
      <c r="I497">
        <v>43122016400</v>
      </c>
      <c r="J497">
        <v>8</v>
      </c>
      <c r="K497" t="s">
        <v>1549</v>
      </c>
      <c r="L497">
        <v>3126</v>
      </c>
      <c r="M497" t="s">
        <v>1550</v>
      </c>
      <c r="N497" t="s">
        <v>1551</v>
      </c>
      <c r="O497">
        <v>0</v>
      </c>
      <c r="P497" t="s">
        <v>1552</v>
      </c>
      <c r="Q497">
        <v>19960401</v>
      </c>
      <c r="R497">
        <v>891018481</v>
      </c>
    </row>
    <row r="498" spans="1:18">
      <c r="A498" t="s">
        <v>1546</v>
      </c>
      <c r="B498" t="s">
        <v>1616</v>
      </c>
      <c r="C498">
        <v>201208</v>
      </c>
      <c r="D498">
        <v>31</v>
      </c>
      <c r="E498" t="s">
        <v>1555</v>
      </c>
      <c r="F498">
        <v>1339</v>
      </c>
      <c r="G498">
        <v>470</v>
      </c>
      <c r="H498">
        <v>6050</v>
      </c>
      <c r="I498">
        <v>43122016500</v>
      </c>
      <c r="J498">
        <v>8</v>
      </c>
      <c r="K498" t="s">
        <v>1549</v>
      </c>
      <c r="L498">
        <v>3126</v>
      </c>
      <c r="M498" t="s">
        <v>1550</v>
      </c>
      <c r="N498" t="s">
        <v>1551</v>
      </c>
      <c r="O498">
        <v>0</v>
      </c>
      <c r="P498" t="s">
        <v>1552</v>
      </c>
      <c r="Q498">
        <v>19960401</v>
      </c>
      <c r="R498">
        <v>891018481</v>
      </c>
    </row>
    <row r="499" spans="1:18">
      <c r="A499" t="s">
        <v>1546</v>
      </c>
      <c r="B499" t="s">
        <v>1628</v>
      </c>
      <c r="C499">
        <v>201208</v>
      </c>
      <c r="D499">
        <v>31</v>
      </c>
      <c r="E499" t="s">
        <v>1555</v>
      </c>
      <c r="F499">
        <v>1849</v>
      </c>
      <c r="G499">
        <v>648</v>
      </c>
      <c r="H499">
        <v>5144</v>
      </c>
      <c r="I499">
        <v>43122016601</v>
      </c>
      <c r="J499">
        <v>8</v>
      </c>
      <c r="K499" t="s">
        <v>1549</v>
      </c>
      <c r="L499">
        <v>3126</v>
      </c>
      <c r="M499" t="s">
        <v>1550</v>
      </c>
      <c r="N499" t="s">
        <v>1551</v>
      </c>
      <c r="O499">
        <v>0</v>
      </c>
      <c r="P499" t="s">
        <v>1552</v>
      </c>
      <c r="Q499">
        <v>19970703</v>
      </c>
      <c r="R499">
        <v>891018481</v>
      </c>
    </row>
    <row r="500" spans="1:18">
      <c r="A500" t="s">
        <v>1553</v>
      </c>
      <c r="B500" t="s">
        <v>1554</v>
      </c>
      <c r="C500">
        <v>201209</v>
      </c>
      <c r="D500">
        <v>24</v>
      </c>
      <c r="E500" t="s">
        <v>1555</v>
      </c>
      <c r="F500">
        <v>1059</v>
      </c>
      <c r="G500">
        <v>430</v>
      </c>
      <c r="H500">
        <v>42</v>
      </c>
      <c r="I500">
        <v>43122008700</v>
      </c>
      <c r="J500">
        <v>8</v>
      </c>
      <c r="K500" t="s">
        <v>1556</v>
      </c>
      <c r="L500">
        <v>2531</v>
      </c>
      <c r="M500" t="s">
        <v>1557</v>
      </c>
      <c r="N500" t="s">
        <v>1551</v>
      </c>
      <c r="O500">
        <v>0</v>
      </c>
      <c r="P500" t="s">
        <v>1552</v>
      </c>
      <c r="Q500">
        <v>19840101</v>
      </c>
      <c r="R500">
        <v>891018481</v>
      </c>
    </row>
    <row r="501" spans="1:18">
      <c r="A501" t="s">
        <v>1553</v>
      </c>
      <c r="B501" t="s">
        <v>1558</v>
      </c>
      <c r="C501">
        <v>201209</v>
      </c>
      <c r="D501">
        <v>23</v>
      </c>
      <c r="E501" t="s">
        <v>1555</v>
      </c>
      <c r="F501">
        <v>693</v>
      </c>
      <c r="G501">
        <v>282</v>
      </c>
      <c r="H501">
        <v>26</v>
      </c>
      <c r="I501">
        <v>43122008800</v>
      </c>
      <c r="J501">
        <v>8</v>
      </c>
      <c r="K501" t="s">
        <v>1556</v>
      </c>
      <c r="L501">
        <v>2531</v>
      </c>
      <c r="M501" t="s">
        <v>1557</v>
      </c>
      <c r="N501" t="s">
        <v>1551</v>
      </c>
      <c r="O501">
        <v>0</v>
      </c>
      <c r="P501" t="s">
        <v>1552</v>
      </c>
      <c r="Q501">
        <v>19840201</v>
      </c>
      <c r="R501">
        <v>891018481</v>
      </c>
    </row>
    <row r="502" spans="1:18">
      <c r="A502" t="s">
        <v>1553</v>
      </c>
      <c r="B502" t="s">
        <v>1560</v>
      </c>
      <c r="C502">
        <v>201209</v>
      </c>
      <c r="D502">
        <v>24</v>
      </c>
      <c r="E502" t="s">
        <v>1555</v>
      </c>
      <c r="F502">
        <v>621</v>
      </c>
      <c r="G502">
        <v>253</v>
      </c>
      <c r="H502">
        <v>5204</v>
      </c>
      <c r="I502">
        <v>43122009100</v>
      </c>
      <c r="J502">
        <v>8</v>
      </c>
      <c r="K502" t="s">
        <v>1561</v>
      </c>
      <c r="L502">
        <v>2531</v>
      </c>
      <c r="M502" t="s">
        <v>1557</v>
      </c>
      <c r="N502" t="s">
        <v>1551</v>
      </c>
      <c r="O502">
        <v>0</v>
      </c>
      <c r="P502" t="s">
        <v>1552</v>
      </c>
      <c r="Q502">
        <v>19840401</v>
      </c>
      <c r="R502">
        <v>891018481</v>
      </c>
    </row>
    <row r="503" spans="1:18">
      <c r="A503" t="s">
        <v>1553</v>
      </c>
      <c r="B503" t="s">
        <v>1562</v>
      </c>
      <c r="C503">
        <v>201209</v>
      </c>
      <c r="D503">
        <v>24</v>
      </c>
      <c r="E503" t="s">
        <v>1555</v>
      </c>
      <c r="F503">
        <v>1109</v>
      </c>
      <c r="G503">
        <v>450</v>
      </c>
      <c r="H503">
        <v>8688</v>
      </c>
      <c r="I503">
        <v>43122009300</v>
      </c>
      <c r="J503">
        <v>8</v>
      </c>
      <c r="K503" t="s">
        <v>1561</v>
      </c>
      <c r="L503">
        <v>2531</v>
      </c>
      <c r="M503" t="s">
        <v>1557</v>
      </c>
      <c r="N503" t="s">
        <v>1551</v>
      </c>
      <c r="O503">
        <v>0</v>
      </c>
      <c r="P503" t="s">
        <v>1552</v>
      </c>
      <c r="Q503">
        <v>19840701</v>
      </c>
      <c r="R503">
        <v>891018481</v>
      </c>
    </row>
    <row r="504" spans="1:18">
      <c r="A504" t="s">
        <v>1553</v>
      </c>
      <c r="B504" t="s">
        <v>1618</v>
      </c>
      <c r="C504">
        <v>201209</v>
      </c>
      <c r="D504">
        <v>24</v>
      </c>
      <c r="E504" t="s">
        <v>1555</v>
      </c>
      <c r="F504">
        <v>515</v>
      </c>
      <c r="G504">
        <v>210</v>
      </c>
      <c r="H504">
        <v>865</v>
      </c>
      <c r="I504">
        <v>43122009500</v>
      </c>
      <c r="J504">
        <v>8</v>
      </c>
      <c r="K504" t="s">
        <v>1561</v>
      </c>
      <c r="L504">
        <v>2531</v>
      </c>
      <c r="M504" t="s">
        <v>1557</v>
      </c>
      <c r="N504" t="s">
        <v>1551</v>
      </c>
      <c r="O504">
        <v>0</v>
      </c>
      <c r="P504" t="s">
        <v>1552</v>
      </c>
      <c r="Q504">
        <v>19840801</v>
      </c>
      <c r="R504">
        <v>891018481</v>
      </c>
    </row>
    <row r="505" spans="1:18">
      <c r="A505" t="s">
        <v>1553</v>
      </c>
      <c r="B505" t="s">
        <v>1564</v>
      </c>
      <c r="C505">
        <v>201209</v>
      </c>
      <c r="D505">
        <v>23</v>
      </c>
      <c r="E505" t="s">
        <v>1555</v>
      </c>
      <c r="F505">
        <v>502</v>
      </c>
      <c r="G505">
        <v>203</v>
      </c>
      <c r="H505">
        <v>53</v>
      </c>
      <c r="I505">
        <v>43122009800</v>
      </c>
      <c r="J505">
        <v>8</v>
      </c>
      <c r="K505" t="s">
        <v>1561</v>
      </c>
      <c r="L505">
        <v>2531</v>
      </c>
      <c r="M505" t="s">
        <v>1557</v>
      </c>
      <c r="N505" t="s">
        <v>1551</v>
      </c>
      <c r="O505">
        <v>0</v>
      </c>
      <c r="P505" t="s">
        <v>1552</v>
      </c>
      <c r="Q505">
        <v>19840901</v>
      </c>
      <c r="R505">
        <v>891018481</v>
      </c>
    </row>
    <row r="506" spans="1:18">
      <c r="A506" t="s">
        <v>1553</v>
      </c>
      <c r="B506" t="s">
        <v>1565</v>
      </c>
      <c r="C506">
        <v>201209</v>
      </c>
      <c r="D506">
        <v>23</v>
      </c>
      <c r="E506" t="s">
        <v>1555</v>
      </c>
      <c r="F506">
        <v>83</v>
      </c>
      <c r="G506">
        <v>33</v>
      </c>
      <c r="H506">
        <v>98</v>
      </c>
      <c r="I506">
        <v>43122010000</v>
      </c>
      <c r="J506">
        <v>8</v>
      </c>
      <c r="K506" t="s">
        <v>1556</v>
      </c>
      <c r="L506">
        <v>2531</v>
      </c>
      <c r="M506" t="s">
        <v>1557</v>
      </c>
      <c r="N506" t="s">
        <v>1551</v>
      </c>
      <c r="O506">
        <v>0</v>
      </c>
      <c r="P506" t="s">
        <v>1552</v>
      </c>
      <c r="Q506">
        <v>19841001</v>
      </c>
      <c r="R506">
        <v>891018481</v>
      </c>
    </row>
    <row r="507" spans="1:18">
      <c r="A507" t="s">
        <v>1553</v>
      </c>
      <c r="B507" t="s">
        <v>1566</v>
      </c>
      <c r="C507">
        <v>201209</v>
      </c>
      <c r="D507">
        <v>24</v>
      </c>
      <c r="E507" t="s">
        <v>1555</v>
      </c>
      <c r="F507">
        <v>1536</v>
      </c>
      <c r="G507">
        <v>625</v>
      </c>
      <c r="H507">
        <v>30</v>
      </c>
      <c r="I507">
        <v>43122010200</v>
      </c>
      <c r="J507">
        <v>8</v>
      </c>
      <c r="K507" t="s">
        <v>1561</v>
      </c>
      <c r="L507">
        <v>2531</v>
      </c>
      <c r="M507" t="s">
        <v>1557</v>
      </c>
      <c r="N507" t="s">
        <v>1551</v>
      </c>
      <c r="O507">
        <v>0</v>
      </c>
      <c r="P507" t="s">
        <v>1552</v>
      </c>
      <c r="Q507">
        <v>19841201</v>
      </c>
      <c r="R507">
        <v>891018481</v>
      </c>
    </row>
    <row r="508" spans="1:18">
      <c r="A508" t="s">
        <v>1553</v>
      </c>
      <c r="B508" t="s">
        <v>1567</v>
      </c>
      <c r="C508">
        <v>201209</v>
      </c>
      <c r="D508">
        <v>23</v>
      </c>
      <c r="E508" t="s">
        <v>1555</v>
      </c>
      <c r="F508">
        <v>464</v>
      </c>
      <c r="G508">
        <v>189</v>
      </c>
      <c r="H508">
        <v>0</v>
      </c>
      <c r="I508">
        <v>43122010500</v>
      </c>
      <c r="J508">
        <v>8</v>
      </c>
      <c r="K508" t="s">
        <v>1561</v>
      </c>
      <c r="L508">
        <v>2531</v>
      </c>
      <c r="M508" t="s">
        <v>1557</v>
      </c>
      <c r="N508" t="s">
        <v>1551</v>
      </c>
      <c r="O508">
        <v>0</v>
      </c>
      <c r="P508" t="s">
        <v>1552</v>
      </c>
      <c r="Q508">
        <v>19850201</v>
      </c>
      <c r="R508">
        <v>891018481</v>
      </c>
    </row>
    <row r="509" spans="1:18">
      <c r="A509" t="s">
        <v>1553</v>
      </c>
      <c r="B509" t="s">
        <v>1568</v>
      </c>
      <c r="C509">
        <v>201209</v>
      </c>
      <c r="D509">
        <v>23</v>
      </c>
      <c r="E509" t="s">
        <v>1555</v>
      </c>
      <c r="F509">
        <v>705</v>
      </c>
      <c r="G509">
        <v>286</v>
      </c>
      <c r="H509">
        <v>18</v>
      </c>
      <c r="I509">
        <v>43122011400</v>
      </c>
      <c r="J509">
        <v>8</v>
      </c>
      <c r="K509" t="s">
        <v>1556</v>
      </c>
      <c r="L509">
        <v>2531</v>
      </c>
      <c r="M509" t="s">
        <v>1557</v>
      </c>
      <c r="N509" t="s">
        <v>1551</v>
      </c>
      <c r="O509">
        <v>0</v>
      </c>
      <c r="P509" t="s">
        <v>1552</v>
      </c>
      <c r="Q509">
        <v>19850401</v>
      </c>
      <c r="R509">
        <v>891018481</v>
      </c>
    </row>
    <row r="510" spans="1:18">
      <c r="A510" t="s">
        <v>1553</v>
      </c>
      <c r="B510" t="s">
        <v>1569</v>
      </c>
      <c r="C510">
        <v>201209</v>
      </c>
      <c r="D510">
        <v>23</v>
      </c>
      <c r="E510" t="s">
        <v>1555</v>
      </c>
      <c r="F510">
        <v>277</v>
      </c>
      <c r="G510">
        <v>112</v>
      </c>
      <c r="H510">
        <v>2</v>
      </c>
      <c r="I510">
        <v>43122011500</v>
      </c>
      <c r="J510">
        <v>8</v>
      </c>
      <c r="K510" t="s">
        <v>1561</v>
      </c>
      <c r="L510">
        <v>2531</v>
      </c>
      <c r="M510" t="s">
        <v>1557</v>
      </c>
      <c r="N510" t="s">
        <v>1551</v>
      </c>
      <c r="O510">
        <v>0</v>
      </c>
      <c r="P510" t="s">
        <v>1552</v>
      </c>
      <c r="Q510">
        <v>19850501</v>
      </c>
      <c r="R510">
        <v>891018481</v>
      </c>
    </row>
    <row r="511" spans="1:18">
      <c r="A511" t="s">
        <v>1553</v>
      </c>
      <c r="B511" t="s">
        <v>1570</v>
      </c>
      <c r="C511">
        <v>201209</v>
      </c>
      <c r="D511">
        <v>24</v>
      </c>
      <c r="E511" t="s">
        <v>1555</v>
      </c>
      <c r="F511">
        <v>1511</v>
      </c>
      <c r="G511">
        <v>613</v>
      </c>
      <c r="H511">
        <v>272</v>
      </c>
      <c r="I511">
        <v>43122011800</v>
      </c>
      <c r="J511">
        <v>8</v>
      </c>
      <c r="K511" t="s">
        <v>1556</v>
      </c>
      <c r="L511">
        <v>2531</v>
      </c>
      <c r="M511" t="s">
        <v>1557</v>
      </c>
      <c r="N511" t="s">
        <v>1551</v>
      </c>
      <c r="O511">
        <v>0</v>
      </c>
      <c r="P511" t="s">
        <v>1552</v>
      </c>
      <c r="Q511">
        <v>19850701</v>
      </c>
      <c r="R511">
        <v>891018481</v>
      </c>
    </row>
    <row r="512" spans="1:18">
      <c r="A512" t="s">
        <v>1553</v>
      </c>
      <c r="B512" t="s">
        <v>1571</v>
      </c>
      <c r="C512">
        <v>201209</v>
      </c>
      <c r="D512">
        <v>24</v>
      </c>
      <c r="E512" t="s">
        <v>1555</v>
      </c>
      <c r="F512">
        <v>153</v>
      </c>
      <c r="G512">
        <v>62</v>
      </c>
      <c r="H512">
        <v>14283</v>
      </c>
      <c r="I512">
        <v>43122012300</v>
      </c>
      <c r="J512">
        <v>8</v>
      </c>
      <c r="K512" t="s">
        <v>1561</v>
      </c>
      <c r="L512">
        <v>2531</v>
      </c>
      <c r="M512" t="s">
        <v>1557</v>
      </c>
      <c r="N512" t="s">
        <v>1551</v>
      </c>
      <c r="O512">
        <v>0</v>
      </c>
      <c r="P512" t="s">
        <v>1552</v>
      </c>
      <c r="Q512">
        <v>19850801</v>
      </c>
      <c r="R512">
        <v>891018481</v>
      </c>
    </row>
    <row r="513" spans="1:18">
      <c r="A513" t="s">
        <v>1572</v>
      </c>
      <c r="B513" t="s">
        <v>1573</v>
      </c>
      <c r="C513">
        <v>201209</v>
      </c>
      <c r="D513">
        <v>30</v>
      </c>
      <c r="E513" t="s">
        <v>1555</v>
      </c>
      <c r="F513">
        <v>3332</v>
      </c>
      <c r="G513">
        <v>702</v>
      </c>
      <c r="H513">
        <v>21618</v>
      </c>
      <c r="I513">
        <v>43122002500</v>
      </c>
      <c r="J513">
        <v>8</v>
      </c>
      <c r="K513" t="s">
        <v>1561</v>
      </c>
      <c r="L513">
        <v>3126</v>
      </c>
      <c r="M513" t="s">
        <v>1550</v>
      </c>
      <c r="N513" t="s">
        <v>1551</v>
      </c>
      <c r="O513">
        <v>0</v>
      </c>
      <c r="P513" t="s">
        <v>1574</v>
      </c>
      <c r="Q513">
        <v>19840101</v>
      </c>
      <c r="R513">
        <v>891018481</v>
      </c>
    </row>
    <row r="514" spans="1:18">
      <c r="A514" t="s">
        <v>1572</v>
      </c>
      <c r="B514" t="s">
        <v>1575</v>
      </c>
      <c r="C514">
        <v>201209</v>
      </c>
      <c r="D514">
        <v>30</v>
      </c>
      <c r="E514" t="s">
        <v>1555</v>
      </c>
      <c r="F514">
        <v>1697</v>
      </c>
      <c r="G514">
        <v>244</v>
      </c>
      <c r="H514">
        <v>11164</v>
      </c>
      <c r="I514">
        <v>43122004100</v>
      </c>
      <c r="J514">
        <v>8</v>
      </c>
      <c r="K514" t="s">
        <v>1561</v>
      </c>
      <c r="L514">
        <v>3126</v>
      </c>
      <c r="M514" t="s">
        <v>1550</v>
      </c>
      <c r="N514" t="s">
        <v>1551</v>
      </c>
      <c r="O514">
        <v>0</v>
      </c>
      <c r="P514" t="s">
        <v>1552</v>
      </c>
      <c r="Q514">
        <v>19810901</v>
      </c>
      <c r="R514">
        <v>891018481</v>
      </c>
    </row>
    <row r="515" spans="1:18">
      <c r="A515" t="s">
        <v>1572</v>
      </c>
      <c r="B515" t="s">
        <v>1576</v>
      </c>
      <c r="C515">
        <v>201209</v>
      </c>
      <c r="D515">
        <v>30</v>
      </c>
      <c r="E515" t="s">
        <v>1555</v>
      </c>
      <c r="F515">
        <v>956</v>
      </c>
      <c r="G515">
        <v>488</v>
      </c>
      <c r="H515">
        <v>1721</v>
      </c>
      <c r="I515">
        <v>43122003900</v>
      </c>
      <c r="J515">
        <v>8</v>
      </c>
      <c r="K515" t="s">
        <v>1561</v>
      </c>
      <c r="L515">
        <v>3126</v>
      </c>
      <c r="M515" t="s">
        <v>1550</v>
      </c>
      <c r="N515" t="s">
        <v>1551</v>
      </c>
      <c r="O515">
        <v>0</v>
      </c>
      <c r="P515" t="s">
        <v>1552</v>
      </c>
      <c r="Q515">
        <v>19820401</v>
      </c>
      <c r="R515">
        <v>891018481</v>
      </c>
    </row>
    <row r="516" spans="1:18">
      <c r="A516" t="s">
        <v>1572</v>
      </c>
      <c r="B516" t="s">
        <v>1577</v>
      </c>
      <c r="C516">
        <v>201209</v>
      </c>
      <c r="D516">
        <v>30</v>
      </c>
      <c r="E516" t="s">
        <v>1555</v>
      </c>
      <c r="F516">
        <v>2776</v>
      </c>
      <c r="G516">
        <v>1557</v>
      </c>
      <c r="H516">
        <v>9357</v>
      </c>
      <c r="I516">
        <v>43122004400</v>
      </c>
      <c r="J516">
        <v>8</v>
      </c>
      <c r="K516" t="s">
        <v>1561</v>
      </c>
      <c r="L516">
        <v>3126</v>
      </c>
      <c r="M516" t="s">
        <v>1550</v>
      </c>
      <c r="N516" t="s">
        <v>1551</v>
      </c>
      <c r="O516">
        <v>0</v>
      </c>
      <c r="P516" t="s">
        <v>1552</v>
      </c>
      <c r="Q516">
        <v>19810801</v>
      </c>
      <c r="R516">
        <v>891018481</v>
      </c>
    </row>
    <row r="517" spans="1:18">
      <c r="A517" t="s">
        <v>1572</v>
      </c>
      <c r="B517" t="s">
        <v>1578</v>
      </c>
      <c r="C517">
        <v>201209</v>
      </c>
      <c r="D517">
        <v>30</v>
      </c>
      <c r="E517" t="s">
        <v>1555</v>
      </c>
      <c r="F517">
        <v>1111</v>
      </c>
      <c r="G517">
        <v>702</v>
      </c>
      <c r="H517">
        <v>774</v>
      </c>
      <c r="I517">
        <v>43122004700</v>
      </c>
      <c r="J517">
        <v>8</v>
      </c>
      <c r="K517" t="s">
        <v>1561</v>
      </c>
      <c r="L517">
        <v>3126</v>
      </c>
      <c r="M517" t="s">
        <v>1550</v>
      </c>
      <c r="N517" t="s">
        <v>1551</v>
      </c>
      <c r="O517">
        <v>0</v>
      </c>
      <c r="P517" t="s">
        <v>1552</v>
      </c>
      <c r="Q517">
        <v>19820901</v>
      </c>
      <c r="R517">
        <v>891018481</v>
      </c>
    </row>
    <row r="518" spans="1:18">
      <c r="A518" t="s">
        <v>1572</v>
      </c>
      <c r="B518" t="s">
        <v>1579</v>
      </c>
      <c r="C518">
        <v>201209</v>
      </c>
      <c r="D518">
        <v>30</v>
      </c>
      <c r="E518" t="s">
        <v>1555</v>
      </c>
      <c r="F518">
        <v>3455</v>
      </c>
      <c r="G518">
        <v>672</v>
      </c>
      <c r="H518">
        <v>8927</v>
      </c>
      <c r="I518">
        <v>43122004800</v>
      </c>
      <c r="J518">
        <v>8</v>
      </c>
      <c r="K518" t="s">
        <v>1561</v>
      </c>
      <c r="L518">
        <v>3126</v>
      </c>
      <c r="M518" t="s">
        <v>1550</v>
      </c>
      <c r="N518" t="s">
        <v>1551</v>
      </c>
      <c r="O518">
        <v>0</v>
      </c>
      <c r="P518" t="s">
        <v>1552</v>
      </c>
      <c r="Q518">
        <v>19810701</v>
      </c>
      <c r="R518">
        <v>891018481</v>
      </c>
    </row>
    <row r="519" spans="1:18">
      <c r="A519" t="s">
        <v>1572</v>
      </c>
      <c r="B519" t="s">
        <v>1580</v>
      </c>
      <c r="C519">
        <v>201209</v>
      </c>
      <c r="D519">
        <v>24</v>
      </c>
      <c r="E519" t="s">
        <v>1555</v>
      </c>
      <c r="F519">
        <v>716</v>
      </c>
      <c r="G519">
        <v>562</v>
      </c>
      <c r="H519">
        <v>30769</v>
      </c>
      <c r="I519">
        <v>43122006002</v>
      </c>
      <c r="J519">
        <v>8</v>
      </c>
      <c r="K519" t="s">
        <v>1561</v>
      </c>
      <c r="L519">
        <v>3126</v>
      </c>
      <c r="M519" t="s">
        <v>1550</v>
      </c>
      <c r="N519" t="s">
        <v>1551</v>
      </c>
      <c r="O519">
        <v>0</v>
      </c>
      <c r="P519" t="s">
        <v>1552</v>
      </c>
      <c r="Q519">
        <v>19820901</v>
      </c>
      <c r="R519">
        <v>891018481</v>
      </c>
    </row>
    <row r="520" spans="1:18">
      <c r="A520" t="s">
        <v>1572</v>
      </c>
      <c r="B520" t="s">
        <v>1581</v>
      </c>
      <c r="C520">
        <v>201209</v>
      </c>
      <c r="D520">
        <v>30</v>
      </c>
      <c r="E520" t="s">
        <v>1555</v>
      </c>
      <c r="F520">
        <v>2036</v>
      </c>
      <c r="G520">
        <v>1007</v>
      </c>
      <c r="H520">
        <v>0</v>
      </c>
      <c r="I520">
        <v>43122004900</v>
      </c>
      <c r="J520">
        <v>8</v>
      </c>
      <c r="K520" t="s">
        <v>1561</v>
      </c>
      <c r="L520">
        <v>3126</v>
      </c>
      <c r="M520" t="s">
        <v>1550</v>
      </c>
      <c r="N520" t="s">
        <v>1551</v>
      </c>
      <c r="O520">
        <v>0</v>
      </c>
      <c r="P520" t="s">
        <v>1552</v>
      </c>
      <c r="Q520">
        <v>19820901</v>
      </c>
      <c r="R520">
        <v>891018481</v>
      </c>
    </row>
    <row r="521" spans="1:18">
      <c r="A521" t="s">
        <v>1572</v>
      </c>
      <c r="B521" t="s">
        <v>1582</v>
      </c>
      <c r="C521">
        <v>201209</v>
      </c>
      <c r="D521">
        <v>30</v>
      </c>
      <c r="E521" t="s">
        <v>1555</v>
      </c>
      <c r="F521">
        <v>864</v>
      </c>
      <c r="G521">
        <v>885</v>
      </c>
      <c r="H521">
        <v>1334</v>
      </c>
      <c r="I521">
        <v>43122005600</v>
      </c>
      <c r="J521">
        <v>8</v>
      </c>
      <c r="K521" t="s">
        <v>1561</v>
      </c>
      <c r="L521">
        <v>3126</v>
      </c>
      <c r="M521" t="s">
        <v>1550</v>
      </c>
      <c r="N521" t="s">
        <v>1551</v>
      </c>
      <c r="O521">
        <v>0</v>
      </c>
      <c r="P521" t="s">
        <v>1552</v>
      </c>
      <c r="Q521">
        <v>19820201</v>
      </c>
      <c r="R521">
        <v>891018481</v>
      </c>
    </row>
    <row r="522" spans="1:18">
      <c r="A522" t="s">
        <v>1572</v>
      </c>
      <c r="B522" t="s">
        <v>1583</v>
      </c>
      <c r="C522">
        <v>201209</v>
      </c>
      <c r="D522">
        <v>30</v>
      </c>
      <c r="E522" t="s">
        <v>1555</v>
      </c>
      <c r="F522">
        <v>524</v>
      </c>
      <c r="G522">
        <v>458</v>
      </c>
      <c r="H522">
        <v>1334</v>
      </c>
      <c r="I522">
        <v>43122008201</v>
      </c>
      <c r="J522">
        <v>8</v>
      </c>
      <c r="K522" t="s">
        <v>1561</v>
      </c>
      <c r="L522">
        <v>3126</v>
      </c>
      <c r="M522" t="s">
        <v>1550</v>
      </c>
      <c r="N522" t="s">
        <v>1551</v>
      </c>
      <c r="O522">
        <v>0</v>
      </c>
      <c r="P522" t="s">
        <v>1552</v>
      </c>
      <c r="Q522">
        <v>19970201</v>
      </c>
      <c r="R522">
        <v>891018481</v>
      </c>
    </row>
    <row r="523" spans="1:18">
      <c r="A523" t="s">
        <v>1572</v>
      </c>
      <c r="B523" t="s">
        <v>1584</v>
      </c>
      <c r="C523">
        <v>201209</v>
      </c>
      <c r="D523">
        <v>30</v>
      </c>
      <c r="E523" t="s">
        <v>1555</v>
      </c>
      <c r="F523">
        <v>2005</v>
      </c>
      <c r="G523">
        <v>885</v>
      </c>
      <c r="H523">
        <v>753</v>
      </c>
      <c r="I523">
        <v>43122006900</v>
      </c>
      <c r="J523">
        <v>8</v>
      </c>
      <c r="K523" t="s">
        <v>1585</v>
      </c>
      <c r="L523">
        <v>3126</v>
      </c>
      <c r="M523" t="s">
        <v>1550</v>
      </c>
      <c r="N523" t="s">
        <v>1551</v>
      </c>
      <c r="O523">
        <v>0</v>
      </c>
      <c r="P523" t="s">
        <v>1552</v>
      </c>
      <c r="Q523">
        <v>19820801</v>
      </c>
      <c r="R523">
        <v>891018481</v>
      </c>
    </row>
    <row r="524" spans="1:18">
      <c r="A524" t="s">
        <v>1572</v>
      </c>
      <c r="B524" t="s">
        <v>1586</v>
      </c>
      <c r="C524">
        <v>201209</v>
      </c>
      <c r="D524">
        <v>30</v>
      </c>
      <c r="E524" t="s">
        <v>1555</v>
      </c>
      <c r="F524">
        <v>1234</v>
      </c>
      <c r="G524">
        <v>153</v>
      </c>
      <c r="H524">
        <v>17338</v>
      </c>
      <c r="I524">
        <v>43122008300</v>
      </c>
      <c r="J524">
        <v>8</v>
      </c>
      <c r="K524" t="s">
        <v>1561</v>
      </c>
      <c r="L524">
        <v>3126</v>
      </c>
      <c r="M524" t="s">
        <v>1550</v>
      </c>
      <c r="N524" t="s">
        <v>1551</v>
      </c>
      <c r="O524">
        <v>0</v>
      </c>
      <c r="P524" t="s">
        <v>1552</v>
      </c>
      <c r="Q524">
        <v>19840201</v>
      </c>
      <c r="R524">
        <v>891018481</v>
      </c>
    </row>
    <row r="525" spans="1:18">
      <c r="A525" t="s">
        <v>1572</v>
      </c>
      <c r="B525" t="s">
        <v>1587</v>
      </c>
      <c r="C525">
        <v>201209</v>
      </c>
      <c r="D525">
        <v>30</v>
      </c>
      <c r="E525" t="s">
        <v>1555</v>
      </c>
      <c r="F525">
        <v>1357</v>
      </c>
      <c r="G525">
        <v>1282</v>
      </c>
      <c r="H525">
        <v>903</v>
      </c>
      <c r="I525">
        <v>43122007400</v>
      </c>
      <c r="J525">
        <v>8</v>
      </c>
      <c r="K525" t="s">
        <v>1561</v>
      </c>
      <c r="L525">
        <v>3126</v>
      </c>
      <c r="M525" t="s">
        <v>1550</v>
      </c>
      <c r="N525" t="s">
        <v>1551</v>
      </c>
      <c r="O525">
        <v>0</v>
      </c>
      <c r="P525" t="s">
        <v>1574</v>
      </c>
      <c r="Q525">
        <v>19880701</v>
      </c>
      <c r="R525">
        <v>891018481</v>
      </c>
    </row>
    <row r="526" spans="1:18">
      <c r="A526" t="s">
        <v>1572</v>
      </c>
      <c r="B526" t="s">
        <v>1588</v>
      </c>
      <c r="C526">
        <v>201209</v>
      </c>
      <c r="D526">
        <v>30</v>
      </c>
      <c r="E526" t="s">
        <v>1555</v>
      </c>
      <c r="F526">
        <v>4658</v>
      </c>
      <c r="G526">
        <v>458</v>
      </c>
      <c r="H526">
        <v>42397</v>
      </c>
      <c r="I526">
        <v>43122008600</v>
      </c>
      <c r="J526">
        <v>8</v>
      </c>
      <c r="K526" t="s">
        <v>1561</v>
      </c>
      <c r="L526">
        <v>3126</v>
      </c>
      <c r="M526" t="s">
        <v>1550</v>
      </c>
      <c r="N526" t="s">
        <v>1551</v>
      </c>
      <c r="O526">
        <v>0</v>
      </c>
      <c r="P526" t="s">
        <v>1552</v>
      </c>
      <c r="Q526">
        <v>19840401</v>
      </c>
      <c r="R526">
        <v>891018481</v>
      </c>
    </row>
    <row r="527" spans="1:18">
      <c r="A527" t="s">
        <v>1572</v>
      </c>
      <c r="B527" t="s">
        <v>1589</v>
      </c>
      <c r="C527">
        <v>201209</v>
      </c>
      <c r="D527">
        <v>30</v>
      </c>
      <c r="E527" t="s">
        <v>1555</v>
      </c>
      <c r="F527">
        <v>1419</v>
      </c>
      <c r="G527">
        <v>122</v>
      </c>
      <c r="H527">
        <v>0</v>
      </c>
      <c r="I527">
        <v>43122009600</v>
      </c>
      <c r="J527">
        <v>8</v>
      </c>
      <c r="K527" t="s">
        <v>1561</v>
      </c>
      <c r="L527">
        <v>3126</v>
      </c>
      <c r="M527" t="s">
        <v>1550</v>
      </c>
      <c r="N527" t="s">
        <v>1551</v>
      </c>
      <c r="O527">
        <v>0</v>
      </c>
      <c r="P527" t="s">
        <v>1552</v>
      </c>
      <c r="Q527">
        <v>19840901</v>
      </c>
      <c r="R527">
        <v>891018481</v>
      </c>
    </row>
    <row r="528" spans="1:18">
      <c r="A528" t="s">
        <v>1572</v>
      </c>
      <c r="B528" t="s">
        <v>1590</v>
      </c>
      <c r="C528">
        <v>201209</v>
      </c>
      <c r="D528">
        <v>30</v>
      </c>
      <c r="E528" t="s">
        <v>1555</v>
      </c>
      <c r="F528">
        <v>1851</v>
      </c>
      <c r="G528">
        <v>305</v>
      </c>
      <c r="H528">
        <v>1527</v>
      </c>
      <c r="I528">
        <v>43122016200</v>
      </c>
      <c r="J528">
        <v>8</v>
      </c>
      <c r="K528" t="s">
        <v>1585</v>
      </c>
      <c r="L528">
        <v>3126</v>
      </c>
      <c r="M528" t="s">
        <v>1550</v>
      </c>
      <c r="N528" t="s">
        <v>1551</v>
      </c>
      <c r="O528">
        <v>0</v>
      </c>
      <c r="P528" t="s">
        <v>1552</v>
      </c>
      <c r="Q528">
        <v>19950401</v>
      </c>
      <c r="R528">
        <v>891018481</v>
      </c>
    </row>
    <row r="529" spans="1:18">
      <c r="A529" t="s">
        <v>1546</v>
      </c>
      <c r="B529" t="s">
        <v>1591</v>
      </c>
      <c r="C529">
        <v>201209</v>
      </c>
      <c r="D529">
        <v>30</v>
      </c>
      <c r="E529" t="s">
        <v>1555</v>
      </c>
      <c r="F529">
        <v>3270</v>
      </c>
      <c r="G529">
        <v>427</v>
      </c>
      <c r="H529">
        <v>3011</v>
      </c>
      <c r="I529">
        <v>43122003400</v>
      </c>
      <c r="J529">
        <v>8</v>
      </c>
      <c r="K529" t="s">
        <v>1561</v>
      </c>
      <c r="L529">
        <v>3126</v>
      </c>
      <c r="M529" t="s">
        <v>1550</v>
      </c>
      <c r="N529" t="s">
        <v>1551</v>
      </c>
      <c r="O529">
        <v>0</v>
      </c>
      <c r="P529" t="s">
        <v>1574</v>
      </c>
      <c r="Q529">
        <v>19880301</v>
      </c>
      <c r="R529">
        <v>891018481</v>
      </c>
    </row>
    <row r="530" spans="1:18">
      <c r="A530" t="s">
        <v>1546</v>
      </c>
      <c r="B530" t="s">
        <v>1592</v>
      </c>
      <c r="C530">
        <v>201209</v>
      </c>
      <c r="D530">
        <v>30</v>
      </c>
      <c r="E530" t="s">
        <v>1555</v>
      </c>
      <c r="F530">
        <v>1573</v>
      </c>
      <c r="G530">
        <v>122</v>
      </c>
      <c r="H530">
        <v>7701</v>
      </c>
      <c r="I530">
        <v>43122004001</v>
      </c>
      <c r="J530">
        <v>8</v>
      </c>
      <c r="K530" t="s">
        <v>1561</v>
      </c>
      <c r="L530">
        <v>3126</v>
      </c>
      <c r="M530" t="s">
        <v>1550</v>
      </c>
      <c r="N530" t="s">
        <v>1551</v>
      </c>
      <c r="O530">
        <v>0</v>
      </c>
      <c r="P530" t="s">
        <v>1552</v>
      </c>
      <c r="Q530">
        <v>19901101</v>
      </c>
      <c r="R530">
        <v>891018481</v>
      </c>
    </row>
    <row r="531" spans="1:18">
      <c r="A531" t="s">
        <v>1546</v>
      </c>
      <c r="B531" t="s">
        <v>1593</v>
      </c>
      <c r="C531">
        <v>201209</v>
      </c>
      <c r="D531">
        <v>30</v>
      </c>
      <c r="E531" t="s">
        <v>1555</v>
      </c>
      <c r="F531">
        <v>2900</v>
      </c>
      <c r="G531">
        <v>458</v>
      </c>
      <c r="H531">
        <v>10002</v>
      </c>
      <c r="I531">
        <v>43122005900</v>
      </c>
      <c r="J531">
        <v>8</v>
      </c>
      <c r="K531" t="s">
        <v>1561</v>
      </c>
      <c r="L531">
        <v>3126</v>
      </c>
      <c r="M531" t="s">
        <v>1550</v>
      </c>
      <c r="N531" t="s">
        <v>1551</v>
      </c>
      <c r="O531">
        <v>0</v>
      </c>
      <c r="P531" t="s">
        <v>1574</v>
      </c>
      <c r="Q531">
        <v>19860501</v>
      </c>
      <c r="R531">
        <v>891018481</v>
      </c>
    </row>
    <row r="532" spans="1:18">
      <c r="A532" t="s">
        <v>1546</v>
      </c>
      <c r="B532" t="s">
        <v>1595</v>
      </c>
      <c r="C532">
        <v>201209</v>
      </c>
      <c r="D532">
        <v>30</v>
      </c>
      <c r="E532" t="s">
        <v>1555</v>
      </c>
      <c r="F532">
        <v>648</v>
      </c>
      <c r="G532">
        <v>519</v>
      </c>
      <c r="H532">
        <v>15896</v>
      </c>
      <c r="I532">
        <v>43122007100</v>
      </c>
      <c r="J532">
        <v>8</v>
      </c>
      <c r="K532" t="s">
        <v>1561</v>
      </c>
      <c r="L532">
        <v>3126</v>
      </c>
      <c r="M532" t="s">
        <v>1550</v>
      </c>
      <c r="N532" t="s">
        <v>1551</v>
      </c>
      <c r="O532">
        <v>0</v>
      </c>
      <c r="P532" t="s">
        <v>1574</v>
      </c>
      <c r="Q532">
        <v>19880401</v>
      </c>
      <c r="R532">
        <v>891018481</v>
      </c>
    </row>
    <row r="533" spans="1:18">
      <c r="A533" t="s">
        <v>1546</v>
      </c>
      <c r="B533" t="s">
        <v>1596</v>
      </c>
      <c r="C533">
        <v>201209</v>
      </c>
      <c r="D533">
        <v>30</v>
      </c>
      <c r="E533" t="s">
        <v>1555</v>
      </c>
      <c r="F533">
        <v>4658</v>
      </c>
      <c r="G533">
        <v>458</v>
      </c>
      <c r="H533">
        <v>7120</v>
      </c>
      <c r="I533">
        <v>43122007300</v>
      </c>
      <c r="J533">
        <v>8</v>
      </c>
      <c r="K533" t="s">
        <v>1549</v>
      </c>
      <c r="L533">
        <v>3126</v>
      </c>
      <c r="M533" t="s">
        <v>1550</v>
      </c>
      <c r="N533" t="s">
        <v>1551</v>
      </c>
      <c r="O533">
        <v>0</v>
      </c>
      <c r="P533" t="s">
        <v>1574</v>
      </c>
      <c r="Q533">
        <v>19860201</v>
      </c>
      <c r="R533">
        <v>891018481</v>
      </c>
    </row>
    <row r="534" spans="1:18">
      <c r="A534" t="s">
        <v>1546</v>
      </c>
      <c r="B534" t="s">
        <v>1597</v>
      </c>
      <c r="C534">
        <v>201209</v>
      </c>
      <c r="D534">
        <v>30</v>
      </c>
      <c r="E534" t="s">
        <v>1555</v>
      </c>
      <c r="F534">
        <v>3177</v>
      </c>
      <c r="G534">
        <v>244</v>
      </c>
      <c r="H534">
        <v>8002</v>
      </c>
      <c r="I534">
        <v>43122009200</v>
      </c>
      <c r="J534">
        <v>8</v>
      </c>
      <c r="K534" t="s">
        <v>1561</v>
      </c>
      <c r="L534">
        <v>3126</v>
      </c>
      <c r="M534" t="s">
        <v>1550</v>
      </c>
      <c r="N534" t="s">
        <v>1551</v>
      </c>
      <c r="O534">
        <v>0</v>
      </c>
      <c r="P534" t="s">
        <v>1552</v>
      </c>
      <c r="Q534">
        <v>19840901</v>
      </c>
      <c r="R534">
        <v>891018481</v>
      </c>
    </row>
    <row r="535" spans="1:18">
      <c r="A535" t="s">
        <v>1546</v>
      </c>
      <c r="B535" t="s">
        <v>1598</v>
      </c>
      <c r="C535">
        <v>201209</v>
      </c>
      <c r="D535">
        <v>30</v>
      </c>
      <c r="E535" t="s">
        <v>1555</v>
      </c>
      <c r="F535">
        <v>7330</v>
      </c>
      <c r="G535">
        <v>2072</v>
      </c>
      <c r="H535">
        <v>4429</v>
      </c>
      <c r="I535">
        <v>43122010400</v>
      </c>
      <c r="J535">
        <v>8</v>
      </c>
      <c r="K535" t="s">
        <v>1549</v>
      </c>
      <c r="L535">
        <v>3126</v>
      </c>
      <c r="M535" t="s">
        <v>1550</v>
      </c>
      <c r="N535" t="s">
        <v>1551</v>
      </c>
      <c r="O535">
        <v>0</v>
      </c>
      <c r="P535" t="s">
        <v>1552</v>
      </c>
      <c r="Q535">
        <v>19850301</v>
      </c>
      <c r="R535">
        <v>891018481</v>
      </c>
    </row>
    <row r="536" spans="1:18">
      <c r="A536" t="s">
        <v>1546</v>
      </c>
      <c r="B536" t="s">
        <v>1622</v>
      </c>
      <c r="C536">
        <v>201209</v>
      </c>
      <c r="D536">
        <v>30</v>
      </c>
      <c r="E536" t="s">
        <v>1555</v>
      </c>
      <c r="F536">
        <v>2460</v>
      </c>
      <c r="G536">
        <v>696</v>
      </c>
      <c r="H536">
        <v>7961</v>
      </c>
      <c r="I536">
        <v>43122010700</v>
      </c>
      <c r="J536">
        <v>8</v>
      </c>
      <c r="K536" t="s">
        <v>1549</v>
      </c>
      <c r="L536">
        <v>3126</v>
      </c>
      <c r="M536" t="s">
        <v>1550</v>
      </c>
      <c r="N536" t="s">
        <v>1551</v>
      </c>
      <c r="O536">
        <v>0</v>
      </c>
      <c r="P536" t="s">
        <v>1574</v>
      </c>
      <c r="Q536">
        <v>19860701</v>
      </c>
      <c r="R536">
        <v>891018481</v>
      </c>
    </row>
    <row r="537" spans="1:18">
      <c r="A537" t="s">
        <v>1546</v>
      </c>
      <c r="B537" t="s">
        <v>1599</v>
      </c>
      <c r="C537">
        <v>201209</v>
      </c>
      <c r="D537">
        <v>30</v>
      </c>
      <c r="E537" t="s">
        <v>1555</v>
      </c>
      <c r="F537">
        <v>2935</v>
      </c>
      <c r="G537">
        <v>830</v>
      </c>
      <c r="H537">
        <v>4398</v>
      </c>
      <c r="I537">
        <v>43122011300</v>
      </c>
      <c r="J537">
        <v>8</v>
      </c>
      <c r="K537" t="s">
        <v>1549</v>
      </c>
      <c r="L537">
        <v>3126</v>
      </c>
      <c r="M537" t="s">
        <v>1550</v>
      </c>
      <c r="N537" t="s">
        <v>1551</v>
      </c>
      <c r="O537">
        <v>0</v>
      </c>
      <c r="P537" t="s">
        <v>1552</v>
      </c>
      <c r="Q537">
        <v>19850501</v>
      </c>
      <c r="R537">
        <v>891018481</v>
      </c>
    </row>
    <row r="538" spans="1:18">
      <c r="A538" t="s">
        <v>1546</v>
      </c>
      <c r="B538" t="s">
        <v>1600</v>
      </c>
      <c r="C538">
        <v>201209</v>
      </c>
      <c r="D538">
        <v>30</v>
      </c>
      <c r="E538" t="s">
        <v>1555</v>
      </c>
      <c r="F538">
        <v>2715</v>
      </c>
      <c r="G538">
        <v>768</v>
      </c>
      <c r="H538">
        <v>12080</v>
      </c>
      <c r="I538">
        <v>43122011200</v>
      </c>
      <c r="J538">
        <v>8</v>
      </c>
      <c r="K538" t="s">
        <v>1549</v>
      </c>
      <c r="L538">
        <v>3126</v>
      </c>
      <c r="M538" t="s">
        <v>1550</v>
      </c>
      <c r="N538" t="s">
        <v>1551</v>
      </c>
      <c r="O538">
        <v>0</v>
      </c>
      <c r="P538" t="s">
        <v>1552</v>
      </c>
      <c r="Q538">
        <v>19850501</v>
      </c>
      <c r="R538">
        <v>891018481</v>
      </c>
    </row>
    <row r="539" spans="1:18">
      <c r="A539" t="s">
        <v>1546</v>
      </c>
      <c r="B539" t="s">
        <v>1623</v>
      </c>
      <c r="C539">
        <v>201209</v>
      </c>
      <c r="D539">
        <v>30</v>
      </c>
      <c r="E539" t="s">
        <v>1555</v>
      </c>
      <c r="F539">
        <v>1900</v>
      </c>
      <c r="G539">
        <v>537</v>
      </c>
      <c r="H539">
        <v>18152</v>
      </c>
      <c r="I539">
        <v>43122011600</v>
      </c>
      <c r="J539">
        <v>8</v>
      </c>
      <c r="K539" t="s">
        <v>1549</v>
      </c>
      <c r="L539">
        <v>3126</v>
      </c>
      <c r="M539" t="s">
        <v>1550</v>
      </c>
      <c r="N539" t="s">
        <v>1551</v>
      </c>
      <c r="O539">
        <v>0</v>
      </c>
      <c r="P539" t="s">
        <v>1552</v>
      </c>
      <c r="Q539">
        <v>19850701</v>
      </c>
      <c r="R539">
        <v>891018481</v>
      </c>
    </row>
    <row r="540" spans="1:18">
      <c r="A540" t="s">
        <v>1546</v>
      </c>
      <c r="B540" t="s">
        <v>1601</v>
      </c>
      <c r="C540">
        <v>201209</v>
      </c>
      <c r="D540">
        <v>30</v>
      </c>
      <c r="E540" t="s">
        <v>1555</v>
      </c>
      <c r="F540">
        <v>2341</v>
      </c>
      <c r="G540">
        <v>662</v>
      </c>
      <c r="H540">
        <v>6938</v>
      </c>
      <c r="I540">
        <v>43122011700</v>
      </c>
      <c r="J540">
        <v>8</v>
      </c>
      <c r="K540" t="s">
        <v>1549</v>
      </c>
      <c r="L540">
        <v>3126</v>
      </c>
      <c r="M540" t="s">
        <v>1550</v>
      </c>
      <c r="N540" t="s">
        <v>1551</v>
      </c>
      <c r="O540">
        <v>0</v>
      </c>
      <c r="P540" t="s">
        <v>1552</v>
      </c>
      <c r="Q540">
        <v>19860101</v>
      </c>
      <c r="R540">
        <v>891018481</v>
      </c>
    </row>
    <row r="541" spans="1:18">
      <c r="A541" t="s">
        <v>1546</v>
      </c>
      <c r="B541" t="s">
        <v>1602</v>
      </c>
      <c r="C541">
        <v>201209</v>
      </c>
      <c r="D541">
        <v>30</v>
      </c>
      <c r="E541" t="s">
        <v>1555</v>
      </c>
      <c r="F541">
        <v>4106</v>
      </c>
      <c r="G541">
        <v>1161</v>
      </c>
      <c r="H541">
        <v>11213</v>
      </c>
      <c r="I541">
        <v>43122012500</v>
      </c>
      <c r="J541">
        <v>8</v>
      </c>
      <c r="K541" t="s">
        <v>1549</v>
      </c>
      <c r="L541">
        <v>3126</v>
      </c>
      <c r="M541" t="s">
        <v>1550</v>
      </c>
      <c r="N541" t="s">
        <v>1551</v>
      </c>
      <c r="O541">
        <v>0</v>
      </c>
      <c r="P541" t="s">
        <v>1552</v>
      </c>
      <c r="Q541">
        <v>19850901</v>
      </c>
      <c r="R541">
        <v>891018481</v>
      </c>
    </row>
    <row r="542" spans="1:18">
      <c r="A542" t="s">
        <v>1546</v>
      </c>
      <c r="B542" t="s">
        <v>1625</v>
      </c>
      <c r="C542">
        <v>201209</v>
      </c>
      <c r="D542">
        <v>30</v>
      </c>
      <c r="E542" t="s">
        <v>1555</v>
      </c>
      <c r="F542">
        <v>1340</v>
      </c>
      <c r="G542">
        <v>379</v>
      </c>
      <c r="H542">
        <v>16448</v>
      </c>
      <c r="I542">
        <v>43122012400</v>
      </c>
      <c r="J542">
        <v>8</v>
      </c>
      <c r="K542" t="s">
        <v>1549</v>
      </c>
      <c r="L542">
        <v>3126</v>
      </c>
      <c r="M542" t="s">
        <v>1550</v>
      </c>
      <c r="N542" t="s">
        <v>1551</v>
      </c>
      <c r="O542">
        <v>0</v>
      </c>
      <c r="P542" t="s">
        <v>1552</v>
      </c>
      <c r="Q542">
        <v>19880601</v>
      </c>
      <c r="R542">
        <v>891018481</v>
      </c>
    </row>
    <row r="543" spans="1:18">
      <c r="A543" t="s">
        <v>1546</v>
      </c>
      <c r="B543" t="s">
        <v>1626</v>
      </c>
      <c r="C543">
        <v>201209</v>
      </c>
      <c r="D543">
        <v>24</v>
      </c>
      <c r="E543" t="s">
        <v>1555</v>
      </c>
      <c r="F543">
        <v>421</v>
      </c>
      <c r="G543">
        <v>119</v>
      </c>
      <c r="H543">
        <v>3469</v>
      </c>
      <c r="I543">
        <v>43122012200</v>
      </c>
      <c r="J543">
        <v>8</v>
      </c>
      <c r="K543" t="s">
        <v>1549</v>
      </c>
      <c r="L543">
        <v>3126</v>
      </c>
      <c r="M543" t="s">
        <v>1550</v>
      </c>
      <c r="N543" t="s">
        <v>1551</v>
      </c>
      <c r="O543">
        <v>0</v>
      </c>
      <c r="P543" t="s">
        <v>1552</v>
      </c>
      <c r="Q543">
        <v>19850901</v>
      </c>
      <c r="R543">
        <v>891018481</v>
      </c>
    </row>
    <row r="544" spans="1:18">
      <c r="A544" t="s">
        <v>1546</v>
      </c>
      <c r="B544" t="s">
        <v>1603</v>
      </c>
      <c r="C544">
        <v>201209</v>
      </c>
      <c r="D544">
        <v>30</v>
      </c>
      <c r="E544" t="s">
        <v>1555</v>
      </c>
      <c r="F544">
        <v>2426</v>
      </c>
      <c r="G544">
        <v>686</v>
      </c>
      <c r="H544">
        <v>17625</v>
      </c>
      <c r="I544">
        <v>43122012800</v>
      </c>
      <c r="J544">
        <v>8</v>
      </c>
      <c r="K544" t="s">
        <v>1549</v>
      </c>
      <c r="L544">
        <v>3126</v>
      </c>
      <c r="M544" t="s">
        <v>1550</v>
      </c>
      <c r="N544" t="s">
        <v>1551</v>
      </c>
      <c r="O544">
        <v>0</v>
      </c>
      <c r="P544" t="s">
        <v>1552</v>
      </c>
      <c r="Q544">
        <v>19860201</v>
      </c>
      <c r="R544">
        <v>891018481</v>
      </c>
    </row>
    <row r="545" spans="1:18">
      <c r="A545" t="s">
        <v>1546</v>
      </c>
      <c r="B545" t="s">
        <v>1604</v>
      </c>
      <c r="C545">
        <v>201209</v>
      </c>
      <c r="D545">
        <v>30</v>
      </c>
      <c r="E545" t="s">
        <v>1555</v>
      </c>
      <c r="F545">
        <v>3648</v>
      </c>
      <c r="G545">
        <v>1031</v>
      </c>
      <c r="H545">
        <v>18895</v>
      </c>
      <c r="I545">
        <v>43122013600</v>
      </c>
      <c r="J545">
        <v>8</v>
      </c>
      <c r="K545" t="s">
        <v>1549</v>
      </c>
      <c r="L545">
        <v>3126</v>
      </c>
      <c r="M545" t="s">
        <v>1550</v>
      </c>
      <c r="N545" t="s">
        <v>1551</v>
      </c>
      <c r="O545">
        <v>0</v>
      </c>
      <c r="P545" t="s">
        <v>1552</v>
      </c>
      <c r="Q545">
        <v>19860601</v>
      </c>
      <c r="R545">
        <v>891018481</v>
      </c>
    </row>
    <row r="546" spans="1:18">
      <c r="A546" t="s">
        <v>1546</v>
      </c>
      <c r="B546" t="s">
        <v>1605</v>
      </c>
      <c r="C546">
        <v>201209</v>
      </c>
      <c r="D546">
        <v>30</v>
      </c>
      <c r="E546" t="s">
        <v>1555</v>
      </c>
      <c r="F546">
        <v>3393</v>
      </c>
      <c r="G546">
        <v>959</v>
      </c>
      <c r="H546">
        <v>6660</v>
      </c>
      <c r="I546">
        <v>43122013100</v>
      </c>
      <c r="J546">
        <v>8</v>
      </c>
      <c r="K546" t="s">
        <v>1549</v>
      </c>
      <c r="L546">
        <v>3126</v>
      </c>
      <c r="M546" t="s">
        <v>1550</v>
      </c>
      <c r="N546" t="s">
        <v>1551</v>
      </c>
      <c r="O546">
        <v>0</v>
      </c>
      <c r="P546" t="s">
        <v>1552</v>
      </c>
      <c r="Q546">
        <v>19860401</v>
      </c>
      <c r="R546">
        <v>891018481</v>
      </c>
    </row>
    <row r="547" spans="1:18">
      <c r="A547" t="s">
        <v>1546</v>
      </c>
      <c r="B547" t="s">
        <v>1606</v>
      </c>
      <c r="C547">
        <v>201209</v>
      </c>
      <c r="D547">
        <v>30</v>
      </c>
      <c r="E547" t="s">
        <v>1555</v>
      </c>
      <c r="F547">
        <v>4276</v>
      </c>
      <c r="G547">
        <v>1209</v>
      </c>
      <c r="H547">
        <v>3314</v>
      </c>
      <c r="I547">
        <v>43122013000</v>
      </c>
      <c r="J547">
        <v>8</v>
      </c>
      <c r="K547" t="s">
        <v>1549</v>
      </c>
      <c r="L547">
        <v>3126</v>
      </c>
      <c r="M547" t="s">
        <v>1550</v>
      </c>
      <c r="N547" t="s">
        <v>1551</v>
      </c>
      <c r="O547">
        <v>0</v>
      </c>
      <c r="P547" t="s">
        <v>1552</v>
      </c>
      <c r="Q547">
        <v>19860201</v>
      </c>
      <c r="R547">
        <v>891018481</v>
      </c>
    </row>
    <row r="548" spans="1:18">
      <c r="A548" t="s">
        <v>1546</v>
      </c>
      <c r="B548" t="s">
        <v>1617</v>
      </c>
      <c r="C548">
        <v>201209</v>
      </c>
      <c r="D548">
        <v>30</v>
      </c>
      <c r="E548" t="s">
        <v>1555</v>
      </c>
      <c r="F548">
        <v>2358</v>
      </c>
      <c r="G548">
        <v>667</v>
      </c>
      <c r="H548">
        <v>341</v>
      </c>
      <c r="I548">
        <v>43122014200</v>
      </c>
      <c r="J548">
        <v>8</v>
      </c>
      <c r="K548" t="s">
        <v>1549</v>
      </c>
      <c r="L548">
        <v>3126</v>
      </c>
      <c r="M548" t="s">
        <v>1550</v>
      </c>
      <c r="N548" t="s">
        <v>1551</v>
      </c>
      <c r="O548">
        <v>0</v>
      </c>
      <c r="P548" t="s">
        <v>1552</v>
      </c>
      <c r="Q548">
        <v>19861101</v>
      </c>
      <c r="R548">
        <v>891018481</v>
      </c>
    </row>
    <row r="549" spans="1:18">
      <c r="A549" t="s">
        <v>1546</v>
      </c>
      <c r="B549" t="s">
        <v>1620</v>
      </c>
      <c r="C549">
        <v>201209</v>
      </c>
      <c r="D549">
        <v>30</v>
      </c>
      <c r="E549" t="s">
        <v>1555</v>
      </c>
      <c r="F549">
        <v>1934</v>
      </c>
      <c r="G549">
        <v>547</v>
      </c>
      <c r="H549">
        <v>960</v>
      </c>
      <c r="I549">
        <v>43122013201</v>
      </c>
      <c r="J549">
        <v>8</v>
      </c>
      <c r="K549" t="s">
        <v>1549</v>
      </c>
      <c r="L549">
        <v>3126</v>
      </c>
      <c r="M549" t="s">
        <v>1550</v>
      </c>
      <c r="N549" t="s">
        <v>1551</v>
      </c>
      <c r="O549">
        <v>0</v>
      </c>
      <c r="P549" t="s">
        <v>1552</v>
      </c>
      <c r="Q549">
        <v>19970731</v>
      </c>
      <c r="R549">
        <v>891018481</v>
      </c>
    </row>
    <row r="550" spans="1:18">
      <c r="A550" t="s">
        <v>1546</v>
      </c>
      <c r="B550" t="s">
        <v>1607</v>
      </c>
      <c r="C550">
        <v>201209</v>
      </c>
      <c r="D550">
        <v>30</v>
      </c>
      <c r="E550" t="s">
        <v>1555</v>
      </c>
      <c r="F550">
        <v>1714</v>
      </c>
      <c r="G550">
        <v>485</v>
      </c>
      <c r="H550">
        <v>5823</v>
      </c>
      <c r="I550">
        <v>43122014300</v>
      </c>
      <c r="J550">
        <v>8</v>
      </c>
      <c r="K550" t="s">
        <v>1549</v>
      </c>
      <c r="L550">
        <v>3126</v>
      </c>
      <c r="M550" t="s">
        <v>1550</v>
      </c>
      <c r="N550" t="s">
        <v>1551</v>
      </c>
      <c r="O550">
        <v>0</v>
      </c>
      <c r="P550" t="s">
        <v>1552</v>
      </c>
      <c r="Q550">
        <v>19861201</v>
      </c>
      <c r="R550">
        <v>891018481</v>
      </c>
    </row>
    <row r="551" spans="1:18">
      <c r="A551" t="s">
        <v>1546</v>
      </c>
      <c r="B551" t="s">
        <v>1627</v>
      </c>
      <c r="C551">
        <v>201209</v>
      </c>
      <c r="D551">
        <v>30</v>
      </c>
      <c r="E551" t="s">
        <v>1555</v>
      </c>
      <c r="F551">
        <v>3071</v>
      </c>
      <c r="G551">
        <v>855</v>
      </c>
      <c r="H551">
        <v>4925</v>
      </c>
      <c r="I551">
        <v>43122015400</v>
      </c>
      <c r="J551">
        <v>8</v>
      </c>
      <c r="K551" t="s">
        <v>1549</v>
      </c>
      <c r="L551">
        <v>3126</v>
      </c>
      <c r="M551" t="s">
        <v>1550</v>
      </c>
      <c r="N551" t="s">
        <v>1551</v>
      </c>
      <c r="O551">
        <v>0</v>
      </c>
      <c r="P551" t="s">
        <v>1552</v>
      </c>
      <c r="Q551">
        <v>19871101</v>
      </c>
      <c r="R551">
        <v>891018481</v>
      </c>
    </row>
    <row r="552" spans="1:18">
      <c r="A552" t="s">
        <v>1546</v>
      </c>
      <c r="B552" t="s">
        <v>1609</v>
      </c>
      <c r="C552">
        <v>201209</v>
      </c>
      <c r="D552">
        <v>30</v>
      </c>
      <c r="E552" t="s">
        <v>1555</v>
      </c>
      <c r="F552">
        <v>5294</v>
      </c>
      <c r="G552">
        <v>1497</v>
      </c>
      <c r="H552">
        <v>12359</v>
      </c>
      <c r="I552">
        <v>43122013800</v>
      </c>
      <c r="J552">
        <v>8</v>
      </c>
      <c r="K552" t="s">
        <v>1549</v>
      </c>
      <c r="L552">
        <v>3126</v>
      </c>
      <c r="M552" t="s">
        <v>1550</v>
      </c>
      <c r="N552" t="s">
        <v>1551</v>
      </c>
      <c r="O552">
        <v>0</v>
      </c>
      <c r="P552" t="s">
        <v>1552</v>
      </c>
      <c r="Q552">
        <v>19860901</v>
      </c>
      <c r="R552">
        <v>891018481</v>
      </c>
    </row>
    <row r="553" spans="1:18">
      <c r="A553" t="s">
        <v>1546</v>
      </c>
      <c r="B553" t="s">
        <v>1610</v>
      </c>
      <c r="C553">
        <v>201209</v>
      </c>
      <c r="D553">
        <v>30</v>
      </c>
      <c r="E553" t="s">
        <v>1555</v>
      </c>
      <c r="F553">
        <v>3800</v>
      </c>
      <c r="G553">
        <v>1075</v>
      </c>
      <c r="H553">
        <v>6969</v>
      </c>
      <c r="I553">
        <v>43122014400</v>
      </c>
      <c r="J553">
        <v>8</v>
      </c>
      <c r="K553" t="s">
        <v>1549</v>
      </c>
      <c r="L553">
        <v>3126</v>
      </c>
      <c r="M553" t="s">
        <v>1550</v>
      </c>
      <c r="N553" t="s">
        <v>1551</v>
      </c>
      <c r="O553">
        <v>0</v>
      </c>
      <c r="P553" t="s">
        <v>1552</v>
      </c>
      <c r="Q553">
        <v>19870201</v>
      </c>
      <c r="R553">
        <v>891018481</v>
      </c>
    </row>
    <row r="554" spans="1:18">
      <c r="A554" t="s">
        <v>1546</v>
      </c>
      <c r="B554" t="s">
        <v>1611</v>
      </c>
      <c r="C554">
        <v>201209</v>
      </c>
      <c r="D554">
        <v>30</v>
      </c>
      <c r="E554" t="s">
        <v>1555</v>
      </c>
      <c r="F554">
        <v>2596</v>
      </c>
      <c r="G554">
        <v>734</v>
      </c>
      <c r="H554">
        <v>12204</v>
      </c>
      <c r="I554">
        <v>43122014000</v>
      </c>
      <c r="J554">
        <v>8</v>
      </c>
      <c r="K554" t="s">
        <v>1549</v>
      </c>
      <c r="L554">
        <v>3126</v>
      </c>
      <c r="M554" t="s">
        <v>1550</v>
      </c>
      <c r="N554" t="s">
        <v>1551</v>
      </c>
      <c r="O554">
        <v>0</v>
      </c>
      <c r="P554" t="s">
        <v>1552</v>
      </c>
      <c r="Q554">
        <v>19860901</v>
      </c>
      <c r="R554">
        <v>891018481</v>
      </c>
    </row>
    <row r="555" spans="1:18">
      <c r="A555" t="s">
        <v>1546</v>
      </c>
      <c r="B555" t="s">
        <v>1612</v>
      </c>
      <c r="C555">
        <v>201209</v>
      </c>
      <c r="D555">
        <v>30</v>
      </c>
      <c r="E555" t="s">
        <v>1555</v>
      </c>
      <c r="F555">
        <v>3868</v>
      </c>
      <c r="G555">
        <v>1094</v>
      </c>
      <c r="H555">
        <v>3190</v>
      </c>
      <c r="I555">
        <v>43122014500</v>
      </c>
      <c r="J555">
        <v>8</v>
      </c>
      <c r="K555" t="s">
        <v>1549</v>
      </c>
      <c r="L555">
        <v>3126</v>
      </c>
      <c r="M555" t="s">
        <v>1550</v>
      </c>
      <c r="N555" t="s">
        <v>1551</v>
      </c>
      <c r="O555">
        <v>0</v>
      </c>
      <c r="P555" t="s">
        <v>1552</v>
      </c>
      <c r="Q555">
        <v>19870601</v>
      </c>
      <c r="R555">
        <v>891018481</v>
      </c>
    </row>
    <row r="556" spans="1:18">
      <c r="A556" t="s">
        <v>1546</v>
      </c>
      <c r="B556" t="s">
        <v>1613</v>
      </c>
      <c r="C556">
        <v>201209</v>
      </c>
      <c r="D556">
        <v>30</v>
      </c>
      <c r="E556" t="s">
        <v>1555</v>
      </c>
      <c r="F556">
        <v>882</v>
      </c>
      <c r="G556">
        <v>249</v>
      </c>
      <c r="H556">
        <v>0</v>
      </c>
      <c r="I556">
        <v>43122014900</v>
      </c>
      <c r="J556">
        <v>8</v>
      </c>
      <c r="K556" t="s">
        <v>1549</v>
      </c>
      <c r="L556">
        <v>3126</v>
      </c>
      <c r="M556" t="s">
        <v>1550</v>
      </c>
      <c r="N556" t="s">
        <v>1551</v>
      </c>
      <c r="O556">
        <v>0</v>
      </c>
      <c r="P556" t="s">
        <v>1552</v>
      </c>
      <c r="Q556">
        <v>19870301</v>
      </c>
      <c r="R556">
        <v>891018481</v>
      </c>
    </row>
    <row r="557" spans="1:18">
      <c r="A557" t="s">
        <v>1546</v>
      </c>
      <c r="B557" t="s">
        <v>1624</v>
      </c>
      <c r="C557">
        <v>201209</v>
      </c>
      <c r="D557">
        <v>30</v>
      </c>
      <c r="E557" t="s">
        <v>1555</v>
      </c>
      <c r="F557">
        <v>441</v>
      </c>
      <c r="G557">
        <v>125</v>
      </c>
      <c r="H557">
        <v>15333</v>
      </c>
      <c r="I557">
        <v>43122015100</v>
      </c>
      <c r="J557">
        <v>8</v>
      </c>
      <c r="K557" t="s">
        <v>1549</v>
      </c>
      <c r="L557">
        <v>3126</v>
      </c>
      <c r="M557" t="s">
        <v>1550</v>
      </c>
      <c r="N557" t="s">
        <v>1551</v>
      </c>
      <c r="O557">
        <v>0</v>
      </c>
      <c r="P557" t="s">
        <v>1552</v>
      </c>
      <c r="Q557">
        <v>19870501</v>
      </c>
      <c r="R557">
        <v>891018481</v>
      </c>
    </row>
    <row r="558" spans="1:18">
      <c r="A558" t="s">
        <v>1546</v>
      </c>
      <c r="B558" t="s">
        <v>1619</v>
      </c>
      <c r="C558">
        <v>201209</v>
      </c>
      <c r="D558">
        <v>30</v>
      </c>
      <c r="E558" t="s">
        <v>1555</v>
      </c>
      <c r="F558">
        <v>1171</v>
      </c>
      <c r="G558">
        <v>331</v>
      </c>
      <c r="H558">
        <v>15673</v>
      </c>
      <c r="I558">
        <v>43122015500</v>
      </c>
      <c r="J558">
        <v>8</v>
      </c>
      <c r="K558" t="s">
        <v>1549</v>
      </c>
      <c r="L558">
        <v>3126</v>
      </c>
      <c r="M558" t="s">
        <v>1550</v>
      </c>
      <c r="N558" t="s">
        <v>1551</v>
      </c>
      <c r="O558">
        <v>0</v>
      </c>
      <c r="P558" t="s">
        <v>1552</v>
      </c>
      <c r="Q558">
        <v>19871001</v>
      </c>
      <c r="R558">
        <v>891018481</v>
      </c>
    </row>
    <row r="559" spans="1:18">
      <c r="A559" t="s">
        <v>1546</v>
      </c>
      <c r="B559" t="s">
        <v>1614</v>
      </c>
      <c r="C559">
        <v>201209</v>
      </c>
      <c r="D559">
        <v>30</v>
      </c>
      <c r="E559" t="s">
        <v>1555</v>
      </c>
      <c r="F559">
        <v>2935</v>
      </c>
      <c r="G559">
        <v>830</v>
      </c>
      <c r="H559">
        <v>2726</v>
      </c>
      <c r="I559">
        <v>43122015600</v>
      </c>
      <c r="J559">
        <v>8</v>
      </c>
      <c r="K559" t="s">
        <v>1549</v>
      </c>
      <c r="L559">
        <v>3126</v>
      </c>
      <c r="M559" t="s">
        <v>1550</v>
      </c>
      <c r="N559" t="s">
        <v>1551</v>
      </c>
      <c r="O559">
        <v>0</v>
      </c>
      <c r="P559" t="s">
        <v>1552</v>
      </c>
      <c r="Q559">
        <v>19910801</v>
      </c>
      <c r="R559">
        <v>891018481</v>
      </c>
    </row>
    <row r="560" spans="1:18">
      <c r="A560" t="s">
        <v>1546</v>
      </c>
      <c r="B560" t="s">
        <v>1615</v>
      </c>
      <c r="C560">
        <v>201209</v>
      </c>
      <c r="D560">
        <v>30</v>
      </c>
      <c r="E560" t="s">
        <v>1555</v>
      </c>
      <c r="F560">
        <v>5361</v>
      </c>
      <c r="G560">
        <v>1516</v>
      </c>
      <c r="H560">
        <v>11492</v>
      </c>
      <c r="I560">
        <v>43122016000</v>
      </c>
      <c r="J560">
        <v>8</v>
      </c>
      <c r="K560" t="s">
        <v>1561</v>
      </c>
      <c r="L560">
        <v>3126</v>
      </c>
      <c r="M560" t="s">
        <v>1550</v>
      </c>
      <c r="N560" t="s">
        <v>1551</v>
      </c>
      <c r="O560">
        <v>0</v>
      </c>
      <c r="P560" t="s">
        <v>1552</v>
      </c>
      <c r="Q560">
        <v>19940101</v>
      </c>
      <c r="R560">
        <v>891018481</v>
      </c>
    </row>
    <row r="561" spans="1:18">
      <c r="A561" t="s">
        <v>1546</v>
      </c>
      <c r="B561" t="s">
        <v>1621</v>
      </c>
      <c r="C561">
        <v>201209</v>
      </c>
      <c r="D561">
        <v>30</v>
      </c>
      <c r="E561" t="s">
        <v>1555</v>
      </c>
      <c r="F561">
        <v>747</v>
      </c>
      <c r="G561">
        <v>211</v>
      </c>
      <c r="H561">
        <v>18244</v>
      </c>
      <c r="I561">
        <v>43122016400</v>
      </c>
      <c r="J561">
        <v>8</v>
      </c>
      <c r="K561" t="s">
        <v>1549</v>
      </c>
      <c r="L561">
        <v>3126</v>
      </c>
      <c r="M561" t="s">
        <v>1550</v>
      </c>
      <c r="N561" t="s">
        <v>1551</v>
      </c>
      <c r="O561">
        <v>0</v>
      </c>
      <c r="P561" t="s">
        <v>1552</v>
      </c>
      <c r="Q561">
        <v>19960401</v>
      </c>
      <c r="R561">
        <v>891018481</v>
      </c>
    </row>
    <row r="562" spans="1:18">
      <c r="A562" t="s">
        <v>1546</v>
      </c>
      <c r="B562" t="s">
        <v>1616</v>
      </c>
      <c r="C562">
        <v>201209</v>
      </c>
      <c r="D562">
        <v>30</v>
      </c>
      <c r="E562" t="s">
        <v>1555</v>
      </c>
      <c r="F562">
        <v>2426</v>
      </c>
      <c r="G562">
        <v>686</v>
      </c>
      <c r="H562">
        <v>7186</v>
      </c>
      <c r="I562">
        <v>43122016500</v>
      </c>
      <c r="J562">
        <v>8</v>
      </c>
      <c r="K562" t="s">
        <v>1549</v>
      </c>
      <c r="L562">
        <v>3126</v>
      </c>
      <c r="M562" t="s">
        <v>1550</v>
      </c>
      <c r="N562" t="s">
        <v>1551</v>
      </c>
      <c r="O562">
        <v>0</v>
      </c>
      <c r="P562" t="s">
        <v>1552</v>
      </c>
      <c r="Q562">
        <v>19960401</v>
      </c>
      <c r="R562">
        <v>891018481</v>
      </c>
    </row>
    <row r="563" spans="1:18">
      <c r="A563" t="s">
        <v>1546</v>
      </c>
      <c r="B563" t="s">
        <v>1628</v>
      </c>
      <c r="C563">
        <v>201209</v>
      </c>
      <c r="D563">
        <v>30</v>
      </c>
      <c r="E563" t="s">
        <v>1555</v>
      </c>
      <c r="F563">
        <v>1307</v>
      </c>
      <c r="G563">
        <v>369</v>
      </c>
      <c r="H563">
        <v>7593</v>
      </c>
      <c r="I563">
        <v>43122016601</v>
      </c>
      <c r="J563">
        <v>8</v>
      </c>
      <c r="K563" t="s">
        <v>1549</v>
      </c>
      <c r="L563">
        <v>3126</v>
      </c>
      <c r="M563" t="s">
        <v>1550</v>
      </c>
      <c r="N563" t="s">
        <v>1551</v>
      </c>
      <c r="O563">
        <v>0</v>
      </c>
      <c r="P563" t="s">
        <v>1552</v>
      </c>
      <c r="Q563">
        <v>19970703</v>
      </c>
      <c r="R563">
        <v>891018481</v>
      </c>
    </row>
    <row r="564" spans="1:18">
      <c r="A564" t="s">
        <v>1553</v>
      </c>
      <c r="B564" t="s">
        <v>1554</v>
      </c>
      <c r="C564">
        <v>201210</v>
      </c>
      <c r="D564">
        <v>30</v>
      </c>
      <c r="E564" t="s">
        <v>1555</v>
      </c>
      <c r="F564">
        <v>1603</v>
      </c>
      <c r="G564">
        <v>574</v>
      </c>
      <c r="H564">
        <v>212</v>
      </c>
      <c r="I564">
        <v>43122008700</v>
      </c>
      <c r="J564">
        <v>8</v>
      </c>
      <c r="K564" t="s">
        <v>1556</v>
      </c>
      <c r="L564">
        <v>2531</v>
      </c>
      <c r="M564" t="s">
        <v>1557</v>
      </c>
      <c r="N564" t="s">
        <v>1551</v>
      </c>
      <c r="O564">
        <v>0</v>
      </c>
      <c r="P564" t="s">
        <v>1552</v>
      </c>
      <c r="Q564">
        <v>19840101</v>
      </c>
      <c r="R564">
        <v>891018481</v>
      </c>
    </row>
    <row r="565" spans="1:18">
      <c r="A565" t="s">
        <v>1553</v>
      </c>
      <c r="B565" t="s">
        <v>1558</v>
      </c>
      <c r="C565">
        <v>201210</v>
      </c>
      <c r="D565">
        <v>30</v>
      </c>
      <c r="E565" t="s">
        <v>1555</v>
      </c>
      <c r="F565">
        <v>587</v>
      </c>
      <c r="G565">
        <v>210</v>
      </c>
      <c r="H565">
        <v>15</v>
      </c>
      <c r="I565">
        <v>43122008800</v>
      </c>
      <c r="J565">
        <v>8</v>
      </c>
      <c r="K565" t="s">
        <v>1556</v>
      </c>
      <c r="L565">
        <v>2531</v>
      </c>
      <c r="M565" t="s">
        <v>1557</v>
      </c>
      <c r="N565" t="s">
        <v>1551</v>
      </c>
      <c r="O565">
        <v>0</v>
      </c>
      <c r="P565" t="s">
        <v>1552</v>
      </c>
      <c r="Q565">
        <v>19840201</v>
      </c>
      <c r="R565">
        <v>891018481</v>
      </c>
    </row>
    <row r="566" spans="1:18">
      <c r="A566" t="s">
        <v>1553</v>
      </c>
      <c r="B566" t="s">
        <v>1559</v>
      </c>
      <c r="C566">
        <v>201210</v>
      </c>
      <c r="D566">
        <v>24</v>
      </c>
      <c r="E566" t="s">
        <v>1555</v>
      </c>
      <c r="F566">
        <v>1221</v>
      </c>
      <c r="G566">
        <v>438</v>
      </c>
      <c r="H566">
        <v>335</v>
      </c>
      <c r="I566">
        <v>43122009000</v>
      </c>
      <c r="J566">
        <v>8</v>
      </c>
      <c r="K566" t="s">
        <v>1556</v>
      </c>
      <c r="L566">
        <v>2531</v>
      </c>
      <c r="M566" t="s">
        <v>1557</v>
      </c>
      <c r="N566" t="s">
        <v>1551</v>
      </c>
      <c r="O566">
        <v>0</v>
      </c>
      <c r="P566" t="s">
        <v>1552</v>
      </c>
      <c r="Q566">
        <v>19840301</v>
      </c>
      <c r="R566">
        <v>891018481</v>
      </c>
    </row>
    <row r="567" spans="1:18">
      <c r="A567" t="s">
        <v>1553</v>
      </c>
      <c r="B567" t="s">
        <v>1560</v>
      </c>
      <c r="C567">
        <v>201210</v>
      </c>
      <c r="D567">
        <v>30</v>
      </c>
      <c r="E567" t="s">
        <v>1555</v>
      </c>
      <c r="F567">
        <v>551</v>
      </c>
      <c r="G567">
        <v>198</v>
      </c>
      <c r="H567">
        <v>7308</v>
      </c>
      <c r="I567">
        <v>43122009100</v>
      </c>
      <c r="J567">
        <v>8</v>
      </c>
      <c r="K567" t="s">
        <v>1561</v>
      </c>
      <c r="L567">
        <v>2531</v>
      </c>
      <c r="M567" t="s">
        <v>1557</v>
      </c>
      <c r="N567" t="s">
        <v>1551</v>
      </c>
      <c r="O567">
        <v>0</v>
      </c>
      <c r="P567" t="s">
        <v>1552</v>
      </c>
      <c r="Q567">
        <v>19840401</v>
      </c>
      <c r="R567">
        <v>891018481</v>
      </c>
    </row>
    <row r="568" spans="1:18">
      <c r="A568" t="s">
        <v>1553</v>
      </c>
      <c r="B568" t="s">
        <v>1562</v>
      </c>
      <c r="C568">
        <v>201210</v>
      </c>
      <c r="D568">
        <v>30</v>
      </c>
      <c r="E568" t="s">
        <v>1555</v>
      </c>
      <c r="F568">
        <v>1439</v>
      </c>
      <c r="G568">
        <v>516</v>
      </c>
      <c r="H568">
        <v>10638</v>
      </c>
      <c r="I568">
        <v>43122009300</v>
      </c>
      <c r="J568">
        <v>8</v>
      </c>
      <c r="K568" t="s">
        <v>1561</v>
      </c>
      <c r="L568">
        <v>2531</v>
      </c>
      <c r="M568" t="s">
        <v>1557</v>
      </c>
      <c r="N568" t="s">
        <v>1551</v>
      </c>
      <c r="O568">
        <v>0</v>
      </c>
      <c r="P568" t="s">
        <v>1552</v>
      </c>
      <c r="Q568">
        <v>19840701</v>
      </c>
      <c r="R568">
        <v>891018481</v>
      </c>
    </row>
    <row r="569" spans="1:18">
      <c r="A569" t="s">
        <v>1553</v>
      </c>
      <c r="B569" t="s">
        <v>1618</v>
      </c>
      <c r="C569">
        <v>201210</v>
      </c>
      <c r="D569">
        <v>30</v>
      </c>
      <c r="E569" t="s">
        <v>1555</v>
      </c>
      <c r="F569">
        <v>621</v>
      </c>
      <c r="G569">
        <v>222</v>
      </c>
      <c r="H569">
        <v>1069</v>
      </c>
      <c r="I569">
        <v>43122009500</v>
      </c>
      <c r="J569">
        <v>8</v>
      </c>
      <c r="K569" t="s">
        <v>1561</v>
      </c>
      <c r="L569">
        <v>2531</v>
      </c>
      <c r="M569" t="s">
        <v>1557</v>
      </c>
      <c r="N569" t="s">
        <v>1551</v>
      </c>
      <c r="O569">
        <v>0</v>
      </c>
      <c r="P569" t="s">
        <v>1552</v>
      </c>
      <c r="Q569">
        <v>19840801</v>
      </c>
      <c r="R569">
        <v>891018481</v>
      </c>
    </row>
    <row r="570" spans="1:18">
      <c r="A570" t="s">
        <v>1553</v>
      </c>
      <c r="B570" t="s">
        <v>1563</v>
      </c>
      <c r="C570">
        <v>201210</v>
      </c>
      <c r="D570">
        <v>11</v>
      </c>
      <c r="E570" t="s">
        <v>1555</v>
      </c>
      <c r="F570">
        <v>306</v>
      </c>
      <c r="G570">
        <v>109</v>
      </c>
      <c r="H570">
        <v>23</v>
      </c>
      <c r="I570">
        <v>43122009700</v>
      </c>
      <c r="J570">
        <v>8</v>
      </c>
      <c r="K570" t="s">
        <v>1561</v>
      </c>
      <c r="L570">
        <v>2531</v>
      </c>
      <c r="M570" t="s">
        <v>1557</v>
      </c>
      <c r="N570" t="s">
        <v>1551</v>
      </c>
      <c r="O570">
        <v>0</v>
      </c>
      <c r="P570" t="s">
        <v>1552</v>
      </c>
      <c r="Q570">
        <v>19840901</v>
      </c>
      <c r="R570">
        <v>891018481</v>
      </c>
    </row>
    <row r="571" spans="1:18">
      <c r="A571" t="s">
        <v>1553</v>
      </c>
      <c r="B571" t="s">
        <v>1564</v>
      </c>
      <c r="C571">
        <v>201210</v>
      </c>
      <c r="D571">
        <v>30</v>
      </c>
      <c r="E571" t="s">
        <v>1555</v>
      </c>
      <c r="F571">
        <v>714</v>
      </c>
      <c r="G571">
        <v>256</v>
      </c>
      <c r="H571">
        <v>94</v>
      </c>
      <c r="I571">
        <v>43122009800</v>
      </c>
      <c r="J571">
        <v>8</v>
      </c>
      <c r="K571" t="s">
        <v>1561</v>
      </c>
      <c r="L571">
        <v>2531</v>
      </c>
      <c r="M571" t="s">
        <v>1557</v>
      </c>
      <c r="N571" t="s">
        <v>1551</v>
      </c>
      <c r="O571">
        <v>0</v>
      </c>
      <c r="P571" t="s">
        <v>1552</v>
      </c>
      <c r="Q571">
        <v>19840901</v>
      </c>
      <c r="R571">
        <v>891018481</v>
      </c>
    </row>
    <row r="572" spans="1:18">
      <c r="A572" t="s">
        <v>1553</v>
      </c>
      <c r="B572" t="s">
        <v>1565</v>
      </c>
      <c r="C572">
        <v>201210</v>
      </c>
      <c r="D572">
        <v>30</v>
      </c>
      <c r="E572" t="s">
        <v>1555</v>
      </c>
      <c r="F572">
        <v>50</v>
      </c>
      <c r="G572">
        <v>18</v>
      </c>
      <c r="H572">
        <v>61</v>
      </c>
      <c r="I572">
        <v>43122010000</v>
      </c>
      <c r="J572">
        <v>8</v>
      </c>
      <c r="K572" t="s">
        <v>1556</v>
      </c>
      <c r="L572">
        <v>2531</v>
      </c>
      <c r="M572" t="s">
        <v>1557</v>
      </c>
      <c r="N572" t="s">
        <v>1551</v>
      </c>
      <c r="O572">
        <v>0</v>
      </c>
      <c r="P572" t="s">
        <v>1552</v>
      </c>
      <c r="Q572">
        <v>19841001</v>
      </c>
      <c r="R572">
        <v>891018481</v>
      </c>
    </row>
    <row r="573" spans="1:18">
      <c r="A573" t="s">
        <v>1553</v>
      </c>
      <c r="B573" t="s">
        <v>1566</v>
      </c>
      <c r="C573">
        <v>201210</v>
      </c>
      <c r="D573">
        <v>30</v>
      </c>
      <c r="E573" t="s">
        <v>1555</v>
      </c>
      <c r="F573">
        <v>1838</v>
      </c>
      <c r="G573">
        <v>659</v>
      </c>
      <c r="H573">
        <v>18</v>
      </c>
      <c r="I573">
        <v>43122010200</v>
      </c>
      <c r="J573">
        <v>8</v>
      </c>
      <c r="K573" t="s">
        <v>1561</v>
      </c>
      <c r="L573">
        <v>2531</v>
      </c>
      <c r="M573" t="s">
        <v>1557</v>
      </c>
      <c r="N573" t="s">
        <v>1551</v>
      </c>
      <c r="O573">
        <v>0</v>
      </c>
      <c r="P573" t="s">
        <v>1552</v>
      </c>
      <c r="Q573">
        <v>19841201</v>
      </c>
      <c r="R573">
        <v>891018481</v>
      </c>
    </row>
    <row r="574" spans="1:18">
      <c r="A574" t="s">
        <v>1553</v>
      </c>
      <c r="B574" t="s">
        <v>1567</v>
      </c>
      <c r="C574">
        <v>201210</v>
      </c>
      <c r="D574">
        <v>30</v>
      </c>
      <c r="E574" t="s">
        <v>1555</v>
      </c>
      <c r="F574">
        <v>1100</v>
      </c>
      <c r="G574">
        <v>394</v>
      </c>
      <c r="H574">
        <v>21</v>
      </c>
      <c r="I574">
        <v>43122010500</v>
      </c>
      <c r="J574">
        <v>8</v>
      </c>
      <c r="K574" t="s">
        <v>1561</v>
      </c>
      <c r="L574">
        <v>2531</v>
      </c>
      <c r="M574" t="s">
        <v>1557</v>
      </c>
      <c r="N574" t="s">
        <v>1551</v>
      </c>
      <c r="O574">
        <v>0</v>
      </c>
      <c r="P574" t="s">
        <v>1552</v>
      </c>
      <c r="Q574">
        <v>19850201</v>
      </c>
      <c r="R574">
        <v>891018481</v>
      </c>
    </row>
    <row r="575" spans="1:18">
      <c r="A575" t="s">
        <v>1553</v>
      </c>
      <c r="B575" t="s">
        <v>1568</v>
      </c>
      <c r="C575">
        <v>201210</v>
      </c>
      <c r="D575">
        <v>30</v>
      </c>
      <c r="E575" t="s">
        <v>1555</v>
      </c>
      <c r="F575">
        <v>795</v>
      </c>
      <c r="G575">
        <v>285</v>
      </c>
      <c r="H575">
        <v>9</v>
      </c>
      <c r="I575">
        <v>43122011400</v>
      </c>
      <c r="J575">
        <v>8</v>
      </c>
      <c r="K575" t="s">
        <v>1556</v>
      </c>
      <c r="L575">
        <v>2531</v>
      </c>
      <c r="M575" t="s">
        <v>1557</v>
      </c>
      <c r="N575" t="s">
        <v>1551</v>
      </c>
      <c r="O575">
        <v>0</v>
      </c>
      <c r="P575" t="s">
        <v>1552</v>
      </c>
      <c r="Q575">
        <v>19850401</v>
      </c>
      <c r="R575">
        <v>891018481</v>
      </c>
    </row>
    <row r="576" spans="1:18">
      <c r="A576" t="s">
        <v>1553</v>
      </c>
      <c r="B576" t="s">
        <v>1569</v>
      </c>
      <c r="C576">
        <v>201210</v>
      </c>
      <c r="D576">
        <v>30</v>
      </c>
      <c r="E576" t="s">
        <v>1555</v>
      </c>
      <c r="F576">
        <v>62</v>
      </c>
      <c r="G576">
        <v>22</v>
      </c>
      <c r="H576">
        <v>0</v>
      </c>
      <c r="I576">
        <v>43122011500</v>
      </c>
      <c r="J576">
        <v>8</v>
      </c>
      <c r="K576" t="s">
        <v>1561</v>
      </c>
      <c r="L576">
        <v>2531</v>
      </c>
      <c r="M576" t="s">
        <v>1557</v>
      </c>
      <c r="N576" t="s">
        <v>1551</v>
      </c>
      <c r="O576">
        <v>0</v>
      </c>
      <c r="P576" t="s">
        <v>1552</v>
      </c>
      <c r="Q576">
        <v>19850501</v>
      </c>
      <c r="R576">
        <v>891018481</v>
      </c>
    </row>
    <row r="577" spans="1:18">
      <c r="A577" t="s">
        <v>1553</v>
      </c>
      <c r="B577" t="s">
        <v>1570</v>
      </c>
      <c r="C577">
        <v>201210</v>
      </c>
      <c r="D577">
        <v>30</v>
      </c>
      <c r="E577" t="s">
        <v>1555</v>
      </c>
      <c r="F577">
        <v>1824</v>
      </c>
      <c r="G577">
        <v>654</v>
      </c>
      <c r="H577">
        <v>313</v>
      </c>
      <c r="I577">
        <v>43122011800</v>
      </c>
      <c r="J577">
        <v>8</v>
      </c>
      <c r="K577" t="s">
        <v>1556</v>
      </c>
      <c r="L577">
        <v>2531</v>
      </c>
      <c r="M577" t="s">
        <v>1557</v>
      </c>
      <c r="N577" t="s">
        <v>1551</v>
      </c>
      <c r="O577">
        <v>0</v>
      </c>
      <c r="P577" t="s">
        <v>1552</v>
      </c>
      <c r="Q577">
        <v>19850701</v>
      </c>
      <c r="R577">
        <v>891018481</v>
      </c>
    </row>
    <row r="578" spans="1:18">
      <c r="A578" t="s">
        <v>1553</v>
      </c>
      <c r="B578" t="s">
        <v>1571</v>
      </c>
      <c r="C578">
        <v>201210</v>
      </c>
      <c r="D578">
        <v>30</v>
      </c>
      <c r="E578" t="s">
        <v>1555</v>
      </c>
      <c r="F578">
        <v>482</v>
      </c>
      <c r="G578">
        <v>173</v>
      </c>
      <c r="H578">
        <v>19166</v>
      </c>
      <c r="I578">
        <v>43122012300</v>
      </c>
      <c r="J578">
        <v>8</v>
      </c>
      <c r="K578" t="s">
        <v>1561</v>
      </c>
      <c r="L578">
        <v>2531</v>
      </c>
      <c r="M578" t="s">
        <v>1557</v>
      </c>
      <c r="N578" t="s">
        <v>1551</v>
      </c>
      <c r="O578">
        <v>0</v>
      </c>
      <c r="P578" t="s">
        <v>1552</v>
      </c>
      <c r="Q578">
        <v>19850801</v>
      </c>
      <c r="R578">
        <v>891018481</v>
      </c>
    </row>
    <row r="579" spans="1:18">
      <c r="A579" t="s">
        <v>1572</v>
      </c>
      <c r="B579" t="s">
        <v>1573</v>
      </c>
      <c r="C579">
        <v>201210</v>
      </c>
      <c r="D579">
        <v>31</v>
      </c>
      <c r="E579" t="s">
        <v>1555</v>
      </c>
      <c r="F579">
        <v>3074</v>
      </c>
      <c r="G579">
        <v>833</v>
      </c>
      <c r="H579">
        <v>22991</v>
      </c>
      <c r="I579">
        <v>43122002500</v>
      </c>
      <c r="J579">
        <v>8</v>
      </c>
      <c r="K579" t="s">
        <v>1561</v>
      </c>
      <c r="L579">
        <v>3126</v>
      </c>
      <c r="M579" t="s">
        <v>1550</v>
      </c>
      <c r="N579" t="s">
        <v>1551</v>
      </c>
      <c r="O579">
        <v>0</v>
      </c>
      <c r="P579" t="s">
        <v>1574</v>
      </c>
      <c r="Q579">
        <v>19840101</v>
      </c>
      <c r="R579">
        <v>891018481</v>
      </c>
    </row>
    <row r="580" spans="1:18">
      <c r="A580" t="s">
        <v>1572</v>
      </c>
      <c r="B580" t="s">
        <v>1575</v>
      </c>
      <c r="C580">
        <v>201210</v>
      </c>
      <c r="D580">
        <v>31</v>
      </c>
      <c r="E580" t="s">
        <v>1555</v>
      </c>
      <c r="F580">
        <v>1788</v>
      </c>
      <c r="G580">
        <v>278</v>
      </c>
      <c r="H580">
        <v>12571</v>
      </c>
      <c r="I580">
        <v>43122004100</v>
      </c>
      <c r="J580">
        <v>8</v>
      </c>
      <c r="K580" t="s">
        <v>1561</v>
      </c>
      <c r="L580">
        <v>3126</v>
      </c>
      <c r="M580" t="s">
        <v>1550</v>
      </c>
      <c r="N580" t="s">
        <v>1551</v>
      </c>
      <c r="O580">
        <v>0</v>
      </c>
      <c r="P580" t="s">
        <v>1552</v>
      </c>
      <c r="Q580">
        <v>19810901</v>
      </c>
      <c r="R580">
        <v>891018481</v>
      </c>
    </row>
    <row r="581" spans="1:18">
      <c r="A581" t="s">
        <v>1572</v>
      </c>
      <c r="B581" t="s">
        <v>1576</v>
      </c>
      <c r="C581">
        <v>201210</v>
      </c>
      <c r="D581">
        <v>31</v>
      </c>
      <c r="E581" t="s">
        <v>1555</v>
      </c>
      <c r="F581">
        <v>784</v>
      </c>
      <c r="G581">
        <v>798</v>
      </c>
      <c r="H581">
        <v>335</v>
      </c>
      <c r="I581">
        <v>43122003900</v>
      </c>
      <c r="J581">
        <v>8</v>
      </c>
      <c r="K581" t="s">
        <v>1561</v>
      </c>
      <c r="L581">
        <v>3126</v>
      </c>
      <c r="M581" t="s">
        <v>1550</v>
      </c>
      <c r="N581" t="s">
        <v>1551</v>
      </c>
      <c r="O581">
        <v>0</v>
      </c>
      <c r="P581" t="s">
        <v>1552</v>
      </c>
      <c r="Q581">
        <v>19820401</v>
      </c>
      <c r="R581">
        <v>891018481</v>
      </c>
    </row>
    <row r="582" spans="1:18">
      <c r="A582" t="s">
        <v>1572</v>
      </c>
      <c r="B582" t="s">
        <v>1577</v>
      </c>
      <c r="C582">
        <v>201210</v>
      </c>
      <c r="D582">
        <v>31</v>
      </c>
      <c r="E582" t="s">
        <v>1555</v>
      </c>
      <c r="F582">
        <v>1976</v>
      </c>
      <c r="G582">
        <v>1769</v>
      </c>
      <c r="H582">
        <v>1864</v>
      </c>
      <c r="I582">
        <v>43122004400</v>
      </c>
      <c r="J582">
        <v>8</v>
      </c>
      <c r="K582" t="s">
        <v>1561</v>
      </c>
      <c r="L582">
        <v>3126</v>
      </c>
      <c r="M582" t="s">
        <v>1550</v>
      </c>
      <c r="N582" t="s">
        <v>1551</v>
      </c>
      <c r="O582">
        <v>0</v>
      </c>
      <c r="P582" t="s">
        <v>1552</v>
      </c>
      <c r="Q582">
        <v>19810801</v>
      </c>
      <c r="R582">
        <v>891018481</v>
      </c>
    </row>
    <row r="583" spans="1:18">
      <c r="A583" t="s">
        <v>1572</v>
      </c>
      <c r="B583" t="s">
        <v>1578</v>
      </c>
      <c r="C583">
        <v>201210</v>
      </c>
      <c r="D583">
        <v>31</v>
      </c>
      <c r="E583" t="s">
        <v>1555</v>
      </c>
      <c r="F583">
        <v>1066</v>
      </c>
      <c r="G583">
        <v>833</v>
      </c>
      <c r="H583">
        <v>7863</v>
      </c>
      <c r="I583">
        <v>43122004700</v>
      </c>
      <c r="J583">
        <v>8</v>
      </c>
      <c r="K583" t="s">
        <v>1561</v>
      </c>
      <c r="L583">
        <v>3126</v>
      </c>
      <c r="M583" t="s">
        <v>1550</v>
      </c>
      <c r="N583" t="s">
        <v>1551</v>
      </c>
      <c r="O583">
        <v>0</v>
      </c>
      <c r="P583" t="s">
        <v>1552</v>
      </c>
      <c r="Q583">
        <v>19820901</v>
      </c>
      <c r="R583">
        <v>891018481</v>
      </c>
    </row>
    <row r="584" spans="1:18">
      <c r="A584" t="s">
        <v>1572</v>
      </c>
      <c r="B584" t="s">
        <v>1579</v>
      </c>
      <c r="C584">
        <v>201210</v>
      </c>
      <c r="D584">
        <v>31</v>
      </c>
      <c r="E584" t="s">
        <v>1555</v>
      </c>
      <c r="F584">
        <v>3513</v>
      </c>
      <c r="G584">
        <v>763</v>
      </c>
      <c r="H584">
        <v>10157</v>
      </c>
      <c r="I584">
        <v>43122004800</v>
      </c>
      <c r="J584">
        <v>8</v>
      </c>
      <c r="K584" t="s">
        <v>1561</v>
      </c>
      <c r="L584">
        <v>3126</v>
      </c>
      <c r="M584" t="s">
        <v>1550</v>
      </c>
      <c r="N584" t="s">
        <v>1551</v>
      </c>
      <c r="O584">
        <v>0</v>
      </c>
      <c r="P584" t="s">
        <v>1552</v>
      </c>
      <c r="Q584">
        <v>19810701</v>
      </c>
      <c r="R584">
        <v>891018481</v>
      </c>
    </row>
    <row r="585" spans="1:18">
      <c r="A585" t="s">
        <v>1572</v>
      </c>
      <c r="B585" t="s">
        <v>1581</v>
      </c>
      <c r="C585">
        <v>201210</v>
      </c>
      <c r="D585">
        <v>31</v>
      </c>
      <c r="E585" t="s">
        <v>1555</v>
      </c>
      <c r="F585">
        <v>2007</v>
      </c>
      <c r="G585">
        <v>1075</v>
      </c>
      <c r="H585">
        <v>167</v>
      </c>
      <c r="I585">
        <v>43122004900</v>
      </c>
      <c r="J585">
        <v>8</v>
      </c>
      <c r="K585" t="s">
        <v>1561</v>
      </c>
      <c r="L585">
        <v>3126</v>
      </c>
      <c r="M585" t="s">
        <v>1550</v>
      </c>
      <c r="N585" t="s">
        <v>1551</v>
      </c>
      <c r="O585">
        <v>0</v>
      </c>
      <c r="P585" t="s">
        <v>1552</v>
      </c>
      <c r="Q585">
        <v>19820901</v>
      </c>
      <c r="R585">
        <v>891018481</v>
      </c>
    </row>
    <row r="586" spans="1:18">
      <c r="A586" t="s">
        <v>1572</v>
      </c>
      <c r="B586" t="s">
        <v>1582</v>
      </c>
      <c r="C586">
        <v>201210</v>
      </c>
      <c r="D586">
        <v>31</v>
      </c>
      <c r="E586" t="s">
        <v>1555</v>
      </c>
      <c r="F586">
        <v>878</v>
      </c>
      <c r="G586">
        <v>173</v>
      </c>
      <c r="H586">
        <v>406</v>
      </c>
      <c r="I586">
        <v>43122005600</v>
      </c>
      <c r="J586">
        <v>8</v>
      </c>
      <c r="K586" t="s">
        <v>1561</v>
      </c>
      <c r="L586">
        <v>3126</v>
      </c>
      <c r="M586" t="s">
        <v>1550</v>
      </c>
      <c r="N586" t="s">
        <v>1551</v>
      </c>
      <c r="O586">
        <v>0</v>
      </c>
      <c r="P586" t="s">
        <v>1552</v>
      </c>
      <c r="Q586">
        <v>19820201</v>
      </c>
      <c r="R586">
        <v>891018481</v>
      </c>
    </row>
    <row r="587" spans="1:18">
      <c r="A587" t="s">
        <v>1572</v>
      </c>
      <c r="B587" t="s">
        <v>1583</v>
      </c>
      <c r="C587">
        <v>201210</v>
      </c>
      <c r="D587">
        <v>31</v>
      </c>
      <c r="E587" t="s">
        <v>1555</v>
      </c>
      <c r="F587">
        <v>659</v>
      </c>
      <c r="G587">
        <v>590</v>
      </c>
      <c r="H587">
        <v>0</v>
      </c>
      <c r="I587">
        <v>43122008201</v>
      </c>
      <c r="J587">
        <v>8</v>
      </c>
      <c r="K587" t="s">
        <v>1561</v>
      </c>
      <c r="L587">
        <v>3126</v>
      </c>
      <c r="M587" t="s">
        <v>1550</v>
      </c>
      <c r="N587" t="s">
        <v>1551</v>
      </c>
      <c r="O587">
        <v>0</v>
      </c>
      <c r="P587" t="s">
        <v>1552</v>
      </c>
      <c r="Q587">
        <v>19970201</v>
      </c>
      <c r="R587">
        <v>891018481</v>
      </c>
    </row>
    <row r="588" spans="1:18">
      <c r="A588" t="s">
        <v>1572</v>
      </c>
      <c r="B588" t="s">
        <v>1584</v>
      </c>
      <c r="C588">
        <v>201210</v>
      </c>
      <c r="D588">
        <v>31</v>
      </c>
      <c r="E588" t="s">
        <v>1555</v>
      </c>
      <c r="F588">
        <v>2102</v>
      </c>
      <c r="G588">
        <v>173</v>
      </c>
      <c r="H588">
        <v>5330</v>
      </c>
      <c r="I588">
        <v>43122006900</v>
      </c>
      <c r="J588">
        <v>8</v>
      </c>
      <c r="K588" t="s">
        <v>1585</v>
      </c>
      <c r="L588">
        <v>3126</v>
      </c>
      <c r="M588" t="s">
        <v>1550</v>
      </c>
      <c r="N588" t="s">
        <v>1551</v>
      </c>
      <c r="O588">
        <v>0</v>
      </c>
      <c r="P588" t="s">
        <v>1552</v>
      </c>
      <c r="Q588">
        <v>19820801</v>
      </c>
      <c r="R588">
        <v>891018481</v>
      </c>
    </row>
    <row r="589" spans="1:18">
      <c r="A589" t="s">
        <v>1572</v>
      </c>
      <c r="B589" t="s">
        <v>1586</v>
      </c>
      <c r="C589">
        <v>201210</v>
      </c>
      <c r="D589">
        <v>31</v>
      </c>
      <c r="E589" t="s">
        <v>1555</v>
      </c>
      <c r="F589">
        <v>1035</v>
      </c>
      <c r="G589">
        <v>312</v>
      </c>
      <c r="H589">
        <v>18713</v>
      </c>
      <c r="I589">
        <v>43122008300</v>
      </c>
      <c r="J589">
        <v>8</v>
      </c>
      <c r="K589" t="s">
        <v>1561</v>
      </c>
      <c r="L589">
        <v>3126</v>
      </c>
      <c r="M589" t="s">
        <v>1550</v>
      </c>
      <c r="N589" t="s">
        <v>1551</v>
      </c>
      <c r="O589">
        <v>0</v>
      </c>
      <c r="P589" t="s">
        <v>1552</v>
      </c>
      <c r="Q589">
        <v>19840201</v>
      </c>
      <c r="R589">
        <v>891018481</v>
      </c>
    </row>
    <row r="590" spans="1:18">
      <c r="A590" t="s">
        <v>1572</v>
      </c>
      <c r="B590" t="s">
        <v>1587</v>
      </c>
      <c r="C590">
        <v>201210</v>
      </c>
      <c r="D590">
        <v>31</v>
      </c>
      <c r="E590" t="s">
        <v>1555</v>
      </c>
      <c r="F590">
        <v>1788</v>
      </c>
      <c r="G590">
        <v>1457</v>
      </c>
      <c r="H590">
        <v>1769</v>
      </c>
      <c r="I590">
        <v>43122007400</v>
      </c>
      <c r="J590">
        <v>8</v>
      </c>
      <c r="K590" t="s">
        <v>1561</v>
      </c>
      <c r="L590">
        <v>3126</v>
      </c>
      <c r="M590" t="s">
        <v>1550</v>
      </c>
      <c r="N590" t="s">
        <v>1551</v>
      </c>
      <c r="O590">
        <v>0</v>
      </c>
      <c r="P590" t="s">
        <v>1574</v>
      </c>
      <c r="Q590">
        <v>19880701</v>
      </c>
      <c r="R590">
        <v>891018481</v>
      </c>
    </row>
    <row r="591" spans="1:18">
      <c r="A591" t="s">
        <v>1572</v>
      </c>
      <c r="B591" t="s">
        <v>1588</v>
      </c>
      <c r="C591">
        <v>201210</v>
      </c>
      <c r="D591">
        <v>31</v>
      </c>
      <c r="E591" t="s">
        <v>1555</v>
      </c>
      <c r="F591">
        <v>4674</v>
      </c>
      <c r="G591">
        <v>520</v>
      </c>
      <c r="H591">
        <v>46317</v>
      </c>
      <c r="I591">
        <v>43122008600</v>
      </c>
      <c r="J591">
        <v>8</v>
      </c>
      <c r="K591" t="s">
        <v>1561</v>
      </c>
      <c r="L591">
        <v>3126</v>
      </c>
      <c r="M591" t="s">
        <v>1550</v>
      </c>
      <c r="N591" t="s">
        <v>1551</v>
      </c>
      <c r="O591">
        <v>0</v>
      </c>
      <c r="P591" t="s">
        <v>1552</v>
      </c>
      <c r="Q591">
        <v>19840401</v>
      </c>
      <c r="R591">
        <v>891018481</v>
      </c>
    </row>
    <row r="592" spans="1:18">
      <c r="A592" t="s">
        <v>1572</v>
      </c>
      <c r="B592" t="s">
        <v>1589</v>
      </c>
      <c r="C592">
        <v>201210</v>
      </c>
      <c r="D592">
        <v>31</v>
      </c>
      <c r="E592" t="s">
        <v>1555</v>
      </c>
      <c r="F592">
        <v>659</v>
      </c>
      <c r="G592">
        <v>139</v>
      </c>
      <c r="H592">
        <v>4135</v>
      </c>
      <c r="I592">
        <v>43122009600</v>
      </c>
      <c r="J592">
        <v>8</v>
      </c>
      <c r="K592" t="s">
        <v>1561</v>
      </c>
      <c r="L592">
        <v>3126</v>
      </c>
      <c r="M592" t="s">
        <v>1550</v>
      </c>
      <c r="N592" t="s">
        <v>1551</v>
      </c>
      <c r="O592">
        <v>0</v>
      </c>
      <c r="P592" t="s">
        <v>1552</v>
      </c>
      <c r="Q592">
        <v>19840901</v>
      </c>
      <c r="R592">
        <v>891018481</v>
      </c>
    </row>
    <row r="593" spans="1:18">
      <c r="A593" t="s">
        <v>1572</v>
      </c>
      <c r="B593" t="s">
        <v>1590</v>
      </c>
      <c r="C593">
        <v>201210</v>
      </c>
      <c r="D593">
        <v>31</v>
      </c>
      <c r="E593" t="s">
        <v>1555</v>
      </c>
      <c r="F593">
        <v>1223</v>
      </c>
      <c r="G593">
        <v>347</v>
      </c>
      <c r="H593">
        <v>18905</v>
      </c>
      <c r="I593">
        <v>43122016200</v>
      </c>
      <c r="J593">
        <v>8</v>
      </c>
      <c r="K593" t="s">
        <v>1585</v>
      </c>
      <c r="L593">
        <v>3126</v>
      </c>
      <c r="M593" t="s">
        <v>1550</v>
      </c>
      <c r="N593" t="s">
        <v>1551</v>
      </c>
      <c r="O593">
        <v>0</v>
      </c>
      <c r="P593" t="s">
        <v>1552</v>
      </c>
      <c r="Q593">
        <v>19950401</v>
      </c>
      <c r="R593">
        <v>891018481</v>
      </c>
    </row>
    <row r="594" spans="1:18">
      <c r="A594" t="s">
        <v>1546</v>
      </c>
      <c r="B594" t="s">
        <v>1591</v>
      </c>
      <c r="C594">
        <v>201210</v>
      </c>
      <c r="D594">
        <v>31</v>
      </c>
      <c r="E594" t="s">
        <v>1555</v>
      </c>
      <c r="F594">
        <v>2384</v>
      </c>
      <c r="G594">
        <v>486</v>
      </c>
      <c r="H594">
        <v>2462</v>
      </c>
      <c r="I594">
        <v>43122003400</v>
      </c>
      <c r="J594">
        <v>8</v>
      </c>
      <c r="K594" t="s">
        <v>1561</v>
      </c>
      <c r="L594">
        <v>3126</v>
      </c>
      <c r="M594" t="s">
        <v>1550</v>
      </c>
      <c r="N594" t="s">
        <v>1551</v>
      </c>
      <c r="O594">
        <v>0</v>
      </c>
      <c r="P594" t="s">
        <v>1574</v>
      </c>
      <c r="Q594">
        <v>19880301</v>
      </c>
      <c r="R594">
        <v>891018481</v>
      </c>
    </row>
    <row r="595" spans="1:18">
      <c r="A595" t="s">
        <v>1546</v>
      </c>
      <c r="B595" t="s">
        <v>1592</v>
      </c>
      <c r="C595">
        <v>201210</v>
      </c>
      <c r="D595">
        <v>31</v>
      </c>
      <c r="E595" t="s">
        <v>1555</v>
      </c>
      <c r="F595">
        <v>1819</v>
      </c>
      <c r="G595">
        <v>1110</v>
      </c>
      <c r="H595">
        <v>7481</v>
      </c>
      <c r="I595">
        <v>43122004001</v>
      </c>
      <c r="J595">
        <v>8</v>
      </c>
      <c r="K595" t="s">
        <v>1561</v>
      </c>
      <c r="L595">
        <v>3126</v>
      </c>
      <c r="M595" t="s">
        <v>1550</v>
      </c>
      <c r="N595" t="s">
        <v>1551</v>
      </c>
      <c r="O595">
        <v>0</v>
      </c>
      <c r="P595" t="s">
        <v>1552</v>
      </c>
      <c r="Q595">
        <v>19901101</v>
      </c>
      <c r="R595">
        <v>891018481</v>
      </c>
    </row>
    <row r="596" spans="1:18">
      <c r="A596" t="s">
        <v>1546</v>
      </c>
      <c r="B596" t="s">
        <v>1593</v>
      </c>
      <c r="C596">
        <v>201210</v>
      </c>
      <c r="D596">
        <v>31</v>
      </c>
      <c r="E596" t="s">
        <v>1555</v>
      </c>
      <c r="F596">
        <v>3639</v>
      </c>
      <c r="G596">
        <v>1110</v>
      </c>
      <c r="H596">
        <v>11424</v>
      </c>
      <c r="I596">
        <v>43122005900</v>
      </c>
      <c r="J596">
        <v>8</v>
      </c>
      <c r="K596" t="s">
        <v>1561</v>
      </c>
      <c r="L596">
        <v>3126</v>
      </c>
      <c r="M596" t="s">
        <v>1550</v>
      </c>
      <c r="N596" t="s">
        <v>1551</v>
      </c>
      <c r="O596">
        <v>0</v>
      </c>
      <c r="P596" t="s">
        <v>1574</v>
      </c>
      <c r="Q596">
        <v>19860501</v>
      </c>
      <c r="R596">
        <v>891018481</v>
      </c>
    </row>
    <row r="597" spans="1:18">
      <c r="A597" t="s">
        <v>1546</v>
      </c>
      <c r="B597" t="s">
        <v>1595</v>
      </c>
      <c r="C597">
        <v>201210</v>
      </c>
      <c r="D597">
        <v>31</v>
      </c>
      <c r="E597" t="s">
        <v>1555</v>
      </c>
      <c r="F597">
        <v>2572</v>
      </c>
      <c r="G597">
        <v>104</v>
      </c>
      <c r="H597">
        <v>10229</v>
      </c>
      <c r="I597">
        <v>43122007100</v>
      </c>
      <c r="J597">
        <v>8</v>
      </c>
      <c r="K597" t="s">
        <v>1561</v>
      </c>
      <c r="L597">
        <v>3126</v>
      </c>
      <c r="M597" t="s">
        <v>1550</v>
      </c>
      <c r="N597" t="s">
        <v>1551</v>
      </c>
      <c r="O597">
        <v>0</v>
      </c>
      <c r="P597" t="s">
        <v>1574</v>
      </c>
      <c r="Q597">
        <v>19880401</v>
      </c>
      <c r="R597">
        <v>891018481</v>
      </c>
    </row>
    <row r="598" spans="1:18">
      <c r="A598" t="s">
        <v>1546</v>
      </c>
      <c r="B598" t="s">
        <v>1596</v>
      </c>
      <c r="C598">
        <v>201210</v>
      </c>
      <c r="D598">
        <v>31</v>
      </c>
      <c r="E598" t="s">
        <v>1555</v>
      </c>
      <c r="F598">
        <v>4987</v>
      </c>
      <c r="G598">
        <v>520</v>
      </c>
      <c r="H598">
        <v>8054</v>
      </c>
      <c r="I598">
        <v>43122007300</v>
      </c>
      <c r="J598">
        <v>8</v>
      </c>
      <c r="K598" t="s">
        <v>1549</v>
      </c>
      <c r="L598">
        <v>3126</v>
      </c>
      <c r="M598" t="s">
        <v>1550</v>
      </c>
      <c r="N598" t="s">
        <v>1551</v>
      </c>
      <c r="O598">
        <v>0</v>
      </c>
      <c r="P598" t="s">
        <v>1574</v>
      </c>
      <c r="Q598">
        <v>19860201</v>
      </c>
      <c r="R598">
        <v>891018481</v>
      </c>
    </row>
    <row r="599" spans="1:18">
      <c r="A599" t="s">
        <v>1546</v>
      </c>
      <c r="B599" t="s">
        <v>1597</v>
      </c>
      <c r="C599">
        <v>201210</v>
      </c>
      <c r="D599">
        <v>31</v>
      </c>
      <c r="E599" t="s">
        <v>1555</v>
      </c>
      <c r="F599">
        <v>3043</v>
      </c>
      <c r="G599">
        <v>278</v>
      </c>
      <c r="H599">
        <v>8580</v>
      </c>
      <c r="I599">
        <v>43122009200</v>
      </c>
      <c r="J599">
        <v>8</v>
      </c>
      <c r="K599" t="s">
        <v>1561</v>
      </c>
      <c r="L599">
        <v>3126</v>
      </c>
      <c r="M599" t="s">
        <v>1550</v>
      </c>
      <c r="N599" t="s">
        <v>1551</v>
      </c>
      <c r="O599">
        <v>0</v>
      </c>
      <c r="P599" t="s">
        <v>1552</v>
      </c>
      <c r="Q599">
        <v>19840901</v>
      </c>
      <c r="R599">
        <v>891018481</v>
      </c>
    </row>
    <row r="600" spans="1:18">
      <c r="A600" t="s">
        <v>1546</v>
      </c>
      <c r="B600" t="s">
        <v>1598</v>
      </c>
      <c r="C600">
        <v>201210</v>
      </c>
      <c r="D600">
        <v>31</v>
      </c>
      <c r="E600" t="s">
        <v>1555</v>
      </c>
      <c r="F600">
        <v>8546</v>
      </c>
      <c r="G600">
        <v>2373</v>
      </c>
      <c r="H600">
        <v>2902</v>
      </c>
      <c r="I600">
        <v>43122010400</v>
      </c>
      <c r="J600">
        <v>8</v>
      </c>
      <c r="K600" t="s">
        <v>1549</v>
      </c>
      <c r="L600">
        <v>3126</v>
      </c>
      <c r="M600" t="s">
        <v>1550</v>
      </c>
      <c r="N600" t="s">
        <v>1551</v>
      </c>
      <c r="O600">
        <v>0</v>
      </c>
      <c r="P600" t="s">
        <v>1552</v>
      </c>
      <c r="Q600">
        <v>19850301</v>
      </c>
      <c r="R600">
        <v>891018481</v>
      </c>
    </row>
    <row r="601" spans="1:18">
      <c r="A601" t="s">
        <v>1546</v>
      </c>
      <c r="B601" t="s">
        <v>1622</v>
      </c>
      <c r="C601">
        <v>201210</v>
      </c>
      <c r="D601">
        <v>31</v>
      </c>
      <c r="E601" t="s">
        <v>1555</v>
      </c>
      <c r="F601">
        <v>465</v>
      </c>
      <c r="G601">
        <v>129</v>
      </c>
      <c r="H601">
        <v>14717</v>
      </c>
      <c r="I601">
        <v>43122010700</v>
      </c>
      <c r="J601">
        <v>8</v>
      </c>
      <c r="K601" t="s">
        <v>1549</v>
      </c>
      <c r="L601">
        <v>3126</v>
      </c>
      <c r="M601" t="s">
        <v>1550</v>
      </c>
      <c r="N601" t="s">
        <v>1551</v>
      </c>
      <c r="O601">
        <v>0</v>
      </c>
      <c r="P601" t="s">
        <v>1574</v>
      </c>
      <c r="Q601">
        <v>19860701</v>
      </c>
      <c r="R601">
        <v>891018481</v>
      </c>
    </row>
    <row r="602" spans="1:18">
      <c r="A602" t="s">
        <v>1546</v>
      </c>
      <c r="B602" t="s">
        <v>1599</v>
      </c>
      <c r="C602">
        <v>201210</v>
      </c>
      <c r="D602">
        <v>31</v>
      </c>
      <c r="E602" t="s">
        <v>1555</v>
      </c>
      <c r="F602">
        <v>4470</v>
      </c>
      <c r="G602">
        <v>1241</v>
      </c>
      <c r="H602">
        <v>1202</v>
      </c>
      <c r="I602">
        <v>43122011300</v>
      </c>
      <c r="J602">
        <v>8</v>
      </c>
      <c r="K602" t="s">
        <v>1549</v>
      </c>
      <c r="L602">
        <v>3126</v>
      </c>
      <c r="M602" t="s">
        <v>1550</v>
      </c>
      <c r="N602" t="s">
        <v>1551</v>
      </c>
      <c r="O602">
        <v>0</v>
      </c>
      <c r="P602" t="s">
        <v>1552</v>
      </c>
      <c r="Q602">
        <v>19850501</v>
      </c>
      <c r="R602">
        <v>891018481</v>
      </c>
    </row>
    <row r="603" spans="1:18">
      <c r="A603" t="s">
        <v>1546</v>
      </c>
      <c r="B603" t="s">
        <v>1600</v>
      </c>
      <c r="C603">
        <v>201210</v>
      </c>
      <c r="D603">
        <v>31</v>
      </c>
      <c r="E603" t="s">
        <v>1555</v>
      </c>
      <c r="F603">
        <v>4023</v>
      </c>
      <c r="G603">
        <v>1117</v>
      </c>
      <c r="H603">
        <v>10349</v>
      </c>
      <c r="I603">
        <v>43122011200</v>
      </c>
      <c r="J603">
        <v>8</v>
      </c>
      <c r="K603" t="s">
        <v>1549</v>
      </c>
      <c r="L603">
        <v>3126</v>
      </c>
      <c r="M603" t="s">
        <v>1550</v>
      </c>
      <c r="N603" t="s">
        <v>1551</v>
      </c>
      <c r="O603">
        <v>0</v>
      </c>
      <c r="P603" t="s">
        <v>1552</v>
      </c>
      <c r="Q603">
        <v>19850501</v>
      </c>
      <c r="R603">
        <v>891018481</v>
      </c>
    </row>
    <row r="604" spans="1:18">
      <c r="A604" t="s">
        <v>1546</v>
      </c>
      <c r="B604" t="s">
        <v>1623</v>
      </c>
      <c r="C604">
        <v>201210</v>
      </c>
      <c r="D604">
        <v>31</v>
      </c>
      <c r="E604" t="s">
        <v>1555</v>
      </c>
      <c r="F604">
        <v>322</v>
      </c>
      <c r="G604">
        <v>89</v>
      </c>
      <c r="H604">
        <v>8561</v>
      </c>
      <c r="I604">
        <v>43122011600</v>
      </c>
      <c r="J604">
        <v>8</v>
      </c>
      <c r="K604" t="s">
        <v>1549</v>
      </c>
      <c r="L604">
        <v>3126</v>
      </c>
      <c r="M604" t="s">
        <v>1550</v>
      </c>
      <c r="N604" t="s">
        <v>1551</v>
      </c>
      <c r="O604">
        <v>0</v>
      </c>
      <c r="P604" t="s">
        <v>1552</v>
      </c>
      <c r="Q604">
        <v>19850701</v>
      </c>
      <c r="R604">
        <v>891018481</v>
      </c>
    </row>
    <row r="605" spans="1:18">
      <c r="A605" t="s">
        <v>1546</v>
      </c>
      <c r="B605" t="s">
        <v>1601</v>
      </c>
      <c r="C605">
        <v>201210</v>
      </c>
      <c r="D605">
        <v>31</v>
      </c>
      <c r="E605" t="s">
        <v>1555</v>
      </c>
      <c r="F605">
        <v>3361</v>
      </c>
      <c r="G605">
        <v>933</v>
      </c>
      <c r="H605">
        <v>4720</v>
      </c>
      <c r="I605">
        <v>43122011700</v>
      </c>
      <c r="J605">
        <v>8</v>
      </c>
      <c r="K605" t="s">
        <v>1549</v>
      </c>
      <c r="L605">
        <v>3126</v>
      </c>
      <c r="M605" t="s">
        <v>1550</v>
      </c>
      <c r="N605" t="s">
        <v>1551</v>
      </c>
      <c r="O605">
        <v>0</v>
      </c>
      <c r="P605" t="s">
        <v>1552</v>
      </c>
      <c r="Q605">
        <v>19860101</v>
      </c>
      <c r="R605">
        <v>891018481</v>
      </c>
    </row>
    <row r="606" spans="1:18">
      <c r="A606" t="s">
        <v>1546</v>
      </c>
      <c r="B606" t="s">
        <v>1602</v>
      </c>
      <c r="C606">
        <v>201210</v>
      </c>
      <c r="D606">
        <v>31</v>
      </c>
      <c r="E606" t="s">
        <v>1555</v>
      </c>
      <c r="F606">
        <v>3039</v>
      </c>
      <c r="G606">
        <v>844</v>
      </c>
      <c r="H606">
        <v>16711</v>
      </c>
      <c r="I606">
        <v>43122012500</v>
      </c>
      <c r="J606">
        <v>8</v>
      </c>
      <c r="K606" t="s">
        <v>1549</v>
      </c>
      <c r="L606">
        <v>3126</v>
      </c>
      <c r="M606" t="s">
        <v>1550</v>
      </c>
      <c r="N606" t="s">
        <v>1551</v>
      </c>
      <c r="O606">
        <v>0</v>
      </c>
      <c r="P606" t="s">
        <v>1552</v>
      </c>
      <c r="Q606">
        <v>19850901</v>
      </c>
      <c r="R606">
        <v>891018481</v>
      </c>
    </row>
    <row r="607" spans="1:18">
      <c r="A607" t="s">
        <v>1546</v>
      </c>
      <c r="B607" t="s">
        <v>1625</v>
      </c>
      <c r="C607">
        <v>201210</v>
      </c>
      <c r="D607">
        <v>31</v>
      </c>
      <c r="E607" t="s">
        <v>1555</v>
      </c>
      <c r="F607">
        <v>1913</v>
      </c>
      <c r="G607">
        <v>531</v>
      </c>
      <c r="H607">
        <v>19320</v>
      </c>
      <c r="I607">
        <v>43122012400</v>
      </c>
      <c r="J607">
        <v>8</v>
      </c>
      <c r="K607" t="s">
        <v>1549</v>
      </c>
      <c r="L607">
        <v>3126</v>
      </c>
      <c r="M607" t="s">
        <v>1550</v>
      </c>
      <c r="N607" t="s">
        <v>1551</v>
      </c>
      <c r="O607">
        <v>0</v>
      </c>
      <c r="P607" t="s">
        <v>1552</v>
      </c>
      <c r="Q607">
        <v>19880601</v>
      </c>
      <c r="R607">
        <v>891018481</v>
      </c>
    </row>
    <row r="608" spans="1:18">
      <c r="A608" t="s">
        <v>1546</v>
      </c>
      <c r="B608" t="s">
        <v>1626</v>
      </c>
      <c r="C608">
        <v>201210</v>
      </c>
      <c r="D608">
        <v>31</v>
      </c>
      <c r="E608" t="s">
        <v>1555</v>
      </c>
      <c r="F608">
        <v>286</v>
      </c>
      <c r="G608">
        <v>79</v>
      </c>
      <c r="H608">
        <v>11697</v>
      </c>
      <c r="I608">
        <v>43122012200</v>
      </c>
      <c r="J608">
        <v>8</v>
      </c>
      <c r="K608" t="s">
        <v>1549</v>
      </c>
      <c r="L608">
        <v>3126</v>
      </c>
      <c r="M608" t="s">
        <v>1550</v>
      </c>
      <c r="N608" t="s">
        <v>1551</v>
      </c>
      <c r="O608">
        <v>0</v>
      </c>
      <c r="P608" t="s">
        <v>1552</v>
      </c>
      <c r="Q608">
        <v>19850901</v>
      </c>
      <c r="R608">
        <v>891018481</v>
      </c>
    </row>
    <row r="609" spans="1:18">
      <c r="A609" t="s">
        <v>1546</v>
      </c>
      <c r="B609" t="s">
        <v>1603</v>
      </c>
      <c r="C609">
        <v>201210</v>
      </c>
      <c r="D609">
        <v>31</v>
      </c>
      <c r="E609" t="s">
        <v>1555</v>
      </c>
      <c r="F609">
        <v>2360</v>
      </c>
      <c r="G609">
        <v>655</v>
      </c>
      <c r="H609">
        <v>15362</v>
      </c>
      <c r="I609">
        <v>43122012800</v>
      </c>
      <c r="J609">
        <v>8</v>
      </c>
      <c r="K609" t="s">
        <v>1549</v>
      </c>
      <c r="L609">
        <v>3126</v>
      </c>
      <c r="M609" t="s">
        <v>1550</v>
      </c>
      <c r="N609" t="s">
        <v>1551</v>
      </c>
      <c r="O609">
        <v>0</v>
      </c>
      <c r="P609" t="s">
        <v>1552</v>
      </c>
      <c r="Q609">
        <v>19860201</v>
      </c>
      <c r="R609">
        <v>891018481</v>
      </c>
    </row>
    <row r="610" spans="1:18">
      <c r="A610" t="s">
        <v>1546</v>
      </c>
      <c r="B610" t="s">
        <v>1604</v>
      </c>
      <c r="C610">
        <v>201210</v>
      </c>
      <c r="D610">
        <v>31</v>
      </c>
      <c r="E610" t="s">
        <v>1555</v>
      </c>
      <c r="F610">
        <v>3218</v>
      </c>
      <c r="G610">
        <v>893</v>
      </c>
      <c r="H610">
        <v>17766</v>
      </c>
      <c r="I610">
        <v>43122013600</v>
      </c>
      <c r="J610">
        <v>8</v>
      </c>
      <c r="K610" t="s">
        <v>1549</v>
      </c>
      <c r="L610">
        <v>3126</v>
      </c>
      <c r="M610" t="s">
        <v>1550</v>
      </c>
      <c r="N610" t="s">
        <v>1551</v>
      </c>
      <c r="O610">
        <v>0</v>
      </c>
      <c r="P610" t="s">
        <v>1552</v>
      </c>
      <c r="Q610">
        <v>19860601</v>
      </c>
      <c r="R610">
        <v>891018481</v>
      </c>
    </row>
    <row r="611" spans="1:18">
      <c r="A611" t="s">
        <v>1546</v>
      </c>
      <c r="B611" t="s">
        <v>1605</v>
      </c>
      <c r="C611">
        <v>201210</v>
      </c>
      <c r="D611">
        <v>31</v>
      </c>
      <c r="E611" t="s">
        <v>1555</v>
      </c>
      <c r="F611">
        <v>3629</v>
      </c>
      <c r="G611">
        <v>1008</v>
      </c>
      <c r="H611">
        <v>7564</v>
      </c>
      <c r="I611">
        <v>43122013100</v>
      </c>
      <c r="J611">
        <v>8</v>
      </c>
      <c r="K611" t="s">
        <v>1549</v>
      </c>
      <c r="L611">
        <v>3126</v>
      </c>
      <c r="M611" t="s">
        <v>1550</v>
      </c>
      <c r="N611" t="s">
        <v>1551</v>
      </c>
      <c r="O611">
        <v>0</v>
      </c>
      <c r="P611" t="s">
        <v>1552</v>
      </c>
      <c r="Q611">
        <v>19860401</v>
      </c>
      <c r="R611">
        <v>891018481</v>
      </c>
    </row>
    <row r="612" spans="1:18">
      <c r="A612" t="s">
        <v>1546</v>
      </c>
      <c r="B612" t="s">
        <v>1606</v>
      </c>
      <c r="C612">
        <v>201210</v>
      </c>
      <c r="D612">
        <v>31</v>
      </c>
      <c r="E612" t="s">
        <v>1555</v>
      </c>
      <c r="F612">
        <v>4094</v>
      </c>
      <c r="G612">
        <v>1137</v>
      </c>
      <c r="H612">
        <v>3049</v>
      </c>
      <c r="I612">
        <v>43122013000</v>
      </c>
      <c r="J612">
        <v>8</v>
      </c>
      <c r="K612" t="s">
        <v>1549</v>
      </c>
      <c r="L612">
        <v>3126</v>
      </c>
      <c r="M612" t="s">
        <v>1550</v>
      </c>
      <c r="N612" t="s">
        <v>1551</v>
      </c>
      <c r="O612">
        <v>0</v>
      </c>
      <c r="P612" t="s">
        <v>1552</v>
      </c>
      <c r="Q612">
        <v>19860201</v>
      </c>
      <c r="R612">
        <v>891018481</v>
      </c>
    </row>
    <row r="613" spans="1:18">
      <c r="A613" t="s">
        <v>1546</v>
      </c>
      <c r="B613" t="s">
        <v>1617</v>
      </c>
      <c r="C613">
        <v>201210</v>
      </c>
      <c r="D613">
        <v>31</v>
      </c>
      <c r="E613" t="s">
        <v>1555</v>
      </c>
      <c r="F613">
        <v>2610</v>
      </c>
      <c r="G613">
        <v>725</v>
      </c>
      <c r="H613">
        <v>557</v>
      </c>
      <c r="I613">
        <v>43122014200</v>
      </c>
      <c r="J613">
        <v>8</v>
      </c>
      <c r="K613" t="s">
        <v>1549</v>
      </c>
      <c r="L613">
        <v>3126</v>
      </c>
      <c r="M613" t="s">
        <v>1550</v>
      </c>
      <c r="N613" t="s">
        <v>1551</v>
      </c>
      <c r="O613">
        <v>0</v>
      </c>
      <c r="P613" t="s">
        <v>1552</v>
      </c>
      <c r="Q613">
        <v>19861101</v>
      </c>
      <c r="R613">
        <v>891018481</v>
      </c>
    </row>
    <row r="614" spans="1:18">
      <c r="A614" t="s">
        <v>1546</v>
      </c>
      <c r="B614" t="s">
        <v>1620</v>
      </c>
      <c r="C614">
        <v>201210</v>
      </c>
      <c r="D614">
        <v>31</v>
      </c>
      <c r="E614" t="s">
        <v>1555</v>
      </c>
      <c r="F614">
        <v>2289</v>
      </c>
      <c r="G614">
        <v>635</v>
      </c>
      <c r="H614">
        <v>1290</v>
      </c>
      <c r="I614">
        <v>43122013201</v>
      </c>
      <c r="J614">
        <v>8</v>
      </c>
      <c r="K614" t="s">
        <v>1549</v>
      </c>
      <c r="L614">
        <v>3126</v>
      </c>
      <c r="M614" t="s">
        <v>1550</v>
      </c>
      <c r="N614" t="s">
        <v>1551</v>
      </c>
      <c r="O614">
        <v>0</v>
      </c>
      <c r="P614" t="s">
        <v>1552</v>
      </c>
      <c r="Q614">
        <v>19970731</v>
      </c>
      <c r="R614">
        <v>891018481</v>
      </c>
    </row>
    <row r="615" spans="1:18">
      <c r="A615" t="s">
        <v>1546</v>
      </c>
      <c r="B615" t="s">
        <v>1607</v>
      </c>
      <c r="C615">
        <v>201210</v>
      </c>
      <c r="D615">
        <v>31</v>
      </c>
      <c r="E615" t="s">
        <v>1555</v>
      </c>
      <c r="F615">
        <v>1985</v>
      </c>
      <c r="G615">
        <v>551</v>
      </c>
      <c r="H615">
        <v>5277</v>
      </c>
      <c r="I615">
        <v>43122014300</v>
      </c>
      <c r="J615">
        <v>8</v>
      </c>
      <c r="K615" t="s">
        <v>1549</v>
      </c>
      <c r="L615">
        <v>3126</v>
      </c>
      <c r="M615" t="s">
        <v>1550</v>
      </c>
      <c r="N615" t="s">
        <v>1551</v>
      </c>
      <c r="O615">
        <v>0</v>
      </c>
      <c r="P615" t="s">
        <v>1552</v>
      </c>
      <c r="Q615">
        <v>19861201</v>
      </c>
      <c r="R615">
        <v>891018481</v>
      </c>
    </row>
    <row r="616" spans="1:18">
      <c r="A616" t="s">
        <v>1546</v>
      </c>
      <c r="B616" t="s">
        <v>1627</v>
      </c>
      <c r="C616">
        <v>201210</v>
      </c>
      <c r="D616">
        <v>31</v>
      </c>
      <c r="E616" t="s">
        <v>1555</v>
      </c>
      <c r="F616">
        <v>3397</v>
      </c>
      <c r="G616">
        <v>943</v>
      </c>
      <c r="H616">
        <v>4544</v>
      </c>
      <c r="I616">
        <v>43122015400</v>
      </c>
      <c r="J616">
        <v>8</v>
      </c>
      <c r="K616" t="s">
        <v>1549</v>
      </c>
      <c r="L616">
        <v>3126</v>
      </c>
      <c r="M616" t="s">
        <v>1550</v>
      </c>
      <c r="N616" t="s">
        <v>1551</v>
      </c>
      <c r="O616">
        <v>0</v>
      </c>
      <c r="P616" t="s">
        <v>1552</v>
      </c>
      <c r="Q616">
        <v>19871101</v>
      </c>
      <c r="R616">
        <v>891018481</v>
      </c>
    </row>
    <row r="617" spans="1:18">
      <c r="A617" t="s">
        <v>1546</v>
      </c>
      <c r="B617" t="s">
        <v>1609</v>
      </c>
      <c r="C617">
        <v>201210</v>
      </c>
      <c r="D617">
        <v>31</v>
      </c>
      <c r="E617" t="s">
        <v>1555</v>
      </c>
      <c r="F617">
        <v>6633</v>
      </c>
      <c r="G617">
        <v>1842</v>
      </c>
      <c r="H617">
        <v>9264</v>
      </c>
      <c r="I617">
        <v>43122013800</v>
      </c>
      <c r="J617">
        <v>8</v>
      </c>
      <c r="K617" t="s">
        <v>1549</v>
      </c>
      <c r="L617">
        <v>3126</v>
      </c>
      <c r="M617" t="s">
        <v>1550</v>
      </c>
      <c r="N617" t="s">
        <v>1551</v>
      </c>
      <c r="O617">
        <v>0</v>
      </c>
      <c r="P617" t="s">
        <v>1552</v>
      </c>
      <c r="Q617">
        <v>19860901</v>
      </c>
      <c r="R617">
        <v>891018481</v>
      </c>
    </row>
    <row r="618" spans="1:18">
      <c r="A618" t="s">
        <v>1546</v>
      </c>
      <c r="B618" t="s">
        <v>1610</v>
      </c>
      <c r="C618">
        <v>201210</v>
      </c>
      <c r="D618">
        <v>11</v>
      </c>
      <c r="E618" t="s">
        <v>1555</v>
      </c>
      <c r="F618">
        <v>1383</v>
      </c>
      <c r="G618">
        <v>384</v>
      </c>
      <c r="H618">
        <v>5045</v>
      </c>
      <c r="I618">
        <v>43122014400</v>
      </c>
      <c r="J618">
        <v>8</v>
      </c>
      <c r="K618" t="s">
        <v>1549</v>
      </c>
      <c r="L618">
        <v>3126</v>
      </c>
      <c r="M618" t="s">
        <v>1550</v>
      </c>
      <c r="N618" t="s">
        <v>1551</v>
      </c>
      <c r="O618">
        <v>0</v>
      </c>
      <c r="P618" t="s">
        <v>1552</v>
      </c>
      <c r="Q618">
        <v>19870201</v>
      </c>
      <c r="R618">
        <v>891018481</v>
      </c>
    </row>
    <row r="619" spans="1:18">
      <c r="A619" t="s">
        <v>1546</v>
      </c>
      <c r="B619" t="s">
        <v>1611</v>
      </c>
      <c r="C619">
        <v>201210</v>
      </c>
      <c r="D619">
        <v>31</v>
      </c>
      <c r="E619" t="s">
        <v>1555</v>
      </c>
      <c r="F619">
        <v>2146</v>
      </c>
      <c r="G619">
        <v>596</v>
      </c>
      <c r="H619">
        <v>9557</v>
      </c>
      <c r="I619">
        <v>43122014000</v>
      </c>
      <c r="J619">
        <v>8</v>
      </c>
      <c r="K619" t="s">
        <v>1549</v>
      </c>
      <c r="L619">
        <v>3126</v>
      </c>
      <c r="M619" t="s">
        <v>1550</v>
      </c>
      <c r="N619" t="s">
        <v>1551</v>
      </c>
      <c r="O619">
        <v>0</v>
      </c>
      <c r="P619" t="s">
        <v>1552</v>
      </c>
      <c r="Q619">
        <v>19860901</v>
      </c>
      <c r="R619">
        <v>891018481</v>
      </c>
    </row>
    <row r="620" spans="1:18">
      <c r="A620" t="s">
        <v>1546</v>
      </c>
      <c r="B620" t="s">
        <v>1612</v>
      </c>
      <c r="C620">
        <v>201210</v>
      </c>
      <c r="D620">
        <v>31</v>
      </c>
      <c r="E620" t="s">
        <v>1555</v>
      </c>
      <c r="F620">
        <v>4220</v>
      </c>
      <c r="G620">
        <v>1171</v>
      </c>
      <c r="H620">
        <v>3870</v>
      </c>
      <c r="I620">
        <v>43122014500</v>
      </c>
      <c r="J620">
        <v>8</v>
      </c>
      <c r="K620" t="s">
        <v>1549</v>
      </c>
      <c r="L620">
        <v>3126</v>
      </c>
      <c r="M620" t="s">
        <v>1550</v>
      </c>
      <c r="N620" t="s">
        <v>1551</v>
      </c>
      <c r="O620">
        <v>0</v>
      </c>
      <c r="P620" t="s">
        <v>1552</v>
      </c>
      <c r="Q620">
        <v>19870601</v>
      </c>
      <c r="R620">
        <v>891018481</v>
      </c>
    </row>
    <row r="621" spans="1:18">
      <c r="A621" t="s">
        <v>1546</v>
      </c>
      <c r="B621" t="s">
        <v>1613</v>
      </c>
      <c r="C621">
        <v>201210</v>
      </c>
      <c r="D621">
        <v>31</v>
      </c>
      <c r="E621" t="s">
        <v>1555</v>
      </c>
      <c r="F621">
        <v>1949</v>
      </c>
      <c r="G621">
        <v>541</v>
      </c>
      <c r="H621">
        <v>0</v>
      </c>
      <c r="I621">
        <v>43122014900</v>
      </c>
      <c r="J621">
        <v>8</v>
      </c>
      <c r="K621" t="s">
        <v>1549</v>
      </c>
      <c r="L621">
        <v>3126</v>
      </c>
      <c r="M621" t="s">
        <v>1550</v>
      </c>
      <c r="N621" t="s">
        <v>1551</v>
      </c>
      <c r="O621">
        <v>0</v>
      </c>
      <c r="P621" t="s">
        <v>1552</v>
      </c>
      <c r="Q621">
        <v>19870301</v>
      </c>
      <c r="R621">
        <v>891018481</v>
      </c>
    </row>
    <row r="622" spans="1:18">
      <c r="A622" t="s">
        <v>1546</v>
      </c>
      <c r="B622" t="s">
        <v>1624</v>
      </c>
      <c r="C622">
        <v>201210</v>
      </c>
      <c r="D622">
        <v>31</v>
      </c>
      <c r="E622" t="s">
        <v>1555</v>
      </c>
      <c r="F622">
        <v>840</v>
      </c>
      <c r="G622">
        <v>233</v>
      </c>
      <c r="H622">
        <v>5218</v>
      </c>
      <c r="I622">
        <v>43122015100</v>
      </c>
      <c r="J622">
        <v>8</v>
      </c>
      <c r="K622" t="s">
        <v>1549</v>
      </c>
      <c r="L622">
        <v>3126</v>
      </c>
      <c r="M622" t="s">
        <v>1550</v>
      </c>
      <c r="N622" t="s">
        <v>1551</v>
      </c>
      <c r="O622">
        <v>0</v>
      </c>
      <c r="P622" t="s">
        <v>1552</v>
      </c>
      <c r="Q622">
        <v>19870501</v>
      </c>
      <c r="R622">
        <v>891018481</v>
      </c>
    </row>
    <row r="623" spans="1:18">
      <c r="A623" t="s">
        <v>1546</v>
      </c>
      <c r="B623" t="s">
        <v>1619</v>
      </c>
      <c r="C623">
        <v>201210</v>
      </c>
      <c r="D623">
        <v>31</v>
      </c>
      <c r="E623" t="s">
        <v>1555</v>
      </c>
      <c r="F623">
        <v>1234</v>
      </c>
      <c r="G623">
        <v>342</v>
      </c>
      <c r="H623">
        <v>14834</v>
      </c>
      <c r="I623">
        <v>43122015500</v>
      </c>
      <c r="J623">
        <v>8</v>
      </c>
      <c r="K623" t="s">
        <v>1549</v>
      </c>
      <c r="L623">
        <v>3126</v>
      </c>
      <c r="M623" t="s">
        <v>1550</v>
      </c>
      <c r="N623" t="s">
        <v>1551</v>
      </c>
      <c r="O623">
        <v>0</v>
      </c>
      <c r="P623" t="s">
        <v>1552</v>
      </c>
      <c r="Q623">
        <v>19871001</v>
      </c>
      <c r="R623">
        <v>891018481</v>
      </c>
    </row>
    <row r="624" spans="1:18">
      <c r="A624" t="s">
        <v>1546</v>
      </c>
      <c r="B624" t="s">
        <v>1614</v>
      </c>
      <c r="C624">
        <v>201210</v>
      </c>
      <c r="D624">
        <v>31</v>
      </c>
      <c r="E624" t="s">
        <v>1555</v>
      </c>
      <c r="F624">
        <v>1967</v>
      </c>
      <c r="G624">
        <v>546</v>
      </c>
      <c r="H624">
        <v>4984</v>
      </c>
      <c r="I624">
        <v>43122015600</v>
      </c>
      <c r="J624">
        <v>8</v>
      </c>
      <c r="K624" t="s">
        <v>1549</v>
      </c>
      <c r="L624">
        <v>3126</v>
      </c>
      <c r="M624" t="s">
        <v>1550</v>
      </c>
      <c r="N624" t="s">
        <v>1551</v>
      </c>
      <c r="O624">
        <v>0</v>
      </c>
      <c r="P624" t="s">
        <v>1552</v>
      </c>
      <c r="Q624">
        <v>19910801</v>
      </c>
      <c r="R624">
        <v>891018481</v>
      </c>
    </row>
    <row r="625" spans="1:18">
      <c r="A625" t="s">
        <v>1546</v>
      </c>
      <c r="B625" t="s">
        <v>1615</v>
      </c>
      <c r="C625">
        <v>201210</v>
      </c>
      <c r="D625">
        <v>31</v>
      </c>
      <c r="E625" t="s">
        <v>1555</v>
      </c>
      <c r="F625">
        <v>3075</v>
      </c>
      <c r="G625">
        <v>854</v>
      </c>
      <c r="H625">
        <v>8883</v>
      </c>
      <c r="I625">
        <v>43122016000</v>
      </c>
      <c r="J625">
        <v>8</v>
      </c>
      <c r="K625" t="s">
        <v>1561</v>
      </c>
      <c r="L625">
        <v>3126</v>
      </c>
      <c r="M625" t="s">
        <v>1550</v>
      </c>
      <c r="N625" t="s">
        <v>1551</v>
      </c>
      <c r="O625">
        <v>0</v>
      </c>
      <c r="P625" t="s">
        <v>1552</v>
      </c>
      <c r="Q625">
        <v>19940101</v>
      </c>
      <c r="R625">
        <v>891018481</v>
      </c>
    </row>
    <row r="626" spans="1:18">
      <c r="A626" t="s">
        <v>1546</v>
      </c>
      <c r="B626" t="s">
        <v>1621</v>
      </c>
      <c r="C626">
        <v>201210</v>
      </c>
      <c r="D626">
        <v>7</v>
      </c>
      <c r="E626" t="s">
        <v>1555</v>
      </c>
      <c r="F626">
        <v>178</v>
      </c>
      <c r="G626">
        <v>49</v>
      </c>
      <c r="H626">
        <v>3899</v>
      </c>
      <c r="I626">
        <v>43122016400</v>
      </c>
      <c r="J626">
        <v>8</v>
      </c>
      <c r="K626" t="s">
        <v>1549</v>
      </c>
      <c r="L626">
        <v>3126</v>
      </c>
      <c r="M626" t="s">
        <v>1550</v>
      </c>
      <c r="N626" t="s">
        <v>1551</v>
      </c>
      <c r="O626">
        <v>0</v>
      </c>
      <c r="P626" t="s">
        <v>1552</v>
      </c>
      <c r="Q626">
        <v>19960401</v>
      </c>
      <c r="R626">
        <v>891018481</v>
      </c>
    </row>
    <row r="627" spans="1:18">
      <c r="A627" t="s">
        <v>1546</v>
      </c>
      <c r="B627" t="s">
        <v>1616</v>
      </c>
      <c r="C627">
        <v>201210</v>
      </c>
      <c r="D627">
        <v>31</v>
      </c>
      <c r="E627" t="s">
        <v>1555</v>
      </c>
      <c r="F627">
        <v>733</v>
      </c>
      <c r="G627">
        <v>204</v>
      </c>
      <c r="H627">
        <v>12049</v>
      </c>
      <c r="I627">
        <v>43122016500</v>
      </c>
      <c r="J627">
        <v>8</v>
      </c>
      <c r="K627" t="s">
        <v>1549</v>
      </c>
      <c r="L627">
        <v>3126</v>
      </c>
      <c r="M627" t="s">
        <v>1550</v>
      </c>
      <c r="N627" t="s">
        <v>1551</v>
      </c>
      <c r="O627">
        <v>0</v>
      </c>
      <c r="P627" t="s">
        <v>1552</v>
      </c>
      <c r="Q627">
        <v>19960401</v>
      </c>
      <c r="R627">
        <v>891018481</v>
      </c>
    </row>
    <row r="628" spans="1:18">
      <c r="A628" t="s">
        <v>1546</v>
      </c>
      <c r="B628" t="s">
        <v>1628</v>
      </c>
      <c r="C628">
        <v>201210</v>
      </c>
      <c r="D628">
        <v>31</v>
      </c>
      <c r="E628" t="s">
        <v>1555</v>
      </c>
      <c r="F628">
        <v>1056</v>
      </c>
      <c r="G628">
        <v>294</v>
      </c>
      <c r="H628">
        <v>6451</v>
      </c>
      <c r="I628">
        <v>43122016601</v>
      </c>
      <c r="J628">
        <v>8</v>
      </c>
      <c r="K628" t="s">
        <v>1549</v>
      </c>
      <c r="L628">
        <v>3126</v>
      </c>
      <c r="M628" t="s">
        <v>1550</v>
      </c>
      <c r="N628" t="s">
        <v>1551</v>
      </c>
      <c r="O628">
        <v>0</v>
      </c>
      <c r="P628" t="s">
        <v>1552</v>
      </c>
      <c r="Q628">
        <v>19970703</v>
      </c>
      <c r="R628">
        <v>891018481</v>
      </c>
    </row>
    <row r="629" spans="1:18">
      <c r="A629" t="s">
        <v>1553</v>
      </c>
      <c r="B629" t="s">
        <v>1554</v>
      </c>
      <c r="C629">
        <v>201211</v>
      </c>
      <c r="D629">
        <v>29</v>
      </c>
      <c r="E629" t="s">
        <v>1555</v>
      </c>
      <c r="F629">
        <v>1621</v>
      </c>
      <c r="G629">
        <v>472</v>
      </c>
      <c r="H629">
        <v>156</v>
      </c>
      <c r="I629">
        <v>43122008700</v>
      </c>
      <c r="J629">
        <v>8</v>
      </c>
      <c r="K629" t="s">
        <v>1556</v>
      </c>
      <c r="L629">
        <v>2531</v>
      </c>
      <c r="M629" t="s">
        <v>1557</v>
      </c>
      <c r="N629" t="s">
        <v>1551</v>
      </c>
      <c r="O629">
        <v>0</v>
      </c>
      <c r="P629" t="s">
        <v>1552</v>
      </c>
      <c r="Q629">
        <v>19840101</v>
      </c>
      <c r="R629">
        <v>891018481</v>
      </c>
    </row>
    <row r="630" spans="1:18">
      <c r="A630" t="s">
        <v>1553</v>
      </c>
      <c r="B630" t="s">
        <v>1558</v>
      </c>
      <c r="C630">
        <v>201211</v>
      </c>
      <c r="D630">
        <v>29</v>
      </c>
      <c r="E630" t="s">
        <v>1555</v>
      </c>
      <c r="F630">
        <v>647</v>
      </c>
      <c r="G630">
        <v>188</v>
      </c>
      <c r="H630">
        <v>15</v>
      </c>
      <c r="I630">
        <v>43122008800</v>
      </c>
      <c r="J630">
        <v>8</v>
      </c>
      <c r="K630" t="s">
        <v>1556</v>
      </c>
      <c r="L630">
        <v>2531</v>
      </c>
      <c r="M630" t="s">
        <v>1557</v>
      </c>
      <c r="N630" t="s">
        <v>1551</v>
      </c>
      <c r="O630">
        <v>0</v>
      </c>
      <c r="P630" t="s">
        <v>1552</v>
      </c>
      <c r="Q630">
        <v>19840201</v>
      </c>
      <c r="R630">
        <v>891018481</v>
      </c>
    </row>
    <row r="631" spans="1:18">
      <c r="A631" t="s">
        <v>1553</v>
      </c>
      <c r="B631" t="s">
        <v>1559</v>
      </c>
      <c r="C631">
        <v>201211</v>
      </c>
      <c r="D631">
        <v>28</v>
      </c>
      <c r="E631" t="s">
        <v>1555</v>
      </c>
      <c r="F631">
        <v>1428</v>
      </c>
      <c r="G631">
        <v>415</v>
      </c>
      <c r="H631">
        <v>615</v>
      </c>
      <c r="I631">
        <v>43122009000</v>
      </c>
      <c r="J631">
        <v>8</v>
      </c>
      <c r="K631" t="s">
        <v>1556</v>
      </c>
      <c r="L631">
        <v>2531</v>
      </c>
      <c r="M631" t="s">
        <v>1557</v>
      </c>
      <c r="N631" t="s">
        <v>1551</v>
      </c>
      <c r="O631">
        <v>0</v>
      </c>
      <c r="P631" t="s">
        <v>1552</v>
      </c>
      <c r="Q631">
        <v>19840301</v>
      </c>
      <c r="R631">
        <v>891018481</v>
      </c>
    </row>
    <row r="632" spans="1:18">
      <c r="A632" t="s">
        <v>1553</v>
      </c>
      <c r="B632" t="s">
        <v>1560</v>
      </c>
      <c r="C632">
        <v>201211</v>
      </c>
      <c r="D632">
        <v>29</v>
      </c>
      <c r="E632" t="s">
        <v>1555</v>
      </c>
      <c r="F632">
        <v>475</v>
      </c>
      <c r="G632">
        <v>138</v>
      </c>
      <c r="H632">
        <v>7103</v>
      </c>
      <c r="I632">
        <v>43122009100</v>
      </c>
      <c r="J632">
        <v>8</v>
      </c>
      <c r="K632" t="s">
        <v>1561</v>
      </c>
      <c r="L632">
        <v>2531</v>
      </c>
      <c r="M632" t="s">
        <v>1557</v>
      </c>
      <c r="N632" t="s">
        <v>1551</v>
      </c>
      <c r="O632">
        <v>0</v>
      </c>
      <c r="P632" t="s">
        <v>1552</v>
      </c>
      <c r="Q632">
        <v>19840401</v>
      </c>
      <c r="R632">
        <v>891018481</v>
      </c>
    </row>
    <row r="633" spans="1:18">
      <c r="A633" t="s">
        <v>1553</v>
      </c>
      <c r="B633" t="s">
        <v>1562</v>
      </c>
      <c r="C633">
        <v>201211</v>
      </c>
      <c r="D633">
        <v>29</v>
      </c>
      <c r="E633" t="s">
        <v>1555</v>
      </c>
      <c r="F633">
        <v>1421</v>
      </c>
      <c r="G633">
        <v>413</v>
      </c>
      <c r="H633">
        <v>9959</v>
      </c>
      <c r="I633">
        <v>43122009300</v>
      </c>
      <c r="J633">
        <v>8</v>
      </c>
      <c r="K633" t="s">
        <v>1561</v>
      </c>
      <c r="L633">
        <v>2531</v>
      </c>
      <c r="M633" t="s">
        <v>1557</v>
      </c>
      <c r="N633" t="s">
        <v>1551</v>
      </c>
      <c r="O633">
        <v>0</v>
      </c>
      <c r="P633" t="s">
        <v>1552</v>
      </c>
      <c r="Q633">
        <v>19840701</v>
      </c>
      <c r="R633">
        <v>891018481</v>
      </c>
    </row>
    <row r="634" spans="1:18">
      <c r="A634" t="s">
        <v>1553</v>
      </c>
      <c r="B634" t="s">
        <v>1618</v>
      </c>
      <c r="C634">
        <v>201211</v>
      </c>
      <c r="D634">
        <v>29</v>
      </c>
      <c r="E634" t="s">
        <v>1555</v>
      </c>
      <c r="F634">
        <v>554</v>
      </c>
      <c r="G634">
        <v>161</v>
      </c>
      <c r="H634">
        <v>1089</v>
      </c>
      <c r="I634">
        <v>43122009500</v>
      </c>
      <c r="J634">
        <v>8</v>
      </c>
      <c r="K634" t="s">
        <v>1561</v>
      </c>
      <c r="L634">
        <v>2531</v>
      </c>
      <c r="M634" t="s">
        <v>1557</v>
      </c>
      <c r="N634" t="s">
        <v>1551</v>
      </c>
      <c r="O634">
        <v>0</v>
      </c>
      <c r="P634" t="s">
        <v>1552</v>
      </c>
      <c r="Q634">
        <v>19840801</v>
      </c>
      <c r="R634">
        <v>891018481</v>
      </c>
    </row>
    <row r="635" spans="1:18">
      <c r="A635" t="s">
        <v>1553</v>
      </c>
      <c r="B635" t="s">
        <v>1563</v>
      </c>
      <c r="C635">
        <v>201211</v>
      </c>
      <c r="D635">
        <v>29</v>
      </c>
      <c r="E635" t="s">
        <v>1555</v>
      </c>
      <c r="F635">
        <v>597</v>
      </c>
      <c r="G635">
        <v>174</v>
      </c>
      <c r="H635">
        <v>61</v>
      </c>
      <c r="I635">
        <v>43122009700</v>
      </c>
      <c r="J635">
        <v>8</v>
      </c>
      <c r="K635" t="s">
        <v>1561</v>
      </c>
      <c r="L635">
        <v>2531</v>
      </c>
      <c r="M635" t="s">
        <v>1557</v>
      </c>
      <c r="N635" t="s">
        <v>1551</v>
      </c>
      <c r="O635">
        <v>0</v>
      </c>
      <c r="P635" t="s">
        <v>1552</v>
      </c>
      <c r="Q635">
        <v>19840901</v>
      </c>
      <c r="R635">
        <v>891018481</v>
      </c>
    </row>
    <row r="636" spans="1:18">
      <c r="A636" t="s">
        <v>1553</v>
      </c>
      <c r="B636" t="s">
        <v>1564</v>
      </c>
      <c r="C636">
        <v>201211</v>
      </c>
      <c r="D636">
        <v>29</v>
      </c>
      <c r="E636" t="s">
        <v>1555</v>
      </c>
      <c r="F636">
        <v>1287</v>
      </c>
      <c r="G636">
        <v>374</v>
      </c>
      <c r="H636">
        <v>175</v>
      </c>
      <c r="I636">
        <v>43122009800</v>
      </c>
      <c r="J636">
        <v>8</v>
      </c>
      <c r="K636" t="s">
        <v>1561</v>
      </c>
      <c r="L636">
        <v>2531</v>
      </c>
      <c r="M636" t="s">
        <v>1557</v>
      </c>
      <c r="N636" t="s">
        <v>1551</v>
      </c>
      <c r="O636">
        <v>0</v>
      </c>
      <c r="P636" t="s">
        <v>1552</v>
      </c>
      <c r="Q636">
        <v>19840901</v>
      </c>
      <c r="R636">
        <v>891018481</v>
      </c>
    </row>
    <row r="637" spans="1:18">
      <c r="A637" t="s">
        <v>1553</v>
      </c>
      <c r="B637" t="s">
        <v>1565</v>
      </c>
      <c r="C637">
        <v>201211</v>
      </c>
      <c r="D637">
        <v>29</v>
      </c>
      <c r="E637" t="s">
        <v>1555</v>
      </c>
      <c r="F637">
        <v>88</v>
      </c>
      <c r="G637">
        <v>26</v>
      </c>
      <c r="H637">
        <v>146</v>
      </c>
      <c r="I637">
        <v>43122010000</v>
      </c>
      <c r="J637">
        <v>8</v>
      </c>
      <c r="K637" t="s">
        <v>1556</v>
      </c>
      <c r="L637">
        <v>2531</v>
      </c>
      <c r="M637" t="s">
        <v>1557</v>
      </c>
      <c r="N637" t="s">
        <v>1551</v>
      </c>
      <c r="O637">
        <v>0</v>
      </c>
      <c r="P637" t="s">
        <v>1552</v>
      </c>
      <c r="Q637">
        <v>19841001</v>
      </c>
      <c r="R637">
        <v>891018481</v>
      </c>
    </row>
    <row r="638" spans="1:18">
      <c r="A638" t="s">
        <v>1553</v>
      </c>
      <c r="B638" t="s">
        <v>1566</v>
      </c>
      <c r="C638">
        <v>201211</v>
      </c>
      <c r="D638">
        <v>29</v>
      </c>
      <c r="E638" t="s">
        <v>1555</v>
      </c>
      <c r="F638">
        <v>1458</v>
      </c>
      <c r="G638">
        <v>424</v>
      </c>
      <c r="H638">
        <v>21</v>
      </c>
      <c r="I638">
        <v>43122010200</v>
      </c>
      <c r="J638">
        <v>8</v>
      </c>
      <c r="K638" t="s">
        <v>1561</v>
      </c>
      <c r="L638">
        <v>2531</v>
      </c>
      <c r="M638" t="s">
        <v>1557</v>
      </c>
      <c r="N638" t="s">
        <v>1551</v>
      </c>
      <c r="O638">
        <v>0</v>
      </c>
      <c r="P638" t="s">
        <v>1552</v>
      </c>
      <c r="Q638">
        <v>19841201</v>
      </c>
      <c r="R638">
        <v>891018481</v>
      </c>
    </row>
    <row r="639" spans="1:18">
      <c r="A639" t="s">
        <v>1553</v>
      </c>
      <c r="B639" t="s">
        <v>1567</v>
      </c>
      <c r="C639">
        <v>201211</v>
      </c>
      <c r="D639">
        <v>29</v>
      </c>
      <c r="E639" t="s">
        <v>1555</v>
      </c>
      <c r="F639">
        <v>911</v>
      </c>
      <c r="G639">
        <v>265</v>
      </c>
      <c r="H639">
        <v>17</v>
      </c>
      <c r="I639">
        <v>43122010500</v>
      </c>
      <c r="J639">
        <v>8</v>
      </c>
      <c r="K639" t="s">
        <v>1561</v>
      </c>
      <c r="L639">
        <v>2531</v>
      </c>
      <c r="M639" t="s">
        <v>1557</v>
      </c>
      <c r="N639" t="s">
        <v>1551</v>
      </c>
      <c r="O639">
        <v>0</v>
      </c>
      <c r="P639" t="s">
        <v>1552</v>
      </c>
      <c r="Q639">
        <v>19850201</v>
      </c>
      <c r="R639">
        <v>891018481</v>
      </c>
    </row>
    <row r="640" spans="1:18">
      <c r="A640" t="s">
        <v>1553</v>
      </c>
      <c r="B640" t="s">
        <v>1568</v>
      </c>
      <c r="C640">
        <v>201211</v>
      </c>
      <c r="D640">
        <v>29</v>
      </c>
      <c r="E640" t="s">
        <v>1555</v>
      </c>
      <c r="F640">
        <v>740</v>
      </c>
      <c r="G640">
        <v>215</v>
      </c>
      <c r="H640">
        <v>52</v>
      </c>
      <c r="I640">
        <v>43122011400</v>
      </c>
      <c r="J640">
        <v>8</v>
      </c>
      <c r="K640" t="s">
        <v>1556</v>
      </c>
      <c r="L640">
        <v>2531</v>
      </c>
      <c r="M640" t="s">
        <v>1557</v>
      </c>
      <c r="N640" t="s">
        <v>1551</v>
      </c>
      <c r="O640">
        <v>0</v>
      </c>
      <c r="P640" t="s">
        <v>1552</v>
      </c>
      <c r="Q640">
        <v>19850401</v>
      </c>
      <c r="R640">
        <v>891018481</v>
      </c>
    </row>
    <row r="641" spans="1:18">
      <c r="A641" t="s">
        <v>1553</v>
      </c>
      <c r="B641" t="s">
        <v>1569</v>
      </c>
      <c r="C641">
        <v>201211</v>
      </c>
      <c r="D641">
        <v>29</v>
      </c>
      <c r="E641" t="s">
        <v>1555</v>
      </c>
      <c r="F641">
        <v>342</v>
      </c>
      <c r="G641">
        <v>100</v>
      </c>
      <c r="H641">
        <v>7</v>
      </c>
      <c r="I641">
        <v>43122011500</v>
      </c>
      <c r="J641">
        <v>8</v>
      </c>
      <c r="K641" t="s">
        <v>1561</v>
      </c>
      <c r="L641">
        <v>2531</v>
      </c>
      <c r="M641" t="s">
        <v>1557</v>
      </c>
      <c r="N641" t="s">
        <v>1551</v>
      </c>
      <c r="O641">
        <v>0</v>
      </c>
      <c r="P641" t="s">
        <v>1552</v>
      </c>
      <c r="Q641">
        <v>19850501</v>
      </c>
      <c r="R641">
        <v>891018481</v>
      </c>
    </row>
    <row r="642" spans="1:18">
      <c r="A642" t="s">
        <v>1553</v>
      </c>
      <c r="B642" t="s">
        <v>1570</v>
      </c>
      <c r="C642">
        <v>201211</v>
      </c>
      <c r="D642">
        <v>28</v>
      </c>
      <c r="E642" t="s">
        <v>1555</v>
      </c>
      <c r="F642">
        <v>1495</v>
      </c>
      <c r="G642">
        <v>434</v>
      </c>
      <c r="H642">
        <v>316</v>
      </c>
      <c r="I642">
        <v>43122011800</v>
      </c>
      <c r="J642">
        <v>8</v>
      </c>
      <c r="K642" t="s">
        <v>1556</v>
      </c>
      <c r="L642">
        <v>2531</v>
      </c>
      <c r="M642" t="s">
        <v>1557</v>
      </c>
      <c r="N642" t="s">
        <v>1551</v>
      </c>
      <c r="O642">
        <v>0</v>
      </c>
      <c r="P642" t="s">
        <v>1552</v>
      </c>
      <c r="Q642">
        <v>19850701</v>
      </c>
      <c r="R642">
        <v>891018481</v>
      </c>
    </row>
    <row r="643" spans="1:18">
      <c r="A643" t="s">
        <v>1553</v>
      </c>
      <c r="B643" t="s">
        <v>1571</v>
      </c>
      <c r="C643">
        <v>201211</v>
      </c>
      <c r="D643">
        <v>29</v>
      </c>
      <c r="E643" t="s">
        <v>1555</v>
      </c>
      <c r="F643">
        <v>397</v>
      </c>
      <c r="G643">
        <v>115</v>
      </c>
      <c r="H643">
        <v>17472</v>
      </c>
      <c r="I643">
        <v>43122012300</v>
      </c>
      <c r="J643">
        <v>8</v>
      </c>
      <c r="K643" t="s">
        <v>1561</v>
      </c>
      <c r="L643">
        <v>2531</v>
      </c>
      <c r="M643" t="s">
        <v>1557</v>
      </c>
      <c r="N643" t="s">
        <v>1551</v>
      </c>
      <c r="O643">
        <v>0</v>
      </c>
      <c r="P643" t="s">
        <v>1552</v>
      </c>
      <c r="Q643">
        <v>19850801</v>
      </c>
      <c r="R643">
        <v>891018481</v>
      </c>
    </row>
    <row r="644" spans="1:18">
      <c r="A644" t="s">
        <v>1572</v>
      </c>
      <c r="B644" t="s">
        <v>1573</v>
      </c>
      <c r="C644">
        <v>201211</v>
      </c>
      <c r="D644">
        <v>30</v>
      </c>
      <c r="E644" t="s">
        <v>1555</v>
      </c>
      <c r="F644">
        <v>3124</v>
      </c>
      <c r="G644">
        <v>1332</v>
      </c>
      <c r="H644">
        <v>21934</v>
      </c>
      <c r="I644">
        <v>43122002500</v>
      </c>
      <c r="J644">
        <v>8</v>
      </c>
      <c r="K644" t="s">
        <v>1561</v>
      </c>
      <c r="L644">
        <v>3126</v>
      </c>
      <c r="M644" t="s">
        <v>1550</v>
      </c>
      <c r="N644" t="s">
        <v>1551</v>
      </c>
      <c r="O644">
        <v>0</v>
      </c>
      <c r="P644" t="s">
        <v>1574</v>
      </c>
      <c r="Q644">
        <v>19840101</v>
      </c>
      <c r="R644">
        <v>891018481</v>
      </c>
    </row>
    <row r="645" spans="1:18">
      <c r="A645" t="s">
        <v>1572</v>
      </c>
      <c r="B645" t="s">
        <v>1575</v>
      </c>
      <c r="C645">
        <v>201211</v>
      </c>
      <c r="D645">
        <v>30</v>
      </c>
      <c r="E645" t="s">
        <v>1555</v>
      </c>
      <c r="F645">
        <v>1759</v>
      </c>
      <c r="G645">
        <v>1090</v>
      </c>
      <c r="H645">
        <v>10620</v>
      </c>
      <c r="I645">
        <v>43122004100</v>
      </c>
      <c r="J645">
        <v>8</v>
      </c>
      <c r="K645" t="s">
        <v>1561</v>
      </c>
      <c r="L645">
        <v>3126</v>
      </c>
      <c r="M645" t="s">
        <v>1550</v>
      </c>
      <c r="N645" t="s">
        <v>1551</v>
      </c>
      <c r="O645">
        <v>0</v>
      </c>
      <c r="P645" t="s">
        <v>1552</v>
      </c>
      <c r="Q645">
        <v>19810901</v>
      </c>
      <c r="R645">
        <v>891018481</v>
      </c>
    </row>
    <row r="646" spans="1:18">
      <c r="A646" t="s">
        <v>1572</v>
      </c>
      <c r="B646" t="s">
        <v>1576</v>
      </c>
      <c r="C646">
        <v>201211</v>
      </c>
      <c r="D646">
        <v>30</v>
      </c>
      <c r="E646" t="s">
        <v>1555</v>
      </c>
      <c r="F646">
        <v>667</v>
      </c>
      <c r="G646">
        <v>696</v>
      </c>
      <c r="H646">
        <v>3204</v>
      </c>
      <c r="I646">
        <v>43122003900</v>
      </c>
      <c r="J646">
        <v>8</v>
      </c>
      <c r="K646" t="s">
        <v>1561</v>
      </c>
      <c r="L646">
        <v>3126</v>
      </c>
      <c r="M646" t="s">
        <v>1550</v>
      </c>
      <c r="N646" t="s">
        <v>1551</v>
      </c>
      <c r="O646">
        <v>0</v>
      </c>
      <c r="P646" t="s">
        <v>1552</v>
      </c>
      <c r="Q646">
        <v>19820401</v>
      </c>
      <c r="R646">
        <v>891018481</v>
      </c>
    </row>
    <row r="647" spans="1:18">
      <c r="A647" t="s">
        <v>1572</v>
      </c>
      <c r="B647" t="s">
        <v>1577</v>
      </c>
      <c r="C647">
        <v>201211</v>
      </c>
      <c r="D647">
        <v>30</v>
      </c>
      <c r="E647" t="s">
        <v>1555</v>
      </c>
      <c r="F647">
        <v>1486</v>
      </c>
      <c r="G647">
        <v>696</v>
      </c>
      <c r="H647">
        <v>3181</v>
      </c>
      <c r="I647">
        <v>43122004400</v>
      </c>
      <c r="J647">
        <v>8</v>
      </c>
      <c r="K647" t="s">
        <v>1561</v>
      </c>
      <c r="L647">
        <v>3126</v>
      </c>
      <c r="M647" t="s">
        <v>1550</v>
      </c>
      <c r="N647" t="s">
        <v>1551</v>
      </c>
      <c r="O647">
        <v>0</v>
      </c>
      <c r="P647" t="s">
        <v>1552</v>
      </c>
      <c r="Q647">
        <v>19810801</v>
      </c>
      <c r="R647">
        <v>891018481</v>
      </c>
    </row>
    <row r="648" spans="1:18">
      <c r="A648" t="s">
        <v>1572</v>
      </c>
      <c r="B648" t="s">
        <v>1578</v>
      </c>
      <c r="C648">
        <v>201211</v>
      </c>
      <c r="D648">
        <v>30</v>
      </c>
      <c r="E648" t="s">
        <v>1555</v>
      </c>
      <c r="F648">
        <v>1122</v>
      </c>
      <c r="G648">
        <v>726</v>
      </c>
      <c r="H648">
        <v>2823</v>
      </c>
      <c r="I648">
        <v>43122004700</v>
      </c>
      <c r="J648">
        <v>8</v>
      </c>
      <c r="K648" t="s">
        <v>1561</v>
      </c>
      <c r="L648">
        <v>3126</v>
      </c>
      <c r="M648" t="s">
        <v>1550</v>
      </c>
      <c r="N648" t="s">
        <v>1551</v>
      </c>
      <c r="O648">
        <v>0</v>
      </c>
      <c r="P648" t="s">
        <v>1552</v>
      </c>
      <c r="Q648">
        <v>19820901</v>
      </c>
      <c r="R648">
        <v>891018481</v>
      </c>
    </row>
    <row r="649" spans="1:18">
      <c r="A649" t="s">
        <v>1572</v>
      </c>
      <c r="B649" t="s">
        <v>1579</v>
      </c>
      <c r="C649">
        <v>201211</v>
      </c>
      <c r="D649">
        <v>30</v>
      </c>
      <c r="E649" t="s">
        <v>1555</v>
      </c>
      <c r="F649">
        <v>3700</v>
      </c>
      <c r="G649">
        <v>666</v>
      </c>
      <c r="H649">
        <v>9208</v>
      </c>
      <c r="I649">
        <v>43122004800</v>
      </c>
      <c r="J649">
        <v>8</v>
      </c>
      <c r="K649" t="s">
        <v>1561</v>
      </c>
      <c r="L649">
        <v>3126</v>
      </c>
      <c r="M649" t="s">
        <v>1550</v>
      </c>
      <c r="N649" t="s">
        <v>1551</v>
      </c>
      <c r="O649">
        <v>0</v>
      </c>
      <c r="P649" t="s">
        <v>1552</v>
      </c>
      <c r="Q649">
        <v>19810701</v>
      </c>
      <c r="R649">
        <v>891018481</v>
      </c>
    </row>
    <row r="650" spans="1:18">
      <c r="A650" t="s">
        <v>1572</v>
      </c>
      <c r="B650" t="s">
        <v>1581</v>
      </c>
      <c r="C650">
        <v>201211</v>
      </c>
      <c r="D650">
        <v>30</v>
      </c>
      <c r="E650" t="s">
        <v>1555</v>
      </c>
      <c r="F650">
        <v>1243</v>
      </c>
      <c r="G650">
        <v>696</v>
      </c>
      <c r="H650">
        <v>3450</v>
      </c>
      <c r="I650">
        <v>43122004900</v>
      </c>
      <c r="J650">
        <v>8</v>
      </c>
      <c r="K650" t="s">
        <v>1561</v>
      </c>
      <c r="L650">
        <v>3126</v>
      </c>
      <c r="M650" t="s">
        <v>1550</v>
      </c>
      <c r="N650" t="s">
        <v>1551</v>
      </c>
      <c r="O650">
        <v>0</v>
      </c>
      <c r="P650" t="s">
        <v>1552</v>
      </c>
      <c r="Q650">
        <v>19820901</v>
      </c>
      <c r="R650">
        <v>891018481</v>
      </c>
    </row>
    <row r="651" spans="1:18">
      <c r="A651" t="s">
        <v>1572</v>
      </c>
      <c r="B651" t="s">
        <v>1582</v>
      </c>
      <c r="C651">
        <v>201211</v>
      </c>
      <c r="D651">
        <v>30</v>
      </c>
      <c r="E651" t="s">
        <v>1555</v>
      </c>
      <c r="F651">
        <v>546</v>
      </c>
      <c r="G651">
        <v>151</v>
      </c>
      <c r="H651">
        <v>0</v>
      </c>
      <c r="I651">
        <v>43122005600</v>
      </c>
      <c r="J651">
        <v>8</v>
      </c>
      <c r="K651" t="s">
        <v>1561</v>
      </c>
      <c r="L651">
        <v>3126</v>
      </c>
      <c r="M651" t="s">
        <v>1550</v>
      </c>
      <c r="N651" t="s">
        <v>1551</v>
      </c>
      <c r="O651">
        <v>0</v>
      </c>
      <c r="P651" t="s">
        <v>1552</v>
      </c>
      <c r="Q651">
        <v>19820201</v>
      </c>
      <c r="R651">
        <v>891018481</v>
      </c>
    </row>
    <row r="652" spans="1:18">
      <c r="A652" t="s">
        <v>1572</v>
      </c>
      <c r="B652" t="s">
        <v>1583</v>
      </c>
      <c r="C652">
        <v>201211</v>
      </c>
      <c r="D652">
        <v>30</v>
      </c>
      <c r="E652" t="s">
        <v>1555</v>
      </c>
      <c r="F652">
        <v>425</v>
      </c>
      <c r="G652">
        <v>515</v>
      </c>
      <c r="H652">
        <v>784</v>
      </c>
      <c r="I652">
        <v>43122008201</v>
      </c>
      <c r="J652">
        <v>8</v>
      </c>
      <c r="K652" t="s">
        <v>1561</v>
      </c>
      <c r="L652">
        <v>3126</v>
      </c>
      <c r="M652" t="s">
        <v>1550</v>
      </c>
      <c r="N652" t="s">
        <v>1551</v>
      </c>
      <c r="O652">
        <v>0</v>
      </c>
      <c r="P652" t="s">
        <v>1552</v>
      </c>
      <c r="Q652">
        <v>19970201</v>
      </c>
      <c r="R652">
        <v>891018481</v>
      </c>
    </row>
    <row r="653" spans="1:18">
      <c r="A653" t="s">
        <v>1572</v>
      </c>
      <c r="B653" t="s">
        <v>1584</v>
      </c>
      <c r="C653">
        <v>201211</v>
      </c>
      <c r="D653">
        <v>30</v>
      </c>
      <c r="E653" t="s">
        <v>1555</v>
      </c>
      <c r="F653">
        <v>2214</v>
      </c>
      <c r="G653">
        <v>151</v>
      </c>
      <c r="H653">
        <v>1860</v>
      </c>
      <c r="I653">
        <v>43122006900</v>
      </c>
      <c r="J653">
        <v>8</v>
      </c>
      <c r="K653" t="s">
        <v>1585</v>
      </c>
      <c r="L653">
        <v>3126</v>
      </c>
      <c r="M653" t="s">
        <v>1550</v>
      </c>
      <c r="N653" t="s">
        <v>1551</v>
      </c>
      <c r="O653">
        <v>0</v>
      </c>
      <c r="P653" t="s">
        <v>1552</v>
      </c>
      <c r="Q653">
        <v>19820801</v>
      </c>
      <c r="R653">
        <v>891018481</v>
      </c>
    </row>
    <row r="654" spans="1:18">
      <c r="A654" t="s">
        <v>1572</v>
      </c>
      <c r="B654" t="s">
        <v>1586</v>
      </c>
      <c r="C654">
        <v>201211</v>
      </c>
      <c r="D654">
        <v>30</v>
      </c>
      <c r="E654" t="s">
        <v>1555</v>
      </c>
      <c r="F654">
        <v>788</v>
      </c>
      <c r="G654">
        <v>272</v>
      </c>
      <c r="H654">
        <v>18618</v>
      </c>
      <c r="I654">
        <v>43122008300</v>
      </c>
      <c r="J654">
        <v>8</v>
      </c>
      <c r="K654" t="s">
        <v>1561</v>
      </c>
      <c r="L654">
        <v>3126</v>
      </c>
      <c r="M654" t="s">
        <v>1550</v>
      </c>
      <c r="N654" t="s">
        <v>1551</v>
      </c>
      <c r="O654">
        <v>0</v>
      </c>
      <c r="P654" t="s">
        <v>1552</v>
      </c>
      <c r="Q654">
        <v>19840201</v>
      </c>
      <c r="R654">
        <v>891018481</v>
      </c>
    </row>
    <row r="655" spans="1:18">
      <c r="A655" t="s">
        <v>1572</v>
      </c>
      <c r="B655" t="s">
        <v>1587</v>
      </c>
      <c r="C655">
        <v>201211</v>
      </c>
      <c r="D655">
        <v>30</v>
      </c>
      <c r="E655" t="s">
        <v>1555</v>
      </c>
      <c r="F655">
        <v>1122</v>
      </c>
      <c r="G655">
        <v>1271</v>
      </c>
      <c r="H655">
        <v>4996</v>
      </c>
      <c r="I655">
        <v>43122007400</v>
      </c>
      <c r="J655">
        <v>8</v>
      </c>
      <c r="K655" t="s">
        <v>1561</v>
      </c>
      <c r="L655">
        <v>3126</v>
      </c>
      <c r="M655" t="s">
        <v>1550</v>
      </c>
      <c r="N655" t="s">
        <v>1551</v>
      </c>
      <c r="O655">
        <v>0</v>
      </c>
      <c r="P655" t="s">
        <v>1574</v>
      </c>
      <c r="Q655">
        <v>19880701</v>
      </c>
      <c r="R655">
        <v>891018481</v>
      </c>
    </row>
    <row r="656" spans="1:18">
      <c r="A656" t="s">
        <v>1572</v>
      </c>
      <c r="B656" t="s">
        <v>1588</v>
      </c>
      <c r="C656">
        <v>201211</v>
      </c>
      <c r="D656">
        <v>30</v>
      </c>
      <c r="E656" t="s">
        <v>1555</v>
      </c>
      <c r="F656">
        <v>2760</v>
      </c>
      <c r="G656">
        <v>454</v>
      </c>
      <c r="H656">
        <v>39724</v>
      </c>
      <c r="I656">
        <v>43122008600</v>
      </c>
      <c r="J656">
        <v>8</v>
      </c>
      <c r="K656" t="s">
        <v>1561</v>
      </c>
      <c r="L656">
        <v>3126</v>
      </c>
      <c r="M656" t="s">
        <v>1550</v>
      </c>
      <c r="N656" t="s">
        <v>1551</v>
      </c>
      <c r="O656">
        <v>0</v>
      </c>
      <c r="P656" t="s">
        <v>1552</v>
      </c>
      <c r="Q656">
        <v>19840401</v>
      </c>
      <c r="R656">
        <v>891018481</v>
      </c>
    </row>
    <row r="657" spans="1:18">
      <c r="A657" t="s">
        <v>1572</v>
      </c>
      <c r="B657" t="s">
        <v>1589</v>
      </c>
      <c r="C657">
        <v>201211</v>
      </c>
      <c r="D657">
        <v>30</v>
      </c>
      <c r="E657" t="s">
        <v>1555</v>
      </c>
      <c r="F657">
        <v>1638</v>
      </c>
      <c r="G657">
        <v>696</v>
      </c>
      <c r="H657">
        <v>2577</v>
      </c>
      <c r="I657">
        <v>43122009600</v>
      </c>
      <c r="J657">
        <v>8</v>
      </c>
      <c r="K657" t="s">
        <v>1561</v>
      </c>
      <c r="L657">
        <v>3126</v>
      </c>
      <c r="M657" t="s">
        <v>1550</v>
      </c>
      <c r="N657" t="s">
        <v>1551</v>
      </c>
      <c r="O657">
        <v>0</v>
      </c>
      <c r="P657" t="s">
        <v>1552</v>
      </c>
      <c r="Q657">
        <v>19840901</v>
      </c>
      <c r="R657">
        <v>891018481</v>
      </c>
    </row>
    <row r="658" spans="1:18">
      <c r="A658" t="s">
        <v>1572</v>
      </c>
      <c r="B658" t="s">
        <v>1590</v>
      </c>
      <c r="C658">
        <v>201211</v>
      </c>
      <c r="D658">
        <v>30</v>
      </c>
      <c r="E658" t="s">
        <v>1555</v>
      </c>
      <c r="F658">
        <v>1001</v>
      </c>
      <c r="G658">
        <v>303</v>
      </c>
      <c r="H658">
        <v>0</v>
      </c>
      <c r="I658">
        <v>43122016200</v>
      </c>
      <c r="J658">
        <v>8</v>
      </c>
      <c r="K658" t="s">
        <v>1585</v>
      </c>
      <c r="L658">
        <v>3126</v>
      </c>
      <c r="M658" t="s">
        <v>1550</v>
      </c>
      <c r="N658" t="s">
        <v>1551</v>
      </c>
      <c r="O658">
        <v>0</v>
      </c>
      <c r="P658" t="s">
        <v>1552</v>
      </c>
      <c r="Q658">
        <v>19950401</v>
      </c>
      <c r="R658">
        <v>891018481</v>
      </c>
    </row>
    <row r="659" spans="1:18">
      <c r="A659" t="s">
        <v>1546</v>
      </c>
      <c r="B659" t="s">
        <v>1591</v>
      </c>
      <c r="C659">
        <v>201211</v>
      </c>
      <c r="D659">
        <v>30</v>
      </c>
      <c r="E659" t="s">
        <v>1555</v>
      </c>
      <c r="F659">
        <v>2760</v>
      </c>
      <c r="G659">
        <v>151</v>
      </c>
      <c r="H659">
        <v>1658</v>
      </c>
      <c r="I659">
        <v>43122003400</v>
      </c>
      <c r="J659">
        <v>8</v>
      </c>
      <c r="K659" t="s">
        <v>1561</v>
      </c>
      <c r="L659">
        <v>3126</v>
      </c>
      <c r="M659" t="s">
        <v>1550</v>
      </c>
      <c r="N659" t="s">
        <v>1551</v>
      </c>
      <c r="O659">
        <v>0</v>
      </c>
      <c r="P659" t="s">
        <v>1574</v>
      </c>
      <c r="Q659">
        <v>19880301</v>
      </c>
      <c r="R659">
        <v>891018481</v>
      </c>
    </row>
    <row r="660" spans="1:18">
      <c r="A660" t="s">
        <v>1546</v>
      </c>
      <c r="B660" t="s">
        <v>1592</v>
      </c>
      <c r="C660">
        <v>201211</v>
      </c>
      <c r="D660">
        <v>30</v>
      </c>
      <c r="E660" t="s">
        <v>1555</v>
      </c>
      <c r="F660">
        <v>2002</v>
      </c>
      <c r="G660">
        <v>1211</v>
      </c>
      <c r="H660">
        <v>7214</v>
      </c>
      <c r="I660">
        <v>43122004001</v>
      </c>
      <c r="J660">
        <v>8</v>
      </c>
      <c r="K660" t="s">
        <v>1561</v>
      </c>
      <c r="L660">
        <v>3126</v>
      </c>
      <c r="M660" t="s">
        <v>1550</v>
      </c>
      <c r="N660" t="s">
        <v>1551</v>
      </c>
      <c r="O660">
        <v>0</v>
      </c>
      <c r="P660" t="s">
        <v>1552</v>
      </c>
      <c r="Q660">
        <v>19901101</v>
      </c>
      <c r="R660">
        <v>891018481</v>
      </c>
    </row>
    <row r="661" spans="1:18">
      <c r="A661" t="s">
        <v>1546</v>
      </c>
      <c r="B661" t="s">
        <v>1593</v>
      </c>
      <c r="C661">
        <v>201211</v>
      </c>
      <c r="D661">
        <v>30</v>
      </c>
      <c r="E661" t="s">
        <v>1555</v>
      </c>
      <c r="F661">
        <v>4488</v>
      </c>
      <c r="G661">
        <v>969</v>
      </c>
      <c r="H661">
        <v>13017</v>
      </c>
      <c r="I661">
        <v>43122005900</v>
      </c>
      <c r="J661">
        <v>8</v>
      </c>
      <c r="K661" t="s">
        <v>1561</v>
      </c>
      <c r="L661">
        <v>3126</v>
      </c>
      <c r="M661" t="s">
        <v>1550</v>
      </c>
      <c r="N661" t="s">
        <v>1551</v>
      </c>
      <c r="O661">
        <v>0</v>
      </c>
      <c r="P661" t="s">
        <v>1574</v>
      </c>
      <c r="Q661">
        <v>19860501</v>
      </c>
      <c r="R661">
        <v>891018481</v>
      </c>
    </row>
    <row r="662" spans="1:18">
      <c r="A662" t="s">
        <v>1546</v>
      </c>
      <c r="B662" t="s">
        <v>1595</v>
      </c>
      <c r="C662">
        <v>201211</v>
      </c>
      <c r="D662">
        <v>30</v>
      </c>
      <c r="E662" t="s">
        <v>1555</v>
      </c>
      <c r="F662">
        <v>1486</v>
      </c>
      <c r="G662">
        <v>91</v>
      </c>
      <c r="H662">
        <v>9679</v>
      </c>
      <c r="I662">
        <v>43122007100</v>
      </c>
      <c r="J662">
        <v>8</v>
      </c>
      <c r="K662" t="s">
        <v>1561</v>
      </c>
      <c r="L662">
        <v>3126</v>
      </c>
      <c r="M662" t="s">
        <v>1550</v>
      </c>
      <c r="N662" t="s">
        <v>1551</v>
      </c>
      <c r="O662">
        <v>0</v>
      </c>
      <c r="P662" t="s">
        <v>1574</v>
      </c>
      <c r="Q662">
        <v>19880401</v>
      </c>
      <c r="R662">
        <v>891018481</v>
      </c>
    </row>
    <row r="663" spans="1:18">
      <c r="A663" t="s">
        <v>1546</v>
      </c>
      <c r="B663" t="s">
        <v>1596</v>
      </c>
      <c r="C663">
        <v>201211</v>
      </c>
      <c r="D663">
        <v>30</v>
      </c>
      <c r="E663" t="s">
        <v>1555</v>
      </c>
      <c r="F663">
        <v>5186</v>
      </c>
      <c r="G663">
        <v>1332</v>
      </c>
      <c r="H663">
        <v>7170</v>
      </c>
      <c r="I663">
        <v>43122007300</v>
      </c>
      <c r="J663">
        <v>8</v>
      </c>
      <c r="K663" t="s">
        <v>1549</v>
      </c>
      <c r="L663">
        <v>3126</v>
      </c>
      <c r="M663" t="s">
        <v>1550</v>
      </c>
      <c r="N663" t="s">
        <v>1551</v>
      </c>
      <c r="O663">
        <v>0</v>
      </c>
      <c r="P663" t="s">
        <v>1574</v>
      </c>
      <c r="Q663">
        <v>19860201</v>
      </c>
      <c r="R663">
        <v>891018481</v>
      </c>
    </row>
    <row r="664" spans="1:18">
      <c r="A664" t="s">
        <v>1546</v>
      </c>
      <c r="B664" t="s">
        <v>1597</v>
      </c>
      <c r="C664">
        <v>201211</v>
      </c>
      <c r="D664">
        <v>30</v>
      </c>
      <c r="E664" t="s">
        <v>1555</v>
      </c>
      <c r="F664">
        <v>3275</v>
      </c>
      <c r="G664">
        <v>969</v>
      </c>
      <c r="H664">
        <v>7842</v>
      </c>
      <c r="I664">
        <v>43122009200</v>
      </c>
      <c r="J664">
        <v>8</v>
      </c>
      <c r="K664" t="s">
        <v>1561</v>
      </c>
      <c r="L664">
        <v>3126</v>
      </c>
      <c r="M664" t="s">
        <v>1550</v>
      </c>
      <c r="N664" t="s">
        <v>1551</v>
      </c>
      <c r="O664">
        <v>0</v>
      </c>
      <c r="P664" t="s">
        <v>1552</v>
      </c>
      <c r="Q664">
        <v>19840901</v>
      </c>
      <c r="R664">
        <v>891018481</v>
      </c>
    </row>
    <row r="665" spans="1:18">
      <c r="A665" t="s">
        <v>1546</v>
      </c>
      <c r="B665" t="s">
        <v>1598</v>
      </c>
      <c r="C665">
        <v>201211</v>
      </c>
      <c r="D665">
        <v>30</v>
      </c>
      <c r="E665" t="s">
        <v>1555</v>
      </c>
      <c r="F665">
        <v>7538</v>
      </c>
      <c r="G665">
        <v>1720</v>
      </c>
      <c r="H665">
        <v>2780</v>
      </c>
      <c r="I665">
        <v>43122010400</v>
      </c>
      <c r="J665">
        <v>8</v>
      </c>
      <c r="K665" t="s">
        <v>1549</v>
      </c>
      <c r="L665">
        <v>3126</v>
      </c>
      <c r="M665" t="s">
        <v>1550</v>
      </c>
      <c r="N665" t="s">
        <v>1551</v>
      </c>
      <c r="O665">
        <v>0</v>
      </c>
      <c r="P665" t="s">
        <v>1552</v>
      </c>
      <c r="Q665">
        <v>19850301</v>
      </c>
      <c r="R665">
        <v>891018481</v>
      </c>
    </row>
    <row r="666" spans="1:18">
      <c r="A666" t="s">
        <v>1546</v>
      </c>
      <c r="B666" t="s">
        <v>1622</v>
      </c>
      <c r="C666">
        <v>201211</v>
      </c>
      <c r="D666">
        <v>30</v>
      </c>
      <c r="E666" t="s">
        <v>1555</v>
      </c>
      <c r="F666">
        <v>2507</v>
      </c>
      <c r="G666">
        <v>572</v>
      </c>
      <c r="H666">
        <v>5476</v>
      </c>
      <c r="I666">
        <v>43122010700</v>
      </c>
      <c r="J666">
        <v>8</v>
      </c>
      <c r="K666" t="s">
        <v>1549</v>
      </c>
      <c r="L666">
        <v>3126</v>
      </c>
      <c r="M666" t="s">
        <v>1550</v>
      </c>
      <c r="N666" t="s">
        <v>1551</v>
      </c>
      <c r="O666">
        <v>0</v>
      </c>
      <c r="P666" t="s">
        <v>1574</v>
      </c>
      <c r="Q666">
        <v>19860701</v>
      </c>
      <c r="R666">
        <v>891018481</v>
      </c>
    </row>
    <row r="667" spans="1:18">
      <c r="A667" t="s">
        <v>1546</v>
      </c>
      <c r="B667" t="s">
        <v>1599</v>
      </c>
      <c r="C667">
        <v>201211</v>
      </c>
      <c r="D667">
        <v>30</v>
      </c>
      <c r="E667" t="s">
        <v>1555</v>
      </c>
      <c r="F667">
        <v>3942</v>
      </c>
      <c r="G667">
        <v>899</v>
      </c>
      <c r="H667">
        <v>1151</v>
      </c>
      <c r="I667">
        <v>43122011300</v>
      </c>
      <c r="J667">
        <v>8</v>
      </c>
      <c r="K667" t="s">
        <v>1549</v>
      </c>
      <c r="L667">
        <v>3126</v>
      </c>
      <c r="M667" t="s">
        <v>1550</v>
      </c>
      <c r="N667" t="s">
        <v>1551</v>
      </c>
      <c r="O667">
        <v>0</v>
      </c>
      <c r="P667" t="s">
        <v>1552</v>
      </c>
      <c r="Q667">
        <v>19850501</v>
      </c>
      <c r="R667">
        <v>891018481</v>
      </c>
    </row>
    <row r="668" spans="1:18">
      <c r="A668" t="s">
        <v>1546</v>
      </c>
      <c r="B668" t="s">
        <v>1600</v>
      </c>
      <c r="C668">
        <v>201211</v>
      </c>
      <c r="D668">
        <v>30</v>
      </c>
      <c r="E668" t="s">
        <v>1555</v>
      </c>
      <c r="F668">
        <v>3548</v>
      </c>
      <c r="G668">
        <v>809</v>
      </c>
      <c r="H668">
        <v>9913</v>
      </c>
      <c r="I668">
        <v>43122011200</v>
      </c>
      <c r="J668">
        <v>8</v>
      </c>
      <c r="K668" t="s">
        <v>1549</v>
      </c>
      <c r="L668">
        <v>3126</v>
      </c>
      <c r="M668" t="s">
        <v>1550</v>
      </c>
      <c r="N668" t="s">
        <v>1551</v>
      </c>
      <c r="O668">
        <v>0</v>
      </c>
      <c r="P668" t="s">
        <v>1552</v>
      </c>
      <c r="Q668">
        <v>19850501</v>
      </c>
      <c r="R668">
        <v>891018481</v>
      </c>
    </row>
    <row r="669" spans="1:18">
      <c r="A669" t="s">
        <v>1546</v>
      </c>
      <c r="B669" t="s">
        <v>1623</v>
      </c>
      <c r="C669">
        <v>201211</v>
      </c>
      <c r="D669">
        <v>30</v>
      </c>
      <c r="E669" t="s">
        <v>1555</v>
      </c>
      <c r="F669">
        <v>4415</v>
      </c>
      <c r="G669">
        <v>1007</v>
      </c>
      <c r="H669">
        <v>1516</v>
      </c>
      <c r="I669">
        <v>43122011600</v>
      </c>
      <c r="J669">
        <v>8</v>
      </c>
      <c r="K669" t="s">
        <v>1549</v>
      </c>
      <c r="L669">
        <v>3126</v>
      </c>
      <c r="M669" t="s">
        <v>1550</v>
      </c>
      <c r="N669" t="s">
        <v>1551</v>
      </c>
      <c r="O669">
        <v>0</v>
      </c>
      <c r="P669" t="s">
        <v>1552</v>
      </c>
      <c r="Q669">
        <v>19850701</v>
      </c>
      <c r="R669">
        <v>891018481</v>
      </c>
    </row>
    <row r="670" spans="1:18">
      <c r="A670" t="s">
        <v>1546</v>
      </c>
      <c r="B670" t="s">
        <v>1601</v>
      </c>
      <c r="C670">
        <v>201211</v>
      </c>
      <c r="D670">
        <v>30</v>
      </c>
      <c r="E670" t="s">
        <v>1555</v>
      </c>
      <c r="F670">
        <v>2965</v>
      </c>
      <c r="G670">
        <v>676</v>
      </c>
      <c r="H670">
        <v>4521</v>
      </c>
      <c r="I670">
        <v>43122011700</v>
      </c>
      <c r="J670">
        <v>8</v>
      </c>
      <c r="K670" t="s">
        <v>1549</v>
      </c>
      <c r="L670">
        <v>3126</v>
      </c>
      <c r="M670" t="s">
        <v>1550</v>
      </c>
      <c r="N670" t="s">
        <v>1551</v>
      </c>
      <c r="O670">
        <v>0</v>
      </c>
      <c r="P670" t="s">
        <v>1552</v>
      </c>
      <c r="Q670">
        <v>19860101</v>
      </c>
      <c r="R670">
        <v>891018481</v>
      </c>
    </row>
    <row r="671" spans="1:18">
      <c r="A671" t="s">
        <v>1546</v>
      </c>
      <c r="B671" t="s">
        <v>1602</v>
      </c>
      <c r="C671">
        <v>201211</v>
      </c>
      <c r="D671">
        <v>30</v>
      </c>
      <c r="E671" t="s">
        <v>1555</v>
      </c>
      <c r="F671">
        <v>2681</v>
      </c>
      <c r="G671">
        <v>612</v>
      </c>
      <c r="H671">
        <v>16006</v>
      </c>
      <c r="I671">
        <v>43122012500</v>
      </c>
      <c r="J671">
        <v>8</v>
      </c>
      <c r="K671" t="s">
        <v>1549</v>
      </c>
      <c r="L671">
        <v>3126</v>
      </c>
      <c r="M671" t="s">
        <v>1550</v>
      </c>
      <c r="N671" t="s">
        <v>1551</v>
      </c>
      <c r="O671">
        <v>0</v>
      </c>
      <c r="P671" t="s">
        <v>1552</v>
      </c>
      <c r="Q671">
        <v>19850901</v>
      </c>
      <c r="R671">
        <v>891018481</v>
      </c>
    </row>
    <row r="672" spans="1:18">
      <c r="A672" t="s">
        <v>1546</v>
      </c>
      <c r="B672" t="s">
        <v>1625</v>
      </c>
      <c r="C672">
        <v>201211</v>
      </c>
      <c r="D672">
        <v>30</v>
      </c>
      <c r="E672" t="s">
        <v>1555</v>
      </c>
      <c r="F672">
        <v>1640</v>
      </c>
      <c r="G672">
        <v>374</v>
      </c>
      <c r="H672">
        <v>15304</v>
      </c>
      <c r="I672">
        <v>43122012400</v>
      </c>
      <c r="J672">
        <v>8</v>
      </c>
      <c r="K672" t="s">
        <v>1549</v>
      </c>
      <c r="L672">
        <v>3126</v>
      </c>
      <c r="M672" t="s">
        <v>1550</v>
      </c>
      <c r="N672" t="s">
        <v>1551</v>
      </c>
      <c r="O672">
        <v>0</v>
      </c>
      <c r="P672" t="s">
        <v>1552</v>
      </c>
      <c r="Q672">
        <v>19880601</v>
      </c>
      <c r="R672">
        <v>891018481</v>
      </c>
    </row>
    <row r="673" spans="1:18">
      <c r="A673" t="s">
        <v>1546</v>
      </c>
      <c r="B673" t="s">
        <v>1626</v>
      </c>
      <c r="C673">
        <v>201211</v>
      </c>
      <c r="D673">
        <v>30</v>
      </c>
      <c r="E673" t="s">
        <v>1555</v>
      </c>
      <c r="F673">
        <v>1135</v>
      </c>
      <c r="G673">
        <v>259</v>
      </c>
      <c r="H673">
        <v>6824</v>
      </c>
      <c r="I673">
        <v>43122012200</v>
      </c>
      <c r="J673">
        <v>8</v>
      </c>
      <c r="K673" t="s">
        <v>1549</v>
      </c>
      <c r="L673">
        <v>3126</v>
      </c>
      <c r="M673" t="s">
        <v>1550</v>
      </c>
      <c r="N673" t="s">
        <v>1551</v>
      </c>
      <c r="O673">
        <v>0</v>
      </c>
      <c r="P673" t="s">
        <v>1552</v>
      </c>
      <c r="Q673">
        <v>19850901</v>
      </c>
      <c r="R673">
        <v>891018481</v>
      </c>
    </row>
    <row r="674" spans="1:18">
      <c r="A674" t="s">
        <v>1546</v>
      </c>
      <c r="B674" t="s">
        <v>1603</v>
      </c>
      <c r="C674">
        <v>201211</v>
      </c>
      <c r="D674">
        <v>30</v>
      </c>
      <c r="E674" t="s">
        <v>1555</v>
      </c>
      <c r="F674">
        <v>2287</v>
      </c>
      <c r="G674">
        <v>522</v>
      </c>
      <c r="H674">
        <v>15304</v>
      </c>
      <c r="I674">
        <v>43122012800</v>
      </c>
      <c r="J674">
        <v>8</v>
      </c>
      <c r="K674" t="s">
        <v>1549</v>
      </c>
      <c r="L674">
        <v>3126</v>
      </c>
      <c r="M674" t="s">
        <v>1550</v>
      </c>
      <c r="N674" t="s">
        <v>1551</v>
      </c>
      <c r="O674">
        <v>0</v>
      </c>
      <c r="P674" t="s">
        <v>1552</v>
      </c>
      <c r="Q674">
        <v>19860201</v>
      </c>
      <c r="R674">
        <v>891018481</v>
      </c>
    </row>
    <row r="675" spans="1:18">
      <c r="A675" t="s">
        <v>1546</v>
      </c>
      <c r="B675" t="s">
        <v>1604</v>
      </c>
      <c r="C675">
        <v>201211</v>
      </c>
      <c r="D675">
        <v>30</v>
      </c>
      <c r="E675" t="s">
        <v>1555</v>
      </c>
      <c r="F675">
        <v>2965</v>
      </c>
      <c r="G675">
        <v>676</v>
      </c>
      <c r="H675">
        <v>15051</v>
      </c>
      <c r="I675">
        <v>43122013600</v>
      </c>
      <c r="J675">
        <v>8</v>
      </c>
      <c r="K675" t="s">
        <v>1549</v>
      </c>
      <c r="L675">
        <v>3126</v>
      </c>
      <c r="M675" t="s">
        <v>1550</v>
      </c>
      <c r="N675" t="s">
        <v>1551</v>
      </c>
      <c r="O675">
        <v>0</v>
      </c>
      <c r="P675" t="s">
        <v>1552</v>
      </c>
      <c r="Q675">
        <v>19860601</v>
      </c>
      <c r="R675">
        <v>891018481</v>
      </c>
    </row>
    <row r="676" spans="1:18">
      <c r="A676" t="s">
        <v>1546</v>
      </c>
      <c r="B676" t="s">
        <v>1605</v>
      </c>
      <c r="C676">
        <v>201211</v>
      </c>
      <c r="D676">
        <v>30</v>
      </c>
      <c r="E676" t="s">
        <v>1555</v>
      </c>
      <c r="F676">
        <v>2539</v>
      </c>
      <c r="G676">
        <v>579</v>
      </c>
      <c r="H676">
        <v>6178</v>
      </c>
      <c r="I676">
        <v>43122013100</v>
      </c>
      <c r="J676">
        <v>8</v>
      </c>
      <c r="K676" t="s">
        <v>1549</v>
      </c>
      <c r="L676">
        <v>3126</v>
      </c>
      <c r="M676" t="s">
        <v>1550</v>
      </c>
      <c r="N676" t="s">
        <v>1551</v>
      </c>
      <c r="O676">
        <v>0</v>
      </c>
      <c r="P676" t="s">
        <v>1552</v>
      </c>
      <c r="Q676">
        <v>19860401</v>
      </c>
      <c r="R676">
        <v>891018481</v>
      </c>
    </row>
    <row r="677" spans="1:18">
      <c r="A677" t="s">
        <v>1546</v>
      </c>
      <c r="B677" t="s">
        <v>1606</v>
      </c>
      <c r="C677">
        <v>201211</v>
      </c>
      <c r="D677">
        <v>30</v>
      </c>
      <c r="E677" t="s">
        <v>1555</v>
      </c>
      <c r="F677">
        <v>3895</v>
      </c>
      <c r="G677">
        <v>889</v>
      </c>
      <c r="H677">
        <v>3089</v>
      </c>
      <c r="I677">
        <v>43122013000</v>
      </c>
      <c r="J677">
        <v>8</v>
      </c>
      <c r="K677" t="s">
        <v>1549</v>
      </c>
      <c r="L677">
        <v>3126</v>
      </c>
      <c r="M677" t="s">
        <v>1550</v>
      </c>
      <c r="N677" t="s">
        <v>1551</v>
      </c>
      <c r="O677">
        <v>0</v>
      </c>
      <c r="P677" t="s">
        <v>1552</v>
      </c>
      <c r="Q677">
        <v>19860201</v>
      </c>
      <c r="R677">
        <v>891018481</v>
      </c>
    </row>
    <row r="678" spans="1:18">
      <c r="A678" t="s">
        <v>1546</v>
      </c>
      <c r="B678" t="s">
        <v>1617</v>
      </c>
      <c r="C678">
        <v>201211</v>
      </c>
      <c r="D678">
        <v>30</v>
      </c>
      <c r="E678" t="s">
        <v>1555</v>
      </c>
      <c r="F678">
        <v>2302</v>
      </c>
      <c r="G678">
        <v>525</v>
      </c>
      <c r="H678">
        <v>534</v>
      </c>
      <c r="I678">
        <v>43122014200</v>
      </c>
      <c r="J678">
        <v>8</v>
      </c>
      <c r="K678" t="s">
        <v>1549</v>
      </c>
      <c r="L678">
        <v>3126</v>
      </c>
      <c r="M678" t="s">
        <v>1550</v>
      </c>
      <c r="N678" t="s">
        <v>1551</v>
      </c>
      <c r="O678">
        <v>0</v>
      </c>
      <c r="P678" t="s">
        <v>1552</v>
      </c>
      <c r="Q678">
        <v>19861101</v>
      </c>
      <c r="R678">
        <v>891018481</v>
      </c>
    </row>
    <row r="679" spans="1:18">
      <c r="A679" t="s">
        <v>1546</v>
      </c>
      <c r="B679" t="s">
        <v>1620</v>
      </c>
      <c r="C679">
        <v>201211</v>
      </c>
      <c r="D679">
        <v>30</v>
      </c>
      <c r="E679" t="s">
        <v>1555</v>
      </c>
      <c r="F679">
        <v>2019</v>
      </c>
      <c r="G679">
        <v>460</v>
      </c>
      <c r="H679">
        <v>1236</v>
      </c>
      <c r="I679">
        <v>43122013201</v>
      </c>
      <c r="J679">
        <v>8</v>
      </c>
      <c r="K679" t="s">
        <v>1549</v>
      </c>
      <c r="L679">
        <v>3126</v>
      </c>
      <c r="M679" t="s">
        <v>1550</v>
      </c>
      <c r="N679" t="s">
        <v>1551</v>
      </c>
      <c r="O679">
        <v>0</v>
      </c>
      <c r="P679" t="s">
        <v>1552</v>
      </c>
      <c r="Q679">
        <v>19970731</v>
      </c>
      <c r="R679">
        <v>891018481</v>
      </c>
    </row>
    <row r="680" spans="1:18">
      <c r="A680" t="s">
        <v>1546</v>
      </c>
      <c r="B680" t="s">
        <v>1607</v>
      </c>
      <c r="C680">
        <v>201211</v>
      </c>
      <c r="D680">
        <v>30</v>
      </c>
      <c r="E680" t="s">
        <v>1555</v>
      </c>
      <c r="F680">
        <v>1325</v>
      </c>
      <c r="G680">
        <v>302</v>
      </c>
      <c r="H680">
        <v>6346</v>
      </c>
      <c r="I680">
        <v>43122014300</v>
      </c>
      <c r="J680">
        <v>8</v>
      </c>
      <c r="K680" t="s">
        <v>1549</v>
      </c>
      <c r="L680">
        <v>3126</v>
      </c>
      <c r="M680" t="s">
        <v>1550</v>
      </c>
      <c r="N680" t="s">
        <v>1551</v>
      </c>
      <c r="O680">
        <v>0</v>
      </c>
      <c r="P680" t="s">
        <v>1552</v>
      </c>
      <c r="Q680">
        <v>19861201</v>
      </c>
      <c r="R680">
        <v>891018481</v>
      </c>
    </row>
    <row r="681" spans="1:18">
      <c r="A681" t="s">
        <v>1546</v>
      </c>
      <c r="B681" t="s">
        <v>1627</v>
      </c>
      <c r="C681">
        <v>201211</v>
      </c>
      <c r="D681">
        <v>30</v>
      </c>
      <c r="E681" t="s">
        <v>1555</v>
      </c>
      <c r="F681">
        <v>2082</v>
      </c>
      <c r="G681">
        <v>475</v>
      </c>
      <c r="H681">
        <v>9491</v>
      </c>
      <c r="I681">
        <v>43122015400</v>
      </c>
      <c r="J681">
        <v>8</v>
      </c>
      <c r="K681" t="s">
        <v>1549</v>
      </c>
      <c r="L681">
        <v>3126</v>
      </c>
      <c r="M681" t="s">
        <v>1550</v>
      </c>
      <c r="N681" t="s">
        <v>1551</v>
      </c>
      <c r="O681">
        <v>0</v>
      </c>
      <c r="P681" t="s">
        <v>1552</v>
      </c>
      <c r="Q681">
        <v>19871101</v>
      </c>
      <c r="R681">
        <v>891018481</v>
      </c>
    </row>
    <row r="682" spans="1:18">
      <c r="A682" t="s">
        <v>1546</v>
      </c>
      <c r="B682" t="s">
        <v>1609</v>
      </c>
      <c r="C682">
        <v>201211</v>
      </c>
      <c r="D682">
        <v>30</v>
      </c>
      <c r="E682" t="s">
        <v>1555</v>
      </c>
      <c r="F682">
        <v>5803</v>
      </c>
      <c r="G682">
        <v>1324</v>
      </c>
      <c r="H682">
        <v>8789</v>
      </c>
      <c r="I682">
        <v>43122013800</v>
      </c>
      <c r="J682">
        <v>8</v>
      </c>
      <c r="K682" t="s">
        <v>1549</v>
      </c>
      <c r="L682">
        <v>3126</v>
      </c>
      <c r="M682" t="s">
        <v>1550</v>
      </c>
      <c r="N682" t="s">
        <v>1551</v>
      </c>
      <c r="O682">
        <v>0</v>
      </c>
      <c r="P682" t="s">
        <v>1552</v>
      </c>
      <c r="Q682">
        <v>19860901</v>
      </c>
      <c r="R682">
        <v>891018481</v>
      </c>
    </row>
    <row r="683" spans="1:18">
      <c r="A683" t="s">
        <v>1546</v>
      </c>
      <c r="B683" t="s">
        <v>1610</v>
      </c>
      <c r="C683">
        <v>201211</v>
      </c>
      <c r="D683">
        <v>30</v>
      </c>
      <c r="E683" t="s">
        <v>1555</v>
      </c>
      <c r="F683">
        <v>4195</v>
      </c>
      <c r="G683">
        <v>957</v>
      </c>
      <c r="H683">
        <v>6094</v>
      </c>
      <c r="I683">
        <v>43122014400</v>
      </c>
      <c r="J683">
        <v>8</v>
      </c>
      <c r="K683" t="s">
        <v>1549</v>
      </c>
      <c r="L683">
        <v>3126</v>
      </c>
      <c r="M683" t="s">
        <v>1550</v>
      </c>
      <c r="N683" t="s">
        <v>1551</v>
      </c>
      <c r="O683">
        <v>0</v>
      </c>
      <c r="P683" t="s">
        <v>1552</v>
      </c>
      <c r="Q683">
        <v>19870201</v>
      </c>
      <c r="R683">
        <v>891018481</v>
      </c>
    </row>
    <row r="684" spans="1:18">
      <c r="A684" t="s">
        <v>1546</v>
      </c>
      <c r="B684" t="s">
        <v>1611</v>
      </c>
      <c r="C684">
        <v>201211</v>
      </c>
      <c r="D684">
        <v>30</v>
      </c>
      <c r="E684" t="s">
        <v>1555</v>
      </c>
      <c r="F684">
        <v>2192</v>
      </c>
      <c r="G684">
        <v>500</v>
      </c>
      <c r="H684">
        <v>9997</v>
      </c>
      <c r="I684">
        <v>43122014000</v>
      </c>
      <c r="J684">
        <v>8</v>
      </c>
      <c r="K684" t="s">
        <v>1549</v>
      </c>
      <c r="L684">
        <v>3126</v>
      </c>
      <c r="M684" t="s">
        <v>1550</v>
      </c>
      <c r="N684" t="s">
        <v>1551</v>
      </c>
      <c r="O684">
        <v>0</v>
      </c>
      <c r="P684" t="s">
        <v>1552</v>
      </c>
      <c r="Q684">
        <v>19860901</v>
      </c>
      <c r="R684">
        <v>891018481</v>
      </c>
    </row>
    <row r="685" spans="1:18">
      <c r="A685" t="s">
        <v>1546</v>
      </c>
      <c r="B685" t="s">
        <v>1612</v>
      </c>
      <c r="C685">
        <v>201211</v>
      </c>
      <c r="D685">
        <v>30</v>
      </c>
      <c r="E685" t="s">
        <v>1555</v>
      </c>
      <c r="F685">
        <v>3722</v>
      </c>
      <c r="G685">
        <v>849</v>
      </c>
      <c r="H685">
        <v>3707</v>
      </c>
      <c r="I685">
        <v>43122014500</v>
      </c>
      <c r="J685">
        <v>8</v>
      </c>
      <c r="K685" t="s">
        <v>1549</v>
      </c>
      <c r="L685">
        <v>3126</v>
      </c>
      <c r="M685" t="s">
        <v>1550</v>
      </c>
      <c r="N685" t="s">
        <v>1551</v>
      </c>
      <c r="O685">
        <v>0</v>
      </c>
      <c r="P685" t="s">
        <v>1552</v>
      </c>
      <c r="Q685">
        <v>19870601</v>
      </c>
      <c r="R685">
        <v>891018481</v>
      </c>
    </row>
    <row r="686" spans="1:18">
      <c r="A686" t="s">
        <v>1546</v>
      </c>
      <c r="B686" t="s">
        <v>1613</v>
      </c>
      <c r="C686">
        <v>201211</v>
      </c>
      <c r="D686">
        <v>30</v>
      </c>
      <c r="E686" t="s">
        <v>1555</v>
      </c>
      <c r="F686">
        <v>1151</v>
      </c>
      <c r="G686">
        <v>263</v>
      </c>
      <c r="H686">
        <v>0</v>
      </c>
      <c r="I686">
        <v>43122014900</v>
      </c>
      <c r="J686">
        <v>8</v>
      </c>
      <c r="K686" t="s">
        <v>1549</v>
      </c>
      <c r="L686">
        <v>3126</v>
      </c>
      <c r="M686" t="s">
        <v>1550</v>
      </c>
      <c r="N686" t="s">
        <v>1551</v>
      </c>
      <c r="O686">
        <v>0</v>
      </c>
      <c r="P686" t="s">
        <v>1552</v>
      </c>
      <c r="Q686">
        <v>19870301</v>
      </c>
      <c r="R686">
        <v>891018481</v>
      </c>
    </row>
    <row r="687" spans="1:18">
      <c r="A687" t="s">
        <v>1546</v>
      </c>
      <c r="B687" t="s">
        <v>1624</v>
      </c>
      <c r="C687">
        <v>201211</v>
      </c>
      <c r="D687">
        <v>30</v>
      </c>
      <c r="E687" t="s">
        <v>1555</v>
      </c>
      <c r="F687">
        <v>426</v>
      </c>
      <c r="G687">
        <v>97</v>
      </c>
      <c r="H687">
        <v>9688</v>
      </c>
      <c r="I687">
        <v>43122015100</v>
      </c>
      <c r="J687">
        <v>8</v>
      </c>
      <c r="K687" t="s">
        <v>1549</v>
      </c>
      <c r="L687">
        <v>3126</v>
      </c>
      <c r="M687" t="s">
        <v>1550</v>
      </c>
      <c r="N687" t="s">
        <v>1551</v>
      </c>
      <c r="O687">
        <v>0</v>
      </c>
      <c r="P687" t="s">
        <v>1552</v>
      </c>
      <c r="Q687">
        <v>19870501</v>
      </c>
      <c r="R687">
        <v>891018481</v>
      </c>
    </row>
    <row r="688" spans="1:18">
      <c r="A688" t="s">
        <v>1546</v>
      </c>
      <c r="B688" t="s">
        <v>1619</v>
      </c>
      <c r="C688">
        <v>201211</v>
      </c>
      <c r="D688">
        <v>30</v>
      </c>
      <c r="E688" t="s">
        <v>1555</v>
      </c>
      <c r="F688">
        <v>915</v>
      </c>
      <c r="G688">
        <v>209</v>
      </c>
      <c r="H688">
        <v>14546</v>
      </c>
      <c r="I688">
        <v>43122015500</v>
      </c>
      <c r="J688">
        <v>8</v>
      </c>
      <c r="K688" t="s">
        <v>1549</v>
      </c>
      <c r="L688">
        <v>3126</v>
      </c>
      <c r="M688" t="s">
        <v>1550</v>
      </c>
      <c r="N688" t="s">
        <v>1551</v>
      </c>
      <c r="O688">
        <v>0</v>
      </c>
      <c r="P688" t="s">
        <v>1552</v>
      </c>
      <c r="Q688">
        <v>19871001</v>
      </c>
      <c r="R688">
        <v>891018481</v>
      </c>
    </row>
    <row r="689" spans="1:18">
      <c r="A689" t="s">
        <v>1546</v>
      </c>
      <c r="B689" t="s">
        <v>1614</v>
      </c>
      <c r="C689">
        <v>201211</v>
      </c>
      <c r="D689">
        <v>30</v>
      </c>
      <c r="E689" t="s">
        <v>1555</v>
      </c>
      <c r="F689">
        <v>2176</v>
      </c>
      <c r="G689">
        <v>496</v>
      </c>
      <c r="H689">
        <v>3594</v>
      </c>
      <c r="I689">
        <v>43122015600</v>
      </c>
      <c r="J689">
        <v>8</v>
      </c>
      <c r="K689" t="s">
        <v>1549</v>
      </c>
      <c r="L689">
        <v>3126</v>
      </c>
      <c r="M689" t="s">
        <v>1550</v>
      </c>
      <c r="N689" t="s">
        <v>1551</v>
      </c>
      <c r="O689">
        <v>0</v>
      </c>
      <c r="P689" t="s">
        <v>1552</v>
      </c>
      <c r="Q689">
        <v>19910801</v>
      </c>
      <c r="R689">
        <v>891018481</v>
      </c>
    </row>
    <row r="690" spans="1:18">
      <c r="A690" t="s">
        <v>1546</v>
      </c>
      <c r="B690" t="s">
        <v>1615</v>
      </c>
      <c r="C690">
        <v>201211</v>
      </c>
      <c r="D690">
        <v>30</v>
      </c>
      <c r="E690" t="s">
        <v>1555</v>
      </c>
      <c r="F690">
        <v>2933</v>
      </c>
      <c r="G690">
        <v>669</v>
      </c>
      <c r="H690">
        <v>10615</v>
      </c>
      <c r="I690">
        <v>43122016000</v>
      </c>
      <c r="J690">
        <v>8</v>
      </c>
      <c r="K690" t="s">
        <v>1561</v>
      </c>
      <c r="L690">
        <v>3126</v>
      </c>
      <c r="M690" t="s">
        <v>1550</v>
      </c>
      <c r="N690" t="s">
        <v>1551</v>
      </c>
      <c r="O690">
        <v>0</v>
      </c>
      <c r="P690" t="s">
        <v>1552</v>
      </c>
      <c r="Q690">
        <v>19940101</v>
      </c>
      <c r="R690">
        <v>891018481</v>
      </c>
    </row>
    <row r="691" spans="1:18">
      <c r="A691" t="s">
        <v>1546</v>
      </c>
      <c r="B691" t="s">
        <v>1616</v>
      </c>
      <c r="C691">
        <v>201211</v>
      </c>
      <c r="D691">
        <v>30</v>
      </c>
      <c r="E691" t="s">
        <v>1555</v>
      </c>
      <c r="F691">
        <v>2050</v>
      </c>
      <c r="G691">
        <v>468</v>
      </c>
      <c r="H691">
        <v>10895</v>
      </c>
      <c r="I691">
        <v>43122016500</v>
      </c>
      <c r="J691">
        <v>8</v>
      </c>
      <c r="K691" t="s">
        <v>1549</v>
      </c>
      <c r="L691">
        <v>3126</v>
      </c>
      <c r="M691" t="s">
        <v>1550</v>
      </c>
      <c r="N691" t="s">
        <v>1551</v>
      </c>
      <c r="O691">
        <v>0</v>
      </c>
      <c r="P691" t="s">
        <v>1552</v>
      </c>
      <c r="Q691">
        <v>19960401</v>
      </c>
      <c r="R691">
        <v>891018481</v>
      </c>
    </row>
    <row r="692" spans="1:18">
      <c r="A692" t="s">
        <v>1546</v>
      </c>
      <c r="B692" t="s">
        <v>1628</v>
      </c>
      <c r="C692">
        <v>201211</v>
      </c>
      <c r="D692">
        <v>30</v>
      </c>
      <c r="E692" t="s">
        <v>1555</v>
      </c>
      <c r="F692">
        <v>147</v>
      </c>
      <c r="G692">
        <v>35</v>
      </c>
      <c r="H692">
        <v>996</v>
      </c>
      <c r="I692">
        <v>43122016601</v>
      </c>
      <c r="J692">
        <v>8</v>
      </c>
      <c r="K692" t="s">
        <v>1549</v>
      </c>
      <c r="L692">
        <v>3126</v>
      </c>
      <c r="M692" t="s">
        <v>1550</v>
      </c>
      <c r="N692" t="s">
        <v>1551</v>
      </c>
      <c r="O692">
        <v>0</v>
      </c>
      <c r="P692" t="s">
        <v>1552</v>
      </c>
      <c r="Q692">
        <v>19970703</v>
      </c>
      <c r="R692">
        <v>891018481</v>
      </c>
    </row>
    <row r="693" spans="1:18">
      <c r="A693" t="s">
        <v>1553</v>
      </c>
      <c r="B693" t="s">
        <v>1554</v>
      </c>
      <c r="C693">
        <v>201212</v>
      </c>
      <c r="D693">
        <v>30</v>
      </c>
      <c r="E693" t="s">
        <v>1555</v>
      </c>
      <c r="F693">
        <v>1463</v>
      </c>
      <c r="G693">
        <v>469</v>
      </c>
      <c r="H693">
        <v>71</v>
      </c>
      <c r="I693">
        <v>43122008700</v>
      </c>
      <c r="J693">
        <v>8</v>
      </c>
      <c r="K693" t="s">
        <v>1556</v>
      </c>
      <c r="L693">
        <v>2531</v>
      </c>
      <c r="M693" t="s">
        <v>1557</v>
      </c>
      <c r="N693" t="s">
        <v>1551</v>
      </c>
      <c r="O693">
        <v>0</v>
      </c>
      <c r="P693" t="s">
        <v>1552</v>
      </c>
      <c r="Q693">
        <v>19840101</v>
      </c>
      <c r="R693">
        <v>891018481</v>
      </c>
    </row>
    <row r="694" spans="1:18">
      <c r="A694" t="s">
        <v>1553</v>
      </c>
      <c r="B694" t="s">
        <v>1558</v>
      </c>
      <c r="C694">
        <v>201212</v>
      </c>
      <c r="D694">
        <v>30</v>
      </c>
      <c r="E694" t="s">
        <v>1555</v>
      </c>
      <c r="F694">
        <v>662</v>
      </c>
      <c r="G694">
        <v>212</v>
      </c>
      <c r="H694">
        <v>17</v>
      </c>
      <c r="I694">
        <v>43122008800</v>
      </c>
      <c r="J694">
        <v>8</v>
      </c>
      <c r="K694" t="s">
        <v>1556</v>
      </c>
      <c r="L694">
        <v>2531</v>
      </c>
      <c r="M694" t="s">
        <v>1557</v>
      </c>
      <c r="N694" t="s">
        <v>1551</v>
      </c>
      <c r="O694">
        <v>0</v>
      </c>
      <c r="P694" t="s">
        <v>1552</v>
      </c>
      <c r="Q694">
        <v>19840201</v>
      </c>
      <c r="R694">
        <v>891018481</v>
      </c>
    </row>
    <row r="695" spans="1:18">
      <c r="A695" t="s">
        <v>1553</v>
      </c>
      <c r="B695" t="s">
        <v>1559</v>
      </c>
      <c r="C695">
        <v>201212</v>
      </c>
      <c r="D695">
        <v>30</v>
      </c>
      <c r="E695" t="s">
        <v>1555</v>
      </c>
      <c r="F695">
        <v>1294</v>
      </c>
      <c r="G695">
        <v>415</v>
      </c>
      <c r="H695">
        <v>634</v>
      </c>
      <c r="I695">
        <v>43122009000</v>
      </c>
      <c r="J695">
        <v>8</v>
      </c>
      <c r="K695" t="s">
        <v>1556</v>
      </c>
      <c r="L695">
        <v>2531</v>
      </c>
      <c r="M695" t="s">
        <v>1557</v>
      </c>
      <c r="N695" t="s">
        <v>1551</v>
      </c>
      <c r="O695">
        <v>0</v>
      </c>
      <c r="P695" t="s">
        <v>1552</v>
      </c>
      <c r="Q695">
        <v>19840301</v>
      </c>
      <c r="R695">
        <v>891018481</v>
      </c>
    </row>
    <row r="696" spans="1:18">
      <c r="A696" t="s">
        <v>1553</v>
      </c>
      <c r="B696" t="s">
        <v>1560</v>
      </c>
      <c r="C696">
        <v>201212</v>
      </c>
      <c r="D696">
        <v>29</v>
      </c>
      <c r="E696" t="s">
        <v>1555</v>
      </c>
      <c r="F696">
        <v>698</v>
      </c>
      <c r="G696">
        <v>224</v>
      </c>
      <c r="H696">
        <v>6843</v>
      </c>
      <c r="I696">
        <v>43122009100</v>
      </c>
      <c r="J696">
        <v>8</v>
      </c>
      <c r="K696" t="s">
        <v>1561</v>
      </c>
      <c r="L696">
        <v>2531</v>
      </c>
      <c r="M696" t="s">
        <v>1557</v>
      </c>
      <c r="N696" t="s">
        <v>1551</v>
      </c>
      <c r="O696">
        <v>0</v>
      </c>
      <c r="P696" t="s">
        <v>1552</v>
      </c>
      <c r="Q696">
        <v>19840401</v>
      </c>
      <c r="R696">
        <v>891018481</v>
      </c>
    </row>
    <row r="697" spans="1:18">
      <c r="A697" t="s">
        <v>1553</v>
      </c>
      <c r="B697" t="s">
        <v>1562</v>
      </c>
      <c r="C697">
        <v>201212</v>
      </c>
      <c r="D697">
        <v>30</v>
      </c>
      <c r="E697" t="s">
        <v>1555</v>
      </c>
      <c r="F697">
        <v>1703</v>
      </c>
      <c r="G697">
        <v>547</v>
      </c>
      <c r="H697">
        <v>9878</v>
      </c>
      <c r="I697">
        <v>43122009300</v>
      </c>
      <c r="J697">
        <v>8</v>
      </c>
      <c r="K697" t="s">
        <v>1561</v>
      </c>
      <c r="L697">
        <v>2531</v>
      </c>
      <c r="M697" t="s">
        <v>1557</v>
      </c>
      <c r="N697" t="s">
        <v>1551</v>
      </c>
      <c r="O697">
        <v>0</v>
      </c>
      <c r="P697" t="s">
        <v>1552</v>
      </c>
      <c r="Q697">
        <v>19840701</v>
      </c>
      <c r="R697">
        <v>891018481</v>
      </c>
    </row>
    <row r="698" spans="1:18">
      <c r="A698" t="s">
        <v>1553</v>
      </c>
      <c r="B698" t="s">
        <v>1618</v>
      </c>
      <c r="C698">
        <v>201212</v>
      </c>
      <c r="D698">
        <v>30</v>
      </c>
      <c r="E698" t="s">
        <v>1555</v>
      </c>
      <c r="F698">
        <v>569</v>
      </c>
      <c r="G698">
        <v>182</v>
      </c>
      <c r="H698">
        <v>1171</v>
      </c>
      <c r="I698">
        <v>43122009500</v>
      </c>
      <c r="J698">
        <v>8</v>
      </c>
      <c r="K698" t="s">
        <v>1561</v>
      </c>
      <c r="L698">
        <v>2531</v>
      </c>
      <c r="M698" t="s">
        <v>1557</v>
      </c>
      <c r="N698" t="s">
        <v>1551</v>
      </c>
      <c r="O698">
        <v>0</v>
      </c>
      <c r="P698" t="s">
        <v>1552</v>
      </c>
      <c r="Q698">
        <v>19840801</v>
      </c>
      <c r="R698">
        <v>891018481</v>
      </c>
    </row>
    <row r="699" spans="1:18">
      <c r="A699" t="s">
        <v>1553</v>
      </c>
      <c r="B699" t="s">
        <v>1563</v>
      </c>
      <c r="C699">
        <v>201212</v>
      </c>
      <c r="D699">
        <v>30</v>
      </c>
      <c r="E699" t="s">
        <v>1555</v>
      </c>
      <c r="F699">
        <v>587</v>
      </c>
      <c r="G699">
        <v>188</v>
      </c>
      <c r="H699">
        <v>67</v>
      </c>
      <c r="I699">
        <v>43122009700</v>
      </c>
      <c r="J699">
        <v>8</v>
      </c>
      <c r="K699" t="s">
        <v>1561</v>
      </c>
      <c r="L699">
        <v>2531</v>
      </c>
      <c r="M699" t="s">
        <v>1557</v>
      </c>
      <c r="N699" t="s">
        <v>1551</v>
      </c>
      <c r="O699">
        <v>0</v>
      </c>
      <c r="P699" t="s">
        <v>1552</v>
      </c>
      <c r="Q699">
        <v>19840901</v>
      </c>
      <c r="R699">
        <v>891018481</v>
      </c>
    </row>
    <row r="700" spans="1:18">
      <c r="A700" t="s">
        <v>1553</v>
      </c>
      <c r="B700" t="s">
        <v>1564</v>
      </c>
      <c r="C700">
        <v>201212</v>
      </c>
      <c r="D700">
        <v>30</v>
      </c>
      <c r="E700" t="s">
        <v>1555</v>
      </c>
      <c r="F700">
        <v>573</v>
      </c>
      <c r="G700">
        <v>184</v>
      </c>
      <c r="H700">
        <v>89</v>
      </c>
      <c r="I700">
        <v>43122009800</v>
      </c>
      <c r="J700">
        <v>8</v>
      </c>
      <c r="K700" t="s">
        <v>1561</v>
      </c>
      <c r="L700">
        <v>2531</v>
      </c>
      <c r="M700" t="s">
        <v>1557</v>
      </c>
      <c r="N700" t="s">
        <v>1551</v>
      </c>
      <c r="O700">
        <v>0</v>
      </c>
      <c r="P700" t="s">
        <v>1552</v>
      </c>
      <c r="Q700">
        <v>19840901</v>
      </c>
      <c r="R700">
        <v>891018481</v>
      </c>
    </row>
    <row r="701" spans="1:18">
      <c r="A701" t="s">
        <v>1553</v>
      </c>
      <c r="B701" t="s">
        <v>1565</v>
      </c>
      <c r="C701">
        <v>201212</v>
      </c>
      <c r="D701">
        <v>30</v>
      </c>
      <c r="E701" t="s">
        <v>1555</v>
      </c>
      <c r="F701">
        <v>163</v>
      </c>
      <c r="G701">
        <v>52</v>
      </c>
      <c r="H701">
        <v>319</v>
      </c>
      <c r="I701">
        <v>43122010000</v>
      </c>
      <c r="J701">
        <v>8</v>
      </c>
      <c r="K701" t="s">
        <v>1556</v>
      </c>
      <c r="L701">
        <v>2531</v>
      </c>
      <c r="M701" t="s">
        <v>1557</v>
      </c>
      <c r="N701" t="s">
        <v>1551</v>
      </c>
      <c r="O701">
        <v>0</v>
      </c>
      <c r="P701" t="s">
        <v>1552</v>
      </c>
      <c r="Q701">
        <v>19841001</v>
      </c>
      <c r="R701">
        <v>891018481</v>
      </c>
    </row>
    <row r="702" spans="1:18">
      <c r="A702" t="s">
        <v>1553</v>
      </c>
      <c r="B702" t="s">
        <v>1566</v>
      </c>
      <c r="C702">
        <v>201212</v>
      </c>
      <c r="D702">
        <v>30</v>
      </c>
      <c r="E702" t="s">
        <v>1555</v>
      </c>
      <c r="F702">
        <v>1414</v>
      </c>
      <c r="G702">
        <v>454</v>
      </c>
      <c r="H702">
        <v>19</v>
      </c>
      <c r="I702">
        <v>43122010200</v>
      </c>
      <c r="J702">
        <v>8</v>
      </c>
      <c r="K702" t="s">
        <v>1561</v>
      </c>
      <c r="L702">
        <v>2531</v>
      </c>
      <c r="M702" t="s">
        <v>1557</v>
      </c>
      <c r="N702" t="s">
        <v>1551</v>
      </c>
      <c r="O702">
        <v>0</v>
      </c>
      <c r="P702" t="s">
        <v>1552</v>
      </c>
      <c r="Q702">
        <v>19841201</v>
      </c>
      <c r="R702">
        <v>891018481</v>
      </c>
    </row>
    <row r="703" spans="1:18">
      <c r="A703" t="s">
        <v>1553</v>
      </c>
      <c r="B703" t="s">
        <v>1567</v>
      </c>
      <c r="C703">
        <v>201212</v>
      </c>
      <c r="D703">
        <v>30</v>
      </c>
      <c r="E703" t="s">
        <v>1555</v>
      </c>
      <c r="F703">
        <v>899</v>
      </c>
      <c r="G703">
        <v>288</v>
      </c>
      <c r="H703">
        <v>22</v>
      </c>
      <c r="I703">
        <v>43122010500</v>
      </c>
      <c r="J703">
        <v>8</v>
      </c>
      <c r="K703" t="s">
        <v>1561</v>
      </c>
      <c r="L703">
        <v>2531</v>
      </c>
      <c r="M703" t="s">
        <v>1557</v>
      </c>
      <c r="N703" t="s">
        <v>1551</v>
      </c>
      <c r="O703">
        <v>0</v>
      </c>
      <c r="P703" t="s">
        <v>1552</v>
      </c>
      <c r="Q703">
        <v>19850201</v>
      </c>
      <c r="R703">
        <v>891018481</v>
      </c>
    </row>
    <row r="704" spans="1:18">
      <c r="A704" t="s">
        <v>1553</v>
      </c>
      <c r="B704" t="s">
        <v>1568</v>
      </c>
      <c r="C704">
        <v>201212</v>
      </c>
      <c r="D704">
        <v>30</v>
      </c>
      <c r="E704" t="s">
        <v>1555</v>
      </c>
      <c r="F704">
        <v>768</v>
      </c>
      <c r="G704">
        <v>246</v>
      </c>
      <c r="H704">
        <v>41</v>
      </c>
      <c r="I704">
        <v>43122011400</v>
      </c>
      <c r="J704">
        <v>8</v>
      </c>
      <c r="K704" t="s">
        <v>1556</v>
      </c>
      <c r="L704">
        <v>2531</v>
      </c>
      <c r="M704" t="s">
        <v>1557</v>
      </c>
      <c r="N704" t="s">
        <v>1551</v>
      </c>
      <c r="O704">
        <v>0</v>
      </c>
      <c r="P704" t="s">
        <v>1552</v>
      </c>
      <c r="Q704">
        <v>19850401</v>
      </c>
      <c r="R704">
        <v>891018481</v>
      </c>
    </row>
    <row r="705" spans="1:18">
      <c r="A705" t="s">
        <v>1553</v>
      </c>
      <c r="B705" t="s">
        <v>1569</v>
      </c>
      <c r="C705">
        <v>201212</v>
      </c>
      <c r="D705">
        <v>30</v>
      </c>
      <c r="E705" t="s">
        <v>1555</v>
      </c>
      <c r="F705">
        <v>300</v>
      </c>
      <c r="G705">
        <v>96</v>
      </c>
      <c r="H705">
        <v>6</v>
      </c>
      <c r="I705">
        <v>43122011500</v>
      </c>
      <c r="J705">
        <v>8</v>
      </c>
      <c r="K705" t="s">
        <v>1561</v>
      </c>
      <c r="L705">
        <v>2531</v>
      </c>
      <c r="M705" t="s">
        <v>1557</v>
      </c>
      <c r="N705" t="s">
        <v>1551</v>
      </c>
      <c r="O705">
        <v>0</v>
      </c>
      <c r="P705" t="s">
        <v>1552</v>
      </c>
      <c r="Q705">
        <v>19850501</v>
      </c>
      <c r="R705">
        <v>891018481</v>
      </c>
    </row>
    <row r="706" spans="1:18">
      <c r="A706" t="s">
        <v>1553</v>
      </c>
      <c r="B706" t="s">
        <v>1570</v>
      </c>
      <c r="C706">
        <v>201212</v>
      </c>
      <c r="D706">
        <v>30</v>
      </c>
      <c r="E706" t="s">
        <v>1555</v>
      </c>
      <c r="F706">
        <v>1568</v>
      </c>
      <c r="G706">
        <v>503</v>
      </c>
      <c r="H706">
        <v>342</v>
      </c>
      <c r="I706">
        <v>43122011800</v>
      </c>
      <c r="J706">
        <v>8</v>
      </c>
      <c r="K706" t="s">
        <v>1556</v>
      </c>
      <c r="L706">
        <v>2531</v>
      </c>
      <c r="M706" t="s">
        <v>1557</v>
      </c>
      <c r="N706" t="s">
        <v>1551</v>
      </c>
      <c r="O706">
        <v>0</v>
      </c>
      <c r="P706" t="s">
        <v>1552</v>
      </c>
      <c r="Q706">
        <v>19850701</v>
      </c>
      <c r="R706">
        <v>891018481</v>
      </c>
    </row>
    <row r="707" spans="1:18">
      <c r="A707" t="s">
        <v>1553</v>
      </c>
      <c r="B707" t="s">
        <v>1571</v>
      </c>
      <c r="C707">
        <v>201212</v>
      </c>
      <c r="D707">
        <v>30</v>
      </c>
      <c r="E707" t="s">
        <v>1555</v>
      </c>
      <c r="F707">
        <v>345</v>
      </c>
      <c r="G707">
        <v>111</v>
      </c>
      <c r="H707">
        <v>19295</v>
      </c>
      <c r="I707">
        <v>43122012300</v>
      </c>
      <c r="J707">
        <v>8</v>
      </c>
      <c r="K707" t="s">
        <v>1561</v>
      </c>
      <c r="L707">
        <v>2531</v>
      </c>
      <c r="M707" t="s">
        <v>1557</v>
      </c>
      <c r="N707" t="s">
        <v>1551</v>
      </c>
      <c r="O707">
        <v>0</v>
      </c>
      <c r="P707" t="s">
        <v>1552</v>
      </c>
      <c r="Q707">
        <v>19850801</v>
      </c>
      <c r="R707">
        <v>891018481</v>
      </c>
    </row>
    <row r="708" spans="1:18">
      <c r="A708" t="s">
        <v>1572</v>
      </c>
      <c r="B708" t="s">
        <v>1573</v>
      </c>
      <c r="C708">
        <v>201212</v>
      </c>
      <c r="D708">
        <v>31</v>
      </c>
      <c r="E708" t="s">
        <v>1555</v>
      </c>
      <c r="F708">
        <v>2956</v>
      </c>
      <c r="G708">
        <v>1157</v>
      </c>
      <c r="H708">
        <v>20424</v>
      </c>
      <c r="I708">
        <v>43122002500</v>
      </c>
      <c r="J708">
        <v>8</v>
      </c>
      <c r="K708" t="s">
        <v>1561</v>
      </c>
      <c r="L708">
        <v>3126</v>
      </c>
      <c r="M708" t="s">
        <v>1550</v>
      </c>
      <c r="N708" t="s">
        <v>1551</v>
      </c>
      <c r="O708">
        <v>0</v>
      </c>
      <c r="P708" t="s">
        <v>1574</v>
      </c>
      <c r="Q708">
        <v>19840101</v>
      </c>
      <c r="R708">
        <v>891018481</v>
      </c>
    </row>
    <row r="709" spans="1:18">
      <c r="A709" t="s">
        <v>1572</v>
      </c>
      <c r="B709" t="s">
        <v>1575</v>
      </c>
      <c r="C709">
        <v>201212</v>
      </c>
      <c r="D709">
        <v>31</v>
      </c>
      <c r="E709" t="s">
        <v>1555</v>
      </c>
      <c r="F709">
        <v>1648</v>
      </c>
      <c r="G709">
        <v>552</v>
      </c>
      <c r="H709">
        <v>9503</v>
      </c>
      <c r="I709">
        <v>43122004100</v>
      </c>
      <c r="J709">
        <v>8</v>
      </c>
      <c r="K709" t="s">
        <v>1561</v>
      </c>
      <c r="L709">
        <v>3126</v>
      </c>
      <c r="M709" t="s">
        <v>1550</v>
      </c>
      <c r="N709" t="s">
        <v>1551</v>
      </c>
      <c r="O709">
        <v>0</v>
      </c>
      <c r="P709" t="s">
        <v>1552</v>
      </c>
      <c r="Q709">
        <v>19810901</v>
      </c>
      <c r="R709">
        <v>891018481</v>
      </c>
    </row>
    <row r="710" spans="1:18">
      <c r="A710" t="s">
        <v>1572</v>
      </c>
      <c r="B710" t="s">
        <v>1576</v>
      </c>
      <c r="C710">
        <v>201212</v>
      </c>
      <c r="D710">
        <v>31</v>
      </c>
      <c r="E710" t="s">
        <v>1555</v>
      </c>
      <c r="F710">
        <v>910</v>
      </c>
      <c r="G710">
        <v>421</v>
      </c>
      <c r="H710">
        <v>0</v>
      </c>
      <c r="I710">
        <v>43122003900</v>
      </c>
      <c r="J710">
        <v>8</v>
      </c>
      <c r="K710" t="s">
        <v>1561</v>
      </c>
      <c r="L710">
        <v>3126</v>
      </c>
      <c r="M710" t="s">
        <v>1550</v>
      </c>
      <c r="N710" t="s">
        <v>1551</v>
      </c>
      <c r="O710">
        <v>0</v>
      </c>
      <c r="P710" t="s">
        <v>1552</v>
      </c>
      <c r="Q710">
        <v>19820401</v>
      </c>
      <c r="R710">
        <v>891018481</v>
      </c>
    </row>
    <row r="711" spans="1:18">
      <c r="A711" t="s">
        <v>1572</v>
      </c>
      <c r="B711" t="s">
        <v>1578</v>
      </c>
      <c r="C711">
        <v>201212</v>
      </c>
      <c r="D711">
        <v>31</v>
      </c>
      <c r="E711" t="s">
        <v>1555</v>
      </c>
      <c r="F711">
        <v>1023</v>
      </c>
      <c r="G711">
        <v>447</v>
      </c>
      <c r="H711">
        <v>0</v>
      </c>
      <c r="I711">
        <v>43122004700</v>
      </c>
      <c r="J711">
        <v>8</v>
      </c>
      <c r="K711" t="s">
        <v>1561</v>
      </c>
      <c r="L711">
        <v>3126</v>
      </c>
      <c r="M711" t="s">
        <v>1550</v>
      </c>
      <c r="N711" t="s">
        <v>1551</v>
      </c>
      <c r="O711">
        <v>0</v>
      </c>
      <c r="P711" t="s">
        <v>1552</v>
      </c>
      <c r="Q711">
        <v>19820901</v>
      </c>
      <c r="R711">
        <v>891018481</v>
      </c>
    </row>
    <row r="712" spans="1:18">
      <c r="A712" t="s">
        <v>1572</v>
      </c>
      <c r="B712" t="s">
        <v>1579</v>
      </c>
      <c r="C712">
        <v>201212</v>
      </c>
      <c r="D712">
        <v>31</v>
      </c>
      <c r="E712" t="s">
        <v>1555</v>
      </c>
      <c r="F712">
        <v>4462</v>
      </c>
      <c r="G712">
        <v>473</v>
      </c>
      <c r="H712">
        <v>7365</v>
      </c>
      <c r="I712">
        <v>43122004800</v>
      </c>
      <c r="J712">
        <v>8</v>
      </c>
      <c r="K712" t="s">
        <v>1561</v>
      </c>
      <c r="L712">
        <v>3126</v>
      </c>
      <c r="M712" t="s">
        <v>1550</v>
      </c>
      <c r="N712" t="s">
        <v>1551</v>
      </c>
      <c r="O712">
        <v>0</v>
      </c>
      <c r="P712" t="s">
        <v>1552</v>
      </c>
      <c r="Q712">
        <v>19810701</v>
      </c>
      <c r="R712">
        <v>891018481</v>
      </c>
    </row>
    <row r="713" spans="1:18">
      <c r="A713" t="s">
        <v>1572</v>
      </c>
      <c r="B713" t="s">
        <v>1581</v>
      </c>
      <c r="C713">
        <v>201212</v>
      </c>
      <c r="D713">
        <v>31</v>
      </c>
      <c r="E713" t="s">
        <v>1555</v>
      </c>
      <c r="F713">
        <v>1791</v>
      </c>
      <c r="G713">
        <v>1105</v>
      </c>
      <c r="H713">
        <v>889</v>
      </c>
      <c r="I713">
        <v>43122004900</v>
      </c>
      <c r="J713">
        <v>8</v>
      </c>
      <c r="K713" t="s">
        <v>1561</v>
      </c>
      <c r="L713">
        <v>3126</v>
      </c>
      <c r="M713" t="s">
        <v>1550</v>
      </c>
      <c r="N713" t="s">
        <v>1551</v>
      </c>
      <c r="O713">
        <v>0</v>
      </c>
      <c r="P713" t="s">
        <v>1552</v>
      </c>
      <c r="Q713">
        <v>19820901</v>
      </c>
      <c r="R713">
        <v>891018481</v>
      </c>
    </row>
    <row r="714" spans="1:18">
      <c r="A714" t="s">
        <v>1572</v>
      </c>
      <c r="B714" t="s">
        <v>1582</v>
      </c>
      <c r="C714">
        <v>201212</v>
      </c>
      <c r="D714">
        <v>31</v>
      </c>
      <c r="E714" t="s">
        <v>1555</v>
      </c>
      <c r="F714">
        <v>711</v>
      </c>
      <c r="G714">
        <v>684</v>
      </c>
      <c r="H714">
        <v>0</v>
      </c>
      <c r="I714">
        <v>43122005600</v>
      </c>
      <c r="J714">
        <v>8</v>
      </c>
      <c r="K714" t="s">
        <v>1561</v>
      </c>
      <c r="L714">
        <v>3126</v>
      </c>
      <c r="M714" t="s">
        <v>1550</v>
      </c>
      <c r="N714" t="s">
        <v>1551</v>
      </c>
      <c r="O714">
        <v>0</v>
      </c>
      <c r="P714" t="s">
        <v>1552</v>
      </c>
      <c r="Q714">
        <v>19820201</v>
      </c>
      <c r="R714">
        <v>891018481</v>
      </c>
    </row>
    <row r="715" spans="1:18">
      <c r="A715" t="s">
        <v>1572</v>
      </c>
      <c r="B715" t="s">
        <v>1583</v>
      </c>
      <c r="C715">
        <v>201212</v>
      </c>
      <c r="D715">
        <v>31</v>
      </c>
      <c r="E715" t="s">
        <v>1555</v>
      </c>
      <c r="F715">
        <v>711</v>
      </c>
      <c r="G715">
        <v>394</v>
      </c>
      <c r="H715">
        <v>0</v>
      </c>
      <c r="I715">
        <v>43122008201</v>
      </c>
      <c r="J715">
        <v>8</v>
      </c>
      <c r="K715" t="s">
        <v>1561</v>
      </c>
      <c r="L715">
        <v>3126</v>
      </c>
      <c r="M715" t="s">
        <v>1550</v>
      </c>
      <c r="N715" t="s">
        <v>1551</v>
      </c>
      <c r="O715">
        <v>0</v>
      </c>
      <c r="P715" t="s">
        <v>1552</v>
      </c>
      <c r="Q715">
        <v>19970201</v>
      </c>
      <c r="R715">
        <v>891018481</v>
      </c>
    </row>
    <row r="716" spans="1:18">
      <c r="A716" t="s">
        <v>1572</v>
      </c>
      <c r="B716" t="s">
        <v>1584</v>
      </c>
      <c r="C716">
        <v>201212</v>
      </c>
      <c r="D716">
        <v>31</v>
      </c>
      <c r="E716" t="s">
        <v>1555</v>
      </c>
      <c r="F716">
        <v>1876</v>
      </c>
      <c r="G716">
        <v>815</v>
      </c>
      <c r="H716">
        <v>974</v>
      </c>
      <c r="I716">
        <v>43122006900</v>
      </c>
      <c r="J716">
        <v>8</v>
      </c>
      <c r="K716" t="s">
        <v>1585</v>
      </c>
      <c r="L716">
        <v>3126</v>
      </c>
      <c r="M716" t="s">
        <v>1550</v>
      </c>
      <c r="N716" t="s">
        <v>1551</v>
      </c>
      <c r="O716">
        <v>0</v>
      </c>
      <c r="P716" t="s">
        <v>1552</v>
      </c>
      <c r="Q716">
        <v>19820801</v>
      </c>
      <c r="R716">
        <v>891018481</v>
      </c>
    </row>
    <row r="717" spans="1:18">
      <c r="A717" t="s">
        <v>1572</v>
      </c>
      <c r="B717" t="s">
        <v>1586</v>
      </c>
      <c r="C717">
        <v>201212</v>
      </c>
      <c r="D717">
        <v>31</v>
      </c>
      <c r="E717" t="s">
        <v>1555</v>
      </c>
      <c r="F717">
        <v>938</v>
      </c>
      <c r="G717">
        <v>53</v>
      </c>
      <c r="H717">
        <v>16932</v>
      </c>
      <c r="I717">
        <v>43122008300</v>
      </c>
      <c r="J717">
        <v>8</v>
      </c>
      <c r="K717" t="s">
        <v>1561</v>
      </c>
      <c r="L717">
        <v>3126</v>
      </c>
      <c r="M717" t="s">
        <v>1550</v>
      </c>
      <c r="N717" t="s">
        <v>1551</v>
      </c>
      <c r="O717">
        <v>0</v>
      </c>
      <c r="P717" t="s">
        <v>1552</v>
      </c>
      <c r="Q717">
        <v>19840201</v>
      </c>
      <c r="R717">
        <v>891018481</v>
      </c>
    </row>
    <row r="718" spans="1:18">
      <c r="A718" t="s">
        <v>1572</v>
      </c>
      <c r="B718" t="s">
        <v>1587</v>
      </c>
      <c r="C718">
        <v>201212</v>
      </c>
      <c r="D718">
        <v>31</v>
      </c>
      <c r="E718" t="s">
        <v>1555</v>
      </c>
      <c r="F718">
        <v>1421</v>
      </c>
      <c r="G718">
        <v>1183</v>
      </c>
      <c r="H718">
        <v>1609</v>
      </c>
      <c r="I718">
        <v>43122007400</v>
      </c>
      <c r="J718">
        <v>8</v>
      </c>
      <c r="K718" t="s">
        <v>1561</v>
      </c>
      <c r="L718">
        <v>3126</v>
      </c>
      <c r="M718" t="s">
        <v>1550</v>
      </c>
      <c r="N718" t="s">
        <v>1551</v>
      </c>
      <c r="O718">
        <v>0</v>
      </c>
      <c r="P718" t="s">
        <v>1574</v>
      </c>
      <c r="Q718">
        <v>19880701</v>
      </c>
      <c r="R718">
        <v>891018481</v>
      </c>
    </row>
    <row r="719" spans="1:18">
      <c r="A719" t="s">
        <v>1572</v>
      </c>
      <c r="B719" t="s">
        <v>1588</v>
      </c>
      <c r="C719">
        <v>201212</v>
      </c>
      <c r="D719">
        <v>31</v>
      </c>
      <c r="E719" t="s">
        <v>1555</v>
      </c>
      <c r="F719">
        <v>3837</v>
      </c>
      <c r="G719">
        <v>368</v>
      </c>
      <c r="H719">
        <v>37377</v>
      </c>
      <c r="I719">
        <v>43122008600</v>
      </c>
      <c r="J719">
        <v>8</v>
      </c>
      <c r="K719" t="s">
        <v>1561</v>
      </c>
      <c r="L719">
        <v>3126</v>
      </c>
      <c r="M719" t="s">
        <v>1550</v>
      </c>
      <c r="N719" t="s">
        <v>1551</v>
      </c>
      <c r="O719">
        <v>0</v>
      </c>
      <c r="P719" t="s">
        <v>1552</v>
      </c>
      <c r="Q719">
        <v>19840401</v>
      </c>
      <c r="R719">
        <v>891018481</v>
      </c>
    </row>
    <row r="720" spans="1:18">
      <c r="A720" t="s">
        <v>1572</v>
      </c>
      <c r="B720" t="s">
        <v>1589</v>
      </c>
      <c r="C720">
        <v>201212</v>
      </c>
      <c r="D720">
        <v>31</v>
      </c>
      <c r="E720" t="s">
        <v>1555</v>
      </c>
      <c r="F720">
        <v>853</v>
      </c>
      <c r="G720">
        <v>710</v>
      </c>
      <c r="H720">
        <v>2984</v>
      </c>
      <c r="I720">
        <v>43122009600</v>
      </c>
      <c r="J720">
        <v>8</v>
      </c>
      <c r="K720" t="s">
        <v>1561</v>
      </c>
      <c r="L720">
        <v>3126</v>
      </c>
      <c r="M720" t="s">
        <v>1550</v>
      </c>
      <c r="N720" t="s">
        <v>1551</v>
      </c>
      <c r="O720">
        <v>0</v>
      </c>
      <c r="P720" t="s">
        <v>1552</v>
      </c>
      <c r="Q720">
        <v>19840901</v>
      </c>
      <c r="R720">
        <v>891018481</v>
      </c>
    </row>
    <row r="721" spans="1:18">
      <c r="A721" t="s">
        <v>1572</v>
      </c>
      <c r="B721" t="s">
        <v>1590</v>
      </c>
      <c r="C721">
        <v>201212</v>
      </c>
      <c r="D721">
        <v>31</v>
      </c>
      <c r="E721" t="s">
        <v>1555</v>
      </c>
      <c r="F721">
        <v>881</v>
      </c>
      <c r="G721">
        <v>1972</v>
      </c>
      <c r="H721">
        <v>1249</v>
      </c>
      <c r="I721">
        <v>43122016200</v>
      </c>
      <c r="J721">
        <v>8</v>
      </c>
      <c r="K721" t="s">
        <v>1585</v>
      </c>
      <c r="L721">
        <v>3126</v>
      </c>
      <c r="M721" t="s">
        <v>1550</v>
      </c>
      <c r="N721" t="s">
        <v>1551</v>
      </c>
      <c r="O721">
        <v>0</v>
      </c>
      <c r="P721" t="s">
        <v>1552</v>
      </c>
      <c r="Q721">
        <v>19950401</v>
      </c>
      <c r="R721">
        <v>891018481</v>
      </c>
    </row>
    <row r="722" spans="1:18">
      <c r="A722" t="s">
        <v>1546</v>
      </c>
      <c r="B722" t="s">
        <v>1591</v>
      </c>
      <c r="C722">
        <v>201212</v>
      </c>
      <c r="D722">
        <v>9</v>
      </c>
      <c r="E722" t="s">
        <v>1555</v>
      </c>
      <c r="F722">
        <v>751</v>
      </c>
      <c r="G722">
        <v>38</v>
      </c>
      <c r="H722">
        <v>455</v>
      </c>
      <c r="I722">
        <v>43122003400</v>
      </c>
      <c r="J722">
        <v>8</v>
      </c>
      <c r="K722" t="s">
        <v>1561</v>
      </c>
      <c r="L722">
        <v>3126</v>
      </c>
      <c r="M722" t="s">
        <v>1550</v>
      </c>
      <c r="N722" t="s">
        <v>1551</v>
      </c>
      <c r="O722">
        <v>0</v>
      </c>
      <c r="P722" t="s">
        <v>1574</v>
      </c>
      <c r="Q722">
        <v>19880301</v>
      </c>
      <c r="R722">
        <v>891018481</v>
      </c>
    </row>
    <row r="723" spans="1:18">
      <c r="A723" t="s">
        <v>1546</v>
      </c>
      <c r="B723" t="s">
        <v>1592</v>
      </c>
      <c r="C723">
        <v>201212</v>
      </c>
      <c r="D723">
        <v>31</v>
      </c>
      <c r="E723" t="s">
        <v>1555</v>
      </c>
      <c r="F723">
        <v>2189</v>
      </c>
      <c r="G723">
        <v>973</v>
      </c>
      <c r="H723">
        <v>6942</v>
      </c>
      <c r="I723">
        <v>43122004001</v>
      </c>
      <c r="J723">
        <v>8</v>
      </c>
      <c r="K723" t="s">
        <v>1561</v>
      </c>
      <c r="L723">
        <v>3126</v>
      </c>
      <c r="M723" t="s">
        <v>1550</v>
      </c>
      <c r="N723" t="s">
        <v>1551</v>
      </c>
      <c r="O723">
        <v>0</v>
      </c>
      <c r="P723" t="s">
        <v>1552</v>
      </c>
      <c r="Q723">
        <v>19901101</v>
      </c>
      <c r="R723">
        <v>891018481</v>
      </c>
    </row>
    <row r="724" spans="1:18">
      <c r="A724" t="s">
        <v>1546</v>
      </c>
      <c r="B724" t="s">
        <v>1593</v>
      </c>
      <c r="C724">
        <v>201212</v>
      </c>
      <c r="D724">
        <v>31</v>
      </c>
      <c r="E724" t="s">
        <v>1555</v>
      </c>
      <c r="F724">
        <v>3752</v>
      </c>
      <c r="G724">
        <v>289</v>
      </c>
      <c r="H724">
        <v>10329</v>
      </c>
      <c r="I724">
        <v>43122005900</v>
      </c>
      <c r="J724">
        <v>8</v>
      </c>
      <c r="K724" t="s">
        <v>1561</v>
      </c>
      <c r="L724">
        <v>3126</v>
      </c>
      <c r="M724" t="s">
        <v>1550</v>
      </c>
      <c r="N724" t="s">
        <v>1551</v>
      </c>
      <c r="O724">
        <v>0</v>
      </c>
      <c r="P724" t="s">
        <v>1574</v>
      </c>
      <c r="Q724">
        <v>19860501</v>
      </c>
      <c r="R724">
        <v>891018481</v>
      </c>
    </row>
    <row r="725" spans="1:18">
      <c r="A725" t="s">
        <v>1546</v>
      </c>
      <c r="B725" t="s">
        <v>1595</v>
      </c>
      <c r="C725">
        <v>201212</v>
      </c>
      <c r="D725">
        <v>31</v>
      </c>
      <c r="E725" t="s">
        <v>1555</v>
      </c>
      <c r="F725">
        <v>1933</v>
      </c>
      <c r="G725">
        <v>447</v>
      </c>
      <c r="H725">
        <v>9122</v>
      </c>
      <c r="I725">
        <v>43122007100</v>
      </c>
      <c r="J725">
        <v>8</v>
      </c>
      <c r="K725" t="s">
        <v>1561</v>
      </c>
      <c r="L725">
        <v>3126</v>
      </c>
      <c r="M725" t="s">
        <v>1550</v>
      </c>
      <c r="N725" t="s">
        <v>1551</v>
      </c>
      <c r="O725">
        <v>0</v>
      </c>
      <c r="P725" t="s">
        <v>1574</v>
      </c>
      <c r="Q725">
        <v>19880401</v>
      </c>
      <c r="R725">
        <v>891018481</v>
      </c>
    </row>
    <row r="726" spans="1:18">
      <c r="A726" t="s">
        <v>1546</v>
      </c>
      <c r="B726" t="s">
        <v>1596</v>
      </c>
      <c r="C726">
        <v>201212</v>
      </c>
      <c r="D726">
        <v>31</v>
      </c>
      <c r="E726" t="s">
        <v>1555</v>
      </c>
      <c r="F726">
        <v>6708</v>
      </c>
      <c r="G726">
        <v>763</v>
      </c>
      <c r="H726">
        <v>5228</v>
      </c>
      <c r="I726">
        <v>43122007300</v>
      </c>
      <c r="J726">
        <v>8</v>
      </c>
      <c r="K726" t="s">
        <v>1549</v>
      </c>
      <c r="L726">
        <v>3126</v>
      </c>
      <c r="M726" t="s">
        <v>1550</v>
      </c>
      <c r="N726" t="s">
        <v>1551</v>
      </c>
      <c r="O726">
        <v>0</v>
      </c>
      <c r="P726" t="s">
        <v>1574</v>
      </c>
      <c r="Q726">
        <v>19860201</v>
      </c>
      <c r="R726">
        <v>891018481</v>
      </c>
    </row>
    <row r="727" spans="1:18">
      <c r="A727" t="s">
        <v>1546</v>
      </c>
      <c r="B727" t="s">
        <v>1597</v>
      </c>
      <c r="C727">
        <v>201212</v>
      </c>
      <c r="D727">
        <v>31</v>
      </c>
      <c r="E727" t="s">
        <v>1555</v>
      </c>
      <c r="F727">
        <v>3155</v>
      </c>
      <c r="G727">
        <v>894</v>
      </c>
      <c r="H727">
        <v>7090</v>
      </c>
      <c r="I727">
        <v>43122009200</v>
      </c>
      <c r="J727">
        <v>8</v>
      </c>
      <c r="K727" t="s">
        <v>1561</v>
      </c>
      <c r="L727">
        <v>3126</v>
      </c>
      <c r="M727" t="s">
        <v>1550</v>
      </c>
      <c r="N727" t="s">
        <v>1551</v>
      </c>
      <c r="O727">
        <v>0</v>
      </c>
      <c r="P727" t="s">
        <v>1552</v>
      </c>
      <c r="Q727">
        <v>19840901</v>
      </c>
      <c r="R727">
        <v>891018481</v>
      </c>
    </row>
    <row r="728" spans="1:18">
      <c r="A728" t="s">
        <v>1546</v>
      </c>
      <c r="B728" t="s">
        <v>1598</v>
      </c>
      <c r="C728">
        <v>201212</v>
      </c>
      <c r="D728">
        <v>31</v>
      </c>
      <c r="E728" t="s">
        <v>1555</v>
      </c>
      <c r="F728">
        <v>9089</v>
      </c>
      <c r="G728">
        <v>1682</v>
      </c>
      <c r="H728">
        <v>0</v>
      </c>
      <c r="I728">
        <v>43122010400</v>
      </c>
      <c r="J728">
        <v>8</v>
      </c>
      <c r="K728" t="s">
        <v>1549</v>
      </c>
      <c r="L728">
        <v>3126</v>
      </c>
      <c r="M728" t="s">
        <v>1550</v>
      </c>
      <c r="N728" t="s">
        <v>1551</v>
      </c>
      <c r="O728">
        <v>0</v>
      </c>
      <c r="P728" t="s">
        <v>1552</v>
      </c>
      <c r="Q728">
        <v>19850301</v>
      </c>
      <c r="R728">
        <v>891018481</v>
      </c>
    </row>
    <row r="729" spans="1:18">
      <c r="A729" t="s">
        <v>1546</v>
      </c>
      <c r="B729" t="s">
        <v>1622</v>
      </c>
      <c r="C729">
        <v>201212</v>
      </c>
      <c r="D729">
        <v>31</v>
      </c>
      <c r="E729" t="s">
        <v>1555</v>
      </c>
      <c r="F729">
        <v>2158</v>
      </c>
      <c r="G729">
        <v>399</v>
      </c>
      <c r="H729">
        <v>7190</v>
      </c>
      <c r="I729">
        <v>43122010700</v>
      </c>
      <c r="J729">
        <v>8</v>
      </c>
      <c r="K729" t="s">
        <v>1549</v>
      </c>
      <c r="L729">
        <v>3126</v>
      </c>
      <c r="M729" t="s">
        <v>1550</v>
      </c>
      <c r="N729" t="s">
        <v>1551</v>
      </c>
      <c r="O729">
        <v>0</v>
      </c>
      <c r="P729" t="s">
        <v>1574</v>
      </c>
      <c r="Q729">
        <v>19860701</v>
      </c>
      <c r="R729">
        <v>891018481</v>
      </c>
    </row>
    <row r="730" spans="1:18">
      <c r="A730" t="s">
        <v>1546</v>
      </c>
      <c r="B730" t="s">
        <v>1599</v>
      </c>
      <c r="C730">
        <v>201212</v>
      </c>
      <c r="D730">
        <v>31</v>
      </c>
      <c r="E730" t="s">
        <v>1555</v>
      </c>
      <c r="F730">
        <v>3104</v>
      </c>
      <c r="G730">
        <v>574</v>
      </c>
      <c r="H730">
        <v>3014</v>
      </c>
      <c r="I730">
        <v>43122011300</v>
      </c>
      <c r="J730">
        <v>8</v>
      </c>
      <c r="K730" t="s">
        <v>1549</v>
      </c>
      <c r="L730">
        <v>3126</v>
      </c>
      <c r="M730" t="s">
        <v>1550</v>
      </c>
      <c r="N730" t="s">
        <v>1551</v>
      </c>
      <c r="O730">
        <v>0</v>
      </c>
      <c r="P730" t="s">
        <v>1552</v>
      </c>
      <c r="Q730">
        <v>19850501</v>
      </c>
      <c r="R730">
        <v>891018481</v>
      </c>
    </row>
    <row r="731" spans="1:18">
      <c r="A731" t="s">
        <v>1546</v>
      </c>
      <c r="B731" t="s">
        <v>1600</v>
      </c>
      <c r="C731">
        <v>201212</v>
      </c>
      <c r="D731">
        <v>31</v>
      </c>
      <c r="E731" t="s">
        <v>1555</v>
      </c>
      <c r="F731">
        <v>5084</v>
      </c>
      <c r="G731">
        <v>941</v>
      </c>
      <c r="H731">
        <v>8103</v>
      </c>
      <c r="I731">
        <v>43122011200</v>
      </c>
      <c r="J731">
        <v>8</v>
      </c>
      <c r="K731" t="s">
        <v>1549</v>
      </c>
      <c r="L731">
        <v>3126</v>
      </c>
      <c r="M731" t="s">
        <v>1550</v>
      </c>
      <c r="N731" t="s">
        <v>1551</v>
      </c>
      <c r="O731">
        <v>0</v>
      </c>
      <c r="P731" t="s">
        <v>1552</v>
      </c>
      <c r="Q731">
        <v>19850501</v>
      </c>
      <c r="R731">
        <v>891018481</v>
      </c>
    </row>
    <row r="732" spans="1:18">
      <c r="A732" t="s">
        <v>1546</v>
      </c>
      <c r="B732" t="s">
        <v>1623</v>
      </c>
      <c r="C732">
        <v>201212</v>
      </c>
      <c r="D732">
        <v>31</v>
      </c>
      <c r="E732" t="s">
        <v>1555</v>
      </c>
      <c r="F732">
        <v>5291</v>
      </c>
      <c r="G732">
        <v>979</v>
      </c>
      <c r="H732">
        <v>1632</v>
      </c>
      <c r="I732">
        <v>43122011600</v>
      </c>
      <c r="J732">
        <v>8</v>
      </c>
      <c r="K732" t="s">
        <v>1549</v>
      </c>
      <c r="L732">
        <v>3126</v>
      </c>
      <c r="M732" t="s">
        <v>1550</v>
      </c>
      <c r="N732" t="s">
        <v>1551</v>
      </c>
      <c r="O732">
        <v>0</v>
      </c>
      <c r="P732" t="s">
        <v>1552</v>
      </c>
      <c r="Q732">
        <v>19850701</v>
      </c>
      <c r="R732">
        <v>891018481</v>
      </c>
    </row>
    <row r="733" spans="1:18">
      <c r="A733" t="s">
        <v>1546</v>
      </c>
      <c r="B733" t="s">
        <v>1601</v>
      </c>
      <c r="C733">
        <v>201212</v>
      </c>
      <c r="D733">
        <v>31</v>
      </c>
      <c r="E733" t="s">
        <v>1555</v>
      </c>
      <c r="F733">
        <v>2675</v>
      </c>
      <c r="G733">
        <v>495</v>
      </c>
      <c r="H733">
        <v>4314</v>
      </c>
      <c r="I733">
        <v>43122011700</v>
      </c>
      <c r="J733">
        <v>8</v>
      </c>
      <c r="K733" t="s">
        <v>1549</v>
      </c>
      <c r="L733">
        <v>3126</v>
      </c>
      <c r="M733" t="s">
        <v>1550</v>
      </c>
      <c r="N733" t="s">
        <v>1551</v>
      </c>
      <c r="O733">
        <v>0</v>
      </c>
      <c r="P733" t="s">
        <v>1552</v>
      </c>
      <c r="Q733">
        <v>19860101</v>
      </c>
      <c r="R733">
        <v>891018481</v>
      </c>
    </row>
    <row r="734" spans="1:18">
      <c r="A734" t="s">
        <v>1546</v>
      </c>
      <c r="B734" t="s">
        <v>1602</v>
      </c>
      <c r="C734">
        <v>201212</v>
      </c>
      <c r="D734">
        <v>31</v>
      </c>
      <c r="E734" t="s">
        <v>1555</v>
      </c>
      <c r="F734">
        <v>2513</v>
      </c>
      <c r="G734">
        <v>465</v>
      </c>
      <c r="H734">
        <v>15764</v>
      </c>
      <c r="I734">
        <v>43122012500</v>
      </c>
      <c r="J734">
        <v>8</v>
      </c>
      <c r="K734" t="s">
        <v>1549</v>
      </c>
      <c r="L734">
        <v>3126</v>
      </c>
      <c r="M734" t="s">
        <v>1550</v>
      </c>
      <c r="N734" t="s">
        <v>1551</v>
      </c>
      <c r="O734">
        <v>0</v>
      </c>
      <c r="P734" t="s">
        <v>1552</v>
      </c>
      <c r="Q734">
        <v>19850901</v>
      </c>
      <c r="R734">
        <v>891018481</v>
      </c>
    </row>
    <row r="735" spans="1:18">
      <c r="A735" t="s">
        <v>1546</v>
      </c>
      <c r="B735" t="s">
        <v>1625</v>
      </c>
      <c r="C735">
        <v>201212</v>
      </c>
      <c r="D735">
        <v>31</v>
      </c>
      <c r="E735" t="s">
        <v>1555</v>
      </c>
      <c r="F735">
        <v>1537</v>
      </c>
      <c r="G735">
        <v>284</v>
      </c>
      <c r="H735">
        <v>15072</v>
      </c>
      <c r="I735">
        <v>43122012400</v>
      </c>
      <c r="J735">
        <v>8</v>
      </c>
      <c r="K735" t="s">
        <v>1549</v>
      </c>
      <c r="L735">
        <v>3126</v>
      </c>
      <c r="M735" t="s">
        <v>1550</v>
      </c>
      <c r="N735" t="s">
        <v>1551</v>
      </c>
      <c r="O735">
        <v>0</v>
      </c>
      <c r="P735" t="s">
        <v>1552</v>
      </c>
      <c r="Q735">
        <v>19880601</v>
      </c>
      <c r="R735">
        <v>891018481</v>
      </c>
    </row>
    <row r="736" spans="1:18">
      <c r="A736" t="s">
        <v>1546</v>
      </c>
      <c r="B736" t="s">
        <v>1626</v>
      </c>
      <c r="C736">
        <v>201212</v>
      </c>
      <c r="D736">
        <v>31</v>
      </c>
      <c r="E736" t="s">
        <v>1555</v>
      </c>
      <c r="F736">
        <v>1064</v>
      </c>
      <c r="G736">
        <v>197</v>
      </c>
      <c r="H736">
        <v>6720</v>
      </c>
      <c r="I736">
        <v>43122012200</v>
      </c>
      <c r="J736">
        <v>8</v>
      </c>
      <c r="K736" t="s">
        <v>1549</v>
      </c>
      <c r="L736">
        <v>3126</v>
      </c>
      <c r="M736" t="s">
        <v>1550</v>
      </c>
      <c r="N736" t="s">
        <v>1551</v>
      </c>
      <c r="O736">
        <v>0</v>
      </c>
      <c r="P736" t="s">
        <v>1552</v>
      </c>
      <c r="Q736">
        <v>19850901</v>
      </c>
      <c r="R736">
        <v>891018481</v>
      </c>
    </row>
    <row r="737" spans="1:18">
      <c r="A737" t="s">
        <v>1546</v>
      </c>
      <c r="B737" t="s">
        <v>1603</v>
      </c>
      <c r="C737">
        <v>201212</v>
      </c>
      <c r="D737">
        <v>31</v>
      </c>
      <c r="E737" t="s">
        <v>1555</v>
      </c>
      <c r="F737">
        <v>2143</v>
      </c>
      <c r="G737">
        <v>397</v>
      </c>
      <c r="H737">
        <v>15072</v>
      </c>
      <c r="I737">
        <v>43122012800</v>
      </c>
      <c r="J737">
        <v>8</v>
      </c>
      <c r="K737" t="s">
        <v>1549</v>
      </c>
      <c r="L737">
        <v>3126</v>
      </c>
      <c r="M737" t="s">
        <v>1550</v>
      </c>
      <c r="N737" t="s">
        <v>1551</v>
      </c>
      <c r="O737">
        <v>0</v>
      </c>
      <c r="P737" t="s">
        <v>1552</v>
      </c>
      <c r="Q737">
        <v>19860201</v>
      </c>
      <c r="R737">
        <v>891018481</v>
      </c>
    </row>
    <row r="738" spans="1:18">
      <c r="A738" t="s">
        <v>1546</v>
      </c>
      <c r="B738" t="s">
        <v>1604</v>
      </c>
      <c r="C738">
        <v>201212</v>
      </c>
      <c r="D738">
        <v>31</v>
      </c>
      <c r="E738" t="s">
        <v>1555</v>
      </c>
      <c r="F738">
        <v>2779</v>
      </c>
      <c r="G738">
        <v>514</v>
      </c>
      <c r="H738">
        <v>14823</v>
      </c>
      <c r="I738">
        <v>43122013600</v>
      </c>
      <c r="J738">
        <v>8</v>
      </c>
      <c r="K738" t="s">
        <v>1549</v>
      </c>
      <c r="L738">
        <v>3126</v>
      </c>
      <c r="M738" t="s">
        <v>1550</v>
      </c>
      <c r="N738" t="s">
        <v>1551</v>
      </c>
      <c r="O738">
        <v>0</v>
      </c>
      <c r="P738" t="s">
        <v>1552</v>
      </c>
      <c r="Q738">
        <v>19860601</v>
      </c>
      <c r="R738">
        <v>891018481</v>
      </c>
    </row>
    <row r="739" spans="1:18">
      <c r="A739" t="s">
        <v>1546</v>
      </c>
      <c r="B739" t="s">
        <v>1605</v>
      </c>
      <c r="C739">
        <v>201212</v>
      </c>
      <c r="D739">
        <v>31</v>
      </c>
      <c r="E739" t="s">
        <v>1555</v>
      </c>
      <c r="F739">
        <v>3059</v>
      </c>
      <c r="G739">
        <v>566</v>
      </c>
      <c r="H739">
        <v>4729</v>
      </c>
      <c r="I739">
        <v>43122013100</v>
      </c>
      <c r="J739">
        <v>8</v>
      </c>
      <c r="K739" t="s">
        <v>1549</v>
      </c>
      <c r="L739">
        <v>3126</v>
      </c>
      <c r="M739" t="s">
        <v>1550</v>
      </c>
      <c r="N739" t="s">
        <v>1551</v>
      </c>
      <c r="O739">
        <v>0</v>
      </c>
      <c r="P739" t="s">
        <v>1552</v>
      </c>
      <c r="Q739">
        <v>19860401</v>
      </c>
      <c r="R739">
        <v>891018481</v>
      </c>
    </row>
    <row r="740" spans="1:18">
      <c r="A740" t="s">
        <v>1546</v>
      </c>
      <c r="B740" t="s">
        <v>1606</v>
      </c>
      <c r="C740">
        <v>201212</v>
      </c>
      <c r="D740">
        <v>31</v>
      </c>
      <c r="E740" t="s">
        <v>1555</v>
      </c>
      <c r="F740">
        <v>3651</v>
      </c>
      <c r="G740">
        <v>676</v>
      </c>
      <c r="H740">
        <v>3042</v>
      </c>
      <c r="I740">
        <v>43122013000</v>
      </c>
      <c r="J740">
        <v>8</v>
      </c>
      <c r="K740" t="s">
        <v>1549</v>
      </c>
      <c r="L740">
        <v>3126</v>
      </c>
      <c r="M740" t="s">
        <v>1550</v>
      </c>
      <c r="N740" t="s">
        <v>1551</v>
      </c>
      <c r="O740">
        <v>0</v>
      </c>
      <c r="P740" t="s">
        <v>1552</v>
      </c>
      <c r="Q740">
        <v>19860201</v>
      </c>
      <c r="R740">
        <v>891018481</v>
      </c>
    </row>
    <row r="741" spans="1:18">
      <c r="A741" t="s">
        <v>1546</v>
      </c>
      <c r="B741" t="s">
        <v>1617</v>
      </c>
      <c r="C741">
        <v>201212</v>
      </c>
      <c r="D741">
        <v>31</v>
      </c>
      <c r="E741" t="s">
        <v>1555</v>
      </c>
      <c r="F741">
        <v>2158</v>
      </c>
      <c r="G741">
        <v>399</v>
      </c>
      <c r="H741">
        <v>525</v>
      </c>
      <c r="I741">
        <v>43122014200</v>
      </c>
      <c r="J741">
        <v>8</v>
      </c>
      <c r="K741" t="s">
        <v>1549</v>
      </c>
      <c r="L741">
        <v>3126</v>
      </c>
      <c r="M741" t="s">
        <v>1550</v>
      </c>
      <c r="N741" t="s">
        <v>1551</v>
      </c>
      <c r="O741">
        <v>0</v>
      </c>
      <c r="P741" t="s">
        <v>1552</v>
      </c>
      <c r="Q741">
        <v>19861101</v>
      </c>
      <c r="R741">
        <v>891018481</v>
      </c>
    </row>
    <row r="742" spans="1:18">
      <c r="A742" t="s">
        <v>1546</v>
      </c>
      <c r="B742" t="s">
        <v>1620</v>
      </c>
      <c r="C742">
        <v>201212</v>
      </c>
      <c r="D742">
        <v>31</v>
      </c>
      <c r="E742" t="s">
        <v>1555</v>
      </c>
      <c r="F742">
        <v>1892</v>
      </c>
      <c r="G742">
        <v>350</v>
      </c>
      <c r="H742">
        <v>1217</v>
      </c>
      <c r="I742">
        <v>43122013201</v>
      </c>
      <c r="J742">
        <v>8</v>
      </c>
      <c r="K742" t="s">
        <v>1549</v>
      </c>
      <c r="L742">
        <v>3126</v>
      </c>
      <c r="M742" t="s">
        <v>1550</v>
      </c>
      <c r="N742" t="s">
        <v>1551</v>
      </c>
      <c r="O742">
        <v>0</v>
      </c>
      <c r="P742" t="s">
        <v>1552</v>
      </c>
      <c r="Q742">
        <v>19970731</v>
      </c>
      <c r="R742">
        <v>891018481</v>
      </c>
    </row>
    <row r="743" spans="1:18">
      <c r="A743" t="s">
        <v>1546</v>
      </c>
      <c r="B743" t="s">
        <v>1607</v>
      </c>
      <c r="C743">
        <v>201212</v>
      </c>
      <c r="D743">
        <v>31</v>
      </c>
      <c r="E743" t="s">
        <v>1555</v>
      </c>
      <c r="F743">
        <v>1241</v>
      </c>
      <c r="G743">
        <v>230</v>
      </c>
      <c r="H743">
        <v>6250</v>
      </c>
      <c r="I743">
        <v>43122014300</v>
      </c>
      <c r="J743">
        <v>8</v>
      </c>
      <c r="K743" t="s">
        <v>1549</v>
      </c>
      <c r="L743">
        <v>3126</v>
      </c>
      <c r="M743" t="s">
        <v>1550</v>
      </c>
      <c r="N743" t="s">
        <v>1551</v>
      </c>
      <c r="O743">
        <v>0</v>
      </c>
      <c r="P743" t="s">
        <v>1552</v>
      </c>
      <c r="Q743">
        <v>19861201</v>
      </c>
      <c r="R743">
        <v>891018481</v>
      </c>
    </row>
    <row r="744" spans="1:18">
      <c r="A744" t="s">
        <v>1546</v>
      </c>
      <c r="B744" t="s">
        <v>1627</v>
      </c>
      <c r="C744">
        <v>201212</v>
      </c>
      <c r="D744">
        <v>31</v>
      </c>
      <c r="E744" t="s">
        <v>1555</v>
      </c>
      <c r="F744">
        <v>1951</v>
      </c>
      <c r="G744">
        <v>361</v>
      </c>
      <c r="H744">
        <v>9348</v>
      </c>
      <c r="I744">
        <v>43122015400</v>
      </c>
      <c r="J744">
        <v>8</v>
      </c>
      <c r="K744" t="s">
        <v>1549</v>
      </c>
      <c r="L744">
        <v>3126</v>
      </c>
      <c r="M744" t="s">
        <v>1550</v>
      </c>
      <c r="N744" t="s">
        <v>1551</v>
      </c>
      <c r="O744">
        <v>0</v>
      </c>
      <c r="P744" t="s">
        <v>1552</v>
      </c>
      <c r="Q744">
        <v>19871101</v>
      </c>
      <c r="R744">
        <v>891018481</v>
      </c>
    </row>
    <row r="745" spans="1:18">
      <c r="A745" t="s">
        <v>1546</v>
      </c>
      <c r="B745" t="s">
        <v>1609</v>
      </c>
      <c r="C745">
        <v>201212</v>
      </c>
      <c r="D745">
        <v>31</v>
      </c>
      <c r="E745" t="s">
        <v>1555</v>
      </c>
      <c r="F745">
        <v>5439</v>
      </c>
      <c r="G745">
        <v>1007</v>
      </c>
      <c r="H745">
        <v>8656</v>
      </c>
      <c r="I745">
        <v>43122013800</v>
      </c>
      <c r="J745">
        <v>8</v>
      </c>
      <c r="K745" t="s">
        <v>1549</v>
      </c>
      <c r="L745">
        <v>3126</v>
      </c>
      <c r="M745" t="s">
        <v>1550</v>
      </c>
      <c r="N745" t="s">
        <v>1551</v>
      </c>
      <c r="O745">
        <v>0</v>
      </c>
      <c r="P745" t="s">
        <v>1552</v>
      </c>
      <c r="Q745">
        <v>19860901</v>
      </c>
      <c r="R745">
        <v>891018481</v>
      </c>
    </row>
    <row r="746" spans="1:18">
      <c r="A746" t="s">
        <v>1546</v>
      </c>
      <c r="B746" t="s">
        <v>1629</v>
      </c>
      <c r="C746">
        <v>201212</v>
      </c>
      <c r="D746">
        <v>31</v>
      </c>
      <c r="E746" t="s">
        <v>1555</v>
      </c>
      <c r="F746">
        <v>397</v>
      </c>
      <c r="G746">
        <v>73</v>
      </c>
      <c r="H746">
        <v>11476</v>
      </c>
      <c r="I746">
        <v>43122015200</v>
      </c>
      <c r="J746">
        <v>8</v>
      </c>
      <c r="K746" t="s">
        <v>1549</v>
      </c>
      <c r="L746">
        <v>3126</v>
      </c>
      <c r="M746" t="s">
        <v>1550</v>
      </c>
      <c r="N746" t="s">
        <v>1551</v>
      </c>
      <c r="O746">
        <v>0</v>
      </c>
      <c r="P746" t="s">
        <v>1552</v>
      </c>
      <c r="Q746">
        <v>19870401</v>
      </c>
      <c r="R746">
        <v>891018481</v>
      </c>
    </row>
    <row r="747" spans="1:18">
      <c r="A747" t="s">
        <v>1546</v>
      </c>
      <c r="B747" t="s">
        <v>1610</v>
      </c>
      <c r="C747">
        <v>201212</v>
      </c>
      <c r="D747">
        <v>31</v>
      </c>
      <c r="E747" t="s">
        <v>1555</v>
      </c>
      <c r="F747">
        <v>3931</v>
      </c>
      <c r="G747">
        <v>728</v>
      </c>
      <c r="H747">
        <v>6001</v>
      </c>
      <c r="I747">
        <v>43122014400</v>
      </c>
      <c r="J747">
        <v>8</v>
      </c>
      <c r="K747" t="s">
        <v>1549</v>
      </c>
      <c r="L747">
        <v>3126</v>
      </c>
      <c r="M747" t="s">
        <v>1550</v>
      </c>
      <c r="N747" t="s">
        <v>1551</v>
      </c>
      <c r="O747">
        <v>0</v>
      </c>
      <c r="P747" t="s">
        <v>1552</v>
      </c>
      <c r="Q747">
        <v>19870201</v>
      </c>
      <c r="R747">
        <v>891018481</v>
      </c>
    </row>
    <row r="748" spans="1:18">
      <c r="A748" t="s">
        <v>1546</v>
      </c>
      <c r="B748" t="s">
        <v>1611</v>
      </c>
      <c r="C748">
        <v>201212</v>
      </c>
      <c r="D748">
        <v>31</v>
      </c>
      <c r="E748" t="s">
        <v>1555</v>
      </c>
      <c r="F748">
        <v>2276</v>
      </c>
      <c r="G748">
        <v>421</v>
      </c>
      <c r="H748">
        <v>8629</v>
      </c>
      <c r="I748">
        <v>43122014000</v>
      </c>
      <c r="J748">
        <v>8</v>
      </c>
      <c r="K748" t="s">
        <v>1549</v>
      </c>
      <c r="L748">
        <v>3126</v>
      </c>
      <c r="M748" t="s">
        <v>1550</v>
      </c>
      <c r="N748" t="s">
        <v>1551</v>
      </c>
      <c r="O748">
        <v>0</v>
      </c>
      <c r="P748" t="s">
        <v>1552</v>
      </c>
      <c r="Q748">
        <v>19860901</v>
      </c>
      <c r="R748">
        <v>891018481</v>
      </c>
    </row>
    <row r="749" spans="1:18">
      <c r="A749" t="s">
        <v>1546</v>
      </c>
      <c r="B749" t="s">
        <v>1612</v>
      </c>
      <c r="C749">
        <v>201212</v>
      </c>
      <c r="D749">
        <v>31</v>
      </c>
      <c r="E749" t="s">
        <v>1555</v>
      </c>
      <c r="F749">
        <v>3355</v>
      </c>
      <c r="G749">
        <v>621</v>
      </c>
      <c r="H749">
        <v>3402</v>
      </c>
      <c r="I749">
        <v>43122014500</v>
      </c>
      <c r="J749">
        <v>8</v>
      </c>
      <c r="K749" t="s">
        <v>1549</v>
      </c>
      <c r="L749">
        <v>3126</v>
      </c>
      <c r="M749" t="s">
        <v>1550</v>
      </c>
      <c r="N749" t="s">
        <v>1551</v>
      </c>
      <c r="O749">
        <v>0</v>
      </c>
      <c r="P749" t="s">
        <v>1552</v>
      </c>
      <c r="Q749">
        <v>19870601</v>
      </c>
      <c r="R749">
        <v>891018481</v>
      </c>
    </row>
    <row r="750" spans="1:18">
      <c r="A750" t="s">
        <v>1546</v>
      </c>
      <c r="B750" t="s">
        <v>1613</v>
      </c>
      <c r="C750">
        <v>201212</v>
      </c>
      <c r="D750">
        <v>31</v>
      </c>
      <c r="E750" t="s">
        <v>1555</v>
      </c>
      <c r="F750">
        <v>1079</v>
      </c>
      <c r="G750">
        <v>200</v>
      </c>
      <c r="H750">
        <v>0</v>
      </c>
      <c r="I750">
        <v>43122014900</v>
      </c>
      <c r="J750">
        <v>8</v>
      </c>
      <c r="K750" t="s">
        <v>1549</v>
      </c>
      <c r="L750">
        <v>3126</v>
      </c>
      <c r="M750" t="s">
        <v>1550</v>
      </c>
      <c r="N750" t="s">
        <v>1551</v>
      </c>
      <c r="O750">
        <v>0</v>
      </c>
      <c r="P750" t="s">
        <v>1552</v>
      </c>
      <c r="Q750">
        <v>19870301</v>
      </c>
      <c r="R750">
        <v>891018481</v>
      </c>
    </row>
    <row r="751" spans="1:18">
      <c r="A751" t="s">
        <v>1546</v>
      </c>
      <c r="B751" t="s">
        <v>1624</v>
      </c>
      <c r="C751">
        <v>201212</v>
      </c>
      <c r="D751">
        <v>31</v>
      </c>
      <c r="E751" t="s">
        <v>1555</v>
      </c>
      <c r="F751">
        <v>1197</v>
      </c>
      <c r="G751">
        <v>222</v>
      </c>
      <c r="H751">
        <v>10150</v>
      </c>
      <c r="I751">
        <v>43122015100</v>
      </c>
      <c r="J751">
        <v>8</v>
      </c>
      <c r="K751" t="s">
        <v>1549</v>
      </c>
      <c r="L751">
        <v>3126</v>
      </c>
      <c r="M751" t="s">
        <v>1550</v>
      </c>
      <c r="N751" t="s">
        <v>1551</v>
      </c>
      <c r="O751">
        <v>0</v>
      </c>
      <c r="P751" t="s">
        <v>1552</v>
      </c>
      <c r="Q751">
        <v>19870501</v>
      </c>
      <c r="R751">
        <v>891018481</v>
      </c>
    </row>
    <row r="752" spans="1:18">
      <c r="A752" t="s">
        <v>1546</v>
      </c>
      <c r="B752" t="s">
        <v>1619</v>
      </c>
      <c r="C752">
        <v>201212</v>
      </c>
      <c r="D752">
        <v>31</v>
      </c>
      <c r="E752" t="s">
        <v>1555</v>
      </c>
      <c r="F752">
        <v>857</v>
      </c>
      <c r="G752">
        <v>159</v>
      </c>
      <c r="H752">
        <v>14326</v>
      </c>
      <c r="I752">
        <v>43122015500</v>
      </c>
      <c r="J752">
        <v>8</v>
      </c>
      <c r="K752" t="s">
        <v>1549</v>
      </c>
      <c r="L752">
        <v>3126</v>
      </c>
      <c r="M752" t="s">
        <v>1550</v>
      </c>
      <c r="N752" t="s">
        <v>1551</v>
      </c>
      <c r="O752">
        <v>0</v>
      </c>
      <c r="P752" t="s">
        <v>1552</v>
      </c>
      <c r="Q752">
        <v>19871001</v>
      </c>
      <c r="R752">
        <v>891018481</v>
      </c>
    </row>
    <row r="753" spans="1:18">
      <c r="A753" t="s">
        <v>1546</v>
      </c>
      <c r="B753" t="s">
        <v>1614</v>
      </c>
      <c r="C753">
        <v>201212</v>
      </c>
      <c r="D753">
        <v>31</v>
      </c>
      <c r="E753" t="s">
        <v>1555</v>
      </c>
      <c r="F753">
        <v>1818</v>
      </c>
      <c r="G753">
        <v>336</v>
      </c>
      <c r="H753">
        <v>4010</v>
      </c>
      <c r="I753">
        <v>43122015600</v>
      </c>
      <c r="J753">
        <v>8</v>
      </c>
      <c r="K753" t="s">
        <v>1549</v>
      </c>
      <c r="L753">
        <v>3126</v>
      </c>
      <c r="M753" t="s">
        <v>1550</v>
      </c>
      <c r="N753" t="s">
        <v>1551</v>
      </c>
      <c r="O753">
        <v>0</v>
      </c>
      <c r="P753" t="s">
        <v>1552</v>
      </c>
      <c r="Q753">
        <v>19910801</v>
      </c>
      <c r="R753">
        <v>891018481</v>
      </c>
    </row>
    <row r="754" spans="1:18">
      <c r="A754" t="s">
        <v>1546</v>
      </c>
      <c r="B754" t="s">
        <v>1615</v>
      </c>
      <c r="C754">
        <v>201212</v>
      </c>
      <c r="D754">
        <v>31</v>
      </c>
      <c r="E754" t="s">
        <v>1555</v>
      </c>
      <c r="F754">
        <v>4715</v>
      </c>
      <c r="G754">
        <v>873</v>
      </c>
      <c r="H754">
        <v>6388</v>
      </c>
      <c r="I754">
        <v>43122016000</v>
      </c>
      <c r="J754">
        <v>8</v>
      </c>
      <c r="K754" t="s">
        <v>1561</v>
      </c>
      <c r="L754">
        <v>3126</v>
      </c>
      <c r="M754" t="s">
        <v>1550</v>
      </c>
      <c r="N754" t="s">
        <v>1551</v>
      </c>
      <c r="O754">
        <v>0</v>
      </c>
      <c r="P754" t="s">
        <v>1552</v>
      </c>
      <c r="Q754">
        <v>19940101</v>
      </c>
      <c r="R754">
        <v>891018481</v>
      </c>
    </row>
    <row r="755" spans="1:18">
      <c r="A755" t="s">
        <v>1546</v>
      </c>
      <c r="B755" t="s">
        <v>1616</v>
      </c>
      <c r="C755">
        <v>201212</v>
      </c>
      <c r="D755">
        <v>31</v>
      </c>
      <c r="E755" t="s">
        <v>1555</v>
      </c>
      <c r="F755">
        <v>1921</v>
      </c>
      <c r="G755">
        <v>356</v>
      </c>
      <c r="H755">
        <v>10730</v>
      </c>
      <c r="I755">
        <v>43122016500</v>
      </c>
      <c r="J755">
        <v>8</v>
      </c>
      <c r="K755" t="s">
        <v>1549</v>
      </c>
      <c r="L755">
        <v>3126</v>
      </c>
      <c r="M755" t="s">
        <v>1550</v>
      </c>
      <c r="N755" t="s">
        <v>1551</v>
      </c>
      <c r="O755">
        <v>0</v>
      </c>
      <c r="P755" t="s">
        <v>1552</v>
      </c>
      <c r="Q755">
        <v>19960401</v>
      </c>
      <c r="R755">
        <v>891018481</v>
      </c>
    </row>
    <row r="756" spans="1:18">
      <c r="A756" t="s">
        <v>1546</v>
      </c>
      <c r="B756" t="s">
        <v>1628</v>
      </c>
      <c r="C756">
        <v>201212</v>
      </c>
      <c r="D756">
        <v>31</v>
      </c>
      <c r="E756" t="s">
        <v>1555</v>
      </c>
      <c r="F756">
        <v>869</v>
      </c>
      <c r="G756">
        <v>163</v>
      </c>
      <c r="H756">
        <v>6087</v>
      </c>
      <c r="I756">
        <v>43122016601</v>
      </c>
      <c r="J756">
        <v>8</v>
      </c>
      <c r="K756" t="s">
        <v>1549</v>
      </c>
      <c r="L756">
        <v>3126</v>
      </c>
      <c r="M756" t="s">
        <v>1550</v>
      </c>
      <c r="N756" t="s">
        <v>1551</v>
      </c>
      <c r="O756">
        <v>0</v>
      </c>
      <c r="P756" t="s">
        <v>1552</v>
      </c>
      <c r="Q756">
        <v>19970703</v>
      </c>
      <c r="R756">
        <v>891018481</v>
      </c>
    </row>
    <row r="757" spans="1:18">
      <c r="A757" t="s">
        <v>1553</v>
      </c>
      <c r="B757" t="s">
        <v>1618</v>
      </c>
      <c r="C757">
        <v>201201</v>
      </c>
      <c r="D757">
        <v>0</v>
      </c>
      <c r="E757" t="s">
        <v>1555</v>
      </c>
      <c r="F757">
        <v>0</v>
      </c>
      <c r="G757">
        <v>0</v>
      </c>
      <c r="H757">
        <v>0</v>
      </c>
      <c r="I757">
        <v>43122009500</v>
      </c>
      <c r="J757">
        <v>12</v>
      </c>
      <c r="K757" t="s">
        <v>1561</v>
      </c>
      <c r="L757">
        <v>2531</v>
      </c>
      <c r="M757" t="s">
        <v>1557</v>
      </c>
      <c r="N757" t="s">
        <v>1551</v>
      </c>
      <c r="O757">
        <v>0</v>
      </c>
      <c r="P757" t="s">
        <v>1552</v>
      </c>
      <c r="Q757">
        <v>19840801</v>
      </c>
      <c r="R757">
        <v>891018481</v>
      </c>
    </row>
    <row r="758" spans="1:18">
      <c r="A758" t="s">
        <v>1553</v>
      </c>
      <c r="B758" t="s">
        <v>1630</v>
      </c>
      <c r="C758">
        <v>201201</v>
      </c>
      <c r="D758">
        <v>0</v>
      </c>
      <c r="E758" t="s">
        <v>1555</v>
      </c>
      <c r="F758">
        <v>0</v>
      </c>
      <c r="G758">
        <v>0</v>
      </c>
      <c r="H758">
        <v>0</v>
      </c>
      <c r="I758">
        <v>43122010100</v>
      </c>
      <c r="J758">
        <v>12</v>
      </c>
      <c r="K758" t="s">
        <v>1561</v>
      </c>
      <c r="L758">
        <v>2531</v>
      </c>
      <c r="M758" t="s">
        <v>1557</v>
      </c>
      <c r="N758" t="s">
        <v>1551</v>
      </c>
      <c r="O758">
        <v>0</v>
      </c>
      <c r="P758" t="s">
        <v>1552</v>
      </c>
      <c r="Q758">
        <v>19841101</v>
      </c>
      <c r="R758">
        <v>891018481</v>
      </c>
    </row>
    <row r="759" spans="1:18">
      <c r="A759" t="s">
        <v>1572</v>
      </c>
      <c r="B759" t="s">
        <v>1631</v>
      </c>
      <c r="C759">
        <v>201201</v>
      </c>
      <c r="D759">
        <v>0</v>
      </c>
      <c r="E759" t="s">
        <v>1555</v>
      </c>
      <c r="F759">
        <v>0</v>
      </c>
      <c r="G759">
        <v>0</v>
      </c>
      <c r="H759">
        <v>0</v>
      </c>
      <c r="I759">
        <v>43122005801</v>
      </c>
      <c r="J759">
        <v>12</v>
      </c>
      <c r="K759" t="s">
        <v>1561</v>
      </c>
      <c r="L759">
        <v>3126</v>
      </c>
      <c r="M759" t="s">
        <v>1550</v>
      </c>
      <c r="N759" t="s">
        <v>1551</v>
      </c>
      <c r="O759">
        <v>0</v>
      </c>
      <c r="P759" t="s">
        <v>1552</v>
      </c>
      <c r="Q759">
        <v>19960901</v>
      </c>
      <c r="R759">
        <v>891018481</v>
      </c>
    </row>
    <row r="760" spans="1:18">
      <c r="A760" t="s">
        <v>1572</v>
      </c>
      <c r="B760" t="s">
        <v>1632</v>
      </c>
      <c r="C760">
        <v>201201</v>
      </c>
      <c r="D760">
        <v>0</v>
      </c>
      <c r="E760" t="s">
        <v>1555</v>
      </c>
      <c r="F760">
        <v>0</v>
      </c>
      <c r="G760">
        <v>0</v>
      </c>
      <c r="H760">
        <v>0</v>
      </c>
      <c r="I760">
        <v>43122005300</v>
      </c>
      <c r="J760">
        <v>12</v>
      </c>
      <c r="K760" t="s">
        <v>1561</v>
      </c>
      <c r="L760">
        <v>3126</v>
      </c>
      <c r="M760" t="s">
        <v>1550</v>
      </c>
      <c r="N760" t="s">
        <v>1551</v>
      </c>
      <c r="O760">
        <v>0</v>
      </c>
      <c r="P760" t="s">
        <v>1552</v>
      </c>
      <c r="Q760">
        <v>19811001</v>
      </c>
      <c r="R760">
        <v>891018481</v>
      </c>
    </row>
    <row r="761" spans="1:18">
      <c r="A761" t="s">
        <v>1572</v>
      </c>
      <c r="B761" t="s">
        <v>1633</v>
      </c>
      <c r="C761">
        <v>201201</v>
      </c>
      <c r="D761">
        <v>0</v>
      </c>
      <c r="E761" t="s">
        <v>1555</v>
      </c>
      <c r="F761">
        <v>0</v>
      </c>
      <c r="G761">
        <v>0</v>
      </c>
      <c r="H761">
        <v>0</v>
      </c>
      <c r="I761">
        <v>43122007200</v>
      </c>
      <c r="J761">
        <v>12</v>
      </c>
      <c r="K761" t="s">
        <v>1561</v>
      </c>
      <c r="L761">
        <v>3126</v>
      </c>
      <c r="M761" t="s">
        <v>1550</v>
      </c>
      <c r="N761" t="s">
        <v>1551</v>
      </c>
      <c r="O761">
        <v>0</v>
      </c>
      <c r="P761" t="s">
        <v>1552</v>
      </c>
      <c r="R761">
        <v>891018481</v>
      </c>
    </row>
    <row r="762" spans="1:18">
      <c r="A762" t="s">
        <v>1572</v>
      </c>
      <c r="B762" t="s">
        <v>1634</v>
      </c>
      <c r="C762">
        <v>201201</v>
      </c>
      <c r="D762">
        <v>0</v>
      </c>
      <c r="E762" t="s">
        <v>1555</v>
      </c>
      <c r="F762">
        <v>0</v>
      </c>
      <c r="G762">
        <v>0</v>
      </c>
      <c r="H762">
        <v>0</v>
      </c>
      <c r="I762">
        <v>43122016300</v>
      </c>
      <c r="J762">
        <v>12</v>
      </c>
      <c r="K762" t="s">
        <v>1561</v>
      </c>
      <c r="L762">
        <v>3126</v>
      </c>
      <c r="M762" t="s">
        <v>1550</v>
      </c>
      <c r="N762" t="s">
        <v>1551</v>
      </c>
      <c r="O762">
        <v>0</v>
      </c>
      <c r="P762" t="s">
        <v>1552</v>
      </c>
      <c r="Q762">
        <v>19960601</v>
      </c>
      <c r="R762">
        <v>891018481</v>
      </c>
    </row>
    <row r="763" spans="1:18">
      <c r="A763" t="s">
        <v>1546</v>
      </c>
      <c r="B763" t="s">
        <v>1635</v>
      </c>
      <c r="C763">
        <v>201201</v>
      </c>
      <c r="D763">
        <v>0</v>
      </c>
      <c r="E763" t="s">
        <v>1555</v>
      </c>
      <c r="F763">
        <v>0</v>
      </c>
      <c r="G763">
        <v>0</v>
      </c>
      <c r="H763">
        <v>0</v>
      </c>
      <c r="I763">
        <v>43122003600</v>
      </c>
      <c r="J763">
        <v>12</v>
      </c>
      <c r="K763" t="s">
        <v>1549</v>
      </c>
      <c r="L763">
        <v>3126</v>
      </c>
      <c r="M763" t="s">
        <v>1550</v>
      </c>
      <c r="N763" t="s">
        <v>1551</v>
      </c>
      <c r="O763">
        <v>0</v>
      </c>
      <c r="P763" t="s">
        <v>1574</v>
      </c>
      <c r="Q763">
        <v>19860501</v>
      </c>
      <c r="R763">
        <v>891018481</v>
      </c>
    </row>
    <row r="764" spans="1:18">
      <c r="A764" t="s">
        <v>1546</v>
      </c>
      <c r="B764" t="s">
        <v>1636</v>
      </c>
      <c r="C764">
        <v>201201</v>
      </c>
      <c r="D764">
        <v>0</v>
      </c>
      <c r="E764" t="s">
        <v>1555</v>
      </c>
      <c r="F764">
        <v>0</v>
      </c>
      <c r="G764">
        <v>0</v>
      </c>
      <c r="H764">
        <v>0</v>
      </c>
      <c r="I764">
        <v>43122005200</v>
      </c>
      <c r="J764">
        <v>12</v>
      </c>
      <c r="K764" t="s">
        <v>1561</v>
      </c>
      <c r="L764">
        <v>3126</v>
      </c>
      <c r="M764" t="s">
        <v>1550</v>
      </c>
      <c r="N764" t="s">
        <v>1551</v>
      </c>
      <c r="O764">
        <v>0</v>
      </c>
      <c r="P764" t="s">
        <v>1552</v>
      </c>
      <c r="Q764">
        <v>19820101</v>
      </c>
      <c r="R764">
        <v>891018481</v>
      </c>
    </row>
    <row r="765" spans="1:18">
      <c r="A765" t="s">
        <v>1546</v>
      </c>
      <c r="B765" t="s">
        <v>1637</v>
      </c>
      <c r="C765">
        <v>201201</v>
      </c>
      <c r="D765">
        <v>0</v>
      </c>
      <c r="E765" t="s">
        <v>1555</v>
      </c>
      <c r="F765">
        <v>0</v>
      </c>
      <c r="G765">
        <v>0</v>
      </c>
      <c r="H765">
        <v>0</v>
      </c>
      <c r="I765">
        <v>43122005700</v>
      </c>
      <c r="J765">
        <v>12</v>
      </c>
      <c r="K765" t="s">
        <v>1561</v>
      </c>
      <c r="L765">
        <v>3126</v>
      </c>
      <c r="M765" t="s">
        <v>1550</v>
      </c>
      <c r="N765" t="s">
        <v>1551</v>
      </c>
      <c r="O765">
        <v>0</v>
      </c>
      <c r="P765" t="s">
        <v>1574</v>
      </c>
      <c r="Q765">
        <v>19880201</v>
      </c>
      <c r="R765">
        <v>891018481</v>
      </c>
    </row>
    <row r="766" spans="1:18">
      <c r="A766" t="s">
        <v>1546</v>
      </c>
      <c r="B766" t="s">
        <v>1638</v>
      </c>
      <c r="C766">
        <v>201201</v>
      </c>
      <c r="D766">
        <v>0</v>
      </c>
      <c r="E766" t="s">
        <v>1555</v>
      </c>
      <c r="F766">
        <v>0</v>
      </c>
      <c r="G766">
        <v>0</v>
      </c>
      <c r="H766">
        <v>0</v>
      </c>
      <c r="I766">
        <v>43122005001</v>
      </c>
      <c r="J766">
        <v>12</v>
      </c>
      <c r="K766" t="s">
        <v>1561</v>
      </c>
      <c r="L766">
        <v>3126</v>
      </c>
      <c r="M766" t="s">
        <v>1550</v>
      </c>
      <c r="N766" t="s">
        <v>1551</v>
      </c>
      <c r="O766">
        <v>0</v>
      </c>
      <c r="P766" t="s">
        <v>1552</v>
      </c>
      <c r="Q766">
        <v>19970930</v>
      </c>
      <c r="R766">
        <v>891018481</v>
      </c>
    </row>
    <row r="767" spans="1:18">
      <c r="A767" t="s">
        <v>1546</v>
      </c>
      <c r="B767" t="s">
        <v>1639</v>
      </c>
      <c r="C767">
        <v>201201</v>
      </c>
      <c r="D767">
        <v>0</v>
      </c>
      <c r="E767" t="s">
        <v>1555</v>
      </c>
      <c r="F767">
        <v>0</v>
      </c>
      <c r="G767">
        <v>0</v>
      </c>
      <c r="H767">
        <v>0</v>
      </c>
      <c r="I767">
        <v>43122007900</v>
      </c>
      <c r="J767">
        <v>12</v>
      </c>
      <c r="K767" t="s">
        <v>1549</v>
      </c>
      <c r="L767">
        <v>3126</v>
      </c>
      <c r="M767" t="s">
        <v>1550</v>
      </c>
      <c r="N767" t="s">
        <v>1551</v>
      </c>
      <c r="O767">
        <v>0</v>
      </c>
      <c r="P767" t="s">
        <v>1552</v>
      </c>
      <c r="Q767">
        <v>19830501</v>
      </c>
      <c r="R767">
        <v>891018481</v>
      </c>
    </row>
    <row r="768" spans="1:18">
      <c r="A768" t="s">
        <v>1546</v>
      </c>
      <c r="B768" t="s">
        <v>1640</v>
      </c>
      <c r="C768">
        <v>201201</v>
      </c>
      <c r="D768">
        <v>0</v>
      </c>
      <c r="E768" t="s">
        <v>1555</v>
      </c>
      <c r="F768">
        <v>0</v>
      </c>
      <c r="G768">
        <v>0</v>
      </c>
      <c r="H768">
        <v>0</v>
      </c>
      <c r="I768">
        <v>43122008100</v>
      </c>
      <c r="J768">
        <v>12</v>
      </c>
      <c r="K768" t="s">
        <v>1561</v>
      </c>
      <c r="L768">
        <v>3126</v>
      </c>
      <c r="M768" t="s">
        <v>1550</v>
      </c>
      <c r="N768" t="s">
        <v>1551</v>
      </c>
      <c r="O768">
        <v>0</v>
      </c>
      <c r="P768" t="s">
        <v>1574</v>
      </c>
      <c r="Q768">
        <v>19860701</v>
      </c>
      <c r="R768">
        <v>891018481</v>
      </c>
    </row>
    <row r="769" spans="1:18">
      <c r="A769" t="s">
        <v>1546</v>
      </c>
      <c r="B769" t="s">
        <v>1622</v>
      </c>
      <c r="C769">
        <v>201201</v>
      </c>
      <c r="D769">
        <v>0</v>
      </c>
      <c r="E769" t="s">
        <v>1555</v>
      </c>
      <c r="F769">
        <v>0</v>
      </c>
      <c r="G769">
        <v>0</v>
      </c>
      <c r="H769">
        <v>0</v>
      </c>
      <c r="I769">
        <v>43122010700</v>
      </c>
      <c r="J769">
        <v>12</v>
      </c>
      <c r="K769" t="s">
        <v>1549</v>
      </c>
      <c r="L769">
        <v>3126</v>
      </c>
      <c r="M769" t="s">
        <v>1550</v>
      </c>
      <c r="N769" t="s">
        <v>1551</v>
      </c>
      <c r="O769">
        <v>0</v>
      </c>
      <c r="P769" t="s">
        <v>1574</v>
      </c>
      <c r="Q769">
        <v>19860701</v>
      </c>
      <c r="R769">
        <v>891018481</v>
      </c>
    </row>
    <row r="770" spans="1:18">
      <c r="A770" t="s">
        <v>1546</v>
      </c>
      <c r="B770" t="s">
        <v>1623</v>
      </c>
      <c r="C770">
        <v>201201</v>
      </c>
      <c r="D770">
        <v>0</v>
      </c>
      <c r="E770" t="s">
        <v>1555</v>
      </c>
      <c r="F770">
        <v>0</v>
      </c>
      <c r="G770">
        <v>0</v>
      </c>
      <c r="H770">
        <v>0</v>
      </c>
      <c r="I770">
        <v>43122011600</v>
      </c>
      <c r="J770">
        <v>12</v>
      </c>
      <c r="K770" t="s">
        <v>1549</v>
      </c>
      <c r="L770">
        <v>3126</v>
      </c>
      <c r="M770" t="s">
        <v>1550</v>
      </c>
      <c r="N770" t="s">
        <v>1551</v>
      </c>
      <c r="O770">
        <v>0</v>
      </c>
      <c r="P770" t="s">
        <v>1552</v>
      </c>
      <c r="Q770">
        <v>19850701</v>
      </c>
      <c r="R770">
        <v>891018481</v>
      </c>
    </row>
    <row r="771" spans="1:18">
      <c r="A771" t="s">
        <v>1546</v>
      </c>
      <c r="B771" t="s">
        <v>1625</v>
      </c>
      <c r="C771">
        <v>201201</v>
      </c>
      <c r="D771">
        <v>0</v>
      </c>
      <c r="E771" t="s">
        <v>1555</v>
      </c>
      <c r="F771">
        <v>0</v>
      </c>
      <c r="G771">
        <v>0</v>
      </c>
      <c r="H771">
        <v>0</v>
      </c>
      <c r="I771">
        <v>43122012400</v>
      </c>
      <c r="J771">
        <v>12</v>
      </c>
      <c r="K771" t="s">
        <v>1549</v>
      </c>
      <c r="L771">
        <v>3126</v>
      </c>
      <c r="M771" t="s">
        <v>1550</v>
      </c>
      <c r="N771" t="s">
        <v>1551</v>
      </c>
      <c r="O771">
        <v>0</v>
      </c>
      <c r="P771" t="s">
        <v>1552</v>
      </c>
      <c r="Q771">
        <v>19880601</v>
      </c>
      <c r="R771">
        <v>891018481</v>
      </c>
    </row>
    <row r="772" spans="1:18">
      <c r="A772" t="s">
        <v>1546</v>
      </c>
      <c r="B772" t="s">
        <v>1626</v>
      </c>
      <c r="C772">
        <v>201201</v>
      </c>
      <c r="D772">
        <v>0</v>
      </c>
      <c r="E772" t="s">
        <v>1555</v>
      </c>
      <c r="F772">
        <v>0</v>
      </c>
      <c r="G772">
        <v>0</v>
      </c>
      <c r="H772">
        <v>0</v>
      </c>
      <c r="I772">
        <v>43122012200</v>
      </c>
      <c r="J772">
        <v>12</v>
      </c>
      <c r="K772" t="s">
        <v>1549</v>
      </c>
      <c r="L772">
        <v>3126</v>
      </c>
      <c r="M772" t="s">
        <v>1550</v>
      </c>
      <c r="N772" t="s">
        <v>1551</v>
      </c>
      <c r="O772">
        <v>0</v>
      </c>
      <c r="P772" t="s">
        <v>1552</v>
      </c>
      <c r="Q772">
        <v>19850901</v>
      </c>
      <c r="R772">
        <v>891018481</v>
      </c>
    </row>
    <row r="773" spans="1:18">
      <c r="A773" t="s">
        <v>1546</v>
      </c>
      <c r="B773" t="s">
        <v>1617</v>
      </c>
      <c r="C773">
        <v>201201</v>
      </c>
      <c r="D773">
        <v>0</v>
      </c>
      <c r="E773" t="s">
        <v>1555</v>
      </c>
      <c r="F773">
        <v>0</v>
      </c>
      <c r="G773">
        <v>0</v>
      </c>
      <c r="H773">
        <v>0</v>
      </c>
      <c r="I773">
        <v>43122014200</v>
      </c>
      <c r="J773">
        <v>12</v>
      </c>
      <c r="K773" t="s">
        <v>1549</v>
      </c>
      <c r="L773">
        <v>3126</v>
      </c>
      <c r="M773" t="s">
        <v>1550</v>
      </c>
      <c r="N773" t="s">
        <v>1551</v>
      </c>
      <c r="O773">
        <v>0</v>
      </c>
      <c r="P773" t="s">
        <v>1552</v>
      </c>
      <c r="Q773">
        <v>19861101</v>
      </c>
      <c r="R773">
        <v>891018481</v>
      </c>
    </row>
    <row r="774" spans="1:18">
      <c r="A774" t="s">
        <v>1546</v>
      </c>
      <c r="B774" t="s">
        <v>1620</v>
      </c>
      <c r="C774">
        <v>201201</v>
      </c>
      <c r="D774">
        <v>0</v>
      </c>
      <c r="E774" t="s">
        <v>1555</v>
      </c>
      <c r="F774">
        <v>0</v>
      </c>
      <c r="G774">
        <v>0</v>
      </c>
      <c r="H774">
        <v>0</v>
      </c>
      <c r="I774">
        <v>43122013201</v>
      </c>
      <c r="J774">
        <v>12</v>
      </c>
      <c r="K774" t="s">
        <v>1549</v>
      </c>
      <c r="L774">
        <v>3126</v>
      </c>
      <c r="M774" t="s">
        <v>1550</v>
      </c>
      <c r="N774" t="s">
        <v>1551</v>
      </c>
      <c r="O774">
        <v>0</v>
      </c>
      <c r="P774" t="s">
        <v>1552</v>
      </c>
      <c r="Q774">
        <v>19970731</v>
      </c>
      <c r="R774">
        <v>891018481</v>
      </c>
    </row>
    <row r="775" spans="1:18">
      <c r="A775" t="s">
        <v>1546</v>
      </c>
      <c r="B775" t="s">
        <v>1627</v>
      </c>
      <c r="C775">
        <v>201201</v>
      </c>
      <c r="D775">
        <v>0</v>
      </c>
      <c r="E775" t="s">
        <v>1555</v>
      </c>
      <c r="F775">
        <v>0</v>
      </c>
      <c r="G775">
        <v>0</v>
      </c>
      <c r="H775">
        <v>0</v>
      </c>
      <c r="I775">
        <v>43122015400</v>
      </c>
      <c r="J775">
        <v>12</v>
      </c>
      <c r="K775" t="s">
        <v>1549</v>
      </c>
      <c r="L775">
        <v>3126</v>
      </c>
      <c r="M775" t="s">
        <v>1550</v>
      </c>
      <c r="N775" t="s">
        <v>1551</v>
      </c>
      <c r="O775">
        <v>0</v>
      </c>
      <c r="P775" t="s">
        <v>1552</v>
      </c>
      <c r="Q775">
        <v>19871101</v>
      </c>
      <c r="R775">
        <v>891018481</v>
      </c>
    </row>
    <row r="776" spans="1:18">
      <c r="A776" t="s">
        <v>1546</v>
      </c>
      <c r="B776" t="s">
        <v>1629</v>
      </c>
      <c r="C776">
        <v>201201</v>
      </c>
      <c r="D776">
        <v>0</v>
      </c>
      <c r="E776" t="s">
        <v>1555</v>
      </c>
      <c r="F776">
        <v>0</v>
      </c>
      <c r="G776">
        <v>0</v>
      </c>
      <c r="H776">
        <v>0</v>
      </c>
      <c r="I776">
        <v>43122015200</v>
      </c>
      <c r="J776">
        <v>12</v>
      </c>
      <c r="K776" t="s">
        <v>1549</v>
      </c>
      <c r="L776">
        <v>3126</v>
      </c>
      <c r="M776" t="s">
        <v>1550</v>
      </c>
      <c r="N776" t="s">
        <v>1551</v>
      </c>
      <c r="O776">
        <v>0</v>
      </c>
      <c r="P776" t="s">
        <v>1552</v>
      </c>
      <c r="Q776">
        <v>19870401</v>
      </c>
      <c r="R776">
        <v>891018481</v>
      </c>
    </row>
    <row r="777" spans="1:18">
      <c r="A777" t="s">
        <v>1546</v>
      </c>
      <c r="B777" t="s">
        <v>1624</v>
      </c>
      <c r="C777">
        <v>201201</v>
      </c>
      <c r="D777">
        <v>0</v>
      </c>
      <c r="E777" t="s">
        <v>1555</v>
      </c>
      <c r="F777">
        <v>0</v>
      </c>
      <c r="G777">
        <v>0</v>
      </c>
      <c r="H777">
        <v>0</v>
      </c>
      <c r="I777">
        <v>43122015100</v>
      </c>
      <c r="J777">
        <v>12</v>
      </c>
      <c r="K777" t="s">
        <v>1549</v>
      </c>
      <c r="L777">
        <v>3126</v>
      </c>
      <c r="M777" t="s">
        <v>1550</v>
      </c>
      <c r="N777" t="s">
        <v>1551</v>
      </c>
      <c r="O777">
        <v>0</v>
      </c>
      <c r="P777" t="s">
        <v>1552</v>
      </c>
      <c r="Q777">
        <v>19870501</v>
      </c>
      <c r="R777">
        <v>891018481</v>
      </c>
    </row>
    <row r="778" spans="1:18">
      <c r="A778" t="s">
        <v>1546</v>
      </c>
      <c r="B778" t="s">
        <v>1619</v>
      </c>
      <c r="C778">
        <v>201201</v>
      </c>
      <c r="D778">
        <v>0</v>
      </c>
      <c r="E778" t="s">
        <v>1555</v>
      </c>
      <c r="F778">
        <v>0</v>
      </c>
      <c r="G778">
        <v>0</v>
      </c>
      <c r="H778">
        <v>0</v>
      </c>
      <c r="I778">
        <v>43122015500</v>
      </c>
      <c r="J778">
        <v>12</v>
      </c>
      <c r="K778" t="s">
        <v>1549</v>
      </c>
      <c r="L778">
        <v>3126</v>
      </c>
      <c r="M778" t="s">
        <v>1550</v>
      </c>
      <c r="N778" t="s">
        <v>1551</v>
      </c>
      <c r="O778">
        <v>0</v>
      </c>
      <c r="P778" t="s">
        <v>1552</v>
      </c>
      <c r="Q778">
        <v>19871001</v>
      </c>
      <c r="R778">
        <v>891018481</v>
      </c>
    </row>
    <row r="779" spans="1:18">
      <c r="A779" t="s">
        <v>1546</v>
      </c>
      <c r="B779" t="s">
        <v>1641</v>
      </c>
      <c r="C779">
        <v>201201</v>
      </c>
      <c r="D779">
        <v>0</v>
      </c>
      <c r="E779" t="s">
        <v>1555</v>
      </c>
      <c r="F779">
        <v>0</v>
      </c>
      <c r="G779">
        <v>0</v>
      </c>
      <c r="H779">
        <v>0</v>
      </c>
      <c r="I779">
        <v>43122015800</v>
      </c>
      <c r="J779">
        <v>12</v>
      </c>
      <c r="K779" t="s">
        <v>1642</v>
      </c>
      <c r="L779">
        <v>3126</v>
      </c>
      <c r="M779" t="s">
        <v>1550</v>
      </c>
      <c r="N779" t="s">
        <v>1551</v>
      </c>
      <c r="O779">
        <v>0</v>
      </c>
      <c r="P779" t="s">
        <v>1552</v>
      </c>
      <c r="Q779">
        <v>19930601</v>
      </c>
      <c r="R779">
        <v>891018481</v>
      </c>
    </row>
    <row r="780" spans="1:18">
      <c r="A780" t="s">
        <v>1546</v>
      </c>
      <c r="B780" t="s">
        <v>1643</v>
      </c>
      <c r="C780">
        <v>201201</v>
      </c>
      <c r="D780">
        <v>0</v>
      </c>
      <c r="E780" t="s">
        <v>1555</v>
      </c>
      <c r="F780">
        <v>0</v>
      </c>
      <c r="G780">
        <v>0</v>
      </c>
      <c r="H780">
        <v>0</v>
      </c>
      <c r="I780">
        <v>43122015900</v>
      </c>
      <c r="J780">
        <v>12</v>
      </c>
      <c r="K780" t="s">
        <v>1549</v>
      </c>
      <c r="L780">
        <v>3126</v>
      </c>
      <c r="M780" t="s">
        <v>1550</v>
      </c>
      <c r="N780" t="s">
        <v>1551</v>
      </c>
      <c r="O780">
        <v>0</v>
      </c>
      <c r="P780" t="s">
        <v>1552</v>
      </c>
      <c r="Q780">
        <v>19930601</v>
      </c>
      <c r="R780">
        <v>891018481</v>
      </c>
    </row>
    <row r="781" spans="1:18">
      <c r="A781" t="s">
        <v>1546</v>
      </c>
      <c r="B781" t="s">
        <v>1644</v>
      </c>
      <c r="C781">
        <v>201201</v>
      </c>
      <c r="D781">
        <v>0</v>
      </c>
      <c r="E781" t="s">
        <v>1555</v>
      </c>
      <c r="F781">
        <v>0</v>
      </c>
      <c r="G781">
        <v>0</v>
      </c>
      <c r="H781">
        <v>0</v>
      </c>
      <c r="I781">
        <v>43122016100</v>
      </c>
      <c r="J781">
        <v>12</v>
      </c>
      <c r="K781" t="s">
        <v>1549</v>
      </c>
      <c r="L781">
        <v>3126</v>
      </c>
      <c r="M781" t="s">
        <v>1550</v>
      </c>
      <c r="N781" t="s">
        <v>1551</v>
      </c>
      <c r="O781">
        <v>0</v>
      </c>
      <c r="P781" t="s">
        <v>1552</v>
      </c>
      <c r="Q781">
        <v>19940601</v>
      </c>
      <c r="R781">
        <v>891018481</v>
      </c>
    </row>
    <row r="782" spans="1:18">
      <c r="A782" t="s">
        <v>1546</v>
      </c>
      <c r="B782" t="s">
        <v>1621</v>
      </c>
      <c r="C782">
        <v>201201</v>
      </c>
      <c r="D782">
        <v>0</v>
      </c>
      <c r="E782" t="s">
        <v>1555</v>
      </c>
      <c r="F782">
        <v>0</v>
      </c>
      <c r="G782">
        <v>0</v>
      </c>
      <c r="H782">
        <v>0</v>
      </c>
      <c r="I782">
        <v>43122016400</v>
      </c>
      <c r="J782">
        <v>12</v>
      </c>
      <c r="K782" t="s">
        <v>1549</v>
      </c>
      <c r="L782">
        <v>3126</v>
      </c>
      <c r="M782" t="s">
        <v>1550</v>
      </c>
      <c r="N782" t="s">
        <v>1551</v>
      </c>
      <c r="O782">
        <v>0</v>
      </c>
      <c r="P782" t="s">
        <v>1552</v>
      </c>
      <c r="Q782">
        <v>19960401</v>
      </c>
      <c r="R782">
        <v>891018481</v>
      </c>
    </row>
    <row r="783" spans="1:18">
      <c r="A783" t="s">
        <v>1546</v>
      </c>
      <c r="B783" t="s">
        <v>1628</v>
      </c>
      <c r="C783">
        <v>201201</v>
      </c>
      <c r="D783">
        <v>0</v>
      </c>
      <c r="E783" t="s">
        <v>1555</v>
      </c>
      <c r="F783">
        <v>0</v>
      </c>
      <c r="G783">
        <v>0</v>
      </c>
      <c r="H783">
        <v>0</v>
      </c>
      <c r="I783">
        <v>43122016601</v>
      </c>
      <c r="J783">
        <v>12</v>
      </c>
      <c r="K783" t="s">
        <v>1549</v>
      </c>
      <c r="L783">
        <v>3126</v>
      </c>
      <c r="M783" t="s">
        <v>1550</v>
      </c>
      <c r="N783" t="s">
        <v>1551</v>
      </c>
      <c r="O783">
        <v>0</v>
      </c>
      <c r="P783" t="s">
        <v>1552</v>
      </c>
      <c r="Q783">
        <v>19970703</v>
      </c>
      <c r="R783">
        <v>891018481</v>
      </c>
    </row>
    <row r="784" spans="1:18">
      <c r="A784" t="s">
        <v>1553</v>
      </c>
      <c r="B784" t="s">
        <v>1618</v>
      </c>
      <c r="C784">
        <v>201202</v>
      </c>
      <c r="D784">
        <v>0</v>
      </c>
      <c r="E784" t="s">
        <v>1555</v>
      </c>
      <c r="F784">
        <v>0</v>
      </c>
      <c r="G784">
        <v>0</v>
      </c>
      <c r="H784">
        <v>0</v>
      </c>
      <c r="I784">
        <v>43122009500</v>
      </c>
      <c r="J784">
        <v>12</v>
      </c>
      <c r="K784" t="s">
        <v>1561</v>
      </c>
      <c r="L784">
        <v>2531</v>
      </c>
      <c r="M784" t="s">
        <v>1557</v>
      </c>
      <c r="N784" t="s">
        <v>1551</v>
      </c>
      <c r="O784">
        <v>0</v>
      </c>
      <c r="P784" t="s">
        <v>1552</v>
      </c>
      <c r="Q784">
        <v>19840801</v>
      </c>
      <c r="R784">
        <v>891018481</v>
      </c>
    </row>
    <row r="785" spans="1:18">
      <c r="A785" t="s">
        <v>1553</v>
      </c>
      <c r="B785" t="s">
        <v>1630</v>
      </c>
      <c r="C785">
        <v>201202</v>
      </c>
      <c r="D785">
        <v>0</v>
      </c>
      <c r="E785" t="s">
        <v>1555</v>
      </c>
      <c r="F785">
        <v>0</v>
      </c>
      <c r="G785">
        <v>0</v>
      </c>
      <c r="H785">
        <v>0</v>
      </c>
      <c r="I785">
        <v>43122010100</v>
      </c>
      <c r="J785">
        <v>12</v>
      </c>
      <c r="K785" t="s">
        <v>1561</v>
      </c>
      <c r="L785">
        <v>2531</v>
      </c>
      <c r="M785" t="s">
        <v>1557</v>
      </c>
      <c r="N785" t="s">
        <v>1551</v>
      </c>
      <c r="O785">
        <v>0</v>
      </c>
      <c r="P785" t="s">
        <v>1552</v>
      </c>
      <c r="Q785">
        <v>19841101</v>
      </c>
      <c r="R785">
        <v>891018481</v>
      </c>
    </row>
    <row r="786" spans="1:18">
      <c r="A786" t="s">
        <v>1572</v>
      </c>
      <c r="B786" t="s">
        <v>1631</v>
      </c>
      <c r="C786">
        <v>201202</v>
      </c>
      <c r="D786">
        <v>0</v>
      </c>
      <c r="E786" t="s">
        <v>1555</v>
      </c>
      <c r="F786">
        <v>0</v>
      </c>
      <c r="G786">
        <v>0</v>
      </c>
      <c r="H786">
        <v>0</v>
      </c>
      <c r="I786">
        <v>43122005801</v>
      </c>
      <c r="J786">
        <v>12</v>
      </c>
      <c r="K786" t="s">
        <v>1561</v>
      </c>
      <c r="L786">
        <v>3126</v>
      </c>
      <c r="M786" t="s">
        <v>1550</v>
      </c>
      <c r="N786" t="s">
        <v>1551</v>
      </c>
      <c r="O786">
        <v>0</v>
      </c>
      <c r="P786" t="s">
        <v>1552</v>
      </c>
      <c r="Q786">
        <v>19960901</v>
      </c>
      <c r="R786">
        <v>891018481</v>
      </c>
    </row>
    <row r="787" spans="1:18">
      <c r="A787" t="s">
        <v>1572</v>
      </c>
      <c r="B787" t="s">
        <v>1632</v>
      </c>
      <c r="C787">
        <v>201202</v>
      </c>
      <c r="D787">
        <v>0</v>
      </c>
      <c r="E787" t="s">
        <v>1555</v>
      </c>
      <c r="F787">
        <v>0</v>
      </c>
      <c r="G787">
        <v>0</v>
      </c>
      <c r="H787">
        <v>0</v>
      </c>
      <c r="I787">
        <v>43122005300</v>
      </c>
      <c r="J787">
        <v>12</v>
      </c>
      <c r="K787" t="s">
        <v>1561</v>
      </c>
      <c r="L787">
        <v>3126</v>
      </c>
      <c r="M787" t="s">
        <v>1550</v>
      </c>
      <c r="N787" t="s">
        <v>1551</v>
      </c>
      <c r="O787">
        <v>0</v>
      </c>
      <c r="P787" t="s">
        <v>1552</v>
      </c>
      <c r="Q787">
        <v>19811001</v>
      </c>
      <c r="R787">
        <v>891018481</v>
      </c>
    </row>
    <row r="788" spans="1:18">
      <c r="A788" t="s">
        <v>1572</v>
      </c>
      <c r="B788" t="s">
        <v>1633</v>
      </c>
      <c r="C788">
        <v>201202</v>
      </c>
      <c r="D788">
        <v>0</v>
      </c>
      <c r="E788" t="s">
        <v>1555</v>
      </c>
      <c r="F788">
        <v>0</v>
      </c>
      <c r="G788">
        <v>0</v>
      </c>
      <c r="H788">
        <v>0</v>
      </c>
      <c r="I788">
        <v>43122007200</v>
      </c>
      <c r="J788">
        <v>12</v>
      </c>
      <c r="K788" t="s">
        <v>1561</v>
      </c>
      <c r="L788">
        <v>3126</v>
      </c>
      <c r="M788" t="s">
        <v>1550</v>
      </c>
      <c r="N788" t="s">
        <v>1551</v>
      </c>
      <c r="O788">
        <v>0</v>
      </c>
      <c r="P788" t="s">
        <v>1552</v>
      </c>
      <c r="R788">
        <v>891018481</v>
      </c>
    </row>
    <row r="789" spans="1:18">
      <c r="A789" t="s">
        <v>1572</v>
      </c>
      <c r="B789" t="s">
        <v>1634</v>
      </c>
      <c r="C789">
        <v>201202</v>
      </c>
      <c r="D789">
        <v>0</v>
      </c>
      <c r="E789" t="s">
        <v>1555</v>
      </c>
      <c r="F789">
        <v>0</v>
      </c>
      <c r="G789">
        <v>0</v>
      </c>
      <c r="H789">
        <v>0</v>
      </c>
      <c r="I789">
        <v>43122016300</v>
      </c>
      <c r="J789">
        <v>12</v>
      </c>
      <c r="K789" t="s">
        <v>1561</v>
      </c>
      <c r="L789">
        <v>3126</v>
      </c>
      <c r="M789" t="s">
        <v>1550</v>
      </c>
      <c r="N789" t="s">
        <v>1551</v>
      </c>
      <c r="O789">
        <v>0</v>
      </c>
      <c r="P789" t="s">
        <v>1552</v>
      </c>
      <c r="Q789">
        <v>19960601</v>
      </c>
      <c r="R789">
        <v>891018481</v>
      </c>
    </row>
    <row r="790" spans="1:18">
      <c r="A790" t="s">
        <v>1546</v>
      </c>
      <c r="B790" t="s">
        <v>1635</v>
      </c>
      <c r="C790">
        <v>201202</v>
      </c>
      <c r="D790">
        <v>0</v>
      </c>
      <c r="E790" t="s">
        <v>1555</v>
      </c>
      <c r="F790">
        <v>0</v>
      </c>
      <c r="G790">
        <v>0</v>
      </c>
      <c r="H790">
        <v>0</v>
      </c>
      <c r="I790">
        <v>43122003600</v>
      </c>
      <c r="J790">
        <v>12</v>
      </c>
      <c r="K790" t="s">
        <v>1549</v>
      </c>
      <c r="L790">
        <v>3126</v>
      </c>
      <c r="M790" t="s">
        <v>1550</v>
      </c>
      <c r="N790" t="s">
        <v>1551</v>
      </c>
      <c r="O790">
        <v>0</v>
      </c>
      <c r="P790" t="s">
        <v>1574</v>
      </c>
      <c r="Q790">
        <v>19860501</v>
      </c>
      <c r="R790">
        <v>891018481</v>
      </c>
    </row>
    <row r="791" spans="1:18">
      <c r="A791" t="s">
        <v>1546</v>
      </c>
      <c r="B791" t="s">
        <v>1636</v>
      </c>
      <c r="C791">
        <v>201202</v>
      </c>
      <c r="D791">
        <v>0</v>
      </c>
      <c r="E791" t="s">
        <v>1555</v>
      </c>
      <c r="F791">
        <v>0</v>
      </c>
      <c r="G791">
        <v>0</v>
      </c>
      <c r="H791">
        <v>0</v>
      </c>
      <c r="I791">
        <v>43122005200</v>
      </c>
      <c r="J791">
        <v>12</v>
      </c>
      <c r="K791" t="s">
        <v>1561</v>
      </c>
      <c r="L791">
        <v>3126</v>
      </c>
      <c r="M791" t="s">
        <v>1550</v>
      </c>
      <c r="N791" t="s">
        <v>1551</v>
      </c>
      <c r="O791">
        <v>0</v>
      </c>
      <c r="P791" t="s">
        <v>1552</v>
      </c>
      <c r="Q791">
        <v>19820101</v>
      </c>
      <c r="R791">
        <v>891018481</v>
      </c>
    </row>
    <row r="792" spans="1:18">
      <c r="A792" t="s">
        <v>1546</v>
      </c>
      <c r="B792" t="s">
        <v>1637</v>
      </c>
      <c r="C792">
        <v>201202</v>
      </c>
      <c r="D792">
        <v>0</v>
      </c>
      <c r="E792" t="s">
        <v>1555</v>
      </c>
      <c r="F792">
        <v>0</v>
      </c>
      <c r="G792">
        <v>0</v>
      </c>
      <c r="H792">
        <v>0</v>
      </c>
      <c r="I792">
        <v>43122005700</v>
      </c>
      <c r="J792">
        <v>12</v>
      </c>
      <c r="K792" t="s">
        <v>1561</v>
      </c>
      <c r="L792">
        <v>3126</v>
      </c>
      <c r="M792" t="s">
        <v>1550</v>
      </c>
      <c r="N792" t="s">
        <v>1551</v>
      </c>
      <c r="O792">
        <v>0</v>
      </c>
      <c r="P792" t="s">
        <v>1574</v>
      </c>
      <c r="Q792">
        <v>19880201</v>
      </c>
      <c r="R792">
        <v>891018481</v>
      </c>
    </row>
    <row r="793" spans="1:18">
      <c r="A793" t="s">
        <v>1546</v>
      </c>
      <c r="B793" t="s">
        <v>1638</v>
      </c>
      <c r="C793">
        <v>201202</v>
      </c>
      <c r="D793">
        <v>0</v>
      </c>
      <c r="E793" t="s">
        <v>1555</v>
      </c>
      <c r="F793">
        <v>0</v>
      </c>
      <c r="G793">
        <v>0</v>
      </c>
      <c r="H793">
        <v>0</v>
      </c>
      <c r="I793">
        <v>43122005001</v>
      </c>
      <c r="J793">
        <v>12</v>
      </c>
      <c r="K793" t="s">
        <v>1561</v>
      </c>
      <c r="L793">
        <v>3126</v>
      </c>
      <c r="M793" t="s">
        <v>1550</v>
      </c>
      <c r="N793" t="s">
        <v>1551</v>
      </c>
      <c r="O793">
        <v>0</v>
      </c>
      <c r="P793" t="s">
        <v>1552</v>
      </c>
      <c r="Q793">
        <v>19970930</v>
      </c>
      <c r="R793">
        <v>891018481</v>
      </c>
    </row>
    <row r="794" spans="1:18">
      <c r="A794" t="s">
        <v>1546</v>
      </c>
      <c r="B794" t="s">
        <v>1639</v>
      </c>
      <c r="C794">
        <v>201202</v>
      </c>
      <c r="D794">
        <v>0</v>
      </c>
      <c r="E794" t="s">
        <v>1555</v>
      </c>
      <c r="F794">
        <v>0</v>
      </c>
      <c r="G794">
        <v>0</v>
      </c>
      <c r="H794">
        <v>0</v>
      </c>
      <c r="I794">
        <v>43122007900</v>
      </c>
      <c r="J794">
        <v>12</v>
      </c>
      <c r="K794" t="s">
        <v>1549</v>
      </c>
      <c r="L794">
        <v>3126</v>
      </c>
      <c r="M794" t="s">
        <v>1550</v>
      </c>
      <c r="N794" t="s">
        <v>1551</v>
      </c>
      <c r="O794">
        <v>0</v>
      </c>
      <c r="P794" t="s">
        <v>1552</v>
      </c>
      <c r="Q794">
        <v>19830501</v>
      </c>
      <c r="R794">
        <v>891018481</v>
      </c>
    </row>
    <row r="795" spans="1:18">
      <c r="A795" t="s">
        <v>1546</v>
      </c>
      <c r="B795" t="s">
        <v>1640</v>
      </c>
      <c r="C795">
        <v>201202</v>
      </c>
      <c r="D795">
        <v>0</v>
      </c>
      <c r="E795" t="s">
        <v>1555</v>
      </c>
      <c r="F795">
        <v>0</v>
      </c>
      <c r="G795">
        <v>0</v>
      </c>
      <c r="H795">
        <v>0</v>
      </c>
      <c r="I795">
        <v>43122008100</v>
      </c>
      <c r="J795">
        <v>12</v>
      </c>
      <c r="K795" t="s">
        <v>1561</v>
      </c>
      <c r="L795">
        <v>3126</v>
      </c>
      <c r="M795" t="s">
        <v>1550</v>
      </c>
      <c r="N795" t="s">
        <v>1551</v>
      </c>
      <c r="O795">
        <v>0</v>
      </c>
      <c r="P795" t="s">
        <v>1574</v>
      </c>
      <c r="Q795">
        <v>19860701</v>
      </c>
      <c r="R795">
        <v>891018481</v>
      </c>
    </row>
    <row r="796" spans="1:18">
      <c r="A796" t="s">
        <v>1546</v>
      </c>
      <c r="B796" t="s">
        <v>1622</v>
      </c>
      <c r="C796">
        <v>201202</v>
      </c>
      <c r="D796">
        <v>0</v>
      </c>
      <c r="E796" t="s">
        <v>1555</v>
      </c>
      <c r="F796">
        <v>0</v>
      </c>
      <c r="G796">
        <v>0</v>
      </c>
      <c r="H796">
        <v>0</v>
      </c>
      <c r="I796">
        <v>43122010700</v>
      </c>
      <c r="J796">
        <v>12</v>
      </c>
      <c r="K796" t="s">
        <v>1549</v>
      </c>
      <c r="L796">
        <v>3126</v>
      </c>
      <c r="M796" t="s">
        <v>1550</v>
      </c>
      <c r="N796" t="s">
        <v>1551</v>
      </c>
      <c r="O796">
        <v>0</v>
      </c>
      <c r="P796" t="s">
        <v>1574</v>
      </c>
      <c r="Q796">
        <v>19860701</v>
      </c>
      <c r="R796">
        <v>891018481</v>
      </c>
    </row>
    <row r="797" spans="1:18">
      <c r="A797" t="s">
        <v>1546</v>
      </c>
      <c r="B797" t="s">
        <v>1623</v>
      </c>
      <c r="C797">
        <v>201202</v>
      </c>
      <c r="D797">
        <v>0</v>
      </c>
      <c r="E797" t="s">
        <v>1555</v>
      </c>
      <c r="F797">
        <v>0</v>
      </c>
      <c r="G797">
        <v>0</v>
      </c>
      <c r="H797">
        <v>0</v>
      </c>
      <c r="I797">
        <v>43122011600</v>
      </c>
      <c r="J797">
        <v>12</v>
      </c>
      <c r="K797" t="s">
        <v>1549</v>
      </c>
      <c r="L797">
        <v>3126</v>
      </c>
      <c r="M797" t="s">
        <v>1550</v>
      </c>
      <c r="N797" t="s">
        <v>1551</v>
      </c>
      <c r="O797">
        <v>0</v>
      </c>
      <c r="P797" t="s">
        <v>1552</v>
      </c>
      <c r="Q797">
        <v>19850701</v>
      </c>
      <c r="R797">
        <v>891018481</v>
      </c>
    </row>
    <row r="798" spans="1:18">
      <c r="A798" t="s">
        <v>1546</v>
      </c>
      <c r="B798" t="s">
        <v>1625</v>
      </c>
      <c r="C798">
        <v>201202</v>
      </c>
      <c r="D798">
        <v>0</v>
      </c>
      <c r="E798" t="s">
        <v>1555</v>
      </c>
      <c r="F798">
        <v>0</v>
      </c>
      <c r="G798">
        <v>0</v>
      </c>
      <c r="H798">
        <v>0</v>
      </c>
      <c r="I798">
        <v>43122012400</v>
      </c>
      <c r="J798">
        <v>12</v>
      </c>
      <c r="K798" t="s">
        <v>1549</v>
      </c>
      <c r="L798">
        <v>3126</v>
      </c>
      <c r="M798" t="s">
        <v>1550</v>
      </c>
      <c r="N798" t="s">
        <v>1551</v>
      </c>
      <c r="O798">
        <v>0</v>
      </c>
      <c r="P798" t="s">
        <v>1552</v>
      </c>
      <c r="Q798">
        <v>19880601</v>
      </c>
      <c r="R798">
        <v>891018481</v>
      </c>
    </row>
    <row r="799" spans="1:18">
      <c r="A799" t="s">
        <v>1546</v>
      </c>
      <c r="B799" t="s">
        <v>1626</v>
      </c>
      <c r="C799">
        <v>201202</v>
      </c>
      <c r="D799">
        <v>0</v>
      </c>
      <c r="E799" t="s">
        <v>1555</v>
      </c>
      <c r="F799">
        <v>0</v>
      </c>
      <c r="G799">
        <v>0</v>
      </c>
      <c r="H799">
        <v>0</v>
      </c>
      <c r="I799">
        <v>43122012200</v>
      </c>
      <c r="J799">
        <v>12</v>
      </c>
      <c r="K799" t="s">
        <v>1549</v>
      </c>
      <c r="L799">
        <v>3126</v>
      </c>
      <c r="M799" t="s">
        <v>1550</v>
      </c>
      <c r="N799" t="s">
        <v>1551</v>
      </c>
      <c r="O799">
        <v>0</v>
      </c>
      <c r="P799" t="s">
        <v>1552</v>
      </c>
      <c r="Q799">
        <v>19850901</v>
      </c>
      <c r="R799">
        <v>891018481</v>
      </c>
    </row>
    <row r="800" spans="1:18">
      <c r="A800" t="s">
        <v>1546</v>
      </c>
      <c r="B800" t="s">
        <v>1620</v>
      </c>
      <c r="C800">
        <v>201202</v>
      </c>
      <c r="D800">
        <v>0</v>
      </c>
      <c r="E800" t="s">
        <v>1555</v>
      </c>
      <c r="F800">
        <v>0</v>
      </c>
      <c r="G800">
        <v>0</v>
      </c>
      <c r="H800">
        <v>0</v>
      </c>
      <c r="I800">
        <v>43122013201</v>
      </c>
      <c r="J800">
        <v>12</v>
      </c>
      <c r="K800" t="s">
        <v>1549</v>
      </c>
      <c r="L800">
        <v>3126</v>
      </c>
      <c r="M800" t="s">
        <v>1550</v>
      </c>
      <c r="N800" t="s">
        <v>1551</v>
      </c>
      <c r="O800">
        <v>0</v>
      </c>
      <c r="P800" t="s">
        <v>1552</v>
      </c>
      <c r="Q800">
        <v>19970731</v>
      </c>
      <c r="R800">
        <v>891018481</v>
      </c>
    </row>
    <row r="801" spans="1:18">
      <c r="A801" t="s">
        <v>1546</v>
      </c>
      <c r="B801" t="s">
        <v>1627</v>
      </c>
      <c r="C801">
        <v>201202</v>
      </c>
      <c r="D801">
        <v>0</v>
      </c>
      <c r="E801" t="s">
        <v>1555</v>
      </c>
      <c r="F801">
        <v>0</v>
      </c>
      <c r="G801">
        <v>0</v>
      </c>
      <c r="H801">
        <v>0</v>
      </c>
      <c r="I801">
        <v>43122015400</v>
      </c>
      <c r="J801">
        <v>12</v>
      </c>
      <c r="K801" t="s">
        <v>1549</v>
      </c>
      <c r="L801">
        <v>3126</v>
      </c>
      <c r="M801" t="s">
        <v>1550</v>
      </c>
      <c r="N801" t="s">
        <v>1551</v>
      </c>
      <c r="O801">
        <v>0</v>
      </c>
      <c r="P801" t="s">
        <v>1552</v>
      </c>
      <c r="Q801">
        <v>19871101</v>
      </c>
      <c r="R801">
        <v>891018481</v>
      </c>
    </row>
    <row r="802" spans="1:18">
      <c r="A802" t="s">
        <v>1546</v>
      </c>
      <c r="B802" t="s">
        <v>1629</v>
      </c>
      <c r="C802">
        <v>201202</v>
      </c>
      <c r="D802">
        <v>0</v>
      </c>
      <c r="E802" t="s">
        <v>1555</v>
      </c>
      <c r="F802">
        <v>0</v>
      </c>
      <c r="G802">
        <v>0</v>
      </c>
      <c r="H802">
        <v>0</v>
      </c>
      <c r="I802">
        <v>43122015200</v>
      </c>
      <c r="J802">
        <v>12</v>
      </c>
      <c r="K802" t="s">
        <v>1549</v>
      </c>
      <c r="L802">
        <v>3126</v>
      </c>
      <c r="M802" t="s">
        <v>1550</v>
      </c>
      <c r="N802" t="s">
        <v>1551</v>
      </c>
      <c r="O802">
        <v>0</v>
      </c>
      <c r="P802" t="s">
        <v>1552</v>
      </c>
      <c r="Q802">
        <v>19870401</v>
      </c>
      <c r="R802">
        <v>891018481</v>
      </c>
    </row>
    <row r="803" spans="1:18">
      <c r="A803" t="s">
        <v>1546</v>
      </c>
      <c r="B803" t="s">
        <v>1624</v>
      </c>
      <c r="C803">
        <v>201202</v>
      </c>
      <c r="D803">
        <v>0</v>
      </c>
      <c r="E803" t="s">
        <v>1555</v>
      </c>
      <c r="F803">
        <v>0</v>
      </c>
      <c r="G803">
        <v>0</v>
      </c>
      <c r="H803">
        <v>0</v>
      </c>
      <c r="I803">
        <v>43122015100</v>
      </c>
      <c r="J803">
        <v>12</v>
      </c>
      <c r="K803" t="s">
        <v>1549</v>
      </c>
      <c r="L803">
        <v>3126</v>
      </c>
      <c r="M803" t="s">
        <v>1550</v>
      </c>
      <c r="N803" t="s">
        <v>1551</v>
      </c>
      <c r="O803">
        <v>0</v>
      </c>
      <c r="P803" t="s">
        <v>1552</v>
      </c>
      <c r="Q803">
        <v>19870501</v>
      </c>
      <c r="R803">
        <v>891018481</v>
      </c>
    </row>
    <row r="804" spans="1:18">
      <c r="A804" t="s">
        <v>1546</v>
      </c>
      <c r="B804" t="s">
        <v>1619</v>
      </c>
      <c r="C804">
        <v>201202</v>
      </c>
      <c r="D804">
        <v>0</v>
      </c>
      <c r="E804" t="s">
        <v>1555</v>
      </c>
      <c r="F804">
        <v>0</v>
      </c>
      <c r="G804">
        <v>0</v>
      </c>
      <c r="H804">
        <v>0</v>
      </c>
      <c r="I804">
        <v>43122015500</v>
      </c>
      <c r="J804">
        <v>12</v>
      </c>
      <c r="K804" t="s">
        <v>1549</v>
      </c>
      <c r="L804">
        <v>3126</v>
      </c>
      <c r="M804" t="s">
        <v>1550</v>
      </c>
      <c r="N804" t="s">
        <v>1551</v>
      </c>
      <c r="O804">
        <v>0</v>
      </c>
      <c r="P804" t="s">
        <v>1552</v>
      </c>
      <c r="Q804">
        <v>19871001</v>
      </c>
      <c r="R804">
        <v>891018481</v>
      </c>
    </row>
    <row r="805" spans="1:18">
      <c r="A805" t="s">
        <v>1546</v>
      </c>
      <c r="B805" t="s">
        <v>1641</v>
      </c>
      <c r="C805">
        <v>201202</v>
      </c>
      <c r="D805">
        <v>0</v>
      </c>
      <c r="E805" t="s">
        <v>1555</v>
      </c>
      <c r="F805">
        <v>0</v>
      </c>
      <c r="G805">
        <v>0</v>
      </c>
      <c r="H805">
        <v>0</v>
      </c>
      <c r="I805">
        <v>43122015800</v>
      </c>
      <c r="J805">
        <v>12</v>
      </c>
      <c r="K805" t="s">
        <v>1642</v>
      </c>
      <c r="L805">
        <v>3126</v>
      </c>
      <c r="M805" t="s">
        <v>1550</v>
      </c>
      <c r="N805" t="s">
        <v>1551</v>
      </c>
      <c r="O805">
        <v>0</v>
      </c>
      <c r="P805" t="s">
        <v>1552</v>
      </c>
      <c r="Q805">
        <v>19930601</v>
      </c>
      <c r="R805">
        <v>891018481</v>
      </c>
    </row>
    <row r="806" spans="1:18">
      <c r="A806" t="s">
        <v>1546</v>
      </c>
      <c r="B806" t="s">
        <v>1643</v>
      </c>
      <c r="C806">
        <v>201202</v>
      </c>
      <c r="D806">
        <v>0</v>
      </c>
      <c r="E806" t="s">
        <v>1555</v>
      </c>
      <c r="F806">
        <v>0</v>
      </c>
      <c r="G806">
        <v>0</v>
      </c>
      <c r="H806">
        <v>0</v>
      </c>
      <c r="I806">
        <v>43122015900</v>
      </c>
      <c r="J806">
        <v>12</v>
      </c>
      <c r="K806" t="s">
        <v>1549</v>
      </c>
      <c r="L806">
        <v>3126</v>
      </c>
      <c r="M806" t="s">
        <v>1550</v>
      </c>
      <c r="N806" t="s">
        <v>1551</v>
      </c>
      <c r="O806">
        <v>0</v>
      </c>
      <c r="P806" t="s">
        <v>1552</v>
      </c>
      <c r="Q806">
        <v>19930601</v>
      </c>
      <c r="R806">
        <v>891018481</v>
      </c>
    </row>
    <row r="807" spans="1:18">
      <c r="A807" t="s">
        <v>1546</v>
      </c>
      <c r="B807" t="s">
        <v>1644</v>
      </c>
      <c r="C807">
        <v>201202</v>
      </c>
      <c r="D807">
        <v>0</v>
      </c>
      <c r="E807" t="s">
        <v>1555</v>
      </c>
      <c r="F807">
        <v>0</v>
      </c>
      <c r="G807">
        <v>0</v>
      </c>
      <c r="H807">
        <v>0</v>
      </c>
      <c r="I807">
        <v>43122016100</v>
      </c>
      <c r="J807">
        <v>12</v>
      </c>
      <c r="K807" t="s">
        <v>1549</v>
      </c>
      <c r="L807">
        <v>3126</v>
      </c>
      <c r="M807" t="s">
        <v>1550</v>
      </c>
      <c r="N807" t="s">
        <v>1551</v>
      </c>
      <c r="O807">
        <v>0</v>
      </c>
      <c r="P807" t="s">
        <v>1552</v>
      </c>
      <c r="Q807">
        <v>19940601</v>
      </c>
      <c r="R807">
        <v>891018481</v>
      </c>
    </row>
    <row r="808" spans="1:18">
      <c r="A808" t="s">
        <v>1546</v>
      </c>
      <c r="B808" t="s">
        <v>1621</v>
      </c>
      <c r="C808">
        <v>201202</v>
      </c>
      <c r="D808">
        <v>0</v>
      </c>
      <c r="E808" t="s">
        <v>1555</v>
      </c>
      <c r="F808">
        <v>0</v>
      </c>
      <c r="G808">
        <v>0</v>
      </c>
      <c r="H808">
        <v>0</v>
      </c>
      <c r="I808">
        <v>43122016400</v>
      </c>
      <c r="J808">
        <v>12</v>
      </c>
      <c r="K808" t="s">
        <v>1549</v>
      </c>
      <c r="L808">
        <v>3126</v>
      </c>
      <c r="M808" t="s">
        <v>1550</v>
      </c>
      <c r="N808" t="s">
        <v>1551</v>
      </c>
      <c r="O808">
        <v>0</v>
      </c>
      <c r="P808" t="s">
        <v>1552</v>
      </c>
      <c r="Q808">
        <v>19960401</v>
      </c>
      <c r="R808">
        <v>891018481</v>
      </c>
    </row>
    <row r="809" spans="1:18">
      <c r="A809" t="s">
        <v>1546</v>
      </c>
      <c r="B809" t="s">
        <v>1628</v>
      </c>
      <c r="C809">
        <v>201202</v>
      </c>
      <c r="D809">
        <v>0</v>
      </c>
      <c r="E809" t="s">
        <v>1555</v>
      </c>
      <c r="F809">
        <v>0</v>
      </c>
      <c r="G809">
        <v>0</v>
      </c>
      <c r="H809">
        <v>0</v>
      </c>
      <c r="I809">
        <v>43122016601</v>
      </c>
      <c r="J809">
        <v>12</v>
      </c>
      <c r="K809" t="s">
        <v>1549</v>
      </c>
      <c r="L809">
        <v>3126</v>
      </c>
      <c r="M809" t="s">
        <v>1550</v>
      </c>
      <c r="N809" t="s">
        <v>1551</v>
      </c>
      <c r="O809">
        <v>0</v>
      </c>
      <c r="P809" t="s">
        <v>1552</v>
      </c>
      <c r="Q809">
        <v>19970703</v>
      </c>
      <c r="R809">
        <v>891018481</v>
      </c>
    </row>
    <row r="810" spans="1:18">
      <c r="A810" t="s">
        <v>1553</v>
      </c>
      <c r="B810" t="s">
        <v>1630</v>
      </c>
      <c r="C810">
        <v>201203</v>
      </c>
      <c r="D810">
        <v>0</v>
      </c>
      <c r="E810" t="s">
        <v>1555</v>
      </c>
      <c r="F810">
        <v>0</v>
      </c>
      <c r="G810">
        <v>0</v>
      </c>
      <c r="H810">
        <v>0</v>
      </c>
      <c r="I810">
        <v>43122010100</v>
      </c>
      <c r="J810">
        <v>12</v>
      </c>
      <c r="K810" t="s">
        <v>1561</v>
      </c>
      <c r="L810">
        <v>2531</v>
      </c>
      <c r="M810" t="s">
        <v>1557</v>
      </c>
      <c r="N810" t="s">
        <v>1551</v>
      </c>
      <c r="O810">
        <v>0</v>
      </c>
      <c r="P810" t="s">
        <v>1552</v>
      </c>
      <c r="Q810">
        <v>19841101</v>
      </c>
      <c r="R810">
        <v>891018481</v>
      </c>
    </row>
    <row r="811" spans="1:18">
      <c r="A811" t="s">
        <v>1572</v>
      </c>
      <c r="B811" t="s">
        <v>1631</v>
      </c>
      <c r="C811">
        <v>201203</v>
      </c>
      <c r="D811">
        <v>0</v>
      </c>
      <c r="E811" t="s">
        <v>1555</v>
      </c>
      <c r="F811">
        <v>0</v>
      </c>
      <c r="G811">
        <v>0</v>
      </c>
      <c r="H811">
        <v>0</v>
      </c>
      <c r="I811">
        <v>43122005801</v>
      </c>
      <c r="J811">
        <v>12</v>
      </c>
      <c r="K811" t="s">
        <v>1561</v>
      </c>
      <c r="L811">
        <v>3126</v>
      </c>
      <c r="M811" t="s">
        <v>1550</v>
      </c>
      <c r="N811" t="s">
        <v>1551</v>
      </c>
      <c r="O811">
        <v>0</v>
      </c>
      <c r="P811" t="s">
        <v>1552</v>
      </c>
      <c r="Q811">
        <v>19960901</v>
      </c>
      <c r="R811">
        <v>891018481</v>
      </c>
    </row>
    <row r="812" spans="1:18">
      <c r="A812" t="s">
        <v>1572</v>
      </c>
      <c r="B812" t="s">
        <v>1632</v>
      </c>
      <c r="C812">
        <v>201203</v>
      </c>
      <c r="D812">
        <v>0</v>
      </c>
      <c r="E812" t="s">
        <v>1555</v>
      </c>
      <c r="F812">
        <v>0</v>
      </c>
      <c r="G812">
        <v>0</v>
      </c>
      <c r="H812">
        <v>0</v>
      </c>
      <c r="I812">
        <v>43122005300</v>
      </c>
      <c r="J812">
        <v>12</v>
      </c>
      <c r="K812" t="s">
        <v>1561</v>
      </c>
      <c r="L812">
        <v>3126</v>
      </c>
      <c r="M812" t="s">
        <v>1550</v>
      </c>
      <c r="N812" t="s">
        <v>1551</v>
      </c>
      <c r="O812">
        <v>0</v>
      </c>
      <c r="P812" t="s">
        <v>1552</v>
      </c>
      <c r="Q812">
        <v>19811001</v>
      </c>
      <c r="R812">
        <v>891018481</v>
      </c>
    </row>
    <row r="813" spans="1:18">
      <c r="A813" t="s">
        <v>1572</v>
      </c>
      <c r="B813" t="s">
        <v>1633</v>
      </c>
      <c r="C813">
        <v>201203</v>
      </c>
      <c r="D813">
        <v>0</v>
      </c>
      <c r="E813" t="s">
        <v>1555</v>
      </c>
      <c r="F813">
        <v>0</v>
      </c>
      <c r="G813">
        <v>0</v>
      </c>
      <c r="H813">
        <v>0</v>
      </c>
      <c r="I813">
        <v>43122007200</v>
      </c>
      <c r="J813">
        <v>12</v>
      </c>
      <c r="K813" t="s">
        <v>1561</v>
      </c>
      <c r="L813">
        <v>3126</v>
      </c>
      <c r="M813" t="s">
        <v>1550</v>
      </c>
      <c r="N813" t="s">
        <v>1551</v>
      </c>
      <c r="O813">
        <v>0</v>
      </c>
      <c r="P813" t="s">
        <v>1552</v>
      </c>
      <c r="R813">
        <v>891018481</v>
      </c>
    </row>
    <row r="814" spans="1:18">
      <c r="A814" t="s">
        <v>1572</v>
      </c>
      <c r="B814" t="s">
        <v>1634</v>
      </c>
      <c r="C814">
        <v>201203</v>
      </c>
      <c r="D814">
        <v>0</v>
      </c>
      <c r="E814" t="s">
        <v>1555</v>
      </c>
      <c r="F814">
        <v>0</v>
      </c>
      <c r="G814">
        <v>0</v>
      </c>
      <c r="H814">
        <v>0</v>
      </c>
      <c r="I814">
        <v>43122016300</v>
      </c>
      <c r="J814">
        <v>12</v>
      </c>
      <c r="K814" t="s">
        <v>1561</v>
      </c>
      <c r="L814">
        <v>3126</v>
      </c>
      <c r="M814" t="s">
        <v>1550</v>
      </c>
      <c r="N814" t="s">
        <v>1551</v>
      </c>
      <c r="O814">
        <v>0</v>
      </c>
      <c r="P814" t="s">
        <v>1552</v>
      </c>
      <c r="Q814">
        <v>19960601</v>
      </c>
      <c r="R814">
        <v>891018481</v>
      </c>
    </row>
    <row r="815" spans="1:18">
      <c r="A815" t="s">
        <v>1546</v>
      </c>
      <c r="B815" t="s">
        <v>1635</v>
      </c>
      <c r="C815">
        <v>201203</v>
      </c>
      <c r="D815">
        <v>0</v>
      </c>
      <c r="E815" t="s">
        <v>1555</v>
      </c>
      <c r="F815">
        <v>0</v>
      </c>
      <c r="G815">
        <v>0</v>
      </c>
      <c r="H815">
        <v>0</v>
      </c>
      <c r="I815">
        <v>43122003600</v>
      </c>
      <c r="J815">
        <v>12</v>
      </c>
      <c r="K815" t="s">
        <v>1549</v>
      </c>
      <c r="L815">
        <v>3126</v>
      </c>
      <c r="M815" t="s">
        <v>1550</v>
      </c>
      <c r="N815" t="s">
        <v>1551</v>
      </c>
      <c r="O815">
        <v>0</v>
      </c>
      <c r="P815" t="s">
        <v>1574</v>
      </c>
      <c r="Q815">
        <v>19860501</v>
      </c>
      <c r="R815">
        <v>891018481</v>
      </c>
    </row>
    <row r="816" spans="1:18">
      <c r="A816" t="s">
        <v>1546</v>
      </c>
      <c r="B816" t="s">
        <v>1636</v>
      </c>
      <c r="C816">
        <v>201203</v>
      </c>
      <c r="D816">
        <v>0</v>
      </c>
      <c r="E816" t="s">
        <v>1555</v>
      </c>
      <c r="F816">
        <v>0</v>
      </c>
      <c r="G816">
        <v>0</v>
      </c>
      <c r="H816">
        <v>0</v>
      </c>
      <c r="I816">
        <v>43122005200</v>
      </c>
      <c r="J816">
        <v>12</v>
      </c>
      <c r="K816" t="s">
        <v>1561</v>
      </c>
      <c r="L816">
        <v>3126</v>
      </c>
      <c r="M816" t="s">
        <v>1550</v>
      </c>
      <c r="N816" t="s">
        <v>1551</v>
      </c>
      <c r="O816">
        <v>0</v>
      </c>
      <c r="P816" t="s">
        <v>1552</v>
      </c>
      <c r="Q816">
        <v>19820101</v>
      </c>
      <c r="R816">
        <v>891018481</v>
      </c>
    </row>
    <row r="817" spans="1:18">
      <c r="A817" t="s">
        <v>1546</v>
      </c>
      <c r="B817" t="s">
        <v>1637</v>
      </c>
      <c r="C817">
        <v>201203</v>
      </c>
      <c r="D817">
        <v>0</v>
      </c>
      <c r="E817" t="s">
        <v>1555</v>
      </c>
      <c r="F817">
        <v>0</v>
      </c>
      <c r="G817">
        <v>0</v>
      </c>
      <c r="H817">
        <v>0</v>
      </c>
      <c r="I817">
        <v>43122005700</v>
      </c>
      <c r="J817">
        <v>12</v>
      </c>
      <c r="K817" t="s">
        <v>1561</v>
      </c>
      <c r="L817">
        <v>3126</v>
      </c>
      <c r="M817" t="s">
        <v>1550</v>
      </c>
      <c r="N817" t="s">
        <v>1551</v>
      </c>
      <c r="O817">
        <v>0</v>
      </c>
      <c r="P817" t="s">
        <v>1574</v>
      </c>
      <c r="Q817">
        <v>19880201</v>
      </c>
      <c r="R817">
        <v>891018481</v>
      </c>
    </row>
    <row r="818" spans="1:18">
      <c r="A818" t="s">
        <v>1546</v>
      </c>
      <c r="B818" t="s">
        <v>1638</v>
      </c>
      <c r="C818">
        <v>201203</v>
      </c>
      <c r="D818">
        <v>0</v>
      </c>
      <c r="E818" t="s">
        <v>1555</v>
      </c>
      <c r="F818">
        <v>0</v>
      </c>
      <c r="G818">
        <v>0</v>
      </c>
      <c r="H818">
        <v>0</v>
      </c>
      <c r="I818">
        <v>43122005001</v>
      </c>
      <c r="J818">
        <v>12</v>
      </c>
      <c r="K818" t="s">
        <v>1561</v>
      </c>
      <c r="L818">
        <v>3126</v>
      </c>
      <c r="M818" t="s">
        <v>1550</v>
      </c>
      <c r="N818" t="s">
        <v>1551</v>
      </c>
      <c r="O818">
        <v>0</v>
      </c>
      <c r="P818" t="s">
        <v>1552</v>
      </c>
      <c r="Q818">
        <v>19970930</v>
      </c>
      <c r="R818">
        <v>891018481</v>
      </c>
    </row>
    <row r="819" spans="1:18">
      <c r="A819" t="s">
        <v>1546</v>
      </c>
      <c r="B819" t="s">
        <v>1594</v>
      </c>
      <c r="C819">
        <v>201203</v>
      </c>
      <c r="D819">
        <v>0</v>
      </c>
      <c r="E819" t="s">
        <v>1555</v>
      </c>
      <c r="F819">
        <v>0</v>
      </c>
      <c r="G819">
        <v>0</v>
      </c>
      <c r="H819">
        <v>0</v>
      </c>
      <c r="I819">
        <v>43122005400</v>
      </c>
      <c r="J819">
        <v>12</v>
      </c>
      <c r="K819" t="s">
        <v>1561</v>
      </c>
      <c r="L819">
        <v>3126</v>
      </c>
      <c r="M819" t="s">
        <v>1550</v>
      </c>
      <c r="N819" t="s">
        <v>1551</v>
      </c>
      <c r="O819">
        <v>0</v>
      </c>
      <c r="P819" t="s">
        <v>1574</v>
      </c>
      <c r="Q819">
        <v>19860801</v>
      </c>
      <c r="R819">
        <v>891018481</v>
      </c>
    </row>
    <row r="820" spans="1:18">
      <c r="A820" t="s">
        <v>1546</v>
      </c>
      <c r="B820" t="s">
        <v>1639</v>
      </c>
      <c r="C820">
        <v>201203</v>
      </c>
      <c r="D820">
        <v>0</v>
      </c>
      <c r="E820" t="s">
        <v>1555</v>
      </c>
      <c r="F820">
        <v>0</v>
      </c>
      <c r="G820">
        <v>0</v>
      </c>
      <c r="H820">
        <v>0</v>
      </c>
      <c r="I820">
        <v>43122007900</v>
      </c>
      <c r="J820">
        <v>12</v>
      </c>
      <c r="K820" t="s">
        <v>1549</v>
      </c>
      <c r="L820">
        <v>3126</v>
      </c>
      <c r="M820" t="s">
        <v>1550</v>
      </c>
      <c r="N820" t="s">
        <v>1551</v>
      </c>
      <c r="O820">
        <v>0</v>
      </c>
      <c r="P820" t="s">
        <v>1552</v>
      </c>
      <c r="Q820">
        <v>19830501</v>
      </c>
      <c r="R820">
        <v>891018481</v>
      </c>
    </row>
    <row r="821" spans="1:18">
      <c r="A821" t="s">
        <v>1546</v>
      </c>
      <c r="B821" t="s">
        <v>1640</v>
      </c>
      <c r="C821">
        <v>201203</v>
      </c>
      <c r="D821">
        <v>0</v>
      </c>
      <c r="E821" t="s">
        <v>1555</v>
      </c>
      <c r="F821">
        <v>0</v>
      </c>
      <c r="G821">
        <v>0</v>
      </c>
      <c r="H821">
        <v>0</v>
      </c>
      <c r="I821">
        <v>43122008100</v>
      </c>
      <c r="J821">
        <v>12</v>
      </c>
      <c r="K821" t="s">
        <v>1561</v>
      </c>
      <c r="L821">
        <v>3126</v>
      </c>
      <c r="M821" t="s">
        <v>1550</v>
      </c>
      <c r="N821" t="s">
        <v>1551</v>
      </c>
      <c r="O821">
        <v>0</v>
      </c>
      <c r="P821" t="s">
        <v>1574</v>
      </c>
      <c r="Q821">
        <v>19860701</v>
      </c>
      <c r="R821">
        <v>891018481</v>
      </c>
    </row>
    <row r="822" spans="1:18">
      <c r="A822" t="s">
        <v>1546</v>
      </c>
      <c r="B822" t="s">
        <v>1622</v>
      </c>
      <c r="C822">
        <v>201203</v>
      </c>
      <c r="D822">
        <v>0</v>
      </c>
      <c r="E822" t="s">
        <v>1555</v>
      </c>
      <c r="F822">
        <v>0</v>
      </c>
      <c r="G822">
        <v>0</v>
      </c>
      <c r="H822">
        <v>0</v>
      </c>
      <c r="I822">
        <v>43122010700</v>
      </c>
      <c r="J822">
        <v>12</v>
      </c>
      <c r="K822" t="s">
        <v>1549</v>
      </c>
      <c r="L822">
        <v>3126</v>
      </c>
      <c r="M822" t="s">
        <v>1550</v>
      </c>
      <c r="N822" t="s">
        <v>1551</v>
      </c>
      <c r="O822">
        <v>0</v>
      </c>
      <c r="P822" t="s">
        <v>1574</v>
      </c>
      <c r="Q822">
        <v>19860701</v>
      </c>
      <c r="R822">
        <v>891018481</v>
      </c>
    </row>
    <row r="823" spans="1:18">
      <c r="A823" t="s">
        <v>1546</v>
      </c>
      <c r="B823" t="s">
        <v>1623</v>
      </c>
      <c r="C823">
        <v>201203</v>
      </c>
      <c r="D823">
        <v>0</v>
      </c>
      <c r="E823" t="s">
        <v>1555</v>
      </c>
      <c r="F823">
        <v>0</v>
      </c>
      <c r="G823">
        <v>0</v>
      </c>
      <c r="H823">
        <v>0</v>
      </c>
      <c r="I823">
        <v>43122011600</v>
      </c>
      <c r="J823">
        <v>12</v>
      </c>
      <c r="K823" t="s">
        <v>1549</v>
      </c>
      <c r="L823">
        <v>3126</v>
      </c>
      <c r="M823" t="s">
        <v>1550</v>
      </c>
      <c r="N823" t="s">
        <v>1551</v>
      </c>
      <c r="O823">
        <v>0</v>
      </c>
      <c r="P823" t="s">
        <v>1552</v>
      </c>
      <c r="Q823">
        <v>19850701</v>
      </c>
      <c r="R823">
        <v>891018481</v>
      </c>
    </row>
    <row r="824" spans="1:18">
      <c r="A824" t="s">
        <v>1546</v>
      </c>
      <c r="B824" t="s">
        <v>1625</v>
      </c>
      <c r="C824">
        <v>201203</v>
      </c>
      <c r="D824">
        <v>0</v>
      </c>
      <c r="E824" t="s">
        <v>1555</v>
      </c>
      <c r="F824">
        <v>0</v>
      </c>
      <c r="G824">
        <v>0</v>
      </c>
      <c r="H824">
        <v>0</v>
      </c>
      <c r="I824">
        <v>43122012400</v>
      </c>
      <c r="J824">
        <v>12</v>
      </c>
      <c r="K824" t="s">
        <v>1549</v>
      </c>
      <c r="L824">
        <v>3126</v>
      </c>
      <c r="M824" t="s">
        <v>1550</v>
      </c>
      <c r="N824" t="s">
        <v>1551</v>
      </c>
      <c r="O824">
        <v>0</v>
      </c>
      <c r="P824" t="s">
        <v>1552</v>
      </c>
      <c r="Q824">
        <v>19880601</v>
      </c>
      <c r="R824">
        <v>891018481</v>
      </c>
    </row>
    <row r="825" spans="1:18">
      <c r="A825" t="s">
        <v>1546</v>
      </c>
      <c r="B825" t="s">
        <v>1626</v>
      </c>
      <c r="C825">
        <v>201203</v>
      </c>
      <c r="D825">
        <v>0</v>
      </c>
      <c r="E825" t="s">
        <v>1555</v>
      </c>
      <c r="F825">
        <v>0</v>
      </c>
      <c r="G825">
        <v>0</v>
      </c>
      <c r="H825">
        <v>0</v>
      </c>
      <c r="I825">
        <v>43122012200</v>
      </c>
      <c r="J825">
        <v>12</v>
      </c>
      <c r="K825" t="s">
        <v>1549</v>
      </c>
      <c r="L825">
        <v>3126</v>
      </c>
      <c r="M825" t="s">
        <v>1550</v>
      </c>
      <c r="N825" t="s">
        <v>1551</v>
      </c>
      <c r="O825">
        <v>0</v>
      </c>
      <c r="P825" t="s">
        <v>1552</v>
      </c>
      <c r="Q825">
        <v>19850901</v>
      </c>
      <c r="R825">
        <v>891018481</v>
      </c>
    </row>
    <row r="826" spans="1:18">
      <c r="A826" t="s">
        <v>1546</v>
      </c>
      <c r="B826" t="s">
        <v>1620</v>
      </c>
      <c r="C826">
        <v>201203</v>
      </c>
      <c r="D826">
        <v>0</v>
      </c>
      <c r="E826" t="s">
        <v>1555</v>
      </c>
      <c r="F826">
        <v>0</v>
      </c>
      <c r="G826">
        <v>0</v>
      </c>
      <c r="H826">
        <v>0</v>
      </c>
      <c r="I826">
        <v>43122013201</v>
      </c>
      <c r="J826">
        <v>12</v>
      </c>
      <c r="K826" t="s">
        <v>1549</v>
      </c>
      <c r="L826">
        <v>3126</v>
      </c>
      <c r="M826" t="s">
        <v>1550</v>
      </c>
      <c r="N826" t="s">
        <v>1551</v>
      </c>
      <c r="O826">
        <v>0</v>
      </c>
      <c r="P826" t="s">
        <v>1552</v>
      </c>
      <c r="Q826">
        <v>19970731</v>
      </c>
      <c r="R826">
        <v>891018481</v>
      </c>
    </row>
    <row r="827" spans="1:18">
      <c r="A827" t="s">
        <v>1546</v>
      </c>
      <c r="B827" t="s">
        <v>1627</v>
      </c>
      <c r="C827">
        <v>201203</v>
      </c>
      <c r="D827">
        <v>0</v>
      </c>
      <c r="E827" t="s">
        <v>1555</v>
      </c>
      <c r="F827">
        <v>0</v>
      </c>
      <c r="G827">
        <v>0</v>
      </c>
      <c r="H827">
        <v>0</v>
      </c>
      <c r="I827">
        <v>43122015400</v>
      </c>
      <c r="J827">
        <v>12</v>
      </c>
      <c r="K827" t="s">
        <v>1549</v>
      </c>
      <c r="L827">
        <v>3126</v>
      </c>
      <c r="M827" t="s">
        <v>1550</v>
      </c>
      <c r="N827" t="s">
        <v>1551</v>
      </c>
      <c r="O827">
        <v>0</v>
      </c>
      <c r="P827" t="s">
        <v>1552</v>
      </c>
      <c r="Q827">
        <v>19871101</v>
      </c>
      <c r="R827">
        <v>891018481</v>
      </c>
    </row>
    <row r="828" spans="1:18">
      <c r="A828" t="s">
        <v>1546</v>
      </c>
      <c r="B828" t="s">
        <v>1629</v>
      </c>
      <c r="C828">
        <v>201203</v>
      </c>
      <c r="D828">
        <v>0</v>
      </c>
      <c r="E828" t="s">
        <v>1555</v>
      </c>
      <c r="F828">
        <v>0</v>
      </c>
      <c r="G828">
        <v>0</v>
      </c>
      <c r="H828">
        <v>0</v>
      </c>
      <c r="I828">
        <v>43122015200</v>
      </c>
      <c r="J828">
        <v>12</v>
      </c>
      <c r="K828" t="s">
        <v>1549</v>
      </c>
      <c r="L828">
        <v>3126</v>
      </c>
      <c r="M828" t="s">
        <v>1550</v>
      </c>
      <c r="N828" t="s">
        <v>1551</v>
      </c>
      <c r="O828">
        <v>0</v>
      </c>
      <c r="P828" t="s">
        <v>1552</v>
      </c>
      <c r="Q828">
        <v>19870401</v>
      </c>
      <c r="R828">
        <v>891018481</v>
      </c>
    </row>
    <row r="829" spans="1:18">
      <c r="A829" t="s">
        <v>1546</v>
      </c>
      <c r="B829" t="s">
        <v>1624</v>
      </c>
      <c r="C829">
        <v>201203</v>
      </c>
      <c r="D829">
        <v>0</v>
      </c>
      <c r="E829" t="s">
        <v>1555</v>
      </c>
      <c r="F829">
        <v>0</v>
      </c>
      <c r="G829">
        <v>0</v>
      </c>
      <c r="H829">
        <v>0</v>
      </c>
      <c r="I829">
        <v>43122015100</v>
      </c>
      <c r="J829">
        <v>12</v>
      </c>
      <c r="K829" t="s">
        <v>1549</v>
      </c>
      <c r="L829">
        <v>3126</v>
      </c>
      <c r="M829" t="s">
        <v>1550</v>
      </c>
      <c r="N829" t="s">
        <v>1551</v>
      </c>
      <c r="O829">
        <v>0</v>
      </c>
      <c r="P829" t="s">
        <v>1552</v>
      </c>
      <c r="Q829">
        <v>19870501</v>
      </c>
      <c r="R829">
        <v>891018481</v>
      </c>
    </row>
    <row r="830" spans="1:18">
      <c r="A830" t="s">
        <v>1546</v>
      </c>
      <c r="B830" t="s">
        <v>1641</v>
      </c>
      <c r="C830">
        <v>201203</v>
      </c>
      <c r="D830">
        <v>0</v>
      </c>
      <c r="E830" t="s">
        <v>1555</v>
      </c>
      <c r="F830">
        <v>0</v>
      </c>
      <c r="G830">
        <v>0</v>
      </c>
      <c r="H830">
        <v>0</v>
      </c>
      <c r="I830">
        <v>43122015800</v>
      </c>
      <c r="J830">
        <v>12</v>
      </c>
      <c r="K830" t="s">
        <v>1642</v>
      </c>
      <c r="L830">
        <v>3126</v>
      </c>
      <c r="M830" t="s">
        <v>1550</v>
      </c>
      <c r="N830" t="s">
        <v>1551</v>
      </c>
      <c r="O830">
        <v>0</v>
      </c>
      <c r="P830" t="s">
        <v>1552</v>
      </c>
      <c r="Q830">
        <v>19930601</v>
      </c>
      <c r="R830">
        <v>891018481</v>
      </c>
    </row>
    <row r="831" spans="1:18">
      <c r="A831" t="s">
        <v>1546</v>
      </c>
      <c r="B831" t="s">
        <v>1643</v>
      </c>
      <c r="C831">
        <v>201203</v>
      </c>
      <c r="D831">
        <v>0</v>
      </c>
      <c r="E831" t="s">
        <v>1555</v>
      </c>
      <c r="F831">
        <v>0</v>
      </c>
      <c r="G831">
        <v>0</v>
      </c>
      <c r="H831">
        <v>0</v>
      </c>
      <c r="I831">
        <v>43122015900</v>
      </c>
      <c r="J831">
        <v>12</v>
      </c>
      <c r="K831" t="s">
        <v>1549</v>
      </c>
      <c r="L831">
        <v>3126</v>
      </c>
      <c r="M831" t="s">
        <v>1550</v>
      </c>
      <c r="N831" t="s">
        <v>1551</v>
      </c>
      <c r="O831">
        <v>0</v>
      </c>
      <c r="P831" t="s">
        <v>1552</v>
      </c>
      <c r="Q831">
        <v>19930601</v>
      </c>
      <c r="R831">
        <v>891018481</v>
      </c>
    </row>
    <row r="832" spans="1:18">
      <c r="A832" t="s">
        <v>1546</v>
      </c>
      <c r="B832" t="s">
        <v>1644</v>
      </c>
      <c r="C832">
        <v>201203</v>
      </c>
      <c r="D832">
        <v>0</v>
      </c>
      <c r="E832" t="s">
        <v>1555</v>
      </c>
      <c r="F832">
        <v>0</v>
      </c>
      <c r="G832">
        <v>0</v>
      </c>
      <c r="H832">
        <v>0</v>
      </c>
      <c r="I832">
        <v>43122016100</v>
      </c>
      <c r="J832">
        <v>12</v>
      </c>
      <c r="K832" t="s">
        <v>1549</v>
      </c>
      <c r="L832">
        <v>3126</v>
      </c>
      <c r="M832" t="s">
        <v>1550</v>
      </c>
      <c r="N832" t="s">
        <v>1551</v>
      </c>
      <c r="O832">
        <v>0</v>
      </c>
      <c r="P832" t="s">
        <v>1552</v>
      </c>
      <c r="Q832">
        <v>19940601</v>
      </c>
      <c r="R832">
        <v>891018481</v>
      </c>
    </row>
    <row r="833" spans="1:18">
      <c r="A833" t="s">
        <v>1546</v>
      </c>
      <c r="B833" t="s">
        <v>1621</v>
      </c>
      <c r="C833">
        <v>201203</v>
      </c>
      <c r="D833">
        <v>0</v>
      </c>
      <c r="E833" t="s">
        <v>1555</v>
      </c>
      <c r="F833">
        <v>0</v>
      </c>
      <c r="G833">
        <v>0</v>
      </c>
      <c r="H833">
        <v>0</v>
      </c>
      <c r="I833">
        <v>43122016400</v>
      </c>
      <c r="J833">
        <v>12</v>
      </c>
      <c r="K833" t="s">
        <v>1549</v>
      </c>
      <c r="L833">
        <v>3126</v>
      </c>
      <c r="M833" t="s">
        <v>1550</v>
      </c>
      <c r="N833" t="s">
        <v>1551</v>
      </c>
      <c r="O833">
        <v>0</v>
      </c>
      <c r="P833" t="s">
        <v>1552</v>
      </c>
      <c r="Q833">
        <v>19960401</v>
      </c>
      <c r="R833">
        <v>891018481</v>
      </c>
    </row>
    <row r="834" spans="1:18">
      <c r="A834" t="s">
        <v>1546</v>
      </c>
      <c r="B834" t="s">
        <v>1628</v>
      </c>
      <c r="C834">
        <v>201203</v>
      </c>
      <c r="D834">
        <v>0</v>
      </c>
      <c r="E834" t="s">
        <v>1555</v>
      </c>
      <c r="F834">
        <v>0</v>
      </c>
      <c r="G834">
        <v>0</v>
      </c>
      <c r="H834">
        <v>0</v>
      </c>
      <c r="I834">
        <v>43122016601</v>
      </c>
      <c r="J834">
        <v>12</v>
      </c>
      <c r="K834" t="s">
        <v>1549</v>
      </c>
      <c r="L834">
        <v>3126</v>
      </c>
      <c r="M834" t="s">
        <v>1550</v>
      </c>
      <c r="N834" t="s">
        <v>1551</v>
      </c>
      <c r="O834">
        <v>0</v>
      </c>
      <c r="P834" t="s">
        <v>1552</v>
      </c>
      <c r="Q834">
        <v>19970703</v>
      </c>
      <c r="R834">
        <v>891018481</v>
      </c>
    </row>
    <row r="835" spans="1:18">
      <c r="A835" t="s">
        <v>1553</v>
      </c>
      <c r="B835" t="s">
        <v>1630</v>
      </c>
      <c r="C835">
        <v>201204</v>
      </c>
      <c r="D835">
        <v>0</v>
      </c>
      <c r="E835" t="s">
        <v>1555</v>
      </c>
      <c r="F835">
        <v>0</v>
      </c>
      <c r="G835">
        <v>0</v>
      </c>
      <c r="H835">
        <v>0</v>
      </c>
      <c r="I835">
        <v>43122010100</v>
      </c>
      <c r="J835">
        <v>12</v>
      </c>
      <c r="K835" t="s">
        <v>1561</v>
      </c>
      <c r="L835">
        <v>2531</v>
      </c>
      <c r="M835" t="s">
        <v>1557</v>
      </c>
      <c r="N835" t="s">
        <v>1551</v>
      </c>
      <c r="O835">
        <v>0</v>
      </c>
      <c r="P835" t="s">
        <v>1552</v>
      </c>
      <c r="Q835">
        <v>19841101</v>
      </c>
      <c r="R835">
        <v>891018481</v>
      </c>
    </row>
    <row r="836" spans="1:18">
      <c r="A836" t="s">
        <v>1572</v>
      </c>
      <c r="B836" t="s">
        <v>1631</v>
      </c>
      <c r="C836">
        <v>201204</v>
      </c>
      <c r="D836">
        <v>0</v>
      </c>
      <c r="E836" t="s">
        <v>1555</v>
      </c>
      <c r="F836">
        <v>0</v>
      </c>
      <c r="G836">
        <v>0</v>
      </c>
      <c r="H836">
        <v>0</v>
      </c>
      <c r="I836">
        <v>43122005801</v>
      </c>
      <c r="J836">
        <v>12</v>
      </c>
      <c r="K836" t="s">
        <v>1561</v>
      </c>
      <c r="L836">
        <v>3126</v>
      </c>
      <c r="M836" t="s">
        <v>1550</v>
      </c>
      <c r="N836" t="s">
        <v>1551</v>
      </c>
      <c r="O836">
        <v>0</v>
      </c>
      <c r="P836" t="s">
        <v>1552</v>
      </c>
      <c r="Q836">
        <v>19960901</v>
      </c>
      <c r="R836">
        <v>891018481</v>
      </c>
    </row>
    <row r="837" spans="1:18">
      <c r="A837" t="s">
        <v>1572</v>
      </c>
      <c r="B837" t="s">
        <v>1632</v>
      </c>
      <c r="C837">
        <v>201204</v>
      </c>
      <c r="D837">
        <v>0</v>
      </c>
      <c r="E837" t="s">
        <v>1555</v>
      </c>
      <c r="F837">
        <v>0</v>
      </c>
      <c r="G837">
        <v>0</v>
      </c>
      <c r="H837">
        <v>0</v>
      </c>
      <c r="I837">
        <v>43122005300</v>
      </c>
      <c r="J837">
        <v>12</v>
      </c>
      <c r="K837" t="s">
        <v>1561</v>
      </c>
      <c r="L837">
        <v>3126</v>
      </c>
      <c r="M837" t="s">
        <v>1550</v>
      </c>
      <c r="N837" t="s">
        <v>1551</v>
      </c>
      <c r="O837">
        <v>0</v>
      </c>
      <c r="P837" t="s">
        <v>1552</v>
      </c>
      <c r="Q837">
        <v>19811001</v>
      </c>
      <c r="R837">
        <v>891018481</v>
      </c>
    </row>
    <row r="838" spans="1:18">
      <c r="A838" t="s">
        <v>1572</v>
      </c>
      <c r="B838" t="s">
        <v>1633</v>
      </c>
      <c r="C838">
        <v>201204</v>
      </c>
      <c r="D838">
        <v>0</v>
      </c>
      <c r="E838" t="s">
        <v>1555</v>
      </c>
      <c r="F838">
        <v>0</v>
      </c>
      <c r="G838">
        <v>0</v>
      </c>
      <c r="H838">
        <v>0</v>
      </c>
      <c r="I838">
        <v>43122007200</v>
      </c>
      <c r="J838">
        <v>12</v>
      </c>
      <c r="K838" t="s">
        <v>1561</v>
      </c>
      <c r="L838">
        <v>3126</v>
      </c>
      <c r="M838" t="s">
        <v>1550</v>
      </c>
      <c r="N838" t="s">
        <v>1551</v>
      </c>
      <c r="O838">
        <v>0</v>
      </c>
      <c r="P838" t="s">
        <v>1552</v>
      </c>
      <c r="R838">
        <v>891018481</v>
      </c>
    </row>
    <row r="839" spans="1:18">
      <c r="A839" t="s">
        <v>1572</v>
      </c>
      <c r="B839" t="s">
        <v>1634</v>
      </c>
      <c r="C839">
        <v>201204</v>
      </c>
      <c r="D839">
        <v>0</v>
      </c>
      <c r="E839" t="s">
        <v>1555</v>
      </c>
      <c r="F839">
        <v>0</v>
      </c>
      <c r="G839">
        <v>0</v>
      </c>
      <c r="H839">
        <v>0</v>
      </c>
      <c r="I839">
        <v>43122016300</v>
      </c>
      <c r="J839">
        <v>12</v>
      </c>
      <c r="K839" t="s">
        <v>1561</v>
      </c>
      <c r="L839">
        <v>3126</v>
      </c>
      <c r="M839" t="s">
        <v>1550</v>
      </c>
      <c r="N839" t="s">
        <v>1551</v>
      </c>
      <c r="O839">
        <v>0</v>
      </c>
      <c r="P839" t="s">
        <v>1552</v>
      </c>
      <c r="Q839">
        <v>19960601</v>
      </c>
      <c r="R839">
        <v>891018481</v>
      </c>
    </row>
    <row r="840" spans="1:18">
      <c r="A840" t="s">
        <v>1546</v>
      </c>
      <c r="B840" t="s">
        <v>1635</v>
      </c>
      <c r="C840">
        <v>201204</v>
      </c>
      <c r="D840">
        <v>0</v>
      </c>
      <c r="E840" t="s">
        <v>1555</v>
      </c>
      <c r="F840">
        <v>0</v>
      </c>
      <c r="G840">
        <v>0</v>
      </c>
      <c r="H840">
        <v>0</v>
      </c>
      <c r="I840">
        <v>43122003600</v>
      </c>
      <c r="J840">
        <v>12</v>
      </c>
      <c r="K840" t="s">
        <v>1549</v>
      </c>
      <c r="L840">
        <v>3126</v>
      </c>
      <c r="M840" t="s">
        <v>1550</v>
      </c>
      <c r="N840" t="s">
        <v>1551</v>
      </c>
      <c r="O840">
        <v>0</v>
      </c>
      <c r="P840" t="s">
        <v>1574</v>
      </c>
      <c r="Q840">
        <v>19860501</v>
      </c>
      <c r="R840">
        <v>891018481</v>
      </c>
    </row>
    <row r="841" spans="1:18">
      <c r="A841" t="s">
        <v>1546</v>
      </c>
      <c r="B841" t="s">
        <v>1636</v>
      </c>
      <c r="C841">
        <v>201204</v>
      </c>
      <c r="D841">
        <v>0</v>
      </c>
      <c r="E841" t="s">
        <v>1555</v>
      </c>
      <c r="F841">
        <v>0</v>
      </c>
      <c r="G841">
        <v>0</v>
      </c>
      <c r="H841">
        <v>0</v>
      </c>
      <c r="I841">
        <v>43122005200</v>
      </c>
      <c r="J841">
        <v>12</v>
      </c>
      <c r="K841" t="s">
        <v>1561</v>
      </c>
      <c r="L841">
        <v>3126</v>
      </c>
      <c r="M841" t="s">
        <v>1550</v>
      </c>
      <c r="N841" t="s">
        <v>1551</v>
      </c>
      <c r="O841">
        <v>0</v>
      </c>
      <c r="P841" t="s">
        <v>1552</v>
      </c>
      <c r="Q841">
        <v>19820101</v>
      </c>
      <c r="R841">
        <v>891018481</v>
      </c>
    </row>
    <row r="842" spans="1:18">
      <c r="A842" t="s">
        <v>1546</v>
      </c>
      <c r="B842" t="s">
        <v>1637</v>
      </c>
      <c r="C842">
        <v>201204</v>
      </c>
      <c r="D842">
        <v>0</v>
      </c>
      <c r="E842" t="s">
        <v>1555</v>
      </c>
      <c r="F842">
        <v>0</v>
      </c>
      <c r="G842">
        <v>0</v>
      </c>
      <c r="H842">
        <v>0</v>
      </c>
      <c r="I842">
        <v>43122005700</v>
      </c>
      <c r="J842">
        <v>12</v>
      </c>
      <c r="K842" t="s">
        <v>1561</v>
      </c>
      <c r="L842">
        <v>3126</v>
      </c>
      <c r="M842" t="s">
        <v>1550</v>
      </c>
      <c r="N842" t="s">
        <v>1551</v>
      </c>
      <c r="O842">
        <v>0</v>
      </c>
      <c r="P842" t="s">
        <v>1574</v>
      </c>
      <c r="Q842">
        <v>19880201</v>
      </c>
      <c r="R842">
        <v>891018481</v>
      </c>
    </row>
    <row r="843" spans="1:18">
      <c r="A843" t="s">
        <v>1546</v>
      </c>
      <c r="B843" t="s">
        <v>1638</v>
      </c>
      <c r="C843">
        <v>201204</v>
      </c>
      <c r="D843">
        <v>0</v>
      </c>
      <c r="E843" t="s">
        <v>1555</v>
      </c>
      <c r="F843">
        <v>0</v>
      </c>
      <c r="G843">
        <v>0</v>
      </c>
      <c r="H843">
        <v>0</v>
      </c>
      <c r="I843">
        <v>43122005001</v>
      </c>
      <c r="J843">
        <v>12</v>
      </c>
      <c r="K843" t="s">
        <v>1561</v>
      </c>
      <c r="L843">
        <v>3126</v>
      </c>
      <c r="M843" t="s">
        <v>1550</v>
      </c>
      <c r="N843" t="s">
        <v>1551</v>
      </c>
      <c r="O843">
        <v>0</v>
      </c>
      <c r="P843" t="s">
        <v>1552</v>
      </c>
      <c r="Q843">
        <v>19970930</v>
      </c>
      <c r="R843">
        <v>891018481</v>
      </c>
    </row>
    <row r="844" spans="1:18">
      <c r="A844" t="s">
        <v>1546</v>
      </c>
      <c r="B844" t="s">
        <v>1594</v>
      </c>
      <c r="C844">
        <v>201204</v>
      </c>
      <c r="D844">
        <v>0</v>
      </c>
      <c r="E844" t="s">
        <v>1555</v>
      </c>
      <c r="F844">
        <v>0</v>
      </c>
      <c r="G844">
        <v>0</v>
      </c>
      <c r="H844">
        <v>0</v>
      </c>
      <c r="I844">
        <v>43122005400</v>
      </c>
      <c r="J844">
        <v>12</v>
      </c>
      <c r="K844" t="s">
        <v>1561</v>
      </c>
      <c r="L844">
        <v>3126</v>
      </c>
      <c r="M844" t="s">
        <v>1550</v>
      </c>
      <c r="N844" t="s">
        <v>1551</v>
      </c>
      <c r="O844">
        <v>0</v>
      </c>
      <c r="P844" t="s">
        <v>1574</v>
      </c>
      <c r="Q844">
        <v>19860801</v>
      </c>
      <c r="R844">
        <v>891018481</v>
      </c>
    </row>
    <row r="845" spans="1:18">
      <c r="A845" t="s">
        <v>1546</v>
      </c>
      <c r="B845" t="s">
        <v>1639</v>
      </c>
      <c r="C845">
        <v>201204</v>
      </c>
      <c r="D845">
        <v>0</v>
      </c>
      <c r="E845" t="s">
        <v>1555</v>
      </c>
      <c r="F845">
        <v>0</v>
      </c>
      <c r="G845">
        <v>0</v>
      </c>
      <c r="H845">
        <v>0</v>
      </c>
      <c r="I845">
        <v>43122007900</v>
      </c>
      <c r="J845">
        <v>12</v>
      </c>
      <c r="K845" t="s">
        <v>1549</v>
      </c>
      <c r="L845">
        <v>3126</v>
      </c>
      <c r="M845" t="s">
        <v>1550</v>
      </c>
      <c r="N845" t="s">
        <v>1551</v>
      </c>
      <c r="O845">
        <v>0</v>
      </c>
      <c r="P845" t="s">
        <v>1552</v>
      </c>
      <c r="Q845">
        <v>19830501</v>
      </c>
      <c r="R845">
        <v>891018481</v>
      </c>
    </row>
    <row r="846" spans="1:18">
      <c r="A846" t="s">
        <v>1546</v>
      </c>
      <c r="B846" t="s">
        <v>1640</v>
      </c>
      <c r="C846">
        <v>201204</v>
      </c>
      <c r="D846">
        <v>0</v>
      </c>
      <c r="E846" t="s">
        <v>1555</v>
      </c>
      <c r="F846">
        <v>0</v>
      </c>
      <c r="G846">
        <v>0</v>
      </c>
      <c r="H846">
        <v>0</v>
      </c>
      <c r="I846">
        <v>43122008100</v>
      </c>
      <c r="J846">
        <v>12</v>
      </c>
      <c r="K846" t="s">
        <v>1561</v>
      </c>
      <c r="L846">
        <v>3126</v>
      </c>
      <c r="M846" t="s">
        <v>1550</v>
      </c>
      <c r="N846" t="s">
        <v>1551</v>
      </c>
      <c r="O846">
        <v>0</v>
      </c>
      <c r="P846" t="s">
        <v>1574</v>
      </c>
      <c r="Q846">
        <v>19860701</v>
      </c>
      <c r="R846">
        <v>891018481</v>
      </c>
    </row>
    <row r="847" spans="1:18">
      <c r="A847" t="s">
        <v>1546</v>
      </c>
      <c r="B847" t="s">
        <v>1622</v>
      </c>
      <c r="C847">
        <v>201204</v>
      </c>
      <c r="D847">
        <v>0</v>
      </c>
      <c r="E847" t="s">
        <v>1555</v>
      </c>
      <c r="F847">
        <v>0</v>
      </c>
      <c r="G847">
        <v>0</v>
      </c>
      <c r="H847">
        <v>0</v>
      </c>
      <c r="I847">
        <v>43122010700</v>
      </c>
      <c r="J847">
        <v>12</v>
      </c>
      <c r="K847" t="s">
        <v>1549</v>
      </c>
      <c r="L847">
        <v>3126</v>
      </c>
      <c r="M847" t="s">
        <v>1550</v>
      </c>
      <c r="N847" t="s">
        <v>1551</v>
      </c>
      <c r="O847">
        <v>0</v>
      </c>
      <c r="P847" t="s">
        <v>1574</v>
      </c>
      <c r="Q847">
        <v>19860701</v>
      </c>
      <c r="R847">
        <v>891018481</v>
      </c>
    </row>
    <row r="848" spans="1:18">
      <c r="A848" t="s">
        <v>1546</v>
      </c>
      <c r="B848" t="s">
        <v>1623</v>
      </c>
      <c r="C848">
        <v>201204</v>
      </c>
      <c r="D848">
        <v>0</v>
      </c>
      <c r="E848" t="s">
        <v>1555</v>
      </c>
      <c r="F848">
        <v>0</v>
      </c>
      <c r="G848">
        <v>0</v>
      </c>
      <c r="H848">
        <v>0</v>
      </c>
      <c r="I848">
        <v>43122011600</v>
      </c>
      <c r="J848">
        <v>12</v>
      </c>
      <c r="K848" t="s">
        <v>1549</v>
      </c>
      <c r="L848">
        <v>3126</v>
      </c>
      <c r="M848" t="s">
        <v>1550</v>
      </c>
      <c r="N848" t="s">
        <v>1551</v>
      </c>
      <c r="O848">
        <v>0</v>
      </c>
      <c r="P848" t="s">
        <v>1552</v>
      </c>
      <c r="Q848">
        <v>19850701</v>
      </c>
      <c r="R848">
        <v>891018481</v>
      </c>
    </row>
    <row r="849" spans="1:18">
      <c r="A849" t="s">
        <v>1546</v>
      </c>
      <c r="B849" t="s">
        <v>1625</v>
      </c>
      <c r="C849">
        <v>201204</v>
      </c>
      <c r="D849">
        <v>0</v>
      </c>
      <c r="E849" t="s">
        <v>1555</v>
      </c>
      <c r="F849">
        <v>0</v>
      </c>
      <c r="G849">
        <v>0</v>
      </c>
      <c r="H849">
        <v>0</v>
      </c>
      <c r="I849">
        <v>43122012400</v>
      </c>
      <c r="J849">
        <v>12</v>
      </c>
      <c r="K849" t="s">
        <v>1549</v>
      </c>
      <c r="L849">
        <v>3126</v>
      </c>
      <c r="M849" t="s">
        <v>1550</v>
      </c>
      <c r="N849" t="s">
        <v>1551</v>
      </c>
      <c r="O849">
        <v>0</v>
      </c>
      <c r="P849" t="s">
        <v>1552</v>
      </c>
      <c r="Q849">
        <v>19880601</v>
      </c>
      <c r="R849">
        <v>891018481</v>
      </c>
    </row>
    <row r="850" spans="1:18">
      <c r="A850" t="s">
        <v>1546</v>
      </c>
      <c r="B850" t="s">
        <v>1626</v>
      </c>
      <c r="C850">
        <v>201204</v>
      </c>
      <c r="D850">
        <v>0</v>
      </c>
      <c r="E850" t="s">
        <v>1555</v>
      </c>
      <c r="F850">
        <v>0</v>
      </c>
      <c r="G850">
        <v>0</v>
      </c>
      <c r="H850">
        <v>0</v>
      </c>
      <c r="I850">
        <v>43122012200</v>
      </c>
      <c r="J850">
        <v>12</v>
      </c>
      <c r="K850" t="s">
        <v>1549</v>
      </c>
      <c r="L850">
        <v>3126</v>
      </c>
      <c r="M850" t="s">
        <v>1550</v>
      </c>
      <c r="N850" t="s">
        <v>1551</v>
      </c>
      <c r="O850">
        <v>0</v>
      </c>
      <c r="P850" t="s">
        <v>1552</v>
      </c>
      <c r="Q850">
        <v>19850901</v>
      </c>
      <c r="R850">
        <v>891018481</v>
      </c>
    </row>
    <row r="851" spans="1:18">
      <c r="A851" t="s">
        <v>1546</v>
      </c>
      <c r="B851" t="s">
        <v>1627</v>
      </c>
      <c r="C851">
        <v>201204</v>
      </c>
      <c r="D851">
        <v>0</v>
      </c>
      <c r="E851" t="s">
        <v>1555</v>
      </c>
      <c r="F851">
        <v>0</v>
      </c>
      <c r="G851">
        <v>0</v>
      </c>
      <c r="H851">
        <v>0</v>
      </c>
      <c r="I851">
        <v>43122015400</v>
      </c>
      <c r="J851">
        <v>12</v>
      </c>
      <c r="K851" t="s">
        <v>1549</v>
      </c>
      <c r="L851">
        <v>3126</v>
      </c>
      <c r="M851" t="s">
        <v>1550</v>
      </c>
      <c r="N851" t="s">
        <v>1551</v>
      </c>
      <c r="O851">
        <v>0</v>
      </c>
      <c r="P851" t="s">
        <v>1552</v>
      </c>
      <c r="Q851">
        <v>19871101</v>
      </c>
      <c r="R851">
        <v>891018481</v>
      </c>
    </row>
    <row r="852" spans="1:18">
      <c r="A852" t="s">
        <v>1546</v>
      </c>
      <c r="B852" t="s">
        <v>1629</v>
      </c>
      <c r="C852">
        <v>201204</v>
      </c>
      <c r="D852">
        <v>0</v>
      </c>
      <c r="E852" t="s">
        <v>1555</v>
      </c>
      <c r="F852">
        <v>0</v>
      </c>
      <c r="G852">
        <v>0</v>
      </c>
      <c r="H852">
        <v>0</v>
      </c>
      <c r="I852">
        <v>43122015200</v>
      </c>
      <c r="J852">
        <v>12</v>
      </c>
      <c r="K852" t="s">
        <v>1549</v>
      </c>
      <c r="L852">
        <v>3126</v>
      </c>
      <c r="M852" t="s">
        <v>1550</v>
      </c>
      <c r="N852" t="s">
        <v>1551</v>
      </c>
      <c r="O852">
        <v>0</v>
      </c>
      <c r="P852" t="s">
        <v>1552</v>
      </c>
      <c r="Q852">
        <v>19870401</v>
      </c>
      <c r="R852">
        <v>891018481</v>
      </c>
    </row>
    <row r="853" spans="1:18">
      <c r="A853" t="s">
        <v>1546</v>
      </c>
      <c r="B853" t="s">
        <v>1624</v>
      </c>
      <c r="C853">
        <v>201204</v>
      </c>
      <c r="D853">
        <v>0</v>
      </c>
      <c r="E853" t="s">
        <v>1555</v>
      </c>
      <c r="F853">
        <v>0</v>
      </c>
      <c r="G853">
        <v>0</v>
      </c>
      <c r="H853">
        <v>0</v>
      </c>
      <c r="I853">
        <v>43122015100</v>
      </c>
      <c r="J853">
        <v>12</v>
      </c>
      <c r="K853" t="s">
        <v>1549</v>
      </c>
      <c r="L853">
        <v>3126</v>
      </c>
      <c r="M853" t="s">
        <v>1550</v>
      </c>
      <c r="N853" t="s">
        <v>1551</v>
      </c>
      <c r="O853">
        <v>0</v>
      </c>
      <c r="P853" t="s">
        <v>1552</v>
      </c>
      <c r="Q853">
        <v>19870501</v>
      </c>
      <c r="R853">
        <v>891018481</v>
      </c>
    </row>
    <row r="854" spans="1:18">
      <c r="A854" t="s">
        <v>1546</v>
      </c>
      <c r="B854" t="s">
        <v>1641</v>
      </c>
      <c r="C854">
        <v>201204</v>
      </c>
      <c r="D854">
        <v>0</v>
      </c>
      <c r="E854" t="s">
        <v>1555</v>
      </c>
      <c r="F854">
        <v>0</v>
      </c>
      <c r="G854">
        <v>0</v>
      </c>
      <c r="H854">
        <v>0</v>
      </c>
      <c r="I854">
        <v>43122015800</v>
      </c>
      <c r="J854">
        <v>12</v>
      </c>
      <c r="K854" t="s">
        <v>1642</v>
      </c>
      <c r="L854">
        <v>3126</v>
      </c>
      <c r="M854" t="s">
        <v>1550</v>
      </c>
      <c r="N854" t="s">
        <v>1551</v>
      </c>
      <c r="O854">
        <v>0</v>
      </c>
      <c r="P854" t="s">
        <v>1552</v>
      </c>
      <c r="Q854">
        <v>19930601</v>
      </c>
      <c r="R854">
        <v>891018481</v>
      </c>
    </row>
    <row r="855" spans="1:18">
      <c r="A855" t="s">
        <v>1546</v>
      </c>
      <c r="B855" t="s">
        <v>1643</v>
      </c>
      <c r="C855">
        <v>201204</v>
      </c>
      <c r="D855">
        <v>0</v>
      </c>
      <c r="E855" t="s">
        <v>1555</v>
      </c>
      <c r="F855">
        <v>0</v>
      </c>
      <c r="G855">
        <v>0</v>
      </c>
      <c r="H855">
        <v>0</v>
      </c>
      <c r="I855">
        <v>43122015900</v>
      </c>
      <c r="J855">
        <v>12</v>
      </c>
      <c r="K855" t="s">
        <v>1549</v>
      </c>
      <c r="L855">
        <v>3126</v>
      </c>
      <c r="M855" t="s">
        <v>1550</v>
      </c>
      <c r="N855" t="s">
        <v>1551</v>
      </c>
      <c r="O855">
        <v>0</v>
      </c>
      <c r="P855" t="s">
        <v>1552</v>
      </c>
      <c r="Q855">
        <v>19930601</v>
      </c>
      <c r="R855">
        <v>891018481</v>
      </c>
    </row>
    <row r="856" spans="1:18">
      <c r="A856" t="s">
        <v>1546</v>
      </c>
      <c r="B856" t="s">
        <v>1644</v>
      </c>
      <c r="C856">
        <v>201204</v>
      </c>
      <c r="D856">
        <v>0</v>
      </c>
      <c r="E856" t="s">
        <v>1555</v>
      </c>
      <c r="F856">
        <v>0</v>
      </c>
      <c r="G856">
        <v>0</v>
      </c>
      <c r="H856">
        <v>0</v>
      </c>
      <c r="I856">
        <v>43122016100</v>
      </c>
      <c r="J856">
        <v>12</v>
      </c>
      <c r="K856" t="s">
        <v>1549</v>
      </c>
      <c r="L856">
        <v>3126</v>
      </c>
      <c r="M856" t="s">
        <v>1550</v>
      </c>
      <c r="N856" t="s">
        <v>1551</v>
      </c>
      <c r="O856">
        <v>0</v>
      </c>
      <c r="P856" t="s">
        <v>1552</v>
      </c>
      <c r="Q856">
        <v>19940601</v>
      </c>
      <c r="R856">
        <v>891018481</v>
      </c>
    </row>
    <row r="857" spans="1:18">
      <c r="A857" t="s">
        <v>1546</v>
      </c>
      <c r="B857" t="s">
        <v>1628</v>
      </c>
      <c r="C857">
        <v>201204</v>
      </c>
      <c r="D857">
        <v>0</v>
      </c>
      <c r="E857" t="s">
        <v>1555</v>
      </c>
      <c r="F857">
        <v>0</v>
      </c>
      <c r="G857">
        <v>0</v>
      </c>
      <c r="H857">
        <v>0</v>
      </c>
      <c r="I857">
        <v>43122016601</v>
      </c>
      <c r="J857">
        <v>12</v>
      </c>
      <c r="K857" t="s">
        <v>1549</v>
      </c>
      <c r="L857">
        <v>3126</v>
      </c>
      <c r="M857" t="s">
        <v>1550</v>
      </c>
      <c r="N857" t="s">
        <v>1551</v>
      </c>
      <c r="O857">
        <v>0</v>
      </c>
      <c r="P857" t="s">
        <v>1552</v>
      </c>
      <c r="Q857">
        <v>19970703</v>
      </c>
      <c r="R857">
        <v>891018481</v>
      </c>
    </row>
    <row r="858" spans="1:18">
      <c r="A858" t="s">
        <v>1553</v>
      </c>
      <c r="B858" t="s">
        <v>1630</v>
      </c>
      <c r="C858">
        <v>201205</v>
      </c>
      <c r="D858">
        <v>0</v>
      </c>
      <c r="E858" t="s">
        <v>1555</v>
      </c>
      <c r="F858">
        <v>0</v>
      </c>
      <c r="G858">
        <v>0</v>
      </c>
      <c r="H858">
        <v>0</v>
      </c>
      <c r="I858">
        <v>43122010100</v>
      </c>
      <c r="J858">
        <v>12</v>
      </c>
      <c r="K858" t="s">
        <v>1561</v>
      </c>
      <c r="L858">
        <v>2531</v>
      </c>
      <c r="M858" t="s">
        <v>1557</v>
      </c>
      <c r="N858" t="s">
        <v>1551</v>
      </c>
      <c r="O858">
        <v>0</v>
      </c>
      <c r="P858" t="s">
        <v>1552</v>
      </c>
      <c r="Q858">
        <v>19841101</v>
      </c>
      <c r="R858">
        <v>891018481</v>
      </c>
    </row>
    <row r="859" spans="1:18">
      <c r="A859" t="s">
        <v>1572</v>
      </c>
      <c r="B859" t="s">
        <v>1631</v>
      </c>
      <c r="C859">
        <v>201205</v>
      </c>
      <c r="D859">
        <v>0</v>
      </c>
      <c r="E859" t="s">
        <v>1555</v>
      </c>
      <c r="F859">
        <v>0</v>
      </c>
      <c r="G859">
        <v>0</v>
      </c>
      <c r="H859">
        <v>0</v>
      </c>
      <c r="I859">
        <v>43122005801</v>
      </c>
      <c r="J859">
        <v>12</v>
      </c>
      <c r="K859" t="s">
        <v>1561</v>
      </c>
      <c r="L859">
        <v>3126</v>
      </c>
      <c r="M859" t="s">
        <v>1550</v>
      </c>
      <c r="N859" t="s">
        <v>1551</v>
      </c>
      <c r="O859">
        <v>0</v>
      </c>
      <c r="P859" t="s">
        <v>1552</v>
      </c>
      <c r="Q859">
        <v>19960901</v>
      </c>
      <c r="R859">
        <v>891018481</v>
      </c>
    </row>
    <row r="860" spans="1:18">
      <c r="A860" t="s">
        <v>1572</v>
      </c>
      <c r="B860" t="s">
        <v>1632</v>
      </c>
      <c r="C860">
        <v>201205</v>
      </c>
      <c r="D860">
        <v>0</v>
      </c>
      <c r="E860" t="s">
        <v>1555</v>
      </c>
      <c r="F860">
        <v>0</v>
      </c>
      <c r="G860">
        <v>0</v>
      </c>
      <c r="H860">
        <v>0</v>
      </c>
      <c r="I860">
        <v>43122005300</v>
      </c>
      <c r="J860">
        <v>12</v>
      </c>
      <c r="K860" t="s">
        <v>1561</v>
      </c>
      <c r="L860">
        <v>3126</v>
      </c>
      <c r="M860" t="s">
        <v>1550</v>
      </c>
      <c r="N860" t="s">
        <v>1551</v>
      </c>
      <c r="O860">
        <v>0</v>
      </c>
      <c r="P860" t="s">
        <v>1552</v>
      </c>
      <c r="Q860">
        <v>19811001</v>
      </c>
      <c r="R860">
        <v>891018481</v>
      </c>
    </row>
    <row r="861" spans="1:18">
      <c r="A861" t="s">
        <v>1572</v>
      </c>
      <c r="B861" t="s">
        <v>1633</v>
      </c>
      <c r="C861">
        <v>201205</v>
      </c>
      <c r="D861">
        <v>0</v>
      </c>
      <c r="E861" t="s">
        <v>1555</v>
      </c>
      <c r="F861">
        <v>0</v>
      </c>
      <c r="G861">
        <v>0</v>
      </c>
      <c r="H861">
        <v>0</v>
      </c>
      <c r="I861">
        <v>43122007200</v>
      </c>
      <c r="J861">
        <v>12</v>
      </c>
      <c r="K861" t="s">
        <v>1561</v>
      </c>
      <c r="L861">
        <v>3126</v>
      </c>
      <c r="M861" t="s">
        <v>1550</v>
      </c>
      <c r="N861" t="s">
        <v>1551</v>
      </c>
      <c r="O861">
        <v>0</v>
      </c>
      <c r="P861" t="s">
        <v>1552</v>
      </c>
      <c r="R861">
        <v>891018481</v>
      </c>
    </row>
    <row r="862" spans="1:18">
      <c r="A862" t="s">
        <v>1572</v>
      </c>
      <c r="B862" t="s">
        <v>1634</v>
      </c>
      <c r="C862">
        <v>201205</v>
      </c>
      <c r="D862">
        <v>0</v>
      </c>
      <c r="E862" t="s">
        <v>1555</v>
      </c>
      <c r="F862">
        <v>0</v>
      </c>
      <c r="G862">
        <v>0</v>
      </c>
      <c r="H862">
        <v>0</v>
      </c>
      <c r="I862">
        <v>43122016300</v>
      </c>
      <c r="J862">
        <v>12</v>
      </c>
      <c r="K862" t="s">
        <v>1561</v>
      </c>
      <c r="L862">
        <v>3126</v>
      </c>
      <c r="M862" t="s">
        <v>1550</v>
      </c>
      <c r="N862" t="s">
        <v>1551</v>
      </c>
      <c r="O862">
        <v>0</v>
      </c>
      <c r="P862" t="s">
        <v>1552</v>
      </c>
      <c r="Q862">
        <v>19960601</v>
      </c>
      <c r="R862">
        <v>891018481</v>
      </c>
    </row>
    <row r="863" spans="1:18">
      <c r="A863" t="s">
        <v>1546</v>
      </c>
      <c r="B863" t="s">
        <v>1635</v>
      </c>
      <c r="C863">
        <v>201205</v>
      </c>
      <c r="D863">
        <v>0</v>
      </c>
      <c r="E863" t="s">
        <v>1555</v>
      </c>
      <c r="F863">
        <v>0</v>
      </c>
      <c r="G863">
        <v>0</v>
      </c>
      <c r="H863">
        <v>0</v>
      </c>
      <c r="I863">
        <v>43122003600</v>
      </c>
      <c r="J863">
        <v>12</v>
      </c>
      <c r="K863" t="s">
        <v>1549</v>
      </c>
      <c r="L863">
        <v>3126</v>
      </c>
      <c r="M863" t="s">
        <v>1550</v>
      </c>
      <c r="N863" t="s">
        <v>1551</v>
      </c>
      <c r="O863">
        <v>0</v>
      </c>
      <c r="P863" t="s">
        <v>1574</v>
      </c>
      <c r="Q863">
        <v>19860501</v>
      </c>
      <c r="R863">
        <v>891018481</v>
      </c>
    </row>
    <row r="864" spans="1:18">
      <c r="A864" t="s">
        <v>1546</v>
      </c>
      <c r="B864" t="s">
        <v>1636</v>
      </c>
      <c r="C864">
        <v>201205</v>
      </c>
      <c r="D864">
        <v>0</v>
      </c>
      <c r="E864" t="s">
        <v>1555</v>
      </c>
      <c r="F864">
        <v>0</v>
      </c>
      <c r="G864">
        <v>0</v>
      </c>
      <c r="H864">
        <v>0</v>
      </c>
      <c r="I864">
        <v>43122005200</v>
      </c>
      <c r="J864">
        <v>12</v>
      </c>
      <c r="K864" t="s">
        <v>1561</v>
      </c>
      <c r="L864">
        <v>3126</v>
      </c>
      <c r="M864" t="s">
        <v>1550</v>
      </c>
      <c r="N864" t="s">
        <v>1551</v>
      </c>
      <c r="O864">
        <v>0</v>
      </c>
      <c r="P864" t="s">
        <v>1552</v>
      </c>
      <c r="Q864">
        <v>19820101</v>
      </c>
      <c r="R864">
        <v>891018481</v>
      </c>
    </row>
    <row r="865" spans="1:18">
      <c r="A865" t="s">
        <v>1546</v>
      </c>
      <c r="B865" t="s">
        <v>1637</v>
      </c>
      <c r="C865">
        <v>201205</v>
      </c>
      <c r="D865">
        <v>0</v>
      </c>
      <c r="E865" t="s">
        <v>1555</v>
      </c>
      <c r="F865">
        <v>0</v>
      </c>
      <c r="G865">
        <v>0</v>
      </c>
      <c r="H865">
        <v>0</v>
      </c>
      <c r="I865">
        <v>43122005700</v>
      </c>
      <c r="J865">
        <v>12</v>
      </c>
      <c r="K865" t="s">
        <v>1561</v>
      </c>
      <c r="L865">
        <v>3126</v>
      </c>
      <c r="M865" t="s">
        <v>1550</v>
      </c>
      <c r="N865" t="s">
        <v>1551</v>
      </c>
      <c r="O865">
        <v>0</v>
      </c>
      <c r="P865" t="s">
        <v>1574</v>
      </c>
      <c r="Q865">
        <v>19880201</v>
      </c>
      <c r="R865">
        <v>891018481</v>
      </c>
    </row>
    <row r="866" spans="1:18">
      <c r="A866" t="s">
        <v>1546</v>
      </c>
      <c r="B866" t="s">
        <v>1638</v>
      </c>
      <c r="C866">
        <v>201205</v>
      </c>
      <c r="D866">
        <v>0</v>
      </c>
      <c r="E866" t="s">
        <v>1555</v>
      </c>
      <c r="F866">
        <v>0</v>
      </c>
      <c r="G866">
        <v>0</v>
      </c>
      <c r="H866">
        <v>0</v>
      </c>
      <c r="I866">
        <v>43122005001</v>
      </c>
      <c r="J866">
        <v>12</v>
      </c>
      <c r="K866" t="s">
        <v>1561</v>
      </c>
      <c r="L866">
        <v>3126</v>
      </c>
      <c r="M866" t="s">
        <v>1550</v>
      </c>
      <c r="N866" t="s">
        <v>1551</v>
      </c>
      <c r="O866">
        <v>0</v>
      </c>
      <c r="P866" t="s">
        <v>1552</v>
      </c>
      <c r="Q866">
        <v>19970930</v>
      </c>
      <c r="R866">
        <v>891018481</v>
      </c>
    </row>
    <row r="867" spans="1:18">
      <c r="A867" t="s">
        <v>1546</v>
      </c>
      <c r="B867" t="s">
        <v>1594</v>
      </c>
      <c r="C867">
        <v>201205</v>
      </c>
      <c r="D867">
        <v>0</v>
      </c>
      <c r="E867" t="s">
        <v>1555</v>
      </c>
      <c r="F867">
        <v>0</v>
      </c>
      <c r="G867">
        <v>0</v>
      </c>
      <c r="H867">
        <v>0</v>
      </c>
      <c r="I867">
        <v>43122005400</v>
      </c>
      <c r="J867">
        <v>12</v>
      </c>
      <c r="K867" t="s">
        <v>1561</v>
      </c>
      <c r="L867">
        <v>3126</v>
      </c>
      <c r="M867" t="s">
        <v>1550</v>
      </c>
      <c r="N867" t="s">
        <v>1551</v>
      </c>
      <c r="O867">
        <v>0</v>
      </c>
      <c r="P867" t="s">
        <v>1574</v>
      </c>
      <c r="Q867">
        <v>19860801</v>
      </c>
      <c r="R867">
        <v>891018481</v>
      </c>
    </row>
    <row r="868" spans="1:18">
      <c r="A868" t="s">
        <v>1546</v>
      </c>
      <c r="B868" t="s">
        <v>1639</v>
      </c>
      <c r="C868">
        <v>201205</v>
      </c>
      <c r="D868">
        <v>0</v>
      </c>
      <c r="E868" t="s">
        <v>1555</v>
      </c>
      <c r="F868">
        <v>0</v>
      </c>
      <c r="G868">
        <v>0</v>
      </c>
      <c r="H868">
        <v>0</v>
      </c>
      <c r="I868">
        <v>43122007900</v>
      </c>
      <c r="J868">
        <v>12</v>
      </c>
      <c r="K868" t="s">
        <v>1549</v>
      </c>
      <c r="L868">
        <v>3126</v>
      </c>
      <c r="M868" t="s">
        <v>1550</v>
      </c>
      <c r="N868" t="s">
        <v>1551</v>
      </c>
      <c r="O868">
        <v>0</v>
      </c>
      <c r="P868" t="s">
        <v>1552</v>
      </c>
      <c r="Q868">
        <v>19830501</v>
      </c>
      <c r="R868">
        <v>891018481</v>
      </c>
    </row>
    <row r="869" spans="1:18">
      <c r="A869" t="s">
        <v>1546</v>
      </c>
      <c r="B869" t="s">
        <v>1640</v>
      </c>
      <c r="C869">
        <v>201205</v>
      </c>
      <c r="D869">
        <v>0</v>
      </c>
      <c r="E869" t="s">
        <v>1555</v>
      </c>
      <c r="F869">
        <v>0</v>
      </c>
      <c r="G869">
        <v>0</v>
      </c>
      <c r="H869">
        <v>0</v>
      </c>
      <c r="I869">
        <v>43122008100</v>
      </c>
      <c r="J869">
        <v>12</v>
      </c>
      <c r="K869" t="s">
        <v>1561</v>
      </c>
      <c r="L869">
        <v>3126</v>
      </c>
      <c r="M869" t="s">
        <v>1550</v>
      </c>
      <c r="N869" t="s">
        <v>1551</v>
      </c>
      <c r="O869">
        <v>0</v>
      </c>
      <c r="P869" t="s">
        <v>1574</v>
      </c>
      <c r="Q869">
        <v>19860701</v>
      </c>
      <c r="R869">
        <v>891018481</v>
      </c>
    </row>
    <row r="870" spans="1:18">
      <c r="A870" t="s">
        <v>1546</v>
      </c>
      <c r="B870" t="s">
        <v>1625</v>
      </c>
      <c r="C870">
        <v>201205</v>
      </c>
      <c r="D870">
        <v>0</v>
      </c>
      <c r="E870" t="s">
        <v>1555</v>
      </c>
      <c r="F870">
        <v>0</v>
      </c>
      <c r="G870">
        <v>0</v>
      </c>
      <c r="H870">
        <v>0</v>
      </c>
      <c r="I870">
        <v>43122012400</v>
      </c>
      <c r="J870">
        <v>12</v>
      </c>
      <c r="K870" t="s">
        <v>1549</v>
      </c>
      <c r="L870">
        <v>3126</v>
      </c>
      <c r="M870" t="s">
        <v>1550</v>
      </c>
      <c r="N870" t="s">
        <v>1551</v>
      </c>
      <c r="O870">
        <v>0</v>
      </c>
      <c r="P870" t="s">
        <v>1552</v>
      </c>
      <c r="Q870">
        <v>19880601</v>
      </c>
      <c r="R870">
        <v>891018481</v>
      </c>
    </row>
    <row r="871" spans="1:18">
      <c r="A871" t="s">
        <v>1546</v>
      </c>
      <c r="B871" t="s">
        <v>1626</v>
      </c>
      <c r="C871">
        <v>201205</v>
      </c>
      <c r="D871">
        <v>0</v>
      </c>
      <c r="E871" t="s">
        <v>1555</v>
      </c>
      <c r="F871">
        <v>0</v>
      </c>
      <c r="G871">
        <v>0</v>
      </c>
      <c r="H871">
        <v>0</v>
      </c>
      <c r="I871">
        <v>43122012200</v>
      </c>
      <c r="J871">
        <v>12</v>
      </c>
      <c r="K871" t="s">
        <v>1549</v>
      </c>
      <c r="L871">
        <v>3126</v>
      </c>
      <c r="M871" t="s">
        <v>1550</v>
      </c>
      <c r="N871" t="s">
        <v>1551</v>
      </c>
      <c r="O871">
        <v>0</v>
      </c>
      <c r="P871" t="s">
        <v>1552</v>
      </c>
      <c r="Q871">
        <v>19850901</v>
      </c>
      <c r="R871">
        <v>891018481</v>
      </c>
    </row>
    <row r="872" spans="1:18">
      <c r="A872" t="s">
        <v>1546</v>
      </c>
      <c r="B872" t="s">
        <v>1608</v>
      </c>
      <c r="C872">
        <v>201205</v>
      </c>
      <c r="D872">
        <v>0</v>
      </c>
      <c r="E872" t="s">
        <v>1555</v>
      </c>
      <c r="F872">
        <v>0</v>
      </c>
      <c r="G872">
        <v>0</v>
      </c>
      <c r="H872">
        <v>0</v>
      </c>
      <c r="I872">
        <v>43122013700</v>
      </c>
      <c r="J872">
        <v>12</v>
      </c>
      <c r="K872" t="s">
        <v>1549</v>
      </c>
      <c r="L872">
        <v>3126</v>
      </c>
      <c r="M872" t="s">
        <v>1550</v>
      </c>
      <c r="N872" t="s">
        <v>1551</v>
      </c>
      <c r="O872">
        <v>0</v>
      </c>
      <c r="P872" t="s">
        <v>1574</v>
      </c>
      <c r="Q872">
        <v>19910501</v>
      </c>
      <c r="R872">
        <v>891018481</v>
      </c>
    </row>
    <row r="873" spans="1:18">
      <c r="A873" t="s">
        <v>1546</v>
      </c>
      <c r="B873" t="s">
        <v>1627</v>
      </c>
      <c r="C873">
        <v>201205</v>
      </c>
      <c r="D873">
        <v>0</v>
      </c>
      <c r="E873" t="s">
        <v>1555</v>
      </c>
      <c r="F873">
        <v>0</v>
      </c>
      <c r="G873">
        <v>0</v>
      </c>
      <c r="H873">
        <v>0</v>
      </c>
      <c r="I873">
        <v>43122015400</v>
      </c>
      <c r="J873">
        <v>12</v>
      </c>
      <c r="K873" t="s">
        <v>1549</v>
      </c>
      <c r="L873">
        <v>3126</v>
      </c>
      <c r="M873" t="s">
        <v>1550</v>
      </c>
      <c r="N873" t="s">
        <v>1551</v>
      </c>
      <c r="O873">
        <v>0</v>
      </c>
      <c r="P873" t="s">
        <v>1552</v>
      </c>
      <c r="Q873">
        <v>19871101</v>
      </c>
      <c r="R873">
        <v>891018481</v>
      </c>
    </row>
    <row r="874" spans="1:18">
      <c r="A874" t="s">
        <v>1546</v>
      </c>
      <c r="B874" t="s">
        <v>1629</v>
      </c>
      <c r="C874">
        <v>201205</v>
      </c>
      <c r="D874">
        <v>0</v>
      </c>
      <c r="E874" t="s">
        <v>1555</v>
      </c>
      <c r="F874">
        <v>0</v>
      </c>
      <c r="G874">
        <v>0</v>
      </c>
      <c r="H874">
        <v>0</v>
      </c>
      <c r="I874">
        <v>43122015200</v>
      </c>
      <c r="J874">
        <v>12</v>
      </c>
      <c r="K874" t="s">
        <v>1549</v>
      </c>
      <c r="L874">
        <v>3126</v>
      </c>
      <c r="M874" t="s">
        <v>1550</v>
      </c>
      <c r="N874" t="s">
        <v>1551</v>
      </c>
      <c r="O874">
        <v>0</v>
      </c>
      <c r="P874" t="s">
        <v>1552</v>
      </c>
      <c r="Q874">
        <v>19870401</v>
      </c>
      <c r="R874">
        <v>891018481</v>
      </c>
    </row>
    <row r="875" spans="1:18">
      <c r="A875" t="s">
        <v>1546</v>
      </c>
      <c r="B875" t="s">
        <v>1641</v>
      </c>
      <c r="C875">
        <v>201205</v>
      </c>
      <c r="D875">
        <v>0</v>
      </c>
      <c r="E875" t="s">
        <v>1555</v>
      </c>
      <c r="F875">
        <v>0</v>
      </c>
      <c r="G875">
        <v>0</v>
      </c>
      <c r="H875">
        <v>0</v>
      </c>
      <c r="I875">
        <v>43122015800</v>
      </c>
      <c r="J875">
        <v>12</v>
      </c>
      <c r="K875" t="s">
        <v>1642</v>
      </c>
      <c r="L875">
        <v>3126</v>
      </c>
      <c r="M875" t="s">
        <v>1550</v>
      </c>
      <c r="N875" t="s">
        <v>1551</v>
      </c>
      <c r="O875">
        <v>0</v>
      </c>
      <c r="P875" t="s">
        <v>1552</v>
      </c>
      <c r="Q875">
        <v>19930601</v>
      </c>
      <c r="R875">
        <v>891018481</v>
      </c>
    </row>
    <row r="876" spans="1:18">
      <c r="A876" t="s">
        <v>1546</v>
      </c>
      <c r="B876" t="s">
        <v>1643</v>
      </c>
      <c r="C876">
        <v>201205</v>
      </c>
      <c r="D876">
        <v>0</v>
      </c>
      <c r="E876" t="s">
        <v>1555</v>
      </c>
      <c r="F876">
        <v>0</v>
      </c>
      <c r="G876">
        <v>0</v>
      </c>
      <c r="H876">
        <v>0</v>
      </c>
      <c r="I876">
        <v>43122015900</v>
      </c>
      <c r="J876">
        <v>12</v>
      </c>
      <c r="K876" t="s">
        <v>1549</v>
      </c>
      <c r="L876">
        <v>3126</v>
      </c>
      <c r="M876" t="s">
        <v>1550</v>
      </c>
      <c r="N876" t="s">
        <v>1551</v>
      </c>
      <c r="O876">
        <v>0</v>
      </c>
      <c r="P876" t="s">
        <v>1552</v>
      </c>
      <c r="Q876">
        <v>19930601</v>
      </c>
      <c r="R876">
        <v>891018481</v>
      </c>
    </row>
    <row r="877" spans="1:18">
      <c r="A877" t="s">
        <v>1546</v>
      </c>
      <c r="B877" t="s">
        <v>1644</v>
      </c>
      <c r="C877">
        <v>201205</v>
      </c>
      <c r="D877">
        <v>0</v>
      </c>
      <c r="E877" t="s">
        <v>1555</v>
      </c>
      <c r="F877">
        <v>0</v>
      </c>
      <c r="G877">
        <v>0</v>
      </c>
      <c r="H877">
        <v>0</v>
      </c>
      <c r="I877">
        <v>43122016100</v>
      </c>
      <c r="J877">
        <v>12</v>
      </c>
      <c r="K877" t="s">
        <v>1549</v>
      </c>
      <c r="L877">
        <v>3126</v>
      </c>
      <c r="M877" t="s">
        <v>1550</v>
      </c>
      <c r="N877" t="s">
        <v>1551</v>
      </c>
      <c r="O877">
        <v>0</v>
      </c>
      <c r="P877" t="s">
        <v>1552</v>
      </c>
      <c r="Q877">
        <v>19940601</v>
      </c>
      <c r="R877">
        <v>891018481</v>
      </c>
    </row>
    <row r="878" spans="1:18">
      <c r="A878" t="s">
        <v>1546</v>
      </c>
      <c r="B878" t="s">
        <v>1628</v>
      </c>
      <c r="C878">
        <v>201205</v>
      </c>
      <c r="D878">
        <v>0</v>
      </c>
      <c r="E878" t="s">
        <v>1555</v>
      </c>
      <c r="F878">
        <v>0</v>
      </c>
      <c r="G878">
        <v>0</v>
      </c>
      <c r="H878">
        <v>0</v>
      </c>
      <c r="I878">
        <v>43122016601</v>
      </c>
      <c r="J878">
        <v>12</v>
      </c>
      <c r="K878" t="s">
        <v>1549</v>
      </c>
      <c r="L878">
        <v>3126</v>
      </c>
      <c r="M878" t="s">
        <v>1550</v>
      </c>
      <c r="N878" t="s">
        <v>1551</v>
      </c>
      <c r="O878">
        <v>0</v>
      </c>
      <c r="P878" t="s">
        <v>1552</v>
      </c>
      <c r="Q878">
        <v>19970703</v>
      </c>
      <c r="R878">
        <v>891018481</v>
      </c>
    </row>
    <row r="879" spans="1:18">
      <c r="A879" t="s">
        <v>1553</v>
      </c>
      <c r="B879" t="s">
        <v>1630</v>
      </c>
      <c r="C879">
        <v>201206</v>
      </c>
      <c r="D879">
        <v>0</v>
      </c>
      <c r="E879" t="s">
        <v>1555</v>
      </c>
      <c r="F879">
        <v>0</v>
      </c>
      <c r="G879">
        <v>0</v>
      </c>
      <c r="H879">
        <v>0</v>
      </c>
      <c r="I879">
        <v>43122010100</v>
      </c>
      <c r="J879">
        <v>12</v>
      </c>
      <c r="K879" t="s">
        <v>1561</v>
      </c>
      <c r="L879">
        <v>2531</v>
      </c>
      <c r="M879" t="s">
        <v>1557</v>
      </c>
      <c r="N879" t="s">
        <v>1551</v>
      </c>
      <c r="O879">
        <v>0</v>
      </c>
      <c r="P879" t="s">
        <v>1552</v>
      </c>
      <c r="Q879">
        <v>19841101</v>
      </c>
      <c r="R879">
        <v>891018481</v>
      </c>
    </row>
    <row r="880" spans="1:18">
      <c r="A880" t="s">
        <v>1572</v>
      </c>
      <c r="B880" t="s">
        <v>1631</v>
      </c>
      <c r="C880">
        <v>201206</v>
      </c>
      <c r="D880">
        <v>0</v>
      </c>
      <c r="E880" t="s">
        <v>1555</v>
      </c>
      <c r="F880">
        <v>0</v>
      </c>
      <c r="G880">
        <v>0</v>
      </c>
      <c r="H880">
        <v>0</v>
      </c>
      <c r="I880">
        <v>43122005801</v>
      </c>
      <c r="J880">
        <v>12</v>
      </c>
      <c r="K880" t="s">
        <v>1561</v>
      </c>
      <c r="L880">
        <v>3126</v>
      </c>
      <c r="M880" t="s">
        <v>1550</v>
      </c>
      <c r="N880" t="s">
        <v>1551</v>
      </c>
      <c r="O880">
        <v>0</v>
      </c>
      <c r="P880" t="s">
        <v>1552</v>
      </c>
      <c r="Q880">
        <v>19960901</v>
      </c>
      <c r="R880">
        <v>891018481</v>
      </c>
    </row>
    <row r="881" spans="1:18">
      <c r="A881" t="s">
        <v>1572</v>
      </c>
      <c r="B881" t="s">
        <v>1632</v>
      </c>
      <c r="C881">
        <v>201206</v>
      </c>
      <c r="D881">
        <v>0</v>
      </c>
      <c r="E881" t="s">
        <v>1555</v>
      </c>
      <c r="F881">
        <v>0</v>
      </c>
      <c r="G881">
        <v>0</v>
      </c>
      <c r="H881">
        <v>0</v>
      </c>
      <c r="I881">
        <v>43122005300</v>
      </c>
      <c r="J881">
        <v>12</v>
      </c>
      <c r="K881" t="s">
        <v>1561</v>
      </c>
      <c r="L881">
        <v>3126</v>
      </c>
      <c r="M881" t="s">
        <v>1550</v>
      </c>
      <c r="N881" t="s">
        <v>1551</v>
      </c>
      <c r="O881">
        <v>0</v>
      </c>
      <c r="P881" t="s">
        <v>1552</v>
      </c>
      <c r="Q881">
        <v>19811001</v>
      </c>
      <c r="R881">
        <v>891018481</v>
      </c>
    </row>
    <row r="882" spans="1:18">
      <c r="A882" t="s">
        <v>1572</v>
      </c>
      <c r="B882" t="s">
        <v>1633</v>
      </c>
      <c r="C882">
        <v>201206</v>
      </c>
      <c r="D882">
        <v>0</v>
      </c>
      <c r="E882" t="s">
        <v>1555</v>
      </c>
      <c r="F882">
        <v>0</v>
      </c>
      <c r="G882">
        <v>0</v>
      </c>
      <c r="H882">
        <v>0</v>
      </c>
      <c r="I882">
        <v>43122007200</v>
      </c>
      <c r="J882">
        <v>12</v>
      </c>
      <c r="K882" t="s">
        <v>1561</v>
      </c>
      <c r="L882">
        <v>3126</v>
      </c>
      <c r="M882" t="s">
        <v>1550</v>
      </c>
      <c r="N882" t="s">
        <v>1551</v>
      </c>
      <c r="O882">
        <v>0</v>
      </c>
      <c r="P882" t="s">
        <v>1552</v>
      </c>
      <c r="R882">
        <v>891018481</v>
      </c>
    </row>
    <row r="883" spans="1:18">
      <c r="A883" t="s">
        <v>1572</v>
      </c>
      <c r="B883" t="s">
        <v>1634</v>
      </c>
      <c r="C883">
        <v>201206</v>
      </c>
      <c r="D883">
        <v>0</v>
      </c>
      <c r="E883" t="s">
        <v>1555</v>
      </c>
      <c r="F883">
        <v>0</v>
      </c>
      <c r="G883">
        <v>0</v>
      </c>
      <c r="H883">
        <v>0</v>
      </c>
      <c r="I883">
        <v>43122016300</v>
      </c>
      <c r="J883">
        <v>12</v>
      </c>
      <c r="K883" t="s">
        <v>1561</v>
      </c>
      <c r="L883">
        <v>3126</v>
      </c>
      <c r="M883" t="s">
        <v>1550</v>
      </c>
      <c r="N883" t="s">
        <v>1551</v>
      </c>
      <c r="O883">
        <v>0</v>
      </c>
      <c r="P883" t="s">
        <v>1552</v>
      </c>
      <c r="Q883">
        <v>19960601</v>
      </c>
      <c r="R883">
        <v>891018481</v>
      </c>
    </row>
    <row r="884" spans="1:18">
      <c r="A884" t="s">
        <v>1546</v>
      </c>
      <c r="B884" t="s">
        <v>1635</v>
      </c>
      <c r="C884">
        <v>201206</v>
      </c>
      <c r="D884">
        <v>0</v>
      </c>
      <c r="E884" t="s">
        <v>1555</v>
      </c>
      <c r="F884">
        <v>0</v>
      </c>
      <c r="G884">
        <v>0</v>
      </c>
      <c r="H884">
        <v>0</v>
      </c>
      <c r="I884">
        <v>43122003600</v>
      </c>
      <c r="J884">
        <v>12</v>
      </c>
      <c r="K884" t="s">
        <v>1549</v>
      </c>
      <c r="L884">
        <v>3126</v>
      </c>
      <c r="M884" t="s">
        <v>1550</v>
      </c>
      <c r="N884" t="s">
        <v>1551</v>
      </c>
      <c r="O884">
        <v>0</v>
      </c>
      <c r="P884" t="s">
        <v>1574</v>
      </c>
      <c r="Q884">
        <v>19860501</v>
      </c>
      <c r="R884">
        <v>891018481</v>
      </c>
    </row>
    <row r="885" spans="1:18">
      <c r="A885" t="s">
        <v>1546</v>
      </c>
      <c r="B885" t="s">
        <v>1636</v>
      </c>
      <c r="C885">
        <v>201206</v>
      </c>
      <c r="D885">
        <v>0</v>
      </c>
      <c r="E885" t="s">
        <v>1555</v>
      </c>
      <c r="F885">
        <v>0</v>
      </c>
      <c r="G885">
        <v>0</v>
      </c>
      <c r="H885">
        <v>0</v>
      </c>
      <c r="I885">
        <v>43122005200</v>
      </c>
      <c r="J885">
        <v>12</v>
      </c>
      <c r="K885" t="s">
        <v>1561</v>
      </c>
      <c r="L885">
        <v>3126</v>
      </c>
      <c r="M885" t="s">
        <v>1550</v>
      </c>
      <c r="N885" t="s">
        <v>1551</v>
      </c>
      <c r="O885">
        <v>0</v>
      </c>
      <c r="P885" t="s">
        <v>1552</v>
      </c>
      <c r="Q885">
        <v>19820101</v>
      </c>
      <c r="R885">
        <v>891018481</v>
      </c>
    </row>
    <row r="886" spans="1:18">
      <c r="A886" t="s">
        <v>1546</v>
      </c>
      <c r="B886" t="s">
        <v>1637</v>
      </c>
      <c r="C886">
        <v>201206</v>
      </c>
      <c r="D886">
        <v>0</v>
      </c>
      <c r="E886" t="s">
        <v>1555</v>
      </c>
      <c r="F886">
        <v>0</v>
      </c>
      <c r="G886">
        <v>0</v>
      </c>
      <c r="H886">
        <v>0</v>
      </c>
      <c r="I886">
        <v>43122005700</v>
      </c>
      <c r="J886">
        <v>12</v>
      </c>
      <c r="K886" t="s">
        <v>1561</v>
      </c>
      <c r="L886">
        <v>3126</v>
      </c>
      <c r="M886" t="s">
        <v>1550</v>
      </c>
      <c r="N886" t="s">
        <v>1551</v>
      </c>
      <c r="O886">
        <v>0</v>
      </c>
      <c r="P886" t="s">
        <v>1574</v>
      </c>
      <c r="Q886">
        <v>19880201</v>
      </c>
      <c r="R886">
        <v>891018481</v>
      </c>
    </row>
    <row r="887" spans="1:18">
      <c r="A887" t="s">
        <v>1546</v>
      </c>
      <c r="B887" t="s">
        <v>1638</v>
      </c>
      <c r="C887">
        <v>201206</v>
      </c>
      <c r="D887">
        <v>0</v>
      </c>
      <c r="E887" t="s">
        <v>1555</v>
      </c>
      <c r="F887">
        <v>0</v>
      </c>
      <c r="G887">
        <v>0</v>
      </c>
      <c r="H887">
        <v>0</v>
      </c>
      <c r="I887">
        <v>43122005001</v>
      </c>
      <c r="J887">
        <v>12</v>
      </c>
      <c r="K887" t="s">
        <v>1561</v>
      </c>
      <c r="L887">
        <v>3126</v>
      </c>
      <c r="M887" t="s">
        <v>1550</v>
      </c>
      <c r="N887" t="s">
        <v>1551</v>
      </c>
      <c r="O887">
        <v>0</v>
      </c>
      <c r="P887" t="s">
        <v>1552</v>
      </c>
      <c r="Q887">
        <v>19970930</v>
      </c>
      <c r="R887">
        <v>891018481</v>
      </c>
    </row>
    <row r="888" spans="1:18">
      <c r="A888" t="s">
        <v>1546</v>
      </c>
      <c r="B888" t="s">
        <v>1594</v>
      </c>
      <c r="C888">
        <v>201206</v>
      </c>
      <c r="D888">
        <v>0</v>
      </c>
      <c r="E888" t="s">
        <v>1555</v>
      </c>
      <c r="F888">
        <v>0</v>
      </c>
      <c r="G888">
        <v>0</v>
      </c>
      <c r="H888">
        <v>0</v>
      </c>
      <c r="I888">
        <v>43122005400</v>
      </c>
      <c r="J888">
        <v>12</v>
      </c>
      <c r="K888" t="s">
        <v>1561</v>
      </c>
      <c r="L888">
        <v>3126</v>
      </c>
      <c r="M888" t="s">
        <v>1550</v>
      </c>
      <c r="N888" t="s">
        <v>1551</v>
      </c>
      <c r="O888">
        <v>0</v>
      </c>
      <c r="P888" t="s">
        <v>1574</v>
      </c>
      <c r="Q888">
        <v>19860801</v>
      </c>
      <c r="R888">
        <v>891018481</v>
      </c>
    </row>
    <row r="889" spans="1:18">
      <c r="A889" t="s">
        <v>1546</v>
      </c>
      <c r="B889" t="s">
        <v>1639</v>
      </c>
      <c r="C889">
        <v>201206</v>
      </c>
      <c r="D889">
        <v>0</v>
      </c>
      <c r="E889" t="s">
        <v>1555</v>
      </c>
      <c r="F889">
        <v>0</v>
      </c>
      <c r="G889">
        <v>0</v>
      </c>
      <c r="H889">
        <v>0</v>
      </c>
      <c r="I889">
        <v>43122007900</v>
      </c>
      <c r="J889">
        <v>12</v>
      </c>
      <c r="K889" t="s">
        <v>1549</v>
      </c>
      <c r="L889">
        <v>3126</v>
      </c>
      <c r="M889" t="s">
        <v>1550</v>
      </c>
      <c r="N889" t="s">
        <v>1551</v>
      </c>
      <c r="O889">
        <v>0</v>
      </c>
      <c r="P889" t="s">
        <v>1552</v>
      </c>
      <c r="Q889">
        <v>19830501</v>
      </c>
      <c r="R889">
        <v>891018481</v>
      </c>
    </row>
    <row r="890" spans="1:18">
      <c r="A890" t="s">
        <v>1546</v>
      </c>
      <c r="B890" t="s">
        <v>1640</v>
      </c>
      <c r="C890">
        <v>201206</v>
      </c>
      <c r="D890">
        <v>0</v>
      </c>
      <c r="E890" t="s">
        <v>1555</v>
      </c>
      <c r="F890">
        <v>0</v>
      </c>
      <c r="G890">
        <v>0</v>
      </c>
      <c r="H890">
        <v>0</v>
      </c>
      <c r="I890">
        <v>43122008100</v>
      </c>
      <c r="J890">
        <v>12</v>
      </c>
      <c r="K890" t="s">
        <v>1561</v>
      </c>
      <c r="L890">
        <v>3126</v>
      </c>
      <c r="M890" t="s">
        <v>1550</v>
      </c>
      <c r="N890" t="s">
        <v>1551</v>
      </c>
      <c r="O890">
        <v>0</v>
      </c>
      <c r="P890" t="s">
        <v>1574</v>
      </c>
      <c r="Q890">
        <v>19860701</v>
      </c>
      <c r="R890">
        <v>891018481</v>
      </c>
    </row>
    <row r="891" spans="1:18">
      <c r="A891" t="s">
        <v>1546</v>
      </c>
      <c r="B891" t="s">
        <v>1626</v>
      </c>
      <c r="C891">
        <v>201206</v>
      </c>
      <c r="D891">
        <v>0</v>
      </c>
      <c r="E891" t="s">
        <v>1555</v>
      </c>
      <c r="F891">
        <v>0</v>
      </c>
      <c r="G891">
        <v>0</v>
      </c>
      <c r="H891">
        <v>0</v>
      </c>
      <c r="I891">
        <v>43122012200</v>
      </c>
      <c r="J891">
        <v>12</v>
      </c>
      <c r="K891" t="s">
        <v>1549</v>
      </c>
      <c r="L891">
        <v>3126</v>
      </c>
      <c r="M891" t="s">
        <v>1550</v>
      </c>
      <c r="N891" t="s">
        <v>1551</v>
      </c>
      <c r="O891">
        <v>0</v>
      </c>
      <c r="P891" t="s">
        <v>1552</v>
      </c>
      <c r="Q891">
        <v>19850901</v>
      </c>
      <c r="R891">
        <v>891018481</v>
      </c>
    </row>
    <row r="892" spans="1:18">
      <c r="A892" t="s">
        <v>1546</v>
      </c>
      <c r="B892" t="s">
        <v>1608</v>
      </c>
      <c r="C892">
        <v>201206</v>
      </c>
      <c r="D892">
        <v>0</v>
      </c>
      <c r="E892" t="s">
        <v>1555</v>
      </c>
      <c r="F892">
        <v>0</v>
      </c>
      <c r="G892">
        <v>0</v>
      </c>
      <c r="H892">
        <v>0</v>
      </c>
      <c r="I892">
        <v>43122013700</v>
      </c>
      <c r="J892">
        <v>12</v>
      </c>
      <c r="K892" t="s">
        <v>1549</v>
      </c>
      <c r="L892">
        <v>3126</v>
      </c>
      <c r="M892" t="s">
        <v>1550</v>
      </c>
      <c r="N892" t="s">
        <v>1551</v>
      </c>
      <c r="O892">
        <v>0</v>
      </c>
      <c r="P892" t="s">
        <v>1574</v>
      </c>
      <c r="Q892">
        <v>19910501</v>
      </c>
      <c r="R892">
        <v>891018481</v>
      </c>
    </row>
    <row r="893" spans="1:18">
      <c r="A893" t="s">
        <v>1546</v>
      </c>
      <c r="B893" t="s">
        <v>1627</v>
      </c>
      <c r="C893">
        <v>201206</v>
      </c>
      <c r="D893">
        <v>0</v>
      </c>
      <c r="E893" t="s">
        <v>1555</v>
      </c>
      <c r="F893">
        <v>0</v>
      </c>
      <c r="G893">
        <v>0</v>
      </c>
      <c r="H893">
        <v>0</v>
      </c>
      <c r="I893">
        <v>43122015400</v>
      </c>
      <c r="J893">
        <v>12</v>
      </c>
      <c r="K893" t="s">
        <v>1549</v>
      </c>
      <c r="L893">
        <v>3126</v>
      </c>
      <c r="M893" t="s">
        <v>1550</v>
      </c>
      <c r="N893" t="s">
        <v>1551</v>
      </c>
      <c r="O893">
        <v>0</v>
      </c>
      <c r="P893" t="s">
        <v>1552</v>
      </c>
      <c r="Q893">
        <v>19871101</v>
      </c>
      <c r="R893">
        <v>891018481</v>
      </c>
    </row>
    <row r="894" spans="1:18">
      <c r="A894" t="s">
        <v>1546</v>
      </c>
      <c r="B894" t="s">
        <v>1629</v>
      </c>
      <c r="C894">
        <v>201206</v>
      </c>
      <c r="D894">
        <v>0</v>
      </c>
      <c r="E894" t="s">
        <v>1555</v>
      </c>
      <c r="F894">
        <v>0</v>
      </c>
      <c r="G894">
        <v>0</v>
      </c>
      <c r="H894">
        <v>0</v>
      </c>
      <c r="I894">
        <v>43122015200</v>
      </c>
      <c r="J894">
        <v>12</v>
      </c>
      <c r="K894" t="s">
        <v>1549</v>
      </c>
      <c r="L894">
        <v>3126</v>
      </c>
      <c r="M894" t="s">
        <v>1550</v>
      </c>
      <c r="N894" t="s">
        <v>1551</v>
      </c>
      <c r="O894">
        <v>0</v>
      </c>
      <c r="P894" t="s">
        <v>1552</v>
      </c>
      <c r="Q894">
        <v>19870401</v>
      </c>
      <c r="R894">
        <v>891018481</v>
      </c>
    </row>
    <row r="895" spans="1:18">
      <c r="A895" t="s">
        <v>1546</v>
      </c>
      <c r="B895" t="s">
        <v>1641</v>
      </c>
      <c r="C895">
        <v>201206</v>
      </c>
      <c r="D895">
        <v>0</v>
      </c>
      <c r="E895" t="s">
        <v>1555</v>
      </c>
      <c r="F895">
        <v>0</v>
      </c>
      <c r="G895">
        <v>0</v>
      </c>
      <c r="H895">
        <v>0</v>
      </c>
      <c r="I895">
        <v>43122015800</v>
      </c>
      <c r="J895">
        <v>12</v>
      </c>
      <c r="K895" t="s">
        <v>1642</v>
      </c>
      <c r="L895">
        <v>3126</v>
      </c>
      <c r="M895" t="s">
        <v>1550</v>
      </c>
      <c r="N895" t="s">
        <v>1551</v>
      </c>
      <c r="O895">
        <v>0</v>
      </c>
      <c r="P895" t="s">
        <v>1552</v>
      </c>
      <c r="Q895">
        <v>19930601</v>
      </c>
      <c r="R895">
        <v>891018481</v>
      </c>
    </row>
    <row r="896" spans="1:18">
      <c r="A896" t="s">
        <v>1546</v>
      </c>
      <c r="B896" t="s">
        <v>1643</v>
      </c>
      <c r="C896">
        <v>201206</v>
      </c>
      <c r="D896">
        <v>0</v>
      </c>
      <c r="E896" t="s">
        <v>1555</v>
      </c>
      <c r="F896">
        <v>0</v>
      </c>
      <c r="G896">
        <v>0</v>
      </c>
      <c r="H896">
        <v>0</v>
      </c>
      <c r="I896">
        <v>43122015900</v>
      </c>
      <c r="J896">
        <v>12</v>
      </c>
      <c r="K896" t="s">
        <v>1549</v>
      </c>
      <c r="L896">
        <v>3126</v>
      </c>
      <c r="M896" t="s">
        <v>1550</v>
      </c>
      <c r="N896" t="s">
        <v>1551</v>
      </c>
      <c r="O896">
        <v>0</v>
      </c>
      <c r="P896" t="s">
        <v>1552</v>
      </c>
      <c r="Q896">
        <v>19930601</v>
      </c>
      <c r="R896">
        <v>891018481</v>
      </c>
    </row>
    <row r="897" spans="1:18">
      <c r="A897" t="s">
        <v>1546</v>
      </c>
      <c r="B897" t="s">
        <v>1644</v>
      </c>
      <c r="C897">
        <v>201206</v>
      </c>
      <c r="D897">
        <v>0</v>
      </c>
      <c r="E897" t="s">
        <v>1555</v>
      </c>
      <c r="F897">
        <v>0</v>
      </c>
      <c r="G897">
        <v>0</v>
      </c>
      <c r="H897">
        <v>0</v>
      </c>
      <c r="I897">
        <v>43122016100</v>
      </c>
      <c r="J897">
        <v>12</v>
      </c>
      <c r="K897" t="s">
        <v>1549</v>
      </c>
      <c r="L897">
        <v>3126</v>
      </c>
      <c r="M897" t="s">
        <v>1550</v>
      </c>
      <c r="N897" t="s">
        <v>1551</v>
      </c>
      <c r="O897">
        <v>0</v>
      </c>
      <c r="P897" t="s">
        <v>1552</v>
      </c>
      <c r="Q897">
        <v>19940601</v>
      </c>
      <c r="R897">
        <v>891018481</v>
      </c>
    </row>
    <row r="898" spans="1:18">
      <c r="A898" t="s">
        <v>1546</v>
      </c>
      <c r="B898" t="s">
        <v>1628</v>
      </c>
      <c r="C898">
        <v>201206</v>
      </c>
      <c r="D898">
        <v>0</v>
      </c>
      <c r="E898" t="s">
        <v>1555</v>
      </c>
      <c r="F898">
        <v>0</v>
      </c>
      <c r="G898">
        <v>0</v>
      </c>
      <c r="H898">
        <v>0</v>
      </c>
      <c r="I898">
        <v>43122016601</v>
      </c>
      <c r="J898">
        <v>12</v>
      </c>
      <c r="K898" t="s">
        <v>1549</v>
      </c>
      <c r="L898">
        <v>3126</v>
      </c>
      <c r="M898" t="s">
        <v>1550</v>
      </c>
      <c r="N898" t="s">
        <v>1551</v>
      </c>
      <c r="O898">
        <v>0</v>
      </c>
      <c r="P898" t="s">
        <v>1552</v>
      </c>
      <c r="Q898">
        <v>19970703</v>
      </c>
      <c r="R898">
        <v>891018481</v>
      </c>
    </row>
    <row r="899" spans="1:18">
      <c r="A899" t="s">
        <v>1553</v>
      </c>
      <c r="B899" t="s">
        <v>1630</v>
      </c>
      <c r="C899">
        <v>201207</v>
      </c>
      <c r="D899">
        <v>0</v>
      </c>
      <c r="E899" t="s">
        <v>1555</v>
      </c>
      <c r="F899">
        <v>0</v>
      </c>
      <c r="G899">
        <v>0</v>
      </c>
      <c r="H899">
        <v>0</v>
      </c>
      <c r="I899">
        <v>43122010100</v>
      </c>
      <c r="J899">
        <v>12</v>
      </c>
      <c r="K899" t="s">
        <v>1561</v>
      </c>
      <c r="L899">
        <v>2531</v>
      </c>
      <c r="M899" t="s">
        <v>1557</v>
      </c>
      <c r="N899" t="s">
        <v>1551</v>
      </c>
      <c r="O899">
        <v>0</v>
      </c>
      <c r="P899" t="s">
        <v>1552</v>
      </c>
      <c r="Q899">
        <v>19841101</v>
      </c>
      <c r="R899">
        <v>891018481</v>
      </c>
    </row>
    <row r="900" spans="1:18">
      <c r="A900" t="s">
        <v>1572</v>
      </c>
      <c r="B900" t="s">
        <v>1631</v>
      </c>
      <c r="C900">
        <v>201207</v>
      </c>
      <c r="D900">
        <v>0</v>
      </c>
      <c r="E900" t="s">
        <v>1555</v>
      </c>
      <c r="F900">
        <v>0</v>
      </c>
      <c r="G900">
        <v>0</v>
      </c>
      <c r="H900">
        <v>0</v>
      </c>
      <c r="I900">
        <v>43122005801</v>
      </c>
      <c r="J900">
        <v>12</v>
      </c>
      <c r="K900" t="s">
        <v>1561</v>
      </c>
      <c r="L900">
        <v>3126</v>
      </c>
      <c r="M900" t="s">
        <v>1550</v>
      </c>
      <c r="N900" t="s">
        <v>1551</v>
      </c>
      <c r="O900">
        <v>0</v>
      </c>
      <c r="P900" t="s">
        <v>1552</v>
      </c>
      <c r="Q900">
        <v>19960901</v>
      </c>
      <c r="R900">
        <v>891018481</v>
      </c>
    </row>
    <row r="901" spans="1:18">
      <c r="A901" t="s">
        <v>1572</v>
      </c>
      <c r="B901" t="s">
        <v>1632</v>
      </c>
      <c r="C901">
        <v>201207</v>
      </c>
      <c r="D901">
        <v>0</v>
      </c>
      <c r="E901" t="s">
        <v>1555</v>
      </c>
      <c r="F901">
        <v>0</v>
      </c>
      <c r="G901">
        <v>0</v>
      </c>
      <c r="H901">
        <v>0</v>
      </c>
      <c r="I901">
        <v>43122005300</v>
      </c>
      <c r="J901">
        <v>12</v>
      </c>
      <c r="K901" t="s">
        <v>1561</v>
      </c>
      <c r="L901">
        <v>3126</v>
      </c>
      <c r="M901" t="s">
        <v>1550</v>
      </c>
      <c r="N901" t="s">
        <v>1551</v>
      </c>
      <c r="O901">
        <v>0</v>
      </c>
      <c r="P901" t="s">
        <v>1552</v>
      </c>
      <c r="Q901">
        <v>19811001</v>
      </c>
      <c r="R901">
        <v>891018481</v>
      </c>
    </row>
    <row r="902" spans="1:18">
      <c r="A902" t="s">
        <v>1572</v>
      </c>
      <c r="B902" t="s">
        <v>1633</v>
      </c>
      <c r="C902">
        <v>201207</v>
      </c>
      <c r="D902">
        <v>0</v>
      </c>
      <c r="E902" t="s">
        <v>1555</v>
      </c>
      <c r="F902">
        <v>0</v>
      </c>
      <c r="G902">
        <v>0</v>
      </c>
      <c r="H902">
        <v>0</v>
      </c>
      <c r="I902">
        <v>43122007200</v>
      </c>
      <c r="J902">
        <v>12</v>
      </c>
      <c r="K902" t="s">
        <v>1561</v>
      </c>
      <c r="L902">
        <v>3126</v>
      </c>
      <c r="M902" t="s">
        <v>1550</v>
      </c>
      <c r="N902" t="s">
        <v>1551</v>
      </c>
      <c r="O902">
        <v>0</v>
      </c>
      <c r="P902" t="s">
        <v>1552</v>
      </c>
      <c r="R902">
        <v>891018481</v>
      </c>
    </row>
    <row r="903" spans="1:18">
      <c r="A903" t="s">
        <v>1572</v>
      </c>
      <c r="B903" t="s">
        <v>1634</v>
      </c>
      <c r="C903">
        <v>201207</v>
      </c>
      <c r="D903">
        <v>0</v>
      </c>
      <c r="E903" t="s">
        <v>1555</v>
      </c>
      <c r="F903">
        <v>0</v>
      </c>
      <c r="G903">
        <v>0</v>
      </c>
      <c r="H903">
        <v>0</v>
      </c>
      <c r="I903">
        <v>43122016300</v>
      </c>
      <c r="J903">
        <v>12</v>
      </c>
      <c r="K903" t="s">
        <v>1561</v>
      </c>
      <c r="L903">
        <v>3126</v>
      </c>
      <c r="M903" t="s">
        <v>1550</v>
      </c>
      <c r="N903" t="s">
        <v>1551</v>
      </c>
      <c r="O903">
        <v>0</v>
      </c>
      <c r="P903" t="s">
        <v>1552</v>
      </c>
      <c r="Q903">
        <v>19960601</v>
      </c>
      <c r="R903">
        <v>891018481</v>
      </c>
    </row>
    <row r="904" spans="1:18">
      <c r="A904" t="s">
        <v>1546</v>
      </c>
      <c r="B904" t="s">
        <v>1635</v>
      </c>
      <c r="C904">
        <v>201207</v>
      </c>
      <c r="D904">
        <v>0</v>
      </c>
      <c r="E904" t="s">
        <v>1555</v>
      </c>
      <c r="F904">
        <v>0</v>
      </c>
      <c r="G904">
        <v>0</v>
      </c>
      <c r="H904">
        <v>0</v>
      </c>
      <c r="I904">
        <v>43122003600</v>
      </c>
      <c r="J904">
        <v>12</v>
      </c>
      <c r="K904" t="s">
        <v>1549</v>
      </c>
      <c r="L904">
        <v>3126</v>
      </c>
      <c r="M904" t="s">
        <v>1550</v>
      </c>
      <c r="N904" t="s">
        <v>1551</v>
      </c>
      <c r="O904">
        <v>0</v>
      </c>
      <c r="P904" t="s">
        <v>1574</v>
      </c>
      <c r="Q904">
        <v>19860501</v>
      </c>
      <c r="R904">
        <v>891018481</v>
      </c>
    </row>
    <row r="905" spans="1:18">
      <c r="A905" t="s">
        <v>1546</v>
      </c>
      <c r="B905" t="s">
        <v>1636</v>
      </c>
      <c r="C905">
        <v>201207</v>
      </c>
      <c r="D905">
        <v>0</v>
      </c>
      <c r="E905" t="s">
        <v>1555</v>
      </c>
      <c r="F905">
        <v>0</v>
      </c>
      <c r="G905">
        <v>0</v>
      </c>
      <c r="H905">
        <v>0</v>
      </c>
      <c r="I905">
        <v>43122005200</v>
      </c>
      <c r="J905">
        <v>12</v>
      </c>
      <c r="K905" t="s">
        <v>1561</v>
      </c>
      <c r="L905">
        <v>3126</v>
      </c>
      <c r="M905" t="s">
        <v>1550</v>
      </c>
      <c r="N905" t="s">
        <v>1551</v>
      </c>
      <c r="O905">
        <v>0</v>
      </c>
      <c r="P905" t="s">
        <v>1552</v>
      </c>
      <c r="Q905">
        <v>19820101</v>
      </c>
      <c r="R905">
        <v>891018481</v>
      </c>
    </row>
    <row r="906" spans="1:18">
      <c r="A906" t="s">
        <v>1546</v>
      </c>
      <c r="B906" t="s">
        <v>1637</v>
      </c>
      <c r="C906">
        <v>201207</v>
      </c>
      <c r="D906">
        <v>0</v>
      </c>
      <c r="E906" t="s">
        <v>1555</v>
      </c>
      <c r="F906">
        <v>0</v>
      </c>
      <c r="G906">
        <v>0</v>
      </c>
      <c r="H906">
        <v>0</v>
      </c>
      <c r="I906">
        <v>43122005700</v>
      </c>
      <c r="J906">
        <v>12</v>
      </c>
      <c r="K906" t="s">
        <v>1561</v>
      </c>
      <c r="L906">
        <v>3126</v>
      </c>
      <c r="M906" t="s">
        <v>1550</v>
      </c>
      <c r="N906" t="s">
        <v>1551</v>
      </c>
      <c r="O906">
        <v>0</v>
      </c>
      <c r="P906" t="s">
        <v>1574</v>
      </c>
      <c r="Q906">
        <v>19880201</v>
      </c>
      <c r="R906">
        <v>891018481</v>
      </c>
    </row>
    <row r="907" spans="1:18">
      <c r="A907" t="s">
        <v>1546</v>
      </c>
      <c r="B907" t="s">
        <v>1638</v>
      </c>
      <c r="C907">
        <v>201207</v>
      </c>
      <c r="D907">
        <v>0</v>
      </c>
      <c r="E907" t="s">
        <v>1555</v>
      </c>
      <c r="F907">
        <v>0</v>
      </c>
      <c r="G907">
        <v>0</v>
      </c>
      <c r="H907">
        <v>0</v>
      </c>
      <c r="I907">
        <v>43122005001</v>
      </c>
      <c r="J907">
        <v>12</v>
      </c>
      <c r="K907" t="s">
        <v>1561</v>
      </c>
      <c r="L907">
        <v>3126</v>
      </c>
      <c r="M907" t="s">
        <v>1550</v>
      </c>
      <c r="N907" t="s">
        <v>1551</v>
      </c>
      <c r="O907">
        <v>0</v>
      </c>
      <c r="P907" t="s">
        <v>1552</v>
      </c>
      <c r="Q907">
        <v>19970930</v>
      </c>
      <c r="R907">
        <v>891018481</v>
      </c>
    </row>
    <row r="908" spans="1:18">
      <c r="A908" t="s">
        <v>1546</v>
      </c>
      <c r="B908" t="s">
        <v>1594</v>
      </c>
      <c r="C908">
        <v>201207</v>
      </c>
      <c r="D908">
        <v>0</v>
      </c>
      <c r="E908" t="s">
        <v>1555</v>
      </c>
      <c r="F908">
        <v>0</v>
      </c>
      <c r="G908">
        <v>0</v>
      </c>
      <c r="H908">
        <v>0</v>
      </c>
      <c r="I908">
        <v>43122005400</v>
      </c>
      <c r="J908">
        <v>12</v>
      </c>
      <c r="K908" t="s">
        <v>1561</v>
      </c>
      <c r="L908">
        <v>3126</v>
      </c>
      <c r="M908" t="s">
        <v>1550</v>
      </c>
      <c r="N908" t="s">
        <v>1551</v>
      </c>
      <c r="O908">
        <v>0</v>
      </c>
      <c r="P908" t="s">
        <v>1574</v>
      </c>
      <c r="Q908">
        <v>19860801</v>
      </c>
      <c r="R908">
        <v>891018481</v>
      </c>
    </row>
    <row r="909" spans="1:18">
      <c r="A909" t="s">
        <v>1546</v>
      </c>
      <c r="B909" t="s">
        <v>1639</v>
      </c>
      <c r="C909">
        <v>201207</v>
      </c>
      <c r="D909">
        <v>0</v>
      </c>
      <c r="E909" t="s">
        <v>1555</v>
      </c>
      <c r="F909">
        <v>0</v>
      </c>
      <c r="G909">
        <v>0</v>
      </c>
      <c r="H909">
        <v>0</v>
      </c>
      <c r="I909">
        <v>43122007900</v>
      </c>
      <c r="J909">
        <v>12</v>
      </c>
      <c r="K909" t="s">
        <v>1549</v>
      </c>
      <c r="L909">
        <v>3126</v>
      </c>
      <c r="M909" t="s">
        <v>1550</v>
      </c>
      <c r="N909" t="s">
        <v>1551</v>
      </c>
      <c r="O909">
        <v>0</v>
      </c>
      <c r="P909" t="s">
        <v>1552</v>
      </c>
      <c r="Q909">
        <v>19830501</v>
      </c>
      <c r="R909">
        <v>891018481</v>
      </c>
    </row>
    <row r="910" spans="1:18">
      <c r="A910" t="s">
        <v>1546</v>
      </c>
      <c r="B910" t="s">
        <v>1640</v>
      </c>
      <c r="C910">
        <v>201207</v>
      </c>
      <c r="D910">
        <v>0</v>
      </c>
      <c r="E910" t="s">
        <v>1555</v>
      </c>
      <c r="F910">
        <v>0</v>
      </c>
      <c r="G910">
        <v>0</v>
      </c>
      <c r="H910">
        <v>0</v>
      </c>
      <c r="I910">
        <v>43122008100</v>
      </c>
      <c r="J910">
        <v>12</v>
      </c>
      <c r="K910" t="s">
        <v>1561</v>
      </c>
      <c r="L910">
        <v>3126</v>
      </c>
      <c r="M910" t="s">
        <v>1550</v>
      </c>
      <c r="N910" t="s">
        <v>1551</v>
      </c>
      <c r="O910">
        <v>0</v>
      </c>
      <c r="P910" t="s">
        <v>1574</v>
      </c>
      <c r="Q910">
        <v>19860701</v>
      </c>
      <c r="R910">
        <v>891018481</v>
      </c>
    </row>
    <row r="911" spans="1:18">
      <c r="A911" t="s">
        <v>1546</v>
      </c>
      <c r="B911" t="s">
        <v>1626</v>
      </c>
      <c r="C911">
        <v>201207</v>
      </c>
      <c r="D911">
        <v>0</v>
      </c>
      <c r="E911" t="s">
        <v>1555</v>
      </c>
      <c r="F911">
        <v>0</v>
      </c>
      <c r="G911">
        <v>0</v>
      </c>
      <c r="H911">
        <v>0</v>
      </c>
      <c r="I911">
        <v>43122012200</v>
      </c>
      <c r="J911">
        <v>12</v>
      </c>
      <c r="K911" t="s">
        <v>1549</v>
      </c>
      <c r="L911">
        <v>3126</v>
      </c>
      <c r="M911" t="s">
        <v>1550</v>
      </c>
      <c r="N911" t="s">
        <v>1551</v>
      </c>
      <c r="O911">
        <v>0</v>
      </c>
      <c r="P911" t="s">
        <v>1552</v>
      </c>
      <c r="Q911">
        <v>19850901</v>
      </c>
      <c r="R911">
        <v>891018481</v>
      </c>
    </row>
    <row r="912" spans="1:18">
      <c r="A912" t="s">
        <v>1546</v>
      </c>
      <c r="B912" t="s">
        <v>1608</v>
      </c>
      <c r="C912">
        <v>201207</v>
      </c>
      <c r="D912">
        <v>0</v>
      </c>
      <c r="E912" t="s">
        <v>1555</v>
      </c>
      <c r="F912">
        <v>0</v>
      </c>
      <c r="G912">
        <v>0</v>
      </c>
      <c r="H912">
        <v>0</v>
      </c>
      <c r="I912">
        <v>43122013700</v>
      </c>
      <c r="J912">
        <v>12</v>
      </c>
      <c r="K912" t="s">
        <v>1549</v>
      </c>
      <c r="L912">
        <v>3126</v>
      </c>
      <c r="M912" t="s">
        <v>1550</v>
      </c>
      <c r="N912" t="s">
        <v>1551</v>
      </c>
      <c r="O912">
        <v>0</v>
      </c>
      <c r="P912" t="s">
        <v>1574</v>
      </c>
      <c r="Q912">
        <v>19910501</v>
      </c>
      <c r="R912">
        <v>891018481</v>
      </c>
    </row>
    <row r="913" spans="1:18">
      <c r="A913" t="s">
        <v>1546</v>
      </c>
      <c r="B913" t="s">
        <v>1627</v>
      </c>
      <c r="C913">
        <v>201207</v>
      </c>
      <c r="D913">
        <v>0</v>
      </c>
      <c r="E913" t="s">
        <v>1555</v>
      </c>
      <c r="F913">
        <v>0</v>
      </c>
      <c r="G913">
        <v>0</v>
      </c>
      <c r="H913">
        <v>0</v>
      </c>
      <c r="I913">
        <v>43122015400</v>
      </c>
      <c r="J913">
        <v>12</v>
      </c>
      <c r="K913" t="s">
        <v>1549</v>
      </c>
      <c r="L913">
        <v>3126</v>
      </c>
      <c r="M913" t="s">
        <v>1550</v>
      </c>
      <c r="N913" t="s">
        <v>1551</v>
      </c>
      <c r="O913">
        <v>0</v>
      </c>
      <c r="P913" t="s">
        <v>1552</v>
      </c>
      <c r="Q913">
        <v>19871101</v>
      </c>
      <c r="R913">
        <v>891018481</v>
      </c>
    </row>
    <row r="914" spans="1:18">
      <c r="A914" t="s">
        <v>1546</v>
      </c>
      <c r="B914" t="s">
        <v>1629</v>
      </c>
      <c r="C914">
        <v>201207</v>
      </c>
      <c r="D914">
        <v>0</v>
      </c>
      <c r="E914" t="s">
        <v>1555</v>
      </c>
      <c r="F914">
        <v>0</v>
      </c>
      <c r="G914">
        <v>0</v>
      </c>
      <c r="H914">
        <v>0</v>
      </c>
      <c r="I914">
        <v>43122015200</v>
      </c>
      <c r="J914">
        <v>12</v>
      </c>
      <c r="K914" t="s">
        <v>1549</v>
      </c>
      <c r="L914">
        <v>3126</v>
      </c>
      <c r="M914" t="s">
        <v>1550</v>
      </c>
      <c r="N914" t="s">
        <v>1551</v>
      </c>
      <c r="O914">
        <v>0</v>
      </c>
      <c r="P914" t="s">
        <v>1552</v>
      </c>
      <c r="Q914">
        <v>19870401</v>
      </c>
      <c r="R914">
        <v>891018481</v>
      </c>
    </row>
    <row r="915" spans="1:18">
      <c r="A915" t="s">
        <v>1546</v>
      </c>
      <c r="B915" t="s">
        <v>1641</v>
      </c>
      <c r="C915">
        <v>201207</v>
      </c>
      <c r="D915">
        <v>0</v>
      </c>
      <c r="E915" t="s">
        <v>1555</v>
      </c>
      <c r="F915">
        <v>0</v>
      </c>
      <c r="G915">
        <v>0</v>
      </c>
      <c r="H915">
        <v>0</v>
      </c>
      <c r="I915">
        <v>43122015800</v>
      </c>
      <c r="J915">
        <v>12</v>
      </c>
      <c r="K915" t="s">
        <v>1642</v>
      </c>
      <c r="L915">
        <v>3126</v>
      </c>
      <c r="M915" t="s">
        <v>1550</v>
      </c>
      <c r="N915" t="s">
        <v>1551</v>
      </c>
      <c r="O915">
        <v>0</v>
      </c>
      <c r="P915" t="s">
        <v>1552</v>
      </c>
      <c r="Q915">
        <v>19930601</v>
      </c>
      <c r="R915">
        <v>891018481</v>
      </c>
    </row>
    <row r="916" spans="1:18">
      <c r="A916" t="s">
        <v>1546</v>
      </c>
      <c r="B916" t="s">
        <v>1643</v>
      </c>
      <c r="C916">
        <v>201207</v>
      </c>
      <c r="D916">
        <v>0</v>
      </c>
      <c r="E916" t="s">
        <v>1555</v>
      </c>
      <c r="F916">
        <v>0</v>
      </c>
      <c r="G916">
        <v>0</v>
      </c>
      <c r="H916">
        <v>0</v>
      </c>
      <c r="I916">
        <v>43122015900</v>
      </c>
      <c r="J916">
        <v>12</v>
      </c>
      <c r="K916" t="s">
        <v>1549</v>
      </c>
      <c r="L916">
        <v>3126</v>
      </c>
      <c r="M916" t="s">
        <v>1550</v>
      </c>
      <c r="N916" t="s">
        <v>1551</v>
      </c>
      <c r="O916">
        <v>0</v>
      </c>
      <c r="P916" t="s">
        <v>1552</v>
      </c>
      <c r="Q916">
        <v>19930601</v>
      </c>
      <c r="R916">
        <v>891018481</v>
      </c>
    </row>
    <row r="917" spans="1:18">
      <c r="A917" t="s">
        <v>1546</v>
      </c>
      <c r="B917" t="s">
        <v>1644</v>
      </c>
      <c r="C917">
        <v>201207</v>
      </c>
      <c r="D917">
        <v>0</v>
      </c>
      <c r="E917" t="s">
        <v>1555</v>
      </c>
      <c r="F917">
        <v>0</v>
      </c>
      <c r="G917">
        <v>0</v>
      </c>
      <c r="H917">
        <v>0</v>
      </c>
      <c r="I917">
        <v>43122016100</v>
      </c>
      <c r="J917">
        <v>12</v>
      </c>
      <c r="K917" t="s">
        <v>1549</v>
      </c>
      <c r="L917">
        <v>3126</v>
      </c>
      <c r="M917" t="s">
        <v>1550</v>
      </c>
      <c r="N917" t="s">
        <v>1551</v>
      </c>
      <c r="O917">
        <v>0</v>
      </c>
      <c r="P917" t="s">
        <v>1552</v>
      </c>
      <c r="Q917">
        <v>19940601</v>
      </c>
      <c r="R917">
        <v>891018481</v>
      </c>
    </row>
    <row r="918" spans="1:18">
      <c r="A918" t="s">
        <v>1546</v>
      </c>
      <c r="B918" t="s">
        <v>1628</v>
      </c>
      <c r="C918">
        <v>201207</v>
      </c>
      <c r="D918">
        <v>0</v>
      </c>
      <c r="E918" t="s">
        <v>1555</v>
      </c>
      <c r="F918">
        <v>0</v>
      </c>
      <c r="G918">
        <v>0</v>
      </c>
      <c r="H918">
        <v>0</v>
      </c>
      <c r="I918">
        <v>43122016601</v>
      </c>
      <c r="J918">
        <v>12</v>
      </c>
      <c r="K918" t="s">
        <v>1549</v>
      </c>
      <c r="L918">
        <v>3126</v>
      </c>
      <c r="M918" t="s">
        <v>1550</v>
      </c>
      <c r="N918" t="s">
        <v>1551</v>
      </c>
      <c r="O918">
        <v>0</v>
      </c>
      <c r="P918" t="s">
        <v>1552</v>
      </c>
      <c r="Q918">
        <v>19970703</v>
      </c>
      <c r="R918">
        <v>891018481</v>
      </c>
    </row>
    <row r="919" spans="1:18">
      <c r="A919" t="s">
        <v>1553</v>
      </c>
      <c r="B919" t="s">
        <v>1563</v>
      </c>
      <c r="C919">
        <v>201208</v>
      </c>
      <c r="D919">
        <v>0</v>
      </c>
      <c r="E919" t="s">
        <v>1555</v>
      </c>
      <c r="F919">
        <v>0</v>
      </c>
      <c r="G919">
        <v>0</v>
      </c>
      <c r="H919">
        <v>0</v>
      </c>
      <c r="I919">
        <v>43122009700</v>
      </c>
      <c r="J919">
        <v>12</v>
      </c>
      <c r="K919" t="s">
        <v>1561</v>
      </c>
      <c r="L919">
        <v>2531</v>
      </c>
      <c r="M919" t="s">
        <v>1557</v>
      </c>
      <c r="N919" t="s">
        <v>1551</v>
      </c>
      <c r="O919">
        <v>0</v>
      </c>
      <c r="P919" t="s">
        <v>1552</v>
      </c>
      <c r="Q919">
        <v>19840901</v>
      </c>
      <c r="R919">
        <v>891018481</v>
      </c>
    </row>
    <row r="920" spans="1:18">
      <c r="A920" t="s">
        <v>1553</v>
      </c>
      <c r="B920" t="s">
        <v>1630</v>
      </c>
      <c r="C920">
        <v>201208</v>
      </c>
      <c r="D920">
        <v>0</v>
      </c>
      <c r="E920" t="s">
        <v>1555</v>
      </c>
      <c r="F920">
        <v>0</v>
      </c>
      <c r="G920">
        <v>0</v>
      </c>
      <c r="H920">
        <v>0</v>
      </c>
      <c r="I920">
        <v>43122010100</v>
      </c>
      <c r="J920">
        <v>12</v>
      </c>
      <c r="K920" t="s">
        <v>1561</v>
      </c>
      <c r="L920">
        <v>2531</v>
      </c>
      <c r="M920" t="s">
        <v>1557</v>
      </c>
      <c r="N920" t="s">
        <v>1551</v>
      </c>
      <c r="O920">
        <v>0</v>
      </c>
      <c r="P920" t="s">
        <v>1552</v>
      </c>
      <c r="Q920">
        <v>19841101</v>
      </c>
      <c r="R920">
        <v>891018481</v>
      </c>
    </row>
    <row r="921" spans="1:18">
      <c r="A921" t="s">
        <v>1572</v>
      </c>
      <c r="B921" t="s">
        <v>1631</v>
      </c>
      <c r="C921">
        <v>201208</v>
      </c>
      <c r="D921">
        <v>0</v>
      </c>
      <c r="E921" t="s">
        <v>1555</v>
      </c>
      <c r="F921">
        <v>0</v>
      </c>
      <c r="G921">
        <v>0</v>
      </c>
      <c r="H921">
        <v>0</v>
      </c>
      <c r="I921">
        <v>43122005801</v>
      </c>
      <c r="J921">
        <v>12</v>
      </c>
      <c r="K921" t="s">
        <v>1561</v>
      </c>
      <c r="L921">
        <v>3126</v>
      </c>
      <c r="M921" t="s">
        <v>1550</v>
      </c>
      <c r="N921" t="s">
        <v>1551</v>
      </c>
      <c r="O921">
        <v>0</v>
      </c>
      <c r="P921" t="s">
        <v>1552</v>
      </c>
      <c r="Q921">
        <v>19960901</v>
      </c>
      <c r="R921">
        <v>891018481</v>
      </c>
    </row>
    <row r="922" spans="1:18">
      <c r="A922" t="s">
        <v>1572</v>
      </c>
      <c r="B922" t="s">
        <v>1632</v>
      </c>
      <c r="C922">
        <v>201208</v>
      </c>
      <c r="D922">
        <v>0</v>
      </c>
      <c r="E922" t="s">
        <v>1555</v>
      </c>
      <c r="F922">
        <v>0</v>
      </c>
      <c r="G922">
        <v>0</v>
      </c>
      <c r="H922">
        <v>0</v>
      </c>
      <c r="I922">
        <v>43122005300</v>
      </c>
      <c r="J922">
        <v>12</v>
      </c>
      <c r="K922" t="s">
        <v>1561</v>
      </c>
      <c r="L922">
        <v>3126</v>
      </c>
      <c r="M922" t="s">
        <v>1550</v>
      </c>
      <c r="N922" t="s">
        <v>1551</v>
      </c>
      <c r="O922">
        <v>0</v>
      </c>
      <c r="P922" t="s">
        <v>1552</v>
      </c>
      <c r="Q922">
        <v>19811001</v>
      </c>
      <c r="R922">
        <v>891018481</v>
      </c>
    </row>
    <row r="923" spans="1:18">
      <c r="A923" t="s">
        <v>1572</v>
      </c>
      <c r="B923" t="s">
        <v>1633</v>
      </c>
      <c r="C923">
        <v>201208</v>
      </c>
      <c r="D923">
        <v>0</v>
      </c>
      <c r="E923" t="s">
        <v>1555</v>
      </c>
      <c r="F923">
        <v>0</v>
      </c>
      <c r="G923">
        <v>0</v>
      </c>
      <c r="H923">
        <v>0</v>
      </c>
      <c r="I923">
        <v>43122007200</v>
      </c>
      <c r="J923">
        <v>12</v>
      </c>
      <c r="K923" t="s">
        <v>1561</v>
      </c>
      <c r="L923">
        <v>3126</v>
      </c>
      <c r="M923" t="s">
        <v>1550</v>
      </c>
      <c r="N923" t="s">
        <v>1551</v>
      </c>
      <c r="O923">
        <v>0</v>
      </c>
      <c r="P923" t="s">
        <v>1552</v>
      </c>
      <c r="R923">
        <v>891018481</v>
      </c>
    </row>
    <row r="924" spans="1:18">
      <c r="A924" t="s">
        <v>1572</v>
      </c>
      <c r="B924" t="s">
        <v>1634</v>
      </c>
      <c r="C924">
        <v>201208</v>
      </c>
      <c r="D924">
        <v>0</v>
      </c>
      <c r="E924" t="s">
        <v>1555</v>
      </c>
      <c r="F924">
        <v>0</v>
      </c>
      <c r="G924">
        <v>0</v>
      </c>
      <c r="H924">
        <v>0</v>
      </c>
      <c r="I924">
        <v>43122016300</v>
      </c>
      <c r="J924">
        <v>12</v>
      </c>
      <c r="K924" t="s">
        <v>1561</v>
      </c>
      <c r="L924">
        <v>3126</v>
      </c>
      <c r="M924" t="s">
        <v>1550</v>
      </c>
      <c r="N924" t="s">
        <v>1551</v>
      </c>
      <c r="O924">
        <v>0</v>
      </c>
      <c r="P924" t="s">
        <v>1552</v>
      </c>
      <c r="Q924">
        <v>19960601</v>
      </c>
      <c r="R924">
        <v>891018481</v>
      </c>
    </row>
    <row r="925" spans="1:18">
      <c r="A925" t="s">
        <v>1546</v>
      </c>
      <c r="B925" t="s">
        <v>1635</v>
      </c>
      <c r="C925">
        <v>201208</v>
      </c>
      <c r="D925">
        <v>0</v>
      </c>
      <c r="E925" t="s">
        <v>1555</v>
      </c>
      <c r="F925">
        <v>0</v>
      </c>
      <c r="G925">
        <v>0</v>
      </c>
      <c r="H925">
        <v>0</v>
      </c>
      <c r="I925">
        <v>43122003600</v>
      </c>
      <c r="J925">
        <v>12</v>
      </c>
      <c r="K925" t="s">
        <v>1549</v>
      </c>
      <c r="L925">
        <v>3126</v>
      </c>
      <c r="M925" t="s">
        <v>1550</v>
      </c>
      <c r="N925" t="s">
        <v>1551</v>
      </c>
      <c r="O925">
        <v>0</v>
      </c>
      <c r="P925" t="s">
        <v>1574</v>
      </c>
      <c r="Q925">
        <v>19860501</v>
      </c>
      <c r="R925">
        <v>891018481</v>
      </c>
    </row>
    <row r="926" spans="1:18">
      <c r="A926" t="s">
        <v>1546</v>
      </c>
      <c r="B926" t="s">
        <v>1636</v>
      </c>
      <c r="C926">
        <v>201208</v>
      </c>
      <c r="D926">
        <v>0</v>
      </c>
      <c r="E926" t="s">
        <v>1555</v>
      </c>
      <c r="F926">
        <v>0</v>
      </c>
      <c r="G926">
        <v>0</v>
      </c>
      <c r="H926">
        <v>0</v>
      </c>
      <c r="I926">
        <v>43122005200</v>
      </c>
      <c r="J926">
        <v>12</v>
      </c>
      <c r="K926" t="s">
        <v>1561</v>
      </c>
      <c r="L926">
        <v>3126</v>
      </c>
      <c r="M926" t="s">
        <v>1550</v>
      </c>
      <c r="N926" t="s">
        <v>1551</v>
      </c>
      <c r="O926">
        <v>0</v>
      </c>
      <c r="P926" t="s">
        <v>1552</v>
      </c>
      <c r="Q926">
        <v>19820101</v>
      </c>
      <c r="R926">
        <v>891018481</v>
      </c>
    </row>
    <row r="927" spans="1:18">
      <c r="A927" t="s">
        <v>1546</v>
      </c>
      <c r="B927" t="s">
        <v>1637</v>
      </c>
      <c r="C927">
        <v>201208</v>
      </c>
      <c r="D927">
        <v>0</v>
      </c>
      <c r="E927" t="s">
        <v>1555</v>
      </c>
      <c r="F927">
        <v>0</v>
      </c>
      <c r="G927">
        <v>0</v>
      </c>
      <c r="H927">
        <v>0</v>
      </c>
      <c r="I927">
        <v>43122005700</v>
      </c>
      <c r="J927">
        <v>12</v>
      </c>
      <c r="K927" t="s">
        <v>1561</v>
      </c>
      <c r="L927">
        <v>3126</v>
      </c>
      <c r="M927" t="s">
        <v>1550</v>
      </c>
      <c r="N927" t="s">
        <v>1551</v>
      </c>
      <c r="O927">
        <v>0</v>
      </c>
      <c r="P927" t="s">
        <v>1574</v>
      </c>
      <c r="Q927">
        <v>19880201</v>
      </c>
      <c r="R927">
        <v>891018481</v>
      </c>
    </row>
    <row r="928" spans="1:18">
      <c r="A928" t="s">
        <v>1546</v>
      </c>
      <c r="B928" t="s">
        <v>1638</v>
      </c>
      <c r="C928">
        <v>201208</v>
      </c>
      <c r="D928">
        <v>0</v>
      </c>
      <c r="E928" t="s">
        <v>1555</v>
      </c>
      <c r="F928">
        <v>0</v>
      </c>
      <c r="G928">
        <v>0</v>
      </c>
      <c r="H928">
        <v>0</v>
      </c>
      <c r="I928">
        <v>43122005001</v>
      </c>
      <c r="J928">
        <v>12</v>
      </c>
      <c r="K928" t="s">
        <v>1561</v>
      </c>
      <c r="L928">
        <v>3126</v>
      </c>
      <c r="M928" t="s">
        <v>1550</v>
      </c>
      <c r="N928" t="s">
        <v>1551</v>
      </c>
      <c r="O928">
        <v>0</v>
      </c>
      <c r="P928" t="s">
        <v>1552</v>
      </c>
      <c r="Q928">
        <v>19970930</v>
      </c>
      <c r="R928">
        <v>891018481</v>
      </c>
    </row>
    <row r="929" spans="1:18">
      <c r="A929" t="s">
        <v>1546</v>
      </c>
      <c r="B929" t="s">
        <v>1594</v>
      </c>
      <c r="C929">
        <v>201208</v>
      </c>
      <c r="D929">
        <v>0</v>
      </c>
      <c r="E929" t="s">
        <v>1555</v>
      </c>
      <c r="F929">
        <v>0</v>
      </c>
      <c r="G929">
        <v>0</v>
      </c>
      <c r="H929">
        <v>0</v>
      </c>
      <c r="I929">
        <v>43122005400</v>
      </c>
      <c r="J929">
        <v>12</v>
      </c>
      <c r="K929" t="s">
        <v>1561</v>
      </c>
      <c r="L929">
        <v>3126</v>
      </c>
      <c r="M929" t="s">
        <v>1550</v>
      </c>
      <c r="N929" t="s">
        <v>1551</v>
      </c>
      <c r="O929">
        <v>0</v>
      </c>
      <c r="P929" t="s">
        <v>1574</v>
      </c>
      <c r="Q929">
        <v>19860801</v>
      </c>
      <c r="R929">
        <v>891018481</v>
      </c>
    </row>
    <row r="930" spans="1:18">
      <c r="A930" t="s">
        <v>1546</v>
      </c>
      <c r="B930" t="s">
        <v>1639</v>
      </c>
      <c r="C930">
        <v>201208</v>
      </c>
      <c r="D930">
        <v>0</v>
      </c>
      <c r="E930" t="s">
        <v>1555</v>
      </c>
      <c r="F930">
        <v>0</v>
      </c>
      <c r="G930">
        <v>0</v>
      </c>
      <c r="H930">
        <v>0</v>
      </c>
      <c r="I930">
        <v>43122007900</v>
      </c>
      <c r="J930">
        <v>12</v>
      </c>
      <c r="K930" t="s">
        <v>1549</v>
      </c>
      <c r="L930">
        <v>3126</v>
      </c>
      <c r="M930" t="s">
        <v>1550</v>
      </c>
      <c r="N930" t="s">
        <v>1551</v>
      </c>
      <c r="O930">
        <v>0</v>
      </c>
      <c r="P930" t="s">
        <v>1552</v>
      </c>
      <c r="Q930">
        <v>19830501</v>
      </c>
      <c r="R930">
        <v>891018481</v>
      </c>
    </row>
    <row r="931" spans="1:18">
      <c r="A931" t="s">
        <v>1546</v>
      </c>
      <c r="B931" t="s">
        <v>1640</v>
      </c>
      <c r="C931">
        <v>201208</v>
      </c>
      <c r="D931">
        <v>0</v>
      </c>
      <c r="E931" t="s">
        <v>1555</v>
      </c>
      <c r="F931">
        <v>0</v>
      </c>
      <c r="G931">
        <v>0</v>
      </c>
      <c r="H931">
        <v>0</v>
      </c>
      <c r="I931">
        <v>43122008100</v>
      </c>
      <c r="J931">
        <v>12</v>
      </c>
      <c r="K931" t="s">
        <v>1561</v>
      </c>
      <c r="L931">
        <v>3126</v>
      </c>
      <c r="M931" t="s">
        <v>1550</v>
      </c>
      <c r="N931" t="s">
        <v>1551</v>
      </c>
      <c r="O931">
        <v>0</v>
      </c>
      <c r="P931" t="s">
        <v>1574</v>
      </c>
      <c r="Q931">
        <v>19860701</v>
      </c>
      <c r="R931">
        <v>891018481</v>
      </c>
    </row>
    <row r="932" spans="1:18">
      <c r="A932" t="s">
        <v>1546</v>
      </c>
      <c r="B932" t="s">
        <v>1608</v>
      </c>
      <c r="C932">
        <v>201208</v>
      </c>
      <c r="D932">
        <v>0</v>
      </c>
      <c r="E932" t="s">
        <v>1555</v>
      </c>
      <c r="F932">
        <v>0</v>
      </c>
      <c r="G932">
        <v>0</v>
      </c>
      <c r="H932">
        <v>0</v>
      </c>
      <c r="I932">
        <v>43122013700</v>
      </c>
      <c r="J932">
        <v>12</v>
      </c>
      <c r="K932" t="s">
        <v>1549</v>
      </c>
      <c r="L932">
        <v>3126</v>
      </c>
      <c r="M932" t="s">
        <v>1550</v>
      </c>
      <c r="N932" t="s">
        <v>1551</v>
      </c>
      <c r="O932">
        <v>0</v>
      </c>
      <c r="P932" t="s">
        <v>1574</v>
      </c>
      <c r="Q932">
        <v>19910501</v>
      </c>
      <c r="R932">
        <v>891018481</v>
      </c>
    </row>
    <row r="933" spans="1:18">
      <c r="A933" t="s">
        <v>1546</v>
      </c>
      <c r="B933" t="s">
        <v>1629</v>
      </c>
      <c r="C933">
        <v>201208</v>
      </c>
      <c r="D933">
        <v>0</v>
      </c>
      <c r="E933" t="s">
        <v>1555</v>
      </c>
      <c r="F933">
        <v>0</v>
      </c>
      <c r="G933">
        <v>0</v>
      </c>
      <c r="H933">
        <v>0</v>
      </c>
      <c r="I933">
        <v>43122015200</v>
      </c>
      <c r="J933">
        <v>12</v>
      </c>
      <c r="K933" t="s">
        <v>1549</v>
      </c>
      <c r="L933">
        <v>3126</v>
      </c>
      <c r="M933" t="s">
        <v>1550</v>
      </c>
      <c r="N933" t="s">
        <v>1551</v>
      </c>
      <c r="O933">
        <v>0</v>
      </c>
      <c r="P933" t="s">
        <v>1552</v>
      </c>
      <c r="Q933">
        <v>19870401</v>
      </c>
      <c r="R933">
        <v>891018481</v>
      </c>
    </row>
    <row r="934" spans="1:18">
      <c r="A934" t="s">
        <v>1546</v>
      </c>
      <c r="B934" t="s">
        <v>1641</v>
      </c>
      <c r="C934">
        <v>201208</v>
      </c>
      <c r="D934">
        <v>0</v>
      </c>
      <c r="E934" t="s">
        <v>1555</v>
      </c>
      <c r="F934">
        <v>0</v>
      </c>
      <c r="G934">
        <v>0</v>
      </c>
      <c r="H934">
        <v>0</v>
      </c>
      <c r="I934">
        <v>43122015800</v>
      </c>
      <c r="J934">
        <v>12</v>
      </c>
      <c r="K934" t="s">
        <v>1642</v>
      </c>
      <c r="L934">
        <v>3126</v>
      </c>
      <c r="M934" t="s">
        <v>1550</v>
      </c>
      <c r="N934" t="s">
        <v>1551</v>
      </c>
      <c r="O934">
        <v>0</v>
      </c>
      <c r="P934" t="s">
        <v>1552</v>
      </c>
      <c r="Q934">
        <v>19930601</v>
      </c>
      <c r="R934">
        <v>891018481</v>
      </c>
    </row>
    <row r="935" spans="1:18">
      <c r="A935" t="s">
        <v>1546</v>
      </c>
      <c r="B935" t="s">
        <v>1643</v>
      </c>
      <c r="C935">
        <v>201208</v>
      </c>
      <c r="D935">
        <v>0</v>
      </c>
      <c r="E935" t="s">
        <v>1555</v>
      </c>
      <c r="F935">
        <v>0</v>
      </c>
      <c r="G935">
        <v>0</v>
      </c>
      <c r="H935">
        <v>0</v>
      </c>
      <c r="I935">
        <v>43122015900</v>
      </c>
      <c r="J935">
        <v>12</v>
      </c>
      <c r="K935" t="s">
        <v>1549</v>
      </c>
      <c r="L935">
        <v>3126</v>
      </c>
      <c r="M935" t="s">
        <v>1550</v>
      </c>
      <c r="N935" t="s">
        <v>1551</v>
      </c>
      <c r="O935">
        <v>0</v>
      </c>
      <c r="P935" t="s">
        <v>1552</v>
      </c>
      <c r="Q935">
        <v>19930601</v>
      </c>
      <c r="R935">
        <v>891018481</v>
      </c>
    </row>
    <row r="936" spans="1:18">
      <c r="A936" t="s">
        <v>1546</v>
      </c>
      <c r="B936" t="s">
        <v>1644</v>
      </c>
      <c r="C936">
        <v>201208</v>
      </c>
      <c r="D936">
        <v>0</v>
      </c>
      <c r="E936" t="s">
        <v>1555</v>
      </c>
      <c r="F936">
        <v>0</v>
      </c>
      <c r="G936">
        <v>0</v>
      </c>
      <c r="H936">
        <v>0</v>
      </c>
      <c r="I936">
        <v>43122016100</v>
      </c>
      <c r="J936">
        <v>12</v>
      </c>
      <c r="K936" t="s">
        <v>1549</v>
      </c>
      <c r="L936">
        <v>3126</v>
      </c>
      <c r="M936" t="s">
        <v>1550</v>
      </c>
      <c r="N936" t="s">
        <v>1551</v>
      </c>
      <c r="O936">
        <v>0</v>
      </c>
      <c r="P936" t="s">
        <v>1552</v>
      </c>
      <c r="Q936">
        <v>19940601</v>
      </c>
      <c r="R936">
        <v>891018481</v>
      </c>
    </row>
    <row r="937" spans="1:18">
      <c r="A937" t="s">
        <v>1553</v>
      </c>
      <c r="B937" t="s">
        <v>1559</v>
      </c>
      <c r="C937">
        <v>201209</v>
      </c>
      <c r="D937">
        <v>0</v>
      </c>
      <c r="E937" t="s">
        <v>1555</v>
      </c>
      <c r="F937">
        <v>0</v>
      </c>
      <c r="G937">
        <v>0</v>
      </c>
      <c r="H937">
        <v>0</v>
      </c>
      <c r="I937">
        <v>43122009000</v>
      </c>
      <c r="J937">
        <v>12</v>
      </c>
      <c r="K937" t="s">
        <v>1556</v>
      </c>
      <c r="L937">
        <v>2531</v>
      </c>
      <c r="M937" t="s">
        <v>1557</v>
      </c>
      <c r="N937" t="s">
        <v>1551</v>
      </c>
      <c r="O937">
        <v>0</v>
      </c>
      <c r="P937" t="s">
        <v>1552</v>
      </c>
      <c r="Q937">
        <v>19840301</v>
      </c>
      <c r="R937">
        <v>891018481</v>
      </c>
    </row>
    <row r="938" spans="1:18">
      <c r="A938" t="s">
        <v>1553</v>
      </c>
      <c r="B938" t="s">
        <v>1563</v>
      </c>
      <c r="C938">
        <v>201209</v>
      </c>
      <c r="D938">
        <v>0</v>
      </c>
      <c r="E938" t="s">
        <v>1555</v>
      </c>
      <c r="F938">
        <v>0</v>
      </c>
      <c r="G938">
        <v>0</v>
      </c>
      <c r="H938">
        <v>0</v>
      </c>
      <c r="I938">
        <v>43122009700</v>
      </c>
      <c r="J938">
        <v>12</v>
      </c>
      <c r="K938" t="s">
        <v>1561</v>
      </c>
      <c r="L938">
        <v>2531</v>
      </c>
      <c r="M938" t="s">
        <v>1557</v>
      </c>
      <c r="N938" t="s">
        <v>1551</v>
      </c>
      <c r="O938">
        <v>0</v>
      </c>
      <c r="P938" t="s">
        <v>1552</v>
      </c>
      <c r="Q938">
        <v>19840901</v>
      </c>
      <c r="R938">
        <v>891018481</v>
      </c>
    </row>
    <row r="939" spans="1:18">
      <c r="A939" t="s">
        <v>1553</v>
      </c>
      <c r="B939" t="s">
        <v>1630</v>
      </c>
      <c r="C939">
        <v>201209</v>
      </c>
      <c r="D939">
        <v>0</v>
      </c>
      <c r="E939" t="s">
        <v>1555</v>
      </c>
      <c r="F939">
        <v>0</v>
      </c>
      <c r="G939">
        <v>0</v>
      </c>
      <c r="H939">
        <v>0</v>
      </c>
      <c r="I939">
        <v>43122010100</v>
      </c>
      <c r="J939">
        <v>12</v>
      </c>
      <c r="K939" t="s">
        <v>1561</v>
      </c>
      <c r="L939">
        <v>2531</v>
      </c>
      <c r="M939" t="s">
        <v>1557</v>
      </c>
      <c r="N939" t="s">
        <v>1551</v>
      </c>
      <c r="O939">
        <v>0</v>
      </c>
      <c r="P939" t="s">
        <v>1552</v>
      </c>
      <c r="Q939">
        <v>19841101</v>
      </c>
      <c r="R939">
        <v>891018481</v>
      </c>
    </row>
    <row r="940" spans="1:18">
      <c r="A940" t="s">
        <v>1572</v>
      </c>
      <c r="B940" t="s">
        <v>1631</v>
      </c>
      <c r="C940">
        <v>201209</v>
      </c>
      <c r="D940">
        <v>0</v>
      </c>
      <c r="E940" t="s">
        <v>1555</v>
      </c>
      <c r="F940">
        <v>0</v>
      </c>
      <c r="G940">
        <v>0</v>
      </c>
      <c r="H940">
        <v>0</v>
      </c>
      <c r="I940">
        <v>43122005801</v>
      </c>
      <c r="J940">
        <v>12</v>
      </c>
      <c r="K940" t="s">
        <v>1561</v>
      </c>
      <c r="L940">
        <v>3126</v>
      </c>
      <c r="M940" t="s">
        <v>1550</v>
      </c>
      <c r="N940" t="s">
        <v>1551</v>
      </c>
      <c r="O940">
        <v>0</v>
      </c>
      <c r="P940" t="s">
        <v>1552</v>
      </c>
      <c r="Q940">
        <v>19960901</v>
      </c>
      <c r="R940">
        <v>891018481</v>
      </c>
    </row>
    <row r="941" spans="1:18">
      <c r="A941" t="s">
        <v>1572</v>
      </c>
      <c r="B941" t="s">
        <v>1632</v>
      </c>
      <c r="C941">
        <v>201209</v>
      </c>
      <c r="D941">
        <v>0</v>
      </c>
      <c r="E941" t="s">
        <v>1555</v>
      </c>
      <c r="F941">
        <v>0</v>
      </c>
      <c r="G941">
        <v>0</v>
      </c>
      <c r="H941">
        <v>0</v>
      </c>
      <c r="I941">
        <v>43122005300</v>
      </c>
      <c r="J941">
        <v>12</v>
      </c>
      <c r="K941" t="s">
        <v>1561</v>
      </c>
      <c r="L941">
        <v>3126</v>
      </c>
      <c r="M941" t="s">
        <v>1550</v>
      </c>
      <c r="N941" t="s">
        <v>1551</v>
      </c>
      <c r="O941">
        <v>0</v>
      </c>
      <c r="P941" t="s">
        <v>1552</v>
      </c>
      <c r="Q941">
        <v>19811001</v>
      </c>
      <c r="R941">
        <v>891018481</v>
      </c>
    </row>
    <row r="942" spans="1:18">
      <c r="A942" t="s">
        <v>1572</v>
      </c>
      <c r="B942" t="s">
        <v>1633</v>
      </c>
      <c r="C942">
        <v>201209</v>
      </c>
      <c r="D942">
        <v>0</v>
      </c>
      <c r="E942" t="s">
        <v>1555</v>
      </c>
      <c r="F942">
        <v>0</v>
      </c>
      <c r="G942">
        <v>0</v>
      </c>
      <c r="H942">
        <v>0</v>
      </c>
      <c r="I942">
        <v>43122007200</v>
      </c>
      <c r="J942">
        <v>12</v>
      </c>
      <c r="K942" t="s">
        <v>1561</v>
      </c>
      <c r="L942">
        <v>3126</v>
      </c>
      <c r="M942" t="s">
        <v>1550</v>
      </c>
      <c r="N942" t="s">
        <v>1551</v>
      </c>
      <c r="O942">
        <v>0</v>
      </c>
      <c r="P942" t="s">
        <v>1552</v>
      </c>
      <c r="R942">
        <v>891018481</v>
      </c>
    </row>
    <row r="943" spans="1:18">
      <c r="A943" t="s">
        <v>1572</v>
      </c>
      <c r="B943" t="s">
        <v>1634</v>
      </c>
      <c r="C943">
        <v>201209</v>
      </c>
      <c r="D943">
        <v>0</v>
      </c>
      <c r="E943" t="s">
        <v>1555</v>
      </c>
      <c r="F943">
        <v>0</v>
      </c>
      <c r="G943">
        <v>0</v>
      </c>
      <c r="H943">
        <v>0</v>
      </c>
      <c r="I943">
        <v>43122016300</v>
      </c>
      <c r="J943">
        <v>12</v>
      </c>
      <c r="K943" t="s">
        <v>1561</v>
      </c>
      <c r="L943">
        <v>3126</v>
      </c>
      <c r="M943" t="s">
        <v>1550</v>
      </c>
      <c r="N943" t="s">
        <v>1551</v>
      </c>
      <c r="O943">
        <v>0</v>
      </c>
      <c r="P943" t="s">
        <v>1552</v>
      </c>
      <c r="Q943">
        <v>19960601</v>
      </c>
      <c r="R943">
        <v>891018481</v>
      </c>
    </row>
    <row r="944" spans="1:18">
      <c r="A944" t="s">
        <v>1546</v>
      </c>
      <c r="B944" t="s">
        <v>1635</v>
      </c>
      <c r="C944">
        <v>201209</v>
      </c>
      <c r="D944">
        <v>0</v>
      </c>
      <c r="E944" t="s">
        <v>1555</v>
      </c>
      <c r="F944">
        <v>0</v>
      </c>
      <c r="G944">
        <v>0</v>
      </c>
      <c r="H944">
        <v>0</v>
      </c>
      <c r="I944">
        <v>43122003600</v>
      </c>
      <c r="J944">
        <v>12</v>
      </c>
      <c r="K944" t="s">
        <v>1549</v>
      </c>
      <c r="L944">
        <v>3126</v>
      </c>
      <c r="M944" t="s">
        <v>1550</v>
      </c>
      <c r="N944" t="s">
        <v>1551</v>
      </c>
      <c r="O944">
        <v>0</v>
      </c>
      <c r="P944" t="s">
        <v>1574</v>
      </c>
      <c r="Q944">
        <v>19860501</v>
      </c>
      <c r="R944">
        <v>891018481</v>
      </c>
    </row>
    <row r="945" spans="1:18">
      <c r="A945" t="s">
        <v>1546</v>
      </c>
      <c r="B945" t="s">
        <v>1636</v>
      </c>
      <c r="C945">
        <v>201209</v>
      </c>
      <c r="D945">
        <v>0</v>
      </c>
      <c r="E945" t="s">
        <v>1555</v>
      </c>
      <c r="F945">
        <v>0</v>
      </c>
      <c r="G945">
        <v>0</v>
      </c>
      <c r="H945">
        <v>0</v>
      </c>
      <c r="I945">
        <v>43122005200</v>
      </c>
      <c r="J945">
        <v>12</v>
      </c>
      <c r="K945" t="s">
        <v>1561</v>
      </c>
      <c r="L945">
        <v>3126</v>
      </c>
      <c r="M945" t="s">
        <v>1550</v>
      </c>
      <c r="N945" t="s">
        <v>1551</v>
      </c>
      <c r="O945">
        <v>0</v>
      </c>
      <c r="P945" t="s">
        <v>1552</v>
      </c>
      <c r="Q945">
        <v>19820101</v>
      </c>
      <c r="R945">
        <v>891018481</v>
      </c>
    </row>
    <row r="946" spans="1:18">
      <c r="A946" t="s">
        <v>1546</v>
      </c>
      <c r="B946" t="s">
        <v>1637</v>
      </c>
      <c r="C946">
        <v>201209</v>
      </c>
      <c r="D946">
        <v>0</v>
      </c>
      <c r="E946" t="s">
        <v>1555</v>
      </c>
      <c r="F946">
        <v>0</v>
      </c>
      <c r="G946">
        <v>0</v>
      </c>
      <c r="H946">
        <v>0</v>
      </c>
      <c r="I946">
        <v>43122005700</v>
      </c>
      <c r="J946">
        <v>12</v>
      </c>
      <c r="K946" t="s">
        <v>1561</v>
      </c>
      <c r="L946">
        <v>3126</v>
      </c>
      <c r="M946" t="s">
        <v>1550</v>
      </c>
      <c r="N946" t="s">
        <v>1551</v>
      </c>
      <c r="O946">
        <v>0</v>
      </c>
      <c r="P946" t="s">
        <v>1574</v>
      </c>
      <c r="Q946">
        <v>19880201</v>
      </c>
      <c r="R946">
        <v>891018481</v>
      </c>
    </row>
    <row r="947" spans="1:18">
      <c r="A947" t="s">
        <v>1546</v>
      </c>
      <c r="B947" t="s">
        <v>1638</v>
      </c>
      <c r="C947">
        <v>201209</v>
      </c>
      <c r="D947">
        <v>0</v>
      </c>
      <c r="E947" t="s">
        <v>1555</v>
      </c>
      <c r="F947">
        <v>0</v>
      </c>
      <c r="G947">
        <v>0</v>
      </c>
      <c r="H947">
        <v>0</v>
      </c>
      <c r="I947">
        <v>43122005001</v>
      </c>
      <c r="J947">
        <v>12</v>
      </c>
      <c r="K947" t="s">
        <v>1561</v>
      </c>
      <c r="L947">
        <v>3126</v>
      </c>
      <c r="M947" t="s">
        <v>1550</v>
      </c>
      <c r="N947" t="s">
        <v>1551</v>
      </c>
      <c r="O947">
        <v>0</v>
      </c>
      <c r="P947" t="s">
        <v>1552</v>
      </c>
      <c r="Q947">
        <v>19970930</v>
      </c>
      <c r="R947">
        <v>891018481</v>
      </c>
    </row>
    <row r="948" spans="1:18">
      <c r="A948" t="s">
        <v>1546</v>
      </c>
      <c r="B948" t="s">
        <v>1594</v>
      </c>
      <c r="C948">
        <v>201209</v>
      </c>
      <c r="D948">
        <v>0</v>
      </c>
      <c r="E948" t="s">
        <v>1555</v>
      </c>
      <c r="F948">
        <v>0</v>
      </c>
      <c r="G948">
        <v>0</v>
      </c>
      <c r="H948">
        <v>0</v>
      </c>
      <c r="I948">
        <v>43122005400</v>
      </c>
      <c r="J948">
        <v>12</v>
      </c>
      <c r="K948" t="s">
        <v>1561</v>
      </c>
      <c r="L948">
        <v>3126</v>
      </c>
      <c r="M948" t="s">
        <v>1550</v>
      </c>
      <c r="N948" t="s">
        <v>1551</v>
      </c>
      <c r="O948">
        <v>0</v>
      </c>
      <c r="P948" t="s">
        <v>1574</v>
      </c>
      <c r="Q948">
        <v>19860801</v>
      </c>
      <c r="R948">
        <v>891018481</v>
      </c>
    </row>
    <row r="949" spans="1:18">
      <c r="A949" t="s">
        <v>1546</v>
      </c>
      <c r="B949" t="s">
        <v>1639</v>
      </c>
      <c r="C949">
        <v>201209</v>
      </c>
      <c r="D949">
        <v>0</v>
      </c>
      <c r="E949" t="s">
        <v>1555</v>
      </c>
      <c r="F949">
        <v>0</v>
      </c>
      <c r="G949">
        <v>0</v>
      </c>
      <c r="H949">
        <v>0</v>
      </c>
      <c r="I949">
        <v>43122007900</v>
      </c>
      <c r="J949">
        <v>12</v>
      </c>
      <c r="K949" t="s">
        <v>1549</v>
      </c>
      <c r="L949">
        <v>3126</v>
      </c>
      <c r="M949" t="s">
        <v>1550</v>
      </c>
      <c r="N949" t="s">
        <v>1551</v>
      </c>
      <c r="O949">
        <v>0</v>
      </c>
      <c r="P949" t="s">
        <v>1552</v>
      </c>
      <c r="Q949">
        <v>19830501</v>
      </c>
      <c r="R949">
        <v>891018481</v>
      </c>
    </row>
    <row r="950" spans="1:18">
      <c r="A950" t="s">
        <v>1546</v>
      </c>
      <c r="B950" t="s">
        <v>1640</v>
      </c>
      <c r="C950">
        <v>201209</v>
      </c>
      <c r="D950">
        <v>0</v>
      </c>
      <c r="E950" t="s">
        <v>1555</v>
      </c>
      <c r="F950">
        <v>0</v>
      </c>
      <c r="G950">
        <v>0</v>
      </c>
      <c r="H950">
        <v>0</v>
      </c>
      <c r="I950">
        <v>43122008100</v>
      </c>
      <c r="J950">
        <v>12</v>
      </c>
      <c r="K950" t="s">
        <v>1561</v>
      </c>
      <c r="L950">
        <v>3126</v>
      </c>
      <c r="M950" t="s">
        <v>1550</v>
      </c>
      <c r="N950" t="s">
        <v>1551</v>
      </c>
      <c r="O950">
        <v>0</v>
      </c>
      <c r="P950" t="s">
        <v>1574</v>
      </c>
      <c r="Q950">
        <v>19860701</v>
      </c>
      <c r="R950">
        <v>891018481</v>
      </c>
    </row>
    <row r="951" spans="1:18">
      <c r="A951" t="s">
        <v>1546</v>
      </c>
      <c r="B951" t="s">
        <v>1608</v>
      </c>
      <c r="C951">
        <v>201209</v>
      </c>
      <c r="D951">
        <v>0</v>
      </c>
      <c r="E951" t="s">
        <v>1555</v>
      </c>
      <c r="F951">
        <v>0</v>
      </c>
      <c r="G951">
        <v>0</v>
      </c>
      <c r="H951">
        <v>0</v>
      </c>
      <c r="I951">
        <v>43122013700</v>
      </c>
      <c r="J951">
        <v>12</v>
      </c>
      <c r="K951" t="s">
        <v>1549</v>
      </c>
      <c r="L951">
        <v>3126</v>
      </c>
      <c r="M951" t="s">
        <v>1550</v>
      </c>
      <c r="N951" t="s">
        <v>1551</v>
      </c>
      <c r="O951">
        <v>0</v>
      </c>
      <c r="P951" t="s">
        <v>1574</v>
      </c>
      <c r="Q951">
        <v>19910501</v>
      </c>
      <c r="R951">
        <v>891018481</v>
      </c>
    </row>
    <row r="952" spans="1:18">
      <c r="A952" t="s">
        <v>1546</v>
      </c>
      <c r="B952" t="s">
        <v>1629</v>
      </c>
      <c r="C952">
        <v>201209</v>
      </c>
      <c r="D952">
        <v>0</v>
      </c>
      <c r="E952" t="s">
        <v>1555</v>
      </c>
      <c r="F952">
        <v>0</v>
      </c>
      <c r="G952">
        <v>0</v>
      </c>
      <c r="H952">
        <v>0</v>
      </c>
      <c r="I952">
        <v>43122015200</v>
      </c>
      <c r="J952">
        <v>12</v>
      </c>
      <c r="K952" t="s">
        <v>1549</v>
      </c>
      <c r="L952">
        <v>3126</v>
      </c>
      <c r="M952" t="s">
        <v>1550</v>
      </c>
      <c r="N952" t="s">
        <v>1551</v>
      </c>
      <c r="O952">
        <v>0</v>
      </c>
      <c r="P952" t="s">
        <v>1552</v>
      </c>
      <c r="Q952">
        <v>19870401</v>
      </c>
      <c r="R952">
        <v>891018481</v>
      </c>
    </row>
    <row r="953" spans="1:18">
      <c r="A953" t="s">
        <v>1546</v>
      </c>
      <c r="B953" t="s">
        <v>1641</v>
      </c>
      <c r="C953">
        <v>201209</v>
      </c>
      <c r="D953">
        <v>0</v>
      </c>
      <c r="E953" t="s">
        <v>1555</v>
      </c>
      <c r="F953">
        <v>0</v>
      </c>
      <c r="G953">
        <v>0</v>
      </c>
      <c r="H953">
        <v>0</v>
      </c>
      <c r="I953">
        <v>43122015800</v>
      </c>
      <c r="J953">
        <v>12</v>
      </c>
      <c r="K953" t="s">
        <v>1642</v>
      </c>
      <c r="L953">
        <v>3126</v>
      </c>
      <c r="M953" t="s">
        <v>1550</v>
      </c>
      <c r="N953" t="s">
        <v>1551</v>
      </c>
      <c r="O953">
        <v>0</v>
      </c>
      <c r="P953" t="s">
        <v>1552</v>
      </c>
      <c r="Q953">
        <v>19930601</v>
      </c>
      <c r="R953">
        <v>891018481</v>
      </c>
    </row>
    <row r="954" spans="1:18">
      <c r="A954" t="s">
        <v>1546</v>
      </c>
      <c r="B954" t="s">
        <v>1643</v>
      </c>
      <c r="C954">
        <v>201209</v>
      </c>
      <c r="D954">
        <v>0</v>
      </c>
      <c r="E954" t="s">
        <v>1555</v>
      </c>
      <c r="F954">
        <v>0</v>
      </c>
      <c r="G954">
        <v>0</v>
      </c>
      <c r="H954">
        <v>0</v>
      </c>
      <c r="I954">
        <v>43122015900</v>
      </c>
      <c r="J954">
        <v>12</v>
      </c>
      <c r="K954" t="s">
        <v>1549</v>
      </c>
      <c r="L954">
        <v>3126</v>
      </c>
      <c r="M954" t="s">
        <v>1550</v>
      </c>
      <c r="N954" t="s">
        <v>1551</v>
      </c>
      <c r="O954">
        <v>0</v>
      </c>
      <c r="P954" t="s">
        <v>1552</v>
      </c>
      <c r="Q954">
        <v>19930601</v>
      </c>
      <c r="R954">
        <v>891018481</v>
      </c>
    </row>
    <row r="955" spans="1:18">
      <c r="A955" t="s">
        <v>1546</v>
      </c>
      <c r="B955" t="s">
        <v>1644</v>
      </c>
      <c r="C955">
        <v>201209</v>
      </c>
      <c r="D955">
        <v>0</v>
      </c>
      <c r="E955" t="s">
        <v>1555</v>
      </c>
      <c r="F955">
        <v>0</v>
      </c>
      <c r="G955">
        <v>0</v>
      </c>
      <c r="H955">
        <v>0</v>
      </c>
      <c r="I955">
        <v>43122016100</v>
      </c>
      <c r="J955">
        <v>12</v>
      </c>
      <c r="K955" t="s">
        <v>1549</v>
      </c>
      <c r="L955">
        <v>3126</v>
      </c>
      <c r="M955" t="s">
        <v>1550</v>
      </c>
      <c r="N955" t="s">
        <v>1551</v>
      </c>
      <c r="O955">
        <v>0</v>
      </c>
      <c r="P955" t="s">
        <v>1552</v>
      </c>
      <c r="Q955">
        <v>19940601</v>
      </c>
      <c r="R955">
        <v>891018481</v>
      </c>
    </row>
    <row r="956" spans="1:18">
      <c r="A956" t="s">
        <v>1553</v>
      </c>
      <c r="B956" t="s">
        <v>1630</v>
      </c>
      <c r="C956">
        <v>201210</v>
      </c>
      <c r="D956">
        <v>0</v>
      </c>
      <c r="E956" t="s">
        <v>1555</v>
      </c>
      <c r="F956">
        <v>0</v>
      </c>
      <c r="G956">
        <v>0</v>
      </c>
      <c r="H956">
        <v>0</v>
      </c>
      <c r="I956">
        <v>43122010100</v>
      </c>
      <c r="J956">
        <v>12</v>
      </c>
      <c r="K956" t="s">
        <v>1561</v>
      </c>
      <c r="L956">
        <v>2531</v>
      </c>
      <c r="M956" t="s">
        <v>1557</v>
      </c>
      <c r="N956" t="s">
        <v>1551</v>
      </c>
      <c r="O956">
        <v>0</v>
      </c>
      <c r="P956" t="s">
        <v>1552</v>
      </c>
      <c r="Q956">
        <v>19841101</v>
      </c>
      <c r="R956">
        <v>891018481</v>
      </c>
    </row>
    <row r="957" spans="1:18">
      <c r="A957" t="s">
        <v>1572</v>
      </c>
      <c r="B957" t="s">
        <v>1631</v>
      </c>
      <c r="C957">
        <v>201210</v>
      </c>
      <c r="D957">
        <v>0</v>
      </c>
      <c r="E957" t="s">
        <v>1555</v>
      </c>
      <c r="F957">
        <v>0</v>
      </c>
      <c r="G957">
        <v>0</v>
      </c>
      <c r="H957">
        <v>0</v>
      </c>
      <c r="I957">
        <v>43122005801</v>
      </c>
      <c r="J957">
        <v>12</v>
      </c>
      <c r="K957" t="s">
        <v>1561</v>
      </c>
      <c r="L957">
        <v>3126</v>
      </c>
      <c r="M957" t="s">
        <v>1550</v>
      </c>
      <c r="N957" t="s">
        <v>1551</v>
      </c>
      <c r="O957">
        <v>0</v>
      </c>
      <c r="P957" t="s">
        <v>1552</v>
      </c>
      <c r="Q957">
        <v>19960901</v>
      </c>
      <c r="R957">
        <v>891018481</v>
      </c>
    </row>
    <row r="958" spans="1:18">
      <c r="A958" t="s">
        <v>1572</v>
      </c>
      <c r="B958" t="s">
        <v>1580</v>
      </c>
      <c r="C958">
        <v>201210</v>
      </c>
      <c r="D958">
        <v>0</v>
      </c>
      <c r="E958" t="s">
        <v>1555</v>
      </c>
      <c r="F958">
        <v>0</v>
      </c>
      <c r="G958">
        <v>0</v>
      </c>
      <c r="H958">
        <v>0</v>
      </c>
      <c r="I958">
        <v>43122006002</v>
      </c>
      <c r="J958">
        <v>12</v>
      </c>
      <c r="K958" t="s">
        <v>1561</v>
      </c>
      <c r="L958">
        <v>3126</v>
      </c>
      <c r="M958" t="s">
        <v>1550</v>
      </c>
      <c r="N958" t="s">
        <v>1551</v>
      </c>
      <c r="O958">
        <v>0</v>
      </c>
      <c r="P958" t="s">
        <v>1552</v>
      </c>
      <c r="Q958">
        <v>19820901</v>
      </c>
      <c r="R958">
        <v>891018481</v>
      </c>
    </row>
    <row r="959" spans="1:18">
      <c r="A959" t="s">
        <v>1572</v>
      </c>
      <c r="B959" t="s">
        <v>1632</v>
      </c>
      <c r="C959">
        <v>201210</v>
      </c>
      <c r="D959">
        <v>0</v>
      </c>
      <c r="E959" t="s">
        <v>1555</v>
      </c>
      <c r="F959">
        <v>0</v>
      </c>
      <c r="G959">
        <v>0</v>
      </c>
      <c r="H959">
        <v>0</v>
      </c>
      <c r="I959">
        <v>43122005300</v>
      </c>
      <c r="J959">
        <v>12</v>
      </c>
      <c r="K959" t="s">
        <v>1561</v>
      </c>
      <c r="L959">
        <v>3126</v>
      </c>
      <c r="M959" t="s">
        <v>1550</v>
      </c>
      <c r="N959" t="s">
        <v>1551</v>
      </c>
      <c r="O959">
        <v>0</v>
      </c>
      <c r="P959" t="s">
        <v>1552</v>
      </c>
      <c r="Q959">
        <v>19811001</v>
      </c>
      <c r="R959">
        <v>891018481</v>
      </c>
    </row>
    <row r="960" spans="1:18">
      <c r="A960" t="s">
        <v>1572</v>
      </c>
      <c r="B960" t="s">
        <v>1633</v>
      </c>
      <c r="C960">
        <v>201210</v>
      </c>
      <c r="D960">
        <v>0</v>
      </c>
      <c r="E960" t="s">
        <v>1555</v>
      </c>
      <c r="F960">
        <v>0</v>
      </c>
      <c r="G960">
        <v>0</v>
      </c>
      <c r="H960">
        <v>0</v>
      </c>
      <c r="I960">
        <v>43122007200</v>
      </c>
      <c r="J960">
        <v>12</v>
      </c>
      <c r="K960" t="s">
        <v>1561</v>
      </c>
      <c r="L960">
        <v>3126</v>
      </c>
      <c r="M960" t="s">
        <v>1550</v>
      </c>
      <c r="N960" t="s">
        <v>1551</v>
      </c>
      <c r="O960">
        <v>0</v>
      </c>
      <c r="P960" t="s">
        <v>1552</v>
      </c>
      <c r="R960">
        <v>891018481</v>
      </c>
    </row>
    <row r="961" spans="1:18">
      <c r="A961" t="s">
        <v>1572</v>
      </c>
      <c r="B961" t="s">
        <v>1634</v>
      </c>
      <c r="C961">
        <v>201210</v>
      </c>
      <c r="D961">
        <v>0</v>
      </c>
      <c r="E961" t="s">
        <v>1555</v>
      </c>
      <c r="F961">
        <v>0</v>
      </c>
      <c r="G961">
        <v>0</v>
      </c>
      <c r="H961">
        <v>0</v>
      </c>
      <c r="I961">
        <v>43122016300</v>
      </c>
      <c r="J961">
        <v>12</v>
      </c>
      <c r="K961" t="s">
        <v>1561</v>
      </c>
      <c r="L961">
        <v>3126</v>
      </c>
      <c r="M961" t="s">
        <v>1550</v>
      </c>
      <c r="N961" t="s">
        <v>1551</v>
      </c>
      <c r="O961">
        <v>0</v>
      </c>
      <c r="P961" t="s">
        <v>1552</v>
      </c>
      <c r="Q961">
        <v>19960601</v>
      </c>
      <c r="R961">
        <v>891018481</v>
      </c>
    </row>
    <row r="962" spans="1:18">
      <c r="A962" t="s">
        <v>1546</v>
      </c>
      <c r="B962" t="s">
        <v>1635</v>
      </c>
      <c r="C962">
        <v>201210</v>
      </c>
      <c r="D962">
        <v>0</v>
      </c>
      <c r="E962" t="s">
        <v>1555</v>
      </c>
      <c r="F962">
        <v>0</v>
      </c>
      <c r="G962">
        <v>0</v>
      </c>
      <c r="H962">
        <v>0</v>
      </c>
      <c r="I962">
        <v>43122003600</v>
      </c>
      <c r="J962">
        <v>12</v>
      </c>
      <c r="K962" t="s">
        <v>1549</v>
      </c>
      <c r="L962">
        <v>3126</v>
      </c>
      <c r="M962" t="s">
        <v>1550</v>
      </c>
      <c r="N962" t="s">
        <v>1551</v>
      </c>
      <c r="O962">
        <v>0</v>
      </c>
      <c r="P962" t="s">
        <v>1574</v>
      </c>
      <c r="Q962">
        <v>19860501</v>
      </c>
      <c r="R962">
        <v>891018481</v>
      </c>
    </row>
    <row r="963" spans="1:18">
      <c r="A963" t="s">
        <v>1546</v>
      </c>
      <c r="B963" t="s">
        <v>1636</v>
      </c>
      <c r="C963">
        <v>201210</v>
      </c>
      <c r="D963">
        <v>0</v>
      </c>
      <c r="E963" t="s">
        <v>1555</v>
      </c>
      <c r="F963">
        <v>0</v>
      </c>
      <c r="G963">
        <v>0</v>
      </c>
      <c r="H963">
        <v>0</v>
      </c>
      <c r="I963">
        <v>43122005200</v>
      </c>
      <c r="J963">
        <v>12</v>
      </c>
      <c r="K963" t="s">
        <v>1561</v>
      </c>
      <c r="L963">
        <v>3126</v>
      </c>
      <c r="M963" t="s">
        <v>1550</v>
      </c>
      <c r="N963" t="s">
        <v>1551</v>
      </c>
      <c r="O963">
        <v>0</v>
      </c>
      <c r="P963" t="s">
        <v>1552</v>
      </c>
      <c r="Q963">
        <v>19820101</v>
      </c>
      <c r="R963">
        <v>891018481</v>
      </c>
    </row>
    <row r="964" spans="1:18">
      <c r="A964" t="s">
        <v>1546</v>
      </c>
      <c r="B964" t="s">
        <v>1637</v>
      </c>
      <c r="C964">
        <v>201210</v>
      </c>
      <c r="D964">
        <v>0</v>
      </c>
      <c r="E964" t="s">
        <v>1555</v>
      </c>
      <c r="F964">
        <v>0</v>
      </c>
      <c r="G964">
        <v>0</v>
      </c>
      <c r="H964">
        <v>0</v>
      </c>
      <c r="I964">
        <v>43122005700</v>
      </c>
      <c r="J964">
        <v>12</v>
      </c>
      <c r="K964" t="s">
        <v>1561</v>
      </c>
      <c r="L964">
        <v>3126</v>
      </c>
      <c r="M964" t="s">
        <v>1550</v>
      </c>
      <c r="N964" t="s">
        <v>1551</v>
      </c>
      <c r="O964">
        <v>0</v>
      </c>
      <c r="P964" t="s">
        <v>1574</v>
      </c>
      <c r="Q964">
        <v>19880201</v>
      </c>
      <c r="R964">
        <v>891018481</v>
      </c>
    </row>
    <row r="965" spans="1:18">
      <c r="A965" t="s">
        <v>1546</v>
      </c>
      <c r="B965" t="s">
        <v>1638</v>
      </c>
      <c r="C965">
        <v>201210</v>
      </c>
      <c r="D965">
        <v>0</v>
      </c>
      <c r="E965" t="s">
        <v>1555</v>
      </c>
      <c r="F965">
        <v>0</v>
      </c>
      <c r="G965">
        <v>0</v>
      </c>
      <c r="H965">
        <v>0</v>
      </c>
      <c r="I965">
        <v>43122005001</v>
      </c>
      <c r="J965">
        <v>12</v>
      </c>
      <c r="K965" t="s">
        <v>1561</v>
      </c>
      <c r="L965">
        <v>3126</v>
      </c>
      <c r="M965" t="s">
        <v>1550</v>
      </c>
      <c r="N965" t="s">
        <v>1551</v>
      </c>
      <c r="O965">
        <v>0</v>
      </c>
      <c r="P965" t="s">
        <v>1552</v>
      </c>
      <c r="Q965">
        <v>19970930</v>
      </c>
      <c r="R965">
        <v>891018481</v>
      </c>
    </row>
    <row r="966" spans="1:18">
      <c r="A966" t="s">
        <v>1546</v>
      </c>
      <c r="B966" t="s">
        <v>1594</v>
      </c>
      <c r="C966">
        <v>201210</v>
      </c>
      <c r="D966">
        <v>0</v>
      </c>
      <c r="E966" t="s">
        <v>1555</v>
      </c>
      <c r="F966">
        <v>0</v>
      </c>
      <c r="G966">
        <v>0</v>
      </c>
      <c r="H966">
        <v>0</v>
      </c>
      <c r="I966">
        <v>43122005400</v>
      </c>
      <c r="J966">
        <v>12</v>
      </c>
      <c r="K966" t="s">
        <v>1561</v>
      </c>
      <c r="L966">
        <v>3126</v>
      </c>
      <c r="M966" t="s">
        <v>1550</v>
      </c>
      <c r="N966" t="s">
        <v>1551</v>
      </c>
      <c r="O966">
        <v>0</v>
      </c>
      <c r="P966" t="s">
        <v>1574</v>
      </c>
      <c r="Q966">
        <v>19860801</v>
      </c>
      <c r="R966">
        <v>891018481</v>
      </c>
    </row>
    <row r="967" spans="1:18">
      <c r="A967" t="s">
        <v>1546</v>
      </c>
      <c r="B967" t="s">
        <v>1639</v>
      </c>
      <c r="C967">
        <v>201210</v>
      </c>
      <c r="D967">
        <v>0</v>
      </c>
      <c r="E967" t="s">
        <v>1555</v>
      </c>
      <c r="F967">
        <v>0</v>
      </c>
      <c r="G967">
        <v>0</v>
      </c>
      <c r="H967">
        <v>0</v>
      </c>
      <c r="I967">
        <v>43122007900</v>
      </c>
      <c r="J967">
        <v>12</v>
      </c>
      <c r="K967" t="s">
        <v>1549</v>
      </c>
      <c r="L967">
        <v>3126</v>
      </c>
      <c r="M967" t="s">
        <v>1550</v>
      </c>
      <c r="N967" t="s">
        <v>1551</v>
      </c>
      <c r="O967">
        <v>0</v>
      </c>
      <c r="P967" t="s">
        <v>1552</v>
      </c>
      <c r="Q967">
        <v>19830501</v>
      </c>
      <c r="R967">
        <v>891018481</v>
      </c>
    </row>
    <row r="968" spans="1:18">
      <c r="A968" t="s">
        <v>1546</v>
      </c>
      <c r="B968" t="s">
        <v>1640</v>
      </c>
      <c r="C968">
        <v>201210</v>
      </c>
      <c r="D968">
        <v>0</v>
      </c>
      <c r="E968" t="s">
        <v>1555</v>
      </c>
      <c r="F968">
        <v>0</v>
      </c>
      <c r="G968">
        <v>0</v>
      </c>
      <c r="H968">
        <v>0</v>
      </c>
      <c r="I968">
        <v>43122008100</v>
      </c>
      <c r="J968">
        <v>12</v>
      </c>
      <c r="K968" t="s">
        <v>1561</v>
      </c>
      <c r="L968">
        <v>3126</v>
      </c>
      <c r="M968" t="s">
        <v>1550</v>
      </c>
      <c r="N968" t="s">
        <v>1551</v>
      </c>
      <c r="O968">
        <v>0</v>
      </c>
      <c r="P968" t="s">
        <v>1574</v>
      </c>
      <c r="Q968">
        <v>19860701</v>
      </c>
      <c r="R968">
        <v>891018481</v>
      </c>
    </row>
    <row r="969" spans="1:18">
      <c r="A969" t="s">
        <v>1546</v>
      </c>
      <c r="B969" t="s">
        <v>1608</v>
      </c>
      <c r="C969">
        <v>201210</v>
      </c>
      <c r="D969">
        <v>0</v>
      </c>
      <c r="E969" t="s">
        <v>1555</v>
      </c>
      <c r="F969">
        <v>0</v>
      </c>
      <c r="G969">
        <v>0</v>
      </c>
      <c r="H969">
        <v>0</v>
      </c>
      <c r="I969">
        <v>43122013700</v>
      </c>
      <c r="J969">
        <v>12</v>
      </c>
      <c r="K969" t="s">
        <v>1549</v>
      </c>
      <c r="L969">
        <v>3126</v>
      </c>
      <c r="M969" t="s">
        <v>1550</v>
      </c>
      <c r="N969" t="s">
        <v>1551</v>
      </c>
      <c r="O969">
        <v>0</v>
      </c>
      <c r="P969" t="s">
        <v>1574</v>
      </c>
      <c r="Q969">
        <v>19910501</v>
      </c>
      <c r="R969">
        <v>891018481</v>
      </c>
    </row>
    <row r="970" spans="1:18">
      <c r="A970" t="s">
        <v>1546</v>
      </c>
      <c r="B970" t="s">
        <v>1629</v>
      </c>
      <c r="C970">
        <v>201210</v>
      </c>
      <c r="D970">
        <v>0</v>
      </c>
      <c r="E970" t="s">
        <v>1555</v>
      </c>
      <c r="F970">
        <v>0</v>
      </c>
      <c r="G970">
        <v>0</v>
      </c>
      <c r="H970">
        <v>0</v>
      </c>
      <c r="I970">
        <v>43122015200</v>
      </c>
      <c r="J970">
        <v>12</v>
      </c>
      <c r="K970" t="s">
        <v>1549</v>
      </c>
      <c r="L970">
        <v>3126</v>
      </c>
      <c r="M970" t="s">
        <v>1550</v>
      </c>
      <c r="N970" t="s">
        <v>1551</v>
      </c>
      <c r="O970">
        <v>0</v>
      </c>
      <c r="P970" t="s">
        <v>1552</v>
      </c>
      <c r="Q970">
        <v>19870401</v>
      </c>
      <c r="R970">
        <v>891018481</v>
      </c>
    </row>
    <row r="971" spans="1:18">
      <c r="A971" t="s">
        <v>1546</v>
      </c>
      <c r="B971" t="s">
        <v>1641</v>
      </c>
      <c r="C971">
        <v>201210</v>
      </c>
      <c r="D971">
        <v>0</v>
      </c>
      <c r="E971" t="s">
        <v>1555</v>
      </c>
      <c r="F971">
        <v>0</v>
      </c>
      <c r="G971">
        <v>0</v>
      </c>
      <c r="H971">
        <v>0</v>
      </c>
      <c r="I971">
        <v>43122015800</v>
      </c>
      <c r="J971">
        <v>12</v>
      </c>
      <c r="K971" t="s">
        <v>1642</v>
      </c>
      <c r="L971">
        <v>3126</v>
      </c>
      <c r="M971" t="s">
        <v>1550</v>
      </c>
      <c r="N971" t="s">
        <v>1551</v>
      </c>
      <c r="O971">
        <v>0</v>
      </c>
      <c r="P971" t="s">
        <v>1552</v>
      </c>
      <c r="Q971">
        <v>19930601</v>
      </c>
      <c r="R971">
        <v>891018481</v>
      </c>
    </row>
    <row r="972" spans="1:18">
      <c r="A972" t="s">
        <v>1546</v>
      </c>
      <c r="B972" t="s">
        <v>1643</v>
      </c>
      <c r="C972">
        <v>201210</v>
      </c>
      <c r="D972">
        <v>0</v>
      </c>
      <c r="E972" t="s">
        <v>1555</v>
      </c>
      <c r="F972">
        <v>0</v>
      </c>
      <c r="G972">
        <v>0</v>
      </c>
      <c r="H972">
        <v>0</v>
      </c>
      <c r="I972">
        <v>43122015900</v>
      </c>
      <c r="J972">
        <v>12</v>
      </c>
      <c r="K972" t="s">
        <v>1549</v>
      </c>
      <c r="L972">
        <v>3126</v>
      </c>
      <c r="M972" t="s">
        <v>1550</v>
      </c>
      <c r="N972" t="s">
        <v>1551</v>
      </c>
      <c r="O972">
        <v>0</v>
      </c>
      <c r="P972" t="s">
        <v>1552</v>
      </c>
      <c r="Q972">
        <v>19930601</v>
      </c>
      <c r="R972">
        <v>891018481</v>
      </c>
    </row>
    <row r="973" spans="1:18">
      <c r="A973" t="s">
        <v>1546</v>
      </c>
      <c r="B973" t="s">
        <v>1644</v>
      </c>
      <c r="C973">
        <v>201210</v>
      </c>
      <c r="D973">
        <v>0</v>
      </c>
      <c r="E973" t="s">
        <v>1555</v>
      </c>
      <c r="F973">
        <v>0</v>
      </c>
      <c r="G973">
        <v>0</v>
      </c>
      <c r="H973">
        <v>0</v>
      </c>
      <c r="I973">
        <v>43122016100</v>
      </c>
      <c r="J973">
        <v>12</v>
      </c>
      <c r="K973" t="s">
        <v>1549</v>
      </c>
      <c r="L973">
        <v>3126</v>
      </c>
      <c r="M973" t="s">
        <v>1550</v>
      </c>
      <c r="N973" t="s">
        <v>1551</v>
      </c>
      <c r="O973">
        <v>0</v>
      </c>
      <c r="P973" t="s">
        <v>1552</v>
      </c>
      <c r="Q973">
        <v>19940601</v>
      </c>
      <c r="R973">
        <v>891018481</v>
      </c>
    </row>
    <row r="974" spans="1:18">
      <c r="A974" t="s">
        <v>1553</v>
      </c>
      <c r="B974" t="s">
        <v>1630</v>
      </c>
      <c r="C974">
        <v>201211</v>
      </c>
      <c r="D974">
        <v>0</v>
      </c>
      <c r="E974" t="s">
        <v>1555</v>
      </c>
      <c r="F974">
        <v>0</v>
      </c>
      <c r="G974">
        <v>0</v>
      </c>
      <c r="H974">
        <v>0</v>
      </c>
      <c r="I974">
        <v>43122010100</v>
      </c>
      <c r="J974">
        <v>12</v>
      </c>
      <c r="K974" t="s">
        <v>1561</v>
      </c>
      <c r="L974">
        <v>2531</v>
      </c>
      <c r="M974" t="s">
        <v>1557</v>
      </c>
      <c r="N974" t="s">
        <v>1551</v>
      </c>
      <c r="O974">
        <v>0</v>
      </c>
      <c r="P974" t="s">
        <v>1552</v>
      </c>
      <c r="Q974">
        <v>19841101</v>
      </c>
      <c r="R974">
        <v>891018481</v>
      </c>
    </row>
    <row r="975" spans="1:18">
      <c r="A975" t="s">
        <v>1572</v>
      </c>
      <c r="B975" t="s">
        <v>1631</v>
      </c>
      <c r="C975">
        <v>201211</v>
      </c>
      <c r="D975">
        <v>0</v>
      </c>
      <c r="E975" t="s">
        <v>1555</v>
      </c>
      <c r="F975">
        <v>0</v>
      </c>
      <c r="G975">
        <v>0</v>
      </c>
      <c r="H975">
        <v>0</v>
      </c>
      <c r="I975">
        <v>43122005801</v>
      </c>
      <c r="J975">
        <v>12</v>
      </c>
      <c r="K975" t="s">
        <v>1561</v>
      </c>
      <c r="L975">
        <v>3126</v>
      </c>
      <c r="M975" t="s">
        <v>1550</v>
      </c>
      <c r="N975" t="s">
        <v>1551</v>
      </c>
      <c r="O975">
        <v>0</v>
      </c>
      <c r="P975" t="s">
        <v>1552</v>
      </c>
      <c r="Q975">
        <v>19960901</v>
      </c>
      <c r="R975">
        <v>891018481</v>
      </c>
    </row>
    <row r="976" spans="1:18">
      <c r="A976" t="s">
        <v>1572</v>
      </c>
      <c r="B976" t="s">
        <v>1580</v>
      </c>
      <c r="C976">
        <v>201211</v>
      </c>
      <c r="D976">
        <v>0</v>
      </c>
      <c r="E976" t="s">
        <v>1555</v>
      </c>
      <c r="F976">
        <v>0</v>
      </c>
      <c r="G976">
        <v>0</v>
      </c>
      <c r="H976">
        <v>0</v>
      </c>
      <c r="I976">
        <v>43122006002</v>
      </c>
      <c r="J976">
        <v>12</v>
      </c>
      <c r="K976" t="s">
        <v>1561</v>
      </c>
      <c r="L976">
        <v>3126</v>
      </c>
      <c r="M976" t="s">
        <v>1550</v>
      </c>
      <c r="N976" t="s">
        <v>1551</v>
      </c>
      <c r="O976">
        <v>0</v>
      </c>
      <c r="P976" t="s">
        <v>1552</v>
      </c>
      <c r="Q976">
        <v>19820901</v>
      </c>
      <c r="R976">
        <v>891018481</v>
      </c>
    </row>
    <row r="977" spans="1:18">
      <c r="A977" t="s">
        <v>1572</v>
      </c>
      <c r="B977" t="s">
        <v>1632</v>
      </c>
      <c r="C977">
        <v>201211</v>
      </c>
      <c r="D977">
        <v>0</v>
      </c>
      <c r="E977" t="s">
        <v>1555</v>
      </c>
      <c r="F977">
        <v>0</v>
      </c>
      <c r="G977">
        <v>0</v>
      </c>
      <c r="H977">
        <v>0</v>
      </c>
      <c r="I977">
        <v>43122005300</v>
      </c>
      <c r="J977">
        <v>12</v>
      </c>
      <c r="K977" t="s">
        <v>1561</v>
      </c>
      <c r="L977">
        <v>3126</v>
      </c>
      <c r="M977" t="s">
        <v>1550</v>
      </c>
      <c r="N977" t="s">
        <v>1551</v>
      </c>
      <c r="O977">
        <v>0</v>
      </c>
      <c r="P977" t="s">
        <v>1552</v>
      </c>
      <c r="Q977">
        <v>19811001</v>
      </c>
      <c r="R977">
        <v>891018481</v>
      </c>
    </row>
    <row r="978" spans="1:18">
      <c r="A978" t="s">
        <v>1572</v>
      </c>
      <c r="B978" t="s">
        <v>1633</v>
      </c>
      <c r="C978">
        <v>201211</v>
      </c>
      <c r="D978">
        <v>0</v>
      </c>
      <c r="E978" t="s">
        <v>1555</v>
      </c>
      <c r="F978">
        <v>0</v>
      </c>
      <c r="G978">
        <v>0</v>
      </c>
      <c r="H978">
        <v>0</v>
      </c>
      <c r="I978">
        <v>43122007200</v>
      </c>
      <c r="J978">
        <v>12</v>
      </c>
      <c r="K978" t="s">
        <v>1561</v>
      </c>
      <c r="L978">
        <v>3126</v>
      </c>
      <c r="M978" t="s">
        <v>1550</v>
      </c>
      <c r="N978" t="s">
        <v>1551</v>
      </c>
      <c r="O978">
        <v>0</v>
      </c>
      <c r="P978" t="s">
        <v>1552</v>
      </c>
      <c r="R978">
        <v>891018481</v>
      </c>
    </row>
    <row r="979" spans="1:18">
      <c r="A979" t="s">
        <v>1572</v>
      </c>
      <c r="B979" t="s">
        <v>1634</v>
      </c>
      <c r="C979">
        <v>201211</v>
      </c>
      <c r="D979">
        <v>0</v>
      </c>
      <c r="E979" t="s">
        <v>1555</v>
      </c>
      <c r="F979">
        <v>0</v>
      </c>
      <c r="G979">
        <v>0</v>
      </c>
      <c r="H979">
        <v>0</v>
      </c>
      <c r="I979">
        <v>43122016300</v>
      </c>
      <c r="J979">
        <v>12</v>
      </c>
      <c r="K979" t="s">
        <v>1561</v>
      </c>
      <c r="L979">
        <v>3126</v>
      </c>
      <c r="M979" t="s">
        <v>1550</v>
      </c>
      <c r="N979" t="s">
        <v>1551</v>
      </c>
      <c r="O979">
        <v>0</v>
      </c>
      <c r="P979" t="s">
        <v>1552</v>
      </c>
      <c r="Q979">
        <v>19960601</v>
      </c>
      <c r="R979">
        <v>891018481</v>
      </c>
    </row>
    <row r="980" spans="1:18">
      <c r="A980" t="s">
        <v>1546</v>
      </c>
      <c r="B980" t="s">
        <v>1635</v>
      </c>
      <c r="C980">
        <v>201211</v>
      </c>
      <c r="D980">
        <v>0</v>
      </c>
      <c r="E980" t="s">
        <v>1555</v>
      </c>
      <c r="F980">
        <v>0</v>
      </c>
      <c r="G980">
        <v>0</v>
      </c>
      <c r="H980">
        <v>0</v>
      </c>
      <c r="I980">
        <v>43122003600</v>
      </c>
      <c r="J980">
        <v>12</v>
      </c>
      <c r="K980" t="s">
        <v>1549</v>
      </c>
      <c r="L980">
        <v>3126</v>
      </c>
      <c r="M980" t="s">
        <v>1550</v>
      </c>
      <c r="N980" t="s">
        <v>1551</v>
      </c>
      <c r="O980">
        <v>0</v>
      </c>
      <c r="P980" t="s">
        <v>1574</v>
      </c>
      <c r="Q980">
        <v>19860501</v>
      </c>
      <c r="R980">
        <v>891018481</v>
      </c>
    </row>
    <row r="981" spans="1:18">
      <c r="A981" t="s">
        <v>1546</v>
      </c>
      <c r="B981" t="s">
        <v>1636</v>
      </c>
      <c r="C981">
        <v>201211</v>
      </c>
      <c r="D981">
        <v>0</v>
      </c>
      <c r="E981" t="s">
        <v>1555</v>
      </c>
      <c r="F981">
        <v>0</v>
      </c>
      <c r="G981">
        <v>0</v>
      </c>
      <c r="H981">
        <v>0</v>
      </c>
      <c r="I981">
        <v>43122005200</v>
      </c>
      <c r="J981">
        <v>12</v>
      </c>
      <c r="K981" t="s">
        <v>1561</v>
      </c>
      <c r="L981">
        <v>3126</v>
      </c>
      <c r="M981" t="s">
        <v>1550</v>
      </c>
      <c r="N981" t="s">
        <v>1551</v>
      </c>
      <c r="O981">
        <v>0</v>
      </c>
      <c r="P981" t="s">
        <v>1552</v>
      </c>
      <c r="Q981">
        <v>19820101</v>
      </c>
      <c r="R981">
        <v>891018481</v>
      </c>
    </row>
    <row r="982" spans="1:18">
      <c r="A982" t="s">
        <v>1546</v>
      </c>
      <c r="B982" t="s">
        <v>1637</v>
      </c>
      <c r="C982">
        <v>201211</v>
      </c>
      <c r="D982">
        <v>0</v>
      </c>
      <c r="E982" t="s">
        <v>1555</v>
      </c>
      <c r="F982">
        <v>0</v>
      </c>
      <c r="G982">
        <v>0</v>
      </c>
      <c r="H982">
        <v>0</v>
      </c>
      <c r="I982">
        <v>43122005700</v>
      </c>
      <c r="J982">
        <v>12</v>
      </c>
      <c r="K982" t="s">
        <v>1561</v>
      </c>
      <c r="L982">
        <v>3126</v>
      </c>
      <c r="M982" t="s">
        <v>1550</v>
      </c>
      <c r="N982" t="s">
        <v>1551</v>
      </c>
      <c r="O982">
        <v>0</v>
      </c>
      <c r="P982" t="s">
        <v>1574</v>
      </c>
      <c r="Q982">
        <v>19880201</v>
      </c>
      <c r="R982">
        <v>891018481</v>
      </c>
    </row>
    <row r="983" spans="1:18">
      <c r="A983" t="s">
        <v>1546</v>
      </c>
      <c r="B983" t="s">
        <v>1638</v>
      </c>
      <c r="C983">
        <v>201211</v>
      </c>
      <c r="D983">
        <v>0</v>
      </c>
      <c r="E983" t="s">
        <v>1555</v>
      </c>
      <c r="F983">
        <v>0</v>
      </c>
      <c r="G983">
        <v>0</v>
      </c>
      <c r="H983">
        <v>0</v>
      </c>
      <c r="I983">
        <v>43122005001</v>
      </c>
      <c r="J983">
        <v>12</v>
      </c>
      <c r="K983" t="s">
        <v>1561</v>
      </c>
      <c r="L983">
        <v>3126</v>
      </c>
      <c r="M983" t="s">
        <v>1550</v>
      </c>
      <c r="N983" t="s">
        <v>1551</v>
      </c>
      <c r="O983">
        <v>0</v>
      </c>
      <c r="P983" t="s">
        <v>1552</v>
      </c>
      <c r="Q983">
        <v>19970930</v>
      </c>
      <c r="R983">
        <v>891018481</v>
      </c>
    </row>
    <row r="984" spans="1:18">
      <c r="A984" t="s">
        <v>1546</v>
      </c>
      <c r="B984" t="s">
        <v>1594</v>
      </c>
      <c r="C984">
        <v>201211</v>
      </c>
      <c r="D984">
        <v>0</v>
      </c>
      <c r="E984" t="s">
        <v>1555</v>
      </c>
      <c r="F984">
        <v>0</v>
      </c>
      <c r="G984">
        <v>0</v>
      </c>
      <c r="H984">
        <v>0</v>
      </c>
      <c r="I984">
        <v>43122005400</v>
      </c>
      <c r="J984">
        <v>12</v>
      </c>
      <c r="K984" t="s">
        <v>1561</v>
      </c>
      <c r="L984">
        <v>3126</v>
      </c>
      <c r="M984" t="s">
        <v>1550</v>
      </c>
      <c r="N984" t="s">
        <v>1551</v>
      </c>
      <c r="O984">
        <v>0</v>
      </c>
      <c r="P984" t="s">
        <v>1574</v>
      </c>
      <c r="Q984">
        <v>19860801</v>
      </c>
      <c r="R984">
        <v>891018481</v>
      </c>
    </row>
    <row r="985" spans="1:18">
      <c r="A985" t="s">
        <v>1546</v>
      </c>
      <c r="B985" t="s">
        <v>1639</v>
      </c>
      <c r="C985">
        <v>201211</v>
      </c>
      <c r="D985">
        <v>0</v>
      </c>
      <c r="E985" t="s">
        <v>1555</v>
      </c>
      <c r="F985">
        <v>0</v>
      </c>
      <c r="G985">
        <v>0</v>
      </c>
      <c r="H985">
        <v>0</v>
      </c>
      <c r="I985">
        <v>43122007900</v>
      </c>
      <c r="J985">
        <v>12</v>
      </c>
      <c r="K985" t="s">
        <v>1549</v>
      </c>
      <c r="L985">
        <v>3126</v>
      </c>
      <c r="M985" t="s">
        <v>1550</v>
      </c>
      <c r="N985" t="s">
        <v>1551</v>
      </c>
      <c r="O985">
        <v>0</v>
      </c>
      <c r="P985" t="s">
        <v>1552</v>
      </c>
      <c r="Q985">
        <v>19830501</v>
      </c>
      <c r="R985">
        <v>891018481</v>
      </c>
    </row>
    <row r="986" spans="1:18">
      <c r="A986" t="s">
        <v>1546</v>
      </c>
      <c r="B986" t="s">
        <v>1640</v>
      </c>
      <c r="C986">
        <v>201211</v>
      </c>
      <c r="D986">
        <v>0</v>
      </c>
      <c r="E986" t="s">
        <v>1555</v>
      </c>
      <c r="F986">
        <v>0</v>
      </c>
      <c r="G986">
        <v>0</v>
      </c>
      <c r="H986">
        <v>0</v>
      </c>
      <c r="I986">
        <v>43122008100</v>
      </c>
      <c r="J986">
        <v>12</v>
      </c>
      <c r="K986" t="s">
        <v>1561</v>
      </c>
      <c r="L986">
        <v>3126</v>
      </c>
      <c r="M986" t="s">
        <v>1550</v>
      </c>
      <c r="N986" t="s">
        <v>1551</v>
      </c>
      <c r="O986">
        <v>0</v>
      </c>
      <c r="P986" t="s">
        <v>1574</v>
      </c>
      <c r="Q986">
        <v>19860701</v>
      </c>
      <c r="R986">
        <v>891018481</v>
      </c>
    </row>
    <row r="987" spans="1:18">
      <c r="A987" t="s">
        <v>1546</v>
      </c>
      <c r="B987" t="s">
        <v>1608</v>
      </c>
      <c r="C987">
        <v>201211</v>
      </c>
      <c r="D987">
        <v>0</v>
      </c>
      <c r="E987" t="s">
        <v>1555</v>
      </c>
      <c r="F987">
        <v>0</v>
      </c>
      <c r="G987">
        <v>0</v>
      </c>
      <c r="H987">
        <v>0</v>
      </c>
      <c r="I987">
        <v>43122013700</v>
      </c>
      <c r="J987">
        <v>12</v>
      </c>
      <c r="K987" t="s">
        <v>1549</v>
      </c>
      <c r="L987">
        <v>3126</v>
      </c>
      <c r="M987" t="s">
        <v>1550</v>
      </c>
      <c r="N987" t="s">
        <v>1551</v>
      </c>
      <c r="O987">
        <v>0</v>
      </c>
      <c r="P987" t="s">
        <v>1574</v>
      </c>
      <c r="Q987">
        <v>19910501</v>
      </c>
      <c r="R987">
        <v>891018481</v>
      </c>
    </row>
    <row r="988" spans="1:18">
      <c r="A988" t="s">
        <v>1546</v>
      </c>
      <c r="B988" t="s">
        <v>1629</v>
      </c>
      <c r="C988">
        <v>201211</v>
      </c>
      <c r="D988">
        <v>0</v>
      </c>
      <c r="E988" t="s">
        <v>1555</v>
      </c>
      <c r="F988">
        <v>0</v>
      </c>
      <c r="G988">
        <v>0</v>
      </c>
      <c r="H988">
        <v>0</v>
      </c>
      <c r="I988">
        <v>43122015200</v>
      </c>
      <c r="J988">
        <v>12</v>
      </c>
      <c r="K988" t="s">
        <v>1549</v>
      </c>
      <c r="L988">
        <v>3126</v>
      </c>
      <c r="M988" t="s">
        <v>1550</v>
      </c>
      <c r="N988" t="s">
        <v>1551</v>
      </c>
      <c r="O988">
        <v>0</v>
      </c>
      <c r="P988" t="s">
        <v>1552</v>
      </c>
      <c r="Q988">
        <v>19870401</v>
      </c>
      <c r="R988">
        <v>891018481</v>
      </c>
    </row>
    <row r="989" spans="1:18">
      <c r="A989" t="s">
        <v>1546</v>
      </c>
      <c r="B989" t="s">
        <v>1641</v>
      </c>
      <c r="C989">
        <v>201211</v>
      </c>
      <c r="D989">
        <v>0</v>
      </c>
      <c r="E989" t="s">
        <v>1555</v>
      </c>
      <c r="F989">
        <v>0</v>
      </c>
      <c r="G989">
        <v>0</v>
      </c>
      <c r="H989">
        <v>0</v>
      </c>
      <c r="I989">
        <v>43122015800</v>
      </c>
      <c r="J989">
        <v>12</v>
      </c>
      <c r="K989" t="s">
        <v>1642</v>
      </c>
      <c r="L989">
        <v>3126</v>
      </c>
      <c r="M989" t="s">
        <v>1550</v>
      </c>
      <c r="N989" t="s">
        <v>1551</v>
      </c>
      <c r="O989">
        <v>0</v>
      </c>
      <c r="P989" t="s">
        <v>1552</v>
      </c>
      <c r="Q989">
        <v>19930601</v>
      </c>
      <c r="R989">
        <v>891018481</v>
      </c>
    </row>
    <row r="990" spans="1:18">
      <c r="A990" t="s">
        <v>1546</v>
      </c>
      <c r="B990" t="s">
        <v>1643</v>
      </c>
      <c r="C990">
        <v>201211</v>
      </c>
      <c r="D990">
        <v>0</v>
      </c>
      <c r="E990" t="s">
        <v>1555</v>
      </c>
      <c r="F990">
        <v>0</v>
      </c>
      <c r="G990">
        <v>0</v>
      </c>
      <c r="H990">
        <v>0</v>
      </c>
      <c r="I990">
        <v>43122015900</v>
      </c>
      <c r="J990">
        <v>12</v>
      </c>
      <c r="K990" t="s">
        <v>1549</v>
      </c>
      <c r="L990">
        <v>3126</v>
      </c>
      <c r="M990" t="s">
        <v>1550</v>
      </c>
      <c r="N990" t="s">
        <v>1551</v>
      </c>
      <c r="O990">
        <v>0</v>
      </c>
      <c r="P990" t="s">
        <v>1552</v>
      </c>
      <c r="Q990">
        <v>19930601</v>
      </c>
      <c r="R990">
        <v>891018481</v>
      </c>
    </row>
    <row r="991" spans="1:18">
      <c r="A991" t="s">
        <v>1546</v>
      </c>
      <c r="B991" t="s">
        <v>1644</v>
      </c>
      <c r="C991">
        <v>201211</v>
      </c>
      <c r="D991">
        <v>0</v>
      </c>
      <c r="E991" t="s">
        <v>1555</v>
      </c>
      <c r="F991">
        <v>0</v>
      </c>
      <c r="G991">
        <v>0</v>
      </c>
      <c r="H991">
        <v>0</v>
      </c>
      <c r="I991">
        <v>43122016100</v>
      </c>
      <c r="J991">
        <v>12</v>
      </c>
      <c r="K991" t="s">
        <v>1549</v>
      </c>
      <c r="L991">
        <v>3126</v>
      </c>
      <c r="M991" t="s">
        <v>1550</v>
      </c>
      <c r="N991" t="s">
        <v>1551</v>
      </c>
      <c r="O991">
        <v>0</v>
      </c>
      <c r="P991" t="s">
        <v>1552</v>
      </c>
      <c r="Q991">
        <v>19940601</v>
      </c>
      <c r="R991">
        <v>891018481</v>
      </c>
    </row>
    <row r="992" spans="1:18">
      <c r="A992" t="s">
        <v>1546</v>
      </c>
      <c r="B992" t="s">
        <v>1621</v>
      </c>
      <c r="C992">
        <v>201211</v>
      </c>
      <c r="D992">
        <v>0</v>
      </c>
      <c r="E992" t="s">
        <v>1555</v>
      </c>
      <c r="F992">
        <v>0</v>
      </c>
      <c r="G992">
        <v>0</v>
      </c>
      <c r="H992">
        <v>0</v>
      </c>
      <c r="I992">
        <v>43122016400</v>
      </c>
      <c r="J992">
        <v>12</v>
      </c>
      <c r="K992" t="s">
        <v>1549</v>
      </c>
      <c r="L992">
        <v>3126</v>
      </c>
      <c r="M992" t="s">
        <v>1550</v>
      </c>
      <c r="N992" t="s">
        <v>1551</v>
      </c>
      <c r="O992">
        <v>0</v>
      </c>
      <c r="P992" t="s">
        <v>1552</v>
      </c>
      <c r="Q992">
        <v>19960401</v>
      </c>
      <c r="R992">
        <v>891018481</v>
      </c>
    </row>
    <row r="993" spans="1:18">
      <c r="A993" t="s">
        <v>1553</v>
      </c>
      <c r="B993" t="s">
        <v>1630</v>
      </c>
      <c r="C993">
        <v>201212</v>
      </c>
      <c r="D993">
        <v>0</v>
      </c>
      <c r="E993" t="s">
        <v>1555</v>
      </c>
      <c r="F993">
        <v>0</v>
      </c>
      <c r="G993">
        <v>0</v>
      </c>
      <c r="H993">
        <v>0</v>
      </c>
      <c r="I993">
        <v>43122010100</v>
      </c>
      <c r="J993">
        <v>12</v>
      </c>
      <c r="K993" t="s">
        <v>1561</v>
      </c>
      <c r="L993">
        <v>2531</v>
      </c>
      <c r="M993" t="s">
        <v>1557</v>
      </c>
      <c r="N993" t="s">
        <v>1551</v>
      </c>
      <c r="O993">
        <v>0</v>
      </c>
      <c r="P993" t="s">
        <v>1552</v>
      </c>
      <c r="Q993">
        <v>19841101</v>
      </c>
      <c r="R993">
        <v>891018481</v>
      </c>
    </row>
    <row r="994" spans="1:18">
      <c r="A994" t="s">
        <v>1572</v>
      </c>
      <c r="B994" t="s">
        <v>1577</v>
      </c>
      <c r="C994">
        <v>201212</v>
      </c>
      <c r="D994">
        <v>0</v>
      </c>
      <c r="E994" t="s">
        <v>1555</v>
      </c>
      <c r="F994">
        <v>0</v>
      </c>
      <c r="G994">
        <v>0</v>
      </c>
      <c r="H994">
        <v>0</v>
      </c>
      <c r="I994">
        <v>43122004400</v>
      </c>
      <c r="J994">
        <v>12</v>
      </c>
      <c r="K994" t="s">
        <v>1561</v>
      </c>
      <c r="L994">
        <v>3126</v>
      </c>
      <c r="M994" t="s">
        <v>1550</v>
      </c>
      <c r="N994" t="s">
        <v>1551</v>
      </c>
      <c r="O994">
        <v>0</v>
      </c>
      <c r="P994" t="s">
        <v>1552</v>
      </c>
      <c r="Q994">
        <v>19810801</v>
      </c>
      <c r="R994">
        <v>891018481</v>
      </c>
    </row>
    <row r="995" spans="1:18">
      <c r="A995" t="s">
        <v>1572</v>
      </c>
      <c r="B995" t="s">
        <v>1631</v>
      </c>
      <c r="C995">
        <v>201212</v>
      </c>
      <c r="D995">
        <v>0</v>
      </c>
      <c r="E995" t="s">
        <v>1555</v>
      </c>
      <c r="F995">
        <v>0</v>
      </c>
      <c r="G995">
        <v>0</v>
      </c>
      <c r="H995">
        <v>0</v>
      </c>
      <c r="I995">
        <v>43122005801</v>
      </c>
      <c r="J995">
        <v>12</v>
      </c>
      <c r="K995" t="s">
        <v>1561</v>
      </c>
      <c r="L995">
        <v>3126</v>
      </c>
      <c r="M995" t="s">
        <v>1550</v>
      </c>
      <c r="N995" t="s">
        <v>1551</v>
      </c>
      <c r="O995">
        <v>0</v>
      </c>
      <c r="P995" t="s">
        <v>1552</v>
      </c>
      <c r="Q995">
        <v>19960901</v>
      </c>
      <c r="R995">
        <v>891018481</v>
      </c>
    </row>
    <row r="996" spans="1:18">
      <c r="A996" t="s">
        <v>1572</v>
      </c>
      <c r="B996" t="s">
        <v>1580</v>
      </c>
      <c r="C996">
        <v>201212</v>
      </c>
      <c r="D996">
        <v>0</v>
      </c>
      <c r="E996" t="s">
        <v>1555</v>
      </c>
      <c r="F996">
        <v>0</v>
      </c>
      <c r="G996">
        <v>0</v>
      </c>
      <c r="H996">
        <v>0</v>
      </c>
      <c r="I996">
        <v>43122006002</v>
      </c>
      <c r="J996">
        <v>12</v>
      </c>
      <c r="K996" t="s">
        <v>1561</v>
      </c>
      <c r="L996">
        <v>3126</v>
      </c>
      <c r="M996" t="s">
        <v>1550</v>
      </c>
      <c r="N996" t="s">
        <v>1551</v>
      </c>
      <c r="O996">
        <v>0</v>
      </c>
      <c r="P996" t="s">
        <v>1552</v>
      </c>
      <c r="Q996">
        <v>19820901</v>
      </c>
      <c r="R996">
        <v>891018481</v>
      </c>
    </row>
    <row r="997" spans="1:18">
      <c r="A997" t="s">
        <v>1572</v>
      </c>
      <c r="B997" t="s">
        <v>1632</v>
      </c>
      <c r="C997">
        <v>201212</v>
      </c>
      <c r="D997">
        <v>0</v>
      </c>
      <c r="E997" t="s">
        <v>1555</v>
      </c>
      <c r="F997">
        <v>0</v>
      </c>
      <c r="G997">
        <v>0</v>
      </c>
      <c r="H997">
        <v>0</v>
      </c>
      <c r="I997">
        <v>43122005300</v>
      </c>
      <c r="J997">
        <v>12</v>
      </c>
      <c r="K997" t="s">
        <v>1561</v>
      </c>
      <c r="L997">
        <v>3126</v>
      </c>
      <c r="M997" t="s">
        <v>1550</v>
      </c>
      <c r="N997" t="s">
        <v>1551</v>
      </c>
      <c r="O997">
        <v>0</v>
      </c>
      <c r="P997" t="s">
        <v>1552</v>
      </c>
      <c r="Q997">
        <v>19811001</v>
      </c>
      <c r="R997">
        <v>891018481</v>
      </c>
    </row>
    <row r="998" spans="1:18">
      <c r="A998" t="s">
        <v>1572</v>
      </c>
      <c r="B998" t="s">
        <v>1633</v>
      </c>
      <c r="C998">
        <v>201212</v>
      </c>
      <c r="D998">
        <v>0</v>
      </c>
      <c r="E998" t="s">
        <v>1555</v>
      </c>
      <c r="F998">
        <v>0</v>
      </c>
      <c r="G998">
        <v>0</v>
      </c>
      <c r="H998">
        <v>0</v>
      </c>
      <c r="I998">
        <v>43122007200</v>
      </c>
      <c r="J998">
        <v>12</v>
      </c>
      <c r="K998" t="s">
        <v>1561</v>
      </c>
      <c r="L998">
        <v>3126</v>
      </c>
      <c r="M998" t="s">
        <v>1550</v>
      </c>
      <c r="N998" t="s">
        <v>1551</v>
      </c>
      <c r="O998">
        <v>0</v>
      </c>
      <c r="P998" t="s">
        <v>1552</v>
      </c>
      <c r="R998">
        <v>891018481</v>
      </c>
    </row>
    <row r="999" spans="1:18">
      <c r="A999" t="s">
        <v>1572</v>
      </c>
      <c r="B999" t="s">
        <v>1634</v>
      </c>
      <c r="C999">
        <v>201212</v>
      </c>
      <c r="D999">
        <v>0</v>
      </c>
      <c r="E999" t="s">
        <v>1555</v>
      </c>
      <c r="F999">
        <v>0</v>
      </c>
      <c r="G999">
        <v>0</v>
      </c>
      <c r="H999">
        <v>0</v>
      </c>
      <c r="I999">
        <v>43122016300</v>
      </c>
      <c r="J999">
        <v>12</v>
      </c>
      <c r="K999" t="s">
        <v>1561</v>
      </c>
      <c r="L999">
        <v>3126</v>
      </c>
      <c r="M999" t="s">
        <v>1550</v>
      </c>
      <c r="N999" t="s">
        <v>1551</v>
      </c>
      <c r="O999">
        <v>0</v>
      </c>
      <c r="P999" t="s">
        <v>1552</v>
      </c>
      <c r="Q999">
        <v>19960601</v>
      </c>
      <c r="R999">
        <v>891018481</v>
      </c>
    </row>
    <row r="1000" spans="1:18">
      <c r="A1000" t="s">
        <v>1546</v>
      </c>
      <c r="B1000" t="s">
        <v>1635</v>
      </c>
      <c r="C1000">
        <v>201212</v>
      </c>
      <c r="D1000">
        <v>0</v>
      </c>
      <c r="E1000" t="s">
        <v>1555</v>
      </c>
      <c r="F1000">
        <v>0</v>
      </c>
      <c r="G1000">
        <v>0</v>
      </c>
      <c r="H1000">
        <v>0</v>
      </c>
      <c r="I1000">
        <v>43122003600</v>
      </c>
      <c r="J1000">
        <v>12</v>
      </c>
      <c r="K1000" t="s">
        <v>1549</v>
      </c>
      <c r="L1000">
        <v>3126</v>
      </c>
      <c r="M1000" t="s">
        <v>1550</v>
      </c>
      <c r="N1000" t="s">
        <v>1551</v>
      </c>
      <c r="O1000">
        <v>0</v>
      </c>
      <c r="P1000" t="s">
        <v>1574</v>
      </c>
      <c r="Q1000">
        <v>19860501</v>
      </c>
      <c r="R1000">
        <v>891018481</v>
      </c>
    </row>
    <row r="1001" spans="1:18">
      <c r="A1001" t="s">
        <v>1546</v>
      </c>
      <c r="B1001" t="s">
        <v>1636</v>
      </c>
      <c r="C1001">
        <v>201212</v>
      </c>
      <c r="D1001">
        <v>0</v>
      </c>
      <c r="E1001" t="s">
        <v>1555</v>
      </c>
      <c r="F1001">
        <v>0</v>
      </c>
      <c r="G1001">
        <v>0</v>
      </c>
      <c r="H1001">
        <v>0</v>
      </c>
      <c r="I1001">
        <v>43122005200</v>
      </c>
      <c r="J1001">
        <v>12</v>
      </c>
      <c r="K1001" t="s">
        <v>1561</v>
      </c>
      <c r="L1001">
        <v>3126</v>
      </c>
      <c r="M1001" t="s">
        <v>1550</v>
      </c>
      <c r="N1001" t="s">
        <v>1551</v>
      </c>
      <c r="O1001">
        <v>0</v>
      </c>
      <c r="P1001" t="s">
        <v>1552</v>
      </c>
      <c r="Q1001">
        <v>19820101</v>
      </c>
      <c r="R1001">
        <v>891018481</v>
      </c>
    </row>
    <row r="1002" spans="1:18">
      <c r="A1002" t="s">
        <v>1546</v>
      </c>
      <c r="B1002" t="s">
        <v>1637</v>
      </c>
      <c r="C1002">
        <v>201212</v>
      </c>
      <c r="D1002">
        <v>0</v>
      </c>
      <c r="E1002" t="s">
        <v>1555</v>
      </c>
      <c r="F1002">
        <v>0</v>
      </c>
      <c r="G1002">
        <v>0</v>
      </c>
      <c r="H1002">
        <v>0</v>
      </c>
      <c r="I1002">
        <v>43122005700</v>
      </c>
      <c r="J1002">
        <v>12</v>
      </c>
      <c r="K1002" t="s">
        <v>1561</v>
      </c>
      <c r="L1002">
        <v>3126</v>
      </c>
      <c r="M1002" t="s">
        <v>1550</v>
      </c>
      <c r="N1002" t="s">
        <v>1551</v>
      </c>
      <c r="O1002">
        <v>0</v>
      </c>
      <c r="P1002" t="s">
        <v>1574</v>
      </c>
      <c r="Q1002">
        <v>19880201</v>
      </c>
      <c r="R1002">
        <v>891018481</v>
      </c>
    </row>
    <row r="1003" spans="1:18">
      <c r="A1003" t="s">
        <v>1546</v>
      </c>
      <c r="B1003" t="s">
        <v>1638</v>
      </c>
      <c r="C1003">
        <v>201212</v>
      </c>
      <c r="D1003">
        <v>0</v>
      </c>
      <c r="E1003" t="s">
        <v>1555</v>
      </c>
      <c r="F1003">
        <v>0</v>
      </c>
      <c r="G1003">
        <v>0</v>
      </c>
      <c r="H1003">
        <v>0</v>
      </c>
      <c r="I1003">
        <v>43122005001</v>
      </c>
      <c r="J1003">
        <v>12</v>
      </c>
      <c r="K1003" t="s">
        <v>1561</v>
      </c>
      <c r="L1003">
        <v>3126</v>
      </c>
      <c r="M1003" t="s">
        <v>1550</v>
      </c>
      <c r="N1003" t="s">
        <v>1551</v>
      </c>
      <c r="O1003">
        <v>0</v>
      </c>
      <c r="P1003" t="s">
        <v>1552</v>
      </c>
      <c r="Q1003">
        <v>19970930</v>
      </c>
      <c r="R1003">
        <v>891018481</v>
      </c>
    </row>
    <row r="1004" spans="1:18">
      <c r="A1004" t="s">
        <v>1546</v>
      </c>
      <c r="B1004" t="s">
        <v>1594</v>
      </c>
      <c r="C1004">
        <v>201212</v>
      </c>
      <c r="D1004">
        <v>0</v>
      </c>
      <c r="E1004" t="s">
        <v>1555</v>
      </c>
      <c r="F1004">
        <v>0</v>
      </c>
      <c r="G1004">
        <v>0</v>
      </c>
      <c r="H1004">
        <v>0</v>
      </c>
      <c r="I1004">
        <v>43122005400</v>
      </c>
      <c r="J1004">
        <v>12</v>
      </c>
      <c r="K1004" t="s">
        <v>1561</v>
      </c>
      <c r="L1004">
        <v>3126</v>
      </c>
      <c r="M1004" t="s">
        <v>1550</v>
      </c>
      <c r="N1004" t="s">
        <v>1551</v>
      </c>
      <c r="O1004">
        <v>0</v>
      </c>
      <c r="P1004" t="s">
        <v>1574</v>
      </c>
      <c r="Q1004">
        <v>19860801</v>
      </c>
      <c r="R1004">
        <v>891018481</v>
      </c>
    </row>
    <row r="1005" spans="1:18">
      <c r="A1005" t="s">
        <v>1546</v>
      </c>
      <c r="B1005" t="s">
        <v>1639</v>
      </c>
      <c r="C1005">
        <v>201212</v>
      </c>
      <c r="D1005">
        <v>0</v>
      </c>
      <c r="E1005" t="s">
        <v>1555</v>
      </c>
      <c r="F1005">
        <v>0</v>
      </c>
      <c r="G1005">
        <v>0</v>
      </c>
      <c r="H1005">
        <v>0</v>
      </c>
      <c r="I1005">
        <v>43122007900</v>
      </c>
      <c r="J1005">
        <v>12</v>
      </c>
      <c r="K1005" t="s">
        <v>1549</v>
      </c>
      <c r="L1005">
        <v>3126</v>
      </c>
      <c r="M1005" t="s">
        <v>1550</v>
      </c>
      <c r="N1005" t="s">
        <v>1551</v>
      </c>
      <c r="O1005">
        <v>0</v>
      </c>
      <c r="P1005" t="s">
        <v>1552</v>
      </c>
      <c r="Q1005">
        <v>19830501</v>
      </c>
      <c r="R1005">
        <v>891018481</v>
      </c>
    </row>
    <row r="1006" spans="1:18">
      <c r="A1006" t="s">
        <v>1546</v>
      </c>
      <c r="B1006" t="s">
        <v>1640</v>
      </c>
      <c r="C1006">
        <v>201212</v>
      </c>
      <c r="D1006">
        <v>0</v>
      </c>
      <c r="E1006" t="s">
        <v>1555</v>
      </c>
      <c r="F1006">
        <v>0</v>
      </c>
      <c r="G1006">
        <v>0</v>
      </c>
      <c r="H1006">
        <v>0</v>
      </c>
      <c r="I1006">
        <v>43122008100</v>
      </c>
      <c r="J1006">
        <v>12</v>
      </c>
      <c r="K1006" t="s">
        <v>1561</v>
      </c>
      <c r="L1006">
        <v>3126</v>
      </c>
      <c r="M1006" t="s">
        <v>1550</v>
      </c>
      <c r="N1006" t="s">
        <v>1551</v>
      </c>
      <c r="O1006">
        <v>0</v>
      </c>
      <c r="P1006" t="s">
        <v>1574</v>
      </c>
      <c r="Q1006">
        <v>19860701</v>
      </c>
      <c r="R1006">
        <v>891018481</v>
      </c>
    </row>
    <row r="1007" spans="1:18">
      <c r="A1007" t="s">
        <v>1546</v>
      </c>
      <c r="B1007" t="s">
        <v>1608</v>
      </c>
      <c r="C1007">
        <v>201212</v>
      </c>
      <c r="D1007">
        <v>0</v>
      </c>
      <c r="E1007" t="s">
        <v>1555</v>
      </c>
      <c r="F1007">
        <v>0</v>
      </c>
      <c r="G1007">
        <v>0</v>
      </c>
      <c r="H1007">
        <v>0</v>
      </c>
      <c r="I1007">
        <v>43122013700</v>
      </c>
      <c r="J1007">
        <v>12</v>
      </c>
      <c r="K1007" t="s">
        <v>1549</v>
      </c>
      <c r="L1007">
        <v>3126</v>
      </c>
      <c r="M1007" t="s">
        <v>1550</v>
      </c>
      <c r="N1007" t="s">
        <v>1551</v>
      </c>
      <c r="O1007">
        <v>0</v>
      </c>
      <c r="P1007" t="s">
        <v>1574</v>
      </c>
      <c r="Q1007">
        <v>19910501</v>
      </c>
      <c r="R1007">
        <v>891018481</v>
      </c>
    </row>
    <row r="1008" spans="1:18">
      <c r="A1008" t="s">
        <v>1546</v>
      </c>
      <c r="B1008" t="s">
        <v>1641</v>
      </c>
      <c r="C1008">
        <v>201212</v>
      </c>
      <c r="D1008">
        <v>0</v>
      </c>
      <c r="E1008" t="s">
        <v>1555</v>
      </c>
      <c r="F1008">
        <v>0</v>
      </c>
      <c r="G1008">
        <v>0</v>
      </c>
      <c r="H1008">
        <v>0</v>
      </c>
      <c r="I1008">
        <v>43122015800</v>
      </c>
      <c r="J1008">
        <v>12</v>
      </c>
      <c r="K1008" t="s">
        <v>1642</v>
      </c>
      <c r="L1008">
        <v>3126</v>
      </c>
      <c r="M1008" t="s">
        <v>1550</v>
      </c>
      <c r="N1008" t="s">
        <v>1551</v>
      </c>
      <c r="O1008">
        <v>0</v>
      </c>
      <c r="P1008" t="s">
        <v>1552</v>
      </c>
      <c r="Q1008">
        <v>19930601</v>
      </c>
      <c r="R1008">
        <v>891018481</v>
      </c>
    </row>
    <row r="1009" spans="1:18">
      <c r="A1009" t="s">
        <v>1546</v>
      </c>
      <c r="B1009" t="s">
        <v>1643</v>
      </c>
      <c r="C1009">
        <v>201212</v>
      </c>
      <c r="D1009">
        <v>0</v>
      </c>
      <c r="E1009" t="s">
        <v>1555</v>
      </c>
      <c r="F1009">
        <v>0</v>
      </c>
      <c r="G1009">
        <v>0</v>
      </c>
      <c r="H1009">
        <v>0</v>
      </c>
      <c r="I1009">
        <v>43122015900</v>
      </c>
      <c r="J1009">
        <v>12</v>
      </c>
      <c r="K1009" t="s">
        <v>1549</v>
      </c>
      <c r="L1009">
        <v>3126</v>
      </c>
      <c r="M1009" t="s">
        <v>1550</v>
      </c>
      <c r="N1009" t="s">
        <v>1551</v>
      </c>
      <c r="O1009">
        <v>0</v>
      </c>
      <c r="P1009" t="s">
        <v>1552</v>
      </c>
      <c r="Q1009">
        <v>19930601</v>
      </c>
      <c r="R1009">
        <v>891018481</v>
      </c>
    </row>
    <row r="1010" spans="1:18">
      <c r="A1010" t="s">
        <v>1546</v>
      </c>
      <c r="B1010" t="s">
        <v>1644</v>
      </c>
      <c r="C1010">
        <v>201212</v>
      </c>
      <c r="D1010">
        <v>0</v>
      </c>
      <c r="E1010" t="s">
        <v>1555</v>
      </c>
      <c r="F1010">
        <v>0</v>
      </c>
      <c r="G1010">
        <v>0</v>
      </c>
      <c r="H1010">
        <v>0</v>
      </c>
      <c r="I1010">
        <v>43122016100</v>
      </c>
      <c r="J1010">
        <v>12</v>
      </c>
      <c r="K1010" t="s">
        <v>1549</v>
      </c>
      <c r="L1010">
        <v>3126</v>
      </c>
      <c r="M1010" t="s">
        <v>1550</v>
      </c>
      <c r="N1010" t="s">
        <v>1551</v>
      </c>
      <c r="O1010">
        <v>0</v>
      </c>
      <c r="P1010" t="s">
        <v>1552</v>
      </c>
      <c r="Q1010">
        <v>19940601</v>
      </c>
      <c r="R1010">
        <v>891018481</v>
      </c>
    </row>
    <row r="1011" spans="1:18">
      <c r="A1011" t="s">
        <v>1546</v>
      </c>
      <c r="B1011" t="s">
        <v>1621</v>
      </c>
      <c r="C1011">
        <v>201212</v>
      </c>
      <c r="D1011">
        <v>0</v>
      </c>
      <c r="E1011" t="s">
        <v>1555</v>
      </c>
      <c r="F1011">
        <v>0</v>
      </c>
      <c r="G1011">
        <v>0</v>
      </c>
      <c r="H1011">
        <v>0</v>
      </c>
      <c r="I1011">
        <v>43122016400</v>
      </c>
      <c r="J1011">
        <v>12</v>
      </c>
      <c r="K1011" t="s">
        <v>1549</v>
      </c>
      <c r="L1011">
        <v>3126</v>
      </c>
      <c r="M1011" t="s">
        <v>1550</v>
      </c>
      <c r="N1011" t="s">
        <v>1551</v>
      </c>
      <c r="O1011">
        <v>0</v>
      </c>
      <c r="P1011" t="s">
        <v>1552</v>
      </c>
      <c r="Q1011">
        <v>19960401</v>
      </c>
      <c r="R1011">
        <v>891018481</v>
      </c>
    </row>
    <row r="1012" spans="1:18">
      <c r="A1012" t="s">
        <v>1553</v>
      </c>
      <c r="B1012" t="s">
        <v>1645</v>
      </c>
      <c r="C1012">
        <v>201201</v>
      </c>
      <c r="D1012">
        <v>30</v>
      </c>
      <c r="E1012" t="s">
        <v>1646</v>
      </c>
      <c r="F1012">
        <v>0</v>
      </c>
      <c r="G1012">
        <v>0</v>
      </c>
      <c r="H1012">
        <v>0</v>
      </c>
      <c r="I1012">
        <v>43122010300</v>
      </c>
      <c r="J1012">
        <v>4</v>
      </c>
      <c r="K1012" t="s">
        <v>1556</v>
      </c>
      <c r="L1012">
        <v>2531</v>
      </c>
      <c r="M1012" t="s">
        <v>1557</v>
      </c>
      <c r="N1012" t="s">
        <v>1551</v>
      </c>
      <c r="O1012">
        <v>3645</v>
      </c>
      <c r="P1012" t="s">
        <v>1552</v>
      </c>
      <c r="Q1012">
        <v>19850101</v>
      </c>
      <c r="R1012">
        <v>891018481</v>
      </c>
    </row>
    <row r="1013" spans="1:18">
      <c r="A1013" t="s">
        <v>1553</v>
      </c>
      <c r="B1013" t="s">
        <v>1647</v>
      </c>
      <c r="C1013">
        <v>201201</v>
      </c>
      <c r="D1013">
        <v>30</v>
      </c>
      <c r="E1013" t="s">
        <v>1646</v>
      </c>
      <c r="F1013">
        <v>0</v>
      </c>
      <c r="G1013">
        <v>0</v>
      </c>
      <c r="H1013">
        <v>0</v>
      </c>
      <c r="I1013">
        <v>43122010900</v>
      </c>
      <c r="J1013">
        <v>4</v>
      </c>
      <c r="K1013" t="s">
        <v>1561</v>
      </c>
      <c r="L1013">
        <v>2531</v>
      </c>
      <c r="M1013" t="s">
        <v>1557</v>
      </c>
      <c r="N1013" t="s">
        <v>1551</v>
      </c>
      <c r="O1013">
        <v>13171</v>
      </c>
      <c r="P1013" t="s">
        <v>1552</v>
      </c>
      <c r="Q1013">
        <v>19850301</v>
      </c>
      <c r="R1013">
        <v>891018481</v>
      </c>
    </row>
    <row r="1014" spans="1:18">
      <c r="A1014" t="s">
        <v>1572</v>
      </c>
      <c r="B1014" t="s">
        <v>1648</v>
      </c>
      <c r="C1014">
        <v>201201</v>
      </c>
      <c r="D1014">
        <v>31</v>
      </c>
      <c r="E1014" t="s">
        <v>1646</v>
      </c>
      <c r="F1014">
        <v>0</v>
      </c>
      <c r="G1014">
        <v>0</v>
      </c>
      <c r="H1014">
        <v>0</v>
      </c>
      <c r="I1014">
        <v>43122002600</v>
      </c>
      <c r="J1014">
        <v>4</v>
      </c>
      <c r="K1014" t="s">
        <v>1561</v>
      </c>
      <c r="L1014">
        <v>3126</v>
      </c>
      <c r="M1014" t="s">
        <v>1550</v>
      </c>
      <c r="N1014" t="s">
        <v>1551</v>
      </c>
      <c r="O1014">
        <v>6051</v>
      </c>
      <c r="P1014" t="s">
        <v>1552</v>
      </c>
      <c r="Q1014">
        <v>19980430</v>
      </c>
      <c r="R1014">
        <v>891018481</v>
      </c>
    </row>
    <row r="1015" spans="1:18">
      <c r="A1015" t="s">
        <v>1572</v>
      </c>
      <c r="B1015" t="s">
        <v>1649</v>
      </c>
      <c r="C1015">
        <v>201201</v>
      </c>
      <c r="D1015">
        <v>31</v>
      </c>
      <c r="E1015" t="s">
        <v>1646</v>
      </c>
      <c r="F1015">
        <v>0</v>
      </c>
      <c r="G1015">
        <v>0</v>
      </c>
      <c r="H1015">
        <v>0</v>
      </c>
      <c r="I1015">
        <v>43122002700</v>
      </c>
      <c r="J1015">
        <v>4</v>
      </c>
      <c r="K1015" t="s">
        <v>1561</v>
      </c>
      <c r="L1015">
        <v>3126</v>
      </c>
      <c r="M1015" t="s">
        <v>1550</v>
      </c>
      <c r="N1015" t="s">
        <v>1551</v>
      </c>
      <c r="O1015">
        <v>14243</v>
      </c>
      <c r="P1015" t="s">
        <v>1552</v>
      </c>
      <c r="Q1015">
        <v>19990630</v>
      </c>
      <c r="R1015">
        <v>891018481</v>
      </c>
    </row>
    <row r="1016" spans="1:18">
      <c r="A1016" t="s">
        <v>1572</v>
      </c>
      <c r="B1016" t="s">
        <v>1650</v>
      </c>
      <c r="C1016">
        <v>201201</v>
      </c>
      <c r="D1016">
        <v>31</v>
      </c>
      <c r="E1016" t="s">
        <v>1646</v>
      </c>
      <c r="F1016">
        <v>0</v>
      </c>
      <c r="G1016">
        <v>0</v>
      </c>
      <c r="H1016">
        <v>0</v>
      </c>
      <c r="I1016">
        <v>43122003300</v>
      </c>
      <c r="J1016">
        <v>4</v>
      </c>
      <c r="K1016" t="s">
        <v>1561</v>
      </c>
      <c r="L1016">
        <v>3126</v>
      </c>
      <c r="M1016" t="s">
        <v>1550</v>
      </c>
      <c r="N1016" t="s">
        <v>1551</v>
      </c>
      <c r="O1016">
        <v>11344</v>
      </c>
      <c r="P1016" t="s">
        <v>1552</v>
      </c>
      <c r="Q1016">
        <v>19980430</v>
      </c>
      <c r="R1016">
        <v>891018481</v>
      </c>
    </row>
    <row r="1017" spans="1:18">
      <c r="A1017" t="s">
        <v>1572</v>
      </c>
      <c r="B1017" t="s">
        <v>1651</v>
      </c>
      <c r="C1017">
        <v>201201</v>
      </c>
      <c r="D1017">
        <v>31</v>
      </c>
      <c r="E1017" t="s">
        <v>1646</v>
      </c>
      <c r="F1017">
        <v>0</v>
      </c>
      <c r="G1017">
        <v>0</v>
      </c>
      <c r="H1017">
        <v>0</v>
      </c>
      <c r="I1017">
        <v>43122003500</v>
      </c>
      <c r="J1017">
        <v>4</v>
      </c>
      <c r="K1017" t="s">
        <v>1561</v>
      </c>
      <c r="L1017">
        <v>3126</v>
      </c>
      <c r="M1017" t="s">
        <v>1550</v>
      </c>
      <c r="N1017" t="s">
        <v>1551</v>
      </c>
      <c r="O1017">
        <v>4947</v>
      </c>
      <c r="P1017" t="s">
        <v>1552</v>
      </c>
      <c r="Q1017">
        <v>19980430</v>
      </c>
      <c r="R1017">
        <v>891018481</v>
      </c>
    </row>
    <row r="1018" spans="1:18">
      <c r="A1018" t="s">
        <v>1572</v>
      </c>
      <c r="B1018" t="s">
        <v>1652</v>
      </c>
      <c r="C1018">
        <v>201201</v>
      </c>
      <c r="D1018">
        <v>31</v>
      </c>
      <c r="E1018" t="s">
        <v>1646</v>
      </c>
      <c r="F1018">
        <v>0</v>
      </c>
      <c r="G1018">
        <v>0</v>
      </c>
      <c r="H1018">
        <v>0</v>
      </c>
      <c r="I1018">
        <v>43122004300</v>
      </c>
      <c r="J1018">
        <v>4</v>
      </c>
      <c r="K1018" t="s">
        <v>1561</v>
      </c>
      <c r="L1018">
        <v>3126</v>
      </c>
      <c r="M1018" t="s">
        <v>1550</v>
      </c>
      <c r="N1018" t="s">
        <v>1551</v>
      </c>
      <c r="O1018">
        <v>3939</v>
      </c>
      <c r="P1018" t="s">
        <v>1552</v>
      </c>
      <c r="Q1018">
        <v>19980324</v>
      </c>
      <c r="R1018">
        <v>891018481</v>
      </c>
    </row>
    <row r="1019" spans="1:18">
      <c r="A1019" t="s">
        <v>1572</v>
      </c>
      <c r="B1019" t="s">
        <v>1653</v>
      </c>
      <c r="C1019">
        <v>201201</v>
      </c>
      <c r="D1019">
        <v>26</v>
      </c>
      <c r="E1019" t="s">
        <v>1646</v>
      </c>
      <c r="F1019">
        <v>0</v>
      </c>
      <c r="G1019">
        <v>0</v>
      </c>
      <c r="H1019">
        <v>0</v>
      </c>
      <c r="I1019">
        <v>43122002901</v>
      </c>
      <c r="J1019">
        <v>4</v>
      </c>
      <c r="K1019" t="s">
        <v>1549</v>
      </c>
      <c r="L1019">
        <v>3126</v>
      </c>
      <c r="M1019" t="s">
        <v>1550</v>
      </c>
      <c r="N1019" t="s">
        <v>1551</v>
      </c>
      <c r="O1019">
        <v>4969</v>
      </c>
      <c r="P1019" t="s">
        <v>1552</v>
      </c>
      <c r="Q1019">
        <v>19980430</v>
      </c>
      <c r="R1019">
        <v>891018481</v>
      </c>
    </row>
    <row r="1020" spans="1:18">
      <c r="A1020" t="s">
        <v>1572</v>
      </c>
      <c r="B1020" t="s">
        <v>1654</v>
      </c>
      <c r="C1020">
        <v>201201</v>
      </c>
      <c r="D1020">
        <v>0</v>
      </c>
      <c r="E1020" t="s">
        <v>1646</v>
      </c>
      <c r="F1020">
        <v>0</v>
      </c>
      <c r="G1020">
        <v>0</v>
      </c>
      <c r="H1020">
        <v>0</v>
      </c>
      <c r="I1020">
        <v>43122006200</v>
      </c>
      <c r="J1020">
        <v>4</v>
      </c>
      <c r="K1020" t="s">
        <v>1561</v>
      </c>
      <c r="L1020">
        <v>3126</v>
      </c>
      <c r="M1020" t="s">
        <v>1550</v>
      </c>
      <c r="N1020" t="s">
        <v>1551</v>
      </c>
      <c r="O1020">
        <v>0</v>
      </c>
      <c r="P1020" t="s">
        <v>1552</v>
      </c>
      <c r="R1020">
        <v>891018481</v>
      </c>
    </row>
    <row r="1021" spans="1:18">
      <c r="A1021" t="s">
        <v>1572</v>
      </c>
      <c r="B1021" t="s">
        <v>1655</v>
      </c>
      <c r="C1021">
        <v>201201</v>
      </c>
      <c r="D1021">
        <v>31</v>
      </c>
      <c r="E1021" t="s">
        <v>1646</v>
      </c>
      <c r="F1021">
        <v>0</v>
      </c>
      <c r="G1021">
        <v>0</v>
      </c>
      <c r="H1021">
        <v>0</v>
      </c>
      <c r="I1021">
        <v>43122006400</v>
      </c>
      <c r="J1021">
        <v>4</v>
      </c>
      <c r="K1021" t="s">
        <v>1561</v>
      </c>
      <c r="L1021">
        <v>3126</v>
      </c>
      <c r="M1021" t="s">
        <v>1550</v>
      </c>
      <c r="N1021" t="s">
        <v>1551</v>
      </c>
      <c r="O1021">
        <v>10494</v>
      </c>
      <c r="P1021" t="s">
        <v>1552</v>
      </c>
      <c r="Q1021">
        <v>19980430</v>
      </c>
      <c r="R1021">
        <v>891018481</v>
      </c>
    </row>
    <row r="1022" spans="1:18">
      <c r="A1022" t="s">
        <v>1572</v>
      </c>
      <c r="B1022" t="s">
        <v>1656</v>
      </c>
      <c r="C1022">
        <v>201201</v>
      </c>
      <c r="D1022">
        <v>31</v>
      </c>
      <c r="E1022" t="s">
        <v>1646</v>
      </c>
      <c r="F1022">
        <v>0</v>
      </c>
      <c r="G1022">
        <v>0</v>
      </c>
      <c r="H1022">
        <v>0</v>
      </c>
      <c r="I1022">
        <v>43122006800</v>
      </c>
      <c r="J1022">
        <v>4</v>
      </c>
      <c r="K1022" t="s">
        <v>1561</v>
      </c>
      <c r="L1022">
        <v>3126</v>
      </c>
      <c r="M1022" t="s">
        <v>1550</v>
      </c>
      <c r="N1022" t="s">
        <v>1551</v>
      </c>
      <c r="O1022">
        <v>3844</v>
      </c>
      <c r="P1022" t="s">
        <v>1552</v>
      </c>
      <c r="Q1022">
        <v>20010430</v>
      </c>
      <c r="R1022">
        <v>891018481</v>
      </c>
    </row>
    <row r="1023" spans="1:18">
      <c r="A1023" t="s">
        <v>1572</v>
      </c>
      <c r="B1023" t="s">
        <v>1657</v>
      </c>
      <c r="C1023">
        <v>201201</v>
      </c>
      <c r="D1023">
        <v>31</v>
      </c>
      <c r="E1023" t="s">
        <v>1646</v>
      </c>
      <c r="F1023">
        <v>0</v>
      </c>
      <c r="G1023">
        <v>0</v>
      </c>
      <c r="H1023">
        <v>0</v>
      </c>
      <c r="I1023">
        <v>43122006700</v>
      </c>
      <c r="J1023">
        <v>4</v>
      </c>
      <c r="K1023" t="s">
        <v>1561</v>
      </c>
      <c r="L1023">
        <v>3126</v>
      </c>
      <c r="M1023" t="s">
        <v>1550</v>
      </c>
      <c r="N1023" t="s">
        <v>1551</v>
      </c>
      <c r="O1023">
        <v>9422</v>
      </c>
      <c r="P1023" t="s">
        <v>1552</v>
      </c>
      <c r="Q1023">
        <v>19980430</v>
      </c>
      <c r="R1023">
        <v>891018481</v>
      </c>
    </row>
    <row r="1024" spans="1:18">
      <c r="A1024" t="s">
        <v>1572</v>
      </c>
      <c r="B1024" t="s">
        <v>1658</v>
      </c>
      <c r="C1024">
        <v>201201</v>
      </c>
      <c r="D1024">
        <v>31</v>
      </c>
      <c r="E1024" t="s">
        <v>1646</v>
      </c>
      <c r="F1024">
        <v>0</v>
      </c>
      <c r="G1024">
        <v>0</v>
      </c>
      <c r="H1024">
        <v>0</v>
      </c>
      <c r="I1024">
        <v>43122009900</v>
      </c>
      <c r="J1024">
        <v>4</v>
      </c>
      <c r="K1024" t="s">
        <v>1561</v>
      </c>
      <c r="L1024">
        <v>3126</v>
      </c>
      <c r="M1024" t="s">
        <v>1550</v>
      </c>
      <c r="N1024" t="s">
        <v>1551</v>
      </c>
      <c r="O1024">
        <v>41092</v>
      </c>
      <c r="P1024" t="s">
        <v>1552</v>
      </c>
      <c r="Q1024">
        <v>19980430</v>
      </c>
      <c r="R1024">
        <v>891018481</v>
      </c>
    </row>
    <row r="1025" spans="1:18">
      <c r="A1025" t="s">
        <v>1572</v>
      </c>
      <c r="B1025" t="s">
        <v>1659</v>
      </c>
      <c r="C1025">
        <v>201201</v>
      </c>
      <c r="D1025">
        <v>26</v>
      </c>
      <c r="E1025" t="s">
        <v>1646</v>
      </c>
      <c r="F1025">
        <v>0</v>
      </c>
      <c r="G1025">
        <v>0</v>
      </c>
      <c r="H1025">
        <v>0</v>
      </c>
      <c r="I1025">
        <v>43122009400</v>
      </c>
      <c r="J1025">
        <v>4</v>
      </c>
      <c r="K1025" t="s">
        <v>1561</v>
      </c>
      <c r="L1025">
        <v>3126</v>
      </c>
      <c r="M1025" t="s">
        <v>1550</v>
      </c>
      <c r="N1025" t="s">
        <v>1551</v>
      </c>
      <c r="O1025">
        <v>846</v>
      </c>
      <c r="P1025" t="s">
        <v>1552</v>
      </c>
      <c r="Q1025">
        <v>19980430</v>
      </c>
      <c r="R1025">
        <v>891018481</v>
      </c>
    </row>
    <row r="1026" spans="1:18">
      <c r="A1026" t="s">
        <v>1572</v>
      </c>
      <c r="B1026" t="s">
        <v>1660</v>
      </c>
      <c r="C1026">
        <v>201201</v>
      </c>
      <c r="D1026">
        <v>31</v>
      </c>
      <c r="E1026" t="s">
        <v>1646</v>
      </c>
      <c r="F1026">
        <v>0</v>
      </c>
      <c r="G1026">
        <v>0</v>
      </c>
      <c r="H1026">
        <v>0</v>
      </c>
      <c r="I1026">
        <v>43122013300</v>
      </c>
      <c r="J1026">
        <v>4</v>
      </c>
      <c r="K1026" t="s">
        <v>1561</v>
      </c>
      <c r="L1026">
        <v>3126</v>
      </c>
      <c r="M1026" t="s">
        <v>1550</v>
      </c>
      <c r="N1026" t="s">
        <v>1551</v>
      </c>
      <c r="O1026">
        <v>46701</v>
      </c>
      <c r="P1026" t="s">
        <v>1552</v>
      </c>
      <c r="Q1026">
        <v>19980430</v>
      </c>
      <c r="R1026">
        <v>891018481</v>
      </c>
    </row>
    <row r="1027" spans="1:18">
      <c r="A1027" t="s">
        <v>1546</v>
      </c>
      <c r="B1027" t="s">
        <v>1661</v>
      </c>
      <c r="C1027">
        <v>201201</v>
      </c>
      <c r="D1027">
        <v>0</v>
      </c>
      <c r="E1027" t="s">
        <v>1646</v>
      </c>
      <c r="F1027">
        <v>0</v>
      </c>
      <c r="G1027">
        <v>0</v>
      </c>
      <c r="H1027">
        <v>0</v>
      </c>
      <c r="I1027">
        <v>43122003000</v>
      </c>
      <c r="J1027">
        <v>4</v>
      </c>
      <c r="K1027" t="s">
        <v>1561</v>
      </c>
      <c r="L1027">
        <v>3126</v>
      </c>
      <c r="M1027" t="s">
        <v>1550</v>
      </c>
      <c r="N1027" t="s">
        <v>1551</v>
      </c>
      <c r="O1027">
        <v>0</v>
      </c>
      <c r="P1027" t="s">
        <v>1662</v>
      </c>
      <c r="Q1027">
        <v>19880501</v>
      </c>
      <c r="R1027">
        <v>891018481</v>
      </c>
    </row>
    <row r="1028" spans="1:18">
      <c r="A1028" t="s">
        <v>1546</v>
      </c>
      <c r="B1028" t="s">
        <v>1663</v>
      </c>
      <c r="C1028">
        <v>201201</v>
      </c>
      <c r="D1028">
        <v>27</v>
      </c>
      <c r="E1028" t="s">
        <v>1646</v>
      </c>
      <c r="F1028">
        <v>0</v>
      </c>
      <c r="G1028">
        <v>0</v>
      </c>
      <c r="H1028">
        <v>0</v>
      </c>
      <c r="I1028">
        <v>43122003800</v>
      </c>
      <c r="J1028">
        <v>4</v>
      </c>
      <c r="K1028" t="s">
        <v>1549</v>
      </c>
      <c r="L1028">
        <v>3126</v>
      </c>
      <c r="M1028" t="s">
        <v>1550</v>
      </c>
      <c r="N1028" t="s">
        <v>1551</v>
      </c>
      <c r="O1028">
        <v>14793</v>
      </c>
      <c r="P1028" t="s">
        <v>1552</v>
      </c>
      <c r="Q1028">
        <v>19980430</v>
      </c>
      <c r="R1028">
        <v>891018481</v>
      </c>
    </row>
    <row r="1029" spans="1:18">
      <c r="A1029" t="s">
        <v>1546</v>
      </c>
      <c r="B1029" t="s">
        <v>1664</v>
      </c>
      <c r="C1029">
        <v>201201</v>
      </c>
      <c r="D1029">
        <v>23</v>
      </c>
      <c r="E1029" t="s">
        <v>1646</v>
      </c>
      <c r="F1029">
        <v>0</v>
      </c>
      <c r="G1029">
        <v>0</v>
      </c>
      <c r="H1029">
        <v>0</v>
      </c>
      <c r="I1029">
        <v>43122004200</v>
      </c>
      <c r="J1029">
        <v>4</v>
      </c>
      <c r="K1029" t="s">
        <v>1561</v>
      </c>
      <c r="L1029">
        <v>3126</v>
      </c>
      <c r="M1029" t="s">
        <v>1550</v>
      </c>
      <c r="N1029" t="s">
        <v>1551</v>
      </c>
      <c r="O1029">
        <v>11947</v>
      </c>
      <c r="P1029" t="s">
        <v>1552</v>
      </c>
      <c r="Q1029">
        <v>19980430</v>
      </c>
      <c r="R1029">
        <v>891018481</v>
      </c>
    </row>
    <row r="1030" spans="1:18">
      <c r="A1030" t="s">
        <v>1546</v>
      </c>
      <c r="B1030" t="s">
        <v>1665</v>
      </c>
      <c r="C1030">
        <v>201201</v>
      </c>
      <c r="D1030">
        <v>31</v>
      </c>
      <c r="E1030" t="s">
        <v>1646</v>
      </c>
      <c r="F1030">
        <v>0</v>
      </c>
      <c r="G1030">
        <v>0</v>
      </c>
      <c r="H1030">
        <v>0</v>
      </c>
      <c r="I1030">
        <v>43122005100</v>
      </c>
      <c r="J1030">
        <v>4</v>
      </c>
      <c r="K1030" t="s">
        <v>1561</v>
      </c>
      <c r="L1030">
        <v>3126</v>
      </c>
      <c r="M1030" t="s">
        <v>1550</v>
      </c>
      <c r="N1030" t="s">
        <v>1551</v>
      </c>
      <c r="O1030">
        <v>24485</v>
      </c>
      <c r="P1030" t="s">
        <v>1552</v>
      </c>
      <c r="Q1030">
        <v>19980430</v>
      </c>
      <c r="R1030">
        <v>891018481</v>
      </c>
    </row>
    <row r="1031" spans="1:18">
      <c r="A1031" t="s">
        <v>1546</v>
      </c>
      <c r="B1031" t="s">
        <v>1666</v>
      </c>
      <c r="C1031">
        <v>201201</v>
      </c>
      <c r="D1031">
        <v>31</v>
      </c>
      <c r="E1031" t="s">
        <v>1646</v>
      </c>
      <c r="F1031">
        <v>0</v>
      </c>
      <c r="G1031">
        <v>0</v>
      </c>
      <c r="H1031">
        <v>0</v>
      </c>
      <c r="I1031">
        <v>43122006300</v>
      </c>
      <c r="J1031">
        <v>4</v>
      </c>
      <c r="K1031" t="s">
        <v>1549</v>
      </c>
      <c r="L1031">
        <v>3126</v>
      </c>
      <c r="M1031" t="s">
        <v>1550</v>
      </c>
      <c r="N1031" t="s">
        <v>1551</v>
      </c>
      <c r="O1031">
        <v>16260</v>
      </c>
      <c r="P1031" t="s">
        <v>1574</v>
      </c>
      <c r="Q1031">
        <v>19980430</v>
      </c>
      <c r="R1031">
        <v>891018481</v>
      </c>
    </row>
    <row r="1032" spans="1:18">
      <c r="A1032" t="s">
        <v>1546</v>
      </c>
      <c r="B1032" t="s">
        <v>1667</v>
      </c>
      <c r="C1032">
        <v>201201</v>
      </c>
      <c r="D1032">
        <v>31</v>
      </c>
      <c r="E1032" t="s">
        <v>1646</v>
      </c>
      <c r="F1032">
        <v>0</v>
      </c>
      <c r="G1032">
        <v>0</v>
      </c>
      <c r="H1032">
        <v>0</v>
      </c>
      <c r="I1032">
        <v>43122007000</v>
      </c>
      <c r="J1032">
        <v>4</v>
      </c>
      <c r="K1032" t="s">
        <v>1561</v>
      </c>
      <c r="L1032">
        <v>3126</v>
      </c>
      <c r="M1032" t="s">
        <v>1550</v>
      </c>
      <c r="N1032" t="s">
        <v>1551</v>
      </c>
      <c r="O1032">
        <v>19380</v>
      </c>
      <c r="P1032" t="s">
        <v>1574</v>
      </c>
      <c r="Q1032">
        <v>19980430</v>
      </c>
      <c r="R1032">
        <v>891018481</v>
      </c>
    </row>
    <row r="1033" spans="1:18">
      <c r="A1033" t="s">
        <v>1546</v>
      </c>
      <c r="B1033" t="s">
        <v>1668</v>
      </c>
      <c r="C1033">
        <v>201201</v>
      </c>
      <c r="D1033">
        <v>26</v>
      </c>
      <c r="E1033" t="s">
        <v>1646</v>
      </c>
      <c r="F1033">
        <v>0</v>
      </c>
      <c r="G1033">
        <v>0</v>
      </c>
      <c r="H1033">
        <v>0</v>
      </c>
      <c r="I1033">
        <v>43122006100</v>
      </c>
      <c r="J1033">
        <v>4</v>
      </c>
      <c r="K1033" t="s">
        <v>1549</v>
      </c>
      <c r="L1033">
        <v>3126</v>
      </c>
      <c r="M1033" t="s">
        <v>1550</v>
      </c>
      <c r="N1033" t="s">
        <v>1551</v>
      </c>
      <c r="O1033">
        <v>10255</v>
      </c>
      <c r="P1033" t="s">
        <v>1574</v>
      </c>
      <c r="Q1033">
        <v>19980430</v>
      </c>
      <c r="R1033">
        <v>891018481</v>
      </c>
    </row>
    <row r="1034" spans="1:18">
      <c r="A1034" t="s">
        <v>1546</v>
      </c>
      <c r="B1034" t="s">
        <v>1669</v>
      </c>
      <c r="C1034">
        <v>201201</v>
      </c>
      <c r="D1034">
        <v>0</v>
      </c>
      <c r="E1034" t="s">
        <v>1646</v>
      </c>
      <c r="F1034">
        <v>0</v>
      </c>
      <c r="G1034">
        <v>0</v>
      </c>
      <c r="H1034">
        <v>0</v>
      </c>
      <c r="I1034">
        <v>43122008900</v>
      </c>
      <c r="J1034">
        <v>4</v>
      </c>
      <c r="K1034" t="s">
        <v>1561</v>
      </c>
      <c r="L1034">
        <v>3126</v>
      </c>
      <c r="M1034" t="s">
        <v>1550</v>
      </c>
      <c r="N1034" t="s">
        <v>1551</v>
      </c>
      <c r="O1034">
        <v>0</v>
      </c>
      <c r="P1034" t="s">
        <v>1552</v>
      </c>
      <c r="R1034">
        <v>891018481</v>
      </c>
    </row>
    <row r="1035" spans="1:18">
      <c r="A1035" t="s">
        <v>1546</v>
      </c>
      <c r="B1035" t="s">
        <v>1670</v>
      </c>
      <c r="C1035">
        <v>201201</v>
      </c>
      <c r="D1035">
        <v>31</v>
      </c>
      <c r="E1035" t="s">
        <v>1646</v>
      </c>
      <c r="F1035">
        <v>0</v>
      </c>
      <c r="G1035">
        <v>0</v>
      </c>
      <c r="H1035">
        <v>0</v>
      </c>
      <c r="I1035">
        <v>43122008002</v>
      </c>
      <c r="J1035">
        <v>4</v>
      </c>
      <c r="K1035" t="s">
        <v>1561</v>
      </c>
      <c r="L1035">
        <v>3126</v>
      </c>
      <c r="M1035" t="s">
        <v>1550</v>
      </c>
      <c r="N1035" t="s">
        <v>1551</v>
      </c>
      <c r="O1035">
        <v>20420</v>
      </c>
      <c r="P1035" t="s">
        <v>1552</v>
      </c>
      <c r="Q1035">
        <v>19980430</v>
      </c>
      <c r="R1035">
        <v>891018481</v>
      </c>
    </row>
    <row r="1036" spans="1:18">
      <c r="A1036" t="s">
        <v>1546</v>
      </c>
      <c r="B1036" t="s">
        <v>1671</v>
      </c>
      <c r="C1036">
        <v>201201</v>
      </c>
      <c r="D1036">
        <v>0</v>
      </c>
      <c r="E1036" t="s">
        <v>1646</v>
      </c>
      <c r="F1036">
        <v>0</v>
      </c>
      <c r="G1036">
        <v>0</v>
      </c>
      <c r="H1036">
        <v>0</v>
      </c>
      <c r="I1036">
        <v>43122010600</v>
      </c>
      <c r="J1036">
        <v>4</v>
      </c>
      <c r="K1036" t="s">
        <v>1549</v>
      </c>
      <c r="L1036">
        <v>3126</v>
      </c>
      <c r="M1036" t="s">
        <v>1550</v>
      </c>
      <c r="N1036" t="s">
        <v>1551</v>
      </c>
      <c r="O1036">
        <v>0</v>
      </c>
      <c r="P1036" t="s">
        <v>1552</v>
      </c>
      <c r="Q1036">
        <v>19980430</v>
      </c>
      <c r="R1036">
        <v>891018481</v>
      </c>
    </row>
    <row r="1037" spans="1:18">
      <c r="A1037" t="s">
        <v>1546</v>
      </c>
      <c r="B1037" t="s">
        <v>1672</v>
      </c>
      <c r="C1037">
        <v>201201</v>
      </c>
      <c r="D1037">
        <v>0</v>
      </c>
      <c r="E1037" t="s">
        <v>1646</v>
      </c>
      <c r="F1037">
        <v>0</v>
      </c>
      <c r="G1037">
        <v>0</v>
      </c>
      <c r="H1037">
        <v>0</v>
      </c>
      <c r="I1037">
        <v>43122010800</v>
      </c>
      <c r="J1037">
        <v>4</v>
      </c>
      <c r="K1037" t="s">
        <v>1549</v>
      </c>
      <c r="L1037">
        <v>3126</v>
      </c>
      <c r="M1037" t="s">
        <v>1550</v>
      </c>
      <c r="N1037" t="s">
        <v>1551</v>
      </c>
      <c r="O1037">
        <v>0</v>
      </c>
      <c r="P1037" t="s">
        <v>1552</v>
      </c>
      <c r="Q1037">
        <v>19980430</v>
      </c>
      <c r="R1037">
        <v>891018481</v>
      </c>
    </row>
    <row r="1038" spans="1:18">
      <c r="A1038" t="s">
        <v>1546</v>
      </c>
      <c r="B1038" t="s">
        <v>1673</v>
      </c>
      <c r="C1038">
        <v>201201</v>
      </c>
      <c r="D1038">
        <v>0</v>
      </c>
      <c r="E1038" t="s">
        <v>1646</v>
      </c>
      <c r="F1038">
        <v>0</v>
      </c>
      <c r="G1038">
        <v>0</v>
      </c>
      <c r="H1038">
        <v>0</v>
      </c>
      <c r="I1038">
        <v>43122011100</v>
      </c>
      <c r="J1038">
        <v>4</v>
      </c>
      <c r="K1038" t="s">
        <v>1549</v>
      </c>
      <c r="L1038">
        <v>3126</v>
      </c>
      <c r="M1038" t="s">
        <v>1550</v>
      </c>
      <c r="N1038" t="s">
        <v>1551</v>
      </c>
      <c r="O1038">
        <v>0</v>
      </c>
      <c r="P1038" t="s">
        <v>1552</v>
      </c>
      <c r="Q1038">
        <v>19980430</v>
      </c>
      <c r="R1038">
        <v>891018481</v>
      </c>
    </row>
    <row r="1039" spans="1:18">
      <c r="A1039" t="s">
        <v>1546</v>
      </c>
      <c r="B1039" t="s">
        <v>1674</v>
      </c>
      <c r="C1039">
        <v>201201</v>
      </c>
      <c r="D1039">
        <v>0</v>
      </c>
      <c r="E1039" t="s">
        <v>1646</v>
      </c>
      <c r="F1039">
        <v>0</v>
      </c>
      <c r="G1039">
        <v>0</v>
      </c>
      <c r="H1039">
        <v>0</v>
      </c>
      <c r="I1039">
        <v>43122012000</v>
      </c>
      <c r="J1039">
        <v>4</v>
      </c>
      <c r="K1039" t="s">
        <v>1549</v>
      </c>
      <c r="L1039">
        <v>3126</v>
      </c>
      <c r="M1039" t="s">
        <v>1550</v>
      </c>
      <c r="N1039" t="s">
        <v>1551</v>
      </c>
      <c r="O1039">
        <v>0</v>
      </c>
      <c r="P1039" t="s">
        <v>1552</v>
      </c>
      <c r="Q1039">
        <v>19870401</v>
      </c>
      <c r="R1039">
        <v>891018481</v>
      </c>
    </row>
    <row r="1040" spans="1:18">
      <c r="A1040" t="s">
        <v>1546</v>
      </c>
      <c r="B1040" t="s">
        <v>1675</v>
      </c>
      <c r="C1040">
        <v>201201</v>
      </c>
      <c r="D1040">
        <v>0</v>
      </c>
      <c r="E1040" t="s">
        <v>1646</v>
      </c>
      <c r="F1040">
        <v>0</v>
      </c>
      <c r="G1040">
        <v>0</v>
      </c>
      <c r="H1040">
        <v>0</v>
      </c>
      <c r="I1040">
        <v>43122012600</v>
      </c>
      <c r="J1040">
        <v>4</v>
      </c>
      <c r="K1040" t="s">
        <v>1549</v>
      </c>
      <c r="L1040">
        <v>3126</v>
      </c>
      <c r="M1040" t="s">
        <v>1550</v>
      </c>
      <c r="N1040" t="s">
        <v>1551</v>
      </c>
      <c r="O1040">
        <v>0</v>
      </c>
      <c r="P1040" t="s">
        <v>1552</v>
      </c>
      <c r="Q1040">
        <v>19980430</v>
      </c>
      <c r="R1040">
        <v>891018481</v>
      </c>
    </row>
    <row r="1041" spans="1:18">
      <c r="A1041" t="s">
        <v>1546</v>
      </c>
      <c r="B1041" t="s">
        <v>1676</v>
      </c>
      <c r="C1041">
        <v>201201</v>
      </c>
      <c r="D1041">
        <v>0</v>
      </c>
      <c r="E1041" t="s">
        <v>1646</v>
      </c>
      <c r="F1041">
        <v>0</v>
      </c>
      <c r="G1041">
        <v>0</v>
      </c>
      <c r="H1041">
        <v>0</v>
      </c>
      <c r="I1041">
        <v>43122011900</v>
      </c>
      <c r="J1041">
        <v>4</v>
      </c>
      <c r="K1041" t="s">
        <v>1549</v>
      </c>
      <c r="L1041">
        <v>3126</v>
      </c>
      <c r="M1041" t="s">
        <v>1550</v>
      </c>
      <c r="N1041" t="s">
        <v>1551</v>
      </c>
      <c r="O1041">
        <v>0</v>
      </c>
      <c r="P1041" t="s">
        <v>1552</v>
      </c>
      <c r="Q1041">
        <v>19980430</v>
      </c>
      <c r="R1041">
        <v>891018481</v>
      </c>
    </row>
    <row r="1042" spans="1:18">
      <c r="A1042" t="s">
        <v>1546</v>
      </c>
      <c r="B1042" t="s">
        <v>1677</v>
      </c>
      <c r="C1042">
        <v>201201</v>
      </c>
      <c r="D1042">
        <v>0</v>
      </c>
      <c r="E1042" t="s">
        <v>1646</v>
      </c>
      <c r="F1042">
        <v>0</v>
      </c>
      <c r="G1042">
        <v>0</v>
      </c>
      <c r="H1042">
        <v>0</v>
      </c>
      <c r="I1042">
        <v>43122013500</v>
      </c>
      <c r="J1042">
        <v>4</v>
      </c>
      <c r="K1042" t="s">
        <v>1549</v>
      </c>
      <c r="L1042">
        <v>3126</v>
      </c>
      <c r="M1042" t="s">
        <v>1550</v>
      </c>
      <c r="N1042" t="s">
        <v>1551</v>
      </c>
      <c r="O1042">
        <v>0</v>
      </c>
      <c r="P1042" t="s">
        <v>1552</v>
      </c>
      <c r="Q1042">
        <v>19980430</v>
      </c>
      <c r="R1042">
        <v>891018481</v>
      </c>
    </row>
    <row r="1043" spans="1:18">
      <c r="A1043" t="s">
        <v>1546</v>
      </c>
      <c r="B1043" t="s">
        <v>1678</v>
      </c>
      <c r="C1043">
        <v>201201</v>
      </c>
      <c r="D1043">
        <v>0</v>
      </c>
      <c r="E1043" t="s">
        <v>1646</v>
      </c>
      <c r="F1043">
        <v>0</v>
      </c>
      <c r="G1043">
        <v>0</v>
      </c>
      <c r="H1043">
        <v>0</v>
      </c>
      <c r="I1043">
        <v>43122012701</v>
      </c>
      <c r="J1043">
        <v>4</v>
      </c>
      <c r="K1043" t="s">
        <v>1549</v>
      </c>
      <c r="L1043">
        <v>3126</v>
      </c>
      <c r="M1043" t="s">
        <v>1550</v>
      </c>
      <c r="N1043" t="s">
        <v>1551</v>
      </c>
      <c r="O1043">
        <v>0</v>
      </c>
      <c r="P1043" t="s">
        <v>1552</v>
      </c>
      <c r="Q1043">
        <v>19980430</v>
      </c>
      <c r="R1043">
        <v>891018481</v>
      </c>
    </row>
    <row r="1044" spans="1:18">
      <c r="A1044" t="s">
        <v>1546</v>
      </c>
      <c r="B1044" t="s">
        <v>1679</v>
      </c>
      <c r="C1044">
        <v>201201</v>
      </c>
      <c r="D1044">
        <v>0</v>
      </c>
      <c r="E1044" t="s">
        <v>1646</v>
      </c>
      <c r="F1044">
        <v>0</v>
      </c>
      <c r="G1044">
        <v>0</v>
      </c>
      <c r="H1044">
        <v>0</v>
      </c>
      <c r="I1044">
        <v>43122014100</v>
      </c>
      <c r="J1044">
        <v>4</v>
      </c>
      <c r="K1044" t="s">
        <v>1549</v>
      </c>
      <c r="L1044">
        <v>3126</v>
      </c>
      <c r="M1044" t="s">
        <v>1550</v>
      </c>
      <c r="N1044" t="s">
        <v>1551</v>
      </c>
      <c r="O1044">
        <v>0</v>
      </c>
      <c r="P1044" t="s">
        <v>1552</v>
      </c>
      <c r="Q1044">
        <v>19980430</v>
      </c>
      <c r="R1044">
        <v>891018481</v>
      </c>
    </row>
    <row r="1045" spans="1:18">
      <c r="A1045" t="s">
        <v>1546</v>
      </c>
      <c r="B1045" t="s">
        <v>1680</v>
      </c>
      <c r="C1045">
        <v>201201</v>
      </c>
      <c r="D1045">
        <v>0</v>
      </c>
      <c r="E1045" t="s">
        <v>1646</v>
      </c>
      <c r="F1045">
        <v>0</v>
      </c>
      <c r="G1045">
        <v>0</v>
      </c>
      <c r="H1045">
        <v>0</v>
      </c>
      <c r="I1045">
        <v>43122012900</v>
      </c>
      <c r="J1045">
        <v>4</v>
      </c>
      <c r="K1045" t="s">
        <v>1549</v>
      </c>
      <c r="L1045">
        <v>3126</v>
      </c>
      <c r="M1045" t="s">
        <v>1550</v>
      </c>
      <c r="N1045" t="s">
        <v>1551</v>
      </c>
      <c r="O1045">
        <v>0</v>
      </c>
      <c r="P1045" t="s">
        <v>1552</v>
      </c>
      <c r="Q1045">
        <v>19980430</v>
      </c>
      <c r="R1045">
        <v>891018481</v>
      </c>
    </row>
    <row r="1046" spans="1:18">
      <c r="A1046" t="s">
        <v>1546</v>
      </c>
      <c r="B1046" t="s">
        <v>1681</v>
      </c>
      <c r="C1046">
        <v>201201</v>
      </c>
      <c r="D1046">
        <v>0</v>
      </c>
      <c r="E1046" t="s">
        <v>1646</v>
      </c>
      <c r="F1046">
        <v>0</v>
      </c>
      <c r="G1046">
        <v>0</v>
      </c>
      <c r="H1046">
        <v>0</v>
      </c>
      <c r="I1046">
        <v>43122013400</v>
      </c>
      <c r="J1046">
        <v>4</v>
      </c>
      <c r="K1046" t="s">
        <v>1549</v>
      </c>
      <c r="L1046">
        <v>3126</v>
      </c>
      <c r="M1046" t="s">
        <v>1550</v>
      </c>
      <c r="N1046" t="s">
        <v>1551</v>
      </c>
      <c r="O1046">
        <v>0</v>
      </c>
      <c r="P1046" t="s">
        <v>1552</v>
      </c>
      <c r="Q1046">
        <v>19980430</v>
      </c>
      <c r="R1046">
        <v>891018481</v>
      </c>
    </row>
    <row r="1047" spans="1:18">
      <c r="A1047" t="s">
        <v>1546</v>
      </c>
      <c r="B1047" t="s">
        <v>1682</v>
      </c>
      <c r="C1047">
        <v>201201</v>
      </c>
      <c r="D1047">
        <v>0</v>
      </c>
      <c r="E1047" t="s">
        <v>1646</v>
      </c>
      <c r="F1047">
        <v>0</v>
      </c>
      <c r="G1047">
        <v>0</v>
      </c>
      <c r="H1047">
        <v>0</v>
      </c>
      <c r="I1047">
        <v>43122015000</v>
      </c>
      <c r="J1047">
        <v>4</v>
      </c>
      <c r="K1047" t="s">
        <v>1549</v>
      </c>
      <c r="L1047">
        <v>3126</v>
      </c>
      <c r="M1047" t="s">
        <v>1550</v>
      </c>
      <c r="N1047" t="s">
        <v>1551</v>
      </c>
      <c r="O1047">
        <v>0</v>
      </c>
      <c r="P1047" t="s">
        <v>1552</v>
      </c>
      <c r="Q1047">
        <v>19980430</v>
      </c>
      <c r="R1047">
        <v>891018481</v>
      </c>
    </row>
    <row r="1048" spans="1:18">
      <c r="A1048" t="s">
        <v>1546</v>
      </c>
      <c r="B1048" t="s">
        <v>1683</v>
      </c>
      <c r="C1048">
        <v>201201</v>
      </c>
      <c r="D1048">
        <v>0</v>
      </c>
      <c r="E1048" t="s">
        <v>1646</v>
      </c>
      <c r="F1048">
        <v>0</v>
      </c>
      <c r="G1048">
        <v>0</v>
      </c>
      <c r="H1048">
        <v>0</v>
      </c>
      <c r="I1048">
        <v>43122015300</v>
      </c>
      <c r="J1048">
        <v>4</v>
      </c>
      <c r="K1048" t="s">
        <v>1549</v>
      </c>
      <c r="L1048">
        <v>3126</v>
      </c>
      <c r="M1048" t="s">
        <v>1550</v>
      </c>
      <c r="N1048" t="s">
        <v>1551</v>
      </c>
      <c r="O1048">
        <v>0</v>
      </c>
      <c r="P1048" t="s">
        <v>1552</v>
      </c>
      <c r="Q1048">
        <v>19980430</v>
      </c>
      <c r="R1048">
        <v>891018481</v>
      </c>
    </row>
    <row r="1049" spans="1:18">
      <c r="A1049" t="s">
        <v>1546</v>
      </c>
      <c r="B1049" t="s">
        <v>1684</v>
      </c>
      <c r="C1049">
        <v>201201</v>
      </c>
      <c r="D1049">
        <v>0</v>
      </c>
      <c r="E1049" t="s">
        <v>1646</v>
      </c>
      <c r="F1049">
        <v>0</v>
      </c>
      <c r="G1049">
        <v>0</v>
      </c>
      <c r="H1049">
        <v>0</v>
      </c>
      <c r="I1049">
        <v>43122013900</v>
      </c>
      <c r="J1049">
        <v>4</v>
      </c>
      <c r="K1049" t="s">
        <v>1549</v>
      </c>
      <c r="L1049">
        <v>3126</v>
      </c>
      <c r="M1049" t="s">
        <v>1550</v>
      </c>
      <c r="N1049" t="s">
        <v>1551</v>
      </c>
      <c r="O1049">
        <v>0</v>
      </c>
      <c r="P1049" t="s">
        <v>1552</v>
      </c>
      <c r="Q1049">
        <v>19980430</v>
      </c>
      <c r="R1049">
        <v>891018481</v>
      </c>
    </row>
    <row r="1050" spans="1:18">
      <c r="A1050" t="s">
        <v>1546</v>
      </c>
      <c r="B1050" t="s">
        <v>1685</v>
      </c>
      <c r="C1050">
        <v>201201</v>
      </c>
      <c r="D1050">
        <v>0</v>
      </c>
      <c r="E1050" t="s">
        <v>1646</v>
      </c>
      <c r="F1050">
        <v>0</v>
      </c>
      <c r="G1050">
        <v>0</v>
      </c>
      <c r="H1050">
        <v>0</v>
      </c>
      <c r="I1050">
        <v>43122014700</v>
      </c>
      <c r="J1050">
        <v>4</v>
      </c>
      <c r="K1050" t="s">
        <v>1549</v>
      </c>
      <c r="L1050">
        <v>3126</v>
      </c>
      <c r="M1050" t="s">
        <v>1550</v>
      </c>
      <c r="N1050" t="s">
        <v>1551</v>
      </c>
      <c r="O1050">
        <v>0</v>
      </c>
      <c r="P1050" t="s">
        <v>1552</v>
      </c>
      <c r="Q1050">
        <v>19921001</v>
      </c>
      <c r="R1050">
        <v>891018481</v>
      </c>
    </row>
    <row r="1051" spans="1:18">
      <c r="A1051" t="s">
        <v>1546</v>
      </c>
      <c r="B1051" t="s">
        <v>1686</v>
      </c>
      <c r="C1051">
        <v>201201</v>
      </c>
      <c r="D1051">
        <v>0</v>
      </c>
      <c r="E1051" t="s">
        <v>1646</v>
      </c>
      <c r="F1051">
        <v>0</v>
      </c>
      <c r="G1051">
        <v>0</v>
      </c>
      <c r="H1051">
        <v>0</v>
      </c>
      <c r="I1051">
        <v>43122014800</v>
      </c>
      <c r="J1051">
        <v>4</v>
      </c>
      <c r="K1051" t="s">
        <v>1549</v>
      </c>
      <c r="L1051">
        <v>3126</v>
      </c>
      <c r="M1051" t="s">
        <v>1550</v>
      </c>
      <c r="N1051" t="s">
        <v>1551</v>
      </c>
      <c r="O1051">
        <v>0</v>
      </c>
      <c r="P1051" t="s">
        <v>1552</v>
      </c>
      <c r="Q1051">
        <v>19910401</v>
      </c>
      <c r="R1051">
        <v>891018481</v>
      </c>
    </row>
    <row r="1052" spans="1:18">
      <c r="A1052" t="s">
        <v>1553</v>
      </c>
      <c r="B1052" t="s">
        <v>1645</v>
      </c>
      <c r="C1052">
        <v>201202</v>
      </c>
      <c r="D1052">
        <v>28</v>
      </c>
      <c r="E1052" t="s">
        <v>1646</v>
      </c>
      <c r="F1052">
        <v>0</v>
      </c>
      <c r="G1052">
        <v>0</v>
      </c>
      <c r="H1052">
        <v>0</v>
      </c>
      <c r="I1052">
        <v>43122010300</v>
      </c>
      <c r="J1052">
        <v>4</v>
      </c>
      <c r="K1052" t="s">
        <v>1556</v>
      </c>
      <c r="L1052">
        <v>2531</v>
      </c>
      <c r="M1052" t="s">
        <v>1557</v>
      </c>
      <c r="N1052" t="s">
        <v>1551</v>
      </c>
      <c r="O1052">
        <v>2972</v>
      </c>
      <c r="P1052" t="s">
        <v>1552</v>
      </c>
      <c r="Q1052">
        <v>19850101</v>
      </c>
      <c r="R1052">
        <v>891018481</v>
      </c>
    </row>
    <row r="1053" spans="1:18">
      <c r="A1053" t="s">
        <v>1553</v>
      </c>
      <c r="B1053" t="s">
        <v>1647</v>
      </c>
      <c r="C1053">
        <v>201202</v>
      </c>
      <c r="D1053">
        <v>28</v>
      </c>
      <c r="E1053" t="s">
        <v>1646</v>
      </c>
      <c r="F1053">
        <v>0</v>
      </c>
      <c r="G1053">
        <v>0</v>
      </c>
      <c r="H1053">
        <v>0</v>
      </c>
      <c r="I1053">
        <v>43122010900</v>
      </c>
      <c r="J1053">
        <v>4</v>
      </c>
      <c r="K1053" t="s">
        <v>1561</v>
      </c>
      <c r="L1053">
        <v>2531</v>
      </c>
      <c r="M1053" t="s">
        <v>1557</v>
      </c>
      <c r="N1053" t="s">
        <v>1551</v>
      </c>
      <c r="O1053">
        <v>10707</v>
      </c>
      <c r="P1053" t="s">
        <v>1552</v>
      </c>
      <c r="Q1053">
        <v>19850301</v>
      </c>
      <c r="R1053">
        <v>891018481</v>
      </c>
    </row>
    <row r="1054" spans="1:18">
      <c r="A1054" t="s">
        <v>1572</v>
      </c>
      <c r="B1054" t="s">
        <v>1648</v>
      </c>
      <c r="C1054">
        <v>201202</v>
      </c>
      <c r="D1054">
        <v>29</v>
      </c>
      <c r="E1054" t="s">
        <v>1646</v>
      </c>
      <c r="F1054">
        <v>0</v>
      </c>
      <c r="G1054">
        <v>0</v>
      </c>
      <c r="H1054">
        <v>0</v>
      </c>
      <c r="I1054">
        <v>43122002600</v>
      </c>
      <c r="J1054">
        <v>4</v>
      </c>
      <c r="K1054" t="s">
        <v>1561</v>
      </c>
      <c r="L1054">
        <v>3126</v>
      </c>
      <c r="M1054" t="s">
        <v>1550</v>
      </c>
      <c r="N1054" t="s">
        <v>1551</v>
      </c>
      <c r="O1054">
        <v>3360</v>
      </c>
      <c r="P1054" t="s">
        <v>1552</v>
      </c>
      <c r="Q1054">
        <v>19980430</v>
      </c>
      <c r="R1054">
        <v>891018481</v>
      </c>
    </row>
    <row r="1055" spans="1:18">
      <c r="A1055" t="s">
        <v>1572</v>
      </c>
      <c r="B1055" t="s">
        <v>1649</v>
      </c>
      <c r="C1055">
        <v>201202</v>
      </c>
      <c r="D1055">
        <v>27</v>
      </c>
      <c r="E1055" t="s">
        <v>1646</v>
      </c>
      <c r="F1055">
        <v>0</v>
      </c>
      <c r="G1055">
        <v>0</v>
      </c>
      <c r="H1055">
        <v>0</v>
      </c>
      <c r="I1055">
        <v>43122002700</v>
      </c>
      <c r="J1055">
        <v>4</v>
      </c>
      <c r="K1055" t="s">
        <v>1561</v>
      </c>
      <c r="L1055">
        <v>3126</v>
      </c>
      <c r="M1055" t="s">
        <v>1550</v>
      </c>
      <c r="N1055" t="s">
        <v>1551</v>
      </c>
      <c r="O1055">
        <v>16867</v>
      </c>
      <c r="P1055" t="s">
        <v>1552</v>
      </c>
      <c r="Q1055">
        <v>19990630</v>
      </c>
      <c r="R1055">
        <v>891018481</v>
      </c>
    </row>
    <row r="1056" spans="1:18">
      <c r="A1056" t="s">
        <v>1572</v>
      </c>
      <c r="B1056" t="s">
        <v>1650</v>
      </c>
      <c r="C1056">
        <v>201202</v>
      </c>
      <c r="D1056">
        <v>29</v>
      </c>
      <c r="E1056" t="s">
        <v>1646</v>
      </c>
      <c r="F1056">
        <v>0</v>
      </c>
      <c r="G1056">
        <v>0</v>
      </c>
      <c r="H1056">
        <v>0</v>
      </c>
      <c r="I1056">
        <v>43122003300</v>
      </c>
      <c r="J1056">
        <v>4</v>
      </c>
      <c r="K1056" t="s">
        <v>1561</v>
      </c>
      <c r="L1056">
        <v>3126</v>
      </c>
      <c r="M1056" t="s">
        <v>1550</v>
      </c>
      <c r="N1056" t="s">
        <v>1551</v>
      </c>
      <c r="O1056">
        <v>9623</v>
      </c>
      <c r="P1056" t="s">
        <v>1552</v>
      </c>
      <c r="Q1056">
        <v>19980430</v>
      </c>
      <c r="R1056">
        <v>891018481</v>
      </c>
    </row>
    <row r="1057" spans="1:18">
      <c r="A1057" t="s">
        <v>1572</v>
      </c>
      <c r="B1057" t="s">
        <v>1651</v>
      </c>
      <c r="C1057">
        <v>201202</v>
      </c>
      <c r="D1057">
        <v>27</v>
      </c>
      <c r="E1057" t="s">
        <v>1646</v>
      </c>
      <c r="F1057">
        <v>0</v>
      </c>
      <c r="G1057">
        <v>0</v>
      </c>
      <c r="H1057">
        <v>0</v>
      </c>
      <c r="I1057">
        <v>43122003500</v>
      </c>
      <c r="J1057">
        <v>4</v>
      </c>
      <c r="K1057" t="s">
        <v>1561</v>
      </c>
      <c r="L1057">
        <v>3126</v>
      </c>
      <c r="M1057" t="s">
        <v>1550</v>
      </c>
      <c r="N1057" t="s">
        <v>1551</v>
      </c>
      <c r="O1057">
        <v>2873</v>
      </c>
      <c r="P1057" t="s">
        <v>1552</v>
      </c>
      <c r="Q1057">
        <v>19980430</v>
      </c>
      <c r="R1057">
        <v>891018481</v>
      </c>
    </row>
    <row r="1058" spans="1:18">
      <c r="A1058" t="s">
        <v>1572</v>
      </c>
      <c r="B1058" t="s">
        <v>1652</v>
      </c>
      <c r="C1058">
        <v>201202</v>
      </c>
      <c r="D1058">
        <v>29</v>
      </c>
      <c r="E1058" t="s">
        <v>1646</v>
      </c>
      <c r="F1058">
        <v>0</v>
      </c>
      <c r="G1058">
        <v>0</v>
      </c>
      <c r="H1058">
        <v>0</v>
      </c>
      <c r="I1058">
        <v>43122004300</v>
      </c>
      <c r="J1058">
        <v>4</v>
      </c>
      <c r="K1058" t="s">
        <v>1561</v>
      </c>
      <c r="L1058">
        <v>3126</v>
      </c>
      <c r="M1058" t="s">
        <v>1550</v>
      </c>
      <c r="N1058" t="s">
        <v>1551</v>
      </c>
      <c r="O1058">
        <v>3727</v>
      </c>
      <c r="P1058" t="s">
        <v>1552</v>
      </c>
      <c r="Q1058">
        <v>19980324</v>
      </c>
      <c r="R1058">
        <v>891018481</v>
      </c>
    </row>
    <row r="1059" spans="1:18">
      <c r="A1059" t="s">
        <v>1572</v>
      </c>
      <c r="B1059" t="s">
        <v>1653</v>
      </c>
      <c r="C1059">
        <v>201202</v>
      </c>
      <c r="D1059">
        <v>29</v>
      </c>
      <c r="E1059" t="s">
        <v>1646</v>
      </c>
      <c r="F1059">
        <v>0</v>
      </c>
      <c r="G1059">
        <v>0</v>
      </c>
      <c r="H1059">
        <v>0</v>
      </c>
      <c r="I1059">
        <v>43122002901</v>
      </c>
      <c r="J1059">
        <v>4</v>
      </c>
      <c r="K1059" t="s">
        <v>1549</v>
      </c>
      <c r="L1059">
        <v>3126</v>
      </c>
      <c r="M1059" t="s">
        <v>1550</v>
      </c>
      <c r="N1059" t="s">
        <v>1551</v>
      </c>
      <c r="O1059">
        <v>6354</v>
      </c>
      <c r="P1059" t="s">
        <v>1552</v>
      </c>
      <c r="Q1059">
        <v>19980430</v>
      </c>
      <c r="R1059">
        <v>891018481</v>
      </c>
    </row>
    <row r="1060" spans="1:18">
      <c r="A1060" t="s">
        <v>1572</v>
      </c>
      <c r="B1060" t="s">
        <v>1654</v>
      </c>
      <c r="C1060">
        <v>201202</v>
      </c>
      <c r="D1060">
        <v>0</v>
      </c>
      <c r="E1060" t="s">
        <v>1646</v>
      </c>
      <c r="F1060">
        <v>0</v>
      </c>
      <c r="G1060">
        <v>0</v>
      </c>
      <c r="H1060">
        <v>0</v>
      </c>
      <c r="I1060">
        <v>43122006200</v>
      </c>
      <c r="J1060">
        <v>4</v>
      </c>
      <c r="K1060" t="s">
        <v>1561</v>
      </c>
      <c r="L1060">
        <v>3126</v>
      </c>
      <c r="M1060" t="s">
        <v>1550</v>
      </c>
      <c r="N1060" t="s">
        <v>1551</v>
      </c>
      <c r="O1060">
        <v>0</v>
      </c>
      <c r="P1060" t="s">
        <v>1552</v>
      </c>
      <c r="R1060">
        <v>891018481</v>
      </c>
    </row>
    <row r="1061" spans="1:18">
      <c r="A1061" t="s">
        <v>1572</v>
      </c>
      <c r="B1061" t="s">
        <v>1655</v>
      </c>
      <c r="C1061">
        <v>201202</v>
      </c>
      <c r="D1061">
        <v>25</v>
      </c>
      <c r="E1061" t="s">
        <v>1646</v>
      </c>
      <c r="F1061">
        <v>0</v>
      </c>
      <c r="G1061">
        <v>0</v>
      </c>
      <c r="H1061">
        <v>0</v>
      </c>
      <c r="I1061">
        <v>43122006400</v>
      </c>
      <c r="J1061">
        <v>4</v>
      </c>
      <c r="K1061" t="s">
        <v>1561</v>
      </c>
      <c r="L1061">
        <v>3126</v>
      </c>
      <c r="M1061" t="s">
        <v>1550</v>
      </c>
      <c r="N1061" t="s">
        <v>1551</v>
      </c>
      <c r="O1061">
        <v>6321</v>
      </c>
      <c r="P1061" t="s">
        <v>1552</v>
      </c>
      <c r="Q1061">
        <v>19980430</v>
      </c>
      <c r="R1061">
        <v>891018481</v>
      </c>
    </row>
    <row r="1062" spans="1:18">
      <c r="A1062" t="s">
        <v>1572</v>
      </c>
      <c r="B1062" t="s">
        <v>1656</v>
      </c>
      <c r="C1062">
        <v>201202</v>
      </c>
      <c r="D1062">
        <v>29</v>
      </c>
      <c r="E1062" t="s">
        <v>1646</v>
      </c>
      <c r="F1062">
        <v>0</v>
      </c>
      <c r="G1062">
        <v>0</v>
      </c>
      <c r="H1062">
        <v>0</v>
      </c>
      <c r="I1062">
        <v>43122006800</v>
      </c>
      <c r="J1062">
        <v>4</v>
      </c>
      <c r="K1062" t="s">
        <v>1561</v>
      </c>
      <c r="L1062">
        <v>3126</v>
      </c>
      <c r="M1062" t="s">
        <v>1550</v>
      </c>
      <c r="N1062" t="s">
        <v>1551</v>
      </c>
      <c r="O1062">
        <v>4033</v>
      </c>
      <c r="P1062" t="s">
        <v>1552</v>
      </c>
      <c r="Q1062">
        <v>20010430</v>
      </c>
      <c r="R1062">
        <v>891018481</v>
      </c>
    </row>
    <row r="1063" spans="1:18">
      <c r="A1063" t="s">
        <v>1572</v>
      </c>
      <c r="B1063" t="s">
        <v>1657</v>
      </c>
      <c r="C1063">
        <v>201202</v>
      </c>
      <c r="D1063">
        <v>29</v>
      </c>
      <c r="E1063" t="s">
        <v>1646</v>
      </c>
      <c r="F1063">
        <v>0</v>
      </c>
      <c r="G1063">
        <v>0</v>
      </c>
      <c r="H1063">
        <v>0</v>
      </c>
      <c r="I1063">
        <v>43122006700</v>
      </c>
      <c r="J1063">
        <v>4</v>
      </c>
      <c r="K1063" t="s">
        <v>1561</v>
      </c>
      <c r="L1063">
        <v>3126</v>
      </c>
      <c r="M1063" t="s">
        <v>1550</v>
      </c>
      <c r="N1063" t="s">
        <v>1551</v>
      </c>
      <c r="O1063">
        <v>12312</v>
      </c>
      <c r="P1063" t="s">
        <v>1552</v>
      </c>
      <c r="Q1063">
        <v>19980430</v>
      </c>
      <c r="R1063">
        <v>891018481</v>
      </c>
    </row>
    <row r="1064" spans="1:18">
      <c r="A1064" t="s">
        <v>1572</v>
      </c>
      <c r="B1064" t="s">
        <v>1658</v>
      </c>
      <c r="C1064">
        <v>201202</v>
      </c>
      <c r="D1064">
        <v>29</v>
      </c>
      <c r="E1064" t="s">
        <v>1646</v>
      </c>
      <c r="F1064">
        <v>0</v>
      </c>
      <c r="G1064">
        <v>0</v>
      </c>
      <c r="H1064">
        <v>0</v>
      </c>
      <c r="I1064">
        <v>43122009900</v>
      </c>
      <c r="J1064">
        <v>4</v>
      </c>
      <c r="K1064" t="s">
        <v>1561</v>
      </c>
      <c r="L1064">
        <v>3126</v>
      </c>
      <c r="M1064" t="s">
        <v>1550</v>
      </c>
      <c r="N1064" t="s">
        <v>1551</v>
      </c>
      <c r="O1064">
        <v>34979</v>
      </c>
      <c r="P1064" t="s">
        <v>1552</v>
      </c>
      <c r="Q1064">
        <v>19980430</v>
      </c>
      <c r="R1064">
        <v>891018481</v>
      </c>
    </row>
    <row r="1065" spans="1:18">
      <c r="A1065" t="s">
        <v>1572</v>
      </c>
      <c r="B1065" t="s">
        <v>1659</v>
      </c>
      <c r="C1065">
        <v>201202</v>
      </c>
      <c r="D1065">
        <v>2</v>
      </c>
      <c r="E1065" t="s">
        <v>1646</v>
      </c>
      <c r="F1065">
        <v>0</v>
      </c>
      <c r="G1065">
        <v>0</v>
      </c>
      <c r="H1065">
        <v>0</v>
      </c>
      <c r="I1065">
        <v>43122009400</v>
      </c>
      <c r="J1065">
        <v>4</v>
      </c>
      <c r="K1065" t="s">
        <v>1561</v>
      </c>
      <c r="L1065">
        <v>3126</v>
      </c>
      <c r="M1065" t="s">
        <v>1550</v>
      </c>
      <c r="N1065" t="s">
        <v>1551</v>
      </c>
      <c r="O1065">
        <v>415</v>
      </c>
      <c r="P1065" t="s">
        <v>1552</v>
      </c>
      <c r="Q1065">
        <v>19980430</v>
      </c>
      <c r="R1065">
        <v>891018481</v>
      </c>
    </row>
    <row r="1066" spans="1:18">
      <c r="A1066" t="s">
        <v>1572</v>
      </c>
      <c r="B1066" t="s">
        <v>1660</v>
      </c>
      <c r="C1066">
        <v>201202</v>
      </c>
      <c r="D1066">
        <v>29</v>
      </c>
      <c r="E1066" t="s">
        <v>1646</v>
      </c>
      <c r="F1066">
        <v>0</v>
      </c>
      <c r="G1066">
        <v>0</v>
      </c>
      <c r="H1066">
        <v>0</v>
      </c>
      <c r="I1066">
        <v>43122013300</v>
      </c>
      <c r="J1066">
        <v>4</v>
      </c>
      <c r="K1066" t="s">
        <v>1561</v>
      </c>
      <c r="L1066">
        <v>3126</v>
      </c>
      <c r="M1066" t="s">
        <v>1550</v>
      </c>
      <c r="N1066" t="s">
        <v>1551</v>
      </c>
      <c r="O1066">
        <v>42617</v>
      </c>
      <c r="P1066" t="s">
        <v>1552</v>
      </c>
      <c r="Q1066">
        <v>19980430</v>
      </c>
      <c r="R1066">
        <v>891018481</v>
      </c>
    </row>
    <row r="1067" spans="1:18">
      <c r="A1067" t="s">
        <v>1546</v>
      </c>
      <c r="B1067" t="s">
        <v>1661</v>
      </c>
      <c r="C1067">
        <v>201202</v>
      </c>
      <c r="D1067">
        <v>0</v>
      </c>
      <c r="E1067" t="s">
        <v>1646</v>
      </c>
      <c r="F1067">
        <v>0</v>
      </c>
      <c r="G1067">
        <v>0</v>
      </c>
      <c r="H1067">
        <v>0</v>
      </c>
      <c r="I1067">
        <v>43122003000</v>
      </c>
      <c r="J1067">
        <v>4</v>
      </c>
      <c r="K1067" t="s">
        <v>1561</v>
      </c>
      <c r="L1067">
        <v>3126</v>
      </c>
      <c r="M1067" t="s">
        <v>1550</v>
      </c>
      <c r="N1067" t="s">
        <v>1551</v>
      </c>
      <c r="O1067">
        <v>0</v>
      </c>
      <c r="P1067" t="s">
        <v>1662</v>
      </c>
      <c r="Q1067">
        <v>19880501</v>
      </c>
      <c r="R1067">
        <v>891018481</v>
      </c>
    </row>
    <row r="1068" spans="1:18">
      <c r="A1068" t="s">
        <v>1546</v>
      </c>
      <c r="B1068" t="s">
        <v>1663</v>
      </c>
      <c r="C1068">
        <v>201202</v>
      </c>
      <c r="D1068">
        <v>29</v>
      </c>
      <c r="E1068" t="s">
        <v>1646</v>
      </c>
      <c r="F1068">
        <v>0</v>
      </c>
      <c r="G1068">
        <v>0</v>
      </c>
      <c r="H1068">
        <v>0</v>
      </c>
      <c r="I1068">
        <v>43122003800</v>
      </c>
      <c r="J1068">
        <v>4</v>
      </c>
      <c r="K1068" t="s">
        <v>1549</v>
      </c>
      <c r="L1068">
        <v>3126</v>
      </c>
      <c r="M1068" t="s">
        <v>1550</v>
      </c>
      <c r="N1068" t="s">
        <v>1551</v>
      </c>
      <c r="O1068">
        <v>16405</v>
      </c>
      <c r="P1068" t="s">
        <v>1552</v>
      </c>
      <c r="Q1068">
        <v>19980430</v>
      </c>
      <c r="R1068">
        <v>891018481</v>
      </c>
    </row>
    <row r="1069" spans="1:18">
      <c r="A1069" t="s">
        <v>1546</v>
      </c>
      <c r="B1069" t="s">
        <v>1664</v>
      </c>
      <c r="C1069">
        <v>201202</v>
      </c>
      <c r="D1069">
        <v>29</v>
      </c>
      <c r="E1069" t="s">
        <v>1646</v>
      </c>
      <c r="F1069">
        <v>0</v>
      </c>
      <c r="G1069">
        <v>0</v>
      </c>
      <c r="H1069">
        <v>0</v>
      </c>
      <c r="I1069">
        <v>43122004200</v>
      </c>
      <c r="J1069">
        <v>4</v>
      </c>
      <c r="K1069" t="s">
        <v>1561</v>
      </c>
      <c r="L1069">
        <v>3126</v>
      </c>
      <c r="M1069" t="s">
        <v>1550</v>
      </c>
      <c r="N1069" t="s">
        <v>1551</v>
      </c>
      <c r="O1069">
        <v>18483</v>
      </c>
      <c r="P1069" t="s">
        <v>1552</v>
      </c>
      <c r="Q1069">
        <v>19980430</v>
      </c>
      <c r="R1069">
        <v>891018481</v>
      </c>
    </row>
    <row r="1070" spans="1:18">
      <c r="A1070" t="s">
        <v>1546</v>
      </c>
      <c r="B1070" t="s">
        <v>1665</v>
      </c>
      <c r="C1070">
        <v>201202</v>
      </c>
      <c r="D1070">
        <v>29</v>
      </c>
      <c r="E1070" t="s">
        <v>1646</v>
      </c>
      <c r="F1070">
        <v>0</v>
      </c>
      <c r="G1070">
        <v>0</v>
      </c>
      <c r="H1070">
        <v>0</v>
      </c>
      <c r="I1070">
        <v>43122005100</v>
      </c>
      <c r="J1070">
        <v>4</v>
      </c>
      <c r="K1070" t="s">
        <v>1561</v>
      </c>
      <c r="L1070">
        <v>3126</v>
      </c>
      <c r="M1070" t="s">
        <v>1550</v>
      </c>
      <c r="N1070" t="s">
        <v>1551</v>
      </c>
      <c r="O1070">
        <v>23371</v>
      </c>
      <c r="P1070" t="s">
        <v>1552</v>
      </c>
      <c r="Q1070">
        <v>19980430</v>
      </c>
      <c r="R1070">
        <v>891018481</v>
      </c>
    </row>
    <row r="1071" spans="1:18">
      <c r="A1071" t="s">
        <v>1546</v>
      </c>
      <c r="B1071" t="s">
        <v>1666</v>
      </c>
      <c r="C1071">
        <v>201202</v>
      </c>
      <c r="D1071">
        <v>29</v>
      </c>
      <c r="E1071" t="s">
        <v>1646</v>
      </c>
      <c r="F1071">
        <v>0</v>
      </c>
      <c r="G1071">
        <v>0</v>
      </c>
      <c r="H1071">
        <v>0</v>
      </c>
      <c r="I1071">
        <v>43122006300</v>
      </c>
      <c r="J1071">
        <v>4</v>
      </c>
      <c r="K1071" t="s">
        <v>1549</v>
      </c>
      <c r="L1071">
        <v>3126</v>
      </c>
      <c r="M1071" t="s">
        <v>1550</v>
      </c>
      <c r="N1071" t="s">
        <v>1551</v>
      </c>
      <c r="O1071">
        <v>10234</v>
      </c>
      <c r="P1071" t="s">
        <v>1574</v>
      </c>
      <c r="Q1071">
        <v>19980430</v>
      </c>
      <c r="R1071">
        <v>891018481</v>
      </c>
    </row>
    <row r="1072" spans="1:18">
      <c r="A1072" t="s">
        <v>1546</v>
      </c>
      <c r="B1072" t="s">
        <v>1667</v>
      </c>
      <c r="C1072">
        <v>201202</v>
      </c>
      <c r="D1072">
        <v>28</v>
      </c>
      <c r="E1072" t="s">
        <v>1646</v>
      </c>
      <c r="F1072">
        <v>0</v>
      </c>
      <c r="G1072">
        <v>0</v>
      </c>
      <c r="H1072">
        <v>0</v>
      </c>
      <c r="I1072">
        <v>43122007000</v>
      </c>
      <c r="J1072">
        <v>4</v>
      </c>
      <c r="K1072" t="s">
        <v>1561</v>
      </c>
      <c r="L1072">
        <v>3126</v>
      </c>
      <c r="M1072" t="s">
        <v>1550</v>
      </c>
      <c r="N1072" t="s">
        <v>1551</v>
      </c>
      <c r="O1072">
        <v>18642</v>
      </c>
      <c r="P1072" t="s">
        <v>1574</v>
      </c>
      <c r="Q1072">
        <v>19980430</v>
      </c>
      <c r="R1072">
        <v>891018481</v>
      </c>
    </row>
    <row r="1073" spans="1:18">
      <c r="A1073" t="s">
        <v>1546</v>
      </c>
      <c r="B1073" t="s">
        <v>1668</v>
      </c>
      <c r="C1073">
        <v>201202</v>
      </c>
      <c r="D1073">
        <v>29</v>
      </c>
      <c r="E1073" t="s">
        <v>1646</v>
      </c>
      <c r="F1073">
        <v>0</v>
      </c>
      <c r="G1073">
        <v>0</v>
      </c>
      <c r="H1073">
        <v>0</v>
      </c>
      <c r="I1073">
        <v>43122006100</v>
      </c>
      <c r="J1073">
        <v>4</v>
      </c>
      <c r="K1073" t="s">
        <v>1549</v>
      </c>
      <c r="L1073">
        <v>3126</v>
      </c>
      <c r="M1073" t="s">
        <v>1550</v>
      </c>
      <c r="N1073" t="s">
        <v>1551</v>
      </c>
      <c r="O1073">
        <v>13228</v>
      </c>
      <c r="P1073" t="s">
        <v>1574</v>
      </c>
      <c r="Q1073">
        <v>19980430</v>
      </c>
      <c r="R1073">
        <v>891018481</v>
      </c>
    </row>
    <row r="1074" spans="1:18">
      <c r="A1074" t="s">
        <v>1546</v>
      </c>
      <c r="B1074" t="s">
        <v>1669</v>
      </c>
      <c r="C1074">
        <v>201202</v>
      </c>
      <c r="D1074">
        <v>0</v>
      </c>
      <c r="E1074" t="s">
        <v>1646</v>
      </c>
      <c r="F1074">
        <v>0</v>
      </c>
      <c r="G1074">
        <v>0</v>
      </c>
      <c r="H1074">
        <v>0</v>
      </c>
      <c r="I1074">
        <v>43122008900</v>
      </c>
      <c r="J1074">
        <v>4</v>
      </c>
      <c r="K1074" t="s">
        <v>1561</v>
      </c>
      <c r="L1074">
        <v>3126</v>
      </c>
      <c r="M1074" t="s">
        <v>1550</v>
      </c>
      <c r="N1074" t="s">
        <v>1551</v>
      </c>
      <c r="O1074">
        <v>0</v>
      </c>
      <c r="P1074" t="s">
        <v>1552</v>
      </c>
      <c r="R1074">
        <v>891018481</v>
      </c>
    </row>
    <row r="1075" spans="1:18">
      <c r="A1075" t="s">
        <v>1546</v>
      </c>
      <c r="B1075" t="s">
        <v>1670</v>
      </c>
      <c r="C1075">
        <v>201202</v>
      </c>
      <c r="D1075">
        <v>29</v>
      </c>
      <c r="E1075" t="s">
        <v>1646</v>
      </c>
      <c r="F1075">
        <v>0</v>
      </c>
      <c r="G1075">
        <v>0</v>
      </c>
      <c r="H1075">
        <v>0</v>
      </c>
      <c r="I1075">
        <v>43122008002</v>
      </c>
      <c r="J1075">
        <v>4</v>
      </c>
      <c r="K1075" t="s">
        <v>1561</v>
      </c>
      <c r="L1075">
        <v>3126</v>
      </c>
      <c r="M1075" t="s">
        <v>1550</v>
      </c>
      <c r="N1075" t="s">
        <v>1551</v>
      </c>
      <c r="O1075">
        <v>22636</v>
      </c>
      <c r="P1075" t="s">
        <v>1552</v>
      </c>
      <c r="Q1075">
        <v>19980430</v>
      </c>
      <c r="R1075">
        <v>891018481</v>
      </c>
    </row>
    <row r="1076" spans="1:18">
      <c r="A1076" t="s">
        <v>1546</v>
      </c>
      <c r="B1076" t="s">
        <v>1671</v>
      </c>
      <c r="C1076">
        <v>201202</v>
      </c>
      <c r="D1076">
        <v>0</v>
      </c>
      <c r="E1076" t="s">
        <v>1646</v>
      </c>
      <c r="F1076">
        <v>0</v>
      </c>
      <c r="G1076">
        <v>0</v>
      </c>
      <c r="H1076">
        <v>0</v>
      </c>
      <c r="I1076">
        <v>43122010600</v>
      </c>
      <c r="J1076">
        <v>4</v>
      </c>
      <c r="K1076" t="s">
        <v>1549</v>
      </c>
      <c r="L1076">
        <v>3126</v>
      </c>
      <c r="M1076" t="s">
        <v>1550</v>
      </c>
      <c r="N1076" t="s">
        <v>1551</v>
      </c>
      <c r="O1076">
        <v>0</v>
      </c>
      <c r="P1076" t="s">
        <v>1552</v>
      </c>
      <c r="Q1076">
        <v>19980430</v>
      </c>
      <c r="R1076">
        <v>891018481</v>
      </c>
    </row>
    <row r="1077" spans="1:18">
      <c r="A1077" t="s">
        <v>1546</v>
      </c>
      <c r="B1077" t="s">
        <v>1672</v>
      </c>
      <c r="C1077">
        <v>201202</v>
      </c>
      <c r="D1077">
        <v>0</v>
      </c>
      <c r="E1077" t="s">
        <v>1646</v>
      </c>
      <c r="F1077">
        <v>0</v>
      </c>
      <c r="G1077">
        <v>0</v>
      </c>
      <c r="H1077">
        <v>0</v>
      </c>
      <c r="I1077">
        <v>43122010800</v>
      </c>
      <c r="J1077">
        <v>4</v>
      </c>
      <c r="K1077" t="s">
        <v>1549</v>
      </c>
      <c r="L1077">
        <v>3126</v>
      </c>
      <c r="M1077" t="s">
        <v>1550</v>
      </c>
      <c r="N1077" t="s">
        <v>1551</v>
      </c>
      <c r="O1077">
        <v>0</v>
      </c>
      <c r="P1077" t="s">
        <v>1552</v>
      </c>
      <c r="Q1077">
        <v>19980430</v>
      </c>
      <c r="R1077">
        <v>891018481</v>
      </c>
    </row>
    <row r="1078" spans="1:18">
      <c r="A1078" t="s">
        <v>1546</v>
      </c>
      <c r="B1078" t="s">
        <v>1673</v>
      </c>
      <c r="C1078">
        <v>201202</v>
      </c>
      <c r="D1078">
        <v>0</v>
      </c>
      <c r="E1078" t="s">
        <v>1646</v>
      </c>
      <c r="F1078">
        <v>0</v>
      </c>
      <c r="G1078">
        <v>0</v>
      </c>
      <c r="H1078">
        <v>0</v>
      </c>
      <c r="I1078">
        <v>43122011100</v>
      </c>
      <c r="J1078">
        <v>4</v>
      </c>
      <c r="K1078" t="s">
        <v>1549</v>
      </c>
      <c r="L1078">
        <v>3126</v>
      </c>
      <c r="M1078" t="s">
        <v>1550</v>
      </c>
      <c r="N1078" t="s">
        <v>1551</v>
      </c>
      <c r="O1078">
        <v>0</v>
      </c>
      <c r="P1078" t="s">
        <v>1552</v>
      </c>
      <c r="Q1078">
        <v>19980430</v>
      </c>
      <c r="R1078">
        <v>891018481</v>
      </c>
    </row>
    <row r="1079" spans="1:18">
      <c r="A1079" t="s">
        <v>1546</v>
      </c>
      <c r="B1079" t="s">
        <v>1674</v>
      </c>
      <c r="C1079">
        <v>201202</v>
      </c>
      <c r="D1079">
        <v>0</v>
      </c>
      <c r="E1079" t="s">
        <v>1646</v>
      </c>
      <c r="F1079">
        <v>0</v>
      </c>
      <c r="G1079">
        <v>0</v>
      </c>
      <c r="H1079">
        <v>0</v>
      </c>
      <c r="I1079">
        <v>43122012000</v>
      </c>
      <c r="J1079">
        <v>4</v>
      </c>
      <c r="K1079" t="s">
        <v>1549</v>
      </c>
      <c r="L1079">
        <v>3126</v>
      </c>
      <c r="M1079" t="s">
        <v>1550</v>
      </c>
      <c r="N1079" t="s">
        <v>1551</v>
      </c>
      <c r="O1079">
        <v>0</v>
      </c>
      <c r="P1079" t="s">
        <v>1552</v>
      </c>
      <c r="Q1079">
        <v>19870401</v>
      </c>
      <c r="R1079">
        <v>891018481</v>
      </c>
    </row>
    <row r="1080" spans="1:18">
      <c r="A1080" t="s">
        <v>1546</v>
      </c>
      <c r="B1080" t="s">
        <v>1675</v>
      </c>
      <c r="C1080">
        <v>201202</v>
      </c>
      <c r="D1080">
        <v>0</v>
      </c>
      <c r="E1080" t="s">
        <v>1646</v>
      </c>
      <c r="F1080">
        <v>0</v>
      </c>
      <c r="G1080">
        <v>0</v>
      </c>
      <c r="H1080">
        <v>0</v>
      </c>
      <c r="I1080">
        <v>43122012600</v>
      </c>
      <c r="J1080">
        <v>4</v>
      </c>
      <c r="K1080" t="s">
        <v>1549</v>
      </c>
      <c r="L1080">
        <v>3126</v>
      </c>
      <c r="M1080" t="s">
        <v>1550</v>
      </c>
      <c r="N1080" t="s">
        <v>1551</v>
      </c>
      <c r="O1080">
        <v>0</v>
      </c>
      <c r="P1080" t="s">
        <v>1552</v>
      </c>
      <c r="Q1080">
        <v>19980430</v>
      </c>
      <c r="R1080">
        <v>891018481</v>
      </c>
    </row>
    <row r="1081" spans="1:18">
      <c r="A1081" t="s">
        <v>1546</v>
      </c>
      <c r="B1081" t="s">
        <v>1676</v>
      </c>
      <c r="C1081">
        <v>201202</v>
      </c>
      <c r="D1081">
        <v>0</v>
      </c>
      <c r="E1081" t="s">
        <v>1646</v>
      </c>
      <c r="F1081">
        <v>0</v>
      </c>
      <c r="G1081">
        <v>0</v>
      </c>
      <c r="H1081">
        <v>0</v>
      </c>
      <c r="I1081">
        <v>43122011900</v>
      </c>
      <c r="J1081">
        <v>4</v>
      </c>
      <c r="K1081" t="s">
        <v>1549</v>
      </c>
      <c r="L1081">
        <v>3126</v>
      </c>
      <c r="M1081" t="s">
        <v>1550</v>
      </c>
      <c r="N1081" t="s">
        <v>1551</v>
      </c>
      <c r="O1081">
        <v>0</v>
      </c>
      <c r="P1081" t="s">
        <v>1552</v>
      </c>
      <c r="Q1081">
        <v>19980430</v>
      </c>
      <c r="R1081">
        <v>891018481</v>
      </c>
    </row>
    <row r="1082" spans="1:18">
      <c r="A1082" t="s">
        <v>1546</v>
      </c>
      <c r="B1082" t="s">
        <v>1677</v>
      </c>
      <c r="C1082">
        <v>201202</v>
      </c>
      <c r="D1082">
        <v>0</v>
      </c>
      <c r="E1082" t="s">
        <v>1646</v>
      </c>
      <c r="F1082">
        <v>0</v>
      </c>
      <c r="G1082">
        <v>0</v>
      </c>
      <c r="H1082">
        <v>0</v>
      </c>
      <c r="I1082">
        <v>43122013500</v>
      </c>
      <c r="J1082">
        <v>4</v>
      </c>
      <c r="K1082" t="s">
        <v>1549</v>
      </c>
      <c r="L1082">
        <v>3126</v>
      </c>
      <c r="M1082" t="s">
        <v>1550</v>
      </c>
      <c r="N1082" t="s">
        <v>1551</v>
      </c>
      <c r="O1082">
        <v>0</v>
      </c>
      <c r="P1082" t="s">
        <v>1552</v>
      </c>
      <c r="Q1082">
        <v>19980430</v>
      </c>
      <c r="R1082">
        <v>891018481</v>
      </c>
    </row>
    <row r="1083" spans="1:18">
      <c r="A1083" t="s">
        <v>1546</v>
      </c>
      <c r="B1083" t="s">
        <v>1678</v>
      </c>
      <c r="C1083">
        <v>201202</v>
      </c>
      <c r="D1083">
        <v>0</v>
      </c>
      <c r="E1083" t="s">
        <v>1646</v>
      </c>
      <c r="F1083">
        <v>0</v>
      </c>
      <c r="G1083">
        <v>0</v>
      </c>
      <c r="H1083">
        <v>0</v>
      </c>
      <c r="I1083">
        <v>43122012701</v>
      </c>
      <c r="J1083">
        <v>4</v>
      </c>
      <c r="K1083" t="s">
        <v>1549</v>
      </c>
      <c r="L1083">
        <v>3126</v>
      </c>
      <c r="M1083" t="s">
        <v>1550</v>
      </c>
      <c r="N1083" t="s">
        <v>1551</v>
      </c>
      <c r="O1083">
        <v>0</v>
      </c>
      <c r="P1083" t="s">
        <v>1552</v>
      </c>
      <c r="Q1083">
        <v>19980430</v>
      </c>
      <c r="R1083">
        <v>891018481</v>
      </c>
    </row>
    <row r="1084" spans="1:18">
      <c r="A1084" t="s">
        <v>1546</v>
      </c>
      <c r="B1084" t="s">
        <v>1679</v>
      </c>
      <c r="C1084">
        <v>201202</v>
      </c>
      <c r="D1084">
        <v>0</v>
      </c>
      <c r="E1084" t="s">
        <v>1646</v>
      </c>
      <c r="F1084">
        <v>0</v>
      </c>
      <c r="G1084">
        <v>0</v>
      </c>
      <c r="H1084">
        <v>0</v>
      </c>
      <c r="I1084">
        <v>43122014100</v>
      </c>
      <c r="J1084">
        <v>4</v>
      </c>
      <c r="K1084" t="s">
        <v>1549</v>
      </c>
      <c r="L1084">
        <v>3126</v>
      </c>
      <c r="M1084" t="s">
        <v>1550</v>
      </c>
      <c r="N1084" t="s">
        <v>1551</v>
      </c>
      <c r="O1084">
        <v>0</v>
      </c>
      <c r="P1084" t="s">
        <v>1552</v>
      </c>
      <c r="Q1084">
        <v>19980430</v>
      </c>
      <c r="R1084">
        <v>891018481</v>
      </c>
    </row>
    <row r="1085" spans="1:18">
      <c r="A1085" t="s">
        <v>1546</v>
      </c>
      <c r="B1085" t="s">
        <v>1680</v>
      </c>
      <c r="C1085">
        <v>201202</v>
      </c>
      <c r="D1085">
        <v>0</v>
      </c>
      <c r="E1085" t="s">
        <v>1646</v>
      </c>
      <c r="F1085">
        <v>0</v>
      </c>
      <c r="G1085">
        <v>0</v>
      </c>
      <c r="H1085">
        <v>0</v>
      </c>
      <c r="I1085">
        <v>43122012900</v>
      </c>
      <c r="J1085">
        <v>4</v>
      </c>
      <c r="K1085" t="s">
        <v>1549</v>
      </c>
      <c r="L1085">
        <v>3126</v>
      </c>
      <c r="M1085" t="s">
        <v>1550</v>
      </c>
      <c r="N1085" t="s">
        <v>1551</v>
      </c>
      <c r="O1085">
        <v>0</v>
      </c>
      <c r="P1085" t="s">
        <v>1552</v>
      </c>
      <c r="Q1085">
        <v>19980430</v>
      </c>
      <c r="R1085">
        <v>891018481</v>
      </c>
    </row>
    <row r="1086" spans="1:18">
      <c r="A1086" t="s">
        <v>1546</v>
      </c>
      <c r="B1086" t="s">
        <v>1681</v>
      </c>
      <c r="C1086">
        <v>201202</v>
      </c>
      <c r="D1086">
        <v>0</v>
      </c>
      <c r="E1086" t="s">
        <v>1646</v>
      </c>
      <c r="F1086">
        <v>0</v>
      </c>
      <c r="G1086">
        <v>0</v>
      </c>
      <c r="H1086">
        <v>0</v>
      </c>
      <c r="I1086">
        <v>43122013400</v>
      </c>
      <c r="J1086">
        <v>4</v>
      </c>
      <c r="K1086" t="s">
        <v>1549</v>
      </c>
      <c r="L1086">
        <v>3126</v>
      </c>
      <c r="M1086" t="s">
        <v>1550</v>
      </c>
      <c r="N1086" t="s">
        <v>1551</v>
      </c>
      <c r="O1086">
        <v>0</v>
      </c>
      <c r="P1086" t="s">
        <v>1552</v>
      </c>
      <c r="Q1086">
        <v>19980430</v>
      </c>
      <c r="R1086">
        <v>891018481</v>
      </c>
    </row>
    <row r="1087" spans="1:18">
      <c r="A1087" t="s">
        <v>1546</v>
      </c>
      <c r="B1087" t="s">
        <v>1682</v>
      </c>
      <c r="C1087">
        <v>201202</v>
      </c>
      <c r="D1087">
        <v>0</v>
      </c>
      <c r="E1087" t="s">
        <v>1646</v>
      </c>
      <c r="F1087">
        <v>0</v>
      </c>
      <c r="G1087">
        <v>0</v>
      </c>
      <c r="H1087">
        <v>0</v>
      </c>
      <c r="I1087">
        <v>43122015000</v>
      </c>
      <c r="J1087">
        <v>4</v>
      </c>
      <c r="K1087" t="s">
        <v>1549</v>
      </c>
      <c r="L1087">
        <v>3126</v>
      </c>
      <c r="M1087" t="s">
        <v>1550</v>
      </c>
      <c r="N1087" t="s">
        <v>1551</v>
      </c>
      <c r="O1087">
        <v>0</v>
      </c>
      <c r="P1087" t="s">
        <v>1552</v>
      </c>
      <c r="Q1087">
        <v>19980430</v>
      </c>
      <c r="R1087">
        <v>891018481</v>
      </c>
    </row>
    <row r="1088" spans="1:18">
      <c r="A1088" t="s">
        <v>1546</v>
      </c>
      <c r="B1088" t="s">
        <v>1683</v>
      </c>
      <c r="C1088">
        <v>201202</v>
      </c>
      <c r="D1088">
        <v>0</v>
      </c>
      <c r="E1088" t="s">
        <v>1646</v>
      </c>
      <c r="F1088">
        <v>0</v>
      </c>
      <c r="G1088">
        <v>0</v>
      </c>
      <c r="H1088">
        <v>0</v>
      </c>
      <c r="I1088">
        <v>43122015300</v>
      </c>
      <c r="J1088">
        <v>4</v>
      </c>
      <c r="K1088" t="s">
        <v>1549</v>
      </c>
      <c r="L1088">
        <v>3126</v>
      </c>
      <c r="M1088" t="s">
        <v>1550</v>
      </c>
      <c r="N1088" t="s">
        <v>1551</v>
      </c>
      <c r="O1088">
        <v>0</v>
      </c>
      <c r="P1088" t="s">
        <v>1552</v>
      </c>
      <c r="Q1088">
        <v>19980430</v>
      </c>
      <c r="R1088">
        <v>891018481</v>
      </c>
    </row>
    <row r="1089" spans="1:18">
      <c r="A1089" t="s">
        <v>1546</v>
      </c>
      <c r="B1089" t="s">
        <v>1684</v>
      </c>
      <c r="C1089">
        <v>201202</v>
      </c>
      <c r="D1089">
        <v>0</v>
      </c>
      <c r="E1089" t="s">
        <v>1646</v>
      </c>
      <c r="F1089">
        <v>0</v>
      </c>
      <c r="G1089">
        <v>0</v>
      </c>
      <c r="H1089">
        <v>0</v>
      </c>
      <c r="I1089">
        <v>43122013900</v>
      </c>
      <c r="J1089">
        <v>4</v>
      </c>
      <c r="K1089" t="s">
        <v>1549</v>
      </c>
      <c r="L1089">
        <v>3126</v>
      </c>
      <c r="M1089" t="s">
        <v>1550</v>
      </c>
      <c r="N1089" t="s">
        <v>1551</v>
      </c>
      <c r="O1089">
        <v>0</v>
      </c>
      <c r="P1089" t="s">
        <v>1552</v>
      </c>
      <c r="Q1089">
        <v>19980430</v>
      </c>
      <c r="R1089">
        <v>891018481</v>
      </c>
    </row>
    <row r="1090" spans="1:18">
      <c r="A1090" t="s">
        <v>1546</v>
      </c>
      <c r="B1090" t="s">
        <v>1685</v>
      </c>
      <c r="C1090">
        <v>201202</v>
      </c>
      <c r="D1090">
        <v>0</v>
      </c>
      <c r="E1090" t="s">
        <v>1646</v>
      </c>
      <c r="F1090">
        <v>0</v>
      </c>
      <c r="G1090">
        <v>0</v>
      </c>
      <c r="H1090">
        <v>0</v>
      </c>
      <c r="I1090">
        <v>43122014700</v>
      </c>
      <c r="J1090">
        <v>4</v>
      </c>
      <c r="K1090" t="s">
        <v>1549</v>
      </c>
      <c r="L1090">
        <v>3126</v>
      </c>
      <c r="M1090" t="s">
        <v>1550</v>
      </c>
      <c r="N1090" t="s">
        <v>1551</v>
      </c>
      <c r="O1090">
        <v>0</v>
      </c>
      <c r="P1090" t="s">
        <v>1552</v>
      </c>
      <c r="Q1090">
        <v>19921001</v>
      </c>
      <c r="R1090">
        <v>891018481</v>
      </c>
    </row>
    <row r="1091" spans="1:18">
      <c r="A1091" t="s">
        <v>1546</v>
      </c>
      <c r="B1091" t="s">
        <v>1686</v>
      </c>
      <c r="C1091">
        <v>201202</v>
      </c>
      <c r="D1091">
        <v>0</v>
      </c>
      <c r="E1091" t="s">
        <v>1646</v>
      </c>
      <c r="F1091">
        <v>0</v>
      </c>
      <c r="G1091">
        <v>0</v>
      </c>
      <c r="H1091">
        <v>0</v>
      </c>
      <c r="I1091">
        <v>43122014800</v>
      </c>
      <c r="J1091">
        <v>4</v>
      </c>
      <c r="K1091" t="s">
        <v>1549</v>
      </c>
      <c r="L1091">
        <v>3126</v>
      </c>
      <c r="M1091" t="s">
        <v>1550</v>
      </c>
      <c r="N1091" t="s">
        <v>1551</v>
      </c>
      <c r="O1091">
        <v>0</v>
      </c>
      <c r="P1091" t="s">
        <v>1552</v>
      </c>
      <c r="Q1091">
        <v>19910401</v>
      </c>
      <c r="R1091">
        <v>891018481</v>
      </c>
    </row>
    <row r="1092" spans="1:18">
      <c r="A1092" t="s">
        <v>1553</v>
      </c>
      <c r="B1092" t="s">
        <v>1645</v>
      </c>
      <c r="C1092">
        <v>201203</v>
      </c>
      <c r="D1092">
        <v>30</v>
      </c>
      <c r="E1092" t="s">
        <v>1646</v>
      </c>
      <c r="F1092">
        <v>0</v>
      </c>
      <c r="G1092">
        <v>0</v>
      </c>
      <c r="H1092">
        <v>0</v>
      </c>
      <c r="I1092">
        <v>43122010300</v>
      </c>
      <c r="J1092">
        <v>4</v>
      </c>
      <c r="K1092" t="s">
        <v>1556</v>
      </c>
      <c r="L1092">
        <v>2531</v>
      </c>
      <c r="M1092" t="s">
        <v>1557</v>
      </c>
      <c r="N1092" t="s">
        <v>1551</v>
      </c>
      <c r="O1092">
        <v>1455</v>
      </c>
      <c r="P1092" t="s">
        <v>1552</v>
      </c>
      <c r="Q1092">
        <v>19850101</v>
      </c>
      <c r="R1092">
        <v>891018481</v>
      </c>
    </row>
    <row r="1093" spans="1:18">
      <c r="A1093" t="s">
        <v>1553</v>
      </c>
      <c r="B1093" t="s">
        <v>1647</v>
      </c>
      <c r="C1093">
        <v>201203</v>
      </c>
      <c r="D1093">
        <v>30</v>
      </c>
      <c r="E1093" t="s">
        <v>1646</v>
      </c>
      <c r="F1093">
        <v>0</v>
      </c>
      <c r="G1093">
        <v>0</v>
      </c>
      <c r="H1093">
        <v>0</v>
      </c>
      <c r="I1093">
        <v>43122010900</v>
      </c>
      <c r="J1093">
        <v>4</v>
      </c>
      <c r="K1093" t="s">
        <v>1561</v>
      </c>
      <c r="L1093">
        <v>2531</v>
      </c>
      <c r="M1093" t="s">
        <v>1557</v>
      </c>
      <c r="N1093" t="s">
        <v>1551</v>
      </c>
      <c r="O1093">
        <v>5853</v>
      </c>
      <c r="P1093" t="s">
        <v>1552</v>
      </c>
      <c r="Q1093">
        <v>19850301</v>
      </c>
      <c r="R1093">
        <v>891018481</v>
      </c>
    </row>
    <row r="1094" spans="1:18">
      <c r="A1094" t="s">
        <v>1572</v>
      </c>
      <c r="B1094" t="s">
        <v>1648</v>
      </c>
      <c r="C1094">
        <v>201203</v>
      </c>
      <c r="D1094">
        <v>31</v>
      </c>
      <c r="E1094" t="s">
        <v>1646</v>
      </c>
      <c r="F1094">
        <v>0</v>
      </c>
      <c r="G1094">
        <v>0</v>
      </c>
      <c r="H1094">
        <v>0</v>
      </c>
      <c r="I1094">
        <v>43122002600</v>
      </c>
      <c r="J1094">
        <v>4</v>
      </c>
      <c r="K1094" t="s">
        <v>1561</v>
      </c>
      <c r="L1094">
        <v>3126</v>
      </c>
      <c r="M1094" t="s">
        <v>1550</v>
      </c>
      <c r="N1094" t="s">
        <v>1551</v>
      </c>
      <c r="O1094">
        <v>4167</v>
      </c>
      <c r="P1094" t="s">
        <v>1552</v>
      </c>
      <c r="Q1094">
        <v>19980430</v>
      </c>
      <c r="R1094">
        <v>891018481</v>
      </c>
    </row>
    <row r="1095" spans="1:18">
      <c r="A1095" t="s">
        <v>1572</v>
      </c>
      <c r="B1095" t="s">
        <v>1649</v>
      </c>
      <c r="C1095">
        <v>201203</v>
      </c>
      <c r="D1095">
        <v>30</v>
      </c>
      <c r="E1095" t="s">
        <v>1646</v>
      </c>
      <c r="F1095">
        <v>0</v>
      </c>
      <c r="G1095">
        <v>0</v>
      </c>
      <c r="H1095">
        <v>0</v>
      </c>
      <c r="I1095">
        <v>43122002700</v>
      </c>
      <c r="J1095">
        <v>4</v>
      </c>
      <c r="K1095" t="s">
        <v>1561</v>
      </c>
      <c r="L1095">
        <v>3126</v>
      </c>
      <c r="M1095" t="s">
        <v>1550</v>
      </c>
      <c r="N1095" t="s">
        <v>1551</v>
      </c>
      <c r="O1095">
        <v>11702</v>
      </c>
      <c r="P1095" t="s">
        <v>1552</v>
      </c>
      <c r="Q1095">
        <v>19990630</v>
      </c>
      <c r="R1095">
        <v>891018481</v>
      </c>
    </row>
    <row r="1096" spans="1:18">
      <c r="A1096" t="s">
        <v>1572</v>
      </c>
      <c r="B1096" t="s">
        <v>1650</v>
      </c>
      <c r="C1096">
        <v>201203</v>
      </c>
      <c r="D1096">
        <v>31</v>
      </c>
      <c r="E1096" t="s">
        <v>1646</v>
      </c>
      <c r="F1096">
        <v>0</v>
      </c>
      <c r="G1096">
        <v>0</v>
      </c>
      <c r="H1096">
        <v>0</v>
      </c>
      <c r="I1096">
        <v>43122003300</v>
      </c>
      <c r="J1096">
        <v>4</v>
      </c>
      <c r="K1096" t="s">
        <v>1561</v>
      </c>
      <c r="L1096">
        <v>3126</v>
      </c>
      <c r="M1096" t="s">
        <v>1550</v>
      </c>
      <c r="N1096" t="s">
        <v>1551</v>
      </c>
      <c r="O1096">
        <v>6772</v>
      </c>
      <c r="P1096" t="s">
        <v>1552</v>
      </c>
      <c r="Q1096">
        <v>19980430</v>
      </c>
      <c r="R1096">
        <v>891018481</v>
      </c>
    </row>
    <row r="1097" spans="1:18">
      <c r="A1097" t="s">
        <v>1572</v>
      </c>
      <c r="B1097" t="s">
        <v>1651</v>
      </c>
      <c r="C1097">
        <v>201203</v>
      </c>
      <c r="D1097">
        <v>31</v>
      </c>
      <c r="E1097" t="s">
        <v>1646</v>
      </c>
      <c r="F1097">
        <v>0</v>
      </c>
      <c r="G1097">
        <v>0</v>
      </c>
      <c r="H1097">
        <v>0</v>
      </c>
      <c r="I1097">
        <v>43122003500</v>
      </c>
      <c r="J1097">
        <v>4</v>
      </c>
      <c r="K1097" t="s">
        <v>1561</v>
      </c>
      <c r="L1097">
        <v>3126</v>
      </c>
      <c r="M1097" t="s">
        <v>1550</v>
      </c>
      <c r="N1097" t="s">
        <v>1551</v>
      </c>
      <c r="O1097">
        <v>6660</v>
      </c>
      <c r="P1097" t="s">
        <v>1552</v>
      </c>
      <c r="Q1097">
        <v>19980430</v>
      </c>
      <c r="R1097">
        <v>891018481</v>
      </c>
    </row>
    <row r="1098" spans="1:18">
      <c r="A1098" t="s">
        <v>1572</v>
      </c>
      <c r="B1098" t="s">
        <v>1652</v>
      </c>
      <c r="C1098">
        <v>201203</v>
      </c>
      <c r="D1098">
        <v>29</v>
      </c>
      <c r="E1098" t="s">
        <v>1646</v>
      </c>
      <c r="F1098">
        <v>0</v>
      </c>
      <c r="G1098">
        <v>0</v>
      </c>
      <c r="H1098">
        <v>0</v>
      </c>
      <c r="I1098">
        <v>43122004300</v>
      </c>
      <c r="J1098">
        <v>4</v>
      </c>
      <c r="K1098" t="s">
        <v>1561</v>
      </c>
      <c r="L1098">
        <v>3126</v>
      </c>
      <c r="M1098" t="s">
        <v>1550</v>
      </c>
      <c r="N1098" t="s">
        <v>1551</v>
      </c>
      <c r="O1098">
        <v>2785</v>
      </c>
      <c r="P1098" t="s">
        <v>1552</v>
      </c>
      <c r="Q1098">
        <v>19980324</v>
      </c>
      <c r="R1098">
        <v>891018481</v>
      </c>
    </row>
    <row r="1099" spans="1:18">
      <c r="A1099" t="s">
        <v>1572</v>
      </c>
      <c r="B1099" t="s">
        <v>1653</v>
      </c>
      <c r="C1099">
        <v>201203</v>
      </c>
      <c r="D1099">
        <v>31</v>
      </c>
      <c r="E1099" t="s">
        <v>1646</v>
      </c>
      <c r="F1099">
        <v>0</v>
      </c>
      <c r="G1099">
        <v>0</v>
      </c>
      <c r="H1099">
        <v>0</v>
      </c>
      <c r="I1099">
        <v>43122002901</v>
      </c>
      <c r="J1099">
        <v>4</v>
      </c>
      <c r="K1099" t="s">
        <v>1549</v>
      </c>
      <c r="L1099">
        <v>3126</v>
      </c>
      <c r="M1099" t="s">
        <v>1550</v>
      </c>
      <c r="N1099" t="s">
        <v>1551</v>
      </c>
      <c r="O1099">
        <v>6251</v>
      </c>
      <c r="P1099" t="s">
        <v>1552</v>
      </c>
      <c r="Q1099">
        <v>19980430</v>
      </c>
      <c r="R1099">
        <v>891018481</v>
      </c>
    </row>
    <row r="1100" spans="1:18">
      <c r="A1100" t="s">
        <v>1572</v>
      </c>
      <c r="B1100" t="s">
        <v>1654</v>
      </c>
      <c r="C1100">
        <v>201203</v>
      </c>
      <c r="D1100">
        <v>0</v>
      </c>
      <c r="E1100" t="s">
        <v>1646</v>
      </c>
      <c r="F1100">
        <v>0</v>
      </c>
      <c r="G1100">
        <v>0</v>
      </c>
      <c r="H1100">
        <v>0</v>
      </c>
      <c r="I1100">
        <v>43122006200</v>
      </c>
      <c r="J1100">
        <v>4</v>
      </c>
      <c r="K1100" t="s">
        <v>1561</v>
      </c>
      <c r="L1100">
        <v>3126</v>
      </c>
      <c r="M1100" t="s">
        <v>1550</v>
      </c>
      <c r="N1100" t="s">
        <v>1551</v>
      </c>
      <c r="O1100">
        <v>0</v>
      </c>
      <c r="P1100" t="s">
        <v>1552</v>
      </c>
      <c r="R1100">
        <v>891018481</v>
      </c>
    </row>
    <row r="1101" spans="1:18">
      <c r="A1101" t="s">
        <v>1572</v>
      </c>
      <c r="B1101" t="s">
        <v>1655</v>
      </c>
      <c r="C1101">
        <v>201203</v>
      </c>
      <c r="D1101">
        <v>30</v>
      </c>
      <c r="E1101" t="s">
        <v>1646</v>
      </c>
      <c r="F1101">
        <v>0</v>
      </c>
      <c r="G1101">
        <v>0</v>
      </c>
      <c r="H1101">
        <v>0</v>
      </c>
      <c r="I1101">
        <v>43122006400</v>
      </c>
      <c r="J1101">
        <v>4</v>
      </c>
      <c r="K1101" t="s">
        <v>1561</v>
      </c>
      <c r="L1101">
        <v>3126</v>
      </c>
      <c r="M1101" t="s">
        <v>1550</v>
      </c>
      <c r="N1101" t="s">
        <v>1551</v>
      </c>
      <c r="O1101">
        <v>7706</v>
      </c>
      <c r="P1101" t="s">
        <v>1552</v>
      </c>
      <c r="Q1101">
        <v>19980430</v>
      </c>
      <c r="R1101">
        <v>891018481</v>
      </c>
    </row>
    <row r="1102" spans="1:18">
      <c r="A1102" t="s">
        <v>1572</v>
      </c>
      <c r="B1102" t="s">
        <v>1656</v>
      </c>
      <c r="C1102">
        <v>201203</v>
      </c>
      <c r="D1102">
        <v>31</v>
      </c>
      <c r="E1102" t="s">
        <v>1646</v>
      </c>
      <c r="F1102">
        <v>0</v>
      </c>
      <c r="G1102">
        <v>0</v>
      </c>
      <c r="H1102">
        <v>0</v>
      </c>
      <c r="I1102">
        <v>43122006800</v>
      </c>
      <c r="J1102">
        <v>4</v>
      </c>
      <c r="K1102" t="s">
        <v>1561</v>
      </c>
      <c r="L1102">
        <v>3126</v>
      </c>
      <c r="M1102" t="s">
        <v>1550</v>
      </c>
      <c r="N1102" t="s">
        <v>1551</v>
      </c>
      <c r="O1102">
        <v>4167</v>
      </c>
      <c r="P1102" t="s">
        <v>1552</v>
      </c>
      <c r="Q1102">
        <v>20010430</v>
      </c>
      <c r="R1102">
        <v>891018481</v>
      </c>
    </row>
    <row r="1103" spans="1:18">
      <c r="A1103" t="s">
        <v>1572</v>
      </c>
      <c r="B1103" t="s">
        <v>1657</v>
      </c>
      <c r="C1103">
        <v>201203</v>
      </c>
      <c r="D1103">
        <v>31</v>
      </c>
      <c r="E1103" t="s">
        <v>1646</v>
      </c>
      <c r="F1103">
        <v>0</v>
      </c>
      <c r="G1103">
        <v>0</v>
      </c>
      <c r="H1103">
        <v>0</v>
      </c>
      <c r="I1103">
        <v>43122006700</v>
      </c>
      <c r="J1103">
        <v>4</v>
      </c>
      <c r="K1103" t="s">
        <v>1561</v>
      </c>
      <c r="L1103">
        <v>3126</v>
      </c>
      <c r="M1103" t="s">
        <v>1550</v>
      </c>
      <c r="N1103" t="s">
        <v>1551</v>
      </c>
      <c r="O1103">
        <v>13209</v>
      </c>
      <c r="P1103" t="s">
        <v>1552</v>
      </c>
      <c r="Q1103">
        <v>19980430</v>
      </c>
      <c r="R1103">
        <v>891018481</v>
      </c>
    </row>
    <row r="1104" spans="1:18">
      <c r="A1104" t="s">
        <v>1572</v>
      </c>
      <c r="B1104" t="s">
        <v>1658</v>
      </c>
      <c r="C1104">
        <v>201203</v>
      </c>
      <c r="D1104">
        <v>31</v>
      </c>
      <c r="E1104" t="s">
        <v>1646</v>
      </c>
      <c r="F1104">
        <v>0</v>
      </c>
      <c r="G1104">
        <v>0</v>
      </c>
      <c r="H1104">
        <v>0</v>
      </c>
      <c r="I1104">
        <v>43122009900</v>
      </c>
      <c r="J1104">
        <v>4</v>
      </c>
      <c r="K1104" t="s">
        <v>1561</v>
      </c>
      <c r="L1104">
        <v>3126</v>
      </c>
      <c r="M1104" t="s">
        <v>1550</v>
      </c>
      <c r="N1104" t="s">
        <v>1551</v>
      </c>
      <c r="O1104">
        <v>30398</v>
      </c>
      <c r="P1104" t="s">
        <v>1552</v>
      </c>
      <c r="Q1104">
        <v>19980430</v>
      </c>
      <c r="R1104">
        <v>891018481</v>
      </c>
    </row>
    <row r="1105" spans="1:18">
      <c r="A1105" t="s">
        <v>1572</v>
      </c>
      <c r="B1105" t="s">
        <v>1659</v>
      </c>
      <c r="C1105">
        <v>201203</v>
      </c>
      <c r="D1105">
        <v>0</v>
      </c>
      <c r="E1105" t="s">
        <v>1646</v>
      </c>
      <c r="F1105">
        <v>0</v>
      </c>
      <c r="G1105">
        <v>0</v>
      </c>
      <c r="H1105">
        <v>0</v>
      </c>
      <c r="I1105">
        <v>43122009400</v>
      </c>
      <c r="J1105">
        <v>4</v>
      </c>
      <c r="K1105" t="s">
        <v>1561</v>
      </c>
      <c r="L1105">
        <v>3126</v>
      </c>
      <c r="M1105" t="s">
        <v>1550</v>
      </c>
      <c r="N1105" t="s">
        <v>1551</v>
      </c>
      <c r="O1105">
        <v>0</v>
      </c>
      <c r="P1105" t="s">
        <v>1552</v>
      </c>
      <c r="Q1105">
        <v>19980430</v>
      </c>
      <c r="R1105">
        <v>891018481</v>
      </c>
    </row>
    <row r="1106" spans="1:18">
      <c r="A1106" t="s">
        <v>1572</v>
      </c>
      <c r="B1106" t="s">
        <v>1660</v>
      </c>
      <c r="C1106">
        <v>201203</v>
      </c>
      <c r="D1106">
        <v>30</v>
      </c>
      <c r="E1106" t="s">
        <v>1646</v>
      </c>
      <c r="F1106">
        <v>0</v>
      </c>
      <c r="G1106">
        <v>0</v>
      </c>
      <c r="H1106">
        <v>0</v>
      </c>
      <c r="I1106">
        <v>43122013300</v>
      </c>
      <c r="J1106">
        <v>4</v>
      </c>
      <c r="K1106" t="s">
        <v>1561</v>
      </c>
      <c r="L1106">
        <v>3126</v>
      </c>
      <c r="M1106" t="s">
        <v>1550</v>
      </c>
      <c r="N1106" t="s">
        <v>1551</v>
      </c>
      <c r="O1106">
        <v>41012</v>
      </c>
      <c r="P1106" t="s">
        <v>1552</v>
      </c>
      <c r="Q1106">
        <v>19980430</v>
      </c>
      <c r="R1106">
        <v>891018481</v>
      </c>
    </row>
    <row r="1107" spans="1:18">
      <c r="A1107" t="s">
        <v>1546</v>
      </c>
      <c r="B1107" t="s">
        <v>1661</v>
      </c>
      <c r="C1107">
        <v>201203</v>
      </c>
      <c r="D1107">
        <v>0</v>
      </c>
      <c r="E1107" t="s">
        <v>1646</v>
      </c>
      <c r="F1107">
        <v>0</v>
      </c>
      <c r="G1107">
        <v>0</v>
      </c>
      <c r="H1107">
        <v>0</v>
      </c>
      <c r="I1107">
        <v>43122003000</v>
      </c>
      <c r="J1107">
        <v>4</v>
      </c>
      <c r="K1107" t="s">
        <v>1561</v>
      </c>
      <c r="L1107">
        <v>3126</v>
      </c>
      <c r="M1107" t="s">
        <v>1550</v>
      </c>
      <c r="N1107" t="s">
        <v>1551</v>
      </c>
      <c r="O1107">
        <v>0</v>
      </c>
      <c r="P1107" t="s">
        <v>1662</v>
      </c>
      <c r="Q1107">
        <v>19880501</v>
      </c>
      <c r="R1107">
        <v>891018481</v>
      </c>
    </row>
    <row r="1108" spans="1:18">
      <c r="A1108" t="s">
        <v>1546</v>
      </c>
      <c r="B1108" t="s">
        <v>1663</v>
      </c>
      <c r="C1108">
        <v>201203</v>
      </c>
      <c r="D1108">
        <v>31</v>
      </c>
      <c r="E1108" t="s">
        <v>1646</v>
      </c>
      <c r="F1108">
        <v>0</v>
      </c>
      <c r="G1108">
        <v>0</v>
      </c>
      <c r="H1108">
        <v>0</v>
      </c>
      <c r="I1108">
        <v>43122003800</v>
      </c>
      <c r="J1108">
        <v>4</v>
      </c>
      <c r="K1108" t="s">
        <v>1549</v>
      </c>
      <c r="L1108">
        <v>3126</v>
      </c>
      <c r="M1108" t="s">
        <v>1550</v>
      </c>
      <c r="N1108" t="s">
        <v>1551</v>
      </c>
      <c r="O1108">
        <v>18455</v>
      </c>
      <c r="P1108" t="s">
        <v>1552</v>
      </c>
      <c r="Q1108">
        <v>19980430</v>
      </c>
      <c r="R1108">
        <v>891018481</v>
      </c>
    </row>
    <row r="1109" spans="1:18">
      <c r="A1109" t="s">
        <v>1546</v>
      </c>
      <c r="B1109" t="s">
        <v>1664</v>
      </c>
      <c r="C1109">
        <v>201203</v>
      </c>
      <c r="D1109">
        <v>30</v>
      </c>
      <c r="E1109" t="s">
        <v>1646</v>
      </c>
      <c r="F1109">
        <v>0</v>
      </c>
      <c r="G1109">
        <v>0</v>
      </c>
      <c r="H1109">
        <v>0</v>
      </c>
      <c r="I1109">
        <v>43122004200</v>
      </c>
      <c r="J1109">
        <v>4</v>
      </c>
      <c r="K1109" t="s">
        <v>1561</v>
      </c>
      <c r="L1109">
        <v>3126</v>
      </c>
      <c r="M1109" t="s">
        <v>1550</v>
      </c>
      <c r="N1109" t="s">
        <v>1551</v>
      </c>
      <c r="O1109">
        <v>19408</v>
      </c>
      <c r="P1109" t="s">
        <v>1552</v>
      </c>
      <c r="Q1109">
        <v>19980430</v>
      </c>
      <c r="R1109">
        <v>891018481</v>
      </c>
    </row>
    <row r="1110" spans="1:18">
      <c r="A1110" t="s">
        <v>1546</v>
      </c>
      <c r="B1110" t="s">
        <v>1665</v>
      </c>
      <c r="C1110">
        <v>201203</v>
      </c>
      <c r="D1110">
        <v>30</v>
      </c>
      <c r="E1110" t="s">
        <v>1646</v>
      </c>
      <c r="F1110">
        <v>0</v>
      </c>
      <c r="G1110">
        <v>0</v>
      </c>
      <c r="H1110">
        <v>0</v>
      </c>
      <c r="I1110">
        <v>43122005100</v>
      </c>
      <c r="J1110">
        <v>4</v>
      </c>
      <c r="K1110" t="s">
        <v>1561</v>
      </c>
      <c r="L1110">
        <v>3126</v>
      </c>
      <c r="M1110" t="s">
        <v>1550</v>
      </c>
      <c r="N1110" t="s">
        <v>1551</v>
      </c>
      <c r="O1110">
        <v>22504</v>
      </c>
      <c r="P1110" t="s">
        <v>1552</v>
      </c>
      <c r="Q1110">
        <v>19980430</v>
      </c>
      <c r="R1110">
        <v>891018481</v>
      </c>
    </row>
    <row r="1111" spans="1:18">
      <c r="A1111" t="s">
        <v>1546</v>
      </c>
      <c r="B1111" t="s">
        <v>1666</v>
      </c>
      <c r="C1111">
        <v>201203</v>
      </c>
      <c r="D1111">
        <v>30</v>
      </c>
      <c r="E1111" t="s">
        <v>1646</v>
      </c>
      <c r="F1111">
        <v>0</v>
      </c>
      <c r="G1111">
        <v>0</v>
      </c>
      <c r="H1111">
        <v>0</v>
      </c>
      <c r="I1111">
        <v>43122006300</v>
      </c>
      <c r="J1111">
        <v>4</v>
      </c>
      <c r="K1111" t="s">
        <v>1549</v>
      </c>
      <c r="L1111">
        <v>3126</v>
      </c>
      <c r="M1111" t="s">
        <v>1550</v>
      </c>
      <c r="N1111" t="s">
        <v>1551</v>
      </c>
      <c r="O1111">
        <v>13431</v>
      </c>
      <c r="P1111" t="s">
        <v>1574</v>
      </c>
      <c r="Q1111">
        <v>19980430</v>
      </c>
      <c r="R1111">
        <v>891018481</v>
      </c>
    </row>
    <row r="1112" spans="1:18">
      <c r="A1112" t="s">
        <v>1546</v>
      </c>
      <c r="B1112" t="s">
        <v>1667</v>
      </c>
      <c r="C1112">
        <v>201203</v>
      </c>
      <c r="D1112">
        <v>30</v>
      </c>
      <c r="E1112" t="s">
        <v>1646</v>
      </c>
      <c r="F1112">
        <v>0</v>
      </c>
      <c r="G1112">
        <v>0</v>
      </c>
      <c r="H1112">
        <v>0</v>
      </c>
      <c r="I1112">
        <v>43122007000</v>
      </c>
      <c r="J1112">
        <v>4</v>
      </c>
      <c r="K1112" t="s">
        <v>1561</v>
      </c>
      <c r="L1112">
        <v>3126</v>
      </c>
      <c r="M1112" t="s">
        <v>1550</v>
      </c>
      <c r="N1112" t="s">
        <v>1551</v>
      </c>
      <c r="O1112">
        <v>21280</v>
      </c>
      <c r="P1112" t="s">
        <v>1574</v>
      </c>
      <c r="Q1112">
        <v>19980430</v>
      </c>
      <c r="R1112">
        <v>891018481</v>
      </c>
    </row>
    <row r="1113" spans="1:18">
      <c r="A1113" t="s">
        <v>1546</v>
      </c>
      <c r="B1113" t="s">
        <v>1668</v>
      </c>
      <c r="C1113">
        <v>201203</v>
      </c>
      <c r="D1113">
        <v>31</v>
      </c>
      <c r="E1113" t="s">
        <v>1646</v>
      </c>
      <c r="F1113">
        <v>0</v>
      </c>
      <c r="G1113">
        <v>0</v>
      </c>
      <c r="H1113">
        <v>0</v>
      </c>
      <c r="I1113">
        <v>43122006100</v>
      </c>
      <c r="J1113">
        <v>4</v>
      </c>
      <c r="K1113" t="s">
        <v>1549</v>
      </c>
      <c r="L1113">
        <v>3126</v>
      </c>
      <c r="M1113" t="s">
        <v>1550</v>
      </c>
      <c r="N1113" t="s">
        <v>1551</v>
      </c>
      <c r="O1113">
        <v>14771</v>
      </c>
      <c r="P1113" t="s">
        <v>1574</v>
      </c>
      <c r="Q1113">
        <v>19980430</v>
      </c>
      <c r="R1113">
        <v>891018481</v>
      </c>
    </row>
    <row r="1114" spans="1:18">
      <c r="A1114" t="s">
        <v>1546</v>
      </c>
      <c r="B1114" t="s">
        <v>1669</v>
      </c>
      <c r="C1114">
        <v>201203</v>
      </c>
      <c r="D1114">
        <v>0</v>
      </c>
      <c r="E1114" t="s">
        <v>1646</v>
      </c>
      <c r="F1114">
        <v>0</v>
      </c>
      <c r="G1114">
        <v>0</v>
      </c>
      <c r="H1114">
        <v>0</v>
      </c>
      <c r="I1114">
        <v>43122008900</v>
      </c>
      <c r="J1114">
        <v>4</v>
      </c>
      <c r="K1114" t="s">
        <v>1561</v>
      </c>
      <c r="L1114">
        <v>3126</v>
      </c>
      <c r="M1114" t="s">
        <v>1550</v>
      </c>
      <c r="N1114" t="s">
        <v>1551</v>
      </c>
      <c r="O1114">
        <v>0</v>
      </c>
      <c r="P1114" t="s">
        <v>1552</v>
      </c>
      <c r="R1114">
        <v>891018481</v>
      </c>
    </row>
    <row r="1115" spans="1:18">
      <c r="A1115" t="s">
        <v>1546</v>
      </c>
      <c r="B1115" t="s">
        <v>1670</v>
      </c>
      <c r="C1115">
        <v>201203</v>
      </c>
      <c r="D1115">
        <v>30</v>
      </c>
      <c r="E1115" t="s">
        <v>1646</v>
      </c>
      <c r="F1115">
        <v>0</v>
      </c>
      <c r="G1115">
        <v>0</v>
      </c>
      <c r="H1115">
        <v>0</v>
      </c>
      <c r="I1115">
        <v>43122008002</v>
      </c>
      <c r="J1115">
        <v>4</v>
      </c>
      <c r="K1115" t="s">
        <v>1561</v>
      </c>
      <c r="L1115">
        <v>3126</v>
      </c>
      <c r="M1115" t="s">
        <v>1550</v>
      </c>
      <c r="N1115" t="s">
        <v>1551</v>
      </c>
      <c r="O1115">
        <v>26069</v>
      </c>
      <c r="P1115" t="s">
        <v>1552</v>
      </c>
      <c r="Q1115">
        <v>19980430</v>
      </c>
      <c r="R1115">
        <v>891018481</v>
      </c>
    </row>
    <row r="1116" spans="1:18">
      <c r="A1116" t="s">
        <v>1546</v>
      </c>
      <c r="B1116" t="s">
        <v>1671</v>
      </c>
      <c r="C1116">
        <v>201203</v>
      </c>
      <c r="D1116">
        <v>23</v>
      </c>
      <c r="E1116" t="s">
        <v>1646</v>
      </c>
      <c r="F1116">
        <v>0</v>
      </c>
      <c r="G1116">
        <v>0</v>
      </c>
      <c r="H1116">
        <v>0</v>
      </c>
      <c r="I1116">
        <v>43122010600</v>
      </c>
      <c r="J1116">
        <v>4</v>
      </c>
      <c r="K1116" t="s">
        <v>1549</v>
      </c>
      <c r="L1116">
        <v>3126</v>
      </c>
      <c r="M1116" t="s">
        <v>1550</v>
      </c>
      <c r="N1116" t="s">
        <v>1551</v>
      </c>
      <c r="O1116">
        <v>16895</v>
      </c>
      <c r="P1116" t="s">
        <v>1552</v>
      </c>
      <c r="Q1116">
        <v>19980430</v>
      </c>
      <c r="R1116">
        <v>891018481</v>
      </c>
    </row>
    <row r="1117" spans="1:18">
      <c r="A1117" t="s">
        <v>1546</v>
      </c>
      <c r="B1117" t="s">
        <v>1672</v>
      </c>
      <c r="C1117">
        <v>201203</v>
      </c>
      <c r="D1117">
        <v>0</v>
      </c>
      <c r="E1117" t="s">
        <v>1646</v>
      </c>
      <c r="F1117">
        <v>0</v>
      </c>
      <c r="G1117">
        <v>0</v>
      </c>
      <c r="H1117">
        <v>0</v>
      </c>
      <c r="I1117">
        <v>43122010800</v>
      </c>
      <c r="J1117">
        <v>4</v>
      </c>
      <c r="K1117" t="s">
        <v>1549</v>
      </c>
      <c r="L1117">
        <v>3126</v>
      </c>
      <c r="M1117" t="s">
        <v>1550</v>
      </c>
      <c r="N1117" t="s">
        <v>1551</v>
      </c>
      <c r="O1117">
        <v>0</v>
      </c>
      <c r="P1117" t="s">
        <v>1552</v>
      </c>
      <c r="Q1117">
        <v>19980430</v>
      </c>
      <c r="R1117">
        <v>891018481</v>
      </c>
    </row>
    <row r="1118" spans="1:18">
      <c r="A1118" t="s">
        <v>1546</v>
      </c>
      <c r="B1118" t="s">
        <v>1673</v>
      </c>
      <c r="C1118">
        <v>201203</v>
      </c>
      <c r="D1118">
        <v>23</v>
      </c>
      <c r="E1118" t="s">
        <v>1646</v>
      </c>
      <c r="F1118">
        <v>0</v>
      </c>
      <c r="G1118">
        <v>0</v>
      </c>
      <c r="H1118">
        <v>0</v>
      </c>
      <c r="I1118">
        <v>43122011100</v>
      </c>
      <c r="J1118">
        <v>4</v>
      </c>
      <c r="K1118" t="s">
        <v>1549</v>
      </c>
      <c r="L1118">
        <v>3126</v>
      </c>
      <c r="M1118" t="s">
        <v>1550</v>
      </c>
      <c r="N1118" t="s">
        <v>1551</v>
      </c>
      <c r="O1118">
        <v>11567</v>
      </c>
      <c r="P1118" t="s">
        <v>1552</v>
      </c>
      <c r="Q1118">
        <v>19980430</v>
      </c>
      <c r="R1118">
        <v>891018481</v>
      </c>
    </row>
    <row r="1119" spans="1:18">
      <c r="A1119" t="s">
        <v>1546</v>
      </c>
      <c r="B1119" t="s">
        <v>1674</v>
      </c>
      <c r="C1119">
        <v>201203</v>
      </c>
      <c r="D1119">
        <v>23</v>
      </c>
      <c r="E1119" t="s">
        <v>1646</v>
      </c>
      <c r="F1119">
        <v>0</v>
      </c>
      <c r="G1119">
        <v>0</v>
      </c>
      <c r="H1119">
        <v>0</v>
      </c>
      <c r="I1119">
        <v>43122012000</v>
      </c>
      <c r="J1119">
        <v>4</v>
      </c>
      <c r="K1119" t="s">
        <v>1549</v>
      </c>
      <c r="L1119">
        <v>3126</v>
      </c>
      <c r="M1119" t="s">
        <v>1550</v>
      </c>
      <c r="N1119" t="s">
        <v>1551</v>
      </c>
      <c r="O1119">
        <v>11898</v>
      </c>
      <c r="P1119" t="s">
        <v>1552</v>
      </c>
      <c r="Q1119">
        <v>19870401</v>
      </c>
      <c r="R1119">
        <v>891018481</v>
      </c>
    </row>
    <row r="1120" spans="1:18">
      <c r="A1120" t="s">
        <v>1546</v>
      </c>
      <c r="B1120" t="s">
        <v>1675</v>
      </c>
      <c r="C1120">
        <v>201203</v>
      </c>
      <c r="D1120">
        <v>23</v>
      </c>
      <c r="E1120" t="s">
        <v>1646</v>
      </c>
      <c r="F1120">
        <v>0</v>
      </c>
      <c r="G1120">
        <v>0</v>
      </c>
      <c r="H1120">
        <v>0</v>
      </c>
      <c r="I1120">
        <v>43122012600</v>
      </c>
      <c r="J1120">
        <v>4</v>
      </c>
      <c r="K1120" t="s">
        <v>1549</v>
      </c>
      <c r="L1120">
        <v>3126</v>
      </c>
      <c r="M1120" t="s">
        <v>1550</v>
      </c>
      <c r="N1120" t="s">
        <v>1551</v>
      </c>
      <c r="O1120">
        <v>16094</v>
      </c>
      <c r="P1120" t="s">
        <v>1552</v>
      </c>
      <c r="Q1120">
        <v>19980430</v>
      </c>
      <c r="R1120">
        <v>891018481</v>
      </c>
    </row>
    <row r="1121" spans="1:18">
      <c r="A1121" t="s">
        <v>1546</v>
      </c>
      <c r="B1121" t="s">
        <v>1676</v>
      </c>
      <c r="C1121">
        <v>201203</v>
      </c>
      <c r="D1121">
        <v>23</v>
      </c>
      <c r="E1121" t="s">
        <v>1646</v>
      </c>
      <c r="F1121">
        <v>0</v>
      </c>
      <c r="G1121">
        <v>0</v>
      </c>
      <c r="H1121">
        <v>0</v>
      </c>
      <c r="I1121">
        <v>43122011900</v>
      </c>
      <c r="J1121">
        <v>4</v>
      </c>
      <c r="K1121" t="s">
        <v>1549</v>
      </c>
      <c r="L1121">
        <v>3126</v>
      </c>
      <c r="M1121" t="s">
        <v>1550</v>
      </c>
      <c r="N1121" t="s">
        <v>1551</v>
      </c>
      <c r="O1121">
        <v>12560</v>
      </c>
      <c r="P1121" t="s">
        <v>1552</v>
      </c>
      <c r="Q1121">
        <v>19980430</v>
      </c>
      <c r="R1121">
        <v>891018481</v>
      </c>
    </row>
    <row r="1122" spans="1:18">
      <c r="A1122" t="s">
        <v>1546</v>
      </c>
      <c r="B1122" t="s">
        <v>1677</v>
      </c>
      <c r="C1122">
        <v>201203</v>
      </c>
      <c r="D1122">
        <v>23</v>
      </c>
      <c r="E1122" t="s">
        <v>1646</v>
      </c>
      <c r="F1122">
        <v>0</v>
      </c>
      <c r="G1122">
        <v>0</v>
      </c>
      <c r="H1122">
        <v>0</v>
      </c>
      <c r="I1122">
        <v>43122013500</v>
      </c>
      <c r="J1122">
        <v>4</v>
      </c>
      <c r="K1122" t="s">
        <v>1549</v>
      </c>
      <c r="L1122">
        <v>3126</v>
      </c>
      <c r="M1122" t="s">
        <v>1550</v>
      </c>
      <c r="N1122" t="s">
        <v>1551</v>
      </c>
      <c r="O1122">
        <v>14300</v>
      </c>
      <c r="P1122" t="s">
        <v>1552</v>
      </c>
      <c r="Q1122">
        <v>19980430</v>
      </c>
      <c r="R1122">
        <v>891018481</v>
      </c>
    </row>
    <row r="1123" spans="1:18">
      <c r="A1123" t="s">
        <v>1546</v>
      </c>
      <c r="B1123" t="s">
        <v>1678</v>
      </c>
      <c r="C1123">
        <v>201203</v>
      </c>
      <c r="D1123">
        <v>23</v>
      </c>
      <c r="E1123" t="s">
        <v>1646</v>
      </c>
      <c r="F1123">
        <v>0</v>
      </c>
      <c r="G1123">
        <v>0</v>
      </c>
      <c r="H1123">
        <v>0</v>
      </c>
      <c r="I1123">
        <v>43122012701</v>
      </c>
      <c r="J1123">
        <v>4</v>
      </c>
      <c r="K1123" t="s">
        <v>1549</v>
      </c>
      <c r="L1123">
        <v>3126</v>
      </c>
      <c r="M1123" t="s">
        <v>1550</v>
      </c>
      <c r="N1123" t="s">
        <v>1551</v>
      </c>
      <c r="O1123">
        <v>13278</v>
      </c>
      <c r="P1123" t="s">
        <v>1552</v>
      </c>
      <c r="Q1123">
        <v>19980430</v>
      </c>
      <c r="R1123">
        <v>891018481</v>
      </c>
    </row>
    <row r="1124" spans="1:18">
      <c r="A1124" t="s">
        <v>1546</v>
      </c>
      <c r="B1124" t="s">
        <v>1679</v>
      </c>
      <c r="C1124">
        <v>201203</v>
      </c>
      <c r="D1124">
        <v>0</v>
      </c>
      <c r="E1124" t="s">
        <v>1646</v>
      </c>
      <c r="F1124">
        <v>0</v>
      </c>
      <c r="G1124">
        <v>0</v>
      </c>
      <c r="H1124">
        <v>0</v>
      </c>
      <c r="I1124">
        <v>43122014100</v>
      </c>
      <c r="J1124">
        <v>4</v>
      </c>
      <c r="K1124" t="s">
        <v>1549</v>
      </c>
      <c r="L1124">
        <v>3126</v>
      </c>
      <c r="M1124" t="s">
        <v>1550</v>
      </c>
      <c r="N1124" t="s">
        <v>1551</v>
      </c>
      <c r="O1124">
        <v>0</v>
      </c>
      <c r="P1124" t="s">
        <v>1552</v>
      </c>
      <c r="Q1124">
        <v>19980430</v>
      </c>
      <c r="R1124">
        <v>891018481</v>
      </c>
    </row>
    <row r="1125" spans="1:18">
      <c r="A1125" t="s">
        <v>1546</v>
      </c>
      <c r="B1125" t="s">
        <v>1680</v>
      </c>
      <c r="C1125">
        <v>201203</v>
      </c>
      <c r="D1125">
        <v>19</v>
      </c>
      <c r="E1125" t="s">
        <v>1646</v>
      </c>
      <c r="F1125">
        <v>0</v>
      </c>
      <c r="G1125">
        <v>0</v>
      </c>
      <c r="H1125">
        <v>0</v>
      </c>
      <c r="I1125">
        <v>43122012900</v>
      </c>
      <c r="J1125">
        <v>4</v>
      </c>
      <c r="K1125" t="s">
        <v>1549</v>
      </c>
      <c r="L1125">
        <v>3126</v>
      </c>
      <c r="M1125" t="s">
        <v>1550</v>
      </c>
      <c r="N1125" t="s">
        <v>1551</v>
      </c>
      <c r="O1125">
        <v>8118</v>
      </c>
      <c r="P1125" t="s">
        <v>1552</v>
      </c>
      <c r="Q1125">
        <v>19980430</v>
      </c>
      <c r="R1125">
        <v>891018481</v>
      </c>
    </row>
    <row r="1126" spans="1:18">
      <c r="A1126" t="s">
        <v>1546</v>
      </c>
      <c r="B1126" t="s">
        <v>1681</v>
      </c>
      <c r="C1126">
        <v>201203</v>
      </c>
      <c r="D1126">
        <v>16</v>
      </c>
      <c r="E1126" t="s">
        <v>1646</v>
      </c>
      <c r="F1126">
        <v>0</v>
      </c>
      <c r="G1126">
        <v>0</v>
      </c>
      <c r="H1126">
        <v>0</v>
      </c>
      <c r="I1126">
        <v>43122013400</v>
      </c>
      <c r="J1126">
        <v>4</v>
      </c>
      <c r="K1126" t="s">
        <v>1549</v>
      </c>
      <c r="L1126">
        <v>3126</v>
      </c>
      <c r="M1126" t="s">
        <v>1550</v>
      </c>
      <c r="N1126" t="s">
        <v>1551</v>
      </c>
      <c r="O1126">
        <v>11388</v>
      </c>
      <c r="P1126" t="s">
        <v>1552</v>
      </c>
      <c r="Q1126">
        <v>19980430</v>
      </c>
      <c r="R1126">
        <v>891018481</v>
      </c>
    </row>
    <row r="1127" spans="1:18">
      <c r="A1127" t="s">
        <v>1546</v>
      </c>
      <c r="B1127" t="s">
        <v>1682</v>
      </c>
      <c r="C1127">
        <v>201203</v>
      </c>
      <c r="D1127">
        <v>0</v>
      </c>
      <c r="E1127" t="s">
        <v>1646</v>
      </c>
      <c r="F1127">
        <v>0</v>
      </c>
      <c r="G1127">
        <v>0</v>
      </c>
      <c r="H1127">
        <v>0</v>
      </c>
      <c r="I1127">
        <v>43122015000</v>
      </c>
      <c r="J1127">
        <v>4</v>
      </c>
      <c r="K1127" t="s">
        <v>1549</v>
      </c>
      <c r="L1127">
        <v>3126</v>
      </c>
      <c r="M1127" t="s">
        <v>1550</v>
      </c>
      <c r="N1127" t="s">
        <v>1551</v>
      </c>
      <c r="O1127">
        <v>0</v>
      </c>
      <c r="P1127" t="s">
        <v>1552</v>
      </c>
      <c r="Q1127">
        <v>19980430</v>
      </c>
      <c r="R1127">
        <v>891018481</v>
      </c>
    </row>
    <row r="1128" spans="1:18">
      <c r="A1128" t="s">
        <v>1546</v>
      </c>
      <c r="B1128" t="s">
        <v>1683</v>
      </c>
      <c r="C1128">
        <v>201203</v>
      </c>
      <c r="D1128">
        <v>19</v>
      </c>
      <c r="E1128" t="s">
        <v>1646</v>
      </c>
      <c r="F1128">
        <v>0</v>
      </c>
      <c r="G1128">
        <v>0</v>
      </c>
      <c r="H1128">
        <v>0</v>
      </c>
      <c r="I1128">
        <v>43122015300</v>
      </c>
      <c r="J1128">
        <v>4</v>
      </c>
      <c r="K1128" t="s">
        <v>1549</v>
      </c>
      <c r="L1128">
        <v>3126</v>
      </c>
      <c r="M1128" t="s">
        <v>1550</v>
      </c>
      <c r="N1128" t="s">
        <v>1551</v>
      </c>
      <c r="O1128">
        <v>7845</v>
      </c>
      <c r="P1128" t="s">
        <v>1552</v>
      </c>
      <c r="Q1128">
        <v>19980430</v>
      </c>
      <c r="R1128">
        <v>891018481</v>
      </c>
    </row>
    <row r="1129" spans="1:18">
      <c r="A1129" t="s">
        <v>1546</v>
      </c>
      <c r="B1129" t="s">
        <v>1684</v>
      </c>
      <c r="C1129">
        <v>201203</v>
      </c>
      <c r="D1129">
        <v>0</v>
      </c>
      <c r="E1129" t="s">
        <v>1646</v>
      </c>
      <c r="F1129">
        <v>0</v>
      </c>
      <c r="G1129">
        <v>0</v>
      </c>
      <c r="H1129">
        <v>0</v>
      </c>
      <c r="I1129">
        <v>43122013900</v>
      </c>
      <c r="J1129">
        <v>4</v>
      </c>
      <c r="K1129" t="s">
        <v>1549</v>
      </c>
      <c r="L1129">
        <v>3126</v>
      </c>
      <c r="M1129" t="s">
        <v>1550</v>
      </c>
      <c r="N1129" t="s">
        <v>1551</v>
      </c>
      <c r="O1129">
        <v>0</v>
      </c>
      <c r="P1129" t="s">
        <v>1552</v>
      </c>
      <c r="Q1129">
        <v>19980430</v>
      </c>
      <c r="R1129">
        <v>891018481</v>
      </c>
    </row>
    <row r="1130" spans="1:18">
      <c r="A1130" t="s">
        <v>1546</v>
      </c>
      <c r="B1130" t="s">
        <v>1685</v>
      </c>
      <c r="C1130">
        <v>201203</v>
      </c>
      <c r="D1130">
        <v>0</v>
      </c>
      <c r="E1130" t="s">
        <v>1646</v>
      </c>
      <c r="F1130">
        <v>0</v>
      </c>
      <c r="G1130">
        <v>0</v>
      </c>
      <c r="H1130">
        <v>0</v>
      </c>
      <c r="I1130">
        <v>43122014700</v>
      </c>
      <c r="J1130">
        <v>4</v>
      </c>
      <c r="K1130" t="s">
        <v>1549</v>
      </c>
      <c r="L1130">
        <v>3126</v>
      </c>
      <c r="M1130" t="s">
        <v>1550</v>
      </c>
      <c r="N1130" t="s">
        <v>1551</v>
      </c>
      <c r="O1130">
        <v>0</v>
      </c>
      <c r="P1130" t="s">
        <v>1552</v>
      </c>
      <c r="Q1130">
        <v>19921001</v>
      </c>
      <c r="R1130">
        <v>891018481</v>
      </c>
    </row>
    <row r="1131" spans="1:18">
      <c r="A1131" t="s">
        <v>1546</v>
      </c>
      <c r="B1131" t="s">
        <v>1686</v>
      </c>
      <c r="C1131">
        <v>201203</v>
      </c>
      <c r="D1131">
        <v>0</v>
      </c>
      <c r="E1131" t="s">
        <v>1646</v>
      </c>
      <c r="F1131">
        <v>0</v>
      </c>
      <c r="G1131">
        <v>0</v>
      </c>
      <c r="H1131">
        <v>0</v>
      </c>
      <c r="I1131">
        <v>43122014800</v>
      </c>
      <c r="J1131">
        <v>4</v>
      </c>
      <c r="K1131" t="s">
        <v>1549</v>
      </c>
      <c r="L1131">
        <v>3126</v>
      </c>
      <c r="M1131" t="s">
        <v>1550</v>
      </c>
      <c r="N1131" t="s">
        <v>1551</v>
      </c>
      <c r="O1131">
        <v>0</v>
      </c>
      <c r="P1131" t="s">
        <v>1552</v>
      </c>
      <c r="Q1131">
        <v>19910401</v>
      </c>
      <c r="R1131">
        <v>891018481</v>
      </c>
    </row>
    <row r="1132" spans="1:18">
      <c r="A1132" t="s">
        <v>1553</v>
      </c>
      <c r="B1132" t="s">
        <v>1645</v>
      </c>
      <c r="C1132">
        <v>201204</v>
      </c>
      <c r="D1132">
        <v>29</v>
      </c>
      <c r="E1132" t="s">
        <v>1646</v>
      </c>
      <c r="F1132">
        <v>0</v>
      </c>
      <c r="G1132">
        <v>0</v>
      </c>
      <c r="H1132">
        <v>0</v>
      </c>
      <c r="I1132">
        <v>43122010300</v>
      </c>
      <c r="J1132">
        <v>4</v>
      </c>
      <c r="K1132" t="s">
        <v>1556</v>
      </c>
      <c r="L1132">
        <v>2531</v>
      </c>
      <c r="M1132" t="s">
        <v>1557</v>
      </c>
      <c r="N1132" t="s">
        <v>1551</v>
      </c>
      <c r="O1132">
        <v>1339</v>
      </c>
      <c r="P1132" t="s">
        <v>1552</v>
      </c>
      <c r="Q1132">
        <v>19850101</v>
      </c>
      <c r="R1132">
        <v>891018481</v>
      </c>
    </row>
    <row r="1133" spans="1:18">
      <c r="A1133" t="s">
        <v>1553</v>
      </c>
      <c r="B1133" t="s">
        <v>1647</v>
      </c>
      <c r="C1133">
        <v>201204</v>
      </c>
      <c r="D1133">
        <v>29</v>
      </c>
      <c r="E1133" t="s">
        <v>1646</v>
      </c>
      <c r="F1133">
        <v>0</v>
      </c>
      <c r="G1133">
        <v>0</v>
      </c>
      <c r="H1133">
        <v>0</v>
      </c>
      <c r="I1133">
        <v>43122010900</v>
      </c>
      <c r="J1133">
        <v>4</v>
      </c>
      <c r="K1133" t="s">
        <v>1561</v>
      </c>
      <c r="L1133">
        <v>2531</v>
      </c>
      <c r="M1133" t="s">
        <v>1557</v>
      </c>
      <c r="N1133" t="s">
        <v>1551</v>
      </c>
      <c r="O1133">
        <v>3771</v>
      </c>
      <c r="P1133" t="s">
        <v>1552</v>
      </c>
      <c r="Q1133">
        <v>19850301</v>
      </c>
      <c r="R1133">
        <v>891018481</v>
      </c>
    </row>
    <row r="1134" spans="1:18">
      <c r="A1134" t="s">
        <v>1572</v>
      </c>
      <c r="B1134" t="s">
        <v>1648</v>
      </c>
      <c r="C1134">
        <v>201204</v>
      </c>
      <c r="D1134">
        <v>30</v>
      </c>
      <c r="E1134" t="s">
        <v>1646</v>
      </c>
      <c r="F1134">
        <v>0</v>
      </c>
      <c r="G1134">
        <v>0</v>
      </c>
      <c r="H1134">
        <v>0</v>
      </c>
      <c r="I1134">
        <v>43122002600</v>
      </c>
      <c r="J1134">
        <v>4</v>
      </c>
      <c r="K1134" t="s">
        <v>1561</v>
      </c>
      <c r="L1134">
        <v>3126</v>
      </c>
      <c r="M1134" t="s">
        <v>1550</v>
      </c>
      <c r="N1134" t="s">
        <v>1551</v>
      </c>
      <c r="O1134">
        <v>4387</v>
      </c>
      <c r="P1134" t="s">
        <v>1552</v>
      </c>
      <c r="Q1134">
        <v>19980430</v>
      </c>
      <c r="R1134">
        <v>891018481</v>
      </c>
    </row>
    <row r="1135" spans="1:18">
      <c r="A1135" t="s">
        <v>1572</v>
      </c>
      <c r="B1135" t="s">
        <v>1649</v>
      </c>
      <c r="C1135">
        <v>201204</v>
      </c>
      <c r="D1135">
        <v>30</v>
      </c>
      <c r="E1135" t="s">
        <v>1646</v>
      </c>
      <c r="F1135">
        <v>0</v>
      </c>
      <c r="G1135">
        <v>0</v>
      </c>
      <c r="H1135">
        <v>0</v>
      </c>
      <c r="I1135">
        <v>43122002700</v>
      </c>
      <c r="J1135">
        <v>4</v>
      </c>
      <c r="K1135" t="s">
        <v>1561</v>
      </c>
      <c r="L1135">
        <v>3126</v>
      </c>
      <c r="M1135" t="s">
        <v>1550</v>
      </c>
      <c r="N1135" t="s">
        <v>1551</v>
      </c>
      <c r="O1135">
        <v>15952</v>
      </c>
      <c r="P1135" t="s">
        <v>1552</v>
      </c>
      <c r="Q1135">
        <v>19990630</v>
      </c>
      <c r="R1135">
        <v>891018481</v>
      </c>
    </row>
    <row r="1136" spans="1:18">
      <c r="A1136" t="s">
        <v>1572</v>
      </c>
      <c r="B1136" t="s">
        <v>1650</v>
      </c>
      <c r="C1136">
        <v>201204</v>
      </c>
      <c r="D1136">
        <v>30</v>
      </c>
      <c r="E1136" t="s">
        <v>1646</v>
      </c>
      <c r="F1136">
        <v>0</v>
      </c>
      <c r="G1136">
        <v>0</v>
      </c>
      <c r="H1136">
        <v>0</v>
      </c>
      <c r="I1136">
        <v>43122003300</v>
      </c>
      <c r="J1136">
        <v>4</v>
      </c>
      <c r="K1136" t="s">
        <v>1561</v>
      </c>
      <c r="L1136">
        <v>3126</v>
      </c>
      <c r="M1136" t="s">
        <v>1550</v>
      </c>
      <c r="N1136" t="s">
        <v>1551</v>
      </c>
      <c r="O1136">
        <v>8746</v>
      </c>
      <c r="P1136" t="s">
        <v>1552</v>
      </c>
      <c r="Q1136">
        <v>19980430</v>
      </c>
      <c r="R1136">
        <v>891018481</v>
      </c>
    </row>
    <row r="1137" spans="1:18">
      <c r="A1137" t="s">
        <v>1572</v>
      </c>
      <c r="B1137" t="s">
        <v>1651</v>
      </c>
      <c r="C1137">
        <v>201204</v>
      </c>
      <c r="D1137">
        <v>30</v>
      </c>
      <c r="E1137" t="s">
        <v>1646</v>
      </c>
      <c r="F1137">
        <v>0</v>
      </c>
      <c r="G1137">
        <v>0</v>
      </c>
      <c r="H1137">
        <v>0</v>
      </c>
      <c r="I1137">
        <v>43122003500</v>
      </c>
      <c r="J1137">
        <v>4</v>
      </c>
      <c r="K1137" t="s">
        <v>1561</v>
      </c>
      <c r="L1137">
        <v>3126</v>
      </c>
      <c r="M1137" t="s">
        <v>1550</v>
      </c>
      <c r="N1137" t="s">
        <v>1551</v>
      </c>
      <c r="O1137">
        <v>5811</v>
      </c>
      <c r="P1137" t="s">
        <v>1552</v>
      </c>
      <c r="Q1137">
        <v>19980430</v>
      </c>
      <c r="R1137">
        <v>891018481</v>
      </c>
    </row>
    <row r="1138" spans="1:18">
      <c r="A1138" t="s">
        <v>1572</v>
      </c>
      <c r="B1138" t="s">
        <v>1652</v>
      </c>
      <c r="C1138">
        <v>201204</v>
      </c>
      <c r="D1138">
        <v>30</v>
      </c>
      <c r="E1138" t="s">
        <v>1646</v>
      </c>
      <c r="F1138">
        <v>0</v>
      </c>
      <c r="G1138">
        <v>0</v>
      </c>
      <c r="H1138">
        <v>0</v>
      </c>
      <c r="I1138">
        <v>43122004300</v>
      </c>
      <c r="J1138">
        <v>4</v>
      </c>
      <c r="K1138" t="s">
        <v>1561</v>
      </c>
      <c r="L1138">
        <v>3126</v>
      </c>
      <c r="M1138" t="s">
        <v>1550</v>
      </c>
      <c r="N1138" t="s">
        <v>1551</v>
      </c>
      <c r="O1138">
        <v>9356</v>
      </c>
      <c r="P1138" t="s">
        <v>1552</v>
      </c>
      <c r="Q1138">
        <v>19980324</v>
      </c>
      <c r="R1138">
        <v>891018481</v>
      </c>
    </row>
    <row r="1139" spans="1:18">
      <c r="A1139" t="s">
        <v>1572</v>
      </c>
      <c r="B1139" t="s">
        <v>1653</v>
      </c>
      <c r="C1139">
        <v>201204</v>
      </c>
      <c r="D1139">
        <v>28</v>
      </c>
      <c r="E1139" t="s">
        <v>1646</v>
      </c>
      <c r="F1139">
        <v>0</v>
      </c>
      <c r="G1139">
        <v>0</v>
      </c>
      <c r="H1139">
        <v>0</v>
      </c>
      <c r="I1139">
        <v>43122002901</v>
      </c>
      <c r="J1139">
        <v>4</v>
      </c>
      <c r="K1139" t="s">
        <v>1549</v>
      </c>
      <c r="L1139">
        <v>3126</v>
      </c>
      <c r="M1139" t="s">
        <v>1550</v>
      </c>
      <c r="N1139" t="s">
        <v>1551</v>
      </c>
      <c r="O1139">
        <v>4285</v>
      </c>
      <c r="P1139" t="s">
        <v>1552</v>
      </c>
      <c r="Q1139">
        <v>19980430</v>
      </c>
      <c r="R1139">
        <v>891018481</v>
      </c>
    </row>
    <row r="1140" spans="1:18">
      <c r="A1140" t="s">
        <v>1572</v>
      </c>
      <c r="B1140" t="s">
        <v>1654</v>
      </c>
      <c r="C1140">
        <v>201204</v>
      </c>
      <c r="D1140">
        <v>0</v>
      </c>
      <c r="E1140" t="s">
        <v>1646</v>
      </c>
      <c r="F1140">
        <v>0</v>
      </c>
      <c r="G1140">
        <v>0</v>
      </c>
      <c r="H1140">
        <v>0</v>
      </c>
      <c r="I1140">
        <v>43122006200</v>
      </c>
      <c r="J1140">
        <v>4</v>
      </c>
      <c r="K1140" t="s">
        <v>1561</v>
      </c>
      <c r="L1140">
        <v>3126</v>
      </c>
      <c r="M1140" t="s">
        <v>1550</v>
      </c>
      <c r="N1140" t="s">
        <v>1551</v>
      </c>
      <c r="O1140">
        <v>0</v>
      </c>
      <c r="P1140" t="s">
        <v>1552</v>
      </c>
      <c r="R1140">
        <v>891018481</v>
      </c>
    </row>
    <row r="1141" spans="1:18">
      <c r="A1141" t="s">
        <v>1572</v>
      </c>
      <c r="B1141" t="s">
        <v>1655</v>
      </c>
      <c r="C1141">
        <v>201204</v>
      </c>
      <c r="D1141">
        <v>30</v>
      </c>
      <c r="E1141" t="s">
        <v>1646</v>
      </c>
      <c r="F1141">
        <v>0</v>
      </c>
      <c r="G1141">
        <v>0</v>
      </c>
      <c r="H1141">
        <v>0</v>
      </c>
      <c r="I1141">
        <v>43122006400</v>
      </c>
      <c r="J1141">
        <v>4</v>
      </c>
      <c r="K1141" t="s">
        <v>1561</v>
      </c>
      <c r="L1141">
        <v>3126</v>
      </c>
      <c r="M1141" t="s">
        <v>1550</v>
      </c>
      <c r="N1141" t="s">
        <v>1551</v>
      </c>
      <c r="O1141">
        <v>5986</v>
      </c>
      <c r="P1141" t="s">
        <v>1552</v>
      </c>
      <c r="Q1141">
        <v>19980430</v>
      </c>
      <c r="R1141">
        <v>891018481</v>
      </c>
    </row>
    <row r="1142" spans="1:18">
      <c r="A1142" t="s">
        <v>1572</v>
      </c>
      <c r="B1142" t="s">
        <v>1656</v>
      </c>
      <c r="C1142">
        <v>201204</v>
      </c>
      <c r="D1142">
        <v>30</v>
      </c>
      <c r="E1142" t="s">
        <v>1646</v>
      </c>
      <c r="F1142">
        <v>0</v>
      </c>
      <c r="G1142">
        <v>0</v>
      </c>
      <c r="H1142">
        <v>0</v>
      </c>
      <c r="I1142">
        <v>43122006800</v>
      </c>
      <c r="J1142">
        <v>4</v>
      </c>
      <c r="K1142" t="s">
        <v>1561</v>
      </c>
      <c r="L1142">
        <v>3126</v>
      </c>
      <c r="M1142" t="s">
        <v>1550</v>
      </c>
      <c r="N1142" t="s">
        <v>1551</v>
      </c>
      <c r="O1142">
        <v>3923</v>
      </c>
      <c r="P1142" t="s">
        <v>1552</v>
      </c>
      <c r="Q1142">
        <v>20010430</v>
      </c>
      <c r="R1142">
        <v>891018481</v>
      </c>
    </row>
    <row r="1143" spans="1:18">
      <c r="A1143" t="s">
        <v>1572</v>
      </c>
      <c r="B1143" t="s">
        <v>1657</v>
      </c>
      <c r="C1143">
        <v>201204</v>
      </c>
      <c r="D1143">
        <v>30</v>
      </c>
      <c r="E1143" t="s">
        <v>1646</v>
      </c>
      <c r="F1143">
        <v>0</v>
      </c>
      <c r="G1143">
        <v>0</v>
      </c>
      <c r="H1143">
        <v>0</v>
      </c>
      <c r="I1143">
        <v>43122006700</v>
      </c>
      <c r="J1143">
        <v>4</v>
      </c>
      <c r="K1143" t="s">
        <v>1561</v>
      </c>
      <c r="L1143">
        <v>3126</v>
      </c>
      <c r="M1143" t="s">
        <v>1550</v>
      </c>
      <c r="N1143" t="s">
        <v>1551</v>
      </c>
      <c r="O1143">
        <v>10053</v>
      </c>
      <c r="P1143" t="s">
        <v>1552</v>
      </c>
      <c r="Q1143">
        <v>19980430</v>
      </c>
      <c r="R1143">
        <v>891018481</v>
      </c>
    </row>
    <row r="1144" spans="1:18">
      <c r="A1144" t="s">
        <v>1572</v>
      </c>
      <c r="B1144" t="s">
        <v>1658</v>
      </c>
      <c r="C1144">
        <v>201204</v>
      </c>
      <c r="D1144">
        <v>29</v>
      </c>
      <c r="E1144" t="s">
        <v>1646</v>
      </c>
      <c r="F1144">
        <v>0</v>
      </c>
      <c r="G1144">
        <v>0</v>
      </c>
      <c r="H1144">
        <v>0</v>
      </c>
      <c r="I1144">
        <v>43122009900</v>
      </c>
      <c r="J1144">
        <v>4</v>
      </c>
      <c r="K1144" t="s">
        <v>1561</v>
      </c>
      <c r="L1144">
        <v>3126</v>
      </c>
      <c r="M1144" t="s">
        <v>1550</v>
      </c>
      <c r="N1144" t="s">
        <v>1551</v>
      </c>
      <c r="O1144">
        <v>24857</v>
      </c>
      <c r="P1144" t="s">
        <v>1552</v>
      </c>
      <c r="Q1144">
        <v>19980430</v>
      </c>
      <c r="R1144">
        <v>891018481</v>
      </c>
    </row>
    <row r="1145" spans="1:18">
      <c r="A1145" t="s">
        <v>1572</v>
      </c>
      <c r="B1145" t="s">
        <v>1659</v>
      </c>
      <c r="C1145">
        <v>201204</v>
      </c>
      <c r="D1145">
        <v>10</v>
      </c>
      <c r="E1145" t="s">
        <v>1646</v>
      </c>
      <c r="F1145">
        <v>0</v>
      </c>
      <c r="G1145">
        <v>0</v>
      </c>
      <c r="H1145">
        <v>0</v>
      </c>
      <c r="I1145">
        <v>43122009400</v>
      </c>
      <c r="J1145">
        <v>4</v>
      </c>
      <c r="K1145" t="s">
        <v>1561</v>
      </c>
      <c r="L1145">
        <v>3126</v>
      </c>
      <c r="M1145" t="s">
        <v>1550</v>
      </c>
      <c r="N1145" t="s">
        <v>1551</v>
      </c>
      <c r="O1145">
        <v>591</v>
      </c>
      <c r="P1145" t="s">
        <v>1552</v>
      </c>
      <c r="Q1145">
        <v>19980430</v>
      </c>
      <c r="R1145">
        <v>891018481</v>
      </c>
    </row>
    <row r="1146" spans="1:18">
      <c r="A1146" t="s">
        <v>1572</v>
      </c>
      <c r="B1146" t="s">
        <v>1660</v>
      </c>
      <c r="C1146">
        <v>201204</v>
      </c>
      <c r="D1146">
        <v>26</v>
      </c>
      <c r="E1146" t="s">
        <v>1646</v>
      </c>
      <c r="F1146">
        <v>0</v>
      </c>
      <c r="G1146">
        <v>0</v>
      </c>
      <c r="H1146">
        <v>0</v>
      </c>
      <c r="I1146">
        <v>43122013300</v>
      </c>
      <c r="J1146">
        <v>4</v>
      </c>
      <c r="K1146" t="s">
        <v>1561</v>
      </c>
      <c r="L1146">
        <v>3126</v>
      </c>
      <c r="M1146" t="s">
        <v>1550</v>
      </c>
      <c r="N1146" t="s">
        <v>1551</v>
      </c>
      <c r="O1146">
        <v>27222</v>
      </c>
      <c r="P1146" t="s">
        <v>1552</v>
      </c>
      <c r="Q1146">
        <v>19980430</v>
      </c>
      <c r="R1146">
        <v>891018481</v>
      </c>
    </row>
    <row r="1147" spans="1:18">
      <c r="A1147" t="s">
        <v>1546</v>
      </c>
      <c r="B1147" t="s">
        <v>1661</v>
      </c>
      <c r="C1147">
        <v>201204</v>
      </c>
      <c r="D1147">
        <v>0</v>
      </c>
      <c r="E1147" t="s">
        <v>1646</v>
      </c>
      <c r="F1147">
        <v>0</v>
      </c>
      <c r="G1147">
        <v>0</v>
      </c>
      <c r="H1147">
        <v>0</v>
      </c>
      <c r="I1147">
        <v>43122003000</v>
      </c>
      <c r="J1147">
        <v>4</v>
      </c>
      <c r="K1147" t="s">
        <v>1561</v>
      </c>
      <c r="L1147">
        <v>3126</v>
      </c>
      <c r="M1147" t="s">
        <v>1550</v>
      </c>
      <c r="N1147" t="s">
        <v>1551</v>
      </c>
      <c r="O1147">
        <v>0</v>
      </c>
      <c r="P1147" t="s">
        <v>1662</v>
      </c>
      <c r="Q1147">
        <v>19880501</v>
      </c>
      <c r="R1147">
        <v>891018481</v>
      </c>
    </row>
    <row r="1148" spans="1:18">
      <c r="A1148" t="s">
        <v>1546</v>
      </c>
      <c r="B1148" t="s">
        <v>1663</v>
      </c>
      <c r="C1148">
        <v>201204</v>
      </c>
      <c r="D1148">
        <v>28</v>
      </c>
      <c r="E1148" t="s">
        <v>1646</v>
      </c>
      <c r="F1148">
        <v>0</v>
      </c>
      <c r="G1148">
        <v>0</v>
      </c>
      <c r="H1148">
        <v>0</v>
      </c>
      <c r="I1148">
        <v>43122003800</v>
      </c>
      <c r="J1148">
        <v>4</v>
      </c>
      <c r="K1148" t="s">
        <v>1549</v>
      </c>
      <c r="L1148">
        <v>3126</v>
      </c>
      <c r="M1148" t="s">
        <v>1550</v>
      </c>
      <c r="N1148" t="s">
        <v>1551</v>
      </c>
      <c r="O1148">
        <v>12909</v>
      </c>
      <c r="P1148" t="s">
        <v>1552</v>
      </c>
      <c r="Q1148">
        <v>19980430</v>
      </c>
      <c r="R1148">
        <v>891018481</v>
      </c>
    </row>
    <row r="1149" spans="1:18">
      <c r="A1149" t="s">
        <v>1546</v>
      </c>
      <c r="B1149" t="s">
        <v>1664</v>
      </c>
      <c r="C1149">
        <v>201204</v>
      </c>
      <c r="D1149">
        <v>28</v>
      </c>
      <c r="E1149" t="s">
        <v>1646</v>
      </c>
      <c r="F1149">
        <v>0</v>
      </c>
      <c r="G1149">
        <v>0</v>
      </c>
      <c r="H1149">
        <v>0</v>
      </c>
      <c r="I1149">
        <v>43122004200</v>
      </c>
      <c r="J1149">
        <v>4</v>
      </c>
      <c r="K1149" t="s">
        <v>1561</v>
      </c>
      <c r="L1149">
        <v>3126</v>
      </c>
      <c r="M1149" t="s">
        <v>1550</v>
      </c>
      <c r="N1149" t="s">
        <v>1551</v>
      </c>
      <c r="O1149">
        <v>14753</v>
      </c>
      <c r="P1149" t="s">
        <v>1552</v>
      </c>
      <c r="Q1149">
        <v>19980430</v>
      </c>
      <c r="R1149">
        <v>891018481</v>
      </c>
    </row>
    <row r="1150" spans="1:18">
      <c r="A1150" t="s">
        <v>1546</v>
      </c>
      <c r="B1150" t="s">
        <v>1665</v>
      </c>
      <c r="C1150">
        <v>201204</v>
      </c>
      <c r="D1150">
        <v>25</v>
      </c>
      <c r="E1150" t="s">
        <v>1646</v>
      </c>
      <c r="F1150">
        <v>0</v>
      </c>
      <c r="G1150">
        <v>0</v>
      </c>
      <c r="H1150">
        <v>0</v>
      </c>
      <c r="I1150">
        <v>43122005100</v>
      </c>
      <c r="J1150">
        <v>4</v>
      </c>
      <c r="K1150" t="s">
        <v>1561</v>
      </c>
      <c r="L1150">
        <v>3126</v>
      </c>
      <c r="M1150" t="s">
        <v>1550</v>
      </c>
      <c r="N1150" t="s">
        <v>1551</v>
      </c>
      <c r="O1150">
        <v>14649</v>
      </c>
      <c r="P1150" t="s">
        <v>1552</v>
      </c>
      <c r="Q1150">
        <v>19980430</v>
      </c>
      <c r="R1150">
        <v>891018481</v>
      </c>
    </row>
    <row r="1151" spans="1:18">
      <c r="A1151" t="s">
        <v>1546</v>
      </c>
      <c r="B1151" t="s">
        <v>1666</v>
      </c>
      <c r="C1151">
        <v>201204</v>
      </c>
      <c r="D1151">
        <v>30</v>
      </c>
      <c r="E1151" t="s">
        <v>1646</v>
      </c>
      <c r="F1151">
        <v>0</v>
      </c>
      <c r="G1151">
        <v>0</v>
      </c>
      <c r="H1151">
        <v>0</v>
      </c>
      <c r="I1151">
        <v>43122006300</v>
      </c>
      <c r="J1151">
        <v>4</v>
      </c>
      <c r="K1151" t="s">
        <v>1549</v>
      </c>
      <c r="L1151">
        <v>3126</v>
      </c>
      <c r="M1151" t="s">
        <v>1550</v>
      </c>
      <c r="N1151" t="s">
        <v>1551</v>
      </c>
      <c r="O1151">
        <v>10809</v>
      </c>
      <c r="P1151" t="s">
        <v>1574</v>
      </c>
      <c r="Q1151">
        <v>19980430</v>
      </c>
      <c r="R1151">
        <v>891018481</v>
      </c>
    </row>
    <row r="1152" spans="1:18">
      <c r="A1152" t="s">
        <v>1546</v>
      </c>
      <c r="B1152" t="s">
        <v>1667</v>
      </c>
      <c r="C1152">
        <v>201204</v>
      </c>
      <c r="D1152">
        <v>30</v>
      </c>
      <c r="E1152" t="s">
        <v>1646</v>
      </c>
      <c r="F1152">
        <v>0</v>
      </c>
      <c r="G1152">
        <v>0</v>
      </c>
      <c r="H1152">
        <v>0</v>
      </c>
      <c r="I1152">
        <v>43122007000</v>
      </c>
      <c r="J1152">
        <v>4</v>
      </c>
      <c r="K1152" t="s">
        <v>1561</v>
      </c>
      <c r="L1152">
        <v>3126</v>
      </c>
      <c r="M1152" t="s">
        <v>1550</v>
      </c>
      <c r="N1152" t="s">
        <v>1551</v>
      </c>
      <c r="O1152">
        <v>16649</v>
      </c>
      <c r="P1152" t="s">
        <v>1574</v>
      </c>
      <c r="Q1152">
        <v>19980430</v>
      </c>
      <c r="R1152">
        <v>891018481</v>
      </c>
    </row>
    <row r="1153" spans="1:18">
      <c r="A1153" t="s">
        <v>1546</v>
      </c>
      <c r="B1153" t="s">
        <v>1668</v>
      </c>
      <c r="C1153">
        <v>201204</v>
      </c>
      <c r="D1153">
        <v>27</v>
      </c>
      <c r="E1153" t="s">
        <v>1646</v>
      </c>
      <c r="F1153">
        <v>0</v>
      </c>
      <c r="G1153">
        <v>0</v>
      </c>
      <c r="H1153">
        <v>0</v>
      </c>
      <c r="I1153">
        <v>43122006100</v>
      </c>
      <c r="J1153">
        <v>4</v>
      </c>
      <c r="K1153" t="s">
        <v>1549</v>
      </c>
      <c r="L1153">
        <v>3126</v>
      </c>
      <c r="M1153" t="s">
        <v>1550</v>
      </c>
      <c r="N1153" t="s">
        <v>1551</v>
      </c>
      <c r="O1153">
        <v>9623</v>
      </c>
      <c r="P1153" t="s">
        <v>1574</v>
      </c>
      <c r="Q1153">
        <v>19980430</v>
      </c>
      <c r="R1153">
        <v>891018481</v>
      </c>
    </row>
    <row r="1154" spans="1:18">
      <c r="A1154" t="s">
        <v>1546</v>
      </c>
      <c r="B1154" t="s">
        <v>1669</v>
      </c>
      <c r="C1154">
        <v>201204</v>
      </c>
      <c r="D1154">
        <v>0</v>
      </c>
      <c r="E1154" t="s">
        <v>1646</v>
      </c>
      <c r="F1154">
        <v>0</v>
      </c>
      <c r="G1154">
        <v>0</v>
      </c>
      <c r="H1154">
        <v>0</v>
      </c>
      <c r="I1154">
        <v>43122008900</v>
      </c>
      <c r="J1154">
        <v>4</v>
      </c>
      <c r="K1154" t="s">
        <v>1561</v>
      </c>
      <c r="L1154">
        <v>3126</v>
      </c>
      <c r="M1154" t="s">
        <v>1550</v>
      </c>
      <c r="N1154" t="s">
        <v>1551</v>
      </c>
      <c r="O1154">
        <v>0</v>
      </c>
      <c r="P1154" t="s">
        <v>1552</v>
      </c>
      <c r="R1154">
        <v>891018481</v>
      </c>
    </row>
    <row r="1155" spans="1:18">
      <c r="A1155" t="s">
        <v>1546</v>
      </c>
      <c r="B1155" t="s">
        <v>1670</v>
      </c>
      <c r="C1155">
        <v>201204</v>
      </c>
      <c r="D1155">
        <v>27</v>
      </c>
      <c r="E1155" t="s">
        <v>1646</v>
      </c>
      <c r="F1155">
        <v>0</v>
      </c>
      <c r="G1155">
        <v>0</v>
      </c>
      <c r="H1155">
        <v>0</v>
      </c>
      <c r="I1155">
        <v>43122008002</v>
      </c>
      <c r="J1155">
        <v>4</v>
      </c>
      <c r="K1155" t="s">
        <v>1561</v>
      </c>
      <c r="L1155">
        <v>3126</v>
      </c>
      <c r="M1155" t="s">
        <v>1550</v>
      </c>
      <c r="N1155" t="s">
        <v>1551</v>
      </c>
      <c r="O1155">
        <v>18567</v>
      </c>
      <c r="P1155" t="s">
        <v>1552</v>
      </c>
      <c r="Q1155">
        <v>19980430</v>
      </c>
      <c r="R1155">
        <v>891018481</v>
      </c>
    </row>
    <row r="1156" spans="1:18">
      <c r="A1156" t="s">
        <v>1546</v>
      </c>
      <c r="B1156" t="s">
        <v>1671</v>
      </c>
      <c r="C1156">
        <v>201204</v>
      </c>
      <c r="D1156">
        <v>30</v>
      </c>
      <c r="E1156" t="s">
        <v>1646</v>
      </c>
      <c r="F1156">
        <v>0</v>
      </c>
      <c r="G1156">
        <v>0</v>
      </c>
      <c r="H1156">
        <v>0</v>
      </c>
      <c r="I1156">
        <v>43122010600</v>
      </c>
      <c r="J1156">
        <v>4</v>
      </c>
      <c r="K1156" t="s">
        <v>1549</v>
      </c>
      <c r="L1156">
        <v>3126</v>
      </c>
      <c r="M1156" t="s">
        <v>1550</v>
      </c>
      <c r="N1156" t="s">
        <v>1551</v>
      </c>
      <c r="O1156">
        <v>11274</v>
      </c>
      <c r="P1156" t="s">
        <v>1552</v>
      </c>
      <c r="Q1156">
        <v>19980430</v>
      </c>
      <c r="R1156">
        <v>891018481</v>
      </c>
    </row>
    <row r="1157" spans="1:18">
      <c r="A1157" t="s">
        <v>1546</v>
      </c>
      <c r="B1157" t="s">
        <v>1672</v>
      </c>
      <c r="C1157">
        <v>201204</v>
      </c>
      <c r="D1157">
        <v>0</v>
      </c>
      <c r="E1157" t="s">
        <v>1646</v>
      </c>
      <c r="F1157">
        <v>0</v>
      </c>
      <c r="G1157">
        <v>0</v>
      </c>
      <c r="H1157">
        <v>0</v>
      </c>
      <c r="I1157">
        <v>43122010800</v>
      </c>
      <c r="J1157">
        <v>4</v>
      </c>
      <c r="K1157" t="s">
        <v>1549</v>
      </c>
      <c r="L1157">
        <v>3126</v>
      </c>
      <c r="M1157" t="s">
        <v>1550</v>
      </c>
      <c r="N1157" t="s">
        <v>1551</v>
      </c>
      <c r="O1157">
        <v>0</v>
      </c>
      <c r="P1157" t="s">
        <v>1552</v>
      </c>
      <c r="Q1157">
        <v>19980430</v>
      </c>
      <c r="R1157">
        <v>891018481</v>
      </c>
    </row>
    <row r="1158" spans="1:18">
      <c r="A1158" t="s">
        <v>1546</v>
      </c>
      <c r="B1158" t="s">
        <v>1673</v>
      </c>
      <c r="C1158">
        <v>201204</v>
      </c>
      <c r="D1158">
        <v>30</v>
      </c>
      <c r="E1158" t="s">
        <v>1646</v>
      </c>
      <c r="F1158">
        <v>0</v>
      </c>
      <c r="G1158">
        <v>0</v>
      </c>
      <c r="H1158">
        <v>0</v>
      </c>
      <c r="I1158">
        <v>43122011100</v>
      </c>
      <c r="J1158">
        <v>4</v>
      </c>
      <c r="K1158" t="s">
        <v>1549</v>
      </c>
      <c r="L1158">
        <v>3126</v>
      </c>
      <c r="M1158" t="s">
        <v>1550</v>
      </c>
      <c r="N1158" t="s">
        <v>1551</v>
      </c>
      <c r="O1158">
        <v>41986</v>
      </c>
      <c r="P1158" t="s">
        <v>1552</v>
      </c>
      <c r="Q1158">
        <v>19980430</v>
      </c>
      <c r="R1158">
        <v>891018481</v>
      </c>
    </row>
    <row r="1159" spans="1:18">
      <c r="A1159" t="s">
        <v>1546</v>
      </c>
      <c r="B1159" t="s">
        <v>1674</v>
      </c>
      <c r="C1159">
        <v>201204</v>
      </c>
      <c r="D1159">
        <v>30</v>
      </c>
      <c r="E1159" t="s">
        <v>1646</v>
      </c>
      <c r="F1159">
        <v>0</v>
      </c>
      <c r="G1159">
        <v>0</v>
      </c>
      <c r="H1159">
        <v>0</v>
      </c>
      <c r="I1159">
        <v>43122012000</v>
      </c>
      <c r="J1159">
        <v>4</v>
      </c>
      <c r="K1159" t="s">
        <v>1549</v>
      </c>
      <c r="L1159">
        <v>3126</v>
      </c>
      <c r="M1159" t="s">
        <v>1550</v>
      </c>
      <c r="N1159" t="s">
        <v>1551</v>
      </c>
      <c r="O1159">
        <v>24959</v>
      </c>
      <c r="P1159" t="s">
        <v>1552</v>
      </c>
      <c r="Q1159">
        <v>19870401</v>
      </c>
      <c r="R1159">
        <v>891018481</v>
      </c>
    </row>
    <row r="1160" spans="1:18">
      <c r="A1160" t="s">
        <v>1546</v>
      </c>
      <c r="B1160" t="s">
        <v>1675</v>
      </c>
      <c r="C1160">
        <v>201204</v>
      </c>
      <c r="D1160">
        <v>30</v>
      </c>
      <c r="E1160" t="s">
        <v>1646</v>
      </c>
      <c r="F1160">
        <v>0</v>
      </c>
      <c r="G1160">
        <v>0</v>
      </c>
      <c r="H1160">
        <v>0</v>
      </c>
      <c r="I1160">
        <v>43122012600</v>
      </c>
      <c r="J1160">
        <v>4</v>
      </c>
      <c r="K1160" t="s">
        <v>1549</v>
      </c>
      <c r="L1160">
        <v>3126</v>
      </c>
      <c r="M1160" t="s">
        <v>1550</v>
      </c>
      <c r="N1160" t="s">
        <v>1551</v>
      </c>
      <c r="O1160">
        <v>22170</v>
      </c>
      <c r="P1160" t="s">
        <v>1552</v>
      </c>
      <c r="Q1160">
        <v>19980430</v>
      </c>
      <c r="R1160">
        <v>891018481</v>
      </c>
    </row>
    <row r="1161" spans="1:18">
      <c r="A1161" t="s">
        <v>1546</v>
      </c>
      <c r="B1161" t="s">
        <v>1676</v>
      </c>
      <c r="C1161">
        <v>201204</v>
      </c>
      <c r="D1161">
        <v>30</v>
      </c>
      <c r="E1161" t="s">
        <v>1646</v>
      </c>
      <c r="F1161">
        <v>0</v>
      </c>
      <c r="G1161">
        <v>0</v>
      </c>
      <c r="H1161">
        <v>0</v>
      </c>
      <c r="I1161">
        <v>43122011900</v>
      </c>
      <c r="J1161">
        <v>4</v>
      </c>
      <c r="K1161" t="s">
        <v>1549</v>
      </c>
      <c r="L1161">
        <v>3126</v>
      </c>
      <c r="M1161" t="s">
        <v>1550</v>
      </c>
      <c r="N1161" t="s">
        <v>1551</v>
      </c>
      <c r="O1161">
        <v>11884</v>
      </c>
      <c r="P1161" t="s">
        <v>1552</v>
      </c>
      <c r="Q1161">
        <v>19980430</v>
      </c>
      <c r="R1161">
        <v>891018481</v>
      </c>
    </row>
    <row r="1162" spans="1:18">
      <c r="A1162" t="s">
        <v>1546</v>
      </c>
      <c r="B1162" t="s">
        <v>1677</v>
      </c>
      <c r="C1162">
        <v>201204</v>
      </c>
      <c r="D1162">
        <v>30</v>
      </c>
      <c r="E1162" t="s">
        <v>1646</v>
      </c>
      <c r="F1162">
        <v>0</v>
      </c>
      <c r="G1162">
        <v>0</v>
      </c>
      <c r="H1162">
        <v>0</v>
      </c>
      <c r="I1162">
        <v>43122013500</v>
      </c>
      <c r="J1162">
        <v>4</v>
      </c>
      <c r="K1162" t="s">
        <v>1549</v>
      </c>
      <c r="L1162">
        <v>3126</v>
      </c>
      <c r="M1162" t="s">
        <v>1550</v>
      </c>
      <c r="N1162" t="s">
        <v>1551</v>
      </c>
      <c r="O1162">
        <v>26441</v>
      </c>
      <c r="P1162" t="s">
        <v>1552</v>
      </c>
      <c r="Q1162">
        <v>19980430</v>
      </c>
      <c r="R1162">
        <v>891018481</v>
      </c>
    </row>
    <row r="1163" spans="1:18">
      <c r="A1163" t="s">
        <v>1546</v>
      </c>
      <c r="B1163" t="s">
        <v>1678</v>
      </c>
      <c r="C1163">
        <v>201204</v>
      </c>
      <c r="D1163">
        <v>30</v>
      </c>
      <c r="E1163" t="s">
        <v>1646</v>
      </c>
      <c r="F1163">
        <v>0</v>
      </c>
      <c r="G1163">
        <v>0</v>
      </c>
      <c r="H1163">
        <v>0</v>
      </c>
      <c r="I1163">
        <v>43122012701</v>
      </c>
      <c r="J1163">
        <v>4</v>
      </c>
      <c r="K1163" t="s">
        <v>1549</v>
      </c>
      <c r="L1163">
        <v>3126</v>
      </c>
      <c r="M1163" t="s">
        <v>1550</v>
      </c>
      <c r="N1163" t="s">
        <v>1551</v>
      </c>
      <c r="O1163">
        <v>23797</v>
      </c>
      <c r="P1163" t="s">
        <v>1552</v>
      </c>
      <c r="Q1163">
        <v>19980430</v>
      </c>
      <c r="R1163">
        <v>891018481</v>
      </c>
    </row>
    <row r="1164" spans="1:18">
      <c r="A1164" t="s">
        <v>1546</v>
      </c>
      <c r="B1164" t="s">
        <v>1679</v>
      </c>
      <c r="C1164">
        <v>201204</v>
      </c>
      <c r="D1164">
        <v>15</v>
      </c>
      <c r="E1164" t="s">
        <v>1646</v>
      </c>
      <c r="F1164">
        <v>0</v>
      </c>
      <c r="G1164">
        <v>0</v>
      </c>
      <c r="H1164">
        <v>0</v>
      </c>
      <c r="I1164">
        <v>43122014100</v>
      </c>
      <c r="J1164">
        <v>4</v>
      </c>
      <c r="K1164" t="s">
        <v>1549</v>
      </c>
      <c r="L1164">
        <v>3126</v>
      </c>
      <c r="M1164" t="s">
        <v>1550</v>
      </c>
      <c r="N1164" t="s">
        <v>1551</v>
      </c>
      <c r="O1164">
        <v>18058</v>
      </c>
      <c r="P1164" t="s">
        <v>1552</v>
      </c>
      <c r="Q1164">
        <v>19980430</v>
      </c>
      <c r="R1164">
        <v>891018481</v>
      </c>
    </row>
    <row r="1165" spans="1:18">
      <c r="A1165" t="s">
        <v>1546</v>
      </c>
      <c r="B1165" t="s">
        <v>1680</v>
      </c>
      <c r="C1165">
        <v>201204</v>
      </c>
      <c r="D1165">
        <v>30</v>
      </c>
      <c r="E1165" t="s">
        <v>1646</v>
      </c>
      <c r="F1165">
        <v>0</v>
      </c>
      <c r="G1165">
        <v>0</v>
      </c>
      <c r="H1165">
        <v>0</v>
      </c>
      <c r="I1165">
        <v>43122012900</v>
      </c>
      <c r="J1165">
        <v>4</v>
      </c>
      <c r="K1165" t="s">
        <v>1549</v>
      </c>
      <c r="L1165">
        <v>3126</v>
      </c>
      <c r="M1165" t="s">
        <v>1550</v>
      </c>
      <c r="N1165" t="s">
        <v>1551</v>
      </c>
      <c r="O1165">
        <v>34751</v>
      </c>
      <c r="P1165" t="s">
        <v>1552</v>
      </c>
      <c r="Q1165">
        <v>19980430</v>
      </c>
      <c r="R1165">
        <v>891018481</v>
      </c>
    </row>
    <row r="1166" spans="1:18">
      <c r="A1166" t="s">
        <v>1546</v>
      </c>
      <c r="B1166" t="s">
        <v>1681</v>
      </c>
      <c r="C1166">
        <v>201204</v>
      </c>
      <c r="D1166">
        <v>30</v>
      </c>
      <c r="E1166" t="s">
        <v>1646</v>
      </c>
      <c r="F1166">
        <v>0</v>
      </c>
      <c r="G1166">
        <v>0</v>
      </c>
      <c r="H1166">
        <v>0</v>
      </c>
      <c r="I1166">
        <v>43122013400</v>
      </c>
      <c r="J1166">
        <v>4</v>
      </c>
      <c r="K1166" t="s">
        <v>1549</v>
      </c>
      <c r="L1166">
        <v>3126</v>
      </c>
      <c r="M1166" t="s">
        <v>1550</v>
      </c>
      <c r="N1166" t="s">
        <v>1551</v>
      </c>
      <c r="O1166">
        <v>23070</v>
      </c>
      <c r="P1166" t="s">
        <v>1552</v>
      </c>
      <c r="Q1166">
        <v>19980430</v>
      </c>
      <c r="R1166">
        <v>891018481</v>
      </c>
    </row>
    <row r="1167" spans="1:18">
      <c r="A1167" t="s">
        <v>1546</v>
      </c>
      <c r="B1167" t="s">
        <v>1682</v>
      </c>
      <c r="C1167">
        <v>201204</v>
      </c>
      <c r="D1167">
        <v>11</v>
      </c>
      <c r="E1167" t="s">
        <v>1646</v>
      </c>
      <c r="F1167">
        <v>0</v>
      </c>
      <c r="G1167">
        <v>0</v>
      </c>
      <c r="H1167">
        <v>0</v>
      </c>
      <c r="I1167">
        <v>43122015000</v>
      </c>
      <c r="J1167">
        <v>4</v>
      </c>
      <c r="K1167" t="s">
        <v>1549</v>
      </c>
      <c r="L1167">
        <v>3126</v>
      </c>
      <c r="M1167" t="s">
        <v>1550</v>
      </c>
      <c r="N1167" t="s">
        <v>1551</v>
      </c>
      <c r="O1167">
        <v>5380</v>
      </c>
      <c r="P1167" t="s">
        <v>1552</v>
      </c>
      <c r="Q1167">
        <v>19980430</v>
      </c>
      <c r="R1167">
        <v>891018481</v>
      </c>
    </row>
    <row r="1168" spans="1:18">
      <c r="A1168" t="s">
        <v>1546</v>
      </c>
      <c r="B1168" t="s">
        <v>1683</v>
      </c>
      <c r="C1168">
        <v>201204</v>
      </c>
      <c r="D1168">
        <v>27</v>
      </c>
      <c r="E1168" t="s">
        <v>1646</v>
      </c>
      <c r="F1168">
        <v>0</v>
      </c>
      <c r="G1168">
        <v>0</v>
      </c>
      <c r="H1168">
        <v>0</v>
      </c>
      <c r="I1168">
        <v>43122015300</v>
      </c>
      <c r="J1168">
        <v>4</v>
      </c>
      <c r="K1168" t="s">
        <v>1549</v>
      </c>
      <c r="L1168">
        <v>3126</v>
      </c>
      <c r="M1168" t="s">
        <v>1550</v>
      </c>
      <c r="N1168" t="s">
        <v>1551</v>
      </c>
      <c r="O1168">
        <v>27353</v>
      </c>
      <c r="P1168" t="s">
        <v>1552</v>
      </c>
      <c r="Q1168">
        <v>19980430</v>
      </c>
      <c r="R1168">
        <v>891018481</v>
      </c>
    </row>
    <row r="1169" spans="1:18">
      <c r="A1169" t="s">
        <v>1546</v>
      </c>
      <c r="B1169" t="s">
        <v>1684</v>
      </c>
      <c r="C1169">
        <v>201204</v>
      </c>
      <c r="D1169">
        <v>15</v>
      </c>
      <c r="E1169" t="s">
        <v>1646</v>
      </c>
      <c r="F1169">
        <v>0</v>
      </c>
      <c r="G1169">
        <v>0</v>
      </c>
      <c r="H1169">
        <v>0</v>
      </c>
      <c r="I1169">
        <v>43122013900</v>
      </c>
      <c r="J1169">
        <v>4</v>
      </c>
      <c r="K1169" t="s">
        <v>1549</v>
      </c>
      <c r="L1169">
        <v>3126</v>
      </c>
      <c r="M1169" t="s">
        <v>1550</v>
      </c>
      <c r="N1169" t="s">
        <v>1551</v>
      </c>
      <c r="O1169">
        <v>15514</v>
      </c>
      <c r="P1169" t="s">
        <v>1552</v>
      </c>
      <c r="Q1169">
        <v>19980430</v>
      </c>
      <c r="R1169">
        <v>891018481</v>
      </c>
    </row>
    <row r="1170" spans="1:18">
      <c r="A1170" t="s">
        <v>1546</v>
      </c>
      <c r="B1170" t="s">
        <v>1685</v>
      </c>
      <c r="C1170">
        <v>201204</v>
      </c>
      <c r="D1170">
        <v>0</v>
      </c>
      <c r="E1170" t="s">
        <v>1646</v>
      </c>
      <c r="F1170">
        <v>0</v>
      </c>
      <c r="G1170">
        <v>0</v>
      </c>
      <c r="H1170">
        <v>0</v>
      </c>
      <c r="I1170">
        <v>43122014700</v>
      </c>
      <c r="J1170">
        <v>4</v>
      </c>
      <c r="K1170" t="s">
        <v>1549</v>
      </c>
      <c r="L1170">
        <v>3126</v>
      </c>
      <c r="M1170" t="s">
        <v>1550</v>
      </c>
      <c r="N1170" t="s">
        <v>1551</v>
      </c>
      <c r="O1170">
        <v>0</v>
      </c>
      <c r="P1170" t="s">
        <v>1552</v>
      </c>
      <c r="Q1170">
        <v>19921001</v>
      </c>
      <c r="R1170">
        <v>891018481</v>
      </c>
    </row>
    <row r="1171" spans="1:18">
      <c r="A1171" t="s">
        <v>1546</v>
      </c>
      <c r="B1171" t="s">
        <v>1686</v>
      </c>
      <c r="C1171">
        <v>201204</v>
      </c>
      <c r="D1171">
        <v>0</v>
      </c>
      <c r="E1171" t="s">
        <v>1646</v>
      </c>
      <c r="F1171">
        <v>0</v>
      </c>
      <c r="G1171">
        <v>0</v>
      </c>
      <c r="H1171">
        <v>0</v>
      </c>
      <c r="I1171">
        <v>43122014800</v>
      </c>
      <c r="J1171">
        <v>4</v>
      </c>
      <c r="K1171" t="s">
        <v>1549</v>
      </c>
      <c r="L1171">
        <v>3126</v>
      </c>
      <c r="M1171" t="s">
        <v>1550</v>
      </c>
      <c r="N1171" t="s">
        <v>1551</v>
      </c>
      <c r="O1171">
        <v>0</v>
      </c>
      <c r="P1171" t="s">
        <v>1552</v>
      </c>
      <c r="Q1171">
        <v>19910401</v>
      </c>
      <c r="R1171">
        <v>891018481</v>
      </c>
    </row>
    <row r="1172" spans="1:18">
      <c r="A1172" t="s">
        <v>1553</v>
      </c>
      <c r="B1172" t="s">
        <v>1645</v>
      </c>
      <c r="C1172">
        <v>201205</v>
      </c>
      <c r="D1172">
        <v>30</v>
      </c>
      <c r="E1172" t="s">
        <v>1646</v>
      </c>
      <c r="F1172">
        <v>0</v>
      </c>
      <c r="G1172">
        <v>0</v>
      </c>
      <c r="H1172">
        <v>0</v>
      </c>
      <c r="I1172">
        <v>43122010300</v>
      </c>
      <c r="J1172">
        <v>4</v>
      </c>
      <c r="K1172" t="s">
        <v>1556</v>
      </c>
      <c r="L1172">
        <v>2531</v>
      </c>
      <c r="M1172" t="s">
        <v>1557</v>
      </c>
      <c r="N1172" t="s">
        <v>1551</v>
      </c>
      <c r="O1172">
        <v>9369</v>
      </c>
      <c r="P1172" t="s">
        <v>1552</v>
      </c>
      <c r="Q1172">
        <v>19850101</v>
      </c>
      <c r="R1172">
        <v>891018481</v>
      </c>
    </row>
    <row r="1173" spans="1:18">
      <c r="A1173" t="s">
        <v>1553</v>
      </c>
      <c r="B1173" t="s">
        <v>1647</v>
      </c>
      <c r="C1173">
        <v>201205</v>
      </c>
      <c r="D1173">
        <v>30</v>
      </c>
      <c r="E1173" t="s">
        <v>1646</v>
      </c>
      <c r="F1173">
        <v>0</v>
      </c>
      <c r="G1173">
        <v>0</v>
      </c>
      <c r="H1173">
        <v>0</v>
      </c>
      <c r="I1173">
        <v>43122010900</v>
      </c>
      <c r="J1173">
        <v>4</v>
      </c>
      <c r="K1173" t="s">
        <v>1561</v>
      </c>
      <c r="L1173">
        <v>2531</v>
      </c>
      <c r="M1173" t="s">
        <v>1557</v>
      </c>
      <c r="N1173" t="s">
        <v>1551</v>
      </c>
      <c r="O1173">
        <v>12488</v>
      </c>
      <c r="P1173" t="s">
        <v>1552</v>
      </c>
      <c r="Q1173">
        <v>19850301</v>
      </c>
      <c r="R1173">
        <v>891018481</v>
      </c>
    </row>
    <row r="1174" spans="1:18">
      <c r="A1174" t="s">
        <v>1572</v>
      </c>
      <c r="B1174" t="s">
        <v>1648</v>
      </c>
      <c r="C1174">
        <v>201205</v>
      </c>
      <c r="D1174">
        <v>31</v>
      </c>
      <c r="E1174" t="s">
        <v>1646</v>
      </c>
      <c r="F1174">
        <v>0</v>
      </c>
      <c r="G1174">
        <v>0</v>
      </c>
      <c r="H1174">
        <v>0</v>
      </c>
      <c r="I1174">
        <v>43122002600</v>
      </c>
      <c r="J1174">
        <v>4</v>
      </c>
      <c r="K1174" t="s">
        <v>1561</v>
      </c>
      <c r="L1174">
        <v>3126</v>
      </c>
      <c r="M1174" t="s">
        <v>1550</v>
      </c>
      <c r="N1174" t="s">
        <v>1551</v>
      </c>
      <c r="O1174">
        <v>8731</v>
      </c>
      <c r="P1174" t="s">
        <v>1552</v>
      </c>
      <c r="Q1174">
        <v>19980430</v>
      </c>
      <c r="R1174">
        <v>891018481</v>
      </c>
    </row>
    <row r="1175" spans="1:18">
      <c r="A1175" t="s">
        <v>1572</v>
      </c>
      <c r="B1175" t="s">
        <v>1649</v>
      </c>
      <c r="C1175">
        <v>201205</v>
      </c>
      <c r="D1175">
        <v>24</v>
      </c>
      <c r="E1175" t="s">
        <v>1646</v>
      </c>
      <c r="F1175">
        <v>0</v>
      </c>
      <c r="G1175">
        <v>0</v>
      </c>
      <c r="H1175">
        <v>0</v>
      </c>
      <c r="I1175">
        <v>43122002700</v>
      </c>
      <c r="J1175">
        <v>4</v>
      </c>
      <c r="K1175" t="s">
        <v>1561</v>
      </c>
      <c r="L1175">
        <v>3126</v>
      </c>
      <c r="M1175" t="s">
        <v>1550</v>
      </c>
      <c r="N1175" t="s">
        <v>1551</v>
      </c>
      <c r="O1175">
        <v>15449</v>
      </c>
      <c r="P1175" t="s">
        <v>1552</v>
      </c>
      <c r="Q1175">
        <v>19990630</v>
      </c>
      <c r="R1175">
        <v>891018481</v>
      </c>
    </row>
    <row r="1176" spans="1:18">
      <c r="A1176" t="s">
        <v>1572</v>
      </c>
      <c r="B1176" t="s">
        <v>1650</v>
      </c>
      <c r="C1176">
        <v>201205</v>
      </c>
      <c r="D1176">
        <v>24</v>
      </c>
      <c r="E1176" t="s">
        <v>1646</v>
      </c>
      <c r="F1176">
        <v>0</v>
      </c>
      <c r="G1176">
        <v>0</v>
      </c>
      <c r="H1176">
        <v>0</v>
      </c>
      <c r="I1176">
        <v>43122003300</v>
      </c>
      <c r="J1176">
        <v>4</v>
      </c>
      <c r="K1176" t="s">
        <v>1561</v>
      </c>
      <c r="L1176">
        <v>3126</v>
      </c>
      <c r="M1176" t="s">
        <v>1550</v>
      </c>
      <c r="N1176" t="s">
        <v>1551</v>
      </c>
      <c r="O1176">
        <v>8808</v>
      </c>
      <c r="P1176" t="s">
        <v>1552</v>
      </c>
      <c r="Q1176">
        <v>19980430</v>
      </c>
      <c r="R1176">
        <v>891018481</v>
      </c>
    </row>
    <row r="1177" spans="1:18">
      <c r="A1177" t="s">
        <v>1572</v>
      </c>
      <c r="B1177" t="s">
        <v>1651</v>
      </c>
      <c r="C1177">
        <v>201205</v>
      </c>
      <c r="D1177">
        <v>31</v>
      </c>
      <c r="E1177" t="s">
        <v>1646</v>
      </c>
      <c r="F1177">
        <v>0</v>
      </c>
      <c r="G1177">
        <v>0</v>
      </c>
      <c r="H1177">
        <v>0</v>
      </c>
      <c r="I1177">
        <v>43122003500</v>
      </c>
      <c r="J1177">
        <v>4</v>
      </c>
      <c r="K1177" t="s">
        <v>1561</v>
      </c>
      <c r="L1177">
        <v>3126</v>
      </c>
      <c r="M1177" t="s">
        <v>1550</v>
      </c>
      <c r="N1177" t="s">
        <v>1551</v>
      </c>
      <c r="O1177">
        <v>4458</v>
      </c>
      <c r="P1177" t="s">
        <v>1552</v>
      </c>
      <c r="Q1177">
        <v>19980430</v>
      </c>
      <c r="R1177">
        <v>891018481</v>
      </c>
    </row>
    <row r="1178" spans="1:18">
      <c r="A1178" t="s">
        <v>1572</v>
      </c>
      <c r="B1178" t="s">
        <v>1652</v>
      </c>
      <c r="C1178">
        <v>201205</v>
      </c>
      <c r="D1178">
        <v>31</v>
      </c>
      <c r="E1178" t="s">
        <v>1646</v>
      </c>
      <c r="F1178">
        <v>0</v>
      </c>
      <c r="G1178">
        <v>0</v>
      </c>
      <c r="H1178">
        <v>0</v>
      </c>
      <c r="I1178">
        <v>43122004300</v>
      </c>
      <c r="J1178">
        <v>4</v>
      </c>
      <c r="K1178" t="s">
        <v>1561</v>
      </c>
      <c r="L1178">
        <v>3126</v>
      </c>
      <c r="M1178" t="s">
        <v>1550</v>
      </c>
      <c r="N1178" t="s">
        <v>1551</v>
      </c>
      <c r="O1178">
        <v>2921</v>
      </c>
      <c r="P1178" t="s">
        <v>1552</v>
      </c>
      <c r="Q1178">
        <v>19980324</v>
      </c>
      <c r="R1178">
        <v>891018481</v>
      </c>
    </row>
    <row r="1179" spans="1:18">
      <c r="A1179" t="s">
        <v>1572</v>
      </c>
      <c r="B1179" t="s">
        <v>1653</v>
      </c>
      <c r="C1179">
        <v>201205</v>
      </c>
      <c r="D1179">
        <v>31</v>
      </c>
      <c r="E1179" t="s">
        <v>1646</v>
      </c>
      <c r="F1179">
        <v>0</v>
      </c>
      <c r="G1179">
        <v>0</v>
      </c>
      <c r="H1179">
        <v>0</v>
      </c>
      <c r="I1179">
        <v>43122002901</v>
      </c>
      <c r="J1179">
        <v>4</v>
      </c>
      <c r="K1179" t="s">
        <v>1549</v>
      </c>
      <c r="L1179">
        <v>3126</v>
      </c>
      <c r="M1179" t="s">
        <v>1550</v>
      </c>
      <c r="N1179" t="s">
        <v>1551</v>
      </c>
      <c r="O1179">
        <v>4643</v>
      </c>
      <c r="P1179" t="s">
        <v>1552</v>
      </c>
      <c r="Q1179">
        <v>19980430</v>
      </c>
      <c r="R1179">
        <v>891018481</v>
      </c>
    </row>
    <row r="1180" spans="1:18">
      <c r="A1180" t="s">
        <v>1572</v>
      </c>
      <c r="B1180" t="s">
        <v>1654</v>
      </c>
      <c r="C1180">
        <v>201205</v>
      </c>
      <c r="D1180">
        <v>0</v>
      </c>
      <c r="E1180" t="s">
        <v>1646</v>
      </c>
      <c r="F1180">
        <v>0</v>
      </c>
      <c r="G1180">
        <v>0</v>
      </c>
      <c r="H1180">
        <v>0</v>
      </c>
      <c r="I1180">
        <v>43122006200</v>
      </c>
      <c r="J1180">
        <v>4</v>
      </c>
      <c r="K1180" t="s">
        <v>1561</v>
      </c>
      <c r="L1180">
        <v>3126</v>
      </c>
      <c r="M1180" t="s">
        <v>1550</v>
      </c>
      <c r="N1180" t="s">
        <v>1551</v>
      </c>
      <c r="O1180">
        <v>0</v>
      </c>
      <c r="P1180" t="s">
        <v>1552</v>
      </c>
      <c r="R1180">
        <v>891018481</v>
      </c>
    </row>
    <row r="1181" spans="1:18">
      <c r="A1181" t="s">
        <v>1572</v>
      </c>
      <c r="B1181" t="s">
        <v>1655</v>
      </c>
      <c r="C1181">
        <v>201205</v>
      </c>
      <c r="D1181">
        <v>31</v>
      </c>
      <c r="E1181" t="s">
        <v>1646</v>
      </c>
      <c r="F1181">
        <v>0</v>
      </c>
      <c r="G1181">
        <v>0</v>
      </c>
      <c r="H1181">
        <v>0</v>
      </c>
      <c r="I1181">
        <v>43122006400</v>
      </c>
      <c r="J1181">
        <v>4</v>
      </c>
      <c r="K1181" t="s">
        <v>1561</v>
      </c>
      <c r="L1181">
        <v>3126</v>
      </c>
      <c r="M1181" t="s">
        <v>1550</v>
      </c>
      <c r="N1181" t="s">
        <v>1551</v>
      </c>
      <c r="O1181">
        <v>9009</v>
      </c>
      <c r="P1181" t="s">
        <v>1552</v>
      </c>
      <c r="Q1181">
        <v>19980430</v>
      </c>
      <c r="R1181">
        <v>891018481</v>
      </c>
    </row>
    <row r="1182" spans="1:18">
      <c r="A1182" t="s">
        <v>1572</v>
      </c>
      <c r="B1182" t="s">
        <v>1656</v>
      </c>
      <c r="C1182">
        <v>201205</v>
      </c>
      <c r="D1182">
        <v>31</v>
      </c>
      <c r="E1182" t="s">
        <v>1646</v>
      </c>
      <c r="F1182">
        <v>0</v>
      </c>
      <c r="G1182">
        <v>0</v>
      </c>
      <c r="H1182">
        <v>0</v>
      </c>
      <c r="I1182">
        <v>43122006800</v>
      </c>
      <c r="J1182">
        <v>4</v>
      </c>
      <c r="K1182" t="s">
        <v>1561</v>
      </c>
      <c r="L1182">
        <v>3126</v>
      </c>
      <c r="M1182" t="s">
        <v>1550</v>
      </c>
      <c r="N1182" t="s">
        <v>1551</v>
      </c>
      <c r="O1182">
        <v>6027</v>
      </c>
      <c r="P1182" t="s">
        <v>1552</v>
      </c>
      <c r="Q1182">
        <v>20010430</v>
      </c>
      <c r="R1182">
        <v>891018481</v>
      </c>
    </row>
    <row r="1183" spans="1:18">
      <c r="A1183" t="s">
        <v>1572</v>
      </c>
      <c r="B1183" t="s">
        <v>1657</v>
      </c>
      <c r="C1183">
        <v>201205</v>
      </c>
      <c r="D1183">
        <v>31</v>
      </c>
      <c r="E1183" t="s">
        <v>1646</v>
      </c>
      <c r="F1183">
        <v>0</v>
      </c>
      <c r="G1183">
        <v>0</v>
      </c>
      <c r="H1183">
        <v>0</v>
      </c>
      <c r="I1183">
        <v>43122006700</v>
      </c>
      <c r="J1183">
        <v>4</v>
      </c>
      <c r="K1183" t="s">
        <v>1561</v>
      </c>
      <c r="L1183">
        <v>3126</v>
      </c>
      <c r="M1183" t="s">
        <v>1550</v>
      </c>
      <c r="N1183" t="s">
        <v>1551</v>
      </c>
      <c r="O1183">
        <v>11377</v>
      </c>
      <c r="P1183" t="s">
        <v>1552</v>
      </c>
      <c r="Q1183">
        <v>19980430</v>
      </c>
      <c r="R1183">
        <v>891018481</v>
      </c>
    </row>
    <row r="1184" spans="1:18">
      <c r="A1184" t="s">
        <v>1572</v>
      </c>
      <c r="B1184" t="s">
        <v>1658</v>
      </c>
      <c r="C1184">
        <v>201205</v>
      </c>
      <c r="D1184">
        <v>31</v>
      </c>
      <c r="E1184" t="s">
        <v>1646</v>
      </c>
      <c r="F1184">
        <v>0</v>
      </c>
      <c r="G1184">
        <v>0</v>
      </c>
      <c r="H1184">
        <v>0</v>
      </c>
      <c r="I1184">
        <v>43122009900</v>
      </c>
      <c r="J1184">
        <v>4</v>
      </c>
      <c r="K1184" t="s">
        <v>1561</v>
      </c>
      <c r="L1184">
        <v>3126</v>
      </c>
      <c r="M1184" t="s">
        <v>1550</v>
      </c>
      <c r="N1184" t="s">
        <v>1551</v>
      </c>
      <c r="O1184">
        <v>45076</v>
      </c>
      <c r="P1184" t="s">
        <v>1552</v>
      </c>
      <c r="Q1184">
        <v>19980430</v>
      </c>
      <c r="R1184">
        <v>891018481</v>
      </c>
    </row>
    <row r="1185" spans="1:18">
      <c r="A1185" t="s">
        <v>1572</v>
      </c>
      <c r="B1185" t="s">
        <v>1659</v>
      </c>
      <c r="C1185">
        <v>201205</v>
      </c>
      <c r="D1185">
        <v>2</v>
      </c>
      <c r="E1185" t="s">
        <v>1646</v>
      </c>
      <c r="F1185">
        <v>0</v>
      </c>
      <c r="G1185">
        <v>0</v>
      </c>
      <c r="H1185">
        <v>0</v>
      </c>
      <c r="I1185">
        <v>43122009400</v>
      </c>
      <c r="J1185">
        <v>4</v>
      </c>
      <c r="K1185" t="s">
        <v>1561</v>
      </c>
      <c r="L1185">
        <v>3126</v>
      </c>
      <c r="M1185" t="s">
        <v>1550</v>
      </c>
      <c r="N1185" t="s">
        <v>1551</v>
      </c>
      <c r="O1185">
        <v>87</v>
      </c>
      <c r="P1185" t="s">
        <v>1552</v>
      </c>
      <c r="Q1185">
        <v>19980430</v>
      </c>
      <c r="R1185">
        <v>891018481</v>
      </c>
    </row>
    <row r="1186" spans="1:18">
      <c r="A1186" t="s">
        <v>1572</v>
      </c>
      <c r="B1186" t="s">
        <v>1660</v>
      </c>
      <c r="C1186">
        <v>201205</v>
      </c>
      <c r="D1186">
        <v>27</v>
      </c>
      <c r="E1186" t="s">
        <v>1646</v>
      </c>
      <c r="F1186">
        <v>0</v>
      </c>
      <c r="G1186">
        <v>0</v>
      </c>
      <c r="H1186">
        <v>0</v>
      </c>
      <c r="I1186">
        <v>43122013300</v>
      </c>
      <c r="J1186">
        <v>4</v>
      </c>
      <c r="K1186" t="s">
        <v>1561</v>
      </c>
      <c r="L1186">
        <v>3126</v>
      </c>
      <c r="M1186" t="s">
        <v>1550</v>
      </c>
      <c r="N1186" t="s">
        <v>1551</v>
      </c>
      <c r="O1186">
        <v>32377</v>
      </c>
      <c r="P1186" t="s">
        <v>1552</v>
      </c>
      <c r="Q1186">
        <v>19980430</v>
      </c>
      <c r="R1186">
        <v>891018481</v>
      </c>
    </row>
    <row r="1187" spans="1:18">
      <c r="A1187" t="s">
        <v>1546</v>
      </c>
      <c r="B1187" t="s">
        <v>1661</v>
      </c>
      <c r="C1187">
        <v>201205</v>
      </c>
      <c r="D1187">
        <v>0</v>
      </c>
      <c r="E1187" t="s">
        <v>1646</v>
      </c>
      <c r="F1187">
        <v>0</v>
      </c>
      <c r="G1187">
        <v>0</v>
      </c>
      <c r="H1187">
        <v>0</v>
      </c>
      <c r="I1187">
        <v>43122003000</v>
      </c>
      <c r="J1187">
        <v>4</v>
      </c>
      <c r="K1187" t="s">
        <v>1561</v>
      </c>
      <c r="L1187">
        <v>3126</v>
      </c>
      <c r="M1187" t="s">
        <v>1550</v>
      </c>
      <c r="N1187" t="s">
        <v>1551</v>
      </c>
      <c r="O1187">
        <v>0</v>
      </c>
      <c r="P1187" t="s">
        <v>1662</v>
      </c>
      <c r="Q1187">
        <v>19880501</v>
      </c>
      <c r="R1187">
        <v>891018481</v>
      </c>
    </row>
    <row r="1188" spans="1:18">
      <c r="A1188" t="s">
        <v>1546</v>
      </c>
      <c r="B1188" t="s">
        <v>1663</v>
      </c>
      <c r="C1188">
        <v>201205</v>
      </c>
      <c r="D1188">
        <v>28</v>
      </c>
      <c r="E1188" t="s">
        <v>1646</v>
      </c>
      <c r="F1188">
        <v>0</v>
      </c>
      <c r="G1188">
        <v>0</v>
      </c>
      <c r="H1188">
        <v>0</v>
      </c>
      <c r="I1188">
        <v>43122003800</v>
      </c>
      <c r="J1188">
        <v>4</v>
      </c>
      <c r="K1188" t="s">
        <v>1549</v>
      </c>
      <c r="L1188">
        <v>3126</v>
      </c>
      <c r="M1188" t="s">
        <v>1550</v>
      </c>
      <c r="N1188" t="s">
        <v>1551</v>
      </c>
      <c r="O1188">
        <v>12331</v>
      </c>
      <c r="P1188" t="s">
        <v>1552</v>
      </c>
      <c r="Q1188">
        <v>19980430</v>
      </c>
      <c r="R1188">
        <v>891018481</v>
      </c>
    </row>
    <row r="1189" spans="1:18">
      <c r="A1189" t="s">
        <v>1546</v>
      </c>
      <c r="B1189" t="s">
        <v>1664</v>
      </c>
      <c r="C1189">
        <v>201205</v>
      </c>
      <c r="D1189">
        <v>31</v>
      </c>
      <c r="E1189" t="s">
        <v>1646</v>
      </c>
      <c r="F1189">
        <v>0</v>
      </c>
      <c r="G1189">
        <v>0</v>
      </c>
      <c r="H1189">
        <v>0</v>
      </c>
      <c r="I1189">
        <v>43122004200</v>
      </c>
      <c r="J1189">
        <v>4</v>
      </c>
      <c r="K1189" t="s">
        <v>1561</v>
      </c>
      <c r="L1189">
        <v>3126</v>
      </c>
      <c r="M1189" t="s">
        <v>1550</v>
      </c>
      <c r="N1189" t="s">
        <v>1551</v>
      </c>
      <c r="O1189">
        <v>18418</v>
      </c>
      <c r="P1189" t="s">
        <v>1552</v>
      </c>
      <c r="Q1189">
        <v>19980430</v>
      </c>
      <c r="R1189">
        <v>891018481</v>
      </c>
    </row>
    <row r="1190" spans="1:18">
      <c r="A1190" t="s">
        <v>1546</v>
      </c>
      <c r="B1190" t="s">
        <v>1665</v>
      </c>
      <c r="C1190">
        <v>201205</v>
      </c>
      <c r="D1190">
        <v>31</v>
      </c>
      <c r="E1190" t="s">
        <v>1646</v>
      </c>
      <c r="F1190">
        <v>0</v>
      </c>
      <c r="G1190">
        <v>0</v>
      </c>
      <c r="H1190">
        <v>0</v>
      </c>
      <c r="I1190">
        <v>43122005100</v>
      </c>
      <c r="J1190">
        <v>4</v>
      </c>
      <c r="K1190" t="s">
        <v>1561</v>
      </c>
      <c r="L1190">
        <v>3126</v>
      </c>
      <c r="M1190" t="s">
        <v>1550</v>
      </c>
      <c r="N1190" t="s">
        <v>1551</v>
      </c>
      <c r="O1190">
        <v>19433</v>
      </c>
      <c r="P1190" t="s">
        <v>1552</v>
      </c>
      <c r="Q1190">
        <v>19980430</v>
      </c>
      <c r="R1190">
        <v>891018481</v>
      </c>
    </row>
    <row r="1191" spans="1:18">
      <c r="A1191" t="s">
        <v>1546</v>
      </c>
      <c r="B1191" t="s">
        <v>1666</v>
      </c>
      <c r="C1191">
        <v>201205</v>
      </c>
      <c r="D1191">
        <v>31</v>
      </c>
      <c r="E1191" t="s">
        <v>1646</v>
      </c>
      <c r="F1191">
        <v>0</v>
      </c>
      <c r="G1191">
        <v>0</v>
      </c>
      <c r="H1191">
        <v>0</v>
      </c>
      <c r="I1191">
        <v>43122006300</v>
      </c>
      <c r="J1191">
        <v>4</v>
      </c>
      <c r="K1191" t="s">
        <v>1549</v>
      </c>
      <c r="L1191">
        <v>3126</v>
      </c>
      <c r="M1191" t="s">
        <v>1550</v>
      </c>
      <c r="N1191" t="s">
        <v>1551</v>
      </c>
      <c r="O1191">
        <v>11592</v>
      </c>
      <c r="P1191" t="s">
        <v>1574</v>
      </c>
      <c r="Q1191">
        <v>19980430</v>
      </c>
      <c r="R1191">
        <v>891018481</v>
      </c>
    </row>
    <row r="1192" spans="1:18">
      <c r="A1192" t="s">
        <v>1546</v>
      </c>
      <c r="B1192" t="s">
        <v>1667</v>
      </c>
      <c r="C1192">
        <v>201205</v>
      </c>
      <c r="D1192">
        <v>31</v>
      </c>
      <c r="E1192" t="s">
        <v>1646</v>
      </c>
      <c r="F1192">
        <v>0</v>
      </c>
      <c r="G1192">
        <v>0</v>
      </c>
      <c r="H1192">
        <v>0</v>
      </c>
      <c r="I1192">
        <v>43122007000</v>
      </c>
      <c r="J1192">
        <v>4</v>
      </c>
      <c r="K1192" t="s">
        <v>1561</v>
      </c>
      <c r="L1192">
        <v>3126</v>
      </c>
      <c r="M1192" t="s">
        <v>1550</v>
      </c>
      <c r="N1192" t="s">
        <v>1551</v>
      </c>
      <c r="O1192">
        <v>18141</v>
      </c>
      <c r="P1192" t="s">
        <v>1574</v>
      </c>
      <c r="Q1192">
        <v>19980430</v>
      </c>
      <c r="R1192">
        <v>891018481</v>
      </c>
    </row>
    <row r="1193" spans="1:18">
      <c r="A1193" t="s">
        <v>1546</v>
      </c>
      <c r="B1193" t="s">
        <v>1668</v>
      </c>
      <c r="C1193">
        <v>201205</v>
      </c>
      <c r="D1193">
        <v>31</v>
      </c>
      <c r="E1193" t="s">
        <v>1646</v>
      </c>
      <c r="F1193">
        <v>0</v>
      </c>
      <c r="G1193">
        <v>0</v>
      </c>
      <c r="H1193">
        <v>0</v>
      </c>
      <c r="I1193">
        <v>43122006100</v>
      </c>
      <c r="J1193">
        <v>4</v>
      </c>
      <c r="K1193" t="s">
        <v>1549</v>
      </c>
      <c r="L1193">
        <v>3126</v>
      </c>
      <c r="M1193" t="s">
        <v>1550</v>
      </c>
      <c r="N1193" t="s">
        <v>1551</v>
      </c>
      <c r="O1193">
        <v>10946</v>
      </c>
      <c r="P1193" t="s">
        <v>1574</v>
      </c>
      <c r="Q1193">
        <v>19980430</v>
      </c>
      <c r="R1193">
        <v>891018481</v>
      </c>
    </row>
    <row r="1194" spans="1:18">
      <c r="A1194" t="s">
        <v>1546</v>
      </c>
      <c r="B1194" t="s">
        <v>1669</v>
      </c>
      <c r="C1194">
        <v>201205</v>
      </c>
      <c r="D1194">
        <v>0</v>
      </c>
      <c r="E1194" t="s">
        <v>1646</v>
      </c>
      <c r="F1194">
        <v>0</v>
      </c>
      <c r="G1194">
        <v>0</v>
      </c>
      <c r="H1194">
        <v>0</v>
      </c>
      <c r="I1194">
        <v>43122008900</v>
      </c>
      <c r="J1194">
        <v>4</v>
      </c>
      <c r="K1194" t="s">
        <v>1561</v>
      </c>
      <c r="L1194">
        <v>3126</v>
      </c>
      <c r="M1194" t="s">
        <v>1550</v>
      </c>
      <c r="N1194" t="s">
        <v>1551</v>
      </c>
      <c r="O1194">
        <v>0</v>
      </c>
      <c r="P1194" t="s">
        <v>1552</v>
      </c>
      <c r="R1194">
        <v>891018481</v>
      </c>
    </row>
    <row r="1195" spans="1:18">
      <c r="A1195" t="s">
        <v>1546</v>
      </c>
      <c r="B1195" t="s">
        <v>1670</v>
      </c>
      <c r="C1195">
        <v>201205</v>
      </c>
      <c r="D1195">
        <v>31</v>
      </c>
      <c r="E1195" t="s">
        <v>1646</v>
      </c>
      <c r="F1195">
        <v>0</v>
      </c>
      <c r="G1195">
        <v>0</v>
      </c>
      <c r="H1195">
        <v>0</v>
      </c>
      <c r="I1195">
        <v>43122008002</v>
      </c>
      <c r="J1195">
        <v>4</v>
      </c>
      <c r="K1195" t="s">
        <v>1561</v>
      </c>
      <c r="L1195">
        <v>3126</v>
      </c>
      <c r="M1195" t="s">
        <v>1550</v>
      </c>
      <c r="N1195" t="s">
        <v>1551</v>
      </c>
      <c r="O1195">
        <v>19556</v>
      </c>
      <c r="P1195" t="s">
        <v>1552</v>
      </c>
      <c r="Q1195">
        <v>19980430</v>
      </c>
      <c r="R1195">
        <v>891018481</v>
      </c>
    </row>
    <row r="1196" spans="1:18">
      <c r="A1196" t="s">
        <v>1546</v>
      </c>
      <c r="B1196" t="s">
        <v>1671</v>
      </c>
      <c r="C1196">
        <v>201205</v>
      </c>
      <c r="D1196">
        <v>17</v>
      </c>
      <c r="E1196" t="s">
        <v>1646</v>
      </c>
      <c r="F1196">
        <v>0</v>
      </c>
      <c r="G1196">
        <v>0</v>
      </c>
      <c r="H1196">
        <v>0</v>
      </c>
      <c r="I1196">
        <v>43122010600</v>
      </c>
      <c r="J1196">
        <v>4</v>
      </c>
      <c r="K1196" t="s">
        <v>1549</v>
      </c>
      <c r="L1196">
        <v>3126</v>
      </c>
      <c r="M1196" t="s">
        <v>1550</v>
      </c>
      <c r="N1196" t="s">
        <v>1551</v>
      </c>
      <c r="O1196">
        <v>5666</v>
      </c>
      <c r="P1196" t="s">
        <v>1552</v>
      </c>
      <c r="Q1196">
        <v>19980430</v>
      </c>
      <c r="R1196">
        <v>891018481</v>
      </c>
    </row>
    <row r="1197" spans="1:18">
      <c r="A1197" t="s">
        <v>1546</v>
      </c>
      <c r="B1197" t="s">
        <v>1672</v>
      </c>
      <c r="C1197">
        <v>201205</v>
      </c>
      <c r="D1197">
        <v>0</v>
      </c>
      <c r="E1197" t="s">
        <v>1646</v>
      </c>
      <c r="F1197">
        <v>0</v>
      </c>
      <c r="G1197">
        <v>0</v>
      </c>
      <c r="H1197">
        <v>0</v>
      </c>
      <c r="I1197">
        <v>43122010800</v>
      </c>
      <c r="J1197">
        <v>4</v>
      </c>
      <c r="K1197" t="s">
        <v>1549</v>
      </c>
      <c r="L1197">
        <v>3126</v>
      </c>
      <c r="M1197" t="s">
        <v>1550</v>
      </c>
      <c r="N1197" t="s">
        <v>1551</v>
      </c>
      <c r="O1197">
        <v>0</v>
      </c>
      <c r="P1197" t="s">
        <v>1552</v>
      </c>
      <c r="Q1197">
        <v>19980430</v>
      </c>
      <c r="R1197">
        <v>891018481</v>
      </c>
    </row>
    <row r="1198" spans="1:18">
      <c r="A1198" t="s">
        <v>1546</v>
      </c>
      <c r="B1198" t="s">
        <v>1673</v>
      </c>
      <c r="C1198">
        <v>201205</v>
      </c>
      <c r="D1198">
        <v>31</v>
      </c>
      <c r="E1198" t="s">
        <v>1646</v>
      </c>
      <c r="F1198">
        <v>0</v>
      </c>
      <c r="G1198">
        <v>0</v>
      </c>
      <c r="H1198">
        <v>0</v>
      </c>
      <c r="I1198">
        <v>43122011100</v>
      </c>
      <c r="J1198">
        <v>4</v>
      </c>
      <c r="K1198" t="s">
        <v>1549</v>
      </c>
      <c r="L1198">
        <v>3126</v>
      </c>
      <c r="M1198" t="s">
        <v>1550</v>
      </c>
      <c r="N1198" t="s">
        <v>1551</v>
      </c>
      <c r="O1198">
        <v>41356</v>
      </c>
      <c r="P1198" t="s">
        <v>1552</v>
      </c>
      <c r="Q1198">
        <v>19980430</v>
      </c>
      <c r="R1198">
        <v>891018481</v>
      </c>
    </row>
    <row r="1199" spans="1:18">
      <c r="A1199" t="s">
        <v>1546</v>
      </c>
      <c r="B1199" t="s">
        <v>1674</v>
      </c>
      <c r="C1199">
        <v>201205</v>
      </c>
      <c r="D1199">
        <v>31</v>
      </c>
      <c r="E1199" t="s">
        <v>1646</v>
      </c>
      <c r="F1199">
        <v>0</v>
      </c>
      <c r="G1199">
        <v>0</v>
      </c>
      <c r="H1199">
        <v>0</v>
      </c>
      <c r="I1199">
        <v>43122012000</v>
      </c>
      <c r="J1199">
        <v>4</v>
      </c>
      <c r="K1199" t="s">
        <v>1549</v>
      </c>
      <c r="L1199">
        <v>3126</v>
      </c>
      <c r="M1199" t="s">
        <v>1550</v>
      </c>
      <c r="N1199" t="s">
        <v>1551</v>
      </c>
      <c r="O1199">
        <v>33115</v>
      </c>
      <c r="P1199" t="s">
        <v>1552</v>
      </c>
      <c r="Q1199">
        <v>19870401</v>
      </c>
      <c r="R1199">
        <v>891018481</v>
      </c>
    </row>
    <row r="1200" spans="1:18">
      <c r="A1200" t="s">
        <v>1546</v>
      </c>
      <c r="B1200" t="s">
        <v>1675</v>
      </c>
      <c r="C1200">
        <v>201205</v>
      </c>
      <c r="D1200">
        <v>31</v>
      </c>
      <c r="E1200" t="s">
        <v>1646</v>
      </c>
      <c r="F1200">
        <v>0</v>
      </c>
      <c r="G1200">
        <v>0</v>
      </c>
      <c r="H1200">
        <v>0</v>
      </c>
      <c r="I1200">
        <v>43122012600</v>
      </c>
      <c r="J1200">
        <v>4</v>
      </c>
      <c r="K1200" t="s">
        <v>1549</v>
      </c>
      <c r="L1200">
        <v>3126</v>
      </c>
      <c r="M1200" t="s">
        <v>1550</v>
      </c>
      <c r="N1200" t="s">
        <v>1551</v>
      </c>
      <c r="O1200">
        <v>24660</v>
      </c>
      <c r="P1200" t="s">
        <v>1552</v>
      </c>
      <c r="Q1200">
        <v>19980430</v>
      </c>
      <c r="R1200">
        <v>891018481</v>
      </c>
    </row>
    <row r="1201" spans="1:18">
      <c r="A1201" t="s">
        <v>1546</v>
      </c>
      <c r="B1201" t="s">
        <v>1676</v>
      </c>
      <c r="C1201">
        <v>201205</v>
      </c>
      <c r="D1201">
        <v>31</v>
      </c>
      <c r="E1201" t="s">
        <v>1646</v>
      </c>
      <c r="F1201">
        <v>0</v>
      </c>
      <c r="G1201">
        <v>0</v>
      </c>
      <c r="H1201">
        <v>0</v>
      </c>
      <c r="I1201">
        <v>43122011900</v>
      </c>
      <c r="J1201">
        <v>4</v>
      </c>
      <c r="K1201" t="s">
        <v>1549</v>
      </c>
      <c r="L1201">
        <v>3126</v>
      </c>
      <c r="M1201" t="s">
        <v>1550</v>
      </c>
      <c r="N1201" t="s">
        <v>1551</v>
      </c>
      <c r="O1201">
        <v>12330</v>
      </c>
      <c r="P1201" t="s">
        <v>1552</v>
      </c>
      <c r="Q1201">
        <v>19980430</v>
      </c>
      <c r="R1201">
        <v>891018481</v>
      </c>
    </row>
    <row r="1202" spans="1:18">
      <c r="A1202" t="s">
        <v>1546</v>
      </c>
      <c r="B1202" t="s">
        <v>1677</v>
      </c>
      <c r="C1202">
        <v>201205</v>
      </c>
      <c r="D1202">
        <v>31</v>
      </c>
      <c r="E1202" t="s">
        <v>1646</v>
      </c>
      <c r="F1202">
        <v>0</v>
      </c>
      <c r="G1202">
        <v>0</v>
      </c>
      <c r="H1202">
        <v>0</v>
      </c>
      <c r="I1202">
        <v>43122013500</v>
      </c>
      <c r="J1202">
        <v>4</v>
      </c>
      <c r="K1202" t="s">
        <v>1549</v>
      </c>
      <c r="L1202">
        <v>3126</v>
      </c>
      <c r="M1202" t="s">
        <v>1550</v>
      </c>
      <c r="N1202" t="s">
        <v>1551</v>
      </c>
      <c r="O1202">
        <v>25582</v>
      </c>
      <c r="P1202" t="s">
        <v>1552</v>
      </c>
      <c r="Q1202">
        <v>19980430</v>
      </c>
      <c r="R1202">
        <v>891018481</v>
      </c>
    </row>
    <row r="1203" spans="1:18">
      <c r="A1203" t="s">
        <v>1546</v>
      </c>
      <c r="B1203" t="s">
        <v>1678</v>
      </c>
      <c r="C1203">
        <v>201205</v>
      </c>
      <c r="D1203">
        <v>31</v>
      </c>
      <c r="E1203" t="s">
        <v>1646</v>
      </c>
      <c r="F1203">
        <v>0</v>
      </c>
      <c r="G1203">
        <v>0</v>
      </c>
      <c r="H1203">
        <v>0</v>
      </c>
      <c r="I1203">
        <v>43122012701</v>
      </c>
      <c r="J1203">
        <v>4</v>
      </c>
      <c r="K1203" t="s">
        <v>1549</v>
      </c>
      <c r="L1203">
        <v>3126</v>
      </c>
      <c r="M1203" t="s">
        <v>1550</v>
      </c>
      <c r="N1203" t="s">
        <v>1551</v>
      </c>
      <c r="O1203">
        <v>18941</v>
      </c>
      <c r="P1203" t="s">
        <v>1552</v>
      </c>
      <c r="Q1203">
        <v>19980430</v>
      </c>
      <c r="R1203">
        <v>891018481</v>
      </c>
    </row>
    <row r="1204" spans="1:18">
      <c r="A1204" t="s">
        <v>1546</v>
      </c>
      <c r="B1204" t="s">
        <v>1679</v>
      </c>
      <c r="C1204">
        <v>201205</v>
      </c>
      <c r="D1204">
        <v>31</v>
      </c>
      <c r="E1204" t="s">
        <v>1646</v>
      </c>
      <c r="F1204">
        <v>0</v>
      </c>
      <c r="G1204">
        <v>0</v>
      </c>
      <c r="H1204">
        <v>0</v>
      </c>
      <c r="I1204">
        <v>43122014100</v>
      </c>
      <c r="J1204">
        <v>4</v>
      </c>
      <c r="K1204" t="s">
        <v>1549</v>
      </c>
      <c r="L1204">
        <v>3126</v>
      </c>
      <c r="M1204" t="s">
        <v>1550</v>
      </c>
      <c r="N1204" t="s">
        <v>1551</v>
      </c>
      <c r="O1204">
        <v>38004</v>
      </c>
      <c r="P1204" t="s">
        <v>1552</v>
      </c>
      <c r="Q1204">
        <v>19980430</v>
      </c>
      <c r="R1204">
        <v>891018481</v>
      </c>
    </row>
    <row r="1205" spans="1:18">
      <c r="A1205" t="s">
        <v>1546</v>
      </c>
      <c r="B1205" t="s">
        <v>1680</v>
      </c>
      <c r="C1205">
        <v>201205</v>
      </c>
      <c r="D1205">
        <v>31</v>
      </c>
      <c r="E1205" t="s">
        <v>1646</v>
      </c>
      <c r="F1205">
        <v>0</v>
      </c>
      <c r="G1205">
        <v>0</v>
      </c>
      <c r="H1205">
        <v>0</v>
      </c>
      <c r="I1205">
        <v>43122012900</v>
      </c>
      <c r="J1205">
        <v>4</v>
      </c>
      <c r="K1205" t="s">
        <v>1549</v>
      </c>
      <c r="L1205">
        <v>3126</v>
      </c>
      <c r="M1205" t="s">
        <v>1550</v>
      </c>
      <c r="N1205" t="s">
        <v>1551</v>
      </c>
      <c r="O1205">
        <v>39849</v>
      </c>
      <c r="P1205" t="s">
        <v>1552</v>
      </c>
      <c r="Q1205">
        <v>19980430</v>
      </c>
      <c r="R1205">
        <v>891018481</v>
      </c>
    </row>
    <row r="1206" spans="1:18">
      <c r="A1206" t="s">
        <v>1546</v>
      </c>
      <c r="B1206" t="s">
        <v>1681</v>
      </c>
      <c r="C1206">
        <v>201205</v>
      </c>
      <c r="D1206">
        <v>29</v>
      </c>
      <c r="E1206" t="s">
        <v>1646</v>
      </c>
      <c r="F1206">
        <v>0</v>
      </c>
      <c r="G1206">
        <v>0</v>
      </c>
      <c r="H1206">
        <v>0</v>
      </c>
      <c r="I1206">
        <v>43122013400</v>
      </c>
      <c r="J1206">
        <v>4</v>
      </c>
      <c r="K1206" t="s">
        <v>1549</v>
      </c>
      <c r="L1206">
        <v>3126</v>
      </c>
      <c r="M1206" t="s">
        <v>1550</v>
      </c>
      <c r="N1206" t="s">
        <v>1551</v>
      </c>
      <c r="O1206">
        <v>23385</v>
      </c>
      <c r="P1206" t="s">
        <v>1552</v>
      </c>
      <c r="Q1206">
        <v>19980430</v>
      </c>
      <c r="R1206">
        <v>891018481</v>
      </c>
    </row>
    <row r="1207" spans="1:18">
      <c r="A1207" t="s">
        <v>1546</v>
      </c>
      <c r="B1207" t="s">
        <v>1682</v>
      </c>
      <c r="C1207">
        <v>201205</v>
      </c>
      <c r="D1207">
        <v>31</v>
      </c>
      <c r="E1207" t="s">
        <v>1646</v>
      </c>
      <c r="F1207">
        <v>0</v>
      </c>
      <c r="G1207">
        <v>0</v>
      </c>
      <c r="H1207">
        <v>0</v>
      </c>
      <c r="I1207">
        <v>43122015000</v>
      </c>
      <c r="J1207">
        <v>4</v>
      </c>
      <c r="K1207" t="s">
        <v>1549</v>
      </c>
      <c r="L1207">
        <v>3126</v>
      </c>
      <c r="M1207" t="s">
        <v>1550</v>
      </c>
      <c r="N1207" t="s">
        <v>1551</v>
      </c>
      <c r="O1207">
        <v>7133</v>
      </c>
      <c r="P1207" t="s">
        <v>1552</v>
      </c>
      <c r="Q1207">
        <v>19980430</v>
      </c>
      <c r="R1207">
        <v>891018481</v>
      </c>
    </row>
    <row r="1208" spans="1:18">
      <c r="A1208" t="s">
        <v>1546</v>
      </c>
      <c r="B1208" t="s">
        <v>1683</v>
      </c>
      <c r="C1208">
        <v>201205</v>
      </c>
      <c r="D1208">
        <v>28</v>
      </c>
      <c r="E1208" t="s">
        <v>1646</v>
      </c>
      <c r="F1208">
        <v>0</v>
      </c>
      <c r="G1208">
        <v>0</v>
      </c>
      <c r="H1208">
        <v>0</v>
      </c>
      <c r="I1208">
        <v>43122015300</v>
      </c>
      <c r="J1208">
        <v>4</v>
      </c>
      <c r="K1208" t="s">
        <v>1549</v>
      </c>
      <c r="L1208">
        <v>3126</v>
      </c>
      <c r="M1208" t="s">
        <v>1550</v>
      </c>
      <c r="N1208" t="s">
        <v>1551</v>
      </c>
      <c r="O1208">
        <v>37715</v>
      </c>
      <c r="P1208" t="s">
        <v>1552</v>
      </c>
      <c r="Q1208">
        <v>19980430</v>
      </c>
      <c r="R1208">
        <v>891018481</v>
      </c>
    </row>
    <row r="1209" spans="1:18">
      <c r="A1209" t="s">
        <v>1546</v>
      </c>
      <c r="B1209" t="s">
        <v>1684</v>
      </c>
      <c r="C1209">
        <v>201205</v>
      </c>
      <c r="D1209">
        <v>29</v>
      </c>
      <c r="E1209" t="s">
        <v>1646</v>
      </c>
      <c r="F1209">
        <v>0</v>
      </c>
      <c r="G1209">
        <v>0</v>
      </c>
      <c r="H1209">
        <v>0</v>
      </c>
      <c r="I1209">
        <v>43122013900</v>
      </c>
      <c r="J1209">
        <v>4</v>
      </c>
      <c r="K1209" t="s">
        <v>1549</v>
      </c>
      <c r="L1209">
        <v>3126</v>
      </c>
      <c r="M1209" t="s">
        <v>1550</v>
      </c>
      <c r="N1209" t="s">
        <v>1551</v>
      </c>
      <c r="O1209">
        <v>31151</v>
      </c>
      <c r="P1209" t="s">
        <v>1552</v>
      </c>
      <c r="Q1209">
        <v>19980430</v>
      </c>
      <c r="R1209">
        <v>891018481</v>
      </c>
    </row>
    <row r="1210" spans="1:18">
      <c r="A1210" t="s">
        <v>1546</v>
      </c>
      <c r="B1210" t="s">
        <v>1685</v>
      </c>
      <c r="C1210">
        <v>201205</v>
      </c>
      <c r="D1210">
        <v>0</v>
      </c>
      <c r="E1210" t="s">
        <v>1646</v>
      </c>
      <c r="F1210">
        <v>0</v>
      </c>
      <c r="G1210">
        <v>0</v>
      </c>
      <c r="H1210">
        <v>0</v>
      </c>
      <c r="I1210">
        <v>43122014700</v>
      </c>
      <c r="J1210">
        <v>4</v>
      </c>
      <c r="K1210" t="s">
        <v>1549</v>
      </c>
      <c r="L1210">
        <v>3126</v>
      </c>
      <c r="M1210" t="s">
        <v>1550</v>
      </c>
      <c r="N1210" t="s">
        <v>1551</v>
      </c>
      <c r="O1210">
        <v>0</v>
      </c>
      <c r="P1210" t="s">
        <v>1552</v>
      </c>
      <c r="Q1210">
        <v>19921001</v>
      </c>
      <c r="R1210">
        <v>891018481</v>
      </c>
    </row>
    <row r="1211" spans="1:18">
      <c r="A1211" t="s">
        <v>1546</v>
      </c>
      <c r="B1211" t="s">
        <v>1686</v>
      </c>
      <c r="C1211">
        <v>201205</v>
      </c>
      <c r="D1211">
        <v>0</v>
      </c>
      <c r="E1211" t="s">
        <v>1646</v>
      </c>
      <c r="F1211">
        <v>0</v>
      </c>
      <c r="G1211">
        <v>0</v>
      </c>
      <c r="H1211">
        <v>0</v>
      </c>
      <c r="I1211">
        <v>43122014800</v>
      </c>
      <c r="J1211">
        <v>4</v>
      </c>
      <c r="K1211" t="s">
        <v>1549</v>
      </c>
      <c r="L1211">
        <v>3126</v>
      </c>
      <c r="M1211" t="s">
        <v>1550</v>
      </c>
      <c r="N1211" t="s">
        <v>1551</v>
      </c>
      <c r="O1211">
        <v>0</v>
      </c>
      <c r="P1211" t="s">
        <v>1552</v>
      </c>
      <c r="Q1211">
        <v>19910401</v>
      </c>
      <c r="R1211">
        <v>891018481</v>
      </c>
    </row>
    <row r="1212" spans="1:18">
      <c r="A1212" t="s">
        <v>1553</v>
      </c>
      <c r="B1212" t="s">
        <v>1645</v>
      </c>
      <c r="C1212">
        <v>201206</v>
      </c>
      <c r="D1212">
        <v>0</v>
      </c>
      <c r="E1212" t="s">
        <v>1646</v>
      </c>
      <c r="F1212">
        <v>0</v>
      </c>
      <c r="G1212">
        <v>0</v>
      </c>
      <c r="H1212">
        <v>0</v>
      </c>
      <c r="I1212">
        <v>43122010300</v>
      </c>
      <c r="J1212">
        <v>4</v>
      </c>
      <c r="K1212" t="s">
        <v>1556</v>
      </c>
      <c r="L1212">
        <v>2531</v>
      </c>
      <c r="M1212" t="s">
        <v>1557</v>
      </c>
      <c r="N1212" t="s">
        <v>1551</v>
      </c>
      <c r="O1212">
        <v>0</v>
      </c>
      <c r="P1212" t="s">
        <v>1552</v>
      </c>
      <c r="Q1212">
        <v>19850101</v>
      </c>
      <c r="R1212">
        <v>891018481</v>
      </c>
    </row>
    <row r="1213" spans="1:18">
      <c r="A1213" t="s">
        <v>1553</v>
      </c>
      <c r="B1213" t="s">
        <v>1647</v>
      </c>
      <c r="C1213">
        <v>201206</v>
      </c>
      <c r="D1213">
        <v>0</v>
      </c>
      <c r="E1213" t="s">
        <v>1646</v>
      </c>
      <c r="F1213">
        <v>0</v>
      </c>
      <c r="G1213">
        <v>0</v>
      </c>
      <c r="H1213">
        <v>0</v>
      </c>
      <c r="I1213">
        <v>43122010900</v>
      </c>
      <c r="J1213">
        <v>4</v>
      </c>
      <c r="K1213" t="s">
        <v>1561</v>
      </c>
      <c r="L1213">
        <v>2531</v>
      </c>
      <c r="M1213" t="s">
        <v>1557</v>
      </c>
      <c r="N1213" t="s">
        <v>1551</v>
      </c>
      <c r="O1213">
        <v>0</v>
      </c>
      <c r="P1213" t="s">
        <v>1552</v>
      </c>
      <c r="Q1213">
        <v>19850301</v>
      </c>
      <c r="R1213">
        <v>891018481</v>
      </c>
    </row>
    <row r="1214" spans="1:18">
      <c r="A1214" t="s">
        <v>1572</v>
      </c>
      <c r="B1214" t="s">
        <v>1648</v>
      </c>
      <c r="C1214">
        <v>201206</v>
      </c>
      <c r="D1214">
        <v>30</v>
      </c>
      <c r="E1214" t="s">
        <v>1646</v>
      </c>
      <c r="F1214">
        <v>0</v>
      </c>
      <c r="G1214">
        <v>0</v>
      </c>
      <c r="H1214">
        <v>0</v>
      </c>
      <c r="I1214">
        <v>43122002600</v>
      </c>
      <c r="J1214">
        <v>4</v>
      </c>
      <c r="K1214" t="s">
        <v>1561</v>
      </c>
      <c r="L1214">
        <v>3126</v>
      </c>
      <c r="M1214" t="s">
        <v>1550</v>
      </c>
      <c r="N1214" t="s">
        <v>1551</v>
      </c>
      <c r="O1214">
        <v>2510</v>
      </c>
      <c r="P1214" t="s">
        <v>1552</v>
      </c>
      <c r="Q1214">
        <v>19980430</v>
      </c>
      <c r="R1214">
        <v>891018481</v>
      </c>
    </row>
    <row r="1215" spans="1:18">
      <c r="A1215" t="s">
        <v>1572</v>
      </c>
      <c r="B1215" t="s">
        <v>1649</v>
      </c>
      <c r="C1215">
        <v>201206</v>
      </c>
      <c r="D1215">
        <v>0</v>
      </c>
      <c r="E1215" t="s">
        <v>1646</v>
      </c>
      <c r="F1215">
        <v>0</v>
      </c>
      <c r="G1215">
        <v>0</v>
      </c>
      <c r="H1215">
        <v>0</v>
      </c>
      <c r="I1215">
        <v>43122002700</v>
      </c>
      <c r="J1215">
        <v>4</v>
      </c>
      <c r="K1215" t="s">
        <v>1561</v>
      </c>
      <c r="L1215">
        <v>3126</v>
      </c>
      <c r="M1215" t="s">
        <v>1550</v>
      </c>
      <c r="N1215" t="s">
        <v>1551</v>
      </c>
      <c r="O1215">
        <v>0</v>
      </c>
      <c r="P1215" t="s">
        <v>1552</v>
      </c>
      <c r="Q1215">
        <v>19990630</v>
      </c>
      <c r="R1215">
        <v>891018481</v>
      </c>
    </row>
    <row r="1216" spans="1:18">
      <c r="A1216" t="s">
        <v>1572</v>
      </c>
      <c r="B1216" t="s">
        <v>1650</v>
      </c>
      <c r="C1216">
        <v>201206</v>
      </c>
      <c r="D1216">
        <v>0</v>
      </c>
      <c r="E1216" t="s">
        <v>1646</v>
      </c>
      <c r="F1216">
        <v>0</v>
      </c>
      <c r="G1216">
        <v>0</v>
      </c>
      <c r="H1216">
        <v>0</v>
      </c>
      <c r="I1216">
        <v>43122003300</v>
      </c>
      <c r="J1216">
        <v>4</v>
      </c>
      <c r="K1216" t="s">
        <v>1561</v>
      </c>
      <c r="L1216">
        <v>3126</v>
      </c>
      <c r="M1216" t="s">
        <v>1550</v>
      </c>
      <c r="N1216" t="s">
        <v>1551</v>
      </c>
      <c r="O1216">
        <v>0</v>
      </c>
      <c r="P1216" t="s">
        <v>1552</v>
      </c>
      <c r="Q1216">
        <v>19980430</v>
      </c>
      <c r="R1216">
        <v>891018481</v>
      </c>
    </row>
    <row r="1217" spans="1:18">
      <c r="A1217" t="s">
        <v>1572</v>
      </c>
      <c r="B1217" t="s">
        <v>1651</v>
      </c>
      <c r="C1217">
        <v>201206</v>
      </c>
      <c r="D1217">
        <v>30</v>
      </c>
      <c r="E1217" t="s">
        <v>1646</v>
      </c>
      <c r="F1217">
        <v>0</v>
      </c>
      <c r="G1217">
        <v>0</v>
      </c>
      <c r="H1217">
        <v>0</v>
      </c>
      <c r="I1217">
        <v>43122003500</v>
      </c>
      <c r="J1217">
        <v>4</v>
      </c>
      <c r="K1217" t="s">
        <v>1561</v>
      </c>
      <c r="L1217">
        <v>3126</v>
      </c>
      <c r="M1217" t="s">
        <v>1550</v>
      </c>
      <c r="N1217" t="s">
        <v>1551</v>
      </c>
      <c r="O1217">
        <v>3094</v>
      </c>
      <c r="P1217" t="s">
        <v>1552</v>
      </c>
      <c r="Q1217">
        <v>19980430</v>
      </c>
      <c r="R1217">
        <v>891018481</v>
      </c>
    </row>
    <row r="1218" spans="1:18">
      <c r="A1218" t="s">
        <v>1572</v>
      </c>
      <c r="B1218" t="s">
        <v>1652</v>
      </c>
      <c r="C1218">
        <v>201206</v>
      </c>
      <c r="D1218">
        <v>30</v>
      </c>
      <c r="E1218" t="s">
        <v>1646</v>
      </c>
      <c r="F1218">
        <v>0</v>
      </c>
      <c r="G1218">
        <v>0</v>
      </c>
      <c r="H1218">
        <v>0</v>
      </c>
      <c r="I1218">
        <v>43122004300</v>
      </c>
      <c r="J1218">
        <v>4</v>
      </c>
      <c r="K1218" t="s">
        <v>1561</v>
      </c>
      <c r="L1218">
        <v>3126</v>
      </c>
      <c r="M1218" t="s">
        <v>1550</v>
      </c>
      <c r="N1218" t="s">
        <v>1551</v>
      </c>
      <c r="O1218">
        <v>3765</v>
      </c>
      <c r="P1218" t="s">
        <v>1552</v>
      </c>
      <c r="Q1218">
        <v>19980324</v>
      </c>
      <c r="R1218">
        <v>891018481</v>
      </c>
    </row>
    <row r="1219" spans="1:18">
      <c r="A1219" t="s">
        <v>1572</v>
      </c>
      <c r="B1219" t="s">
        <v>1653</v>
      </c>
      <c r="C1219">
        <v>201206</v>
      </c>
      <c r="D1219">
        <v>23</v>
      </c>
      <c r="E1219" t="s">
        <v>1646</v>
      </c>
      <c r="F1219">
        <v>0</v>
      </c>
      <c r="G1219">
        <v>0</v>
      </c>
      <c r="H1219">
        <v>0</v>
      </c>
      <c r="I1219">
        <v>43122002901</v>
      </c>
      <c r="J1219">
        <v>4</v>
      </c>
      <c r="K1219" t="s">
        <v>1549</v>
      </c>
      <c r="L1219">
        <v>3126</v>
      </c>
      <c r="M1219" t="s">
        <v>1550</v>
      </c>
      <c r="N1219" t="s">
        <v>1551</v>
      </c>
      <c r="O1219">
        <v>4386</v>
      </c>
      <c r="P1219" t="s">
        <v>1552</v>
      </c>
      <c r="Q1219">
        <v>19980430</v>
      </c>
      <c r="R1219">
        <v>891018481</v>
      </c>
    </row>
    <row r="1220" spans="1:18">
      <c r="A1220" t="s">
        <v>1572</v>
      </c>
      <c r="B1220" t="s">
        <v>1654</v>
      </c>
      <c r="C1220">
        <v>201206</v>
      </c>
      <c r="D1220">
        <v>0</v>
      </c>
      <c r="E1220" t="s">
        <v>1646</v>
      </c>
      <c r="F1220">
        <v>0</v>
      </c>
      <c r="G1220">
        <v>0</v>
      </c>
      <c r="H1220">
        <v>0</v>
      </c>
      <c r="I1220">
        <v>43122006200</v>
      </c>
      <c r="J1220">
        <v>4</v>
      </c>
      <c r="K1220" t="s">
        <v>1561</v>
      </c>
      <c r="L1220">
        <v>3126</v>
      </c>
      <c r="M1220" t="s">
        <v>1550</v>
      </c>
      <c r="N1220" t="s">
        <v>1551</v>
      </c>
      <c r="O1220">
        <v>0</v>
      </c>
      <c r="P1220" t="s">
        <v>1552</v>
      </c>
      <c r="R1220">
        <v>891018481</v>
      </c>
    </row>
    <row r="1221" spans="1:18">
      <c r="A1221" t="s">
        <v>1572</v>
      </c>
      <c r="B1221" t="s">
        <v>1655</v>
      </c>
      <c r="C1221">
        <v>201206</v>
      </c>
      <c r="D1221">
        <v>30</v>
      </c>
      <c r="E1221" t="s">
        <v>1646</v>
      </c>
      <c r="F1221">
        <v>0</v>
      </c>
      <c r="G1221">
        <v>0</v>
      </c>
      <c r="H1221">
        <v>0</v>
      </c>
      <c r="I1221">
        <v>43122006400</v>
      </c>
      <c r="J1221">
        <v>4</v>
      </c>
      <c r="K1221" t="s">
        <v>1561</v>
      </c>
      <c r="L1221">
        <v>3126</v>
      </c>
      <c r="M1221" t="s">
        <v>1550</v>
      </c>
      <c r="N1221" t="s">
        <v>1551</v>
      </c>
      <c r="O1221">
        <v>7909</v>
      </c>
      <c r="P1221" t="s">
        <v>1552</v>
      </c>
      <c r="Q1221">
        <v>19980430</v>
      </c>
      <c r="R1221">
        <v>891018481</v>
      </c>
    </row>
    <row r="1222" spans="1:18">
      <c r="A1222" t="s">
        <v>1572</v>
      </c>
      <c r="B1222" t="s">
        <v>1656</v>
      </c>
      <c r="C1222">
        <v>201206</v>
      </c>
      <c r="D1222">
        <v>30</v>
      </c>
      <c r="E1222" t="s">
        <v>1646</v>
      </c>
      <c r="F1222">
        <v>0</v>
      </c>
      <c r="G1222">
        <v>0</v>
      </c>
      <c r="H1222">
        <v>0</v>
      </c>
      <c r="I1222">
        <v>43122006800</v>
      </c>
      <c r="J1222">
        <v>4</v>
      </c>
      <c r="K1222" t="s">
        <v>1561</v>
      </c>
      <c r="L1222">
        <v>3126</v>
      </c>
      <c r="M1222" t="s">
        <v>1550</v>
      </c>
      <c r="N1222" t="s">
        <v>1551</v>
      </c>
      <c r="O1222">
        <v>5954</v>
      </c>
      <c r="P1222" t="s">
        <v>1552</v>
      </c>
      <c r="Q1222">
        <v>20010430</v>
      </c>
      <c r="R1222">
        <v>891018481</v>
      </c>
    </row>
    <row r="1223" spans="1:18">
      <c r="A1223" t="s">
        <v>1572</v>
      </c>
      <c r="B1223" t="s">
        <v>1657</v>
      </c>
      <c r="C1223">
        <v>201206</v>
      </c>
      <c r="D1223">
        <v>30</v>
      </c>
      <c r="E1223" t="s">
        <v>1646</v>
      </c>
      <c r="F1223">
        <v>0</v>
      </c>
      <c r="G1223">
        <v>0</v>
      </c>
      <c r="H1223">
        <v>0</v>
      </c>
      <c r="I1223">
        <v>43122006700</v>
      </c>
      <c r="J1223">
        <v>4</v>
      </c>
      <c r="K1223" t="s">
        <v>1561</v>
      </c>
      <c r="L1223">
        <v>3126</v>
      </c>
      <c r="M1223" t="s">
        <v>1550</v>
      </c>
      <c r="N1223" t="s">
        <v>1551</v>
      </c>
      <c r="O1223">
        <v>10944</v>
      </c>
      <c r="P1223" t="s">
        <v>1552</v>
      </c>
      <c r="Q1223">
        <v>19980430</v>
      </c>
      <c r="R1223">
        <v>891018481</v>
      </c>
    </row>
    <row r="1224" spans="1:18">
      <c r="A1224" t="s">
        <v>1572</v>
      </c>
      <c r="B1224" t="s">
        <v>1658</v>
      </c>
      <c r="C1224">
        <v>201206</v>
      </c>
      <c r="D1224">
        <v>30</v>
      </c>
      <c r="E1224" t="s">
        <v>1646</v>
      </c>
      <c r="F1224">
        <v>0</v>
      </c>
      <c r="G1224">
        <v>0</v>
      </c>
      <c r="H1224">
        <v>0</v>
      </c>
      <c r="I1224">
        <v>43122009900</v>
      </c>
      <c r="J1224">
        <v>4</v>
      </c>
      <c r="K1224" t="s">
        <v>1561</v>
      </c>
      <c r="L1224">
        <v>3126</v>
      </c>
      <c r="M1224" t="s">
        <v>1550</v>
      </c>
      <c r="N1224" t="s">
        <v>1551</v>
      </c>
      <c r="O1224">
        <v>40859</v>
      </c>
      <c r="P1224" t="s">
        <v>1552</v>
      </c>
      <c r="Q1224">
        <v>19980430</v>
      </c>
      <c r="R1224">
        <v>891018481</v>
      </c>
    </row>
    <row r="1225" spans="1:18">
      <c r="A1225" t="s">
        <v>1572</v>
      </c>
      <c r="B1225" t="s">
        <v>1659</v>
      </c>
      <c r="C1225">
        <v>201206</v>
      </c>
      <c r="D1225">
        <v>30</v>
      </c>
      <c r="E1225" t="s">
        <v>1646</v>
      </c>
      <c r="F1225">
        <v>0</v>
      </c>
      <c r="G1225">
        <v>0</v>
      </c>
      <c r="H1225">
        <v>0</v>
      </c>
      <c r="I1225">
        <v>43122009400</v>
      </c>
      <c r="J1225">
        <v>4</v>
      </c>
      <c r="K1225" t="s">
        <v>1561</v>
      </c>
      <c r="L1225">
        <v>3126</v>
      </c>
      <c r="M1225" t="s">
        <v>1550</v>
      </c>
      <c r="N1225" t="s">
        <v>1551</v>
      </c>
      <c r="O1225">
        <v>1664</v>
      </c>
      <c r="P1225" t="s">
        <v>1552</v>
      </c>
      <c r="Q1225">
        <v>19980430</v>
      </c>
      <c r="R1225">
        <v>891018481</v>
      </c>
    </row>
    <row r="1226" spans="1:18">
      <c r="A1226" t="s">
        <v>1572</v>
      </c>
      <c r="B1226" t="s">
        <v>1660</v>
      </c>
      <c r="C1226">
        <v>201206</v>
      </c>
      <c r="D1226">
        <v>30</v>
      </c>
      <c r="E1226" t="s">
        <v>1646</v>
      </c>
      <c r="F1226">
        <v>0</v>
      </c>
      <c r="G1226">
        <v>0</v>
      </c>
      <c r="H1226">
        <v>0</v>
      </c>
      <c r="I1226">
        <v>43122013300</v>
      </c>
      <c r="J1226">
        <v>4</v>
      </c>
      <c r="K1226" t="s">
        <v>1561</v>
      </c>
      <c r="L1226">
        <v>3126</v>
      </c>
      <c r="M1226" t="s">
        <v>1550</v>
      </c>
      <c r="N1226" t="s">
        <v>1551</v>
      </c>
      <c r="O1226">
        <v>38874</v>
      </c>
      <c r="P1226" t="s">
        <v>1552</v>
      </c>
      <c r="Q1226">
        <v>19980430</v>
      </c>
      <c r="R1226">
        <v>891018481</v>
      </c>
    </row>
    <row r="1227" spans="1:18">
      <c r="A1227" t="s">
        <v>1546</v>
      </c>
      <c r="B1227" t="s">
        <v>1661</v>
      </c>
      <c r="C1227">
        <v>201206</v>
      </c>
      <c r="D1227">
        <v>0</v>
      </c>
      <c r="E1227" t="s">
        <v>1646</v>
      </c>
      <c r="F1227">
        <v>0</v>
      </c>
      <c r="G1227">
        <v>0</v>
      </c>
      <c r="H1227">
        <v>0</v>
      </c>
      <c r="I1227">
        <v>43122003000</v>
      </c>
      <c r="J1227">
        <v>4</v>
      </c>
      <c r="K1227" t="s">
        <v>1561</v>
      </c>
      <c r="L1227">
        <v>3126</v>
      </c>
      <c r="M1227" t="s">
        <v>1550</v>
      </c>
      <c r="N1227" t="s">
        <v>1551</v>
      </c>
      <c r="O1227">
        <v>0</v>
      </c>
      <c r="P1227" t="s">
        <v>1662</v>
      </c>
      <c r="Q1227">
        <v>19880501</v>
      </c>
      <c r="R1227">
        <v>891018481</v>
      </c>
    </row>
    <row r="1228" spans="1:18">
      <c r="A1228" t="s">
        <v>1546</v>
      </c>
      <c r="B1228" t="s">
        <v>1663</v>
      </c>
      <c r="C1228">
        <v>201206</v>
      </c>
      <c r="D1228">
        <v>30</v>
      </c>
      <c r="E1228" t="s">
        <v>1646</v>
      </c>
      <c r="F1228">
        <v>0</v>
      </c>
      <c r="G1228">
        <v>0</v>
      </c>
      <c r="H1228">
        <v>0</v>
      </c>
      <c r="I1228">
        <v>43122003800</v>
      </c>
      <c r="J1228">
        <v>4</v>
      </c>
      <c r="K1228" t="s">
        <v>1549</v>
      </c>
      <c r="L1228">
        <v>3126</v>
      </c>
      <c r="M1228" t="s">
        <v>1550</v>
      </c>
      <c r="N1228" t="s">
        <v>1551</v>
      </c>
      <c r="O1228">
        <v>15526</v>
      </c>
      <c r="P1228" t="s">
        <v>1552</v>
      </c>
      <c r="Q1228">
        <v>19980430</v>
      </c>
      <c r="R1228">
        <v>891018481</v>
      </c>
    </row>
    <row r="1229" spans="1:18">
      <c r="A1229" t="s">
        <v>1546</v>
      </c>
      <c r="B1229" t="s">
        <v>1664</v>
      </c>
      <c r="C1229">
        <v>201206</v>
      </c>
      <c r="D1229">
        <v>30</v>
      </c>
      <c r="E1229" t="s">
        <v>1646</v>
      </c>
      <c r="F1229">
        <v>0</v>
      </c>
      <c r="G1229">
        <v>0</v>
      </c>
      <c r="H1229">
        <v>0</v>
      </c>
      <c r="I1229">
        <v>43122004200</v>
      </c>
      <c r="J1229">
        <v>4</v>
      </c>
      <c r="K1229" t="s">
        <v>1561</v>
      </c>
      <c r="L1229">
        <v>3126</v>
      </c>
      <c r="M1229" t="s">
        <v>1550</v>
      </c>
      <c r="N1229" t="s">
        <v>1551</v>
      </c>
      <c r="O1229">
        <v>17102</v>
      </c>
      <c r="P1229" t="s">
        <v>1552</v>
      </c>
      <c r="Q1229">
        <v>19980430</v>
      </c>
      <c r="R1229">
        <v>891018481</v>
      </c>
    </row>
    <row r="1230" spans="1:18">
      <c r="A1230" t="s">
        <v>1546</v>
      </c>
      <c r="B1230" t="s">
        <v>1665</v>
      </c>
      <c r="C1230">
        <v>201206</v>
      </c>
      <c r="D1230">
        <v>29</v>
      </c>
      <c r="E1230" t="s">
        <v>1646</v>
      </c>
      <c r="F1230">
        <v>0</v>
      </c>
      <c r="G1230">
        <v>0</v>
      </c>
      <c r="H1230">
        <v>0</v>
      </c>
      <c r="I1230">
        <v>43122005100</v>
      </c>
      <c r="J1230">
        <v>4</v>
      </c>
      <c r="K1230" t="s">
        <v>1561</v>
      </c>
      <c r="L1230">
        <v>3126</v>
      </c>
      <c r="M1230" t="s">
        <v>1550</v>
      </c>
      <c r="N1230" t="s">
        <v>1551</v>
      </c>
      <c r="O1230">
        <v>21413</v>
      </c>
      <c r="P1230" t="s">
        <v>1552</v>
      </c>
      <c r="Q1230">
        <v>19980430</v>
      </c>
      <c r="R1230">
        <v>891018481</v>
      </c>
    </row>
    <row r="1231" spans="1:18">
      <c r="A1231" t="s">
        <v>1546</v>
      </c>
      <c r="B1231" t="s">
        <v>1666</v>
      </c>
      <c r="C1231">
        <v>201206</v>
      </c>
      <c r="D1231">
        <v>30</v>
      </c>
      <c r="E1231" t="s">
        <v>1646</v>
      </c>
      <c r="F1231">
        <v>0</v>
      </c>
      <c r="G1231">
        <v>0</v>
      </c>
      <c r="H1231">
        <v>0</v>
      </c>
      <c r="I1231">
        <v>43122006300</v>
      </c>
      <c r="J1231">
        <v>4</v>
      </c>
      <c r="K1231" t="s">
        <v>1549</v>
      </c>
      <c r="L1231">
        <v>3126</v>
      </c>
      <c r="M1231" t="s">
        <v>1550</v>
      </c>
      <c r="N1231" t="s">
        <v>1551</v>
      </c>
      <c r="O1231">
        <v>9252</v>
      </c>
      <c r="P1231" t="s">
        <v>1574</v>
      </c>
      <c r="Q1231">
        <v>19980430</v>
      </c>
      <c r="R1231">
        <v>891018481</v>
      </c>
    </row>
    <row r="1232" spans="1:18">
      <c r="A1232" t="s">
        <v>1546</v>
      </c>
      <c r="B1232" t="s">
        <v>1667</v>
      </c>
      <c r="C1232">
        <v>201206</v>
      </c>
      <c r="D1232">
        <v>30</v>
      </c>
      <c r="E1232" t="s">
        <v>1646</v>
      </c>
      <c r="F1232">
        <v>0</v>
      </c>
      <c r="G1232">
        <v>0</v>
      </c>
      <c r="H1232">
        <v>0</v>
      </c>
      <c r="I1232">
        <v>43122007000</v>
      </c>
      <c r="J1232">
        <v>4</v>
      </c>
      <c r="K1232" t="s">
        <v>1561</v>
      </c>
      <c r="L1232">
        <v>3126</v>
      </c>
      <c r="M1232" t="s">
        <v>1550</v>
      </c>
      <c r="N1232" t="s">
        <v>1551</v>
      </c>
      <c r="O1232">
        <v>17219</v>
      </c>
      <c r="P1232" t="s">
        <v>1574</v>
      </c>
      <c r="Q1232">
        <v>19980430</v>
      </c>
      <c r="R1232">
        <v>891018481</v>
      </c>
    </row>
    <row r="1233" spans="1:18">
      <c r="A1233" t="s">
        <v>1546</v>
      </c>
      <c r="B1233" t="s">
        <v>1668</v>
      </c>
      <c r="C1233">
        <v>201206</v>
      </c>
      <c r="D1233">
        <v>29</v>
      </c>
      <c r="E1233" t="s">
        <v>1646</v>
      </c>
      <c r="F1233">
        <v>0</v>
      </c>
      <c r="G1233">
        <v>0</v>
      </c>
      <c r="H1233">
        <v>0</v>
      </c>
      <c r="I1233">
        <v>43122006100</v>
      </c>
      <c r="J1233">
        <v>4</v>
      </c>
      <c r="K1233" t="s">
        <v>1549</v>
      </c>
      <c r="L1233">
        <v>3126</v>
      </c>
      <c r="M1233" t="s">
        <v>1550</v>
      </c>
      <c r="N1233" t="s">
        <v>1551</v>
      </c>
      <c r="O1233">
        <v>8351</v>
      </c>
      <c r="P1233" t="s">
        <v>1574</v>
      </c>
      <c r="Q1233">
        <v>19980430</v>
      </c>
      <c r="R1233">
        <v>891018481</v>
      </c>
    </row>
    <row r="1234" spans="1:18">
      <c r="A1234" t="s">
        <v>1546</v>
      </c>
      <c r="B1234" t="s">
        <v>1669</v>
      </c>
      <c r="C1234">
        <v>201206</v>
      </c>
      <c r="D1234">
        <v>0</v>
      </c>
      <c r="E1234" t="s">
        <v>1646</v>
      </c>
      <c r="F1234">
        <v>0</v>
      </c>
      <c r="G1234">
        <v>0</v>
      </c>
      <c r="H1234">
        <v>0</v>
      </c>
      <c r="I1234">
        <v>43122008900</v>
      </c>
      <c r="J1234">
        <v>4</v>
      </c>
      <c r="K1234" t="s">
        <v>1561</v>
      </c>
      <c r="L1234">
        <v>3126</v>
      </c>
      <c r="M1234" t="s">
        <v>1550</v>
      </c>
      <c r="N1234" t="s">
        <v>1551</v>
      </c>
      <c r="O1234">
        <v>0</v>
      </c>
      <c r="P1234" t="s">
        <v>1552</v>
      </c>
      <c r="R1234">
        <v>891018481</v>
      </c>
    </row>
    <row r="1235" spans="1:18">
      <c r="A1235" t="s">
        <v>1546</v>
      </c>
      <c r="B1235" t="s">
        <v>1670</v>
      </c>
      <c r="C1235">
        <v>201206</v>
      </c>
      <c r="D1235">
        <v>29</v>
      </c>
      <c r="E1235" t="s">
        <v>1646</v>
      </c>
      <c r="F1235">
        <v>0</v>
      </c>
      <c r="G1235">
        <v>0</v>
      </c>
      <c r="H1235">
        <v>0</v>
      </c>
      <c r="I1235">
        <v>43122008002</v>
      </c>
      <c r="J1235">
        <v>4</v>
      </c>
      <c r="K1235" t="s">
        <v>1561</v>
      </c>
      <c r="L1235">
        <v>3126</v>
      </c>
      <c r="M1235" t="s">
        <v>1550</v>
      </c>
      <c r="N1235" t="s">
        <v>1551</v>
      </c>
      <c r="O1235">
        <v>22090</v>
      </c>
      <c r="P1235" t="s">
        <v>1552</v>
      </c>
      <c r="Q1235">
        <v>19980430</v>
      </c>
      <c r="R1235">
        <v>891018481</v>
      </c>
    </row>
    <row r="1236" spans="1:18">
      <c r="A1236" t="s">
        <v>1546</v>
      </c>
      <c r="B1236" t="s">
        <v>1671</v>
      </c>
      <c r="C1236">
        <v>201206</v>
      </c>
      <c r="D1236">
        <v>0</v>
      </c>
      <c r="E1236" t="s">
        <v>1646</v>
      </c>
      <c r="F1236">
        <v>0</v>
      </c>
      <c r="G1236">
        <v>0</v>
      </c>
      <c r="H1236">
        <v>0</v>
      </c>
      <c r="I1236">
        <v>43122010600</v>
      </c>
      <c r="J1236">
        <v>4</v>
      </c>
      <c r="K1236" t="s">
        <v>1549</v>
      </c>
      <c r="L1236">
        <v>3126</v>
      </c>
      <c r="M1236" t="s">
        <v>1550</v>
      </c>
      <c r="N1236" t="s">
        <v>1551</v>
      </c>
      <c r="O1236">
        <v>0</v>
      </c>
      <c r="P1236" t="s">
        <v>1552</v>
      </c>
      <c r="Q1236">
        <v>19980430</v>
      </c>
      <c r="R1236">
        <v>891018481</v>
      </c>
    </row>
    <row r="1237" spans="1:18">
      <c r="A1237" t="s">
        <v>1546</v>
      </c>
      <c r="B1237" t="s">
        <v>1672</v>
      </c>
      <c r="C1237">
        <v>201206</v>
      </c>
      <c r="D1237">
        <v>0</v>
      </c>
      <c r="E1237" t="s">
        <v>1646</v>
      </c>
      <c r="F1237">
        <v>0</v>
      </c>
      <c r="G1237">
        <v>0</v>
      </c>
      <c r="H1237">
        <v>0</v>
      </c>
      <c r="I1237">
        <v>43122010800</v>
      </c>
      <c r="J1237">
        <v>4</v>
      </c>
      <c r="K1237" t="s">
        <v>1549</v>
      </c>
      <c r="L1237">
        <v>3126</v>
      </c>
      <c r="M1237" t="s">
        <v>1550</v>
      </c>
      <c r="N1237" t="s">
        <v>1551</v>
      </c>
      <c r="O1237">
        <v>0</v>
      </c>
      <c r="P1237" t="s">
        <v>1552</v>
      </c>
      <c r="Q1237">
        <v>19980430</v>
      </c>
      <c r="R1237">
        <v>891018481</v>
      </c>
    </row>
    <row r="1238" spans="1:18">
      <c r="A1238" t="s">
        <v>1546</v>
      </c>
      <c r="B1238" t="s">
        <v>1673</v>
      </c>
      <c r="C1238">
        <v>201206</v>
      </c>
      <c r="D1238">
        <v>30</v>
      </c>
      <c r="E1238" t="s">
        <v>1646</v>
      </c>
      <c r="F1238">
        <v>0</v>
      </c>
      <c r="G1238">
        <v>0</v>
      </c>
      <c r="H1238">
        <v>0</v>
      </c>
      <c r="I1238">
        <v>43122011100</v>
      </c>
      <c r="J1238">
        <v>4</v>
      </c>
      <c r="K1238" t="s">
        <v>1549</v>
      </c>
      <c r="L1238">
        <v>3126</v>
      </c>
      <c r="M1238" t="s">
        <v>1550</v>
      </c>
      <c r="N1238" t="s">
        <v>1551</v>
      </c>
      <c r="O1238">
        <v>39691</v>
      </c>
      <c r="P1238" t="s">
        <v>1552</v>
      </c>
      <c r="Q1238">
        <v>19980430</v>
      </c>
      <c r="R1238">
        <v>891018481</v>
      </c>
    </row>
    <row r="1239" spans="1:18">
      <c r="A1239" t="s">
        <v>1546</v>
      </c>
      <c r="B1239" t="s">
        <v>1674</v>
      </c>
      <c r="C1239">
        <v>201206</v>
      </c>
      <c r="D1239">
        <v>30</v>
      </c>
      <c r="E1239" t="s">
        <v>1646</v>
      </c>
      <c r="F1239">
        <v>0</v>
      </c>
      <c r="G1239">
        <v>0</v>
      </c>
      <c r="H1239">
        <v>0</v>
      </c>
      <c r="I1239">
        <v>43122012000</v>
      </c>
      <c r="J1239">
        <v>4</v>
      </c>
      <c r="K1239" t="s">
        <v>1549</v>
      </c>
      <c r="L1239">
        <v>3126</v>
      </c>
      <c r="M1239" t="s">
        <v>1550</v>
      </c>
      <c r="N1239" t="s">
        <v>1551</v>
      </c>
      <c r="O1239">
        <v>34788</v>
      </c>
      <c r="P1239" t="s">
        <v>1552</v>
      </c>
      <c r="Q1239">
        <v>19870401</v>
      </c>
      <c r="R1239">
        <v>891018481</v>
      </c>
    </row>
    <row r="1240" spans="1:18">
      <c r="A1240" t="s">
        <v>1546</v>
      </c>
      <c r="B1240" t="s">
        <v>1675</v>
      </c>
      <c r="C1240">
        <v>201206</v>
      </c>
      <c r="D1240">
        <v>30</v>
      </c>
      <c r="E1240" t="s">
        <v>1646</v>
      </c>
      <c r="F1240">
        <v>0</v>
      </c>
      <c r="G1240">
        <v>0</v>
      </c>
      <c r="H1240">
        <v>0</v>
      </c>
      <c r="I1240">
        <v>43122012600</v>
      </c>
      <c r="J1240">
        <v>4</v>
      </c>
      <c r="K1240" t="s">
        <v>1549</v>
      </c>
      <c r="L1240">
        <v>3126</v>
      </c>
      <c r="M1240" t="s">
        <v>1550</v>
      </c>
      <c r="N1240" t="s">
        <v>1551</v>
      </c>
      <c r="O1240">
        <v>20984</v>
      </c>
      <c r="P1240" t="s">
        <v>1552</v>
      </c>
      <c r="Q1240">
        <v>19980430</v>
      </c>
      <c r="R1240">
        <v>891018481</v>
      </c>
    </row>
    <row r="1241" spans="1:18">
      <c r="A1241" t="s">
        <v>1546</v>
      </c>
      <c r="B1241" t="s">
        <v>1676</v>
      </c>
      <c r="C1241">
        <v>201206</v>
      </c>
      <c r="D1241">
        <v>30</v>
      </c>
      <c r="E1241" t="s">
        <v>1646</v>
      </c>
      <c r="F1241">
        <v>0</v>
      </c>
      <c r="G1241">
        <v>0</v>
      </c>
      <c r="H1241">
        <v>0</v>
      </c>
      <c r="I1241">
        <v>43122011900</v>
      </c>
      <c r="J1241">
        <v>4</v>
      </c>
      <c r="K1241" t="s">
        <v>1549</v>
      </c>
      <c r="L1241">
        <v>3126</v>
      </c>
      <c r="M1241" t="s">
        <v>1550</v>
      </c>
      <c r="N1241" t="s">
        <v>1551</v>
      </c>
      <c r="O1241">
        <v>11820</v>
      </c>
      <c r="P1241" t="s">
        <v>1552</v>
      </c>
      <c r="Q1241">
        <v>19980430</v>
      </c>
      <c r="R1241">
        <v>891018481</v>
      </c>
    </row>
    <row r="1242" spans="1:18">
      <c r="A1242" t="s">
        <v>1546</v>
      </c>
      <c r="B1242" t="s">
        <v>1677</v>
      </c>
      <c r="C1242">
        <v>201206</v>
      </c>
      <c r="D1242">
        <v>30</v>
      </c>
      <c r="E1242" t="s">
        <v>1646</v>
      </c>
      <c r="F1242">
        <v>0</v>
      </c>
      <c r="G1242">
        <v>0</v>
      </c>
      <c r="H1242">
        <v>0</v>
      </c>
      <c r="I1242">
        <v>43122013500</v>
      </c>
      <c r="J1242">
        <v>4</v>
      </c>
      <c r="K1242" t="s">
        <v>1549</v>
      </c>
      <c r="L1242">
        <v>3126</v>
      </c>
      <c r="M1242" t="s">
        <v>1550</v>
      </c>
      <c r="N1242" t="s">
        <v>1551</v>
      </c>
      <c r="O1242">
        <v>26325</v>
      </c>
      <c r="P1242" t="s">
        <v>1552</v>
      </c>
      <c r="Q1242">
        <v>19980430</v>
      </c>
      <c r="R1242">
        <v>891018481</v>
      </c>
    </row>
    <row r="1243" spans="1:18">
      <c r="A1243" t="s">
        <v>1546</v>
      </c>
      <c r="B1243" t="s">
        <v>1678</v>
      </c>
      <c r="C1243">
        <v>201206</v>
      </c>
      <c r="D1243">
        <v>30</v>
      </c>
      <c r="E1243" t="s">
        <v>1646</v>
      </c>
      <c r="F1243">
        <v>0</v>
      </c>
      <c r="G1243">
        <v>0</v>
      </c>
      <c r="H1243">
        <v>0</v>
      </c>
      <c r="I1243">
        <v>43122012701</v>
      </c>
      <c r="J1243">
        <v>4</v>
      </c>
      <c r="K1243" t="s">
        <v>1549</v>
      </c>
      <c r="L1243">
        <v>3126</v>
      </c>
      <c r="M1243" t="s">
        <v>1550</v>
      </c>
      <c r="N1243" t="s">
        <v>1551</v>
      </c>
      <c r="O1243">
        <v>14826</v>
      </c>
      <c r="P1243" t="s">
        <v>1552</v>
      </c>
      <c r="Q1243">
        <v>19980430</v>
      </c>
      <c r="R1243">
        <v>891018481</v>
      </c>
    </row>
    <row r="1244" spans="1:18">
      <c r="A1244" t="s">
        <v>1546</v>
      </c>
      <c r="B1244" t="s">
        <v>1679</v>
      </c>
      <c r="C1244">
        <v>201206</v>
      </c>
      <c r="D1244">
        <v>30</v>
      </c>
      <c r="E1244" t="s">
        <v>1646</v>
      </c>
      <c r="F1244">
        <v>0</v>
      </c>
      <c r="G1244">
        <v>0</v>
      </c>
      <c r="H1244">
        <v>0</v>
      </c>
      <c r="I1244">
        <v>43122014100</v>
      </c>
      <c r="J1244">
        <v>4</v>
      </c>
      <c r="K1244" t="s">
        <v>1549</v>
      </c>
      <c r="L1244">
        <v>3126</v>
      </c>
      <c r="M1244" t="s">
        <v>1550</v>
      </c>
      <c r="N1244" t="s">
        <v>1551</v>
      </c>
      <c r="O1244">
        <v>37298</v>
      </c>
      <c r="P1244" t="s">
        <v>1552</v>
      </c>
      <c r="Q1244">
        <v>19980430</v>
      </c>
      <c r="R1244">
        <v>891018481</v>
      </c>
    </row>
    <row r="1245" spans="1:18">
      <c r="A1245" t="s">
        <v>1546</v>
      </c>
      <c r="B1245" t="s">
        <v>1680</v>
      </c>
      <c r="C1245">
        <v>201206</v>
      </c>
      <c r="D1245">
        <v>30</v>
      </c>
      <c r="E1245" t="s">
        <v>1646</v>
      </c>
      <c r="F1245">
        <v>0</v>
      </c>
      <c r="G1245">
        <v>0</v>
      </c>
      <c r="H1245">
        <v>0</v>
      </c>
      <c r="I1245">
        <v>43122012900</v>
      </c>
      <c r="J1245">
        <v>4</v>
      </c>
      <c r="K1245" t="s">
        <v>1549</v>
      </c>
      <c r="L1245">
        <v>3126</v>
      </c>
      <c r="M1245" t="s">
        <v>1550</v>
      </c>
      <c r="N1245" t="s">
        <v>1551</v>
      </c>
      <c r="O1245">
        <v>54167</v>
      </c>
      <c r="P1245" t="s">
        <v>1552</v>
      </c>
      <c r="Q1245">
        <v>19980430</v>
      </c>
      <c r="R1245">
        <v>891018481</v>
      </c>
    </row>
    <row r="1246" spans="1:18">
      <c r="A1246" t="s">
        <v>1546</v>
      </c>
      <c r="B1246" t="s">
        <v>1681</v>
      </c>
      <c r="C1246">
        <v>201206</v>
      </c>
      <c r="D1246">
        <v>30</v>
      </c>
      <c r="E1246" t="s">
        <v>1646</v>
      </c>
      <c r="F1246">
        <v>0</v>
      </c>
      <c r="G1246">
        <v>0</v>
      </c>
      <c r="H1246">
        <v>0</v>
      </c>
      <c r="I1246">
        <v>43122013400</v>
      </c>
      <c r="J1246">
        <v>4</v>
      </c>
      <c r="K1246" t="s">
        <v>1549</v>
      </c>
      <c r="L1246">
        <v>3126</v>
      </c>
      <c r="M1246" t="s">
        <v>1550</v>
      </c>
      <c r="N1246" t="s">
        <v>1551</v>
      </c>
      <c r="O1246">
        <v>21451</v>
      </c>
      <c r="P1246" t="s">
        <v>1552</v>
      </c>
      <c r="Q1246">
        <v>19980430</v>
      </c>
      <c r="R1246">
        <v>891018481</v>
      </c>
    </row>
    <row r="1247" spans="1:18">
      <c r="A1247" t="s">
        <v>1546</v>
      </c>
      <c r="B1247" t="s">
        <v>1682</v>
      </c>
      <c r="C1247">
        <v>201206</v>
      </c>
      <c r="D1247">
        <v>30</v>
      </c>
      <c r="E1247" t="s">
        <v>1646</v>
      </c>
      <c r="F1247">
        <v>0</v>
      </c>
      <c r="G1247">
        <v>0</v>
      </c>
      <c r="H1247">
        <v>0</v>
      </c>
      <c r="I1247">
        <v>43122015000</v>
      </c>
      <c r="J1247">
        <v>4</v>
      </c>
      <c r="K1247" t="s">
        <v>1549</v>
      </c>
      <c r="L1247">
        <v>3126</v>
      </c>
      <c r="M1247" t="s">
        <v>1550</v>
      </c>
      <c r="N1247" t="s">
        <v>1551</v>
      </c>
      <c r="O1247">
        <v>8785</v>
      </c>
      <c r="P1247" t="s">
        <v>1552</v>
      </c>
      <c r="Q1247">
        <v>19980430</v>
      </c>
      <c r="R1247">
        <v>891018481</v>
      </c>
    </row>
    <row r="1248" spans="1:18">
      <c r="A1248" t="s">
        <v>1546</v>
      </c>
      <c r="B1248" t="s">
        <v>1683</v>
      </c>
      <c r="C1248">
        <v>201206</v>
      </c>
      <c r="D1248">
        <v>30</v>
      </c>
      <c r="E1248" t="s">
        <v>1646</v>
      </c>
      <c r="F1248">
        <v>0</v>
      </c>
      <c r="G1248">
        <v>0</v>
      </c>
      <c r="H1248">
        <v>0</v>
      </c>
      <c r="I1248">
        <v>43122015300</v>
      </c>
      <c r="J1248">
        <v>4</v>
      </c>
      <c r="K1248" t="s">
        <v>1549</v>
      </c>
      <c r="L1248">
        <v>3126</v>
      </c>
      <c r="M1248" t="s">
        <v>1550</v>
      </c>
      <c r="N1248" t="s">
        <v>1551</v>
      </c>
      <c r="O1248">
        <v>44273</v>
      </c>
      <c r="P1248" t="s">
        <v>1552</v>
      </c>
      <c r="Q1248">
        <v>19980430</v>
      </c>
      <c r="R1248">
        <v>891018481</v>
      </c>
    </row>
    <row r="1249" spans="1:18">
      <c r="A1249" t="s">
        <v>1546</v>
      </c>
      <c r="B1249" t="s">
        <v>1684</v>
      </c>
      <c r="C1249">
        <v>201206</v>
      </c>
      <c r="D1249">
        <v>30</v>
      </c>
      <c r="E1249" t="s">
        <v>1646</v>
      </c>
      <c r="F1249">
        <v>0</v>
      </c>
      <c r="G1249">
        <v>0</v>
      </c>
      <c r="H1249">
        <v>0</v>
      </c>
      <c r="I1249">
        <v>43122013900</v>
      </c>
      <c r="J1249">
        <v>4</v>
      </c>
      <c r="K1249" t="s">
        <v>1549</v>
      </c>
      <c r="L1249">
        <v>3126</v>
      </c>
      <c r="M1249" t="s">
        <v>1550</v>
      </c>
      <c r="N1249" t="s">
        <v>1551</v>
      </c>
      <c r="O1249">
        <v>18707</v>
      </c>
      <c r="P1249" t="s">
        <v>1552</v>
      </c>
      <c r="Q1249">
        <v>19980430</v>
      </c>
      <c r="R1249">
        <v>891018481</v>
      </c>
    </row>
    <row r="1250" spans="1:18">
      <c r="A1250" t="s">
        <v>1546</v>
      </c>
      <c r="B1250" t="s">
        <v>1685</v>
      </c>
      <c r="C1250">
        <v>201206</v>
      </c>
      <c r="D1250">
        <v>0</v>
      </c>
      <c r="E1250" t="s">
        <v>1646</v>
      </c>
      <c r="F1250">
        <v>0</v>
      </c>
      <c r="G1250">
        <v>0</v>
      </c>
      <c r="H1250">
        <v>0</v>
      </c>
      <c r="I1250">
        <v>43122014700</v>
      </c>
      <c r="J1250">
        <v>4</v>
      </c>
      <c r="K1250" t="s">
        <v>1549</v>
      </c>
      <c r="L1250">
        <v>3126</v>
      </c>
      <c r="M1250" t="s">
        <v>1550</v>
      </c>
      <c r="N1250" t="s">
        <v>1551</v>
      </c>
      <c r="O1250">
        <v>0</v>
      </c>
      <c r="P1250" t="s">
        <v>1552</v>
      </c>
      <c r="Q1250">
        <v>19921001</v>
      </c>
      <c r="R1250">
        <v>891018481</v>
      </c>
    </row>
    <row r="1251" spans="1:18">
      <c r="A1251" t="s">
        <v>1546</v>
      </c>
      <c r="B1251" t="s">
        <v>1686</v>
      </c>
      <c r="C1251">
        <v>201206</v>
      </c>
      <c r="D1251">
        <v>0</v>
      </c>
      <c r="E1251" t="s">
        <v>1646</v>
      </c>
      <c r="F1251">
        <v>0</v>
      </c>
      <c r="G1251">
        <v>0</v>
      </c>
      <c r="H1251">
        <v>0</v>
      </c>
      <c r="I1251">
        <v>43122014800</v>
      </c>
      <c r="J1251">
        <v>4</v>
      </c>
      <c r="K1251" t="s">
        <v>1549</v>
      </c>
      <c r="L1251">
        <v>3126</v>
      </c>
      <c r="M1251" t="s">
        <v>1550</v>
      </c>
      <c r="N1251" t="s">
        <v>1551</v>
      </c>
      <c r="O1251">
        <v>0</v>
      </c>
      <c r="P1251" t="s">
        <v>1552</v>
      </c>
      <c r="Q1251">
        <v>19910401</v>
      </c>
      <c r="R1251">
        <v>891018481</v>
      </c>
    </row>
    <row r="1252" spans="1:18">
      <c r="A1252" t="s">
        <v>1553</v>
      </c>
      <c r="B1252" t="s">
        <v>1645</v>
      </c>
      <c r="C1252">
        <v>201207</v>
      </c>
      <c r="D1252">
        <v>30</v>
      </c>
      <c r="E1252" t="s">
        <v>1646</v>
      </c>
      <c r="F1252">
        <v>0</v>
      </c>
      <c r="G1252">
        <v>0</v>
      </c>
      <c r="H1252">
        <v>0</v>
      </c>
      <c r="I1252">
        <v>43122010300</v>
      </c>
      <c r="J1252">
        <v>4</v>
      </c>
      <c r="K1252" t="s">
        <v>1556</v>
      </c>
      <c r="L1252">
        <v>2531</v>
      </c>
      <c r="M1252" t="s">
        <v>1557</v>
      </c>
      <c r="N1252" t="s">
        <v>1551</v>
      </c>
      <c r="O1252">
        <v>1664</v>
      </c>
      <c r="P1252" t="s">
        <v>1552</v>
      </c>
      <c r="Q1252">
        <v>19850101</v>
      </c>
      <c r="R1252">
        <v>891018481</v>
      </c>
    </row>
    <row r="1253" spans="1:18">
      <c r="A1253" t="s">
        <v>1553</v>
      </c>
      <c r="B1253" t="s">
        <v>1647</v>
      </c>
      <c r="C1253">
        <v>201207</v>
      </c>
      <c r="D1253">
        <v>30</v>
      </c>
      <c r="E1253" t="s">
        <v>1646</v>
      </c>
      <c r="F1253">
        <v>0</v>
      </c>
      <c r="G1253">
        <v>0</v>
      </c>
      <c r="H1253">
        <v>0</v>
      </c>
      <c r="I1253">
        <v>43122010900</v>
      </c>
      <c r="J1253">
        <v>4</v>
      </c>
      <c r="K1253" t="s">
        <v>1561</v>
      </c>
      <c r="L1253">
        <v>2531</v>
      </c>
      <c r="M1253" t="s">
        <v>1557</v>
      </c>
      <c r="N1253" t="s">
        <v>1551</v>
      </c>
      <c r="O1253">
        <v>1308</v>
      </c>
      <c r="P1253" t="s">
        <v>1552</v>
      </c>
      <c r="Q1253">
        <v>19850301</v>
      </c>
      <c r="R1253">
        <v>891018481</v>
      </c>
    </row>
    <row r="1254" spans="1:18">
      <c r="A1254" t="s">
        <v>1572</v>
      </c>
      <c r="B1254" t="s">
        <v>1648</v>
      </c>
      <c r="C1254">
        <v>201207</v>
      </c>
      <c r="D1254">
        <v>31</v>
      </c>
      <c r="E1254" t="s">
        <v>1646</v>
      </c>
      <c r="F1254">
        <v>0</v>
      </c>
      <c r="G1254">
        <v>0</v>
      </c>
      <c r="H1254">
        <v>0</v>
      </c>
      <c r="I1254">
        <v>43122002600</v>
      </c>
      <c r="J1254">
        <v>4</v>
      </c>
      <c r="K1254" t="s">
        <v>1561</v>
      </c>
      <c r="L1254">
        <v>3126</v>
      </c>
      <c r="M1254" t="s">
        <v>1550</v>
      </c>
      <c r="N1254" t="s">
        <v>1551</v>
      </c>
      <c r="O1254">
        <v>2202</v>
      </c>
      <c r="P1254" t="s">
        <v>1552</v>
      </c>
      <c r="Q1254">
        <v>19980430</v>
      </c>
      <c r="R1254">
        <v>891018481</v>
      </c>
    </row>
    <row r="1255" spans="1:18">
      <c r="A1255" t="s">
        <v>1572</v>
      </c>
      <c r="B1255" t="s">
        <v>1649</v>
      </c>
      <c r="C1255">
        <v>201207</v>
      </c>
      <c r="D1255">
        <v>0</v>
      </c>
      <c r="E1255" t="s">
        <v>1646</v>
      </c>
      <c r="F1255">
        <v>0</v>
      </c>
      <c r="G1255">
        <v>0</v>
      </c>
      <c r="H1255">
        <v>0</v>
      </c>
      <c r="I1255">
        <v>43122002700</v>
      </c>
      <c r="J1255">
        <v>4</v>
      </c>
      <c r="K1255" t="s">
        <v>1561</v>
      </c>
      <c r="L1255">
        <v>3126</v>
      </c>
      <c r="M1255" t="s">
        <v>1550</v>
      </c>
      <c r="N1255" t="s">
        <v>1551</v>
      </c>
      <c r="O1255">
        <v>0</v>
      </c>
      <c r="P1255" t="s">
        <v>1552</v>
      </c>
      <c r="Q1255">
        <v>19990630</v>
      </c>
      <c r="R1255">
        <v>891018481</v>
      </c>
    </row>
    <row r="1256" spans="1:18">
      <c r="A1256" t="s">
        <v>1572</v>
      </c>
      <c r="B1256" t="s">
        <v>1650</v>
      </c>
      <c r="C1256">
        <v>201207</v>
      </c>
      <c r="D1256">
        <v>0</v>
      </c>
      <c r="E1256" t="s">
        <v>1646</v>
      </c>
      <c r="F1256">
        <v>0</v>
      </c>
      <c r="G1256">
        <v>0</v>
      </c>
      <c r="H1256">
        <v>0</v>
      </c>
      <c r="I1256">
        <v>43122003300</v>
      </c>
      <c r="J1256">
        <v>4</v>
      </c>
      <c r="K1256" t="s">
        <v>1561</v>
      </c>
      <c r="L1256">
        <v>3126</v>
      </c>
      <c r="M1256" t="s">
        <v>1550</v>
      </c>
      <c r="N1256" t="s">
        <v>1551</v>
      </c>
      <c r="O1256">
        <v>0</v>
      </c>
      <c r="P1256" t="s">
        <v>1552</v>
      </c>
      <c r="Q1256">
        <v>19980430</v>
      </c>
      <c r="R1256">
        <v>891018481</v>
      </c>
    </row>
    <row r="1257" spans="1:18">
      <c r="A1257" t="s">
        <v>1572</v>
      </c>
      <c r="B1257" t="s">
        <v>1651</v>
      </c>
      <c r="C1257">
        <v>201207</v>
      </c>
      <c r="D1257">
        <v>31</v>
      </c>
      <c r="E1257" t="s">
        <v>1646</v>
      </c>
      <c r="F1257">
        <v>0</v>
      </c>
      <c r="G1257">
        <v>0</v>
      </c>
      <c r="H1257">
        <v>0</v>
      </c>
      <c r="I1257">
        <v>43122003500</v>
      </c>
      <c r="J1257">
        <v>4</v>
      </c>
      <c r="K1257" t="s">
        <v>1561</v>
      </c>
      <c r="L1257">
        <v>3126</v>
      </c>
      <c r="M1257" t="s">
        <v>1550</v>
      </c>
      <c r="N1257" t="s">
        <v>1551</v>
      </c>
      <c r="O1257">
        <v>3639</v>
      </c>
      <c r="P1257" t="s">
        <v>1552</v>
      </c>
      <c r="Q1257">
        <v>19980430</v>
      </c>
      <c r="R1257">
        <v>891018481</v>
      </c>
    </row>
    <row r="1258" spans="1:18">
      <c r="A1258" t="s">
        <v>1572</v>
      </c>
      <c r="B1258" t="s">
        <v>1652</v>
      </c>
      <c r="C1258">
        <v>201207</v>
      </c>
      <c r="D1258">
        <v>31</v>
      </c>
      <c r="E1258" t="s">
        <v>1646</v>
      </c>
      <c r="F1258">
        <v>0</v>
      </c>
      <c r="G1258">
        <v>0</v>
      </c>
      <c r="H1258">
        <v>0</v>
      </c>
      <c r="I1258">
        <v>43122004300</v>
      </c>
      <c r="J1258">
        <v>4</v>
      </c>
      <c r="K1258" t="s">
        <v>1561</v>
      </c>
      <c r="L1258">
        <v>3126</v>
      </c>
      <c r="M1258" t="s">
        <v>1550</v>
      </c>
      <c r="N1258" t="s">
        <v>1551</v>
      </c>
      <c r="O1258">
        <v>5076</v>
      </c>
      <c r="P1258" t="s">
        <v>1552</v>
      </c>
      <c r="Q1258">
        <v>19980324</v>
      </c>
      <c r="R1258">
        <v>891018481</v>
      </c>
    </row>
    <row r="1259" spans="1:18">
      <c r="A1259" t="s">
        <v>1572</v>
      </c>
      <c r="B1259" t="s">
        <v>1653</v>
      </c>
      <c r="C1259">
        <v>201207</v>
      </c>
      <c r="D1259">
        <v>31</v>
      </c>
      <c r="E1259" t="s">
        <v>1646</v>
      </c>
      <c r="F1259">
        <v>0</v>
      </c>
      <c r="G1259">
        <v>0</v>
      </c>
      <c r="H1259">
        <v>0</v>
      </c>
      <c r="I1259">
        <v>43122002901</v>
      </c>
      <c r="J1259">
        <v>4</v>
      </c>
      <c r="K1259" t="s">
        <v>1549</v>
      </c>
      <c r="L1259">
        <v>3126</v>
      </c>
      <c r="M1259" t="s">
        <v>1550</v>
      </c>
      <c r="N1259" t="s">
        <v>1551</v>
      </c>
      <c r="O1259">
        <v>6697</v>
      </c>
      <c r="P1259" t="s">
        <v>1552</v>
      </c>
      <c r="Q1259">
        <v>19980430</v>
      </c>
      <c r="R1259">
        <v>891018481</v>
      </c>
    </row>
    <row r="1260" spans="1:18">
      <c r="A1260" t="s">
        <v>1572</v>
      </c>
      <c r="B1260" t="s">
        <v>1654</v>
      </c>
      <c r="C1260">
        <v>201207</v>
      </c>
      <c r="D1260">
        <v>0</v>
      </c>
      <c r="E1260" t="s">
        <v>1646</v>
      </c>
      <c r="F1260">
        <v>0</v>
      </c>
      <c r="G1260">
        <v>0</v>
      </c>
      <c r="H1260">
        <v>0</v>
      </c>
      <c r="I1260">
        <v>43122006200</v>
      </c>
      <c r="J1260">
        <v>4</v>
      </c>
      <c r="K1260" t="s">
        <v>1561</v>
      </c>
      <c r="L1260">
        <v>3126</v>
      </c>
      <c r="M1260" t="s">
        <v>1550</v>
      </c>
      <c r="N1260" t="s">
        <v>1551</v>
      </c>
      <c r="O1260">
        <v>0</v>
      </c>
      <c r="P1260" t="s">
        <v>1552</v>
      </c>
      <c r="R1260">
        <v>891018481</v>
      </c>
    </row>
    <row r="1261" spans="1:18">
      <c r="A1261" t="s">
        <v>1572</v>
      </c>
      <c r="B1261" t="s">
        <v>1655</v>
      </c>
      <c r="C1261">
        <v>201207</v>
      </c>
      <c r="D1261">
        <v>31</v>
      </c>
      <c r="E1261" t="s">
        <v>1646</v>
      </c>
      <c r="F1261">
        <v>0</v>
      </c>
      <c r="G1261">
        <v>0</v>
      </c>
      <c r="H1261">
        <v>0</v>
      </c>
      <c r="I1261">
        <v>43122006400</v>
      </c>
      <c r="J1261">
        <v>4</v>
      </c>
      <c r="K1261" t="s">
        <v>1561</v>
      </c>
      <c r="L1261">
        <v>3126</v>
      </c>
      <c r="M1261" t="s">
        <v>1550</v>
      </c>
      <c r="N1261" t="s">
        <v>1551</v>
      </c>
      <c r="O1261">
        <v>12018</v>
      </c>
      <c r="P1261" t="s">
        <v>1552</v>
      </c>
      <c r="Q1261">
        <v>19980430</v>
      </c>
      <c r="R1261">
        <v>891018481</v>
      </c>
    </row>
    <row r="1262" spans="1:18">
      <c r="A1262" t="s">
        <v>1572</v>
      </c>
      <c r="B1262" t="s">
        <v>1656</v>
      </c>
      <c r="C1262">
        <v>201207</v>
      </c>
      <c r="D1262">
        <v>31</v>
      </c>
      <c r="E1262" t="s">
        <v>1646</v>
      </c>
      <c r="F1262">
        <v>0</v>
      </c>
      <c r="G1262">
        <v>0</v>
      </c>
      <c r="H1262">
        <v>0</v>
      </c>
      <c r="I1262">
        <v>43122006800</v>
      </c>
      <c r="J1262">
        <v>4</v>
      </c>
      <c r="K1262" t="s">
        <v>1561</v>
      </c>
      <c r="L1262">
        <v>3126</v>
      </c>
      <c r="M1262" t="s">
        <v>1550</v>
      </c>
      <c r="N1262" t="s">
        <v>1551</v>
      </c>
      <c r="O1262">
        <v>6911</v>
      </c>
      <c r="P1262" t="s">
        <v>1552</v>
      </c>
      <c r="Q1262">
        <v>20010430</v>
      </c>
      <c r="R1262">
        <v>891018481</v>
      </c>
    </row>
    <row r="1263" spans="1:18">
      <c r="A1263" t="s">
        <v>1572</v>
      </c>
      <c r="B1263" t="s">
        <v>1657</v>
      </c>
      <c r="C1263">
        <v>201207</v>
      </c>
      <c r="D1263">
        <v>31</v>
      </c>
      <c r="E1263" t="s">
        <v>1646</v>
      </c>
      <c r="F1263">
        <v>0</v>
      </c>
      <c r="G1263">
        <v>0</v>
      </c>
      <c r="H1263">
        <v>0</v>
      </c>
      <c r="I1263">
        <v>43122006700</v>
      </c>
      <c r="J1263">
        <v>4</v>
      </c>
      <c r="K1263" t="s">
        <v>1561</v>
      </c>
      <c r="L1263">
        <v>3126</v>
      </c>
      <c r="M1263" t="s">
        <v>1550</v>
      </c>
      <c r="N1263" t="s">
        <v>1551</v>
      </c>
      <c r="O1263">
        <v>11559</v>
      </c>
      <c r="P1263" t="s">
        <v>1552</v>
      </c>
      <c r="Q1263">
        <v>19980430</v>
      </c>
      <c r="R1263">
        <v>891018481</v>
      </c>
    </row>
    <row r="1264" spans="1:18">
      <c r="A1264" t="s">
        <v>1572</v>
      </c>
      <c r="B1264" t="s">
        <v>1658</v>
      </c>
      <c r="C1264">
        <v>201207</v>
      </c>
      <c r="D1264">
        <v>31</v>
      </c>
      <c r="E1264" t="s">
        <v>1646</v>
      </c>
      <c r="F1264">
        <v>0</v>
      </c>
      <c r="G1264">
        <v>0</v>
      </c>
      <c r="H1264">
        <v>0</v>
      </c>
      <c r="I1264">
        <v>43122009900</v>
      </c>
      <c r="J1264">
        <v>4</v>
      </c>
      <c r="K1264" t="s">
        <v>1561</v>
      </c>
      <c r="L1264">
        <v>3126</v>
      </c>
      <c r="M1264" t="s">
        <v>1550</v>
      </c>
      <c r="N1264" t="s">
        <v>1551</v>
      </c>
      <c r="O1264">
        <v>44922</v>
      </c>
      <c r="P1264" t="s">
        <v>1552</v>
      </c>
      <c r="Q1264">
        <v>19980430</v>
      </c>
      <c r="R1264">
        <v>891018481</v>
      </c>
    </row>
    <row r="1265" spans="1:18">
      <c r="A1265" t="s">
        <v>1572</v>
      </c>
      <c r="B1265" t="s">
        <v>1659</v>
      </c>
      <c r="C1265">
        <v>201207</v>
      </c>
      <c r="D1265">
        <v>24</v>
      </c>
      <c r="E1265" t="s">
        <v>1646</v>
      </c>
      <c r="F1265">
        <v>0</v>
      </c>
      <c r="G1265">
        <v>0</v>
      </c>
      <c r="H1265">
        <v>0</v>
      </c>
      <c r="I1265">
        <v>43122009400</v>
      </c>
      <c r="J1265">
        <v>4</v>
      </c>
      <c r="K1265" t="s">
        <v>1561</v>
      </c>
      <c r="L1265">
        <v>3126</v>
      </c>
      <c r="M1265" t="s">
        <v>1550</v>
      </c>
      <c r="N1265" t="s">
        <v>1551</v>
      </c>
      <c r="O1265">
        <v>2557</v>
      </c>
      <c r="P1265" t="s">
        <v>1552</v>
      </c>
      <c r="Q1265">
        <v>19980430</v>
      </c>
      <c r="R1265">
        <v>891018481</v>
      </c>
    </row>
    <row r="1266" spans="1:18">
      <c r="A1266" t="s">
        <v>1572</v>
      </c>
      <c r="B1266" t="s">
        <v>1660</v>
      </c>
      <c r="C1266">
        <v>201207</v>
      </c>
      <c r="D1266">
        <v>30</v>
      </c>
      <c r="E1266" t="s">
        <v>1646</v>
      </c>
      <c r="F1266">
        <v>0</v>
      </c>
      <c r="G1266">
        <v>0</v>
      </c>
      <c r="H1266">
        <v>0</v>
      </c>
      <c r="I1266">
        <v>43122013300</v>
      </c>
      <c r="J1266">
        <v>4</v>
      </c>
      <c r="K1266" t="s">
        <v>1561</v>
      </c>
      <c r="L1266">
        <v>3126</v>
      </c>
      <c r="M1266" t="s">
        <v>1550</v>
      </c>
      <c r="N1266" t="s">
        <v>1551</v>
      </c>
      <c r="O1266">
        <v>46284</v>
      </c>
      <c r="P1266" t="s">
        <v>1552</v>
      </c>
      <c r="Q1266">
        <v>19980430</v>
      </c>
      <c r="R1266">
        <v>891018481</v>
      </c>
    </row>
    <row r="1267" spans="1:18">
      <c r="A1267" t="s">
        <v>1546</v>
      </c>
      <c r="B1267" t="s">
        <v>1661</v>
      </c>
      <c r="C1267">
        <v>201207</v>
      </c>
      <c r="D1267">
        <v>0</v>
      </c>
      <c r="E1267" t="s">
        <v>1646</v>
      </c>
      <c r="F1267">
        <v>0</v>
      </c>
      <c r="G1267">
        <v>0</v>
      </c>
      <c r="H1267">
        <v>0</v>
      </c>
      <c r="I1267">
        <v>43122003000</v>
      </c>
      <c r="J1267">
        <v>4</v>
      </c>
      <c r="K1267" t="s">
        <v>1561</v>
      </c>
      <c r="L1267">
        <v>3126</v>
      </c>
      <c r="M1267" t="s">
        <v>1550</v>
      </c>
      <c r="N1267" t="s">
        <v>1551</v>
      </c>
      <c r="O1267">
        <v>0</v>
      </c>
      <c r="P1267" t="s">
        <v>1662</v>
      </c>
      <c r="Q1267">
        <v>19880501</v>
      </c>
      <c r="R1267">
        <v>891018481</v>
      </c>
    </row>
    <row r="1268" spans="1:18">
      <c r="A1268" t="s">
        <v>1546</v>
      </c>
      <c r="B1268" t="s">
        <v>1663</v>
      </c>
      <c r="C1268">
        <v>201207</v>
      </c>
      <c r="D1268">
        <v>31</v>
      </c>
      <c r="E1268" t="s">
        <v>1646</v>
      </c>
      <c r="F1268">
        <v>0</v>
      </c>
      <c r="G1268">
        <v>0</v>
      </c>
      <c r="H1268">
        <v>0</v>
      </c>
      <c r="I1268">
        <v>43122003800</v>
      </c>
      <c r="J1268">
        <v>4</v>
      </c>
      <c r="K1268" t="s">
        <v>1549</v>
      </c>
      <c r="L1268">
        <v>3126</v>
      </c>
      <c r="M1268" t="s">
        <v>1550</v>
      </c>
      <c r="N1268" t="s">
        <v>1551</v>
      </c>
      <c r="O1268">
        <v>14587</v>
      </c>
      <c r="P1268" t="s">
        <v>1552</v>
      </c>
      <c r="Q1268">
        <v>19980430</v>
      </c>
      <c r="R1268">
        <v>891018481</v>
      </c>
    </row>
    <row r="1269" spans="1:18">
      <c r="A1269" t="s">
        <v>1546</v>
      </c>
      <c r="B1269" t="s">
        <v>1664</v>
      </c>
      <c r="C1269">
        <v>201207</v>
      </c>
      <c r="D1269">
        <v>30</v>
      </c>
      <c r="E1269" t="s">
        <v>1646</v>
      </c>
      <c r="F1269">
        <v>0</v>
      </c>
      <c r="G1269">
        <v>0</v>
      </c>
      <c r="H1269">
        <v>0</v>
      </c>
      <c r="I1269">
        <v>43122004200</v>
      </c>
      <c r="J1269">
        <v>4</v>
      </c>
      <c r="K1269" t="s">
        <v>1561</v>
      </c>
      <c r="L1269">
        <v>3126</v>
      </c>
      <c r="M1269" t="s">
        <v>1550</v>
      </c>
      <c r="N1269" t="s">
        <v>1551</v>
      </c>
      <c r="O1269">
        <v>14737</v>
      </c>
      <c r="P1269" t="s">
        <v>1552</v>
      </c>
      <c r="Q1269">
        <v>19980430</v>
      </c>
      <c r="R1269">
        <v>891018481</v>
      </c>
    </row>
    <row r="1270" spans="1:18">
      <c r="A1270" t="s">
        <v>1546</v>
      </c>
      <c r="B1270" t="s">
        <v>1665</v>
      </c>
      <c r="C1270">
        <v>201207</v>
      </c>
      <c r="D1270">
        <v>31</v>
      </c>
      <c r="E1270" t="s">
        <v>1646</v>
      </c>
      <c r="F1270">
        <v>0</v>
      </c>
      <c r="G1270">
        <v>0</v>
      </c>
      <c r="H1270">
        <v>0</v>
      </c>
      <c r="I1270">
        <v>43122005100</v>
      </c>
      <c r="J1270">
        <v>4</v>
      </c>
      <c r="K1270" t="s">
        <v>1561</v>
      </c>
      <c r="L1270">
        <v>3126</v>
      </c>
      <c r="M1270" t="s">
        <v>1550</v>
      </c>
      <c r="N1270" t="s">
        <v>1551</v>
      </c>
      <c r="O1270">
        <v>21436</v>
      </c>
      <c r="P1270" t="s">
        <v>1552</v>
      </c>
      <c r="Q1270">
        <v>19980430</v>
      </c>
      <c r="R1270">
        <v>891018481</v>
      </c>
    </row>
    <row r="1271" spans="1:18">
      <c r="A1271" t="s">
        <v>1546</v>
      </c>
      <c r="B1271" t="s">
        <v>1666</v>
      </c>
      <c r="C1271">
        <v>201207</v>
      </c>
      <c r="D1271">
        <v>31</v>
      </c>
      <c r="E1271" t="s">
        <v>1646</v>
      </c>
      <c r="F1271">
        <v>0</v>
      </c>
      <c r="G1271">
        <v>0</v>
      </c>
      <c r="H1271">
        <v>0</v>
      </c>
      <c r="I1271">
        <v>43122006300</v>
      </c>
      <c r="J1271">
        <v>4</v>
      </c>
      <c r="K1271" t="s">
        <v>1549</v>
      </c>
      <c r="L1271">
        <v>3126</v>
      </c>
      <c r="M1271" t="s">
        <v>1550</v>
      </c>
      <c r="N1271" t="s">
        <v>1551</v>
      </c>
      <c r="O1271">
        <v>11896</v>
      </c>
      <c r="P1271" t="s">
        <v>1574</v>
      </c>
      <c r="Q1271">
        <v>19980430</v>
      </c>
      <c r="R1271">
        <v>891018481</v>
      </c>
    </row>
    <row r="1272" spans="1:18">
      <c r="A1272" t="s">
        <v>1546</v>
      </c>
      <c r="B1272" t="s">
        <v>1667</v>
      </c>
      <c r="C1272">
        <v>201207</v>
      </c>
      <c r="D1272">
        <v>31</v>
      </c>
      <c r="E1272" t="s">
        <v>1646</v>
      </c>
      <c r="F1272">
        <v>0</v>
      </c>
      <c r="G1272">
        <v>0</v>
      </c>
      <c r="H1272">
        <v>0</v>
      </c>
      <c r="I1272">
        <v>43122007000</v>
      </c>
      <c r="J1272">
        <v>4</v>
      </c>
      <c r="K1272" t="s">
        <v>1561</v>
      </c>
      <c r="L1272">
        <v>3126</v>
      </c>
      <c r="M1272" t="s">
        <v>1550</v>
      </c>
      <c r="N1272" t="s">
        <v>1551</v>
      </c>
      <c r="O1272">
        <v>19174</v>
      </c>
      <c r="P1272" t="s">
        <v>1574</v>
      </c>
      <c r="Q1272">
        <v>19980430</v>
      </c>
      <c r="R1272">
        <v>891018481</v>
      </c>
    </row>
    <row r="1273" spans="1:18">
      <c r="A1273" t="s">
        <v>1546</v>
      </c>
      <c r="B1273" t="s">
        <v>1668</v>
      </c>
      <c r="C1273">
        <v>201207</v>
      </c>
      <c r="D1273">
        <v>31</v>
      </c>
      <c r="E1273" t="s">
        <v>1646</v>
      </c>
      <c r="F1273">
        <v>0</v>
      </c>
      <c r="G1273">
        <v>0</v>
      </c>
      <c r="H1273">
        <v>0</v>
      </c>
      <c r="I1273">
        <v>43122006100</v>
      </c>
      <c r="J1273">
        <v>4</v>
      </c>
      <c r="K1273" t="s">
        <v>1549</v>
      </c>
      <c r="L1273">
        <v>3126</v>
      </c>
      <c r="M1273" t="s">
        <v>1550</v>
      </c>
      <c r="N1273" t="s">
        <v>1551</v>
      </c>
      <c r="O1273">
        <v>8073</v>
      </c>
      <c r="P1273" t="s">
        <v>1574</v>
      </c>
      <c r="Q1273">
        <v>19980430</v>
      </c>
      <c r="R1273">
        <v>891018481</v>
      </c>
    </row>
    <row r="1274" spans="1:18">
      <c r="A1274" t="s">
        <v>1546</v>
      </c>
      <c r="B1274" t="s">
        <v>1669</v>
      </c>
      <c r="C1274">
        <v>201207</v>
      </c>
      <c r="D1274">
        <v>0</v>
      </c>
      <c r="E1274" t="s">
        <v>1646</v>
      </c>
      <c r="F1274">
        <v>0</v>
      </c>
      <c r="G1274">
        <v>0</v>
      </c>
      <c r="H1274">
        <v>0</v>
      </c>
      <c r="I1274">
        <v>43122008900</v>
      </c>
      <c r="J1274">
        <v>4</v>
      </c>
      <c r="K1274" t="s">
        <v>1561</v>
      </c>
      <c r="L1274">
        <v>3126</v>
      </c>
      <c r="M1274" t="s">
        <v>1550</v>
      </c>
      <c r="N1274" t="s">
        <v>1551</v>
      </c>
      <c r="O1274">
        <v>0</v>
      </c>
      <c r="P1274" t="s">
        <v>1552</v>
      </c>
      <c r="R1274">
        <v>891018481</v>
      </c>
    </row>
    <row r="1275" spans="1:18">
      <c r="A1275" t="s">
        <v>1546</v>
      </c>
      <c r="B1275" t="s">
        <v>1670</v>
      </c>
      <c r="C1275">
        <v>201207</v>
      </c>
      <c r="D1275">
        <v>31</v>
      </c>
      <c r="E1275" t="s">
        <v>1646</v>
      </c>
      <c r="F1275">
        <v>0</v>
      </c>
      <c r="G1275">
        <v>0</v>
      </c>
      <c r="H1275">
        <v>0</v>
      </c>
      <c r="I1275">
        <v>43122008002</v>
      </c>
      <c r="J1275">
        <v>4</v>
      </c>
      <c r="K1275" t="s">
        <v>1561</v>
      </c>
      <c r="L1275">
        <v>3126</v>
      </c>
      <c r="M1275" t="s">
        <v>1550</v>
      </c>
      <c r="N1275" t="s">
        <v>1551</v>
      </c>
      <c r="O1275">
        <v>24861</v>
      </c>
      <c r="P1275" t="s">
        <v>1552</v>
      </c>
      <c r="Q1275">
        <v>19980430</v>
      </c>
      <c r="R1275">
        <v>891018481</v>
      </c>
    </row>
    <row r="1276" spans="1:18">
      <c r="A1276" t="s">
        <v>1546</v>
      </c>
      <c r="B1276" t="s">
        <v>1671</v>
      </c>
      <c r="C1276">
        <v>201207</v>
      </c>
      <c r="D1276">
        <v>10</v>
      </c>
      <c r="E1276" t="s">
        <v>1646</v>
      </c>
      <c r="F1276">
        <v>0</v>
      </c>
      <c r="G1276">
        <v>0</v>
      </c>
      <c r="H1276">
        <v>0</v>
      </c>
      <c r="I1276">
        <v>43122010600</v>
      </c>
      <c r="J1276">
        <v>4</v>
      </c>
      <c r="K1276" t="s">
        <v>1549</v>
      </c>
      <c r="L1276">
        <v>3126</v>
      </c>
      <c r="M1276" t="s">
        <v>1550</v>
      </c>
      <c r="N1276" t="s">
        <v>1551</v>
      </c>
      <c r="O1276">
        <v>5998</v>
      </c>
      <c r="P1276" t="s">
        <v>1552</v>
      </c>
      <c r="Q1276">
        <v>19980430</v>
      </c>
      <c r="R1276">
        <v>891018481</v>
      </c>
    </row>
    <row r="1277" spans="1:18">
      <c r="A1277" t="s">
        <v>1546</v>
      </c>
      <c r="B1277" t="s">
        <v>1672</v>
      </c>
      <c r="C1277">
        <v>201207</v>
      </c>
      <c r="D1277">
        <v>18</v>
      </c>
      <c r="E1277" t="s">
        <v>1646</v>
      </c>
      <c r="F1277">
        <v>0</v>
      </c>
      <c r="G1277">
        <v>0</v>
      </c>
      <c r="H1277">
        <v>0</v>
      </c>
      <c r="I1277">
        <v>43122010800</v>
      </c>
      <c r="J1277">
        <v>4</v>
      </c>
      <c r="K1277" t="s">
        <v>1549</v>
      </c>
      <c r="L1277">
        <v>3126</v>
      </c>
      <c r="M1277" t="s">
        <v>1550</v>
      </c>
      <c r="N1277" t="s">
        <v>1551</v>
      </c>
      <c r="O1277">
        <v>15465</v>
      </c>
      <c r="P1277" t="s">
        <v>1552</v>
      </c>
      <c r="Q1277">
        <v>19980430</v>
      </c>
      <c r="R1277">
        <v>891018481</v>
      </c>
    </row>
    <row r="1278" spans="1:18">
      <c r="A1278" t="s">
        <v>1546</v>
      </c>
      <c r="B1278" t="s">
        <v>1673</v>
      </c>
      <c r="C1278">
        <v>201207</v>
      </c>
      <c r="D1278">
        <v>3</v>
      </c>
      <c r="E1278" t="s">
        <v>1646</v>
      </c>
      <c r="F1278">
        <v>0</v>
      </c>
      <c r="G1278">
        <v>0</v>
      </c>
      <c r="H1278">
        <v>0</v>
      </c>
      <c r="I1278">
        <v>43122011100</v>
      </c>
      <c r="J1278">
        <v>4</v>
      </c>
      <c r="K1278" t="s">
        <v>1549</v>
      </c>
      <c r="L1278">
        <v>3126</v>
      </c>
      <c r="M1278" t="s">
        <v>1550</v>
      </c>
      <c r="N1278" t="s">
        <v>1551</v>
      </c>
      <c r="O1278">
        <v>3492</v>
      </c>
      <c r="P1278" t="s">
        <v>1552</v>
      </c>
      <c r="Q1278">
        <v>19980430</v>
      </c>
      <c r="R1278">
        <v>891018481</v>
      </c>
    </row>
    <row r="1279" spans="1:18">
      <c r="A1279" t="s">
        <v>1546</v>
      </c>
      <c r="B1279" t="s">
        <v>1674</v>
      </c>
      <c r="C1279">
        <v>201207</v>
      </c>
      <c r="D1279">
        <v>31</v>
      </c>
      <c r="E1279" t="s">
        <v>1646</v>
      </c>
      <c r="F1279">
        <v>0</v>
      </c>
      <c r="G1279">
        <v>0</v>
      </c>
      <c r="H1279">
        <v>0</v>
      </c>
      <c r="I1279">
        <v>43122012000</v>
      </c>
      <c r="J1279">
        <v>4</v>
      </c>
      <c r="K1279" t="s">
        <v>1549</v>
      </c>
      <c r="L1279">
        <v>3126</v>
      </c>
      <c r="M1279" t="s">
        <v>1550</v>
      </c>
      <c r="N1279" t="s">
        <v>1551</v>
      </c>
      <c r="O1279">
        <v>34647</v>
      </c>
      <c r="P1279" t="s">
        <v>1552</v>
      </c>
      <c r="Q1279">
        <v>19870401</v>
      </c>
      <c r="R1279">
        <v>891018481</v>
      </c>
    </row>
    <row r="1280" spans="1:18">
      <c r="A1280" t="s">
        <v>1546</v>
      </c>
      <c r="B1280" t="s">
        <v>1675</v>
      </c>
      <c r="C1280">
        <v>201207</v>
      </c>
      <c r="D1280">
        <v>31</v>
      </c>
      <c r="E1280" t="s">
        <v>1646</v>
      </c>
      <c r="F1280">
        <v>0</v>
      </c>
      <c r="G1280">
        <v>0</v>
      </c>
      <c r="H1280">
        <v>0</v>
      </c>
      <c r="I1280">
        <v>43122012600</v>
      </c>
      <c r="J1280">
        <v>4</v>
      </c>
      <c r="K1280" t="s">
        <v>1549</v>
      </c>
      <c r="L1280">
        <v>3126</v>
      </c>
      <c r="M1280" t="s">
        <v>1550</v>
      </c>
      <c r="N1280" t="s">
        <v>1551</v>
      </c>
      <c r="O1280">
        <v>25534</v>
      </c>
      <c r="P1280" t="s">
        <v>1552</v>
      </c>
      <c r="Q1280">
        <v>19980430</v>
      </c>
      <c r="R1280">
        <v>891018481</v>
      </c>
    </row>
    <row r="1281" spans="1:18">
      <c r="A1281" t="s">
        <v>1546</v>
      </c>
      <c r="B1281" t="s">
        <v>1676</v>
      </c>
      <c r="C1281">
        <v>201207</v>
      </c>
      <c r="D1281">
        <v>31</v>
      </c>
      <c r="E1281" t="s">
        <v>1646</v>
      </c>
      <c r="F1281">
        <v>0</v>
      </c>
      <c r="G1281">
        <v>0</v>
      </c>
      <c r="H1281">
        <v>0</v>
      </c>
      <c r="I1281">
        <v>43122011900</v>
      </c>
      <c r="J1281">
        <v>4</v>
      </c>
      <c r="K1281" t="s">
        <v>1549</v>
      </c>
      <c r="L1281">
        <v>3126</v>
      </c>
      <c r="M1281" t="s">
        <v>1550</v>
      </c>
      <c r="N1281" t="s">
        <v>1551</v>
      </c>
      <c r="O1281">
        <v>12048</v>
      </c>
      <c r="P1281" t="s">
        <v>1552</v>
      </c>
      <c r="Q1281">
        <v>19980430</v>
      </c>
      <c r="R1281">
        <v>891018481</v>
      </c>
    </row>
    <row r="1282" spans="1:18">
      <c r="A1282" t="s">
        <v>1546</v>
      </c>
      <c r="B1282" t="s">
        <v>1677</v>
      </c>
      <c r="C1282">
        <v>201207</v>
      </c>
      <c r="D1282">
        <v>31</v>
      </c>
      <c r="E1282" t="s">
        <v>1646</v>
      </c>
      <c r="F1282">
        <v>0</v>
      </c>
      <c r="G1282">
        <v>0</v>
      </c>
      <c r="H1282">
        <v>0</v>
      </c>
      <c r="I1282">
        <v>43122013500</v>
      </c>
      <c r="J1282">
        <v>4</v>
      </c>
      <c r="K1282" t="s">
        <v>1549</v>
      </c>
      <c r="L1282">
        <v>3126</v>
      </c>
      <c r="M1282" t="s">
        <v>1550</v>
      </c>
      <c r="N1282" t="s">
        <v>1551</v>
      </c>
      <c r="O1282">
        <v>35473</v>
      </c>
      <c r="P1282" t="s">
        <v>1552</v>
      </c>
      <c r="Q1282">
        <v>19980430</v>
      </c>
      <c r="R1282">
        <v>891018481</v>
      </c>
    </row>
    <row r="1283" spans="1:18">
      <c r="A1283" t="s">
        <v>1546</v>
      </c>
      <c r="B1283" t="s">
        <v>1678</v>
      </c>
      <c r="C1283">
        <v>201207</v>
      </c>
      <c r="D1283">
        <v>31</v>
      </c>
      <c r="E1283" t="s">
        <v>1646</v>
      </c>
      <c r="F1283">
        <v>0</v>
      </c>
      <c r="G1283">
        <v>0</v>
      </c>
      <c r="H1283">
        <v>0</v>
      </c>
      <c r="I1283">
        <v>43122012701</v>
      </c>
      <c r="J1283">
        <v>4</v>
      </c>
      <c r="K1283" t="s">
        <v>1549</v>
      </c>
      <c r="L1283">
        <v>3126</v>
      </c>
      <c r="M1283" t="s">
        <v>1550</v>
      </c>
      <c r="N1283" t="s">
        <v>1551</v>
      </c>
      <c r="O1283">
        <v>21161</v>
      </c>
      <c r="P1283" t="s">
        <v>1552</v>
      </c>
      <c r="Q1283">
        <v>19980430</v>
      </c>
      <c r="R1283">
        <v>891018481</v>
      </c>
    </row>
    <row r="1284" spans="1:18">
      <c r="A1284" t="s">
        <v>1546</v>
      </c>
      <c r="B1284" t="s">
        <v>1679</v>
      </c>
      <c r="C1284">
        <v>201207</v>
      </c>
      <c r="D1284">
        <v>31</v>
      </c>
      <c r="E1284" t="s">
        <v>1646</v>
      </c>
      <c r="F1284">
        <v>0</v>
      </c>
      <c r="G1284">
        <v>0</v>
      </c>
      <c r="H1284">
        <v>0</v>
      </c>
      <c r="I1284">
        <v>43122014100</v>
      </c>
      <c r="J1284">
        <v>4</v>
      </c>
      <c r="K1284" t="s">
        <v>1549</v>
      </c>
      <c r="L1284">
        <v>3126</v>
      </c>
      <c r="M1284" t="s">
        <v>1550</v>
      </c>
      <c r="N1284" t="s">
        <v>1551</v>
      </c>
      <c r="O1284">
        <v>45166</v>
      </c>
      <c r="P1284" t="s">
        <v>1552</v>
      </c>
      <c r="Q1284">
        <v>19980430</v>
      </c>
      <c r="R1284">
        <v>891018481</v>
      </c>
    </row>
    <row r="1285" spans="1:18">
      <c r="A1285" t="s">
        <v>1546</v>
      </c>
      <c r="B1285" t="s">
        <v>1680</v>
      </c>
      <c r="C1285">
        <v>201207</v>
      </c>
      <c r="D1285">
        <v>31</v>
      </c>
      <c r="E1285" t="s">
        <v>1646</v>
      </c>
      <c r="F1285">
        <v>0</v>
      </c>
      <c r="G1285">
        <v>0</v>
      </c>
      <c r="H1285">
        <v>0</v>
      </c>
      <c r="I1285">
        <v>43122012900</v>
      </c>
      <c r="J1285">
        <v>4</v>
      </c>
      <c r="K1285" t="s">
        <v>1549</v>
      </c>
      <c r="L1285">
        <v>3126</v>
      </c>
      <c r="M1285" t="s">
        <v>1550</v>
      </c>
      <c r="N1285" t="s">
        <v>1551</v>
      </c>
      <c r="O1285">
        <v>55258</v>
      </c>
      <c r="P1285" t="s">
        <v>1552</v>
      </c>
      <c r="Q1285">
        <v>19980430</v>
      </c>
      <c r="R1285">
        <v>891018481</v>
      </c>
    </row>
    <row r="1286" spans="1:18">
      <c r="A1286" t="s">
        <v>1546</v>
      </c>
      <c r="B1286" t="s">
        <v>1681</v>
      </c>
      <c r="C1286">
        <v>201207</v>
      </c>
      <c r="D1286">
        <v>31</v>
      </c>
      <c r="E1286" t="s">
        <v>1646</v>
      </c>
      <c r="F1286">
        <v>0</v>
      </c>
      <c r="G1286">
        <v>0</v>
      </c>
      <c r="H1286">
        <v>0</v>
      </c>
      <c r="I1286">
        <v>43122013400</v>
      </c>
      <c r="J1286">
        <v>4</v>
      </c>
      <c r="K1286" t="s">
        <v>1549</v>
      </c>
      <c r="L1286">
        <v>3126</v>
      </c>
      <c r="M1286" t="s">
        <v>1550</v>
      </c>
      <c r="N1286" t="s">
        <v>1551</v>
      </c>
      <c r="O1286">
        <v>28837</v>
      </c>
      <c r="P1286" t="s">
        <v>1552</v>
      </c>
      <c r="Q1286">
        <v>19980430</v>
      </c>
      <c r="R1286">
        <v>891018481</v>
      </c>
    </row>
    <row r="1287" spans="1:18">
      <c r="A1287" t="s">
        <v>1546</v>
      </c>
      <c r="B1287" t="s">
        <v>1682</v>
      </c>
      <c r="C1287">
        <v>201207</v>
      </c>
      <c r="D1287">
        <v>31</v>
      </c>
      <c r="E1287" t="s">
        <v>1646</v>
      </c>
      <c r="F1287">
        <v>0</v>
      </c>
      <c r="G1287">
        <v>0</v>
      </c>
      <c r="H1287">
        <v>0</v>
      </c>
      <c r="I1287">
        <v>43122015000</v>
      </c>
      <c r="J1287">
        <v>4</v>
      </c>
      <c r="K1287" t="s">
        <v>1549</v>
      </c>
      <c r="L1287">
        <v>3126</v>
      </c>
      <c r="M1287" t="s">
        <v>1550</v>
      </c>
      <c r="N1287" t="s">
        <v>1551</v>
      </c>
      <c r="O1287">
        <v>7431</v>
      </c>
      <c r="P1287" t="s">
        <v>1552</v>
      </c>
      <c r="Q1287">
        <v>19980430</v>
      </c>
      <c r="R1287">
        <v>891018481</v>
      </c>
    </row>
    <row r="1288" spans="1:18">
      <c r="A1288" t="s">
        <v>1546</v>
      </c>
      <c r="B1288" t="s">
        <v>1683</v>
      </c>
      <c r="C1288">
        <v>201207</v>
      </c>
      <c r="D1288">
        <v>2</v>
      </c>
      <c r="E1288" t="s">
        <v>1646</v>
      </c>
      <c r="F1288">
        <v>0</v>
      </c>
      <c r="G1288">
        <v>0</v>
      </c>
      <c r="H1288">
        <v>0</v>
      </c>
      <c r="I1288">
        <v>43122015300</v>
      </c>
      <c r="J1288">
        <v>4</v>
      </c>
      <c r="K1288" t="s">
        <v>1549</v>
      </c>
      <c r="L1288">
        <v>3126</v>
      </c>
      <c r="M1288" t="s">
        <v>1550</v>
      </c>
      <c r="N1288" t="s">
        <v>1551</v>
      </c>
      <c r="O1288">
        <v>1385</v>
      </c>
      <c r="P1288" t="s">
        <v>1552</v>
      </c>
      <c r="Q1288">
        <v>19980430</v>
      </c>
      <c r="R1288">
        <v>891018481</v>
      </c>
    </row>
    <row r="1289" spans="1:18">
      <c r="A1289" t="s">
        <v>1546</v>
      </c>
      <c r="B1289" t="s">
        <v>1684</v>
      </c>
      <c r="C1289">
        <v>201207</v>
      </c>
      <c r="D1289">
        <v>31</v>
      </c>
      <c r="E1289" t="s">
        <v>1646</v>
      </c>
      <c r="F1289">
        <v>0</v>
      </c>
      <c r="G1289">
        <v>0</v>
      </c>
      <c r="H1289">
        <v>0</v>
      </c>
      <c r="I1289">
        <v>43122013900</v>
      </c>
      <c r="J1289">
        <v>4</v>
      </c>
      <c r="K1289" t="s">
        <v>1549</v>
      </c>
      <c r="L1289">
        <v>3126</v>
      </c>
      <c r="M1289" t="s">
        <v>1550</v>
      </c>
      <c r="N1289" t="s">
        <v>1551</v>
      </c>
      <c r="O1289">
        <v>33393</v>
      </c>
      <c r="P1289" t="s">
        <v>1552</v>
      </c>
      <c r="Q1289">
        <v>19980430</v>
      </c>
      <c r="R1289">
        <v>891018481</v>
      </c>
    </row>
    <row r="1290" spans="1:18">
      <c r="A1290" t="s">
        <v>1546</v>
      </c>
      <c r="B1290" t="s">
        <v>1685</v>
      </c>
      <c r="C1290">
        <v>201207</v>
      </c>
      <c r="D1290">
        <v>0</v>
      </c>
      <c r="E1290" t="s">
        <v>1646</v>
      </c>
      <c r="F1290">
        <v>0</v>
      </c>
      <c r="G1290">
        <v>0</v>
      </c>
      <c r="H1290">
        <v>0</v>
      </c>
      <c r="I1290">
        <v>43122014700</v>
      </c>
      <c r="J1290">
        <v>4</v>
      </c>
      <c r="K1290" t="s">
        <v>1549</v>
      </c>
      <c r="L1290">
        <v>3126</v>
      </c>
      <c r="M1290" t="s">
        <v>1550</v>
      </c>
      <c r="N1290" t="s">
        <v>1551</v>
      </c>
      <c r="O1290">
        <v>0</v>
      </c>
      <c r="P1290" t="s">
        <v>1552</v>
      </c>
      <c r="Q1290">
        <v>19921001</v>
      </c>
      <c r="R1290">
        <v>891018481</v>
      </c>
    </row>
    <row r="1291" spans="1:18">
      <c r="A1291" t="s">
        <v>1546</v>
      </c>
      <c r="B1291" t="s">
        <v>1686</v>
      </c>
      <c r="C1291">
        <v>201207</v>
      </c>
      <c r="D1291">
        <v>0</v>
      </c>
      <c r="E1291" t="s">
        <v>1646</v>
      </c>
      <c r="F1291">
        <v>0</v>
      </c>
      <c r="G1291">
        <v>0</v>
      </c>
      <c r="H1291">
        <v>0</v>
      </c>
      <c r="I1291">
        <v>43122014800</v>
      </c>
      <c r="J1291">
        <v>4</v>
      </c>
      <c r="K1291" t="s">
        <v>1549</v>
      </c>
      <c r="L1291">
        <v>3126</v>
      </c>
      <c r="M1291" t="s">
        <v>1550</v>
      </c>
      <c r="N1291" t="s">
        <v>1551</v>
      </c>
      <c r="O1291">
        <v>0</v>
      </c>
      <c r="P1291" t="s">
        <v>1552</v>
      </c>
      <c r="Q1291">
        <v>19910401</v>
      </c>
      <c r="R1291">
        <v>891018481</v>
      </c>
    </row>
    <row r="1292" spans="1:18">
      <c r="A1292" t="s">
        <v>1553</v>
      </c>
      <c r="B1292" t="s">
        <v>1645</v>
      </c>
      <c r="C1292">
        <v>201208</v>
      </c>
      <c r="D1292">
        <v>30</v>
      </c>
      <c r="E1292" t="s">
        <v>1646</v>
      </c>
      <c r="F1292">
        <v>0</v>
      </c>
      <c r="G1292">
        <v>0</v>
      </c>
      <c r="H1292">
        <v>0</v>
      </c>
      <c r="I1292">
        <v>43122010300</v>
      </c>
      <c r="J1292">
        <v>4</v>
      </c>
      <c r="K1292" t="s">
        <v>1556</v>
      </c>
      <c r="L1292">
        <v>2531</v>
      </c>
      <c r="M1292" t="s">
        <v>1557</v>
      </c>
      <c r="N1292" t="s">
        <v>1551</v>
      </c>
      <c r="O1292">
        <v>13671</v>
      </c>
      <c r="P1292" t="s">
        <v>1552</v>
      </c>
      <c r="Q1292">
        <v>19850101</v>
      </c>
      <c r="R1292">
        <v>891018481</v>
      </c>
    </row>
    <row r="1293" spans="1:18">
      <c r="A1293" t="s">
        <v>1553</v>
      </c>
      <c r="B1293" t="s">
        <v>1647</v>
      </c>
      <c r="C1293">
        <v>201208</v>
      </c>
      <c r="D1293">
        <v>30</v>
      </c>
      <c r="E1293" t="s">
        <v>1646</v>
      </c>
      <c r="F1293">
        <v>0</v>
      </c>
      <c r="G1293">
        <v>0</v>
      </c>
      <c r="H1293">
        <v>0</v>
      </c>
      <c r="I1293">
        <v>43122010900</v>
      </c>
      <c r="J1293">
        <v>4</v>
      </c>
      <c r="K1293" t="s">
        <v>1561</v>
      </c>
      <c r="L1293">
        <v>2531</v>
      </c>
      <c r="M1293" t="s">
        <v>1557</v>
      </c>
      <c r="N1293" t="s">
        <v>1551</v>
      </c>
      <c r="O1293">
        <v>10883</v>
      </c>
      <c r="P1293" t="s">
        <v>1552</v>
      </c>
      <c r="Q1293">
        <v>19850301</v>
      </c>
      <c r="R1293">
        <v>891018481</v>
      </c>
    </row>
    <row r="1294" spans="1:18">
      <c r="A1294" t="s">
        <v>1572</v>
      </c>
      <c r="B1294" t="s">
        <v>1648</v>
      </c>
      <c r="C1294">
        <v>201208</v>
      </c>
      <c r="D1294">
        <v>31</v>
      </c>
      <c r="E1294" t="s">
        <v>1646</v>
      </c>
      <c r="F1294">
        <v>0</v>
      </c>
      <c r="G1294">
        <v>0</v>
      </c>
      <c r="H1294">
        <v>0</v>
      </c>
      <c r="I1294">
        <v>43122002600</v>
      </c>
      <c r="J1294">
        <v>4</v>
      </c>
      <c r="K1294" t="s">
        <v>1561</v>
      </c>
      <c r="L1294">
        <v>3126</v>
      </c>
      <c r="M1294" t="s">
        <v>1550</v>
      </c>
      <c r="N1294" t="s">
        <v>1551</v>
      </c>
      <c r="O1294">
        <v>3508</v>
      </c>
      <c r="P1294" t="s">
        <v>1552</v>
      </c>
      <c r="Q1294">
        <v>19980430</v>
      </c>
      <c r="R1294">
        <v>891018481</v>
      </c>
    </row>
    <row r="1295" spans="1:18">
      <c r="A1295" t="s">
        <v>1572</v>
      </c>
      <c r="B1295" t="s">
        <v>1649</v>
      </c>
      <c r="C1295">
        <v>201208</v>
      </c>
      <c r="D1295">
        <v>0</v>
      </c>
      <c r="E1295" t="s">
        <v>1646</v>
      </c>
      <c r="F1295">
        <v>0</v>
      </c>
      <c r="G1295">
        <v>0</v>
      </c>
      <c r="H1295">
        <v>0</v>
      </c>
      <c r="I1295">
        <v>43122002700</v>
      </c>
      <c r="J1295">
        <v>4</v>
      </c>
      <c r="K1295" t="s">
        <v>1561</v>
      </c>
      <c r="L1295">
        <v>3126</v>
      </c>
      <c r="M1295" t="s">
        <v>1550</v>
      </c>
      <c r="N1295" t="s">
        <v>1551</v>
      </c>
      <c r="O1295">
        <v>0</v>
      </c>
      <c r="P1295" t="s">
        <v>1552</v>
      </c>
      <c r="Q1295">
        <v>19990630</v>
      </c>
      <c r="R1295">
        <v>891018481</v>
      </c>
    </row>
    <row r="1296" spans="1:18">
      <c r="A1296" t="s">
        <v>1572</v>
      </c>
      <c r="B1296" t="s">
        <v>1650</v>
      </c>
      <c r="C1296">
        <v>201208</v>
      </c>
      <c r="D1296">
        <v>0</v>
      </c>
      <c r="E1296" t="s">
        <v>1646</v>
      </c>
      <c r="F1296">
        <v>0</v>
      </c>
      <c r="G1296">
        <v>0</v>
      </c>
      <c r="H1296">
        <v>0</v>
      </c>
      <c r="I1296">
        <v>43122003300</v>
      </c>
      <c r="J1296">
        <v>4</v>
      </c>
      <c r="K1296" t="s">
        <v>1561</v>
      </c>
      <c r="L1296">
        <v>3126</v>
      </c>
      <c r="M1296" t="s">
        <v>1550</v>
      </c>
      <c r="N1296" t="s">
        <v>1551</v>
      </c>
      <c r="O1296">
        <v>0</v>
      </c>
      <c r="P1296" t="s">
        <v>1552</v>
      </c>
      <c r="Q1296">
        <v>19980430</v>
      </c>
      <c r="R1296">
        <v>891018481</v>
      </c>
    </row>
    <row r="1297" spans="1:18">
      <c r="A1297" t="s">
        <v>1572</v>
      </c>
      <c r="B1297" t="s">
        <v>1651</v>
      </c>
      <c r="C1297">
        <v>201208</v>
      </c>
      <c r="D1297">
        <v>31</v>
      </c>
      <c r="E1297" t="s">
        <v>1646</v>
      </c>
      <c r="F1297">
        <v>0</v>
      </c>
      <c r="G1297">
        <v>0</v>
      </c>
      <c r="H1297">
        <v>0</v>
      </c>
      <c r="I1297">
        <v>43122003500</v>
      </c>
      <c r="J1297">
        <v>4</v>
      </c>
      <c r="K1297" t="s">
        <v>1561</v>
      </c>
      <c r="L1297">
        <v>3126</v>
      </c>
      <c r="M1297" t="s">
        <v>1550</v>
      </c>
      <c r="N1297" t="s">
        <v>1551</v>
      </c>
      <c r="O1297">
        <v>3793</v>
      </c>
      <c r="P1297" t="s">
        <v>1552</v>
      </c>
      <c r="Q1297">
        <v>19980430</v>
      </c>
      <c r="R1297">
        <v>891018481</v>
      </c>
    </row>
    <row r="1298" spans="1:18">
      <c r="A1298" t="s">
        <v>1572</v>
      </c>
      <c r="B1298" t="s">
        <v>1652</v>
      </c>
      <c r="C1298">
        <v>201208</v>
      </c>
      <c r="D1298">
        <v>31</v>
      </c>
      <c r="E1298" t="s">
        <v>1646</v>
      </c>
      <c r="F1298">
        <v>0</v>
      </c>
      <c r="G1298">
        <v>0</v>
      </c>
      <c r="H1298">
        <v>0</v>
      </c>
      <c r="I1298">
        <v>43122004300</v>
      </c>
      <c r="J1298">
        <v>4</v>
      </c>
      <c r="K1298" t="s">
        <v>1561</v>
      </c>
      <c r="L1298">
        <v>3126</v>
      </c>
      <c r="M1298" t="s">
        <v>1550</v>
      </c>
      <c r="N1298" t="s">
        <v>1551</v>
      </c>
      <c r="O1298">
        <v>4994</v>
      </c>
      <c r="P1298" t="s">
        <v>1552</v>
      </c>
      <c r="Q1298">
        <v>19980324</v>
      </c>
      <c r="R1298">
        <v>891018481</v>
      </c>
    </row>
    <row r="1299" spans="1:18">
      <c r="A1299" t="s">
        <v>1572</v>
      </c>
      <c r="B1299" t="s">
        <v>1653</v>
      </c>
      <c r="C1299">
        <v>201208</v>
      </c>
      <c r="D1299">
        <v>31</v>
      </c>
      <c r="E1299" t="s">
        <v>1646</v>
      </c>
      <c r="F1299">
        <v>0</v>
      </c>
      <c r="G1299">
        <v>0</v>
      </c>
      <c r="H1299">
        <v>0</v>
      </c>
      <c r="I1299">
        <v>43122002901</v>
      </c>
      <c r="J1299">
        <v>4</v>
      </c>
      <c r="K1299" t="s">
        <v>1549</v>
      </c>
      <c r="L1299">
        <v>3126</v>
      </c>
      <c r="M1299" t="s">
        <v>1550</v>
      </c>
      <c r="N1299" t="s">
        <v>1551</v>
      </c>
      <c r="O1299">
        <v>6922</v>
      </c>
      <c r="P1299" t="s">
        <v>1552</v>
      </c>
      <c r="Q1299">
        <v>19980430</v>
      </c>
      <c r="R1299">
        <v>891018481</v>
      </c>
    </row>
    <row r="1300" spans="1:18">
      <c r="A1300" t="s">
        <v>1572</v>
      </c>
      <c r="B1300" t="s">
        <v>1654</v>
      </c>
      <c r="C1300">
        <v>201208</v>
      </c>
      <c r="D1300">
        <v>0</v>
      </c>
      <c r="E1300" t="s">
        <v>1646</v>
      </c>
      <c r="F1300">
        <v>0</v>
      </c>
      <c r="G1300">
        <v>0</v>
      </c>
      <c r="H1300">
        <v>0</v>
      </c>
      <c r="I1300">
        <v>43122006200</v>
      </c>
      <c r="J1300">
        <v>4</v>
      </c>
      <c r="K1300" t="s">
        <v>1561</v>
      </c>
      <c r="L1300">
        <v>3126</v>
      </c>
      <c r="M1300" t="s">
        <v>1550</v>
      </c>
      <c r="N1300" t="s">
        <v>1551</v>
      </c>
      <c r="O1300">
        <v>0</v>
      </c>
      <c r="P1300" t="s">
        <v>1552</v>
      </c>
      <c r="R1300">
        <v>891018481</v>
      </c>
    </row>
    <row r="1301" spans="1:18">
      <c r="A1301" t="s">
        <v>1572</v>
      </c>
      <c r="B1301" t="s">
        <v>1655</v>
      </c>
      <c r="C1301">
        <v>201208</v>
      </c>
      <c r="D1301">
        <v>31</v>
      </c>
      <c r="E1301" t="s">
        <v>1646</v>
      </c>
      <c r="F1301">
        <v>0</v>
      </c>
      <c r="G1301">
        <v>0</v>
      </c>
      <c r="H1301">
        <v>0</v>
      </c>
      <c r="I1301">
        <v>43122006400</v>
      </c>
      <c r="J1301">
        <v>4</v>
      </c>
      <c r="K1301" t="s">
        <v>1561</v>
      </c>
      <c r="L1301">
        <v>3126</v>
      </c>
      <c r="M1301" t="s">
        <v>1550</v>
      </c>
      <c r="N1301" t="s">
        <v>1551</v>
      </c>
      <c r="O1301">
        <v>14760</v>
      </c>
      <c r="P1301" t="s">
        <v>1552</v>
      </c>
      <c r="Q1301">
        <v>19980430</v>
      </c>
      <c r="R1301">
        <v>891018481</v>
      </c>
    </row>
    <row r="1302" spans="1:18">
      <c r="A1302" t="s">
        <v>1572</v>
      </c>
      <c r="B1302" t="s">
        <v>1656</v>
      </c>
      <c r="C1302">
        <v>201208</v>
      </c>
      <c r="D1302">
        <v>27</v>
      </c>
      <c r="E1302" t="s">
        <v>1646</v>
      </c>
      <c r="F1302">
        <v>0</v>
      </c>
      <c r="G1302">
        <v>0</v>
      </c>
      <c r="H1302">
        <v>0</v>
      </c>
      <c r="I1302">
        <v>43122006800</v>
      </c>
      <c r="J1302">
        <v>4</v>
      </c>
      <c r="K1302" t="s">
        <v>1561</v>
      </c>
      <c r="L1302">
        <v>3126</v>
      </c>
      <c r="M1302" t="s">
        <v>1550</v>
      </c>
      <c r="N1302" t="s">
        <v>1551</v>
      </c>
      <c r="O1302">
        <v>5148</v>
      </c>
      <c r="P1302" t="s">
        <v>1552</v>
      </c>
      <c r="Q1302">
        <v>20010430</v>
      </c>
      <c r="R1302">
        <v>891018481</v>
      </c>
    </row>
    <row r="1303" spans="1:18">
      <c r="A1303" t="s">
        <v>1572</v>
      </c>
      <c r="B1303" t="s">
        <v>1657</v>
      </c>
      <c r="C1303">
        <v>201208</v>
      </c>
      <c r="D1303">
        <v>31</v>
      </c>
      <c r="E1303" t="s">
        <v>1646</v>
      </c>
      <c r="F1303">
        <v>0</v>
      </c>
      <c r="G1303">
        <v>0</v>
      </c>
      <c r="H1303">
        <v>0</v>
      </c>
      <c r="I1303">
        <v>43122006700</v>
      </c>
      <c r="J1303">
        <v>4</v>
      </c>
      <c r="K1303" t="s">
        <v>1561</v>
      </c>
      <c r="L1303">
        <v>3126</v>
      </c>
      <c r="M1303" t="s">
        <v>1550</v>
      </c>
      <c r="N1303" t="s">
        <v>1551</v>
      </c>
      <c r="O1303">
        <v>11758</v>
      </c>
      <c r="P1303" t="s">
        <v>1552</v>
      </c>
      <c r="Q1303">
        <v>19980430</v>
      </c>
      <c r="R1303">
        <v>891018481</v>
      </c>
    </row>
    <row r="1304" spans="1:18">
      <c r="A1304" t="s">
        <v>1572</v>
      </c>
      <c r="B1304" t="s">
        <v>1658</v>
      </c>
      <c r="C1304">
        <v>201208</v>
      </c>
      <c r="D1304">
        <v>28</v>
      </c>
      <c r="E1304" t="s">
        <v>1646</v>
      </c>
      <c r="F1304">
        <v>0</v>
      </c>
      <c r="G1304">
        <v>0</v>
      </c>
      <c r="H1304">
        <v>0</v>
      </c>
      <c r="I1304">
        <v>43122009900</v>
      </c>
      <c r="J1304">
        <v>4</v>
      </c>
      <c r="K1304" t="s">
        <v>1561</v>
      </c>
      <c r="L1304">
        <v>3126</v>
      </c>
      <c r="M1304" t="s">
        <v>1550</v>
      </c>
      <c r="N1304" t="s">
        <v>1551</v>
      </c>
      <c r="O1304">
        <v>43308</v>
      </c>
      <c r="P1304" t="s">
        <v>1552</v>
      </c>
      <c r="Q1304">
        <v>19980430</v>
      </c>
      <c r="R1304">
        <v>891018481</v>
      </c>
    </row>
    <row r="1305" spans="1:18">
      <c r="A1305" t="s">
        <v>1572</v>
      </c>
      <c r="B1305" t="s">
        <v>1659</v>
      </c>
      <c r="C1305">
        <v>201208</v>
      </c>
      <c r="D1305">
        <v>21</v>
      </c>
      <c r="E1305" t="s">
        <v>1646</v>
      </c>
      <c r="F1305">
        <v>0</v>
      </c>
      <c r="G1305">
        <v>0</v>
      </c>
      <c r="H1305">
        <v>0</v>
      </c>
      <c r="I1305">
        <v>43122009400</v>
      </c>
      <c r="J1305">
        <v>4</v>
      </c>
      <c r="K1305" t="s">
        <v>1561</v>
      </c>
      <c r="L1305">
        <v>3126</v>
      </c>
      <c r="M1305" t="s">
        <v>1550</v>
      </c>
      <c r="N1305" t="s">
        <v>1551</v>
      </c>
      <c r="O1305">
        <v>1863</v>
      </c>
      <c r="P1305" t="s">
        <v>1552</v>
      </c>
      <c r="Q1305">
        <v>19980430</v>
      </c>
      <c r="R1305">
        <v>891018481</v>
      </c>
    </row>
    <row r="1306" spans="1:18">
      <c r="A1306" t="s">
        <v>1572</v>
      </c>
      <c r="B1306" t="s">
        <v>1660</v>
      </c>
      <c r="C1306">
        <v>201208</v>
      </c>
      <c r="D1306">
        <v>29</v>
      </c>
      <c r="E1306" t="s">
        <v>1646</v>
      </c>
      <c r="F1306">
        <v>0</v>
      </c>
      <c r="G1306">
        <v>0</v>
      </c>
      <c r="H1306">
        <v>0</v>
      </c>
      <c r="I1306">
        <v>43122013300</v>
      </c>
      <c r="J1306">
        <v>4</v>
      </c>
      <c r="K1306" t="s">
        <v>1561</v>
      </c>
      <c r="L1306">
        <v>3126</v>
      </c>
      <c r="M1306" t="s">
        <v>1550</v>
      </c>
      <c r="N1306" t="s">
        <v>1551</v>
      </c>
      <c r="O1306">
        <v>43405</v>
      </c>
      <c r="P1306" t="s">
        <v>1552</v>
      </c>
      <c r="Q1306">
        <v>19980430</v>
      </c>
      <c r="R1306">
        <v>891018481</v>
      </c>
    </row>
    <row r="1307" spans="1:18">
      <c r="A1307" t="s">
        <v>1546</v>
      </c>
      <c r="B1307" t="s">
        <v>1661</v>
      </c>
      <c r="C1307">
        <v>201208</v>
      </c>
      <c r="D1307">
        <v>0</v>
      </c>
      <c r="E1307" t="s">
        <v>1646</v>
      </c>
      <c r="F1307">
        <v>0</v>
      </c>
      <c r="G1307">
        <v>0</v>
      </c>
      <c r="H1307">
        <v>0</v>
      </c>
      <c r="I1307">
        <v>43122003000</v>
      </c>
      <c r="J1307">
        <v>4</v>
      </c>
      <c r="K1307" t="s">
        <v>1561</v>
      </c>
      <c r="L1307">
        <v>3126</v>
      </c>
      <c r="M1307" t="s">
        <v>1550</v>
      </c>
      <c r="N1307" t="s">
        <v>1551</v>
      </c>
      <c r="O1307">
        <v>0</v>
      </c>
      <c r="P1307" t="s">
        <v>1662</v>
      </c>
      <c r="Q1307">
        <v>19880501</v>
      </c>
      <c r="R1307">
        <v>891018481</v>
      </c>
    </row>
    <row r="1308" spans="1:18">
      <c r="A1308" t="s">
        <v>1546</v>
      </c>
      <c r="B1308" t="s">
        <v>1663</v>
      </c>
      <c r="C1308">
        <v>201208</v>
      </c>
      <c r="D1308">
        <v>31</v>
      </c>
      <c r="E1308" t="s">
        <v>1646</v>
      </c>
      <c r="F1308">
        <v>0</v>
      </c>
      <c r="G1308">
        <v>0</v>
      </c>
      <c r="H1308">
        <v>0</v>
      </c>
      <c r="I1308">
        <v>43122003800</v>
      </c>
      <c r="J1308">
        <v>4</v>
      </c>
      <c r="K1308" t="s">
        <v>1549</v>
      </c>
      <c r="L1308">
        <v>3126</v>
      </c>
      <c r="M1308" t="s">
        <v>1550</v>
      </c>
      <c r="N1308" t="s">
        <v>1551</v>
      </c>
      <c r="O1308">
        <v>14286</v>
      </c>
      <c r="P1308" t="s">
        <v>1552</v>
      </c>
      <c r="Q1308">
        <v>19980430</v>
      </c>
      <c r="R1308">
        <v>891018481</v>
      </c>
    </row>
    <row r="1309" spans="1:18">
      <c r="A1309" t="s">
        <v>1546</v>
      </c>
      <c r="B1309" t="s">
        <v>1664</v>
      </c>
      <c r="C1309">
        <v>201208</v>
      </c>
      <c r="D1309">
        <v>31</v>
      </c>
      <c r="E1309" t="s">
        <v>1646</v>
      </c>
      <c r="F1309">
        <v>0</v>
      </c>
      <c r="G1309">
        <v>0</v>
      </c>
      <c r="H1309">
        <v>0</v>
      </c>
      <c r="I1309">
        <v>43122004200</v>
      </c>
      <c r="J1309">
        <v>4</v>
      </c>
      <c r="K1309" t="s">
        <v>1561</v>
      </c>
      <c r="L1309">
        <v>3126</v>
      </c>
      <c r="M1309" t="s">
        <v>1550</v>
      </c>
      <c r="N1309" t="s">
        <v>1551</v>
      </c>
      <c r="O1309">
        <v>19533</v>
      </c>
      <c r="P1309" t="s">
        <v>1552</v>
      </c>
      <c r="Q1309">
        <v>19980430</v>
      </c>
      <c r="R1309">
        <v>891018481</v>
      </c>
    </row>
    <row r="1310" spans="1:18">
      <c r="A1310" t="s">
        <v>1546</v>
      </c>
      <c r="B1310" t="s">
        <v>1665</v>
      </c>
      <c r="C1310">
        <v>201208</v>
      </c>
      <c r="D1310">
        <v>31</v>
      </c>
      <c r="E1310" t="s">
        <v>1646</v>
      </c>
      <c r="F1310">
        <v>0</v>
      </c>
      <c r="G1310">
        <v>0</v>
      </c>
      <c r="H1310">
        <v>0</v>
      </c>
      <c r="I1310">
        <v>43122005100</v>
      </c>
      <c r="J1310">
        <v>4</v>
      </c>
      <c r="K1310" t="s">
        <v>1561</v>
      </c>
      <c r="L1310">
        <v>3126</v>
      </c>
      <c r="M1310" t="s">
        <v>1550</v>
      </c>
      <c r="N1310" t="s">
        <v>1551</v>
      </c>
      <c r="O1310">
        <v>25033</v>
      </c>
      <c r="P1310" t="s">
        <v>1552</v>
      </c>
      <c r="Q1310">
        <v>19980430</v>
      </c>
      <c r="R1310">
        <v>891018481</v>
      </c>
    </row>
    <row r="1311" spans="1:18">
      <c r="A1311" t="s">
        <v>1546</v>
      </c>
      <c r="B1311" t="s">
        <v>1666</v>
      </c>
      <c r="C1311">
        <v>201208</v>
      </c>
      <c r="D1311">
        <v>31</v>
      </c>
      <c r="E1311" t="s">
        <v>1646</v>
      </c>
      <c r="F1311">
        <v>0</v>
      </c>
      <c r="G1311">
        <v>0</v>
      </c>
      <c r="H1311">
        <v>0</v>
      </c>
      <c r="I1311">
        <v>43122006300</v>
      </c>
      <c r="J1311">
        <v>4</v>
      </c>
      <c r="K1311" t="s">
        <v>1549</v>
      </c>
      <c r="L1311">
        <v>3126</v>
      </c>
      <c r="M1311" t="s">
        <v>1550</v>
      </c>
      <c r="N1311" t="s">
        <v>1551</v>
      </c>
      <c r="O1311">
        <v>9356</v>
      </c>
      <c r="P1311" t="s">
        <v>1574</v>
      </c>
      <c r="Q1311">
        <v>19980430</v>
      </c>
      <c r="R1311">
        <v>891018481</v>
      </c>
    </row>
    <row r="1312" spans="1:18">
      <c r="A1312" t="s">
        <v>1546</v>
      </c>
      <c r="B1312" t="s">
        <v>1667</v>
      </c>
      <c r="C1312">
        <v>201208</v>
      </c>
      <c r="D1312">
        <v>31</v>
      </c>
      <c r="E1312" t="s">
        <v>1646</v>
      </c>
      <c r="F1312">
        <v>0</v>
      </c>
      <c r="G1312">
        <v>0</v>
      </c>
      <c r="H1312">
        <v>0</v>
      </c>
      <c r="I1312">
        <v>43122007000</v>
      </c>
      <c r="J1312">
        <v>4</v>
      </c>
      <c r="K1312" t="s">
        <v>1561</v>
      </c>
      <c r="L1312">
        <v>3126</v>
      </c>
      <c r="M1312" t="s">
        <v>1550</v>
      </c>
      <c r="N1312" t="s">
        <v>1551</v>
      </c>
      <c r="O1312">
        <v>19312</v>
      </c>
      <c r="P1312" t="s">
        <v>1574</v>
      </c>
      <c r="Q1312">
        <v>19980430</v>
      </c>
      <c r="R1312">
        <v>891018481</v>
      </c>
    </row>
    <row r="1313" spans="1:18">
      <c r="A1313" t="s">
        <v>1546</v>
      </c>
      <c r="B1313" t="s">
        <v>1668</v>
      </c>
      <c r="C1313">
        <v>201208</v>
      </c>
      <c r="D1313">
        <v>31</v>
      </c>
      <c r="E1313" t="s">
        <v>1646</v>
      </c>
      <c r="F1313">
        <v>0</v>
      </c>
      <c r="G1313">
        <v>0</v>
      </c>
      <c r="H1313">
        <v>0</v>
      </c>
      <c r="I1313">
        <v>43122006100</v>
      </c>
      <c r="J1313">
        <v>4</v>
      </c>
      <c r="K1313" t="s">
        <v>1549</v>
      </c>
      <c r="L1313">
        <v>3126</v>
      </c>
      <c r="M1313" t="s">
        <v>1550</v>
      </c>
      <c r="N1313" t="s">
        <v>1551</v>
      </c>
      <c r="O1313">
        <v>9419</v>
      </c>
      <c r="P1313" t="s">
        <v>1574</v>
      </c>
      <c r="Q1313">
        <v>19980430</v>
      </c>
      <c r="R1313">
        <v>891018481</v>
      </c>
    </row>
    <row r="1314" spans="1:18">
      <c r="A1314" t="s">
        <v>1546</v>
      </c>
      <c r="B1314" t="s">
        <v>1669</v>
      </c>
      <c r="C1314">
        <v>201208</v>
      </c>
      <c r="D1314">
        <v>0</v>
      </c>
      <c r="E1314" t="s">
        <v>1646</v>
      </c>
      <c r="F1314">
        <v>0</v>
      </c>
      <c r="G1314">
        <v>0</v>
      </c>
      <c r="H1314">
        <v>0</v>
      </c>
      <c r="I1314">
        <v>43122008900</v>
      </c>
      <c r="J1314">
        <v>4</v>
      </c>
      <c r="K1314" t="s">
        <v>1561</v>
      </c>
      <c r="L1314">
        <v>3126</v>
      </c>
      <c r="M1314" t="s">
        <v>1550</v>
      </c>
      <c r="N1314" t="s">
        <v>1551</v>
      </c>
      <c r="O1314">
        <v>0</v>
      </c>
      <c r="P1314" t="s">
        <v>1552</v>
      </c>
      <c r="R1314">
        <v>891018481</v>
      </c>
    </row>
    <row r="1315" spans="1:18">
      <c r="A1315" t="s">
        <v>1546</v>
      </c>
      <c r="B1315" t="s">
        <v>1670</v>
      </c>
      <c r="C1315">
        <v>201208</v>
      </c>
      <c r="D1315">
        <v>31</v>
      </c>
      <c r="E1315" t="s">
        <v>1646</v>
      </c>
      <c r="F1315">
        <v>0</v>
      </c>
      <c r="G1315">
        <v>0</v>
      </c>
      <c r="H1315">
        <v>0</v>
      </c>
      <c r="I1315">
        <v>43122008002</v>
      </c>
      <c r="J1315">
        <v>4</v>
      </c>
      <c r="K1315" t="s">
        <v>1561</v>
      </c>
      <c r="L1315">
        <v>3126</v>
      </c>
      <c r="M1315" t="s">
        <v>1550</v>
      </c>
      <c r="N1315" t="s">
        <v>1551</v>
      </c>
      <c r="O1315">
        <v>27466</v>
      </c>
      <c r="P1315" t="s">
        <v>1552</v>
      </c>
      <c r="Q1315">
        <v>19980430</v>
      </c>
      <c r="R1315">
        <v>891018481</v>
      </c>
    </row>
    <row r="1316" spans="1:18">
      <c r="A1316" t="s">
        <v>1546</v>
      </c>
      <c r="B1316" t="s">
        <v>1671</v>
      </c>
      <c r="C1316">
        <v>201208</v>
      </c>
      <c r="D1316">
        <v>31</v>
      </c>
      <c r="E1316" t="s">
        <v>1646</v>
      </c>
      <c r="F1316">
        <v>0</v>
      </c>
      <c r="G1316">
        <v>0</v>
      </c>
      <c r="H1316">
        <v>0</v>
      </c>
      <c r="I1316">
        <v>43122010600</v>
      </c>
      <c r="J1316">
        <v>4</v>
      </c>
      <c r="K1316" t="s">
        <v>1549</v>
      </c>
      <c r="L1316">
        <v>3126</v>
      </c>
      <c r="M1316" t="s">
        <v>1550</v>
      </c>
      <c r="N1316" t="s">
        <v>1551</v>
      </c>
      <c r="O1316">
        <v>24717</v>
      </c>
      <c r="P1316" t="s">
        <v>1552</v>
      </c>
      <c r="Q1316">
        <v>19980430</v>
      </c>
      <c r="R1316">
        <v>891018481</v>
      </c>
    </row>
    <row r="1317" spans="1:18">
      <c r="A1317" t="s">
        <v>1546</v>
      </c>
      <c r="B1317" t="s">
        <v>1672</v>
      </c>
      <c r="C1317">
        <v>201208</v>
      </c>
      <c r="D1317">
        <v>0</v>
      </c>
      <c r="E1317" t="s">
        <v>1646</v>
      </c>
      <c r="F1317">
        <v>0</v>
      </c>
      <c r="G1317">
        <v>0</v>
      </c>
      <c r="H1317">
        <v>0</v>
      </c>
      <c r="I1317">
        <v>43122010800</v>
      </c>
      <c r="J1317">
        <v>4</v>
      </c>
      <c r="K1317" t="s">
        <v>1549</v>
      </c>
      <c r="L1317">
        <v>3126</v>
      </c>
      <c r="M1317" t="s">
        <v>1550</v>
      </c>
      <c r="N1317" t="s">
        <v>1551</v>
      </c>
      <c r="O1317">
        <v>0</v>
      </c>
      <c r="P1317" t="s">
        <v>1552</v>
      </c>
      <c r="Q1317">
        <v>19980430</v>
      </c>
      <c r="R1317">
        <v>891018481</v>
      </c>
    </row>
    <row r="1318" spans="1:18">
      <c r="A1318" t="s">
        <v>1546</v>
      </c>
      <c r="B1318" t="s">
        <v>1673</v>
      </c>
      <c r="C1318">
        <v>201208</v>
      </c>
      <c r="D1318">
        <v>7</v>
      </c>
      <c r="E1318" t="s">
        <v>1646</v>
      </c>
      <c r="F1318">
        <v>0</v>
      </c>
      <c r="G1318">
        <v>0</v>
      </c>
      <c r="H1318">
        <v>0</v>
      </c>
      <c r="I1318">
        <v>43122011100</v>
      </c>
      <c r="J1318">
        <v>4</v>
      </c>
      <c r="K1318" t="s">
        <v>1549</v>
      </c>
      <c r="L1318">
        <v>3126</v>
      </c>
      <c r="M1318" t="s">
        <v>1550</v>
      </c>
      <c r="N1318" t="s">
        <v>1551</v>
      </c>
      <c r="O1318">
        <v>10977</v>
      </c>
      <c r="P1318" t="s">
        <v>1552</v>
      </c>
      <c r="Q1318">
        <v>19980430</v>
      </c>
      <c r="R1318">
        <v>891018481</v>
      </c>
    </row>
    <row r="1319" spans="1:18">
      <c r="A1319" t="s">
        <v>1546</v>
      </c>
      <c r="B1319" t="s">
        <v>1674</v>
      </c>
      <c r="C1319">
        <v>201208</v>
      </c>
      <c r="D1319">
        <v>31</v>
      </c>
      <c r="E1319" t="s">
        <v>1646</v>
      </c>
      <c r="F1319">
        <v>0</v>
      </c>
      <c r="G1319">
        <v>0</v>
      </c>
      <c r="H1319">
        <v>0</v>
      </c>
      <c r="I1319">
        <v>43122012000</v>
      </c>
      <c r="J1319">
        <v>4</v>
      </c>
      <c r="K1319" t="s">
        <v>1549</v>
      </c>
      <c r="L1319">
        <v>3126</v>
      </c>
      <c r="M1319" t="s">
        <v>1550</v>
      </c>
      <c r="N1319" t="s">
        <v>1551</v>
      </c>
      <c r="O1319">
        <v>32460</v>
      </c>
      <c r="P1319" t="s">
        <v>1552</v>
      </c>
      <c r="Q1319">
        <v>19870401</v>
      </c>
      <c r="R1319">
        <v>891018481</v>
      </c>
    </row>
    <row r="1320" spans="1:18">
      <c r="A1320" t="s">
        <v>1546</v>
      </c>
      <c r="B1320" t="s">
        <v>1675</v>
      </c>
      <c r="C1320">
        <v>201208</v>
      </c>
      <c r="D1320">
        <v>31</v>
      </c>
      <c r="E1320" t="s">
        <v>1646</v>
      </c>
      <c r="F1320">
        <v>0</v>
      </c>
      <c r="G1320">
        <v>0</v>
      </c>
      <c r="H1320">
        <v>0</v>
      </c>
      <c r="I1320">
        <v>43122012600</v>
      </c>
      <c r="J1320">
        <v>4</v>
      </c>
      <c r="K1320" t="s">
        <v>1549</v>
      </c>
      <c r="L1320">
        <v>3126</v>
      </c>
      <c r="M1320" t="s">
        <v>1550</v>
      </c>
      <c r="N1320" t="s">
        <v>1551</v>
      </c>
      <c r="O1320">
        <v>24527</v>
      </c>
      <c r="P1320" t="s">
        <v>1552</v>
      </c>
      <c r="Q1320">
        <v>19980430</v>
      </c>
      <c r="R1320">
        <v>891018481</v>
      </c>
    </row>
    <row r="1321" spans="1:18">
      <c r="A1321" t="s">
        <v>1546</v>
      </c>
      <c r="B1321" t="s">
        <v>1676</v>
      </c>
      <c r="C1321">
        <v>201208</v>
      </c>
      <c r="D1321">
        <v>31</v>
      </c>
      <c r="E1321" t="s">
        <v>1646</v>
      </c>
      <c r="F1321">
        <v>0</v>
      </c>
      <c r="G1321">
        <v>0</v>
      </c>
      <c r="H1321">
        <v>0</v>
      </c>
      <c r="I1321">
        <v>43122011900</v>
      </c>
      <c r="J1321">
        <v>4</v>
      </c>
      <c r="K1321" t="s">
        <v>1549</v>
      </c>
      <c r="L1321">
        <v>3126</v>
      </c>
      <c r="M1321" t="s">
        <v>1550</v>
      </c>
      <c r="N1321" t="s">
        <v>1551</v>
      </c>
      <c r="O1321">
        <v>11821</v>
      </c>
      <c r="P1321" t="s">
        <v>1552</v>
      </c>
      <c r="Q1321">
        <v>19980430</v>
      </c>
      <c r="R1321">
        <v>891018481</v>
      </c>
    </row>
    <row r="1322" spans="1:18">
      <c r="A1322" t="s">
        <v>1546</v>
      </c>
      <c r="B1322" t="s">
        <v>1677</v>
      </c>
      <c r="C1322">
        <v>201208</v>
      </c>
      <c r="D1322">
        <v>31</v>
      </c>
      <c r="E1322" t="s">
        <v>1646</v>
      </c>
      <c r="F1322">
        <v>0</v>
      </c>
      <c r="G1322">
        <v>0</v>
      </c>
      <c r="H1322">
        <v>0</v>
      </c>
      <c r="I1322">
        <v>43122013500</v>
      </c>
      <c r="J1322">
        <v>4</v>
      </c>
      <c r="K1322" t="s">
        <v>1549</v>
      </c>
      <c r="L1322">
        <v>3126</v>
      </c>
      <c r="M1322" t="s">
        <v>1550</v>
      </c>
      <c r="N1322" t="s">
        <v>1551</v>
      </c>
      <c r="O1322">
        <v>33693</v>
      </c>
      <c r="P1322" t="s">
        <v>1552</v>
      </c>
      <c r="Q1322">
        <v>19980430</v>
      </c>
      <c r="R1322">
        <v>891018481</v>
      </c>
    </row>
    <row r="1323" spans="1:18">
      <c r="A1323" t="s">
        <v>1546</v>
      </c>
      <c r="B1323" t="s">
        <v>1678</v>
      </c>
      <c r="C1323">
        <v>201208</v>
      </c>
      <c r="D1323">
        <v>31</v>
      </c>
      <c r="E1323" t="s">
        <v>1646</v>
      </c>
      <c r="F1323">
        <v>0</v>
      </c>
      <c r="G1323">
        <v>0</v>
      </c>
      <c r="H1323">
        <v>0</v>
      </c>
      <c r="I1323">
        <v>43122012701</v>
      </c>
      <c r="J1323">
        <v>4</v>
      </c>
      <c r="K1323" t="s">
        <v>1549</v>
      </c>
      <c r="L1323">
        <v>3126</v>
      </c>
      <c r="M1323" t="s">
        <v>1550</v>
      </c>
      <c r="N1323" t="s">
        <v>1551</v>
      </c>
      <c r="O1323">
        <v>19723</v>
      </c>
      <c r="P1323" t="s">
        <v>1552</v>
      </c>
      <c r="Q1323">
        <v>19980430</v>
      </c>
      <c r="R1323">
        <v>891018481</v>
      </c>
    </row>
    <row r="1324" spans="1:18">
      <c r="A1324" t="s">
        <v>1546</v>
      </c>
      <c r="B1324" t="s">
        <v>1679</v>
      </c>
      <c r="C1324">
        <v>201208</v>
      </c>
      <c r="D1324">
        <v>31</v>
      </c>
      <c r="E1324" t="s">
        <v>1646</v>
      </c>
      <c r="F1324">
        <v>0</v>
      </c>
      <c r="G1324">
        <v>0</v>
      </c>
      <c r="H1324">
        <v>0</v>
      </c>
      <c r="I1324">
        <v>43122014100</v>
      </c>
      <c r="J1324">
        <v>4</v>
      </c>
      <c r="K1324" t="s">
        <v>1549</v>
      </c>
      <c r="L1324">
        <v>3126</v>
      </c>
      <c r="M1324" t="s">
        <v>1550</v>
      </c>
      <c r="N1324" t="s">
        <v>1551</v>
      </c>
      <c r="O1324">
        <v>46905</v>
      </c>
      <c r="P1324" t="s">
        <v>1552</v>
      </c>
      <c r="Q1324">
        <v>19980430</v>
      </c>
      <c r="R1324">
        <v>891018481</v>
      </c>
    </row>
    <row r="1325" spans="1:18">
      <c r="A1325" t="s">
        <v>1546</v>
      </c>
      <c r="B1325" t="s">
        <v>1680</v>
      </c>
      <c r="C1325">
        <v>201208</v>
      </c>
      <c r="D1325">
        <v>31</v>
      </c>
      <c r="E1325" t="s">
        <v>1646</v>
      </c>
      <c r="F1325">
        <v>0</v>
      </c>
      <c r="G1325">
        <v>0</v>
      </c>
      <c r="H1325">
        <v>0</v>
      </c>
      <c r="I1325">
        <v>43122012900</v>
      </c>
      <c r="J1325">
        <v>4</v>
      </c>
      <c r="K1325" t="s">
        <v>1549</v>
      </c>
      <c r="L1325">
        <v>3126</v>
      </c>
      <c r="M1325" t="s">
        <v>1550</v>
      </c>
      <c r="N1325" t="s">
        <v>1551</v>
      </c>
      <c r="O1325">
        <v>56640</v>
      </c>
      <c r="P1325" t="s">
        <v>1552</v>
      </c>
      <c r="Q1325">
        <v>19980430</v>
      </c>
      <c r="R1325">
        <v>891018481</v>
      </c>
    </row>
    <row r="1326" spans="1:18">
      <c r="A1326" t="s">
        <v>1546</v>
      </c>
      <c r="B1326" t="s">
        <v>1681</v>
      </c>
      <c r="C1326">
        <v>201208</v>
      </c>
      <c r="D1326">
        <v>31</v>
      </c>
      <c r="E1326" t="s">
        <v>1646</v>
      </c>
      <c r="F1326">
        <v>0</v>
      </c>
      <c r="G1326">
        <v>0</v>
      </c>
      <c r="H1326">
        <v>0</v>
      </c>
      <c r="I1326">
        <v>43122013400</v>
      </c>
      <c r="J1326">
        <v>4</v>
      </c>
      <c r="K1326" t="s">
        <v>1549</v>
      </c>
      <c r="L1326">
        <v>3126</v>
      </c>
      <c r="M1326" t="s">
        <v>1550</v>
      </c>
      <c r="N1326" t="s">
        <v>1551</v>
      </c>
      <c r="O1326">
        <v>30216</v>
      </c>
      <c r="P1326" t="s">
        <v>1552</v>
      </c>
      <c r="Q1326">
        <v>19980430</v>
      </c>
      <c r="R1326">
        <v>891018481</v>
      </c>
    </row>
    <row r="1327" spans="1:18">
      <c r="A1327" t="s">
        <v>1546</v>
      </c>
      <c r="B1327" t="s">
        <v>1682</v>
      </c>
      <c r="C1327">
        <v>201208</v>
      </c>
      <c r="D1327">
        <v>31</v>
      </c>
      <c r="E1327" t="s">
        <v>1646</v>
      </c>
      <c r="F1327">
        <v>0</v>
      </c>
      <c r="G1327">
        <v>0</v>
      </c>
      <c r="H1327">
        <v>0</v>
      </c>
      <c r="I1327">
        <v>43122015000</v>
      </c>
      <c r="J1327">
        <v>4</v>
      </c>
      <c r="K1327" t="s">
        <v>1549</v>
      </c>
      <c r="L1327">
        <v>3126</v>
      </c>
      <c r="M1327" t="s">
        <v>1550</v>
      </c>
      <c r="N1327" t="s">
        <v>1551</v>
      </c>
      <c r="O1327">
        <v>9071</v>
      </c>
      <c r="P1327" t="s">
        <v>1552</v>
      </c>
      <c r="Q1327">
        <v>19980430</v>
      </c>
      <c r="R1327">
        <v>891018481</v>
      </c>
    </row>
    <row r="1328" spans="1:18">
      <c r="A1328" t="s">
        <v>1546</v>
      </c>
      <c r="B1328" t="s">
        <v>1683</v>
      </c>
      <c r="C1328">
        <v>201208</v>
      </c>
      <c r="D1328">
        <v>0</v>
      </c>
      <c r="E1328" t="s">
        <v>1646</v>
      </c>
      <c r="F1328">
        <v>0</v>
      </c>
      <c r="G1328">
        <v>0</v>
      </c>
      <c r="H1328">
        <v>0</v>
      </c>
      <c r="I1328">
        <v>43122015300</v>
      </c>
      <c r="J1328">
        <v>4</v>
      </c>
      <c r="K1328" t="s">
        <v>1549</v>
      </c>
      <c r="L1328">
        <v>3126</v>
      </c>
      <c r="M1328" t="s">
        <v>1550</v>
      </c>
      <c r="N1328" t="s">
        <v>1551</v>
      </c>
      <c r="O1328">
        <v>0</v>
      </c>
      <c r="P1328" t="s">
        <v>1552</v>
      </c>
      <c r="Q1328">
        <v>19980430</v>
      </c>
      <c r="R1328">
        <v>891018481</v>
      </c>
    </row>
    <row r="1329" spans="1:18">
      <c r="A1329" t="s">
        <v>1546</v>
      </c>
      <c r="B1329" t="s">
        <v>1684</v>
      </c>
      <c r="C1329">
        <v>201208</v>
      </c>
      <c r="D1329">
        <v>31</v>
      </c>
      <c r="E1329" t="s">
        <v>1646</v>
      </c>
      <c r="F1329">
        <v>0</v>
      </c>
      <c r="G1329">
        <v>0</v>
      </c>
      <c r="H1329">
        <v>0</v>
      </c>
      <c r="I1329">
        <v>43122013900</v>
      </c>
      <c r="J1329">
        <v>4</v>
      </c>
      <c r="K1329" t="s">
        <v>1549</v>
      </c>
      <c r="L1329">
        <v>3126</v>
      </c>
      <c r="M1329" t="s">
        <v>1550</v>
      </c>
      <c r="N1329" t="s">
        <v>1551</v>
      </c>
      <c r="O1329">
        <v>29235</v>
      </c>
      <c r="P1329" t="s">
        <v>1552</v>
      </c>
      <c r="Q1329">
        <v>19980430</v>
      </c>
      <c r="R1329">
        <v>891018481</v>
      </c>
    </row>
    <row r="1330" spans="1:18">
      <c r="A1330" t="s">
        <v>1546</v>
      </c>
      <c r="B1330" t="s">
        <v>1685</v>
      </c>
      <c r="C1330">
        <v>201208</v>
      </c>
      <c r="D1330">
        <v>0</v>
      </c>
      <c r="E1330" t="s">
        <v>1646</v>
      </c>
      <c r="F1330">
        <v>0</v>
      </c>
      <c r="G1330">
        <v>0</v>
      </c>
      <c r="H1330">
        <v>0</v>
      </c>
      <c r="I1330">
        <v>43122014700</v>
      </c>
      <c r="J1330">
        <v>4</v>
      </c>
      <c r="K1330" t="s">
        <v>1549</v>
      </c>
      <c r="L1330">
        <v>3126</v>
      </c>
      <c r="M1330" t="s">
        <v>1550</v>
      </c>
      <c r="N1330" t="s">
        <v>1551</v>
      </c>
      <c r="O1330">
        <v>0</v>
      </c>
      <c r="P1330" t="s">
        <v>1552</v>
      </c>
      <c r="Q1330">
        <v>19921001</v>
      </c>
      <c r="R1330">
        <v>891018481</v>
      </c>
    </row>
    <row r="1331" spans="1:18">
      <c r="A1331" t="s">
        <v>1546</v>
      </c>
      <c r="B1331" t="s">
        <v>1686</v>
      </c>
      <c r="C1331">
        <v>201208</v>
      </c>
      <c r="D1331">
        <v>0</v>
      </c>
      <c r="E1331" t="s">
        <v>1646</v>
      </c>
      <c r="F1331">
        <v>0</v>
      </c>
      <c r="G1331">
        <v>0</v>
      </c>
      <c r="H1331">
        <v>0</v>
      </c>
      <c r="I1331">
        <v>43122014800</v>
      </c>
      <c r="J1331">
        <v>4</v>
      </c>
      <c r="K1331" t="s">
        <v>1549</v>
      </c>
      <c r="L1331">
        <v>3126</v>
      </c>
      <c r="M1331" t="s">
        <v>1550</v>
      </c>
      <c r="N1331" t="s">
        <v>1551</v>
      </c>
      <c r="O1331">
        <v>0</v>
      </c>
      <c r="P1331" t="s">
        <v>1552</v>
      </c>
      <c r="Q1331">
        <v>19910401</v>
      </c>
      <c r="R1331">
        <v>891018481</v>
      </c>
    </row>
    <row r="1332" spans="1:18">
      <c r="A1332" t="s">
        <v>1553</v>
      </c>
      <c r="B1332" t="s">
        <v>1645</v>
      </c>
      <c r="C1332">
        <v>201209</v>
      </c>
      <c r="D1332">
        <v>24</v>
      </c>
      <c r="E1332" t="s">
        <v>1646</v>
      </c>
      <c r="F1332">
        <v>0</v>
      </c>
      <c r="G1332">
        <v>0</v>
      </c>
      <c r="H1332">
        <v>0</v>
      </c>
      <c r="I1332">
        <v>43122010300</v>
      </c>
      <c r="J1332">
        <v>4</v>
      </c>
      <c r="K1332" t="s">
        <v>1556</v>
      </c>
      <c r="L1332">
        <v>2531</v>
      </c>
      <c r="M1332" t="s">
        <v>1557</v>
      </c>
      <c r="N1332" t="s">
        <v>1551</v>
      </c>
      <c r="O1332">
        <v>8879</v>
      </c>
      <c r="P1332" t="s">
        <v>1552</v>
      </c>
      <c r="Q1332">
        <v>19850101</v>
      </c>
      <c r="R1332">
        <v>891018481</v>
      </c>
    </row>
    <row r="1333" spans="1:18">
      <c r="A1333" t="s">
        <v>1553</v>
      </c>
      <c r="B1333" t="s">
        <v>1647</v>
      </c>
      <c r="C1333">
        <v>201209</v>
      </c>
      <c r="D1333">
        <v>24</v>
      </c>
      <c r="E1333" t="s">
        <v>1646</v>
      </c>
      <c r="F1333">
        <v>0</v>
      </c>
      <c r="G1333">
        <v>0</v>
      </c>
      <c r="H1333">
        <v>0</v>
      </c>
      <c r="I1333">
        <v>43122010900</v>
      </c>
      <c r="J1333">
        <v>4</v>
      </c>
      <c r="K1333" t="s">
        <v>1561</v>
      </c>
      <c r="L1333">
        <v>2531</v>
      </c>
      <c r="M1333" t="s">
        <v>1557</v>
      </c>
      <c r="N1333" t="s">
        <v>1551</v>
      </c>
      <c r="O1333">
        <v>7917</v>
      </c>
      <c r="P1333" t="s">
        <v>1552</v>
      </c>
      <c r="Q1333">
        <v>19850301</v>
      </c>
      <c r="R1333">
        <v>891018481</v>
      </c>
    </row>
    <row r="1334" spans="1:18">
      <c r="A1334" t="s">
        <v>1572</v>
      </c>
      <c r="B1334" t="s">
        <v>1648</v>
      </c>
      <c r="C1334">
        <v>201209</v>
      </c>
      <c r="D1334">
        <v>30</v>
      </c>
      <c r="E1334" t="s">
        <v>1646</v>
      </c>
      <c r="F1334">
        <v>0</v>
      </c>
      <c r="G1334">
        <v>0</v>
      </c>
      <c r="H1334">
        <v>0</v>
      </c>
      <c r="I1334">
        <v>43122002600</v>
      </c>
      <c r="J1334">
        <v>4</v>
      </c>
      <c r="K1334" t="s">
        <v>1561</v>
      </c>
      <c r="L1334">
        <v>3126</v>
      </c>
      <c r="M1334" t="s">
        <v>1550</v>
      </c>
      <c r="N1334" t="s">
        <v>1551</v>
      </c>
      <c r="O1334">
        <v>4699</v>
      </c>
      <c r="P1334" t="s">
        <v>1552</v>
      </c>
      <c r="Q1334">
        <v>19980430</v>
      </c>
      <c r="R1334">
        <v>891018481</v>
      </c>
    </row>
    <row r="1335" spans="1:18">
      <c r="A1335" t="s">
        <v>1572</v>
      </c>
      <c r="B1335" t="s">
        <v>1649</v>
      </c>
      <c r="C1335">
        <v>201209</v>
      </c>
      <c r="D1335">
        <v>0</v>
      </c>
      <c r="E1335" t="s">
        <v>1646</v>
      </c>
      <c r="F1335">
        <v>0</v>
      </c>
      <c r="G1335">
        <v>0</v>
      </c>
      <c r="H1335">
        <v>0</v>
      </c>
      <c r="I1335">
        <v>43122002700</v>
      </c>
      <c r="J1335">
        <v>4</v>
      </c>
      <c r="K1335" t="s">
        <v>1561</v>
      </c>
      <c r="L1335">
        <v>3126</v>
      </c>
      <c r="M1335" t="s">
        <v>1550</v>
      </c>
      <c r="N1335" t="s">
        <v>1551</v>
      </c>
      <c r="O1335">
        <v>0</v>
      </c>
      <c r="P1335" t="s">
        <v>1552</v>
      </c>
      <c r="Q1335">
        <v>19990630</v>
      </c>
      <c r="R1335">
        <v>891018481</v>
      </c>
    </row>
    <row r="1336" spans="1:18">
      <c r="A1336" t="s">
        <v>1572</v>
      </c>
      <c r="B1336" t="s">
        <v>1650</v>
      </c>
      <c r="C1336">
        <v>201209</v>
      </c>
      <c r="D1336">
        <v>0</v>
      </c>
      <c r="E1336" t="s">
        <v>1646</v>
      </c>
      <c r="F1336">
        <v>0</v>
      </c>
      <c r="G1336">
        <v>0</v>
      </c>
      <c r="H1336">
        <v>0</v>
      </c>
      <c r="I1336">
        <v>43122003300</v>
      </c>
      <c r="J1336">
        <v>4</v>
      </c>
      <c r="K1336" t="s">
        <v>1561</v>
      </c>
      <c r="L1336">
        <v>3126</v>
      </c>
      <c r="M1336" t="s">
        <v>1550</v>
      </c>
      <c r="N1336" t="s">
        <v>1551</v>
      </c>
      <c r="O1336">
        <v>0</v>
      </c>
      <c r="P1336" t="s">
        <v>1552</v>
      </c>
      <c r="Q1336">
        <v>19980430</v>
      </c>
      <c r="R1336">
        <v>891018481</v>
      </c>
    </row>
    <row r="1337" spans="1:18">
      <c r="A1337" t="s">
        <v>1572</v>
      </c>
      <c r="B1337" t="s">
        <v>1651</v>
      </c>
      <c r="C1337">
        <v>201209</v>
      </c>
      <c r="D1337">
        <v>30</v>
      </c>
      <c r="E1337" t="s">
        <v>1646</v>
      </c>
      <c r="F1337">
        <v>0</v>
      </c>
      <c r="G1337">
        <v>0</v>
      </c>
      <c r="H1337">
        <v>0</v>
      </c>
      <c r="I1337">
        <v>43122003500</v>
      </c>
      <c r="J1337">
        <v>4</v>
      </c>
      <c r="K1337" t="s">
        <v>1561</v>
      </c>
      <c r="L1337">
        <v>3126</v>
      </c>
      <c r="M1337" t="s">
        <v>1550</v>
      </c>
      <c r="N1337" t="s">
        <v>1551</v>
      </c>
      <c r="O1337">
        <v>3995</v>
      </c>
      <c r="P1337" t="s">
        <v>1552</v>
      </c>
      <c r="Q1337">
        <v>19980430</v>
      </c>
      <c r="R1337">
        <v>891018481</v>
      </c>
    </row>
    <row r="1338" spans="1:18">
      <c r="A1338" t="s">
        <v>1572</v>
      </c>
      <c r="B1338" t="s">
        <v>1652</v>
      </c>
      <c r="C1338">
        <v>201209</v>
      </c>
      <c r="D1338">
        <v>30</v>
      </c>
      <c r="E1338" t="s">
        <v>1646</v>
      </c>
      <c r="F1338">
        <v>0</v>
      </c>
      <c r="G1338">
        <v>0</v>
      </c>
      <c r="H1338">
        <v>0</v>
      </c>
      <c r="I1338">
        <v>43122004300</v>
      </c>
      <c r="J1338">
        <v>4</v>
      </c>
      <c r="K1338" t="s">
        <v>1561</v>
      </c>
      <c r="L1338">
        <v>3126</v>
      </c>
      <c r="M1338" t="s">
        <v>1550</v>
      </c>
      <c r="N1338" t="s">
        <v>1551</v>
      </c>
      <c r="O1338">
        <v>5149</v>
      </c>
      <c r="P1338" t="s">
        <v>1552</v>
      </c>
      <c r="Q1338">
        <v>19980324</v>
      </c>
      <c r="R1338">
        <v>891018481</v>
      </c>
    </row>
    <row r="1339" spans="1:18">
      <c r="A1339" t="s">
        <v>1572</v>
      </c>
      <c r="B1339" t="s">
        <v>1653</v>
      </c>
      <c r="C1339">
        <v>201209</v>
      </c>
      <c r="D1339">
        <v>30</v>
      </c>
      <c r="E1339" t="s">
        <v>1646</v>
      </c>
      <c r="F1339">
        <v>0</v>
      </c>
      <c r="G1339">
        <v>0</v>
      </c>
      <c r="H1339">
        <v>0</v>
      </c>
      <c r="I1339">
        <v>43122002901</v>
      </c>
      <c r="J1339">
        <v>4</v>
      </c>
      <c r="K1339" t="s">
        <v>1549</v>
      </c>
      <c r="L1339">
        <v>3126</v>
      </c>
      <c r="M1339" t="s">
        <v>1550</v>
      </c>
      <c r="N1339" t="s">
        <v>1551</v>
      </c>
      <c r="O1339">
        <v>5290</v>
      </c>
      <c r="P1339" t="s">
        <v>1552</v>
      </c>
      <c r="Q1339">
        <v>19980430</v>
      </c>
      <c r="R1339">
        <v>891018481</v>
      </c>
    </row>
    <row r="1340" spans="1:18">
      <c r="A1340" t="s">
        <v>1572</v>
      </c>
      <c r="B1340" t="s">
        <v>1654</v>
      </c>
      <c r="C1340">
        <v>201209</v>
      </c>
      <c r="D1340">
        <v>0</v>
      </c>
      <c r="E1340" t="s">
        <v>1646</v>
      </c>
      <c r="F1340">
        <v>0</v>
      </c>
      <c r="G1340">
        <v>0</v>
      </c>
      <c r="H1340">
        <v>0</v>
      </c>
      <c r="I1340">
        <v>43122006200</v>
      </c>
      <c r="J1340">
        <v>4</v>
      </c>
      <c r="K1340" t="s">
        <v>1561</v>
      </c>
      <c r="L1340">
        <v>3126</v>
      </c>
      <c r="M1340" t="s">
        <v>1550</v>
      </c>
      <c r="N1340" t="s">
        <v>1551</v>
      </c>
      <c r="O1340">
        <v>0</v>
      </c>
      <c r="P1340" t="s">
        <v>1552</v>
      </c>
      <c r="R1340">
        <v>891018481</v>
      </c>
    </row>
    <row r="1341" spans="1:18">
      <c r="A1341" t="s">
        <v>1572</v>
      </c>
      <c r="B1341" t="s">
        <v>1655</v>
      </c>
      <c r="C1341">
        <v>201209</v>
      </c>
      <c r="D1341">
        <v>30</v>
      </c>
      <c r="E1341" t="s">
        <v>1646</v>
      </c>
      <c r="F1341">
        <v>0</v>
      </c>
      <c r="G1341">
        <v>0</v>
      </c>
      <c r="H1341">
        <v>0</v>
      </c>
      <c r="I1341">
        <v>43122006400</v>
      </c>
      <c r="J1341">
        <v>4</v>
      </c>
      <c r="K1341" t="s">
        <v>1561</v>
      </c>
      <c r="L1341">
        <v>3126</v>
      </c>
      <c r="M1341" t="s">
        <v>1550</v>
      </c>
      <c r="N1341" t="s">
        <v>1551</v>
      </c>
      <c r="O1341">
        <v>11817</v>
      </c>
      <c r="P1341" t="s">
        <v>1552</v>
      </c>
      <c r="Q1341">
        <v>19980430</v>
      </c>
      <c r="R1341">
        <v>891018481</v>
      </c>
    </row>
    <row r="1342" spans="1:18">
      <c r="A1342" t="s">
        <v>1572</v>
      </c>
      <c r="B1342" t="s">
        <v>1656</v>
      </c>
      <c r="C1342">
        <v>201209</v>
      </c>
      <c r="D1342">
        <v>30</v>
      </c>
      <c r="E1342" t="s">
        <v>1646</v>
      </c>
      <c r="F1342">
        <v>0</v>
      </c>
      <c r="G1342">
        <v>0</v>
      </c>
      <c r="H1342">
        <v>0</v>
      </c>
      <c r="I1342">
        <v>43122006800</v>
      </c>
      <c r="J1342">
        <v>4</v>
      </c>
      <c r="K1342" t="s">
        <v>1561</v>
      </c>
      <c r="L1342">
        <v>3126</v>
      </c>
      <c r="M1342" t="s">
        <v>1550</v>
      </c>
      <c r="N1342" t="s">
        <v>1551</v>
      </c>
      <c r="O1342">
        <v>4755</v>
      </c>
      <c r="P1342" t="s">
        <v>1552</v>
      </c>
      <c r="Q1342">
        <v>20010430</v>
      </c>
      <c r="R1342">
        <v>891018481</v>
      </c>
    </row>
    <row r="1343" spans="1:18">
      <c r="A1343" t="s">
        <v>1572</v>
      </c>
      <c r="B1343" t="s">
        <v>1657</v>
      </c>
      <c r="C1343">
        <v>201209</v>
      </c>
      <c r="D1343">
        <v>30</v>
      </c>
      <c r="E1343" t="s">
        <v>1646</v>
      </c>
      <c r="F1343">
        <v>0</v>
      </c>
      <c r="G1343">
        <v>0</v>
      </c>
      <c r="H1343">
        <v>0</v>
      </c>
      <c r="I1343">
        <v>43122006700</v>
      </c>
      <c r="J1343">
        <v>4</v>
      </c>
      <c r="K1343" t="s">
        <v>1561</v>
      </c>
      <c r="L1343">
        <v>3126</v>
      </c>
      <c r="M1343" t="s">
        <v>1550</v>
      </c>
      <c r="N1343" t="s">
        <v>1551</v>
      </c>
      <c r="O1343">
        <v>11761</v>
      </c>
      <c r="P1343" t="s">
        <v>1552</v>
      </c>
      <c r="Q1343">
        <v>19980430</v>
      </c>
      <c r="R1343">
        <v>891018481</v>
      </c>
    </row>
    <row r="1344" spans="1:18">
      <c r="A1344" t="s">
        <v>1572</v>
      </c>
      <c r="B1344" t="s">
        <v>1658</v>
      </c>
      <c r="C1344">
        <v>201209</v>
      </c>
      <c r="D1344">
        <v>30</v>
      </c>
      <c r="E1344" t="s">
        <v>1646</v>
      </c>
      <c r="F1344">
        <v>0</v>
      </c>
      <c r="G1344">
        <v>0</v>
      </c>
      <c r="H1344">
        <v>0</v>
      </c>
      <c r="I1344">
        <v>43122009900</v>
      </c>
      <c r="J1344">
        <v>4</v>
      </c>
      <c r="K1344" t="s">
        <v>1561</v>
      </c>
      <c r="L1344">
        <v>3126</v>
      </c>
      <c r="M1344" t="s">
        <v>1550</v>
      </c>
      <c r="N1344" t="s">
        <v>1551</v>
      </c>
      <c r="O1344">
        <v>40264</v>
      </c>
      <c r="P1344" t="s">
        <v>1552</v>
      </c>
      <c r="Q1344">
        <v>19980430</v>
      </c>
      <c r="R1344">
        <v>891018481</v>
      </c>
    </row>
    <row r="1345" spans="1:18">
      <c r="A1345" t="s">
        <v>1572</v>
      </c>
      <c r="B1345" t="s">
        <v>1659</v>
      </c>
      <c r="C1345">
        <v>201209</v>
      </c>
      <c r="D1345">
        <v>26</v>
      </c>
      <c r="E1345" t="s">
        <v>1646</v>
      </c>
      <c r="F1345">
        <v>0</v>
      </c>
      <c r="G1345">
        <v>0</v>
      </c>
      <c r="H1345">
        <v>0</v>
      </c>
      <c r="I1345">
        <v>43122009400</v>
      </c>
      <c r="J1345">
        <v>4</v>
      </c>
      <c r="K1345" t="s">
        <v>1561</v>
      </c>
      <c r="L1345">
        <v>3126</v>
      </c>
      <c r="M1345" t="s">
        <v>1550</v>
      </c>
      <c r="N1345" t="s">
        <v>1551</v>
      </c>
      <c r="O1345">
        <v>1487</v>
      </c>
      <c r="P1345" t="s">
        <v>1552</v>
      </c>
      <c r="Q1345">
        <v>19980430</v>
      </c>
      <c r="R1345">
        <v>891018481</v>
      </c>
    </row>
    <row r="1346" spans="1:18">
      <c r="A1346" t="s">
        <v>1572</v>
      </c>
      <c r="B1346" t="s">
        <v>1660</v>
      </c>
      <c r="C1346">
        <v>201209</v>
      </c>
      <c r="D1346">
        <v>28</v>
      </c>
      <c r="E1346" t="s">
        <v>1646</v>
      </c>
      <c r="F1346">
        <v>0</v>
      </c>
      <c r="G1346">
        <v>0</v>
      </c>
      <c r="H1346">
        <v>0</v>
      </c>
      <c r="I1346">
        <v>43122013300</v>
      </c>
      <c r="J1346">
        <v>4</v>
      </c>
      <c r="K1346" t="s">
        <v>1561</v>
      </c>
      <c r="L1346">
        <v>3126</v>
      </c>
      <c r="M1346" t="s">
        <v>1550</v>
      </c>
      <c r="N1346" t="s">
        <v>1551</v>
      </c>
      <c r="O1346">
        <v>36923</v>
      </c>
      <c r="P1346" t="s">
        <v>1552</v>
      </c>
      <c r="Q1346">
        <v>19980430</v>
      </c>
      <c r="R1346">
        <v>891018481</v>
      </c>
    </row>
    <row r="1347" spans="1:18">
      <c r="A1347" t="s">
        <v>1546</v>
      </c>
      <c r="B1347" t="s">
        <v>1661</v>
      </c>
      <c r="C1347">
        <v>201209</v>
      </c>
      <c r="D1347">
        <v>0</v>
      </c>
      <c r="E1347" t="s">
        <v>1646</v>
      </c>
      <c r="F1347">
        <v>0</v>
      </c>
      <c r="G1347">
        <v>0</v>
      </c>
      <c r="H1347">
        <v>0</v>
      </c>
      <c r="I1347">
        <v>43122003000</v>
      </c>
      <c r="J1347">
        <v>4</v>
      </c>
      <c r="K1347" t="s">
        <v>1561</v>
      </c>
      <c r="L1347">
        <v>3126</v>
      </c>
      <c r="M1347" t="s">
        <v>1550</v>
      </c>
      <c r="N1347" t="s">
        <v>1551</v>
      </c>
      <c r="O1347">
        <v>0</v>
      </c>
      <c r="P1347" t="s">
        <v>1662</v>
      </c>
      <c r="Q1347">
        <v>19880501</v>
      </c>
      <c r="R1347">
        <v>891018481</v>
      </c>
    </row>
    <row r="1348" spans="1:18">
      <c r="A1348" t="s">
        <v>1546</v>
      </c>
      <c r="B1348" t="s">
        <v>1663</v>
      </c>
      <c r="C1348">
        <v>201209</v>
      </c>
      <c r="D1348">
        <v>30</v>
      </c>
      <c r="E1348" t="s">
        <v>1646</v>
      </c>
      <c r="F1348">
        <v>0</v>
      </c>
      <c r="G1348">
        <v>0</v>
      </c>
      <c r="H1348">
        <v>0</v>
      </c>
      <c r="I1348">
        <v>43122003800</v>
      </c>
      <c r="J1348">
        <v>4</v>
      </c>
      <c r="K1348" t="s">
        <v>1549</v>
      </c>
      <c r="L1348">
        <v>3126</v>
      </c>
      <c r="M1348" t="s">
        <v>1550</v>
      </c>
      <c r="N1348" t="s">
        <v>1551</v>
      </c>
      <c r="O1348">
        <v>13900</v>
      </c>
      <c r="P1348" t="s">
        <v>1552</v>
      </c>
      <c r="Q1348">
        <v>19980430</v>
      </c>
      <c r="R1348">
        <v>891018481</v>
      </c>
    </row>
    <row r="1349" spans="1:18">
      <c r="A1349" t="s">
        <v>1546</v>
      </c>
      <c r="B1349" t="s">
        <v>1664</v>
      </c>
      <c r="C1349">
        <v>201209</v>
      </c>
      <c r="D1349">
        <v>30</v>
      </c>
      <c r="E1349" t="s">
        <v>1646</v>
      </c>
      <c r="F1349">
        <v>0</v>
      </c>
      <c r="G1349">
        <v>0</v>
      </c>
      <c r="H1349">
        <v>0</v>
      </c>
      <c r="I1349">
        <v>43122004200</v>
      </c>
      <c r="J1349">
        <v>4</v>
      </c>
      <c r="K1349" t="s">
        <v>1561</v>
      </c>
      <c r="L1349">
        <v>3126</v>
      </c>
      <c r="M1349" t="s">
        <v>1550</v>
      </c>
      <c r="N1349" t="s">
        <v>1551</v>
      </c>
      <c r="O1349">
        <v>13449</v>
      </c>
      <c r="P1349" t="s">
        <v>1552</v>
      </c>
      <c r="Q1349">
        <v>19980430</v>
      </c>
      <c r="R1349">
        <v>891018481</v>
      </c>
    </row>
    <row r="1350" spans="1:18">
      <c r="A1350" t="s">
        <v>1546</v>
      </c>
      <c r="B1350" t="s">
        <v>1665</v>
      </c>
      <c r="C1350">
        <v>201209</v>
      </c>
      <c r="D1350">
        <v>30</v>
      </c>
      <c r="E1350" t="s">
        <v>1646</v>
      </c>
      <c r="F1350">
        <v>0</v>
      </c>
      <c r="G1350">
        <v>0</v>
      </c>
      <c r="H1350">
        <v>0</v>
      </c>
      <c r="I1350">
        <v>43122005100</v>
      </c>
      <c r="J1350">
        <v>4</v>
      </c>
      <c r="K1350" t="s">
        <v>1561</v>
      </c>
      <c r="L1350">
        <v>3126</v>
      </c>
      <c r="M1350" t="s">
        <v>1550</v>
      </c>
      <c r="N1350" t="s">
        <v>1551</v>
      </c>
      <c r="O1350">
        <v>16460</v>
      </c>
      <c r="P1350" t="s">
        <v>1552</v>
      </c>
      <c r="Q1350">
        <v>19980430</v>
      </c>
      <c r="R1350">
        <v>891018481</v>
      </c>
    </row>
    <row r="1351" spans="1:18">
      <c r="A1351" t="s">
        <v>1546</v>
      </c>
      <c r="B1351" t="s">
        <v>1666</v>
      </c>
      <c r="C1351">
        <v>201209</v>
      </c>
      <c r="D1351">
        <v>30</v>
      </c>
      <c r="E1351" t="s">
        <v>1646</v>
      </c>
      <c r="F1351">
        <v>0</v>
      </c>
      <c r="G1351">
        <v>0</v>
      </c>
      <c r="H1351">
        <v>0</v>
      </c>
      <c r="I1351">
        <v>43122006300</v>
      </c>
      <c r="J1351">
        <v>4</v>
      </c>
      <c r="K1351" t="s">
        <v>1549</v>
      </c>
      <c r="L1351">
        <v>3126</v>
      </c>
      <c r="M1351" t="s">
        <v>1550</v>
      </c>
      <c r="N1351" t="s">
        <v>1551</v>
      </c>
      <c r="O1351">
        <v>7963</v>
      </c>
      <c r="P1351" t="s">
        <v>1574</v>
      </c>
      <c r="Q1351">
        <v>19980430</v>
      </c>
      <c r="R1351">
        <v>891018481</v>
      </c>
    </row>
    <row r="1352" spans="1:18">
      <c r="A1352" t="s">
        <v>1546</v>
      </c>
      <c r="B1352" t="s">
        <v>1667</v>
      </c>
      <c r="C1352">
        <v>201209</v>
      </c>
      <c r="D1352">
        <v>26</v>
      </c>
      <c r="E1352" t="s">
        <v>1646</v>
      </c>
      <c r="F1352">
        <v>0</v>
      </c>
      <c r="G1352">
        <v>0</v>
      </c>
      <c r="H1352">
        <v>0</v>
      </c>
      <c r="I1352">
        <v>43122007000</v>
      </c>
      <c r="J1352">
        <v>4</v>
      </c>
      <c r="K1352" t="s">
        <v>1561</v>
      </c>
      <c r="L1352">
        <v>3126</v>
      </c>
      <c r="M1352" t="s">
        <v>1550</v>
      </c>
      <c r="N1352" t="s">
        <v>1551</v>
      </c>
      <c r="O1352">
        <v>13607</v>
      </c>
      <c r="P1352" t="s">
        <v>1574</v>
      </c>
      <c r="Q1352">
        <v>19980430</v>
      </c>
      <c r="R1352">
        <v>891018481</v>
      </c>
    </row>
    <row r="1353" spans="1:18">
      <c r="A1353" t="s">
        <v>1546</v>
      </c>
      <c r="B1353" t="s">
        <v>1668</v>
      </c>
      <c r="C1353">
        <v>201209</v>
      </c>
      <c r="D1353">
        <v>30</v>
      </c>
      <c r="E1353" t="s">
        <v>1646</v>
      </c>
      <c r="F1353">
        <v>0</v>
      </c>
      <c r="G1353">
        <v>0</v>
      </c>
      <c r="H1353">
        <v>0</v>
      </c>
      <c r="I1353">
        <v>43122006100</v>
      </c>
      <c r="J1353">
        <v>4</v>
      </c>
      <c r="K1353" t="s">
        <v>1549</v>
      </c>
      <c r="L1353">
        <v>3126</v>
      </c>
      <c r="M1353" t="s">
        <v>1550</v>
      </c>
      <c r="N1353" t="s">
        <v>1551</v>
      </c>
      <c r="O1353">
        <v>9201</v>
      </c>
      <c r="P1353" t="s">
        <v>1574</v>
      </c>
      <c r="Q1353">
        <v>19980430</v>
      </c>
      <c r="R1353">
        <v>891018481</v>
      </c>
    </row>
    <row r="1354" spans="1:18">
      <c r="A1354" t="s">
        <v>1546</v>
      </c>
      <c r="B1354" t="s">
        <v>1669</v>
      </c>
      <c r="C1354">
        <v>201209</v>
      </c>
      <c r="D1354">
        <v>0</v>
      </c>
      <c r="E1354" t="s">
        <v>1646</v>
      </c>
      <c r="F1354">
        <v>0</v>
      </c>
      <c r="G1354">
        <v>0</v>
      </c>
      <c r="H1354">
        <v>0</v>
      </c>
      <c r="I1354">
        <v>43122008900</v>
      </c>
      <c r="J1354">
        <v>4</v>
      </c>
      <c r="K1354" t="s">
        <v>1561</v>
      </c>
      <c r="L1354">
        <v>3126</v>
      </c>
      <c r="M1354" t="s">
        <v>1550</v>
      </c>
      <c r="N1354" t="s">
        <v>1551</v>
      </c>
      <c r="O1354">
        <v>0</v>
      </c>
      <c r="P1354" t="s">
        <v>1552</v>
      </c>
      <c r="R1354">
        <v>891018481</v>
      </c>
    </row>
    <row r="1355" spans="1:18">
      <c r="A1355" t="s">
        <v>1546</v>
      </c>
      <c r="B1355" t="s">
        <v>1670</v>
      </c>
      <c r="C1355">
        <v>201209</v>
      </c>
      <c r="D1355">
        <v>30</v>
      </c>
      <c r="E1355" t="s">
        <v>1646</v>
      </c>
      <c r="F1355">
        <v>0</v>
      </c>
      <c r="G1355">
        <v>0</v>
      </c>
      <c r="H1355">
        <v>0</v>
      </c>
      <c r="I1355">
        <v>43122008002</v>
      </c>
      <c r="J1355">
        <v>4</v>
      </c>
      <c r="K1355" t="s">
        <v>1561</v>
      </c>
      <c r="L1355">
        <v>3126</v>
      </c>
      <c r="M1355" t="s">
        <v>1550</v>
      </c>
      <c r="N1355" t="s">
        <v>1551</v>
      </c>
      <c r="O1355">
        <v>19077</v>
      </c>
      <c r="P1355" t="s">
        <v>1552</v>
      </c>
      <c r="Q1355">
        <v>19980430</v>
      </c>
      <c r="R1355">
        <v>891018481</v>
      </c>
    </row>
    <row r="1356" spans="1:18">
      <c r="A1356" t="s">
        <v>1546</v>
      </c>
      <c r="B1356" t="s">
        <v>1671</v>
      </c>
      <c r="C1356">
        <v>201209</v>
      </c>
      <c r="D1356">
        <v>30</v>
      </c>
      <c r="E1356" t="s">
        <v>1646</v>
      </c>
      <c r="F1356">
        <v>0</v>
      </c>
      <c r="G1356">
        <v>0</v>
      </c>
      <c r="H1356">
        <v>0</v>
      </c>
      <c r="I1356">
        <v>43122010600</v>
      </c>
      <c r="J1356">
        <v>4</v>
      </c>
      <c r="K1356" t="s">
        <v>1549</v>
      </c>
      <c r="L1356">
        <v>3126</v>
      </c>
      <c r="M1356" t="s">
        <v>1550</v>
      </c>
      <c r="N1356" t="s">
        <v>1551</v>
      </c>
      <c r="O1356">
        <v>21271</v>
      </c>
      <c r="P1356" t="s">
        <v>1552</v>
      </c>
      <c r="Q1356">
        <v>19980430</v>
      </c>
      <c r="R1356">
        <v>891018481</v>
      </c>
    </row>
    <row r="1357" spans="1:18">
      <c r="A1357" t="s">
        <v>1546</v>
      </c>
      <c r="B1357" t="s">
        <v>1672</v>
      </c>
      <c r="C1357">
        <v>201209</v>
      </c>
      <c r="D1357">
        <v>19</v>
      </c>
      <c r="E1357" t="s">
        <v>1646</v>
      </c>
      <c r="F1357">
        <v>0</v>
      </c>
      <c r="G1357">
        <v>0</v>
      </c>
      <c r="H1357">
        <v>0</v>
      </c>
      <c r="I1357">
        <v>43122010800</v>
      </c>
      <c r="J1357">
        <v>4</v>
      </c>
      <c r="K1357" t="s">
        <v>1549</v>
      </c>
      <c r="L1357">
        <v>3126</v>
      </c>
      <c r="M1357" t="s">
        <v>1550</v>
      </c>
      <c r="N1357" t="s">
        <v>1551</v>
      </c>
      <c r="O1357">
        <v>13294</v>
      </c>
      <c r="P1357" t="s">
        <v>1552</v>
      </c>
      <c r="Q1357">
        <v>19980430</v>
      </c>
      <c r="R1357">
        <v>891018481</v>
      </c>
    </row>
    <row r="1358" spans="1:18">
      <c r="A1358" t="s">
        <v>1546</v>
      </c>
      <c r="B1358" t="s">
        <v>1673</v>
      </c>
      <c r="C1358">
        <v>201209</v>
      </c>
      <c r="D1358">
        <v>30</v>
      </c>
      <c r="E1358" t="s">
        <v>1646</v>
      </c>
      <c r="F1358">
        <v>0</v>
      </c>
      <c r="G1358">
        <v>0</v>
      </c>
      <c r="H1358">
        <v>0</v>
      </c>
      <c r="I1358">
        <v>43122011100</v>
      </c>
      <c r="J1358">
        <v>4</v>
      </c>
      <c r="K1358" t="s">
        <v>1549</v>
      </c>
      <c r="L1358">
        <v>3126</v>
      </c>
      <c r="M1358" t="s">
        <v>1550</v>
      </c>
      <c r="N1358" t="s">
        <v>1551</v>
      </c>
      <c r="O1358">
        <v>44146</v>
      </c>
      <c r="P1358" t="s">
        <v>1552</v>
      </c>
      <c r="Q1358">
        <v>19980430</v>
      </c>
      <c r="R1358">
        <v>891018481</v>
      </c>
    </row>
    <row r="1359" spans="1:18">
      <c r="A1359" t="s">
        <v>1546</v>
      </c>
      <c r="B1359" t="s">
        <v>1674</v>
      </c>
      <c r="C1359">
        <v>201209</v>
      </c>
      <c r="D1359">
        <v>19</v>
      </c>
      <c r="E1359" t="s">
        <v>1646</v>
      </c>
      <c r="F1359">
        <v>0</v>
      </c>
      <c r="G1359">
        <v>0</v>
      </c>
      <c r="H1359">
        <v>0</v>
      </c>
      <c r="I1359">
        <v>43122012000</v>
      </c>
      <c r="J1359">
        <v>4</v>
      </c>
      <c r="K1359" t="s">
        <v>1549</v>
      </c>
      <c r="L1359">
        <v>3126</v>
      </c>
      <c r="M1359" t="s">
        <v>1550</v>
      </c>
      <c r="N1359" t="s">
        <v>1551</v>
      </c>
      <c r="O1359">
        <v>10763</v>
      </c>
      <c r="P1359" t="s">
        <v>1552</v>
      </c>
      <c r="Q1359">
        <v>19870401</v>
      </c>
      <c r="R1359">
        <v>891018481</v>
      </c>
    </row>
    <row r="1360" spans="1:18">
      <c r="A1360" t="s">
        <v>1546</v>
      </c>
      <c r="B1360" t="s">
        <v>1675</v>
      </c>
      <c r="C1360">
        <v>201209</v>
      </c>
      <c r="D1360">
        <v>30</v>
      </c>
      <c r="E1360" t="s">
        <v>1646</v>
      </c>
      <c r="F1360">
        <v>0</v>
      </c>
      <c r="G1360">
        <v>0</v>
      </c>
      <c r="H1360">
        <v>0</v>
      </c>
      <c r="I1360">
        <v>43122012600</v>
      </c>
      <c r="J1360">
        <v>4</v>
      </c>
      <c r="K1360" t="s">
        <v>1549</v>
      </c>
      <c r="L1360">
        <v>3126</v>
      </c>
      <c r="M1360" t="s">
        <v>1550</v>
      </c>
      <c r="N1360" t="s">
        <v>1551</v>
      </c>
      <c r="O1360">
        <v>22256</v>
      </c>
      <c r="P1360" t="s">
        <v>1552</v>
      </c>
      <c r="Q1360">
        <v>19980430</v>
      </c>
      <c r="R1360">
        <v>891018481</v>
      </c>
    </row>
    <row r="1361" spans="1:18">
      <c r="A1361" t="s">
        <v>1546</v>
      </c>
      <c r="B1361" t="s">
        <v>1676</v>
      </c>
      <c r="C1361">
        <v>201209</v>
      </c>
      <c r="D1361">
        <v>30</v>
      </c>
      <c r="E1361" t="s">
        <v>1646</v>
      </c>
      <c r="F1361">
        <v>0</v>
      </c>
      <c r="G1361">
        <v>0</v>
      </c>
      <c r="H1361">
        <v>0</v>
      </c>
      <c r="I1361">
        <v>43122011900</v>
      </c>
      <c r="J1361">
        <v>4</v>
      </c>
      <c r="K1361" t="s">
        <v>1549</v>
      </c>
      <c r="L1361">
        <v>3126</v>
      </c>
      <c r="M1361" t="s">
        <v>1550</v>
      </c>
      <c r="N1361" t="s">
        <v>1551</v>
      </c>
      <c r="O1361">
        <v>11058</v>
      </c>
      <c r="P1361" t="s">
        <v>1552</v>
      </c>
      <c r="Q1361">
        <v>19980430</v>
      </c>
      <c r="R1361">
        <v>891018481</v>
      </c>
    </row>
    <row r="1362" spans="1:18">
      <c r="A1362" t="s">
        <v>1546</v>
      </c>
      <c r="B1362" t="s">
        <v>1677</v>
      </c>
      <c r="C1362">
        <v>201209</v>
      </c>
      <c r="D1362">
        <v>30</v>
      </c>
      <c r="E1362" t="s">
        <v>1646</v>
      </c>
      <c r="F1362">
        <v>0</v>
      </c>
      <c r="G1362">
        <v>0</v>
      </c>
      <c r="H1362">
        <v>0</v>
      </c>
      <c r="I1362">
        <v>43122013500</v>
      </c>
      <c r="J1362">
        <v>4</v>
      </c>
      <c r="K1362" t="s">
        <v>1549</v>
      </c>
      <c r="L1362">
        <v>3126</v>
      </c>
      <c r="M1362" t="s">
        <v>1550</v>
      </c>
      <c r="N1362" t="s">
        <v>1551</v>
      </c>
      <c r="O1362">
        <v>32639</v>
      </c>
      <c r="P1362" t="s">
        <v>1552</v>
      </c>
      <c r="Q1362">
        <v>19980430</v>
      </c>
      <c r="R1362">
        <v>891018481</v>
      </c>
    </row>
    <row r="1363" spans="1:18">
      <c r="A1363" t="s">
        <v>1546</v>
      </c>
      <c r="B1363" t="s">
        <v>1678</v>
      </c>
      <c r="C1363">
        <v>201209</v>
      </c>
      <c r="D1363">
        <v>30</v>
      </c>
      <c r="E1363" t="s">
        <v>1646</v>
      </c>
      <c r="F1363">
        <v>0</v>
      </c>
      <c r="G1363">
        <v>0</v>
      </c>
      <c r="H1363">
        <v>0</v>
      </c>
      <c r="I1363">
        <v>43122012701</v>
      </c>
      <c r="J1363">
        <v>4</v>
      </c>
      <c r="K1363" t="s">
        <v>1549</v>
      </c>
      <c r="L1363">
        <v>3126</v>
      </c>
      <c r="M1363" t="s">
        <v>1550</v>
      </c>
      <c r="N1363" t="s">
        <v>1551</v>
      </c>
      <c r="O1363">
        <v>18852</v>
      </c>
      <c r="P1363" t="s">
        <v>1552</v>
      </c>
      <c r="Q1363">
        <v>19980430</v>
      </c>
      <c r="R1363">
        <v>891018481</v>
      </c>
    </row>
    <row r="1364" spans="1:18">
      <c r="A1364" t="s">
        <v>1546</v>
      </c>
      <c r="B1364" t="s">
        <v>1679</v>
      </c>
      <c r="C1364">
        <v>201209</v>
      </c>
      <c r="D1364">
        <v>30</v>
      </c>
      <c r="E1364" t="s">
        <v>1646</v>
      </c>
      <c r="F1364">
        <v>0</v>
      </c>
      <c r="G1364">
        <v>0</v>
      </c>
      <c r="H1364">
        <v>0</v>
      </c>
      <c r="I1364">
        <v>43122014100</v>
      </c>
      <c r="J1364">
        <v>4</v>
      </c>
      <c r="K1364" t="s">
        <v>1549</v>
      </c>
      <c r="L1364">
        <v>3126</v>
      </c>
      <c r="M1364" t="s">
        <v>1550</v>
      </c>
      <c r="N1364" t="s">
        <v>1551</v>
      </c>
      <c r="O1364">
        <v>44371</v>
      </c>
      <c r="P1364" t="s">
        <v>1552</v>
      </c>
      <c r="Q1364">
        <v>19980430</v>
      </c>
      <c r="R1364">
        <v>891018481</v>
      </c>
    </row>
    <row r="1365" spans="1:18">
      <c r="A1365" t="s">
        <v>1546</v>
      </c>
      <c r="B1365" t="s">
        <v>1680</v>
      </c>
      <c r="C1365">
        <v>201209</v>
      </c>
      <c r="D1365">
        <v>30</v>
      </c>
      <c r="E1365" t="s">
        <v>1646</v>
      </c>
      <c r="F1365">
        <v>0</v>
      </c>
      <c r="G1365">
        <v>0</v>
      </c>
      <c r="H1365">
        <v>0</v>
      </c>
      <c r="I1365">
        <v>43122012900</v>
      </c>
      <c r="J1365">
        <v>4</v>
      </c>
      <c r="K1365" t="s">
        <v>1549</v>
      </c>
      <c r="L1365">
        <v>3126</v>
      </c>
      <c r="M1365" t="s">
        <v>1550</v>
      </c>
      <c r="N1365" t="s">
        <v>1551</v>
      </c>
      <c r="O1365">
        <v>50815</v>
      </c>
      <c r="P1365" t="s">
        <v>1552</v>
      </c>
      <c r="Q1365">
        <v>19980430</v>
      </c>
      <c r="R1365">
        <v>891018481</v>
      </c>
    </row>
    <row r="1366" spans="1:18">
      <c r="A1366" t="s">
        <v>1546</v>
      </c>
      <c r="B1366" t="s">
        <v>1681</v>
      </c>
      <c r="C1366">
        <v>201209</v>
      </c>
      <c r="D1366">
        <v>30</v>
      </c>
      <c r="E1366" t="s">
        <v>1646</v>
      </c>
      <c r="F1366">
        <v>0</v>
      </c>
      <c r="G1366">
        <v>0</v>
      </c>
      <c r="H1366">
        <v>0</v>
      </c>
      <c r="I1366">
        <v>43122013400</v>
      </c>
      <c r="J1366">
        <v>4</v>
      </c>
      <c r="K1366" t="s">
        <v>1549</v>
      </c>
      <c r="L1366">
        <v>3126</v>
      </c>
      <c r="M1366" t="s">
        <v>1550</v>
      </c>
      <c r="N1366" t="s">
        <v>1551</v>
      </c>
      <c r="O1366">
        <v>23185</v>
      </c>
      <c r="P1366" t="s">
        <v>1552</v>
      </c>
      <c r="Q1366">
        <v>19980430</v>
      </c>
      <c r="R1366">
        <v>891018481</v>
      </c>
    </row>
    <row r="1367" spans="1:18">
      <c r="A1367" t="s">
        <v>1546</v>
      </c>
      <c r="B1367" t="s">
        <v>1682</v>
      </c>
      <c r="C1367">
        <v>201209</v>
      </c>
      <c r="D1367">
        <v>30</v>
      </c>
      <c r="E1367" t="s">
        <v>1646</v>
      </c>
      <c r="F1367">
        <v>0</v>
      </c>
      <c r="G1367">
        <v>0</v>
      </c>
      <c r="H1367">
        <v>0</v>
      </c>
      <c r="I1367">
        <v>43122015000</v>
      </c>
      <c r="J1367">
        <v>4</v>
      </c>
      <c r="K1367" t="s">
        <v>1549</v>
      </c>
      <c r="L1367">
        <v>3126</v>
      </c>
      <c r="M1367" t="s">
        <v>1550</v>
      </c>
      <c r="N1367" t="s">
        <v>1551</v>
      </c>
      <c r="O1367">
        <v>6950</v>
      </c>
      <c r="P1367" t="s">
        <v>1552</v>
      </c>
      <c r="Q1367">
        <v>19980430</v>
      </c>
      <c r="R1367">
        <v>891018481</v>
      </c>
    </row>
    <row r="1368" spans="1:18">
      <c r="A1368" t="s">
        <v>1546</v>
      </c>
      <c r="B1368" t="s">
        <v>1683</v>
      </c>
      <c r="C1368">
        <v>201209</v>
      </c>
      <c r="D1368">
        <v>30</v>
      </c>
      <c r="E1368" t="s">
        <v>1646</v>
      </c>
      <c r="F1368">
        <v>0</v>
      </c>
      <c r="G1368">
        <v>0</v>
      </c>
      <c r="H1368">
        <v>0</v>
      </c>
      <c r="I1368">
        <v>43122015300</v>
      </c>
      <c r="J1368">
        <v>4</v>
      </c>
      <c r="K1368" t="s">
        <v>1549</v>
      </c>
      <c r="L1368">
        <v>3126</v>
      </c>
      <c r="M1368" t="s">
        <v>1550</v>
      </c>
      <c r="N1368" t="s">
        <v>1551</v>
      </c>
      <c r="O1368">
        <v>46285</v>
      </c>
      <c r="P1368" t="s">
        <v>1552</v>
      </c>
      <c r="Q1368">
        <v>19980430</v>
      </c>
      <c r="R1368">
        <v>891018481</v>
      </c>
    </row>
    <row r="1369" spans="1:18">
      <c r="A1369" t="s">
        <v>1546</v>
      </c>
      <c r="B1369" t="s">
        <v>1684</v>
      </c>
      <c r="C1369">
        <v>201209</v>
      </c>
      <c r="D1369">
        <v>30</v>
      </c>
      <c r="E1369" t="s">
        <v>1646</v>
      </c>
      <c r="F1369">
        <v>0</v>
      </c>
      <c r="G1369">
        <v>0</v>
      </c>
      <c r="H1369">
        <v>0</v>
      </c>
      <c r="I1369">
        <v>43122013900</v>
      </c>
      <c r="J1369">
        <v>4</v>
      </c>
      <c r="K1369" t="s">
        <v>1549</v>
      </c>
      <c r="L1369">
        <v>3126</v>
      </c>
      <c r="M1369" t="s">
        <v>1550</v>
      </c>
      <c r="N1369" t="s">
        <v>1551</v>
      </c>
      <c r="O1369">
        <v>31567</v>
      </c>
      <c r="P1369" t="s">
        <v>1552</v>
      </c>
      <c r="Q1369">
        <v>19980430</v>
      </c>
      <c r="R1369">
        <v>891018481</v>
      </c>
    </row>
    <row r="1370" spans="1:18">
      <c r="A1370" t="s">
        <v>1546</v>
      </c>
      <c r="B1370" t="s">
        <v>1685</v>
      </c>
      <c r="C1370">
        <v>201209</v>
      </c>
      <c r="D1370">
        <v>0</v>
      </c>
      <c r="E1370" t="s">
        <v>1646</v>
      </c>
      <c r="F1370">
        <v>0</v>
      </c>
      <c r="G1370">
        <v>0</v>
      </c>
      <c r="H1370">
        <v>0</v>
      </c>
      <c r="I1370">
        <v>43122014700</v>
      </c>
      <c r="J1370">
        <v>4</v>
      </c>
      <c r="K1370" t="s">
        <v>1549</v>
      </c>
      <c r="L1370">
        <v>3126</v>
      </c>
      <c r="M1370" t="s">
        <v>1550</v>
      </c>
      <c r="N1370" t="s">
        <v>1551</v>
      </c>
      <c r="O1370">
        <v>0</v>
      </c>
      <c r="P1370" t="s">
        <v>1552</v>
      </c>
      <c r="Q1370">
        <v>19921001</v>
      </c>
      <c r="R1370">
        <v>891018481</v>
      </c>
    </row>
    <row r="1371" spans="1:18">
      <c r="A1371" t="s">
        <v>1546</v>
      </c>
      <c r="B1371" t="s">
        <v>1686</v>
      </c>
      <c r="C1371">
        <v>201209</v>
      </c>
      <c r="D1371">
        <v>0</v>
      </c>
      <c r="E1371" t="s">
        <v>1646</v>
      </c>
      <c r="F1371">
        <v>0</v>
      </c>
      <c r="G1371">
        <v>0</v>
      </c>
      <c r="H1371">
        <v>0</v>
      </c>
      <c r="I1371">
        <v>43122014800</v>
      </c>
      <c r="J1371">
        <v>4</v>
      </c>
      <c r="K1371" t="s">
        <v>1549</v>
      </c>
      <c r="L1371">
        <v>3126</v>
      </c>
      <c r="M1371" t="s">
        <v>1550</v>
      </c>
      <c r="N1371" t="s">
        <v>1551</v>
      </c>
      <c r="O1371">
        <v>0</v>
      </c>
      <c r="P1371" t="s">
        <v>1552</v>
      </c>
      <c r="Q1371">
        <v>19910401</v>
      </c>
      <c r="R1371">
        <v>891018481</v>
      </c>
    </row>
    <row r="1372" spans="1:18">
      <c r="A1372" t="s">
        <v>1553</v>
      </c>
      <c r="B1372" t="s">
        <v>1645</v>
      </c>
      <c r="C1372">
        <v>201210</v>
      </c>
      <c r="D1372">
        <v>30</v>
      </c>
      <c r="E1372" t="s">
        <v>1646</v>
      </c>
      <c r="F1372">
        <v>0</v>
      </c>
      <c r="G1372">
        <v>0</v>
      </c>
      <c r="H1372">
        <v>0</v>
      </c>
      <c r="I1372">
        <v>43122010300</v>
      </c>
      <c r="J1372">
        <v>4</v>
      </c>
      <c r="K1372" t="s">
        <v>1556</v>
      </c>
      <c r="L1372">
        <v>2531</v>
      </c>
      <c r="M1372" t="s">
        <v>1557</v>
      </c>
      <c r="N1372" t="s">
        <v>1551</v>
      </c>
      <c r="O1372">
        <v>12356</v>
      </c>
      <c r="P1372" t="s">
        <v>1552</v>
      </c>
      <c r="Q1372">
        <v>19850101</v>
      </c>
      <c r="R1372">
        <v>891018481</v>
      </c>
    </row>
    <row r="1373" spans="1:18">
      <c r="A1373" t="s">
        <v>1553</v>
      </c>
      <c r="B1373" t="s">
        <v>1647</v>
      </c>
      <c r="C1373">
        <v>201210</v>
      </c>
      <c r="D1373">
        <v>30</v>
      </c>
      <c r="E1373" t="s">
        <v>1646</v>
      </c>
      <c r="F1373">
        <v>0</v>
      </c>
      <c r="G1373">
        <v>0</v>
      </c>
      <c r="H1373">
        <v>0</v>
      </c>
      <c r="I1373">
        <v>43122010900</v>
      </c>
      <c r="J1373">
        <v>4</v>
      </c>
      <c r="K1373" t="s">
        <v>1561</v>
      </c>
      <c r="L1373">
        <v>2531</v>
      </c>
      <c r="M1373" t="s">
        <v>1557</v>
      </c>
      <c r="N1373" t="s">
        <v>1551</v>
      </c>
      <c r="O1373">
        <v>10069</v>
      </c>
      <c r="P1373" t="s">
        <v>1552</v>
      </c>
      <c r="Q1373">
        <v>19850301</v>
      </c>
      <c r="R1373">
        <v>891018481</v>
      </c>
    </row>
    <row r="1374" spans="1:18">
      <c r="A1374" t="s">
        <v>1572</v>
      </c>
      <c r="B1374" t="s">
        <v>1648</v>
      </c>
      <c r="C1374">
        <v>201210</v>
      </c>
      <c r="D1374">
        <v>31</v>
      </c>
      <c r="E1374" t="s">
        <v>1646</v>
      </c>
      <c r="F1374">
        <v>0</v>
      </c>
      <c r="G1374">
        <v>0</v>
      </c>
      <c r="H1374">
        <v>0</v>
      </c>
      <c r="I1374">
        <v>43122002600</v>
      </c>
      <c r="J1374">
        <v>4</v>
      </c>
      <c r="K1374" t="s">
        <v>1561</v>
      </c>
      <c r="L1374">
        <v>3126</v>
      </c>
      <c r="M1374" t="s">
        <v>1550</v>
      </c>
      <c r="N1374" t="s">
        <v>1551</v>
      </c>
      <c r="O1374">
        <v>3462</v>
      </c>
      <c r="P1374" t="s">
        <v>1552</v>
      </c>
      <c r="Q1374">
        <v>19980430</v>
      </c>
      <c r="R1374">
        <v>891018481</v>
      </c>
    </row>
    <row r="1375" spans="1:18">
      <c r="A1375" t="s">
        <v>1572</v>
      </c>
      <c r="B1375" t="s">
        <v>1649</v>
      </c>
      <c r="C1375">
        <v>201210</v>
      </c>
      <c r="D1375">
        <v>0</v>
      </c>
      <c r="E1375" t="s">
        <v>1646</v>
      </c>
      <c r="F1375">
        <v>0</v>
      </c>
      <c r="G1375">
        <v>0</v>
      </c>
      <c r="H1375">
        <v>0</v>
      </c>
      <c r="I1375">
        <v>43122002700</v>
      </c>
      <c r="J1375">
        <v>4</v>
      </c>
      <c r="K1375" t="s">
        <v>1561</v>
      </c>
      <c r="L1375">
        <v>3126</v>
      </c>
      <c r="M1375" t="s">
        <v>1550</v>
      </c>
      <c r="N1375" t="s">
        <v>1551</v>
      </c>
      <c r="O1375">
        <v>0</v>
      </c>
      <c r="P1375" t="s">
        <v>1552</v>
      </c>
      <c r="Q1375">
        <v>19990630</v>
      </c>
      <c r="R1375">
        <v>891018481</v>
      </c>
    </row>
    <row r="1376" spans="1:18">
      <c r="A1376" t="s">
        <v>1572</v>
      </c>
      <c r="B1376" t="s">
        <v>1650</v>
      </c>
      <c r="C1376">
        <v>201210</v>
      </c>
      <c r="D1376">
        <v>0</v>
      </c>
      <c r="E1376" t="s">
        <v>1646</v>
      </c>
      <c r="F1376">
        <v>0</v>
      </c>
      <c r="G1376">
        <v>0</v>
      </c>
      <c r="H1376">
        <v>0</v>
      </c>
      <c r="I1376">
        <v>43122003300</v>
      </c>
      <c r="J1376">
        <v>4</v>
      </c>
      <c r="K1376" t="s">
        <v>1561</v>
      </c>
      <c r="L1376">
        <v>3126</v>
      </c>
      <c r="M1376" t="s">
        <v>1550</v>
      </c>
      <c r="N1376" t="s">
        <v>1551</v>
      </c>
      <c r="O1376">
        <v>0</v>
      </c>
      <c r="P1376" t="s">
        <v>1552</v>
      </c>
      <c r="Q1376">
        <v>19980430</v>
      </c>
      <c r="R1376">
        <v>891018481</v>
      </c>
    </row>
    <row r="1377" spans="1:18">
      <c r="A1377" t="s">
        <v>1572</v>
      </c>
      <c r="B1377" t="s">
        <v>1651</v>
      </c>
      <c r="C1377">
        <v>201210</v>
      </c>
      <c r="D1377">
        <v>31</v>
      </c>
      <c r="E1377" t="s">
        <v>1646</v>
      </c>
      <c r="F1377">
        <v>0</v>
      </c>
      <c r="G1377">
        <v>0</v>
      </c>
      <c r="H1377">
        <v>0</v>
      </c>
      <c r="I1377">
        <v>43122003500</v>
      </c>
      <c r="J1377">
        <v>4</v>
      </c>
      <c r="K1377" t="s">
        <v>1561</v>
      </c>
      <c r="L1377">
        <v>3126</v>
      </c>
      <c r="M1377" t="s">
        <v>1550</v>
      </c>
      <c r="N1377" t="s">
        <v>1551</v>
      </c>
      <c r="O1377">
        <v>4864</v>
      </c>
      <c r="P1377" t="s">
        <v>1552</v>
      </c>
      <c r="Q1377">
        <v>19980430</v>
      </c>
      <c r="R1377">
        <v>891018481</v>
      </c>
    </row>
    <row r="1378" spans="1:18">
      <c r="A1378" t="s">
        <v>1572</v>
      </c>
      <c r="B1378" t="s">
        <v>1652</v>
      </c>
      <c r="C1378">
        <v>201210</v>
      </c>
      <c r="D1378">
        <v>30</v>
      </c>
      <c r="E1378" t="s">
        <v>1646</v>
      </c>
      <c r="F1378">
        <v>0</v>
      </c>
      <c r="G1378">
        <v>0</v>
      </c>
      <c r="H1378">
        <v>0</v>
      </c>
      <c r="I1378">
        <v>43122004300</v>
      </c>
      <c r="J1378">
        <v>4</v>
      </c>
      <c r="K1378" t="s">
        <v>1561</v>
      </c>
      <c r="L1378">
        <v>3126</v>
      </c>
      <c r="M1378" t="s">
        <v>1550</v>
      </c>
      <c r="N1378" t="s">
        <v>1551</v>
      </c>
      <c r="O1378">
        <v>4794</v>
      </c>
      <c r="P1378" t="s">
        <v>1552</v>
      </c>
      <c r="Q1378">
        <v>19980324</v>
      </c>
      <c r="R1378">
        <v>891018481</v>
      </c>
    </row>
    <row r="1379" spans="1:18">
      <c r="A1379" t="s">
        <v>1572</v>
      </c>
      <c r="B1379" t="s">
        <v>1653</v>
      </c>
      <c r="C1379">
        <v>201210</v>
      </c>
      <c r="D1379">
        <v>30</v>
      </c>
      <c r="E1379" t="s">
        <v>1646</v>
      </c>
      <c r="F1379">
        <v>0</v>
      </c>
      <c r="G1379">
        <v>0</v>
      </c>
      <c r="H1379">
        <v>0</v>
      </c>
      <c r="I1379">
        <v>43122002901</v>
      </c>
      <c r="J1379">
        <v>4</v>
      </c>
      <c r="K1379" t="s">
        <v>1549</v>
      </c>
      <c r="L1379">
        <v>3126</v>
      </c>
      <c r="M1379" t="s">
        <v>1550</v>
      </c>
      <c r="N1379" t="s">
        <v>1551</v>
      </c>
      <c r="O1379">
        <v>4967</v>
      </c>
      <c r="P1379" t="s">
        <v>1552</v>
      </c>
      <c r="Q1379">
        <v>19980430</v>
      </c>
      <c r="R1379">
        <v>891018481</v>
      </c>
    </row>
    <row r="1380" spans="1:18">
      <c r="A1380" t="s">
        <v>1572</v>
      </c>
      <c r="B1380" t="s">
        <v>1654</v>
      </c>
      <c r="C1380">
        <v>201210</v>
      </c>
      <c r="D1380">
        <v>0</v>
      </c>
      <c r="E1380" t="s">
        <v>1646</v>
      </c>
      <c r="F1380">
        <v>0</v>
      </c>
      <c r="G1380">
        <v>0</v>
      </c>
      <c r="H1380">
        <v>0</v>
      </c>
      <c r="I1380">
        <v>43122006200</v>
      </c>
      <c r="J1380">
        <v>4</v>
      </c>
      <c r="K1380" t="s">
        <v>1561</v>
      </c>
      <c r="L1380">
        <v>3126</v>
      </c>
      <c r="M1380" t="s">
        <v>1550</v>
      </c>
      <c r="N1380" t="s">
        <v>1551</v>
      </c>
      <c r="O1380">
        <v>0</v>
      </c>
      <c r="P1380" t="s">
        <v>1552</v>
      </c>
      <c r="R1380">
        <v>891018481</v>
      </c>
    </row>
    <row r="1381" spans="1:18">
      <c r="A1381" t="s">
        <v>1572</v>
      </c>
      <c r="B1381" t="s">
        <v>1655</v>
      </c>
      <c r="C1381">
        <v>201210</v>
      </c>
      <c r="D1381">
        <v>31</v>
      </c>
      <c r="E1381" t="s">
        <v>1646</v>
      </c>
      <c r="F1381">
        <v>0</v>
      </c>
      <c r="G1381">
        <v>0</v>
      </c>
      <c r="H1381">
        <v>0</v>
      </c>
      <c r="I1381">
        <v>43122006400</v>
      </c>
      <c r="J1381">
        <v>4</v>
      </c>
      <c r="K1381" t="s">
        <v>1561</v>
      </c>
      <c r="L1381">
        <v>3126</v>
      </c>
      <c r="M1381" t="s">
        <v>1550</v>
      </c>
      <c r="N1381" t="s">
        <v>1551</v>
      </c>
      <c r="O1381">
        <v>8713</v>
      </c>
      <c r="P1381" t="s">
        <v>1552</v>
      </c>
      <c r="Q1381">
        <v>19980430</v>
      </c>
      <c r="R1381">
        <v>891018481</v>
      </c>
    </row>
    <row r="1382" spans="1:18">
      <c r="A1382" t="s">
        <v>1572</v>
      </c>
      <c r="B1382" t="s">
        <v>1656</v>
      </c>
      <c r="C1382">
        <v>201210</v>
      </c>
      <c r="D1382">
        <v>31</v>
      </c>
      <c r="E1382" t="s">
        <v>1646</v>
      </c>
      <c r="F1382">
        <v>0</v>
      </c>
      <c r="G1382">
        <v>0</v>
      </c>
      <c r="H1382">
        <v>0</v>
      </c>
      <c r="I1382">
        <v>43122006800</v>
      </c>
      <c r="J1382">
        <v>4</v>
      </c>
      <c r="K1382" t="s">
        <v>1561</v>
      </c>
      <c r="L1382">
        <v>3126</v>
      </c>
      <c r="M1382" t="s">
        <v>1550</v>
      </c>
      <c r="N1382" t="s">
        <v>1551</v>
      </c>
      <c r="O1382">
        <v>4416</v>
      </c>
      <c r="P1382" t="s">
        <v>1552</v>
      </c>
      <c r="Q1382">
        <v>20010430</v>
      </c>
      <c r="R1382">
        <v>891018481</v>
      </c>
    </row>
    <row r="1383" spans="1:18">
      <c r="A1383" t="s">
        <v>1572</v>
      </c>
      <c r="B1383" t="s">
        <v>1657</v>
      </c>
      <c r="C1383">
        <v>201210</v>
      </c>
      <c r="D1383">
        <v>31</v>
      </c>
      <c r="E1383" t="s">
        <v>1646</v>
      </c>
      <c r="F1383">
        <v>0</v>
      </c>
      <c r="G1383">
        <v>0</v>
      </c>
      <c r="H1383">
        <v>0</v>
      </c>
      <c r="I1383">
        <v>43122006700</v>
      </c>
      <c r="J1383">
        <v>4</v>
      </c>
      <c r="K1383" t="s">
        <v>1561</v>
      </c>
      <c r="L1383">
        <v>3126</v>
      </c>
      <c r="M1383" t="s">
        <v>1550</v>
      </c>
      <c r="N1383" t="s">
        <v>1551</v>
      </c>
      <c r="O1383">
        <v>12802</v>
      </c>
      <c r="P1383" t="s">
        <v>1552</v>
      </c>
      <c r="Q1383">
        <v>19980430</v>
      </c>
      <c r="R1383">
        <v>891018481</v>
      </c>
    </row>
    <row r="1384" spans="1:18">
      <c r="A1384" t="s">
        <v>1572</v>
      </c>
      <c r="B1384" t="s">
        <v>1658</v>
      </c>
      <c r="C1384">
        <v>201210</v>
      </c>
      <c r="D1384">
        <v>31</v>
      </c>
      <c r="E1384" t="s">
        <v>1646</v>
      </c>
      <c r="F1384">
        <v>0</v>
      </c>
      <c r="G1384">
        <v>0</v>
      </c>
      <c r="H1384">
        <v>0</v>
      </c>
      <c r="I1384">
        <v>43122009900</v>
      </c>
      <c r="J1384">
        <v>4</v>
      </c>
      <c r="K1384" t="s">
        <v>1561</v>
      </c>
      <c r="L1384">
        <v>3126</v>
      </c>
      <c r="M1384" t="s">
        <v>1550</v>
      </c>
      <c r="N1384" t="s">
        <v>1551</v>
      </c>
      <c r="O1384">
        <v>42165</v>
      </c>
      <c r="P1384" t="s">
        <v>1552</v>
      </c>
      <c r="Q1384">
        <v>19980430</v>
      </c>
      <c r="R1384">
        <v>891018481</v>
      </c>
    </row>
    <row r="1385" spans="1:18">
      <c r="A1385" t="s">
        <v>1572</v>
      </c>
      <c r="B1385" t="s">
        <v>1659</v>
      </c>
      <c r="C1385">
        <v>201210</v>
      </c>
      <c r="D1385">
        <v>31</v>
      </c>
      <c r="E1385" t="s">
        <v>1646</v>
      </c>
      <c r="F1385">
        <v>0</v>
      </c>
      <c r="G1385">
        <v>0</v>
      </c>
      <c r="H1385">
        <v>0</v>
      </c>
      <c r="I1385">
        <v>43122009400</v>
      </c>
      <c r="J1385">
        <v>4</v>
      </c>
      <c r="K1385" t="s">
        <v>1561</v>
      </c>
      <c r="L1385">
        <v>3126</v>
      </c>
      <c r="M1385" t="s">
        <v>1550</v>
      </c>
      <c r="N1385" t="s">
        <v>1551</v>
      </c>
      <c r="O1385">
        <v>3103</v>
      </c>
      <c r="P1385" t="s">
        <v>1552</v>
      </c>
      <c r="Q1385">
        <v>19980430</v>
      </c>
      <c r="R1385">
        <v>891018481</v>
      </c>
    </row>
    <row r="1386" spans="1:18">
      <c r="A1386" t="s">
        <v>1572</v>
      </c>
      <c r="B1386" t="s">
        <v>1660</v>
      </c>
      <c r="C1386">
        <v>201210</v>
      </c>
      <c r="D1386">
        <v>30</v>
      </c>
      <c r="E1386" t="s">
        <v>1646</v>
      </c>
      <c r="F1386">
        <v>0</v>
      </c>
      <c r="G1386">
        <v>0</v>
      </c>
      <c r="H1386">
        <v>0</v>
      </c>
      <c r="I1386">
        <v>43122013300</v>
      </c>
      <c r="J1386">
        <v>4</v>
      </c>
      <c r="K1386" t="s">
        <v>1561</v>
      </c>
      <c r="L1386">
        <v>3126</v>
      </c>
      <c r="M1386" t="s">
        <v>1550</v>
      </c>
      <c r="N1386" t="s">
        <v>1551</v>
      </c>
      <c r="O1386">
        <v>21196</v>
      </c>
      <c r="P1386" t="s">
        <v>1552</v>
      </c>
      <c r="Q1386">
        <v>19980430</v>
      </c>
      <c r="R1386">
        <v>891018481</v>
      </c>
    </row>
    <row r="1387" spans="1:18">
      <c r="A1387" t="s">
        <v>1546</v>
      </c>
      <c r="B1387" t="s">
        <v>1661</v>
      </c>
      <c r="C1387">
        <v>201210</v>
      </c>
      <c r="D1387">
        <v>0</v>
      </c>
      <c r="E1387" t="s">
        <v>1646</v>
      </c>
      <c r="F1387">
        <v>0</v>
      </c>
      <c r="G1387">
        <v>0</v>
      </c>
      <c r="H1387">
        <v>0</v>
      </c>
      <c r="I1387">
        <v>43122003000</v>
      </c>
      <c r="J1387">
        <v>4</v>
      </c>
      <c r="K1387" t="s">
        <v>1561</v>
      </c>
      <c r="L1387">
        <v>3126</v>
      </c>
      <c r="M1387" t="s">
        <v>1550</v>
      </c>
      <c r="N1387" t="s">
        <v>1551</v>
      </c>
      <c r="O1387">
        <v>0</v>
      </c>
      <c r="P1387" t="s">
        <v>1662</v>
      </c>
      <c r="Q1387">
        <v>19880501</v>
      </c>
      <c r="R1387">
        <v>891018481</v>
      </c>
    </row>
    <row r="1388" spans="1:18">
      <c r="A1388" t="s">
        <v>1546</v>
      </c>
      <c r="B1388" t="s">
        <v>1663</v>
      </c>
      <c r="C1388">
        <v>201210</v>
      </c>
      <c r="D1388">
        <v>31</v>
      </c>
      <c r="E1388" t="s">
        <v>1646</v>
      </c>
      <c r="F1388">
        <v>0</v>
      </c>
      <c r="G1388">
        <v>0</v>
      </c>
      <c r="H1388">
        <v>0</v>
      </c>
      <c r="I1388">
        <v>43122003800</v>
      </c>
      <c r="J1388">
        <v>4</v>
      </c>
      <c r="K1388" t="s">
        <v>1549</v>
      </c>
      <c r="L1388">
        <v>3126</v>
      </c>
      <c r="M1388" t="s">
        <v>1550</v>
      </c>
      <c r="N1388" t="s">
        <v>1551</v>
      </c>
      <c r="O1388">
        <v>14532</v>
      </c>
      <c r="P1388" t="s">
        <v>1552</v>
      </c>
      <c r="Q1388">
        <v>19980430</v>
      </c>
      <c r="R1388">
        <v>891018481</v>
      </c>
    </row>
    <row r="1389" spans="1:18">
      <c r="A1389" t="s">
        <v>1546</v>
      </c>
      <c r="B1389" t="s">
        <v>1664</v>
      </c>
      <c r="C1389">
        <v>201210</v>
      </c>
      <c r="D1389">
        <v>31</v>
      </c>
      <c r="E1389" t="s">
        <v>1646</v>
      </c>
      <c r="F1389">
        <v>0</v>
      </c>
      <c r="G1389">
        <v>0</v>
      </c>
      <c r="H1389">
        <v>0</v>
      </c>
      <c r="I1389">
        <v>43122004200</v>
      </c>
      <c r="J1389">
        <v>4</v>
      </c>
      <c r="K1389" t="s">
        <v>1561</v>
      </c>
      <c r="L1389">
        <v>3126</v>
      </c>
      <c r="M1389" t="s">
        <v>1550</v>
      </c>
      <c r="N1389" t="s">
        <v>1551</v>
      </c>
      <c r="O1389">
        <v>13548</v>
      </c>
      <c r="P1389" t="s">
        <v>1552</v>
      </c>
      <c r="Q1389">
        <v>19980430</v>
      </c>
      <c r="R1389">
        <v>891018481</v>
      </c>
    </row>
    <row r="1390" spans="1:18">
      <c r="A1390" t="s">
        <v>1546</v>
      </c>
      <c r="B1390" t="s">
        <v>1665</v>
      </c>
      <c r="C1390">
        <v>201210</v>
      </c>
      <c r="D1390">
        <v>29</v>
      </c>
      <c r="E1390" t="s">
        <v>1646</v>
      </c>
      <c r="F1390">
        <v>0</v>
      </c>
      <c r="G1390">
        <v>0</v>
      </c>
      <c r="H1390">
        <v>0</v>
      </c>
      <c r="I1390">
        <v>43122005100</v>
      </c>
      <c r="J1390">
        <v>4</v>
      </c>
      <c r="K1390" t="s">
        <v>1561</v>
      </c>
      <c r="L1390">
        <v>3126</v>
      </c>
      <c r="M1390" t="s">
        <v>1550</v>
      </c>
      <c r="N1390" t="s">
        <v>1551</v>
      </c>
      <c r="O1390">
        <v>20490</v>
      </c>
      <c r="P1390" t="s">
        <v>1552</v>
      </c>
      <c r="Q1390">
        <v>19980430</v>
      </c>
      <c r="R1390">
        <v>891018481</v>
      </c>
    </row>
    <row r="1391" spans="1:18">
      <c r="A1391" t="s">
        <v>1546</v>
      </c>
      <c r="B1391" t="s">
        <v>1666</v>
      </c>
      <c r="C1391">
        <v>201210</v>
      </c>
      <c r="D1391">
        <v>31</v>
      </c>
      <c r="E1391" t="s">
        <v>1646</v>
      </c>
      <c r="F1391">
        <v>0</v>
      </c>
      <c r="G1391">
        <v>0</v>
      </c>
      <c r="H1391">
        <v>0</v>
      </c>
      <c r="I1391">
        <v>43122006300</v>
      </c>
      <c r="J1391">
        <v>4</v>
      </c>
      <c r="K1391" t="s">
        <v>1549</v>
      </c>
      <c r="L1391">
        <v>3126</v>
      </c>
      <c r="M1391" t="s">
        <v>1550</v>
      </c>
      <c r="N1391" t="s">
        <v>1551</v>
      </c>
      <c r="O1391">
        <v>10026</v>
      </c>
      <c r="P1391" t="s">
        <v>1574</v>
      </c>
      <c r="Q1391">
        <v>19980430</v>
      </c>
      <c r="R1391">
        <v>891018481</v>
      </c>
    </row>
    <row r="1392" spans="1:18">
      <c r="A1392" t="s">
        <v>1546</v>
      </c>
      <c r="B1392" t="s">
        <v>1667</v>
      </c>
      <c r="C1392">
        <v>201210</v>
      </c>
      <c r="D1392">
        <v>30</v>
      </c>
      <c r="E1392" t="s">
        <v>1646</v>
      </c>
      <c r="F1392">
        <v>0</v>
      </c>
      <c r="G1392">
        <v>0</v>
      </c>
      <c r="H1392">
        <v>0</v>
      </c>
      <c r="I1392">
        <v>43122007000</v>
      </c>
      <c r="J1392">
        <v>4</v>
      </c>
      <c r="K1392" t="s">
        <v>1561</v>
      </c>
      <c r="L1392">
        <v>3126</v>
      </c>
      <c r="M1392" t="s">
        <v>1550</v>
      </c>
      <c r="N1392" t="s">
        <v>1551</v>
      </c>
      <c r="O1392">
        <v>15507</v>
      </c>
      <c r="P1392" t="s">
        <v>1574</v>
      </c>
      <c r="Q1392">
        <v>19980430</v>
      </c>
      <c r="R1392">
        <v>891018481</v>
      </c>
    </row>
    <row r="1393" spans="1:18">
      <c r="A1393" t="s">
        <v>1546</v>
      </c>
      <c r="B1393" t="s">
        <v>1668</v>
      </c>
      <c r="C1393">
        <v>201210</v>
      </c>
      <c r="D1393">
        <v>31</v>
      </c>
      <c r="E1393" t="s">
        <v>1646</v>
      </c>
      <c r="F1393">
        <v>0</v>
      </c>
      <c r="G1393">
        <v>0</v>
      </c>
      <c r="H1393">
        <v>0</v>
      </c>
      <c r="I1393">
        <v>43122006100</v>
      </c>
      <c r="J1393">
        <v>4</v>
      </c>
      <c r="K1393" t="s">
        <v>1549</v>
      </c>
      <c r="L1393">
        <v>3126</v>
      </c>
      <c r="M1393" t="s">
        <v>1550</v>
      </c>
      <c r="N1393" t="s">
        <v>1551</v>
      </c>
      <c r="O1393">
        <v>10116</v>
      </c>
      <c r="P1393" t="s">
        <v>1574</v>
      </c>
      <c r="Q1393">
        <v>19980430</v>
      </c>
      <c r="R1393">
        <v>891018481</v>
      </c>
    </row>
    <row r="1394" spans="1:18">
      <c r="A1394" t="s">
        <v>1546</v>
      </c>
      <c r="B1394" t="s">
        <v>1669</v>
      </c>
      <c r="C1394">
        <v>201210</v>
      </c>
      <c r="D1394">
        <v>0</v>
      </c>
      <c r="E1394" t="s">
        <v>1646</v>
      </c>
      <c r="F1394">
        <v>0</v>
      </c>
      <c r="G1394">
        <v>0</v>
      </c>
      <c r="H1394">
        <v>0</v>
      </c>
      <c r="I1394">
        <v>43122008900</v>
      </c>
      <c r="J1394">
        <v>4</v>
      </c>
      <c r="K1394" t="s">
        <v>1561</v>
      </c>
      <c r="L1394">
        <v>3126</v>
      </c>
      <c r="M1394" t="s">
        <v>1550</v>
      </c>
      <c r="N1394" t="s">
        <v>1551</v>
      </c>
      <c r="O1394">
        <v>0</v>
      </c>
      <c r="P1394" t="s">
        <v>1552</v>
      </c>
      <c r="R1394">
        <v>891018481</v>
      </c>
    </row>
    <row r="1395" spans="1:18">
      <c r="A1395" t="s">
        <v>1546</v>
      </c>
      <c r="B1395" t="s">
        <v>1670</v>
      </c>
      <c r="C1395">
        <v>201210</v>
      </c>
      <c r="D1395">
        <v>31</v>
      </c>
      <c r="E1395" t="s">
        <v>1646</v>
      </c>
      <c r="F1395">
        <v>0</v>
      </c>
      <c r="G1395">
        <v>0</v>
      </c>
      <c r="H1395">
        <v>0</v>
      </c>
      <c r="I1395">
        <v>43122008002</v>
      </c>
      <c r="J1395">
        <v>4</v>
      </c>
      <c r="K1395" t="s">
        <v>1561</v>
      </c>
      <c r="L1395">
        <v>3126</v>
      </c>
      <c r="M1395" t="s">
        <v>1550</v>
      </c>
      <c r="N1395" t="s">
        <v>1551</v>
      </c>
      <c r="O1395">
        <v>17367</v>
      </c>
      <c r="P1395" t="s">
        <v>1552</v>
      </c>
      <c r="Q1395">
        <v>19980430</v>
      </c>
      <c r="R1395">
        <v>891018481</v>
      </c>
    </row>
    <row r="1396" spans="1:18">
      <c r="A1396" t="s">
        <v>1546</v>
      </c>
      <c r="B1396" t="s">
        <v>1671</v>
      </c>
      <c r="C1396">
        <v>201210</v>
      </c>
      <c r="D1396">
        <v>31</v>
      </c>
      <c r="E1396" t="s">
        <v>1646</v>
      </c>
      <c r="F1396">
        <v>0</v>
      </c>
      <c r="G1396">
        <v>0</v>
      </c>
      <c r="H1396">
        <v>0</v>
      </c>
      <c r="I1396">
        <v>43122010600</v>
      </c>
      <c r="J1396">
        <v>4</v>
      </c>
      <c r="K1396" t="s">
        <v>1549</v>
      </c>
      <c r="L1396">
        <v>3126</v>
      </c>
      <c r="M1396" t="s">
        <v>1550</v>
      </c>
      <c r="N1396" t="s">
        <v>1551</v>
      </c>
      <c r="O1396">
        <v>17397</v>
      </c>
      <c r="P1396" t="s">
        <v>1552</v>
      </c>
      <c r="Q1396">
        <v>19980430</v>
      </c>
      <c r="R1396">
        <v>891018481</v>
      </c>
    </row>
    <row r="1397" spans="1:18">
      <c r="A1397" t="s">
        <v>1546</v>
      </c>
      <c r="B1397" t="s">
        <v>1672</v>
      </c>
      <c r="C1397">
        <v>201210</v>
      </c>
      <c r="D1397">
        <v>14</v>
      </c>
      <c r="E1397" t="s">
        <v>1646</v>
      </c>
      <c r="F1397">
        <v>0</v>
      </c>
      <c r="G1397">
        <v>0</v>
      </c>
      <c r="H1397">
        <v>0</v>
      </c>
      <c r="I1397">
        <v>43122010800</v>
      </c>
      <c r="J1397">
        <v>4</v>
      </c>
      <c r="K1397" t="s">
        <v>1549</v>
      </c>
      <c r="L1397">
        <v>3126</v>
      </c>
      <c r="M1397" t="s">
        <v>1550</v>
      </c>
      <c r="N1397" t="s">
        <v>1551</v>
      </c>
      <c r="O1397">
        <v>7358</v>
      </c>
      <c r="P1397" t="s">
        <v>1552</v>
      </c>
      <c r="Q1397">
        <v>19980430</v>
      </c>
      <c r="R1397">
        <v>891018481</v>
      </c>
    </row>
    <row r="1398" spans="1:18">
      <c r="A1398" t="s">
        <v>1546</v>
      </c>
      <c r="B1398" t="s">
        <v>1673</v>
      </c>
      <c r="C1398">
        <v>201210</v>
      </c>
      <c r="D1398">
        <v>31</v>
      </c>
      <c r="E1398" t="s">
        <v>1646</v>
      </c>
      <c r="F1398">
        <v>0</v>
      </c>
      <c r="G1398">
        <v>0</v>
      </c>
      <c r="H1398">
        <v>0</v>
      </c>
      <c r="I1398">
        <v>43122011100</v>
      </c>
      <c r="J1398">
        <v>4</v>
      </c>
      <c r="K1398" t="s">
        <v>1549</v>
      </c>
      <c r="L1398">
        <v>3126</v>
      </c>
      <c r="M1398" t="s">
        <v>1550</v>
      </c>
      <c r="N1398" t="s">
        <v>1551</v>
      </c>
      <c r="O1398">
        <v>38733</v>
      </c>
      <c r="P1398" t="s">
        <v>1552</v>
      </c>
      <c r="Q1398">
        <v>19980430</v>
      </c>
      <c r="R1398">
        <v>891018481</v>
      </c>
    </row>
    <row r="1399" spans="1:18">
      <c r="A1399" t="s">
        <v>1546</v>
      </c>
      <c r="B1399" t="s">
        <v>1674</v>
      </c>
      <c r="C1399">
        <v>201210</v>
      </c>
      <c r="D1399">
        <v>15</v>
      </c>
      <c r="E1399" t="s">
        <v>1646</v>
      </c>
      <c r="F1399">
        <v>0</v>
      </c>
      <c r="G1399">
        <v>0</v>
      </c>
      <c r="H1399">
        <v>0</v>
      </c>
      <c r="I1399">
        <v>43122012000</v>
      </c>
      <c r="J1399">
        <v>4</v>
      </c>
      <c r="K1399" t="s">
        <v>1549</v>
      </c>
      <c r="L1399">
        <v>3126</v>
      </c>
      <c r="M1399" t="s">
        <v>1550</v>
      </c>
      <c r="N1399" t="s">
        <v>1551</v>
      </c>
      <c r="O1399">
        <v>12475</v>
      </c>
      <c r="P1399" t="s">
        <v>1552</v>
      </c>
      <c r="Q1399">
        <v>19870401</v>
      </c>
      <c r="R1399">
        <v>891018481</v>
      </c>
    </row>
    <row r="1400" spans="1:18">
      <c r="A1400" t="s">
        <v>1546</v>
      </c>
      <c r="B1400" t="s">
        <v>1675</v>
      </c>
      <c r="C1400">
        <v>201210</v>
      </c>
      <c r="D1400">
        <v>31</v>
      </c>
      <c r="E1400" t="s">
        <v>1646</v>
      </c>
      <c r="F1400">
        <v>0</v>
      </c>
      <c r="G1400">
        <v>0</v>
      </c>
      <c r="H1400">
        <v>0</v>
      </c>
      <c r="I1400">
        <v>43122012600</v>
      </c>
      <c r="J1400">
        <v>4</v>
      </c>
      <c r="K1400" t="s">
        <v>1549</v>
      </c>
      <c r="L1400">
        <v>3126</v>
      </c>
      <c r="M1400" t="s">
        <v>1550</v>
      </c>
      <c r="N1400" t="s">
        <v>1551</v>
      </c>
      <c r="O1400">
        <v>18322</v>
      </c>
      <c r="P1400" t="s">
        <v>1552</v>
      </c>
      <c r="Q1400">
        <v>19980430</v>
      </c>
      <c r="R1400">
        <v>891018481</v>
      </c>
    </row>
    <row r="1401" spans="1:18">
      <c r="A1401" t="s">
        <v>1546</v>
      </c>
      <c r="B1401" t="s">
        <v>1676</v>
      </c>
      <c r="C1401">
        <v>201210</v>
      </c>
      <c r="D1401">
        <v>31</v>
      </c>
      <c r="E1401" t="s">
        <v>1646</v>
      </c>
      <c r="F1401">
        <v>0</v>
      </c>
      <c r="G1401">
        <v>0</v>
      </c>
      <c r="H1401">
        <v>0</v>
      </c>
      <c r="I1401">
        <v>43122011900</v>
      </c>
      <c r="J1401">
        <v>4</v>
      </c>
      <c r="K1401" t="s">
        <v>1549</v>
      </c>
      <c r="L1401">
        <v>3126</v>
      </c>
      <c r="M1401" t="s">
        <v>1550</v>
      </c>
      <c r="N1401" t="s">
        <v>1551</v>
      </c>
      <c r="O1401">
        <v>11518</v>
      </c>
      <c r="P1401" t="s">
        <v>1552</v>
      </c>
      <c r="Q1401">
        <v>19980430</v>
      </c>
      <c r="R1401">
        <v>891018481</v>
      </c>
    </row>
    <row r="1402" spans="1:18">
      <c r="A1402" t="s">
        <v>1546</v>
      </c>
      <c r="B1402" t="s">
        <v>1677</v>
      </c>
      <c r="C1402">
        <v>201210</v>
      </c>
      <c r="D1402">
        <v>29</v>
      </c>
      <c r="E1402" t="s">
        <v>1646</v>
      </c>
      <c r="F1402">
        <v>0</v>
      </c>
      <c r="G1402">
        <v>0</v>
      </c>
      <c r="H1402">
        <v>0</v>
      </c>
      <c r="I1402">
        <v>43122013500</v>
      </c>
      <c r="J1402">
        <v>4</v>
      </c>
      <c r="K1402" t="s">
        <v>1549</v>
      </c>
      <c r="L1402">
        <v>3126</v>
      </c>
      <c r="M1402" t="s">
        <v>1550</v>
      </c>
      <c r="N1402" t="s">
        <v>1551</v>
      </c>
      <c r="O1402">
        <v>26882</v>
      </c>
      <c r="P1402" t="s">
        <v>1552</v>
      </c>
      <c r="Q1402">
        <v>19980430</v>
      </c>
      <c r="R1402">
        <v>891018481</v>
      </c>
    </row>
    <row r="1403" spans="1:18">
      <c r="A1403" t="s">
        <v>1546</v>
      </c>
      <c r="B1403" t="s">
        <v>1678</v>
      </c>
      <c r="C1403">
        <v>201210</v>
      </c>
      <c r="D1403">
        <v>31</v>
      </c>
      <c r="E1403" t="s">
        <v>1646</v>
      </c>
      <c r="F1403">
        <v>0</v>
      </c>
      <c r="G1403">
        <v>0</v>
      </c>
      <c r="H1403">
        <v>0</v>
      </c>
      <c r="I1403">
        <v>43122012701</v>
      </c>
      <c r="J1403">
        <v>4</v>
      </c>
      <c r="K1403" t="s">
        <v>1549</v>
      </c>
      <c r="L1403">
        <v>3126</v>
      </c>
      <c r="M1403" t="s">
        <v>1550</v>
      </c>
      <c r="N1403" t="s">
        <v>1551</v>
      </c>
      <c r="O1403">
        <v>15010</v>
      </c>
      <c r="P1403" t="s">
        <v>1552</v>
      </c>
      <c r="Q1403">
        <v>19980430</v>
      </c>
      <c r="R1403">
        <v>891018481</v>
      </c>
    </row>
    <row r="1404" spans="1:18">
      <c r="A1404" t="s">
        <v>1546</v>
      </c>
      <c r="B1404" t="s">
        <v>1679</v>
      </c>
      <c r="C1404">
        <v>201210</v>
      </c>
      <c r="D1404">
        <v>31</v>
      </c>
      <c r="E1404" t="s">
        <v>1646</v>
      </c>
      <c r="F1404">
        <v>0</v>
      </c>
      <c r="G1404">
        <v>0</v>
      </c>
      <c r="H1404">
        <v>0</v>
      </c>
      <c r="I1404">
        <v>43122014100</v>
      </c>
      <c r="J1404">
        <v>4</v>
      </c>
      <c r="K1404" t="s">
        <v>1549</v>
      </c>
      <c r="L1404">
        <v>3126</v>
      </c>
      <c r="M1404" t="s">
        <v>1550</v>
      </c>
      <c r="N1404" t="s">
        <v>1551</v>
      </c>
      <c r="O1404">
        <v>30646</v>
      </c>
      <c r="P1404" t="s">
        <v>1552</v>
      </c>
      <c r="Q1404">
        <v>19980430</v>
      </c>
      <c r="R1404">
        <v>891018481</v>
      </c>
    </row>
    <row r="1405" spans="1:18">
      <c r="A1405" t="s">
        <v>1546</v>
      </c>
      <c r="B1405" t="s">
        <v>1680</v>
      </c>
      <c r="C1405">
        <v>201210</v>
      </c>
      <c r="D1405">
        <v>31</v>
      </c>
      <c r="E1405" t="s">
        <v>1646</v>
      </c>
      <c r="F1405">
        <v>0</v>
      </c>
      <c r="G1405">
        <v>0</v>
      </c>
      <c r="H1405">
        <v>0</v>
      </c>
      <c r="I1405">
        <v>43122012900</v>
      </c>
      <c r="J1405">
        <v>4</v>
      </c>
      <c r="K1405" t="s">
        <v>1549</v>
      </c>
      <c r="L1405">
        <v>3126</v>
      </c>
      <c r="M1405" t="s">
        <v>1550</v>
      </c>
      <c r="N1405" t="s">
        <v>1551</v>
      </c>
      <c r="O1405">
        <v>40434</v>
      </c>
      <c r="P1405" t="s">
        <v>1552</v>
      </c>
      <c r="Q1405">
        <v>19980430</v>
      </c>
      <c r="R1405">
        <v>891018481</v>
      </c>
    </row>
    <row r="1406" spans="1:18">
      <c r="A1406" t="s">
        <v>1546</v>
      </c>
      <c r="B1406" t="s">
        <v>1681</v>
      </c>
      <c r="C1406">
        <v>201210</v>
      </c>
      <c r="D1406">
        <v>31</v>
      </c>
      <c r="E1406" t="s">
        <v>1646</v>
      </c>
      <c r="F1406">
        <v>0</v>
      </c>
      <c r="G1406">
        <v>0</v>
      </c>
      <c r="H1406">
        <v>0</v>
      </c>
      <c r="I1406">
        <v>43122013400</v>
      </c>
      <c r="J1406">
        <v>4</v>
      </c>
      <c r="K1406" t="s">
        <v>1549</v>
      </c>
      <c r="L1406">
        <v>3126</v>
      </c>
      <c r="M1406" t="s">
        <v>1550</v>
      </c>
      <c r="N1406" t="s">
        <v>1551</v>
      </c>
      <c r="O1406">
        <v>20411</v>
      </c>
      <c r="P1406" t="s">
        <v>1552</v>
      </c>
      <c r="Q1406">
        <v>19980430</v>
      </c>
      <c r="R1406">
        <v>891018481</v>
      </c>
    </row>
    <row r="1407" spans="1:18">
      <c r="A1407" t="s">
        <v>1546</v>
      </c>
      <c r="B1407" t="s">
        <v>1682</v>
      </c>
      <c r="C1407">
        <v>201210</v>
      </c>
      <c r="D1407">
        <v>31</v>
      </c>
      <c r="E1407" t="s">
        <v>1646</v>
      </c>
      <c r="F1407">
        <v>0</v>
      </c>
      <c r="G1407">
        <v>0</v>
      </c>
      <c r="H1407">
        <v>0</v>
      </c>
      <c r="I1407">
        <v>43122015000</v>
      </c>
      <c r="J1407">
        <v>4</v>
      </c>
      <c r="K1407" t="s">
        <v>1549</v>
      </c>
      <c r="L1407">
        <v>3126</v>
      </c>
      <c r="M1407" t="s">
        <v>1550</v>
      </c>
      <c r="N1407" t="s">
        <v>1551</v>
      </c>
      <c r="O1407">
        <v>8027</v>
      </c>
      <c r="P1407" t="s">
        <v>1552</v>
      </c>
      <c r="Q1407">
        <v>19980430</v>
      </c>
      <c r="R1407">
        <v>891018481</v>
      </c>
    </row>
    <row r="1408" spans="1:18">
      <c r="A1408" t="s">
        <v>1546</v>
      </c>
      <c r="B1408" t="s">
        <v>1683</v>
      </c>
      <c r="C1408">
        <v>201210</v>
      </c>
      <c r="D1408">
        <v>31</v>
      </c>
      <c r="E1408" t="s">
        <v>1646</v>
      </c>
      <c r="F1408">
        <v>0</v>
      </c>
      <c r="G1408">
        <v>0</v>
      </c>
      <c r="H1408">
        <v>0</v>
      </c>
      <c r="I1408">
        <v>43122015300</v>
      </c>
      <c r="J1408">
        <v>4</v>
      </c>
      <c r="K1408" t="s">
        <v>1549</v>
      </c>
      <c r="L1408">
        <v>3126</v>
      </c>
      <c r="M1408" t="s">
        <v>1550</v>
      </c>
      <c r="N1408" t="s">
        <v>1551</v>
      </c>
      <c r="O1408">
        <v>34048</v>
      </c>
      <c r="P1408" t="s">
        <v>1552</v>
      </c>
      <c r="Q1408">
        <v>19980430</v>
      </c>
      <c r="R1408">
        <v>891018481</v>
      </c>
    </row>
    <row r="1409" spans="1:18">
      <c r="A1409" t="s">
        <v>1546</v>
      </c>
      <c r="B1409" t="s">
        <v>1684</v>
      </c>
      <c r="C1409">
        <v>201210</v>
      </c>
      <c r="D1409">
        <v>31</v>
      </c>
      <c r="E1409" t="s">
        <v>1646</v>
      </c>
      <c r="F1409">
        <v>0</v>
      </c>
      <c r="G1409">
        <v>0</v>
      </c>
      <c r="H1409">
        <v>0</v>
      </c>
      <c r="I1409">
        <v>43122013900</v>
      </c>
      <c r="J1409">
        <v>4</v>
      </c>
      <c r="K1409" t="s">
        <v>1549</v>
      </c>
      <c r="L1409">
        <v>3126</v>
      </c>
      <c r="M1409" t="s">
        <v>1550</v>
      </c>
      <c r="N1409" t="s">
        <v>1551</v>
      </c>
      <c r="O1409">
        <v>25128</v>
      </c>
      <c r="P1409" t="s">
        <v>1552</v>
      </c>
      <c r="Q1409">
        <v>19980430</v>
      </c>
      <c r="R1409">
        <v>891018481</v>
      </c>
    </row>
    <row r="1410" spans="1:18">
      <c r="A1410" t="s">
        <v>1546</v>
      </c>
      <c r="B1410" t="s">
        <v>1685</v>
      </c>
      <c r="C1410">
        <v>201210</v>
      </c>
      <c r="D1410">
        <v>0</v>
      </c>
      <c r="E1410" t="s">
        <v>1646</v>
      </c>
      <c r="F1410">
        <v>0</v>
      </c>
      <c r="G1410">
        <v>0</v>
      </c>
      <c r="H1410">
        <v>0</v>
      </c>
      <c r="I1410">
        <v>43122014700</v>
      </c>
      <c r="J1410">
        <v>4</v>
      </c>
      <c r="K1410" t="s">
        <v>1549</v>
      </c>
      <c r="L1410">
        <v>3126</v>
      </c>
      <c r="M1410" t="s">
        <v>1550</v>
      </c>
      <c r="N1410" t="s">
        <v>1551</v>
      </c>
      <c r="O1410">
        <v>0</v>
      </c>
      <c r="P1410" t="s">
        <v>1552</v>
      </c>
      <c r="Q1410">
        <v>19921001</v>
      </c>
      <c r="R1410">
        <v>891018481</v>
      </c>
    </row>
    <row r="1411" spans="1:18">
      <c r="A1411" t="s">
        <v>1546</v>
      </c>
      <c r="B1411" t="s">
        <v>1686</v>
      </c>
      <c r="C1411">
        <v>201210</v>
      </c>
      <c r="D1411">
        <v>0</v>
      </c>
      <c r="E1411" t="s">
        <v>1646</v>
      </c>
      <c r="F1411">
        <v>0</v>
      </c>
      <c r="G1411">
        <v>0</v>
      </c>
      <c r="H1411">
        <v>0</v>
      </c>
      <c r="I1411">
        <v>43122014800</v>
      </c>
      <c r="J1411">
        <v>4</v>
      </c>
      <c r="K1411" t="s">
        <v>1549</v>
      </c>
      <c r="L1411">
        <v>3126</v>
      </c>
      <c r="M1411" t="s">
        <v>1550</v>
      </c>
      <c r="N1411" t="s">
        <v>1551</v>
      </c>
      <c r="O1411">
        <v>0</v>
      </c>
      <c r="P1411" t="s">
        <v>1552</v>
      </c>
      <c r="Q1411">
        <v>19910401</v>
      </c>
      <c r="R1411">
        <v>891018481</v>
      </c>
    </row>
    <row r="1412" spans="1:18">
      <c r="A1412" t="s">
        <v>1553</v>
      </c>
      <c r="B1412" t="s">
        <v>1645</v>
      </c>
      <c r="C1412">
        <v>201211</v>
      </c>
      <c r="D1412">
        <v>29</v>
      </c>
      <c r="E1412" t="s">
        <v>1646</v>
      </c>
      <c r="F1412">
        <v>0</v>
      </c>
      <c r="G1412">
        <v>0</v>
      </c>
      <c r="H1412">
        <v>0</v>
      </c>
      <c r="I1412">
        <v>43122010300</v>
      </c>
      <c r="J1412">
        <v>4</v>
      </c>
      <c r="K1412" t="s">
        <v>1556</v>
      </c>
      <c r="L1412">
        <v>2531</v>
      </c>
      <c r="M1412" t="s">
        <v>1557</v>
      </c>
      <c r="N1412" t="s">
        <v>1551</v>
      </c>
      <c r="O1412">
        <v>11477</v>
      </c>
      <c r="P1412" t="s">
        <v>1552</v>
      </c>
      <c r="Q1412">
        <v>19850101</v>
      </c>
      <c r="R1412">
        <v>891018481</v>
      </c>
    </row>
    <row r="1413" spans="1:18">
      <c r="A1413" t="s">
        <v>1553</v>
      </c>
      <c r="B1413" t="s">
        <v>1647</v>
      </c>
      <c r="C1413">
        <v>201211</v>
      </c>
      <c r="D1413">
        <v>29</v>
      </c>
      <c r="E1413" t="s">
        <v>1646</v>
      </c>
      <c r="F1413">
        <v>0</v>
      </c>
      <c r="G1413">
        <v>0</v>
      </c>
      <c r="H1413">
        <v>0</v>
      </c>
      <c r="I1413">
        <v>43122010900</v>
      </c>
      <c r="J1413">
        <v>4</v>
      </c>
      <c r="K1413" t="s">
        <v>1561</v>
      </c>
      <c r="L1413">
        <v>2531</v>
      </c>
      <c r="M1413" t="s">
        <v>1557</v>
      </c>
      <c r="N1413" t="s">
        <v>1551</v>
      </c>
      <c r="O1413">
        <v>8334</v>
      </c>
      <c r="P1413" t="s">
        <v>1552</v>
      </c>
      <c r="Q1413">
        <v>19850301</v>
      </c>
      <c r="R1413">
        <v>891018481</v>
      </c>
    </row>
    <row r="1414" spans="1:18">
      <c r="A1414" t="s">
        <v>1572</v>
      </c>
      <c r="B1414" t="s">
        <v>1648</v>
      </c>
      <c r="C1414">
        <v>201211</v>
      </c>
      <c r="D1414">
        <v>30</v>
      </c>
      <c r="E1414" t="s">
        <v>1646</v>
      </c>
      <c r="F1414">
        <v>0</v>
      </c>
      <c r="G1414">
        <v>0</v>
      </c>
      <c r="H1414">
        <v>0</v>
      </c>
      <c r="I1414">
        <v>43122002600</v>
      </c>
      <c r="J1414">
        <v>4</v>
      </c>
      <c r="K1414" t="s">
        <v>1561</v>
      </c>
      <c r="L1414">
        <v>3126</v>
      </c>
      <c r="M1414" t="s">
        <v>1550</v>
      </c>
      <c r="N1414" t="s">
        <v>1551</v>
      </c>
      <c r="O1414">
        <v>2295</v>
      </c>
      <c r="P1414" t="s">
        <v>1552</v>
      </c>
      <c r="Q1414">
        <v>19980430</v>
      </c>
      <c r="R1414">
        <v>891018481</v>
      </c>
    </row>
    <row r="1415" spans="1:18">
      <c r="A1415" t="s">
        <v>1572</v>
      </c>
      <c r="B1415" t="s">
        <v>1649</v>
      </c>
      <c r="C1415">
        <v>201211</v>
      </c>
      <c r="D1415">
        <v>0</v>
      </c>
      <c r="E1415" t="s">
        <v>1646</v>
      </c>
      <c r="F1415">
        <v>0</v>
      </c>
      <c r="G1415">
        <v>0</v>
      </c>
      <c r="H1415">
        <v>0</v>
      </c>
      <c r="I1415">
        <v>43122002700</v>
      </c>
      <c r="J1415">
        <v>4</v>
      </c>
      <c r="K1415" t="s">
        <v>1561</v>
      </c>
      <c r="L1415">
        <v>3126</v>
      </c>
      <c r="M1415" t="s">
        <v>1550</v>
      </c>
      <c r="N1415" t="s">
        <v>1551</v>
      </c>
      <c r="O1415">
        <v>0</v>
      </c>
      <c r="P1415" t="s">
        <v>1552</v>
      </c>
      <c r="Q1415">
        <v>19990630</v>
      </c>
      <c r="R1415">
        <v>891018481</v>
      </c>
    </row>
    <row r="1416" spans="1:18">
      <c r="A1416" t="s">
        <v>1572</v>
      </c>
      <c r="B1416" t="s">
        <v>1650</v>
      </c>
      <c r="C1416">
        <v>201211</v>
      </c>
      <c r="D1416">
        <v>0</v>
      </c>
      <c r="E1416" t="s">
        <v>1646</v>
      </c>
      <c r="F1416">
        <v>0</v>
      </c>
      <c r="G1416">
        <v>0</v>
      </c>
      <c r="H1416">
        <v>0</v>
      </c>
      <c r="I1416">
        <v>43122003300</v>
      </c>
      <c r="J1416">
        <v>4</v>
      </c>
      <c r="K1416" t="s">
        <v>1561</v>
      </c>
      <c r="L1416">
        <v>3126</v>
      </c>
      <c r="M1416" t="s">
        <v>1550</v>
      </c>
      <c r="N1416" t="s">
        <v>1551</v>
      </c>
      <c r="O1416">
        <v>0</v>
      </c>
      <c r="P1416" t="s">
        <v>1552</v>
      </c>
      <c r="Q1416">
        <v>19980430</v>
      </c>
      <c r="R1416">
        <v>891018481</v>
      </c>
    </row>
    <row r="1417" spans="1:18">
      <c r="A1417" t="s">
        <v>1572</v>
      </c>
      <c r="B1417" t="s">
        <v>1651</v>
      </c>
      <c r="C1417">
        <v>201211</v>
      </c>
      <c r="D1417">
        <v>30</v>
      </c>
      <c r="E1417" t="s">
        <v>1646</v>
      </c>
      <c r="F1417">
        <v>0</v>
      </c>
      <c r="G1417">
        <v>0</v>
      </c>
      <c r="H1417">
        <v>0</v>
      </c>
      <c r="I1417">
        <v>43122003500</v>
      </c>
      <c r="J1417">
        <v>4</v>
      </c>
      <c r="K1417" t="s">
        <v>1561</v>
      </c>
      <c r="L1417">
        <v>3126</v>
      </c>
      <c r="M1417" t="s">
        <v>1550</v>
      </c>
      <c r="N1417" t="s">
        <v>1551</v>
      </c>
      <c r="O1417">
        <v>4440</v>
      </c>
      <c r="P1417" t="s">
        <v>1552</v>
      </c>
      <c r="Q1417">
        <v>19980430</v>
      </c>
      <c r="R1417">
        <v>891018481</v>
      </c>
    </row>
    <row r="1418" spans="1:18">
      <c r="A1418" t="s">
        <v>1572</v>
      </c>
      <c r="B1418" t="s">
        <v>1652</v>
      </c>
      <c r="C1418">
        <v>201211</v>
      </c>
      <c r="D1418">
        <v>30</v>
      </c>
      <c r="E1418" t="s">
        <v>1646</v>
      </c>
      <c r="F1418">
        <v>0</v>
      </c>
      <c r="G1418">
        <v>0</v>
      </c>
      <c r="H1418">
        <v>0</v>
      </c>
      <c r="I1418">
        <v>43122004300</v>
      </c>
      <c r="J1418">
        <v>4</v>
      </c>
      <c r="K1418" t="s">
        <v>1561</v>
      </c>
      <c r="L1418">
        <v>3126</v>
      </c>
      <c r="M1418" t="s">
        <v>1550</v>
      </c>
      <c r="N1418" t="s">
        <v>1551</v>
      </c>
      <c r="O1418">
        <v>4651</v>
      </c>
      <c r="P1418" t="s">
        <v>1552</v>
      </c>
      <c r="Q1418">
        <v>19980324</v>
      </c>
      <c r="R1418">
        <v>891018481</v>
      </c>
    </row>
    <row r="1419" spans="1:18">
      <c r="A1419" t="s">
        <v>1572</v>
      </c>
      <c r="B1419" t="s">
        <v>1653</v>
      </c>
      <c r="C1419">
        <v>201211</v>
      </c>
      <c r="D1419">
        <v>28</v>
      </c>
      <c r="E1419" t="s">
        <v>1646</v>
      </c>
      <c r="F1419">
        <v>0</v>
      </c>
      <c r="G1419">
        <v>0</v>
      </c>
      <c r="H1419">
        <v>0</v>
      </c>
      <c r="I1419">
        <v>43122002901</v>
      </c>
      <c r="J1419">
        <v>4</v>
      </c>
      <c r="K1419" t="s">
        <v>1549</v>
      </c>
      <c r="L1419">
        <v>3126</v>
      </c>
      <c r="M1419" t="s">
        <v>1550</v>
      </c>
      <c r="N1419" t="s">
        <v>1551</v>
      </c>
      <c r="O1419">
        <v>3777</v>
      </c>
      <c r="P1419" t="s">
        <v>1552</v>
      </c>
      <c r="Q1419">
        <v>19980430</v>
      </c>
      <c r="R1419">
        <v>891018481</v>
      </c>
    </row>
    <row r="1420" spans="1:18">
      <c r="A1420" t="s">
        <v>1572</v>
      </c>
      <c r="B1420" t="s">
        <v>1654</v>
      </c>
      <c r="C1420">
        <v>201211</v>
      </c>
      <c r="D1420">
        <v>0</v>
      </c>
      <c r="E1420" t="s">
        <v>1646</v>
      </c>
      <c r="F1420">
        <v>0</v>
      </c>
      <c r="G1420">
        <v>0</v>
      </c>
      <c r="H1420">
        <v>0</v>
      </c>
      <c r="I1420">
        <v>43122006200</v>
      </c>
      <c r="J1420">
        <v>4</v>
      </c>
      <c r="K1420" t="s">
        <v>1561</v>
      </c>
      <c r="L1420">
        <v>3126</v>
      </c>
      <c r="M1420" t="s">
        <v>1550</v>
      </c>
      <c r="N1420" t="s">
        <v>1551</v>
      </c>
      <c r="O1420">
        <v>0</v>
      </c>
      <c r="P1420" t="s">
        <v>1552</v>
      </c>
      <c r="R1420">
        <v>891018481</v>
      </c>
    </row>
    <row r="1421" spans="1:18">
      <c r="A1421" t="s">
        <v>1572</v>
      </c>
      <c r="B1421" t="s">
        <v>1655</v>
      </c>
      <c r="C1421">
        <v>201211</v>
      </c>
      <c r="D1421">
        <v>30</v>
      </c>
      <c r="E1421" t="s">
        <v>1646</v>
      </c>
      <c r="F1421">
        <v>0</v>
      </c>
      <c r="G1421">
        <v>0</v>
      </c>
      <c r="H1421">
        <v>0</v>
      </c>
      <c r="I1421">
        <v>43122006400</v>
      </c>
      <c r="J1421">
        <v>4</v>
      </c>
      <c r="K1421" t="s">
        <v>1561</v>
      </c>
      <c r="L1421">
        <v>3126</v>
      </c>
      <c r="M1421" t="s">
        <v>1550</v>
      </c>
      <c r="N1421" t="s">
        <v>1551</v>
      </c>
      <c r="O1421">
        <v>5346</v>
      </c>
      <c r="P1421" t="s">
        <v>1552</v>
      </c>
      <c r="Q1421">
        <v>19980430</v>
      </c>
      <c r="R1421">
        <v>891018481</v>
      </c>
    </row>
    <row r="1422" spans="1:18">
      <c r="A1422" t="s">
        <v>1572</v>
      </c>
      <c r="B1422" t="s">
        <v>1656</v>
      </c>
      <c r="C1422">
        <v>201211</v>
      </c>
      <c r="D1422">
        <v>30</v>
      </c>
      <c r="E1422" t="s">
        <v>1646</v>
      </c>
      <c r="F1422">
        <v>0</v>
      </c>
      <c r="G1422">
        <v>0</v>
      </c>
      <c r="H1422">
        <v>0</v>
      </c>
      <c r="I1422">
        <v>43122006800</v>
      </c>
      <c r="J1422">
        <v>4</v>
      </c>
      <c r="K1422" t="s">
        <v>1561</v>
      </c>
      <c r="L1422">
        <v>3126</v>
      </c>
      <c r="M1422" t="s">
        <v>1550</v>
      </c>
      <c r="N1422" t="s">
        <v>1551</v>
      </c>
      <c r="O1422">
        <v>2326</v>
      </c>
      <c r="P1422" t="s">
        <v>1552</v>
      </c>
      <c r="Q1422">
        <v>20010430</v>
      </c>
      <c r="R1422">
        <v>891018481</v>
      </c>
    </row>
    <row r="1423" spans="1:18">
      <c r="A1423" t="s">
        <v>1572</v>
      </c>
      <c r="B1423" t="s">
        <v>1657</v>
      </c>
      <c r="C1423">
        <v>201211</v>
      </c>
      <c r="D1423">
        <v>30</v>
      </c>
      <c r="E1423" t="s">
        <v>1646</v>
      </c>
      <c r="F1423">
        <v>0</v>
      </c>
      <c r="G1423">
        <v>0</v>
      </c>
      <c r="H1423">
        <v>0</v>
      </c>
      <c r="I1423">
        <v>43122006700</v>
      </c>
      <c r="J1423">
        <v>4</v>
      </c>
      <c r="K1423" t="s">
        <v>1561</v>
      </c>
      <c r="L1423">
        <v>3126</v>
      </c>
      <c r="M1423" t="s">
        <v>1550</v>
      </c>
      <c r="N1423" t="s">
        <v>1551</v>
      </c>
      <c r="O1423">
        <v>11718</v>
      </c>
      <c r="P1423" t="s">
        <v>1552</v>
      </c>
      <c r="Q1423">
        <v>19980430</v>
      </c>
      <c r="R1423">
        <v>891018481</v>
      </c>
    </row>
    <row r="1424" spans="1:18">
      <c r="A1424" t="s">
        <v>1572</v>
      </c>
      <c r="B1424" t="s">
        <v>1658</v>
      </c>
      <c r="C1424">
        <v>201211</v>
      </c>
      <c r="D1424">
        <v>29</v>
      </c>
      <c r="E1424" t="s">
        <v>1646</v>
      </c>
      <c r="F1424">
        <v>0</v>
      </c>
      <c r="G1424">
        <v>0</v>
      </c>
      <c r="H1424">
        <v>0</v>
      </c>
      <c r="I1424">
        <v>43122009900</v>
      </c>
      <c r="J1424">
        <v>4</v>
      </c>
      <c r="K1424" t="s">
        <v>1561</v>
      </c>
      <c r="L1424">
        <v>3126</v>
      </c>
      <c r="M1424" t="s">
        <v>1550</v>
      </c>
      <c r="N1424" t="s">
        <v>1551</v>
      </c>
      <c r="O1424">
        <v>57689</v>
      </c>
      <c r="P1424" t="s">
        <v>1552</v>
      </c>
      <c r="Q1424">
        <v>19980430</v>
      </c>
      <c r="R1424">
        <v>891018481</v>
      </c>
    </row>
    <row r="1425" spans="1:18">
      <c r="A1425" t="s">
        <v>1572</v>
      </c>
      <c r="B1425" t="s">
        <v>1659</v>
      </c>
      <c r="C1425">
        <v>201211</v>
      </c>
      <c r="D1425">
        <v>30</v>
      </c>
      <c r="E1425" t="s">
        <v>1646</v>
      </c>
      <c r="F1425">
        <v>0</v>
      </c>
      <c r="G1425">
        <v>0</v>
      </c>
      <c r="H1425">
        <v>0</v>
      </c>
      <c r="I1425">
        <v>43122009400</v>
      </c>
      <c r="J1425">
        <v>4</v>
      </c>
      <c r="K1425" t="s">
        <v>1561</v>
      </c>
      <c r="L1425">
        <v>3126</v>
      </c>
      <c r="M1425" t="s">
        <v>1550</v>
      </c>
      <c r="N1425" t="s">
        <v>1551</v>
      </c>
      <c r="O1425">
        <v>4832</v>
      </c>
      <c r="P1425" t="s">
        <v>1552</v>
      </c>
      <c r="Q1425">
        <v>19980430</v>
      </c>
      <c r="R1425">
        <v>891018481</v>
      </c>
    </row>
    <row r="1426" spans="1:18">
      <c r="A1426" t="s">
        <v>1572</v>
      </c>
      <c r="B1426" t="s">
        <v>1660</v>
      </c>
      <c r="C1426">
        <v>201211</v>
      </c>
      <c r="D1426">
        <v>25</v>
      </c>
      <c r="E1426" t="s">
        <v>1646</v>
      </c>
      <c r="F1426">
        <v>0</v>
      </c>
      <c r="G1426">
        <v>0</v>
      </c>
      <c r="H1426">
        <v>0</v>
      </c>
      <c r="I1426">
        <v>43122013300</v>
      </c>
      <c r="J1426">
        <v>4</v>
      </c>
      <c r="K1426" t="s">
        <v>1561</v>
      </c>
      <c r="L1426">
        <v>3126</v>
      </c>
      <c r="M1426" t="s">
        <v>1550</v>
      </c>
      <c r="N1426" t="s">
        <v>1551</v>
      </c>
      <c r="O1426">
        <v>19455</v>
      </c>
      <c r="P1426" t="s">
        <v>1552</v>
      </c>
      <c r="Q1426">
        <v>19980430</v>
      </c>
      <c r="R1426">
        <v>891018481</v>
      </c>
    </row>
    <row r="1427" spans="1:18">
      <c r="A1427" t="s">
        <v>1546</v>
      </c>
      <c r="B1427" t="s">
        <v>1661</v>
      </c>
      <c r="C1427">
        <v>201211</v>
      </c>
      <c r="D1427">
        <v>0</v>
      </c>
      <c r="E1427" t="s">
        <v>1646</v>
      </c>
      <c r="F1427">
        <v>0</v>
      </c>
      <c r="G1427">
        <v>0</v>
      </c>
      <c r="H1427">
        <v>0</v>
      </c>
      <c r="I1427">
        <v>43122003000</v>
      </c>
      <c r="J1427">
        <v>4</v>
      </c>
      <c r="K1427" t="s">
        <v>1561</v>
      </c>
      <c r="L1427">
        <v>3126</v>
      </c>
      <c r="M1427" t="s">
        <v>1550</v>
      </c>
      <c r="N1427" t="s">
        <v>1551</v>
      </c>
      <c r="O1427">
        <v>0</v>
      </c>
      <c r="P1427" t="s">
        <v>1662</v>
      </c>
      <c r="Q1427">
        <v>19880501</v>
      </c>
      <c r="R1427">
        <v>891018481</v>
      </c>
    </row>
    <row r="1428" spans="1:18">
      <c r="A1428" t="s">
        <v>1546</v>
      </c>
      <c r="B1428" t="s">
        <v>1663</v>
      </c>
      <c r="C1428">
        <v>201211</v>
      </c>
      <c r="D1428">
        <v>30</v>
      </c>
      <c r="E1428" t="s">
        <v>1646</v>
      </c>
      <c r="F1428">
        <v>0</v>
      </c>
      <c r="G1428">
        <v>0</v>
      </c>
      <c r="H1428">
        <v>0</v>
      </c>
      <c r="I1428">
        <v>43122003800</v>
      </c>
      <c r="J1428">
        <v>4</v>
      </c>
      <c r="K1428" t="s">
        <v>1549</v>
      </c>
      <c r="L1428">
        <v>3126</v>
      </c>
      <c r="M1428" t="s">
        <v>1550</v>
      </c>
      <c r="N1428" t="s">
        <v>1551</v>
      </c>
      <c r="O1428">
        <v>10873</v>
      </c>
      <c r="P1428" t="s">
        <v>1552</v>
      </c>
      <c r="Q1428">
        <v>19980430</v>
      </c>
      <c r="R1428">
        <v>891018481</v>
      </c>
    </row>
    <row r="1429" spans="1:18">
      <c r="A1429" t="s">
        <v>1546</v>
      </c>
      <c r="B1429" t="s">
        <v>1664</v>
      </c>
      <c r="C1429">
        <v>201211</v>
      </c>
      <c r="D1429">
        <v>30</v>
      </c>
      <c r="E1429" t="s">
        <v>1646</v>
      </c>
      <c r="F1429">
        <v>0</v>
      </c>
      <c r="G1429">
        <v>0</v>
      </c>
      <c r="H1429">
        <v>0</v>
      </c>
      <c r="I1429">
        <v>43122004200</v>
      </c>
      <c r="J1429">
        <v>4</v>
      </c>
      <c r="K1429" t="s">
        <v>1561</v>
      </c>
      <c r="L1429">
        <v>3126</v>
      </c>
      <c r="M1429" t="s">
        <v>1550</v>
      </c>
      <c r="N1429" t="s">
        <v>1551</v>
      </c>
      <c r="O1429">
        <v>17094</v>
      </c>
      <c r="P1429" t="s">
        <v>1552</v>
      </c>
      <c r="Q1429">
        <v>19980430</v>
      </c>
      <c r="R1429">
        <v>891018481</v>
      </c>
    </row>
    <row r="1430" spans="1:18">
      <c r="A1430" t="s">
        <v>1546</v>
      </c>
      <c r="B1430" t="s">
        <v>1665</v>
      </c>
      <c r="C1430">
        <v>201211</v>
      </c>
      <c r="D1430">
        <v>27</v>
      </c>
      <c r="E1430" t="s">
        <v>1646</v>
      </c>
      <c r="F1430">
        <v>0</v>
      </c>
      <c r="G1430">
        <v>0</v>
      </c>
      <c r="H1430">
        <v>0</v>
      </c>
      <c r="I1430">
        <v>43122005100</v>
      </c>
      <c r="J1430">
        <v>4</v>
      </c>
      <c r="K1430" t="s">
        <v>1561</v>
      </c>
      <c r="L1430">
        <v>3126</v>
      </c>
      <c r="M1430" t="s">
        <v>1550</v>
      </c>
      <c r="N1430" t="s">
        <v>1551</v>
      </c>
      <c r="O1430">
        <v>17668</v>
      </c>
      <c r="P1430" t="s">
        <v>1552</v>
      </c>
      <c r="Q1430">
        <v>19980430</v>
      </c>
      <c r="R1430">
        <v>891018481</v>
      </c>
    </row>
    <row r="1431" spans="1:18">
      <c r="A1431" t="s">
        <v>1546</v>
      </c>
      <c r="B1431" t="s">
        <v>1666</v>
      </c>
      <c r="C1431">
        <v>201211</v>
      </c>
      <c r="D1431">
        <v>30</v>
      </c>
      <c r="E1431" t="s">
        <v>1646</v>
      </c>
      <c r="F1431">
        <v>0</v>
      </c>
      <c r="G1431">
        <v>0</v>
      </c>
      <c r="H1431">
        <v>0</v>
      </c>
      <c r="I1431">
        <v>43122006300</v>
      </c>
      <c r="J1431">
        <v>4</v>
      </c>
      <c r="K1431" t="s">
        <v>1549</v>
      </c>
      <c r="L1431">
        <v>3126</v>
      </c>
      <c r="M1431" t="s">
        <v>1550</v>
      </c>
      <c r="N1431" t="s">
        <v>1551</v>
      </c>
      <c r="O1431">
        <v>9997</v>
      </c>
      <c r="P1431" t="s">
        <v>1574</v>
      </c>
      <c r="Q1431">
        <v>19980430</v>
      </c>
      <c r="R1431">
        <v>891018481</v>
      </c>
    </row>
    <row r="1432" spans="1:18">
      <c r="A1432" t="s">
        <v>1546</v>
      </c>
      <c r="B1432" t="s">
        <v>1667</v>
      </c>
      <c r="C1432">
        <v>201211</v>
      </c>
      <c r="D1432">
        <v>29</v>
      </c>
      <c r="E1432" t="s">
        <v>1646</v>
      </c>
      <c r="F1432">
        <v>0</v>
      </c>
      <c r="G1432">
        <v>0</v>
      </c>
      <c r="H1432">
        <v>0</v>
      </c>
      <c r="I1432">
        <v>43122007000</v>
      </c>
      <c r="J1432">
        <v>4</v>
      </c>
      <c r="K1432" t="s">
        <v>1561</v>
      </c>
      <c r="L1432">
        <v>3126</v>
      </c>
      <c r="M1432" t="s">
        <v>1550</v>
      </c>
      <c r="N1432" t="s">
        <v>1551</v>
      </c>
      <c r="O1432">
        <v>15473</v>
      </c>
      <c r="P1432" t="s">
        <v>1574</v>
      </c>
      <c r="Q1432">
        <v>19980430</v>
      </c>
      <c r="R1432">
        <v>891018481</v>
      </c>
    </row>
    <row r="1433" spans="1:18">
      <c r="A1433" t="s">
        <v>1546</v>
      </c>
      <c r="B1433" t="s">
        <v>1668</v>
      </c>
      <c r="C1433">
        <v>201211</v>
      </c>
      <c r="D1433">
        <v>30</v>
      </c>
      <c r="E1433" t="s">
        <v>1646</v>
      </c>
      <c r="F1433">
        <v>0</v>
      </c>
      <c r="G1433">
        <v>0</v>
      </c>
      <c r="H1433">
        <v>0</v>
      </c>
      <c r="I1433">
        <v>43122006100</v>
      </c>
      <c r="J1433">
        <v>4</v>
      </c>
      <c r="K1433" t="s">
        <v>1549</v>
      </c>
      <c r="L1433">
        <v>3126</v>
      </c>
      <c r="M1433" t="s">
        <v>1550</v>
      </c>
      <c r="N1433" t="s">
        <v>1551</v>
      </c>
      <c r="O1433">
        <v>10480</v>
      </c>
      <c r="P1433" t="s">
        <v>1574</v>
      </c>
      <c r="Q1433">
        <v>19980430</v>
      </c>
      <c r="R1433">
        <v>891018481</v>
      </c>
    </row>
    <row r="1434" spans="1:18">
      <c r="A1434" t="s">
        <v>1546</v>
      </c>
      <c r="B1434" t="s">
        <v>1669</v>
      </c>
      <c r="C1434">
        <v>201211</v>
      </c>
      <c r="D1434">
        <v>0</v>
      </c>
      <c r="E1434" t="s">
        <v>1646</v>
      </c>
      <c r="F1434">
        <v>0</v>
      </c>
      <c r="G1434">
        <v>0</v>
      </c>
      <c r="H1434">
        <v>0</v>
      </c>
      <c r="I1434">
        <v>43122008900</v>
      </c>
      <c r="J1434">
        <v>4</v>
      </c>
      <c r="K1434" t="s">
        <v>1561</v>
      </c>
      <c r="L1434">
        <v>3126</v>
      </c>
      <c r="M1434" t="s">
        <v>1550</v>
      </c>
      <c r="N1434" t="s">
        <v>1551</v>
      </c>
      <c r="O1434">
        <v>0</v>
      </c>
      <c r="P1434" t="s">
        <v>1552</v>
      </c>
      <c r="R1434">
        <v>891018481</v>
      </c>
    </row>
    <row r="1435" spans="1:18">
      <c r="A1435" t="s">
        <v>1546</v>
      </c>
      <c r="B1435" t="s">
        <v>1670</v>
      </c>
      <c r="C1435">
        <v>201211</v>
      </c>
      <c r="D1435">
        <v>28</v>
      </c>
      <c r="E1435" t="s">
        <v>1646</v>
      </c>
      <c r="F1435">
        <v>0</v>
      </c>
      <c r="G1435">
        <v>0</v>
      </c>
      <c r="H1435">
        <v>0</v>
      </c>
      <c r="I1435">
        <v>43122008002</v>
      </c>
      <c r="J1435">
        <v>4</v>
      </c>
      <c r="K1435" t="s">
        <v>1561</v>
      </c>
      <c r="L1435">
        <v>3126</v>
      </c>
      <c r="M1435" t="s">
        <v>1550</v>
      </c>
      <c r="N1435" t="s">
        <v>1551</v>
      </c>
      <c r="O1435">
        <v>16095</v>
      </c>
      <c r="P1435" t="s">
        <v>1552</v>
      </c>
      <c r="Q1435">
        <v>19980430</v>
      </c>
      <c r="R1435">
        <v>891018481</v>
      </c>
    </row>
    <row r="1436" spans="1:18">
      <c r="A1436" t="s">
        <v>1546</v>
      </c>
      <c r="B1436" t="s">
        <v>1671</v>
      </c>
      <c r="C1436">
        <v>201211</v>
      </c>
      <c r="D1436">
        <v>30</v>
      </c>
      <c r="E1436" t="s">
        <v>1646</v>
      </c>
      <c r="F1436">
        <v>0</v>
      </c>
      <c r="G1436">
        <v>0</v>
      </c>
      <c r="H1436">
        <v>0</v>
      </c>
      <c r="I1436">
        <v>43122010600</v>
      </c>
      <c r="J1436">
        <v>4</v>
      </c>
      <c r="K1436" t="s">
        <v>1549</v>
      </c>
      <c r="L1436">
        <v>3126</v>
      </c>
      <c r="M1436" t="s">
        <v>1550</v>
      </c>
      <c r="N1436" t="s">
        <v>1551</v>
      </c>
      <c r="O1436">
        <v>14497</v>
      </c>
      <c r="P1436" t="s">
        <v>1552</v>
      </c>
      <c r="Q1436">
        <v>19980430</v>
      </c>
      <c r="R1436">
        <v>891018481</v>
      </c>
    </row>
    <row r="1437" spans="1:18">
      <c r="A1437" t="s">
        <v>1546</v>
      </c>
      <c r="B1437" t="s">
        <v>1672</v>
      </c>
      <c r="C1437">
        <v>201211</v>
      </c>
      <c r="D1437">
        <v>0</v>
      </c>
      <c r="E1437" t="s">
        <v>1646</v>
      </c>
      <c r="F1437">
        <v>0</v>
      </c>
      <c r="G1437">
        <v>0</v>
      </c>
      <c r="H1437">
        <v>0</v>
      </c>
      <c r="I1437">
        <v>43122010800</v>
      </c>
      <c r="J1437">
        <v>4</v>
      </c>
      <c r="K1437" t="s">
        <v>1549</v>
      </c>
      <c r="L1437">
        <v>3126</v>
      </c>
      <c r="M1437" t="s">
        <v>1550</v>
      </c>
      <c r="N1437" t="s">
        <v>1551</v>
      </c>
      <c r="O1437">
        <v>0</v>
      </c>
      <c r="P1437" t="s">
        <v>1552</v>
      </c>
      <c r="Q1437">
        <v>19980430</v>
      </c>
      <c r="R1437">
        <v>891018481</v>
      </c>
    </row>
    <row r="1438" spans="1:18">
      <c r="A1438" t="s">
        <v>1546</v>
      </c>
      <c r="B1438" t="s">
        <v>1673</v>
      </c>
      <c r="C1438">
        <v>201211</v>
      </c>
      <c r="D1438">
        <v>30</v>
      </c>
      <c r="E1438" t="s">
        <v>1646</v>
      </c>
      <c r="F1438">
        <v>0</v>
      </c>
      <c r="G1438">
        <v>0</v>
      </c>
      <c r="H1438">
        <v>0</v>
      </c>
      <c r="I1438">
        <v>43122011100</v>
      </c>
      <c r="J1438">
        <v>4</v>
      </c>
      <c r="K1438" t="s">
        <v>1549</v>
      </c>
      <c r="L1438">
        <v>3126</v>
      </c>
      <c r="M1438" t="s">
        <v>1550</v>
      </c>
      <c r="N1438" t="s">
        <v>1551</v>
      </c>
      <c r="O1438">
        <v>43249</v>
      </c>
      <c r="P1438" t="s">
        <v>1552</v>
      </c>
      <c r="Q1438">
        <v>19980430</v>
      </c>
      <c r="R1438">
        <v>891018481</v>
      </c>
    </row>
    <row r="1439" spans="1:18">
      <c r="A1439" t="s">
        <v>1546</v>
      </c>
      <c r="B1439" t="s">
        <v>1674</v>
      </c>
      <c r="C1439">
        <v>201211</v>
      </c>
      <c r="D1439">
        <v>23</v>
      </c>
      <c r="E1439" t="s">
        <v>1646</v>
      </c>
      <c r="F1439">
        <v>0</v>
      </c>
      <c r="G1439">
        <v>0</v>
      </c>
      <c r="H1439">
        <v>0</v>
      </c>
      <c r="I1439">
        <v>43122012000</v>
      </c>
      <c r="J1439">
        <v>4</v>
      </c>
      <c r="K1439" t="s">
        <v>1549</v>
      </c>
      <c r="L1439">
        <v>3126</v>
      </c>
      <c r="M1439" t="s">
        <v>1550</v>
      </c>
      <c r="N1439" t="s">
        <v>1551</v>
      </c>
      <c r="O1439">
        <v>15722</v>
      </c>
      <c r="P1439" t="s">
        <v>1552</v>
      </c>
      <c r="Q1439">
        <v>19870401</v>
      </c>
      <c r="R1439">
        <v>891018481</v>
      </c>
    </row>
    <row r="1440" spans="1:18">
      <c r="A1440" t="s">
        <v>1546</v>
      </c>
      <c r="B1440" t="s">
        <v>1675</v>
      </c>
      <c r="C1440">
        <v>201211</v>
      </c>
      <c r="D1440">
        <v>30</v>
      </c>
      <c r="E1440" t="s">
        <v>1646</v>
      </c>
      <c r="F1440">
        <v>0</v>
      </c>
      <c r="G1440">
        <v>0</v>
      </c>
      <c r="H1440">
        <v>0</v>
      </c>
      <c r="I1440">
        <v>43122012600</v>
      </c>
      <c r="J1440">
        <v>4</v>
      </c>
      <c r="K1440" t="s">
        <v>1549</v>
      </c>
      <c r="L1440">
        <v>3126</v>
      </c>
      <c r="M1440" t="s">
        <v>1550</v>
      </c>
      <c r="N1440" t="s">
        <v>1551</v>
      </c>
      <c r="O1440">
        <v>15765</v>
      </c>
      <c r="P1440" t="s">
        <v>1552</v>
      </c>
      <c r="Q1440">
        <v>19980430</v>
      </c>
      <c r="R1440">
        <v>891018481</v>
      </c>
    </row>
    <row r="1441" spans="1:18">
      <c r="A1441" t="s">
        <v>1546</v>
      </c>
      <c r="B1441" t="s">
        <v>1676</v>
      </c>
      <c r="C1441">
        <v>201211</v>
      </c>
      <c r="D1441">
        <v>30</v>
      </c>
      <c r="E1441" t="s">
        <v>1646</v>
      </c>
      <c r="F1441">
        <v>0</v>
      </c>
      <c r="G1441">
        <v>0</v>
      </c>
      <c r="H1441">
        <v>0</v>
      </c>
      <c r="I1441">
        <v>43122011900</v>
      </c>
      <c r="J1441">
        <v>4</v>
      </c>
      <c r="K1441" t="s">
        <v>1549</v>
      </c>
      <c r="L1441">
        <v>3126</v>
      </c>
      <c r="M1441" t="s">
        <v>1550</v>
      </c>
      <c r="N1441" t="s">
        <v>1551</v>
      </c>
      <c r="O1441">
        <v>10510</v>
      </c>
      <c r="P1441" t="s">
        <v>1552</v>
      </c>
      <c r="Q1441">
        <v>19980430</v>
      </c>
      <c r="R1441">
        <v>891018481</v>
      </c>
    </row>
    <row r="1442" spans="1:18">
      <c r="A1442" t="s">
        <v>1546</v>
      </c>
      <c r="B1442" t="s">
        <v>1677</v>
      </c>
      <c r="C1442">
        <v>201211</v>
      </c>
      <c r="D1442">
        <v>30</v>
      </c>
      <c r="E1442" t="s">
        <v>1646</v>
      </c>
      <c r="F1442">
        <v>0</v>
      </c>
      <c r="G1442">
        <v>0</v>
      </c>
      <c r="H1442">
        <v>0</v>
      </c>
      <c r="I1442">
        <v>43122013500</v>
      </c>
      <c r="J1442">
        <v>4</v>
      </c>
      <c r="K1442" t="s">
        <v>1549</v>
      </c>
      <c r="L1442">
        <v>3126</v>
      </c>
      <c r="M1442" t="s">
        <v>1550</v>
      </c>
      <c r="N1442" t="s">
        <v>1551</v>
      </c>
      <c r="O1442">
        <v>23195</v>
      </c>
      <c r="P1442" t="s">
        <v>1552</v>
      </c>
      <c r="Q1442">
        <v>19980430</v>
      </c>
      <c r="R1442">
        <v>891018481</v>
      </c>
    </row>
    <row r="1443" spans="1:18">
      <c r="A1443" t="s">
        <v>1546</v>
      </c>
      <c r="B1443" t="s">
        <v>1678</v>
      </c>
      <c r="C1443">
        <v>201211</v>
      </c>
      <c r="D1443">
        <v>30</v>
      </c>
      <c r="E1443" t="s">
        <v>1646</v>
      </c>
      <c r="F1443">
        <v>0</v>
      </c>
      <c r="G1443">
        <v>0</v>
      </c>
      <c r="H1443">
        <v>0</v>
      </c>
      <c r="I1443">
        <v>43122012701</v>
      </c>
      <c r="J1443">
        <v>4</v>
      </c>
      <c r="K1443" t="s">
        <v>1549</v>
      </c>
      <c r="L1443">
        <v>3126</v>
      </c>
      <c r="M1443" t="s">
        <v>1550</v>
      </c>
      <c r="N1443" t="s">
        <v>1551</v>
      </c>
      <c r="O1443">
        <v>11688</v>
      </c>
      <c r="P1443" t="s">
        <v>1552</v>
      </c>
      <c r="Q1443">
        <v>19980430</v>
      </c>
      <c r="R1443">
        <v>891018481</v>
      </c>
    </row>
    <row r="1444" spans="1:18">
      <c r="A1444" t="s">
        <v>1546</v>
      </c>
      <c r="B1444" t="s">
        <v>1679</v>
      </c>
      <c r="C1444">
        <v>201211</v>
      </c>
      <c r="D1444">
        <v>30</v>
      </c>
      <c r="E1444" t="s">
        <v>1646</v>
      </c>
      <c r="F1444">
        <v>0</v>
      </c>
      <c r="G1444">
        <v>0</v>
      </c>
      <c r="H1444">
        <v>0</v>
      </c>
      <c r="I1444">
        <v>43122014100</v>
      </c>
      <c r="J1444">
        <v>4</v>
      </c>
      <c r="K1444" t="s">
        <v>1549</v>
      </c>
      <c r="L1444">
        <v>3126</v>
      </c>
      <c r="M1444" t="s">
        <v>1550</v>
      </c>
      <c r="N1444" t="s">
        <v>1551</v>
      </c>
      <c r="O1444">
        <v>29567</v>
      </c>
      <c r="P1444" t="s">
        <v>1552</v>
      </c>
      <c r="Q1444">
        <v>19980430</v>
      </c>
      <c r="R1444">
        <v>891018481</v>
      </c>
    </row>
    <row r="1445" spans="1:18">
      <c r="A1445" t="s">
        <v>1546</v>
      </c>
      <c r="B1445" t="s">
        <v>1680</v>
      </c>
      <c r="C1445">
        <v>201211</v>
      </c>
      <c r="D1445">
        <v>30</v>
      </c>
      <c r="E1445" t="s">
        <v>1646</v>
      </c>
      <c r="F1445">
        <v>0</v>
      </c>
      <c r="G1445">
        <v>0</v>
      </c>
      <c r="H1445">
        <v>0</v>
      </c>
      <c r="I1445">
        <v>43122012900</v>
      </c>
      <c r="J1445">
        <v>4</v>
      </c>
      <c r="K1445" t="s">
        <v>1549</v>
      </c>
      <c r="L1445">
        <v>3126</v>
      </c>
      <c r="M1445" t="s">
        <v>1550</v>
      </c>
      <c r="N1445" t="s">
        <v>1551</v>
      </c>
      <c r="O1445">
        <v>47990</v>
      </c>
      <c r="P1445" t="s">
        <v>1552</v>
      </c>
      <c r="Q1445">
        <v>19980430</v>
      </c>
      <c r="R1445">
        <v>891018481</v>
      </c>
    </row>
    <row r="1446" spans="1:18">
      <c r="A1446" t="s">
        <v>1546</v>
      </c>
      <c r="B1446" t="s">
        <v>1681</v>
      </c>
      <c r="C1446">
        <v>201211</v>
      </c>
      <c r="D1446">
        <v>30</v>
      </c>
      <c r="E1446" t="s">
        <v>1646</v>
      </c>
      <c r="F1446">
        <v>0</v>
      </c>
      <c r="G1446">
        <v>0</v>
      </c>
      <c r="H1446">
        <v>0</v>
      </c>
      <c r="I1446">
        <v>43122013400</v>
      </c>
      <c r="J1446">
        <v>4</v>
      </c>
      <c r="K1446" t="s">
        <v>1549</v>
      </c>
      <c r="L1446">
        <v>3126</v>
      </c>
      <c r="M1446" t="s">
        <v>1550</v>
      </c>
      <c r="N1446" t="s">
        <v>1551</v>
      </c>
      <c r="O1446">
        <v>16067</v>
      </c>
      <c r="P1446" t="s">
        <v>1552</v>
      </c>
      <c r="Q1446">
        <v>19980430</v>
      </c>
      <c r="R1446">
        <v>891018481</v>
      </c>
    </row>
    <row r="1447" spans="1:18">
      <c r="A1447" t="s">
        <v>1546</v>
      </c>
      <c r="B1447" t="s">
        <v>1682</v>
      </c>
      <c r="C1447">
        <v>201211</v>
      </c>
      <c r="D1447">
        <v>30</v>
      </c>
      <c r="E1447" t="s">
        <v>1646</v>
      </c>
      <c r="F1447">
        <v>0</v>
      </c>
      <c r="G1447">
        <v>0</v>
      </c>
      <c r="H1447">
        <v>0</v>
      </c>
      <c r="I1447">
        <v>43122015000</v>
      </c>
      <c r="J1447">
        <v>4</v>
      </c>
      <c r="K1447" t="s">
        <v>1549</v>
      </c>
      <c r="L1447">
        <v>3126</v>
      </c>
      <c r="M1447" t="s">
        <v>1550</v>
      </c>
      <c r="N1447" t="s">
        <v>1551</v>
      </c>
      <c r="O1447">
        <v>6916</v>
      </c>
      <c r="P1447" t="s">
        <v>1552</v>
      </c>
      <c r="Q1447">
        <v>19980430</v>
      </c>
      <c r="R1447">
        <v>891018481</v>
      </c>
    </row>
    <row r="1448" spans="1:18">
      <c r="A1448" t="s">
        <v>1546</v>
      </c>
      <c r="B1448" t="s">
        <v>1683</v>
      </c>
      <c r="C1448">
        <v>201211</v>
      </c>
      <c r="D1448">
        <v>30</v>
      </c>
      <c r="E1448" t="s">
        <v>1646</v>
      </c>
      <c r="F1448">
        <v>0</v>
      </c>
      <c r="G1448">
        <v>0</v>
      </c>
      <c r="H1448">
        <v>0</v>
      </c>
      <c r="I1448">
        <v>43122015300</v>
      </c>
      <c r="J1448">
        <v>4</v>
      </c>
      <c r="K1448" t="s">
        <v>1549</v>
      </c>
      <c r="L1448">
        <v>3126</v>
      </c>
      <c r="M1448" t="s">
        <v>1550</v>
      </c>
      <c r="N1448" t="s">
        <v>1551</v>
      </c>
      <c r="O1448">
        <v>18785</v>
      </c>
      <c r="P1448" t="s">
        <v>1552</v>
      </c>
      <c r="Q1448">
        <v>19980430</v>
      </c>
      <c r="R1448">
        <v>891018481</v>
      </c>
    </row>
    <row r="1449" spans="1:18">
      <c r="A1449" t="s">
        <v>1546</v>
      </c>
      <c r="B1449" t="s">
        <v>1684</v>
      </c>
      <c r="C1449">
        <v>201211</v>
      </c>
      <c r="D1449">
        <v>30</v>
      </c>
      <c r="E1449" t="s">
        <v>1646</v>
      </c>
      <c r="F1449">
        <v>0</v>
      </c>
      <c r="G1449">
        <v>0</v>
      </c>
      <c r="H1449">
        <v>0</v>
      </c>
      <c r="I1449">
        <v>43122013900</v>
      </c>
      <c r="J1449">
        <v>4</v>
      </c>
      <c r="K1449" t="s">
        <v>1549</v>
      </c>
      <c r="L1449">
        <v>3126</v>
      </c>
      <c r="M1449" t="s">
        <v>1550</v>
      </c>
      <c r="N1449" t="s">
        <v>1551</v>
      </c>
      <c r="O1449">
        <v>16431</v>
      </c>
      <c r="P1449" t="s">
        <v>1552</v>
      </c>
      <c r="Q1449">
        <v>19980430</v>
      </c>
      <c r="R1449">
        <v>891018481</v>
      </c>
    </row>
    <row r="1450" spans="1:18">
      <c r="A1450" t="s">
        <v>1546</v>
      </c>
      <c r="B1450" t="s">
        <v>1685</v>
      </c>
      <c r="C1450">
        <v>201211</v>
      </c>
      <c r="D1450">
        <v>0</v>
      </c>
      <c r="E1450" t="s">
        <v>1646</v>
      </c>
      <c r="F1450">
        <v>0</v>
      </c>
      <c r="G1450">
        <v>0</v>
      </c>
      <c r="H1450">
        <v>0</v>
      </c>
      <c r="I1450">
        <v>43122014700</v>
      </c>
      <c r="J1450">
        <v>4</v>
      </c>
      <c r="K1450" t="s">
        <v>1549</v>
      </c>
      <c r="L1450">
        <v>3126</v>
      </c>
      <c r="M1450" t="s">
        <v>1550</v>
      </c>
      <c r="N1450" t="s">
        <v>1551</v>
      </c>
      <c r="O1450">
        <v>0</v>
      </c>
      <c r="P1450" t="s">
        <v>1552</v>
      </c>
      <c r="Q1450">
        <v>19921001</v>
      </c>
      <c r="R1450">
        <v>891018481</v>
      </c>
    </row>
    <row r="1451" spans="1:18">
      <c r="A1451" t="s">
        <v>1546</v>
      </c>
      <c r="B1451" t="s">
        <v>1686</v>
      </c>
      <c r="C1451">
        <v>201211</v>
      </c>
      <c r="D1451">
        <v>0</v>
      </c>
      <c r="E1451" t="s">
        <v>1646</v>
      </c>
      <c r="F1451">
        <v>0</v>
      </c>
      <c r="G1451">
        <v>0</v>
      </c>
      <c r="H1451">
        <v>0</v>
      </c>
      <c r="I1451">
        <v>43122014800</v>
      </c>
      <c r="J1451">
        <v>4</v>
      </c>
      <c r="K1451" t="s">
        <v>1549</v>
      </c>
      <c r="L1451">
        <v>3126</v>
      </c>
      <c r="M1451" t="s">
        <v>1550</v>
      </c>
      <c r="N1451" t="s">
        <v>1551</v>
      </c>
      <c r="O1451">
        <v>0</v>
      </c>
      <c r="P1451" t="s">
        <v>1552</v>
      </c>
      <c r="Q1451">
        <v>19910401</v>
      </c>
      <c r="R1451">
        <v>891018481</v>
      </c>
    </row>
    <row r="1452" spans="1:18">
      <c r="A1452" t="s">
        <v>1553</v>
      </c>
      <c r="B1452" t="s">
        <v>1645</v>
      </c>
      <c r="C1452">
        <v>201212</v>
      </c>
      <c r="D1452">
        <v>30</v>
      </c>
      <c r="E1452" t="s">
        <v>1646</v>
      </c>
      <c r="F1452">
        <v>0</v>
      </c>
      <c r="G1452">
        <v>0</v>
      </c>
      <c r="H1452">
        <v>0</v>
      </c>
      <c r="I1452">
        <v>43122010300</v>
      </c>
      <c r="J1452">
        <v>4</v>
      </c>
      <c r="K1452" t="s">
        <v>1556</v>
      </c>
      <c r="L1452">
        <v>2531</v>
      </c>
      <c r="M1452" t="s">
        <v>1557</v>
      </c>
      <c r="N1452" t="s">
        <v>1551</v>
      </c>
      <c r="O1452">
        <v>10787</v>
      </c>
      <c r="P1452" t="s">
        <v>1552</v>
      </c>
      <c r="Q1452">
        <v>19850101</v>
      </c>
      <c r="R1452">
        <v>891018481</v>
      </c>
    </row>
    <row r="1453" spans="1:18">
      <c r="A1453" t="s">
        <v>1553</v>
      </c>
      <c r="B1453" t="s">
        <v>1647</v>
      </c>
      <c r="C1453">
        <v>201212</v>
      </c>
      <c r="D1453">
        <v>30</v>
      </c>
      <c r="E1453" t="s">
        <v>1646</v>
      </c>
      <c r="F1453">
        <v>0</v>
      </c>
      <c r="G1453">
        <v>0</v>
      </c>
      <c r="H1453">
        <v>0</v>
      </c>
      <c r="I1453">
        <v>43122010900</v>
      </c>
      <c r="J1453">
        <v>4</v>
      </c>
      <c r="K1453" t="s">
        <v>1561</v>
      </c>
      <c r="L1453">
        <v>2531</v>
      </c>
      <c r="M1453" t="s">
        <v>1557</v>
      </c>
      <c r="N1453" t="s">
        <v>1551</v>
      </c>
      <c r="O1453">
        <v>8837</v>
      </c>
      <c r="P1453" t="s">
        <v>1552</v>
      </c>
      <c r="Q1453">
        <v>19850301</v>
      </c>
      <c r="R1453">
        <v>891018481</v>
      </c>
    </row>
    <row r="1454" spans="1:18">
      <c r="A1454" t="s">
        <v>1572</v>
      </c>
      <c r="B1454" t="s">
        <v>1648</v>
      </c>
      <c r="C1454">
        <v>201212</v>
      </c>
      <c r="D1454">
        <v>31</v>
      </c>
      <c r="E1454" t="s">
        <v>1646</v>
      </c>
      <c r="F1454">
        <v>0</v>
      </c>
      <c r="G1454">
        <v>0</v>
      </c>
      <c r="H1454">
        <v>0</v>
      </c>
      <c r="I1454">
        <v>43122002600</v>
      </c>
      <c r="J1454">
        <v>4</v>
      </c>
      <c r="K1454" t="s">
        <v>1561</v>
      </c>
      <c r="L1454">
        <v>3126</v>
      </c>
      <c r="M1454" t="s">
        <v>1550</v>
      </c>
      <c r="N1454" t="s">
        <v>1551</v>
      </c>
      <c r="O1454">
        <v>4230</v>
      </c>
      <c r="P1454" t="s">
        <v>1552</v>
      </c>
      <c r="Q1454">
        <v>19980430</v>
      </c>
      <c r="R1454">
        <v>891018481</v>
      </c>
    </row>
    <row r="1455" spans="1:18">
      <c r="A1455" t="s">
        <v>1572</v>
      </c>
      <c r="B1455" t="s">
        <v>1649</v>
      </c>
      <c r="C1455">
        <v>201212</v>
      </c>
      <c r="D1455">
        <v>0</v>
      </c>
      <c r="E1455" t="s">
        <v>1646</v>
      </c>
      <c r="F1455">
        <v>0</v>
      </c>
      <c r="G1455">
        <v>0</v>
      </c>
      <c r="H1455">
        <v>0</v>
      </c>
      <c r="I1455">
        <v>43122002700</v>
      </c>
      <c r="J1455">
        <v>4</v>
      </c>
      <c r="K1455" t="s">
        <v>1561</v>
      </c>
      <c r="L1455">
        <v>3126</v>
      </c>
      <c r="M1455" t="s">
        <v>1550</v>
      </c>
      <c r="N1455" t="s">
        <v>1551</v>
      </c>
      <c r="O1455">
        <v>0</v>
      </c>
      <c r="P1455" t="s">
        <v>1552</v>
      </c>
      <c r="Q1455">
        <v>19990630</v>
      </c>
      <c r="R1455">
        <v>891018481</v>
      </c>
    </row>
    <row r="1456" spans="1:18">
      <c r="A1456" t="s">
        <v>1572</v>
      </c>
      <c r="B1456" t="s">
        <v>1650</v>
      </c>
      <c r="C1456">
        <v>201212</v>
      </c>
      <c r="D1456">
        <v>0</v>
      </c>
      <c r="E1456" t="s">
        <v>1646</v>
      </c>
      <c r="F1456">
        <v>0</v>
      </c>
      <c r="G1456">
        <v>0</v>
      </c>
      <c r="H1456">
        <v>0</v>
      </c>
      <c r="I1456">
        <v>43122003300</v>
      </c>
      <c r="J1456">
        <v>4</v>
      </c>
      <c r="K1456" t="s">
        <v>1561</v>
      </c>
      <c r="L1456">
        <v>3126</v>
      </c>
      <c r="M1456" t="s">
        <v>1550</v>
      </c>
      <c r="N1456" t="s">
        <v>1551</v>
      </c>
      <c r="O1456">
        <v>0</v>
      </c>
      <c r="P1456" t="s">
        <v>1552</v>
      </c>
      <c r="Q1456">
        <v>19980430</v>
      </c>
      <c r="R1456">
        <v>891018481</v>
      </c>
    </row>
    <row r="1457" spans="1:18">
      <c r="A1457" t="s">
        <v>1572</v>
      </c>
      <c r="B1457" t="s">
        <v>1651</v>
      </c>
      <c r="C1457">
        <v>201212</v>
      </c>
      <c r="D1457">
        <v>31</v>
      </c>
      <c r="E1457" t="s">
        <v>1646</v>
      </c>
      <c r="F1457">
        <v>0</v>
      </c>
      <c r="G1457">
        <v>0</v>
      </c>
      <c r="H1457">
        <v>0</v>
      </c>
      <c r="I1457">
        <v>43122003500</v>
      </c>
      <c r="J1457">
        <v>4</v>
      </c>
      <c r="K1457" t="s">
        <v>1561</v>
      </c>
      <c r="L1457">
        <v>3126</v>
      </c>
      <c r="M1457" t="s">
        <v>1550</v>
      </c>
      <c r="N1457" t="s">
        <v>1551</v>
      </c>
      <c r="O1457">
        <v>5062</v>
      </c>
      <c r="P1457" t="s">
        <v>1552</v>
      </c>
      <c r="Q1457">
        <v>19980430</v>
      </c>
      <c r="R1457">
        <v>891018481</v>
      </c>
    </row>
    <row r="1458" spans="1:18">
      <c r="A1458" t="s">
        <v>1572</v>
      </c>
      <c r="B1458" t="s">
        <v>1652</v>
      </c>
      <c r="C1458">
        <v>201212</v>
      </c>
      <c r="D1458">
        <v>31</v>
      </c>
      <c r="E1458" t="s">
        <v>1646</v>
      </c>
      <c r="F1458">
        <v>0</v>
      </c>
      <c r="G1458">
        <v>0</v>
      </c>
      <c r="H1458">
        <v>0</v>
      </c>
      <c r="I1458">
        <v>43122004300</v>
      </c>
      <c r="J1458">
        <v>4</v>
      </c>
      <c r="K1458" t="s">
        <v>1561</v>
      </c>
      <c r="L1458">
        <v>3126</v>
      </c>
      <c r="M1458" t="s">
        <v>1550</v>
      </c>
      <c r="N1458" t="s">
        <v>1551</v>
      </c>
      <c r="O1458">
        <v>5513</v>
      </c>
      <c r="P1458" t="s">
        <v>1552</v>
      </c>
      <c r="Q1458">
        <v>19980324</v>
      </c>
      <c r="R1458">
        <v>891018481</v>
      </c>
    </row>
    <row r="1459" spans="1:18">
      <c r="A1459" t="s">
        <v>1572</v>
      </c>
      <c r="B1459" t="s">
        <v>1653</v>
      </c>
      <c r="C1459">
        <v>201212</v>
      </c>
      <c r="D1459">
        <v>31</v>
      </c>
      <c r="E1459" t="s">
        <v>1646</v>
      </c>
      <c r="F1459">
        <v>0</v>
      </c>
      <c r="G1459">
        <v>0</v>
      </c>
      <c r="H1459">
        <v>0</v>
      </c>
      <c r="I1459">
        <v>43122002901</v>
      </c>
      <c r="J1459">
        <v>4</v>
      </c>
      <c r="K1459" t="s">
        <v>1549</v>
      </c>
      <c r="L1459">
        <v>3126</v>
      </c>
      <c r="M1459" t="s">
        <v>1550</v>
      </c>
      <c r="N1459" t="s">
        <v>1551</v>
      </c>
      <c r="O1459">
        <v>5929</v>
      </c>
      <c r="P1459" t="s">
        <v>1552</v>
      </c>
      <c r="Q1459">
        <v>19980430</v>
      </c>
      <c r="R1459">
        <v>891018481</v>
      </c>
    </row>
    <row r="1460" spans="1:18">
      <c r="A1460" t="s">
        <v>1572</v>
      </c>
      <c r="B1460" t="s">
        <v>1654</v>
      </c>
      <c r="C1460">
        <v>201212</v>
      </c>
      <c r="D1460">
        <v>0</v>
      </c>
      <c r="E1460" t="s">
        <v>1646</v>
      </c>
      <c r="F1460">
        <v>0</v>
      </c>
      <c r="G1460">
        <v>0</v>
      </c>
      <c r="H1460">
        <v>0</v>
      </c>
      <c r="I1460">
        <v>43122006200</v>
      </c>
      <c r="J1460">
        <v>4</v>
      </c>
      <c r="K1460" t="s">
        <v>1561</v>
      </c>
      <c r="L1460">
        <v>3126</v>
      </c>
      <c r="M1460" t="s">
        <v>1550</v>
      </c>
      <c r="N1460" t="s">
        <v>1551</v>
      </c>
      <c r="O1460">
        <v>0</v>
      </c>
      <c r="P1460" t="s">
        <v>1552</v>
      </c>
      <c r="R1460">
        <v>891018481</v>
      </c>
    </row>
    <row r="1461" spans="1:18">
      <c r="A1461" t="s">
        <v>1572</v>
      </c>
      <c r="B1461" t="s">
        <v>1655</v>
      </c>
      <c r="C1461">
        <v>201212</v>
      </c>
      <c r="D1461">
        <v>28</v>
      </c>
      <c r="E1461" t="s">
        <v>1646</v>
      </c>
      <c r="F1461">
        <v>0</v>
      </c>
      <c r="G1461">
        <v>0</v>
      </c>
      <c r="H1461">
        <v>0</v>
      </c>
      <c r="I1461">
        <v>43122006400</v>
      </c>
      <c r="J1461">
        <v>4</v>
      </c>
      <c r="K1461" t="s">
        <v>1561</v>
      </c>
      <c r="L1461">
        <v>3126</v>
      </c>
      <c r="M1461" t="s">
        <v>1550</v>
      </c>
      <c r="N1461" t="s">
        <v>1551</v>
      </c>
      <c r="O1461">
        <v>10021</v>
      </c>
      <c r="P1461" t="s">
        <v>1552</v>
      </c>
      <c r="Q1461">
        <v>19980430</v>
      </c>
      <c r="R1461">
        <v>891018481</v>
      </c>
    </row>
    <row r="1462" spans="1:18">
      <c r="A1462" t="s">
        <v>1572</v>
      </c>
      <c r="B1462" t="s">
        <v>1656</v>
      </c>
      <c r="C1462">
        <v>201212</v>
      </c>
      <c r="D1462">
        <v>31</v>
      </c>
      <c r="E1462" t="s">
        <v>1646</v>
      </c>
      <c r="F1462">
        <v>0</v>
      </c>
      <c r="G1462">
        <v>0</v>
      </c>
      <c r="H1462">
        <v>0</v>
      </c>
      <c r="I1462">
        <v>43122006800</v>
      </c>
      <c r="J1462">
        <v>4</v>
      </c>
      <c r="K1462" t="s">
        <v>1561</v>
      </c>
      <c r="L1462">
        <v>3126</v>
      </c>
      <c r="M1462" t="s">
        <v>1550</v>
      </c>
      <c r="N1462" t="s">
        <v>1551</v>
      </c>
      <c r="O1462">
        <v>6588</v>
      </c>
      <c r="P1462" t="s">
        <v>1552</v>
      </c>
      <c r="Q1462">
        <v>20010430</v>
      </c>
      <c r="R1462">
        <v>891018481</v>
      </c>
    </row>
    <row r="1463" spans="1:18">
      <c r="A1463" t="s">
        <v>1572</v>
      </c>
      <c r="B1463" t="s">
        <v>1657</v>
      </c>
      <c r="C1463">
        <v>201212</v>
      </c>
      <c r="D1463">
        <v>31</v>
      </c>
      <c r="E1463" t="s">
        <v>1646</v>
      </c>
      <c r="F1463">
        <v>0</v>
      </c>
      <c r="G1463">
        <v>0</v>
      </c>
      <c r="H1463">
        <v>0</v>
      </c>
      <c r="I1463">
        <v>43122006700</v>
      </c>
      <c r="J1463">
        <v>4</v>
      </c>
      <c r="K1463" t="s">
        <v>1561</v>
      </c>
      <c r="L1463">
        <v>3126</v>
      </c>
      <c r="M1463" t="s">
        <v>1550</v>
      </c>
      <c r="N1463" t="s">
        <v>1551</v>
      </c>
      <c r="O1463">
        <v>14354</v>
      </c>
      <c r="P1463" t="s">
        <v>1552</v>
      </c>
      <c r="Q1463">
        <v>19980430</v>
      </c>
      <c r="R1463">
        <v>891018481</v>
      </c>
    </row>
    <row r="1464" spans="1:18">
      <c r="A1464" t="s">
        <v>1572</v>
      </c>
      <c r="B1464" t="s">
        <v>1658</v>
      </c>
      <c r="C1464">
        <v>201212</v>
      </c>
      <c r="D1464">
        <v>26</v>
      </c>
      <c r="E1464" t="s">
        <v>1646</v>
      </c>
      <c r="F1464">
        <v>0</v>
      </c>
      <c r="G1464">
        <v>0</v>
      </c>
      <c r="H1464">
        <v>0</v>
      </c>
      <c r="I1464">
        <v>43122009900</v>
      </c>
      <c r="J1464">
        <v>4</v>
      </c>
      <c r="K1464" t="s">
        <v>1561</v>
      </c>
      <c r="L1464">
        <v>3126</v>
      </c>
      <c r="M1464" t="s">
        <v>1550</v>
      </c>
      <c r="N1464" t="s">
        <v>1551</v>
      </c>
      <c r="O1464">
        <v>41322</v>
      </c>
      <c r="P1464" t="s">
        <v>1552</v>
      </c>
      <c r="Q1464">
        <v>19980430</v>
      </c>
      <c r="R1464">
        <v>891018481</v>
      </c>
    </row>
    <row r="1465" spans="1:18">
      <c r="A1465" t="s">
        <v>1572</v>
      </c>
      <c r="B1465" t="s">
        <v>1659</v>
      </c>
      <c r="C1465">
        <v>201212</v>
      </c>
      <c r="D1465">
        <v>21</v>
      </c>
      <c r="E1465" t="s">
        <v>1646</v>
      </c>
      <c r="F1465">
        <v>0</v>
      </c>
      <c r="G1465">
        <v>0</v>
      </c>
      <c r="H1465">
        <v>0</v>
      </c>
      <c r="I1465">
        <v>43122009400</v>
      </c>
      <c r="J1465">
        <v>4</v>
      </c>
      <c r="K1465" t="s">
        <v>1561</v>
      </c>
      <c r="L1465">
        <v>3126</v>
      </c>
      <c r="M1465" t="s">
        <v>1550</v>
      </c>
      <c r="N1465" t="s">
        <v>1551</v>
      </c>
      <c r="O1465">
        <v>1856</v>
      </c>
      <c r="P1465" t="s">
        <v>1552</v>
      </c>
      <c r="Q1465">
        <v>19980430</v>
      </c>
      <c r="R1465">
        <v>891018481</v>
      </c>
    </row>
    <row r="1466" spans="1:18">
      <c r="A1466" t="s">
        <v>1572</v>
      </c>
      <c r="B1466" t="s">
        <v>1660</v>
      </c>
      <c r="C1466">
        <v>201212</v>
      </c>
      <c r="D1466">
        <v>25</v>
      </c>
      <c r="E1466" t="s">
        <v>1646</v>
      </c>
      <c r="F1466">
        <v>0</v>
      </c>
      <c r="G1466">
        <v>0</v>
      </c>
      <c r="H1466">
        <v>0</v>
      </c>
      <c r="I1466">
        <v>43122013300</v>
      </c>
      <c r="J1466">
        <v>4</v>
      </c>
      <c r="K1466" t="s">
        <v>1561</v>
      </c>
      <c r="L1466">
        <v>3126</v>
      </c>
      <c r="M1466" t="s">
        <v>1550</v>
      </c>
      <c r="N1466" t="s">
        <v>1551</v>
      </c>
      <c r="O1466">
        <v>16637</v>
      </c>
      <c r="P1466" t="s">
        <v>1552</v>
      </c>
      <c r="Q1466">
        <v>19980430</v>
      </c>
      <c r="R1466">
        <v>891018481</v>
      </c>
    </row>
    <row r="1467" spans="1:18">
      <c r="A1467" t="s">
        <v>1546</v>
      </c>
      <c r="B1467" t="s">
        <v>1661</v>
      </c>
      <c r="C1467">
        <v>201212</v>
      </c>
      <c r="D1467">
        <v>0</v>
      </c>
      <c r="E1467" t="s">
        <v>1646</v>
      </c>
      <c r="F1467">
        <v>0</v>
      </c>
      <c r="G1467">
        <v>0</v>
      </c>
      <c r="H1467">
        <v>0</v>
      </c>
      <c r="I1467">
        <v>43122003000</v>
      </c>
      <c r="J1467">
        <v>4</v>
      </c>
      <c r="K1467" t="s">
        <v>1561</v>
      </c>
      <c r="L1467">
        <v>3126</v>
      </c>
      <c r="M1467" t="s">
        <v>1550</v>
      </c>
      <c r="N1467" t="s">
        <v>1551</v>
      </c>
      <c r="O1467">
        <v>0</v>
      </c>
      <c r="P1467" t="s">
        <v>1662</v>
      </c>
      <c r="Q1467">
        <v>19880501</v>
      </c>
      <c r="R1467">
        <v>891018481</v>
      </c>
    </row>
    <row r="1468" spans="1:18">
      <c r="A1468" t="s">
        <v>1546</v>
      </c>
      <c r="B1468" t="s">
        <v>1663</v>
      </c>
      <c r="C1468">
        <v>201212</v>
      </c>
      <c r="D1468">
        <v>31</v>
      </c>
      <c r="E1468" t="s">
        <v>1646</v>
      </c>
      <c r="F1468">
        <v>0</v>
      </c>
      <c r="G1468">
        <v>0</v>
      </c>
      <c r="H1468">
        <v>0</v>
      </c>
      <c r="I1468">
        <v>43122003800</v>
      </c>
      <c r="J1468">
        <v>4</v>
      </c>
      <c r="K1468" t="s">
        <v>1549</v>
      </c>
      <c r="L1468">
        <v>3126</v>
      </c>
      <c r="M1468" t="s">
        <v>1550</v>
      </c>
      <c r="N1468" t="s">
        <v>1551</v>
      </c>
      <c r="O1468">
        <v>8564</v>
      </c>
      <c r="P1468" t="s">
        <v>1552</v>
      </c>
      <c r="Q1468">
        <v>19980430</v>
      </c>
      <c r="R1468">
        <v>891018481</v>
      </c>
    </row>
    <row r="1469" spans="1:18">
      <c r="A1469" t="s">
        <v>1546</v>
      </c>
      <c r="B1469" t="s">
        <v>1664</v>
      </c>
      <c r="C1469">
        <v>201212</v>
      </c>
      <c r="D1469">
        <v>31</v>
      </c>
      <c r="E1469" t="s">
        <v>1646</v>
      </c>
      <c r="F1469">
        <v>0</v>
      </c>
      <c r="G1469">
        <v>0</v>
      </c>
      <c r="H1469">
        <v>0</v>
      </c>
      <c r="I1469">
        <v>43122004200</v>
      </c>
      <c r="J1469">
        <v>4</v>
      </c>
      <c r="K1469" t="s">
        <v>1561</v>
      </c>
      <c r="L1469">
        <v>3126</v>
      </c>
      <c r="M1469" t="s">
        <v>1550</v>
      </c>
      <c r="N1469" t="s">
        <v>1551</v>
      </c>
      <c r="O1469">
        <v>14944</v>
      </c>
      <c r="P1469" t="s">
        <v>1552</v>
      </c>
      <c r="Q1469">
        <v>19980430</v>
      </c>
      <c r="R1469">
        <v>891018481</v>
      </c>
    </row>
    <row r="1470" spans="1:18">
      <c r="A1470" t="s">
        <v>1546</v>
      </c>
      <c r="B1470" t="s">
        <v>1665</v>
      </c>
      <c r="C1470">
        <v>201212</v>
      </c>
      <c r="D1470">
        <v>31</v>
      </c>
      <c r="E1470" t="s">
        <v>1646</v>
      </c>
      <c r="F1470">
        <v>0</v>
      </c>
      <c r="G1470">
        <v>0</v>
      </c>
      <c r="H1470">
        <v>0</v>
      </c>
      <c r="I1470">
        <v>43122005100</v>
      </c>
      <c r="J1470">
        <v>4</v>
      </c>
      <c r="K1470" t="s">
        <v>1561</v>
      </c>
      <c r="L1470">
        <v>3126</v>
      </c>
      <c r="M1470" t="s">
        <v>1550</v>
      </c>
      <c r="N1470" t="s">
        <v>1551</v>
      </c>
      <c r="O1470">
        <v>22364</v>
      </c>
      <c r="P1470" t="s">
        <v>1552</v>
      </c>
      <c r="Q1470">
        <v>19980430</v>
      </c>
      <c r="R1470">
        <v>891018481</v>
      </c>
    </row>
    <row r="1471" spans="1:18">
      <c r="A1471" t="s">
        <v>1546</v>
      </c>
      <c r="B1471" t="s">
        <v>1666</v>
      </c>
      <c r="C1471">
        <v>201212</v>
      </c>
      <c r="D1471">
        <v>31</v>
      </c>
      <c r="E1471" t="s">
        <v>1646</v>
      </c>
      <c r="F1471">
        <v>0</v>
      </c>
      <c r="G1471">
        <v>0</v>
      </c>
      <c r="H1471">
        <v>0</v>
      </c>
      <c r="I1471">
        <v>43122006300</v>
      </c>
      <c r="J1471">
        <v>4</v>
      </c>
      <c r="K1471" t="s">
        <v>1549</v>
      </c>
      <c r="L1471">
        <v>3126</v>
      </c>
      <c r="M1471" t="s">
        <v>1550</v>
      </c>
      <c r="N1471" t="s">
        <v>1551</v>
      </c>
      <c r="O1471">
        <v>10159</v>
      </c>
      <c r="P1471" t="s">
        <v>1574</v>
      </c>
      <c r="Q1471">
        <v>19980430</v>
      </c>
      <c r="R1471">
        <v>891018481</v>
      </c>
    </row>
    <row r="1472" spans="1:18">
      <c r="A1472" t="s">
        <v>1546</v>
      </c>
      <c r="B1472" t="s">
        <v>1667</v>
      </c>
      <c r="C1472">
        <v>201212</v>
      </c>
      <c r="D1472">
        <v>31</v>
      </c>
      <c r="E1472" t="s">
        <v>1646</v>
      </c>
      <c r="F1472">
        <v>0</v>
      </c>
      <c r="G1472">
        <v>0</v>
      </c>
      <c r="H1472">
        <v>0</v>
      </c>
      <c r="I1472">
        <v>43122007000</v>
      </c>
      <c r="J1472">
        <v>4</v>
      </c>
      <c r="K1472" t="s">
        <v>1561</v>
      </c>
      <c r="L1472">
        <v>3126</v>
      </c>
      <c r="M1472" t="s">
        <v>1550</v>
      </c>
      <c r="N1472" t="s">
        <v>1551</v>
      </c>
      <c r="O1472">
        <v>20283</v>
      </c>
      <c r="P1472" t="s">
        <v>1574</v>
      </c>
      <c r="Q1472">
        <v>19980430</v>
      </c>
      <c r="R1472">
        <v>891018481</v>
      </c>
    </row>
    <row r="1473" spans="1:18">
      <c r="A1473" t="s">
        <v>1546</v>
      </c>
      <c r="B1473" t="s">
        <v>1668</v>
      </c>
      <c r="C1473">
        <v>201212</v>
      </c>
      <c r="D1473">
        <v>31</v>
      </c>
      <c r="E1473" t="s">
        <v>1646</v>
      </c>
      <c r="F1473">
        <v>0</v>
      </c>
      <c r="G1473">
        <v>0</v>
      </c>
      <c r="H1473">
        <v>0</v>
      </c>
      <c r="I1473">
        <v>43122006100</v>
      </c>
      <c r="J1473">
        <v>4</v>
      </c>
      <c r="K1473" t="s">
        <v>1549</v>
      </c>
      <c r="L1473">
        <v>3126</v>
      </c>
      <c r="M1473" t="s">
        <v>1550</v>
      </c>
      <c r="N1473" t="s">
        <v>1551</v>
      </c>
      <c r="O1473">
        <v>11234</v>
      </c>
      <c r="P1473" t="s">
        <v>1574</v>
      </c>
      <c r="Q1473">
        <v>19980430</v>
      </c>
      <c r="R1473">
        <v>891018481</v>
      </c>
    </row>
    <row r="1474" spans="1:18">
      <c r="A1474" t="s">
        <v>1546</v>
      </c>
      <c r="B1474" t="s">
        <v>1669</v>
      </c>
      <c r="C1474">
        <v>201212</v>
      </c>
      <c r="D1474">
        <v>0</v>
      </c>
      <c r="E1474" t="s">
        <v>1646</v>
      </c>
      <c r="F1474">
        <v>0</v>
      </c>
      <c r="G1474">
        <v>0</v>
      </c>
      <c r="H1474">
        <v>0</v>
      </c>
      <c r="I1474">
        <v>43122008900</v>
      </c>
      <c r="J1474">
        <v>4</v>
      </c>
      <c r="K1474" t="s">
        <v>1561</v>
      </c>
      <c r="L1474">
        <v>3126</v>
      </c>
      <c r="M1474" t="s">
        <v>1550</v>
      </c>
      <c r="N1474" t="s">
        <v>1551</v>
      </c>
      <c r="O1474">
        <v>0</v>
      </c>
      <c r="P1474" t="s">
        <v>1552</v>
      </c>
      <c r="R1474">
        <v>891018481</v>
      </c>
    </row>
    <row r="1475" spans="1:18">
      <c r="A1475" t="s">
        <v>1546</v>
      </c>
      <c r="B1475" t="s">
        <v>1670</v>
      </c>
      <c r="C1475">
        <v>201212</v>
      </c>
      <c r="D1475">
        <v>24</v>
      </c>
      <c r="E1475" t="s">
        <v>1646</v>
      </c>
      <c r="F1475">
        <v>0</v>
      </c>
      <c r="G1475">
        <v>0</v>
      </c>
      <c r="H1475">
        <v>0</v>
      </c>
      <c r="I1475">
        <v>43122008002</v>
      </c>
      <c r="J1475">
        <v>4</v>
      </c>
      <c r="K1475" t="s">
        <v>1561</v>
      </c>
      <c r="L1475">
        <v>3126</v>
      </c>
      <c r="M1475" t="s">
        <v>1550</v>
      </c>
      <c r="N1475" t="s">
        <v>1551</v>
      </c>
      <c r="O1475">
        <v>17475</v>
      </c>
      <c r="P1475" t="s">
        <v>1552</v>
      </c>
      <c r="Q1475">
        <v>19980430</v>
      </c>
      <c r="R1475">
        <v>891018481</v>
      </c>
    </row>
    <row r="1476" spans="1:18">
      <c r="A1476" t="s">
        <v>1546</v>
      </c>
      <c r="B1476" t="s">
        <v>1671</v>
      </c>
      <c r="C1476">
        <v>201212</v>
      </c>
      <c r="D1476">
        <v>31</v>
      </c>
      <c r="E1476" t="s">
        <v>1646</v>
      </c>
      <c r="F1476">
        <v>0</v>
      </c>
      <c r="G1476">
        <v>0</v>
      </c>
      <c r="H1476">
        <v>0</v>
      </c>
      <c r="I1476">
        <v>43122010600</v>
      </c>
      <c r="J1476">
        <v>4</v>
      </c>
      <c r="K1476" t="s">
        <v>1549</v>
      </c>
      <c r="L1476">
        <v>3126</v>
      </c>
      <c r="M1476" t="s">
        <v>1550</v>
      </c>
      <c r="N1476" t="s">
        <v>1551</v>
      </c>
      <c r="O1476">
        <v>19936</v>
      </c>
      <c r="P1476" t="s">
        <v>1552</v>
      </c>
      <c r="Q1476">
        <v>19980430</v>
      </c>
      <c r="R1476">
        <v>891018481</v>
      </c>
    </row>
    <row r="1477" spans="1:18">
      <c r="A1477" t="s">
        <v>1546</v>
      </c>
      <c r="B1477" t="s">
        <v>1672</v>
      </c>
      <c r="C1477">
        <v>201212</v>
      </c>
      <c r="D1477">
        <v>0</v>
      </c>
      <c r="E1477" t="s">
        <v>1646</v>
      </c>
      <c r="F1477">
        <v>0</v>
      </c>
      <c r="G1477">
        <v>0</v>
      </c>
      <c r="H1477">
        <v>0</v>
      </c>
      <c r="I1477">
        <v>43122010800</v>
      </c>
      <c r="J1477">
        <v>4</v>
      </c>
      <c r="K1477" t="s">
        <v>1549</v>
      </c>
      <c r="L1477">
        <v>3126</v>
      </c>
      <c r="M1477" t="s">
        <v>1550</v>
      </c>
      <c r="N1477" t="s">
        <v>1551</v>
      </c>
      <c r="O1477">
        <v>0</v>
      </c>
      <c r="P1477" t="s">
        <v>1552</v>
      </c>
      <c r="Q1477">
        <v>19980430</v>
      </c>
      <c r="R1477">
        <v>891018481</v>
      </c>
    </row>
    <row r="1478" spans="1:18">
      <c r="A1478" t="s">
        <v>1546</v>
      </c>
      <c r="B1478" t="s">
        <v>1673</v>
      </c>
      <c r="C1478">
        <v>201212</v>
      </c>
      <c r="D1478">
        <v>31</v>
      </c>
      <c r="E1478" t="s">
        <v>1646</v>
      </c>
      <c r="F1478">
        <v>0</v>
      </c>
      <c r="G1478">
        <v>0</v>
      </c>
      <c r="H1478">
        <v>0</v>
      </c>
      <c r="I1478">
        <v>43122011100</v>
      </c>
      <c r="J1478">
        <v>4</v>
      </c>
      <c r="K1478" t="s">
        <v>1549</v>
      </c>
      <c r="L1478">
        <v>3126</v>
      </c>
      <c r="M1478" t="s">
        <v>1550</v>
      </c>
      <c r="N1478" t="s">
        <v>1551</v>
      </c>
      <c r="O1478">
        <v>39561</v>
      </c>
      <c r="P1478" t="s">
        <v>1552</v>
      </c>
      <c r="Q1478">
        <v>19980430</v>
      </c>
      <c r="R1478">
        <v>891018481</v>
      </c>
    </row>
    <row r="1479" spans="1:18">
      <c r="A1479" t="s">
        <v>1546</v>
      </c>
      <c r="B1479" t="s">
        <v>1674</v>
      </c>
      <c r="C1479">
        <v>201212</v>
      </c>
      <c r="D1479">
        <v>30</v>
      </c>
      <c r="E1479" t="s">
        <v>1646</v>
      </c>
      <c r="F1479">
        <v>0</v>
      </c>
      <c r="G1479">
        <v>0</v>
      </c>
      <c r="H1479">
        <v>0</v>
      </c>
      <c r="I1479">
        <v>43122012000</v>
      </c>
      <c r="J1479">
        <v>4</v>
      </c>
      <c r="K1479" t="s">
        <v>1549</v>
      </c>
      <c r="L1479">
        <v>3126</v>
      </c>
      <c r="M1479" t="s">
        <v>1550</v>
      </c>
      <c r="N1479" t="s">
        <v>1551</v>
      </c>
      <c r="O1479">
        <v>26273</v>
      </c>
      <c r="P1479" t="s">
        <v>1552</v>
      </c>
      <c r="Q1479">
        <v>19870401</v>
      </c>
      <c r="R1479">
        <v>891018481</v>
      </c>
    </row>
    <row r="1480" spans="1:18">
      <c r="A1480" t="s">
        <v>1546</v>
      </c>
      <c r="B1480" t="s">
        <v>1675</v>
      </c>
      <c r="C1480">
        <v>201212</v>
      </c>
      <c r="D1480">
        <v>31</v>
      </c>
      <c r="E1480" t="s">
        <v>1646</v>
      </c>
      <c r="F1480">
        <v>0</v>
      </c>
      <c r="G1480">
        <v>0</v>
      </c>
      <c r="H1480">
        <v>0</v>
      </c>
      <c r="I1480">
        <v>43122012600</v>
      </c>
      <c r="J1480">
        <v>4</v>
      </c>
      <c r="K1480" t="s">
        <v>1549</v>
      </c>
      <c r="L1480">
        <v>3126</v>
      </c>
      <c r="M1480" t="s">
        <v>1550</v>
      </c>
      <c r="N1480" t="s">
        <v>1551</v>
      </c>
      <c r="O1480">
        <v>21358</v>
      </c>
      <c r="P1480" t="s">
        <v>1552</v>
      </c>
      <c r="Q1480">
        <v>19980430</v>
      </c>
      <c r="R1480">
        <v>891018481</v>
      </c>
    </row>
    <row r="1481" spans="1:18">
      <c r="A1481" t="s">
        <v>1546</v>
      </c>
      <c r="B1481" t="s">
        <v>1676</v>
      </c>
      <c r="C1481">
        <v>201212</v>
      </c>
      <c r="D1481">
        <v>31</v>
      </c>
      <c r="E1481" t="s">
        <v>1646</v>
      </c>
      <c r="F1481">
        <v>0</v>
      </c>
      <c r="G1481">
        <v>0</v>
      </c>
      <c r="H1481">
        <v>0</v>
      </c>
      <c r="I1481">
        <v>43122011900</v>
      </c>
      <c r="J1481">
        <v>4</v>
      </c>
      <c r="K1481" t="s">
        <v>1549</v>
      </c>
      <c r="L1481">
        <v>3126</v>
      </c>
      <c r="M1481" t="s">
        <v>1550</v>
      </c>
      <c r="N1481" t="s">
        <v>1551</v>
      </c>
      <c r="O1481">
        <v>11407</v>
      </c>
      <c r="P1481" t="s">
        <v>1552</v>
      </c>
      <c r="Q1481">
        <v>19980430</v>
      </c>
      <c r="R1481">
        <v>891018481</v>
      </c>
    </row>
    <row r="1482" spans="1:18">
      <c r="A1482" t="s">
        <v>1546</v>
      </c>
      <c r="B1482" t="s">
        <v>1677</v>
      </c>
      <c r="C1482">
        <v>201212</v>
      </c>
      <c r="D1482">
        <v>30</v>
      </c>
      <c r="E1482" t="s">
        <v>1646</v>
      </c>
      <c r="F1482">
        <v>0</v>
      </c>
      <c r="G1482">
        <v>0</v>
      </c>
      <c r="H1482">
        <v>0</v>
      </c>
      <c r="I1482">
        <v>43122013500</v>
      </c>
      <c r="J1482">
        <v>4</v>
      </c>
      <c r="K1482" t="s">
        <v>1549</v>
      </c>
      <c r="L1482">
        <v>3126</v>
      </c>
      <c r="M1482" t="s">
        <v>1550</v>
      </c>
      <c r="N1482" t="s">
        <v>1551</v>
      </c>
      <c r="O1482">
        <v>21307</v>
      </c>
      <c r="P1482" t="s">
        <v>1552</v>
      </c>
      <c r="Q1482">
        <v>19980430</v>
      </c>
      <c r="R1482">
        <v>891018481</v>
      </c>
    </row>
    <row r="1483" spans="1:18">
      <c r="A1483" t="s">
        <v>1546</v>
      </c>
      <c r="B1483" t="s">
        <v>1678</v>
      </c>
      <c r="C1483">
        <v>201212</v>
      </c>
      <c r="D1483">
        <v>31</v>
      </c>
      <c r="E1483" t="s">
        <v>1646</v>
      </c>
      <c r="F1483">
        <v>0</v>
      </c>
      <c r="G1483">
        <v>0</v>
      </c>
      <c r="H1483">
        <v>0</v>
      </c>
      <c r="I1483">
        <v>43122012701</v>
      </c>
      <c r="J1483">
        <v>4</v>
      </c>
      <c r="K1483" t="s">
        <v>1549</v>
      </c>
      <c r="L1483">
        <v>3126</v>
      </c>
      <c r="M1483" t="s">
        <v>1550</v>
      </c>
      <c r="N1483" t="s">
        <v>1551</v>
      </c>
      <c r="O1483">
        <v>17891</v>
      </c>
      <c r="P1483" t="s">
        <v>1552</v>
      </c>
      <c r="Q1483">
        <v>19980430</v>
      </c>
      <c r="R1483">
        <v>891018481</v>
      </c>
    </row>
    <row r="1484" spans="1:18">
      <c r="A1484" t="s">
        <v>1546</v>
      </c>
      <c r="B1484" t="s">
        <v>1679</v>
      </c>
      <c r="C1484">
        <v>201212</v>
      </c>
      <c r="D1484">
        <v>31</v>
      </c>
      <c r="E1484" t="s">
        <v>1646</v>
      </c>
      <c r="F1484">
        <v>0</v>
      </c>
      <c r="G1484">
        <v>0</v>
      </c>
      <c r="H1484">
        <v>0</v>
      </c>
      <c r="I1484">
        <v>43122014100</v>
      </c>
      <c r="J1484">
        <v>4</v>
      </c>
      <c r="K1484" t="s">
        <v>1549</v>
      </c>
      <c r="L1484">
        <v>3126</v>
      </c>
      <c r="M1484" t="s">
        <v>1550</v>
      </c>
      <c r="N1484" t="s">
        <v>1551</v>
      </c>
      <c r="O1484">
        <v>34117</v>
      </c>
      <c r="P1484" t="s">
        <v>1552</v>
      </c>
      <c r="Q1484">
        <v>19980430</v>
      </c>
      <c r="R1484">
        <v>891018481</v>
      </c>
    </row>
    <row r="1485" spans="1:18">
      <c r="A1485" t="s">
        <v>1546</v>
      </c>
      <c r="B1485" t="s">
        <v>1680</v>
      </c>
      <c r="C1485">
        <v>201212</v>
      </c>
      <c r="D1485">
        <v>31</v>
      </c>
      <c r="E1485" t="s">
        <v>1646</v>
      </c>
      <c r="F1485">
        <v>0</v>
      </c>
      <c r="G1485">
        <v>0</v>
      </c>
      <c r="H1485">
        <v>0</v>
      </c>
      <c r="I1485">
        <v>43122012900</v>
      </c>
      <c r="J1485">
        <v>4</v>
      </c>
      <c r="K1485" t="s">
        <v>1549</v>
      </c>
      <c r="L1485">
        <v>3126</v>
      </c>
      <c r="M1485" t="s">
        <v>1550</v>
      </c>
      <c r="N1485" t="s">
        <v>1551</v>
      </c>
      <c r="O1485">
        <v>28674</v>
      </c>
      <c r="P1485" t="s">
        <v>1552</v>
      </c>
      <c r="Q1485">
        <v>19980430</v>
      </c>
      <c r="R1485">
        <v>891018481</v>
      </c>
    </row>
    <row r="1486" spans="1:18">
      <c r="A1486" t="s">
        <v>1546</v>
      </c>
      <c r="B1486" t="s">
        <v>1681</v>
      </c>
      <c r="C1486">
        <v>201212</v>
      </c>
      <c r="D1486">
        <v>31</v>
      </c>
      <c r="E1486" t="s">
        <v>1646</v>
      </c>
      <c r="F1486">
        <v>0</v>
      </c>
      <c r="G1486">
        <v>0</v>
      </c>
      <c r="H1486">
        <v>0</v>
      </c>
      <c r="I1486">
        <v>43122013400</v>
      </c>
      <c r="J1486">
        <v>4</v>
      </c>
      <c r="K1486" t="s">
        <v>1549</v>
      </c>
      <c r="L1486">
        <v>3126</v>
      </c>
      <c r="M1486" t="s">
        <v>1550</v>
      </c>
      <c r="N1486" t="s">
        <v>1551</v>
      </c>
      <c r="O1486">
        <v>21150</v>
      </c>
      <c r="P1486" t="s">
        <v>1552</v>
      </c>
      <c r="Q1486">
        <v>19980430</v>
      </c>
      <c r="R1486">
        <v>891018481</v>
      </c>
    </row>
    <row r="1487" spans="1:18">
      <c r="A1487" t="s">
        <v>1546</v>
      </c>
      <c r="B1487" t="s">
        <v>1682</v>
      </c>
      <c r="C1487">
        <v>201212</v>
      </c>
      <c r="D1487">
        <v>31</v>
      </c>
      <c r="E1487" t="s">
        <v>1646</v>
      </c>
      <c r="F1487">
        <v>0</v>
      </c>
      <c r="G1487">
        <v>0</v>
      </c>
      <c r="H1487">
        <v>0</v>
      </c>
      <c r="I1487">
        <v>43122015000</v>
      </c>
      <c r="J1487">
        <v>4</v>
      </c>
      <c r="K1487" t="s">
        <v>1549</v>
      </c>
      <c r="L1487">
        <v>3126</v>
      </c>
      <c r="M1487" t="s">
        <v>1550</v>
      </c>
      <c r="N1487" t="s">
        <v>1551</v>
      </c>
      <c r="O1487">
        <v>9570</v>
      </c>
      <c r="P1487" t="s">
        <v>1552</v>
      </c>
      <c r="Q1487">
        <v>19980430</v>
      </c>
      <c r="R1487">
        <v>891018481</v>
      </c>
    </row>
    <row r="1488" spans="1:18">
      <c r="A1488" t="s">
        <v>1546</v>
      </c>
      <c r="B1488" t="s">
        <v>1683</v>
      </c>
      <c r="C1488">
        <v>201212</v>
      </c>
      <c r="D1488">
        <v>31</v>
      </c>
      <c r="E1488" t="s">
        <v>1646</v>
      </c>
      <c r="F1488">
        <v>0</v>
      </c>
      <c r="G1488">
        <v>0</v>
      </c>
      <c r="H1488">
        <v>0</v>
      </c>
      <c r="I1488">
        <v>43122015300</v>
      </c>
      <c r="J1488">
        <v>4</v>
      </c>
      <c r="K1488" t="s">
        <v>1549</v>
      </c>
      <c r="L1488">
        <v>3126</v>
      </c>
      <c r="M1488" t="s">
        <v>1550</v>
      </c>
      <c r="N1488" t="s">
        <v>1551</v>
      </c>
      <c r="O1488">
        <v>26524</v>
      </c>
      <c r="P1488" t="s">
        <v>1552</v>
      </c>
      <c r="Q1488">
        <v>19980430</v>
      </c>
      <c r="R1488">
        <v>891018481</v>
      </c>
    </row>
    <row r="1489" spans="1:18">
      <c r="A1489" t="s">
        <v>1546</v>
      </c>
      <c r="B1489" t="s">
        <v>1684</v>
      </c>
      <c r="C1489">
        <v>201212</v>
      </c>
      <c r="D1489">
        <v>31</v>
      </c>
      <c r="E1489" t="s">
        <v>1646</v>
      </c>
      <c r="F1489">
        <v>0</v>
      </c>
      <c r="G1489">
        <v>0</v>
      </c>
      <c r="H1489">
        <v>0</v>
      </c>
      <c r="I1489">
        <v>43122013900</v>
      </c>
      <c r="J1489">
        <v>4</v>
      </c>
      <c r="K1489" t="s">
        <v>1549</v>
      </c>
      <c r="L1489">
        <v>3126</v>
      </c>
      <c r="M1489" t="s">
        <v>1550</v>
      </c>
      <c r="N1489" t="s">
        <v>1551</v>
      </c>
      <c r="O1489">
        <v>21183</v>
      </c>
      <c r="P1489" t="s">
        <v>1552</v>
      </c>
      <c r="Q1489">
        <v>19980430</v>
      </c>
      <c r="R1489">
        <v>891018481</v>
      </c>
    </row>
    <row r="1490" spans="1:18">
      <c r="A1490" t="s">
        <v>1546</v>
      </c>
      <c r="B1490" t="s">
        <v>1685</v>
      </c>
      <c r="C1490">
        <v>201212</v>
      </c>
      <c r="D1490">
        <v>0</v>
      </c>
      <c r="E1490" t="s">
        <v>1646</v>
      </c>
      <c r="F1490">
        <v>0</v>
      </c>
      <c r="G1490">
        <v>0</v>
      </c>
      <c r="H1490">
        <v>0</v>
      </c>
      <c r="I1490">
        <v>43122014700</v>
      </c>
      <c r="J1490">
        <v>4</v>
      </c>
      <c r="K1490" t="s">
        <v>1549</v>
      </c>
      <c r="L1490">
        <v>3126</v>
      </c>
      <c r="M1490" t="s">
        <v>1550</v>
      </c>
      <c r="N1490" t="s">
        <v>1551</v>
      </c>
      <c r="O1490">
        <v>0</v>
      </c>
      <c r="P1490" t="s">
        <v>1552</v>
      </c>
      <c r="Q1490">
        <v>19921001</v>
      </c>
      <c r="R1490">
        <v>891018481</v>
      </c>
    </row>
    <row r="1491" spans="1:18">
      <c r="A1491" t="s">
        <v>1546</v>
      </c>
      <c r="B1491" t="s">
        <v>1686</v>
      </c>
      <c r="C1491">
        <v>201212</v>
      </c>
      <c r="D1491">
        <v>0</v>
      </c>
      <c r="E1491" t="s">
        <v>1646</v>
      </c>
      <c r="F1491">
        <v>0</v>
      </c>
      <c r="G1491">
        <v>0</v>
      </c>
      <c r="H1491">
        <v>0</v>
      </c>
      <c r="I1491">
        <v>43122014800</v>
      </c>
      <c r="J1491">
        <v>4</v>
      </c>
      <c r="K1491" t="s">
        <v>1549</v>
      </c>
      <c r="L1491">
        <v>3126</v>
      </c>
      <c r="M1491" t="s">
        <v>1550</v>
      </c>
      <c r="N1491" t="s">
        <v>1551</v>
      </c>
      <c r="O1491">
        <v>0</v>
      </c>
      <c r="P1491" t="s">
        <v>1552</v>
      </c>
      <c r="Q1491">
        <v>19910401</v>
      </c>
      <c r="R1491">
        <v>891018481</v>
      </c>
    </row>
    <row r="1492" spans="1:18">
      <c r="A1492" t="s">
        <v>1572</v>
      </c>
      <c r="B1492" t="s">
        <v>1687</v>
      </c>
      <c r="C1492">
        <v>201201</v>
      </c>
      <c r="D1492">
        <v>0</v>
      </c>
      <c r="E1492" t="s">
        <v>1646</v>
      </c>
      <c r="F1492">
        <v>0</v>
      </c>
      <c r="G1492">
        <v>0</v>
      </c>
      <c r="H1492">
        <v>0</v>
      </c>
      <c r="I1492">
        <v>43122015700</v>
      </c>
      <c r="J1492">
        <v>5</v>
      </c>
      <c r="K1492" t="s">
        <v>1561</v>
      </c>
      <c r="L1492">
        <v>3126</v>
      </c>
      <c r="M1492" t="s">
        <v>1550</v>
      </c>
      <c r="N1492" t="s">
        <v>1551</v>
      </c>
      <c r="O1492">
        <v>0</v>
      </c>
      <c r="P1492" t="s">
        <v>1552</v>
      </c>
      <c r="Q1492">
        <v>19901001</v>
      </c>
      <c r="R1492">
        <v>891018481</v>
      </c>
    </row>
    <row r="1493" spans="1:18">
      <c r="A1493" t="s">
        <v>1546</v>
      </c>
      <c r="B1493" t="s">
        <v>1688</v>
      </c>
      <c r="C1493">
        <v>201201</v>
      </c>
      <c r="D1493">
        <v>0</v>
      </c>
      <c r="E1493" t="s">
        <v>1646</v>
      </c>
      <c r="F1493">
        <v>0</v>
      </c>
      <c r="G1493">
        <v>0</v>
      </c>
      <c r="H1493">
        <v>0</v>
      </c>
      <c r="I1493">
        <v>43122007700</v>
      </c>
      <c r="J1493">
        <v>5</v>
      </c>
      <c r="K1493" t="s">
        <v>1561</v>
      </c>
      <c r="L1493">
        <v>3126</v>
      </c>
      <c r="M1493" t="s">
        <v>1550</v>
      </c>
      <c r="N1493" t="s">
        <v>1551</v>
      </c>
      <c r="O1493">
        <v>0</v>
      </c>
      <c r="P1493" t="s">
        <v>1552</v>
      </c>
      <c r="Q1493">
        <v>19830301</v>
      </c>
      <c r="R1493">
        <v>891018481</v>
      </c>
    </row>
    <row r="1494" spans="1:18">
      <c r="A1494" t="s">
        <v>1572</v>
      </c>
      <c r="B1494" t="s">
        <v>1687</v>
      </c>
      <c r="C1494">
        <v>201202</v>
      </c>
      <c r="D1494">
        <v>0</v>
      </c>
      <c r="E1494" t="s">
        <v>1646</v>
      </c>
      <c r="F1494">
        <v>0</v>
      </c>
      <c r="G1494">
        <v>0</v>
      </c>
      <c r="H1494">
        <v>0</v>
      </c>
      <c r="I1494">
        <v>43122015700</v>
      </c>
      <c r="J1494">
        <v>5</v>
      </c>
      <c r="K1494" t="s">
        <v>1561</v>
      </c>
      <c r="L1494">
        <v>3126</v>
      </c>
      <c r="M1494" t="s">
        <v>1550</v>
      </c>
      <c r="N1494" t="s">
        <v>1551</v>
      </c>
      <c r="O1494">
        <v>0</v>
      </c>
      <c r="P1494" t="s">
        <v>1552</v>
      </c>
      <c r="Q1494">
        <v>19901001</v>
      </c>
      <c r="R1494">
        <v>891018481</v>
      </c>
    </row>
    <row r="1495" spans="1:18">
      <c r="A1495" t="s">
        <v>1546</v>
      </c>
      <c r="B1495" t="s">
        <v>1688</v>
      </c>
      <c r="C1495">
        <v>201202</v>
      </c>
      <c r="D1495">
        <v>0</v>
      </c>
      <c r="E1495" t="s">
        <v>1646</v>
      </c>
      <c r="F1495">
        <v>0</v>
      </c>
      <c r="G1495">
        <v>0</v>
      </c>
      <c r="H1495">
        <v>0</v>
      </c>
      <c r="I1495">
        <v>43122007700</v>
      </c>
      <c r="J1495">
        <v>5</v>
      </c>
      <c r="K1495" t="s">
        <v>1561</v>
      </c>
      <c r="L1495">
        <v>3126</v>
      </c>
      <c r="M1495" t="s">
        <v>1550</v>
      </c>
      <c r="N1495" t="s">
        <v>1551</v>
      </c>
      <c r="O1495">
        <v>0</v>
      </c>
      <c r="P1495" t="s">
        <v>1552</v>
      </c>
      <c r="Q1495">
        <v>19830301</v>
      </c>
      <c r="R1495">
        <v>891018481</v>
      </c>
    </row>
    <row r="1496" spans="1:18">
      <c r="A1496" t="s">
        <v>1572</v>
      </c>
      <c r="B1496" t="s">
        <v>1687</v>
      </c>
      <c r="C1496">
        <v>201203</v>
      </c>
      <c r="D1496">
        <v>0</v>
      </c>
      <c r="E1496" t="s">
        <v>1646</v>
      </c>
      <c r="F1496">
        <v>0</v>
      </c>
      <c r="G1496">
        <v>0</v>
      </c>
      <c r="H1496">
        <v>0</v>
      </c>
      <c r="I1496">
        <v>43122015700</v>
      </c>
      <c r="J1496">
        <v>5</v>
      </c>
      <c r="K1496" t="s">
        <v>1561</v>
      </c>
      <c r="L1496">
        <v>3126</v>
      </c>
      <c r="M1496" t="s">
        <v>1550</v>
      </c>
      <c r="N1496" t="s">
        <v>1551</v>
      </c>
      <c r="O1496">
        <v>0</v>
      </c>
      <c r="P1496" t="s">
        <v>1552</v>
      </c>
      <c r="Q1496">
        <v>19901001</v>
      </c>
      <c r="R1496">
        <v>891018481</v>
      </c>
    </row>
    <row r="1497" spans="1:18">
      <c r="A1497" t="s">
        <v>1546</v>
      </c>
      <c r="B1497" t="s">
        <v>1688</v>
      </c>
      <c r="C1497">
        <v>201203</v>
      </c>
      <c r="D1497">
        <v>0</v>
      </c>
      <c r="E1497" t="s">
        <v>1646</v>
      </c>
      <c r="F1497">
        <v>0</v>
      </c>
      <c r="G1497">
        <v>0</v>
      </c>
      <c r="H1497">
        <v>0</v>
      </c>
      <c r="I1497">
        <v>43122007700</v>
      </c>
      <c r="J1497">
        <v>5</v>
      </c>
      <c r="K1497" t="s">
        <v>1561</v>
      </c>
      <c r="L1497">
        <v>3126</v>
      </c>
      <c r="M1497" t="s">
        <v>1550</v>
      </c>
      <c r="N1497" t="s">
        <v>1551</v>
      </c>
      <c r="O1497">
        <v>0</v>
      </c>
      <c r="P1497" t="s">
        <v>1552</v>
      </c>
      <c r="Q1497">
        <v>19830301</v>
      </c>
      <c r="R1497">
        <v>891018481</v>
      </c>
    </row>
    <row r="1498" spans="1:18">
      <c r="A1498" t="s">
        <v>1572</v>
      </c>
      <c r="B1498" t="s">
        <v>1687</v>
      </c>
      <c r="C1498">
        <v>201204</v>
      </c>
      <c r="D1498">
        <v>0</v>
      </c>
      <c r="E1498" t="s">
        <v>1646</v>
      </c>
      <c r="F1498">
        <v>0</v>
      </c>
      <c r="G1498">
        <v>0</v>
      </c>
      <c r="H1498">
        <v>0</v>
      </c>
      <c r="I1498">
        <v>43122015700</v>
      </c>
      <c r="J1498">
        <v>5</v>
      </c>
      <c r="K1498" t="s">
        <v>1561</v>
      </c>
      <c r="L1498">
        <v>3126</v>
      </c>
      <c r="M1498" t="s">
        <v>1550</v>
      </c>
      <c r="N1498" t="s">
        <v>1551</v>
      </c>
      <c r="O1498">
        <v>0</v>
      </c>
      <c r="P1498" t="s">
        <v>1552</v>
      </c>
      <c r="Q1498">
        <v>19901001</v>
      </c>
      <c r="R1498">
        <v>891018481</v>
      </c>
    </row>
    <row r="1499" spans="1:18">
      <c r="A1499" t="s">
        <v>1546</v>
      </c>
      <c r="B1499" t="s">
        <v>1688</v>
      </c>
      <c r="C1499">
        <v>201204</v>
      </c>
      <c r="D1499">
        <v>0</v>
      </c>
      <c r="E1499" t="s">
        <v>1646</v>
      </c>
      <c r="F1499">
        <v>0</v>
      </c>
      <c r="G1499">
        <v>0</v>
      </c>
      <c r="H1499">
        <v>0</v>
      </c>
      <c r="I1499">
        <v>43122007700</v>
      </c>
      <c r="J1499">
        <v>5</v>
      </c>
      <c r="K1499" t="s">
        <v>1561</v>
      </c>
      <c r="L1499">
        <v>3126</v>
      </c>
      <c r="M1499" t="s">
        <v>1550</v>
      </c>
      <c r="N1499" t="s">
        <v>1551</v>
      </c>
      <c r="O1499">
        <v>0</v>
      </c>
      <c r="P1499" t="s">
        <v>1552</v>
      </c>
      <c r="Q1499">
        <v>19830301</v>
      </c>
      <c r="R1499">
        <v>891018481</v>
      </c>
    </row>
    <row r="1500" spans="1:18">
      <c r="A1500" t="s">
        <v>1572</v>
      </c>
      <c r="B1500" t="s">
        <v>1687</v>
      </c>
      <c r="C1500">
        <v>201205</v>
      </c>
      <c r="D1500">
        <v>0</v>
      </c>
      <c r="E1500" t="s">
        <v>1646</v>
      </c>
      <c r="F1500">
        <v>0</v>
      </c>
      <c r="G1500">
        <v>0</v>
      </c>
      <c r="H1500">
        <v>0</v>
      </c>
      <c r="I1500">
        <v>43122015700</v>
      </c>
      <c r="J1500">
        <v>5</v>
      </c>
      <c r="K1500" t="s">
        <v>1561</v>
      </c>
      <c r="L1500">
        <v>3126</v>
      </c>
      <c r="M1500" t="s">
        <v>1550</v>
      </c>
      <c r="N1500" t="s">
        <v>1551</v>
      </c>
      <c r="O1500">
        <v>0</v>
      </c>
      <c r="P1500" t="s">
        <v>1552</v>
      </c>
      <c r="Q1500">
        <v>19901001</v>
      </c>
      <c r="R1500">
        <v>891018481</v>
      </c>
    </row>
    <row r="1501" spans="1:18">
      <c r="A1501" t="s">
        <v>1546</v>
      </c>
      <c r="B1501" t="s">
        <v>1688</v>
      </c>
      <c r="C1501">
        <v>201205</v>
      </c>
      <c r="D1501">
        <v>0</v>
      </c>
      <c r="E1501" t="s">
        <v>1646</v>
      </c>
      <c r="F1501">
        <v>0</v>
      </c>
      <c r="G1501">
        <v>0</v>
      </c>
      <c r="H1501">
        <v>0</v>
      </c>
      <c r="I1501">
        <v>43122007700</v>
      </c>
      <c r="J1501">
        <v>5</v>
      </c>
      <c r="K1501" t="s">
        <v>1561</v>
      </c>
      <c r="L1501">
        <v>3126</v>
      </c>
      <c r="M1501" t="s">
        <v>1550</v>
      </c>
      <c r="N1501" t="s">
        <v>1551</v>
      </c>
      <c r="O1501">
        <v>0</v>
      </c>
      <c r="P1501" t="s">
        <v>1552</v>
      </c>
      <c r="Q1501">
        <v>19830301</v>
      </c>
      <c r="R1501">
        <v>891018481</v>
      </c>
    </row>
    <row r="1502" spans="1:18">
      <c r="A1502" t="s">
        <v>1572</v>
      </c>
      <c r="B1502" t="s">
        <v>1687</v>
      </c>
      <c r="C1502">
        <v>201206</v>
      </c>
      <c r="D1502">
        <v>0</v>
      </c>
      <c r="E1502" t="s">
        <v>1646</v>
      </c>
      <c r="F1502">
        <v>0</v>
      </c>
      <c r="G1502">
        <v>0</v>
      </c>
      <c r="H1502">
        <v>0</v>
      </c>
      <c r="I1502">
        <v>43122015700</v>
      </c>
      <c r="J1502">
        <v>5</v>
      </c>
      <c r="K1502" t="s">
        <v>1561</v>
      </c>
      <c r="L1502">
        <v>3126</v>
      </c>
      <c r="M1502" t="s">
        <v>1550</v>
      </c>
      <c r="N1502" t="s">
        <v>1551</v>
      </c>
      <c r="O1502">
        <v>0</v>
      </c>
      <c r="P1502" t="s">
        <v>1552</v>
      </c>
      <c r="Q1502">
        <v>19901001</v>
      </c>
      <c r="R1502">
        <v>891018481</v>
      </c>
    </row>
    <row r="1503" spans="1:18">
      <c r="A1503" t="s">
        <v>1546</v>
      </c>
      <c r="B1503" t="s">
        <v>1688</v>
      </c>
      <c r="C1503">
        <v>201206</v>
      </c>
      <c r="D1503">
        <v>0</v>
      </c>
      <c r="E1503" t="s">
        <v>1646</v>
      </c>
      <c r="F1503">
        <v>0</v>
      </c>
      <c r="G1503">
        <v>0</v>
      </c>
      <c r="H1503">
        <v>0</v>
      </c>
      <c r="I1503">
        <v>43122007700</v>
      </c>
      <c r="J1503">
        <v>5</v>
      </c>
      <c r="K1503" t="s">
        <v>1561</v>
      </c>
      <c r="L1503">
        <v>3126</v>
      </c>
      <c r="M1503" t="s">
        <v>1550</v>
      </c>
      <c r="N1503" t="s">
        <v>1551</v>
      </c>
      <c r="O1503">
        <v>0</v>
      </c>
      <c r="P1503" t="s">
        <v>1552</v>
      </c>
      <c r="Q1503">
        <v>19830301</v>
      </c>
      <c r="R1503">
        <v>891018481</v>
      </c>
    </row>
    <row r="1504" spans="1:18">
      <c r="A1504" t="s">
        <v>1572</v>
      </c>
      <c r="B1504" t="s">
        <v>1687</v>
      </c>
      <c r="C1504">
        <v>201207</v>
      </c>
      <c r="D1504">
        <v>0</v>
      </c>
      <c r="E1504" t="s">
        <v>1646</v>
      </c>
      <c r="F1504">
        <v>0</v>
      </c>
      <c r="G1504">
        <v>0</v>
      </c>
      <c r="H1504">
        <v>0</v>
      </c>
      <c r="I1504">
        <v>43122015700</v>
      </c>
      <c r="J1504">
        <v>5</v>
      </c>
      <c r="K1504" t="s">
        <v>1561</v>
      </c>
      <c r="L1504">
        <v>3126</v>
      </c>
      <c r="M1504" t="s">
        <v>1550</v>
      </c>
      <c r="N1504" t="s">
        <v>1551</v>
      </c>
      <c r="O1504">
        <v>0</v>
      </c>
      <c r="P1504" t="s">
        <v>1552</v>
      </c>
      <c r="Q1504">
        <v>19901001</v>
      </c>
      <c r="R1504">
        <v>891018481</v>
      </c>
    </row>
    <row r="1505" spans="1:18">
      <c r="A1505" t="s">
        <v>1546</v>
      </c>
      <c r="B1505" t="s">
        <v>1688</v>
      </c>
      <c r="C1505">
        <v>201207</v>
      </c>
      <c r="D1505">
        <v>0</v>
      </c>
      <c r="E1505" t="s">
        <v>1646</v>
      </c>
      <c r="F1505">
        <v>0</v>
      </c>
      <c r="G1505">
        <v>0</v>
      </c>
      <c r="H1505">
        <v>0</v>
      </c>
      <c r="I1505">
        <v>43122007700</v>
      </c>
      <c r="J1505">
        <v>5</v>
      </c>
      <c r="K1505" t="s">
        <v>1561</v>
      </c>
      <c r="L1505">
        <v>3126</v>
      </c>
      <c r="M1505" t="s">
        <v>1550</v>
      </c>
      <c r="N1505" t="s">
        <v>1551</v>
      </c>
      <c r="O1505">
        <v>0</v>
      </c>
      <c r="P1505" t="s">
        <v>1552</v>
      </c>
      <c r="Q1505">
        <v>19830301</v>
      </c>
      <c r="R1505">
        <v>891018481</v>
      </c>
    </row>
    <row r="1506" spans="1:18">
      <c r="A1506" t="s">
        <v>1572</v>
      </c>
      <c r="B1506" t="s">
        <v>1687</v>
      </c>
      <c r="C1506">
        <v>201208</v>
      </c>
      <c r="D1506">
        <v>0</v>
      </c>
      <c r="E1506" t="s">
        <v>1646</v>
      </c>
      <c r="F1506">
        <v>0</v>
      </c>
      <c r="G1506">
        <v>0</v>
      </c>
      <c r="H1506">
        <v>0</v>
      </c>
      <c r="I1506">
        <v>43122015700</v>
      </c>
      <c r="J1506">
        <v>5</v>
      </c>
      <c r="K1506" t="s">
        <v>1561</v>
      </c>
      <c r="L1506">
        <v>3126</v>
      </c>
      <c r="M1506" t="s">
        <v>1550</v>
      </c>
      <c r="N1506" t="s">
        <v>1551</v>
      </c>
      <c r="O1506">
        <v>0</v>
      </c>
      <c r="P1506" t="s">
        <v>1552</v>
      </c>
      <c r="Q1506">
        <v>19901001</v>
      </c>
      <c r="R1506">
        <v>891018481</v>
      </c>
    </row>
    <row r="1507" spans="1:18">
      <c r="A1507" t="s">
        <v>1546</v>
      </c>
      <c r="B1507" t="s">
        <v>1688</v>
      </c>
      <c r="C1507">
        <v>201208</v>
      </c>
      <c r="D1507">
        <v>0</v>
      </c>
      <c r="E1507" t="s">
        <v>1646</v>
      </c>
      <c r="F1507">
        <v>0</v>
      </c>
      <c r="G1507">
        <v>0</v>
      </c>
      <c r="H1507">
        <v>0</v>
      </c>
      <c r="I1507">
        <v>43122007700</v>
      </c>
      <c r="J1507">
        <v>5</v>
      </c>
      <c r="K1507" t="s">
        <v>1561</v>
      </c>
      <c r="L1507">
        <v>3126</v>
      </c>
      <c r="M1507" t="s">
        <v>1550</v>
      </c>
      <c r="N1507" t="s">
        <v>1551</v>
      </c>
      <c r="O1507">
        <v>0</v>
      </c>
      <c r="P1507" t="s">
        <v>1552</v>
      </c>
      <c r="Q1507">
        <v>19830301</v>
      </c>
      <c r="R1507">
        <v>891018481</v>
      </c>
    </row>
    <row r="1508" spans="1:18">
      <c r="A1508" t="s">
        <v>1572</v>
      </c>
      <c r="B1508" t="s">
        <v>1687</v>
      </c>
      <c r="C1508">
        <v>201209</v>
      </c>
      <c r="D1508">
        <v>0</v>
      </c>
      <c r="E1508" t="s">
        <v>1646</v>
      </c>
      <c r="F1508">
        <v>0</v>
      </c>
      <c r="G1508">
        <v>0</v>
      </c>
      <c r="H1508">
        <v>0</v>
      </c>
      <c r="I1508">
        <v>43122015700</v>
      </c>
      <c r="J1508">
        <v>5</v>
      </c>
      <c r="K1508" t="s">
        <v>1561</v>
      </c>
      <c r="L1508">
        <v>3126</v>
      </c>
      <c r="M1508" t="s">
        <v>1550</v>
      </c>
      <c r="N1508" t="s">
        <v>1551</v>
      </c>
      <c r="O1508">
        <v>0</v>
      </c>
      <c r="P1508" t="s">
        <v>1552</v>
      </c>
      <c r="Q1508">
        <v>19901001</v>
      </c>
      <c r="R1508">
        <v>891018481</v>
      </c>
    </row>
    <row r="1509" spans="1:18">
      <c r="A1509" t="s">
        <v>1546</v>
      </c>
      <c r="B1509" t="s">
        <v>1688</v>
      </c>
      <c r="C1509">
        <v>201209</v>
      </c>
      <c r="D1509">
        <v>0</v>
      </c>
      <c r="E1509" t="s">
        <v>1646</v>
      </c>
      <c r="F1509">
        <v>0</v>
      </c>
      <c r="G1509">
        <v>0</v>
      </c>
      <c r="H1509">
        <v>0</v>
      </c>
      <c r="I1509">
        <v>43122007700</v>
      </c>
      <c r="J1509">
        <v>5</v>
      </c>
      <c r="K1509" t="s">
        <v>1561</v>
      </c>
      <c r="L1509">
        <v>3126</v>
      </c>
      <c r="M1509" t="s">
        <v>1550</v>
      </c>
      <c r="N1509" t="s">
        <v>1551</v>
      </c>
      <c r="O1509">
        <v>0</v>
      </c>
      <c r="P1509" t="s">
        <v>1552</v>
      </c>
      <c r="Q1509">
        <v>19830301</v>
      </c>
      <c r="R1509">
        <v>891018481</v>
      </c>
    </row>
    <row r="1510" spans="1:18">
      <c r="A1510" t="s">
        <v>1572</v>
      </c>
      <c r="B1510" t="s">
        <v>1687</v>
      </c>
      <c r="C1510">
        <v>201210</v>
      </c>
      <c r="D1510">
        <v>0</v>
      </c>
      <c r="E1510" t="s">
        <v>1646</v>
      </c>
      <c r="F1510">
        <v>0</v>
      </c>
      <c r="G1510">
        <v>0</v>
      </c>
      <c r="H1510">
        <v>0</v>
      </c>
      <c r="I1510">
        <v>43122015700</v>
      </c>
      <c r="J1510">
        <v>5</v>
      </c>
      <c r="K1510" t="s">
        <v>1561</v>
      </c>
      <c r="L1510">
        <v>3126</v>
      </c>
      <c r="M1510" t="s">
        <v>1550</v>
      </c>
      <c r="N1510" t="s">
        <v>1551</v>
      </c>
      <c r="O1510">
        <v>0</v>
      </c>
      <c r="P1510" t="s">
        <v>1552</v>
      </c>
      <c r="Q1510">
        <v>19901001</v>
      </c>
      <c r="R1510">
        <v>891018481</v>
      </c>
    </row>
    <row r="1511" spans="1:18">
      <c r="A1511" t="s">
        <v>1546</v>
      </c>
      <c r="B1511" t="s">
        <v>1688</v>
      </c>
      <c r="C1511">
        <v>201210</v>
      </c>
      <c r="D1511">
        <v>0</v>
      </c>
      <c r="E1511" t="s">
        <v>1646</v>
      </c>
      <c r="F1511">
        <v>0</v>
      </c>
      <c r="G1511">
        <v>0</v>
      </c>
      <c r="H1511">
        <v>0</v>
      </c>
      <c r="I1511">
        <v>43122007700</v>
      </c>
      <c r="J1511">
        <v>5</v>
      </c>
      <c r="K1511" t="s">
        <v>1561</v>
      </c>
      <c r="L1511">
        <v>3126</v>
      </c>
      <c r="M1511" t="s">
        <v>1550</v>
      </c>
      <c r="N1511" t="s">
        <v>1551</v>
      </c>
      <c r="O1511">
        <v>0</v>
      </c>
      <c r="P1511" t="s">
        <v>1552</v>
      </c>
      <c r="Q1511">
        <v>19830301</v>
      </c>
      <c r="R1511">
        <v>891018481</v>
      </c>
    </row>
    <row r="1512" spans="1:18">
      <c r="A1512" t="s">
        <v>1572</v>
      </c>
      <c r="B1512" t="s">
        <v>1687</v>
      </c>
      <c r="C1512">
        <v>201211</v>
      </c>
      <c r="D1512">
        <v>0</v>
      </c>
      <c r="E1512" t="s">
        <v>1646</v>
      </c>
      <c r="F1512">
        <v>0</v>
      </c>
      <c r="G1512">
        <v>0</v>
      </c>
      <c r="H1512">
        <v>0</v>
      </c>
      <c r="I1512">
        <v>43122015700</v>
      </c>
      <c r="J1512">
        <v>5</v>
      </c>
      <c r="K1512" t="s">
        <v>1561</v>
      </c>
      <c r="L1512">
        <v>3126</v>
      </c>
      <c r="M1512" t="s">
        <v>1550</v>
      </c>
      <c r="N1512" t="s">
        <v>1551</v>
      </c>
      <c r="O1512">
        <v>0</v>
      </c>
      <c r="P1512" t="s">
        <v>1552</v>
      </c>
      <c r="Q1512">
        <v>19901001</v>
      </c>
      <c r="R1512">
        <v>891018481</v>
      </c>
    </row>
    <row r="1513" spans="1:18">
      <c r="A1513" t="s">
        <v>1546</v>
      </c>
      <c r="B1513" t="s">
        <v>1688</v>
      </c>
      <c r="C1513">
        <v>201211</v>
      </c>
      <c r="D1513">
        <v>0</v>
      </c>
      <c r="E1513" t="s">
        <v>1646</v>
      </c>
      <c r="F1513">
        <v>0</v>
      </c>
      <c r="G1513">
        <v>0</v>
      </c>
      <c r="H1513">
        <v>0</v>
      </c>
      <c r="I1513">
        <v>43122007700</v>
      </c>
      <c r="J1513">
        <v>5</v>
      </c>
      <c r="K1513" t="s">
        <v>1561</v>
      </c>
      <c r="L1513">
        <v>3126</v>
      </c>
      <c r="M1513" t="s">
        <v>1550</v>
      </c>
      <c r="N1513" t="s">
        <v>1551</v>
      </c>
      <c r="O1513">
        <v>0</v>
      </c>
      <c r="P1513" t="s">
        <v>1552</v>
      </c>
      <c r="Q1513">
        <v>19830301</v>
      </c>
      <c r="R1513">
        <v>891018481</v>
      </c>
    </row>
    <row r="1514" spans="1:18">
      <c r="A1514" t="s">
        <v>1572</v>
      </c>
      <c r="B1514" t="s">
        <v>1687</v>
      </c>
      <c r="C1514">
        <v>201212</v>
      </c>
      <c r="D1514">
        <v>0</v>
      </c>
      <c r="E1514" t="s">
        <v>1646</v>
      </c>
      <c r="F1514">
        <v>0</v>
      </c>
      <c r="G1514">
        <v>0</v>
      </c>
      <c r="H1514">
        <v>0</v>
      </c>
      <c r="I1514">
        <v>43122015700</v>
      </c>
      <c r="J1514">
        <v>5</v>
      </c>
      <c r="K1514" t="s">
        <v>1561</v>
      </c>
      <c r="L1514">
        <v>3126</v>
      </c>
      <c r="M1514" t="s">
        <v>1550</v>
      </c>
      <c r="N1514" t="s">
        <v>1551</v>
      </c>
      <c r="O1514">
        <v>0</v>
      </c>
      <c r="P1514" t="s">
        <v>1552</v>
      </c>
      <c r="Q1514">
        <v>19901001</v>
      </c>
      <c r="R1514">
        <v>891018481</v>
      </c>
    </row>
    <row r="1515" spans="1:18">
      <c r="A1515" t="s">
        <v>1546</v>
      </c>
      <c r="B1515" t="s">
        <v>1688</v>
      </c>
      <c r="C1515">
        <v>201212</v>
      </c>
      <c r="D1515">
        <v>0</v>
      </c>
      <c r="E1515" t="s">
        <v>1646</v>
      </c>
      <c r="F1515">
        <v>0</v>
      </c>
      <c r="G1515">
        <v>0</v>
      </c>
      <c r="H1515">
        <v>0</v>
      </c>
      <c r="I1515">
        <v>43122007700</v>
      </c>
      <c r="J1515">
        <v>5</v>
      </c>
      <c r="K1515" t="s">
        <v>1561</v>
      </c>
      <c r="L1515">
        <v>3126</v>
      </c>
      <c r="M1515" t="s">
        <v>1550</v>
      </c>
      <c r="N1515" t="s">
        <v>1551</v>
      </c>
      <c r="O1515">
        <v>0</v>
      </c>
      <c r="P1515" t="s">
        <v>1552</v>
      </c>
      <c r="Q1515">
        <v>19830301</v>
      </c>
      <c r="R1515">
        <v>891018481</v>
      </c>
    </row>
    <row r="1516" spans="1:18">
      <c r="A1516" t="s">
        <v>1572</v>
      </c>
      <c r="B1516" t="s">
        <v>1689</v>
      </c>
      <c r="C1516">
        <v>201201</v>
      </c>
      <c r="D1516">
        <v>0</v>
      </c>
      <c r="E1516" t="s">
        <v>1646</v>
      </c>
      <c r="F1516">
        <v>0</v>
      </c>
      <c r="G1516">
        <v>0</v>
      </c>
      <c r="H1516">
        <v>0</v>
      </c>
      <c r="I1516">
        <v>43122005500</v>
      </c>
      <c r="J1516">
        <v>6</v>
      </c>
      <c r="K1516" t="s">
        <v>1561</v>
      </c>
      <c r="L1516">
        <v>3126</v>
      </c>
      <c r="M1516" t="s">
        <v>1550</v>
      </c>
      <c r="N1516" t="s">
        <v>1551</v>
      </c>
      <c r="O1516">
        <v>0</v>
      </c>
      <c r="P1516" t="s">
        <v>1552</v>
      </c>
      <c r="Q1516">
        <v>19980331</v>
      </c>
      <c r="R1516">
        <v>891018481</v>
      </c>
    </row>
    <row r="1517" spans="1:18">
      <c r="A1517" t="s">
        <v>1572</v>
      </c>
      <c r="B1517" t="s">
        <v>1690</v>
      </c>
      <c r="C1517">
        <v>201201</v>
      </c>
      <c r="D1517">
        <v>0</v>
      </c>
      <c r="E1517" t="s">
        <v>1646</v>
      </c>
      <c r="F1517">
        <v>0</v>
      </c>
      <c r="G1517">
        <v>0</v>
      </c>
      <c r="H1517">
        <v>0</v>
      </c>
      <c r="I1517">
        <v>43122008500</v>
      </c>
      <c r="J1517">
        <v>6</v>
      </c>
      <c r="K1517" t="s">
        <v>1556</v>
      </c>
      <c r="L1517">
        <v>3126</v>
      </c>
      <c r="M1517" t="s">
        <v>1550</v>
      </c>
      <c r="N1517" t="s">
        <v>1551</v>
      </c>
      <c r="O1517">
        <v>0</v>
      </c>
      <c r="P1517" t="s">
        <v>1552</v>
      </c>
      <c r="R1517">
        <v>891018481</v>
      </c>
    </row>
    <row r="1518" spans="1:18">
      <c r="A1518" t="s">
        <v>1572</v>
      </c>
      <c r="B1518" t="s">
        <v>1691</v>
      </c>
      <c r="C1518">
        <v>201201</v>
      </c>
      <c r="D1518">
        <v>0</v>
      </c>
      <c r="E1518" t="s">
        <v>1646</v>
      </c>
      <c r="F1518">
        <v>0</v>
      </c>
      <c r="G1518">
        <v>0</v>
      </c>
      <c r="H1518">
        <v>0</v>
      </c>
      <c r="I1518">
        <v>43122007801</v>
      </c>
      <c r="J1518">
        <v>6</v>
      </c>
      <c r="K1518" t="s">
        <v>1561</v>
      </c>
      <c r="L1518">
        <v>3126</v>
      </c>
      <c r="M1518" t="s">
        <v>1550</v>
      </c>
      <c r="N1518" t="s">
        <v>1551</v>
      </c>
      <c r="O1518">
        <v>0</v>
      </c>
      <c r="P1518" t="s">
        <v>1552</v>
      </c>
      <c r="Q1518">
        <v>19870901</v>
      </c>
      <c r="R1518">
        <v>891018481</v>
      </c>
    </row>
    <row r="1519" spans="1:18">
      <c r="A1519" t="s">
        <v>1572</v>
      </c>
      <c r="B1519" t="s">
        <v>1689</v>
      </c>
      <c r="C1519">
        <v>201202</v>
      </c>
      <c r="D1519">
        <v>0</v>
      </c>
      <c r="E1519" t="s">
        <v>1646</v>
      </c>
      <c r="F1519">
        <v>0</v>
      </c>
      <c r="G1519">
        <v>0</v>
      </c>
      <c r="H1519">
        <v>0</v>
      </c>
      <c r="I1519">
        <v>43122005500</v>
      </c>
      <c r="J1519">
        <v>6</v>
      </c>
      <c r="K1519" t="s">
        <v>1561</v>
      </c>
      <c r="L1519">
        <v>3126</v>
      </c>
      <c r="M1519" t="s">
        <v>1550</v>
      </c>
      <c r="N1519" t="s">
        <v>1551</v>
      </c>
      <c r="O1519">
        <v>0</v>
      </c>
      <c r="P1519" t="s">
        <v>1552</v>
      </c>
      <c r="Q1519">
        <v>19980331</v>
      </c>
      <c r="R1519">
        <v>891018481</v>
      </c>
    </row>
    <row r="1520" spans="1:18">
      <c r="A1520" t="s">
        <v>1572</v>
      </c>
      <c r="B1520" t="s">
        <v>1690</v>
      </c>
      <c r="C1520">
        <v>201202</v>
      </c>
      <c r="D1520">
        <v>0</v>
      </c>
      <c r="E1520" t="s">
        <v>1646</v>
      </c>
      <c r="F1520">
        <v>0</v>
      </c>
      <c r="G1520">
        <v>0</v>
      </c>
      <c r="H1520">
        <v>0</v>
      </c>
      <c r="I1520">
        <v>43122008500</v>
      </c>
      <c r="J1520">
        <v>6</v>
      </c>
      <c r="K1520" t="s">
        <v>1556</v>
      </c>
      <c r="L1520">
        <v>3126</v>
      </c>
      <c r="M1520" t="s">
        <v>1550</v>
      </c>
      <c r="N1520" t="s">
        <v>1551</v>
      </c>
      <c r="O1520">
        <v>0</v>
      </c>
      <c r="P1520" t="s">
        <v>1552</v>
      </c>
      <c r="R1520">
        <v>891018481</v>
      </c>
    </row>
    <row r="1521" spans="1:18">
      <c r="A1521" t="s">
        <v>1572</v>
      </c>
      <c r="B1521" t="s">
        <v>1691</v>
      </c>
      <c r="C1521">
        <v>201202</v>
      </c>
      <c r="D1521">
        <v>0</v>
      </c>
      <c r="E1521" t="s">
        <v>1646</v>
      </c>
      <c r="F1521">
        <v>0</v>
      </c>
      <c r="G1521">
        <v>0</v>
      </c>
      <c r="H1521">
        <v>0</v>
      </c>
      <c r="I1521">
        <v>43122007801</v>
      </c>
      <c r="J1521">
        <v>6</v>
      </c>
      <c r="K1521" t="s">
        <v>1561</v>
      </c>
      <c r="L1521">
        <v>3126</v>
      </c>
      <c r="M1521" t="s">
        <v>1550</v>
      </c>
      <c r="N1521" t="s">
        <v>1551</v>
      </c>
      <c r="O1521">
        <v>0</v>
      </c>
      <c r="P1521" t="s">
        <v>1552</v>
      </c>
      <c r="Q1521">
        <v>19870901</v>
      </c>
      <c r="R1521">
        <v>891018481</v>
      </c>
    </row>
    <row r="1522" spans="1:18">
      <c r="A1522" t="s">
        <v>1572</v>
      </c>
      <c r="B1522" t="s">
        <v>1689</v>
      </c>
      <c r="C1522">
        <v>201203</v>
      </c>
      <c r="D1522">
        <v>0</v>
      </c>
      <c r="E1522" t="s">
        <v>1646</v>
      </c>
      <c r="F1522">
        <v>0</v>
      </c>
      <c r="G1522">
        <v>0</v>
      </c>
      <c r="H1522">
        <v>0</v>
      </c>
      <c r="I1522">
        <v>43122005500</v>
      </c>
      <c r="J1522">
        <v>6</v>
      </c>
      <c r="K1522" t="s">
        <v>1561</v>
      </c>
      <c r="L1522">
        <v>3126</v>
      </c>
      <c r="M1522" t="s">
        <v>1550</v>
      </c>
      <c r="N1522" t="s">
        <v>1551</v>
      </c>
      <c r="O1522">
        <v>0</v>
      </c>
      <c r="P1522" t="s">
        <v>1552</v>
      </c>
      <c r="Q1522">
        <v>19980331</v>
      </c>
      <c r="R1522">
        <v>891018481</v>
      </c>
    </row>
    <row r="1523" spans="1:18">
      <c r="A1523" t="s">
        <v>1572</v>
      </c>
      <c r="B1523" t="s">
        <v>1690</v>
      </c>
      <c r="C1523">
        <v>201203</v>
      </c>
      <c r="D1523">
        <v>0</v>
      </c>
      <c r="E1523" t="s">
        <v>1646</v>
      </c>
      <c r="F1523">
        <v>0</v>
      </c>
      <c r="G1523">
        <v>0</v>
      </c>
      <c r="H1523">
        <v>0</v>
      </c>
      <c r="I1523">
        <v>43122008500</v>
      </c>
      <c r="J1523">
        <v>6</v>
      </c>
      <c r="K1523" t="s">
        <v>1556</v>
      </c>
      <c r="L1523">
        <v>3126</v>
      </c>
      <c r="M1523" t="s">
        <v>1550</v>
      </c>
      <c r="N1523" t="s">
        <v>1551</v>
      </c>
      <c r="O1523">
        <v>0</v>
      </c>
      <c r="P1523" t="s">
        <v>1552</v>
      </c>
      <c r="R1523">
        <v>891018481</v>
      </c>
    </row>
    <row r="1524" spans="1:18">
      <c r="A1524" t="s">
        <v>1572</v>
      </c>
      <c r="B1524" t="s">
        <v>1691</v>
      </c>
      <c r="C1524">
        <v>201203</v>
      </c>
      <c r="D1524">
        <v>0</v>
      </c>
      <c r="E1524" t="s">
        <v>1646</v>
      </c>
      <c r="F1524">
        <v>0</v>
      </c>
      <c r="G1524">
        <v>0</v>
      </c>
      <c r="H1524">
        <v>0</v>
      </c>
      <c r="I1524">
        <v>43122007801</v>
      </c>
      <c r="J1524">
        <v>6</v>
      </c>
      <c r="K1524" t="s">
        <v>1561</v>
      </c>
      <c r="L1524">
        <v>3126</v>
      </c>
      <c r="M1524" t="s">
        <v>1550</v>
      </c>
      <c r="N1524" t="s">
        <v>1551</v>
      </c>
      <c r="O1524">
        <v>0</v>
      </c>
      <c r="P1524" t="s">
        <v>1552</v>
      </c>
      <c r="Q1524">
        <v>19870901</v>
      </c>
      <c r="R1524">
        <v>891018481</v>
      </c>
    </row>
    <row r="1525" spans="1:18">
      <c r="A1525" t="s">
        <v>1572</v>
      </c>
      <c r="B1525" t="s">
        <v>1689</v>
      </c>
      <c r="C1525">
        <v>201204</v>
      </c>
      <c r="D1525">
        <v>0</v>
      </c>
      <c r="E1525" t="s">
        <v>1646</v>
      </c>
      <c r="F1525">
        <v>0</v>
      </c>
      <c r="G1525">
        <v>0</v>
      </c>
      <c r="H1525">
        <v>0</v>
      </c>
      <c r="I1525">
        <v>43122005500</v>
      </c>
      <c r="J1525">
        <v>6</v>
      </c>
      <c r="K1525" t="s">
        <v>1561</v>
      </c>
      <c r="L1525">
        <v>3126</v>
      </c>
      <c r="M1525" t="s">
        <v>1550</v>
      </c>
      <c r="N1525" t="s">
        <v>1551</v>
      </c>
      <c r="O1525">
        <v>0</v>
      </c>
      <c r="P1525" t="s">
        <v>1552</v>
      </c>
      <c r="Q1525">
        <v>19980331</v>
      </c>
      <c r="R1525">
        <v>891018481</v>
      </c>
    </row>
    <row r="1526" spans="1:18">
      <c r="A1526" t="s">
        <v>1572</v>
      </c>
      <c r="B1526" t="s">
        <v>1690</v>
      </c>
      <c r="C1526">
        <v>201204</v>
      </c>
      <c r="D1526">
        <v>0</v>
      </c>
      <c r="E1526" t="s">
        <v>1646</v>
      </c>
      <c r="F1526">
        <v>0</v>
      </c>
      <c r="G1526">
        <v>0</v>
      </c>
      <c r="H1526">
        <v>0</v>
      </c>
      <c r="I1526">
        <v>43122008500</v>
      </c>
      <c r="J1526">
        <v>6</v>
      </c>
      <c r="K1526" t="s">
        <v>1556</v>
      </c>
      <c r="L1526">
        <v>3126</v>
      </c>
      <c r="M1526" t="s">
        <v>1550</v>
      </c>
      <c r="N1526" t="s">
        <v>1551</v>
      </c>
      <c r="O1526">
        <v>0</v>
      </c>
      <c r="P1526" t="s">
        <v>1552</v>
      </c>
      <c r="R1526">
        <v>891018481</v>
      </c>
    </row>
    <row r="1527" spans="1:18">
      <c r="A1527" t="s">
        <v>1572</v>
      </c>
      <c r="B1527" t="s">
        <v>1691</v>
      </c>
      <c r="C1527">
        <v>201204</v>
      </c>
      <c r="D1527">
        <v>0</v>
      </c>
      <c r="E1527" t="s">
        <v>1646</v>
      </c>
      <c r="F1527">
        <v>0</v>
      </c>
      <c r="G1527">
        <v>0</v>
      </c>
      <c r="H1527">
        <v>0</v>
      </c>
      <c r="I1527">
        <v>43122007801</v>
      </c>
      <c r="J1527">
        <v>6</v>
      </c>
      <c r="K1527" t="s">
        <v>1561</v>
      </c>
      <c r="L1527">
        <v>3126</v>
      </c>
      <c r="M1527" t="s">
        <v>1550</v>
      </c>
      <c r="N1527" t="s">
        <v>1551</v>
      </c>
      <c r="O1527">
        <v>0</v>
      </c>
      <c r="P1527" t="s">
        <v>1552</v>
      </c>
      <c r="Q1527">
        <v>19870901</v>
      </c>
      <c r="R1527">
        <v>891018481</v>
      </c>
    </row>
    <row r="1528" spans="1:18">
      <c r="A1528" t="s">
        <v>1572</v>
      </c>
      <c r="B1528" t="s">
        <v>1689</v>
      </c>
      <c r="C1528">
        <v>201205</v>
      </c>
      <c r="D1528">
        <v>0</v>
      </c>
      <c r="E1528" t="s">
        <v>1646</v>
      </c>
      <c r="F1528">
        <v>0</v>
      </c>
      <c r="G1528">
        <v>0</v>
      </c>
      <c r="H1528">
        <v>0</v>
      </c>
      <c r="I1528">
        <v>43122005500</v>
      </c>
      <c r="J1528">
        <v>6</v>
      </c>
      <c r="K1528" t="s">
        <v>1561</v>
      </c>
      <c r="L1528">
        <v>3126</v>
      </c>
      <c r="M1528" t="s">
        <v>1550</v>
      </c>
      <c r="N1528" t="s">
        <v>1551</v>
      </c>
      <c r="O1528">
        <v>0</v>
      </c>
      <c r="P1528" t="s">
        <v>1552</v>
      </c>
      <c r="Q1528">
        <v>19980331</v>
      </c>
      <c r="R1528">
        <v>891018481</v>
      </c>
    </row>
    <row r="1529" spans="1:18">
      <c r="A1529" t="s">
        <v>1572</v>
      </c>
      <c r="B1529" t="s">
        <v>1690</v>
      </c>
      <c r="C1529">
        <v>201205</v>
      </c>
      <c r="D1529">
        <v>0</v>
      </c>
      <c r="E1529" t="s">
        <v>1646</v>
      </c>
      <c r="F1529">
        <v>0</v>
      </c>
      <c r="G1529">
        <v>0</v>
      </c>
      <c r="H1529">
        <v>0</v>
      </c>
      <c r="I1529">
        <v>43122008500</v>
      </c>
      <c r="J1529">
        <v>6</v>
      </c>
      <c r="K1529" t="s">
        <v>1556</v>
      </c>
      <c r="L1529">
        <v>3126</v>
      </c>
      <c r="M1529" t="s">
        <v>1550</v>
      </c>
      <c r="N1529" t="s">
        <v>1551</v>
      </c>
      <c r="O1529">
        <v>0</v>
      </c>
      <c r="P1529" t="s">
        <v>1552</v>
      </c>
      <c r="R1529">
        <v>891018481</v>
      </c>
    </row>
    <row r="1530" spans="1:18">
      <c r="A1530" t="s">
        <v>1572</v>
      </c>
      <c r="B1530" t="s">
        <v>1691</v>
      </c>
      <c r="C1530">
        <v>201205</v>
      </c>
      <c r="D1530">
        <v>0</v>
      </c>
      <c r="E1530" t="s">
        <v>1646</v>
      </c>
      <c r="F1530">
        <v>0</v>
      </c>
      <c r="G1530">
        <v>0</v>
      </c>
      <c r="H1530">
        <v>0</v>
      </c>
      <c r="I1530">
        <v>43122007801</v>
      </c>
      <c r="J1530">
        <v>6</v>
      </c>
      <c r="K1530" t="s">
        <v>1561</v>
      </c>
      <c r="L1530">
        <v>3126</v>
      </c>
      <c r="M1530" t="s">
        <v>1550</v>
      </c>
      <c r="N1530" t="s">
        <v>1551</v>
      </c>
      <c r="O1530">
        <v>0</v>
      </c>
      <c r="P1530" t="s">
        <v>1552</v>
      </c>
      <c r="Q1530">
        <v>19870901</v>
      </c>
      <c r="R1530">
        <v>891018481</v>
      </c>
    </row>
    <row r="1531" spans="1:18">
      <c r="A1531" t="s">
        <v>1572</v>
      </c>
      <c r="B1531" t="s">
        <v>1689</v>
      </c>
      <c r="C1531">
        <v>201206</v>
      </c>
      <c r="D1531">
        <v>0</v>
      </c>
      <c r="E1531" t="s">
        <v>1646</v>
      </c>
      <c r="F1531">
        <v>0</v>
      </c>
      <c r="G1531">
        <v>0</v>
      </c>
      <c r="H1531">
        <v>0</v>
      </c>
      <c r="I1531">
        <v>43122005500</v>
      </c>
      <c r="J1531">
        <v>6</v>
      </c>
      <c r="K1531" t="s">
        <v>1561</v>
      </c>
      <c r="L1531">
        <v>3126</v>
      </c>
      <c r="M1531" t="s">
        <v>1550</v>
      </c>
      <c r="N1531" t="s">
        <v>1551</v>
      </c>
      <c r="O1531">
        <v>0</v>
      </c>
      <c r="P1531" t="s">
        <v>1552</v>
      </c>
      <c r="Q1531">
        <v>19980331</v>
      </c>
      <c r="R1531">
        <v>891018481</v>
      </c>
    </row>
    <row r="1532" spans="1:18">
      <c r="A1532" t="s">
        <v>1572</v>
      </c>
      <c r="B1532" t="s">
        <v>1690</v>
      </c>
      <c r="C1532">
        <v>201206</v>
      </c>
      <c r="D1532">
        <v>0</v>
      </c>
      <c r="E1532" t="s">
        <v>1646</v>
      </c>
      <c r="F1532">
        <v>0</v>
      </c>
      <c r="G1532">
        <v>0</v>
      </c>
      <c r="H1532">
        <v>0</v>
      </c>
      <c r="I1532">
        <v>43122008500</v>
      </c>
      <c r="J1532">
        <v>6</v>
      </c>
      <c r="K1532" t="s">
        <v>1556</v>
      </c>
      <c r="L1532">
        <v>3126</v>
      </c>
      <c r="M1532" t="s">
        <v>1550</v>
      </c>
      <c r="N1532" t="s">
        <v>1551</v>
      </c>
      <c r="O1532">
        <v>0</v>
      </c>
      <c r="P1532" t="s">
        <v>1552</v>
      </c>
      <c r="R1532">
        <v>891018481</v>
      </c>
    </row>
    <row r="1533" spans="1:18">
      <c r="A1533" t="s">
        <v>1572</v>
      </c>
      <c r="B1533" t="s">
        <v>1691</v>
      </c>
      <c r="C1533">
        <v>201206</v>
      </c>
      <c r="D1533">
        <v>0</v>
      </c>
      <c r="E1533" t="s">
        <v>1646</v>
      </c>
      <c r="F1533">
        <v>0</v>
      </c>
      <c r="G1533">
        <v>0</v>
      </c>
      <c r="H1533">
        <v>0</v>
      </c>
      <c r="I1533">
        <v>43122007801</v>
      </c>
      <c r="J1533">
        <v>6</v>
      </c>
      <c r="K1533" t="s">
        <v>1561</v>
      </c>
      <c r="L1533">
        <v>3126</v>
      </c>
      <c r="M1533" t="s">
        <v>1550</v>
      </c>
      <c r="N1533" t="s">
        <v>1551</v>
      </c>
      <c r="O1533">
        <v>0</v>
      </c>
      <c r="P1533" t="s">
        <v>1552</v>
      </c>
      <c r="Q1533">
        <v>19870901</v>
      </c>
      <c r="R1533">
        <v>891018481</v>
      </c>
    </row>
    <row r="1534" spans="1:18">
      <c r="A1534" t="s">
        <v>1572</v>
      </c>
      <c r="B1534" t="s">
        <v>1689</v>
      </c>
      <c r="C1534">
        <v>201207</v>
      </c>
      <c r="D1534">
        <v>0</v>
      </c>
      <c r="E1534" t="s">
        <v>1646</v>
      </c>
      <c r="F1534">
        <v>0</v>
      </c>
      <c r="G1534">
        <v>0</v>
      </c>
      <c r="H1534">
        <v>0</v>
      </c>
      <c r="I1534">
        <v>43122005500</v>
      </c>
      <c r="J1534">
        <v>6</v>
      </c>
      <c r="K1534" t="s">
        <v>1561</v>
      </c>
      <c r="L1534">
        <v>3126</v>
      </c>
      <c r="M1534" t="s">
        <v>1550</v>
      </c>
      <c r="N1534" t="s">
        <v>1551</v>
      </c>
      <c r="O1534">
        <v>0</v>
      </c>
      <c r="P1534" t="s">
        <v>1552</v>
      </c>
      <c r="Q1534">
        <v>19980331</v>
      </c>
      <c r="R1534">
        <v>891018481</v>
      </c>
    </row>
    <row r="1535" spans="1:18">
      <c r="A1535" t="s">
        <v>1572</v>
      </c>
      <c r="B1535" t="s">
        <v>1690</v>
      </c>
      <c r="C1535">
        <v>201207</v>
      </c>
      <c r="D1535">
        <v>0</v>
      </c>
      <c r="E1535" t="s">
        <v>1646</v>
      </c>
      <c r="F1535">
        <v>0</v>
      </c>
      <c r="G1535">
        <v>0</v>
      </c>
      <c r="H1535">
        <v>0</v>
      </c>
      <c r="I1535">
        <v>43122008500</v>
      </c>
      <c r="J1535">
        <v>6</v>
      </c>
      <c r="K1535" t="s">
        <v>1556</v>
      </c>
      <c r="L1535">
        <v>3126</v>
      </c>
      <c r="M1535" t="s">
        <v>1550</v>
      </c>
      <c r="N1535" t="s">
        <v>1551</v>
      </c>
      <c r="O1535">
        <v>0</v>
      </c>
      <c r="P1535" t="s">
        <v>1552</v>
      </c>
      <c r="R1535">
        <v>891018481</v>
      </c>
    </row>
    <row r="1536" spans="1:18">
      <c r="A1536" t="s">
        <v>1572</v>
      </c>
      <c r="B1536" t="s">
        <v>1691</v>
      </c>
      <c r="C1536">
        <v>201207</v>
      </c>
      <c r="D1536">
        <v>0</v>
      </c>
      <c r="E1536" t="s">
        <v>1646</v>
      </c>
      <c r="F1536">
        <v>0</v>
      </c>
      <c r="G1536">
        <v>0</v>
      </c>
      <c r="H1536">
        <v>0</v>
      </c>
      <c r="I1536">
        <v>43122007801</v>
      </c>
      <c r="J1536">
        <v>6</v>
      </c>
      <c r="K1536" t="s">
        <v>1561</v>
      </c>
      <c r="L1536">
        <v>3126</v>
      </c>
      <c r="M1536" t="s">
        <v>1550</v>
      </c>
      <c r="N1536" t="s">
        <v>1551</v>
      </c>
      <c r="O1536">
        <v>0</v>
      </c>
      <c r="P1536" t="s">
        <v>1552</v>
      </c>
      <c r="Q1536">
        <v>19870901</v>
      </c>
      <c r="R1536">
        <v>891018481</v>
      </c>
    </row>
    <row r="1537" spans="1:18">
      <c r="A1537" t="s">
        <v>1572</v>
      </c>
      <c r="B1537" t="s">
        <v>1689</v>
      </c>
      <c r="C1537">
        <v>201208</v>
      </c>
      <c r="D1537">
        <v>0</v>
      </c>
      <c r="E1537" t="s">
        <v>1646</v>
      </c>
      <c r="F1537">
        <v>0</v>
      </c>
      <c r="G1537">
        <v>0</v>
      </c>
      <c r="H1537">
        <v>0</v>
      </c>
      <c r="I1537">
        <v>43122005500</v>
      </c>
      <c r="J1537">
        <v>6</v>
      </c>
      <c r="K1537" t="s">
        <v>1561</v>
      </c>
      <c r="L1537">
        <v>3126</v>
      </c>
      <c r="M1537" t="s">
        <v>1550</v>
      </c>
      <c r="N1537" t="s">
        <v>1551</v>
      </c>
      <c r="O1537">
        <v>0</v>
      </c>
      <c r="P1537" t="s">
        <v>1552</v>
      </c>
      <c r="Q1537">
        <v>19980331</v>
      </c>
      <c r="R1537">
        <v>891018481</v>
      </c>
    </row>
    <row r="1538" spans="1:18">
      <c r="A1538" t="s">
        <v>1572</v>
      </c>
      <c r="B1538" t="s">
        <v>1690</v>
      </c>
      <c r="C1538">
        <v>201208</v>
      </c>
      <c r="D1538">
        <v>0</v>
      </c>
      <c r="E1538" t="s">
        <v>1646</v>
      </c>
      <c r="F1538">
        <v>0</v>
      </c>
      <c r="G1538">
        <v>0</v>
      </c>
      <c r="H1538">
        <v>0</v>
      </c>
      <c r="I1538">
        <v>43122008500</v>
      </c>
      <c r="J1538">
        <v>6</v>
      </c>
      <c r="K1538" t="s">
        <v>1556</v>
      </c>
      <c r="L1538">
        <v>3126</v>
      </c>
      <c r="M1538" t="s">
        <v>1550</v>
      </c>
      <c r="N1538" t="s">
        <v>1551</v>
      </c>
      <c r="O1538">
        <v>0</v>
      </c>
      <c r="P1538" t="s">
        <v>1552</v>
      </c>
      <c r="R1538">
        <v>891018481</v>
      </c>
    </row>
    <row r="1539" spans="1:18">
      <c r="A1539" t="s">
        <v>1572</v>
      </c>
      <c r="B1539" t="s">
        <v>1691</v>
      </c>
      <c r="C1539">
        <v>201208</v>
      </c>
      <c r="D1539">
        <v>0</v>
      </c>
      <c r="E1539" t="s">
        <v>1646</v>
      </c>
      <c r="F1539">
        <v>0</v>
      </c>
      <c r="G1539">
        <v>0</v>
      </c>
      <c r="H1539">
        <v>0</v>
      </c>
      <c r="I1539">
        <v>43122007801</v>
      </c>
      <c r="J1539">
        <v>6</v>
      </c>
      <c r="K1539" t="s">
        <v>1561</v>
      </c>
      <c r="L1539">
        <v>3126</v>
      </c>
      <c r="M1539" t="s">
        <v>1550</v>
      </c>
      <c r="N1539" t="s">
        <v>1551</v>
      </c>
      <c r="O1539">
        <v>0</v>
      </c>
      <c r="P1539" t="s">
        <v>1552</v>
      </c>
      <c r="Q1539">
        <v>19870901</v>
      </c>
      <c r="R1539">
        <v>891018481</v>
      </c>
    </row>
    <row r="1540" spans="1:18">
      <c r="A1540" t="s">
        <v>1572</v>
      </c>
      <c r="B1540" t="s">
        <v>1689</v>
      </c>
      <c r="C1540">
        <v>201209</v>
      </c>
      <c r="D1540">
        <v>0</v>
      </c>
      <c r="E1540" t="s">
        <v>1646</v>
      </c>
      <c r="F1540">
        <v>0</v>
      </c>
      <c r="G1540">
        <v>0</v>
      </c>
      <c r="H1540">
        <v>0</v>
      </c>
      <c r="I1540">
        <v>43122005500</v>
      </c>
      <c r="J1540">
        <v>6</v>
      </c>
      <c r="K1540" t="s">
        <v>1561</v>
      </c>
      <c r="L1540">
        <v>3126</v>
      </c>
      <c r="M1540" t="s">
        <v>1550</v>
      </c>
      <c r="N1540" t="s">
        <v>1551</v>
      </c>
      <c r="O1540">
        <v>0</v>
      </c>
      <c r="P1540" t="s">
        <v>1552</v>
      </c>
      <c r="Q1540">
        <v>19980331</v>
      </c>
      <c r="R1540">
        <v>891018481</v>
      </c>
    </row>
    <row r="1541" spans="1:18">
      <c r="A1541" t="s">
        <v>1572</v>
      </c>
      <c r="B1541" t="s">
        <v>1690</v>
      </c>
      <c r="C1541">
        <v>201209</v>
      </c>
      <c r="D1541">
        <v>0</v>
      </c>
      <c r="E1541" t="s">
        <v>1646</v>
      </c>
      <c r="F1541">
        <v>0</v>
      </c>
      <c r="G1541">
        <v>0</v>
      </c>
      <c r="H1541">
        <v>0</v>
      </c>
      <c r="I1541">
        <v>43122008500</v>
      </c>
      <c r="J1541">
        <v>6</v>
      </c>
      <c r="K1541" t="s">
        <v>1556</v>
      </c>
      <c r="L1541">
        <v>3126</v>
      </c>
      <c r="M1541" t="s">
        <v>1550</v>
      </c>
      <c r="N1541" t="s">
        <v>1551</v>
      </c>
      <c r="O1541">
        <v>0</v>
      </c>
      <c r="P1541" t="s">
        <v>1552</v>
      </c>
      <c r="R1541">
        <v>891018481</v>
      </c>
    </row>
    <row r="1542" spans="1:18">
      <c r="A1542" t="s">
        <v>1572</v>
      </c>
      <c r="B1542" t="s">
        <v>1691</v>
      </c>
      <c r="C1542">
        <v>201209</v>
      </c>
      <c r="D1542">
        <v>0</v>
      </c>
      <c r="E1542" t="s">
        <v>1646</v>
      </c>
      <c r="F1542">
        <v>0</v>
      </c>
      <c r="G1542">
        <v>0</v>
      </c>
      <c r="H1542">
        <v>0</v>
      </c>
      <c r="I1542">
        <v>43122007801</v>
      </c>
      <c r="J1542">
        <v>6</v>
      </c>
      <c r="K1542" t="s">
        <v>1561</v>
      </c>
      <c r="L1542">
        <v>3126</v>
      </c>
      <c r="M1542" t="s">
        <v>1550</v>
      </c>
      <c r="N1542" t="s">
        <v>1551</v>
      </c>
      <c r="O1542">
        <v>0</v>
      </c>
      <c r="P1542" t="s">
        <v>1552</v>
      </c>
      <c r="Q1542">
        <v>19870901</v>
      </c>
      <c r="R1542">
        <v>891018481</v>
      </c>
    </row>
    <row r="1543" spans="1:18">
      <c r="A1543" t="s">
        <v>1572</v>
      </c>
      <c r="B1543" t="s">
        <v>1689</v>
      </c>
      <c r="C1543">
        <v>201210</v>
      </c>
      <c r="D1543">
        <v>0</v>
      </c>
      <c r="E1543" t="s">
        <v>1646</v>
      </c>
      <c r="F1543">
        <v>0</v>
      </c>
      <c r="G1543">
        <v>0</v>
      </c>
      <c r="H1543">
        <v>0</v>
      </c>
      <c r="I1543">
        <v>43122005500</v>
      </c>
      <c r="J1543">
        <v>6</v>
      </c>
      <c r="K1543" t="s">
        <v>1561</v>
      </c>
      <c r="L1543">
        <v>3126</v>
      </c>
      <c r="M1543" t="s">
        <v>1550</v>
      </c>
      <c r="N1543" t="s">
        <v>1551</v>
      </c>
      <c r="O1543">
        <v>0</v>
      </c>
      <c r="P1543" t="s">
        <v>1552</v>
      </c>
      <c r="Q1543">
        <v>19980331</v>
      </c>
      <c r="R1543">
        <v>891018481</v>
      </c>
    </row>
    <row r="1544" spans="1:18">
      <c r="A1544" t="s">
        <v>1572</v>
      </c>
      <c r="B1544" t="s">
        <v>1690</v>
      </c>
      <c r="C1544">
        <v>201210</v>
      </c>
      <c r="D1544">
        <v>0</v>
      </c>
      <c r="E1544" t="s">
        <v>1646</v>
      </c>
      <c r="F1544">
        <v>0</v>
      </c>
      <c r="G1544">
        <v>0</v>
      </c>
      <c r="H1544">
        <v>0</v>
      </c>
      <c r="I1544">
        <v>43122008500</v>
      </c>
      <c r="J1544">
        <v>6</v>
      </c>
      <c r="K1544" t="s">
        <v>1556</v>
      </c>
      <c r="L1544">
        <v>3126</v>
      </c>
      <c r="M1544" t="s">
        <v>1550</v>
      </c>
      <c r="N1544" t="s">
        <v>1551</v>
      </c>
      <c r="O1544">
        <v>0</v>
      </c>
      <c r="P1544" t="s">
        <v>1552</v>
      </c>
      <c r="R1544">
        <v>891018481</v>
      </c>
    </row>
    <row r="1545" spans="1:18">
      <c r="A1545" t="s">
        <v>1572</v>
      </c>
      <c r="B1545" t="s">
        <v>1691</v>
      </c>
      <c r="C1545">
        <v>201210</v>
      </c>
      <c r="D1545">
        <v>0</v>
      </c>
      <c r="E1545" t="s">
        <v>1646</v>
      </c>
      <c r="F1545">
        <v>0</v>
      </c>
      <c r="G1545">
        <v>0</v>
      </c>
      <c r="H1545">
        <v>0</v>
      </c>
      <c r="I1545">
        <v>43122007801</v>
      </c>
      <c r="J1545">
        <v>6</v>
      </c>
      <c r="K1545" t="s">
        <v>1561</v>
      </c>
      <c r="L1545">
        <v>3126</v>
      </c>
      <c r="M1545" t="s">
        <v>1550</v>
      </c>
      <c r="N1545" t="s">
        <v>1551</v>
      </c>
      <c r="O1545">
        <v>0</v>
      </c>
      <c r="P1545" t="s">
        <v>1552</v>
      </c>
      <c r="Q1545">
        <v>19870901</v>
      </c>
      <c r="R1545">
        <v>891018481</v>
      </c>
    </row>
    <row r="1546" spans="1:18">
      <c r="A1546" t="s">
        <v>1572</v>
      </c>
      <c r="B1546" t="s">
        <v>1689</v>
      </c>
      <c r="C1546">
        <v>201211</v>
      </c>
      <c r="D1546">
        <v>0</v>
      </c>
      <c r="E1546" t="s">
        <v>1646</v>
      </c>
      <c r="F1546">
        <v>0</v>
      </c>
      <c r="G1546">
        <v>0</v>
      </c>
      <c r="H1546">
        <v>0</v>
      </c>
      <c r="I1546">
        <v>43122005500</v>
      </c>
      <c r="J1546">
        <v>6</v>
      </c>
      <c r="K1546" t="s">
        <v>1561</v>
      </c>
      <c r="L1546">
        <v>3126</v>
      </c>
      <c r="M1546" t="s">
        <v>1550</v>
      </c>
      <c r="N1546" t="s">
        <v>1551</v>
      </c>
      <c r="O1546">
        <v>0</v>
      </c>
      <c r="P1546" t="s">
        <v>1552</v>
      </c>
      <c r="Q1546">
        <v>19980331</v>
      </c>
      <c r="R1546">
        <v>891018481</v>
      </c>
    </row>
    <row r="1547" spans="1:18">
      <c r="A1547" t="s">
        <v>1572</v>
      </c>
      <c r="B1547" t="s">
        <v>1690</v>
      </c>
      <c r="C1547">
        <v>201211</v>
      </c>
      <c r="D1547">
        <v>0</v>
      </c>
      <c r="E1547" t="s">
        <v>1646</v>
      </c>
      <c r="F1547">
        <v>0</v>
      </c>
      <c r="G1547">
        <v>0</v>
      </c>
      <c r="H1547">
        <v>0</v>
      </c>
      <c r="I1547">
        <v>43122008500</v>
      </c>
      <c r="J1547">
        <v>6</v>
      </c>
      <c r="K1547" t="s">
        <v>1556</v>
      </c>
      <c r="L1547">
        <v>3126</v>
      </c>
      <c r="M1547" t="s">
        <v>1550</v>
      </c>
      <c r="N1547" t="s">
        <v>1551</v>
      </c>
      <c r="O1547">
        <v>0</v>
      </c>
      <c r="P1547" t="s">
        <v>1552</v>
      </c>
      <c r="R1547">
        <v>891018481</v>
      </c>
    </row>
    <row r="1548" spans="1:18">
      <c r="A1548" t="s">
        <v>1572</v>
      </c>
      <c r="B1548" t="s">
        <v>1691</v>
      </c>
      <c r="C1548">
        <v>201211</v>
      </c>
      <c r="D1548">
        <v>0</v>
      </c>
      <c r="E1548" t="s">
        <v>1646</v>
      </c>
      <c r="F1548">
        <v>0</v>
      </c>
      <c r="G1548">
        <v>0</v>
      </c>
      <c r="H1548">
        <v>0</v>
      </c>
      <c r="I1548">
        <v>43122007801</v>
      </c>
      <c r="J1548">
        <v>6</v>
      </c>
      <c r="K1548" t="s">
        <v>1561</v>
      </c>
      <c r="L1548">
        <v>3126</v>
      </c>
      <c r="M1548" t="s">
        <v>1550</v>
      </c>
      <c r="N1548" t="s">
        <v>1551</v>
      </c>
      <c r="O1548">
        <v>0</v>
      </c>
      <c r="P1548" t="s">
        <v>1552</v>
      </c>
      <c r="Q1548">
        <v>19870901</v>
      </c>
      <c r="R1548">
        <v>891018481</v>
      </c>
    </row>
    <row r="1549" spans="1:18">
      <c r="A1549" t="s">
        <v>1572</v>
      </c>
      <c r="B1549" t="s">
        <v>1689</v>
      </c>
      <c r="C1549">
        <v>201212</v>
      </c>
      <c r="D1549">
        <v>0</v>
      </c>
      <c r="E1549" t="s">
        <v>1646</v>
      </c>
      <c r="F1549">
        <v>0</v>
      </c>
      <c r="G1549">
        <v>0</v>
      </c>
      <c r="H1549">
        <v>0</v>
      </c>
      <c r="I1549">
        <v>43122005500</v>
      </c>
      <c r="J1549">
        <v>6</v>
      </c>
      <c r="K1549" t="s">
        <v>1561</v>
      </c>
      <c r="L1549">
        <v>3126</v>
      </c>
      <c r="M1549" t="s">
        <v>1550</v>
      </c>
      <c r="N1549" t="s">
        <v>1551</v>
      </c>
      <c r="O1549">
        <v>0</v>
      </c>
      <c r="P1549" t="s">
        <v>1552</v>
      </c>
      <c r="Q1549">
        <v>19980331</v>
      </c>
      <c r="R1549">
        <v>891018481</v>
      </c>
    </row>
    <row r="1550" spans="1:18">
      <c r="A1550" t="s">
        <v>1572</v>
      </c>
      <c r="B1550" t="s">
        <v>1690</v>
      </c>
      <c r="C1550">
        <v>201212</v>
      </c>
      <c r="D1550">
        <v>0</v>
      </c>
      <c r="E1550" t="s">
        <v>1646</v>
      </c>
      <c r="F1550">
        <v>0</v>
      </c>
      <c r="G1550">
        <v>0</v>
      </c>
      <c r="H1550">
        <v>0</v>
      </c>
      <c r="I1550">
        <v>43122008500</v>
      </c>
      <c r="J1550">
        <v>6</v>
      </c>
      <c r="K1550" t="s">
        <v>1556</v>
      </c>
      <c r="L1550">
        <v>3126</v>
      </c>
      <c r="M1550" t="s">
        <v>1550</v>
      </c>
      <c r="N1550" t="s">
        <v>1551</v>
      </c>
      <c r="O1550">
        <v>0</v>
      </c>
      <c r="P1550" t="s">
        <v>1552</v>
      </c>
      <c r="R1550">
        <v>891018481</v>
      </c>
    </row>
    <row r="1551" spans="1:18">
      <c r="A1551" t="s">
        <v>1572</v>
      </c>
      <c r="B1551" t="s">
        <v>1691</v>
      </c>
      <c r="C1551">
        <v>201212</v>
      </c>
      <c r="D1551">
        <v>0</v>
      </c>
      <c r="E1551" t="s">
        <v>1646</v>
      </c>
      <c r="F1551">
        <v>0</v>
      </c>
      <c r="G1551">
        <v>0</v>
      </c>
      <c r="H1551">
        <v>0</v>
      </c>
      <c r="I1551">
        <v>43122007801</v>
      </c>
      <c r="J1551">
        <v>6</v>
      </c>
      <c r="K1551" t="s">
        <v>1561</v>
      </c>
      <c r="L1551">
        <v>3126</v>
      </c>
      <c r="M1551" t="s">
        <v>1550</v>
      </c>
      <c r="N1551" t="s">
        <v>1551</v>
      </c>
      <c r="O1551">
        <v>0</v>
      </c>
      <c r="P1551" t="s">
        <v>1552</v>
      </c>
      <c r="Q1551">
        <v>19870901</v>
      </c>
      <c r="R1551">
        <v>891018481</v>
      </c>
    </row>
    <row r="1552" spans="1:18">
      <c r="A1552" t="s">
        <v>1553</v>
      </c>
      <c r="B1552" t="s">
        <v>1692</v>
      </c>
      <c r="C1552">
        <v>201201</v>
      </c>
      <c r="D1552">
        <v>0</v>
      </c>
      <c r="E1552" t="s">
        <v>1693</v>
      </c>
      <c r="F1552">
        <v>0</v>
      </c>
      <c r="G1552">
        <v>0</v>
      </c>
      <c r="H1552">
        <v>0</v>
      </c>
      <c r="I1552">
        <v>43122011000</v>
      </c>
      <c r="J1552">
        <v>14</v>
      </c>
      <c r="K1552" t="s">
        <v>1556</v>
      </c>
      <c r="L1552">
        <v>2531</v>
      </c>
      <c r="M1552" t="s">
        <v>1557</v>
      </c>
      <c r="N1552" t="s">
        <v>1551</v>
      </c>
      <c r="O1552">
        <v>0</v>
      </c>
      <c r="P1552" t="s">
        <v>1694</v>
      </c>
    </row>
    <row r="1553" spans="1:16">
      <c r="A1553" t="s">
        <v>1553</v>
      </c>
      <c r="B1553" t="s">
        <v>1695</v>
      </c>
      <c r="C1553">
        <v>201201</v>
      </c>
      <c r="D1553">
        <v>0</v>
      </c>
      <c r="E1553" t="s">
        <v>1693</v>
      </c>
      <c r="F1553">
        <v>0</v>
      </c>
      <c r="G1553">
        <v>0</v>
      </c>
      <c r="H1553">
        <v>0</v>
      </c>
      <c r="I1553">
        <v>43122008401</v>
      </c>
      <c r="J1553">
        <v>14</v>
      </c>
      <c r="K1553" t="s">
        <v>1556</v>
      </c>
      <c r="L1553">
        <v>2531</v>
      </c>
      <c r="M1553" t="s">
        <v>1557</v>
      </c>
      <c r="N1553" t="s">
        <v>1551</v>
      </c>
      <c r="O1553">
        <v>0</v>
      </c>
      <c r="P1553" t="s">
        <v>1694</v>
      </c>
    </row>
    <row r="1554" spans="1:16">
      <c r="A1554" t="s">
        <v>1553</v>
      </c>
      <c r="B1554" t="s">
        <v>1692</v>
      </c>
      <c r="C1554">
        <v>201202</v>
      </c>
      <c r="D1554">
        <v>0</v>
      </c>
      <c r="E1554" t="s">
        <v>1693</v>
      </c>
      <c r="F1554">
        <v>0</v>
      </c>
      <c r="G1554">
        <v>0</v>
      </c>
      <c r="H1554">
        <v>0</v>
      </c>
      <c r="I1554">
        <v>43122011000</v>
      </c>
      <c r="J1554">
        <v>14</v>
      </c>
      <c r="K1554" t="s">
        <v>1556</v>
      </c>
      <c r="L1554">
        <v>2531</v>
      </c>
      <c r="M1554" t="s">
        <v>1557</v>
      </c>
      <c r="N1554" t="s">
        <v>1551</v>
      </c>
      <c r="O1554">
        <v>0</v>
      </c>
      <c r="P1554" t="s">
        <v>1694</v>
      </c>
    </row>
    <row r="1555" spans="1:16">
      <c r="A1555" t="s">
        <v>1553</v>
      </c>
      <c r="B1555" t="s">
        <v>1695</v>
      </c>
      <c r="C1555">
        <v>201202</v>
      </c>
      <c r="D1555">
        <v>0</v>
      </c>
      <c r="E1555" t="s">
        <v>1693</v>
      </c>
      <c r="F1555">
        <v>0</v>
      </c>
      <c r="G1555">
        <v>0</v>
      </c>
      <c r="H1555">
        <v>0</v>
      </c>
      <c r="I1555">
        <v>43122008401</v>
      </c>
      <c r="J1555">
        <v>14</v>
      </c>
      <c r="K1555" t="s">
        <v>1556</v>
      </c>
      <c r="L1555">
        <v>2531</v>
      </c>
      <c r="M1555" t="s">
        <v>1557</v>
      </c>
      <c r="N1555" t="s">
        <v>1551</v>
      </c>
      <c r="O1555">
        <v>0</v>
      </c>
      <c r="P1555" t="s">
        <v>1694</v>
      </c>
    </row>
    <row r="1556" spans="1:16">
      <c r="A1556" t="s">
        <v>1553</v>
      </c>
      <c r="B1556" t="s">
        <v>1692</v>
      </c>
      <c r="C1556">
        <v>201203</v>
      </c>
      <c r="D1556">
        <v>0</v>
      </c>
      <c r="E1556" t="s">
        <v>1693</v>
      </c>
      <c r="F1556">
        <v>0</v>
      </c>
      <c r="G1556">
        <v>0</v>
      </c>
      <c r="H1556">
        <v>0</v>
      </c>
      <c r="I1556">
        <v>43122011000</v>
      </c>
      <c r="J1556">
        <v>14</v>
      </c>
      <c r="K1556" t="s">
        <v>1556</v>
      </c>
      <c r="L1556">
        <v>2531</v>
      </c>
      <c r="M1556" t="s">
        <v>1557</v>
      </c>
      <c r="N1556" t="s">
        <v>1551</v>
      </c>
      <c r="O1556">
        <v>0</v>
      </c>
      <c r="P1556" t="s">
        <v>1694</v>
      </c>
    </row>
    <row r="1557" spans="1:16">
      <c r="A1557" t="s">
        <v>1553</v>
      </c>
      <c r="B1557" t="s">
        <v>1695</v>
      </c>
      <c r="C1557">
        <v>201203</v>
      </c>
      <c r="D1557">
        <v>0</v>
      </c>
      <c r="E1557" t="s">
        <v>1693</v>
      </c>
      <c r="F1557">
        <v>0</v>
      </c>
      <c r="G1557">
        <v>0</v>
      </c>
      <c r="H1557">
        <v>0</v>
      </c>
      <c r="I1557">
        <v>43122008401</v>
      </c>
      <c r="J1557">
        <v>14</v>
      </c>
      <c r="K1557" t="s">
        <v>1556</v>
      </c>
      <c r="L1557">
        <v>2531</v>
      </c>
      <c r="M1557" t="s">
        <v>1557</v>
      </c>
      <c r="N1557" t="s">
        <v>1551</v>
      </c>
      <c r="O1557">
        <v>0</v>
      </c>
      <c r="P1557" t="s">
        <v>1694</v>
      </c>
    </row>
    <row r="1558" spans="1:16">
      <c r="A1558" t="s">
        <v>1553</v>
      </c>
      <c r="B1558" t="s">
        <v>1692</v>
      </c>
      <c r="C1558">
        <v>201204</v>
      </c>
      <c r="D1558">
        <v>0</v>
      </c>
      <c r="E1558" t="s">
        <v>1693</v>
      </c>
      <c r="F1558">
        <v>0</v>
      </c>
      <c r="G1558">
        <v>0</v>
      </c>
      <c r="H1558">
        <v>0</v>
      </c>
      <c r="I1558">
        <v>43122011000</v>
      </c>
      <c r="J1558">
        <v>14</v>
      </c>
      <c r="K1558" t="s">
        <v>1556</v>
      </c>
      <c r="L1558">
        <v>2531</v>
      </c>
      <c r="M1558" t="s">
        <v>1557</v>
      </c>
      <c r="N1558" t="s">
        <v>1551</v>
      </c>
      <c r="O1558">
        <v>0</v>
      </c>
      <c r="P1558" t="s">
        <v>1694</v>
      </c>
    </row>
    <row r="1559" spans="1:16">
      <c r="A1559" t="s">
        <v>1553</v>
      </c>
      <c r="B1559" t="s">
        <v>1695</v>
      </c>
      <c r="C1559">
        <v>201204</v>
      </c>
      <c r="D1559">
        <v>0</v>
      </c>
      <c r="E1559" t="s">
        <v>1693</v>
      </c>
      <c r="F1559">
        <v>0</v>
      </c>
      <c r="G1559">
        <v>0</v>
      </c>
      <c r="H1559">
        <v>0</v>
      </c>
      <c r="I1559">
        <v>43122008401</v>
      </c>
      <c r="J1559">
        <v>14</v>
      </c>
      <c r="K1559" t="s">
        <v>1556</v>
      </c>
      <c r="L1559">
        <v>2531</v>
      </c>
      <c r="M1559" t="s">
        <v>1557</v>
      </c>
      <c r="N1559" t="s">
        <v>1551</v>
      </c>
      <c r="O1559">
        <v>0</v>
      </c>
      <c r="P1559" t="s">
        <v>1694</v>
      </c>
    </row>
    <row r="1560" spans="1:16">
      <c r="A1560" t="s">
        <v>1553</v>
      </c>
      <c r="B1560" t="s">
        <v>1692</v>
      </c>
      <c r="C1560">
        <v>201205</v>
      </c>
      <c r="D1560">
        <v>0</v>
      </c>
      <c r="E1560" t="s">
        <v>1693</v>
      </c>
      <c r="F1560">
        <v>0</v>
      </c>
      <c r="G1560">
        <v>0</v>
      </c>
      <c r="H1560">
        <v>0</v>
      </c>
      <c r="I1560">
        <v>43122011000</v>
      </c>
      <c r="J1560">
        <v>14</v>
      </c>
      <c r="K1560" t="s">
        <v>1556</v>
      </c>
      <c r="L1560">
        <v>2531</v>
      </c>
      <c r="M1560" t="s">
        <v>1557</v>
      </c>
      <c r="N1560" t="s">
        <v>1551</v>
      </c>
      <c r="O1560">
        <v>0</v>
      </c>
      <c r="P1560" t="s">
        <v>1694</v>
      </c>
    </row>
    <row r="1561" spans="1:16">
      <c r="A1561" t="s">
        <v>1553</v>
      </c>
      <c r="B1561" t="s">
        <v>1695</v>
      </c>
      <c r="C1561">
        <v>201205</v>
      </c>
      <c r="D1561">
        <v>0</v>
      </c>
      <c r="E1561" t="s">
        <v>1693</v>
      </c>
      <c r="F1561">
        <v>0</v>
      </c>
      <c r="G1561">
        <v>0</v>
      </c>
      <c r="H1561">
        <v>0</v>
      </c>
      <c r="I1561">
        <v>43122008401</v>
      </c>
      <c r="J1561">
        <v>14</v>
      </c>
      <c r="K1561" t="s">
        <v>1556</v>
      </c>
      <c r="L1561">
        <v>2531</v>
      </c>
      <c r="M1561" t="s">
        <v>1557</v>
      </c>
      <c r="N1561" t="s">
        <v>1551</v>
      </c>
      <c r="O1561">
        <v>0</v>
      </c>
      <c r="P1561" t="s">
        <v>1694</v>
      </c>
    </row>
    <row r="1562" spans="1:16">
      <c r="A1562" t="s">
        <v>1553</v>
      </c>
      <c r="B1562" t="s">
        <v>1692</v>
      </c>
      <c r="C1562">
        <v>201206</v>
      </c>
      <c r="D1562">
        <v>0</v>
      </c>
      <c r="E1562" t="s">
        <v>1693</v>
      </c>
      <c r="F1562">
        <v>0</v>
      </c>
      <c r="G1562">
        <v>0</v>
      </c>
      <c r="H1562">
        <v>0</v>
      </c>
      <c r="I1562">
        <v>43122011000</v>
      </c>
      <c r="J1562">
        <v>14</v>
      </c>
      <c r="K1562" t="s">
        <v>1556</v>
      </c>
      <c r="L1562">
        <v>2531</v>
      </c>
      <c r="M1562" t="s">
        <v>1557</v>
      </c>
      <c r="N1562" t="s">
        <v>1551</v>
      </c>
      <c r="O1562">
        <v>0</v>
      </c>
      <c r="P1562" t="s">
        <v>1694</v>
      </c>
    </row>
    <row r="1563" spans="1:16">
      <c r="A1563" t="s">
        <v>1553</v>
      </c>
      <c r="B1563" t="s">
        <v>1695</v>
      </c>
      <c r="C1563">
        <v>201206</v>
      </c>
      <c r="D1563">
        <v>0</v>
      </c>
      <c r="E1563" t="s">
        <v>1693</v>
      </c>
      <c r="F1563">
        <v>0</v>
      </c>
      <c r="G1563">
        <v>0</v>
      </c>
      <c r="H1563">
        <v>0</v>
      </c>
      <c r="I1563">
        <v>43122008401</v>
      </c>
      <c r="J1563">
        <v>14</v>
      </c>
      <c r="K1563" t="s">
        <v>1556</v>
      </c>
      <c r="L1563">
        <v>2531</v>
      </c>
      <c r="M1563" t="s">
        <v>1557</v>
      </c>
      <c r="N1563" t="s">
        <v>1551</v>
      </c>
      <c r="O1563">
        <v>0</v>
      </c>
      <c r="P1563" t="s">
        <v>1694</v>
      </c>
    </row>
    <row r="1564" spans="1:16">
      <c r="A1564" t="s">
        <v>1553</v>
      </c>
      <c r="B1564" t="s">
        <v>1692</v>
      </c>
      <c r="C1564">
        <v>201207</v>
      </c>
      <c r="D1564">
        <v>0</v>
      </c>
      <c r="E1564" t="s">
        <v>1693</v>
      </c>
      <c r="F1564">
        <v>0</v>
      </c>
      <c r="G1564">
        <v>0</v>
      </c>
      <c r="H1564">
        <v>0</v>
      </c>
      <c r="I1564">
        <v>43122011000</v>
      </c>
      <c r="J1564">
        <v>14</v>
      </c>
      <c r="K1564" t="s">
        <v>1556</v>
      </c>
      <c r="L1564">
        <v>2531</v>
      </c>
      <c r="M1564" t="s">
        <v>1557</v>
      </c>
      <c r="N1564" t="s">
        <v>1551</v>
      </c>
      <c r="O1564">
        <v>0</v>
      </c>
      <c r="P1564" t="s">
        <v>1694</v>
      </c>
    </row>
    <row r="1565" spans="1:16">
      <c r="A1565" t="s">
        <v>1553</v>
      </c>
      <c r="B1565" t="s">
        <v>1695</v>
      </c>
      <c r="C1565">
        <v>201207</v>
      </c>
      <c r="D1565">
        <v>0</v>
      </c>
      <c r="E1565" t="s">
        <v>1693</v>
      </c>
      <c r="F1565">
        <v>0</v>
      </c>
      <c r="G1565">
        <v>0</v>
      </c>
      <c r="H1565">
        <v>0</v>
      </c>
      <c r="I1565">
        <v>43122008401</v>
      </c>
      <c r="J1565">
        <v>14</v>
      </c>
      <c r="K1565" t="s">
        <v>1556</v>
      </c>
      <c r="L1565">
        <v>2531</v>
      </c>
      <c r="M1565" t="s">
        <v>1557</v>
      </c>
      <c r="N1565" t="s">
        <v>1551</v>
      </c>
      <c r="O1565">
        <v>0</v>
      </c>
      <c r="P1565" t="s">
        <v>1694</v>
      </c>
    </row>
    <row r="1566" spans="1:16">
      <c r="A1566" t="s">
        <v>1553</v>
      </c>
      <c r="B1566" t="s">
        <v>1692</v>
      </c>
      <c r="C1566">
        <v>201208</v>
      </c>
      <c r="D1566">
        <v>0</v>
      </c>
      <c r="E1566" t="s">
        <v>1693</v>
      </c>
      <c r="F1566">
        <v>0</v>
      </c>
      <c r="G1566">
        <v>0</v>
      </c>
      <c r="H1566">
        <v>0</v>
      </c>
      <c r="I1566">
        <v>43122011000</v>
      </c>
      <c r="J1566">
        <v>14</v>
      </c>
      <c r="K1566" t="s">
        <v>1556</v>
      </c>
      <c r="L1566">
        <v>2531</v>
      </c>
      <c r="M1566" t="s">
        <v>1557</v>
      </c>
      <c r="N1566" t="s">
        <v>1551</v>
      </c>
      <c r="O1566">
        <v>0</v>
      </c>
      <c r="P1566" t="s">
        <v>1694</v>
      </c>
    </row>
    <row r="1567" spans="1:16">
      <c r="A1567" t="s">
        <v>1553</v>
      </c>
      <c r="B1567" t="s">
        <v>1695</v>
      </c>
      <c r="C1567">
        <v>201208</v>
      </c>
      <c r="D1567">
        <v>0</v>
      </c>
      <c r="E1567" t="s">
        <v>1693</v>
      </c>
      <c r="F1567">
        <v>0</v>
      </c>
      <c r="G1567">
        <v>0</v>
      </c>
      <c r="H1567">
        <v>0</v>
      </c>
      <c r="I1567">
        <v>43122008401</v>
      </c>
      <c r="J1567">
        <v>14</v>
      </c>
      <c r="K1567" t="s">
        <v>1556</v>
      </c>
      <c r="L1567">
        <v>2531</v>
      </c>
      <c r="M1567" t="s">
        <v>1557</v>
      </c>
      <c r="N1567" t="s">
        <v>1551</v>
      </c>
      <c r="O1567">
        <v>0</v>
      </c>
      <c r="P1567" t="s">
        <v>1694</v>
      </c>
    </row>
    <row r="1568" spans="1:16">
      <c r="A1568" t="s">
        <v>1553</v>
      </c>
      <c r="B1568" t="s">
        <v>1692</v>
      </c>
      <c r="C1568">
        <v>201209</v>
      </c>
      <c r="D1568">
        <v>0</v>
      </c>
      <c r="E1568" t="s">
        <v>1693</v>
      </c>
      <c r="F1568">
        <v>0</v>
      </c>
      <c r="G1568">
        <v>0</v>
      </c>
      <c r="H1568">
        <v>0</v>
      </c>
      <c r="I1568">
        <v>43122011000</v>
      </c>
      <c r="J1568">
        <v>14</v>
      </c>
      <c r="K1568" t="s">
        <v>1556</v>
      </c>
      <c r="L1568">
        <v>2531</v>
      </c>
      <c r="M1568" t="s">
        <v>1557</v>
      </c>
      <c r="N1568" t="s">
        <v>1551</v>
      </c>
      <c r="O1568">
        <v>0</v>
      </c>
      <c r="P1568" t="s">
        <v>1694</v>
      </c>
    </row>
    <row r="1569" spans="1:17">
      <c r="A1569" t="s">
        <v>1553</v>
      </c>
      <c r="B1569" t="s">
        <v>1695</v>
      </c>
      <c r="C1569">
        <v>201209</v>
      </c>
      <c r="D1569">
        <v>0</v>
      </c>
      <c r="E1569" t="s">
        <v>1693</v>
      </c>
      <c r="F1569">
        <v>0</v>
      </c>
      <c r="G1569">
        <v>0</v>
      </c>
      <c r="H1569">
        <v>0</v>
      </c>
      <c r="I1569">
        <v>43122008401</v>
      </c>
      <c r="J1569">
        <v>14</v>
      </c>
      <c r="K1569" t="s">
        <v>1556</v>
      </c>
      <c r="L1569">
        <v>2531</v>
      </c>
      <c r="M1569" t="s">
        <v>1557</v>
      </c>
      <c r="N1569" t="s">
        <v>1551</v>
      </c>
      <c r="O1569">
        <v>0</v>
      </c>
      <c r="P1569" t="s">
        <v>1694</v>
      </c>
    </row>
    <row r="1570" spans="1:17">
      <c r="A1570" t="s">
        <v>1553</v>
      </c>
      <c r="B1570" t="s">
        <v>1692</v>
      </c>
      <c r="C1570">
        <v>201210</v>
      </c>
      <c r="D1570">
        <v>0</v>
      </c>
      <c r="E1570" t="s">
        <v>1693</v>
      </c>
      <c r="F1570">
        <v>0</v>
      </c>
      <c r="G1570">
        <v>0</v>
      </c>
      <c r="H1570">
        <v>0</v>
      </c>
      <c r="I1570">
        <v>43122011000</v>
      </c>
      <c r="J1570">
        <v>14</v>
      </c>
      <c r="K1570" t="s">
        <v>1556</v>
      </c>
      <c r="L1570">
        <v>2531</v>
      </c>
      <c r="M1570" t="s">
        <v>1557</v>
      </c>
      <c r="N1570" t="s">
        <v>1551</v>
      </c>
      <c r="O1570">
        <v>0</v>
      </c>
      <c r="P1570" t="s">
        <v>1694</v>
      </c>
    </row>
    <row r="1571" spans="1:17">
      <c r="A1571" t="s">
        <v>1553</v>
      </c>
      <c r="B1571" t="s">
        <v>1695</v>
      </c>
      <c r="C1571">
        <v>201210</v>
      </c>
      <c r="D1571">
        <v>0</v>
      </c>
      <c r="E1571" t="s">
        <v>1693</v>
      </c>
      <c r="F1571">
        <v>0</v>
      </c>
      <c r="G1571">
        <v>0</v>
      </c>
      <c r="H1571">
        <v>0</v>
      </c>
      <c r="I1571">
        <v>43122008401</v>
      </c>
      <c r="J1571">
        <v>14</v>
      </c>
      <c r="K1571" t="s">
        <v>1556</v>
      </c>
      <c r="L1571">
        <v>2531</v>
      </c>
      <c r="M1571" t="s">
        <v>1557</v>
      </c>
      <c r="N1571" t="s">
        <v>1551</v>
      </c>
      <c r="O1571">
        <v>0</v>
      </c>
      <c r="P1571" t="s">
        <v>1694</v>
      </c>
    </row>
    <row r="1572" spans="1:17">
      <c r="A1572" t="s">
        <v>1553</v>
      </c>
      <c r="B1572" t="s">
        <v>1692</v>
      </c>
      <c r="C1572">
        <v>201211</v>
      </c>
      <c r="D1572">
        <v>0</v>
      </c>
      <c r="E1572" t="s">
        <v>1693</v>
      </c>
      <c r="F1572">
        <v>0</v>
      </c>
      <c r="G1572">
        <v>0</v>
      </c>
      <c r="H1572">
        <v>0</v>
      </c>
      <c r="I1572">
        <v>43122011000</v>
      </c>
      <c r="J1572">
        <v>14</v>
      </c>
      <c r="K1572" t="s">
        <v>1556</v>
      </c>
      <c r="L1572">
        <v>2531</v>
      </c>
      <c r="M1572" t="s">
        <v>1557</v>
      </c>
      <c r="N1572" t="s">
        <v>1551</v>
      </c>
      <c r="O1572">
        <v>0</v>
      </c>
      <c r="P1572" t="s">
        <v>1694</v>
      </c>
    </row>
    <row r="1573" spans="1:17">
      <c r="A1573" t="s">
        <v>1553</v>
      </c>
      <c r="B1573" t="s">
        <v>1695</v>
      </c>
      <c r="C1573">
        <v>201211</v>
      </c>
      <c r="D1573">
        <v>0</v>
      </c>
      <c r="E1573" t="s">
        <v>1693</v>
      </c>
      <c r="F1573">
        <v>0</v>
      </c>
      <c r="G1573">
        <v>0</v>
      </c>
      <c r="H1573">
        <v>0</v>
      </c>
      <c r="I1573">
        <v>43122008401</v>
      </c>
      <c r="J1573">
        <v>14</v>
      </c>
      <c r="K1573" t="s">
        <v>1556</v>
      </c>
      <c r="L1573">
        <v>2531</v>
      </c>
      <c r="M1573" t="s">
        <v>1557</v>
      </c>
      <c r="N1573" t="s">
        <v>1551</v>
      </c>
      <c r="O1573">
        <v>0</v>
      </c>
      <c r="P1573" t="s">
        <v>1694</v>
      </c>
    </row>
    <row r="1574" spans="1:17">
      <c r="A1574" t="s">
        <v>1553</v>
      </c>
      <c r="B1574" t="s">
        <v>1692</v>
      </c>
      <c r="C1574">
        <v>201212</v>
      </c>
      <c r="D1574">
        <v>0</v>
      </c>
      <c r="E1574" t="s">
        <v>1693</v>
      </c>
      <c r="F1574">
        <v>0</v>
      </c>
      <c r="G1574">
        <v>0</v>
      </c>
      <c r="H1574">
        <v>0</v>
      </c>
      <c r="I1574">
        <v>43122011000</v>
      </c>
      <c r="J1574">
        <v>14</v>
      </c>
      <c r="K1574" t="s">
        <v>1556</v>
      </c>
      <c r="L1574">
        <v>2531</v>
      </c>
      <c r="M1574" t="s">
        <v>1557</v>
      </c>
      <c r="N1574" t="s">
        <v>1551</v>
      </c>
      <c r="O1574">
        <v>0</v>
      </c>
      <c r="P1574" t="s">
        <v>1694</v>
      </c>
    </row>
    <row r="1575" spans="1:17">
      <c r="A1575" t="s">
        <v>1553</v>
      </c>
      <c r="B1575" t="s">
        <v>1695</v>
      </c>
      <c r="C1575">
        <v>201212</v>
      </c>
      <c r="D1575">
        <v>0</v>
      </c>
      <c r="E1575" t="s">
        <v>1693</v>
      </c>
      <c r="F1575">
        <v>0</v>
      </c>
      <c r="G1575">
        <v>0</v>
      </c>
      <c r="H1575">
        <v>0</v>
      </c>
      <c r="I1575">
        <v>43122008401</v>
      </c>
      <c r="J1575">
        <v>14</v>
      </c>
      <c r="K1575" t="s">
        <v>1556</v>
      </c>
      <c r="L1575">
        <v>2531</v>
      </c>
      <c r="M1575" t="s">
        <v>1557</v>
      </c>
      <c r="N1575" t="s">
        <v>1551</v>
      </c>
      <c r="O1575">
        <v>0</v>
      </c>
      <c r="P1575" t="s">
        <v>1694</v>
      </c>
    </row>
    <row r="1576" spans="1:17">
      <c r="F1576">
        <f>SUM(F4:F1575)</f>
        <v>1598275</v>
      </c>
      <c r="G1576">
        <f t="shared" ref="G1576:H1576" si="0">SUM(G4:G1575)</f>
        <v>494367</v>
      </c>
      <c r="H1576">
        <f t="shared" si="0"/>
        <v>5001617</v>
      </c>
      <c r="O1576">
        <f>SUM(O4:O1575)</f>
        <v>6067162</v>
      </c>
    </row>
    <row r="1577" spans="1:17">
      <c r="F1577" s="105">
        <f>F1576/365</f>
        <v>4378.8356164383558</v>
      </c>
      <c r="G1577" s="105">
        <f>G1576*1000/F1576</f>
        <v>309.3128529195539</v>
      </c>
      <c r="H1577" s="92">
        <f>H1576/F1576</f>
        <v>3.1293844926561447</v>
      </c>
      <c r="O1577" s="92">
        <f>O1576/F1576</f>
        <v>3.7960688867685475</v>
      </c>
      <c r="P1577" t="s">
        <v>1696</v>
      </c>
    </row>
    <row r="1579" spans="1:17">
      <c r="A1579" t="s">
        <v>1697</v>
      </c>
      <c r="B1579" t="s">
        <v>1573</v>
      </c>
      <c r="C1579">
        <v>201201</v>
      </c>
      <c r="D1579">
        <v>31</v>
      </c>
      <c r="E1579" t="s">
        <v>1555</v>
      </c>
      <c r="F1579">
        <v>909</v>
      </c>
      <c r="G1579">
        <v>639</v>
      </c>
      <c r="H1579">
        <v>5080</v>
      </c>
      <c r="I1579">
        <v>43112001301</v>
      </c>
      <c r="J1579">
        <v>8</v>
      </c>
      <c r="K1579" t="s">
        <v>1698</v>
      </c>
      <c r="L1579">
        <v>1560</v>
      </c>
      <c r="M1579" t="s">
        <v>1699</v>
      </c>
      <c r="N1579" t="s">
        <v>1700</v>
      </c>
      <c r="O1579">
        <v>0</v>
      </c>
      <c r="P1579" t="s">
        <v>1552</v>
      </c>
      <c r="Q1579">
        <v>20050905</v>
      </c>
    </row>
    <row r="1580" spans="1:17">
      <c r="A1580" t="s">
        <v>1697</v>
      </c>
      <c r="B1580" t="s">
        <v>1701</v>
      </c>
      <c r="C1580">
        <v>201201</v>
      </c>
      <c r="D1580">
        <v>31</v>
      </c>
      <c r="E1580" t="s">
        <v>1555</v>
      </c>
      <c r="F1580">
        <v>430</v>
      </c>
      <c r="G1580">
        <v>2362</v>
      </c>
      <c r="H1580">
        <v>7578</v>
      </c>
      <c r="I1580">
        <v>43112001600</v>
      </c>
      <c r="J1580">
        <v>8</v>
      </c>
      <c r="K1580" t="s">
        <v>1698</v>
      </c>
      <c r="L1580">
        <v>1560</v>
      </c>
      <c r="M1580" t="s">
        <v>1699</v>
      </c>
      <c r="N1580" t="s">
        <v>1700</v>
      </c>
      <c r="O1580">
        <v>0</v>
      </c>
      <c r="P1580" t="s">
        <v>1552</v>
      </c>
      <c r="Q1580">
        <v>19691101</v>
      </c>
    </row>
    <row r="1581" spans="1:17">
      <c r="A1581" t="s">
        <v>1697</v>
      </c>
      <c r="B1581" t="s">
        <v>1591</v>
      </c>
      <c r="C1581">
        <v>201201</v>
      </c>
      <c r="D1581">
        <v>31</v>
      </c>
      <c r="E1581" t="s">
        <v>1555</v>
      </c>
      <c r="F1581">
        <v>601</v>
      </c>
      <c r="G1581">
        <v>392</v>
      </c>
      <c r="H1581">
        <v>2345</v>
      </c>
      <c r="I1581">
        <v>43112004200</v>
      </c>
      <c r="J1581">
        <v>8</v>
      </c>
      <c r="K1581" t="s">
        <v>1698</v>
      </c>
      <c r="L1581">
        <v>1560</v>
      </c>
      <c r="M1581" t="s">
        <v>1699</v>
      </c>
      <c r="N1581" t="s">
        <v>1700</v>
      </c>
      <c r="O1581">
        <v>0</v>
      </c>
      <c r="P1581" t="s">
        <v>1574</v>
      </c>
      <c r="Q1581">
        <v>19710801</v>
      </c>
    </row>
    <row r="1582" spans="1:17">
      <c r="A1582" t="s">
        <v>1697</v>
      </c>
      <c r="B1582" t="s">
        <v>1651</v>
      </c>
      <c r="C1582">
        <v>201201</v>
      </c>
      <c r="D1582">
        <v>25</v>
      </c>
      <c r="E1582" t="s">
        <v>1555</v>
      </c>
      <c r="F1582">
        <v>404</v>
      </c>
      <c r="G1582">
        <v>504</v>
      </c>
      <c r="H1582">
        <v>4500</v>
      </c>
      <c r="I1582">
        <v>43112002302</v>
      </c>
      <c r="J1582">
        <v>8</v>
      </c>
      <c r="K1582" t="s">
        <v>1698</v>
      </c>
      <c r="L1582">
        <v>1560</v>
      </c>
      <c r="M1582" t="s">
        <v>1699</v>
      </c>
      <c r="N1582" t="s">
        <v>1700</v>
      </c>
      <c r="O1582">
        <v>0</v>
      </c>
      <c r="P1582" t="s">
        <v>1552</v>
      </c>
      <c r="Q1582">
        <v>20050409</v>
      </c>
    </row>
    <row r="1583" spans="1:17">
      <c r="A1583" t="s">
        <v>1697</v>
      </c>
      <c r="B1583" t="s">
        <v>1637</v>
      </c>
      <c r="C1583">
        <v>201201</v>
      </c>
      <c r="D1583">
        <v>31</v>
      </c>
      <c r="E1583" t="s">
        <v>1555</v>
      </c>
      <c r="F1583">
        <v>219</v>
      </c>
      <c r="G1583">
        <v>350</v>
      </c>
      <c r="H1583">
        <v>5239</v>
      </c>
      <c r="I1583">
        <v>43112004800</v>
      </c>
      <c r="J1583">
        <v>8</v>
      </c>
      <c r="K1583" t="s">
        <v>1698</v>
      </c>
      <c r="L1583">
        <v>1560</v>
      </c>
      <c r="M1583" t="s">
        <v>1699</v>
      </c>
      <c r="N1583" t="s">
        <v>1700</v>
      </c>
      <c r="O1583">
        <v>0</v>
      </c>
      <c r="P1583" t="s">
        <v>1552</v>
      </c>
      <c r="Q1583">
        <v>19900601</v>
      </c>
    </row>
    <row r="1584" spans="1:17">
      <c r="A1584" t="s">
        <v>1697</v>
      </c>
      <c r="B1584" t="s">
        <v>1653</v>
      </c>
      <c r="C1584">
        <v>201201</v>
      </c>
      <c r="D1584">
        <v>31</v>
      </c>
      <c r="E1584" t="s">
        <v>1555</v>
      </c>
      <c r="F1584">
        <v>511</v>
      </c>
      <c r="G1584">
        <v>947</v>
      </c>
      <c r="H1584">
        <v>4745</v>
      </c>
      <c r="I1584">
        <v>43112005501</v>
      </c>
      <c r="J1584">
        <v>8</v>
      </c>
      <c r="K1584" t="s">
        <v>1698</v>
      </c>
      <c r="L1584">
        <v>1560</v>
      </c>
      <c r="M1584" t="s">
        <v>1699</v>
      </c>
      <c r="N1584" t="s">
        <v>1700</v>
      </c>
      <c r="O1584">
        <v>0</v>
      </c>
      <c r="P1584" t="s">
        <v>1552</v>
      </c>
      <c r="Q1584">
        <v>20050617</v>
      </c>
    </row>
    <row r="1585" spans="1:17">
      <c r="A1585" t="s">
        <v>1697</v>
      </c>
      <c r="B1585" t="s">
        <v>1582</v>
      </c>
      <c r="C1585">
        <v>201201</v>
      </c>
      <c r="D1585">
        <v>31</v>
      </c>
      <c r="E1585" t="s">
        <v>1555</v>
      </c>
      <c r="F1585">
        <v>429</v>
      </c>
      <c r="G1585">
        <v>2110</v>
      </c>
      <c r="H1585">
        <v>7605</v>
      </c>
      <c r="I1585">
        <v>43112009002</v>
      </c>
      <c r="J1585">
        <v>8</v>
      </c>
      <c r="K1585" t="s">
        <v>1698</v>
      </c>
      <c r="L1585">
        <v>1560</v>
      </c>
      <c r="M1585" t="s">
        <v>1699</v>
      </c>
      <c r="N1585" t="s">
        <v>1700</v>
      </c>
      <c r="O1585">
        <v>0</v>
      </c>
      <c r="P1585" t="s">
        <v>1552</v>
      </c>
      <c r="Q1585">
        <v>20051101</v>
      </c>
    </row>
    <row r="1586" spans="1:17">
      <c r="A1586" t="s">
        <v>1697</v>
      </c>
      <c r="B1586" t="s">
        <v>1657</v>
      </c>
      <c r="C1586">
        <v>201201</v>
      </c>
      <c r="D1586">
        <v>24</v>
      </c>
      <c r="E1586" t="s">
        <v>1555</v>
      </c>
      <c r="F1586">
        <v>153</v>
      </c>
      <c r="G1586">
        <v>270</v>
      </c>
      <c r="H1586">
        <v>4504</v>
      </c>
      <c r="I1586">
        <v>43112006703</v>
      </c>
      <c r="J1586">
        <v>8</v>
      </c>
      <c r="K1586" t="s">
        <v>1698</v>
      </c>
      <c r="L1586">
        <v>1560</v>
      </c>
      <c r="M1586" t="s">
        <v>1699</v>
      </c>
      <c r="N1586" t="s">
        <v>1700</v>
      </c>
      <c r="O1586">
        <v>0</v>
      </c>
      <c r="P1586" t="s">
        <v>1552</v>
      </c>
      <c r="Q1586">
        <v>19980706</v>
      </c>
    </row>
    <row r="1587" spans="1:17">
      <c r="A1587" t="s">
        <v>1697</v>
      </c>
      <c r="B1587" t="s">
        <v>1688</v>
      </c>
      <c r="C1587">
        <v>201201</v>
      </c>
      <c r="D1587">
        <v>31</v>
      </c>
      <c r="E1587" t="s">
        <v>1555</v>
      </c>
      <c r="F1587">
        <v>299</v>
      </c>
      <c r="G1587">
        <v>322</v>
      </c>
      <c r="H1587">
        <v>3724</v>
      </c>
      <c r="I1587">
        <v>43112013402</v>
      </c>
      <c r="J1587">
        <v>8</v>
      </c>
      <c r="K1587" t="s">
        <v>1698</v>
      </c>
      <c r="L1587">
        <v>1560</v>
      </c>
      <c r="M1587" t="s">
        <v>1699</v>
      </c>
      <c r="N1587" t="s">
        <v>1700</v>
      </c>
      <c r="O1587">
        <v>0</v>
      </c>
      <c r="P1587" t="s">
        <v>1552</v>
      </c>
      <c r="Q1587">
        <v>19980914</v>
      </c>
    </row>
    <row r="1588" spans="1:17">
      <c r="A1588" t="s">
        <v>1697</v>
      </c>
      <c r="B1588" t="s">
        <v>1702</v>
      </c>
      <c r="C1588">
        <v>201201</v>
      </c>
      <c r="D1588">
        <v>31</v>
      </c>
      <c r="E1588" t="s">
        <v>1555</v>
      </c>
      <c r="F1588">
        <v>693</v>
      </c>
      <c r="G1588">
        <v>2566</v>
      </c>
      <c r="H1588">
        <v>2164</v>
      </c>
      <c r="I1588">
        <v>43112037801</v>
      </c>
      <c r="J1588">
        <v>8</v>
      </c>
      <c r="K1588" t="s">
        <v>1698</v>
      </c>
      <c r="L1588">
        <v>1560</v>
      </c>
      <c r="M1588" t="s">
        <v>1699</v>
      </c>
      <c r="N1588" t="s">
        <v>1700</v>
      </c>
      <c r="O1588">
        <v>0</v>
      </c>
      <c r="P1588" t="s">
        <v>1552</v>
      </c>
      <c r="Q1588">
        <v>20060607</v>
      </c>
    </row>
    <row r="1589" spans="1:17">
      <c r="A1589" t="s">
        <v>1697</v>
      </c>
      <c r="B1589" t="s">
        <v>1703</v>
      </c>
      <c r="C1589">
        <v>201201</v>
      </c>
      <c r="D1589">
        <v>31</v>
      </c>
      <c r="E1589" t="s">
        <v>1555</v>
      </c>
      <c r="F1589">
        <v>257</v>
      </c>
      <c r="G1589">
        <v>573</v>
      </c>
      <c r="H1589">
        <v>4684</v>
      </c>
      <c r="I1589">
        <v>43112008600</v>
      </c>
      <c r="J1589">
        <v>8</v>
      </c>
      <c r="K1589" t="s">
        <v>1698</v>
      </c>
      <c r="L1589">
        <v>1560</v>
      </c>
      <c r="M1589" t="s">
        <v>1699</v>
      </c>
      <c r="N1589" t="s">
        <v>1700</v>
      </c>
      <c r="O1589">
        <v>0</v>
      </c>
      <c r="P1589" t="s">
        <v>1552</v>
      </c>
      <c r="Q1589">
        <v>19710701</v>
      </c>
    </row>
    <row r="1590" spans="1:17">
      <c r="A1590" t="s">
        <v>1697</v>
      </c>
      <c r="B1590" t="s">
        <v>1558</v>
      </c>
      <c r="C1590">
        <v>201201</v>
      </c>
      <c r="D1590">
        <v>21</v>
      </c>
      <c r="E1590" t="s">
        <v>1555</v>
      </c>
      <c r="F1590">
        <v>891</v>
      </c>
      <c r="G1590">
        <v>562</v>
      </c>
      <c r="H1590">
        <v>7786</v>
      </c>
      <c r="I1590">
        <v>43112008300</v>
      </c>
      <c r="J1590">
        <v>8</v>
      </c>
      <c r="K1590" t="s">
        <v>1698</v>
      </c>
      <c r="L1590">
        <v>1560</v>
      </c>
      <c r="M1590" t="s">
        <v>1699</v>
      </c>
      <c r="N1590" t="s">
        <v>1700</v>
      </c>
      <c r="O1590">
        <v>0</v>
      </c>
      <c r="P1590" t="s">
        <v>1552</v>
      </c>
      <c r="Q1590">
        <v>19690501</v>
      </c>
    </row>
    <row r="1591" spans="1:17">
      <c r="A1591" t="s">
        <v>1697</v>
      </c>
      <c r="B1591" t="s">
        <v>1563</v>
      </c>
      <c r="C1591">
        <v>201201</v>
      </c>
      <c r="D1591">
        <v>31</v>
      </c>
      <c r="E1591" t="s">
        <v>1555</v>
      </c>
      <c r="F1591">
        <v>852</v>
      </c>
      <c r="G1591">
        <v>2944</v>
      </c>
      <c r="H1591">
        <v>10479</v>
      </c>
      <c r="I1591">
        <v>43112011500</v>
      </c>
      <c r="J1591">
        <v>8</v>
      </c>
      <c r="K1591" t="s">
        <v>1698</v>
      </c>
      <c r="L1591">
        <v>1560</v>
      </c>
      <c r="M1591" t="s">
        <v>1699</v>
      </c>
      <c r="N1591" t="s">
        <v>1700</v>
      </c>
      <c r="O1591">
        <v>0</v>
      </c>
      <c r="P1591" t="s">
        <v>1552</v>
      </c>
      <c r="Q1591">
        <v>19690701</v>
      </c>
    </row>
    <row r="1592" spans="1:17">
      <c r="A1592" t="s">
        <v>1697</v>
      </c>
      <c r="B1592" t="s">
        <v>1564</v>
      </c>
      <c r="C1592">
        <v>201201</v>
      </c>
      <c r="D1592">
        <v>31</v>
      </c>
      <c r="E1592" t="s">
        <v>1555</v>
      </c>
      <c r="F1592">
        <v>418</v>
      </c>
      <c r="G1592">
        <v>618</v>
      </c>
      <c r="H1592">
        <v>4550</v>
      </c>
      <c r="I1592">
        <v>43112009101</v>
      </c>
      <c r="J1592">
        <v>8</v>
      </c>
      <c r="K1592" t="s">
        <v>1698</v>
      </c>
      <c r="L1592">
        <v>1560</v>
      </c>
      <c r="M1592" t="s">
        <v>1699</v>
      </c>
      <c r="N1592" t="s">
        <v>1700</v>
      </c>
      <c r="O1592">
        <v>0</v>
      </c>
      <c r="P1592" t="s">
        <v>1552</v>
      </c>
      <c r="Q1592">
        <v>20100601</v>
      </c>
    </row>
    <row r="1593" spans="1:17">
      <c r="A1593" t="s">
        <v>1697</v>
      </c>
      <c r="B1593" t="s">
        <v>1566</v>
      </c>
      <c r="C1593">
        <v>201201</v>
      </c>
      <c r="D1593">
        <v>31</v>
      </c>
      <c r="E1593" t="s">
        <v>1555</v>
      </c>
      <c r="F1593">
        <v>493</v>
      </c>
      <c r="G1593">
        <v>619</v>
      </c>
      <c r="H1593">
        <v>8285</v>
      </c>
      <c r="I1593">
        <v>43112010700</v>
      </c>
      <c r="J1593">
        <v>8</v>
      </c>
      <c r="K1593" t="s">
        <v>1698</v>
      </c>
      <c r="L1593">
        <v>1560</v>
      </c>
      <c r="M1593" t="s">
        <v>1699</v>
      </c>
      <c r="N1593" t="s">
        <v>1700</v>
      </c>
      <c r="O1593">
        <v>0</v>
      </c>
      <c r="P1593" t="s">
        <v>1552</v>
      </c>
      <c r="Q1593">
        <v>19690701</v>
      </c>
    </row>
    <row r="1594" spans="1:17">
      <c r="A1594" t="s">
        <v>1697</v>
      </c>
      <c r="B1594" t="s">
        <v>1647</v>
      </c>
      <c r="C1594">
        <v>201201</v>
      </c>
      <c r="D1594">
        <v>31</v>
      </c>
      <c r="E1594" t="s">
        <v>1555</v>
      </c>
      <c r="F1594">
        <v>463</v>
      </c>
      <c r="G1594">
        <v>601</v>
      </c>
      <c r="H1594">
        <v>9050</v>
      </c>
      <c r="I1594">
        <v>43112011200</v>
      </c>
      <c r="J1594">
        <v>8</v>
      </c>
      <c r="K1594" t="s">
        <v>1698</v>
      </c>
      <c r="L1594">
        <v>1560</v>
      </c>
      <c r="M1594" t="s">
        <v>1699</v>
      </c>
      <c r="N1594" t="s">
        <v>1700</v>
      </c>
      <c r="O1594">
        <v>0</v>
      </c>
      <c r="P1594" t="s">
        <v>1552</v>
      </c>
      <c r="Q1594">
        <v>19690801</v>
      </c>
    </row>
    <row r="1595" spans="1:17">
      <c r="A1595" t="s">
        <v>1697</v>
      </c>
      <c r="B1595" t="s">
        <v>1692</v>
      </c>
      <c r="C1595">
        <v>201201</v>
      </c>
      <c r="D1595">
        <v>31</v>
      </c>
      <c r="E1595" t="s">
        <v>1555</v>
      </c>
      <c r="F1595">
        <v>1903</v>
      </c>
      <c r="G1595">
        <v>615</v>
      </c>
      <c r="H1595">
        <v>2712</v>
      </c>
      <c r="I1595">
        <v>43112011001</v>
      </c>
      <c r="J1595">
        <v>8</v>
      </c>
      <c r="K1595" t="s">
        <v>1698</v>
      </c>
      <c r="L1595">
        <v>1560</v>
      </c>
      <c r="M1595" t="s">
        <v>1699</v>
      </c>
      <c r="N1595" t="s">
        <v>1700</v>
      </c>
      <c r="O1595">
        <v>0</v>
      </c>
      <c r="P1595" t="s">
        <v>1552</v>
      </c>
      <c r="Q1595">
        <v>20100419</v>
      </c>
    </row>
    <row r="1596" spans="1:17">
      <c r="A1596" t="s">
        <v>1697</v>
      </c>
      <c r="B1596" t="s">
        <v>1569</v>
      </c>
      <c r="C1596">
        <v>201201</v>
      </c>
      <c r="D1596">
        <v>18</v>
      </c>
      <c r="E1596" t="s">
        <v>1555</v>
      </c>
      <c r="F1596">
        <v>741</v>
      </c>
      <c r="G1596">
        <v>1700</v>
      </c>
      <c r="H1596">
        <v>13534</v>
      </c>
      <c r="I1596">
        <v>43112014800</v>
      </c>
      <c r="J1596">
        <v>8</v>
      </c>
      <c r="K1596" t="s">
        <v>1698</v>
      </c>
      <c r="L1596">
        <v>1560</v>
      </c>
      <c r="M1596" t="s">
        <v>1699</v>
      </c>
      <c r="N1596" t="s">
        <v>1700</v>
      </c>
      <c r="O1596">
        <v>0</v>
      </c>
      <c r="P1596" t="s">
        <v>1552</v>
      </c>
      <c r="Q1596">
        <v>19691101</v>
      </c>
    </row>
    <row r="1597" spans="1:17">
      <c r="A1597" t="s">
        <v>1697</v>
      </c>
      <c r="B1597" t="s">
        <v>1695</v>
      </c>
      <c r="C1597">
        <v>201201</v>
      </c>
      <c r="D1597">
        <v>31</v>
      </c>
      <c r="E1597" t="s">
        <v>1555</v>
      </c>
      <c r="F1597">
        <v>1842</v>
      </c>
      <c r="G1597">
        <v>902</v>
      </c>
      <c r="H1597">
        <v>4325</v>
      </c>
      <c r="I1597">
        <v>43112013300</v>
      </c>
      <c r="J1597">
        <v>8</v>
      </c>
      <c r="K1597" t="s">
        <v>1698</v>
      </c>
      <c r="L1597">
        <v>1560</v>
      </c>
      <c r="M1597" t="s">
        <v>1699</v>
      </c>
      <c r="N1597" t="s">
        <v>1700</v>
      </c>
      <c r="O1597">
        <v>0</v>
      </c>
      <c r="P1597" t="s">
        <v>1552</v>
      </c>
      <c r="Q1597">
        <v>19690801</v>
      </c>
    </row>
    <row r="1598" spans="1:17">
      <c r="A1598" t="s">
        <v>1697</v>
      </c>
      <c r="B1598" t="s">
        <v>1704</v>
      </c>
      <c r="C1598">
        <v>201201</v>
      </c>
      <c r="D1598">
        <v>31</v>
      </c>
      <c r="E1598" t="s">
        <v>1555</v>
      </c>
      <c r="F1598">
        <v>556</v>
      </c>
      <c r="G1598">
        <v>610</v>
      </c>
      <c r="H1598">
        <v>2455</v>
      </c>
      <c r="I1598">
        <v>43112039700</v>
      </c>
      <c r="J1598">
        <v>8</v>
      </c>
      <c r="K1598" t="s">
        <v>1698</v>
      </c>
      <c r="L1598">
        <v>1560</v>
      </c>
      <c r="M1598" t="s">
        <v>1699</v>
      </c>
      <c r="N1598" t="s">
        <v>1700</v>
      </c>
      <c r="O1598">
        <v>0</v>
      </c>
      <c r="P1598" t="s">
        <v>1552</v>
      </c>
      <c r="Q1598">
        <v>19790801</v>
      </c>
    </row>
    <row r="1599" spans="1:17">
      <c r="A1599" t="s">
        <v>1697</v>
      </c>
      <c r="B1599" t="s">
        <v>1705</v>
      </c>
      <c r="C1599">
        <v>201201</v>
      </c>
      <c r="D1599">
        <v>31</v>
      </c>
      <c r="E1599" t="s">
        <v>1555</v>
      </c>
      <c r="F1599">
        <v>617</v>
      </c>
      <c r="G1599">
        <v>605</v>
      </c>
      <c r="H1599">
        <v>5617</v>
      </c>
      <c r="I1599">
        <v>43112007701</v>
      </c>
      <c r="J1599">
        <v>8</v>
      </c>
      <c r="K1599" t="s">
        <v>1698</v>
      </c>
      <c r="L1599">
        <v>1560</v>
      </c>
      <c r="M1599" t="s">
        <v>1699</v>
      </c>
      <c r="N1599" t="s">
        <v>1700</v>
      </c>
      <c r="O1599">
        <v>0</v>
      </c>
      <c r="P1599" t="s">
        <v>1552</v>
      </c>
      <c r="Q1599">
        <v>19790701</v>
      </c>
    </row>
    <row r="1600" spans="1:17">
      <c r="A1600" t="s">
        <v>1697</v>
      </c>
      <c r="B1600" t="s">
        <v>1706</v>
      </c>
      <c r="C1600">
        <v>201201</v>
      </c>
      <c r="D1600">
        <v>24</v>
      </c>
      <c r="E1600" t="s">
        <v>1555</v>
      </c>
      <c r="F1600">
        <v>306</v>
      </c>
      <c r="G1600">
        <v>469</v>
      </c>
      <c r="H1600">
        <v>5905</v>
      </c>
      <c r="I1600">
        <v>43112010201</v>
      </c>
      <c r="J1600">
        <v>8</v>
      </c>
      <c r="K1600" t="s">
        <v>1698</v>
      </c>
      <c r="L1600">
        <v>1560</v>
      </c>
      <c r="M1600" t="s">
        <v>1699</v>
      </c>
      <c r="N1600" t="s">
        <v>1700</v>
      </c>
      <c r="O1600">
        <v>0</v>
      </c>
      <c r="P1600" t="s">
        <v>1552</v>
      </c>
      <c r="Q1600">
        <v>19790601</v>
      </c>
    </row>
    <row r="1601" spans="1:17">
      <c r="A1601" t="s">
        <v>1697</v>
      </c>
      <c r="B1601" t="s">
        <v>1707</v>
      </c>
      <c r="C1601">
        <v>201201</v>
      </c>
      <c r="D1601">
        <v>23</v>
      </c>
      <c r="E1601" t="s">
        <v>1555</v>
      </c>
      <c r="F1601">
        <v>554</v>
      </c>
      <c r="G1601">
        <v>467</v>
      </c>
      <c r="H1601">
        <v>1840</v>
      </c>
      <c r="I1601">
        <v>43112040300</v>
      </c>
      <c r="J1601">
        <v>8</v>
      </c>
      <c r="K1601" t="s">
        <v>1698</v>
      </c>
      <c r="L1601">
        <v>1560</v>
      </c>
      <c r="M1601" t="s">
        <v>1699</v>
      </c>
      <c r="N1601" t="s">
        <v>1700</v>
      </c>
      <c r="O1601">
        <v>0</v>
      </c>
      <c r="P1601" t="s">
        <v>1552</v>
      </c>
      <c r="Q1601">
        <v>19800101</v>
      </c>
    </row>
    <row r="1602" spans="1:17">
      <c r="A1602" t="s">
        <v>1697</v>
      </c>
      <c r="B1602" t="s">
        <v>1708</v>
      </c>
      <c r="C1602">
        <v>201201</v>
      </c>
      <c r="D1602">
        <v>31</v>
      </c>
      <c r="E1602" t="s">
        <v>1555</v>
      </c>
      <c r="F1602">
        <v>733</v>
      </c>
      <c r="G1602">
        <v>156</v>
      </c>
      <c r="H1602">
        <v>1185</v>
      </c>
      <c r="I1602">
        <v>43112011702</v>
      </c>
      <c r="J1602">
        <v>8</v>
      </c>
      <c r="K1602" t="s">
        <v>1698</v>
      </c>
      <c r="L1602">
        <v>1560</v>
      </c>
      <c r="M1602" t="s">
        <v>1699</v>
      </c>
      <c r="N1602" t="s">
        <v>1700</v>
      </c>
      <c r="O1602">
        <v>0</v>
      </c>
      <c r="P1602" t="s">
        <v>1552</v>
      </c>
      <c r="Q1602">
        <v>20100310</v>
      </c>
    </row>
    <row r="1603" spans="1:17">
      <c r="A1603" t="s">
        <v>1697</v>
      </c>
      <c r="B1603" t="s">
        <v>1709</v>
      </c>
      <c r="C1603">
        <v>201201</v>
      </c>
      <c r="D1603">
        <v>31</v>
      </c>
      <c r="E1603" t="s">
        <v>1555</v>
      </c>
      <c r="F1603">
        <v>1095</v>
      </c>
      <c r="G1603">
        <v>149</v>
      </c>
      <c r="H1603">
        <v>1096</v>
      </c>
      <c r="I1603">
        <v>43112041000</v>
      </c>
      <c r="J1603">
        <v>8</v>
      </c>
      <c r="K1603" t="s">
        <v>1698</v>
      </c>
      <c r="L1603">
        <v>1560</v>
      </c>
      <c r="M1603" t="s">
        <v>1699</v>
      </c>
      <c r="N1603" t="s">
        <v>1700</v>
      </c>
      <c r="O1603">
        <v>0</v>
      </c>
      <c r="P1603" t="s">
        <v>1552</v>
      </c>
      <c r="Q1603">
        <v>19900401</v>
      </c>
    </row>
    <row r="1604" spans="1:17">
      <c r="A1604" t="s">
        <v>1697</v>
      </c>
      <c r="B1604" t="s">
        <v>1710</v>
      </c>
      <c r="C1604">
        <v>201201</v>
      </c>
      <c r="D1604">
        <v>31</v>
      </c>
      <c r="E1604" t="s">
        <v>1555</v>
      </c>
      <c r="F1604">
        <v>405</v>
      </c>
      <c r="G1604">
        <v>2072</v>
      </c>
      <c r="H1604">
        <v>12528</v>
      </c>
      <c r="I1604">
        <v>43112004001</v>
      </c>
      <c r="J1604">
        <v>8</v>
      </c>
      <c r="K1604" t="s">
        <v>1698</v>
      </c>
      <c r="L1604">
        <v>1560</v>
      </c>
      <c r="M1604" t="s">
        <v>1699</v>
      </c>
      <c r="N1604" t="s">
        <v>1700</v>
      </c>
      <c r="O1604">
        <v>0</v>
      </c>
      <c r="P1604" t="s">
        <v>1552</v>
      </c>
      <c r="Q1604">
        <v>19970501</v>
      </c>
    </row>
    <row r="1605" spans="1:17">
      <c r="A1605" t="s">
        <v>1711</v>
      </c>
      <c r="B1605" t="s">
        <v>1703</v>
      </c>
      <c r="C1605">
        <v>201201</v>
      </c>
      <c r="D1605">
        <v>31</v>
      </c>
      <c r="E1605" t="s">
        <v>1555</v>
      </c>
      <c r="F1605">
        <v>1417</v>
      </c>
      <c r="G1605">
        <v>410</v>
      </c>
      <c r="H1605">
        <v>2126</v>
      </c>
      <c r="I1605">
        <v>43112040700</v>
      </c>
      <c r="J1605">
        <v>8</v>
      </c>
      <c r="K1605" t="s">
        <v>1712</v>
      </c>
      <c r="L1605">
        <v>2531</v>
      </c>
      <c r="M1605" t="s">
        <v>1557</v>
      </c>
      <c r="N1605" t="s">
        <v>1700</v>
      </c>
      <c r="O1605">
        <v>0</v>
      </c>
      <c r="P1605" t="s">
        <v>1552</v>
      </c>
      <c r="Q1605">
        <v>19800501</v>
      </c>
    </row>
    <row r="1606" spans="1:17">
      <c r="A1606" t="s">
        <v>1711</v>
      </c>
      <c r="B1606" t="s">
        <v>1558</v>
      </c>
      <c r="C1606">
        <v>201201</v>
      </c>
      <c r="D1606">
        <v>31</v>
      </c>
      <c r="E1606" t="s">
        <v>1555</v>
      </c>
      <c r="F1606">
        <v>724</v>
      </c>
      <c r="G1606">
        <v>536</v>
      </c>
      <c r="H1606">
        <v>3140</v>
      </c>
      <c r="I1606">
        <v>43112044300</v>
      </c>
      <c r="J1606">
        <v>8</v>
      </c>
      <c r="K1606" t="s">
        <v>1712</v>
      </c>
      <c r="L1606">
        <v>2531</v>
      </c>
      <c r="M1606" t="s">
        <v>1557</v>
      </c>
      <c r="N1606" t="s">
        <v>1700</v>
      </c>
      <c r="O1606">
        <v>0</v>
      </c>
      <c r="P1606" t="s">
        <v>1552</v>
      </c>
      <c r="Q1606">
        <v>19860601</v>
      </c>
    </row>
    <row r="1607" spans="1:17">
      <c r="A1607" t="s">
        <v>1711</v>
      </c>
      <c r="B1607" t="s">
        <v>1559</v>
      </c>
      <c r="C1607">
        <v>201201</v>
      </c>
      <c r="D1607">
        <v>31</v>
      </c>
      <c r="E1607" t="s">
        <v>1555</v>
      </c>
      <c r="F1607">
        <v>770</v>
      </c>
      <c r="G1607">
        <v>439</v>
      </c>
      <c r="H1607">
        <v>264</v>
      </c>
      <c r="I1607">
        <v>43112045000</v>
      </c>
      <c r="J1607">
        <v>8</v>
      </c>
      <c r="K1607" t="s">
        <v>1712</v>
      </c>
      <c r="L1607">
        <v>2531</v>
      </c>
      <c r="M1607" t="s">
        <v>1557</v>
      </c>
      <c r="N1607" t="s">
        <v>1700</v>
      </c>
      <c r="O1607">
        <v>0</v>
      </c>
      <c r="P1607" t="s">
        <v>1552</v>
      </c>
      <c r="Q1607">
        <v>19810601</v>
      </c>
    </row>
    <row r="1608" spans="1:17">
      <c r="A1608" t="s">
        <v>1711</v>
      </c>
      <c r="B1608" t="s">
        <v>1562</v>
      </c>
      <c r="C1608">
        <v>201201</v>
      </c>
      <c r="D1608">
        <v>31</v>
      </c>
      <c r="E1608" t="s">
        <v>1555</v>
      </c>
      <c r="F1608">
        <v>755</v>
      </c>
      <c r="G1608">
        <v>365</v>
      </c>
      <c r="H1608">
        <v>2618</v>
      </c>
      <c r="I1608">
        <v>43112046900</v>
      </c>
      <c r="J1608">
        <v>8</v>
      </c>
      <c r="K1608" t="s">
        <v>1712</v>
      </c>
      <c r="L1608">
        <v>2531</v>
      </c>
      <c r="M1608" t="s">
        <v>1557</v>
      </c>
      <c r="N1608" t="s">
        <v>1700</v>
      </c>
      <c r="O1608">
        <v>0</v>
      </c>
      <c r="P1608" t="s">
        <v>1552</v>
      </c>
      <c r="Q1608">
        <v>19820101</v>
      </c>
    </row>
    <row r="1609" spans="1:17">
      <c r="A1609" t="s">
        <v>1711</v>
      </c>
      <c r="B1609" t="s">
        <v>1563</v>
      </c>
      <c r="C1609">
        <v>201201</v>
      </c>
      <c r="D1609">
        <v>28</v>
      </c>
      <c r="E1609" t="s">
        <v>1555</v>
      </c>
      <c r="F1609">
        <v>278</v>
      </c>
      <c r="G1609">
        <v>109</v>
      </c>
      <c r="H1609">
        <v>963</v>
      </c>
      <c r="I1609">
        <v>43112042700</v>
      </c>
      <c r="J1609">
        <v>8</v>
      </c>
      <c r="K1609" t="s">
        <v>1712</v>
      </c>
      <c r="L1609">
        <v>2531</v>
      </c>
      <c r="M1609" t="s">
        <v>1557</v>
      </c>
      <c r="N1609" t="s">
        <v>1700</v>
      </c>
      <c r="O1609">
        <v>0</v>
      </c>
      <c r="P1609" t="s">
        <v>1552</v>
      </c>
      <c r="Q1609">
        <v>19800801</v>
      </c>
    </row>
    <row r="1610" spans="1:17">
      <c r="A1610" t="s">
        <v>1711</v>
      </c>
      <c r="B1610" t="s">
        <v>1564</v>
      </c>
      <c r="C1610">
        <v>201201</v>
      </c>
      <c r="D1610">
        <v>31</v>
      </c>
      <c r="E1610" t="s">
        <v>1555</v>
      </c>
      <c r="F1610">
        <v>293</v>
      </c>
      <c r="G1610">
        <v>164</v>
      </c>
      <c r="H1610">
        <v>891</v>
      </c>
      <c r="I1610">
        <v>43112046800</v>
      </c>
      <c r="J1610">
        <v>8</v>
      </c>
      <c r="K1610" t="s">
        <v>1712</v>
      </c>
      <c r="L1610">
        <v>2531</v>
      </c>
      <c r="M1610" t="s">
        <v>1557</v>
      </c>
      <c r="N1610" t="s">
        <v>1700</v>
      </c>
      <c r="O1610">
        <v>0</v>
      </c>
      <c r="P1610" t="s">
        <v>1552</v>
      </c>
      <c r="Q1610">
        <v>19811001</v>
      </c>
    </row>
    <row r="1611" spans="1:17">
      <c r="A1611" t="s">
        <v>1711</v>
      </c>
      <c r="B1611" t="s">
        <v>1565</v>
      </c>
      <c r="C1611">
        <v>201201</v>
      </c>
      <c r="D1611">
        <v>31</v>
      </c>
      <c r="E1611" t="s">
        <v>1555</v>
      </c>
      <c r="F1611">
        <v>868</v>
      </c>
      <c r="G1611">
        <v>387</v>
      </c>
      <c r="H1611">
        <v>803</v>
      </c>
      <c r="I1611">
        <v>43112043000</v>
      </c>
      <c r="J1611">
        <v>8</v>
      </c>
      <c r="K1611" t="s">
        <v>1712</v>
      </c>
      <c r="L1611">
        <v>2531</v>
      </c>
      <c r="M1611" t="s">
        <v>1557</v>
      </c>
      <c r="N1611" t="s">
        <v>1700</v>
      </c>
      <c r="O1611">
        <v>0</v>
      </c>
      <c r="P1611" t="s">
        <v>1552</v>
      </c>
      <c r="Q1611">
        <v>19800901</v>
      </c>
    </row>
    <row r="1612" spans="1:17">
      <c r="A1612" t="s">
        <v>1711</v>
      </c>
      <c r="B1612" t="s">
        <v>1630</v>
      </c>
      <c r="C1612">
        <v>201201</v>
      </c>
      <c r="D1612">
        <v>31</v>
      </c>
      <c r="E1612" t="s">
        <v>1555</v>
      </c>
      <c r="F1612">
        <v>960</v>
      </c>
      <c r="G1612">
        <v>676</v>
      </c>
      <c r="H1612">
        <v>7055</v>
      </c>
      <c r="I1612">
        <v>43112044100</v>
      </c>
      <c r="J1612">
        <v>8</v>
      </c>
      <c r="K1612" t="s">
        <v>1712</v>
      </c>
      <c r="L1612">
        <v>2531</v>
      </c>
      <c r="M1612" t="s">
        <v>1557</v>
      </c>
      <c r="N1612" t="s">
        <v>1700</v>
      </c>
      <c r="O1612">
        <v>0</v>
      </c>
      <c r="P1612" t="s">
        <v>1552</v>
      </c>
      <c r="Q1612">
        <v>19810101</v>
      </c>
    </row>
    <row r="1613" spans="1:17">
      <c r="A1613" t="s">
        <v>1711</v>
      </c>
      <c r="B1613" t="s">
        <v>1566</v>
      </c>
      <c r="C1613">
        <v>201201</v>
      </c>
      <c r="D1613">
        <v>31</v>
      </c>
      <c r="E1613" t="s">
        <v>1555</v>
      </c>
      <c r="F1613">
        <v>418</v>
      </c>
      <c r="G1613">
        <v>253</v>
      </c>
      <c r="H1613">
        <v>2203</v>
      </c>
      <c r="I1613">
        <v>43112046400</v>
      </c>
      <c r="J1613">
        <v>8</v>
      </c>
      <c r="K1613" t="s">
        <v>1712</v>
      </c>
      <c r="L1613">
        <v>2531</v>
      </c>
      <c r="M1613" t="s">
        <v>1557</v>
      </c>
      <c r="N1613" t="s">
        <v>1700</v>
      </c>
      <c r="O1613">
        <v>0</v>
      </c>
      <c r="P1613" t="s">
        <v>1552</v>
      </c>
      <c r="Q1613">
        <v>19810901</v>
      </c>
    </row>
    <row r="1614" spans="1:17">
      <c r="A1614" t="s">
        <v>1711</v>
      </c>
      <c r="B1614" t="s">
        <v>1567</v>
      </c>
      <c r="C1614">
        <v>201201</v>
      </c>
      <c r="D1614">
        <v>31</v>
      </c>
      <c r="E1614" t="s">
        <v>1555</v>
      </c>
      <c r="F1614">
        <v>598</v>
      </c>
      <c r="G1614">
        <v>246</v>
      </c>
      <c r="H1614">
        <v>4059</v>
      </c>
      <c r="I1614">
        <v>43112044200</v>
      </c>
      <c r="J1614">
        <v>8</v>
      </c>
      <c r="K1614" t="s">
        <v>1712</v>
      </c>
      <c r="L1614">
        <v>2531</v>
      </c>
      <c r="M1614" t="s">
        <v>1557</v>
      </c>
      <c r="N1614" t="s">
        <v>1700</v>
      </c>
      <c r="O1614">
        <v>0</v>
      </c>
      <c r="P1614" t="s">
        <v>1552</v>
      </c>
      <c r="Q1614">
        <v>19810201</v>
      </c>
    </row>
    <row r="1615" spans="1:17">
      <c r="A1615" t="s">
        <v>1711</v>
      </c>
      <c r="B1615" t="s">
        <v>1647</v>
      </c>
      <c r="C1615">
        <v>201201</v>
      </c>
      <c r="D1615">
        <v>31</v>
      </c>
      <c r="E1615" t="s">
        <v>1555</v>
      </c>
      <c r="F1615">
        <v>402</v>
      </c>
      <c r="G1615">
        <v>258</v>
      </c>
      <c r="H1615">
        <v>2267</v>
      </c>
      <c r="I1615">
        <v>43112044700</v>
      </c>
      <c r="J1615">
        <v>8</v>
      </c>
      <c r="K1615" t="s">
        <v>1712</v>
      </c>
      <c r="L1615">
        <v>2531</v>
      </c>
      <c r="M1615" t="s">
        <v>1557</v>
      </c>
      <c r="N1615" t="s">
        <v>1700</v>
      </c>
      <c r="O1615">
        <v>0</v>
      </c>
      <c r="P1615" t="s">
        <v>1552</v>
      </c>
      <c r="Q1615">
        <v>19810401</v>
      </c>
    </row>
    <row r="1616" spans="1:17">
      <c r="A1616" t="s">
        <v>1711</v>
      </c>
      <c r="B1616" t="s">
        <v>1692</v>
      </c>
      <c r="C1616">
        <v>201201</v>
      </c>
      <c r="D1616">
        <v>31</v>
      </c>
      <c r="E1616" t="s">
        <v>1555</v>
      </c>
      <c r="F1616">
        <v>259</v>
      </c>
      <c r="G1616">
        <v>223</v>
      </c>
      <c r="H1616">
        <v>1568</v>
      </c>
      <c r="I1616">
        <v>43112044800</v>
      </c>
      <c r="J1616">
        <v>8</v>
      </c>
      <c r="K1616" t="s">
        <v>1712</v>
      </c>
      <c r="L1616">
        <v>2531</v>
      </c>
      <c r="M1616" t="s">
        <v>1557</v>
      </c>
      <c r="N1616" t="s">
        <v>1700</v>
      </c>
      <c r="O1616">
        <v>0</v>
      </c>
      <c r="P1616" t="s">
        <v>1552</v>
      </c>
      <c r="Q1616">
        <v>19810501</v>
      </c>
    </row>
    <row r="1617" spans="1:17">
      <c r="A1617" t="s">
        <v>1711</v>
      </c>
      <c r="B1617" t="s">
        <v>1568</v>
      </c>
      <c r="C1617">
        <v>201201</v>
      </c>
      <c r="D1617">
        <v>31</v>
      </c>
      <c r="E1617" t="s">
        <v>1555</v>
      </c>
      <c r="F1617">
        <v>799</v>
      </c>
      <c r="G1617">
        <v>320</v>
      </c>
      <c r="H1617">
        <v>2492</v>
      </c>
      <c r="I1617">
        <v>43112045200</v>
      </c>
      <c r="J1617">
        <v>8</v>
      </c>
      <c r="K1617" t="s">
        <v>1712</v>
      </c>
      <c r="L1617">
        <v>2531</v>
      </c>
      <c r="M1617" t="s">
        <v>1557</v>
      </c>
      <c r="N1617" t="s">
        <v>1700</v>
      </c>
      <c r="O1617">
        <v>0</v>
      </c>
      <c r="P1617" t="s">
        <v>1552</v>
      </c>
      <c r="Q1617">
        <v>19810701</v>
      </c>
    </row>
    <row r="1618" spans="1:17">
      <c r="A1618" t="s">
        <v>1711</v>
      </c>
      <c r="B1618" t="s">
        <v>1695</v>
      </c>
      <c r="C1618">
        <v>201201</v>
      </c>
      <c r="D1618">
        <v>31</v>
      </c>
      <c r="E1618" t="s">
        <v>1555</v>
      </c>
      <c r="F1618">
        <v>961</v>
      </c>
      <c r="G1618">
        <v>253</v>
      </c>
      <c r="H1618">
        <v>3244</v>
      </c>
      <c r="I1618">
        <v>43112046200</v>
      </c>
      <c r="J1618">
        <v>8</v>
      </c>
      <c r="K1618" t="s">
        <v>1712</v>
      </c>
      <c r="L1618">
        <v>2531</v>
      </c>
      <c r="M1618" t="s">
        <v>1557</v>
      </c>
      <c r="N1618" t="s">
        <v>1700</v>
      </c>
      <c r="O1618">
        <v>0</v>
      </c>
      <c r="P1618" t="s">
        <v>1552</v>
      </c>
      <c r="Q1618">
        <v>19810801</v>
      </c>
    </row>
    <row r="1619" spans="1:17">
      <c r="A1619" t="s">
        <v>1711</v>
      </c>
      <c r="B1619" t="s">
        <v>1570</v>
      </c>
      <c r="C1619">
        <v>201201</v>
      </c>
      <c r="D1619">
        <v>31</v>
      </c>
      <c r="E1619" t="s">
        <v>1555</v>
      </c>
      <c r="F1619">
        <v>1343</v>
      </c>
      <c r="G1619">
        <v>561</v>
      </c>
      <c r="H1619">
        <v>7401</v>
      </c>
      <c r="I1619">
        <v>43112048400</v>
      </c>
      <c r="J1619">
        <v>8</v>
      </c>
      <c r="K1619" t="s">
        <v>1712</v>
      </c>
      <c r="L1619">
        <v>2531</v>
      </c>
      <c r="M1619" t="s">
        <v>1557</v>
      </c>
      <c r="N1619" t="s">
        <v>1700</v>
      </c>
      <c r="O1619">
        <v>0</v>
      </c>
      <c r="P1619" t="s">
        <v>1552</v>
      </c>
      <c r="Q1619">
        <v>19820101</v>
      </c>
    </row>
    <row r="1620" spans="1:17">
      <c r="A1620" t="s">
        <v>1711</v>
      </c>
      <c r="B1620" t="s">
        <v>1713</v>
      </c>
      <c r="C1620">
        <v>201201</v>
      </c>
      <c r="D1620">
        <v>31</v>
      </c>
      <c r="E1620" t="s">
        <v>1555</v>
      </c>
      <c r="F1620">
        <v>557</v>
      </c>
      <c r="G1620">
        <v>141</v>
      </c>
      <c r="H1620">
        <v>2149</v>
      </c>
      <c r="I1620">
        <v>43112046700</v>
      </c>
      <c r="J1620">
        <v>8</v>
      </c>
      <c r="K1620" t="s">
        <v>1712</v>
      </c>
      <c r="L1620">
        <v>2531</v>
      </c>
      <c r="M1620" t="s">
        <v>1557</v>
      </c>
      <c r="N1620" t="s">
        <v>1700</v>
      </c>
      <c r="O1620">
        <v>0</v>
      </c>
      <c r="P1620" t="s">
        <v>1552</v>
      </c>
      <c r="Q1620">
        <v>19811101</v>
      </c>
    </row>
    <row r="1621" spans="1:17">
      <c r="A1621" t="s">
        <v>1711</v>
      </c>
      <c r="B1621" t="s">
        <v>1571</v>
      </c>
      <c r="C1621">
        <v>201201</v>
      </c>
      <c r="D1621">
        <v>31</v>
      </c>
      <c r="E1621" t="s">
        <v>1555</v>
      </c>
      <c r="F1621">
        <v>381</v>
      </c>
      <c r="G1621">
        <v>134</v>
      </c>
      <c r="H1621">
        <v>561</v>
      </c>
      <c r="I1621">
        <v>43112049700</v>
      </c>
      <c r="J1621">
        <v>8</v>
      </c>
      <c r="K1621" t="s">
        <v>1712</v>
      </c>
      <c r="L1621">
        <v>2531</v>
      </c>
      <c r="M1621" t="s">
        <v>1557</v>
      </c>
      <c r="N1621" t="s">
        <v>1700</v>
      </c>
      <c r="O1621">
        <v>0</v>
      </c>
      <c r="P1621" t="s">
        <v>1552</v>
      </c>
      <c r="Q1621">
        <v>19820401</v>
      </c>
    </row>
    <row r="1622" spans="1:17">
      <c r="A1622" t="s">
        <v>1711</v>
      </c>
      <c r="B1622" t="s">
        <v>1714</v>
      </c>
      <c r="C1622">
        <v>201201</v>
      </c>
      <c r="D1622">
        <v>31</v>
      </c>
      <c r="E1622" t="s">
        <v>1555</v>
      </c>
      <c r="F1622">
        <v>478</v>
      </c>
      <c r="G1622">
        <v>342</v>
      </c>
      <c r="H1622">
        <v>3545</v>
      </c>
      <c r="I1622">
        <v>43112047800</v>
      </c>
      <c r="J1622">
        <v>8</v>
      </c>
      <c r="K1622" t="s">
        <v>1712</v>
      </c>
      <c r="L1622">
        <v>2531</v>
      </c>
      <c r="M1622" t="s">
        <v>1557</v>
      </c>
      <c r="N1622" t="s">
        <v>1700</v>
      </c>
      <c r="O1622">
        <v>0</v>
      </c>
      <c r="P1622" t="s">
        <v>1552</v>
      </c>
      <c r="Q1622">
        <v>19811201</v>
      </c>
    </row>
    <row r="1623" spans="1:17">
      <c r="A1623" t="s">
        <v>1697</v>
      </c>
      <c r="B1623" t="s">
        <v>1573</v>
      </c>
      <c r="C1623">
        <v>201202</v>
      </c>
      <c r="D1623">
        <v>21</v>
      </c>
      <c r="E1623" t="s">
        <v>1555</v>
      </c>
      <c r="F1623">
        <v>285</v>
      </c>
      <c r="G1623">
        <v>368</v>
      </c>
      <c r="H1623">
        <v>5219</v>
      </c>
      <c r="I1623">
        <v>43112001301</v>
      </c>
      <c r="J1623">
        <v>8</v>
      </c>
      <c r="K1623" t="s">
        <v>1698</v>
      </c>
      <c r="L1623">
        <v>1560</v>
      </c>
      <c r="M1623" t="s">
        <v>1699</v>
      </c>
      <c r="N1623" t="s">
        <v>1700</v>
      </c>
      <c r="O1623">
        <v>0</v>
      </c>
      <c r="P1623" t="s">
        <v>1552</v>
      </c>
      <c r="Q1623">
        <v>20050905</v>
      </c>
    </row>
    <row r="1624" spans="1:17">
      <c r="A1624" t="s">
        <v>1697</v>
      </c>
      <c r="B1624" t="s">
        <v>1701</v>
      </c>
      <c r="C1624">
        <v>201202</v>
      </c>
      <c r="D1624">
        <v>27</v>
      </c>
      <c r="E1624" t="s">
        <v>1555</v>
      </c>
      <c r="F1624">
        <v>411</v>
      </c>
      <c r="G1624">
        <v>1926</v>
      </c>
      <c r="H1624">
        <v>7058</v>
      </c>
      <c r="I1624">
        <v>43112001600</v>
      </c>
      <c r="J1624">
        <v>8</v>
      </c>
      <c r="K1624" t="s">
        <v>1698</v>
      </c>
      <c r="L1624">
        <v>1560</v>
      </c>
      <c r="M1624" t="s">
        <v>1699</v>
      </c>
      <c r="N1624" t="s">
        <v>1700</v>
      </c>
      <c r="O1624">
        <v>0</v>
      </c>
      <c r="P1624" t="s">
        <v>1552</v>
      </c>
      <c r="Q1624">
        <v>19691101</v>
      </c>
    </row>
    <row r="1625" spans="1:17">
      <c r="A1625" t="s">
        <v>1697</v>
      </c>
      <c r="B1625" t="s">
        <v>1591</v>
      </c>
      <c r="C1625">
        <v>201202</v>
      </c>
      <c r="D1625">
        <v>29</v>
      </c>
      <c r="E1625" t="s">
        <v>1555</v>
      </c>
      <c r="F1625">
        <v>576</v>
      </c>
      <c r="G1625">
        <v>391</v>
      </c>
      <c r="H1625">
        <v>2303</v>
      </c>
      <c r="I1625">
        <v>43112004200</v>
      </c>
      <c r="J1625">
        <v>8</v>
      </c>
      <c r="K1625" t="s">
        <v>1698</v>
      </c>
      <c r="L1625">
        <v>1560</v>
      </c>
      <c r="M1625" t="s">
        <v>1699</v>
      </c>
      <c r="N1625" t="s">
        <v>1700</v>
      </c>
      <c r="O1625">
        <v>0</v>
      </c>
      <c r="P1625" t="s">
        <v>1574</v>
      </c>
      <c r="Q1625">
        <v>19710801</v>
      </c>
    </row>
    <row r="1626" spans="1:17">
      <c r="A1626" t="s">
        <v>1697</v>
      </c>
      <c r="B1626" t="s">
        <v>1651</v>
      </c>
      <c r="C1626">
        <v>201202</v>
      </c>
      <c r="D1626">
        <v>25</v>
      </c>
      <c r="E1626" t="s">
        <v>1555</v>
      </c>
      <c r="F1626">
        <v>271</v>
      </c>
      <c r="G1626">
        <v>465</v>
      </c>
      <c r="H1626">
        <v>5697</v>
      </c>
      <c r="I1626">
        <v>43112002302</v>
      </c>
      <c r="J1626">
        <v>8</v>
      </c>
      <c r="K1626" t="s">
        <v>1698</v>
      </c>
      <c r="L1626">
        <v>1560</v>
      </c>
      <c r="M1626" t="s">
        <v>1699</v>
      </c>
      <c r="N1626" t="s">
        <v>1700</v>
      </c>
      <c r="O1626">
        <v>0</v>
      </c>
      <c r="P1626" t="s">
        <v>1552</v>
      </c>
      <c r="Q1626">
        <v>20050409</v>
      </c>
    </row>
    <row r="1627" spans="1:17">
      <c r="A1627" t="s">
        <v>1697</v>
      </c>
      <c r="B1627" t="s">
        <v>1637</v>
      </c>
      <c r="C1627">
        <v>201202</v>
      </c>
      <c r="D1627">
        <v>26</v>
      </c>
      <c r="E1627" t="s">
        <v>1555</v>
      </c>
      <c r="F1627">
        <v>190</v>
      </c>
      <c r="G1627">
        <v>277</v>
      </c>
      <c r="H1627">
        <v>4667</v>
      </c>
      <c r="I1627">
        <v>43112004800</v>
      </c>
      <c r="J1627">
        <v>8</v>
      </c>
      <c r="K1627" t="s">
        <v>1698</v>
      </c>
      <c r="L1627">
        <v>1560</v>
      </c>
      <c r="M1627" t="s">
        <v>1699</v>
      </c>
      <c r="N1627" t="s">
        <v>1700</v>
      </c>
      <c r="O1627">
        <v>0</v>
      </c>
      <c r="P1627" t="s">
        <v>1552</v>
      </c>
      <c r="Q1627">
        <v>19900601</v>
      </c>
    </row>
    <row r="1628" spans="1:17">
      <c r="A1628" t="s">
        <v>1697</v>
      </c>
      <c r="B1628" t="s">
        <v>1653</v>
      </c>
      <c r="C1628">
        <v>201202</v>
      </c>
      <c r="D1628">
        <v>20</v>
      </c>
      <c r="E1628" t="s">
        <v>1555</v>
      </c>
      <c r="F1628">
        <v>408</v>
      </c>
      <c r="G1628">
        <v>518</v>
      </c>
      <c r="H1628">
        <v>3069</v>
      </c>
      <c r="I1628">
        <v>43112005501</v>
      </c>
      <c r="J1628">
        <v>8</v>
      </c>
      <c r="K1628" t="s">
        <v>1698</v>
      </c>
      <c r="L1628">
        <v>1560</v>
      </c>
      <c r="M1628" t="s">
        <v>1699</v>
      </c>
      <c r="N1628" t="s">
        <v>1700</v>
      </c>
      <c r="O1628">
        <v>0</v>
      </c>
      <c r="P1628" t="s">
        <v>1552</v>
      </c>
      <c r="Q1628">
        <v>20050617</v>
      </c>
    </row>
    <row r="1629" spans="1:17">
      <c r="A1629" t="s">
        <v>1697</v>
      </c>
      <c r="B1629" t="s">
        <v>1582</v>
      </c>
      <c r="C1629">
        <v>201202</v>
      </c>
      <c r="D1629">
        <v>29</v>
      </c>
      <c r="E1629" t="s">
        <v>1555</v>
      </c>
      <c r="F1629">
        <v>450</v>
      </c>
      <c r="G1629">
        <v>2013</v>
      </c>
      <c r="H1629">
        <v>7471</v>
      </c>
      <c r="I1629">
        <v>43112009002</v>
      </c>
      <c r="J1629">
        <v>8</v>
      </c>
      <c r="K1629" t="s">
        <v>1698</v>
      </c>
      <c r="L1629">
        <v>1560</v>
      </c>
      <c r="M1629" t="s">
        <v>1699</v>
      </c>
      <c r="N1629" t="s">
        <v>1700</v>
      </c>
      <c r="O1629">
        <v>0</v>
      </c>
      <c r="P1629" t="s">
        <v>1552</v>
      </c>
      <c r="Q1629">
        <v>20051101</v>
      </c>
    </row>
    <row r="1630" spans="1:17">
      <c r="A1630" t="s">
        <v>1697</v>
      </c>
      <c r="B1630" t="s">
        <v>1657</v>
      </c>
      <c r="C1630">
        <v>201202</v>
      </c>
      <c r="D1630">
        <v>29</v>
      </c>
      <c r="E1630" t="s">
        <v>1555</v>
      </c>
      <c r="F1630">
        <v>184</v>
      </c>
      <c r="G1630">
        <v>288</v>
      </c>
      <c r="H1630">
        <v>4715</v>
      </c>
      <c r="I1630">
        <v>43112006703</v>
      </c>
      <c r="J1630">
        <v>8</v>
      </c>
      <c r="K1630" t="s">
        <v>1698</v>
      </c>
      <c r="L1630">
        <v>1560</v>
      </c>
      <c r="M1630" t="s">
        <v>1699</v>
      </c>
      <c r="N1630" t="s">
        <v>1700</v>
      </c>
      <c r="O1630">
        <v>0</v>
      </c>
      <c r="P1630" t="s">
        <v>1552</v>
      </c>
      <c r="Q1630">
        <v>19980706</v>
      </c>
    </row>
    <row r="1631" spans="1:17">
      <c r="A1631" t="s">
        <v>1697</v>
      </c>
      <c r="B1631" t="s">
        <v>1688</v>
      </c>
      <c r="C1631">
        <v>201202</v>
      </c>
      <c r="D1631">
        <v>29</v>
      </c>
      <c r="E1631" t="s">
        <v>1555</v>
      </c>
      <c r="F1631">
        <v>306</v>
      </c>
      <c r="G1631">
        <v>290</v>
      </c>
      <c r="H1631">
        <v>3798</v>
      </c>
      <c r="I1631">
        <v>43112013402</v>
      </c>
      <c r="J1631">
        <v>8</v>
      </c>
      <c r="K1631" t="s">
        <v>1698</v>
      </c>
      <c r="L1631">
        <v>1560</v>
      </c>
      <c r="M1631" t="s">
        <v>1699</v>
      </c>
      <c r="N1631" t="s">
        <v>1700</v>
      </c>
      <c r="O1631">
        <v>0</v>
      </c>
      <c r="P1631" t="s">
        <v>1552</v>
      </c>
      <c r="Q1631">
        <v>19980914</v>
      </c>
    </row>
    <row r="1632" spans="1:17">
      <c r="A1632" t="s">
        <v>1697</v>
      </c>
      <c r="B1632" t="s">
        <v>1702</v>
      </c>
      <c r="C1632">
        <v>201202</v>
      </c>
      <c r="D1632">
        <v>29</v>
      </c>
      <c r="E1632" t="s">
        <v>1555</v>
      </c>
      <c r="F1632">
        <v>674</v>
      </c>
      <c r="G1632">
        <v>2056</v>
      </c>
      <c r="H1632">
        <v>2095</v>
      </c>
      <c r="I1632">
        <v>43112037801</v>
      </c>
      <c r="J1632">
        <v>8</v>
      </c>
      <c r="K1632" t="s">
        <v>1698</v>
      </c>
      <c r="L1632">
        <v>1560</v>
      </c>
      <c r="M1632" t="s">
        <v>1699</v>
      </c>
      <c r="N1632" t="s">
        <v>1700</v>
      </c>
      <c r="O1632">
        <v>0</v>
      </c>
      <c r="P1632" t="s">
        <v>1552</v>
      </c>
      <c r="Q1632">
        <v>20060607</v>
      </c>
    </row>
    <row r="1633" spans="1:17">
      <c r="A1633" t="s">
        <v>1697</v>
      </c>
      <c r="B1633" t="s">
        <v>1703</v>
      </c>
      <c r="C1633">
        <v>201202</v>
      </c>
      <c r="D1633">
        <v>29</v>
      </c>
      <c r="E1633" t="s">
        <v>1555</v>
      </c>
      <c r="F1633">
        <v>246</v>
      </c>
      <c r="G1633">
        <v>510</v>
      </c>
      <c r="H1633">
        <v>4353</v>
      </c>
      <c r="I1633">
        <v>43112008600</v>
      </c>
      <c r="J1633">
        <v>8</v>
      </c>
      <c r="K1633" t="s">
        <v>1698</v>
      </c>
      <c r="L1633">
        <v>1560</v>
      </c>
      <c r="M1633" t="s">
        <v>1699</v>
      </c>
      <c r="N1633" t="s">
        <v>1700</v>
      </c>
      <c r="O1633">
        <v>0</v>
      </c>
      <c r="P1633" t="s">
        <v>1552</v>
      </c>
      <c r="Q1633">
        <v>19710701</v>
      </c>
    </row>
    <row r="1634" spans="1:17">
      <c r="A1634" t="s">
        <v>1697</v>
      </c>
      <c r="B1634" t="s">
        <v>1558</v>
      </c>
      <c r="C1634">
        <v>201202</v>
      </c>
      <c r="D1634">
        <v>29</v>
      </c>
      <c r="E1634" t="s">
        <v>1555</v>
      </c>
      <c r="F1634">
        <v>1328</v>
      </c>
      <c r="G1634">
        <v>626</v>
      </c>
      <c r="H1634">
        <v>10203</v>
      </c>
      <c r="I1634">
        <v>43112008300</v>
      </c>
      <c r="J1634">
        <v>8</v>
      </c>
      <c r="K1634" t="s">
        <v>1698</v>
      </c>
      <c r="L1634">
        <v>1560</v>
      </c>
      <c r="M1634" t="s">
        <v>1699</v>
      </c>
      <c r="N1634" t="s">
        <v>1700</v>
      </c>
      <c r="O1634">
        <v>0</v>
      </c>
      <c r="P1634" t="s">
        <v>1552</v>
      </c>
      <c r="Q1634">
        <v>19690501</v>
      </c>
    </row>
    <row r="1635" spans="1:17">
      <c r="A1635" t="s">
        <v>1697</v>
      </c>
      <c r="B1635" t="s">
        <v>1563</v>
      </c>
      <c r="C1635">
        <v>201202</v>
      </c>
      <c r="D1635">
        <v>28</v>
      </c>
      <c r="E1635" t="s">
        <v>1555</v>
      </c>
      <c r="F1635">
        <v>865</v>
      </c>
      <c r="G1635">
        <v>2457</v>
      </c>
      <c r="H1635">
        <v>9763</v>
      </c>
      <c r="I1635">
        <v>43112011500</v>
      </c>
      <c r="J1635">
        <v>8</v>
      </c>
      <c r="K1635" t="s">
        <v>1698</v>
      </c>
      <c r="L1635">
        <v>1560</v>
      </c>
      <c r="M1635" t="s">
        <v>1699</v>
      </c>
      <c r="N1635" t="s">
        <v>1700</v>
      </c>
      <c r="O1635">
        <v>0</v>
      </c>
      <c r="P1635" t="s">
        <v>1552</v>
      </c>
      <c r="Q1635">
        <v>19690701</v>
      </c>
    </row>
    <row r="1636" spans="1:17">
      <c r="A1636" t="s">
        <v>1697</v>
      </c>
      <c r="B1636" t="s">
        <v>1564</v>
      </c>
      <c r="C1636">
        <v>201202</v>
      </c>
      <c r="D1636">
        <v>29</v>
      </c>
      <c r="E1636" t="s">
        <v>1555</v>
      </c>
      <c r="F1636">
        <v>397</v>
      </c>
      <c r="G1636">
        <v>526</v>
      </c>
      <c r="H1636">
        <v>4488</v>
      </c>
      <c r="I1636">
        <v>43112009101</v>
      </c>
      <c r="J1636">
        <v>8</v>
      </c>
      <c r="K1636" t="s">
        <v>1698</v>
      </c>
      <c r="L1636">
        <v>1560</v>
      </c>
      <c r="M1636" t="s">
        <v>1699</v>
      </c>
      <c r="N1636" t="s">
        <v>1700</v>
      </c>
      <c r="O1636">
        <v>0</v>
      </c>
      <c r="P1636" t="s">
        <v>1552</v>
      </c>
      <c r="Q1636">
        <v>20100601</v>
      </c>
    </row>
    <row r="1637" spans="1:17">
      <c r="A1637" t="s">
        <v>1697</v>
      </c>
      <c r="B1637" t="s">
        <v>1630</v>
      </c>
      <c r="C1637">
        <v>201202</v>
      </c>
      <c r="D1637">
        <v>8</v>
      </c>
      <c r="E1637" t="s">
        <v>1555</v>
      </c>
      <c r="F1637">
        <v>108</v>
      </c>
      <c r="G1637">
        <v>142</v>
      </c>
      <c r="H1637">
        <v>2177</v>
      </c>
      <c r="I1637">
        <v>43112012200</v>
      </c>
      <c r="J1637">
        <v>8</v>
      </c>
      <c r="K1637" t="s">
        <v>1698</v>
      </c>
      <c r="L1637">
        <v>1560</v>
      </c>
      <c r="M1637" t="s">
        <v>1699</v>
      </c>
      <c r="N1637" t="s">
        <v>1700</v>
      </c>
      <c r="O1637">
        <v>0</v>
      </c>
      <c r="P1637" t="s">
        <v>1552</v>
      </c>
      <c r="Q1637">
        <v>19690801</v>
      </c>
    </row>
    <row r="1638" spans="1:17">
      <c r="A1638" t="s">
        <v>1697</v>
      </c>
      <c r="B1638" t="s">
        <v>1566</v>
      </c>
      <c r="C1638">
        <v>201202</v>
      </c>
      <c r="D1638">
        <v>24</v>
      </c>
      <c r="E1638" t="s">
        <v>1555</v>
      </c>
      <c r="F1638">
        <v>299</v>
      </c>
      <c r="G1638">
        <v>418</v>
      </c>
      <c r="H1638">
        <v>5857</v>
      </c>
      <c r="I1638">
        <v>43112010700</v>
      </c>
      <c r="J1638">
        <v>8</v>
      </c>
      <c r="K1638" t="s">
        <v>1698</v>
      </c>
      <c r="L1638">
        <v>1560</v>
      </c>
      <c r="M1638" t="s">
        <v>1699</v>
      </c>
      <c r="N1638" t="s">
        <v>1700</v>
      </c>
      <c r="O1638">
        <v>0</v>
      </c>
      <c r="P1638" t="s">
        <v>1552</v>
      </c>
      <c r="Q1638">
        <v>19690701</v>
      </c>
    </row>
    <row r="1639" spans="1:17">
      <c r="A1639" t="s">
        <v>1697</v>
      </c>
      <c r="B1639" t="s">
        <v>1647</v>
      </c>
      <c r="C1639">
        <v>201202</v>
      </c>
      <c r="D1639">
        <v>29</v>
      </c>
      <c r="E1639" t="s">
        <v>1555</v>
      </c>
      <c r="F1639">
        <v>434</v>
      </c>
      <c r="G1639">
        <v>531</v>
      </c>
      <c r="H1639">
        <v>9134</v>
      </c>
      <c r="I1639">
        <v>43112011200</v>
      </c>
      <c r="J1639">
        <v>8</v>
      </c>
      <c r="K1639" t="s">
        <v>1698</v>
      </c>
      <c r="L1639">
        <v>1560</v>
      </c>
      <c r="M1639" t="s">
        <v>1699</v>
      </c>
      <c r="N1639" t="s">
        <v>1700</v>
      </c>
      <c r="O1639">
        <v>0</v>
      </c>
      <c r="P1639" t="s">
        <v>1552</v>
      </c>
      <c r="Q1639">
        <v>19690801</v>
      </c>
    </row>
    <row r="1640" spans="1:17">
      <c r="A1640" t="s">
        <v>1697</v>
      </c>
      <c r="B1640" t="s">
        <v>1692</v>
      </c>
      <c r="C1640">
        <v>201202</v>
      </c>
      <c r="D1640">
        <v>29</v>
      </c>
      <c r="E1640" t="s">
        <v>1555</v>
      </c>
      <c r="F1640">
        <v>1946</v>
      </c>
      <c r="G1640">
        <v>546</v>
      </c>
      <c r="H1640">
        <v>2646</v>
      </c>
      <c r="I1640">
        <v>43112011001</v>
      </c>
      <c r="J1640">
        <v>8</v>
      </c>
      <c r="K1640" t="s">
        <v>1698</v>
      </c>
      <c r="L1640">
        <v>1560</v>
      </c>
      <c r="M1640" t="s">
        <v>1699</v>
      </c>
      <c r="N1640" t="s">
        <v>1700</v>
      </c>
      <c r="O1640">
        <v>0</v>
      </c>
      <c r="P1640" t="s">
        <v>1552</v>
      </c>
      <c r="Q1640">
        <v>20100419</v>
      </c>
    </row>
    <row r="1641" spans="1:17">
      <c r="A1641" t="s">
        <v>1697</v>
      </c>
      <c r="B1641" t="s">
        <v>1569</v>
      </c>
      <c r="C1641">
        <v>201202</v>
      </c>
      <c r="D1641">
        <v>29</v>
      </c>
      <c r="E1641" t="s">
        <v>1555</v>
      </c>
      <c r="F1641">
        <v>2016</v>
      </c>
      <c r="G1641">
        <v>2569</v>
      </c>
      <c r="H1641">
        <v>21753</v>
      </c>
      <c r="I1641">
        <v>43112014800</v>
      </c>
      <c r="J1641">
        <v>8</v>
      </c>
      <c r="K1641" t="s">
        <v>1698</v>
      </c>
      <c r="L1641">
        <v>1560</v>
      </c>
      <c r="M1641" t="s">
        <v>1699</v>
      </c>
      <c r="N1641" t="s">
        <v>1700</v>
      </c>
      <c r="O1641">
        <v>0</v>
      </c>
      <c r="P1641" t="s">
        <v>1552</v>
      </c>
      <c r="Q1641">
        <v>19691101</v>
      </c>
    </row>
    <row r="1642" spans="1:17">
      <c r="A1642" t="s">
        <v>1697</v>
      </c>
      <c r="B1642" t="s">
        <v>1695</v>
      </c>
      <c r="C1642">
        <v>201202</v>
      </c>
      <c r="D1642">
        <v>29</v>
      </c>
      <c r="E1642" t="s">
        <v>1555</v>
      </c>
      <c r="F1642">
        <v>1768</v>
      </c>
      <c r="G1642">
        <v>790</v>
      </c>
      <c r="H1642">
        <v>4122</v>
      </c>
      <c r="I1642">
        <v>43112013300</v>
      </c>
      <c r="J1642">
        <v>8</v>
      </c>
      <c r="K1642" t="s">
        <v>1698</v>
      </c>
      <c r="L1642">
        <v>1560</v>
      </c>
      <c r="M1642" t="s">
        <v>1699</v>
      </c>
      <c r="N1642" t="s">
        <v>1700</v>
      </c>
      <c r="O1642">
        <v>0</v>
      </c>
      <c r="P1642" t="s">
        <v>1552</v>
      </c>
      <c r="Q1642">
        <v>19690801</v>
      </c>
    </row>
    <row r="1643" spans="1:17">
      <c r="A1643" t="s">
        <v>1697</v>
      </c>
      <c r="B1643" t="s">
        <v>1715</v>
      </c>
      <c r="C1643">
        <v>201202</v>
      </c>
      <c r="D1643">
        <v>26</v>
      </c>
      <c r="E1643" t="s">
        <v>1555</v>
      </c>
      <c r="F1643">
        <v>160</v>
      </c>
      <c r="G1643">
        <v>0</v>
      </c>
      <c r="H1643">
        <v>2158</v>
      </c>
      <c r="I1643">
        <v>43112029900</v>
      </c>
      <c r="J1643">
        <v>8</v>
      </c>
      <c r="K1643" t="s">
        <v>1698</v>
      </c>
      <c r="L1643">
        <v>1560</v>
      </c>
      <c r="M1643" t="s">
        <v>1699</v>
      </c>
      <c r="N1643" t="s">
        <v>1700</v>
      </c>
      <c r="O1643">
        <v>0</v>
      </c>
      <c r="P1643" t="s">
        <v>1694</v>
      </c>
    </row>
    <row r="1644" spans="1:17">
      <c r="A1644" t="s">
        <v>1697</v>
      </c>
      <c r="B1644" t="s">
        <v>1704</v>
      </c>
      <c r="C1644">
        <v>201202</v>
      </c>
      <c r="D1644">
        <v>29</v>
      </c>
      <c r="E1644" t="s">
        <v>1555</v>
      </c>
      <c r="F1644">
        <v>564</v>
      </c>
      <c r="G1644">
        <v>549</v>
      </c>
      <c r="H1644">
        <v>2330</v>
      </c>
      <c r="I1644">
        <v>43112039700</v>
      </c>
      <c r="J1644">
        <v>8</v>
      </c>
      <c r="K1644" t="s">
        <v>1698</v>
      </c>
      <c r="L1644">
        <v>1560</v>
      </c>
      <c r="M1644" t="s">
        <v>1699</v>
      </c>
      <c r="N1644" t="s">
        <v>1700</v>
      </c>
      <c r="O1644">
        <v>0</v>
      </c>
      <c r="P1644" t="s">
        <v>1552</v>
      </c>
      <c r="Q1644">
        <v>19790801</v>
      </c>
    </row>
    <row r="1645" spans="1:17">
      <c r="A1645" t="s">
        <v>1697</v>
      </c>
      <c r="B1645" t="s">
        <v>1705</v>
      </c>
      <c r="C1645">
        <v>201202</v>
      </c>
      <c r="D1645">
        <v>25</v>
      </c>
      <c r="E1645" t="s">
        <v>1555</v>
      </c>
      <c r="F1645">
        <v>513</v>
      </c>
      <c r="G1645">
        <v>451</v>
      </c>
      <c r="H1645">
        <v>5981</v>
      </c>
      <c r="I1645">
        <v>43112007701</v>
      </c>
      <c r="J1645">
        <v>8</v>
      </c>
      <c r="K1645" t="s">
        <v>1698</v>
      </c>
      <c r="L1645">
        <v>1560</v>
      </c>
      <c r="M1645" t="s">
        <v>1699</v>
      </c>
      <c r="N1645" t="s">
        <v>1700</v>
      </c>
      <c r="O1645">
        <v>0</v>
      </c>
      <c r="P1645" t="s">
        <v>1552</v>
      </c>
      <c r="Q1645">
        <v>19790701</v>
      </c>
    </row>
    <row r="1646" spans="1:17">
      <c r="A1646" t="s">
        <v>1697</v>
      </c>
      <c r="B1646" t="s">
        <v>1706</v>
      </c>
      <c r="C1646">
        <v>201202</v>
      </c>
      <c r="D1646">
        <v>29</v>
      </c>
      <c r="E1646" t="s">
        <v>1555</v>
      </c>
      <c r="F1646">
        <v>396</v>
      </c>
      <c r="G1646">
        <v>521</v>
      </c>
      <c r="H1646">
        <v>7406</v>
      </c>
      <c r="I1646">
        <v>43112010201</v>
      </c>
      <c r="J1646">
        <v>8</v>
      </c>
      <c r="K1646" t="s">
        <v>1698</v>
      </c>
      <c r="L1646">
        <v>1560</v>
      </c>
      <c r="M1646" t="s">
        <v>1699</v>
      </c>
      <c r="N1646" t="s">
        <v>1700</v>
      </c>
      <c r="O1646">
        <v>0</v>
      </c>
      <c r="P1646" t="s">
        <v>1552</v>
      </c>
      <c r="Q1646">
        <v>19790601</v>
      </c>
    </row>
    <row r="1647" spans="1:17">
      <c r="A1647" t="s">
        <v>1697</v>
      </c>
      <c r="B1647" t="s">
        <v>1707</v>
      </c>
      <c r="C1647">
        <v>201202</v>
      </c>
      <c r="D1647">
        <v>13</v>
      </c>
      <c r="E1647" t="s">
        <v>1555</v>
      </c>
      <c r="F1647">
        <v>207</v>
      </c>
      <c r="G1647">
        <v>229</v>
      </c>
      <c r="H1647">
        <v>1000</v>
      </c>
      <c r="I1647">
        <v>43112040300</v>
      </c>
      <c r="J1647">
        <v>8</v>
      </c>
      <c r="K1647" t="s">
        <v>1698</v>
      </c>
      <c r="L1647">
        <v>1560</v>
      </c>
      <c r="M1647" t="s">
        <v>1699</v>
      </c>
      <c r="N1647" t="s">
        <v>1700</v>
      </c>
      <c r="O1647">
        <v>0</v>
      </c>
      <c r="P1647" t="s">
        <v>1552</v>
      </c>
      <c r="Q1647">
        <v>19800101</v>
      </c>
    </row>
    <row r="1648" spans="1:17">
      <c r="A1648" t="s">
        <v>1697</v>
      </c>
      <c r="B1648" t="s">
        <v>1708</v>
      </c>
      <c r="C1648">
        <v>201202</v>
      </c>
      <c r="D1648">
        <v>29</v>
      </c>
      <c r="E1648" t="s">
        <v>1555</v>
      </c>
      <c r="F1648">
        <v>734</v>
      </c>
      <c r="G1648">
        <v>146</v>
      </c>
      <c r="H1648">
        <v>1154</v>
      </c>
      <c r="I1648">
        <v>43112011702</v>
      </c>
      <c r="J1648">
        <v>8</v>
      </c>
      <c r="K1648" t="s">
        <v>1698</v>
      </c>
      <c r="L1648">
        <v>1560</v>
      </c>
      <c r="M1648" t="s">
        <v>1699</v>
      </c>
      <c r="N1648" t="s">
        <v>1700</v>
      </c>
      <c r="O1648">
        <v>0</v>
      </c>
      <c r="P1648" t="s">
        <v>1552</v>
      </c>
      <c r="Q1648">
        <v>20100310</v>
      </c>
    </row>
    <row r="1649" spans="1:17">
      <c r="A1649" t="s">
        <v>1697</v>
      </c>
      <c r="B1649" t="s">
        <v>1709</v>
      </c>
      <c r="C1649">
        <v>201202</v>
      </c>
      <c r="D1649">
        <v>29</v>
      </c>
      <c r="E1649" t="s">
        <v>1555</v>
      </c>
      <c r="F1649">
        <v>1193</v>
      </c>
      <c r="G1649">
        <v>141</v>
      </c>
      <c r="H1649">
        <v>1012</v>
      </c>
      <c r="I1649">
        <v>43112041000</v>
      </c>
      <c r="J1649">
        <v>8</v>
      </c>
      <c r="K1649" t="s">
        <v>1698</v>
      </c>
      <c r="L1649">
        <v>1560</v>
      </c>
      <c r="M1649" t="s">
        <v>1699</v>
      </c>
      <c r="N1649" t="s">
        <v>1700</v>
      </c>
      <c r="O1649">
        <v>0</v>
      </c>
      <c r="P1649" t="s">
        <v>1552</v>
      </c>
      <c r="Q1649">
        <v>19900401</v>
      </c>
    </row>
    <row r="1650" spans="1:17">
      <c r="A1650" t="s">
        <v>1697</v>
      </c>
      <c r="B1650" t="s">
        <v>1710</v>
      </c>
      <c r="C1650">
        <v>201202</v>
      </c>
      <c r="D1650">
        <v>22</v>
      </c>
      <c r="E1650" t="s">
        <v>1555</v>
      </c>
      <c r="F1650">
        <v>354</v>
      </c>
      <c r="G1650">
        <v>1319</v>
      </c>
      <c r="H1650">
        <v>9353</v>
      </c>
      <c r="I1650">
        <v>43112004001</v>
      </c>
      <c r="J1650">
        <v>8</v>
      </c>
      <c r="K1650" t="s">
        <v>1698</v>
      </c>
      <c r="L1650">
        <v>1560</v>
      </c>
      <c r="M1650" t="s">
        <v>1699</v>
      </c>
      <c r="N1650" t="s">
        <v>1700</v>
      </c>
      <c r="O1650">
        <v>0</v>
      </c>
      <c r="P1650" t="s">
        <v>1552</v>
      </c>
      <c r="Q1650">
        <v>19970501</v>
      </c>
    </row>
    <row r="1651" spans="1:17">
      <c r="A1651" t="s">
        <v>1711</v>
      </c>
      <c r="B1651" t="s">
        <v>1703</v>
      </c>
      <c r="C1651">
        <v>201202</v>
      </c>
      <c r="D1651">
        <v>22</v>
      </c>
      <c r="E1651" t="s">
        <v>1555</v>
      </c>
      <c r="F1651">
        <v>937</v>
      </c>
      <c r="G1651">
        <v>381</v>
      </c>
      <c r="H1651">
        <v>1604</v>
      </c>
      <c r="I1651">
        <v>43112040700</v>
      </c>
      <c r="J1651">
        <v>8</v>
      </c>
      <c r="K1651" t="s">
        <v>1712</v>
      </c>
      <c r="L1651">
        <v>2531</v>
      </c>
      <c r="M1651" t="s">
        <v>1557</v>
      </c>
      <c r="N1651" t="s">
        <v>1700</v>
      </c>
      <c r="O1651">
        <v>0</v>
      </c>
      <c r="P1651" t="s">
        <v>1552</v>
      </c>
      <c r="Q1651">
        <v>19800501</v>
      </c>
    </row>
    <row r="1652" spans="1:17">
      <c r="A1652" t="s">
        <v>1711</v>
      </c>
      <c r="B1652" t="s">
        <v>1558</v>
      </c>
      <c r="C1652">
        <v>201202</v>
      </c>
      <c r="D1652">
        <v>22</v>
      </c>
      <c r="E1652" t="s">
        <v>1555</v>
      </c>
      <c r="F1652">
        <v>440</v>
      </c>
      <c r="G1652">
        <v>524</v>
      </c>
      <c r="H1652">
        <v>2525</v>
      </c>
      <c r="I1652">
        <v>43112044300</v>
      </c>
      <c r="J1652">
        <v>8</v>
      </c>
      <c r="K1652" t="s">
        <v>1712</v>
      </c>
      <c r="L1652">
        <v>2531</v>
      </c>
      <c r="M1652" t="s">
        <v>1557</v>
      </c>
      <c r="N1652" t="s">
        <v>1700</v>
      </c>
      <c r="O1652">
        <v>0</v>
      </c>
      <c r="P1652" t="s">
        <v>1552</v>
      </c>
      <c r="Q1652">
        <v>19860601</v>
      </c>
    </row>
    <row r="1653" spans="1:17">
      <c r="A1653" t="s">
        <v>1711</v>
      </c>
      <c r="B1653" t="s">
        <v>1559</v>
      </c>
      <c r="C1653">
        <v>201202</v>
      </c>
      <c r="D1653">
        <v>20</v>
      </c>
      <c r="E1653" t="s">
        <v>1555</v>
      </c>
      <c r="F1653">
        <v>454</v>
      </c>
      <c r="G1653">
        <v>317</v>
      </c>
      <c r="H1653">
        <v>205</v>
      </c>
      <c r="I1653">
        <v>43112045000</v>
      </c>
      <c r="J1653">
        <v>8</v>
      </c>
      <c r="K1653" t="s">
        <v>1712</v>
      </c>
      <c r="L1653">
        <v>2531</v>
      </c>
      <c r="M1653" t="s">
        <v>1557</v>
      </c>
      <c r="N1653" t="s">
        <v>1700</v>
      </c>
      <c r="O1653">
        <v>0</v>
      </c>
      <c r="P1653" t="s">
        <v>1552</v>
      </c>
      <c r="Q1653">
        <v>19810601</v>
      </c>
    </row>
    <row r="1654" spans="1:17">
      <c r="A1654" t="s">
        <v>1711</v>
      </c>
      <c r="B1654" t="s">
        <v>1562</v>
      </c>
      <c r="C1654">
        <v>201202</v>
      </c>
      <c r="D1654">
        <v>22</v>
      </c>
      <c r="E1654" t="s">
        <v>1555</v>
      </c>
      <c r="F1654">
        <v>560</v>
      </c>
      <c r="G1654">
        <v>294</v>
      </c>
      <c r="H1654">
        <v>2033</v>
      </c>
      <c r="I1654">
        <v>43112046900</v>
      </c>
      <c r="J1654">
        <v>8</v>
      </c>
      <c r="K1654" t="s">
        <v>1712</v>
      </c>
      <c r="L1654">
        <v>2531</v>
      </c>
      <c r="M1654" t="s">
        <v>1557</v>
      </c>
      <c r="N1654" t="s">
        <v>1700</v>
      </c>
      <c r="O1654">
        <v>0</v>
      </c>
      <c r="P1654" t="s">
        <v>1552</v>
      </c>
      <c r="Q1654">
        <v>19820101</v>
      </c>
    </row>
    <row r="1655" spans="1:17">
      <c r="A1655" t="s">
        <v>1711</v>
      </c>
      <c r="B1655" t="s">
        <v>1618</v>
      </c>
      <c r="C1655">
        <v>201202</v>
      </c>
      <c r="D1655">
        <v>12</v>
      </c>
      <c r="E1655" t="s">
        <v>1555</v>
      </c>
      <c r="F1655">
        <v>523</v>
      </c>
      <c r="G1655">
        <v>253</v>
      </c>
      <c r="H1655">
        <v>774</v>
      </c>
      <c r="I1655">
        <v>43112041700</v>
      </c>
      <c r="J1655">
        <v>8</v>
      </c>
      <c r="K1655" t="s">
        <v>1712</v>
      </c>
      <c r="L1655">
        <v>2531</v>
      </c>
      <c r="M1655" t="s">
        <v>1557</v>
      </c>
      <c r="N1655" t="s">
        <v>1700</v>
      </c>
      <c r="O1655">
        <v>0</v>
      </c>
      <c r="P1655" t="s">
        <v>1552</v>
      </c>
      <c r="Q1655">
        <v>19800701</v>
      </c>
    </row>
    <row r="1656" spans="1:17">
      <c r="A1656" t="s">
        <v>1711</v>
      </c>
      <c r="B1656" t="s">
        <v>1563</v>
      </c>
      <c r="C1656">
        <v>201202</v>
      </c>
      <c r="D1656">
        <v>5</v>
      </c>
      <c r="E1656" t="s">
        <v>1555</v>
      </c>
      <c r="F1656">
        <v>75</v>
      </c>
      <c r="G1656">
        <v>38</v>
      </c>
      <c r="H1656">
        <v>647</v>
      </c>
      <c r="I1656">
        <v>43112042700</v>
      </c>
      <c r="J1656">
        <v>8</v>
      </c>
      <c r="K1656" t="s">
        <v>1712</v>
      </c>
      <c r="L1656">
        <v>2531</v>
      </c>
      <c r="M1656" t="s">
        <v>1557</v>
      </c>
      <c r="N1656" t="s">
        <v>1700</v>
      </c>
      <c r="O1656">
        <v>0</v>
      </c>
      <c r="P1656" t="s">
        <v>1552</v>
      </c>
      <c r="Q1656">
        <v>19800801</v>
      </c>
    </row>
    <row r="1657" spans="1:17">
      <c r="A1657" t="s">
        <v>1711</v>
      </c>
      <c r="B1657" t="s">
        <v>1564</v>
      </c>
      <c r="C1657">
        <v>201202</v>
      </c>
      <c r="D1657">
        <v>17</v>
      </c>
      <c r="E1657" t="s">
        <v>1555</v>
      </c>
      <c r="F1657">
        <v>210</v>
      </c>
      <c r="G1657">
        <v>148</v>
      </c>
      <c r="H1657">
        <v>515</v>
      </c>
      <c r="I1657">
        <v>43112046800</v>
      </c>
      <c r="J1657">
        <v>8</v>
      </c>
      <c r="K1657" t="s">
        <v>1712</v>
      </c>
      <c r="L1657">
        <v>2531</v>
      </c>
      <c r="M1657" t="s">
        <v>1557</v>
      </c>
      <c r="N1657" t="s">
        <v>1700</v>
      </c>
      <c r="O1657">
        <v>0</v>
      </c>
      <c r="P1657" t="s">
        <v>1552</v>
      </c>
      <c r="Q1657">
        <v>19811001</v>
      </c>
    </row>
    <row r="1658" spans="1:17">
      <c r="A1658" t="s">
        <v>1711</v>
      </c>
      <c r="B1658" t="s">
        <v>1565</v>
      </c>
      <c r="C1658">
        <v>201202</v>
      </c>
      <c r="D1658">
        <v>22</v>
      </c>
      <c r="E1658" t="s">
        <v>1555</v>
      </c>
      <c r="F1658">
        <v>687</v>
      </c>
      <c r="G1658">
        <v>397</v>
      </c>
      <c r="H1658">
        <v>565</v>
      </c>
      <c r="I1658">
        <v>43112043000</v>
      </c>
      <c r="J1658">
        <v>8</v>
      </c>
      <c r="K1658" t="s">
        <v>1712</v>
      </c>
      <c r="L1658">
        <v>2531</v>
      </c>
      <c r="M1658" t="s">
        <v>1557</v>
      </c>
      <c r="N1658" t="s">
        <v>1700</v>
      </c>
      <c r="O1658">
        <v>0</v>
      </c>
      <c r="P1658" t="s">
        <v>1552</v>
      </c>
      <c r="Q1658">
        <v>19800901</v>
      </c>
    </row>
    <row r="1659" spans="1:17">
      <c r="A1659" t="s">
        <v>1711</v>
      </c>
      <c r="B1659" t="s">
        <v>1630</v>
      </c>
      <c r="C1659">
        <v>201202</v>
      </c>
      <c r="D1659">
        <v>21</v>
      </c>
      <c r="E1659" t="s">
        <v>1555</v>
      </c>
      <c r="F1659">
        <v>656</v>
      </c>
      <c r="G1659">
        <v>543</v>
      </c>
      <c r="H1659">
        <v>5004</v>
      </c>
      <c r="I1659">
        <v>43112044100</v>
      </c>
      <c r="J1659">
        <v>8</v>
      </c>
      <c r="K1659" t="s">
        <v>1712</v>
      </c>
      <c r="L1659">
        <v>2531</v>
      </c>
      <c r="M1659" t="s">
        <v>1557</v>
      </c>
      <c r="N1659" t="s">
        <v>1700</v>
      </c>
      <c r="O1659">
        <v>0</v>
      </c>
      <c r="P1659" t="s">
        <v>1552</v>
      </c>
      <c r="Q1659">
        <v>19810101</v>
      </c>
    </row>
    <row r="1660" spans="1:17">
      <c r="A1660" t="s">
        <v>1711</v>
      </c>
      <c r="B1660" t="s">
        <v>1566</v>
      </c>
      <c r="C1660">
        <v>201202</v>
      </c>
      <c r="D1660">
        <v>22</v>
      </c>
      <c r="E1660" t="s">
        <v>1555</v>
      </c>
      <c r="F1660">
        <v>265</v>
      </c>
      <c r="G1660">
        <v>179</v>
      </c>
      <c r="H1660">
        <v>1745</v>
      </c>
      <c r="I1660">
        <v>43112046400</v>
      </c>
      <c r="J1660">
        <v>8</v>
      </c>
      <c r="K1660" t="s">
        <v>1712</v>
      </c>
      <c r="L1660">
        <v>2531</v>
      </c>
      <c r="M1660" t="s">
        <v>1557</v>
      </c>
      <c r="N1660" t="s">
        <v>1700</v>
      </c>
      <c r="O1660">
        <v>0</v>
      </c>
      <c r="P1660" t="s">
        <v>1552</v>
      </c>
      <c r="Q1660">
        <v>19810901</v>
      </c>
    </row>
    <row r="1661" spans="1:17">
      <c r="A1661" t="s">
        <v>1711</v>
      </c>
      <c r="B1661" t="s">
        <v>1567</v>
      </c>
      <c r="C1661">
        <v>201202</v>
      </c>
      <c r="D1661">
        <v>22</v>
      </c>
      <c r="E1661" t="s">
        <v>1555</v>
      </c>
      <c r="F1661">
        <v>381</v>
      </c>
      <c r="G1661">
        <v>269</v>
      </c>
      <c r="H1661">
        <v>3768</v>
      </c>
      <c r="I1661">
        <v>43112044200</v>
      </c>
      <c r="J1661">
        <v>8</v>
      </c>
      <c r="K1661" t="s">
        <v>1712</v>
      </c>
      <c r="L1661">
        <v>2531</v>
      </c>
      <c r="M1661" t="s">
        <v>1557</v>
      </c>
      <c r="N1661" t="s">
        <v>1700</v>
      </c>
      <c r="O1661">
        <v>0</v>
      </c>
      <c r="P1661" t="s">
        <v>1552</v>
      </c>
      <c r="Q1661">
        <v>19810201</v>
      </c>
    </row>
    <row r="1662" spans="1:17">
      <c r="A1662" t="s">
        <v>1711</v>
      </c>
      <c r="B1662" t="s">
        <v>1647</v>
      </c>
      <c r="C1662">
        <v>201202</v>
      </c>
      <c r="D1662">
        <v>22</v>
      </c>
      <c r="E1662" t="s">
        <v>1555</v>
      </c>
      <c r="F1662">
        <v>256</v>
      </c>
      <c r="G1662">
        <v>215</v>
      </c>
      <c r="H1662">
        <v>1816</v>
      </c>
      <c r="I1662">
        <v>43112044700</v>
      </c>
      <c r="J1662">
        <v>8</v>
      </c>
      <c r="K1662" t="s">
        <v>1712</v>
      </c>
      <c r="L1662">
        <v>2531</v>
      </c>
      <c r="M1662" t="s">
        <v>1557</v>
      </c>
      <c r="N1662" t="s">
        <v>1700</v>
      </c>
      <c r="O1662">
        <v>0</v>
      </c>
      <c r="P1662" t="s">
        <v>1552</v>
      </c>
      <c r="Q1662">
        <v>19810401</v>
      </c>
    </row>
    <row r="1663" spans="1:17">
      <c r="A1663" t="s">
        <v>1711</v>
      </c>
      <c r="B1663" t="s">
        <v>1692</v>
      </c>
      <c r="C1663">
        <v>201202</v>
      </c>
      <c r="D1663">
        <v>22</v>
      </c>
      <c r="E1663" t="s">
        <v>1555</v>
      </c>
      <c r="F1663">
        <v>219</v>
      </c>
      <c r="G1663">
        <v>192</v>
      </c>
      <c r="H1663">
        <v>1347</v>
      </c>
      <c r="I1663">
        <v>43112044800</v>
      </c>
      <c r="J1663">
        <v>8</v>
      </c>
      <c r="K1663" t="s">
        <v>1712</v>
      </c>
      <c r="L1663">
        <v>2531</v>
      </c>
      <c r="M1663" t="s">
        <v>1557</v>
      </c>
      <c r="N1663" t="s">
        <v>1700</v>
      </c>
      <c r="O1663">
        <v>0</v>
      </c>
      <c r="P1663" t="s">
        <v>1552</v>
      </c>
      <c r="Q1663">
        <v>19810501</v>
      </c>
    </row>
    <row r="1664" spans="1:17">
      <c r="A1664" t="s">
        <v>1711</v>
      </c>
      <c r="B1664" t="s">
        <v>1568</v>
      </c>
      <c r="C1664">
        <v>201202</v>
      </c>
      <c r="D1664">
        <v>19</v>
      </c>
      <c r="E1664" t="s">
        <v>1555</v>
      </c>
      <c r="F1664">
        <v>531</v>
      </c>
      <c r="G1664">
        <v>234</v>
      </c>
      <c r="H1664">
        <v>1751</v>
      </c>
      <c r="I1664">
        <v>43112045200</v>
      </c>
      <c r="J1664">
        <v>8</v>
      </c>
      <c r="K1664" t="s">
        <v>1712</v>
      </c>
      <c r="L1664">
        <v>2531</v>
      </c>
      <c r="M1664" t="s">
        <v>1557</v>
      </c>
      <c r="N1664" t="s">
        <v>1700</v>
      </c>
      <c r="O1664">
        <v>0</v>
      </c>
      <c r="P1664" t="s">
        <v>1552</v>
      </c>
      <c r="Q1664">
        <v>19810701</v>
      </c>
    </row>
    <row r="1665" spans="1:17">
      <c r="A1665" t="s">
        <v>1711</v>
      </c>
      <c r="B1665" t="s">
        <v>1695</v>
      </c>
      <c r="C1665">
        <v>201202</v>
      </c>
      <c r="D1665">
        <v>22</v>
      </c>
      <c r="E1665" t="s">
        <v>1555</v>
      </c>
      <c r="F1665">
        <v>661</v>
      </c>
      <c r="G1665">
        <v>230</v>
      </c>
      <c r="H1665">
        <v>2814</v>
      </c>
      <c r="I1665">
        <v>43112046200</v>
      </c>
      <c r="J1665">
        <v>8</v>
      </c>
      <c r="K1665" t="s">
        <v>1712</v>
      </c>
      <c r="L1665">
        <v>2531</v>
      </c>
      <c r="M1665" t="s">
        <v>1557</v>
      </c>
      <c r="N1665" t="s">
        <v>1700</v>
      </c>
      <c r="O1665">
        <v>0</v>
      </c>
      <c r="P1665" t="s">
        <v>1552</v>
      </c>
      <c r="Q1665">
        <v>19810801</v>
      </c>
    </row>
    <row r="1666" spans="1:17">
      <c r="A1666" t="s">
        <v>1711</v>
      </c>
      <c r="B1666" t="s">
        <v>1570</v>
      </c>
      <c r="C1666">
        <v>201202</v>
      </c>
      <c r="D1666">
        <v>22</v>
      </c>
      <c r="E1666" t="s">
        <v>1555</v>
      </c>
      <c r="F1666">
        <v>723</v>
      </c>
      <c r="G1666">
        <v>442</v>
      </c>
      <c r="H1666">
        <v>6856</v>
      </c>
      <c r="I1666">
        <v>43112048400</v>
      </c>
      <c r="J1666">
        <v>8</v>
      </c>
      <c r="K1666" t="s">
        <v>1712</v>
      </c>
      <c r="L1666">
        <v>2531</v>
      </c>
      <c r="M1666" t="s">
        <v>1557</v>
      </c>
      <c r="N1666" t="s">
        <v>1700</v>
      </c>
      <c r="O1666">
        <v>0</v>
      </c>
      <c r="P1666" t="s">
        <v>1552</v>
      </c>
      <c r="Q1666">
        <v>19820101</v>
      </c>
    </row>
    <row r="1667" spans="1:17">
      <c r="A1667" t="s">
        <v>1711</v>
      </c>
      <c r="B1667" t="s">
        <v>1713</v>
      </c>
      <c r="C1667">
        <v>201202</v>
      </c>
      <c r="D1667">
        <v>22</v>
      </c>
      <c r="E1667" t="s">
        <v>1555</v>
      </c>
      <c r="F1667">
        <v>415</v>
      </c>
      <c r="G1667">
        <v>102</v>
      </c>
      <c r="H1667">
        <v>1869</v>
      </c>
      <c r="I1667">
        <v>43112046700</v>
      </c>
      <c r="J1667">
        <v>8</v>
      </c>
      <c r="K1667" t="s">
        <v>1712</v>
      </c>
      <c r="L1667">
        <v>2531</v>
      </c>
      <c r="M1667" t="s">
        <v>1557</v>
      </c>
      <c r="N1667" t="s">
        <v>1700</v>
      </c>
      <c r="O1667">
        <v>0</v>
      </c>
      <c r="P1667" t="s">
        <v>1552</v>
      </c>
      <c r="Q1667">
        <v>19811101</v>
      </c>
    </row>
    <row r="1668" spans="1:17">
      <c r="A1668" t="s">
        <v>1711</v>
      </c>
      <c r="B1668" t="s">
        <v>1571</v>
      </c>
      <c r="C1668">
        <v>201202</v>
      </c>
      <c r="D1668">
        <v>22</v>
      </c>
      <c r="E1668" t="s">
        <v>1555</v>
      </c>
      <c r="F1668">
        <v>183</v>
      </c>
      <c r="G1668">
        <v>115</v>
      </c>
      <c r="H1668">
        <v>440</v>
      </c>
      <c r="I1668">
        <v>43112049700</v>
      </c>
      <c r="J1668">
        <v>8</v>
      </c>
      <c r="K1668" t="s">
        <v>1712</v>
      </c>
      <c r="L1668">
        <v>2531</v>
      </c>
      <c r="M1668" t="s">
        <v>1557</v>
      </c>
      <c r="N1668" t="s">
        <v>1700</v>
      </c>
      <c r="O1668">
        <v>0</v>
      </c>
      <c r="P1668" t="s">
        <v>1552</v>
      </c>
      <c r="Q1668">
        <v>19820401</v>
      </c>
    </row>
    <row r="1669" spans="1:17">
      <c r="A1669" t="s">
        <v>1711</v>
      </c>
      <c r="B1669" t="s">
        <v>1714</v>
      </c>
      <c r="C1669">
        <v>201202</v>
      </c>
      <c r="D1669">
        <v>22</v>
      </c>
      <c r="E1669" t="s">
        <v>1555</v>
      </c>
      <c r="F1669">
        <v>358</v>
      </c>
      <c r="G1669">
        <v>358</v>
      </c>
      <c r="H1669">
        <v>2966</v>
      </c>
      <c r="I1669">
        <v>43112047800</v>
      </c>
      <c r="J1669">
        <v>8</v>
      </c>
      <c r="K1669" t="s">
        <v>1712</v>
      </c>
      <c r="L1669">
        <v>2531</v>
      </c>
      <c r="M1669" t="s">
        <v>1557</v>
      </c>
      <c r="N1669" t="s">
        <v>1700</v>
      </c>
      <c r="O1669">
        <v>0</v>
      </c>
      <c r="P1669" t="s">
        <v>1552</v>
      </c>
      <c r="Q1669">
        <v>19811201</v>
      </c>
    </row>
    <row r="1670" spans="1:17">
      <c r="A1670" t="s">
        <v>1697</v>
      </c>
      <c r="B1670" t="s">
        <v>1573</v>
      </c>
      <c r="C1670">
        <v>201203</v>
      </c>
      <c r="D1670">
        <v>31</v>
      </c>
      <c r="E1670" t="s">
        <v>1555</v>
      </c>
      <c r="F1670">
        <v>1027</v>
      </c>
      <c r="G1670">
        <v>690</v>
      </c>
      <c r="H1670">
        <v>4626</v>
      </c>
      <c r="I1670">
        <v>43112001301</v>
      </c>
      <c r="J1670">
        <v>8</v>
      </c>
      <c r="K1670" t="s">
        <v>1698</v>
      </c>
      <c r="L1670">
        <v>1560</v>
      </c>
      <c r="M1670" t="s">
        <v>1699</v>
      </c>
      <c r="N1670" t="s">
        <v>1700</v>
      </c>
      <c r="O1670">
        <v>0</v>
      </c>
      <c r="P1670" t="s">
        <v>1552</v>
      </c>
      <c r="Q1670">
        <v>20050905</v>
      </c>
    </row>
    <row r="1671" spans="1:17">
      <c r="A1671" t="s">
        <v>1697</v>
      </c>
      <c r="B1671" t="s">
        <v>1701</v>
      </c>
      <c r="C1671">
        <v>201203</v>
      </c>
      <c r="D1671">
        <v>28</v>
      </c>
      <c r="E1671" t="s">
        <v>1555</v>
      </c>
      <c r="F1671">
        <v>625</v>
      </c>
      <c r="G1671">
        <v>2959</v>
      </c>
      <c r="H1671">
        <v>14255</v>
      </c>
      <c r="I1671">
        <v>43112001600</v>
      </c>
      <c r="J1671">
        <v>8</v>
      </c>
      <c r="K1671" t="s">
        <v>1698</v>
      </c>
      <c r="L1671">
        <v>1560</v>
      </c>
      <c r="M1671" t="s">
        <v>1699</v>
      </c>
      <c r="N1671" t="s">
        <v>1700</v>
      </c>
      <c r="O1671">
        <v>0</v>
      </c>
      <c r="P1671" t="s">
        <v>1552</v>
      </c>
      <c r="Q1671">
        <v>19691101</v>
      </c>
    </row>
    <row r="1672" spans="1:17">
      <c r="A1672" t="s">
        <v>1697</v>
      </c>
      <c r="B1672" t="s">
        <v>1591</v>
      </c>
      <c r="C1672">
        <v>201203</v>
      </c>
      <c r="D1672">
        <v>26</v>
      </c>
      <c r="E1672" t="s">
        <v>1555</v>
      </c>
      <c r="F1672">
        <v>465</v>
      </c>
      <c r="G1672">
        <v>372</v>
      </c>
      <c r="H1672">
        <v>1856</v>
      </c>
      <c r="I1672">
        <v>43112004200</v>
      </c>
      <c r="J1672">
        <v>8</v>
      </c>
      <c r="K1672" t="s">
        <v>1698</v>
      </c>
      <c r="L1672">
        <v>1560</v>
      </c>
      <c r="M1672" t="s">
        <v>1699</v>
      </c>
      <c r="N1672" t="s">
        <v>1700</v>
      </c>
      <c r="O1672">
        <v>0</v>
      </c>
      <c r="P1672" t="s">
        <v>1574</v>
      </c>
      <c r="Q1672">
        <v>19710801</v>
      </c>
    </row>
    <row r="1673" spans="1:17">
      <c r="A1673" t="s">
        <v>1697</v>
      </c>
      <c r="B1673" t="s">
        <v>1651</v>
      </c>
      <c r="C1673">
        <v>201203</v>
      </c>
      <c r="D1673">
        <v>31</v>
      </c>
      <c r="E1673" t="s">
        <v>1555</v>
      </c>
      <c r="F1673">
        <v>501</v>
      </c>
      <c r="G1673">
        <v>677</v>
      </c>
      <c r="H1673">
        <v>5545</v>
      </c>
      <c r="I1673">
        <v>43112002302</v>
      </c>
      <c r="J1673">
        <v>8</v>
      </c>
      <c r="K1673" t="s">
        <v>1698</v>
      </c>
      <c r="L1673">
        <v>1560</v>
      </c>
      <c r="M1673" t="s">
        <v>1699</v>
      </c>
      <c r="N1673" t="s">
        <v>1700</v>
      </c>
      <c r="O1673">
        <v>0</v>
      </c>
      <c r="P1673" t="s">
        <v>1552</v>
      </c>
      <c r="Q1673">
        <v>20050409</v>
      </c>
    </row>
    <row r="1674" spans="1:17">
      <c r="A1674" t="s">
        <v>1697</v>
      </c>
      <c r="B1674" t="s">
        <v>1637</v>
      </c>
      <c r="C1674">
        <v>201203</v>
      </c>
      <c r="D1674">
        <v>31</v>
      </c>
      <c r="E1674" t="s">
        <v>1555</v>
      </c>
      <c r="F1674">
        <v>208</v>
      </c>
      <c r="G1674">
        <v>406</v>
      </c>
      <c r="H1674">
        <v>5276</v>
      </c>
      <c r="I1674">
        <v>43112004800</v>
      </c>
      <c r="J1674">
        <v>8</v>
      </c>
      <c r="K1674" t="s">
        <v>1698</v>
      </c>
      <c r="L1674">
        <v>1560</v>
      </c>
      <c r="M1674" t="s">
        <v>1699</v>
      </c>
      <c r="N1674" t="s">
        <v>1700</v>
      </c>
      <c r="O1674">
        <v>0</v>
      </c>
      <c r="P1674" t="s">
        <v>1552</v>
      </c>
      <c r="Q1674">
        <v>19900601</v>
      </c>
    </row>
    <row r="1675" spans="1:17">
      <c r="A1675" t="s">
        <v>1697</v>
      </c>
      <c r="B1675" t="s">
        <v>1653</v>
      </c>
      <c r="C1675">
        <v>201203</v>
      </c>
      <c r="D1675">
        <v>24</v>
      </c>
      <c r="E1675" t="s">
        <v>1555</v>
      </c>
      <c r="F1675">
        <v>440</v>
      </c>
      <c r="G1675">
        <v>613</v>
      </c>
      <c r="H1675">
        <v>3643</v>
      </c>
      <c r="I1675">
        <v>43112005501</v>
      </c>
      <c r="J1675">
        <v>8</v>
      </c>
      <c r="K1675" t="s">
        <v>1698</v>
      </c>
      <c r="L1675">
        <v>1560</v>
      </c>
      <c r="M1675" t="s">
        <v>1699</v>
      </c>
      <c r="N1675" t="s">
        <v>1700</v>
      </c>
      <c r="O1675">
        <v>0</v>
      </c>
      <c r="P1675" t="s">
        <v>1552</v>
      </c>
      <c r="Q1675">
        <v>20050617</v>
      </c>
    </row>
    <row r="1676" spans="1:17">
      <c r="A1676" t="s">
        <v>1697</v>
      </c>
      <c r="B1676" t="s">
        <v>1582</v>
      </c>
      <c r="C1676">
        <v>201203</v>
      </c>
      <c r="D1676">
        <v>31</v>
      </c>
      <c r="E1676" t="s">
        <v>1555</v>
      </c>
      <c r="F1676">
        <v>643</v>
      </c>
      <c r="G1676">
        <v>2547</v>
      </c>
      <c r="H1676">
        <v>9602</v>
      </c>
      <c r="I1676">
        <v>43112009002</v>
      </c>
      <c r="J1676">
        <v>8</v>
      </c>
      <c r="K1676" t="s">
        <v>1698</v>
      </c>
      <c r="L1676">
        <v>1560</v>
      </c>
      <c r="M1676" t="s">
        <v>1699</v>
      </c>
      <c r="N1676" t="s">
        <v>1700</v>
      </c>
      <c r="O1676">
        <v>0</v>
      </c>
      <c r="P1676" t="s">
        <v>1552</v>
      </c>
      <c r="Q1676">
        <v>20051101</v>
      </c>
    </row>
    <row r="1677" spans="1:17">
      <c r="A1677" t="s">
        <v>1697</v>
      </c>
      <c r="B1677" t="s">
        <v>1657</v>
      </c>
      <c r="C1677">
        <v>201203</v>
      </c>
      <c r="D1677">
        <v>30</v>
      </c>
      <c r="E1677" t="s">
        <v>1555</v>
      </c>
      <c r="F1677">
        <v>165</v>
      </c>
      <c r="G1677">
        <v>360</v>
      </c>
      <c r="H1677">
        <v>4357</v>
      </c>
      <c r="I1677">
        <v>43112006703</v>
      </c>
      <c r="J1677">
        <v>8</v>
      </c>
      <c r="K1677" t="s">
        <v>1698</v>
      </c>
      <c r="L1677">
        <v>1560</v>
      </c>
      <c r="M1677" t="s">
        <v>1699</v>
      </c>
      <c r="N1677" t="s">
        <v>1700</v>
      </c>
      <c r="O1677">
        <v>0</v>
      </c>
      <c r="P1677" t="s">
        <v>1552</v>
      </c>
      <c r="Q1677">
        <v>19980706</v>
      </c>
    </row>
    <row r="1678" spans="1:17">
      <c r="A1678" t="s">
        <v>1697</v>
      </c>
      <c r="B1678" t="s">
        <v>1688</v>
      </c>
      <c r="C1678">
        <v>201203</v>
      </c>
      <c r="D1678">
        <v>31</v>
      </c>
      <c r="E1678" t="s">
        <v>1555</v>
      </c>
      <c r="F1678">
        <v>308</v>
      </c>
      <c r="G1678">
        <v>354</v>
      </c>
      <c r="H1678">
        <v>3723</v>
      </c>
      <c r="I1678">
        <v>43112013402</v>
      </c>
      <c r="J1678">
        <v>8</v>
      </c>
      <c r="K1678" t="s">
        <v>1698</v>
      </c>
      <c r="L1678">
        <v>1560</v>
      </c>
      <c r="M1678" t="s">
        <v>1699</v>
      </c>
      <c r="N1678" t="s">
        <v>1700</v>
      </c>
      <c r="O1678">
        <v>0</v>
      </c>
      <c r="P1678" t="s">
        <v>1552</v>
      </c>
      <c r="Q1678">
        <v>19980914</v>
      </c>
    </row>
    <row r="1679" spans="1:17">
      <c r="A1679" t="s">
        <v>1697</v>
      </c>
      <c r="B1679" t="s">
        <v>1702</v>
      </c>
      <c r="C1679">
        <v>201203</v>
      </c>
      <c r="D1679">
        <v>31</v>
      </c>
      <c r="E1679" t="s">
        <v>1555</v>
      </c>
      <c r="F1679">
        <v>940</v>
      </c>
      <c r="G1679">
        <v>2569</v>
      </c>
      <c r="H1679">
        <v>3080</v>
      </c>
      <c r="I1679">
        <v>43112037801</v>
      </c>
      <c r="J1679">
        <v>8</v>
      </c>
      <c r="K1679" t="s">
        <v>1698</v>
      </c>
      <c r="L1679">
        <v>1560</v>
      </c>
      <c r="M1679" t="s">
        <v>1699</v>
      </c>
      <c r="N1679" t="s">
        <v>1700</v>
      </c>
      <c r="O1679">
        <v>0</v>
      </c>
      <c r="P1679" t="s">
        <v>1552</v>
      </c>
      <c r="Q1679">
        <v>20060607</v>
      </c>
    </row>
    <row r="1680" spans="1:17">
      <c r="A1680" t="s">
        <v>1697</v>
      </c>
      <c r="B1680" t="s">
        <v>1703</v>
      </c>
      <c r="C1680">
        <v>201203</v>
      </c>
      <c r="D1680">
        <v>31</v>
      </c>
      <c r="E1680" t="s">
        <v>1555</v>
      </c>
      <c r="F1680">
        <v>336</v>
      </c>
      <c r="G1680">
        <v>626</v>
      </c>
      <c r="H1680">
        <v>3068</v>
      </c>
      <c r="I1680">
        <v>43112008600</v>
      </c>
      <c r="J1680">
        <v>8</v>
      </c>
      <c r="K1680" t="s">
        <v>1698</v>
      </c>
      <c r="L1680">
        <v>1560</v>
      </c>
      <c r="M1680" t="s">
        <v>1699</v>
      </c>
      <c r="N1680" t="s">
        <v>1700</v>
      </c>
      <c r="O1680">
        <v>0</v>
      </c>
      <c r="P1680" t="s">
        <v>1552</v>
      </c>
      <c r="Q1680">
        <v>19710701</v>
      </c>
    </row>
    <row r="1681" spans="1:17">
      <c r="A1681" t="s">
        <v>1697</v>
      </c>
      <c r="B1681" t="s">
        <v>1558</v>
      </c>
      <c r="C1681">
        <v>201203</v>
      </c>
      <c r="D1681">
        <v>23</v>
      </c>
      <c r="E1681" t="s">
        <v>1555</v>
      </c>
      <c r="F1681">
        <v>1313</v>
      </c>
      <c r="G1681">
        <v>495</v>
      </c>
      <c r="H1681">
        <v>7196</v>
      </c>
      <c r="I1681">
        <v>43112008300</v>
      </c>
      <c r="J1681">
        <v>8</v>
      </c>
      <c r="K1681" t="s">
        <v>1698</v>
      </c>
      <c r="L1681">
        <v>1560</v>
      </c>
      <c r="M1681" t="s">
        <v>1699</v>
      </c>
      <c r="N1681" t="s">
        <v>1700</v>
      </c>
      <c r="O1681">
        <v>0</v>
      </c>
      <c r="P1681" t="s">
        <v>1552</v>
      </c>
      <c r="Q1681">
        <v>19690501</v>
      </c>
    </row>
    <row r="1682" spans="1:17">
      <c r="A1682" t="s">
        <v>1697</v>
      </c>
      <c r="B1682" t="s">
        <v>1563</v>
      </c>
      <c r="C1682">
        <v>201203</v>
      </c>
      <c r="D1682">
        <v>26</v>
      </c>
      <c r="E1682" t="s">
        <v>1555</v>
      </c>
      <c r="F1682">
        <v>938</v>
      </c>
      <c r="G1682">
        <v>2688</v>
      </c>
      <c r="H1682">
        <v>8984</v>
      </c>
      <c r="I1682">
        <v>43112011500</v>
      </c>
      <c r="J1682">
        <v>8</v>
      </c>
      <c r="K1682" t="s">
        <v>1698</v>
      </c>
      <c r="L1682">
        <v>1560</v>
      </c>
      <c r="M1682" t="s">
        <v>1699</v>
      </c>
      <c r="N1682" t="s">
        <v>1700</v>
      </c>
      <c r="O1682">
        <v>0</v>
      </c>
      <c r="P1682" t="s">
        <v>1552</v>
      </c>
      <c r="Q1682">
        <v>19690701</v>
      </c>
    </row>
    <row r="1683" spans="1:17">
      <c r="A1683" t="s">
        <v>1697</v>
      </c>
      <c r="B1683" t="s">
        <v>1564</v>
      </c>
      <c r="C1683">
        <v>201203</v>
      </c>
      <c r="D1683">
        <v>28</v>
      </c>
      <c r="E1683" t="s">
        <v>1555</v>
      </c>
      <c r="F1683">
        <v>346</v>
      </c>
      <c r="G1683">
        <v>576</v>
      </c>
      <c r="H1683">
        <v>2353</v>
      </c>
      <c r="I1683">
        <v>43112009101</v>
      </c>
      <c r="J1683">
        <v>8</v>
      </c>
      <c r="K1683" t="s">
        <v>1698</v>
      </c>
      <c r="L1683">
        <v>1560</v>
      </c>
      <c r="M1683" t="s">
        <v>1699</v>
      </c>
      <c r="N1683" t="s">
        <v>1700</v>
      </c>
      <c r="O1683">
        <v>0</v>
      </c>
      <c r="P1683" t="s">
        <v>1552</v>
      </c>
      <c r="Q1683">
        <v>20100601</v>
      </c>
    </row>
    <row r="1684" spans="1:17">
      <c r="A1684" t="s">
        <v>1697</v>
      </c>
      <c r="B1684" t="s">
        <v>1630</v>
      </c>
      <c r="C1684">
        <v>201203</v>
      </c>
      <c r="D1684">
        <v>28</v>
      </c>
      <c r="E1684" t="s">
        <v>1555</v>
      </c>
      <c r="F1684">
        <v>598</v>
      </c>
      <c r="G1684">
        <v>575</v>
      </c>
      <c r="H1684">
        <v>4363</v>
      </c>
      <c r="I1684">
        <v>43112012200</v>
      </c>
      <c r="J1684">
        <v>8</v>
      </c>
      <c r="K1684" t="s">
        <v>1698</v>
      </c>
      <c r="L1684">
        <v>1560</v>
      </c>
      <c r="M1684" t="s">
        <v>1699</v>
      </c>
      <c r="N1684" t="s">
        <v>1700</v>
      </c>
      <c r="O1684">
        <v>0</v>
      </c>
      <c r="P1684" t="s">
        <v>1552</v>
      </c>
      <c r="Q1684">
        <v>19690801</v>
      </c>
    </row>
    <row r="1685" spans="1:17">
      <c r="A1685" t="s">
        <v>1697</v>
      </c>
      <c r="B1685" t="s">
        <v>1566</v>
      </c>
      <c r="C1685">
        <v>201203</v>
      </c>
      <c r="D1685">
        <v>30</v>
      </c>
      <c r="E1685" t="s">
        <v>1555</v>
      </c>
      <c r="F1685">
        <v>580</v>
      </c>
      <c r="G1685">
        <v>623</v>
      </c>
      <c r="H1685">
        <v>6344</v>
      </c>
      <c r="I1685">
        <v>43112010700</v>
      </c>
      <c r="J1685">
        <v>8</v>
      </c>
      <c r="K1685" t="s">
        <v>1698</v>
      </c>
      <c r="L1685">
        <v>1560</v>
      </c>
      <c r="M1685" t="s">
        <v>1699</v>
      </c>
      <c r="N1685" t="s">
        <v>1700</v>
      </c>
      <c r="O1685">
        <v>0</v>
      </c>
      <c r="P1685" t="s">
        <v>1552</v>
      </c>
      <c r="Q1685">
        <v>19690701</v>
      </c>
    </row>
    <row r="1686" spans="1:17">
      <c r="A1686" t="s">
        <v>1697</v>
      </c>
      <c r="B1686" t="s">
        <v>1647</v>
      </c>
      <c r="C1686">
        <v>201203</v>
      </c>
      <c r="D1686">
        <v>20</v>
      </c>
      <c r="E1686" t="s">
        <v>1555</v>
      </c>
      <c r="F1686">
        <v>484</v>
      </c>
      <c r="G1686">
        <v>418</v>
      </c>
      <c r="H1686">
        <v>5533</v>
      </c>
      <c r="I1686">
        <v>43112011200</v>
      </c>
      <c r="J1686">
        <v>8</v>
      </c>
      <c r="K1686" t="s">
        <v>1698</v>
      </c>
      <c r="L1686">
        <v>1560</v>
      </c>
      <c r="M1686" t="s">
        <v>1699</v>
      </c>
      <c r="N1686" t="s">
        <v>1700</v>
      </c>
      <c r="O1686">
        <v>0</v>
      </c>
      <c r="P1686" t="s">
        <v>1552</v>
      </c>
      <c r="Q1686">
        <v>19690801</v>
      </c>
    </row>
    <row r="1687" spans="1:17">
      <c r="A1687" t="s">
        <v>1697</v>
      </c>
      <c r="B1687" t="s">
        <v>1692</v>
      </c>
      <c r="C1687">
        <v>201203</v>
      </c>
      <c r="D1687">
        <v>31</v>
      </c>
      <c r="E1687" t="s">
        <v>1555</v>
      </c>
      <c r="F1687">
        <v>2081</v>
      </c>
      <c r="G1687">
        <v>670</v>
      </c>
      <c r="H1687">
        <v>2641</v>
      </c>
      <c r="I1687">
        <v>43112011001</v>
      </c>
      <c r="J1687">
        <v>8</v>
      </c>
      <c r="K1687" t="s">
        <v>1698</v>
      </c>
      <c r="L1687">
        <v>1560</v>
      </c>
      <c r="M1687" t="s">
        <v>1699</v>
      </c>
      <c r="N1687" t="s">
        <v>1700</v>
      </c>
      <c r="O1687">
        <v>0</v>
      </c>
      <c r="P1687" t="s">
        <v>1552</v>
      </c>
      <c r="Q1687">
        <v>20100419</v>
      </c>
    </row>
    <row r="1688" spans="1:17">
      <c r="A1688" t="s">
        <v>1697</v>
      </c>
      <c r="B1688" t="s">
        <v>1569</v>
      </c>
      <c r="C1688">
        <v>201203</v>
      </c>
      <c r="D1688">
        <v>28</v>
      </c>
      <c r="E1688" t="s">
        <v>1555</v>
      </c>
      <c r="F1688">
        <v>2658</v>
      </c>
      <c r="G1688">
        <v>2829</v>
      </c>
      <c r="H1688">
        <v>18390</v>
      </c>
      <c r="I1688">
        <v>43112014800</v>
      </c>
      <c r="J1688">
        <v>8</v>
      </c>
      <c r="K1688" t="s">
        <v>1698</v>
      </c>
      <c r="L1688">
        <v>1560</v>
      </c>
      <c r="M1688" t="s">
        <v>1699</v>
      </c>
      <c r="N1688" t="s">
        <v>1700</v>
      </c>
      <c r="O1688">
        <v>0</v>
      </c>
      <c r="P1688" t="s">
        <v>1552</v>
      </c>
      <c r="Q1688">
        <v>19691101</v>
      </c>
    </row>
    <row r="1689" spans="1:17">
      <c r="A1689" t="s">
        <v>1697</v>
      </c>
      <c r="B1689" t="s">
        <v>1695</v>
      </c>
      <c r="C1689">
        <v>201203</v>
      </c>
      <c r="D1689">
        <v>31</v>
      </c>
      <c r="E1689" t="s">
        <v>1555</v>
      </c>
      <c r="F1689">
        <v>2325</v>
      </c>
      <c r="G1689">
        <v>996</v>
      </c>
      <c r="H1689">
        <v>3578</v>
      </c>
      <c r="I1689">
        <v>43112013300</v>
      </c>
      <c r="J1689">
        <v>8</v>
      </c>
      <c r="K1689" t="s">
        <v>1698</v>
      </c>
      <c r="L1689">
        <v>1560</v>
      </c>
      <c r="M1689" t="s">
        <v>1699</v>
      </c>
      <c r="N1689" t="s">
        <v>1700</v>
      </c>
      <c r="O1689">
        <v>0</v>
      </c>
      <c r="P1689" t="s">
        <v>1552</v>
      </c>
      <c r="Q1689">
        <v>19690801</v>
      </c>
    </row>
    <row r="1690" spans="1:17">
      <c r="A1690" t="s">
        <v>1697</v>
      </c>
      <c r="B1690" t="s">
        <v>1715</v>
      </c>
      <c r="C1690">
        <v>201203</v>
      </c>
      <c r="D1690">
        <v>24</v>
      </c>
      <c r="E1690" t="s">
        <v>1555</v>
      </c>
      <c r="F1690">
        <v>78</v>
      </c>
      <c r="G1690">
        <v>0</v>
      </c>
      <c r="H1690">
        <v>2273</v>
      </c>
      <c r="I1690">
        <v>43112029900</v>
      </c>
      <c r="J1690">
        <v>8</v>
      </c>
      <c r="K1690" t="s">
        <v>1698</v>
      </c>
      <c r="L1690">
        <v>1560</v>
      </c>
      <c r="M1690" t="s">
        <v>1699</v>
      </c>
      <c r="N1690" t="s">
        <v>1700</v>
      </c>
      <c r="O1690">
        <v>0</v>
      </c>
      <c r="P1690" t="s">
        <v>1694</v>
      </c>
    </row>
    <row r="1691" spans="1:17">
      <c r="A1691" t="s">
        <v>1697</v>
      </c>
      <c r="B1691" t="s">
        <v>1704</v>
      </c>
      <c r="C1691">
        <v>201203</v>
      </c>
      <c r="D1691">
        <v>31</v>
      </c>
      <c r="E1691" t="s">
        <v>1555</v>
      </c>
      <c r="F1691">
        <v>597</v>
      </c>
      <c r="G1691">
        <v>665</v>
      </c>
      <c r="H1691">
        <v>2160</v>
      </c>
      <c r="I1691">
        <v>43112039700</v>
      </c>
      <c r="J1691">
        <v>8</v>
      </c>
      <c r="K1691" t="s">
        <v>1698</v>
      </c>
      <c r="L1691">
        <v>1560</v>
      </c>
      <c r="M1691" t="s">
        <v>1699</v>
      </c>
      <c r="N1691" t="s">
        <v>1700</v>
      </c>
      <c r="O1691">
        <v>0</v>
      </c>
      <c r="P1691" t="s">
        <v>1552</v>
      </c>
      <c r="Q1691">
        <v>19790801</v>
      </c>
    </row>
    <row r="1692" spans="1:17">
      <c r="A1692" t="s">
        <v>1697</v>
      </c>
      <c r="B1692" t="s">
        <v>1705</v>
      </c>
      <c r="C1692">
        <v>201203</v>
      </c>
      <c r="D1692">
        <v>31</v>
      </c>
      <c r="E1692" t="s">
        <v>1555</v>
      </c>
      <c r="F1692">
        <v>1108</v>
      </c>
      <c r="G1692">
        <v>649</v>
      </c>
      <c r="H1692">
        <v>7217</v>
      </c>
      <c r="I1692">
        <v>43112007701</v>
      </c>
      <c r="J1692">
        <v>8</v>
      </c>
      <c r="K1692" t="s">
        <v>1698</v>
      </c>
      <c r="L1692">
        <v>1560</v>
      </c>
      <c r="M1692" t="s">
        <v>1699</v>
      </c>
      <c r="N1692" t="s">
        <v>1700</v>
      </c>
      <c r="O1692">
        <v>0</v>
      </c>
      <c r="P1692" t="s">
        <v>1552</v>
      </c>
      <c r="Q1692">
        <v>19790701</v>
      </c>
    </row>
    <row r="1693" spans="1:17">
      <c r="A1693" t="s">
        <v>1697</v>
      </c>
      <c r="B1693" t="s">
        <v>1706</v>
      </c>
      <c r="C1693">
        <v>201203</v>
      </c>
      <c r="D1693">
        <v>31</v>
      </c>
      <c r="E1693" t="s">
        <v>1555</v>
      </c>
      <c r="F1693">
        <v>813</v>
      </c>
      <c r="G1693">
        <v>647</v>
      </c>
      <c r="H1693">
        <v>7916</v>
      </c>
      <c r="I1693">
        <v>43112010201</v>
      </c>
      <c r="J1693">
        <v>8</v>
      </c>
      <c r="K1693" t="s">
        <v>1698</v>
      </c>
      <c r="L1693">
        <v>1560</v>
      </c>
      <c r="M1693" t="s">
        <v>1699</v>
      </c>
      <c r="N1693" t="s">
        <v>1700</v>
      </c>
      <c r="O1693">
        <v>0</v>
      </c>
      <c r="P1693" t="s">
        <v>1552</v>
      </c>
      <c r="Q1693">
        <v>19790601</v>
      </c>
    </row>
    <row r="1694" spans="1:17">
      <c r="A1694" t="s">
        <v>1697</v>
      </c>
      <c r="B1694" t="s">
        <v>1707</v>
      </c>
      <c r="C1694">
        <v>201203</v>
      </c>
      <c r="D1694">
        <v>23</v>
      </c>
      <c r="E1694" t="s">
        <v>1555</v>
      </c>
      <c r="F1694">
        <v>631</v>
      </c>
      <c r="G1694">
        <v>484</v>
      </c>
      <c r="H1694">
        <v>1489</v>
      </c>
      <c r="I1694">
        <v>43112040300</v>
      </c>
      <c r="J1694">
        <v>8</v>
      </c>
      <c r="K1694" t="s">
        <v>1698</v>
      </c>
      <c r="L1694">
        <v>1560</v>
      </c>
      <c r="M1694" t="s">
        <v>1699</v>
      </c>
      <c r="N1694" t="s">
        <v>1700</v>
      </c>
      <c r="O1694">
        <v>0</v>
      </c>
      <c r="P1694" t="s">
        <v>1552</v>
      </c>
      <c r="Q1694">
        <v>19800101</v>
      </c>
    </row>
    <row r="1695" spans="1:17">
      <c r="A1695" t="s">
        <v>1697</v>
      </c>
      <c r="B1695" t="s">
        <v>1708</v>
      </c>
      <c r="C1695">
        <v>201203</v>
      </c>
      <c r="D1695">
        <v>31</v>
      </c>
      <c r="E1695" t="s">
        <v>1555</v>
      </c>
      <c r="F1695">
        <v>890</v>
      </c>
      <c r="G1695">
        <v>164</v>
      </c>
      <c r="H1695">
        <v>1045</v>
      </c>
      <c r="I1695">
        <v>43112011702</v>
      </c>
      <c r="J1695">
        <v>8</v>
      </c>
      <c r="K1695" t="s">
        <v>1698</v>
      </c>
      <c r="L1695">
        <v>1560</v>
      </c>
      <c r="M1695" t="s">
        <v>1699</v>
      </c>
      <c r="N1695" t="s">
        <v>1700</v>
      </c>
      <c r="O1695">
        <v>0</v>
      </c>
      <c r="P1695" t="s">
        <v>1552</v>
      </c>
      <c r="Q1695">
        <v>20100310</v>
      </c>
    </row>
    <row r="1696" spans="1:17">
      <c r="A1696" t="s">
        <v>1697</v>
      </c>
      <c r="B1696" t="s">
        <v>1709</v>
      </c>
      <c r="C1696">
        <v>201203</v>
      </c>
      <c r="D1696">
        <v>29</v>
      </c>
      <c r="E1696" t="s">
        <v>1555</v>
      </c>
      <c r="F1696">
        <v>1130</v>
      </c>
      <c r="G1696">
        <v>173</v>
      </c>
      <c r="H1696">
        <v>927</v>
      </c>
      <c r="I1696">
        <v>43112041000</v>
      </c>
      <c r="J1696">
        <v>8</v>
      </c>
      <c r="K1696" t="s">
        <v>1698</v>
      </c>
      <c r="L1696">
        <v>1560</v>
      </c>
      <c r="M1696" t="s">
        <v>1699</v>
      </c>
      <c r="N1696" t="s">
        <v>1700</v>
      </c>
      <c r="O1696">
        <v>0</v>
      </c>
      <c r="P1696" t="s">
        <v>1552</v>
      </c>
      <c r="Q1696">
        <v>19900401</v>
      </c>
    </row>
    <row r="1697" spans="1:17">
      <c r="A1697" t="s">
        <v>1697</v>
      </c>
      <c r="B1697" t="s">
        <v>1710</v>
      </c>
      <c r="C1697">
        <v>201203</v>
      </c>
      <c r="D1697">
        <v>31</v>
      </c>
      <c r="E1697" t="s">
        <v>1555</v>
      </c>
      <c r="F1697">
        <v>514</v>
      </c>
      <c r="G1697">
        <v>2232</v>
      </c>
      <c r="H1697">
        <v>14549</v>
      </c>
      <c r="I1697">
        <v>43112004001</v>
      </c>
      <c r="J1697">
        <v>8</v>
      </c>
      <c r="K1697" t="s">
        <v>1698</v>
      </c>
      <c r="L1697">
        <v>1560</v>
      </c>
      <c r="M1697" t="s">
        <v>1699</v>
      </c>
      <c r="N1697" t="s">
        <v>1700</v>
      </c>
      <c r="O1697">
        <v>0</v>
      </c>
      <c r="P1697" t="s">
        <v>1552</v>
      </c>
      <c r="Q1697">
        <v>19970501</v>
      </c>
    </row>
    <row r="1698" spans="1:17">
      <c r="A1698" t="s">
        <v>1711</v>
      </c>
      <c r="B1698" t="s">
        <v>1703</v>
      </c>
      <c r="C1698">
        <v>201203</v>
      </c>
      <c r="D1698">
        <v>30</v>
      </c>
      <c r="E1698" t="s">
        <v>1555</v>
      </c>
      <c r="F1698">
        <v>1276</v>
      </c>
      <c r="G1698">
        <v>434</v>
      </c>
      <c r="H1698">
        <v>2188</v>
      </c>
      <c r="I1698">
        <v>43112040700</v>
      </c>
      <c r="J1698">
        <v>8</v>
      </c>
      <c r="K1698" t="s">
        <v>1712</v>
      </c>
      <c r="L1698">
        <v>2531</v>
      </c>
      <c r="M1698" t="s">
        <v>1557</v>
      </c>
      <c r="N1698" t="s">
        <v>1700</v>
      </c>
      <c r="O1698">
        <v>0</v>
      </c>
      <c r="P1698" t="s">
        <v>1552</v>
      </c>
      <c r="Q1698">
        <v>19800501</v>
      </c>
    </row>
    <row r="1699" spans="1:17">
      <c r="A1699" t="s">
        <v>1711</v>
      </c>
      <c r="B1699" t="s">
        <v>1558</v>
      </c>
      <c r="C1699">
        <v>201203</v>
      </c>
      <c r="D1699">
        <v>30</v>
      </c>
      <c r="E1699" t="s">
        <v>1555</v>
      </c>
      <c r="F1699">
        <v>622</v>
      </c>
      <c r="G1699">
        <v>613</v>
      </c>
      <c r="H1699">
        <v>2993</v>
      </c>
      <c r="I1699">
        <v>43112044300</v>
      </c>
      <c r="J1699">
        <v>8</v>
      </c>
      <c r="K1699" t="s">
        <v>1712</v>
      </c>
      <c r="L1699">
        <v>2531</v>
      </c>
      <c r="M1699" t="s">
        <v>1557</v>
      </c>
      <c r="N1699" t="s">
        <v>1700</v>
      </c>
      <c r="O1699">
        <v>0</v>
      </c>
      <c r="P1699" t="s">
        <v>1552</v>
      </c>
      <c r="Q1699">
        <v>19860601</v>
      </c>
    </row>
    <row r="1700" spans="1:17">
      <c r="A1700" t="s">
        <v>1711</v>
      </c>
      <c r="B1700" t="s">
        <v>1559</v>
      </c>
      <c r="C1700">
        <v>201203</v>
      </c>
      <c r="D1700">
        <v>29</v>
      </c>
      <c r="E1700" t="s">
        <v>1555</v>
      </c>
      <c r="F1700">
        <v>813</v>
      </c>
      <c r="G1700">
        <v>458</v>
      </c>
      <c r="H1700">
        <v>169</v>
      </c>
      <c r="I1700">
        <v>43112045000</v>
      </c>
      <c r="J1700">
        <v>8</v>
      </c>
      <c r="K1700" t="s">
        <v>1712</v>
      </c>
      <c r="L1700">
        <v>2531</v>
      </c>
      <c r="M1700" t="s">
        <v>1557</v>
      </c>
      <c r="N1700" t="s">
        <v>1700</v>
      </c>
      <c r="O1700">
        <v>0</v>
      </c>
      <c r="P1700" t="s">
        <v>1552</v>
      </c>
      <c r="Q1700">
        <v>19810601</v>
      </c>
    </row>
    <row r="1701" spans="1:17">
      <c r="A1701" t="s">
        <v>1711</v>
      </c>
      <c r="B1701" t="s">
        <v>1562</v>
      </c>
      <c r="C1701">
        <v>201203</v>
      </c>
      <c r="D1701">
        <v>30</v>
      </c>
      <c r="E1701" t="s">
        <v>1555</v>
      </c>
      <c r="F1701">
        <v>538</v>
      </c>
      <c r="G1701">
        <v>359</v>
      </c>
      <c r="H1701">
        <v>3141</v>
      </c>
      <c r="I1701">
        <v>43112046900</v>
      </c>
      <c r="J1701">
        <v>8</v>
      </c>
      <c r="K1701" t="s">
        <v>1712</v>
      </c>
      <c r="L1701">
        <v>2531</v>
      </c>
      <c r="M1701" t="s">
        <v>1557</v>
      </c>
      <c r="N1701" t="s">
        <v>1700</v>
      </c>
      <c r="O1701">
        <v>0</v>
      </c>
      <c r="P1701" t="s">
        <v>1552</v>
      </c>
      <c r="Q1701">
        <v>19820101</v>
      </c>
    </row>
    <row r="1702" spans="1:17">
      <c r="A1702" t="s">
        <v>1711</v>
      </c>
      <c r="B1702" t="s">
        <v>1618</v>
      </c>
      <c r="C1702">
        <v>201203</v>
      </c>
      <c r="D1702">
        <v>30</v>
      </c>
      <c r="E1702" t="s">
        <v>1555</v>
      </c>
      <c r="F1702">
        <v>1349</v>
      </c>
      <c r="G1702">
        <v>570</v>
      </c>
      <c r="H1702">
        <v>1602</v>
      </c>
      <c r="I1702">
        <v>43112041700</v>
      </c>
      <c r="J1702">
        <v>8</v>
      </c>
      <c r="K1702" t="s">
        <v>1712</v>
      </c>
      <c r="L1702">
        <v>2531</v>
      </c>
      <c r="M1702" t="s">
        <v>1557</v>
      </c>
      <c r="N1702" t="s">
        <v>1700</v>
      </c>
      <c r="O1702">
        <v>0</v>
      </c>
      <c r="P1702" t="s">
        <v>1552</v>
      </c>
      <c r="Q1702">
        <v>19800701</v>
      </c>
    </row>
    <row r="1703" spans="1:17">
      <c r="A1703" t="s">
        <v>1711</v>
      </c>
      <c r="B1703" t="s">
        <v>1563</v>
      </c>
      <c r="C1703">
        <v>201203</v>
      </c>
      <c r="D1703">
        <v>30</v>
      </c>
      <c r="E1703" t="s">
        <v>1555</v>
      </c>
      <c r="F1703">
        <v>206</v>
      </c>
      <c r="G1703">
        <v>191</v>
      </c>
      <c r="H1703">
        <v>1489</v>
      </c>
      <c r="I1703">
        <v>43112042700</v>
      </c>
      <c r="J1703">
        <v>8</v>
      </c>
      <c r="K1703" t="s">
        <v>1712</v>
      </c>
      <c r="L1703">
        <v>2531</v>
      </c>
      <c r="M1703" t="s">
        <v>1557</v>
      </c>
      <c r="N1703" t="s">
        <v>1700</v>
      </c>
      <c r="O1703">
        <v>0</v>
      </c>
      <c r="P1703" t="s">
        <v>1552</v>
      </c>
      <c r="Q1703">
        <v>19800801</v>
      </c>
    </row>
    <row r="1704" spans="1:17">
      <c r="A1704" t="s">
        <v>1711</v>
      </c>
      <c r="B1704" t="s">
        <v>1564</v>
      </c>
      <c r="C1704">
        <v>201203</v>
      </c>
      <c r="D1704">
        <v>30</v>
      </c>
      <c r="E1704" t="s">
        <v>1555</v>
      </c>
      <c r="F1704">
        <v>225</v>
      </c>
      <c r="G1704">
        <v>153</v>
      </c>
      <c r="H1704">
        <v>835</v>
      </c>
      <c r="I1704">
        <v>43112046800</v>
      </c>
      <c r="J1704">
        <v>8</v>
      </c>
      <c r="K1704" t="s">
        <v>1712</v>
      </c>
      <c r="L1704">
        <v>2531</v>
      </c>
      <c r="M1704" t="s">
        <v>1557</v>
      </c>
      <c r="N1704" t="s">
        <v>1700</v>
      </c>
      <c r="O1704">
        <v>0</v>
      </c>
      <c r="P1704" t="s">
        <v>1552</v>
      </c>
      <c r="Q1704">
        <v>19811001</v>
      </c>
    </row>
    <row r="1705" spans="1:17">
      <c r="A1705" t="s">
        <v>1711</v>
      </c>
      <c r="B1705" t="s">
        <v>1565</v>
      </c>
      <c r="C1705">
        <v>201203</v>
      </c>
      <c r="D1705">
        <v>30</v>
      </c>
      <c r="E1705" t="s">
        <v>1555</v>
      </c>
      <c r="F1705">
        <v>935</v>
      </c>
      <c r="G1705">
        <v>429</v>
      </c>
      <c r="H1705">
        <v>547</v>
      </c>
      <c r="I1705">
        <v>43112043000</v>
      </c>
      <c r="J1705">
        <v>8</v>
      </c>
      <c r="K1705" t="s">
        <v>1712</v>
      </c>
      <c r="L1705">
        <v>2531</v>
      </c>
      <c r="M1705" t="s">
        <v>1557</v>
      </c>
      <c r="N1705" t="s">
        <v>1700</v>
      </c>
      <c r="O1705">
        <v>0</v>
      </c>
      <c r="P1705" t="s">
        <v>1552</v>
      </c>
      <c r="Q1705">
        <v>19800901</v>
      </c>
    </row>
    <row r="1706" spans="1:17">
      <c r="A1706" t="s">
        <v>1711</v>
      </c>
      <c r="B1706" t="s">
        <v>1630</v>
      </c>
      <c r="C1706">
        <v>201203</v>
      </c>
      <c r="D1706">
        <v>30</v>
      </c>
      <c r="E1706" t="s">
        <v>1555</v>
      </c>
      <c r="F1706">
        <v>790</v>
      </c>
      <c r="G1706">
        <v>762</v>
      </c>
      <c r="H1706">
        <v>5543</v>
      </c>
      <c r="I1706">
        <v>43112044100</v>
      </c>
      <c r="J1706">
        <v>8</v>
      </c>
      <c r="K1706" t="s">
        <v>1712</v>
      </c>
      <c r="L1706">
        <v>2531</v>
      </c>
      <c r="M1706" t="s">
        <v>1557</v>
      </c>
      <c r="N1706" t="s">
        <v>1700</v>
      </c>
      <c r="O1706">
        <v>0</v>
      </c>
      <c r="P1706" t="s">
        <v>1552</v>
      </c>
      <c r="Q1706">
        <v>19810101</v>
      </c>
    </row>
    <row r="1707" spans="1:17">
      <c r="A1707" t="s">
        <v>1711</v>
      </c>
      <c r="B1707" t="s">
        <v>1566</v>
      </c>
      <c r="C1707">
        <v>201203</v>
      </c>
      <c r="D1707">
        <v>30</v>
      </c>
      <c r="E1707" t="s">
        <v>1555</v>
      </c>
      <c r="F1707">
        <v>384</v>
      </c>
      <c r="G1707">
        <v>215</v>
      </c>
      <c r="H1707">
        <v>2215</v>
      </c>
      <c r="I1707">
        <v>43112046400</v>
      </c>
      <c r="J1707">
        <v>8</v>
      </c>
      <c r="K1707" t="s">
        <v>1712</v>
      </c>
      <c r="L1707">
        <v>2531</v>
      </c>
      <c r="M1707" t="s">
        <v>1557</v>
      </c>
      <c r="N1707" t="s">
        <v>1700</v>
      </c>
      <c r="O1707">
        <v>0</v>
      </c>
      <c r="P1707" t="s">
        <v>1552</v>
      </c>
      <c r="Q1707">
        <v>19810901</v>
      </c>
    </row>
    <row r="1708" spans="1:17">
      <c r="A1708" t="s">
        <v>1711</v>
      </c>
      <c r="B1708" t="s">
        <v>1645</v>
      </c>
      <c r="C1708">
        <v>201203</v>
      </c>
      <c r="D1708">
        <v>30</v>
      </c>
      <c r="E1708" t="s">
        <v>1555</v>
      </c>
      <c r="F1708">
        <v>550</v>
      </c>
      <c r="G1708">
        <v>227</v>
      </c>
      <c r="H1708">
        <v>355</v>
      </c>
      <c r="I1708">
        <v>43112043300</v>
      </c>
      <c r="J1708">
        <v>8</v>
      </c>
      <c r="K1708" t="s">
        <v>1712</v>
      </c>
      <c r="L1708">
        <v>2531</v>
      </c>
      <c r="M1708" t="s">
        <v>1557</v>
      </c>
      <c r="N1708" t="s">
        <v>1700</v>
      </c>
      <c r="O1708">
        <v>0</v>
      </c>
      <c r="P1708" t="s">
        <v>1552</v>
      </c>
      <c r="Q1708">
        <v>19801101</v>
      </c>
    </row>
    <row r="1709" spans="1:17">
      <c r="A1709" t="s">
        <v>1711</v>
      </c>
      <c r="B1709" t="s">
        <v>1567</v>
      </c>
      <c r="C1709">
        <v>201203</v>
      </c>
      <c r="D1709">
        <v>30</v>
      </c>
      <c r="E1709" t="s">
        <v>1555</v>
      </c>
      <c r="F1709">
        <v>539</v>
      </c>
      <c r="G1709">
        <v>260</v>
      </c>
      <c r="H1709">
        <v>4110</v>
      </c>
      <c r="I1709">
        <v>43112044200</v>
      </c>
      <c r="J1709">
        <v>8</v>
      </c>
      <c r="K1709" t="s">
        <v>1712</v>
      </c>
      <c r="L1709">
        <v>2531</v>
      </c>
      <c r="M1709" t="s">
        <v>1557</v>
      </c>
      <c r="N1709" t="s">
        <v>1700</v>
      </c>
      <c r="O1709">
        <v>0</v>
      </c>
      <c r="P1709" t="s">
        <v>1552</v>
      </c>
      <c r="Q1709">
        <v>19810201</v>
      </c>
    </row>
    <row r="1710" spans="1:17">
      <c r="A1710" t="s">
        <v>1711</v>
      </c>
      <c r="B1710" t="s">
        <v>1647</v>
      </c>
      <c r="C1710">
        <v>201203</v>
      </c>
      <c r="D1710">
        <v>30</v>
      </c>
      <c r="E1710" t="s">
        <v>1555</v>
      </c>
      <c r="F1710">
        <v>366</v>
      </c>
      <c r="G1710">
        <v>290</v>
      </c>
      <c r="H1710">
        <v>2382</v>
      </c>
      <c r="I1710">
        <v>43112044700</v>
      </c>
      <c r="J1710">
        <v>8</v>
      </c>
      <c r="K1710" t="s">
        <v>1712</v>
      </c>
      <c r="L1710">
        <v>2531</v>
      </c>
      <c r="M1710" t="s">
        <v>1557</v>
      </c>
      <c r="N1710" t="s">
        <v>1700</v>
      </c>
      <c r="O1710">
        <v>0</v>
      </c>
      <c r="P1710" t="s">
        <v>1552</v>
      </c>
      <c r="Q1710">
        <v>19810401</v>
      </c>
    </row>
    <row r="1711" spans="1:17">
      <c r="A1711" t="s">
        <v>1711</v>
      </c>
      <c r="B1711" t="s">
        <v>1692</v>
      </c>
      <c r="C1711">
        <v>201203</v>
      </c>
      <c r="D1711">
        <v>30</v>
      </c>
      <c r="E1711" t="s">
        <v>1555</v>
      </c>
      <c r="F1711">
        <v>345</v>
      </c>
      <c r="G1711">
        <v>214</v>
      </c>
      <c r="H1711">
        <v>1827</v>
      </c>
      <c r="I1711">
        <v>43112044800</v>
      </c>
      <c r="J1711">
        <v>8</v>
      </c>
      <c r="K1711" t="s">
        <v>1712</v>
      </c>
      <c r="L1711">
        <v>2531</v>
      </c>
      <c r="M1711" t="s">
        <v>1557</v>
      </c>
      <c r="N1711" t="s">
        <v>1700</v>
      </c>
      <c r="O1711">
        <v>0</v>
      </c>
      <c r="P1711" t="s">
        <v>1552</v>
      </c>
      <c r="Q1711">
        <v>19810501</v>
      </c>
    </row>
    <row r="1712" spans="1:17">
      <c r="A1712" t="s">
        <v>1711</v>
      </c>
      <c r="B1712" t="s">
        <v>1568</v>
      </c>
      <c r="C1712">
        <v>201203</v>
      </c>
      <c r="D1712">
        <v>30</v>
      </c>
      <c r="E1712" t="s">
        <v>1555</v>
      </c>
      <c r="F1712">
        <v>652</v>
      </c>
      <c r="G1712">
        <v>307</v>
      </c>
      <c r="H1712">
        <v>2425</v>
      </c>
      <c r="I1712">
        <v>43112045200</v>
      </c>
      <c r="J1712">
        <v>8</v>
      </c>
      <c r="K1712" t="s">
        <v>1712</v>
      </c>
      <c r="L1712">
        <v>2531</v>
      </c>
      <c r="M1712" t="s">
        <v>1557</v>
      </c>
      <c r="N1712" t="s">
        <v>1700</v>
      </c>
      <c r="O1712">
        <v>0</v>
      </c>
      <c r="P1712" t="s">
        <v>1552</v>
      </c>
      <c r="Q1712">
        <v>19810701</v>
      </c>
    </row>
    <row r="1713" spans="1:17">
      <c r="A1713" t="s">
        <v>1711</v>
      </c>
      <c r="B1713" t="s">
        <v>1695</v>
      </c>
      <c r="C1713">
        <v>201203</v>
      </c>
      <c r="D1713">
        <v>30</v>
      </c>
      <c r="E1713" t="s">
        <v>1555</v>
      </c>
      <c r="F1713">
        <v>865</v>
      </c>
      <c r="G1713">
        <v>276</v>
      </c>
      <c r="H1713">
        <v>3390</v>
      </c>
      <c r="I1713">
        <v>43112046200</v>
      </c>
      <c r="J1713">
        <v>8</v>
      </c>
      <c r="K1713" t="s">
        <v>1712</v>
      </c>
      <c r="L1713">
        <v>2531</v>
      </c>
      <c r="M1713" t="s">
        <v>1557</v>
      </c>
      <c r="N1713" t="s">
        <v>1700</v>
      </c>
      <c r="O1713">
        <v>0</v>
      </c>
      <c r="P1713" t="s">
        <v>1552</v>
      </c>
      <c r="Q1713">
        <v>19810801</v>
      </c>
    </row>
    <row r="1714" spans="1:17">
      <c r="A1714" t="s">
        <v>1711</v>
      </c>
      <c r="B1714" t="s">
        <v>1570</v>
      </c>
      <c r="C1714">
        <v>201203</v>
      </c>
      <c r="D1714">
        <v>30</v>
      </c>
      <c r="E1714" t="s">
        <v>1555</v>
      </c>
      <c r="F1714">
        <v>1009</v>
      </c>
      <c r="G1714">
        <v>567</v>
      </c>
      <c r="H1714">
        <v>8365</v>
      </c>
      <c r="I1714">
        <v>43112048400</v>
      </c>
      <c r="J1714">
        <v>8</v>
      </c>
      <c r="K1714" t="s">
        <v>1712</v>
      </c>
      <c r="L1714">
        <v>2531</v>
      </c>
      <c r="M1714" t="s">
        <v>1557</v>
      </c>
      <c r="N1714" t="s">
        <v>1700</v>
      </c>
      <c r="O1714">
        <v>0</v>
      </c>
      <c r="P1714" t="s">
        <v>1552</v>
      </c>
      <c r="Q1714">
        <v>19820101</v>
      </c>
    </row>
    <row r="1715" spans="1:17">
      <c r="A1715" t="s">
        <v>1711</v>
      </c>
      <c r="B1715" t="s">
        <v>1713</v>
      </c>
      <c r="C1715">
        <v>201203</v>
      </c>
      <c r="D1715">
        <v>30</v>
      </c>
      <c r="E1715" t="s">
        <v>1555</v>
      </c>
      <c r="F1715">
        <v>459</v>
      </c>
      <c r="G1715">
        <v>153</v>
      </c>
      <c r="H1715">
        <v>2419</v>
      </c>
      <c r="I1715">
        <v>43112046700</v>
      </c>
      <c r="J1715">
        <v>8</v>
      </c>
      <c r="K1715" t="s">
        <v>1712</v>
      </c>
      <c r="L1715">
        <v>2531</v>
      </c>
      <c r="M1715" t="s">
        <v>1557</v>
      </c>
      <c r="N1715" t="s">
        <v>1700</v>
      </c>
      <c r="O1715">
        <v>0</v>
      </c>
      <c r="P1715" t="s">
        <v>1552</v>
      </c>
      <c r="Q1715">
        <v>19811101</v>
      </c>
    </row>
    <row r="1716" spans="1:17">
      <c r="A1716" t="s">
        <v>1711</v>
      </c>
      <c r="B1716" t="s">
        <v>1571</v>
      </c>
      <c r="C1716">
        <v>201203</v>
      </c>
      <c r="D1716">
        <v>30</v>
      </c>
      <c r="E1716" t="s">
        <v>1555</v>
      </c>
      <c r="F1716">
        <v>318</v>
      </c>
      <c r="G1716">
        <v>138</v>
      </c>
      <c r="H1716">
        <v>841</v>
      </c>
      <c r="I1716">
        <v>43112049700</v>
      </c>
      <c r="J1716">
        <v>8</v>
      </c>
      <c r="K1716" t="s">
        <v>1712</v>
      </c>
      <c r="L1716">
        <v>2531</v>
      </c>
      <c r="M1716" t="s">
        <v>1557</v>
      </c>
      <c r="N1716" t="s">
        <v>1700</v>
      </c>
      <c r="O1716">
        <v>0</v>
      </c>
      <c r="P1716" t="s">
        <v>1552</v>
      </c>
      <c r="Q1716">
        <v>19820401</v>
      </c>
    </row>
    <row r="1717" spans="1:17">
      <c r="A1717" t="s">
        <v>1711</v>
      </c>
      <c r="B1717" t="s">
        <v>1714</v>
      </c>
      <c r="C1717">
        <v>201203</v>
      </c>
      <c r="D1717">
        <v>30</v>
      </c>
      <c r="E1717" t="s">
        <v>1555</v>
      </c>
      <c r="F1717">
        <v>453</v>
      </c>
      <c r="G1717">
        <v>291</v>
      </c>
      <c r="H1717">
        <v>3171</v>
      </c>
      <c r="I1717">
        <v>43112047800</v>
      </c>
      <c r="J1717">
        <v>8</v>
      </c>
      <c r="K1717" t="s">
        <v>1712</v>
      </c>
      <c r="L1717">
        <v>2531</v>
      </c>
      <c r="M1717" t="s">
        <v>1557</v>
      </c>
      <c r="N1717" t="s">
        <v>1700</v>
      </c>
      <c r="O1717">
        <v>0</v>
      </c>
      <c r="P1717" t="s">
        <v>1552</v>
      </c>
      <c r="Q1717">
        <v>19811201</v>
      </c>
    </row>
    <row r="1718" spans="1:17">
      <c r="A1718" t="s">
        <v>1697</v>
      </c>
      <c r="B1718" t="s">
        <v>1573</v>
      </c>
      <c r="C1718">
        <v>201204</v>
      </c>
      <c r="D1718">
        <v>30</v>
      </c>
      <c r="E1718" t="s">
        <v>1555</v>
      </c>
      <c r="F1718">
        <v>824</v>
      </c>
      <c r="G1718">
        <v>742</v>
      </c>
      <c r="H1718">
        <v>3603</v>
      </c>
      <c r="I1718">
        <v>43112001301</v>
      </c>
      <c r="J1718">
        <v>8</v>
      </c>
      <c r="K1718" t="s">
        <v>1698</v>
      </c>
      <c r="L1718">
        <v>1560</v>
      </c>
      <c r="M1718" t="s">
        <v>1699</v>
      </c>
      <c r="N1718" t="s">
        <v>1700</v>
      </c>
      <c r="O1718">
        <v>0</v>
      </c>
      <c r="P1718" t="s">
        <v>1552</v>
      </c>
      <c r="Q1718">
        <v>20050905</v>
      </c>
    </row>
    <row r="1719" spans="1:17">
      <c r="A1719" t="s">
        <v>1697</v>
      </c>
      <c r="B1719" t="s">
        <v>1701</v>
      </c>
      <c r="C1719">
        <v>201204</v>
      </c>
      <c r="D1719">
        <v>30</v>
      </c>
      <c r="E1719" t="s">
        <v>1555</v>
      </c>
      <c r="F1719">
        <v>578</v>
      </c>
      <c r="G1719">
        <v>3443</v>
      </c>
      <c r="H1719">
        <v>14140</v>
      </c>
      <c r="I1719">
        <v>43112001600</v>
      </c>
      <c r="J1719">
        <v>8</v>
      </c>
      <c r="K1719" t="s">
        <v>1698</v>
      </c>
      <c r="L1719">
        <v>1560</v>
      </c>
      <c r="M1719" t="s">
        <v>1699</v>
      </c>
      <c r="N1719" t="s">
        <v>1700</v>
      </c>
      <c r="O1719">
        <v>0</v>
      </c>
      <c r="P1719" t="s">
        <v>1552</v>
      </c>
      <c r="Q1719">
        <v>19691101</v>
      </c>
    </row>
    <row r="1720" spans="1:17">
      <c r="A1720" t="s">
        <v>1697</v>
      </c>
      <c r="B1720" t="s">
        <v>1591</v>
      </c>
      <c r="C1720">
        <v>201204</v>
      </c>
      <c r="D1720">
        <v>30</v>
      </c>
      <c r="E1720" t="s">
        <v>1555</v>
      </c>
      <c r="F1720">
        <v>502</v>
      </c>
      <c r="G1720">
        <v>408</v>
      </c>
      <c r="H1720">
        <v>1592</v>
      </c>
      <c r="I1720">
        <v>43112004200</v>
      </c>
      <c r="J1720">
        <v>8</v>
      </c>
      <c r="K1720" t="s">
        <v>1698</v>
      </c>
      <c r="L1720">
        <v>1560</v>
      </c>
      <c r="M1720" t="s">
        <v>1699</v>
      </c>
      <c r="N1720" t="s">
        <v>1700</v>
      </c>
      <c r="O1720">
        <v>0</v>
      </c>
      <c r="P1720" t="s">
        <v>1574</v>
      </c>
      <c r="Q1720">
        <v>19710801</v>
      </c>
    </row>
    <row r="1721" spans="1:17">
      <c r="A1721" t="s">
        <v>1697</v>
      </c>
      <c r="B1721" t="s">
        <v>1651</v>
      </c>
      <c r="C1721">
        <v>201204</v>
      </c>
      <c r="D1721">
        <v>29</v>
      </c>
      <c r="E1721" t="s">
        <v>1555</v>
      </c>
      <c r="F1721">
        <v>475</v>
      </c>
      <c r="G1721">
        <v>688</v>
      </c>
      <c r="H1721">
        <v>3697</v>
      </c>
      <c r="I1721">
        <v>43112002302</v>
      </c>
      <c r="J1721">
        <v>8</v>
      </c>
      <c r="K1721" t="s">
        <v>1698</v>
      </c>
      <c r="L1721">
        <v>1560</v>
      </c>
      <c r="M1721" t="s">
        <v>1699</v>
      </c>
      <c r="N1721" t="s">
        <v>1700</v>
      </c>
      <c r="O1721">
        <v>0</v>
      </c>
      <c r="P1721" t="s">
        <v>1552</v>
      </c>
      <c r="Q1721">
        <v>20050409</v>
      </c>
    </row>
    <row r="1722" spans="1:17">
      <c r="A1722" t="s">
        <v>1697</v>
      </c>
      <c r="B1722" t="s">
        <v>1637</v>
      </c>
      <c r="C1722">
        <v>201204</v>
      </c>
      <c r="D1722">
        <v>30</v>
      </c>
      <c r="E1722" t="s">
        <v>1555</v>
      </c>
      <c r="F1722">
        <v>159</v>
      </c>
      <c r="G1722">
        <v>380</v>
      </c>
      <c r="H1722">
        <v>4395</v>
      </c>
      <c r="I1722">
        <v>43112004800</v>
      </c>
      <c r="J1722">
        <v>8</v>
      </c>
      <c r="K1722" t="s">
        <v>1698</v>
      </c>
      <c r="L1722">
        <v>1560</v>
      </c>
      <c r="M1722" t="s">
        <v>1699</v>
      </c>
      <c r="N1722" t="s">
        <v>1700</v>
      </c>
      <c r="O1722">
        <v>0</v>
      </c>
      <c r="P1722" t="s">
        <v>1552</v>
      </c>
      <c r="Q1722">
        <v>19900601</v>
      </c>
    </row>
    <row r="1723" spans="1:17">
      <c r="A1723" t="s">
        <v>1697</v>
      </c>
      <c r="B1723" t="s">
        <v>1653</v>
      </c>
      <c r="C1723">
        <v>201204</v>
      </c>
      <c r="D1723">
        <v>29</v>
      </c>
      <c r="E1723" t="s">
        <v>1555</v>
      </c>
      <c r="F1723">
        <v>520</v>
      </c>
      <c r="G1723">
        <v>746</v>
      </c>
      <c r="H1723">
        <v>4760</v>
      </c>
      <c r="I1723">
        <v>43112005501</v>
      </c>
      <c r="J1723">
        <v>8</v>
      </c>
      <c r="K1723" t="s">
        <v>1698</v>
      </c>
      <c r="L1723">
        <v>1560</v>
      </c>
      <c r="M1723" t="s">
        <v>1699</v>
      </c>
      <c r="N1723" t="s">
        <v>1700</v>
      </c>
      <c r="O1723">
        <v>0</v>
      </c>
      <c r="P1723" t="s">
        <v>1552</v>
      </c>
      <c r="Q1723">
        <v>20050617</v>
      </c>
    </row>
    <row r="1724" spans="1:17">
      <c r="A1724" t="s">
        <v>1697</v>
      </c>
      <c r="B1724" t="s">
        <v>1582</v>
      </c>
      <c r="C1724">
        <v>201204</v>
      </c>
      <c r="D1724">
        <v>29</v>
      </c>
      <c r="E1724" t="s">
        <v>1555</v>
      </c>
      <c r="F1724">
        <v>604</v>
      </c>
      <c r="G1724">
        <v>2484</v>
      </c>
      <c r="H1724">
        <v>9624</v>
      </c>
      <c r="I1724">
        <v>43112009002</v>
      </c>
      <c r="J1724">
        <v>8</v>
      </c>
      <c r="K1724" t="s">
        <v>1698</v>
      </c>
      <c r="L1724">
        <v>1560</v>
      </c>
      <c r="M1724" t="s">
        <v>1699</v>
      </c>
      <c r="N1724" t="s">
        <v>1700</v>
      </c>
      <c r="O1724">
        <v>0</v>
      </c>
      <c r="P1724" t="s">
        <v>1552</v>
      </c>
      <c r="Q1724">
        <v>20051101</v>
      </c>
    </row>
    <row r="1725" spans="1:17">
      <c r="A1725" t="s">
        <v>1697</v>
      </c>
      <c r="B1725" t="s">
        <v>1657</v>
      </c>
      <c r="C1725">
        <v>201204</v>
      </c>
      <c r="D1725">
        <v>30</v>
      </c>
      <c r="E1725" t="s">
        <v>1555</v>
      </c>
      <c r="F1725">
        <v>169</v>
      </c>
      <c r="G1725">
        <v>377</v>
      </c>
      <c r="H1725">
        <v>4251</v>
      </c>
      <c r="I1725">
        <v>43112006703</v>
      </c>
      <c r="J1725">
        <v>8</v>
      </c>
      <c r="K1725" t="s">
        <v>1698</v>
      </c>
      <c r="L1725">
        <v>1560</v>
      </c>
      <c r="M1725" t="s">
        <v>1699</v>
      </c>
      <c r="N1725" t="s">
        <v>1700</v>
      </c>
      <c r="O1725">
        <v>0</v>
      </c>
      <c r="P1725" t="s">
        <v>1552</v>
      </c>
      <c r="Q1725">
        <v>19980706</v>
      </c>
    </row>
    <row r="1726" spans="1:17">
      <c r="A1726" t="s">
        <v>1697</v>
      </c>
      <c r="B1726" t="s">
        <v>1688</v>
      </c>
      <c r="C1726">
        <v>201204</v>
      </c>
      <c r="D1726">
        <v>25</v>
      </c>
      <c r="E1726" t="s">
        <v>1555</v>
      </c>
      <c r="F1726">
        <v>229</v>
      </c>
      <c r="G1726">
        <v>333</v>
      </c>
      <c r="H1726">
        <v>3163</v>
      </c>
      <c r="I1726">
        <v>43112013402</v>
      </c>
      <c r="J1726">
        <v>8</v>
      </c>
      <c r="K1726" t="s">
        <v>1698</v>
      </c>
      <c r="L1726">
        <v>1560</v>
      </c>
      <c r="M1726" t="s">
        <v>1699</v>
      </c>
      <c r="N1726" t="s">
        <v>1700</v>
      </c>
      <c r="O1726">
        <v>0</v>
      </c>
      <c r="P1726" t="s">
        <v>1552</v>
      </c>
      <c r="Q1726">
        <v>19980914</v>
      </c>
    </row>
    <row r="1727" spans="1:17">
      <c r="A1727" t="s">
        <v>1697</v>
      </c>
      <c r="B1727" t="s">
        <v>1702</v>
      </c>
      <c r="C1727">
        <v>201204</v>
      </c>
      <c r="D1727">
        <v>29</v>
      </c>
      <c r="E1727" t="s">
        <v>1555</v>
      </c>
      <c r="F1727">
        <v>716</v>
      </c>
      <c r="G1727">
        <v>2597</v>
      </c>
      <c r="H1727">
        <v>3418</v>
      </c>
      <c r="I1727">
        <v>43112037801</v>
      </c>
      <c r="J1727">
        <v>8</v>
      </c>
      <c r="K1727" t="s">
        <v>1698</v>
      </c>
      <c r="L1727">
        <v>1560</v>
      </c>
      <c r="M1727" t="s">
        <v>1699</v>
      </c>
      <c r="N1727" t="s">
        <v>1700</v>
      </c>
      <c r="O1727">
        <v>0</v>
      </c>
      <c r="P1727" t="s">
        <v>1552</v>
      </c>
      <c r="Q1727">
        <v>20060607</v>
      </c>
    </row>
    <row r="1728" spans="1:17">
      <c r="A1728" t="s">
        <v>1697</v>
      </c>
      <c r="B1728" t="s">
        <v>1703</v>
      </c>
      <c r="C1728">
        <v>201204</v>
      </c>
      <c r="D1728">
        <v>30</v>
      </c>
      <c r="E1728" t="s">
        <v>1555</v>
      </c>
      <c r="F1728">
        <v>264</v>
      </c>
      <c r="G1728">
        <v>644</v>
      </c>
      <c r="H1728">
        <v>1025</v>
      </c>
      <c r="I1728">
        <v>43112008600</v>
      </c>
      <c r="J1728">
        <v>8</v>
      </c>
      <c r="K1728" t="s">
        <v>1698</v>
      </c>
      <c r="L1728">
        <v>1560</v>
      </c>
      <c r="M1728" t="s">
        <v>1699</v>
      </c>
      <c r="N1728" t="s">
        <v>1700</v>
      </c>
      <c r="O1728">
        <v>0</v>
      </c>
      <c r="P1728" t="s">
        <v>1552</v>
      </c>
      <c r="Q1728">
        <v>19710701</v>
      </c>
    </row>
    <row r="1729" spans="1:17">
      <c r="A1729" t="s">
        <v>1697</v>
      </c>
      <c r="B1729" t="s">
        <v>1558</v>
      </c>
      <c r="C1729">
        <v>201204</v>
      </c>
      <c r="D1729">
        <v>30</v>
      </c>
      <c r="E1729" t="s">
        <v>1555</v>
      </c>
      <c r="F1729">
        <v>1495</v>
      </c>
      <c r="G1729">
        <v>705</v>
      </c>
      <c r="H1729">
        <v>8341</v>
      </c>
      <c r="I1729">
        <v>43112008300</v>
      </c>
      <c r="J1729">
        <v>8</v>
      </c>
      <c r="K1729" t="s">
        <v>1698</v>
      </c>
      <c r="L1729">
        <v>1560</v>
      </c>
      <c r="M1729" t="s">
        <v>1699</v>
      </c>
      <c r="N1729" t="s">
        <v>1700</v>
      </c>
      <c r="O1729">
        <v>0</v>
      </c>
      <c r="P1729" t="s">
        <v>1552</v>
      </c>
      <c r="Q1729">
        <v>19690501</v>
      </c>
    </row>
    <row r="1730" spans="1:17">
      <c r="A1730" t="s">
        <v>1697</v>
      </c>
      <c r="B1730" t="s">
        <v>1563</v>
      </c>
      <c r="C1730">
        <v>201204</v>
      </c>
      <c r="D1730">
        <v>30</v>
      </c>
      <c r="E1730" t="s">
        <v>1555</v>
      </c>
      <c r="F1730">
        <v>862</v>
      </c>
      <c r="G1730">
        <v>3325</v>
      </c>
      <c r="H1730">
        <v>8827</v>
      </c>
      <c r="I1730">
        <v>43112011500</v>
      </c>
      <c r="J1730">
        <v>8</v>
      </c>
      <c r="K1730" t="s">
        <v>1698</v>
      </c>
      <c r="L1730">
        <v>1560</v>
      </c>
      <c r="M1730" t="s">
        <v>1699</v>
      </c>
      <c r="N1730" t="s">
        <v>1700</v>
      </c>
      <c r="O1730">
        <v>0</v>
      </c>
      <c r="P1730" t="s">
        <v>1552</v>
      </c>
      <c r="Q1730">
        <v>19690701</v>
      </c>
    </row>
    <row r="1731" spans="1:17">
      <c r="A1731" t="s">
        <v>1697</v>
      </c>
      <c r="B1731" t="s">
        <v>1564</v>
      </c>
      <c r="C1731">
        <v>201204</v>
      </c>
      <c r="D1731">
        <v>30</v>
      </c>
      <c r="E1731" t="s">
        <v>1555</v>
      </c>
      <c r="F1731">
        <v>509</v>
      </c>
      <c r="G1731">
        <v>678</v>
      </c>
      <c r="H1731">
        <v>4480</v>
      </c>
      <c r="I1731">
        <v>43112009101</v>
      </c>
      <c r="J1731">
        <v>8</v>
      </c>
      <c r="K1731" t="s">
        <v>1698</v>
      </c>
      <c r="L1731">
        <v>1560</v>
      </c>
      <c r="M1731" t="s">
        <v>1699</v>
      </c>
      <c r="N1731" t="s">
        <v>1700</v>
      </c>
      <c r="O1731">
        <v>0</v>
      </c>
      <c r="P1731" t="s">
        <v>1552</v>
      </c>
      <c r="Q1731">
        <v>20100601</v>
      </c>
    </row>
    <row r="1732" spans="1:17">
      <c r="A1732" t="s">
        <v>1697</v>
      </c>
      <c r="B1732" t="s">
        <v>1630</v>
      </c>
      <c r="C1732">
        <v>201204</v>
      </c>
      <c r="D1732">
        <v>26</v>
      </c>
      <c r="E1732" t="s">
        <v>1555</v>
      </c>
      <c r="F1732">
        <v>194</v>
      </c>
      <c r="G1732">
        <v>532</v>
      </c>
      <c r="H1732">
        <v>3634</v>
      </c>
      <c r="I1732">
        <v>43112012200</v>
      </c>
      <c r="J1732">
        <v>8</v>
      </c>
      <c r="K1732" t="s">
        <v>1698</v>
      </c>
      <c r="L1732">
        <v>1560</v>
      </c>
      <c r="M1732" t="s">
        <v>1699</v>
      </c>
      <c r="N1732" t="s">
        <v>1700</v>
      </c>
      <c r="O1732">
        <v>0</v>
      </c>
      <c r="P1732" t="s">
        <v>1552</v>
      </c>
      <c r="Q1732">
        <v>19690801</v>
      </c>
    </row>
    <row r="1733" spans="1:17">
      <c r="A1733" t="s">
        <v>1697</v>
      </c>
      <c r="B1733" t="s">
        <v>1566</v>
      </c>
      <c r="C1733">
        <v>201204</v>
      </c>
      <c r="D1733">
        <v>30</v>
      </c>
      <c r="E1733" t="s">
        <v>1555</v>
      </c>
      <c r="F1733">
        <v>533</v>
      </c>
      <c r="G1733">
        <v>672</v>
      </c>
      <c r="H1733">
        <v>5378</v>
      </c>
      <c r="I1733">
        <v>43112010700</v>
      </c>
      <c r="J1733">
        <v>8</v>
      </c>
      <c r="K1733" t="s">
        <v>1698</v>
      </c>
      <c r="L1733">
        <v>1560</v>
      </c>
      <c r="M1733" t="s">
        <v>1699</v>
      </c>
      <c r="N1733" t="s">
        <v>1700</v>
      </c>
      <c r="O1733">
        <v>0</v>
      </c>
      <c r="P1733" t="s">
        <v>1552</v>
      </c>
      <c r="Q1733">
        <v>19690701</v>
      </c>
    </row>
    <row r="1734" spans="1:17">
      <c r="A1734" t="s">
        <v>1697</v>
      </c>
      <c r="B1734" t="s">
        <v>1647</v>
      </c>
      <c r="C1734">
        <v>201204</v>
      </c>
      <c r="D1734">
        <v>28</v>
      </c>
      <c r="E1734" t="s">
        <v>1555</v>
      </c>
      <c r="F1734">
        <v>568</v>
      </c>
      <c r="G1734">
        <v>635</v>
      </c>
      <c r="H1734">
        <v>8241</v>
      </c>
      <c r="I1734">
        <v>43112011200</v>
      </c>
      <c r="J1734">
        <v>8</v>
      </c>
      <c r="K1734" t="s">
        <v>1698</v>
      </c>
      <c r="L1734">
        <v>1560</v>
      </c>
      <c r="M1734" t="s">
        <v>1699</v>
      </c>
      <c r="N1734" t="s">
        <v>1700</v>
      </c>
      <c r="O1734">
        <v>0</v>
      </c>
      <c r="P1734" t="s">
        <v>1552</v>
      </c>
      <c r="Q1734">
        <v>19690801</v>
      </c>
    </row>
    <row r="1735" spans="1:17">
      <c r="A1735" t="s">
        <v>1697</v>
      </c>
      <c r="B1735" t="s">
        <v>1692</v>
      </c>
      <c r="C1735">
        <v>201204</v>
      </c>
      <c r="D1735">
        <v>30</v>
      </c>
      <c r="E1735" t="s">
        <v>1555</v>
      </c>
      <c r="F1735">
        <v>1784</v>
      </c>
      <c r="G1735">
        <v>689</v>
      </c>
      <c r="H1735">
        <v>2476</v>
      </c>
      <c r="I1735">
        <v>43112011001</v>
      </c>
      <c r="J1735">
        <v>8</v>
      </c>
      <c r="K1735" t="s">
        <v>1698</v>
      </c>
      <c r="L1735">
        <v>1560</v>
      </c>
      <c r="M1735" t="s">
        <v>1699</v>
      </c>
      <c r="N1735" t="s">
        <v>1700</v>
      </c>
      <c r="O1735">
        <v>0</v>
      </c>
      <c r="P1735" t="s">
        <v>1552</v>
      </c>
      <c r="Q1735">
        <v>20100419</v>
      </c>
    </row>
    <row r="1736" spans="1:17">
      <c r="A1736" t="s">
        <v>1697</v>
      </c>
      <c r="B1736" t="s">
        <v>1569</v>
      </c>
      <c r="C1736">
        <v>201204</v>
      </c>
      <c r="D1736">
        <v>30</v>
      </c>
      <c r="E1736" t="s">
        <v>1555</v>
      </c>
      <c r="F1736">
        <v>2711</v>
      </c>
      <c r="G1736">
        <v>3257</v>
      </c>
      <c r="H1736">
        <v>17517</v>
      </c>
      <c r="I1736">
        <v>43112014800</v>
      </c>
      <c r="J1736">
        <v>8</v>
      </c>
      <c r="K1736" t="s">
        <v>1698</v>
      </c>
      <c r="L1736">
        <v>1560</v>
      </c>
      <c r="M1736" t="s">
        <v>1699</v>
      </c>
      <c r="N1736" t="s">
        <v>1700</v>
      </c>
      <c r="O1736">
        <v>0</v>
      </c>
      <c r="P1736" t="s">
        <v>1552</v>
      </c>
      <c r="Q1736">
        <v>19691101</v>
      </c>
    </row>
    <row r="1737" spans="1:17">
      <c r="A1737" t="s">
        <v>1697</v>
      </c>
      <c r="B1737" t="s">
        <v>1695</v>
      </c>
      <c r="C1737">
        <v>201204</v>
      </c>
      <c r="D1737">
        <v>30</v>
      </c>
      <c r="E1737" t="s">
        <v>1555</v>
      </c>
      <c r="F1737">
        <v>1752</v>
      </c>
      <c r="G1737">
        <v>1017</v>
      </c>
      <c r="H1737">
        <v>3244</v>
      </c>
      <c r="I1737">
        <v>43112013300</v>
      </c>
      <c r="J1737">
        <v>8</v>
      </c>
      <c r="K1737" t="s">
        <v>1698</v>
      </c>
      <c r="L1737">
        <v>1560</v>
      </c>
      <c r="M1737" t="s">
        <v>1699</v>
      </c>
      <c r="N1737" t="s">
        <v>1700</v>
      </c>
      <c r="O1737">
        <v>0</v>
      </c>
      <c r="P1737" t="s">
        <v>1552</v>
      </c>
      <c r="Q1737">
        <v>19690801</v>
      </c>
    </row>
    <row r="1738" spans="1:17">
      <c r="A1738" t="s">
        <v>1697</v>
      </c>
      <c r="B1738" t="s">
        <v>1704</v>
      </c>
      <c r="C1738">
        <v>201204</v>
      </c>
      <c r="D1738">
        <v>30</v>
      </c>
      <c r="E1738" t="s">
        <v>1555</v>
      </c>
      <c r="F1738">
        <v>489</v>
      </c>
      <c r="G1738">
        <v>654</v>
      </c>
      <c r="H1738">
        <v>1926</v>
      </c>
      <c r="I1738">
        <v>43112039700</v>
      </c>
      <c r="J1738">
        <v>8</v>
      </c>
      <c r="K1738" t="s">
        <v>1698</v>
      </c>
      <c r="L1738">
        <v>1560</v>
      </c>
      <c r="M1738" t="s">
        <v>1699</v>
      </c>
      <c r="N1738" t="s">
        <v>1700</v>
      </c>
      <c r="O1738">
        <v>0</v>
      </c>
      <c r="P1738" t="s">
        <v>1552</v>
      </c>
      <c r="Q1738">
        <v>19790801</v>
      </c>
    </row>
    <row r="1739" spans="1:17">
      <c r="A1739" t="s">
        <v>1697</v>
      </c>
      <c r="B1739" t="s">
        <v>1705</v>
      </c>
      <c r="C1739">
        <v>201204</v>
      </c>
      <c r="D1739">
        <v>30</v>
      </c>
      <c r="E1739" t="s">
        <v>1555</v>
      </c>
      <c r="F1739">
        <v>864</v>
      </c>
      <c r="G1739">
        <v>678</v>
      </c>
      <c r="H1739">
        <v>5653</v>
      </c>
      <c r="I1739">
        <v>43112007701</v>
      </c>
      <c r="J1739">
        <v>8</v>
      </c>
      <c r="K1739" t="s">
        <v>1698</v>
      </c>
      <c r="L1739">
        <v>1560</v>
      </c>
      <c r="M1739" t="s">
        <v>1699</v>
      </c>
      <c r="N1739" t="s">
        <v>1700</v>
      </c>
      <c r="O1739">
        <v>0</v>
      </c>
      <c r="P1739" t="s">
        <v>1552</v>
      </c>
      <c r="Q1739">
        <v>19790701</v>
      </c>
    </row>
    <row r="1740" spans="1:17">
      <c r="A1740" t="s">
        <v>1697</v>
      </c>
      <c r="B1740" t="s">
        <v>1706</v>
      </c>
      <c r="C1740">
        <v>201204</v>
      </c>
      <c r="D1740">
        <v>30</v>
      </c>
      <c r="E1740" t="s">
        <v>1555</v>
      </c>
      <c r="F1740">
        <v>580</v>
      </c>
      <c r="G1740">
        <v>646</v>
      </c>
      <c r="H1740">
        <v>7241</v>
      </c>
      <c r="I1740">
        <v>43112010201</v>
      </c>
      <c r="J1740">
        <v>8</v>
      </c>
      <c r="K1740" t="s">
        <v>1698</v>
      </c>
      <c r="L1740">
        <v>1560</v>
      </c>
      <c r="M1740" t="s">
        <v>1699</v>
      </c>
      <c r="N1740" t="s">
        <v>1700</v>
      </c>
      <c r="O1740">
        <v>0</v>
      </c>
      <c r="P1740" t="s">
        <v>1552</v>
      </c>
      <c r="Q1740">
        <v>19790601</v>
      </c>
    </row>
    <row r="1741" spans="1:17">
      <c r="A1741" t="s">
        <v>1697</v>
      </c>
      <c r="B1741" t="s">
        <v>1707</v>
      </c>
      <c r="C1741">
        <v>201204</v>
      </c>
      <c r="D1741">
        <v>19</v>
      </c>
      <c r="E1741" t="s">
        <v>1555</v>
      </c>
      <c r="F1741">
        <v>418</v>
      </c>
      <c r="G1741">
        <v>421</v>
      </c>
      <c r="H1741">
        <v>949</v>
      </c>
      <c r="I1741">
        <v>43112040300</v>
      </c>
      <c r="J1741">
        <v>8</v>
      </c>
      <c r="K1741" t="s">
        <v>1698</v>
      </c>
      <c r="L1741">
        <v>1560</v>
      </c>
      <c r="M1741" t="s">
        <v>1699</v>
      </c>
      <c r="N1741" t="s">
        <v>1700</v>
      </c>
      <c r="O1741">
        <v>0</v>
      </c>
      <c r="P1741" t="s">
        <v>1552</v>
      </c>
      <c r="Q1741">
        <v>19800101</v>
      </c>
    </row>
    <row r="1742" spans="1:17">
      <c r="A1742" t="s">
        <v>1697</v>
      </c>
      <c r="B1742" t="s">
        <v>1708</v>
      </c>
      <c r="C1742">
        <v>201204</v>
      </c>
      <c r="D1742">
        <v>30</v>
      </c>
      <c r="E1742" t="s">
        <v>1555</v>
      </c>
      <c r="F1742">
        <v>786</v>
      </c>
      <c r="G1742">
        <v>182</v>
      </c>
      <c r="H1742">
        <v>1130</v>
      </c>
      <c r="I1742">
        <v>43112011702</v>
      </c>
      <c r="J1742">
        <v>8</v>
      </c>
      <c r="K1742" t="s">
        <v>1698</v>
      </c>
      <c r="L1742">
        <v>1560</v>
      </c>
      <c r="M1742" t="s">
        <v>1699</v>
      </c>
      <c r="N1742" t="s">
        <v>1700</v>
      </c>
      <c r="O1742">
        <v>0</v>
      </c>
      <c r="P1742" t="s">
        <v>1552</v>
      </c>
      <c r="Q1742">
        <v>20100310</v>
      </c>
    </row>
    <row r="1743" spans="1:17">
      <c r="A1743" t="s">
        <v>1697</v>
      </c>
      <c r="B1743" t="s">
        <v>1709</v>
      </c>
      <c r="C1743">
        <v>201204</v>
      </c>
      <c r="D1743">
        <v>30</v>
      </c>
      <c r="E1743" t="s">
        <v>1555</v>
      </c>
      <c r="F1743">
        <v>1067</v>
      </c>
      <c r="G1743">
        <v>185</v>
      </c>
      <c r="H1743">
        <v>889</v>
      </c>
      <c r="I1743">
        <v>43112041000</v>
      </c>
      <c r="J1743">
        <v>8</v>
      </c>
      <c r="K1743" t="s">
        <v>1698</v>
      </c>
      <c r="L1743">
        <v>1560</v>
      </c>
      <c r="M1743" t="s">
        <v>1699</v>
      </c>
      <c r="N1743" t="s">
        <v>1700</v>
      </c>
      <c r="O1743">
        <v>0</v>
      </c>
      <c r="P1743" t="s">
        <v>1552</v>
      </c>
      <c r="Q1743">
        <v>19900401</v>
      </c>
    </row>
    <row r="1744" spans="1:17">
      <c r="A1744" t="s">
        <v>1697</v>
      </c>
      <c r="B1744" t="s">
        <v>1710</v>
      </c>
      <c r="C1744">
        <v>201204</v>
      </c>
      <c r="D1744">
        <v>28</v>
      </c>
      <c r="E1744" t="s">
        <v>1555</v>
      </c>
      <c r="F1744">
        <v>517</v>
      </c>
      <c r="G1744">
        <v>2239</v>
      </c>
      <c r="H1744">
        <v>16489</v>
      </c>
      <c r="I1744">
        <v>43112004001</v>
      </c>
      <c r="J1744">
        <v>8</v>
      </c>
      <c r="K1744" t="s">
        <v>1698</v>
      </c>
      <c r="L1744">
        <v>1560</v>
      </c>
      <c r="M1744" t="s">
        <v>1699</v>
      </c>
      <c r="N1744" t="s">
        <v>1700</v>
      </c>
      <c r="O1744">
        <v>0</v>
      </c>
      <c r="P1744" t="s">
        <v>1552</v>
      </c>
      <c r="Q1744">
        <v>19970501</v>
      </c>
    </row>
    <row r="1745" spans="1:17">
      <c r="A1745" t="s">
        <v>1711</v>
      </c>
      <c r="B1745" t="s">
        <v>1703</v>
      </c>
      <c r="C1745">
        <v>201204</v>
      </c>
      <c r="D1745">
        <v>30</v>
      </c>
      <c r="E1745" t="s">
        <v>1555</v>
      </c>
      <c r="F1745">
        <v>1204</v>
      </c>
      <c r="G1745">
        <v>421</v>
      </c>
      <c r="H1745">
        <v>1956</v>
      </c>
      <c r="I1745">
        <v>43112040700</v>
      </c>
      <c r="J1745">
        <v>8</v>
      </c>
      <c r="K1745" t="s">
        <v>1712</v>
      </c>
      <c r="L1745">
        <v>2531</v>
      </c>
      <c r="M1745" t="s">
        <v>1557</v>
      </c>
      <c r="N1745" t="s">
        <v>1700</v>
      </c>
      <c r="O1745">
        <v>0</v>
      </c>
      <c r="P1745" t="s">
        <v>1552</v>
      </c>
      <c r="Q1745">
        <v>19800501</v>
      </c>
    </row>
    <row r="1746" spans="1:17">
      <c r="A1746" t="s">
        <v>1711</v>
      </c>
      <c r="B1746" t="s">
        <v>1558</v>
      </c>
      <c r="C1746">
        <v>201204</v>
      </c>
      <c r="D1746">
        <v>30</v>
      </c>
      <c r="E1746" t="s">
        <v>1555</v>
      </c>
      <c r="F1746">
        <v>705</v>
      </c>
      <c r="G1746">
        <v>587</v>
      </c>
      <c r="H1746">
        <v>3114</v>
      </c>
      <c r="I1746">
        <v>43112044300</v>
      </c>
      <c r="J1746">
        <v>8</v>
      </c>
      <c r="K1746" t="s">
        <v>1712</v>
      </c>
      <c r="L1746">
        <v>2531</v>
      </c>
      <c r="M1746" t="s">
        <v>1557</v>
      </c>
      <c r="N1746" t="s">
        <v>1700</v>
      </c>
      <c r="O1746">
        <v>0</v>
      </c>
      <c r="P1746" t="s">
        <v>1552</v>
      </c>
      <c r="Q1746">
        <v>19860601</v>
      </c>
    </row>
    <row r="1747" spans="1:17">
      <c r="A1747" t="s">
        <v>1711</v>
      </c>
      <c r="B1747" t="s">
        <v>1559</v>
      </c>
      <c r="C1747">
        <v>201204</v>
      </c>
      <c r="D1747">
        <v>15</v>
      </c>
      <c r="E1747" t="s">
        <v>1555</v>
      </c>
      <c r="F1747">
        <v>360</v>
      </c>
      <c r="G1747">
        <v>243</v>
      </c>
      <c r="H1747">
        <v>106</v>
      </c>
      <c r="I1747">
        <v>43112045000</v>
      </c>
      <c r="J1747">
        <v>8</v>
      </c>
      <c r="K1747" t="s">
        <v>1712</v>
      </c>
      <c r="L1747">
        <v>2531</v>
      </c>
      <c r="M1747" t="s">
        <v>1557</v>
      </c>
      <c r="N1747" t="s">
        <v>1700</v>
      </c>
      <c r="O1747">
        <v>0</v>
      </c>
      <c r="P1747" t="s">
        <v>1552</v>
      </c>
      <c r="Q1747">
        <v>19810601</v>
      </c>
    </row>
    <row r="1748" spans="1:17">
      <c r="A1748" t="s">
        <v>1711</v>
      </c>
      <c r="B1748" t="s">
        <v>1562</v>
      </c>
      <c r="C1748">
        <v>201204</v>
      </c>
      <c r="D1748">
        <v>30</v>
      </c>
      <c r="E1748" t="s">
        <v>1555</v>
      </c>
      <c r="F1748">
        <v>701</v>
      </c>
      <c r="G1748">
        <v>414</v>
      </c>
      <c r="H1748">
        <v>2837</v>
      </c>
      <c r="I1748">
        <v>43112046900</v>
      </c>
      <c r="J1748">
        <v>8</v>
      </c>
      <c r="K1748" t="s">
        <v>1712</v>
      </c>
      <c r="L1748">
        <v>2531</v>
      </c>
      <c r="M1748" t="s">
        <v>1557</v>
      </c>
      <c r="N1748" t="s">
        <v>1700</v>
      </c>
      <c r="O1748">
        <v>0</v>
      </c>
      <c r="P1748" t="s">
        <v>1552</v>
      </c>
      <c r="Q1748">
        <v>19820101</v>
      </c>
    </row>
    <row r="1749" spans="1:17">
      <c r="A1749" t="s">
        <v>1711</v>
      </c>
      <c r="B1749" t="s">
        <v>1618</v>
      </c>
      <c r="C1749">
        <v>201204</v>
      </c>
      <c r="D1749">
        <v>30</v>
      </c>
      <c r="E1749" t="s">
        <v>1555</v>
      </c>
      <c r="F1749">
        <v>1555</v>
      </c>
      <c r="G1749">
        <v>552</v>
      </c>
      <c r="H1749">
        <v>1684</v>
      </c>
      <c r="I1749">
        <v>43112041700</v>
      </c>
      <c r="J1749">
        <v>8</v>
      </c>
      <c r="K1749" t="s">
        <v>1712</v>
      </c>
      <c r="L1749">
        <v>2531</v>
      </c>
      <c r="M1749" t="s">
        <v>1557</v>
      </c>
      <c r="N1749" t="s">
        <v>1700</v>
      </c>
      <c r="O1749">
        <v>0</v>
      </c>
      <c r="P1749" t="s">
        <v>1552</v>
      </c>
      <c r="Q1749">
        <v>19800701</v>
      </c>
    </row>
    <row r="1750" spans="1:17">
      <c r="A1750" t="s">
        <v>1711</v>
      </c>
      <c r="B1750" t="s">
        <v>1563</v>
      </c>
      <c r="C1750">
        <v>201204</v>
      </c>
      <c r="D1750">
        <v>30</v>
      </c>
      <c r="E1750" t="s">
        <v>1555</v>
      </c>
      <c r="F1750">
        <v>225</v>
      </c>
      <c r="G1750">
        <v>165</v>
      </c>
      <c r="H1750">
        <v>1287</v>
      </c>
      <c r="I1750">
        <v>43112042700</v>
      </c>
      <c r="J1750">
        <v>8</v>
      </c>
      <c r="K1750" t="s">
        <v>1712</v>
      </c>
      <c r="L1750">
        <v>2531</v>
      </c>
      <c r="M1750" t="s">
        <v>1557</v>
      </c>
      <c r="N1750" t="s">
        <v>1700</v>
      </c>
      <c r="O1750">
        <v>0</v>
      </c>
      <c r="P1750" t="s">
        <v>1552</v>
      </c>
      <c r="Q1750">
        <v>19800801</v>
      </c>
    </row>
    <row r="1751" spans="1:17">
      <c r="A1751" t="s">
        <v>1711</v>
      </c>
      <c r="B1751" t="s">
        <v>1564</v>
      </c>
      <c r="C1751">
        <v>201204</v>
      </c>
      <c r="D1751">
        <v>30</v>
      </c>
      <c r="E1751" t="s">
        <v>1555</v>
      </c>
      <c r="F1751">
        <v>341</v>
      </c>
      <c r="G1751">
        <v>150</v>
      </c>
      <c r="H1751">
        <v>790</v>
      </c>
      <c r="I1751">
        <v>43112046800</v>
      </c>
      <c r="J1751">
        <v>8</v>
      </c>
      <c r="K1751" t="s">
        <v>1712</v>
      </c>
      <c r="L1751">
        <v>2531</v>
      </c>
      <c r="M1751" t="s">
        <v>1557</v>
      </c>
      <c r="N1751" t="s">
        <v>1700</v>
      </c>
      <c r="O1751">
        <v>0</v>
      </c>
      <c r="P1751" t="s">
        <v>1552</v>
      </c>
      <c r="Q1751">
        <v>19811001</v>
      </c>
    </row>
    <row r="1752" spans="1:17">
      <c r="A1752" t="s">
        <v>1711</v>
      </c>
      <c r="B1752" t="s">
        <v>1565</v>
      </c>
      <c r="C1752">
        <v>201204</v>
      </c>
      <c r="D1752">
        <v>30</v>
      </c>
      <c r="E1752" t="s">
        <v>1555</v>
      </c>
      <c r="F1752">
        <v>799</v>
      </c>
      <c r="G1752">
        <v>384</v>
      </c>
      <c r="H1752">
        <v>710</v>
      </c>
      <c r="I1752">
        <v>43112043000</v>
      </c>
      <c r="J1752">
        <v>8</v>
      </c>
      <c r="K1752" t="s">
        <v>1712</v>
      </c>
      <c r="L1752">
        <v>2531</v>
      </c>
      <c r="M1752" t="s">
        <v>1557</v>
      </c>
      <c r="N1752" t="s">
        <v>1700</v>
      </c>
      <c r="O1752">
        <v>0</v>
      </c>
      <c r="P1752" t="s">
        <v>1552</v>
      </c>
      <c r="Q1752">
        <v>19800901</v>
      </c>
    </row>
    <row r="1753" spans="1:17">
      <c r="A1753" t="s">
        <v>1711</v>
      </c>
      <c r="B1753" t="s">
        <v>1630</v>
      </c>
      <c r="C1753">
        <v>201204</v>
      </c>
      <c r="D1753">
        <v>29</v>
      </c>
      <c r="E1753" t="s">
        <v>1555</v>
      </c>
      <c r="F1753">
        <v>931</v>
      </c>
      <c r="G1753">
        <v>671</v>
      </c>
      <c r="H1753">
        <v>4210</v>
      </c>
      <c r="I1753">
        <v>43112044100</v>
      </c>
      <c r="J1753">
        <v>8</v>
      </c>
      <c r="K1753" t="s">
        <v>1712</v>
      </c>
      <c r="L1753">
        <v>2531</v>
      </c>
      <c r="M1753" t="s">
        <v>1557</v>
      </c>
      <c r="N1753" t="s">
        <v>1700</v>
      </c>
      <c r="O1753">
        <v>0</v>
      </c>
      <c r="P1753" t="s">
        <v>1552</v>
      </c>
      <c r="Q1753">
        <v>19810101</v>
      </c>
    </row>
    <row r="1754" spans="1:17">
      <c r="A1754" t="s">
        <v>1711</v>
      </c>
      <c r="B1754" t="s">
        <v>1566</v>
      </c>
      <c r="C1754">
        <v>201204</v>
      </c>
      <c r="D1754">
        <v>30</v>
      </c>
      <c r="E1754" t="s">
        <v>1555</v>
      </c>
      <c r="F1754">
        <v>366</v>
      </c>
      <c r="G1754">
        <v>203</v>
      </c>
      <c r="H1754">
        <v>2020</v>
      </c>
      <c r="I1754">
        <v>43112046400</v>
      </c>
      <c r="J1754">
        <v>8</v>
      </c>
      <c r="K1754" t="s">
        <v>1712</v>
      </c>
      <c r="L1754">
        <v>2531</v>
      </c>
      <c r="M1754" t="s">
        <v>1557</v>
      </c>
      <c r="N1754" t="s">
        <v>1700</v>
      </c>
      <c r="O1754">
        <v>0</v>
      </c>
      <c r="P1754" t="s">
        <v>1552</v>
      </c>
      <c r="Q1754">
        <v>19810901</v>
      </c>
    </row>
    <row r="1755" spans="1:17">
      <c r="A1755" t="s">
        <v>1711</v>
      </c>
      <c r="B1755" t="s">
        <v>1645</v>
      </c>
      <c r="C1755">
        <v>201204</v>
      </c>
      <c r="D1755">
        <v>30</v>
      </c>
      <c r="E1755" t="s">
        <v>1555</v>
      </c>
      <c r="F1755">
        <v>381</v>
      </c>
      <c r="G1755">
        <v>271</v>
      </c>
      <c r="H1755">
        <v>200</v>
      </c>
      <c r="I1755">
        <v>43112043300</v>
      </c>
      <c r="J1755">
        <v>8</v>
      </c>
      <c r="K1755" t="s">
        <v>1712</v>
      </c>
      <c r="L1755">
        <v>2531</v>
      </c>
      <c r="M1755" t="s">
        <v>1557</v>
      </c>
      <c r="N1755" t="s">
        <v>1700</v>
      </c>
      <c r="O1755">
        <v>0</v>
      </c>
      <c r="P1755" t="s">
        <v>1552</v>
      </c>
      <c r="Q1755">
        <v>19801101</v>
      </c>
    </row>
    <row r="1756" spans="1:17">
      <c r="A1756" t="s">
        <v>1711</v>
      </c>
      <c r="B1756" t="s">
        <v>1567</v>
      </c>
      <c r="C1756">
        <v>201204</v>
      </c>
      <c r="D1756">
        <v>29</v>
      </c>
      <c r="E1756" t="s">
        <v>1555</v>
      </c>
      <c r="F1756">
        <v>519</v>
      </c>
      <c r="G1756">
        <v>263</v>
      </c>
      <c r="H1756">
        <v>3907</v>
      </c>
      <c r="I1756">
        <v>43112044200</v>
      </c>
      <c r="J1756">
        <v>8</v>
      </c>
      <c r="K1756" t="s">
        <v>1712</v>
      </c>
      <c r="L1756">
        <v>2531</v>
      </c>
      <c r="M1756" t="s">
        <v>1557</v>
      </c>
      <c r="N1756" t="s">
        <v>1700</v>
      </c>
      <c r="O1756">
        <v>0</v>
      </c>
      <c r="P1756" t="s">
        <v>1552</v>
      </c>
      <c r="Q1756">
        <v>19810201</v>
      </c>
    </row>
    <row r="1757" spans="1:17">
      <c r="A1757" t="s">
        <v>1711</v>
      </c>
      <c r="B1757" t="s">
        <v>1647</v>
      </c>
      <c r="C1757">
        <v>201204</v>
      </c>
      <c r="D1757">
        <v>29</v>
      </c>
      <c r="E1757" t="s">
        <v>1555</v>
      </c>
      <c r="F1757">
        <v>429</v>
      </c>
      <c r="G1757">
        <v>285</v>
      </c>
      <c r="H1757">
        <v>2140</v>
      </c>
      <c r="I1757">
        <v>43112044700</v>
      </c>
      <c r="J1757">
        <v>8</v>
      </c>
      <c r="K1757" t="s">
        <v>1712</v>
      </c>
      <c r="L1757">
        <v>2531</v>
      </c>
      <c r="M1757" t="s">
        <v>1557</v>
      </c>
      <c r="N1757" t="s">
        <v>1700</v>
      </c>
      <c r="O1757">
        <v>0</v>
      </c>
      <c r="P1757" t="s">
        <v>1552</v>
      </c>
      <c r="Q1757">
        <v>19810401</v>
      </c>
    </row>
    <row r="1758" spans="1:17">
      <c r="A1758" t="s">
        <v>1711</v>
      </c>
      <c r="B1758" t="s">
        <v>1692</v>
      </c>
      <c r="C1758">
        <v>201204</v>
      </c>
      <c r="D1758">
        <v>29</v>
      </c>
      <c r="E1758" t="s">
        <v>1555</v>
      </c>
      <c r="F1758">
        <v>237</v>
      </c>
      <c r="G1758">
        <v>210</v>
      </c>
      <c r="H1758">
        <v>1465</v>
      </c>
      <c r="I1758">
        <v>43112044800</v>
      </c>
      <c r="J1758">
        <v>8</v>
      </c>
      <c r="K1758" t="s">
        <v>1712</v>
      </c>
      <c r="L1758">
        <v>2531</v>
      </c>
      <c r="M1758" t="s">
        <v>1557</v>
      </c>
      <c r="N1758" t="s">
        <v>1700</v>
      </c>
      <c r="O1758">
        <v>0</v>
      </c>
      <c r="P1758" t="s">
        <v>1552</v>
      </c>
      <c r="Q1758">
        <v>19810501</v>
      </c>
    </row>
    <row r="1759" spans="1:17">
      <c r="A1759" t="s">
        <v>1711</v>
      </c>
      <c r="B1759" t="s">
        <v>1568</v>
      </c>
      <c r="C1759">
        <v>201204</v>
      </c>
      <c r="D1759">
        <v>30</v>
      </c>
      <c r="E1759" t="s">
        <v>1555</v>
      </c>
      <c r="F1759">
        <v>585</v>
      </c>
      <c r="G1759">
        <v>271</v>
      </c>
      <c r="H1759">
        <v>2298</v>
      </c>
      <c r="I1759">
        <v>43112045200</v>
      </c>
      <c r="J1759">
        <v>8</v>
      </c>
      <c r="K1759" t="s">
        <v>1712</v>
      </c>
      <c r="L1759">
        <v>2531</v>
      </c>
      <c r="M1759" t="s">
        <v>1557</v>
      </c>
      <c r="N1759" t="s">
        <v>1700</v>
      </c>
      <c r="O1759">
        <v>0</v>
      </c>
      <c r="P1759" t="s">
        <v>1552</v>
      </c>
      <c r="Q1759">
        <v>19810701</v>
      </c>
    </row>
    <row r="1760" spans="1:17">
      <c r="A1760" t="s">
        <v>1711</v>
      </c>
      <c r="B1760" t="s">
        <v>1695</v>
      </c>
      <c r="C1760">
        <v>201204</v>
      </c>
      <c r="D1760">
        <v>30</v>
      </c>
      <c r="E1760" t="s">
        <v>1555</v>
      </c>
      <c r="F1760">
        <v>870</v>
      </c>
      <c r="G1760">
        <v>256</v>
      </c>
      <c r="H1760">
        <v>3427</v>
      </c>
      <c r="I1760">
        <v>43112046200</v>
      </c>
      <c r="J1760">
        <v>8</v>
      </c>
      <c r="K1760" t="s">
        <v>1712</v>
      </c>
      <c r="L1760">
        <v>2531</v>
      </c>
      <c r="M1760" t="s">
        <v>1557</v>
      </c>
      <c r="N1760" t="s">
        <v>1700</v>
      </c>
      <c r="O1760">
        <v>0</v>
      </c>
      <c r="P1760" t="s">
        <v>1552</v>
      </c>
      <c r="Q1760">
        <v>19810801</v>
      </c>
    </row>
    <row r="1761" spans="1:17">
      <c r="A1761" t="s">
        <v>1711</v>
      </c>
      <c r="B1761" t="s">
        <v>1570</v>
      </c>
      <c r="C1761">
        <v>201204</v>
      </c>
      <c r="D1761">
        <v>29</v>
      </c>
      <c r="E1761" t="s">
        <v>1555</v>
      </c>
      <c r="F1761">
        <v>1125</v>
      </c>
      <c r="G1761">
        <v>538</v>
      </c>
      <c r="H1761">
        <v>8109</v>
      </c>
      <c r="I1761">
        <v>43112048400</v>
      </c>
      <c r="J1761">
        <v>8</v>
      </c>
      <c r="K1761" t="s">
        <v>1712</v>
      </c>
      <c r="L1761">
        <v>2531</v>
      </c>
      <c r="M1761" t="s">
        <v>1557</v>
      </c>
      <c r="N1761" t="s">
        <v>1700</v>
      </c>
      <c r="O1761">
        <v>0</v>
      </c>
      <c r="P1761" t="s">
        <v>1552</v>
      </c>
      <c r="Q1761">
        <v>19820101</v>
      </c>
    </row>
    <row r="1762" spans="1:17">
      <c r="A1762" t="s">
        <v>1711</v>
      </c>
      <c r="B1762" t="s">
        <v>1713</v>
      </c>
      <c r="C1762">
        <v>201204</v>
      </c>
      <c r="D1762">
        <v>29</v>
      </c>
      <c r="E1762" t="s">
        <v>1555</v>
      </c>
      <c r="F1762">
        <v>479</v>
      </c>
      <c r="G1762">
        <v>120</v>
      </c>
      <c r="H1762">
        <v>2112</v>
      </c>
      <c r="I1762">
        <v>43112046700</v>
      </c>
      <c r="J1762">
        <v>8</v>
      </c>
      <c r="K1762" t="s">
        <v>1712</v>
      </c>
      <c r="L1762">
        <v>2531</v>
      </c>
      <c r="M1762" t="s">
        <v>1557</v>
      </c>
      <c r="N1762" t="s">
        <v>1700</v>
      </c>
      <c r="O1762">
        <v>0</v>
      </c>
      <c r="P1762" t="s">
        <v>1552</v>
      </c>
      <c r="Q1762">
        <v>19811101</v>
      </c>
    </row>
    <row r="1763" spans="1:17">
      <c r="A1763" t="s">
        <v>1711</v>
      </c>
      <c r="B1763" t="s">
        <v>1714</v>
      </c>
      <c r="C1763">
        <v>201204</v>
      </c>
      <c r="D1763">
        <v>30</v>
      </c>
      <c r="E1763" t="s">
        <v>1555</v>
      </c>
      <c r="F1763">
        <v>427</v>
      </c>
      <c r="G1763">
        <v>286</v>
      </c>
      <c r="H1763">
        <v>3075</v>
      </c>
      <c r="I1763">
        <v>43112047800</v>
      </c>
      <c r="J1763">
        <v>8</v>
      </c>
      <c r="K1763" t="s">
        <v>1712</v>
      </c>
      <c r="L1763">
        <v>2531</v>
      </c>
      <c r="M1763" t="s">
        <v>1557</v>
      </c>
      <c r="N1763" t="s">
        <v>1700</v>
      </c>
      <c r="O1763">
        <v>0</v>
      </c>
      <c r="P1763" t="s">
        <v>1552</v>
      </c>
      <c r="Q1763">
        <v>19811201</v>
      </c>
    </row>
    <row r="1764" spans="1:17">
      <c r="A1764" t="s">
        <v>1697</v>
      </c>
      <c r="B1764" t="s">
        <v>1573</v>
      </c>
      <c r="C1764">
        <v>201205</v>
      </c>
      <c r="D1764">
        <v>22</v>
      </c>
      <c r="E1764" t="s">
        <v>1555</v>
      </c>
      <c r="F1764">
        <v>246</v>
      </c>
      <c r="G1764">
        <v>417</v>
      </c>
      <c r="H1764">
        <v>3672</v>
      </c>
      <c r="I1764">
        <v>43112001301</v>
      </c>
      <c r="J1764">
        <v>8</v>
      </c>
      <c r="K1764" t="s">
        <v>1698</v>
      </c>
      <c r="L1764">
        <v>1560</v>
      </c>
      <c r="M1764" t="s">
        <v>1699</v>
      </c>
      <c r="N1764" t="s">
        <v>1700</v>
      </c>
      <c r="O1764">
        <v>0</v>
      </c>
      <c r="P1764" t="s">
        <v>1552</v>
      </c>
      <c r="Q1764">
        <v>20050905</v>
      </c>
    </row>
    <row r="1765" spans="1:17">
      <c r="A1765" t="s">
        <v>1697</v>
      </c>
      <c r="B1765" t="s">
        <v>1701</v>
      </c>
      <c r="C1765">
        <v>201205</v>
      </c>
      <c r="D1765">
        <v>31</v>
      </c>
      <c r="E1765" t="s">
        <v>1555</v>
      </c>
      <c r="F1765">
        <v>638</v>
      </c>
      <c r="G1765">
        <v>3164</v>
      </c>
      <c r="H1765">
        <v>14662</v>
      </c>
      <c r="I1765">
        <v>43112001600</v>
      </c>
      <c r="J1765">
        <v>8</v>
      </c>
      <c r="K1765" t="s">
        <v>1698</v>
      </c>
      <c r="L1765">
        <v>1560</v>
      </c>
      <c r="M1765" t="s">
        <v>1699</v>
      </c>
      <c r="N1765" t="s">
        <v>1700</v>
      </c>
      <c r="O1765">
        <v>0</v>
      </c>
      <c r="P1765" t="s">
        <v>1552</v>
      </c>
      <c r="Q1765">
        <v>19691101</v>
      </c>
    </row>
    <row r="1766" spans="1:17">
      <c r="A1766" t="s">
        <v>1697</v>
      </c>
      <c r="B1766" t="s">
        <v>1591</v>
      </c>
      <c r="C1766">
        <v>201205</v>
      </c>
      <c r="D1766">
        <v>31</v>
      </c>
      <c r="E1766" t="s">
        <v>1555</v>
      </c>
      <c r="F1766">
        <v>366</v>
      </c>
      <c r="G1766">
        <v>357</v>
      </c>
      <c r="H1766">
        <v>1190</v>
      </c>
      <c r="I1766">
        <v>43112004200</v>
      </c>
      <c r="J1766">
        <v>8</v>
      </c>
      <c r="K1766" t="s">
        <v>1698</v>
      </c>
      <c r="L1766">
        <v>1560</v>
      </c>
      <c r="M1766" t="s">
        <v>1699</v>
      </c>
      <c r="N1766" t="s">
        <v>1700</v>
      </c>
      <c r="O1766">
        <v>0</v>
      </c>
      <c r="P1766" t="s">
        <v>1574</v>
      </c>
      <c r="Q1766">
        <v>19710801</v>
      </c>
    </row>
    <row r="1767" spans="1:17">
      <c r="A1767" t="s">
        <v>1697</v>
      </c>
      <c r="B1767" t="s">
        <v>1651</v>
      </c>
      <c r="C1767">
        <v>201205</v>
      </c>
      <c r="D1767">
        <v>31</v>
      </c>
      <c r="E1767" t="s">
        <v>1555</v>
      </c>
      <c r="F1767">
        <v>316</v>
      </c>
      <c r="G1767">
        <v>541</v>
      </c>
      <c r="H1767">
        <v>2234</v>
      </c>
      <c r="I1767">
        <v>43112002302</v>
      </c>
      <c r="J1767">
        <v>8</v>
      </c>
      <c r="K1767" t="s">
        <v>1698</v>
      </c>
      <c r="L1767">
        <v>1560</v>
      </c>
      <c r="M1767" t="s">
        <v>1699</v>
      </c>
      <c r="N1767" t="s">
        <v>1700</v>
      </c>
      <c r="O1767">
        <v>0</v>
      </c>
      <c r="P1767" t="s">
        <v>1552</v>
      </c>
      <c r="Q1767">
        <v>20050409</v>
      </c>
    </row>
    <row r="1768" spans="1:17">
      <c r="A1768" t="s">
        <v>1697</v>
      </c>
      <c r="B1768" t="s">
        <v>1637</v>
      </c>
      <c r="C1768">
        <v>201205</v>
      </c>
      <c r="D1768">
        <v>31</v>
      </c>
      <c r="E1768" t="s">
        <v>1555</v>
      </c>
      <c r="F1768">
        <v>202</v>
      </c>
      <c r="G1768">
        <v>570</v>
      </c>
      <c r="H1768">
        <v>4838</v>
      </c>
      <c r="I1768">
        <v>43112004800</v>
      </c>
      <c r="J1768">
        <v>8</v>
      </c>
      <c r="K1768" t="s">
        <v>1698</v>
      </c>
      <c r="L1768">
        <v>1560</v>
      </c>
      <c r="M1768" t="s">
        <v>1699</v>
      </c>
      <c r="N1768" t="s">
        <v>1700</v>
      </c>
      <c r="O1768">
        <v>0</v>
      </c>
      <c r="P1768" t="s">
        <v>1552</v>
      </c>
      <c r="Q1768">
        <v>19900601</v>
      </c>
    </row>
    <row r="1769" spans="1:17">
      <c r="A1769" t="s">
        <v>1697</v>
      </c>
      <c r="B1769" t="s">
        <v>1653</v>
      </c>
      <c r="C1769">
        <v>201205</v>
      </c>
      <c r="D1769">
        <v>31</v>
      </c>
      <c r="E1769" t="s">
        <v>1555</v>
      </c>
      <c r="F1769">
        <v>726</v>
      </c>
      <c r="G1769">
        <v>710</v>
      </c>
      <c r="H1769">
        <v>5369</v>
      </c>
      <c r="I1769">
        <v>43112005501</v>
      </c>
      <c r="J1769">
        <v>8</v>
      </c>
      <c r="K1769" t="s">
        <v>1698</v>
      </c>
      <c r="L1769">
        <v>1560</v>
      </c>
      <c r="M1769" t="s">
        <v>1699</v>
      </c>
      <c r="N1769" t="s">
        <v>1700</v>
      </c>
      <c r="O1769">
        <v>0</v>
      </c>
      <c r="P1769" t="s">
        <v>1552</v>
      </c>
      <c r="Q1769">
        <v>20050617</v>
      </c>
    </row>
    <row r="1770" spans="1:17">
      <c r="A1770" t="s">
        <v>1697</v>
      </c>
      <c r="B1770" t="s">
        <v>1582</v>
      </c>
      <c r="C1770">
        <v>201205</v>
      </c>
      <c r="D1770">
        <v>31</v>
      </c>
      <c r="E1770" t="s">
        <v>1555</v>
      </c>
      <c r="F1770">
        <v>825</v>
      </c>
      <c r="G1770">
        <v>2771</v>
      </c>
      <c r="H1770">
        <v>10522</v>
      </c>
      <c r="I1770">
        <v>43112009002</v>
      </c>
      <c r="J1770">
        <v>8</v>
      </c>
      <c r="K1770" t="s">
        <v>1698</v>
      </c>
      <c r="L1770">
        <v>1560</v>
      </c>
      <c r="M1770" t="s">
        <v>1699</v>
      </c>
      <c r="N1770" t="s">
        <v>1700</v>
      </c>
      <c r="O1770">
        <v>0</v>
      </c>
      <c r="P1770" t="s">
        <v>1552</v>
      </c>
      <c r="Q1770">
        <v>20051101</v>
      </c>
    </row>
    <row r="1771" spans="1:17">
      <c r="A1771" t="s">
        <v>1697</v>
      </c>
      <c r="B1771" t="s">
        <v>1657</v>
      </c>
      <c r="C1771">
        <v>201205</v>
      </c>
      <c r="D1771">
        <v>31</v>
      </c>
      <c r="E1771" t="s">
        <v>1555</v>
      </c>
      <c r="F1771">
        <v>176</v>
      </c>
      <c r="G1771">
        <v>522</v>
      </c>
      <c r="H1771">
        <v>4418</v>
      </c>
      <c r="I1771">
        <v>43112006703</v>
      </c>
      <c r="J1771">
        <v>8</v>
      </c>
      <c r="K1771" t="s">
        <v>1698</v>
      </c>
      <c r="L1771">
        <v>1560</v>
      </c>
      <c r="M1771" t="s">
        <v>1699</v>
      </c>
      <c r="N1771" t="s">
        <v>1700</v>
      </c>
      <c r="O1771">
        <v>0</v>
      </c>
      <c r="P1771" t="s">
        <v>1552</v>
      </c>
      <c r="Q1771">
        <v>19980706</v>
      </c>
    </row>
    <row r="1772" spans="1:17">
      <c r="A1772" t="s">
        <v>1697</v>
      </c>
      <c r="B1772" t="s">
        <v>1688</v>
      </c>
      <c r="C1772">
        <v>201205</v>
      </c>
      <c r="D1772">
        <v>31</v>
      </c>
      <c r="E1772" t="s">
        <v>1555</v>
      </c>
      <c r="F1772">
        <v>370</v>
      </c>
      <c r="G1772">
        <v>474</v>
      </c>
      <c r="H1772">
        <v>4547</v>
      </c>
      <c r="I1772">
        <v>43112013402</v>
      </c>
      <c r="J1772">
        <v>8</v>
      </c>
      <c r="K1772" t="s">
        <v>1698</v>
      </c>
      <c r="L1772">
        <v>1560</v>
      </c>
      <c r="M1772" t="s">
        <v>1699</v>
      </c>
      <c r="N1772" t="s">
        <v>1700</v>
      </c>
      <c r="O1772">
        <v>0</v>
      </c>
      <c r="P1772" t="s">
        <v>1552</v>
      </c>
      <c r="Q1772">
        <v>19980914</v>
      </c>
    </row>
    <row r="1773" spans="1:17">
      <c r="A1773" t="s">
        <v>1697</v>
      </c>
      <c r="B1773" t="s">
        <v>1702</v>
      </c>
      <c r="C1773">
        <v>201205</v>
      </c>
      <c r="D1773">
        <v>20</v>
      </c>
      <c r="E1773" t="s">
        <v>1555</v>
      </c>
      <c r="F1773">
        <v>533</v>
      </c>
      <c r="G1773">
        <v>1668</v>
      </c>
      <c r="H1773">
        <v>1975</v>
      </c>
      <c r="I1773">
        <v>43112037801</v>
      </c>
      <c r="J1773">
        <v>8</v>
      </c>
      <c r="K1773" t="s">
        <v>1698</v>
      </c>
      <c r="L1773">
        <v>1560</v>
      </c>
      <c r="M1773" t="s">
        <v>1699</v>
      </c>
      <c r="N1773" t="s">
        <v>1700</v>
      </c>
      <c r="O1773">
        <v>0</v>
      </c>
      <c r="P1773" t="s">
        <v>1552</v>
      </c>
      <c r="Q1773">
        <v>20060607</v>
      </c>
    </row>
    <row r="1774" spans="1:17">
      <c r="A1774" t="s">
        <v>1697</v>
      </c>
      <c r="B1774" t="s">
        <v>1703</v>
      </c>
      <c r="C1774">
        <v>201205</v>
      </c>
      <c r="D1774">
        <v>14</v>
      </c>
      <c r="E1774" t="s">
        <v>1555</v>
      </c>
      <c r="F1774">
        <v>273</v>
      </c>
      <c r="G1774">
        <v>296</v>
      </c>
      <c r="H1774">
        <v>479</v>
      </c>
      <c r="I1774">
        <v>43112008600</v>
      </c>
      <c r="J1774">
        <v>8</v>
      </c>
      <c r="K1774" t="s">
        <v>1698</v>
      </c>
      <c r="L1774">
        <v>1560</v>
      </c>
      <c r="M1774" t="s">
        <v>1699</v>
      </c>
      <c r="N1774" t="s">
        <v>1700</v>
      </c>
      <c r="O1774">
        <v>0</v>
      </c>
      <c r="P1774" t="s">
        <v>1552</v>
      </c>
      <c r="Q1774">
        <v>19710701</v>
      </c>
    </row>
    <row r="1775" spans="1:17">
      <c r="A1775" t="s">
        <v>1697</v>
      </c>
      <c r="B1775" t="s">
        <v>1558</v>
      </c>
      <c r="C1775">
        <v>201205</v>
      </c>
      <c r="D1775">
        <v>31</v>
      </c>
      <c r="E1775" t="s">
        <v>1555</v>
      </c>
      <c r="F1775">
        <v>1771</v>
      </c>
      <c r="G1775">
        <v>658</v>
      </c>
      <c r="H1775">
        <v>9361</v>
      </c>
      <c r="I1775">
        <v>43112008300</v>
      </c>
      <c r="J1775">
        <v>8</v>
      </c>
      <c r="K1775" t="s">
        <v>1698</v>
      </c>
      <c r="L1775">
        <v>1560</v>
      </c>
      <c r="M1775" t="s">
        <v>1699</v>
      </c>
      <c r="N1775" t="s">
        <v>1700</v>
      </c>
      <c r="O1775">
        <v>0</v>
      </c>
      <c r="P1775" t="s">
        <v>1552</v>
      </c>
      <c r="Q1775">
        <v>19690501</v>
      </c>
    </row>
    <row r="1776" spans="1:17">
      <c r="A1776" t="s">
        <v>1697</v>
      </c>
      <c r="B1776" t="s">
        <v>1563</v>
      </c>
      <c r="C1776">
        <v>201205</v>
      </c>
      <c r="D1776">
        <v>31</v>
      </c>
      <c r="E1776" t="s">
        <v>1555</v>
      </c>
      <c r="F1776">
        <v>877</v>
      </c>
      <c r="G1776">
        <v>3125</v>
      </c>
      <c r="H1776">
        <v>10322</v>
      </c>
      <c r="I1776">
        <v>43112011500</v>
      </c>
      <c r="J1776">
        <v>8</v>
      </c>
      <c r="K1776" t="s">
        <v>1698</v>
      </c>
      <c r="L1776">
        <v>1560</v>
      </c>
      <c r="M1776" t="s">
        <v>1699</v>
      </c>
      <c r="N1776" t="s">
        <v>1700</v>
      </c>
      <c r="O1776">
        <v>0</v>
      </c>
      <c r="P1776" t="s">
        <v>1552</v>
      </c>
      <c r="Q1776">
        <v>19690701</v>
      </c>
    </row>
    <row r="1777" spans="1:17">
      <c r="A1777" t="s">
        <v>1697</v>
      </c>
      <c r="B1777" t="s">
        <v>1564</v>
      </c>
      <c r="C1777">
        <v>201205</v>
      </c>
      <c r="D1777">
        <v>31</v>
      </c>
      <c r="E1777" t="s">
        <v>1555</v>
      </c>
      <c r="F1777">
        <v>556</v>
      </c>
      <c r="G1777">
        <v>623</v>
      </c>
      <c r="H1777">
        <v>5264</v>
      </c>
      <c r="I1777">
        <v>43112009101</v>
      </c>
      <c r="J1777">
        <v>8</v>
      </c>
      <c r="K1777" t="s">
        <v>1698</v>
      </c>
      <c r="L1777">
        <v>1560</v>
      </c>
      <c r="M1777" t="s">
        <v>1699</v>
      </c>
      <c r="N1777" t="s">
        <v>1700</v>
      </c>
      <c r="O1777">
        <v>0</v>
      </c>
      <c r="P1777" t="s">
        <v>1552</v>
      </c>
      <c r="Q1777">
        <v>20100601</v>
      </c>
    </row>
    <row r="1778" spans="1:17">
      <c r="A1778" t="s">
        <v>1697</v>
      </c>
      <c r="B1778" t="s">
        <v>1630</v>
      </c>
      <c r="C1778">
        <v>201205</v>
      </c>
      <c r="D1778">
        <v>11</v>
      </c>
      <c r="E1778" t="s">
        <v>1555</v>
      </c>
      <c r="F1778">
        <v>125</v>
      </c>
      <c r="G1778">
        <v>228</v>
      </c>
      <c r="H1778">
        <v>1624</v>
      </c>
      <c r="I1778">
        <v>43112012200</v>
      </c>
      <c r="J1778">
        <v>8</v>
      </c>
      <c r="K1778" t="s">
        <v>1698</v>
      </c>
      <c r="L1778">
        <v>1560</v>
      </c>
      <c r="M1778" t="s">
        <v>1699</v>
      </c>
      <c r="N1778" t="s">
        <v>1700</v>
      </c>
      <c r="O1778">
        <v>0</v>
      </c>
      <c r="P1778" t="s">
        <v>1552</v>
      </c>
      <c r="Q1778">
        <v>19690801</v>
      </c>
    </row>
    <row r="1779" spans="1:17">
      <c r="A1779" t="s">
        <v>1697</v>
      </c>
      <c r="B1779" t="s">
        <v>1566</v>
      </c>
      <c r="C1779">
        <v>201205</v>
      </c>
      <c r="D1779">
        <v>24</v>
      </c>
      <c r="E1779" t="s">
        <v>1555</v>
      </c>
      <c r="F1779">
        <v>299</v>
      </c>
      <c r="G1779">
        <v>506</v>
      </c>
      <c r="H1779">
        <v>4369</v>
      </c>
      <c r="I1779">
        <v>43112010700</v>
      </c>
      <c r="J1779">
        <v>8</v>
      </c>
      <c r="K1779" t="s">
        <v>1698</v>
      </c>
      <c r="L1779">
        <v>1560</v>
      </c>
      <c r="M1779" t="s">
        <v>1699</v>
      </c>
      <c r="N1779" t="s">
        <v>1700</v>
      </c>
      <c r="O1779">
        <v>0</v>
      </c>
      <c r="P1779" t="s">
        <v>1552</v>
      </c>
      <c r="Q1779">
        <v>19690701</v>
      </c>
    </row>
    <row r="1780" spans="1:17">
      <c r="A1780" t="s">
        <v>1697</v>
      </c>
      <c r="B1780" t="s">
        <v>1647</v>
      </c>
      <c r="C1780">
        <v>201205</v>
      </c>
      <c r="D1780">
        <v>31</v>
      </c>
      <c r="E1780" t="s">
        <v>1555</v>
      </c>
      <c r="F1780">
        <v>578</v>
      </c>
      <c r="G1780">
        <v>648</v>
      </c>
      <c r="H1780">
        <v>9311</v>
      </c>
      <c r="I1780">
        <v>43112011200</v>
      </c>
      <c r="J1780">
        <v>8</v>
      </c>
      <c r="K1780" t="s">
        <v>1698</v>
      </c>
      <c r="L1780">
        <v>1560</v>
      </c>
      <c r="M1780" t="s">
        <v>1699</v>
      </c>
      <c r="N1780" t="s">
        <v>1700</v>
      </c>
      <c r="O1780">
        <v>0</v>
      </c>
      <c r="P1780" t="s">
        <v>1552</v>
      </c>
      <c r="Q1780">
        <v>19690801</v>
      </c>
    </row>
    <row r="1781" spans="1:17">
      <c r="A1781" t="s">
        <v>1697</v>
      </c>
      <c r="B1781" t="s">
        <v>1692</v>
      </c>
      <c r="C1781">
        <v>201205</v>
      </c>
      <c r="D1781">
        <v>31</v>
      </c>
      <c r="E1781" t="s">
        <v>1555</v>
      </c>
      <c r="F1781">
        <v>2123</v>
      </c>
      <c r="G1781">
        <v>655</v>
      </c>
      <c r="H1781">
        <v>3002</v>
      </c>
      <c r="I1781">
        <v>43112011001</v>
      </c>
      <c r="J1781">
        <v>8</v>
      </c>
      <c r="K1781" t="s">
        <v>1698</v>
      </c>
      <c r="L1781">
        <v>1560</v>
      </c>
      <c r="M1781" t="s">
        <v>1699</v>
      </c>
      <c r="N1781" t="s">
        <v>1700</v>
      </c>
      <c r="O1781">
        <v>0</v>
      </c>
      <c r="P1781" t="s">
        <v>1552</v>
      </c>
      <c r="Q1781">
        <v>20100419</v>
      </c>
    </row>
    <row r="1782" spans="1:17">
      <c r="A1782" t="s">
        <v>1697</v>
      </c>
      <c r="B1782" t="s">
        <v>1569</v>
      </c>
      <c r="C1782">
        <v>201205</v>
      </c>
      <c r="D1782">
        <v>25</v>
      </c>
      <c r="E1782" t="s">
        <v>1555</v>
      </c>
      <c r="F1782">
        <v>1161</v>
      </c>
      <c r="G1782">
        <v>2565</v>
      </c>
      <c r="H1782">
        <v>17540</v>
      </c>
      <c r="I1782">
        <v>43112014800</v>
      </c>
      <c r="J1782">
        <v>8</v>
      </c>
      <c r="K1782" t="s">
        <v>1698</v>
      </c>
      <c r="L1782">
        <v>1560</v>
      </c>
      <c r="M1782" t="s">
        <v>1699</v>
      </c>
      <c r="N1782" t="s">
        <v>1700</v>
      </c>
      <c r="O1782">
        <v>0</v>
      </c>
      <c r="P1782" t="s">
        <v>1552</v>
      </c>
      <c r="Q1782">
        <v>19691101</v>
      </c>
    </row>
    <row r="1783" spans="1:17">
      <c r="A1783" t="s">
        <v>1697</v>
      </c>
      <c r="B1783" t="s">
        <v>1695</v>
      </c>
      <c r="C1783">
        <v>201205</v>
      </c>
      <c r="D1783">
        <v>31</v>
      </c>
      <c r="E1783" t="s">
        <v>1555</v>
      </c>
      <c r="F1783">
        <v>2022</v>
      </c>
      <c r="G1783">
        <v>964</v>
      </c>
      <c r="H1783">
        <v>3647</v>
      </c>
      <c r="I1783">
        <v>43112013300</v>
      </c>
      <c r="J1783">
        <v>8</v>
      </c>
      <c r="K1783" t="s">
        <v>1698</v>
      </c>
      <c r="L1783">
        <v>1560</v>
      </c>
      <c r="M1783" t="s">
        <v>1699</v>
      </c>
      <c r="N1783" t="s">
        <v>1700</v>
      </c>
      <c r="O1783">
        <v>0</v>
      </c>
      <c r="P1783" t="s">
        <v>1552</v>
      </c>
      <c r="Q1783">
        <v>19690801</v>
      </c>
    </row>
    <row r="1784" spans="1:17">
      <c r="A1784" t="s">
        <v>1697</v>
      </c>
      <c r="B1784" t="s">
        <v>1704</v>
      </c>
      <c r="C1784">
        <v>201205</v>
      </c>
      <c r="D1784">
        <v>31</v>
      </c>
      <c r="E1784" t="s">
        <v>1555</v>
      </c>
      <c r="F1784">
        <v>645</v>
      </c>
      <c r="G1784">
        <v>655</v>
      </c>
      <c r="H1784">
        <v>2324</v>
      </c>
      <c r="I1784">
        <v>43112039700</v>
      </c>
      <c r="J1784">
        <v>8</v>
      </c>
      <c r="K1784" t="s">
        <v>1698</v>
      </c>
      <c r="L1784">
        <v>1560</v>
      </c>
      <c r="M1784" t="s">
        <v>1699</v>
      </c>
      <c r="N1784" t="s">
        <v>1700</v>
      </c>
      <c r="O1784">
        <v>0</v>
      </c>
      <c r="P1784" t="s">
        <v>1552</v>
      </c>
      <c r="Q1784">
        <v>19790801</v>
      </c>
    </row>
    <row r="1785" spans="1:17">
      <c r="A1785" t="s">
        <v>1697</v>
      </c>
      <c r="B1785" t="s">
        <v>1705</v>
      </c>
      <c r="C1785">
        <v>201205</v>
      </c>
      <c r="D1785">
        <v>31</v>
      </c>
      <c r="E1785" t="s">
        <v>1555</v>
      </c>
      <c r="F1785">
        <v>820</v>
      </c>
      <c r="G1785">
        <v>665</v>
      </c>
      <c r="H1785">
        <v>6043</v>
      </c>
      <c r="I1785">
        <v>43112007701</v>
      </c>
      <c r="J1785">
        <v>8</v>
      </c>
      <c r="K1785" t="s">
        <v>1698</v>
      </c>
      <c r="L1785">
        <v>1560</v>
      </c>
      <c r="M1785" t="s">
        <v>1699</v>
      </c>
      <c r="N1785" t="s">
        <v>1700</v>
      </c>
      <c r="O1785">
        <v>0</v>
      </c>
      <c r="P1785" t="s">
        <v>1552</v>
      </c>
      <c r="Q1785">
        <v>19790701</v>
      </c>
    </row>
    <row r="1786" spans="1:17">
      <c r="A1786" t="s">
        <v>1697</v>
      </c>
      <c r="B1786" t="s">
        <v>1706</v>
      </c>
      <c r="C1786">
        <v>201205</v>
      </c>
      <c r="D1786">
        <v>31</v>
      </c>
      <c r="E1786" t="s">
        <v>1555</v>
      </c>
      <c r="F1786">
        <v>491</v>
      </c>
      <c r="G1786">
        <v>651</v>
      </c>
      <c r="H1786">
        <v>8196</v>
      </c>
      <c r="I1786">
        <v>43112010201</v>
      </c>
      <c r="J1786">
        <v>8</v>
      </c>
      <c r="K1786" t="s">
        <v>1698</v>
      </c>
      <c r="L1786">
        <v>1560</v>
      </c>
      <c r="M1786" t="s">
        <v>1699</v>
      </c>
      <c r="N1786" t="s">
        <v>1700</v>
      </c>
      <c r="O1786">
        <v>0</v>
      </c>
      <c r="P1786" t="s">
        <v>1552</v>
      </c>
      <c r="Q1786">
        <v>19790601</v>
      </c>
    </row>
    <row r="1787" spans="1:17">
      <c r="A1787" t="s">
        <v>1697</v>
      </c>
      <c r="B1787" t="s">
        <v>1707</v>
      </c>
      <c r="C1787">
        <v>201205</v>
      </c>
      <c r="D1787">
        <v>31</v>
      </c>
      <c r="E1787" t="s">
        <v>1555</v>
      </c>
      <c r="F1787">
        <v>1239</v>
      </c>
      <c r="G1787">
        <v>641</v>
      </c>
      <c r="H1787">
        <v>1555</v>
      </c>
      <c r="I1787">
        <v>43112040300</v>
      </c>
      <c r="J1787">
        <v>8</v>
      </c>
      <c r="K1787" t="s">
        <v>1698</v>
      </c>
      <c r="L1787">
        <v>1560</v>
      </c>
      <c r="M1787" t="s">
        <v>1699</v>
      </c>
      <c r="N1787" t="s">
        <v>1700</v>
      </c>
      <c r="O1787">
        <v>0</v>
      </c>
      <c r="P1787" t="s">
        <v>1552</v>
      </c>
      <c r="Q1787">
        <v>19800101</v>
      </c>
    </row>
    <row r="1788" spans="1:17">
      <c r="A1788" t="s">
        <v>1697</v>
      </c>
      <c r="B1788" t="s">
        <v>1708</v>
      </c>
      <c r="C1788">
        <v>201205</v>
      </c>
      <c r="D1788">
        <v>31</v>
      </c>
      <c r="E1788" t="s">
        <v>1555</v>
      </c>
      <c r="F1788">
        <v>1030</v>
      </c>
      <c r="G1788">
        <v>165</v>
      </c>
      <c r="H1788">
        <v>1113</v>
      </c>
      <c r="I1788">
        <v>43112011702</v>
      </c>
      <c r="J1788">
        <v>8</v>
      </c>
      <c r="K1788" t="s">
        <v>1698</v>
      </c>
      <c r="L1788">
        <v>1560</v>
      </c>
      <c r="M1788" t="s">
        <v>1699</v>
      </c>
      <c r="N1788" t="s">
        <v>1700</v>
      </c>
      <c r="O1788">
        <v>0</v>
      </c>
      <c r="P1788" t="s">
        <v>1552</v>
      </c>
      <c r="Q1788">
        <v>20100310</v>
      </c>
    </row>
    <row r="1789" spans="1:17">
      <c r="A1789" t="s">
        <v>1697</v>
      </c>
      <c r="B1789" t="s">
        <v>1709</v>
      </c>
      <c r="C1789">
        <v>201205</v>
      </c>
      <c r="D1789">
        <v>31</v>
      </c>
      <c r="E1789" t="s">
        <v>1555</v>
      </c>
      <c r="F1789">
        <v>1343</v>
      </c>
      <c r="G1789">
        <v>164</v>
      </c>
      <c r="H1789">
        <v>1048</v>
      </c>
      <c r="I1789">
        <v>43112041000</v>
      </c>
      <c r="J1789">
        <v>8</v>
      </c>
      <c r="K1789" t="s">
        <v>1698</v>
      </c>
      <c r="L1789">
        <v>1560</v>
      </c>
      <c r="M1789" t="s">
        <v>1699</v>
      </c>
      <c r="N1789" t="s">
        <v>1700</v>
      </c>
      <c r="O1789">
        <v>0</v>
      </c>
      <c r="P1789" t="s">
        <v>1552</v>
      </c>
      <c r="Q1789">
        <v>19900401</v>
      </c>
    </row>
    <row r="1790" spans="1:17">
      <c r="A1790" t="s">
        <v>1697</v>
      </c>
      <c r="B1790" t="s">
        <v>1710</v>
      </c>
      <c r="C1790">
        <v>201205</v>
      </c>
      <c r="D1790">
        <v>23</v>
      </c>
      <c r="E1790" t="s">
        <v>1555</v>
      </c>
      <c r="F1790">
        <v>489</v>
      </c>
      <c r="G1790">
        <v>1732</v>
      </c>
      <c r="H1790">
        <v>13958</v>
      </c>
      <c r="I1790">
        <v>43112004001</v>
      </c>
      <c r="J1790">
        <v>8</v>
      </c>
      <c r="K1790" t="s">
        <v>1698</v>
      </c>
      <c r="L1790">
        <v>1560</v>
      </c>
      <c r="M1790" t="s">
        <v>1699</v>
      </c>
      <c r="N1790" t="s">
        <v>1700</v>
      </c>
      <c r="O1790">
        <v>0</v>
      </c>
      <c r="P1790" t="s">
        <v>1552</v>
      </c>
      <c r="Q1790">
        <v>19970501</v>
      </c>
    </row>
    <row r="1791" spans="1:17">
      <c r="A1791" t="s">
        <v>1711</v>
      </c>
      <c r="B1791" t="s">
        <v>1703</v>
      </c>
      <c r="C1791">
        <v>201205</v>
      </c>
      <c r="D1791">
        <v>31</v>
      </c>
      <c r="E1791" t="s">
        <v>1555</v>
      </c>
      <c r="F1791">
        <v>1351</v>
      </c>
      <c r="G1791">
        <v>356</v>
      </c>
      <c r="H1791">
        <v>1964</v>
      </c>
      <c r="I1791">
        <v>43112040700</v>
      </c>
      <c r="J1791">
        <v>8</v>
      </c>
      <c r="K1791" t="s">
        <v>1712</v>
      </c>
      <c r="L1791">
        <v>2531</v>
      </c>
      <c r="M1791" t="s">
        <v>1557</v>
      </c>
      <c r="N1791" t="s">
        <v>1700</v>
      </c>
      <c r="O1791">
        <v>0</v>
      </c>
      <c r="P1791" t="s">
        <v>1552</v>
      </c>
      <c r="Q1791">
        <v>19800501</v>
      </c>
    </row>
    <row r="1792" spans="1:17">
      <c r="A1792" t="s">
        <v>1711</v>
      </c>
      <c r="B1792" t="s">
        <v>1558</v>
      </c>
      <c r="C1792">
        <v>201205</v>
      </c>
      <c r="D1792">
        <v>30</v>
      </c>
      <c r="E1792" t="s">
        <v>1555</v>
      </c>
      <c r="F1792">
        <v>581</v>
      </c>
      <c r="G1792">
        <v>485</v>
      </c>
      <c r="H1792">
        <v>3117</v>
      </c>
      <c r="I1792">
        <v>43112044300</v>
      </c>
      <c r="J1792">
        <v>8</v>
      </c>
      <c r="K1792" t="s">
        <v>1712</v>
      </c>
      <c r="L1792">
        <v>2531</v>
      </c>
      <c r="M1792" t="s">
        <v>1557</v>
      </c>
      <c r="N1792" t="s">
        <v>1700</v>
      </c>
      <c r="O1792">
        <v>0</v>
      </c>
      <c r="P1792" t="s">
        <v>1552</v>
      </c>
      <c r="Q1792">
        <v>19860601</v>
      </c>
    </row>
    <row r="1793" spans="1:17">
      <c r="A1793" t="s">
        <v>1711</v>
      </c>
      <c r="B1793" t="s">
        <v>1562</v>
      </c>
      <c r="C1793">
        <v>201205</v>
      </c>
      <c r="D1793">
        <v>31</v>
      </c>
      <c r="E1793" t="s">
        <v>1555</v>
      </c>
      <c r="F1793">
        <v>669</v>
      </c>
      <c r="G1793">
        <v>328</v>
      </c>
      <c r="H1793">
        <v>2929</v>
      </c>
      <c r="I1793">
        <v>43112046900</v>
      </c>
      <c r="J1793">
        <v>8</v>
      </c>
      <c r="K1793" t="s">
        <v>1712</v>
      </c>
      <c r="L1793">
        <v>2531</v>
      </c>
      <c r="M1793" t="s">
        <v>1557</v>
      </c>
      <c r="N1793" t="s">
        <v>1700</v>
      </c>
      <c r="O1793">
        <v>0</v>
      </c>
      <c r="P1793" t="s">
        <v>1552</v>
      </c>
      <c r="Q1793">
        <v>19820101</v>
      </c>
    </row>
    <row r="1794" spans="1:17">
      <c r="A1794" t="s">
        <v>1711</v>
      </c>
      <c r="B1794" t="s">
        <v>1618</v>
      </c>
      <c r="C1794">
        <v>201205</v>
      </c>
      <c r="D1794">
        <v>31</v>
      </c>
      <c r="E1794" t="s">
        <v>1555</v>
      </c>
      <c r="F1794">
        <v>1626</v>
      </c>
      <c r="G1794">
        <v>437</v>
      </c>
      <c r="H1794">
        <v>1415</v>
      </c>
      <c r="I1794">
        <v>43112041700</v>
      </c>
      <c r="J1794">
        <v>8</v>
      </c>
      <c r="K1794" t="s">
        <v>1712</v>
      </c>
      <c r="L1794">
        <v>2531</v>
      </c>
      <c r="M1794" t="s">
        <v>1557</v>
      </c>
      <c r="N1794" t="s">
        <v>1700</v>
      </c>
      <c r="O1794">
        <v>0</v>
      </c>
      <c r="P1794" t="s">
        <v>1552</v>
      </c>
      <c r="Q1794">
        <v>19800701</v>
      </c>
    </row>
    <row r="1795" spans="1:17">
      <c r="A1795" t="s">
        <v>1711</v>
      </c>
      <c r="B1795" t="s">
        <v>1563</v>
      </c>
      <c r="C1795">
        <v>201205</v>
      </c>
      <c r="D1795">
        <v>30</v>
      </c>
      <c r="E1795" t="s">
        <v>1555</v>
      </c>
      <c r="F1795">
        <v>193</v>
      </c>
      <c r="G1795">
        <v>164</v>
      </c>
      <c r="H1795">
        <v>1199</v>
      </c>
      <c r="I1795">
        <v>43112042700</v>
      </c>
      <c r="J1795">
        <v>8</v>
      </c>
      <c r="K1795" t="s">
        <v>1712</v>
      </c>
      <c r="L1795">
        <v>2531</v>
      </c>
      <c r="M1795" t="s">
        <v>1557</v>
      </c>
      <c r="N1795" t="s">
        <v>1700</v>
      </c>
      <c r="O1795">
        <v>0</v>
      </c>
      <c r="P1795" t="s">
        <v>1552</v>
      </c>
      <c r="Q1795">
        <v>19800801</v>
      </c>
    </row>
    <row r="1796" spans="1:17">
      <c r="A1796" t="s">
        <v>1711</v>
      </c>
      <c r="B1796" t="s">
        <v>1564</v>
      </c>
      <c r="C1796">
        <v>201205</v>
      </c>
      <c r="D1796">
        <v>31</v>
      </c>
      <c r="E1796" t="s">
        <v>1555</v>
      </c>
      <c r="F1796">
        <v>320</v>
      </c>
      <c r="G1796">
        <v>160</v>
      </c>
      <c r="H1796">
        <v>774</v>
      </c>
      <c r="I1796">
        <v>43112046800</v>
      </c>
      <c r="J1796">
        <v>8</v>
      </c>
      <c r="K1796" t="s">
        <v>1712</v>
      </c>
      <c r="L1796">
        <v>2531</v>
      </c>
      <c r="M1796" t="s">
        <v>1557</v>
      </c>
      <c r="N1796" t="s">
        <v>1700</v>
      </c>
      <c r="O1796">
        <v>0</v>
      </c>
      <c r="P1796" t="s">
        <v>1552</v>
      </c>
      <c r="Q1796">
        <v>19811001</v>
      </c>
    </row>
    <row r="1797" spans="1:17">
      <c r="A1797" t="s">
        <v>1711</v>
      </c>
      <c r="B1797" t="s">
        <v>1565</v>
      </c>
      <c r="C1797">
        <v>201205</v>
      </c>
      <c r="D1797">
        <v>31</v>
      </c>
      <c r="E1797" t="s">
        <v>1555</v>
      </c>
      <c r="F1797">
        <v>848</v>
      </c>
      <c r="G1797">
        <v>353</v>
      </c>
      <c r="H1797">
        <v>701</v>
      </c>
      <c r="I1797">
        <v>43112043000</v>
      </c>
      <c r="J1797">
        <v>8</v>
      </c>
      <c r="K1797" t="s">
        <v>1712</v>
      </c>
      <c r="L1797">
        <v>2531</v>
      </c>
      <c r="M1797" t="s">
        <v>1557</v>
      </c>
      <c r="N1797" t="s">
        <v>1700</v>
      </c>
      <c r="O1797">
        <v>0</v>
      </c>
      <c r="P1797" t="s">
        <v>1552</v>
      </c>
      <c r="Q1797">
        <v>19800901</v>
      </c>
    </row>
    <row r="1798" spans="1:17">
      <c r="A1798" t="s">
        <v>1711</v>
      </c>
      <c r="B1798" t="s">
        <v>1630</v>
      </c>
      <c r="C1798">
        <v>201205</v>
      </c>
      <c r="D1798">
        <v>30</v>
      </c>
      <c r="E1798" t="s">
        <v>1555</v>
      </c>
      <c r="F1798">
        <v>997</v>
      </c>
      <c r="G1798">
        <v>626</v>
      </c>
      <c r="H1798">
        <v>4431</v>
      </c>
      <c r="I1798">
        <v>43112044100</v>
      </c>
      <c r="J1798">
        <v>8</v>
      </c>
      <c r="K1798" t="s">
        <v>1712</v>
      </c>
      <c r="L1798">
        <v>2531</v>
      </c>
      <c r="M1798" t="s">
        <v>1557</v>
      </c>
      <c r="N1798" t="s">
        <v>1700</v>
      </c>
      <c r="O1798">
        <v>0</v>
      </c>
      <c r="P1798" t="s">
        <v>1552</v>
      </c>
      <c r="Q1798">
        <v>19810101</v>
      </c>
    </row>
    <row r="1799" spans="1:17">
      <c r="A1799" t="s">
        <v>1711</v>
      </c>
      <c r="B1799" t="s">
        <v>1566</v>
      </c>
      <c r="C1799">
        <v>201205</v>
      </c>
      <c r="D1799">
        <v>31</v>
      </c>
      <c r="E1799" t="s">
        <v>1555</v>
      </c>
      <c r="F1799">
        <v>377</v>
      </c>
      <c r="G1799">
        <v>172</v>
      </c>
      <c r="H1799">
        <v>2066</v>
      </c>
      <c r="I1799">
        <v>43112046400</v>
      </c>
      <c r="J1799">
        <v>8</v>
      </c>
      <c r="K1799" t="s">
        <v>1712</v>
      </c>
      <c r="L1799">
        <v>2531</v>
      </c>
      <c r="M1799" t="s">
        <v>1557</v>
      </c>
      <c r="N1799" t="s">
        <v>1700</v>
      </c>
      <c r="O1799">
        <v>0</v>
      </c>
      <c r="P1799" t="s">
        <v>1552</v>
      </c>
      <c r="Q1799">
        <v>19810901</v>
      </c>
    </row>
    <row r="1800" spans="1:17">
      <c r="A1800" t="s">
        <v>1711</v>
      </c>
      <c r="B1800" t="s">
        <v>1645</v>
      </c>
      <c r="C1800">
        <v>201205</v>
      </c>
      <c r="D1800">
        <v>31</v>
      </c>
      <c r="E1800" t="s">
        <v>1555</v>
      </c>
      <c r="F1800">
        <v>369</v>
      </c>
      <c r="G1800">
        <v>221</v>
      </c>
      <c r="H1800">
        <v>288</v>
      </c>
      <c r="I1800">
        <v>43112043300</v>
      </c>
      <c r="J1800">
        <v>8</v>
      </c>
      <c r="K1800" t="s">
        <v>1712</v>
      </c>
      <c r="L1800">
        <v>2531</v>
      </c>
      <c r="M1800" t="s">
        <v>1557</v>
      </c>
      <c r="N1800" t="s">
        <v>1700</v>
      </c>
      <c r="O1800">
        <v>0</v>
      </c>
      <c r="P1800" t="s">
        <v>1552</v>
      </c>
      <c r="Q1800">
        <v>19801101</v>
      </c>
    </row>
    <row r="1801" spans="1:17">
      <c r="A1801" t="s">
        <v>1711</v>
      </c>
      <c r="B1801" t="s">
        <v>1567</v>
      </c>
      <c r="C1801">
        <v>201205</v>
      </c>
      <c r="D1801">
        <v>31</v>
      </c>
      <c r="E1801" t="s">
        <v>1555</v>
      </c>
      <c r="F1801">
        <v>508</v>
      </c>
      <c r="G1801">
        <v>265</v>
      </c>
      <c r="H1801">
        <v>4273</v>
      </c>
      <c r="I1801">
        <v>43112044200</v>
      </c>
      <c r="J1801">
        <v>8</v>
      </c>
      <c r="K1801" t="s">
        <v>1712</v>
      </c>
      <c r="L1801">
        <v>2531</v>
      </c>
      <c r="M1801" t="s">
        <v>1557</v>
      </c>
      <c r="N1801" t="s">
        <v>1700</v>
      </c>
      <c r="O1801">
        <v>0</v>
      </c>
      <c r="P1801" t="s">
        <v>1552</v>
      </c>
      <c r="Q1801">
        <v>19810201</v>
      </c>
    </row>
    <row r="1802" spans="1:17">
      <c r="A1802" t="s">
        <v>1711</v>
      </c>
      <c r="B1802" t="s">
        <v>1647</v>
      </c>
      <c r="C1802">
        <v>201205</v>
      </c>
      <c r="D1802">
        <v>31</v>
      </c>
      <c r="E1802" t="s">
        <v>1555</v>
      </c>
      <c r="F1802">
        <v>357</v>
      </c>
      <c r="G1802">
        <v>230</v>
      </c>
      <c r="H1802">
        <v>2392</v>
      </c>
      <c r="I1802">
        <v>43112044700</v>
      </c>
      <c r="J1802">
        <v>8</v>
      </c>
      <c r="K1802" t="s">
        <v>1712</v>
      </c>
      <c r="L1802">
        <v>2531</v>
      </c>
      <c r="M1802" t="s">
        <v>1557</v>
      </c>
      <c r="N1802" t="s">
        <v>1700</v>
      </c>
      <c r="O1802">
        <v>0</v>
      </c>
      <c r="P1802" t="s">
        <v>1552</v>
      </c>
      <c r="Q1802">
        <v>19810401</v>
      </c>
    </row>
    <row r="1803" spans="1:17">
      <c r="A1803" t="s">
        <v>1711</v>
      </c>
      <c r="B1803" t="s">
        <v>1692</v>
      </c>
      <c r="C1803">
        <v>201205</v>
      </c>
      <c r="D1803">
        <v>31</v>
      </c>
      <c r="E1803" t="s">
        <v>1555</v>
      </c>
      <c r="F1803">
        <v>262</v>
      </c>
      <c r="G1803">
        <v>183</v>
      </c>
      <c r="H1803">
        <v>1606</v>
      </c>
      <c r="I1803">
        <v>43112044800</v>
      </c>
      <c r="J1803">
        <v>8</v>
      </c>
      <c r="K1803" t="s">
        <v>1712</v>
      </c>
      <c r="L1803">
        <v>2531</v>
      </c>
      <c r="M1803" t="s">
        <v>1557</v>
      </c>
      <c r="N1803" t="s">
        <v>1700</v>
      </c>
      <c r="O1803">
        <v>0</v>
      </c>
      <c r="P1803" t="s">
        <v>1552</v>
      </c>
      <c r="Q1803">
        <v>19810501</v>
      </c>
    </row>
    <row r="1804" spans="1:17">
      <c r="A1804" t="s">
        <v>1711</v>
      </c>
      <c r="B1804" t="s">
        <v>1568</v>
      </c>
      <c r="C1804">
        <v>201205</v>
      </c>
      <c r="D1804">
        <v>31</v>
      </c>
      <c r="E1804" t="s">
        <v>1555</v>
      </c>
      <c r="F1804">
        <v>752</v>
      </c>
      <c r="G1804">
        <v>227</v>
      </c>
      <c r="H1804">
        <v>2291</v>
      </c>
      <c r="I1804">
        <v>43112045200</v>
      </c>
      <c r="J1804">
        <v>8</v>
      </c>
      <c r="K1804" t="s">
        <v>1712</v>
      </c>
      <c r="L1804">
        <v>2531</v>
      </c>
      <c r="M1804" t="s">
        <v>1557</v>
      </c>
      <c r="N1804" t="s">
        <v>1700</v>
      </c>
      <c r="O1804">
        <v>0</v>
      </c>
      <c r="P1804" t="s">
        <v>1552</v>
      </c>
      <c r="Q1804">
        <v>19810701</v>
      </c>
    </row>
    <row r="1805" spans="1:17">
      <c r="A1805" t="s">
        <v>1711</v>
      </c>
      <c r="B1805" t="s">
        <v>1695</v>
      </c>
      <c r="C1805">
        <v>201205</v>
      </c>
      <c r="D1805">
        <v>31</v>
      </c>
      <c r="E1805" t="s">
        <v>1555</v>
      </c>
      <c r="F1805">
        <v>878</v>
      </c>
      <c r="G1805">
        <v>233</v>
      </c>
      <c r="H1805">
        <v>3004</v>
      </c>
      <c r="I1805">
        <v>43112046200</v>
      </c>
      <c r="J1805">
        <v>8</v>
      </c>
      <c r="K1805" t="s">
        <v>1712</v>
      </c>
      <c r="L1805">
        <v>2531</v>
      </c>
      <c r="M1805" t="s">
        <v>1557</v>
      </c>
      <c r="N1805" t="s">
        <v>1700</v>
      </c>
      <c r="O1805">
        <v>0</v>
      </c>
      <c r="P1805" t="s">
        <v>1552</v>
      </c>
      <c r="Q1805">
        <v>19810801</v>
      </c>
    </row>
    <row r="1806" spans="1:17">
      <c r="A1806" t="s">
        <v>1711</v>
      </c>
      <c r="B1806" t="s">
        <v>1570</v>
      </c>
      <c r="C1806">
        <v>201205</v>
      </c>
      <c r="D1806">
        <v>31</v>
      </c>
      <c r="E1806" t="s">
        <v>1555</v>
      </c>
      <c r="F1806">
        <v>1029</v>
      </c>
      <c r="G1806">
        <v>473</v>
      </c>
      <c r="H1806">
        <v>7897</v>
      </c>
      <c r="I1806">
        <v>43112048400</v>
      </c>
      <c r="J1806">
        <v>8</v>
      </c>
      <c r="K1806" t="s">
        <v>1712</v>
      </c>
      <c r="L1806">
        <v>2531</v>
      </c>
      <c r="M1806" t="s">
        <v>1557</v>
      </c>
      <c r="N1806" t="s">
        <v>1700</v>
      </c>
      <c r="O1806">
        <v>0</v>
      </c>
      <c r="P1806" t="s">
        <v>1552</v>
      </c>
      <c r="Q1806">
        <v>19820101</v>
      </c>
    </row>
    <row r="1807" spans="1:17">
      <c r="A1807" t="s">
        <v>1711</v>
      </c>
      <c r="B1807" t="s">
        <v>1713</v>
      </c>
      <c r="C1807">
        <v>201205</v>
      </c>
      <c r="D1807">
        <v>31</v>
      </c>
      <c r="E1807" t="s">
        <v>1555</v>
      </c>
      <c r="F1807">
        <v>581</v>
      </c>
      <c r="G1807">
        <v>164</v>
      </c>
      <c r="H1807">
        <v>2132</v>
      </c>
      <c r="I1807">
        <v>43112046700</v>
      </c>
      <c r="J1807">
        <v>8</v>
      </c>
      <c r="K1807" t="s">
        <v>1712</v>
      </c>
      <c r="L1807">
        <v>2531</v>
      </c>
      <c r="M1807" t="s">
        <v>1557</v>
      </c>
      <c r="N1807" t="s">
        <v>1700</v>
      </c>
      <c r="O1807">
        <v>0</v>
      </c>
      <c r="P1807" t="s">
        <v>1552</v>
      </c>
      <c r="Q1807">
        <v>19811101</v>
      </c>
    </row>
    <row r="1808" spans="1:17">
      <c r="A1808" t="s">
        <v>1711</v>
      </c>
      <c r="B1808" t="s">
        <v>1714</v>
      </c>
      <c r="C1808">
        <v>201205</v>
      </c>
      <c r="D1808">
        <v>30</v>
      </c>
      <c r="E1808" t="s">
        <v>1555</v>
      </c>
      <c r="F1808">
        <v>414</v>
      </c>
      <c r="G1808">
        <v>279</v>
      </c>
      <c r="H1808">
        <v>3129</v>
      </c>
      <c r="I1808">
        <v>43112047800</v>
      </c>
      <c r="J1808">
        <v>8</v>
      </c>
      <c r="K1808" t="s">
        <v>1712</v>
      </c>
      <c r="L1808">
        <v>2531</v>
      </c>
      <c r="M1808" t="s">
        <v>1557</v>
      </c>
      <c r="N1808" t="s">
        <v>1700</v>
      </c>
      <c r="O1808">
        <v>0</v>
      </c>
      <c r="P1808" t="s">
        <v>1552</v>
      </c>
      <c r="Q1808">
        <v>19811201</v>
      </c>
    </row>
    <row r="1809" spans="1:17">
      <c r="A1809" t="s">
        <v>1697</v>
      </c>
      <c r="B1809" t="s">
        <v>1573</v>
      </c>
      <c r="C1809">
        <v>201206</v>
      </c>
      <c r="D1809">
        <v>30</v>
      </c>
      <c r="E1809" t="s">
        <v>1555</v>
      </c>
      <c r="F1809">
        <v>546</v>
      </c>
      <c r="G1809">
        <v>590</v>
      </c>
      <c r="H1809">
        <v>5849</v>
      </c>
      <c r="I1809">
        <v>43112001301</v>
      </c>
      <c r="J1809">
        <v>8</v>
      </c>
      <c r="K1809" t="s">
        <v>1698</v>
      </c>
      <c r="L1809">
        <v>1560</v>
      </c>
      <c r="M1809" t="s">
        <v>1699</v>
      </c>
      <c r="N1809" t="s">
        <v>1700</v>
      </c>
      <c r="O1809">
        <v>0</v>
      </c>
      <c r="P1809" t="s">
        <v>1552</v>
      </c>
      <c r="Q1809">
        <v>20050905</v>
      </c>
    </row>
    <row r="1810" spans="1:17">
      <c r="A1810" t="s">
        <v>1697</v>
      </c>
      <c r="B1810" t="s">
        <v>1701</v>
      </c>
      <c r="C1810">
        <v>201206</v>
      </c>
      <c r="D1810">
        <v>30</v>
      </c>
      <c r="E1810" t="s">
        <v>1555</v>
      </c>
      <c r="F1810">
        <v>594</v>
      </c>
      <c r="G1810">
        <v>3035</v>
      </c>
      <c r="H1810">
        <v>13209</v>
      </c>
      <c r="I1810">
        <v>43112001600</v>
      </c>
      <c r="J1810">
        <v>8</v>
      </c>
      <c r="K1810" t="s">
        <v>1698</v>
      </c>
      <c r="L1810">
        <v>1560</v>
      </c>
      <c r="M1810" t="s">
        <v>1699</v>
      </c>
      <c r="N1810" t="s">
        <v>1700</v>
      </c>
      <c r="O1810">
        <v>0</v>
      </c>
      <c r="P1810" t="s">
        <v>1552</v>
      </c>
      <c r="Q1810">
        <v>19691101</v>
      </c>
    </row>
    <row r="1811" spans="1:17">
      <c r="A1811" t="s">
        <v>1697</v>
      </c>
      <c r="B1811" t="s">
        <v>1591</v>
      </c>
      <c r="C1811">
        <v>201206</v>
      </c>
      <c r="D1811">
        <v>30</v>
      </c>
      <c r="E1811" t="s">
        <v>1555</v>
      </c>
      <c r="F1811">
        <v>260</v>
      </c>
      <c r="G1811">
        <v>342</v>
      </c>
      <c r="H1811">
        <v>646</v>
      </c>
      <c r="I1811">
        <v>43112004200</v>
      </c>
      <c r="J1811">
        <v>8</v>
      </c>
      <c r="K1811" t="s">
        <v>1698</v>
      </c>
      <c r="L1811">
        <v>1560</v>
      </c>
      <c r="M1811" t="s">
        <v>1699</v>
      </c>
      <c r="N1811" t="s">
        <v>1700</v>
      </c>
      <c r="O1811">
        <v>0</v>
      </c>
      <c r="P1811" t="s">
        <v>1574</v>
      </c>
      <c r="Q1811">
        <v>19710801</v>
      </c>
    </row>
    <row r="1812" spans="1:17">
      <c r="A1812" t="s">
        <v>1697</v>
      </c>
      <c r="B1812" t="s">
        <v>1651</v>
      </c>
      <c r="C1812">
        <v>201206</v>
      </c>
      <c r="D1812">
        <v>27</v>
      </c>
      <c r="E1812" t="s">
        <v>1555</v>
      </c>
      <c r="F1812">
        <v>388</v>
      </c>
      <c r="G1812">
        <v>349</v>
      </c>
      <c r="H1812">
        <v>3396</v>
      </c>
      <c r="I1812">
        <v>43112002302</v>
      </c>
      <c r="J1812">
        <v>8</v>
      </c>
      <c r="K1812" t="s">
        <v>1698</v>
      </c>
      <c r="L1812">
        <v>1560</v>
      </c>
      <c r="M1812" t="s">
        <v>1699</v>
      </c>
      <c r="N1812" t="s">
        <v>1700</v>
      </c>
      <c r="O1812">
        <v>0</v>
      </c>
      <c r="P1812" t="s">
        <v>1552</v>
      </c>
      <c r="Q1812">
        <v>20050409</v>
      </c>
    </row>
    <row r="1813" spans="1:17">
      <c r="A1813" t="s">
        <v>1697</v>
      </c>
      <c r="B1813" t="s">
        <v>1637</v>
      </c>
      <c r="C1813">
        <v>201206</v>
      </c>
      <c r="D1813">
        <v>30</v>
      </c>
      <c r="E1813" t="s">
        <v>1555</v>
      </c>
      <c r="F1813">
        <v>199</v>
      </c>
      <c r="G1813">
        <v>368</v>
      </c>
      <c r="H1813">
        <v>4687</v>
      </c>
      <c r="I1813">
        <v>43112004800</v>
      </c>
      <c r="J1813">
        <v>8</v>
      </c>
      <c r="K1813" t="s">
        <v>1698</v>
      </c>
      <c r="L1813">
        <v>1560</v>
      </c>
      <c r="M1813" t="s">
        <v>1699</v>
      </c>
      <c r="N1813" t="s">
        <v>1700</v>
      </c>
      <c r="O1813">
        <v>0</v>
      </c>
      <c r="P1813" t="s">
        <v>1552</v>
      </c>
      <c r="Q1813">
        <v>19900601</v>
      </c>
    </row>
    <row r="1814" spans="1:17">
      <c r="A1814" t="s">
        <v>1697</v>
      </c>
      <c r="B1814" t="s">
        <v>1653</v>
      </c>
      <c r="C1814">
        <v>201206</v>
      </c>
      <c r="D1814">
        <v>25</v>
      </c>
      <c r="E1814" t="s">
        <v>1555</v>
      </c>
      <c r="F1814">
        <v>608</v>
      </c>
      <c r="G1814">
        <v>606</v>
      </c>
      <c r="H1814">
        <v>4285</v>
      </c>
      <c r="I1814">
        <v>43112005501</v>
      </c>
      <c r="J1814">
        <v>8</v>
      </c>
      <c r="K1814" t="s">
        <v>1698</v>
      </c>
      <c r="L1814">
        <v>1560</v>
      </c>
      <c r="M1814" t="s">
        <v>1699</v>
      </c>
      <c r="N1814" t="s">
        <v>1700</v>
      </c>
      <c r="O1814">
        <v>0</v>
      </c>
      <c r="P1814" t="s">
        <v>1552</v>
      </c>
      <c r="Q1814">
        <v>20050617</v>
      </c>
    </row>
    <row r="1815" spans="1:17">
      <c r="A1815" t="s">
        <v>1697</v>
      </c>
      <c r="B1815" t="s">
        <v>1582</v>
      </c>
      <c r="C1815">
        <v>201206</v>
      </c>
      <c r="D1815">
        <v>30</v>
      </c>
      <c r="E1815" t="s">
        <v>1555</v>
      </c>
      <c r="F1815">
        <v>785</v>
      </c>
      <c r="G1815">
        <v>3011</v>
      </c>
      <c r="H1815">
        <v>10064</v>
      </c>
      <c r="I1815">
        <v>43112009002</v>
      </c>
      <c r="J1815">
        <v>8</v>
      </c>
      <c r="K1815" t="s">
        <v>1698</v>
      </c>
      <c r="L1815">
        <v>1560</v>
      </c>
      <c r="M1815" t="s">
        <v>1699</v>
      </c>
      <c r="N1815" t="s">
        <v>1700</v>
      </c>
      <c r="O1815">
        <v>0</v>
      </c>
      <c r="P1815" t="s">
        <v>1552</v>
      </c>
      <c r="Q1815">
        <v>20051101</v>
      </c>
    </row>
    <row r="1816" spans="1:17">
      <c r="A1816" t="s">
        <v>1697</v>
      </c>
      <c r="B1816" t="s">
        <v>1657</v>
      </c>
      <c r="C1816">
        <v>201206</v>
      </c>
      <c r="D1816">
        <v>10</v>
      </c>
      <c r="E1816" t="s">
        <v>1555</v>
      </c>
      <c r="F1816">
        <v>48</v>
      </c>
      <c r="G1816">
        <v>175</v>
      </c>
      <c r="H1816">
        <v>1358</v>
      </c>
      <c r="I1816">
        <v>43112006703</v>
      </c>
      <c r="J1816">
        <v>8</v>
      </c>
      <c r="K1816" t="s">
        <v>1698</v>
      </c>
      <c r="L1816">
        <v>1560</v>
      </c>
      <c r="M1816" t="s">
        <v>1699</v>
      </c>
      <c r="N1816" t="s">
        <v>1700</v>
      </c>
      <c r="O1816">
        <v>0</v>
      </c>
      <c r="P1816" t="s">
        <v>1552</v>
      </c>
      <c r="Q1816">
        <v>19980706</v>
      </c>
    </row>
    <row r="1817" spans="1:17">
      <c r="A1817" t="s">
        <v>1697</v>
      </c>
      <c r="B1817" t="s">
        <v>1688</v>
      </c>
      <c r="C1817">
        <v>201206</v>
      </c>
      <c r="D1817">
        <v>30</v>
      </c>
      <c r="E1817" t="s">
        <v>1555</v>
      </c>
      <c r="F1817">
        <v>431</v>
      </c>
      <c r="G1817">
        <v>496</v>
      </c>
      <c r="H1817">
        <v>4105</v>
      </c>
      <c r="I1817">
        <v>43112013402</v>
      </c>
      <c r="J1817">
        <v>8</v>
      </c>
      <c r="K1817" t="s">
        <v>1698</v>
      </c>
      <c r="L1817">
        <v>1560</v>
      </c>
      <c r="M1817" t="s">
        <v>1699</v>
      </c>
      <c r="N1817" t="s">
        <v>1700</v>
      </c>
      <c r="O1817">
        <v>0</v>
      </c>
      <c r="P1817" t="s">
        <v>1552</v>
      </c>
      <c r="Q1817">
        <v>19980914</v>
      </c>
    </row>
    <row r="1818" spans="1:17">
      <c r="A1818" t="s">
        <v>1697</v>
      </c>
      <c r="B1818" t="s">
        <v>1702</v>
      </c>
      <c r="C1818">
        <v>201206</v>
      </c>
      <c r="D1818">
        <v>28</v>
      </c>
      <c r="E1818" t="s">
        <v>1555</v>
      </c>
      <c r="F1818">
        <v>668</v>
      </c>
      <c r="G1818">
        <v>2261</v>
      </c>
      <c r="H1818">
        <v>1908</v>
      </c>
      <c r="I1818">
        <v>43112037801</v>
      </c>
      <c r="J1818">
        <v>8</v>
      </c>
      <c r="K1818" t="s">
        <v>1698</v>
      </c>
      <c r="L1818">
        <v>1560</v>
      </c>
      <c r="M1818" t="s">
        <v>1699</v>
      </c>
      <c r="N1818" t="s">
        <v>1700</v>
      </c>
      <c r="O1818">
        <v>0</v>
      </c>
      <c r="P1818" t="s">
        <v>1552</v>
      </c>
      <c r="Q1818">
        <v>20060607</v>
      </c>
    </row>
    <row r="1819" spans="1:17">
      <c r="A1819" t="s">
        <v>1697</v>
      </c>
      <c r="B1819" t="s">
        <v>1558</v>
      </c>
      <c r="C1819">
        <v>201206</v>
      </c>
      <c r="D1819">
        <v>30</v>
      </c>
      <c r="E1819" t="s">
        <v>1555</v>
      </c>
      <c r="F1819">
        <v>1653</v>
      </c>
      <c r="G1819">
        <v>620</v>
      </c>
      <c r="H1819">
        <v>8797</v>
      </c>
      <c r="I1819">
        <v>43112008300</v>
      </c>
      <c r="J1819">
        <v>8</v>
      </c>
      <c r="K1819" t="s">
        <v>1698</v>
      </c>
      <c r="L1819">
        <v>1560</v>
      </c>
      <c r="M1819" t="s">
        <v>1699</v>
      </c>
      <c r="N1819" t="s">
        <v>1700</v>
      </c>
      <c r="O1819">
        <v>0</v>
      </c>
      <c r="P1819" t="s">
        <v>1552</v>
      </c>
      <c r="Q1819">
        <v>19690501</v>
      </c>
    </row>
    <row r="1820" spans="1:17">
      <c r="A1820" t="s">
        <v>1697</v>
      </c>
      <c r="B1820" t="s">
        <v>1563</v>
      </c>
      <c r="C1820">
        <v>201206</v>
      </c>
      <c r="D1820">
        <v>25</v>
      </c>
      <c r="E1820" t="s">
        <v>1555</v>
      </c>
      <c r="F1820">
        <v>536</v>
      </c>
      <c r="G1820">
        <v>2540</v>
      </c>
      <c r="H1820">
        <v>9010</v>
      </c>
      <c r="I1820">
        <v>43112011500</v>
      </c>
      <c r="J1820">
        <v>8</v>
      </c>
      <c r="K1820" t="s">
        <v>1698</v>
      </c>
      <c r="L1820">
        <v>1560</v>
      </c>
      <c r="M1820" t="s">
        <v>1699</v>
      </c>
      <c r="N1820" t="s">
        <v>1700</v>
      </c>
      <c r="O1820">
        <v>0</v>
      </c>
      <c r="P1820" t="s">
        <v>1552</v>
      </c>
      <c r="Q1820">
        <v>19690701</v>
      </c>
    </row>
    <row r="1821" spans="1:17">
      <c r="A1821" t="s">
        <v>1697</v>
      </c>
      <c r="B1821" t="s">
        <v>1564</v>
      </c>
      <c r="C1821">
        <v>201206</v>
      </c>
      <c r="D1821">
        <v>23</v>
      </c>
      <c r="E1821" t="s">
        <v>1555</v>
      </c>
      <c r="F1821">
        <v>374</v>
      </c>
      <c r="G1821">
        <v>451</v>
      </c>
      <c r="H1821">
        <v>3498</v>
      </c>
      <c r="I1821">
        <v>43112009101</v>
      </c>
      <c r="J1821">
        <v>8</v>
      </c>
      <c r="K1821" t="s">
        <v>1698</v>
      </c>
      <c r="L1821">
        <v>1560</v>
      </c>
      <c r="M1821" t="s">
        <v>1699</v>
      </c>
      <c r="N1821" t="s">
        <v>1700</v>
      </c>
      <c r="O1821">
        <v>0</v>
      </c>
      <c r="P1821" t="s">
        <v>1552</v>
      </c>
      <c r="Q1821">
        <v>20100601</v>
      </c>
    </row>
    <row r="1822" spans="1:17">
      <c r="A1822" t="s">
        <v>1697</v>
      </c>
      <c r="B1822" t="s">
        <v>1647</v>
      </c>
      <c r="C1822">
        <v>201206</v>
      </c>
      <c r="D1822">
        <v>25</v>
      </c>
      <c r="E1822" t="s">
        <v>1555</v>
      </c>
      <c r="F1822">
        <v>434</v>
      </c>
      <c r="G1822">
        <v>514</v>
      </c>
      <c r="H1822">
        <v>7588</v>
      </c>
      <c r="I1822">
        <v>43112011200</v>
      </c>
      <c r="J1822">
        <v>8</v>
      </c>
      <c r="K1822" t="s">
        <v>1698</v>
      </c>
      <c r="L1822">
        <v>1560</v>
      </c>
      <c r="M1822" t="s">
        <v>1699</v>
      </c>
      <c r="N1822" t="s">
        <v>1700</v>
      </c>
      <c r="O1822">
        <v>0</v>
      </c>
      <c r="P1822" t="s">
        <v>1552</v>
      </c>
      <c r="Q1822">
        <v>19690801</v>
      </c>
    </row>
    <row r="1823" spans="1:17">
      <c r="A1823" t="s">
        <v>1697</v>
      </c>
      <c r="B1823" t="s">
        <v>1692</v>
      </c>
      <c r="C1823">
        <v>201206</v>
      </c>
      <c r="D1823">
        <v>29</v>
      </c>
      <c r="E1823" t="s">
        <v>1555</v>
      </c>
      <c r="F1823">
        <v>1553</v>
      </c>
      <c r="G1823">
        <v>591</v>
      </c>
      <c r="H1823">
        <v>2715</v>
      </c>
      <c r="I1823">
        <v>43112011001</v>
      </c>
      <c r="J1823">
        <v>8</v>
      </c>
      <c r="K1823" t="s">
        <v>1698</v>
      </c>
      <c r="L1823">
        <v>1560</v>
      </c>
      <c r="M1823" t="s">
        <v>1699</v>
      </c>
      <c r="N1823" t="s">
        <v>1700</v>
      </c>
      <c r="O1823">
        <v>0</v>
      </c>
      <c r="P1823" t="s">
        <v>1552</v>
      </c>
      <c r="Q1823">
        <v>20100419</v>
      </c>
    </row>
    <row r="1824" spans="1:17">
      <c r="A1824" t="s">
        <v>1697</v>
      </c>
      <c r="B1824" t="s">
        <v>1569</v>
      </c>
      <c r="C1824">
        <v>201206</v>
      </c>
      <c r="D1824">
        <v>30</v>
      </c>
      <c r="E1824" t="s">
        <v>1555</v>
      </c>
      <c r="F1824">
        <v>1432</v>
      </c>
      <c r="G1824">
        <v>3003</v>
      </c>
      <c r="H1824">
        <v>19213</v>
      </c>
      <c r="I1824">
        <v>43112014800</v>
      </c>
      <c r="J1824">
        <v>8</v>
      </c>
      <c r="K1824" t="s">
        <v>1698</v>
      </c>
      <c r="L1824">
        <v>1560</v>
      </c>
      <c r="M1824" t="s">
        <v>1699</v>
      </c>
      <c r="N1824" t="s">
        <v>1700</v>
      </c>
      <c r="O1824">
        <v>0</v>
      </c>
      <c r="P1824" t="s">
        <v>1552</v>
      </c>
      <c r="Q1824">
        <v>19691101</v>
      </c>
    </row>
    <row r="1825" spans="1:17">
      <c r="A1825" t="s">
        <v>1697</v>
      </c>
      <c r="B1825" t="s">
        <v>1695</v>
      </c>
      <c r="C1825">
        <v>201206</v>
      </c>
      <c r="D1825">
        <v>15</v>
      </c>
      <c r="E1825" t="s">
        <v>1555</v>
      </c>
      <c r="F1825">
        <v>1039</v>
      </c>
      <c r="G1825">
        <v>472</v>
      </c>
      <c r="H1825">
        <v>2984</v>
      </c>
      <c r="I1825">
        <v>43112013300</v>
      </c>
      <c r="J1825">
        <v>8</v>
      </c>
      <c r="K1825" t="s">
        <v>1698</v>
      </c>
      <c r="L1825">
        <v>1560</v>
      </c>
      <c r="M1825" t="s">
        <v>1699</v>
      </c>
      <c r="N1825" t="s">
        <v>1700</v>
      </c>
      <c r="O1825">
        <v>0</v>
      </c>
      <c r="P1825" t="s">
        <v>1552</v>
      </c>
      <c r="Q1825">
        <v>19690801</v>
      </c>
    </row>
    <row r="1826" spans="1:17">
      <c r="A1826" t="s">
        <v>1697</v>
      </c>
      <c r="B1826" t="s">
        <v>1704</v>
      </c>
      <c r="C1826">
        <v>201206</v>
      </c>
      <c r="D1826">
        <v>25</v>
      </c>
      <c r="E1826" t="s">
        <v>1555</v>
      </c>
      <c r="F1826">
        <v>374</v>
      </c>
      <c r="G1826">
        <v>526</v>
      </c>
      <c r="H1826">
        <v>1943</v>
      </c>
      <c r="I1826">
        <v>43112039700</v>
      </c>
      <c r="J1826">
        <v>8</v>
      </c>
      <c r="K1826" t="s">
        <v>1698</v>
      </c>
      <c r="L1826">
        <v>1560</v>
      </c>
      <c r="M1826" t="s">
        <v>1699</v>
      </c>
      <c r="N1826" t="s">
        <v>1700</v>
      </c>
      <c r="O1826">
        <v>0</v>
      </c>
      <c r="P1826" t="s">
        <v>1552</v>
      </c>
      <c r="Q1826">
        <v>19790801</v>
      </c>
    </row>
    <row r="1827" spans="1:17">
      <c r="A1827" t="s">
        <v>1697</v>
      </c>
      <c r="B1827" t="s">
        <v>1705</v>
      </c>
      <c r="C1827">
        <v>201206</v>
      </c>
      <c r="D1827">
        <v>30</v>
      </c>
      <c r="E1827" t="s">
        <v>1555</v>
      </c>
      <c r="F1827">
        <v>600</v>
      </c>
      <c r="G1827">
        <v>627</v>
      </c>
      <c r="H1827">
        <v>5715</v>
      </c>
      <c r="I1827">
        <v>43112007701</v>
      </c>
      <c r="J1827">
        <v>8</v>
      </c>
      <c r="K1827" t="s">
        <v>1698</v>
      </c>
      <c r="L1827">
        <v>1560</v>
      </c>
      <c r="M1827" t="s">
        <v>1699</v>
      </c>
      <c r="N1827" t="s">
        <v>1700</v>
      </c>
      <c r="O1827">
        <v>0</v>
      </c>
      <c r="P1827" t="s">
        <v>1552</v>
      </c>
      <c r="Q1827">
        <v>19790701</v>
      </c>
    </row>
    <row r="1828" spans="1:17">
      <c r="A1828" t="s">
        <v>1697</v>
      </c>
      <c r="B1828" t="s">
        <v>1706</v>
      </c>
      <c r="C1828">
        <v>201206</v>
      </c>
      <c r="D1828">
        <v>25</v>
      </c>
      <c r="E1828" t="s">
        <v>1555</v>
      </c>
      <c r="F1828">
        <v>344</v>
      </c>
      <c r="G1828">
        <v>532</v>
      </c>
      <c r="H1828">
        <v>6460</v>
      </c>
      <c r="I1828">
        <v>43112010201</v>
      </c>
      <c r="J1828">
        <v>8</v>
      </c>
      <c r="K1828" t="s">
        <v>1698</v>
      </c>
      <c r="L1828">
        <v>1560</v>
      </c>
      <c r="M1828" t="s">
        <v>1699</v>
      </c>
      <c r="N1828" t="s">
        <v>1700</v>
      </c>
      <c r="O1828">
        <v>0</v>
      </c>
      <c r="P1828" t="s">
        <v>1552</v>
      </c>
      <c r="Q1828">
        <v>19790601</v>
      </c>
    </row>
    <row r="1829" spans="1:17">
      <c r="A1829" t="s">
        <v>1697</v>
      </c>
      <c r="B1829" t="s">
        <v>1707</v>
      </c>
      <c r="C1829">
        <v>201206</v>
      </c>
      <c r="D1829">
        <v>30</v>
      </c>
      <c r="E1829" t="s">
        <v>1555</v>
      </c>
      <c r="F1829">
        <v>1028</v>
      </c>
      <c r="G1829">
        <v>616</v>
      </c>
      <c r="H1829">
        <v>1553</v>
      </c>
      <c r="I1829">
        <v>43112040300</v>
      </c>
      <c r="J1829">
        <v>8</v>
      </c>
      <c r="K1829" t="s">
        <v>1698</v>
      </c>
      <c r="L1829">
        <v>1560</v>
      </c>
      <c r="M1829" t="s">
        <v>1699</v>
      </c>
      <c r="N1829" t="s">
        <v>1700</v>
      </c>
      <c r="O1829">
        <v>0</v>
      </c>
      <c r="P1829" t="s">
        <v>1552</v>
      </c>
      <c r="Q1829">
        <v>19800101</v>
      </c>
    </row>
    <row r="1830" spans="1:17">
      <c r="A1830" t="s">
        <v>1697</v>
      </c>
      <c r="B1830" t="s">
        <v>1708</v>
      </c>
      <c r="C1830">
        <v>201206</v>
      </c>
      <c r="D1830">
        <v>30</v>
      </c>
      <c r="E1830" t="s">
        <v>1555</v>
      </c>
      <c r="F1830">
        <v>878</v>
      </c>
      <c r="G1830">
        <v>176</v>
      </c>
      <c r="H1830">
        <v>1162</v>
      </c>
      <c r="I1830">
        <v>43112011702</v>
      </c>
      <c r="J1830">
        <v>8</v>
      </c>
      <c r="K1830" t="s">
        <v>1698</v>
      </c>
      <c r="L1830">
        <v>1560</v>
      </c>
      <c r="M1830" t="s">
        <v>1699</v>
      </c>
      <c r="N1830" t="s">
        <v>1700</v>
      </c>
      <c r="O1830">
        <v>0</v>
      </c>
      <c r="P1830" t="s">
        <v>1552</v>
      </c>
      <c r="Q1830">
        <v>20100310</v>
      </c>
    </row>
    <row r="1831" spans="1:17">
      <c r="A1831" t="s">
        <v>1697</v>
      </c>
      <c r="B1831" t="s">
        <v>1709</v>
      </c>
      <c r="C1831">
        <v>201206</v>
      </c>
      <c r="D1831">
        <v>30</v>
      </c>
      <c r="E1831" t="s">
        <v>1555</v>
      </c>
      <c r="F1831">
        <v>1333</v>
      </c>
      <c r="G1831">
        <v>162</v>
      </c>
      <c r="H1831">
        <v>986</v>
      </c>
      <c r="I1831">
        <v>43112041000</v>
      </c>
      <c r="J1831">
        <v>8</v>
      </c>
      <c r="K1831" t="s">
        <v>1698</v>
      </c>
      <c r="L1831">
        <v>1560</v>
      </c>
      <c r="M1831" t="s">
        <v>1699</v>
      </c>
      <c r="N1831" t="s">
        <v>1700</v>
      </c>
      <c r="O1831">
        <v>0</v>
      </c>
      <c r="P1831" t="s">
        <v>1552</v>
      </c>
      <c r="Q1831">
        <v>19900401</v>
      </c>
    </row>
    <row r="1832" spans="1:17">
      <c r="A1832" t="s">
        <v>1697</v>
      </c>
      <c r="B1832" t="s">
        <v>1710</v>
      </c>
      <c r="C1832">
        <v>201206</v>
      </c>
      <c r="D1832">
        <v>30</v>
      </c>
      <c r="E1832" t="s">
        <v>1555</v>
      </c>
      <c r="F1832">
        <v>602</v>
      </c>
      <c r="G1832">
        <v>2184</v>
      </c>
      <c r="H1832">
        <v>16856</v>
      </c>
      <c r="I1832">
        <v>43112004001</v>
      </c>
      <c r="J1832">
        <v>8</v>
      </c>
      <c r="K1832" t="s">
        <v>1698</v>
      </c>
      <c r="L1832">
        <v>1560</v>
      </c>
      <c r="M1832" t="s">
        <v>1699</v>
      </c>
      <c r="N1832" t="s">
        <v>1700</v>
      </c>
      <c r="O1832">
        <v>0</v>
      </c>
      <c r="P1832" t="s">
        <v>1552</v>
      </c>
      <c r="Q1832">
        <v>19970501</v>
      </c>
    </row>
    <row r="1833" spans="1:17">
      <c r="A1833" t="s">
        <v>1711</v>
      </c>
      <c r="B1833" t="s">
        <v>1703</v>
      </c>
      <c r="C1833">
        <v>201206</v>
      </c>
      <c r="D1833">
        <v>30</v>
      </c>
      <c r="E1833" t="s">
        <v>1555</v>
      </c>
      <c r="F1833">
        <v>1322</v>
      </c>
      <c r="G1833">
        <v>356</v>
      </c>
      <c r="H1833">
        <v>1821</v>
      </c>
      <c r="I1833">
        <v>43112040700</v>
      </c>
      <c r="J1833">
        <v>8</v>
      </c>
      <c r="K1833" t="s">
        <v>1712</v>
      </c>
      <c r="L1833">
        <v>2531</v>
      </c>
      <c r="M1833" t="s">
        <v>1557</v>
      </c>
      <c r="N1833" t="s">
        <v>1700</v>
      </c>
      <c r="O1833">
        <v>0</v>
      </c>
      <c r="P1833" t="s">
        <v>1552</v>
      </c>
      <c r="Q1833">
        <v>19800501</v>
      </c>
    </row>
    <row r="1834" spans="1:17">
      <c r="A1834" t="s">
        <v>1711</v>
      </c>
      <c r="B1834" t="s">
        <v>1558</v>
      </c>
      <c r="C1834">
        <v>201206</v>
      </c>
      <c r="D1834">
        <v>30</v>
      </c>
      <c r="E1834" t="s">
        <v>1555</v>
      </c>
      <c r="F1834">
        <v>598</v>
      </c>
      <c r="G1834">
        <v>521</v>
      </c>
      <c r="H1834">
        <v>2915</v>
      </c>
      <c r="I1834">
        <v>43112044300</v>
      </c>
      <c r="J1834">
        <v>8</v>
      </c>
      <c r="K1834" t="s">
        <v>1712</v>
      </c>
      <c r="L1834">
        <v>2531</v>
      </c>
      <c r="M1834" t="s">
        <v>1557</v>
      </c>
      <c r="N1834" t="s">
        <v>1700</v>
      </c>
      <c r="O1834">
        <v>0</v>
      </c>
      <c r="P1834" t="s">
        <v>1552</v>
      </c>
      <c r="Q1834">
        <v>19860601</v>
      </c>
    </row>
    <row r="1835" spans="1:17">
      <c r="A1835" t="s">
        <v>1711</v>
      </c>
      <c r="B1835" t="s">
        <v>1562</v>
      </c>
      <c r="C1835">
        <v>201206</v>
      </c>
      <c r="D1835">
        <v>30</v>
      </c>
      <c r="E1835" t="s">
        <v>1555</v>
      </c>
      <c r="F1835">
        <v>686</v>
      </c>
      <c r="G1835">
        <v>318</v>
      </c>
      <c r="H1835">
        <v>2663</v>
      </c>
      <c r="I1835">
        <v>43112046900</v>
      </c>
      <c r="J1835">
        <v>8</v>
      </c>
      <c r="K1835" t="s">
        <v>1712</v>
      </c>
      <c r="L1835">
        <v>2531</v>
      </c>
      <c r="M1835" t="s">
        <v>1557</v>
      </c>
      <c r="N1835" t="s">
        <v>1700</v>
      </c>
      <c r="O1835">
        <v>0</v>
      </c>
      <c r="P1835" t="s">
        <v>1552</v>
      </c>
      <c r="Q1835">
        <v>19820101</v>
      </c>
    </row>
    <row r="1836" spans="1:17">
      <c r="A1836" t="s">
        <v>1711</v>
      </c>
      <c r="B1836" t="s">
        <v>1618</v>
      </c>
      <c r="C1836">
        <v>201206</v>
      </c>
      <c r="D1836">
        <v>30</v>
      </c>
      <c r="E1836" t="s">
        <v>1555</v>
      </c>
      <c r="F1836">
        <v>1446</v>
      </c>
      <c r="G1836">
        <v>464</v>
      </c>
      <c r="H1836">
        <v>1367</v>
      </c>
      <c r="I1836">
        <v>43112041700</v>
      </c>
      <c r="J1836">
        <v>8</v>
      </c>
      <c r="K1836" t="s">
        <v>1712</v>
      </c>
      <c r="L1836">
        <v>2531</v>
      </c>
      <c r="M1836" t="s">
        <v>1557</v>
      </c>
      <c r="N1836" t="s">
        <v>1700</v>
      </c>
      <c r="O1836">
        <v>0</v>
      </c>
      <c r="P1836" t="s">
        <v>1552</v>
      </c>
      <c r="Q1836">
        <v>19800701</v>
      </c>
    </row>
    <row r="1837" spans="1:17">
      <c r="A1837" t="s">
        <v>1711</v>
      </c>
      <c r="B1837" t="s">
        <v>1563</v>
      </c>
      <c r="C1837">
        <v>201206</v>
      </c>
      <c r="D1837">
        <v>30</v>
      </c>
      <c r="E1837" t="s">
        <v>1555</v>
      </c>
      <c r="F1837">
        <v>263</v>
      </c>
      <c r="G1837">
        <v>114</v>
      </c>
      <c r="H1837">
        <v>1054</v>
      </c>
      <c r="I1837">
        <v>43112042700</v>
      </c>
      <c r="J1837">
        <v>8</v>
      </c>
      <c r="K1837" t="s">
        <v>1712</v>
      </c>
      <c r="L1837">
        <v>2531</v>
      </c>
      <c r="M1837" t="s">
        <v>1557</v>
      </c>
      <c r="N1837" t="s">
        <v>1700</v>
      </c>
      <c r="O1837">
        <v>0</v>
      </c>
      <c r="P1837" t="s">
        <v>1552</v>
      </c>
      <c r="Q1837">
        <v>19800801</v>
      </c>
    </row>
    <row r="1838" spans="1:17">
      <c r="A1838" t="s">
        <v>1711</v>
      </c>
      <c r="B1838" t="s">
        <v>1564</v>
      </c>
      <c r="C1838">
        <v>201206</v>
      </c>
      <c r="D1838">
        <v>30</v>
      </c>
      <c r="E1838" t="s">
        <v>1555</v>
      </c>
      <c r="F1838">
        <v>336</v>
      </c>
      <c r="G1838">
        <v>152</v>
      </c>
      <c r="H1838">
        <v>734</v>
      </c>
      <c r="I1838">
        <v>43112046800</v>
      </c>
      <c r="J1838">
        <v>8</v>
      </c>
      <c r="K1838" t="s">
        <v>1712</v>
      </c>
      <c r="L1838">
        <v>2531</v>
      </c>
      <c r="M1838" t="s">
        <v>1557</v>
      </c>
      <c r="N1838" t="s">
        <v>1700</v>
      </c>
      <c r="O1838">
        <v>0</v>
      </c>
      <c r="P1838" t="s">
        <v>1552</v>
      </c>
      <c r="Q1838">
        <v>19811001</v>
      </c>
    </row>
    <row r="1839" spans="1:17">
      <c r="A1839" t="s">
        <v>1711</v>
      </c>
      <c r="B1839" t="s">
        <v>1565</v>
      </c>
      <c r="C1839">
        <v>201206</v>
      </c>
      <c r="D1839">
        <v>30</v>
      </c>
      <c r="E1839" t="s">
        <v>1555</v>
      </c>
      <c r="F1839">
        <v>812</v>
      </c>
      <c r="G1839">
        <v>330</v>
      </c>
      <c r="H1839">
        <v>752</v>
      </c>
      <c r="I1839">
        <v>43112043000</v>
      </c>
      <c r="J1839">
        <v>8</v>
      </c>
      <c r="K1839" t="s">
        <v>1712</v>
      </c>
      <c r="L1839">
        <v>2531</v>
      </c>
      <c r="M1839" t="s">
        <v>1557</v>
      </c>
      <c r="N1839" t="s">
        <v>1700</v>
      </c>
      <c r="O1839">
        <v>0</v>
      </c>
      <c r="P1839" t="s">
        <v>1552</v>
      </c>
      <c r="Q1839">
        <v>19800901</v>
      </c>
    </row>
    <row r="1840" spans="1:17">
      <c r="A1840" t="s">
        <v>1711</v>
      </c>
      <c r="B1840" t="s">
        <v>1630</v>
      </c>
      <c r="C1840">
        <v>201206</v>
      </c>
      <c r="D1840">
        <v>30</v>
      </c>
      <c r="E1840" t="s">
        <v>1555</v>
      </c>
      <c r="F1840">
        <v>811</v>
      </c>
      <c r="G1840">
        <v>565</v>
      </c>
      <c r="H1840">
        <v>3567</v>
      </c>
      <c r="I1840">
        <v>43112044100</v>
      </c>
      <c r="J1840">
        <v>8</v>
      </c>
      <c r="K1840" t="s">
        <v>1712</v>
      </c>
      <c r="L1840">
        <v>2531</v>
      </c>
      <c r="M1840" t="s">
        <v>1557</v>
      </c>
      <c r="N1840" t="s">
        <v>1700</v>
      </c>
      <c r="O1840">
        <v>0</v>
      </c>
      <c r="P1840" t="s">
        <v>1552</v>
      </c>
      <c r="Q1840">
        <v>19810101</v>
      </c>
    </row>
    <row r="1841" spans="1:17">
      <c r="A1841" t="s">
        <v>1711</v>
      </c>
      <c r="B1841" t="s">
        <v>1566</v>
      </c>
      <c r="C1841">
        <v>201206</v>
      </c>
      <c r="D1841">
        <v>30</v>
      </c>
      <c r="E1841" t="s">
        <v>1555</v>
      </c>
      <c r="F1841">
        <v>439</v>
      </c>
      <c r="G1841">
        <v>184</v>
      </c>
      <c r="H1841">
        <v>1812</v>
      </c>
      <c r="I1841">
        <v>43112046400</v>
      </c>
      <c r="J1841">
        <v>8</v>
      </c>
      <c r="K1841" t="s">
        <v>1712</v>
      </c>
      <c r="L1841">
        <v>2531</v>
      </c>
      <c r="M1841" t="s">
        <v>1557</v>
      </c>
      <c r="N1841" t="s">
        <v>1700</v>
      </c>
      <c r="O1841">
        <v>0</v>
      </c>
      <c r="P1841" t="s">
        <v>1552</v>
      </c>
      <c r="Q1841">
        <v>19810901</v>
      </c>
    </row>
    <row r="1842" spans="1:17">
      <c r="A1842" t="s">
        <v>1711</v>
      </c>
      <c r="B1842" t="s">
        <v>1645</v>
      </c>
      <c r="C1842">
        <v>201206</v>
      </c>
      <c r="D1842">
        <v>30</v>
      </c>
      <c r="E1842" t="s">
        <v>1555</v>
      </c>
      <c r="F1842">
        <v>335</v>
      </c>
      <c r="G1842">
        <v>203</v>
      </c>
      <c r="H1842">
        <v>242</v>
      </c>
      <c r="I1842">
        <v>43112043300</v>
      </c>
      <c r="J1842">
        <v>8</v>
      </c>
      <c r="K1842" t="s">
        <v>1712</v>
      </c>
      <c r="L1842">
        <v>2531</v>
      </c>
      <c r="M1842" t="s">
        <v>1557</v>
      </c>
      <c r="N1842" t="s">
        <v>1700</v>
      </c>
      <c r="O1842">
        <v>0</v>
      </c>
      <c r="P1842" t="s">
        <v>1552</v>
      </c>
      <c r="Q1842">
        <v>19801101</v>
      </c>
    </row>
    <row r="1843" spans="1:17">
      <c r="A1843" t="s">
        <v>1711</v>
      </c>
      <c r="B1843" t="s">
        <v>1567</v>
      </c>
      <c r="C1843">
        <v>201206</v>
      </c>
      <c r="D1843">
        <v>30</v>
      </c>
      <c r="E1843" t="s">
        <v>1555</v>
      </c>
      <c r="F1843">
        <v>583</v>
      </c>
      <c r="G1843">
        <v>267</v>
      </c>
      <c r="H1843">
        <v>3740</v>
      </c>
      <c r="I1843">
        <v>43112044200</v>
      </c>
      <c r="J1843">
        <v>8</v>
      </c>
      <c r="K1843" t="s">
        <v>1712</v>
      </c>
      <c r="L1843">
        <v>2531</v>
      </c>
      <c r="M1843" t="s">
        <v>1557</v>
      </c>
      <c r="N1843" t="s">
        <v>1700</v>
      </c>
      <c r="O1843">
        <v>0</v>
      </c>
      <c r="P1843" t="s">
        <v>1552</v>
      </c>
      <c r="Q1843">
        <v>19810201</v>
      </c>
    </row>
    <row r="1844" spans="1:17">
      <c r="A1844" t="s">
        <v>1711</v>
      </c>
      <c r="B1844" t="s">
        <v>1647</v>
      </c>
      <c r="C1844">
        <v>201206</v>
      </c>
      <c r="D1844">
        <v>30</v>
      </c>
      <c r="E1844" t="s">
        <v>1555</v>
      </c>
      <c r="F1844">
        <v>357</v>
      </c>
      <c r="G1844">
        <v>203</v>
      </c>
      <c r="H1844">
        <v>2196</v>
      </c>
      <c r="I1844">
        <v>43112044700</v>
      </c>
      <c r="J1844">
        <v>8</v>
      </c>
      <c r="K1844" t="s">
        <v>1712</v>
      </c>
      <c r="L1844">
        <v>2531</v>
      </c>
      <c r="M1844" t="s">
        <v>1557</v>
      </c>
      <c r="N1844" t="s">
        <v>1700</v>
      </c>
      <c r="O1844">
        <v>0</v>
      </c>
      <c r="P1844" t="s">
        <v>1552</v>
      </c>
      <c r="Q1844">
        <v>19810401</v>
      </c>
    </row>
    <row r="1845" spans="1:17">
      <c r="A1845" t="s">
        <v>1711</v>
      </c>
      <c r="B1845" t="s">
        <v>1692</v>
      </c>
      <c r="C1845">
        <v>201206</v>
      </c>
      <c r="D1845">
        <v>30</v>
      </c>
      <c r="E1845" t="s">
        <v>1555</v>
      </c>
      <c r="F1845">
        <v>274</v>
      </c>
      <c r="G1845">
        <v>191</v>
      </c>
      <c r="H1845">
        <v>1496</v>
      </c>
      <c r="I1845">
        <v>43112044800</v>
      </c>
      <c r="J1845">
        <v>8</v>
      </c>
      <c r="K1845" t="s">
        <v>1712</v>
      </c>
      <c r="L1845">
        <v>2531</v>
      </c>
      <c r="M1845" t="s">
        <v>1557</v>
      </c>
      <c r="N1845" t="s">
        <v>1700</v>
      </c>
      <c r="O1845">
        <v>0</v>
      </c>
      <c r="P1845" t="s">
        <v>1552</v>
      </c>
      <c r="Q1845">
        <v>19810501</v>
      </c>
    </row>
    <row r="1846" spans="1:17">
      <c r="A1846" t="s">
        <v>1711</v>
      </c>
      <c r="B1846" t="s">
        <v>1568</v>
      </c>
      <c r="C1846">
        <v>201206</v>
      </c>
      <c r="D1846">
        <v>30</v>
      </c>
      <c r="E1846" t="s">
        <v>1555</v>
      </c>
      <c r="F1846">
        <v>803</v>
      </c>
      <c r="G1846">
        <v>254</v>
      </c>
      <c r="H1846">
        <v>2230</v>
      </c>
      <c r="I1846">
        <v>43112045200</v>
      </c>
      <c r="J1846">
        <v>8</v>
      </c>
      <c r="K1846" t="s">
        <v>1712</v>
      </c>
      <c r="L1846">
        <v>2531</v>
      </c>
      <c r="M1846" t="s">
        <v>1557</v>
      </c>
      <c r="N1846" t="s">
        <v>1700</v>
      </c>
      <c r="O1846">
        <v>0</v>
      </c>
      <c r="P1846" t="s">
        <v>1552</v>
      </c>
      <c r="Q1846">
        <v>19810701</v>
      </c>
    </row>
    <row r="1847" spans="1:17">
      <c r="A1847" t="s">
        <v>1711</v>
      </c>
      <c r="B1847" t="s">
        <v>1695</v>
      </c>
      <c r="C1847">
        <v>201206</v>
      </c>
      <c r="D1847">
        <v>12</v>
      </c>
      <c r="E1847" t="s">
        <v>1555</v>
      </c>
      <c r="F1847">
        <v>345</v>
      </c>
      <c r="G1847">
        <v>106</v>
      </c>
      <c r="H1847">
        <v>1224</v>
      </c>
      <c r="I1847">
        <v>43112046200</v>
      </c>
      <c r="J1847">
        <v>8</v>
      </c>
      <c r="K1847" t="s">
        <v>1712</v>
      </c>
      <c r="L1847">
        <v>2531</v>
      </c>
      <c r="M1847" t="s">
        <v>1557</v>
      </c>
      <c r="N1847" t="s">
        <v>1700</v>
      </c>
      <c r="O1847">
        <v>0</v>
      </c>
      <c r="P1847" t="s">
        <v>1552</v>
      </c>
      <c r="Q1847">
        <v>19810801</v>
      </c>
    </row>
    <row r="1848" spans="1:17">
      <c r="A1848" t="s">
        <v>1711</v>
      </c>
      <c r="B1848" t="s">
        <v>1570</v>
      </c>
      <c r="C1848">
        <v>201206</v>
      </c>
      <c r="D1848">
        <v>29</v>
      </c>
      <c r="E1848" t="s">
        <v>1555</v>
      </c>
      <c r="F1848">
        <v>1006</v>
      </c>
      <c r="G1848">
        <v>428</v>
      </c>
      <c r="H1848">
        <v>7385</v>
      </c>
      <c r="I1848">
        <v>43112048400</v>
      </c>
      <c r="J1848">
        <v>8</v>
      </c>
      <c r="K1848" t="s">
        <v>1712</v>
      </c>
      <c r="L1848">
        <v>2531</v>
      </c>
      <c r="M1848" t="s">
        <v>1557</v>
      </c>
      <c r="N1848" t="s">
        <v>1700</v>
      </c>
      <c r="O1848">
        <v>0</v>
      </c>
      <c r="P1848" t="s">
        <v>1552</v>
      </c>
      <c r="Q1848">
        <v>19820101</v>
      </c>
    </row>
    <row r="1849" spans="1:17">
      <c r="A1849" t="s">
        <v>1711</v>
      </c>
      <c r="B1849" t="s">
        <v>1713</v>
      </c>
      <c r="C1849">
        <v>201206</v>
      </c>
      <c r="D1849">
        <v>30</v>
      </c>
      <c r="E1849" t="s">
        <v>1555</v>
      </c>
      <c r="F1849">
        <v>624</v>
      </c>
      <c r="G1849">
        <v>133</v>
      </c>
      <c r="H1849">
        <v>2038</v>
      </c>
      <c r="I1849">
        <v>43112046700</v>
      </c>
      <c r="J1849">
        <v>8</v>
      </c>
      <c r="K1849" t="s">
        <v>1712</v>
      </c>
      <c r="L1849">
        <v>2531</v>
      </c>
      <c r="M1849" t="s">
        <v>1557</v>
      </c>
      <c r="N1849" t="s">
        <v>1700</v>
      </c>
      <c r="O1849">
        <v>0</v>
      </c>
      <c r="P1849" t="s">
        <v>1552</v>
      </c>
      <c r="Q1849">
        <v>19811101</v>
      </c>
    </row>
    <row r="1850" spans="1:17">
      <c r="A1850" t="s">
        <v>1711</v>
      </c>
      <c r="B1850" t="s">
        <v>1571</v>
      </c>
      <c r="C1850">
        <v>201206</v>
      </c>
      <c r="D1850">
        <v>2</v>
      </c>
      <c r="E1850" t="s">
        <v>1555</v>
      </c>
      <c r="F1850">
        <v>59</v>
      </c>
      <c r="G1850">
        <v>11</v>
      </c>
      <c r="H1850">
        <v>169</v>
      </c>
      <c r="I1850">
        <v>43112049700</v>
      </c>
      <c r="J1850">
        <v>8</v>
      </c>
      <c r="K1850" t="s">
        <v>1712</v>
      </c>
      <c r="L1850">
        <v>2531</v>
      </c>
      <c r="M1850" t="s">
        <v>1557</v>
      </c>
      <c r="N1850" t="s">
        <v>1700</v>
      </c>
      <c r="O1850">
        <v>0</v>
      </c>
      <c r="P1850" t="s">
        <v>1552</v>
      </c>
      <c r="Q1850">
        <v>19820401</v>
      </c>
    </row>
    <row r="1851" spans="1:17">
      <c r="A1851" t="s">
        <v>1711</v>
      </c>
      <c r="B1851" t="s">
        <v>1714</v>
      </c>
      <c r="C1851">
        <v>201206</v>
      </c>
      <c r="D1851">
        <v>30</v>
      </c>
      <c r="E1851" t="s">
        <v>1555</v>
      </c>
      <c r="F1851">
        <v>436</v>
      </c>
      <c r="G1851">
        <v>305</v>
      </c>
      <c r="H1851">
        <v>2926</v>
      </c>
      <c r="I1851">
        <v>43112047800</v>
      </c>
      <c r="J1851">
        <v>8</v>
      </c>
      <c r="K1851" t="s">
        <v>1712</v>
      </c>
      <c r="L1851">
        <v>2531</v>
      </c>
      <c r="M1851" t="s">
        <v>1557</v>
      </c>
      <c r="N1851" t="s">
        <v>1700</v>
      </c>
      <c r="O1851">
        <v>0</v>
      </c>
      <c r="P1851" t="s">
        <v>1552</v>
      </c>
      <c r="Q1851">
        <v>19811201</v>
      </c>
    </row>
    <row r="1852" spans="1:17">
      <c r="A1852" t="s">
        <v>1697</v>
      </c>
      <c r="B1852" t="s">
        <v>1573</v>
      </c>
      <c r="C1852">
        <v>201207</v>
      </c>
      <c r="D1852">
        <v>31</v>
      </c>
      <c r="E1852" t="s">
        <v>1555</v>
      </c>
      <c r="F1852">
        <v>986</v>
      </c>
      <c r="G1852">
        <v>648</v>
      </c>
      <c r="H1852">
        <v>5815</v>
      </c>
      <c r="I1852">
        <v>43112001301</v>
      </c>
      <c r="J1852">
        <v>8</v>
      </c>
      <c r="K1852" t="s">
        <v>1698</v>
      </c>
      <c r="L1852">
        <v>1560</v>
      </c>
      <c r="M1852" t="s">
        <v>1699</v>
      </c>
      <c r="N1852" t="s">
        <v>1700</v>
      </c>
      <c r="O1852">
        <v>0</v>
      </c>
      <c r="P1852" t="s">
        <v>1552</v>
      </c>
      <c r="Q1852">
        <v>20050905</v>
      </c>
    </row>
    <row r="1853" spans="1:17">
      <c r="A1853" t="s">
        <v>1697</v>
      </c>
      <c r="B1853" t="s">
        <v>1701</v>
      </c>
      <c r="C1853">
        <v>201207</v>
      </c>
      <c r="D1853">
        <v>22</v>
      </c>
      <c r="E1853" t="s">
        <v>1555</v>
      </c>
      <c r="F1853">
        <v>537</v>
      </c>
      <c r="G1853">
        <v>2089</v>
      </c>
      <c r="H1853">
        <v>11621</v>
      </c>
      <c r="I1853">
        <v>43112001600</v>
      </c>
      <c r="J1853">
        <v>8</v>
      </c>
      <c r="K1853" t="s">
        <v>1698</v>
      </c>
      <c r="L1853">
        <v>1560</v>
      </c>
      <c r="M1853" t="s">
        <v>1699</v>
      </c>
      <c r="N1853" t="s">
        <v>1700</v>
      </c>
      <c r="O1853">
        <v>0</v>
      </c>
      <c r="P1853" t="s">
        <v>1552</v>
      </c>
      <c r="Q1853">
        <v>19691101</v>
      </c>
    </row>
    <row r="1854" spans="1:17">
      <c r="A1854" t="s">
        <v>1697</v>
      </c>
      <c r="B1854" t="s">
        <v>1591</v>
      </c>
      <c r="C1854">
        <v>201207</v>
      </c>
      <c r="D1854">
        <v>31</v>
      </c>
      <c r="E1854" t="s">
        <v>1555</v>
      </c>
      <c r="F1854">
        <v>180</v>
      </c>
      <c r="G1854">
        <v>319</v>
      </c>
      <c r="H1854">
        <v>438</v>
      </c>
      <c r="I1854">
        <v>43112004200</v>
      </c>
      <c r="J1854">
        <v>8</v>
      </c>
      <c r="K1854" t="s">
        <v>1698</v>
      </c>
      <c r="L1854">
        <v>1560</v>
      </c>
      <c r="M1854" t="s">
        <v>1699</v>
      </c>
      <c r="N1854" t="s">
        <v>1700</v>
      </c>
      <c r="O1854">
        <v>0</v>
      </c>
      <c r="P1854" t="s">
        <v>1574</v>
      </c>
      <c r="Q1854">
        <v>19710801</v>
      </c>
    </row>
    <row r="1855" spans="1:17">
      <c r="A1855" t="s">
        <v>1697</v>
      </c>
      <c r="B1855" t="s">
        <v>1651</v>
      </c>
      <c r="C1855">
        <v>201207</v>
      </c>
      <c r="D1855">
        <v>31</v>
      </c>
      <c r="E1855" t="s">
        <v>1555</v>
      </c>
      <c r="F1855">
        <v>995</v>
      </c>
      <c r="G1855">
        <v>454</v>
      </c>
      <c r="H1855">
        <v>6233</v>
      </c>
      <c r="I1855">
        <v>43112002302</v>
      </c>
      <c r="J1855">
        <v>8</v>
      </c>
      <c r="K1855" t="s">
        <v>1698</v>
      </c>
      <c r="L1855">
        <v>1560</v>
      </c>
      <c r="M1855" t="s">
        <v>1699</v>
      </c>
      <c r="N1855" t="s">
        <v>1700</v>
      </c>
      <c r="O1855">
        <v>0</v>
      </c>
      <c r="P1855" t="s">
        <v>1552</v>
      </c>
      <c r="Q1855">
        <v>20050409</v>
      </c>
    </row>
    <row r="1856" spans="1:17">
      <c r="A1856" t="s">
        <v>1697</v>
      </c>
      <c r="B1856" t="s">
        <v>1637</v>
      </c>
      <c r="C1856">
        <v>201207</v>
      </c>
      <c r="D1856">
        <v>22</v>
      </c>
      <c r="E1856" t="s">
        <v>1555</v>
      </c>
      <c r="F1856">
        <v>178</v>
      </c>
      <c r="G1856">
        <v>276</v>
      </c>
      <c r="H1856">
        <v>3768</v>
      </c>
      <c r="I1856">
        <v>43112004800</v>
      </c>
      <c r="J1856">
        <v>8</v>
      </c>
      <c r="K1856" t="s">
        <v>1698</v>
      </c>
      <c r="L1856">
        <v>1560</v>
      </c>
      <c r="M1856" t="s">
        <v>1699</v>
      </c>
      <c r="N1856" t="s">
        <v>1700</v>
      </c>
      <c r="O1856">
        <v>0</v>
      </c>
      <c r="P1856" t="s">
        <v>1552</v>
      </c>
      <c r="Q1856">
        <v>19900601</v>
      </c>
    </row>
    <row r="1857" spans="1:17">
      <c r="A1857" t="s">
        <v>1697</v>
      </c>
      <c r="B1857" t="s">
        <v>1653</v>
      </c>
      <c r="C1857">
        <v>201207</v>
      </c>
      <c r="D1857">
        <v>31</v>
      </c>
      <c r="E1857" t="s">
        <v>1555</v>
      </c>
      <c r="F1857">
        <v>907</v>
      </c>
      <c r="G1857">
        <v>680</v>
      </c>
      <c r="H1857">
        <v>6144</v>
      </c>
      <c r="I1857">
        <v>43112005501</v>
      </c>
      <c r="J1857">
        <v>8</v>
      </c>
      <c r="K1857" t="s">
        <v>1698</v>
      </c>
      <c r="L1857">
        <v>1560</v>
      </c>
      <c r="M1857" t="s">
        <v>1699</v>
      </c>
      <c r="N1857" t="s">
        <v>1700</v>
      </c>
      <c r="O1857">
        <v>0</v>
      </c>
      <c r="P1857" t="s">
        <v>1552</v>
      </c>
      <c r="Q1857">
        <v>20050617</v>
      </c>
    </row>
    <row r="1858" spans="1:17">
      <c r="A1858" t="s">
        <v>1697</v>
      </c>
      <c r="B1858" t="s">
        <v>1582</v>
      </c>
      <c r="C1858">
        <v>201207</v>
      </c>
      <c r="D1858">
        <v>24</v>
      </c>
      <c r="E1858" t="s">
        <v>1555</v>
      </c>
      <c r="F1858">
        <v>852</v>
      </c>
      <c r="G1858">
        <v>2263</v>
      </c>
      <c r="H1858">
        <v>11086</v>
      </c>
      <c r="I1858">
        <v>43112009002</v>
      </c>
      <c r="J1858">
        <v>8</v>
      </c>
      <c r="K1858" t="s">
        <v>1698</v>
      </c>
      <c r="L1858">
        <v>1560</v>
      </c>
      <c r="M1858" t="s">
        <v>1699</v>
      </c>
      <c r="N1858" t="s">
        <v>1700</v>
      </c>
      <c r="O1858">
        <v>0</v>
      </c>
      <c r="P1858" t="s">
        <v>1552</v>
      </c>
      <c r="Q1858">
        <v>20051101</v>
      </c>
    </row>
    <row r="1859" spans="1:17">
      <c r="A1859" t="s">
        <v>1697</v>
      </c>
      <c r="B1859" t="s">
        <v>1657</v>
      </c>
      <c r="C1859">
        <v>201207</v>
      </c>
      <c r="D1859">
        <v>12</v>
      </c>
      <c r="E1859" t="s">
        <v>1555</v>
      </c>
      <c r="F1859">
        <v>71</v>
      </c>
      <c r="G1859">
        <v>245</v>
      </c>
      <c r="H1859">
        <v>2850</v>
      </c>
      <c r="I1859">
        <v>43112006703</v>
      </c>
      <c r="J1859">
        <v>8</v>
      </c>
      <c r="K1859" t="s">
        <v>1698</v>
      </c>
      <c r="L1859">
        <v>1560</v>
      </c>
      <c r="M1859" t="s">
        <v>1699</v>
      </c>
      <c r="N1859" t="s">
        <v>1700</v>
      </c>
      <c r="O1859">
        <v>0</v>
      </c>
      <c r="P1859" t="s">
        <v>1552</v>
      </c>
      <c r="Q1859">
        <v>19980706</v>
      </c>
    </row>
    <row r="1860" spans="1:17">
      <c r="A1860" t="s">
        <v>1697</v>
      </c>
      <c r="B1860" t="s">
        <v>1688</v>
      </c>
      <c r="C1860">
        <v>201207</v>
      </c>
      <c r="D1860">
        <v>10</v>
      </c>
      <c r="E1860" t="s">
        <v>1555</v>
      </c>
      <c r="F1860">
        <v>160</v>
      </c>
      <c r="G1860">
        <v>160</v>
      </c>
      <c r="H1860">
        <v>1640</v>
      </c>
      <c r="I1860">
        <v>43112013402</v>
      </c>
      <c r="J1860">
        <v>8</v>
      </c>
      <c r="K1860" t="s">
        <v>1698</v>
      </c>
      <c r="L1860">
        <v>1560</v>
      </c>
      <c r="M1860" t="s">
        <v>1699</v>
      </c>
      <c r="N1860" t="s">
        <v>1700</v>
      </c>
      <c r="O1860">
        <v>0</v>
      </c>
      <c r="P1860" t="s">
        <v>1552</v>
      </c>
      <c r="Q1860">
        <v>19980914</v>
      </c>
    </row>
    <row r="1861" spans="1:17">
      <c r="A1861" t="s">
        <v>1697</v>
      </c>
      <c r="B1861" t="s">
        <v>1702</v>
      </c>
      <c r="C1861">
        <v>201207</v>
      </c>
      <c r="D1861">
        <v>31</v>
      </c>
      <c r="E1861" t="s">
        <v>1555</v>
      </c>
      <c r="F1861">
        <v>737</v>
      </c>
      <c r="G1861">
        <v>2385</v>
      </c>
      <c r="H1861">
        <v>2204</v>
      </c>
      <c r="I1861">
        <v>43112037801</v>
      </c>
      <c r="J1861">
        <v>8</v>
      </c>
      <c r="K1861" t="s">
        <v>1698</v>
      </c>
      <c r="L1861">
        <v>1560</v>
      </c>
      <c r="M1861" t="s">
        <v>1699</v>
      </c>
      <c r="N1861" t="s">
        <v>1700</v>
      </c>
      <c r="O1861">
        <v>0</v>
      </c>
      <c r="P1861" t="s">
        <v>1552</v>
      </c>
      <c r="Q1861">
        <v>20060607</v>
      </c>
    </row>
    <row r="1862" spans="1:17">
      <c r="A1862" t="s">
        <v>1697</v>
      </c>
      <c r="B1862" t="s">
        <v>1558</v>
      </c>
      <c r="C1862">
        <v>201207</v>
      </c>
      <c r="D1862">
        <v>25</v>
      </c>
      <c r="E1862" t="s">
        <v>1555</v>
      </c>
      <c r="F1862">
        <v>1176</v>
      </c>
      <c r="G1862">
        <v>479</v>
      </c>
      <c r="H1862">
        <v>8488</v>
      </c>
      <c r="I1862">
        <v>43112008300</v>
      </c>
      <c r="J1862">
        <v>8</v>
      </c>
      <c r="K1862" t="s">
        <v>1698</v>
      </c>
      <c r="L1862">
        <v>1560</v>
      </c>
      <c r="M1862" t="s">
        <v>1699</v>
      </c>
      <c r="N1862" t="s">
        <v>1700</v>
      </c>
      <c r="O1862">
        <v>0</v>
      </c>
      <c r="P1862" t="s">
        <v>1552</v>
      </c>
      <c r="Q1862">
        <v>19690501</v>
      </c>
    </row>
    <row r="1863" spans="1:17">
      <c r="A1863" t="s">
        <v>1697</v>
      </c>
      <c r="B1863" t="s">
        <v>1563</v>
      </c>
      <c r="C1863">
        <v>201207</v>
      </c>
      <c r="D1863">
        <v>31</v>
      </c>
      <c r="E1863" t="s">
        <v>1555</v>
      </c>
      <c r="F1863">
        <v>935</v>
      </c>
      <c r="G1863">
        <v>2901</v>
      </c>
      <c r="H1863">
        <v>12228</v>
      </c>
      <c r="I1863">
        <v>43112011500</v>
      </c>
      <c r="J1863">
        <v>8</v>
      </c>
      <c r="K1863" t="s">
        <v>1698</v>
      </c>
      <c r="L1863">
        <v>1560</v>
      </c>
      <c r="M1863" t="s">
        <v>1699</v>
      </c>
      <c r="N1863" t="s">
        <v>1700</v>
      </c>
      <c r="O1863">
        <v>0</v>
      </c>
      <c r="P1863" t="s">
        <v>1552</v>
      </c>
      <c r="Q1863">
        <v>19690701</v>
      </c>
    </row>
    <row r="1864" spans="1:17">
      <c r="A1864" t="s">
        <v>1697</v>
      </c>
      <c r="B1864" t="s">
        <v>1564</v>
      </c>
      <c r="C1864">
        <v>201207</v>
      </c>
      <c r="D1864">
        <v>31</v>
      </c>
      <c r="E1864" t="s">
        <v>1555</v>
      </c>
      <c r="F1864">
        <v>489</v>
      </c>
      <c r="G1864">
        <v>578</v>
      </c>
      <c r="H1864">
        <v>4691</v>
      </c>
      <c r="I1864">
        <v>43112009101</v>
      </c>
      <c r="J1864">
        <v>8</v>
      </c>
      <c r="K1864" t="s">
        <v>1698</v>
      </c>
      <c r="L1864">
        <v>1560</v>
      </c>
      <c r="M1864" t="s">
        <v>1699</v>
      </c>
      <c r="N1864" t="s">
        <v>1700</v>
      </c>
      <c r="O1864">
        <v>0</v>
      </c>
      <c r="P1864" t="s">
        <v>1552</v>
      </c>
      <c r="Q1864">
        <v>20100601</v>
      </c>
    </row>
    <row r="1865" spans="1:17">
      <c r="A1865" t="s">
        <v>1697</v>
      </c>
      <c r="B1865" t="s">
        <v>1566</v>
      </c>
      <c r="C1865">
        <v>201207</v>
      </c>
      <c r="D1865">
        <v>25</v>
      </c>
      <c r="E1865" t="s">
        <v>1555</v>
      </c>
      <c r="F1865">
        <v>139</v>
      </c>
      <c r="G1865">
        <v>458</v>
      </c>
      <c r="H1865">
        <v>6800</v>
      </c>
      <c r="I1865">
        <v>43112010700</v>
      </c>
      <c r="J1865">
        <v>8</v>
      </c>
      <c r="K1865" t="s">
        <v>1698</v>
      </c>
      <c r="L1865">
        <v>1560</v>
      </c>
      <c r="M1865" t="s">
        <v>1699</v>
      </c>
      <c r="N1865" t="s">
        <v>1700</v>
      </c>
      <c r="O1865">
        <v>0</v>
      </c>
      <c r="P1865" t="s">
        <v>1552</v>
      </c>
      <c r="Q1865">
        <v>19690701</v>
      </c>
    </row>
    <row r="1866" spans="1:17">
      <c r="A1866" t="s">
        <v>1697</v>
      </c>
      <c r="B1866" t="s">
        <v>1647</v>
      </c>
      <c r="C1866">
        <v>201207</v>
      </c>
      <c r="D1866">
        <v>31</v>
      </c>
      <c r="E1866" t="s">
        <v>1555</v>
      </c>
      <c r="F1866">
        <v>549</v>
      </c>
      <c r="G1866">
        <v>601</v>
      </c>
      <c r="H1866">
        <v>10402</v>
      </c>
      <c r="I1866">
        <v>43112011200</v>
      </c>
      <c r="J1866">
        <v>8</v>
      </c>
      <c r="K1866" t="s">
        <v>1698</v>
      </c>
      <c r="L1866">
        <v>1560</v>
      </c>
      <c r="M1866" t="s">
        <v>1699</v>
      </c>
      <c r="N1866" t="s">
        <v>1700</v>
      </c>
      <c r="O1866">
        <v>0</v>
      </c>
      <c r="P1866" t="s">
        <v>1552</v>
      </c>
      <c r="Q1866">
        <v>19690801</v>
      </c>
    </row>
    <row r="1867" spans="1:17">
      <c r="A1867" t="s">
        <v>1697</v>
      </c>
      <c r="B1867" t="s">
        <v>1692</v>
      </c>
      <c r="C1867">
        <v>201207</v>
      </c>
      <c r="D1867">
        <v>28</v>
      </c>
      <c r="E1867" t="s">
        <v>1555</v>
      </c>
      <c r="F1867">
        <v>1312</v>
      </c>
      <c r="G1867">
        <v>546</v>
      </c>
      <c r="H1867">
        <v>3692</v>
      </c>
      <c r="I1867">
        <v>43112011001</v>
      </c>
      <c r="J1867">
        <v>8</v>
      </c>
      <c r="K1867" t="s">
        <v>1698</v>
      </c>
      <c r="L1867">
        <v>1560</v>
      </c>
      <c r="M1867" t="s">
        <v>1699</v>
      </c>
      <c r="N1867" t="s">
        <v>1700</v>
      </c>
      <c r="O1867">
        <v>0</v>
      </c>
      <c r="P1867" t="s">
        <v>1552</v>
      </c>
      <c r="Q1867">
        <v>20100419</v>
      </c>
    </row>
    <row r="1868" spans="1:17">
      <c r="A1868" t="s">
        <v>1697</v>
      </c>
      <c r="B1868" t="s">
        <v>1569</v>
      </c>
      <c r="C1868">
        <v>201207</v>
      </c>
      <c r="D1868">
        <v>20</v>
      </c>
      <c r="E1868" t="s">
        <v>1555</v>
      </c>
      <c r="F1868">
        <v>437</v>
      </c>
      <c r="G1868">
        <v>1890</v>
      </c>
      <c r="H1868">
        <v>10489</v>
      </c>
      <c r="I1868">
        <v>43112014800</v>
      </c>
      <c r="J1868">
        <v>8</v>
      </c>
      <c r="K1868" t="s">
        <v>1698</v>
      </c>
      <c r="L1868">
        <v>1560</v>
      </c>
      <c r="M1868" t="s">
        <v>1699</v>
      </c>
      <c r="N1868" t="s">
        <v>1700</v>
      </c>
      <c r="O1868">
        <v>0</v>
      </c>
      <c r="P1868" t="s">
        <v>1552</v>
      </c>
      <c r="Q1868">
        <v>19691101</v>
      </c>
    </row>
    <row r="1869" spans="1:17">
      <c r="A1869" t="s">
        <v>1697</v>
      </c>
      <c r="B1869" t="s">
        <v>1695</v>
      </c>
      <c r="C1869">
        <v>201207</v>
      </c>
      <c r="D1869">
        <v>31</v>
      </c>
      <c r="E1869" t="s">
        <v>1555</v>
      </c>
      <c r="F1869">
        <v>2760</v>
      </c>
      <c r="G1869">
        <v>883</v>
      </c>
      <c r="H1869">
        <v>6663</v>
      </c>
      <c r="I1869">
        <v>43112013300</v>
      </c>
      <c r="J1869">
        <v>8</v>
      </c>
      <c r="K1869" t="s">
        <v>1698</v>
      </c>
      <c r="L1869">
        <v>1560</v>
      </c>
      <c r="M1869" t="s">
        <v>1699</v>
      </c>
      <c r="N1869" t="s">
        <v>1700</v>
      </c>
      <c r="O1869">
        <v>0</v>
      </c>
      <c r="P1869" t="s">
        <v>1552</v>
      </c>
      <c r="Q1869">
        <v>19690801</v>
      </c>
    </row>
    <row r="1870" spans="1:17">
      <c r="A1870" t="s">
        <v>1697</v>
      </c>
      <c r="B1870" t="s">
        <v>1715</v>
      </c>
      <c r="C1870">
        <v>201207</v>
      </c>
      <c r="D1870">
        <v>28</v>
      </c>
      <c r="E1870" t="s">
        <v>1555</v>
      </c>
      <c r="F1870">
        <v>97</v>
      </c>
      <c r="G1870">
        <v>0</v>
      </c>
      <c r="H1870">
        <v>2843</v>
      </c>
      <c r="I1870">
        <v>43112029900</v>
      </c>
      <c r="J1870">
        <v>8</v>
      </c>
      <c r="K1870" t="s">
        <v>1698</v>
      </c>
      <c r="L1870">
        <v>1560</v>
      </c>
      <c r="M1870" t="s">
        <v>1699</v>
      </c>
      <c r="N1870" t="s">
        <v>1700</v>
      </c>
      <c r="O1870">
        <v>0</v>
      </c>
      <c r="P1870" t="s">
        <v>1694</v>
      </c>
    </row>
    <row r="1871" spans="1:17">
      <c r="A1871" t="s">
        <v>1697</v>
      </c>
      <c r="B1871" t="s">
        <v>1704</v>
      </c>
      <c r="C1871">
        <v>201207</v>
      </c>
      <c r="D1871">
        <v>30</v>
      </c>
      <c r="E1871" t="s">
        <v>1555</v>
      </c>
      <c r="F1871">
        <v>782</v>
      </c>
      <c r="G1871">
        <v>588</v>
      </c>
      <c r="H1871">
        <v>2794</v>
      </c>
      <c r="I1871">
        <v>43112039700</v>
      </c>
      <c r="J1871">
        <v>8</v>
      </c>
      <c r="K1871" t="s">
        <v>1698</v>
      </c>
      <c r="L1871">
        <v>1560</v>
      </c>
      <c r="M1871" t="s">
        <v>1699</v>
      </c>
      <c r="N1871" t="s">
        <v>1700</v>
      </c>
      <c r="O1871">
        <v>0</v>
      </c>
      <c r="P1871" t="s">
        <v>1552</v>
      </c>
      <c r="Q1871">
        <v>19790801</v>
      </c>
    </row>
    <row r="1872" spans="1:17">
      <c r="A1872" t="s">
        <v>1697</v>
      </c>
      <c r="B1872" t="s">
        <v>1705</v>
      </c>
      <c r="C1872">
        <v>201207</v>
      </c>
      <c r="D1872">
        <v>31</v>
      </c>
      <c r="E1872" t="s">
        <v>1555</v>
      </c>
      <c r="F1872">
        <v>681</v>
      </c>
      <c r="G1872">
        <v>596</v>
      </c>
      <c r="H1872">
        <v>6371</v>
      </c>
      <c r="I1872">
        <v>43112007701</v>
      </c>
      <c r="J1872">
        <v>8</v>
      </c>
      <c r="K1872" t="s">
        <v>1698</v>
      </c>
      <c r="L1872">
        <v>1560</v>
      </c>
      <c r="M1872" t="s">
        <v>1699</v>
      </c>
      <c r="N1872" t="s">
        <v>1700</v>
      </c>
      <c r="O1872">
        <v>0</v>
      </c>
      <c r="P1872" t="s">
        <v>1552</v>
      </c>
      <c r="Q1872">
        <v>19790701</v>
      </c>
    </row>
    <row r="1873" spans="1:17">
      <c r="A1873" t="s">
        <v>1697</v>
      </c>
      <c r="B1873" t="s">
        <v>1706</v>
      </c>
      <c r="C1873">
        <v>201207</v>
      </c>
      <c r="D1873">
        <v>28</v>
      </c>
      <c r="E1873" t="s">
        <v>1555</v>
      </c>
      <c r="F1873">
        <v>408</v>
      </c>
      <c r="G1873">
        <v>554</v>
      </c>
      <c r="H1873">
        <v>8578</v>
      </c>
      <c r="I1873">
        <v>43112010201</v>
      </c>
      <c r="J1873">
        <v>8</v>
      </c>
      <c r="K1873" t="s">
        <v>1698</v>
      </c>
      <c r="L1873">
        <v>1560</v>
      </c>
      <c r="M1873" t="s">
        <v>1699</v>
      </c>
      <c r="N1873" t="s">
        <v>1700</v>
      </c>
      <c r="O1873">
        <v>0</v>
      </c>
      <c r="P1873" t="s">
        <v>1552</v>
      </c>
      <c r="Q1873">
        <v>19790601</v>
      </c>
    </row>
    <row r="1874" spans="1:17">
      <c r="A1874" t="s">
        <v>1697</v>
      </c>
      <c r="B1874" t="s">
        <v>1707</v>
      </c>
      <c r="C1874">
        <v>201207</v>
      </c>
      <c r="D1874">
        <v>19</v>
      </c>
      <c r="E1874" t="s">
        <v>1555</v>
      </c>
      <c r="F1874">
        <v>793</v>
      </c>
      <c r="G1874">
        <v>374</v>
      </c>
      <c r="H1874">
        <v>1132</v>
      </c>
      <c r="I1874">
        <v>43112040300</v>
      </c>
      <c r="J1874">
        <v>8</v>
      </c>
      <c r="K1874" t="s">
        <v>1698</v>
      </c>
      <c r="L1874">
        <v>1560</v>
      </c>
      <c r="M1874" t="s">
        <v>1699</v>
      </c>
      <c r="N1874" t="s">
        <v>1700</v>
      </c>
      <c r="O1874">
        <v>0</v>
      </c>
      <c r="P1874" t="s">
        <v>1552</v>
      </c>
      <c r="Q1874">
        <v>19800101</v>
      </c>
    </row>
    <row r="1875" spans="1:17">
      <c r="A1875" t="s">
        <v>1697</v>
      </c>
      <c r="B1875" t="s">
        <v>1708</v>
      </c>
      <c r="C1875">
        <v>201207</v>
      </c>
      <c r="D1875">
        <v>17</v>
      </c>
      <c r="E1875" t="s">
        <v>1555</v>
      </c>
      <c r="F1875">
        <v>643</v>
      </c>
      <c r="G1875">
        <v>90</v>
      </c>
      <c r="H1875">
        <v>827</v>
      </c>
      <c r="I1875">
        <v>43112011702</v>
      </c>
      <c r="J1875">
        <v>8</v>
      </c>
      <c r="K1875" t="s">
        <v>1698</v>
      </c>
      <c r="L1875">
        <v>1560</v>
      </c>
      <c r="M1875" t="s">
        <v>1699</v>
      </c>
      <c r="N1875" t="s">
        <v>1700</v>
      </c>
      <c r="O1875">
        <v>0</v>
      </c>
      <c r="P1875" t="s">
        <v>1552</v>
      </c>
      <c r="Q1875">
        <v>20100310</v>
      </c>
    </row>
    <row r="1876" spans="1:17">
      <c r="A1876" t="s">
        <v>1697</v>
      </c>
      <c r="B1876" t="s">
        <v>1709</v>
      </c>
      <c r="C1876">
        <v>201207</v>
      </c>
      <c r="D1876">
        <v>31</v>
      </c>
      <c r="E1876" t="s">
        <v>1555</v>
      </c>
      <c r="F1876">
        <v>1427</v>
      </c>
      <c r="G1876">
        <v>158</v>
      </c>
      <c r="H1876">
        <v>1253</v>
      </c>
      <c r="I1876">
        <v>43112041000</v>
      </c>
      <c r="J1876">
        <v>8</v>
      </c>
      <c r="K1876" t="s">
        <v>1698</v>
      </c>
      <c r="L1876">
        <v>1560</v>
      </c>
      <c r="M1876" t="s">
        <v>1699</v>
      </c>
      <c r="N1876" t="s">
        <v>1700</v>
      </c>
      <c r="O1876">
        <v>0</v>
      </c>
      <c r="P1876" t="s">
        <v>1552</v>
      </c>
      <c r="Q1876">
        <v>19900401</v>
      </c>
    </row>
    <row r="1877" spans="1:17">
      <c r="A1877" t="s">
        <v>1697</v>
      </c>
      <c r="B1877" t="s">
        <v>1710</v>
      </c>
      <c r="C1877">
        <v>201207</v>
      </c>
      <c r="D1877">
        <v>26</v>
      </c>
      <c r="E1877" t="s">
        <v>1555</v>
      </c>
      <c r="F1877">
        <v>629</v>
      </c>
      <c r="G1877">
        <v>1784</v>
      </c>
      <c r="H1877">
        <v>16719</v>
      </c>
      <c r="I1877">
        <v>43112004001</v>
      </c>
      <c r="J1877">
        <v>8</v>
      </c>
      <c r="K1877" t="s">
        <v>1698</v>
      </c>
      <c r="L1877">
        <v>1560</v>
      </c>
      <c r="M1877" t="s">
        <v>1699</v>
      </c>
      <c r="N1877" t="s">
        <v>1700</v>
      </c>
      <c r="O1877">
        <v>0</v>
      </c>
      <c r="P1877" t="s">
        <v>1552</v>
      </c>
      <c r="Q1877">
        <v>19970501</v>
      </c>
    </row>
    <row r="1878" spans="1:17">
      <c r="A1878" t="s">
        <v>1711</v>
      </c>
      <c r="B1878" t="s">
        <v>1703</v>
      </c>
      <c r="C1878">
        <v>201207</v>
      </c>
      <c r="D1878">
        <v>31</v>
      </c>
      <c r="E1878" t="s">
        <v>1555</v>
      </c>
      <c r="F1878">
        <v>1462</v>
      </c>
      <c r="G1878">
        <v>373</v>
      </c>
      <c r="H1878">
        <v>1874</v>
      </c>
      <c r="I1878">
        <v>43112040700</v>
      </c>
      <c r="J1878">
        <v>8</v>
      </c>
      <c r="K1878" t="s">
        <v>1712</v>
      </c>
      <c r="L1878">
        <v>2531</v>
      </c>
      <c r="M1878" t="s">
        <v>1557</v>
      </c>
      <c r="N1878" t="s">
        <v>1700</v>
      </c>
      <c r="O1878">
        <v>0</v>
      </c>
      <c r="P1878" t="s">
        <v>1552</v>
      </c>
      <c r="Q1878">
        <v>19800501</v>
      </c>
    </row>
    <row r="1879" spans="1:17">
      <c r="A1879" t="s">
        <v>1711</v>
      </c>
      <c r="B1879" t="s">
        <v>1558</v>
      </c>
      <c r="C1879">
        <v>201207</v>
      </c>
      <c r="D1879">
        <v>31</v>
      </c>
      <c r="E1879" t="s">
        <v>1555</v>
      </c>
      <c r="F1879">
        <v>471</v>
      </c>
      <c r="G1879">
        <v>502</v>
      </c>
      <c r="H1879">
        <v>3180</v>
      </c>
      <c r="I1879">
        <v>43112044300</v>
      </c>
      <c r="J1879">
        <v>8</v>
      </c>
      <c r="K1879" t="s">
        <v>1712</v>
      </c>
      <c r="L1879">
        <v>2531</v>
      </c>
      <c r="M1879" t="s">
        <v>1557</v>
      </c>
      <c r="N1879" t="s">
        <v>1700</v>
      </c>
      <c r="O1879">
        <v>0</v>
      </c>
      <c r="P1879" t="s">
        <v>1552</v>
      </c>
      <c r="Q1879">
        <v>19860601</v>
      </c>
    </row>
    <row r="1880" spans="1:17">
      <c r="A1880" t="s">
        <v>1711</v>
      </c>
      <c r="B1880" t="s">
        <v>1559</v>
      </c>
      <c r="C1880">
        <v>201207</v>
      </c>
      <c r="D1880">
        <v>28</v>
      </c>
      <c r="E1880" t="s">
        <v>1555</v>
      </c>
      <c r="F1880">
        <v>619</v>
      </c>
      <c r="G1880">
        <v>256</v>
      </c>
      <c r="H1880">
        <v>917</v>
      </c>
      <c r="I1880">
        <v>43112045000</v>
      </c>
      <c r="J1880">
        <v>8</v>
      </c>
      <c r="K1880" t="s">
        <v>1712</v>
      </c>
      <c r="L1880">
        <v>2531</v>
      </c>
      <c r="M1880" t="s">
        <v>1557</v>
      </c>
      <c r="N1880" t="s">
        <v>1700</v>
      </c>
      <c r="O1880">
        <v>0</v>
      </c>
      <c r="P1880" t="s">
        <v>1552</v>
      </c>
      <c r="Q1880">
        <v>19810601</v>
      </c>
    </row>
    <row r="1881" spans="1:17">
      <c r="A1881" t="s">
        <v>1711</v>
      </c>
      <c r="B1881" t="s">
        <v>1562</v>
      </c>
      <c r="C1881">
        <v>201207</v>
      </c>
      <c r="D1881">
        <v>30</v>
      </c>
      <c r="E1881" t="s">
        <v>1555</v>
      </c>
      <c r="F1881">
        <v>426</v>
      </c>
      <c r="G1881">
        <v>290</v>
      </c>
      <c r="H1881">
        <v>2842</v>
      </c>
      <c r="I1881">
        <v>43112046900</v>
      </c>
      <c r="J1881">
        <v>8</v>
      </c>
      <c r="K1881" t="s">
        <v>1712</v>
      </c>
      <c r="L1881">
        <v>2531</v>
      </c>
      <c r="M1881" t="s">
        <v>1557</v>
      </c>
      <c r="N1881" t="s">
        <v>1700</v>
      </c>
      <c r="O1881">
        <v>0</v>
      </c>
      <c r="P1881" t="s">
        <v>1552</v>
      </c>
      <c r="Q1881">
        <v>19820101</v>
      </c>
    </row>
    <row r="1882" spans="1:17">
      <c r="A1882" t="s">
        <v>1711</v>
      </c>
      <c r="B1882" t="s">
        <v>1618</v>
      </c>
      <c r="C1882">
        <v>201207</v>
      </c>
      <c r="D1882">
        <v>31</v>
      </c>
      <c r="E1882" t="s">
        <v>1555</v>
      </c>
      <c r="F1882">
        <v>1415</v>
      </c>
      <c r="G1882">
        <v>494</v>
      </c>
      <c r="H1882">
        <v>1319</v>
      </c>
      <c r="I1882">
        <v>43112041700</v>
      </c>
      <c r="J1882">
        <v>8</v>
      </c>
      <c r="K1882" t="s">
        <v>1712</v>
      </c>
      <c r="L1882">
        <v>2531</v>
      </c>
      <c r="M1882" t="s">
        <v>1557</v>
      </c>
      <c r="N1882" t="s">
        <v>1700</v>
      </c>
      <c r="O1882">
        <v>0</v>
      </c>
      <c r="P1882" t="s">
        <v>1552</v>
      </c>
      <c r="Q1882">
        <v>19800701</v>
      </c>
    </row>
    <row r="1883" spans="1:17">
      <c r="A1883" t="s">
        <v>1711</v>
      </c>
      <c r="B1883" t="s">
        <v>1563</v>
      </c>
      <c r="C1883">
        <v>201207</v>
      </c>
      <c r="D1883">
        <v>31</v>
      </c>
      <c r="E1883" t="s">
        <v>1555</v>
      </c>
      <c r="F1883">
        <v>227</v>
      </c>
      <c r="G1883">
        <v>129</v>
      </c>
      <c r="H1883">
        <v>915</v>
      </c>
      <c r="I1883">
        <v>43112042700</v>
      </c>
      <c r="J1883">
        <v>8</v>
      </c>
      <c r="K1883" t="s">
        <v>1712</v>
      </c>
      <c r="L1883">
        <v>2531</v>
      </c>
      <c r="M1883" t="s">
        <v>1557</v>
      </c>
      <c r="N1883" t="s">
        <v>1700</v>
      </c>
      <c r="O1883">
        <v>0</v>
      </c>
      <c r="P1883" t="s">
        <v>1552</v>
      </c>
      <c r="Q1883">
        <v>19800801</v>
      </c>
    </row>
    <row r="1884" spans="1:17">
      <c r="A1884" t="s">
        <v>1711</v>
      </c>
      <c r="B1884" t="s">
        <v>1564</v>
      </c>
      <c r="C1884">
        <v>201207</v>
      </c>
      <c r="D1884">
        <v>31</v>
      </c>
      <c r="E1884" t="s">
        <v>1555</v>
      </c>
      <c r="F1884">
        <v>299</v>
      </c>
      <c r="G1884">
        <v>185</v>
      </c>
      <c r="H1884">
        <v>703</v>
      </c>
      <c r="I1884">
        <v>43112046800</v>
      </c>
      <c r="J1884">
        <v>8</v>
      </c>
      <c r="K1884" t="s">
        <v>1712</v>
      </c>
      <c r="L1884">
        <v>2531</v>
      </c>
      <c r="M1884" t="s">
        <v>1557</v>
      </c>
      <c r="N1884" t="s">
        <v>1700</v>
      </c>
      <c r="O1884">
        <v>0</v>
      </c>
      <c r="P1884" t="s">
        <v>1552</v>
      </c>
      <c r="Q1884">
        <v>19811001</v>
      </c>
    </row>
    <row r="1885" spans="1:17">
      <c r="A1885" t="s">
        <v>1711</v>
      </c>
      <c r="B1885" t="s">
        <v>1565</v>
      </c>
      <c r="C1885">
        <v>201207</v>
      </c>
      <c r="D1885">
        <v>31</v>
      </c>
      <c r="E1885" t="s">
        <v>1555</v>
      </c>
      <c r="F1885">
        <v>725</v>
      </c>
      <c r="G1885">
        <v>347</v>
      </c>
      <c r="H1885">
        <v>859</v>
      </c>
      <c r="I1885">
        <v>43112043000</v>
      </c>
      <c r="J1885">
        <v>8</v>
      </c>
      <c r="K1885" t="s">
        <v>1712</v>
      </c>
      <c r="L1885">
        <v>2531</v>
      </c>
      <c r="M1885" t="s">
        <v>1557</v>
      </c>
      <c r="N1885" t="s">
        <v>1700</v>
      </c>
      <c r="O1885">
        <v>0</v>
      </c>
      <c r="P1885" t="s">
        <v>1552</v>
      </c>
      <c r="Q1885">
        <v>19800901</v>
      </c>
    </row>
    <row r="1886" spans="1:17">
      <c r="A1886" t="s">
        <v>1711</v>
      </c>
      <c r="B1886" t="s">
        <v>1630</v>
      </c>
      <c r="C1886">
        <v>201207</v>
      </c>
      <c r="D1886">
        <v>30</v>
      </c>
      <c r="E1886" t="s">
        <v>1555</v>
      </c>
      <c r="F1886">
        <v>796</v>
      </c>
      <c r="G1886">
        <v>565</v>
      </c>
      <c r="H1886">
        <v>3432</v>
      </c>
      <c r="I1886">
        <v>43112044100</v>
      </c>
      <c r="J1886">
        <v>8</v>
      </c>
      <c r="K1886" t="s">
        <v>1712</v>
      </c>
      <c r="L1886">
        <v>2531</v>
      </c>
      <c r="M1886" t="s">
        <v>1557</v>
      </c>
      <c r="N1886" t="s">
        <v>1700</v>
      </c>
      <c r="O1886">
        <v>0</v>
      </c>
      <c r="P1886" t="s">
        <v>1552</v>
      </c>
      <c r="Q1886">
        <v>19810101</v>
      </c>
    </row>
    <row r="1887" spans="1:17">
      <c r="A1887" t="s">
        <v>1711</v>
      </c>
      <c r="B1887" t="s">
        <v>1566</v>
      </c>
      <c r="C1887">
        <v>201207</v>
      </c>
      <c r="D1887">
        <v>31</v>
      </c>
      <c r="E1887" t="s">
        <v>1555</v>
      </c>
      <c r="F1887">
        <v>349</v>
      </c>
      <c r="G1887">
        <v>232</v>
      </c>
      <c r="H1887">
        <v>2159</v>
      </c>
      <c r="I1887">
        <v>43112046400</v>
      </c>
      <c r="J1887">
        <v>8</v>
      </c>
      <c r="K1887" t="s">
        <v>1712</v>
      </c>
      <c r="L1887">
        <v>2531</v>
      </c>
      <c r="M1887" t="s">
        <v>1557</v>
      </c>
      <c r="N1887" t="s">
        <v>1700</v>
      </c>
      <c r="O1887">
        <v>0</v>
      </c>
      <c r="P1887" t="s">
        <v>1552</v>
      </c>
      <c r="Q1887">
        <v>19810901</v>
      </c>
    </row>
    <row r="1888" spans="1:17">
      <c r="A1888" t="s">
        <v>1711</v>
      </c>
      <c r="B1888" t="s">
        <v>1645</v>
      </c>
      <c r="C1888">
        <v>201207</v>
      </c>
      <c r="D1888">
        <v>31</v>
      </c>
      <c r="E1888" t="s">
        <v>1555</v>
      </c>
      <c r="F1888">
        <v>354</v>
      </c>
      <c r="G1888">
        <v>244</v>
      </c>
      <c r="H1888">
        <v>229</v>
      </c>
      <c r="I1888">
        <v>43112043300</v>
      </c>
      <c r="J1888">
        <v>8</v>
      </c>
      <c r="K1888" t="s">
        <v>1712</v>
      </c>
      <c r="L1888">
        <v>2531</v>
      </c>
      <c r="M1888" t="s">
        <v>1557</v>
      </c>
      <c r="N1888" t="s">
        <v>1700</v>
      </c>
      <c r="O1888">
        <v>0</v>
      </c>
      <c r="P1888" t="s">
        <v>1552</v>
      </c>
      <c r="Q1888">
        <v>19801101</v>
      </c>
    </row>
    <row r="1889" spans="1:17">
      <c r="A1889" t="s">
        <v>1711</v>
      </c>
      <c r="B1889" t="s">
        <v>1567</v>
      </c>
      <c r="C1889">
        <v>201207</v>
      </c>
      <c r="D1889">
        <v>31</v>
      </c>
      <c r="E1889" t="s">
        <v>1555</v>
      </c>
      <c r="F1889">
        <v>786</v>
      </c>
      <c r="G1889">
        <v>257</v>
      </c>
      <c r="H1889">
        <v>3615</v>
      </c>
      <c r="I1889">
        <v>43112044200</v>
      </c>
      <c r="J1889">
        <v>8</v>
      </c>
      <c r="K1889" t="s">
        <v>1712</v>
      </c>
      <c r="L1889">
        <v>2531</v>
      </c>
      <c r="M1889" t="s">
        <v>1557</v>
      </c>
      <c r="N1889" t="s">
        <v>1700</v>
      </c>
      <c r="O1889">
        <v>0</v>
      </c>
      <c r="P1889" t="s">
        <v>1552</v>
      </c>
      <c r="Q1889">
        <v>19810201</v>
      </c>
    </row>
    <row r="1890" spans="1:17">
      <c r="A1890" t="s">
        <v>1711</v>
      </c>
      <c r="B1890" t="s">
        <v>1647</v>
      </c>
      <c r="C1890">
        <v>201207</v>
      </c>
      <c r="D1890">
        <v>31</v>
      </c>
      <c r="E1890" t="s">
        <v>1555</v>
      </c>
      <c r="F1890">
        <v>352</v>
      </c>
      <c r="G1890">
        <v>219</v>
      </c>
      <c r="H1890">
        <v>2184</v>
      </c>
      <c r="I1890">
        <v>43112044700</v>
      </c>
      <c r="J1890">
        <v>8</v>
      </c>
      <c r="K1890" t="s">
        <v>1712</v>
      </c>
      <c r="L1890">
        <v>2531</v>
      </c>
      <c r="M1890" t="s">
        <v>1557</v>
      </c>
      <c r="N1890" t="s">
        <v>1700</v>
      </c>
      <c r="O1890">
        <v>0</v>
      </c>
      <c r="P1890" t="s">
        <v>1552</v>
      </c>
      <c r="Q1890">
        <v>19810401</v>
      </c>
    </row>
    <row r="1891" spans="1:17">
      <c r="A1891" t="s">
        <v>1711</v>
      </c>
      <c r="B1891" t="s">
        <v>1692</v>
      </c>
      <c r="C1891">
        <v>201207</v>
      </c>
      <c r="D1891">
        <v>31</v>
      </c>
      <c r="E1891" t="s">
        <v>1555</v>
      </c>
      <c r="F1891">
        <v>260</v>
      </c>
      <c r="G1891">
        <v>185</v>
      </c>
      <c r="H1891">
        <v>1478</v>
      </c>
      <c r="I1891">
        <v>43112044800</v>
      </c>
      <c r="J1891">
        <v>8</v>
      </c>
      <c r="K1891" t="s">
        <v>1712</v>
      </c>
      <c r="L1891">
        <v>2531</v>
      </c>
      <c r="M1891" t="s">
        <v>1557</v>
      </c>
      <c r="N1891" t="s">
        <v>1700</v>
      </c>
      <c r="O1891">
        <v>0</v>
      </c>
      <c r="P1891" t="s">
        <v>1552</v>
      </c>
      <c r="Q1891">
        <v>19810501</v>
      </c>
    </row>
    <row r="1892" spans="1:17">
      <c r="A1892" t="s">
        <v>1711</v>
      </c>
      <c r="B1892" t="s">
        <v>1568</v>
      </c>
      <c r="C1892">
        <v>201207</v>
      </c>
      <c r="D1892">
        <v>31</v>
      </c>
      <c r="E1892" t="s">
        <v>1555</v>
      </c>
      <c r="F1892">
        <v>947</v>
      </c>
      <c r="G1892">
        <v>296</v>
      </c>
      <c r="H1892">
        <v>2337</v>
      </c>
      <c r="I1892">
        <v>43112045200</v>
      </c>
      <c r="J1892">
        <v>8</v>
      </c>
      <c r="K1892" t="s">
        <v>1712</v>
      </c>
      <c r="L1892">
        <v>2531</v>
      </c>
      <c r="M1892" t="s">
        <v>1557</v>
      </c>
      <c r="N1892" t="s">
        <v>1700</v>
      </c>
      <c r="O1892">
        <v>0</v>
      </c>
      <c r="P1892" t="s">
        <v>1552</v>
      </c>
      <c r="Q1892">
        <v>19810701</v>
      </c>
    </row>
    <row r="1893" spans="1:17">
      <c r="A1893" t="s">
        <v>1711</v>
      </c>
      <c r="B1893" t="s">
        <v>1695</v>
      </c>
      <c r="C1893">
        <v>201207</v>
      </c>
      <c r="D1893">
        <v>27</v>
      </c>
      <c r="E1893" t="s">
        <v>1555</v>
      </c>
      <c r="F1893">
        <v>869</v>
      </c>
      <c r="G1893">
        <v>210</v>
      </c>
      <c r="H1893">
        <v>2885</v>
      </c>
      <c r="I1893">
        <v>43112046200</v>
      </c>
      <c r="J1893">
        <v>8</v>
      </c>
      <c r="K1893" t="s">
        <v>1712</v>
      </c>
      <c r="L1893">
        <v>2531</v>
      </c>
      <c r="M1893" t="s">
        <v>1557</v>
      </c>
      <c r="N1893" t="s">
        <v>1700</v>
      </c>
      <c r="O1893">
        <v>0</v>
      </c>
      <c r="P1893" t="s">
        <v>1552</v>
      </c>
      <c r="Q1893">
        <v>19810801</v>
      </c>
    </row>
    <row r="1894" spans="1:17">
      <c r="A1894" t="s">
        <v>1711</v>
      </c>
      <c r="B1894" t="s">
        <v>1570</v>
      </c>
      <c r="C1894">
        <v>201207</v>
      </c>
      <c r="D1894">
        <v>2</v>
      </c>
      <c r="E1894" t="s">
        <v>1555</v>
      </c>
      <c r="F1894">
        <v>70</v>
      </c>
      <c r="G1894">
        <v>31</v>
      </c>
      <c r="H1894">
        <v>516</v>
      </c>
      <c r="I1894">
        <v>43112048400</v>
      </c>
      <c r="J1894">
        <v>8</v>
      </c>
      <c r="K1894" t="s">
        <v>1712</v>
      </c>
      <c r="L1894">
        <v>2531</v>
      </c>
      <c r="M1894" t="s">
        <v>1557</v>
      </c>
      <c r="N1894" t="s">
        <v>1700</v>
      </c>
      <c r="O1894">
        <v>0</v>
      </c>
      <c r="P1894" t="s">
        <v>1552</v>
      </c>
      <c r="Q1894">
        <v>19820101</v>
      </c>
    </row>
    <row r="1895" spans="1:17">
      <c r="A1895" t="s">
        <v>1711</v>
      </c>
      <c r="B1895" t="s">
        <v>1713</v>
      </c>
      <c r="C1895">
        <v>201207</v>
      </c>
      <c r="D1895">
        <v>31</v>
      </c>
      <c r="E1895" t="s">
        <v>1555</v>
      </c>
      <c r="F1895">
        <v>479</v>
      </c>
      <c r="G1895">
        <v>142</v>
      </c>
      <c r="H1895">
        <v>2195</v>
      </c>
      <c r="I1895">
        <v>43112046700</v>
      </c>
      <c r="J1895">
        <v>8</v>
      </c>
      <c r="K1895" t="s">
        <v>1712</v>
      </c>
      <c r="L1895">
        <v>2531</v>
      </c>
      <c r="M1895" t="s">
        <v>1557</v>
      </c>
      <c r="N1895" t="s">
        <v>1700</v>
      </c>
      <c r="O1895">
        <v>0</v>
      </c>
      <c r="P1895" t="s">
        <v>1552</v>
      </c>
      <c r="Q1895">
        <v>19811101</v>
      </c>
    </row>
    <row r="1896" spans="1:17">
      <c r="A1896" t="s">
        <v>1711</v>
      </c>
      <c r="B1896" t="s">
        <v>1571</v>
      </c>
      <c r="C1896">
        <v>201207</v>
      </c>
      <c r="D1896">
        <v>31</v>
      </c>
      <c r="E1896" t="s">
        <v>1555</v>
      </c>
      <c r="F1896">
        <v>300</v>
      </c>
      <c r="G1896">
        <v>148</v>
      </c>
      <c r="H1896">
        <v>715</v>
      </c>
      <c r="I1896">
        <v>43112049700</v>
      </c>
      <c r="J1896">
        <v>8</v>
      </c>
      <c r="K1896" t="s">
        <v>1712</v>
      </c>
      <c r="L1896">
        <v>2531</v>
      </c>
      <c r="M1896" t="s">
        <v>1557</v>
      </c>
      <c r="N1896" t="s">
        <v>1700</v>
      </c>
      <c r="O1896">
        <v>0</v>
      </c>
      <c r="P1896" t="s">
        <v>1552</v>
      </c>
      <c r="Q1896">
        <v>19820401</v>
      </c>
    </row>
    <row r="1897" spans="1:17">
      <c r="A1897" t="s">
        <v>1711</v>
      </c>
      <c r="B1897" t="s">
        <v>1714</v>
      </c>
      <c r="C1897">
        <v>201207</v>
      </c>
      <c r="D1897">
        <v>31</v>
      </c>
      <c r="E1897" t="s">
        <v>1555</v>
      </c>
      <c r="F1897">
        <v>435</v>
      </c>
      <c r="G1897">
        <v>270</v>
      </c>
      <c r="H1897">
        <v>2937</v>
      </c>
      <c r="I1897">
        <v>43112047800</v>
      </c>
      <c r="J1897">
        <v>8</v>
      </c>
      <c r="K1897" t="s">
        <v>1712</v>
      </c>
      <c r="L1897">
        <v>2531</v>
      </c>
      <c r="M1897" t="s">
        <v>1557</v>
      </c>
      <c r="N1897" t="s">
        <v>1700</v>
      </c>
      <c r="O1897">
        <v>0</v>
      </c>
      <c r="P1897" t="s">
        <v>1552</v>
      </c>
      <c r="Q1897">
        <v>19811201</v>
      </c>
    </row>
    <row r="1898" spans="1:17">
      <c r="A1898" t="s">
        <v>1697</v>
      </c>
      <c r="B1898" t="s">
        <v>1573</v>
      </c>
      <c r="C1898">
        <v>201208</v>
      </c>
      <c r="D1898">
        <v>29</v>
      </c>
      <c r="E1898" t="s">
        <v>1555</v>
      </c>
      <c r="F1898">
        <v>827</v>
      </c>
      <c r="G1898">
        <v>630</v>
      </c>
      <c r="H1898">
        <v>4016</v>
      </c>
      <c r="I1898">
        <v>43112001301</v>
      </c>
      <c r="J1898">
        <v>8</v>
      </c>
      <c r="K1898" t="s">
        <v>1698</v>
      </c>
      <c r="L1898">
        <v>1560</v>
      </c>
      <c r="M1898" t="s">
        <v>1699</v>
      </c>
      <c r="N1898" t="s">
        <v>1700</v>
      </c>
      <c r="O1898">
        <v>0</v>
      </c>
      <c r="P1898" t="s">
        <v>1552</v>
      </c>
      <c r="Q1898">
        <v>20050905</v>
      </c>
    </row>
    <row r="1899" spans="1:17">
      <c r="A1899" t="s">
        <v>1697</v>
      </c>
      <c r="B1899" t="s">
        <v>1701</v>
      </c>
      <c r="C1899">
        <v>201208</v>
      </c>
      <c r="D1899">
        <v>31</v>
      </c>
      <c r="E1899" t="s">
        <v>1555</v>
      </c>
      <c r="F1899">
        <v>621</v>
      </c>
      <c r="G1899">
        <v>3078</v>
      </c>
      <c r="H1899">
        <v>13006</v>
      </c>
      <c r="I1899">
        <v>43112001600</v>
      </c>
      <c r="J1899">
        <v>8</v>
      </c>
      <c r="K1899" t="s">
        <v>1698</v>
      </c>
      <c r="L1899">
        <v>1560</v>
      </c>
      <c r="M1899" t="s">
        <v>1699</v>
      </c>
      <c r="N1899" t="s">
        <v>1700</v>
      </c>
      <c r="O1899">
        <v>0</v>
      </c>
      <c r="P1899" t="s">
        <v>1552</v>
      </c>
      <c r="Q1899">
        <v>19691101</v>
      </c>
    </row>
    <row r="1900" spans="1:17">
      <c r="A1900" t="s">
        <v>1697</v>
      </c>
      <c r="B1900" t="s">
        <v>1591</v>
      </c>
      <c r="C1900">
        <v>201208</v>
      </c>
      <c r="D1900">
        <v>29</v>
      </c>
      <c r="E1900" t="s">
        <v>1555</v>
      </c>
      <c r="F1900">
        <v>652</v>
      </c>
      <c r="G1900">
        <v>344</v>
      </c>
      <c r="H1900">
        <v>2271</v>
      </c>
      <c r="I1900">
        <v>43112004200</v>
      </c>
      <c r="J1900">
        <v>8</v>
      </c>
      <c r="K1900" t="s">
        <v>1698</v>
      </c>
      <c r="L1900">
        <v>1560</v>
      </c>
      <c r="M1900" t="s">
        <v>1699</v>
      </c>
      <c r="N1900" t="s">
        <v>1700</v>
      </c>
      <c r="O1900">
        <v>0</v>
      </c>
      <c r="P1900" t="s">
        <v>1574</v>
      </c>
      <c r="Q1900">
        <v>19710801</v>
      </c>
    </row>
    <row r="1901" spans="1:17">
      <c r="A1901" t="s">
        <v>1697</v>
      </c>
      <c r="B1901" t="s">
        <v>1651</v>
      </c>
      <c r="C1901">
        <v>201208</v>
      </c>
      <c r="D1901">
        <v>22</v>
      </c>
      <c r="E1901" t="s">
        <v>1555</v>
      </c>
      <c r="F1901">
        <v>278</v>
      </c>
      <c r="G1901">
        <v>350</v>
      </c>
      <c r="H1901">
        <v>3677</v>
      </c>
      <c r="I1901">
        <v>43112002302</v>
      </c>
      <c r="J1901">
        <v>8</v>
      </c>
      <c r="K1901" t="s">
        <v>1698</v>
      </c>
      <c r="L1901">
        <v>1560</v>
      </c>
      <c r="M1901" t="s">
        <v>1699</v>
      </c>
      <c r="N1901" t="s">
        <v>1700</v>
      </c>
      <c r="O1901">
        <v>0</v>
      </c>
      <c r="P1901" t="s">
        <v>1552</v>
      </c>
      <c r="Q1901">
        <v>20050409</v>
      </c>
    </row>
    <row r="1902" spans="1:17">
      <c r="A1902" t="s">
        <v>1697</v>
      </c>
      <c r="B1902" t="s">
        <v>1637</v>
      </c>
      <c r="C1902">
        <v>201208</v>
      </c>
      <c r="D1902">
        <v>31</v>
      </c>
      <c r="E1902" t="s">
        <v>1555</v>
      </c>
      <c r="F1902">
        <v>157</v>
      </c>
      <c r="G1902">
        <v>398</v>
      </c>
      <c r="H1902">
        <v>4583</v>
      </c>
      <c r="I1902">
        <v>43112004800</v>
      </c>
      <c r="J1902">
        <v>8</v>
      </c>
      <c r="K1902" t="s">
        <v>1698</v>
      </c>
      <c r="L1902">
        <v>1560</v>
      </c>
      <c r="M1902" t="s">
        <v>1699</v>
      </c>
      <c r="N1902" t="s">
        <v>1700</v>
      </c>
      <c r="O1902">
        <v>0</v>
      </c>
      <c r="P1902" t="s">
        <v>1552</v>
      </c>
      <c r="Q1902">
        <v>19900601</v>
      </c>
    </row>
    <row r="1903" spans="1:17">
      <c r="A1903" t="s">
        <v>1697</v>
      </c>
      <c r="B1903" t="s">
        <v>1653</v>
      </c>
      <c r="C1903">
        <v>201208</v>
      </c>
      <c r="D1903">
        <v>27</v>
      </c>
      <c r="E1903" t="s">
        <v>1555</v>
      </c>
      <c r="F1903">
        <v>559</v>
      </c>
      <c r="G1903">
        <v>633</v>
      </c>
      <c r="H1903">
        <v>4170</v>
      </c>
      <c r="I1903">
        <v>43112005501</v>
      </c>
      <c r="J1903">
        <v>8</v>
      </c>
      <c r="K1903" t="s">
        <v>1698</v>
      </c>
      <c r="L1903">
        <v>1560</v>
      </c>
      <c r="M1903" t="s">
        <v>1699</v>
      </c>
      <c r="N1903" t="s">
        <v>1700</v>
      </c>
      <c r="O1903">
        <v>0</v>
      </c>
      <c r="P1903" t="s">
        <v>1552</v>
      </c>
      <c r="Q1903">
        <v>20050617</v>
      </c>
    </row>
    <row r="1904" spans="1:17">
      <c r="A1904" t="s">
        <v>1697</v>
      </c>
      <c r="B1904" t="s">
        <v>1582</v>
      </c>
      <c r="C1904">
        <v>201208</v>
      </c>
      <c r="D1904">
        <v>31</v>
      </c>
      <c r="E1904" t="s">
        <v>1555</v>
      </c>
      <c r="F1904">
        <v>989</v>
      </c>
      <c r="G1904">
        <v>3130</v>
      </c>
      <c r="H1904">
        <v>11300</v>
      </c>
      <c r="I1904">
        <v>43112009002</v>
      </c>
      <c r="J1904">
        <v>8</v>
      </c>
      <c r="K1904" t="s">
        <v>1698</v>
      </c>
      <c r="L1904">
        <v>1560</v>
      </c>
      <c r="M1904" t="s">
        <v>1699</v>
      </c>
      <c r="N1904" t="s">
        <v>1700</v>
      </c>
      <c r="O1904">
        <v>0</v>
      </c>
      <c r="P1904" t="s">
        <v>1552</v>
      </c>
      <c r="Q1904">
        <v>20051101</v>
      </c>
    </row>
    <row r="1905" spans="1:17">
      <c r="A1905" t="s">
        <v>1697</v>
      </c>
      <c r="B1905" t="s">
        <v>1657</v>
      </c>
      <c r="C1905">
        <v>201208</v>
      </c>
      <c r="D1905">
        <v>31</v>
      </c>
      <c r="E1905" t="s">
        <v>1555</v>
      </c>
      <c r="F1905">
        <v>132</v>
      </c>
      <c r="G1905">
        <v>655</v>
      </c>
      <c r="H1905">
        <v>3889</v>
      </c>
      <c r="I1905">
        <v>43112006703</v>
      </c>
      <c r="J1905">
        <v>8</v>
      </c>
      <c r="K1905" t="s">
        <v>1698</v>
      </c>
      <c r="L1905">
        <v>1560</v>
      </c>
      <c r="M1905" t="s">
        <v>1699</v>
      </c>
      <c r="N1905" t="s">
        <v>1700</v>
      </c>
      <c r="O1905">
        <v>0</v>
      </c>
      <c r="P1905" t="s">
        <v>1552</v>
      </c>
      <c r="Q1905">
        <v>19980706</v>
      </c>
    </row>
    <row r="1906" spans="1:17">
      <c r="A1906" t="s">
        <v>1697</v>
      </c>
      <c r="B1906" t="s">
        <v>1688</v>
      </c>
      <c r="C1906">
        <v>201208</v>
      </c>
      <c r="D1906">
        <v>31</v>
      </c>
      <c r="E1906" t="s">
        <v>1555</v>
      </c>
      <c r="F1906">
        <v>267</v>
      </c>
      <c r="G1906">
        <v>496</v>
      </c>
      <c r="H1906">
        <v>4533</v>
      </c>
      <c r="I1906">
        <v>43112013402</v>
      </c>
      <c r="J1906">
        <v>8</v>
      </c>
      <c r="K1906" t="s">
        <v>1698</v>
      </c>
      <c r="L1906">
        <v>1560</v>
      </c>
      <c r="M1906" t="s">
        <v>1699</v>
      </c>
      <c r="N1906" t="s">
        <v>1700</v>
      </c>
      <c r="O1906">
        <v>0</v>
      </c>
      <c r="P1906" t="s">
        <v>1552</v>
      </c>
      <c r="Q1906">
        <v>19980914</v>
      </c>
    </row>
    <row r="1907" spans="1:17">
      <c r="A1907" t="s">
        <v>1697</v>
      </c>
      <c r="B1907" t="s">
        <v>1702</v>
      </c>
      <c r="C1907">
        <v>201208</v>
      </c>
      <c r="D1907">
        <v>31</v>
      </c>
      <c r="E1907" t="s">
        <v>1555</v>
      </c>
      <c r="F1907">
        <v>561</v>
      </c>
      <c r="G1907">
        <v>2503</v>
      </c>
      <c r="H1907">
        <v>1908</v>
      </c>
      <c r="I1907">
        <v>43112037801</v>
      </c>
      <c r="J1907">
        <v>8</v>
      </c>
      <c r="K1907" t="s">
        <v>1698</v>
      </c>
      <c r="L1907">
        <v>1560</v>
      </c>
      <c r="M1907" t="s">
        <v>1699</v>
      </c>
      <c r="N1907" t="s">
        <v>1700</v>
      </c>
      <c r="O1907">
        <v>0</v>
      </c>
      <c r="P1907" t="s">
        <v>1552</v>
      </c>
      <c r="Q1907">
        <v>20060607</v>
      </c>
    </row>
    <row r="1908" spans="1:17">
      <c r="A1908" t="s">
        <v>1697</v>
      </c>
      <c r="B1908" t="s">
        <v>1558</v>
      </c>
      <c r="C1908">
        <v>201208</v>
      </c>
      <c r="D1908">
        <v>31</v>
      </c>
      <c r="E1908" t="s">
        <v>1555</v>
      </c>
      <c r="F1908">
        <v>1758</v>
      </c>
      <c r="G1908">
        <v>623</v>
      </c>
      <c r="H1908">
        <v>8191</v>
      </c>
      <c r="I1908">
        <v>43112008300</v>
      </c>
      <c r="J1908">
        <v>8</v>
      </c>
      <c r="K1908" t="s">
        <v>1698</v>
      </c>
      <c r="L1908">
        <v>1560</v>
      </c>
      <c r="M1908" t="s">
        <v>1699</v>
      </c>
      <c r="N1908" t="s">
        <v>1700</v>
      </c>
      <c r="O1908">
        <v>0</v>
      </c>
      <c r="P1908" t="s">
        <v>1552</v>
      </c>
      <c r="Q1908">
        <v>19690501</v>
      </c>
    </row>
    <row r="1909" spans="1:17">
      <c r="A1909" t="s">
        <v>1697</v>
      </c>
      <c r="B1909" t="s">
        <v>1563</v>
      </c>
      <c r="C1909">
        <v>201208</v>
      </c>
      <c r="D1909">
        <v>31</v>
      </c>
      <c r="E1909" t="s">
        <v>1555</v>
      </c>
      <c r="F1909">
        <v>705</v>
      </c>
      <c r="G1909">
        <v>3087</v>
      </c>
      <c r="H1909">
        <v>8293</v>
      </c>
      <c r="I1909">
        <v>43112011500</v>
      </c>
      <c r="J1909">
        <v>8</v>
      </c>
      <c r="K1909" t="s">
        <v>1698</v>
      </c>
      <c r="L1909">
        <v>1560</v>
      </c>
      <c r="M1909" t="s">
        <v>1699</v>
      </c>
      <c r="N1909" t="s">
        <v>1700</v>
      </c>
      <c r="O1909">
        <v>0</v>
      </c>
      <c r="P1909" t="s">
        <v>1552</v>
      </c>
      <c r="Q1909">
        <v>19690701</v>
      </c>
    </row>
    <row r="1910" spans="1:17">
      <c r="A1910" t="s">
        <v>1697</v>
      </c>
      <c r="B1910" t="s">
        <v>1564</v>
      </c>
      <c r="C1910">
        <v>201208</v>
      </c>
      <c r="D1910">
        <v>31</v>
      </c>
      <c r="E1910" t="s">
        <v>1555</v>
      </c>
      <c r="F1910">
        <v>455</v>
      </c>
      <c r="G1910">
        <v>619</v>
      </c>
      <c r="H1910">
        <v>3686</v>
      </c>
      <c r="I1910">
        <v>43112009101</v>
      </c>
      <c r="J1910">
        <v>8</v>
      </c>
      <c r="K1910" t="s">
        <v>1698</v>
      </c>
      <c r="L1910">
        <v>1560</v>
      </c>
      <c r="M1910" t="s">
        <v>1699</v>
      </c>
      <c r="N1910" t="s">
        <v>1700</v>
      </c>
      <c r="O1910">
        <v>0</v>
      </c>
      <c r="P1910" t="s">
        <v>1552</v>
      </c>
      <c r="Q1910">
        <v>20100601</v>
      </c>
    </row>
    <row r="1911" spans="1:17">
      <c r="A1911" t="s">
        <v>1697</v>
      </c>
      <c r="B1911" t="s">
        <v>1630</v>
      </c>
      <c r="C1911">
        <v>201208</v>
      </c>
      <c r="D1911">
        <v>28</v>
      </c>
      <c r="E1911" t="s">
        <v>1555</v>
      </c>
      <c r="F1911">
        <v>344</v>
      </c>
      <c r="G1911">
        <v>530</v>
      </c>
      <c r="H1911">
        <v>4411</v>
      </c>
      <c r="I1911">
        <v>43112012200</v>
      </c>
      <c r="J1911">
        <v>8</v>
      </c>
      <c r="K1911" t="s">
        <v>1698</v>
      </c>
      <c r="L1911">
        <v>1560</v>
      </c>
      <c r="M1911" t="s">
        <v>1699</v>
      </c>
      <c r="N1911" t="s">
        <v>1700</v>
      </c>
      <c r="O1911">
        <v>0</v>
      </c>
      <c r="P1911" t="s">
        <v>1552</v>
      </c>
      <c r="Q1911">
        <v>19690801</v>
      </c>
    </row>
    <row r="1912" spans="1:17">
      <c r="A1912" t="s">
        <v>1697</v>
      </c>
      <c r="B1912" t="s">
        <v>1566</v>
      </c>
      <c r="C1912">
        <v>201208</v>
      </c>
      <c r="D1912">
        <v>31</v>
      </c>
      <c r="E1912" t="s">
        <v>1555</v>
      </c>
      <c r="F1912">
        <v>372</v>
      </c>
      <c r="G1912">
        <v>615</v>
      </c>
      <c r="H1912">
        <v>7869</v>
      </c>
      <c r="I1912">
        <v>43112010700</v>
      </c>
      <c r="J1912">
        <v>8</v>
      </c>
      <c r="K1912" t="s">
        <v>1698</v>
      </c>
      <c r="L1912">
        <v>1560</v>
      </c>
      <c r="M1912" t="s">
        <v>1699</v>
      </c>
      <c r="N1912" t="s">
        <v>1700</v>
      </c>
      <c r="O1912">
        <v>0</v>
      </c>
      <c r="P1912" t="s">
        <v>1552</v>
      </c>
      <c r="Q1912">
        <v>19690701</v>
      </c>
    </row>
    <row r="1913" spans="1:17">
      <c r="A1913" t="s">
        <v>1697</v>
      </c>
      <c r="B1913" t="s">
        <v>1647</v>
      </c>
      <c r="C1913">
        <v>201208</v>
      </c>
      <c r="D1913">
        <v>31</v>
      </c>
      <c r="E1913" t="s">
        <v>1555</v>
      </c>
      <c r="F1913">
        <v>595</v>
      </c>
      <c r="G1913">
        <v>593</v>
      </c>
      <c r="H1913">
        <v>7460</v>
      </c>
      <c r="I1913">
        <v>43112011200</v>
      </c>
      <c r="J1913">
        <v>8</v>
      </c>
      <c r="K1913" t="s">
        <v>1698</v>
      </c>
      <c r="L1913">
        <v>1560</v>
      </c>
      <c r="M1913" t="s">
        <v>1699</v>
      </c>
      <c r="N1913" t="s">
        <v>1700</v>
      </c>
      <c r="O1913">
        <v>0</v>
      </c>
      <c r="P1913" t="s">
        <v>1552</v>
      </c>
      <c r="Q1913">
        <v>19690801</v>
      </c>
    </row>
    <row r="1914" spans="1:17">
      <c r="A1914" t="s">
        <v>1697</v>
      </c>
      <c r="B1914" t="s">
        <v>1692</v>
      </c>
      <c r="C1914">
        <v>201208</v>
      </c>
      <c r="D1914">
        <v>31</v>
      </c>
      <c r="E1914" t="s">
        <v>1555</v>
      </c>
      <c r="F1914">
        <v>1098</v>
      </c>
      <c r="G1914">
        <v>641</v>
      </c>
      <c r="H1914">
        <v>2347</v>
      </c>
      <c r="I1914">
        <v>43112011001</v>
      </c>
      <c r="J1914">
        <v>8</v>
      </c>
      <c r="K1914" t="s">
        <v>1698</v>
      </c>
      <c r="L1914">
        <v>1560</v>
      </c>
      <c r="M1914" t="s">
        <v>1699</v>
      </c>
      <c r="N1914" t="s">
        <v>1700</v>
      </c>
      <c r="O1914">
        <v>0</v>
      </c>
      <c r="P1914" t="s">
        <v>1552</v>
      </c>
      <c r="Q1914">
        <v>20100419</v>
      </c>
    </row>
    <row r="1915" spans="1:17">
      <c r="A1915" t="s">
        <v>1697</v>
      </c>
      <c r="B1915" t="s">
        <v>1569</v>
      </c>
      <c r="C1915">
        <v>201208</v>
      </c>
      <c r="D1915">
        <v>30</v>
      </c>
      <c r="E1915" t="s">
        <v>1555</v>
      </c>
      <c r="F1915">
        <v>778</v>
      </c>
      <c r="G1915">
        <v>3030</v>
      </c>
      <c r="H1915">
        <v>16814</v>
      </c>
      <c r="I1915">
        <v>43112014800</v>
      </c>
      <c r="J1915">
        <v>8</v>
      </c>
      <c r="K1915" t="s">
        <v>1698</v>
      </c>
      <c r="L1915">
        <v>1560</v>
      </c>
      <c r="M1915" t="s">
        <v>1699</v>
      </c>
      <c r="N1915" t="s">
        <v>1700</v>
      </c>
      <c r="O1915">
        <v>0</v>
      </c>
      <c r="P1915" t="s">
        <v>1552</v>
      </c>
      <c r="Q1915">
        <v>19691101</v>
      </c>
    </row>
    <row r="1916" spans="1:17">
      <c r="A1916" t="s">
        <v>1697</v>
      </c>
      <c r="B1916" t="s">
        <v>1695</v>
      </c>
      <c r="C1916">
        <v>201208</v>
      </c>
      <c r="D1916">
        <v>31</v>
      </c>
      <c r="E1916" t="s">
        <v>1555</v>
      </c>
      <c r="F1916">
        <v>2461</v>
      </c>
      <c r="G1916">
        <v>936</v>
      </c>
      <c r="H1916">
        <v>4544</v>
      </c>
      <c r="I1916">
        <v>43112013300</v>
      </c>
      <c r="J1916">
        <v>8</v>
      </c>
      <c r="K1916" t="s">
        <v>1698</v>
      </c>
      <c r="L1916">
        <v>1560</v>
      </c>
      <c r="M1916" t="s">
        <v>1699</v>
      </c>
      <c r="N1916" t="s">
        <v>1700</v>
      </c>
      <c r="O1916">
        <v>0</v>
      </c>
      <c r="P1916" t="s">
        <v>1552</v>
      </c>
      <c r="Q1916">
        <v>19690801</v>
      </c>
    </row>
    <row r="1917" spans="1:17">
      <c r="A1917" t="s">
        <v>1697</v>
      </c>
      <c r="B1917" t="s">
        <v>1715</v>
      </c>
      <c r="C1917">
        <v>201208</v>
      </c>
      <c r="D1917">
        <v>31</v>
      </c>
      <c r="E1917" t="s">
        <v>1555</v>
      </c>
      <c r="F1917">
        <v>275</v>
      </c>
      <c r="G1917">
        <v>0</v>
      </c>
      <c r="H1917">
        <v>2249</v>
      </c>
      <c r="I1917">
        <v>43112029900</v>
      </c>
      <c r="J1917">
        <v>8</v>
      </c>
      <c r="K1917" t="s">
        <v>1698</v>
      </c>
      <c r="L1917">
        <v>1560</v>
      </c>
      <c r="M1917" t="s">
        <v>1699</v>
      </c>
      <c r="N1917" t="s">
        <v>1700</v>
      </c>
      <c r="O1917">
        <v>0</v>
      </c>
      <c r="P1917" t="s">
        <v>1694</v>
      </c>
    </row>
    <row r="1918" spans="1:17">
      <c r="A1918" t="s">
        <v>1697</v>
      </c>
      <c r="B1918" t="s">
        <v>1704</v>
      </c>
      <c r="C1918">
        <v>201208</v>
      </c>
      <c r="D1918">
        <v>31</v>
      </c>
      <c r="E1918" t="s">
        <v>1555</v>
      </c>
      <c r="F1918">
        <v>540</v>
      </c>
      <c r="G1918">
        <v>634</v>
      </c>
      <c r="H1918">
        <v>1724</v>
      </c>
      <c r="I1918">
        <v>43112039700</v>
      </c>
      <c r="J1918">
        <v>8</v>
      </c>
      <c r="K1918" t="s">
        <v>1698</v>
      </c>
      <c r="L1918">
        <v>1560</v>
      </c>
      <c r="M1918" t="s">
        <v>1699</v>
      </c>
      <c r="N1918" t="s">
        <v>1700</v>
      </c>
      <c r="O1918">
        <v>0</v>
      </c>
      <c r="P1918" t="s">
        <v>1552</v>
      </c>
      <c r="Q1918">
        <v>19790801</v>
      </c>
    </row>
    <row r="1919" spans="1:17">
      <c r="A1919" t="s">
        <v>1697</v>
      </c>
      <c r="B1919" t="s">
        <v>1705</v>
      </c>
      <c r="C1919">
        <v>201208</v>
      </c>
      <c r="D1919">
        <v>31</v>
      </c>
      <c r="E1919" t="s">
        <v>1555</v>
      </c>
      <c r="F1919">
        <v>752</v>
      </c>
      <c r="G1919">
        <v>650</v>
      </c>
      <c r="H1919">
        <v>3733</v>
      </c>
      <c r="I1919">
        <v>43112007701</v>
      </c>
      <c r="J1919">
        <v>8</v>
      </c>
      <c r="K1919" t="s">
        <v>1698</v>
      </c>
      <c r="L1919">
        <v>1560</v>
      </c>
      <c r="M1919" t="s">
        <v>1699</v>
      </c>
      <c r="N1919" t="s">
        <v>1700</v>
      </c>
      <c r="O1919">
        <v>0</v>
      </c>
      <c r="P1919" t="s">
        <v>1552</v>
      </c>
      <c r="Q1919">
        <v>19790701</v>
      </c>
    </row>
    <row r="1920" spans="1:17">
      <c r="A1920" t="s">
        <v>1697</v>
      </c>
      <c r="B1920" t="s">
        <v>1706</v>
      </c>
      <c r="C1920">
        <v>201208</v>
      </c>
      <c r="D1920">
        <v>31</v>
      </c>
      <c r="E1920" t="s">
        <v>1555</v>
      </c>
      <c r="F1920">
        <v>553</v>
      </c>
      <c r="G1920">
        <v>631</v>
      </c>
      <c r="H1920">
        <v>7169</v>
      </c>
      <c r="I1920">
        <v>43112010201</v>
      </c>
      <c r="J1920">
        <v>8</v>
      </c>
      <c r="K1920" t="s">
        <v>1698</v>
      </c>
      <c r="L1920">
        <v>1560</v>
      </c>
      <c r="M1920" t="s">
        <v>1699</v>
      </c>
      <c r="N1920" t="s">
        <v>1700</v>
      </c>
      <c r="O1920">
        <v>0</v>
      </c>
      <c r="P1920" t="s">
        <v>1552</v>
      </c>
      <c r="Q1920">
        <v>19790601</v>
      </c>
    </row>
    <row r="1921" spans="1:17">
      <c r="A1921" t="s">
        <v>1697</v>
      </c>
      <c r="B1921" t="s">
        <v>1707</v>
      </c>
      <c r="C1921">
        <v>201208</v>
      </c>
      <c r="D1921">
        <v>26</v>
      </c>
      <c r="E1921" t="s">
        <v>1555</v>
      </c>
      <c r="F1921">
        <v>543</v>
      </c>
      <c r="G1921">
        <v>531</v>
      </c>
      <c r="H1921">
        <v>1152</v>
      </c>
      <c r="I1921">
        <v>43112040300</v>
      </c>
      <c r="J1921">
        <v>8</v>
      </c>
      <c r="K1921" t="s">
        <v>1698</v>
      </c>
      <c r="L1921">
        <v>1560</v>
      </c>
      <c r="M1921" t="s">
        <v>1699</v>
      </c>
      <c r="N1921" t="s">
        <v>1700</v>
      </c>
      <c r="O1921">
        <v>0</v>
      </c>
      <c r="P1921" t="s">
        <v>1552</v>
      </c>
      <c r="Q1921">
        <v>19800101</v>
      </c>
    </row>
    <row r="1922" spans="1:17">
      <c r="A1922" t="s">
        <v>1697</v>
      </c>
      <c r="B1922" t="s">
        <v>1708</v>
      </c>
      <c r="C1922">
        <v>201208</v>
      </c>
      <c r="D1922">
        <v>31</v>
      </c>
      <c r="E1922" t="s">
        <v>1555</v>
      </c>
      <c r="F1922">
        <v>512</v>
      </c>
      <c r="G1922">
        <v>171</v>
      </c>
      <c r="H1922">
        <v>1327</v>
      </c>
      <c r="I1922">
        <v>43112011702</v>
      </c>
      <c r="J1922">
        <v>8</v>
      </c>
      <c r="K1922" t="s">
        <v>1698</v>
      </c>
      <c r="L1922">
        <v>1560</v>
      </c>
      <c r="M1922" t="s">
        <v>1699</v>
      </c>
      <c r="N1922" t="s">
        <v>1700</v>
      </c>
      <c r="O1922">
        <v>0</v>
      </c>
      <c r="P1922" t="s">
        <v>1552</v>
      </c>
      <c r="Q1922">
        <v>20100310</v>
      </c>
    </row>
    <row r="1923" spans="1:17">
      <c r="A1923" t="s">
        <v>1697</v>
      </c>
      <c r="B1923" t="s">
        <v>1709</v>
      </c>
      <c r="C1923">
        <v>201208</v>
      </c>
      <c r="D1923">
        <v>31</v>
      </c>
      <c r="E1923" t="s">
        <v>1555</v>
      </c>
      <c r="F1923">
        <v>924</v>
      </c>
      <c r="G1923">
        <v>163</v>
      </c>
      <c r="H1923">
        <v>871</v>
      </c>
      <c r="I1923">
        <v>43112041000</v>
      </c>
      <c r="J1923">
        <v>8</v>
      </c>
      <c r="K1923" t="s">
        <v>1698</v>
      </c>
      <c r="L1923">
        <v>1560</v>
      </c>
      <c r="M1923" t="s">
        <v>1699</v>
      </c>
      <c r="N1923" t="s">
        <v>1700</v>
      </c>
      <c r="O1923">
        <v>0</v>
      </c>
      <c r="P1923" t="s">
        <v>1552</v>
      </c>
      <c r="Q1923">
        <v>19900401</v>
      </c>
    </row>
    <row r="1924" spans="1:17">
      <c r="A1924" t="s">
        <v>1697</v>
      </c>
      <c r="B1924" t="s">
        <v>1710</v>
      </c>
      <c r="C1924">
        <v>201208</v>
      </c>
      <c r="D1924">
        <v>31</v>
      </c>
      <c r="E1924" t="s">
        <v>1555</v>
      </c>
      <c r="F1924">
        <v>496</v>
      </c>
      <c r="G1924">
        <v>2247</v>
      </c>
      <c r="H1924">
        <v>15160</v>
      </c>
      <c r="I1924">
        <v>43112004001</v>
      </c>
      <c r="J1924">
        <v>8</v>
      </c>
      <c r="K1924" t="s">
        <v>1698</v>
      </c>
      <c r="L1924">
        <v>1560</v>
      </c>
      <c r="M1924" t="s">
        <v>1699</v>
      </c>
      <c r="N1924" t="s">
        <v>1700</v>
      </c>
      <c r="O1924">
        <v>0</v>
      </c>
      <c r="P1924" t="s">
        <v>1552</v>
      </c>
      <c r="Q1924">
        <v>19970501</v>
      </c>
    </row>
    <row r="1925" spans="1:17">
      <c r="A1925" t="s">
        <v>1711</v>
      </c>
      <c r="B1925" t="s">
        <v>1703</v>
      </c>
      <c r="C1925">
        <v>201208</v>
      </c>
      <c r="D1925">
        <v>11</v>
      </c>
      <c r="E1925" t="s">
        <v>1555</v>
      </c>
      <c r="F1925">
        <v>467</v>
      </c>
      <c r="G1925">
        <v>146</v>
      </c>
      <c r="H1925">
        <v>753</v>
      </c>
      <c r="I1925">
        <v>43112040700</v>
      </c>
      <c r="J1925">
        <v>8</v>
      </c>
      <c r="K1925" t="s">
        <v>1712</v>
      </c>
      <c r="L1925">
        <v>2531</v>
      </c>
      <c r="M1925" t="s">
        <v>1557</v>
      </c>
      <c r="N1925" t="s">
        <v>1700</v>
      </c>
      <c r="O1925">
        <v>0</v>
      </c>
      <c r="P1925" t="s">
        <v>1552</v>
      </c>
      <c r="Q1925">
        <v>19800501</v>
      </c>
    </row>
    <row r="1926" spans="1:17">
      <c r="A1926" t="s">
        <v>1711</v>
      </c>
      <c r="B1926" t="s">
        <v>1558</v>
      </c>
      <c r="C1926">
        <v>201208</v>
      </c>
      <c r="D1926">
        <v>31</v>
      </c>
      <c r="E1926" t="s">
        <v>1555</v>
      </c>
      <c r="F1926">
        <v>547</v>
      </c>
      <c r="G1926">
        <v>531</v>
      </c>
      <c r="H1926">
        <v>3096</v>
      </c>
      <c r="I1926">
        <v>43112044300</v>
      </c>
      <c r="J1926">
        <v>8</v>
      </c>
      <c r="K1926" t="s">
        <v>1712</v>
      </c>
      <c r="L1926">
        <v>2531</v>
      </c>
      <c r="M1926" t="s">
        <v>1557</v>
      </c>
      <c r="N1926" t="s">
        <v>1700</v>
      </c>
      <c r="O1926">
        <v>0</v>
      </c>
      <c r="P1926" t="s">
        <v>1552</v>
      </c>
      <c r="Q1926">
        <v>19860601</v>
      </c>
    </row>
    <row r="1927" spans="1:17">
      <c r="A1927" t="s">
        <v>1711</v>
      </c>
      <c r="B1927" t="s">
        <v>1559</v>
      </c>
      <c r="C1927">
        <v>201208</v>
      </c>
      <c r="D1927">
        <v>30</v>
      </c>
      <c r="E1927" t="s">
        <v>1555</v>
      </c>
      <c r="F1927">
        <v>759</v>
      </c>
      <c r="G1927">
        <v>382</v>
      </c>
      <c r="H1927">
        <v>573</v>
      </c>
      <c r="I1927">
        <v>43112045000</v>
      </c>
      <c r="J1927">
        <v>8</v>
      </c>
      <c r="K1927" t="s">
        <v>1712</v>
      </c>
      <c r="L1927">
        <v>2531</v>
      </c>
      <c r="M1927" t="s">
        <v>1557</v>
      </c>
      <c r="N1927" t="s">
        <v>1700</v>
      </c>
      <c r="O1927">
        <v>0</v>
      </c>
      <c r="P1927" t="s">
        <v>1552</v>
      </c>
      <c r="Q1927">
        <v>19810601</v>
      </c>
    </row>
    <row r="1928" spans="1:17">
      <c r="A1928" t="s">
        <v>1711</v>
      </c>
      <c r="B1928" t="s">
        <v>1562</v>
      </c>
      <c r="C1928">
        <v>201208</v>
      </c>
      <c r="D1928">
        <v>31</v>
      </c>
      <c r="E1928" t="s">
        <v>1555</v>
      </c>
      <c r="F1928">
        <v>548</v>
      </c>
      <c r="G1928">
        <v>286</v>
      </c>
      <c r="H1928">
        <v>2465</v>
      </c>
      <c r="I1928">
        <v>43112046900</v>
      </c>
      <c r="J1928">
        <v>8</v>
      </c>
      <c r="K1928" t="s">
        <v>1712</v>
      </c>
      <c r="L1928">
        <v>2531</v>
      </c>
      <c r="M1928" t="s">
        <v>1557</v>
      </c>
      <c r="N1928" t="s">
        <v>1700</v>
      </c>
      <c r="O1928">
        <v>0</v>
      </c>
      <c r="P1928" t="s">
        <v>1552</v>
      </c>
      <c r="Q1928">
        <v>19820101</v>
      </c>
    </row>
    <row r="1929" spans="1:17">
      <c r="A1929" t="s">
        <v>1711</v>
      </c>
      <c r="B1929" t="s">
        <v>1618</v>
      </c>
      <c r="C1929">
        <v>201208</v>
      </c>
      <c r="D1929">
        <v>31</v>
      </c>
      <c r="E1929" t="s">
        <v>1555</v>
      </c>
      <c r="F1929">
        <v>1533</v>
      </c>
      <c r="G1929">
        <v>471</v>
      </c>
      <c r="H1929">
        <v>1718</v>
      </c>
      <c r="I1929">
        <v>43112041700</v>
      </c>
      <c r="J1929">
        <v>8</v>
      </c>
      <c r="K1929" t="s">
        <v>1712</v>
      </c>
      <c r="L1929">
        <v>2531</v>
      </c>
      <c r="M1929" t="s">
        <v>1557</v>
      </c>
      <c r="N1929" t="s">
        <v>1700</v>
      </c>
      <c r="O1929">
        <v>0</v>
      </c>
      <c r="P1929" t="s">
        <v>1552</v>
      </c>
      <c r="Q1929">
        <v>19800701</v>
      </c>
    </row>
    <row r="1930" spans="1:17">
      <c r="A1930" t="s">
        <v>1711</v>
      </c>
      <c r="B1930" t="s">
        <v>1563</v>
      </c>
      <c r="C1930">
        <v>201208</v>
      </c>
      <c r="D1930">
        <v>31</v>
      </c>
      <c r="E1930" t="s">
        <v>1555</v>
      </c>
      <c r="F1930">
        <v>164</v>
      </c>
      <c r="G1930">
        <v>114</v>
      </c>
      <c r="H1930">
        <v>701</v>
      </c>
      <c r="I1930">
        <v>43112042700</v>
      </c>
      <c r="J1930">
        <v>8</v>
      </c>
      <c r="K1930" t="s">
        <v>1712</v>
      </c>
      <c r="L1930">
        <v>2531</v>
      </c>
      <c r="M1930" t="s">
        <v>1557</v>
      </c>
      <c r="N1930" t="s">
        <v>1700</v>
      </c>
      <c r="O1930">
        <v>0</v>
      </c>
      <c r="P1930" t="s">
        <v>1552</v>
      </c>
      <c r="Q1930">
        <v>19800801</v>
      </c>
    </row>
    <row r="1931" spans="1:17">
      <c r="A1931" t="s">
        <v>1711</v>
      </c>
      <c r="B1931" t="s">
        <v>1564</v>
      </c>
      <c r="C1931">
        <v>201208</v>
      </c>
      <c r="D1931">
        <v>31</v>
      </c>
      <c r="E1931" t="s">
        <v>1555</v>
      </c>
      <c r="F1931">
        <v>263</v>
      </c>
      <c r="G1931">
        <v>188</v>
      </c>
      <c r="H1931">
        <v>806</v>
      </c>
      <c r="I1931">
        <v>43112046800</v>
      </c>
      <c r="J1931">
        <v>8</v>
      </c>
      <c r="K1931" t="s">
        <v>1712</v>
      </c>
      <c r="L1931">
        <v>2531</v>
      </c>
      <c r="M1931" t="s">
        <v>1557</v>
      </c>
      <c r="N1931" t="s">
        <v>1700</v>
      </c>
      <c r="O1931">
        <v>0</v>
      </c>
      <c r="P1931" t="s">
        <v>1552</v>
      </c>
      <c r="Q1931">
        <v>19811001</v>
      </c>
    </row>
    <row r="1932" spans="1:17">
      <c r="A1932" t="s">
        <v>1711</v>
      </c>
      <c r="B1932" t="s">
        <v>1565</v>
      </c>
      <c r="C1932">
        <v>201208</v>
      </c>
      <c r="D1932">
        <v>31</v>
      </c>
      <c r="E1932" t="s">
        <v>1555</v>
      </c>
      <c r="F1932">
        <v>804</v>
      </c>
      <c r="G1932">
        <v>383</v>
      </c>
      <c r="H1932">
        <v>711</v>
      </c>
      <c r="I1932">
        <v>43112043000</v>
      </c>
      <c r="J1932">
        <v>8</v>
      </c>
      <c r="K1932" t="s">
        <v>1712</v>
      </c>
      <c r="L1932">
        <v>2531</v>
      </c>
      <c r="M1932" t="s">
        <v>1557</v>
      </c>
      <c r="N1932" t="s">
        <v>1700</v>
      </c>
      <c r="O1932">
        <v>0</v>
      </c>
      <c r="P1932" t="s">
        <v>1552</v>
      </c>
      <c r="Q1932">
        <v>19800901</v>
      </c>
    </row>
    <row r="1933" spans="1:17">
      <c r="A1933" t="s">
        <v>1711</v>
      </c>
      <c r="B1933" t="s">
        <v>1630</v>
      </c>
      <c r="C1933">
        <v>201208</v>
      </c>
      <c r="D1933">
        <v>31</v>
      </c>
      <c r="E1933" t="s">
        <v>1555</v>
      </c>
      <c r="F1933">
        <v>771</v>
      </c>
      <c r="G1933">
        <v>585</v>
      </c>
      <c r="H1933">
        <v>3429</v>
      </c>
      <c r="I1933">
        <v>43112044100</v>
      </c>
      <c r="J1933">
        <v>8</v>
      </c>
      <c r="K1933" t="s">
        <v>1712</v>
      </c>
      <c r="L1933">
        <v>2531</v>
      </c>
      <c r="M1933" t="s">
        <v>1557</v>
      </c>
      <c r="N1933" t="s">
        <v>1700</v>
      </c>
      <c r="O1933">
        <v>0</v>
      </c>
      <c r="P1933" t="s">
        <v>1552</v>
      </c>
      <c r="Q1933">
        <v>19810101</v>
      </c>
    </row>
    <row r="1934" spans="1:17">
      <c r="A1934" t="s">
        <v>1711</v>
      </c>
      <c r="B1934" t="s">
        <v>1566</v>
      </c>
      <c r="C1934">
        <v>201208</v>
      </c>
      <c r="D1934">
        <v>31</v>
      </c>
      <c r="E1934" t="s">
        <v>1555</v>
      </c>
      <c r="F1934">
        <v>395</v>
      </c>
      <c r="G1934">
        <v>182</v>
      </c>
      <c r="H1934">
        <v>1811</v>
      </c>
      <c r="I1934">
        <v>43112046400</v>
      </c>
      <c r="J1934">
        <v>8</v>
      </c>
      <c r="K1934" t="s">
        <v>1712</v>
      </c>
      <c r="L1934">
        <v>2531</v>
      </c>
      <c r="M1934" t="s">
        <v>1557</v>
      </c>
      <c r="N1934" t="s">
        <v>1700</v>
      </c>
      <c r="O1934">
        <v>0</v>
      </c>
      <c r="P1934" t="s">
        <v>1552</v>
      </c>
      <c r="Q1934">
        <v>19810901</v>
      </c>
    </row>
    <row r="1935" spans="1:17">
      <c r="A1935" t="s">
        <v>1711</v>
      </c>
      <c r="B1935" t="s">
        <v>1645</v>
      </c>
      <c r="C1935">
        <v>201208</v>
      </c>
      <c r="D1935">
        <v>31</v>
      </c>
      <c r="E1935" t="s">
        <v>1555</v>
      </c>
      <c r="F1935">
        <v>429</v>
      </c>
      <c r="G1935">
        <v>269</v>
      </c>
      <c r="H1935">
        <v>284</v>
      </c>
      <c r="I1935">
        <v>43112043300</v>
      </c>
      <c r="J1935">
        <v>8</v>
      </c>
      <c r="K1935" t="s">
        <v>1712</v>
      </c>
      <c r="L1935">
        <v>2531</v>
      </c>
      <c r="M1935" t="s">
        <v>1557</v>
      </c>
      <c r="N1935" t="s">
        <v>1700</v>
      </c>
      <c r="O1935">
        <v>0</v>
      </c>
      <c r="P1935" t="s">
        <v>1552</v>
      </c>
      <c r="Q1935">
        <v>19801101</v>
      </c>
    </row>
    <row r="1936" spans="1:17">
      <c r="A1936" t="s">
        <v>1711</v>
      </c>
      <c r="B1936" t="s">
        <v>1567</v>
      </c>
      <c r="C1936">
        <v>201208</v>
      </c>
      <c r="D1936">
        <v>31</v>
      </c>
      <c r="E1936" t="s">
        <v>1555</v>
      </c>
      <c r="F1936">
        <v>502</v>
      </c>
      <c r="G1936">
        <v>269</v>
      </c>
      <c r="H1936">
        <v>3783</v>
      </c>
      <c r="I1936">
        <v>43112044200</v>
      </c>
      <c r="J1936">
        <v>8</v>
      </c>
      <c r="K1936" t="s">
        <v>1712</v>
      </c>
      <c r="L1936">
        <v>2531</v>
      </c>
      <c r="M1936" t="s">
        <v>1557</v>
      </c>
      <c r="N1936" t="s">
        <v>1700</v>
      </c>
      <c r="O1936">
        <v>0</v>
      </c>
      <c r="P1936" t="s">
        <v>1552</v>
      </c>
      <c r="Q1936">
        <v>19810201</v>
      </c>
    </row>
    <row r="1937" spans="1:17">
      <c r="A1937" t="s">
        <v>1711</v>
      </c>
      <c r="B1937" t="s">
        <v>1647</v>
      </c>
      <c r="C1937">
        <v>201208</v>
      </c>
      <c r="D1937">
        <v>31</v>
      </c>
      <c r="E1937" t="s">
        <v>1555</v>
      </c>
      <c r="F1937">
        <v>297</v>
      </c>
      <c r="G1937">
        <v>222</v>
      </c>
      <c r="H1937">
        <v>2333</v>
      </c>
      <c r="I1937">
        <v>43112044700</v>
      </c>
      <c r="J1937">
        <v>8</v>
      </c>
      <c r="K1937" t="s">
        <v>1712</v>
      </c>
      <c r="L1937">
        <v>2531</v>
      </c>
      <c r="M1937" t="s">
        <v>1557</v>
      </c>
      <c r="N1937" t="s">
        <v>1700</v>
      </c>
      <c r="O1937">
        <v>0</v>
      </c>
      <c r="P1937" t="s">
        <v>1552</v>
      </c>
      <c r="Q1937">
        <v>19810401</v>
      </c>
    </row>
    <row r="1938" spans="1:17">
      <c r="A1938" t="s">
        <v>1711</v>
      </c>
      <c r="B1938" t="s">
        <v>1692</v>
      </c>
      <c r="C1938">
        <v>201208</v>
      </c>
      <c r="D1938">
        <v>31</v>
      </c>
      <c r="E1938" t="s">
        <v>1555</v>
      </c>
      <c r="F1938">
        <v>256</v>
      </c>
      <c r="G1938">
        <v>195</v>
      </c>
      <c r="H1938">
        <v>1446</v>
      </c>
      <c r="I1938">
        <v>43112044800</v>
      </c>
      <c r="J1938">
        <v>8</v>
      </c>
      <c r="K1938" t="s">
        <v>1712</v>
      </c>
      <c r="L1938">
        <v>2531</v>
      </c>
      <c r="M1938" t="s">
        <v>1557</v>
      </c>
      <c r="N1938" t="s">
        <v>1700</v>
      </c>
      <c r="O1938">
        <v>0</v>
      </c>
      <c r="P1938" t="s">
        <v>1552</v>
      </c>
      <c r="Q1938">
        <v>19810501</v>
      </c>
    </row>
    <row r="1939" spans="1:17">
      <c r="A1939" t="s">
        <v>1711</v>
      </c>
      <c r="B1939" t="s">
        <v>1568</v>
      </c>
      <c r="C1939">
        <v>201208</v>
      </c>
      <c r="D1939">
        <v>31</v>
      </c>
      <c r="E1939" t="s">
        <v>1555</v>
      </c>
      <c r="F1939">
        <v>852</v>
      </c>
      <c r="G1939">
        <v>276</v>
      </c>
      <c r="H1939">
        <v>2366</v>
      </c>
      <c r="I1939">
        <v>43112045200</v>
      </c>
      <c r="J1939">
        <v>8</v>
      </c>
      <c r="K1939" t="s">
        <v>1712</v>
      </c>
      <c r="L1939">
        <v>2531</v>
      </c>
      <c r="M1939" t="s">
        <v>1557</v>
      </c>
      <c r="N1939" t="s">
        <v>1700</v>
      </c>
      <c r="O1939">
        <v>0</v>
      </c>
      <c r="P1939" t="s">
        <v>1552</v>
      </c>
      <c r="Q1939">
        <v>19810701</v>
      </c>
    </row>
    <row r="1940" spans="1:17">
      <c r="A1940" t="s">
        <v>1711</v>
      </c>
      <c r="B1940" t="s">
        <v>1695</v>
      </c>
      <c r="C1940">
        <v>201208</v>
      </c>
      <c r="D1940">
        <v>31</v>
      </c>
      <c r="E1940" t="s">
        <v>1555</v>
      </c>
      <c r="F1940">
        <v>885</v>
      </c>
      <c r="G1940">
        <v>274</v>
      </c>
      <c r="H1940">
        <v>2635</v>
      </c>
      <c r="I1940">
        <v>43112046200</v>
      </c>
      <c r="J1940">
        <v>8</v>
      </c>
      <c r="K1940" t="s">
        <v>1712</v>
      </c>
      <c r="L1940">
        <v>2531</v>
      </c>
      <c r="M1940" t="s">
        <v>1557</v>
      </c>
      <c r="N1940" t="s">
        <v>1700</v>
      </c>
      <c r="O1940">
        <v>0</v>
      </c>
      <c r="P1940" t="s">
        <v>1552</v>
      </c>
      <c r="Q1940">
        <v>19810801</v>
      </c>
    </row>
    <row r="1941" spans="1:17">
      <c r="A1941" t="s">
        <v>1711</v>
      </c>
      <c r="B1941" t="s">
        <v>1570</v>
      </c>
      <c r="C1941">
        <v>201208</v>
      </c>
      <c r="D1941">
        <v>30</v>
      </c>
      <c r="E1941" t="s">
        <v>1555</v>
      </c>
      <c r="F1941">
        <v>1170</v>
      </c>
      <c r="G1941">
        <v>483</v>
      </c>
      <c r="H1941">
        <v>8112</v>
      </c>
      <c r="I1941">
        <v>43112048400</v>
      </c>
      <c r="J1941">
        <v>8</v>
      </c>
      <c r="K1941" t="s">
        <v>1712</v>
      </c>
      <c r="L1941">
        <v>2531</v>
      </c>
      <c r="M1941" t="s">
        <v>1557</v>
      </c>
      <c r="N1941" t="s">
        <v>1700</v>
      </c>
      <c r="O1941">
        <v>0</v>
      </c>
      <c r="P1941" t="s">
        <v>1552</v>
      </c>
      <c r="Q1941">
        <v>19820101</v>
      </c>
    </row>
    <row r="1942" spans="1:17">
      <c r="A1942" t="s">
        <v>1711</v>
      </c>
      <c r="B1942" t="s">
        <v>1713</v>
      </c>
      <c r="C1942">
        <v>201208</v>
      </c>
      <c r="D1942">
        <v>30</v>
      </c>
      <c r="E1942" t="s">
        <v>1555</v>
      </c>
      <c r="F1942">
        <v>560</v>
      </c>
      <c r="G1942">
        <v>133</v>
      </c>
      <c r="H1942">
        <v>2025</v>
      </c>
      <c r="I1942">
        <v>43112046700</v>
      </c>
      <c r="J1942">
        <v>8</v>
      </c>
      <c r="K1942" t="s">
        <v>1712</v>
      </c>
      <c r="L1942">
        <v>2531</v>
      </c>
      <c r="M1942" t="s">
        <v>1557</v>
      </c>
      <c r="N1942" t="s">
        <v>1700</v>
      </c>
      <c r="O1942">
        <v>0</v>
      </c>
      <c r="P1942" t="s">
        <v>1552</v>
      </c>
      <c r="Q1942">
        <v>19811101</v>
      </c>
    </row>
    <row r="1943" spans="1:17">
      <c r="A1943" t="s">
        <v>1711</v>
      </c>
      <c r="B1943" t="s">
        <v>1571</v>
      </c>
      <c r="C1943">
        <v>201208</v>
      </c>
      <c r="D1943">
        <v>31</v>
      </c>
      <c r="E1943" t="s">
        <v>1555</v>
      </c>
      <c r="F1943">
        <v>237</v>
      </c>
      <c r="G1943">
        <v>121</v>
      </c>
      <c r="H1943">
        <v>505</v>
      </c>
      <c r="I1943">
        <v>43112049700</v>
      </c>
      <c r="J1943">
        <v>8</v>
      </c>
      <c r="K1943" t="s">
        <v>1712</v>
      </c>
      <c r="L1943">
        <v>2531</v>
      </c>
      <c r="M1943" t="s">
        <v>1557</v>
      </c>
      <c r="N1943" t="s">
        <v>1700</v>
      </c>
      <c r="O1943">
        <v>0</v>
      </c>
      <c r="P1943" t="s">
        <v>1552</v>
      </c>
      <c r="Q1943">
        <v>19820401</v>
      </c>
    </row>
    <row r="1944" spans="1:17">
      <c r="A1944" t="s">
        <v>1711</v>
      </c>
      <c r="B1944" t="s">
        <v>1714</v>
      </c>
      <c r="C1944">
        <v>201208</v>
      </c>
      <c r="D1944">
        <v>31</v>
      </c>
      <c r="E1944" t="s">
        <v>1555</v>
      </c>
      <c r="F1944">
        <v>415</v>
      </c>
      <c r="G1944">
        <v>266</v>
      </c>
      <c r="H1944">
        <v>2874</v>
      </c>
      <c r="I1944">
        <v>43112047800</v>
      </c>
      <c r="J1944">
        <v>8</v>
      </c>
      <c r="K1944" t="s">
        <v>1712</v>
      </c>
      <c r="L1944">
        <v>2531</v>
      </c>
      <c r="M1944" t="s">
        <v>1557</v>
      </c>
      <c r="N1944" t="s">
        <v>1700</v>
      </c>
      <c r="O1944">
        <v>0</v>
      </c>
      <c r="P1944" t="s">
        <v>1552</v>
      </c>
      <c r="Q1944">
        <v>19811201</v>
      </c>
    </row>
    <row r="1945" spans="1:17">
      <c r="A1945" t="s">
        <v>1697</v>
      </c>
      <c r="B1945" t="s">
        <v>1573</v>
      </c>
      <c r="C1945">
        <v>201209</v>
      </c>
      <c r="D1945">
        <v>28</v>
      </c>
      <c r="E1945" t="s">
        <v>1555</v>
      </c>
      <c r="F1945">
        <v>713</v>
      </c>
      <c r="G1945">
        <v>654</v>
      </c>
      <c r="H1945">
        <v>5392</v>
      </c>
      <c r="I1945">
        <v>43112001301</v>
      </c>
      <c r="J1945">
        <v>8</v>
      </c>
      <c r="K1945" t="s">
        <v>1698</v>
      </c>
      <c r="L1945">
        <v>1560</v>
      </c>
      <c r="M1945" t="s">
        <v>1699</v>
      </c>
      <c r="N1945" t="s">
        <v>1700</v>
      </c>
      <c r="O1945">
        <v>0</v>
      </c>
      <c r="P1945" t="s">
        <v>1552</v>
      </c>
      <c r="Q1945">
        <v>20050905</v>
      </c>
    </row>
    <row r="1946" spans="1:17">
      <c r="A1946" t="s">
        <v>1697</v>
      </c>
      <c r="B1946" t="s">
        <v>1701</v>
      </c>
      <c r="C1946">
        <v>201209</v>
      </c>
      <c r="D1946">
        <v>25</v>
      </c>
      <c r="E1946" t="s">
        <v>1555</v>
      </c>
      <c r="F1946">
        <v>623</v>
      </c>
      <c r="G1946">
        <v>2639</v>
      </c>
      <c r="H1946">
        <v>12443</v>
      </c>
      <c r="I1946">
        <v>43112001600</v>
      </c>
      <c r="J1946">
        <v>8</v>
      </c>
      <c r="K1946" t="s">
        <v>1698</v>
      </c>
      <c r="L1946">
        <v>1560</v>
      </c>
      <c r="M1946" t="s">
        <v>1699</v>
      </c>
      <c r="N1946" t="s">
        <v>1700</v>
      </c>
      <c r="O1946">
        <v>0</v>
      </c>
      <c r="P1946" t="s">
        <v>1552</v>
      </c>
      <c r="Q1946">
        <v>19691101</v>
      </c>
    </row>
    <row r="1947" spans="1:17">
      <c r="A1947" t="s">
        <v>1697</v>
      </c>
      <c r="B1947" t="s">
        <v>1591</v>
      </c>
      <c r="C1947">
        <v>201209</v>
      </c>
      <c r="D1947">
        <v>30</v>
      </c>
      <c r="E1947" t="s">
        <v>1555</v>
      </c>
      <c r="F1947">
        <v>690</v>
      </c>
      <c r="G1947">
        <v>413</v>
      </c>
      <c r="H1947">
        <v>2822</v>
      </c>
      <c r="I1947">
        <v>43112004200</v>
      </c>
      <c r="J1947">
        <v>8</v>
      </c>
      <c r="K1947" t="s">
        <v>1698</v>
      </c>
      <c r="L1947">
        <v>1560</v>
      </c>
      <c r="M1947" t="s">
        <v>1699</v>
      </c>
      <c r="N1947" t="s">
        <v>1700</v>
      </c>
      <c r="O1947">
        <v>0</v>
      </c>
      <c r="P1947" t="s">
        <v>1574</v>
      </c>
      <c r="Q1947">
        <v>19710801</v>
      </c>
    </row>
    <row r="1948" spans="1:17">
      <c r="A1948" t="s">
        <v>1697</v>
      </c>
      <c r="B1948" t="s">
        <v>1651</v>
      </c>
      <c r="C1948">
        <v>201209</v>
      </c>
      <c r="D1948">
        <v>30</v>
      </c>
      <c r="E1948" t="s">
        <v>1555</v>
      </c>
      <c r="F1948">
        <v>389</v>
      </c>
      <c r="G1948">
        <v>473</v>
      </c>
      <c r="H1948">
        <v>6287</v>
      </c>
      <c r="I1948">
        <v>43112002302</v>
      </c>
      <c r="J1948">
        <v>8</v>
      </c>
      <c r="K1948" t="s">
        <v>1698</v>
      </c>
      <c r="L1948">
        <v>1560</v>
      </c>
      <c r="M1948" t="s">
        <v>1699</v>
      </c>
      <c r="N1948" t="s">
        <v>1700</v>
      </c>
      <c r="O1948">
        <v>0</v>
      </c>
      <c r="P1948" t="s">
        <v>1552</v>
      </c>
      <c r="Q1948">
        <v>20050409</v>
      </c>
    </row>
    <row r="1949" spans="1:17">
      <c r="A1949" t="s">
        <v>1697</v>
      </c>
      <c r="B1949" t="s">
        <v>1637</v>
      </c>
      <c r="C1949">
        <v>201209</v>
      </c>
      <c r="D1949">
        <v>30</v>
      </c>
      <c r="E1949" t="s">
        <v>1555</v>
      </c>
      <c r="F1949">
        <v>205</v>
      </c>
      <c r="G1949">
        <v>405</v>
      </c>
      <c r="H1949">
        <v>5258</v>
      </c>
      <c r="I1949">
        <v>43112004800</v>
      </c>
      <c r="J1949">
        <v>8</v>
      </c>
      <c r="K1949" t="s">
        <v>1698</v>
      </c>
      <c r="L1949">
        <v>1560</v>
      </c>
      <c r="M1949" t="s">
        <v>1699</v>
      </c>
      <c r="N1949" t="s">
        <v>1700</v>
      </c>
      <c r="O1949">
        <v>0</v>
      </c>
      <c r="P1949" t="s">
        <v>1552</v>
      </c>
      <c r="Q1949">
        <v>19900601</v>
      </c>
    </row>
    <row r="1950" spans="1:17">
      <c r="A1950" t="s">
        <v>1697</v>
      </c>
      <c r="B1950" t="s">
        <v>1653</v>
      </c>
      <c r="C1950">
        <v>201209</v>
      </c>
      <c r="D1950">
        <v>30</v>
      </c>
      <c r="E1950" t="s">
        <v>1555</v>
      </c>
      <c r="F1950">
        <v>599</v>
      </c>
      <c r="G1950">
        <v>724</v>
      </c>
      <c r="H1950">
        <v>5145</v>
      </c>
      <c r="I1950">
        <v>43112005501</v>
      </c>
      <c r="J1950">
        <v>8</v>
      </c>
      <c r="K1950" t="s">
        <v>1698</v>
      </c>
      <c r="L1950">
        <v>1560</v>
      </c>
      <c r="M1950" t="s">
        <v>1699</v>
      </c>
      <c r="N1950" t="s">
        <v>1700</v>
      </c>
      <c r="O1950">
        <v>0</v>
      </c>
      <c r="P1950" t="s">
        <v>1552</v>
      </c>
      <c r="Q1950">
        <v>20050617</v>
      </c>
    </row>
    <row r="1951" spans="1:17">
      <c r="A1951" t="s">
        <v>1697</v>
      </c>
      <c r="B1951" t="s">
        <v>1582</v>
      </c>
      <c r="C1951">
        <v>201209</v>
      </c>
      <c r="D1951">
        <v>30</v>
      </c>
      <c r="E1951" t="s">
        <v>1555</v>
      </c>
      <c r="F1951">
        <v>1009</v>
      </c>
      <c r="G1951">
        <v>3136</v>
      </c>
      <c r="H1951">
        <v>12504</v>
      </c>
      <c r="I1951">
        <v>43112009002</v>
      </c>
      <c r="J1951">
        <v>8</v>
      </c>
      <c r="K1951" t="s">
        <v>1698</v>
      </c>
      <c r="L1951">
        <v>1560</v>
      </c>
      <c r="M1951" t="s">
        <v>1699</v>
      </c>
      <c r="N1951" t="s">
        <v>1700</v>
      </c>
      <c r="O1951">
        <v>0</v>
      </c>
      <c r="P1951" t="s">
        <v>1552</v>
      </c>
      <c r="Q1951">
        <v>20051101</v>
      </c>
    </row>
    <row r="1952" spans="1:17">
      <c r="A1952" t="s">
        <v>1697</v>
      </c>
      <c r="B1952" t="s">
        <v>1657</v>
      </c>
      <c r="C1952">
        <v>201209</v>
      </c>
      <c r="D1952">
        <v>30</v>
      </c>
      <c r="E1952" t="s">
        <v>1555</v>
      </c>
      <c r="F1952">
        <v>156</v>
      </c>
      <c r="G1952">
        <v>665</v>
      </c>
      <c r="H1952">
        <v>4424</v>
      </c>
      <c r="I1952">
        <v>43112006703</v>
      </c>
      <c r="J1952">
        <v>8</v>
      </c>
      <c r="K1952" t="s">
        <v>1698</v>
      </c>
      <c r="L1952">
        <v>1560</v>
      </c>
      <c r="M1952" t="s">
        <v>1699</v>
      </c>
      <c r="N1952" t="s">
        <v>1700</v>
      </c>
      <c r="O1952">
        <v>0</v>
      </c>
      <c r="P1952" t="s">
        <v>1552</v>
      </c>
      <c r="Q1952">
        <v>19980706</v>
      </c>
    </row>
    <row r="1953" spans="1:17">
      <c r="A1953" t="s">
        <v>1697</v>
      </c>
      <c r="B1953" t="s">
        <v>1688</v>
      </c>
      <c r="C1953">
        <v>201209</v>
      </c>
      <c r="D1953">
        <v>30</v>
      </c>
      <c r="E1953" t="s">
        <v>1555</v>
      </c>
      <c r="F1953">
        <v>310</v>
      </c>
      <c r="G1953">
        <v>461</v>
      </c>
      <c r="H1953">
        <v>5024</v>
      </c>
      <c r="I1953">
        <v>43112013402</v>
      </c>
      <c r="J1953">
        <v>8</v>
      </c>
      <c r="K1953" t="s">
        <v>1698</v>
      </c>
      <c r="L1953">
        <v>1560</v>
      </c>
      <c r="M1953" t="s">
        <v>1699</v>
      </c>
      <c r="N1953" t="s">
        <v>1700</v>
      </c>
      <c r="O1953">
        <v>0</v>
      </c>
      <c r="P1953" t="s">
        <v>1552</v>
      </c>
      <c r="Q1953">
        <v>19980914</v>
      </c>
    </row>
    <row r="1954" spans="1:17">
      <c r="A1954" t="s">
        <v>1697</v>
      </c>
      <c r="B1954" t="s">
        <v>1702</v>
      </c>
      <c r="C1954">
        <v>201209</v>
      </c>
      <c r="D1954">
        <v>30</v>
      </c>
      <c r="E1954" t="s">
        <v>1555</v>
      </c>
      <c r="F1954">
        <v>591</v>
      </c>
      <c r="G1954">
        <v>2522</v>
      </c>
      <c r="H1954">
        <v>2074</v>
      </c>
      <c r="I1954">
        <v>43112037801</v>
      </c>
      <c r="J1954">
        <v>8</v>
      </c>
      <c r="K1954" t="s">
        <v>1698</v>
      </c>
      <c r="L1954">
        <v>1560</v>
      </c>
      <c r="M1954" t="s">
        <v>1699</v>
      </c>
      <c r="N1954" t="s">
        <v>1700</v>
      </c>
      <c r="O1954">
        <v>0</v>
      </c>
      <c r="P1954" t="s">
        <v>1552</v>
      </c>
      <c r="Q1954">
        <v>20060607</v>
      </c>
    </row>
    <row r="1955" spans="1:17">
      <c r="A1955" t="s">
        <v>1697</v>
      </c>
      <c r="B1955" t="s">
        <v>1558</v>
      </c>
      <c r="C1955">
        <v>201209</v>
      </c>
      <c r="D1955">
        <v>30</v>
      </c>
      <c r="E1955" t="s">
        <v>1555</v>
      </c>
      <c r="F1955">
        <v>2165</v>
      </c>
      <c r="G1955">
        <v>622</v>
      </c>
      <c r="H1955">
        <v>9066</v>
      </c>
      <c r="I1955">
        <v>43112008300</v>
      </c>
      <c r="J1955">
        <v>8</v>
      </c>
      <c r="K1955" t="s">
        <v>1698</v>
      </c>
      <c r="L1955">
        <v>1560</v>
      </c>
      <c r="M1955" t="s">
        <v>1699</v>
      </c>
      <c r="N1955" t="s">
        <v>1700</v>
      </c>
      <c r="O1955">
        <v>0</v>
      </c>
      <c r="P1955" t="s">
        <v>1552</v>
      </c>
      <c r="Q1955">
        <v>19690501</v>
      </c>
    </row>
    <row r="1956" spans="1:17">
      <c r="A1956" t="s">
        <v>1697</v>
      </c>
      <c r="B1956" t="s">
        <v>1563</v>
      </c>
      <c r="C1956">
        <v>201209</v>
      </c>
      <c r="D1956">
        <v>27</v>
      </c>
      <c r="E1956" t="s">
        <v>1555</v>
      </c>
      <c r="F1956">
        <v>583</v>
      </c>
      <c r="G1956">
        <v>2772</v>
      </c>
      <c r="H1956">
        <v>8322</v>
      </c>
      <c r="I1956">
        <v>43112011500</v>
      </c>
      <c r="J1956">
        <v>8</v>
      </c>
      <c r="K1956" t="s">
        <v>1698</v>
      </c>
      <c r="L1956">
        <v>1560</v>
      </c>
      <c r="M1956" t="s">
        <v>1699</v>
      </c>
      <c r="N1956" t="s">
        <v>1700</v>
      </c>
      <c r="O1956">
        <v>0</v>
      </c>
      <c r="P1956" t="s">
        <v>1552</v>
      </c>
      <c r="Q1956">
        <v>19690701</v>
      </c>
    </row>
    <row r="1957" spans="1:17">
      <c r="A1957" t="s">
        <v>1697</v>
      </c>
      <c r="B1957" t="s">
        <v>1564</v>
      </c>
      <c r="C1957">
        <v>201209</v>
      </c>
      <c r="D1957">
        <v>30</v>
      </c>
      <c r="E1957" t="s">
        <v>1555</v>
      </c>
      <c r="F1957">
        <v>411</v>
      </c>
      <c r="G1957">
        <v>645</v>
      </c>
      <c r="H1957">
        <v>3448</v>
      </c>
      <c r="I1957">
        <v>43112009101</v>
      </c>
      <c r="J1957">
        <v>8</v>
      </c>
      <c r="K1957" t="s">
        <v>1698</v>
      </c>
      <c r="L1957">
        <v>1560</v>
      </c>
      <c r="M1957" t="s">
        <v>1699</v>
      </c>
      <c r="N1957" t="s">
        <v>1700</v>
      </c>
      <c r="O1957">
        <v>0</v>
      </c>
      <c r="P1957" t="s">
        <v>1552</v>
      </c>
      <c r="Q1957">
        <v>20100601</v>
      </c>
    </row>
    <row r="1958" spans="1:17">
      <c r="A1958" t="s">
        <v>1697</v>
      </c>
      <c r="B1958" t="s">
        <v>1630</v>
      </c>
      <c r="C1958">
        <v>201209</v>
      </c>
      <c r="D1958">
        <v>24</v>
      </c>
      <c r="E1958" t="s">
        <v>1555</v>
      </c>
      <c r="F1958">
        <v>319</v>
      </c>
      <c r="G1958">
        <v>513</v>
      </c>
      <c r="H1958">
        <v>4529</v>
      </c>
      <c r="I1958">
        <v>43112012200</v>
      </c>
      <c r="J1958">
        <v>8</v>
      </c>
      <c r="K1958" t="s">
        <v>1698</v>
      </c>
      <c r="L1958">
        <v>1560</v>
      </c>
      <c r="M1958" t="s">
        <v>1699</v>
      </c>
      <c r="N1958" t="s">
        <v>1700</v>
      </c>
      <c r="O1958">
        <v>0</v>
      </c>
      <c r="P1958" t="s">
        <v>1552</v>
      </c>
      <c r="Q1958">
        <v>19690801</v>
      </c>
    </row>
    <row r="1959" spans="1:17">
      <c r="A1959" t="s">
        <v>1697</v>
      </c>
      <c r="B1959" t="s">
        <v>1566</v>
      </c>
      <c r="C1959">
        <v>201209</v>
      </c>
      <c r="D1959">
        <v>30</v>
      </c>
      <c r="E1959" t="s">
        <v>1555</v>
      </c>
      <c r="F1959">
        <v>376</v>
      </c>
      <c r="G1959">
        <v>617</v>
      </c>
      <c r="H1959">
        <v>7097</v>
      </c>
      <c r="I1959">
        <v>43112010700</v>
      </c>
      <c r="J1959">
        <v>8</v>
      </c>
      <c r="K1959" t="s">
        <v>1698</v>
      </c>
      <c r="L1959">
        <v>1560</v>
      </c>
      <c r="M1959" t="s">
        <v>1699</v>
      </c>
      <c r="N1959" t="s">
        <v>1700</v>
      </c>
      <c r="O1959">
        <v>0</v>
      </c>
      <c r="P1959" t="s">
        <v>1552</v>
      </c>
      <c r="Q1959">
        <v>19690701</v>
      </c>
    </row>
    <row r="1960" spans="1:17">
      <c r="A1960" t="s">
        <v>1697</v>
      </c>
      <c r="B1960" t="s">
        <v>1647</v>
      </c>
      <c r="C1960">
        <v>201209</v>
      </c>
      <c r="D1960">
        <v>30</v>
      </c>
      <c r="E1960" t="s">
        <v>1555</v>
      </c>
      <c r="F1960">
        <v>661</v>
      </c>
      <c r="G1960">
        <v>625</v>
      </c>
      <c r="H1960">
        <v>8580</v>
      </c>
      <c r="I1960">
        <v>43112011200</v>
      </c>
      <c r="J1960">
        <v>8</v>
      </c>
      <c r="K1960" t="s">
        <v>1698</v>
      </c>
      <c r="L1960">
        <v>1560</v>
      </c>
      <c r="M1960" t="s">
        <v>1699</v>
      </c>
      <c r="N1960" t="s">
        <v>1700</v>
      </c>
      <c r="O1960">
        <v>0</v>
      </c>
      <c r="P1960" t="s">
        <v>1552</v>
      </c>
      <c r="Q1960">
        <v>19690801</v>
      </c>
    </row>
    <row r="1961" spans="1:17">
      <c r="A1961" t="s">
        <v>1697</v>
      </c>
      <c r="B1961" t="s">
        <v>1692</v>
      </c>
      <c r="C1961">
        <v>201209</v>
      </c>
      <c r="D1961">
        <v>25</v>
      </c>
      <c r="E1961" t="s">
        <v>1555</v>
      </c>
      <c r="F1961">
        <v>919</v>
      </c>
      <c r="G1961">
        <v>527</v>
      </c>
      <c r="H1961">
        <v>2362</v>
      </c>
      <c r="I1961">
        <v>43112011001</v>
      </c>
      <c r="J1961">
        <v>8</v>
      </c>
      <c r="K1961" t="s">
        <v>1698</v>
      </c>
      <c r="L1961">
        <v>1560</v>
      </c>
      <c r="M1961" t="s">
        <v>1699</v>
      </c>
      <c r="N1961" t="s">
        <v>1700</v>
      </c>
      <c r="O1961">
        <v>0</v>
      </c>
      <c r="P1961" t="s">
        <v>1552</v>
      </c>
      <c r="Q1961">
        <v>20100419</v>
      </c>
    </row>
    <row r="1962" spans="1:17">
      <c r="A1962" t="s">
        <v>1697</v>
      </c>
      <c r="B1962" t="s">
        <v>1569</v>
      </c>
      <c r="C1962">
        <v>201209</v>
      </c>
      <c r="D1962">
        <v>26</v>
      </c>
      <c r="E1962" t="s">
        <v>1555</v>
      </c>
      <c r="F1962">
        <v>657</v>
      </c>
      <c r="G1962">
        <v>2698</v>
      </c>
      <c r="H1962">
        <v>18691</v>
      </c>
      <c r="I1962">
        <v>43112014800</v>
      </c>
      <c r="J1962">
        <v>8</v>
      </c>
      <c r="K1962" t="s">
        <v>1698</v>
      </c>
      <c r="L1962">
        <v>1560</v>
      </c>
      <c r="M1962" t="s">
        <v>1699</v>
      </c>
      <c r="N1962" t="s">
        <v>1700</v>
      </c>
      <c r="O1962">
        <v>0</v>
      </c>
      <c r="P1962" t="s">
        <v>1552</v>
      </c>
      <c r="Q1962">
        <v>19691101</v>
      </c>
    </row>
    <row r="1963" spans="1:17">
      <c r="A1963" t="s">
        <v>1697</v>
      </c>
      <c r="B1963" t="s">
        <v>1695</v>
      </c>
      <c r="C1963">
        <v>201209</v>
      </c>
      <c r="D1963">
        <v>30</v>
      </c>
      <c r="E1963" t="s">
        <v>1555</v>
      </c>
      <c r="F1963">
        <v>2755</v>
      </c>
      <c r="G1963">
        <v>906</v>
      </c>
      <c r="H1963">
        <v>5029</v>
      </c>
      <c r="I1963">
        <v>43112013300</v>
      </c>
      <c r="J1963">
        <v>8</v>
      </c>
      <c r="K1963" t="s">
        <v>1698</v>
      </c>
      <c r="L1963">
        <v>1560</v>
      </c>
      <c r="M1963" t="s">
        <v>1699</v>
      </c>
      <c r="N1963" t="s">
        <v>1700</v>
      </c>
      <c r="O1963">
        <v>0</v>
      </c>
      <c r="P1963" t="s">
        <v>1552</v>
      </c>
      <c r="Q1963">
        <v>19690801</v>
      </c>
    </row>
    <row r="1964" spans="1:17">
      <c r="A1964" t="s">
        <v>1697</v>
      </c>
      <c r="B1964" t="s">
        <v>1715</v>
      </c>
      <c r="C1964">
        <v>201209</v>
      </c>
      <c r="D1964">
        <v>30</v>
      </c>
      <c r="E1964" t="s">
        <v>1555</v>
      </c>
      <c r="F1964">
        <v>228</v>
      </c>
      <c r="G1964">
        <v>0</v>
      </c>
      <c r="H1964">
        <v>2293</v>
      </c>
      <c r="I1964">
        <v>43112029900</v>
      </c>
      <c r="J1964">
        <v>8</v>
      </c>
      <c r="K1964" t="s">
        <v>1698</v>
      </c>
      <c r="L1964">
        <v>1560</v>
      </c>
      <c r="M1964" t="s">
        <v>1699</v>
      </c>
      <c r="N1964" t="s">
        <v>1700</v>
      </c>
      <c r="O1964">
        <v>0</v>
      </c>
      <c r="P1964" t="s">
        <v>1694</v>
      </c>
    </row>
    <row r="1965" spans="1:17">
      <c r="A1965" t="s">
        <v>1697</v>
      </c>
      <c r="B1965" t="s">
        <v>1704</v>
      </c>
      <c r="C1965">
        <v>201209</v>
      </c>
      <c r="D1965">
        <v>30</v>
      </c>
      <c r="E1965" t="s">
        <v>1555</v>
      </c>
      <c r="F1965">
        <v>719</v>
      </c>
      <c r="G1965">
        <v>609</v>
      </c>
      <c r="H1965">
        <v>1903</v>
      </c>
      <c r="I1965">
        <v>43112039700</v>
      </c>
      <c r="J1965">
        <v>8</v>
      </c>
      <c r="K1965" t="s">
        <v>1698</v>
      </c>
      <c r="L1965">
        <v>1560</v>
      </c>
      <c r="M1965" t="s">
        <v>1699</v>
      </c>
      <c r="N1965" t="s">
        <v>1700</v>
      </c>
      <c r="O1965">
        <v>0</v>
      </c>
      <c r="P1965" t="s">
        <v>1552</v>
      </c>
      <c r="Q1965">
        <v>19790801</v>
      </c>
    </row>
    <row r="1966" spans="1:17">
      <c r="A1966" t="s">
        <v>1697</v>
      </c>
      <c r="B1966" t="s">
        <v>1705</v>
      </c>
      <c r="C1966">
        <v>201209</v>
      </c>
      <c r="D1966">
        <v>28</v>
      </c>
      <c r="E1966" t="s">
        <v>1555</v>
      </c>
      <c r="F1966">
        <v>908</v>
      </c>
      <c r="G1966">
        <v>589</v>
      </c>
      <c r="H1966">
        <v>4659</v>
      </c>
      <c r="I1966">
        <v>43112007701</v>
      </c>
      <c r="J1966">
        <v>8</v>
      </c>
      <c r="K1966" t="s">
        <v>1698</v>
      </c>
      <c r="L1966">
        <v>1560</v>
      </c>
      <c r="M1966" t="s">
        <v>1699</v>
      </c>
      <c r="N1966" t="s">
        <v>1700</v>
      </c>
      <c r="O1966">
        <v>0</v>
      </c>
      <c r="P1966" t="s">
        <v>1552</v>
      </c>
      <c r="Q1966">
        <v>19790701</v>
      </c>
    </row>
    <row r="1967" spans="1:17">
      <c r="A1967" t="s">
        <v>1697</v>
      </c>
      <c r="B1967" t="s">
        <v>1706</v>
      </c>
      <c r="C1967">
        <v>201209</v>
      </c>
      <c r="D1967">
        <v>21</v>
      </c>
      <c r="E1967" t="s">
        <v>1555</v>
      </c>
      <c r="F1967">
        <v>468</v>
      </c>
      <c r="G1967">
        <v>461</v>
      </c>
      <c r="H1967">
        <v>6104</v>
      </c>
      <c r="I1967">
        <v>43112010201</v>
      </c>
      <c r="J1967">
        <v>8</v>
      </c>
      <c r="K1967" t="s">
        <v>1698</v>
      </c>
      <c r="L1967">
        <v>1560</v>
      </c>
      <c r="M1967" t="s">
        <v>1699</v>
      </c>
      <c r="N1967" t="s">
        <v>1700</v>
      </c>
      <c r="O1967">
        <v>0</v>
      </c>
      <c r="P1967" t="s">
        <v>1552</v>
      </c>
      <c r="Q1967">
        <v>19790601</v>
      </c>
    </row>
    <row r="1968" spans="1:17">
      <c r="A1968" t="s">
        <v>1697</v>
      </c>
      <c r="B1968" t="s">
        <v>1707</v>
      </c>
      <c r="C1968">
        <v>201209</v>
      </c>
      <c r="D1968">
        <v>30</v>
      </c>
      <c r="E1968" t="s">
        <v>1555</v>
      </c>
      <c r="F1968">
        <v>692</v>
      </c>
      <c r="G1968">
        <v>635</v>
      </c>
      <c r="H1968">
        <v>1587</v>
      </c>
      <c r="I1968">
        <v>43112040300</v>
      </c>
      <c r="J1968">
        <v>8</v>
      </c>
      <c r="K1968" t="s">
        <v>1698</v>
      </c>
      <c r="L1968">
        <v>1560</v>
      </c>
      <c r="M1968" t="s">
        <v>1699</v>
      </c>
      <c r="N1968" t="s">
        <v>1700</v>
      </c>
      <c r="O1968">
        <v>0</v>
      </c>
      <c r="P1968" t="s">
        <v>1552</v>
      </c>
      <c r="Q1968">
        <v>19800101</v>
      </c>
    </row>
    <row r="1969" spans="1:17">
      <c r="A1969" t="s">
        <v>1697</v>
      </c>
      <c r="B1969" t="s">
        <v>1708</v>
      </c>
      <c r="C1969">
        <v>201209</v>
      </c>
      <c r="D1969">
        <v>30</v>
      </c>
      <c r="E1969" t="s">
        <v>1555</v>
      </c>
      <c r="F1969">
        <v>711</v>
      </c>
      <c r="G1969">
        <v>175</v>
      </c>
      <c r="H1969">
        <v>1435</v>
      </c>
      <c r="I1969">
        <v>43112011702</v>
      </c>
      <c r="J1969">
        <v>8</v>
      </c>
      <c r="K1969" t="s">
        <v>1698</v>
      </c>
      <c r="L1969">
        <v>1560</v>
      </c>
      <c r="M1969" t="s">
        <v>1699</v>
      </c>
      <c r="N1969" t="s">
        <v>1700</v>
      </c>
      <c r="O1969">
        <v>0</v>
      </c>
      <c r="P1969" t="s">
        <v>1552</v>
      </c>
      <c r="Q1969">
        <v>20100310</v>
      </c>
    </row>
    <row r="1970" spans="1:17">
      <c r="A1970" t="s">
        <v>1697</v>
      </c>
      <c r="B1970" t="s">
        <v>1709</v>
      </c>
      <c r="C1970">
        <v>201209</v>
      </c>
      <c r="D1970">
        <v>30</v>
      </c>
      <c r="E1970" t="s">
        <v>1555</v>
      </c>
      <c r="F1970">
        <v>936</v>
      </c>
      <c r="G1970">
        <v>170</v>
      </c>
      <c r="H1970">
        <v>1214</v>
      </c>
      <c r="I1970">
        <v>43112041000</v>
      </c>
      <c r="J1970">
        <v>8</v>
      </c>
      <c r="K1970" t="s">
        <v>1698</v>
      </c>
      <c r="L1970">
        <v>1560</v>
      </c>
      <c r="M1970" t="s">
        <v>1699</v>
      </c>
      <c r="N1970" t="s">
        <v>1700</v>
      </c>
      <c r="O1970">
        <v>0</v>
      </c>
      <c r="P1970" t="s">
        <v>1552</v>
      </c>
      <c r="Q1970">
        <v>19900401</v>
      </c>
    </row>
    <row r="1971" spans="1:17">
      <c r="A1971" t="s">
        <v>1697</v>
      </c>
      <c r="B1971" t="s">
        <v>1710</v>
      </c>
      <c r="C1971">
        <v>201209</v>
      </c>
      <c r="D1971">
        <v>28</v>
      </c>
      <c r="E1971" t="s">
        <v>1555</v>
      </c>
      <c r="F1971">
        <v>590</v>
      </c>
      <c r="G1971">
        <v>2080</v>
      </c>
      <c r="H1971">
        <v>16532</v>
      </c>
      <c r="I1971">
        <v>43112004001</v>
      </c>
      <c r="J1971">
        <v>8</v>
      </c>
      <c r="K1971" t="s">
        <v>1698</v>
      </c>
      <c r="L1971">
        <v>1560</v>
      </c>
      <c r="M1971" t="s">
        <v>1699</v>
      </c>
      <c r="N1971" t="s">
        <v>1700</v>
      </c>
      <c r="O1971">
        <v>0</v>
      </c>
      <c r="P1971" t="s">
        <v>1552</v>
      </c>
      <c r="Q1971">
        <v>19970501</v>
      </c>
    </row>
    <row r="1972" spans="1:17">
      <c r="A1972" t="s">
        <v>1711</v>
      </c>
      <c r="B1972" t="s">
        <v>1703</v>
      </c>
      <c r="C1972">
        <v>201209</v>
      </c>
      <c r="D1972">
        <v>25</v>
      </c>
      <c r="E1972" t="s">
        <v>1555</v>
      </c>
      <c r="F1972">
        <v>1001</v>
      </c>
      <c r="G1972">
        <v>295</v>
      </c>
      <c r="H1972">
        <v>1592</v>
      </c>
      <c r="I1972">
        <v>43112040700</v>
      </c>
      <c r="J1972">
        <v>8</v>
      </c>
      <c r="K1972" t="s">
        <v>1712</v>
      </c>
      <c r="L1972">
        <v>2531</v>
      </c>
      <c r="M1972" t="s">
        <v>1557</v>
      </c>
      <c r="N1972" t="s">
        <v>1700</v>
      </c>
      <c r="O1972">
        <v>0</v>
      </c>
      <c r="P1972" t="s">
        <v>1552</v>
      </c>
      <c r="Q1972">
        <v>19800501</v>
      </c>
    </row>
    <row r="1973" spans="1:17">
      <c r="A1973" t="s">
        <v>1711</v>
      </c>
      <c r="B1973" t="s">
        <v>1558</v>
      </c>
      <c r="C1973">
        <v>201209</v>
      </c>
      <c r="D1973">
        <v>29</v>
      </c>
      <c r="E1973" t="s">
        <v>1555</v>
      </c>
      <c r="F1973">
        <v>555</v>
      </c>
      <c r="G1973">
        <v>517</v>
      </c>
      <c r="H1973">
        <v>2718</v>
      </c>
      <c r="I1973">
        <v>43112044300</v>
      </c>
      <c r="J1973">
        <v>8</v>
      </c>
      <c r="K1973" t="s">
        <v>1712</v>
      </c>
      <c r="L1973">
        <v>2531</v>
      </c>
      <c r="M1973" t="s">
        <v>1557</v>
      </c>
      <c r="N1973" t="s">
        <v>1700</v>
      </c>
      <c r="O1973">
        <v>0</v>
      </c>
      <c r="P1973" t="s">
        <v>1552</v>
      </c>
      <c r="Q1973">
        <v>19860601</v>
      </c>
    </row>
    <row r="1974" spans="1:17">
      <c r="A1974" t="s">
        <v>1711</v>
      </c>
      <c r="B1974" t="s">
        <v>1559</v>
      </c>
      <c r="C1974">
        <v>201209</v>
      </c>
      <c r="D1974">
        <v>13</v>
      </c>
      <c r="E1974" t="s">
        <v>1555</v>
      </c>
      <c r="F1974">
        <v>433</v>
      </c>
      <c r="G1974">
        <v>161</v>
      </c>
      <c r="H1974">
        <v>133</v>
      </c>
      <c r="I1974">
        <v>43112045000</v>
      </c>
      <c r="J1974">
        <v>8</v>
      </c>
      <c r="K1974" t="s">
        <v>1712</v>
      </c>
      <c r="L1974">
        <v>2531</v>
      </c>
      <c r="M1974" t="s">
        <v>1557</v>
      </c>
      <c r="N1974" t="s">
        <v>1700</v>
      </c>
      <c r="O1974">
        <v>0</v>
      </c>
      <c r="P1974" t="s">
        <v>1552</v>
      </c>
      <c r="Q1974">
        <v>19810601</v>
      </c>
    </row>
    <row r="1975" spans="1:17">
      <c r="A1975" t="s">
        <v>1711</v>
      </c>
      <c r="B1975" t="s">
        <v>1562</v>
      </c>
      <c r="C1975">
        <v>201209</v>
      </c>
      <c r="D1975">
        <v>29</v>
      </c>
      <c r="E1975" t="s">
        <v>1555</v>
      </c>
      <c r="F1975">
        <v>436</v>
      </c>
      <c r="G1975">
        <v>284</v>
      </c>
      <c r="H1975">
        <v>2483</v>
      </c>
      <c r="I1975">
        <v>43112046900</v>
      </c>
      <c r="J1975">
        <v>8</v>
      </c>
      <c r="K1975" t="s">
        <v>1712</v>
      </c>
      <c r="L1975">
        <v>2531</v>
      </c>
      <c r="M1975" t="s">
        <v>1557</v>
      </c>
      <c r="N1975" t="s">
        <v>1700</v>
      </c>
      <c r="O1975">
        <v>0</v>
      </c>
      <c r="P1975" t="s">
        <v>1552</v>
      </c>
      <c r="Q1975">
        <v>19820101</v>
      </c>
    </row>
    <row r="1976" spans="1:17">
      <c r="A1976" t="s">
        <v>1711</v>
      </c>
      <c r="B1976" t="s">
        <v>1618</v>
      </c>
      <c r="C1976">
        <v>201209</v>
      </c>
      <c r="D1976">
        <v>29</v>
      </c>
      <c r="E1976" t="s">
        <v>1555</v>
      </c>
      <c r="F1976">
        <v>1635</v>
      </c>
      <c r="G1976">
        <v>490</v>
      </c>
      <c r="H1976">
        <v>1501</v>
      </c>
      <c r="I1976">
        <v>43112041700</v>
      </c>
      <c r="J1976">
        <v>8</v>
      </c>
      <c r="K1976" t="s">
        <v>1712</v>
      </c>
      <c r="L1976">
        <v>2531</v>
      </c>
      <c r="M1976" t="s">
        <v>1557</v>
      </c>
      <c r="N1976" t="s">
        <v>1700</v>
      </c>
      <c r="O1976">
        <v>0</v>
      </c>
      <c r="P1976" t="s">
        <v>1552</v>
      </c>
      <c r="Q1976">
        <v>19800701</v>
      </c>
    </row>
    <row r="1977" spans="1:17">
      <c r="A1977" t="s">
        <v>1711</v>
      </c>
      <c r="B1977" t="s">
        <v>1563</v>
      </c>
      <c r="C1977">
        <v>201209</v>
      </c>
      <c r="D1977">
        <v>23</v>
      </c>
      <c r="E1977" t="s">
        <v>1555</v>
      </c>
      <c r="F1977">
        <v>169</v>
      </c>
      <c r="G1977">
        <v>104</v>
      </c>
      <c r="H1977">
        <v>484</v>
      </c>
      <c r="I1977">
        <v>43112042700</v>
      </c>
      <c r="J1977">
        <v>8</v>
      </c>
      <c r="K1977" t="s">
        <v>1712</v>
      </c>
      <c r="L1977">
        <v>2531</v>
      </c>
      <c r="M1977" t="s">
        <v>1557</v>
      </c>
      <c r="N1977" t="s">
        <v>1700</v>
      </c>
      <c r="O1977">
        <v>0</v>
      </c>
      <c r="P1977" t="s">
        <v>1552</v>
      </c>
      <c r="Q1977">
        <v>19800801</v>
      </c>
    </row>
    <row r="1978" spans="1:17">
      <c r="A1978" t="s">
        <v>1711</v>
      </c>
      <c r="B1978" t="s">
        <v>1564</v>
      </c>
      <c r="C1978">
        <v>201209</v>
      </c>
      <c r="D1978">
        <v>29</v>
      </c>
      <c r="E1978" t="s">
        <v>1555</v>
      </c>
      <c r="F1978">
        <v>388</v>
      </c>
      <c r="G1978">
        <v>194</v>
      </c>
      <c r="H1978">
        <v>692</v>
      </c>
      <c r="I1978">
        <v>43112046800</v>
      </c>
      <c r="J1978">
        <v>8</v>
      </c>
      <c r="K1978" t="s">
        <v>1712</v>
      </c>
      <c r="L1978">
        <v>2531</v>
      </c>
      <c r="M1978" t="s">
        <v>1557</v>
      </c>
      <c r="N1978" t="s">
        <v>1700</v>
      </c>
      <c r="O1978">
        <v>0</v>
      </c>
      <c r="P1978" t="s">
        <v>1552</v>
      </c>
      <c r="Q1978">
        <v>19811001</v>
      </c>
    </row>
    <row r="1979" spans="1:17">
      <c r="A1979" t="s">
        <v>1711</v>
      </c>
      <c r="B1979" t="s">
        <v>1565</v>
      </c>
      <c r="C1979">
        <v>201209</v>
      </c>
      <c r="D1979">
        <v>29</v>
      </c>
      <c r="E1979" t="s">
        <v>1555</v>
      </c>
      <c r="F1979">
        <v>787</v>
      </c>
      <c r="G1979">
        <v>362</v>
      </c>
      <c r="H1979">
        <v>647</v>
      </c>
      <c r="I1979">
        <v>43112043000</v>
      </c>
      <c r="J1979">
        <v>8</v>
      </c>
      <c r="K1979" t="s">
        <v>1712</v>
      </c>
      <c r="L1979">
        <v>2531</v>
      </c>
      <c r="M1979" t="s">
        <v>1557</v>
      </c>
      <c r="N1979" t="s">
        <v>1700</v>
      </c>
      <c r="O1979">
        <v>0</v>
      </c>
      <c r="P1979" t="s">
        <v>1552</v>
      </c>
      <c r="Q1979">
        <v>19800901</v>
      </c>
    </row>
    <row r="1980" spans="1:17">
      <c r="A1980" t="s">
        <v>1711</v>
      </c>
      <c r="B1980" t="s">
        <v>1630</v>
      </c>
      <c r="C1980">
        <v>201209</v>
      </c>
      <c r="D1980">
        <v>29</v>
      </c>
      <c r="E1980" t="s">
        <v>1555</v>
      </c>
      <c r="F1980">
        <v>869</v>
      </c>
      <c r="G1980">
        <v>558</v>
      </c>
      <c r="H1980">
        <v>3289</v>
      </c>
      <c r="I1980">
        <v>43112044100</v>
      </c>
      <c r="J1980">
        <v>8</v>
      </c>
      <c r="K1980" t="s">
        <v>1712</v>
      </c>
      <c r="L1980">
        <v>2531</v>
      </c>
      <c r="M1980" t="s">
        <v>1557</v>
      </c>
      <c r="N1980" t="s">
        <v>1700</v>
      </c>
      <c r="O1980">
        <v>0</v>
      </c>
      <c r="P1980" t="s">
        <v>1552</v>
      </c>
      <c r="Q1980">
        <v>19810101</v>
      </c>
    </row>
    <row r="1981" spans="1:17">
      <c r="A1981" t="s">
        <v>1711</v>
      </c>
      <c r="B1981" t="s">
        <v>1566</v>
      </c>
      <c r="C1981">
        <v>201209</v>
      </c>
      <c r="D1981">
        <v>29</v>
      </c>
      <c r="E1981" t="s">
        <v>1555</v>
      </c>
      <c r="F1981">
        <v>476</v>
      </c>
      <c r="G1981">
        <v>175</v>
      </c>
      <c r="H1981">
        <v>1688</v>
      </c>
      <c r="I1981">
        <v>43112046400</v>
      </c>
      <c r="J1981">
        <v>8</v>
      </c>
      <c r="K1981" t="s">
        <v>1712</v>
      </c>
      <c r="L1981">
        <v>2531</v>
      </c>
      <c r="M1981" t="s">
        <v>1557</v>
      </c>
      <c r="N1981" t="s">
        <v>1700</v>
      </c>
      <c r="O1981">
        <v>0</v>
      </c>
      <c r="P1981" t="s">
        <v>1552</v>
      </c>
      <c r="Q1981">
        <v>19810901</v>
      </c>
    </row>
    <row r="1982" spans="1:17">
      <c r="A1982" t="s">
        <v>1711</v>
      </c>
      <c r="B1982" t="s">
        <v>1645</v>
      </c>
      <c r="C1982">
        <v>201209</v>
      </c>
      <c r="D1982">
        <v>29</v>
      </c>
      <c r="E1982" t="s">
        <v>1555</v>
      </c>
      <c r="F1982">
        <v>310</v>
      </c>
      <c r="G1982">
        <v>271</v>
      </c>
      <c r="H1982">
        <v>311</v>
      </c>
      <c r="I1982">
        <v>43112043300</v>
      </c>
      <c r="J1982">
        <v>8</v>
      </c>
      <c r="K1982" t="s">
        <v>1712</v>
      </c>
      <c r="L1982">
        <v>2531</v>
      </c>
      <c r="M1982" t="s">
        <v>1557</v>
      </c>
      <c r="N1982" t="s">
        <v>1700</v>
      </c>
      <c r="O1982">
        <v>0</v>
      </c>
      <c r="P1982" t="s">
        <v>1552</v>
      </c>
      <c r="Q1982">
        <v>19801101</v>
      </c>
    </row>
    <row r="1983" spans="1:17">
      <c r="A1983" t="s">
        <v>1711</v>
      </c>
      <c r="B1983" t="s">
        <v>1567</v>
      </c>
      <c r="C1983">
        <v>201209</v>
      </c>
      <c r="D1983">
        <v>29</v>
      </c>
      <c r="E1983" t="s">
        <v>1555</v>
      </c>
      <c r="F1983">
        <v>546</v>
      </c>
      <c r="G1983">
        <v>222</v>
      </c>
      <c r="H1983">
        <v>3651</v>
      </c>
      <c r="I1983">
        <v>43112044200</v>
      </c>
      <c r="J1983">
        <v>8</v>
      </c>
      <c r="K1983" t="s">
        <v>1712</v>
      </c>
      <c r="L1983">
        <v>2531</v>
      </c>
      <c r="M1983" t="s">
        <v>1557</v>
      </c>
      <c r="N1983" t="s">
        <v>1700</v>
      </c>
      <c r="O1983">
        <v>0</v>
      </c>
      <c r="P1983" t="s">
        <v>1552</v>
      </c>
      <c r="Q1983">
        <v>19810201</v>
      </c>
    </row>
    <row r="1984" spans="1:17">
      <c r="A1984" t="s">
        <v>1711</v>
      </c>
      <c r="B1984" t="s">
        <v>1647</v>
      </c>
      <c r="C1984">
        <v>201209</v>
      </c>
      <c r="D1984">
        <v>29</v>
      </c>
      <c r="E1984" t="s">
        <v>1555</v>
      </c>
      <c r="F1984">
        <v>275</v>
      </c>
      <c r="G1984">
        <v>233</v>
      </c>
      <c r="H1984">
        <v>2242</v>
      </c>
      <c r="I1984">
        <v>43112044700</v>
      </c>
      <c r="J1984">
        <v>8</v>
      </c>
      <c r="K1984" t="s">
        <v>1712</v>
      </c>
      <c r="L1984">
        <v>2531</v>
      </c>
      <c r="M1984" t="s">
        <v>1557</v>
      </c>
      <c r="N1984" t="s">
        <v>1700</v>
      </c>
      <c r="O1984">
        <v>0</v>
      </c>
      <c r="P1984" t="s">
        <v>1552</v>
      </c>
      <c r="Q1984">
        <v>19810401</v>
      </c>
    </row>
    <row r="1985" spans="1:17">
      <c r="A1985" t="s">
        <v>1711</v>
      </c>
      <c r="B1985" t="s">
        <v>1692</v>
      </c>
      <c r="C1985">
        <v>201209</v>
      </c>
      <c r="D1985">
        <v>29</v>
      </c>
      <c r="E1985" t="s">
        <v>1555</v>
      </c>
      <c r="F1985">
        <v>267</v>
      </c>
      <c r="G1985">
        <v>194</v>
      </c>
      <c r="H1985">
        <v>1412</v>
      </c>
      <c r="I1985">
        <v>43112044800</v>
      </c>
      <c r="J1985">
        <v>8</v>
      </c>
      <c r="K1985" t="s">
        <v>1712</v>
      </c>
      <c r="L1985">
        <v>2531</v>
      </c>
      <c r="M1985" t="s">
        <v>1557</v>
      </c>
      <c r="N1985" t="s">
        <v>1700</v>
      </c>
      <c r="O1985">
        <v>0</v>
      </c>
      <c r="P1985" t="s">
        <v>1552</v>
      </c>
      <c r="Q1985">
        <v>19810501</v>
      </c>
    </row>
    <row r="1986" spans="1:17">
      <c r="A1986" t="s">
        <v>1711</v>
      </c>
      <c r="B1986" t="s">
        <v>1568</v>
      </c>
      <c r="C1986">
        <v>201209</v>
      </c>
      <c r="D1986">
        <v>29</v>
      </c>
      <c r="E1986" t="s">
        <v>1555</v>
      </c>
      <c r="F1986">
        <v>767</v>
      </c>
      <c r="G1986">
        <v>246</v>
      </c>
      <c r="H1986">
        <v>2194</v>
      </c>
      <c r="I1986">
        <v>43112045200</v>
      </c>
      <c r="J1986">
        <v>8</v>
      </c>
      <c r="K1986" t="s">
        <v>1712</v>
      </c>
      <c r="L1986">
        <v>2531</v>
      </c>
      <c r="M1986" t="s">
        <v>1557</v>
      </c>
      <c r="N1986" t="s">
        <v>1700</v>
      </c>
      <c r="O1986">
        <v>0</v>
      </c>
      <c r="P1986" t="s">
        <v>1552</v>
      </c>
      <c r="Q1986">
        <v>19810701</v>
      </c>
    </row>
    <row r="1987" spans="1:17">
      <c r="A1987" t="s">
        <v>1711</v>
      </c>
      <c r="B1987" t="s">
        <v>1695</v>
      </c>
      <c r="C1987">
        <v>201209</v>
      </c>
      <c r="D1987">
        <v>29</v>
      </c>
      <c r="E1987" t="s">
        <v>1555</v>
      </c>
      <c r="F1987">
        <v>792</v>
      </c>
      <c r="G1987">
        <v>259</v>
      </c>
      <c r="H1987">
        <v>2522</v>
      </c>
      <c r="I1987">
        <v>43112046200</v>
      </c>
      <c r="J1987">
        <v>8</v>
      </c>
      <c r="K1987" t="s">
        <v>1712</v>
      </c>
      <c r="L1987">
        <v>2531</v>
      </c>
      <c r="M1987" t="s">
        <v>1557</v>
      </c>
      <c r="N1987" t="s">
        <v>1700</v>
      </c>
      <c r="O1987">
        <v>0</v>
      </c>
      <c r="P1987" t="s">
        <v>1552</v>
      </c>
      <c r="Q1987">
        <v>19810801</v>
      </c>
    </row>
    <row r="1988" spans="1:17">
      <c r="A1988" t="s">
        <v>1711</v>
      </c>
      <c r="B1988" t="s">
        <v>1570</v>
      </c>
      <c r="C1988">
        <v>201209</v>
      </c>
      <c r="D1988">
        <v>24</v>
      </c>
      <c r="E1988" t="s">
        <v>1555</v>
      </c>
      <c r="F1988">
        <v>873</v>
      </c>
      <c r="G1988">
        <v>383</v>
      </c>
      <c r="H1988">
        <v>7091</v>
      </c>
      <c r="I1988">
        <v>43112048400</v>
      </c>
      <c r="J1988">
        <v>8</v>
      </c>
      <c r="K1988" t="s">
        <v>1712</v>
      </c>
      <c r="L1988">
        <v>2531</v>
      </c>
      <c r="M1988" t="s">
        <v>1557</v>
      </c>
      <c r="N1988" t="s">
        <v>1700</v>
      </c>
      <c r="O1988">
        <v>0</v>
      </c>
      <c r="P1988" t="s">
        <v>1552</v>
      </c>
      <c r="Q1988">
        <v>19820101</v>
      </c>
    </row>
    <row r="1989" spans="1:17">
      <c r="A1989" t="s">
        <v>1711</v>
      </c>
      <c r="B1989" t="s">
        <v>1713</v>
      </c>
      <c r="C1989">
        <v>201209</v>
      </c>
      <c r="D1989">
        <v>29</v>
      </c>
      <c r="E1989" t="s">
        <v>1555</v>
      </c>
      <c r="F1989">
        <v>557</v>
      </c>
      <c r="G1989">
        <v>149</v>
      </c>
      <c r="H1989">
        <v>1986</v>
      </c>
      <c r="I1989">
        <v>43112046700</v>
      </c>
      <c r="J1989">
        <v>8</v>
      </c>
      <c r="K1989" t="s">
        <v>1712</v>
      </c>
      <c r="L1989">
        <v>2531</v>
      </c>
      <c r="M1989" t="s">
        <v>1557</v>
      </c>
      <c r="N1989" t="s">
        <v>1700</v>
      </c>
      <c r="O1989">
        <v>0</v>
      </c>
      <c r="P1989" t="s">
        <v>1552</v>
      </c>
      <c r="Q1989">
        <v>19811101</v>
      </c>
    </row>
    <row r="1990" spans="1:17">
      <c r="A1990" t="s">
        <v>1711</v>
      </c>
      <c r="B1990" t="s">
        <v>1571</v>
      </c>
      <c r="C1990">
        <v>201209</v>
      </c>
      <c r="D1990">
        <v>29</v>
      </c>
      <c r="E1990" t="s">
        <v>1555</v>
      </c>
      <c r="F1990">
        <v>296</v>
      </c>
      <c r="G1990">
        <v>129</v>
      </c>
      <c r="H1990">
        <v>893</v>
      </c>
      <c r="I1990">
        <v>43112049700</v>
      </c>
      <c r="J1990">
        <v>8</v>
      </c>
      <c r="K1990" t="s">
        <v>1712</v>
      </c>
      <c r="L1990">
        <v>2531</v>
      </c>
      <c r="M1990" t="s">
        <v>1557</v>
      </c>
      <c r="N1990" t="s">
        <v>1700</v>
      </c>
      <c r="O1990">
        <v>0</v>
      </c>
      <c r="P1990" t="s">
        <v>1552</v>
      </c>
      <c r="Q1990">
        <v>19820401</v>
      </c>
    </row>
    <row r="1991" spans="1:17">
      <c r="A1991" t="s">
        <v>1711</v>
      </c>
      <c r="B1991" t="s">
        <v>1714</v>
      </c>
      <c r="C1991">
        <v>201209</v>
      </c>
      <c r="D1991">
        <v>29</v>
      </c>
      <c r="E1991" t="s">
        <v>1555</v>
      </c>
      <c r="F1991">
        <v>424</v>
      </c>
      <c r="G1991">
        <v>233</v>
      </c>
      <c r="H1991">
        <v>2854</v>
      </c>
      <c r="I1991">
        <v>43112047800</v>
      </c>
      <c r="J1991">
        <v>8</v>
      </c>
      <c r="K1991" t="s">
        <v>1712</v>
      </c>
      <c r="L1991">
        <v>2531</v>
      </c>
      <c r="M1991" t="s">
        <v>1557</v>
      </c>
      <c r="N1991" t="s">
        <v>1700</v>
      </c>
      <c r="O1991">
        <v>0</v>
      </c>
      <c r="P1991" t="s">
        <v>1552</v>
      </c>
      <c r="Q1991">
        <v>19811201</v>
      </c>
    </row>
    <row r="1992" spans="1:17">
      <c r="A1992" t="s">
        <v>1697</v>
      </c>
      <c r="B1992" t="s">
        <v>1573</v>
      </c>
      <c r="C1992">
        <v>201210</v>
      </c>
      <c r="D1992">
        <v>31</v>
      </c>
      <c r="E1992" t="s">
        <v>1555</v>
      </c>
      <c r="F1992">
        <v>854</v>
      </c>
      <c r="G1992">
        <v>728</v>
      </c>
      <c r="H1992">
        <v>5785</v>
      </c>
      <c r="I1992">
        <v>43112001301</v>
      </c>
      <c r="J1992">
        <v>8</v>
      </c>
      <c r="K1992" t="s">
        <v>1698</v>
      </c>
      <c r="L1992">
        <v>1560</v>
      </c>
      <c r="M1992" t="s">
        <v>1699</v>
      </c>
      <c r="N1992" t="s">
        <v>1700</v>
      </c>
      <c r="O1992">
        <v>0</v>
      </c>
      <c r="P1992" t="s">
        <v>1552</v>
      </c>
      <c r="Q1992">
        <v>20050905</v>
      </c>
    </row>
    <row r="1993" spans="1:17">
      <c r="A1993" t="s">
        <v>1697</v>
      </c>
      <c r="B1993" t="s">
        <v>1701</v>
      </c>
      <c r="C1993">
        <v>201210</v>
      </c>
      <c r="D1993">
        <v>31</v>
      </c>
      <c r="E1993" t="s">
        <v>1555</v>
      </c>
      <c r="F1993">
        <v>661</v>
      </c>
      <c r="G1993">
        <v>3397</v>
      </c>
      <c r="H1993">
        <v>15700</v>
      </c>
      <c r="I1993">
        <v>43112001600</v>
      </c>
      <c r="J1993">
        <v>8</v>
      </c>
      <c r="K1993" t="s">
        <v>1698</v>
      </c>
      <c r="L1993">
        <v>1560</v>
      </c>
      <c r="M1993" t="s">
        <v>1699</v>
      </c>
      <c r="N1993" t="s">
        <v>1700</v>
      </c>
      <c r="O1993">
        <v>0</v>
      </c>
      <c r="P1993" t="s">
        <v>1552</v>
      </c>
      <c r="Q1993">
        <v>19691101</v>
      </c>
    </row>
    <row r="1994" spans="1:17">
      <c r="A1994" t="s">
        <v>1697</v>
      </c>
      <c r="B1994" t="s">
        <v>1591</v>
      </c>
      <c r="C1994">
        <v>201210</v>
      </c>
      <c r="D1994">
        <v>31</v>
      </c>
      <c r="E1994" t="s">
        <v>1555</v>
      </c>
      <c r="F1994">
        <v>688</v>
      </c>
      <c r="G1994">
        <v>441</v>
      </c>
      <c r="H1994">
        <v>3045</v>
      </c>
      <c r="I1994">
        <v>43112004200</v>
      </c>
      <c r="J1994">
        <v>8</v>
      </c>
      <c r="K1994" t="s">
        <v>1698</v>
      </c>
      <c r="L1994">
        <v>1560</v>
      </c>
      <c r="M1994" t="s">
        <v>1699</v>
      </c>
      <c r="N1994" t="s">
        <v>1700</v>
      </c>
      <c r="O1994">
        <v>0</v>
      </c>
      <c r="P1994" t="s">
        <v>1574</v>
      </c>
      <c r="Q1994">
        <v>19710801</v>
      </c>
    </row>
    <row r="1995" spans="1:17">
      <c r="A1995" t="s">
        <v>1697</v>
      </c>
      <c r="B1995" t="s">
        <v>1651</v>
      </c>
      <c r="C1995">
        <v>201210</v>
      </c>
      <c r="D1995">
        <v>31</v>
      </c>
      <c r="E1995" t="s">
        <v>1555</v>
      </c>
      <c r="F1995">
        <v>369</v>
      </c>
      <c r="G1995">
        <v>430</v>
      </c>
      <c r="H1995">
        <v>6478</v>
      </c>
      <c r="I1995">
        <v>43112002302</v>
      </c>
      <c r="J1995">
        <v>8</v>
      </c>
      <c r="K1995" t="s">
        <v>1698</v>
      </c>
      <c r="L1995">
        <v>1560</v>
      </c>
      <c r="M1995" t="s">
        <v>1699</v>
      </c>
      <c r="N1995" t="s">
        <v>1700</v>
      </c>
      <c r="O1995">
        <v>0</v>
      </c>
      <c r="P1995" t="s">
        <v>1552</v>
      </c>
      <c r="Q1995">
        <v>20050409</v>
      </c>
    </row>
    <row r="1996" spans="1:17">
      <c r="A1996" t="s">
        <v>1697</v>
      </c>
      <c r="B1996" t="s">
        <v>1637</v>
      </c>
      <c r="C1996">
        <v>201210</v>
      </c>
      <c r="D1996">
        <v>31</v>
      </c>
      <c r="E1996" t="s">
        <v>1555</v>
      </c>
      <c r="F1996">
        <v>239</v>
      </c>
      <c r="G1996">
        <v>458</v>
      </c>
      <c r="H1996">
        <v>5574</v>
      </c>
      <c r="I1996">
        <v>43112004800</v>
      </c>
      <c r="J1996">
        <v>8</v>
      </c>
      <c r="K1996" t="s">
        <v>1698</v>
      </c>
      <c r="L1996">
        <v>1560</v>
      </c>
      <c r="M1996" t="s">
        <v>1699</v>
      </c>
      <c r="N1996" t="s">
        <v>1700</v>
      </c>
      <c r="O1996">
        <v>0</v>
      </c>
      <c r="P1996" t="s">
        <v>1552</v>
      </c>
      <c r="Q1996">
        <v>19900601</v>
      </c>
    </row>
    <row r="1997" spans="1:17">
      <c r="A1997" t="s">
        <v>1697</v>
      </c>
      <c r="B1997" t="s">
        <v>1653</v>
      </c>
      <c r="C1997">
        <v>201210</v>
      </c>
      <c r="D1997">
        <v>31</v>
      </c>
      <c r="E1997" t="s">
        <v>1555</v>
      </c>
      <c r="F1997">
        <v>641</v>
      </c>
      <c r="G1997">
        <v>761</v>
      </c>
      <c r="H1997">
        <v>5509</v>
      </c>
      <c r="I1997">
        <v>43112005501</v>
      </c>
      <c r="J1997">
        <v>8</v>
      </c>
      <c r="K1997" t="s">
        <v>1698</v>
      </c>
      <c r="L1997">
        <v>1560</v>
      </c>
      <c r="M1997" t="s">
        <v>1699</v>
      </c>
      <c r="N1997" t="s">
        <v>1700</v>
      </c>
      <c r="O1997">
        <v>0</v>
      </c>
      <c r="P1997" t="s">
        <v>1552</v>
      </c>
      <c r="Q1997">
        <v>20050617</v>
      </c>
    </row>
    <row r="1998" spans="1:17">
      <c r="A1998" t="s">
        <v>1697</v>
      </c>
      <c r="B1998" t="s">
        <v>1582</v>
      </c>
      <c r="C1998">
        <v>201210</v>
      </c>
      <c r="D1998">
        <v>31</v>
      </c>
      <c r="E1998" t="s">
        <v>1555</v>
      </c>
      <c r="F1998">
        <v>931</v>
      </c>
      <c r="G1998">
        <v>3393</v>
      </c>
      <c r="H1998">
        <v>13029</v>
      </c>
      <c r="I1998">
        <v>43112009002</v>
      </c>
      <c r="J1998">
        <v>8</v>
      </c>
      <c r="K1998" t="s">
        <v>1698</v>
      </c>
      <c r="L1998">
        <v>1560</v>
      </c>
      <c r="M1998" t="s">
        <v>1699</v>
      </c>
      <c r="N1998" t="s">
        <v>1700</v>
      </c>
      <c r="O1998">
        <v>0</v>
      </c>
      <c r="P1998" t="s">
        <v>1552</v>
      </c>
      <c r="Q1998">
        <v>20051101</v>
      </c>
    </row>
    <row r="1999" spans="1:17">
      <c r="A1999" t="s">
        <v>1697</v>
      </c>
      <c r="B1999" t="s">
        <v>1657</v>
      </c>
      <c r="C1999">
        <v>201210</v>
      </c>
      <c r="D1999">
        <v>31</v>
      </c>
      <c r="E1999" t="s">
        <v>1555</v>
      </c>
      <c r="F1999">
        <v>163</v>
      </c>
      <c r="G1999">
        <v>700</v>
      </c>
      <c r="H1999">
        <v>4912</v>
      </c>
      <c r="I1999">
        <v>43112006703</v>
      </c>
      <c r="J1999">
        <v>8</v>
      </c>
      <c r="K1999" t="s">
        <v>1698</v>
      </c>
      <c r="L1999">
        <v>1560</v>
      </c>
      <c r="M1999" t="s">
        <v>1699</v>
      </c>
      <c r="N1999" t="s">
        <v>1700</v>
      </c>
      <c r="O1999">
        <v>0</v>
      </c>
      <c r="P1999" t="s">
        <v>1552</v>
      </c>
      <c r="Q1999">
        <v>19980706</v>
      </c>
    </row>
    <row r="2000" spans="1:17">
      <c r="A2000" t="s">
        <v>1697</v>
      </c>
      <c r="B2000" t="s">
        <v>1688</v>
      </c>
      <c r="C2000">
        <v>201210</v>
      </c>
      <c r="D2000">
        <v>28</v>
      </c>
      <c r="E2000" t="s">
        <v>1555</v>
      </c>
      <c r="F2000">
        <v>309</v>
      </c>
      <c r="G2000">
        <v>417</v>
      </c>
      <c r="H2000">
        <v>5009</v>
      </c>
      <c r="I2000">
        <v>43112013402</v>
      </c>
      <c r="J2000">
        <v>8</v>
      </c>
      <c r="K2000" t="s">
        <v>1698</v>
      </c>
      <c r="L2000">
        <v>1560</v>
      </c>
      <c r="M2000" t="s">
        <v>1699</v>
      </c>
      <c r="N2000" t="s">
        <v>1700</v>
      </c>
      <c r="O2000">
        <v>0</v>
      </c>
      <c r="P2000" t="s">
        <v>1552</v>
      </c>
      <c r="Q2000">
        <v>19980914</v>
      </c>
    </row>
    <row r="2001" spans="1:17">
      <c r="A2001" t="s">
        <v>1697</v>
      </c>
      <c r="B2001" t="s">
        <v>1702</v>
      </c>
      <c r="C2001">
        <v>201210</v>
      </c>
      <c r="D2001">
        <v>31</v>
      </c>
      <c r="E2001" t="s">
        <v>1555</v>
      </c>
      <c r="F2001">
        <v>1378</v>
      </c>
      <c r="G2001">
        <v>2773</v>
      </c>
      <c r="H2001">
        <v>3798</v>
      </c>
      <c r="I2001">
        <v>43112037801</v>
      </c>
      <c r="J2001">
        <v>8</v>
      </c>
      <c r="K2001" t="s">
        <v>1698</v>
      </c>
      <c r="L2001">
        <v>1560</v>
      </c>
      <c r="M2001" t="s">
        <v>1699</v>
      </c>
      <c r="N2001" t="s">
        <v>1700</v>
      </c>
      <c r="O2001">
        <v>0</v>
      </c>
      <c r="P2001" t="s">
        <v>1552</v>
      </c>
      <c r="Q2001">
        <v>20060607</v>
      </c>
    </row>
    <row r="2002" spans="1:17">
      <c r="A2002" t="s">
        <v>1697</v>
      </c>
      <c r="B2002" t="s">
        <v>1558</v>
      </c>
      <c r="C2002">
        <v>201210</v>
      </c>
      <c r="D2002">
        <v>31</v>
      </c>
      <c r="E2002" t="s">
        <v>1555</v>
      </c>
      <c r="F2002">
        <v>2056</v>
      </c>
      <c r="G2002">
        <v>687</v>
      </c>
      <c r="H2002">
        <v>9776</v>
      </c>
      <c r="I2002">
        <v>43112008300</v>
      </c>
      <c r="J2002">
        <v>8</v>
      </c>
      <c r="K2002" t="s">
        <v>1698</v>
      </c>
      <c r="L2002">
        <v>1560</v>
      </c>
      <c r="M2002" t="s">
        <v>1699</v>
      </c>
      <c r="N2002" t="s">
        <v>1700</v>
      </c>
      <c r="O2002">
        <v>0</v>
      </c>
      <c r="P2002" t="s">
        <v>1552</v>
      </c>
      <c r="Q2002">
        <v>19690501</v>
      </c>
    </row>
    <row r="2003" spans="1:17">
      <c r="A2003" t="s">
        <v>1697</v>
      </c>
      <c r="B2003" t="s">
        <v>1563</v>
      </c>
      <c r="C2003">
        <v>201210</v>
      </c>
      <c r="D2003">
        <v>25</v>
      </c>
      <c r="E2003" t="s">
        <v>1555</v>
      </c>
      <c r="F2003">
        <v>426</v>
      </c>
      <c r="G2003">
        <v>2735</v>
      </c>
      <c r="H2003">
        <v>7846</v>
      </c>
      <c r="I2003">
        <v>43112011500</v>
      </c>
      <c r="J2003">
        <v>8</v>
      </c>
      <c r="K2003" t="s">
        <v>1698</v>
      </c>
      <c r="L2003">
        <v>1560</v>
      </c>
      <c r="M2003" t="s">
        <v>1699</v>
      </c>
      <c r="N2003" t="s">
        <v>1700</v>
      </c>
      <c r="O2003">
        <v>0</v>
      </c>
      <c r="P2003" t="s">
        <v>1552</v>
      </c>
      <c r="Q2003">
        <v>19690701</v>
      </c>
    </row>
    <row r="2004" spans="1:17">
      <c r="A2004" t="s">
        <v>1697</v>
      </c>
      <c r="B2004" t="s">
        <v>1564</v>
      </c>
      <c r="C2004">
        <v>201210</v>
      </c>
      <c r="D2004">
        <v>31</v>
      </c>
      <c r="E2004" t="s">
        <v>1555</v>
      </c>
      <c r="F2004">
        <v>226</v>
      </c>
      <c r="G2004">
        <v>708</v>
      </c>
      <c r="H2004">
        <v>2847</v>
      </c>
      <c r="I2004">
        <v>43112009101</v>
      </c>
      <c r="J2004">
        <v>8</v>
      </c>
      <c r="K2004" t="s">
        <v>1698</v>
      </c>
      <c r="L2004">
        <v>1560</v>
      </c>
      <c r="M2004" t="s">
        <v>1699</v>
      </c>
      <c r="N2004" t="s">
        <v>1700</v>
      </c>
      <c r="O2004">
        <v>0</v>
      </c>
      <c r="P2004" t="s">
        <v>1552</v>
      </c>
      <c r="Q2004">
        <v>20100601</v>
      </c>
    </row>
    <row r="2005" spans="1:17">
      <c r="A2005" t="s">
        <v>1697</v>
      </c>
      <c r="B2005" t="s">
        <v>1630</v>
      </c>
      <c r="C2005">
        <v>201210</v>
      </c>
      <c r="D2005">
        <v>30</v>
      </c>
      <c r="E2005" t="s">
        <v>1555</v>
      </c>
      <c r="F2005">
        <v>373</v>
      </c>
      <c r="G2005">
        <v>671</v>
      </c>
      <c r="H2005">
        <v>5126</v>
      </c>
      <c r="I2005">
        <v>43112012200</v>
      </c>
      <c r="J2005">
        <v>8</v>
      </c>
      <c r="K2005" t="s">
        <v>1698</v>
      </c>
      <c r="L2005">
        <v>1560</v>
      </c>
      <c r="M2005" t="s">
        <v>1699</v>
      </c>
      <c r="N2005" t="s">
        <v>1700</v>
      </c>
      <c r="O2005">
        <v>0</v>
      </c>
      <c r="P2005" t="s">
        <v>1552</v>
      </c>
      <c r="Q2005">
        <v>19690801</v>
      </c>
    </row>
    <row r="2006" spans="1:17">
      <c r="A2006" t="s">
        <v>1697</v>
      </c>
      <c r="B2006" t="s">
        <v>1566</v>
      </c>
      <c r="C2006">
        <v>201210</v>
      </c>
      <c r="D2006">
        <v>31</v>
      </c>
      <c r="E2006" t="s">
        <v>1555</v>
      </c>
      <c r="F2006">
        <v>270</v>
      </c>
      <c r="G2006">
        <v>669</v>
      </c>
      <c r="H2006">
        <v>5528</v>
      </c>
      <c r="I2006">
        <v>43112010700</v>
      </c>
      <c r="J2006">
        <v>8</v>
      </c>
      <c r="K2006" t="s">
        <v>1698</v>
      </c>
      <c r="L2006">
        <v>1560</v>
      </c>
      <c r="M2006" t="s">
        <v>1699</v>
      </c>
      <c r="N2006" t="s">
        <v>1700</v>
      </c>
      <c r="O2006">
        <v>0</v>
      </c>
      <c r="P2006" t="s">
        <v>1552</v>
      </c>
      <c r="Q2006">
        <v>19690701</v>
      </c>
    </row>
    <row r="2007" spans="1:17">
      <c r="A2007" t="s">
        <v>1697</v>
      </c>
      <c r="B2007" t="s">
        <v>1647</v>
      </c>
      <c r="C2007">
        <v>201210</v>
      </c>
      <c r="D2007">
        <v>31</v>
      </c>
      <c r="E2007" t="s">
        <v>1555</v>
      </c>
      <c r="F2007">
        <v>698</v>
      </c>
      <c r="G2007">
        <v>698</v>
      </c>
      <c r="H2007">
        <v>8633</v>
      </c>
      <c r="I2007">
        <v>43112011200</v>
      </c>
      <c r="J2007">
        <v>8</v>
      </c>
      <c r="K2007" t="s">
        <v>1698</v>
      </c>
      <c r="L2007">
        <v>1560</v>
      </c>
      <c r="M2007" t="s">
        <v>1699</v>
      </c>
      <c r="N2007" t="s">
        <v>1700</v>
      </c>
      <c r="O2007">
        <v>0</v>
      </c>
      <c r="P2007" t="s">
        <v>1552</v>
      </c>
      <c r="Q2007">
        <v>19690801</v>
      </c>
    </row>
    <row r="2008" spans="1:17">
      <c r="A2008" t="s">
        <v>1697</v>
      </c>
      <c r="B2008" t="s">
        <v>1692</v>
      </c>
      <c r="C2008">
        <v>201210</v>
      </c>
      <c r="D2008">
        <v>31</v>
      </c>
      <c r="E2008" t="s">
        <v>1555</v>
      </c>
      <c r="F2008">
        <v>1501</v>
      </c>
      <c r="G2008">
        <v>688</v>
      </c>
      <c r="H2008">
        <v>3224</v>
      </c>
      <c r="I2008">
        <v>43112011001</v>
      </c>
      <c r="J2008">
        <v>8</v>
      </c>
      <c r="K2008" t="s">
        <v>1698</v>
      </c>
      <c r="L2008">
        <v>1560</v>
      </c>
      <c r="M2008" t="s">
        <v>1699</v>
      </c>
      <c r="N2008" t="s">
        <v>1700</v>
      </c>
      <c r="O2008">
        <v>0</v>
      </c>
      <c r="P2008" t="s">
        <v>1552</v>
      </c>
      <c r="Q2008">
        <v>20100419</v>
      </c>
    </row>
    <row r="2009" spans="1:17">
      <c r="A2009" t="s">
        <v>1697</v>
      </c>
      <c r="B2009" t="s">
        <v>1569</v>
      </c>
      <c r="C2009">
        <v>201210</v>
      </c>
      <c r="D2009">
        <v>29</v>
      </c>
      <c r="E2009" t="s">
        <v>1555</v>
      </c>
      <c r="F2009">
        <v>1025</v>
      </c>
      <c r="G2009">
        <v>3169</v>
      </c>
      <c r="H2009">
        <v>21526</v>
      </c>
      <c r="I2009">
        <v>43112014800</v>
      </c>
      <c r="J2009">
        <v>8</v>
      </c>
      <c r="K2009" t="s">
        <v>1698</v>
      </c>
      <c r="L2009">
        <v>1560</v>
      </c>
      <c r="M2009" t="s">
        <v>1699</v>
      </c>
      <c r="N2009" t="s">
        <v>1700</v>
      </c>
      <c r="O2009">
        <v>0</v>
      </c>
      <c r="P2009" t="s">
        <v>1552</v>
      </c>
      <c r="Q2009">
        <v>19691101</v>
      </c>
    </row>
    <row r="2010" spans="1:17">
      <c r="A2010" t="s">
        <v>1697</v>
      </c>
      <c r="B2010" t="s">
        <v>1695</v>
      </c>
      <c r="C2010">
        <v>201210</v>
      </c>
      <c r="D2010">
        <v>31</v>
      </c>
      <c r="E2010" t="s">
        <v>1555</v>
      </c>
      <c r="F2010">
        <v>2926</v>
      </c>
      <c r="G2010">
        <v>1031</v>
      </c>
      <c r="H2010">
        <v>4898</v>
      </c>
      <c r="I2010">
        <v>43112013300</v>
      </c>
      <c r="J2010">
        <v>8</v>
      </c>
      <c r="K2010" t="s">
        <v>1698</v>
      </c>
      <c r="L2010">
        <v>1560</v>
      </c>
      <c r="M2010" t="s">
        <v>1699</v>
      </c>
      <c r="N2010" t="s">
        <v>1700</v>
      </c>
      <c r="O2010">
        <v>0</v>
      </c>
      <c r="P2010" t="s">
        <v>1552</v>
      </c>
      <c r="Q2010">
        <v>19690801</v>
      </c>
    </row>
    <row r="2011" spans="1:17">
      <c r="A2011" t="s">
        <v>1697</v>
      </c>
      <c r="B2011" t="s">
        <v>1715</v>
      </c>
      <c r="C2011">
        <v>201210</v>
      </c>
      <c r="D2011">
        <v>31</v>
      </c>
      <c r="E2011" t="s">
        <v>1555</v>
      </c>
      <c r="F2011">
        <v>438</v>
      </c>
      <c r="G2011">
        <v>0</v>
      </c>
      <c r="H2011">
        <v>2451</v>
      </c>
      <c r="I2011">
        <v>43112029900</v>
      </c>
      <c r="J2011">
        <v>8</v>
      </c>
      <c r="K2011" t="s">
        <v>1698</v>
      </c>
      <c r="L2011">
        <v>1560</v>
      </c>
      <c r="M2011" t="s">
        <v>1699</v>
      </c>
      <c r="N2011" t="s">
        <v>1700</v>
      </c>
      <c r="O2011">
        <v>0</v>
      </c>
      <c r="P2011" t="s">
        <v>1694</v>
      </c>
    </row>
    <row r="2012" spans="1:17">
      <c r="A2012" t="s">
        <v>1697</v>
      </c>
      <c r="B2012" t="s">
        <v>1704</v>
      </c>
      <c r="C2012">
        <v>201210</v>
      </c>
      <c r="D2012">
        <v>31</v>
      </c>
      <c r="E2012" t="s">
        <v>1555</v>
      </c>
      <c r="F2012">
        <v>700</v>
      </c>
      <c r="G2012">
        <v>688</v>
      </c>
      <c r="H2012">
        <v>1887</v>
      </c>
      <c r="I2012">
        <v>43112039700</v>
      </c>
      <c r="J2012">
        <v>8</v>
      </c>
      <c r="K2012" t="s">
        <v>1698</v>
      </c>
      <c r="L2012">
        <v>1560</v>
      </c>
      <c r="M2012" t="s">
        <v>1699</v>
      </c>
      <c r="N2012" t="s">
        <v>1700</v>
      </c>
      <c r="O2012">
        <v>0</v>
      </c>
      <c r="P2012" t="s">
        <v>1552</v>
      </c>
      <c r="Q2012">
        <v>19790801</v>
      </c>
    </row>
    <row r="2013" spans="1:17">
      <c r="A2013" t="s">
        <v>1697</v>
      </c>
      <c r="B2013" t="s">
        <v>1705</v>
      </c>
      <c r="C2013">
        <v>201210</v>
      </c>
      <c r="D2013">
        <v>31</v>
      </c>
      <c r="E2013" t="s">
        <v>1555</v>
      </c>
      <c r="F2013">
        <v>1141</v>
      </c>
      <c r="G2013">
        <v>685</v>
      </c>
      <c r="H2013">
        <v>5658</v>
      </c>
      <c r="I2013">
        <v>43112007701</v>
      </c>
      <c r="J2013">
        <v>8</v>
      </c>
      <c r="K2013" t="s">
        <v>1698</v>
      </c>
      <c r="L2013">
        <v>1560</v>
      </c>
      <c r="M2013" t="s">
        <v>1699</v>
      </c>
      <c r="N2013" t="s">
        <v>1700</v>
      </c>
      <c r="O2013">
        <v>0</v>
      </c>
      <c r="P2013" t="s">
        <v>1552</v>
      </c>
      <c r="Q2013">
        <v>19790701</v>
      </c>
    </row>
    <row r="2014" spans="1:17">
      <c r="A2014" t="s">
        <v>1697</v>
      </c>
      <c r="B2014" t="s">
        <v>1706</v>
      </c>
      <c r="C2014">
        <v>201210</v>
      </c>
      <c r="D2014">
        <v>31</v>
      </c>
      <c r="E2014" t="s">
        <v>1555</v>
      </c>
      <c r="F2014">
        <v>632</v>
      </c>
      <c r="G2014">
        <v>690</v>
      </c>
      <c r="H2014">
        <v>8945</v>
      </c>
      <c r="I2014">
        <v>43112010201</v>
      </c>
      <c r="J2014">
        <v>8</v>
      </c>
      <c r="K2014" t="s">
        <v>1698</v>
      </c>
      <c r="L2014">
        <v>1560</v>
      </c>
      <c r="M2014" t="s">
        <v>1699</v>
      </c>
      <c r="N2014" t="s">
        <v>1700</v>
      </c>
      <c r="O2014">
        <v>0</v>
      </c>
      <c r="P2014" t="s">
        <v>1552</v>
      </c>
      <c r="Q2014">
        <v>19790601</v>
      </c>
    </row>
    <row r="2015" spans="1:17">
      <c r="A2015" t="s">
        <v>1697</v>
      </c>
      <c r="B2015" t="s">
        <v>1707</v>
      </c>
      <c r="C2015">
        <v>201210</v>
      </c>
      <c r="D2015">
        <v>24</v>
      </c>
      <c r="E2015" t="s">
        <v>1555</v>
      </c>
      <c r="F2015">
        <v>418</v>
      </c>
      <c r="G2015">
        <v>528</v>
      </c>
      <c r="H2015">
        <v>1161</v>
      </c>
      <c r="I2015">
        <v>43112040300</v>
      </c>
      <c r="J2015">
        <v>8</v>
      </c>
      <c r="K2015" t="s">
        <v>1698</v>
      </c>
      <c r="L2015">
        <v>1560</v>
      </c>
      <c r="M2015" t="s">
        <v>1699</v>
      </c>
      <c r="N2015" t="s">
        <v>1700</v>
      </c>
      <c r="O2015">
        <v>0</v>
      </c>
      <c r="P2015" t="s">
        <v>1552</v>
      </c>
      <c r="Q2015">
        <v>19800101</v>
      </c>
    </row>
    <row r="2016" spans="1:17">
      <c r="A2016" t="s">
        <v>1697</v>
      </c>
      <c r="B2016" t="s">
        <v>1708</v>
      </c>
      <c r="C2016">
        <v>201210</v>
      </c>
      <c r="D2016">
        <v>27</v>
      </c>
      <c r="E2016" t="s">
        <v>1555</v>
      </c>
      <c r="F2016">
        <v>490</v>
      </c>
      <c r="G2016">
        <v>161</v>
      </c>
      <c r="H2016">
        <v>1369</v>
      </c>
      <c r="I2016">
        <v>43112011702</v>
      </c>
      <c r="J2016">
        <v>8</v>
      </c>
      <c r="K2016" t="s">
        <v>1698</v>
      </c>
      <c r="L2016">
        <v>1560</v>
      </c>
      <c r="M2016" t="s">
        <v>1699</v>
      </c>
      <c r="N2016" t="s">
        <v>1700</v>
      </c>
      <c r="O2016">
        <v>0</v>
      </c>
      <c r="P2016" t="s">
        <v>1552</v>
      </c>
      <c r="Q2016">
        <v>20100310</v>
      </c>
    </row>
    <row r="2017" spans="1:17">
      <c r="A2017" t="s">
        <v>1697</v>
      </c>
      <c r="B2017" t="s">
        <v>1709</v>
      </c>
      <c r="C2017">
        <v>201210</v>
      </c>
      <c r="D2017">
        <v>31</v>
      </c>
      <c r="E2017" t="s">
        <v>1555</v>
      </c>
      <c r="F2017">
        <v>1144</v>
      </c>
      <c r="G2017">
        <v>182</v>
      </c>
      <c r="H2017">
        <v>1078</v>
      </c>
      <c r="I2017">
        <v>43112041000</v>
      </c>
      <c r="J2017">
        <v>8</v>
      </c>
      <c r="K2017" t="s">
        <v>1698</v>
      </c>
      <c r="L2017">
        <v>1560</v>
      </c>
      <c r="M2017" t="s">
        <v>1699</v>
      </c>
      <c r="N2017" t="s">
        <v>1700</v>
      </c>
      <c r="O2017">
        <v>0</v>
      </c>
      <c r="P2017" t="s">
        <v>1552</v>
      </c>
      <c r="Q2017">
        <v>19900401</v>
      </c>
    </row>
    <row r="2018" spans="1:17">
      <c r="A2018" t="s">
        <v>1697</v>
      </c>
      <c r="B2018" t="s">
        <v>1710</v>
      </c>
      <c r="C2018">
        <v>201210</v>
      </c>
      <c r="D2018">
        <v>31</v>
      </c>
      <c r="E2018" t="s">
        <v>1555</v>
      </c>
      <c r="F2018">
        <v>600</v>
      </c>
      <c r="G2018">
        <v>2433</v>
      </c>
      <c r="H2018">
        <v>19208</v>
      </c>
      <c r="I2018">
        <v>43112004001</v>
      </c>
      <c r="J2018">
        <v>8</v>
      </c>
      <c r="K2018" t="s">
        <v>1698</v>
      </c>
      <c r="L2018">
        <v>1560</v>
      </c>
      <c r="M2018" t="s">
        <v>1699</v>
      </c>
      <c r="N2018" t="s">
        <v>1700</v>
      </c>
      <c r="O2018">
        <v>0</v>
      </c>
      <c r="P2018" t="s">
        <v>1552</v>
      </c>
      <c r="Q2018">
        <v>19970501</v>
      </c>
    </row>
    <row r="2019" spans="1:17">
      <c r="A2019" t="s">
        <v>1711</v>
      </c>
      <c r="B2019" t="s">
        <v>1703</v>
      </c>
      <c r="C2019">
        <v>201210</v>
      </c>
      <c r="D2019">
        <v>25</v>
      </c>
      <c r="E2019" t="s">
        <v>1555</v>
      </c>
      <c r="F2019">
        <v>892</v>
      </c>
      <c r="G2019">
        <v>260</v>
      </c>
      <c r="H2019">
        <v>1432</v>
      </c>
      <c r="I2019">
        <v>43112040700</v>
      </c>
      <c r="J2019">
        <v>8</v>
      </c>
      <c r="K2019" t="s">
        <v>1712</v>
      </c>
      <c r="L2019">
        <v>2531</v>
      </c>
      <c r="M2019" t="s">
        <v>1557</v>
      </c>
      <c r="N2019" t="s">
        <v>1700</v>
      </c>
      <c r="O2019">
        <v>0</v>
      </c>
      <c r="P2019" t="s">
        <v>1552</v>
      </c>
      <c r="Q2019">
        <v>19800501</v>
      </c>
    </row>
    <row r="2020" spans="1:17">
      <c r="A2020" t="s">
        <v>1711</v>
      </c>
      <c r="B2020" t="s">
        <v>1558</v>
      </c>
      <c r="C2020">
        <v>201210</v>
      </c>
      <c r="D2020">
        <v>25</v>
      </c>
      <c r="E2020" t="s">
        <v>1555</v>
      </c>
      <c r="F2020">
        <v>567</v>
      </c>
      <c r="G2020">
        <v>453</v>
      </c>
      <c r="H2020">
        <v>2550</v>
      </c>
      <c r="I2020">
        <v>43112044300</v>
      </c>
      <c r="J2020">
        <v>8</v>
      </c>
      <c r="K2020" t="s">
        <v>1712</v>
      </c>
      <c r="L2020">
        <v>2531</v>
      </c>
      <c r="M2020" t="s">
        <v>1557</v>
      </c>
      <c r="N2020" t="s">
        <v>1700</v>
      </c>
      <c r="O2020">
        <v>0</v>
      </c>
      <c r="P2020" t="s">
        <v>1552</v>
      </c>
      <c r="Q2020">
        <v>19860601</v>
      </c>
    </row>
    <row r="2021" spans="1:17">
      <c r="A2021" t="s">
        <v>1711</v>
      </c>
      <c r="B2021" t="s">
        <v>1559</v>
      </c>
      <c r="C2021">
        <v>201210</v>
      </c>
      <c r="D2021">
        <v>21</v>
      </c>
      <c r="E2021" t="s">
        <v>1555</v>
      </c>
      <c r="F2021">
        <v>666</v>
      </c>
      <c r="G2021">
        <v>321</v>
      </c>
      <c r="H2021">
        <v>154</v>
      </c>
      <c r="I2021">
        <v>43112045000</v>
      </c>
      <c r="J2021">
        <v>8</v>
      </c>
      <c r="K2021" t="s">
        <v>1712</v>
      </c>
      <c r="L2021">
        <v>2531</v>
      </c>
      <c r="M2021" t="s">
        <v>1557</v>
      </c>
      <c r="N2021" t="s">
        <v>1700</v>
      </c>
      <c r="O2021">
        <v>0</v>
      </c>
      <c r="P2021" t="s">
        <v>1552</v>
      </c>
      <c r="Q2021">
        <v>19810601</v>
      </c>
    </row>
    <row r="2022" spans="1:17">
      <c r="A2022" t="s">
        <v>1711</v>
      </c>
      <c r="B2022" t="s">
        <v>1562</v>
      </c>
      <c r="C2022">
        <v>201210</v>
      </c>
      <c r="D2022">
        <v>25</v>
      </c>
      <c r="E2022" t="s">
        <v>1555</v>
      </c>
      <c r="F2022">
        <v>460</v>
      </c>
      <c r="G2022">
        <v>271</v>
      </c>
      <c r="H2022">
        <v>1932</v>
      </c>
      <c r="I2022">
        <v>43112046900</v>
      </c>
      <c r="J2022">
        <v>8</v>
      </c>
      <c r="K2022" t="s">
        <v>1712</v>
      </c>
      <c r="L2022">
        <v>2531</v>
      </c>
      <c r="M2022" t="s">
        <v>1557</v>
      </c>
      <c r="N2022" t="s">
        <v>1700</v>
      </c>
      <c r="O2022">
        <v>0</v>
      </c>
      <c r="P2022" t="s">
        <v>1552</v>
      </c>
      <c r="Q2022">
        <v>19820101</v>
      </c>
    </row>
    <row r="2023" spans="1:17">
      <c r="A2023" t="s">
        <v>1711</v>
      </c>
      <c r="B2023" t="s">
        <v>1618</v>
      </c>
      <c r="C2023">
        <v>201210</v>
      </c>
      <c r="D2023">
        <v>24</v>
      </c>
      <c r="E2023" t="s">
        <v>1555</v>
      </c>
      <c r="F2023">
        <v>1130</v>
      </c>
      <c r="G2023">
        <v>427</v>
      </c>
      <c r="H2023">
        <v>1224</v>
      </c>
      <c r="I2023">
        <v>43112041700</v>
      </c>
      <c r="J2023">
        <v>8</v>
      </c>
      <c r="K2023" t="s">
        <v>1712</v>
      </c>
      <c r="L2023">
        <v>2531</v>
      </c>
      <c r="M2023" t="s">
        <v>1557</v>
      </c>
      <c r="N2023" t="s">
        <v>1700</v>
      </c>
      <c r="O2023">
        <v>0</v>
      </c>
      <c r="P2023" t="s">
        <v>1552</v>
      </c>
      <c r="Q2023">
        <v>19800701</v>
      </c>
    </row>
    <row r="2024" spans="1:17">
      <c r="A2024" t="s">
        <v>1711</v>
      </c>
      <c r="B2024" t="s">
        <v>1564</v>
      </c>
      <c r="C2024">
        <v>201210</v>
      </c>
      <c r="D2024">
        <v>24</v>
      </c>
      <c r="E2024" t="s">
        <v>1555</v>
      </c>
      <c r="F2024">
        <v>276</v>
      </c>
      <c r="G2024">
        <v>168</v>
      </c>
      <c r="H2024">
        <v>758</v>
      </c>
      <c r="I2024">
        <v>43112046800</v>
      </c>
      <c r="J2024">
        <v>8</v>
      </c>
      <c r="K2024" t="s">
        <v>1712</v>
      </c>
      <c r="L2024">
        <v>2531</v>
      </c>
      <c r="M2024" t="s">
        <v>1557</v>
      </c>
      <c r="N2024" t="s">
        <v>1700</v>
      </c>
      <c r="O2024">
        <v>0</v>
      </c>
      <c r="P2024" t="s">
        <v>1552</v>
      </c>
      <c r="Q2024">
        <v>19811001</v>
      </c>
    </row>
    <row r="2025" spans="1:17">
      <c r="A2025" t="s">
        <v>1711</v>
      </c>
      <c r="B2025" t="s">
        <v>1565</v>
      </c>
      <c r="C2025">
        <v>201210</v>
      </c>
      <c r="D2025">
        <v>13</v>
      </c>
      <c r="E2025" t="s">
        <v>1555</v>
      </c>
      <c r="F2025">
        <v>201</v>
      </c>
      <c r="G2025">
        <v>167</v>
      </c>
      <c r="H2025">
        <v>309</v>
      </c>
      <c r="I2025">
        <v>43112043000</v>
      </c>
      <c r="J2025">
        <v>8</v>
      </c>
      <c r="K2025" t="s">
        <v>1712</v>
      </c>
      <c r="L2025">
        <v>2531</v>
      </c>
      <c r="M2025" t="s">
        <v>1557</v>
      </c>
      <c r="N2025" t="s">
        <v>1700</v>
      </c>
      <c r="O2025">
        <v>0</v>
      </c>
      <c r="P2025" t="s">
        <v>1552</v>
      </c>
      <c r="Q2025">
        <v>19800901</v>
      </c>
    </row>
    <row r="2026" spans="1:17">
      <c r="A2026" t="s">
        <v>1711</v>
      </c>
      <c r="B2026" t="s">
        <v>1566</v>
      </c>
      <c r="C2026">
        <v>201210</v>
      </c>
      <c r="D2026">
        <v>3</v>
      </c>
      <c r="E2026" t="s">
        <v>1555</v>
      </c>
      <c r="F2026">
        <v>46</v>
      </c>
      <c r="G2026">
        <v>25</v>
      </c>
      <c r="H2026">
        <v>239</v>
      </c>
      <c r="I2026">
        <v>43112046400</v>
      </c>
      <c r="J2026">
        <v>8</v>
      </c>
      <c r="K2026" t="s">
        <v>1712</v>
      </c>
      <c r="L2026">
        <v>2531</v>
      </c>
      <c r="M2026" t="s">
        <v>1557</v>
      </c>
      <c r="N2026" t="s">
        <v>1700</v>
      </c>
      <c r="O2026">
        <v>0</v>
      </c>
      <c r="P2026" t="s">
        <v>1552</v>
      </c>
      <c r="Q2026">
        <v>19810901</v>
      </c>
    </row>
    <row r="2027" spans="1:17">
      <c r="A2027" t="s">
        <v>1711</v>
      </c>
      <c r="B2027" t="s">
        <v>1645</v>
      </c>
      <c r="C2027">
        <v>201210</v>
      </c>
      <c r="D2027">
        <v>25</v>
      </c>
      <c r="E2027" t="s">
        <v>1555</v>
      </c>
      <c r="F2027">
        <v>311</v>
      </c>
      <c r="G2027">
        <v>174</v>
      </c>
      <c r="H2027">
        <v>365</v>
      </c>
      <c r="I2027">
        <v>43112043300</v>
      </c>
      <c r="J2027">
        <v>8</v>
      </c>
      <c r="K2027" t="s">
        <v>1712</v>
      </c>
      <c r="L2027">
        <v>2531</v>
      </c>
      <c r="M2027" t="s">
        <v>1557</v>
      </c>
      <c r="N2027" t="s">
        <v>1700</v>
      </c>
      <c r="O2027">
        <v>0</v>
      </c>
      <c r="P2027" t="s">
        <v>1552</v>
      </c>
      <c r="Q2027">
        <v>19801101</v>
      </c>
    </row>
    <row r="2028" spans="1:17">
      <c r="A2028" t="s">
        <v>1711</v>
      </c>
      <c r="B2028" t="s">
        <v>1567</v>
      </c>
      <c r="C2028">
        <v>201210</v>
      </c>
      <c r="D2028">
        <v>24</v>
      </c>
      <c r="E2028" t="s">
        <v>1555</v>
      </c>
      <c r="F2028">
        <v>441</v>
      </c>
      <c r="G2028">
        <v>230</v>
      </c>
      <c r="H2028">
        <v>3652</v>
      </c>
      <c r="I2028">
        <v>43112044200</v>
      </c>
      <c r="J2028">
        <v>8</v>
      </c>
      <c r="K2028" t="s">
        <v>1712</v>
      </c>
      <c r="L2028">
        <v>2531</v>
      </c>
      <c r="M2028" t="s">
        <v>1557</v>
      </c>
      <c r="N2028" t="s">
        <v>1700</v>
      </c>
      <c r="O2028">
        <v>0</v>
      </c>
      <c r="P2028" t="s">
        <v>1552</v>
      </c>
      <c r="Q2028">
        <v>19810201</v>
      </c>
    </row>
    <row r="2029" spans="1:17">
      <c r="A2029" t="s">
        <v>1711</v>
      </c>
      <c r="B2029" t="s">
        <v>1647</v>
      </c>
      <c r="C2029">
        <v>201210</v>
      </c>
      <c r="D2029">
        <v>24</v>
      </c>
      <c r="E2029" t="s">
        <v>1555</v>
      </c>
      <c r="F2029">
        <v>233</v>
      </c>
      <c r="G2029">
        <v>209</v>
      </c>
      <c r="H2029">
        <v>2127</v>
      </c>
      <c r="I2029">
        <v>43112044700</v>
      </c>
      <c r="J2029">
        <v>8</v>
      </c>
      <c r="K2029" t="s">
        <v>1712</v>
      </c>
      <c r="L2029">
        <v>2531</v>
      </c>
      <c r="M2029" t="s">
        <v>1557</v>
      </c>
      <c r="N2029" t="s">
        <v>1700</v>
      </c>
      <c r="O2029">
        <v>0</v>
      </c>
      <c r="P2029" t="s">
        <v>1552</v>
      </c>
      <c r="Q2029">
        <v>19810401</v>
      </c>
    </row>
    <row r="2030" spans="1:17">
      <c r="A2030" t="s">
        <v>1711</v>
      </c>
      <c r="B2030" t="s">
        <v>1692</v>
      </c>
      <c r="C2030">
        <v>201210</v>
      </c>
      <c r="D2030">
        <v>24</v>
      </c>
      <c r="E2030" t="s">
        <v>1555</v>
      </c>
      <c r="F2030">
        <v>249</v>
      </c>
      <c r="G2030">
        <v>183</v>
      </c>
      <c r="H2030">
        <v>1328</v>
      </c>
      <c r="I2030">
        <v>43112044800</v>
      </c>
      <c r="J2030">
        <v>8</v>
      </c>
      <c r="K2030" t="s">
        <v>1712</v>
      </c>
      <c r="L2030">
        <v>2531</v>
      </c>
      <c r="M2030" t="s">
        <v>1557</v>
      </c>
      <c r="N2030" t="s">
        <v>1700</v>
      </c>
      <c r="O2030">
        <v>0</v>
      </c>
      <c r="P2030" t="s">
        <v>1552</v>
      </c>
      <c r="Q2030">
        <v>19810501</v>
      </c>
    </row>
    <row r="2031" spans="1:17">
      <c r="A2031" t="s">
        <v>1711</v>
      </c>
      <c r="B2031" t="s">
        <v>1568</v>
      </c>
      <c r="C2031">
        <v>201210</v>
      </c>
      <c r="D2031">
        <v>24</v>
      </c>
      <c r="E2031" t="s">
        <v>1555</v>
      </c>
      <c r="F2031">
        <v>659</v>
      </c>
      <c r="G2031">
        <v>197</v>
      </c>
      <c r="H2031">
        <v>2225</v>
      </c>
      <c r="I2031">
        <v>43112045200</v>
      </c>
      <c r="J2031">
        <v>8</v>
      </c>
      <c r="K2031" t="s">
        <v>1712</v>
      </c>
      <c r="L2031">
        <v>2531</v>
      </c>
      <c r="M2031" t="s">
        <v>1557</v>
      </c>
      <c r="N2031" t="s">
        <v>1700</v>
      </c>
      <c r="O2031">
        <v>0</v>
      </c>
      <c r="P2031" t="s">
        <v>1552</v>
      </c>
      <c r="Q2031">
        <v>19810701</v>
      </c>
    </row>
    <row r="2032" spans="1:17">
      <c r="A2032" t="s">
        <v>1711</v>
      </c>
      <c r="B2032" t="s">
        <v>1695</v>
      </c>
      <c r="C2032">
        <v>201210</v>
      </c>
      <c r="D2032">
        <v>24</v>
      </c>
      <c r="E2032" t="s">
        <v>1555</v>
      </c>
      <c r="F2032">
        <v>757</v>
      </c>
      <c r="G2032">
        <v>209</v>
      </c>
      <c r="H2032">
        <v>2308</v>
      </c>
      <c r="I2032">
        <v>43112046200</v>
      </c>
      <c r="J2032">
        <v>8</v>
      </c>
      <c r="K2032" t="s">
        <v>1712</v>
      </c>
      <c r="L2032">
        <v>2531</v>
      </c>
      <c r="M2032" t="s">
        <v>1557</v>
      </c>
      <c r="N2032" t="s">
        <v>1700</v>
      </c>
      <c r="O2032">
        <v>0</v>
      </c>
      <c r="P2032" t="s">
        <v>1552</v>
      </c>
      <c r="Q2032">
        <v>19810801</v>
      </c>
    </row>
    <row r="2033" spans="1:17">
      <c r="A2033" t="s">
        <v>1711</v>
      </c>
      <c r="B2033" t="s">
        <v>1570</v>
      </c>
      <c r="C2033">
        <v>201210</v>
      </c>
      <c r="D2033">
        <v>25</v>
      </c>
      <c r="E2033" t="s">
        <v>1555</v>
      </c>
      <c r="F2033">
        <v>811</v>
      </c>
      <c r="G2033">
        <v>384</v>
      </c>
      <c r="H2033">
        <v>7062</v>
      </c>
      <c r="I2033">
        <v>43112048400</v>
      </c>
      <c r="J2033">
        <v>8</v>
      </c>
      <c r="K2033" t="s">
        <v>1712</v>
      </c>
      <c r="L2033">
        <v>2531</v>
      </c>
      <c r="M2033" t="s">
        <v>1557</v>
      </c>
      <c r="N2033" t="s">
        <v>1700</v>
      </c>
      <c r="O2033">
        <v>0</v>
      </c>
      <c r="P2033" t="s">
        <v>1552</v>
      </c>
      <c r="Q2033">
        <v>19820101</v>
      </c>
    </row>
    <row r="2034" spans="1:17">
      <c r="A2034" t="s">
        <v>1711</v>
      </c>
      <c r="B2034" t="s">
        <v>1713</v>
      </c>
      <c r="C2034">
        <v>201210</v>
      </c>
      <c r="D2034">
        <v>24</v>
      </c>
      <c r="E2034" t="s">
        <v>1555</v>
      </c>
      <c r="F2034">
        <v>416</v>
      </c>
      <c r="G2034">
        <v>104</v>
      </c>
      <c r="H2034">
        <v>1817</v>
      </c>
      <c r="I2034">
        <v>43112046700</v>
      </c>
      <c r="J2034">
        <v>8</v>
      </c>
      <c r="K2034" t="s">
        <v>1712</v>
      </c>
      <c r="L2034">
        <v>2531</v>
      </c>
      <c r="M2034" t="s">
        <v>1557</v>
      </c>
      <c r="N2034" t="s">
        <v>1700</v>
      </c>
      <c r="O2034">
        <v>0</v>
      </c>
      <c r="P2034" t="s">
        <v>1552</v>
      </c>
      <c r="Q2034">
        <v>19811101</v>
      </c>
    </row>
    <row r="2035" spans="1:17">
      <c r="A2035" t="s">
        <v>1711</v>
      </c>
      <c r="B2035" t="s">
        <v>1571</v>
      </c>
      <c r="C2035">
        <v>201210</v>
      </c>
      <c r="D2035">
        <v>25</v>
      </c>
      <c r="E2035" t="s">
        <v>1555</v>
      </c>
      <c r="F2035">
        <v>186</v>
      </c>
      <c r="G2035">
        <v>128</v>
      </c>
      <c r="H2035">
        <v>601</v>
      </c>
      <c r="I2035">
        <v>43112049700</v>
      </c>
      <c r="J2035">
        <v>8</v>
      </c>
      <c r="K2035" t="s">
        <v>1712</v>
      </c>
      <c r="L2035">
        <v>2531</v>
      </c>
      <c r="M2035" t="s">
        <v>1557</v>
      </c>
      <c r="N2035" t="s">
        <v>1700</v>
      </c>
      <c r="O2035">
        <v>0</v>
      </c>
      <c r="P2035" t="s">
        <v>1552</v>
      </c>
      <c r="Q2035">
        <v>19820401</v>
      </c>
    </row>
    <row r="2036" spans="1:17">
      <c r="A2036" t="s">
        <v>1711</v>
      </c>
      <c r="B2036" t="s">
        <v>1714</v>
      </c>
      <c r="C2036">
        <v>201210</v>
      </c>
      <c r="D2036">
        <v>25</v>
      </c>
      <c r="E2036" t="s">
        <v>1555</v>
      </c>
      <c r="F2036">
        <v>366</v>
      </c>
      <c r="G2036">
        <v>221</v>
      </c>
      <c r="H2036">
        <v>2759</v>
      </c>
      <c r="I2036">
        <v>43112047800</v>
      </c>
      <c r="J2036">
        <v>8</v>
      </c>
      <c r="K2036" t="s">
        <v>1712</v>
      </c>
      <c r="L2036">
        <v>2531</v>
      </c>
      <c r="M2036" t="s">
        <v>1557</v>
      </c>
      <c r="N2036" t="s">
        <v>1700</v>
      </c>
      <c r="O2036">
        <v>0</v>
      </c>
      <c r="P2036" t="s">
        <v>1552</v>
      </c>
      <c r="Q2036">
        <v>19811201</v>
      </c>
    </row>
    <row r="2037" spans="1:17">
      <c r="A2037" t="s">
        <v>1697</v>
      </c>
      <c r="B2037" t="s">
        <v>1573</v>
      </c>
      <c r="C2037">
        <v>201211</v>
      </c>
      <c r="D2037">
        <v>30</v>
      </c>
      <c r="E2037" t="s">
        <v>1555</v>
      </c>
      <c r="F2037">
        <v>1082</v>
      </c>
      <c r="G2037">
        <v>555</v>
      </c>
      <c r="H2037">
        <v>5632</v>
      </c>
      <c r="I2037">
        <v>43112001301</v>
      </c>
      <c r="J2037">
        <v>8</v>
      </c>
      <c r="K2037" t="s">
        <v>1698</v>
      </c>
      <c r="L2037">
        <v>1560</v>
      </c>
      <c r="M2037" t="s">
        <v>1699</v>
      </c>
      <c r="N2037" t="s">
        <v>1700</v>
      </c>
      <c r="O2037">
        <v>0</v>
      </c>
      <c r="P2037" t="s">
        <v>1552</v>
      </c>
      <c r="Q2037">
        <v>20050905</v>
      </c>
    </row>
    <row r="2038" spans="1:17">
      <c r="A2038" t="s">
        <v>1697</v>
      </c>
      <c r="B2038" t="s">
        <v>1701</v>
      </c>
      <c r="C2038">
        <v>201211</v>
      </c>
      <c r="D2038">
        <v>26</v>
      </c>
      <c r="E2038" t="s">
        <v>1555</v>
      </c>
      <c r="F2038">
        <v>711</v>
      </c>
      <c r="G2038">
        <v>2386</v>
      </c>
      <c r="H2038">
        <v>14994</v>
      </c>
      <c r="I2038">
        <v>43112001600</v>
      </c>
      <c r="J2038">
        <v>8</v>
      </c>
      <c r="K2038" t="s">
        <v>1698</v>
      </c>
      <c r="L2038">
        <v>1560</v>
      </c>
      <c r="M2038" t="s">
        <v>1699</v>
      </c>
      <c r="N2038" t="s">
        <v>1700</v>
      </c>
      <c r="O2038">
        <v>0</v>
      </c>
      <c r="P2038" t="s">
        <v>1552</v>
      </c>
      <c r="Q2038">
        <v>19691101</v>
      </c>
    </row>
    <row r="2039" spans="1:17">
      <c r="A2039" t="s">
        <v>1697</v>
      </c>
      <c r="B2039" t="s">
        <v>1591</v>
      </c>
      <c r="C2039">
        <v>201211</v>
      </c>
      <c r="D2039">
        <v>25</v>
      </c>
      <c r="E2039" t="s">
        <v>1555</v>
      </c>
      <c r="F2039">
        <v>542</v>
      </c>
      <c r="G2039">
        <v>266</v>
      </c>
      <c r="H2039">
        <v>2006</v>
      </c>
      <c r="I2039">
        <v>43112004200</v>
      </c>
      <c r="J2039">
        <v>8</v>
      </c>
      <c r="K2039" t="s">
        <v>1698</v>
      </c>
      <c r="L2039">
        <v>1560</v>
      </c>
      <c r="M2039" t="s">
        <v>1699</v>
      </c>
      <c r="N2039" t="s">
        <v>1700</v>
      </c>
      <c r="O2039">
        <v>0</v>
      </c>
      <c r="P2039" t="s">
        <v>1574</v>
      </c>
      <c r="Q2039">
        <v>19710801</v>
      </c>
    </row>
    <row r="2040" spans="1:17">
      <c r="A2040" t="s">
        <v>1697</v>
      </c>
      <c r="B2040" t="s">
        <v>1651</v>
      </c>
      <c r="C2040">
        <v>201211</v>
      </c>
      <c r="D2040">
        <v>25</v>
      </c>
      <c r="E2040" t="s">
        <v>1555</v>
      </c>
      <c r="F2040">
        <v>399</v>
      </c>
      <c r="G2040">
        <v>283</v>
      </c>
      <c r="H2040">
        <v>6217</v>
      </c>
      <c r="I2040">
        <v>43112002302</v>
      </c>
      <c r="J2040">
        <v>8</v>
      </c>
      <c r="K2040" t="s">
        <v>1698</v>
      </c>
      <c r="L2040">
        <v>1560</v>
      </c>
      <c r="M2040" t="s">
        <v>1699</v>
      </c>
      <c r="N2040" t="s">
        <v>1700</v>
      </c>
      <c r="O2040">
        <v>0</v>
      </c>
      <c r="P2040" t="s">
        <v>1552</v>
      </c>
      <c r="Q2040">
        <v>20050409</v>
      </c>
    </row>
    <row r="2041" spans="1:17">
      <c r="A2041" t="s">
        <v>1697</v>
      </c>
      <c r="B2041" t="s">
        <v>1637</v>
      </c>
      <c r="C2041">
        <v>201211</v>
      </c>
      <c r="D2041">
        <v>30</v>
      </c>
      <c r="E2041" t="s">
        <v>1555</v>
      </c>
      <c r="F2041">
        <v>282</v>
      </c>
      <c r="G2041">
        <v>324</v>
      </c>
      <c r="H2041">
        <v>6088</v>
      </c>
      <c r="I2041">
        <v>43112004800</v>
      </c>
      <c r="J2041">
        <v>8</v>
      </c>
      <c r="K2041" t="s">
        <v>1698</v>
      </c>
      <c r="L2041">
        <v>1560</v>
      </c>
      <c r="M2041" t="s">
        <v>1699</v>
      </c>
      <c r="N2041" t="s">
        <v>1700</v>
      </c>
      <c r="O2041">
        <v>0</v>
      </c>
      <c r="P2041" t="s">
        <v>1552</v>
      </c>
      <c r="Q2041">
        <v>19900601</v>
      </c>
    </row>
    <row r="2042" spans="1:17">
      <c r="A2042" t="s">
        <v>1697</v>
      </c>
      <c r="B2042" t="s">
        <v>1653</v>
      </c>
      <c r="C2042">
        <v>201211</v>
      </c>
      <c r="D2042">
        <v>28</v>
      </c>
      <c r="E2042" t="s">
        <v>1555</v>
      </c>
      <c r="F2042">
        <v>742</v>
      </c>
      <c r="G2042">
        <v>578</v>
      </c>
      <c r="H2042">
        <v>5550</v>
      </c>
      <c r="I2042">
        <v>43112005501</v>
      </c>
      <c r="J2042">
        <v>8</v>
      </c>
      <c r="K2042" t="s">
        <v>1698</v>
      </c>
      <c r="L2042">
        <v>1560</v>
      </c>
      <c r="M2042" t="s">
        <v>1699</v>
      </c>
      <c r="N2042" t="s">
        <v>1700</v>
      </c>
      <c r="O2042">
        <v>0</v>
      </c>
      <c r="P2042" t="s">
        <v>1552</v>
      </c>
      <c r="Q2042">
        <v>20050617</v>
      </c>
    </row>
    <row r="2043" spans="1:17">
      <c r="A2043" t="s">
        <v>1697</v>
      </c>
      <c r="B2043" t="s">
        <v>1582</v>
      </c>
      <c r="C2043">
        <v>201211</v>
      </c>
      <c r="D2043">
        <v>29</v>
      </c>
      <c r="E2043" t="s">
        <v>1555</v>
      </c>
      <c r="F2043">
        <v>1017</v>
      </c>
      <c r="G2043">
        <v>2581</v>
      </c>
      <c r="H2043">
        <v>13239</v>
      </c>
      <c r="I2043">
        <v>43112009002</v>
      </c>
      <c r="J2043">
        <v>8</v>
      </c>
      <c r="K2043" t="s">
        <v>1698</v>
      </c>
      <c r="L2043">
        <v>1560</v>
      </c>
      <c r="M2043" t="s">
        <v>1699</v>
      </c>
      <c r="N2043" t="s">
        <v>1700</v>
      </c>
      <c r="O2043">
        <v>0</v>
      </c>
      <c r="P2043" t="s">
        <v>1552</v>
      </c>
      <c r="Q2043">
        <v>20051101</v>
      </c>
    </row>
    <row r="2044" spans="1:17">
      <c r="A2044" t="s">
        <v>1697</v>
      </c>
      <c r="B2044" t="s">
        <v>1657</v>
      </c>
      <c r="C2044">
        <v>201211</v>
      </c>
      <c r="D2044">
        <v>27</v>
      </c>
      <c r="E2044" t="s">
        <v>1555</v>
      </c>
      <c r="F2044">
        <v>190</v>
      </c>
      <c r="G2044">
        <v>500</v>
      </c>
      <c r="H2044">
        <v>5001</v>
      </c>
      <c r="I2044">
        <v>43112006703</v>
      </c>
      <c r="J2044">
        <v>8</v>
      </c>
      <c r="K2044" t="s">
        <v>1698</v>
      </c>
      <c r="L2044">
        <v>1560</v>
      </c>
      <c r="M2044" t="s">
        <v>1699</v>
      </c>
      <c r="N2044" t="s">
        <v>1700</v>
      </c>
      <c r="O2044">
        <v>0</v>
      </c>
      <c r="P2044" t="s">
        <v>1552</v>
      </c>
      <c r="Q2044">
        <v>19980706</v>
      </c>
    </row>
    <row r="2045" spans="1:17">
      <c r="A2045" t="s">
        <v>1697</v>
      </c>
      <c r="B2045" t="s">
        <v>1688</v>
      </c>
      <c r="C2045">
        <v>201211</v>
      </c>
      <c r="D2045">
        <v>30</v>
      </c>
      <c r="E2045" t="s">
        <v>1555</v>
      </c>
      <c r="F2045">
        <v>444</v>
      </c>
      <c r="G2045">
        <v>332</v>
      </c>
      <c r="H2045">
        <v>5453</v>
      </c>
      <c r="I2045">
        <v>43112013402</v>
      </c>
      <c r="J2045">
        <v>8</v>
      </c>
      <c r="K2045" t="s">
        <v>1698</v>
      </c>
      <c r="L2045">
        <v>1560</v>
      </c>
      <c r="M2045" t="s">
        <v>1699</v>
      </c>
      <c r="N2045" t="s">
        <v>1700</v>
      </c>
      <c r="O2045">
        <v>0</v>
      </c>
      <c r="P2045" t="s">
        <v>1552</v>
      </c>
      <c r="Q2045">
        <v>19980914</v>
      </c>
    </row>
    <row r="2046" spans="1:17">
      <c r="A2046" t="s">
        <v>1697</v>
      </c>
      <c r="B2046" t="s">
        <v>1702</v>
      </c>
      <c r="C2046">
        <v>201211</v>
      </c>
      <c r="D2046">
        <v>30</v>
      </c>
      <c r="E2046" t="s">
        <v>1555</v>
      </c>
      <c r="F2046">
        <v>1142</v>
      </c>
      <c r="G2046">
        <v>2191</v>
      </c>
      <c r="H2046">
        <v>3932</v>
      </c>
      <c r="I2046">
        <v>43112037801</v>
      </c>
      <c r="J2046">
        <v>8</v>
      </c>
      <c r="K2046" t="s">
        <v>1698</v>
      </c>
      <c r="L2046">
        <v>1560</v>
      </c>
      <c r="M2046" t="s">
        <v>1699</v>
      </c>
      <c r="N2046" t="s">
        <v>1700</v>
      </c>
      <c r="O2046">
        <v>0</v>
      </c>
      <c r="P2046" t="s">
        <v>1552</v>
      </c>
      <c r="Q2046">
        <v>20060607</v>
      </c>
    </row>
    <row r="2047" spans="1:17">
      <c r="A2047" t="s">
        <v>1697</v>
      </c>
      <c r="B2047" t="s">
        <v>1558</v>
      </c>
      <c r="C2047">
        <v>201211</v>
      </c>
      <c r="D2047">
        <v>30</v>
      </c>
      <c r="E2047" t="s">
        <v>1555</v>
      </c>
      <c r="F2047">
        <v>1864</v>
      </c>
      <c r="G2047">
        <v>546</v>
      </c>
      <c r="H2047">
        <v>10124</v>
      </c>
      <c r="I2047">
        <v>43112008300</v>
      </c>
      <c r="J2047">
        <v>8</v>
      </c>
      <c r="K2047" t="s">
        <v>1698</v>
      </c>
      <c r="L2047">
        <v>1560</v>
      </c>
      <c r="M2047" t="s">
        <v>1699</v>
      </c>
      <c r="N2047" t="s">
        <v>1700</v>
      </c>
      <c r="O2047">
        <v>0</v>
      </c>
      <c r="P2047" t="s">
        <v>1552</v>
      </c>
      <c r="Q2047">
        <v>19690501</v>
      </c>
    </row>
    <row r="2048" spans="1:17">
      <c r="A2048" t="s">
        <v>1697</v>
      </c>
      <c r="B2048" t="s">
        <v>1563</v>
      </c>
      <c r="C2048">
        <v>201211</v>
      </c>
      <c r="D2048">
        <v>30</v>
      </c>
      <c r="E2048" t="s">
        <v>1555</v>
      </c>
      <c r="F2048">
        <v>900</v>
      </c>
      <c r="G2048">
        <v>2649</v>
      </c>
      <c r="H2048">
        <v>10073</v>
      </c>
      <c r="I2048">
        <v>43112011500</v>
      </c>
      <c r="J2048">
        <v>8</v>
      </c>
      <c r="K2048" t="s">
        <v>1698</v>
      </c>
      <c r="L2048">
        <v>1560</v>
      </c>
      <c r="M2048" t="s">
        <v>1699</v>
      </c>
      <c r="N2048" t="s">
        <v>1700</v>
      </c>
      <c r="O2048">
        <v>0</v>
      </c>
      <c r="P2048" t="s">
        <v>1552</v>
      </c>
      <c r="Q2048">
        <v>19690701</v>
      </c>
    </row>
    <row r="2049" spans="1:17">
      <c r="A2049" t="s">
        <v>1697</v>
      </c>
      <c r="B2049" t="s">
        <v>1564</v>
      </c>
      <c r="C2049">
        <v>201211</v>
      </c>
      <c r="D2049">
        <v>30</v>
      </c>
      <c r="E2049" t="s">
        <v>1555</v>
      </c>
      <c r="F2049">
        <v>191</v>
      </c>
      <c r="G2049">
        <v>538</v>
      </c>
      <c r="H2049">
        <v>1344</v>
      </c>
      <c r="I2049">
        <v>43112009101</v>
      </c>
      <c r="J2049">
        <v>8</v>
      </c>
      <c r="K2049" t="s">
        <v>1698</v>
      </c>
      <c r="L2049">
        <v>1560</v>
      </c>
      <c r="M2049" t="s">
        <v>1699</v>
      </c>
      <c r="N2049" t="s">
        <v>1700</v>
      </c>
      <c r="O2049">
        <v>0</v>
      </c>
      <c r="P2049" t="s">
        <v>1552</v>
      </c>
      <c r="Q2049">
        <v>20100601</v>
      </c>
    </row>
    <row r="2050" spans="1:17">
      <c r="A2050" t="s">
        <v>1697</v>
      </c>
      <c r="B2050" t="s">
        <v>1630</v>
      </c>
      <c r="C2050">
        <v>201211</v>
      </c>
      <c r="D2050">
        <v>29</v>
      </c>
      <c r="E2050" t="s">
        <v>1555</v>
      </c>
      <c r="F2050">
        <v>269</v>
      </c>
      <c r="G2050">
        <v>519</v>
      </c>
      <c r="H2050">
        <v>4125</v>
      </c>
      <c r="I2050">
        <v>43112012200</v>
      </c>
      <c r="J2050">
        <v>8</v>
      </c>
      <c r="K2050" t="s">
        <v>1698</v>
      </c>
      <c r="L2050">
        <v>1560</v>
      </c>
      <c r="M2050" t="s">
        <v>1699</v>
      </c>
      <c r="N2050" t="s">
        <v>1700</v>
      </c>
      <c r="O2050">
        <v>0</v>
      </c>
      <c r="P2050" t="s">
        <v>1552</v>
      </c>
      <c r="Q2050">
        <v>19690801</v>
      </c>
    </row>
    <row r="2051" spans="1:17">
      <c r="A2051" t="s">
        <v>1697</v>
      </c>
      <c r="B2051" t="s">
        <v>1566</v>
      </c>
      <c r="C2051">
        <v>201211</v>
      </c>
      <c r="D2051">
        <v>30</v>
      </c>
      <c r="E2051" t="s">
        <v>1555</v>
      </c>
      <c r="F2051">
        <v>256</v>
      </c>
      <c r="G2051">
        <v>550</v>
      </c>
      <c r="H2051">
        <v>3343</v>
      </c>
      <c r="I2051">
        <v>43112010700</v>
      </c>
      <c r="J2051">
        <v>8</v>
      </c>
      <c r="K2051" t="s">
        <v>1698</v>
      </c>
      <c r="L2051">
        <v>1560</v>
      </c>
      <c r="M2051" t="s">
        <v>1699</v>
      </c>
      <c r="N2051" t="s">
        <v>1700</v>
      </c>
      <c r="O2051">
        <v>0</v>
      </c>
      <c r="P2051" t="s">
        <v>1552</v>
      </c>
      <c r="Q2051">
        <v>19690701</v>
      </c>
    </row>
    <row r="2052" spans="1:17">
      <c r="A2052" t="s">
        <v>1697</v>
      </c>
      <c r="B2052" t="s">
        <v>1647</v>
      </c>
      <c r="C2052">
        <v>201211</v>
      </c>
      <c r="D2052">
        <v>30</v>
      </c>
      <c r="E2052" t="s">
        <v>1555</v>
      </c>
      <c r="F2052">
        <v>729</v>
      </c>
      <c r="G2052">
        <v>547</v>
      </c>
      <c r="H2052">
        <v>7571</v>
      </c>
      <c r="I2052">
        <v>43112011200</v>
      </c>
      <c r="J2052">
        <v>8</v>
      </c>
      <c r="K2052" t="s">
        <v>1698</v>
      </c>
      <c r="L2052">
        <v>1560</v>
      </c>
      <c r="M2052" t="s">
        <v>1699</v>
      </c>
      <c r="N2052" t="s">
        <v>1700</v>
      </c>
      <c r="O2052">
        <v>0</v>
      </c>
      <c r="P2052" t="s">
        <v>1552</v>
      </c>
      <c r="Q2052">
        <v>19690801</v>
      </c>
    </row>
    <row r="2053" spans="1:17">
      <c r="A2053" t="s">
        <v>1697</v>
      </c>
      <c r="B2053" t="s">
        <v>1692</v>
      </c>
      <c r="C2053">
        <v>201211</v>
      </c>
      <c r="D2053">
        <v>28</v>
      </c>
      <c r="E2053" t="s">
        <v>1555</v>
      </c>
      <c r="F2053">
        <v>1212</v>
      </c>
      <c r="G2053">
        <v>495</v>
      </c>
      <c r="H2053">
        <v>2332</v>
      </c>
      <c r="I2053">
        <v>43112011001</v>
      </c>
      <c r="J2053">
        <v>8</v>
      </c>
      <c r="K2053" t="s">
        <v>1698</v>
      </c>
      <c r="L2053">
        <v>1560</v>
      </c>
      <c r="M2053" t="s">
        <v>1699</v>
      </c>
      <c r="N2053" t="s">
        <v>1700</v>
      </c>
      <c r="O2053">
        <v>0</v>
      </c>
      <c r="P2053" t="s">
        <v>1552</v>
      </c>
      <c r="Q2053">
        <v>20100419</v>
      </c>
    </row>
    <row r="2054" spans="1:17">
      <c r="A2054" t="s">
        <v>1697</v>
      </c>
      <c r="B2054" t="s">
        <v>1569</v>
      </c>
      <c r="C2054">
        <v>201211</v>
      </c>
      <c r="D2054">
        <v>30</v>
      </c>
      <c r="E2054" t="s">
        <v>1555</v>
      </c>
      <c r="F2054">
        <v>1255</v>
      </c>
      <c r="G2054">
        <v>2658</v>
      </c>
      <c r="H2054">
        <v>24016</v>
      </c>
      <c r="I2054">
        <v>43112014800</v>
      </c>
      <c r="J2054">
        <v>8</v>
      </c>
      <c r="K2054" t="s">
        <v>1698</v>
      </c>
      <c r="L2054">
        <v>1560</v>
      </c>
      <c r="M2054" t="s">
        <v>1699</v>
      </c>
      <c r="N2054" t="s">
        <v>1700</v>
      </c>
      <c r="O2054">
        <v>0</v>
      </c>
      <c r="P2054" t="s">
        <v>1552</v>
      </c>
      <c r="Q2054">
        <v>19691101</v>
      </c>
    </row>
    <row r="2055" spans="1:17">
      <c r="A2055" t="s">
        <v>1697</v>
      </c>
      <c r="B2055" t="s">
        <v>1695</v>
      </c>
      <c r="C2055">
        <v>201211</v>
      </c>
      <c r="D2055">
        <v>30</v>
      </c>
      <c r="E2055" t="s">
        <v>1555</v>
      </c>
      <c r="F2055">
        <v>2655</v>
      </c>
      <c r="G2055">
        <v>756</v>
      </c>
      <c r="H2055">
        <v>3832</v>
      </c>
      <c r="I2055">
        <v>43112013300</v>
      </c>
      <c r="J2055">
        <v>8</v>
      </c>
      <c r="K2055" t="s">
        <v>1698</v>
      </c>
      <c r="L2055">
        <v>1560</v>
      </c>
      <c r="M2055" t="s">
        <v>1699</v>
      </c>
      <c r="N2055" t="s">
        <v>1700</v>
      </c>
      <c r="O2055">
        <v>0</v>
      </c>
      <c r="P2055" t="s">
        <v>1552</v>
      </c>
      <c r="Q2055">
        <v>19690801</v>
      </c>
    </row>
    <row r="2056" spans="1:17">
      <c r="A2056" t="s">
        <v>1697</v>
      </c>
      <c r="B2056" t="s">
        <v>1715</v>
      </c>
      <c r="C2056">
        <v>201211</v>
      </c>
      <c r="D2056">
        <v>30</v>
      </c>
      <c r="E2056" t="s">
        <v>1555</v>
      </c>
      <c r="F2056">
        <v>535</v>
      </c>
      <c r="G2056">
        <v>0</v>
      </c>
      <c r="H2056">
        <v>1851</v>
      </c>
      <c r="I2056">
        <v>43112029900</v>
      </c>
      <c r="J2056">
        <v>8</v>
      </c>
      <c r="K2056" t="s">
        <v>1698</v>
      </c>
      <c r="L2056">
        <v>1560</v>
      </c>
      <c r="M2056" t="s">
        <v>1699</v>
      </c>
      <c r="N2056" t="s">
        <v>1700</v>
      </c>
      <c r="O2056">
        <v>0</v>
      </c>
      <c r="P2056" t="s">
        <v>1694</v>
      </c>
    </row>
    <row r="2057" spans="1:17">
      <c r="A2057" t="s">
        <v>1697</v>
      </c>
      <c r="B2057" t="s">
        <v>1704</v>
      </c>
      <c r="C2057">
        <v>201211</v>
      </c>
      <c r="D2057">
        <v>23</v>
      </c>
      <c r="E2057" t="s">
        <v>1555</v>
      </c>
      <c r="F2057">
        <v>327</v>
      </c>
      <c r="G2057">
        <v>399</v>
      </c>
      <c r="H2057">
        <v>737</v>
      </c>
      <c r="I2057">
        <v>43112039700</v>
      </c>
      <c r="J2057">
        <v>8</v>
      </c>
      <c r="K2057" t="s">
        <v>1698</v>
      </c>
      <c r="L2057">
        <v>1560</v>
      </c>
      <c r="M2057" t="s">
        <v>1699</v>
      </c>
      <c r="N2057" t="s">
        <v>1700</v>
      </c>
      <c r="O2057">
        <v>0</v>
      </c>
      <c r="P2057" t="s">
        <v>1552</v>
      </c>
      <c r="Q2057">
        <v>19790801</v>
      </c>
    </row>
    <row r="2058" spans="1:17">
      <c r="A2058" t="s">
        <v>1697</v>
      </c>
      <c r="B2058" t="s">
        <v>1705</v>
      </c>
      <c r="C2058">
        <v>201211</v>
      </c>
      <c r="D2058">
        <v>30</v>
      </c>
      <c r="E2058" t="s">
        <v>1555</v>
      </c>
      <c r="F2058">
        <v>900</v>
      </c>
      <c r="G2058">
        <v>555</v>
      </c>
      <c r="H2058">
        <v>4384</v>
      </c>
      <c r="I2058">
        <v>43112007701</v>
      </c>
      <c r="J2058">
        <v>8</v>
      </c>
      <c r="K2058" t="s">
        <v>1698</v>
      </c>
      <c r="L2058">
        <v>1560</v>
      </c>
      <c r="M2058" t="s">
        <v>1699</v>
      </c>
      <c r="N2058" t="s">
        <v>1700</v>
      </c>
      <c r="O2058">
        <v>0</v>
      </c>
      <c r="P2058" t="s">
        <v>1552</v>
      </c>
      <c r="Q2058">
        <v>19790701</v>
      </c>
    </row>
    <row r="2059" spans="1:17">
      <c r="A2059" t="s">
        <v>1697</v>
      </c>
      <c r="B2059" t="s">
        <v>1706</v>
      </c>
      <c r="C2059">
        <v>201211</v>
      </c>
      <c r="D2059">
        <v>30</v>
      </c>
      <c r="E2059" t="s">
        <v>1555</v>
      </c>
      <c r="F2059">
        <v>626</v>
      </c>
      <c r="G2059">
        <v>538</v>
      </c>
      <c r="H2059">
        <v>8056</v>
      </c>
      <c r="I2059">
        <v>43112010201</v>
      </c>
      <c r="J2059">
        <v>8</v>
      </c>
      <c r="K2059" t="s">
        <v>1698</v>
      </c>
      <c r="L2059">
        <v>1560</v>
      </c>
      <c r="M2059" t="s">
        <v>1699</v>
      </c>
      <c r="N2059" t="s">
        <v>1700</v>
      </c>
      <c r="O2059">
        <v>0</v>
      </c>
      <c r="P2059" t="s">
        <v>1552</v>
      </c>
      <c r="Q2059">
        <v>19790601</v>
      </c>
    </row>
    <row r="2060" spans="1:17">
      <c r="A2060" t="s">
        <v>1697</v>
      </c>
      <c r="B2060" t="s">
        <v>1707</v>
      </c>
      <c r="C2060">
        <v>201211</v>
      </c>
      <c r="D2060">
        <v>30</v>
      </c>
      <c r="E2060" t="s">
        <v>1555</v>
      </c>
      <c r="F2060">
        <v>267</v>
      </c>
      <c r="G2060">
        <v>557</v>
      </c>
      <c r="H2060">
        <v>547</v>
      </c>
      <c r="I2060">
        <v>43112040300</v>
      </c>
      <c r="J2060">
        <v>8</v>
      </c>
      <c r="K2060" t="s">
        <v>1698</v>
      </c>
      <c r="L2060">
        <v>1560</v>
      </c>
      <c r="M2060" t="s">
        <v>1699</v>
      </c>
      <c r="N2060" t="s">
        <v>1700</v>
      </c>
      <c r="O2060">
        <v>0</v>
      </c>
      <c r="P2060" t="s">
        <v>1552</v>
      </c>
      <c r="Q2060">
        <v>19800101</v>
      </c>
    </row>
    <row r="2061" spans="1:17">
      <c r="A2061" t="s">
        <v>1697</v>
      </c>
      <c r="B2061" t="s">
        <v>1708</v>
      </c>
      <c r="C2061">
        <v>201211</v>
      </c>
      <c r="D2061">
        <v>30</v>
      </c>
      <c r="E2061" t="s">
        <v>1555</v>
      </c>
      <c r="F2061">
        <v>344</v>
      </c>
      <c r="G2061">
        <v>141</v>
      </c>
      <c r="H2061">
        <v>617</v>
      </c>
      <c r="I2061">
        <v>43112011702</v>
      </c>
      <c r="J2061">
        <v>8</v>
      </c>
      <c r="K2061" t="s">
        <v>1698</v>
      </c>
      <c r="L2061">
        <v>1560</v>
      </c>
      <c r="M2061" t="s">
        <v>1699</v>
      </c>
      <c r="N2061" t="s">
        <v>1700</v>
      </c>
      <c r="O2061">
        <v>0</v>
      </c>
      <c r="P2061" t="s">
        <v>1552</v>
      </c>
      <c r="Q2061">
        <v>20100310</v>
      </c>
    </row>
    <row r="2062" spans="1:17">
      <c r="A2062" t="s">
        <v>1697</v>
      </c>
      <c r="B2062" t="s">
        <v>1709</v>
      </c>
      <c r="C2062">
        <v>201211</v>
      </c>
      <c r="D2062">
        <v>30</v>
      </c>
      <c r="E2062" t="s">
        <v>1555</v>
      </c>
      <c r="F2062">
        <v>480</v>
      </c>
      <c r="G2062">
        <v>145</v>
      </c>
      <c r="H2062">
        <v>444</v>
      </c>
      <c r="I2062">
        <v>43112041000</v>
      </c>
      <c r="J2062">
        <v>8</v>
      </c>
      <c r="K2062" t="s">
        <v>1698</v>
      </c>
      <c r="L2062">
        <v>1560</v>
      </c>
      <c r="M2062" t="s">
        <v>1699</v>
      </c>
      <c r="N2062" t="s">
        <v>1700</v>
      </c>
      <c r="O2062">
        <v>0</v>
      </c>
      <c r="P2062" t="s">
        <v>1552</v>
      </c>
      <c r="Q2062">
        <v>19900401</v>
      </c>
    </row>
    <row r="2063" spans="1:17">
      <c r="A2063" t="s">
        <v>1697</v>
      </c>
      <c r="B2063" t="s">
        <v>1710</v>
      </c>
      <c r="C2063">
        <v>201211</v>
      </c>
      <c r="D2063">
        <v>26</v>
      </c>
      <c r="E2063" t="s">
        <v>1555</v>
      </c>
      <c r="F2063">
        <v>661</v>
      </c>
      <c r="G2063">
        <v>1673</v>
      </c>
      <c r="H2063">
        <v>18292</v>
      </c>
      <c r="I2063">
        <v>43112004001</v>
      </c>
      <c r="J2063">
        <v>8</v>
      </c>
      <c r="K2063" t="s">
        <v>1698</v>
      </c>
      <c r="L2063">
        <v>1560</v>
      </c>
      <c r="M2063" t="s">
        <v>1699</v>
      </c>
      <c r="N2063" t="s">
        <v>1700</v>
      </c>
      <c r="O2063">
        <v>0</v>
      </c>
      <c r="P2063" t="s">
        <v>1552</v>
      </c>
      <c r="Q2063">
        <v>19970501</v>
      </c>
    </row>
    <row r="2064" spans="1:17">
      <c r="A2064" t="s">
        <v>1711</v>
      </c>
      <c r="B2064" t="s">
        <v>1703</v>
      </c>
      <c r="C2064">
        <v>201211</v>
      </c>
      <c r="D2064">
        <v>10</v>
      </c>
      <c r="E2064" t="s">
        <v>1555</v>
      </c>
      <c r="F2064">
        <v>380</v>
      </c>
      <c r="G2064">
        <v>100</v>
      </c>
      <c r="H2064">
        <v>543</v>
      </c>
      <c r="I2064">
        <v>43112040700</v>
      </c>
      <c r="J2064">
        <v>8</v>
      </c>
      <c r="K2064" t="s">
        <v>1712</v>
      </c>
      <c r="L2064">
        <v>2531</v>
      </c>
      <c r="M2064" t="s">
        <v>1557</v>
      </c>
      <c r="N2064" t="s">
        <v>1700</v>
      </c>
      <c r="O2064">
        <v>0</v>
      </c>
      <c r="P2064" t="s">
        <v>1552</v>
      </c>
      <c r="Q2064">
        <v>19800501</v>
      </c>
    </row>
    <row r="2065" spans="1:17">
      <c r="A2065" t="s">
        <v>1711</v>
      </c>
      <c r="B2065" t="s">
        <v>1558</v>
      </c>
      <c r="C2065">
        <v>201211</v>
      </c>
      <c r="D2065">
        <v>29</v>
      </c>
      <c r="E2065" t="s">
        <v>1555</v>
      </c>
      <c r="F2065">
        <v>564</v>
      </c>
      <c r="G2065">
        <v>558</v>
      </c>
      <c r="H2065">
        <v>2894</v>
      </c>
      <c r="I2065">
        <v>43112044300</v>
      </c>
      <c r="J2065">
        <v>8</v>
      </c>
      <c r="K2065" t="s">
        <v>1712</v>
      </c>
      <c r="L2065">
        <v>2531</v>
      </c>
      <c r="M2065" t="s">
        <v>1557</v>
      </c>
      <c r="N2065" t="s">
        <v>1700</v>
      </c>
      <c r="O2065">
        <v>0</v>
      </c>
      <c r="P2065" t="s">
        <v>1552</v>
      </c>
      <c r="Q2065">
        <v>19860601</v>
      </c>
    </row>
    <row r="2066" spans="1:17">
      <c r="A2066" t="s">
        <v>1711</v>
      </c>
      <c r="B2066" t="s">
        <v>1559</v>
      </c>
      <c r="C2066">
        <v>201211</v>
      </c>
      <c r="D2066">
        <v>25</v>
      </c>
      <c r="E2066" t="s">
        <v>1555</v>
      </c>
      <c r="F2066">
        <v>774</v>
      </c>
      <c r="G2066">
        <v>403</v>
      </c>
      <c r="H2066">
        <v>236</v>
      </c>
      <c r="I2066">
        <v>43112045000</v>
      </c>
      <c r="J2066">
        <v>8</v>
      </c>
      <c r="K2066" t="s">
        <v>1712</v>
      </c>
      <c r="L2066">
        <v>2531</v>
      </c>
      <c r="M2066" t="s">
        <v>1557</v>
      </c>
      <c r="N2066" t="s">
        <v>1700</v>
      </c>
      <c r="O2066">
        <v>0</v>
      </c>
      <c r="P2066" t="s">
        <v>1552</v>
      </c>
      <c r="Q2066">
        <v>19810601</v>
      </c>
    </row>
    <row r="2067" spans="1:17">
      <c r="A2067" t="s">
        <v>1711</v>
      </c>
      <c r="B2067" t="s">
        <v>1562</v>
      </c>
      <c r="C2067">
        <v>201211</v>
      </c>
      <c r="D2067">
        <v>29</v>
      </c>
      <c r="E2067" t="s">
        <v>1555</v>
      </c>
      <c r="F2067">
        <v>773</v>
      </c>
      <c r="G2067">
        <v>375</v>
      </c>
      <c r="H2067">
        <v>2259</v>
      </c>
      <c r="I2067">
        <v>43112046900</v>
      </c>
      <c r="J2067">
        <v>8</v>
      </c>
      <c r="K2067" t="s">
        <v>1712</v>
      </c>
      <c r="L2067">
        <v>2531</v>
      </c>
      <c r="M2067" t="s">
        <v>1557</v>
      </c>
      <c r="N2067" t="s">
        <v>1700</v>
      </c>
      <c r="O2067">
        <v>0</v>
      </c>
      <c r="P2067" t="s">
        <v>1552</v>
      </c>
      <c r="Q2067">
        <v>19820101</v>
      </c>
    </row>
    <row r="2068" spans="1:17">
      <c r="A2068" t="s">
        <v>1711</v>
      </c>
      <c r="B2068" t="s">
        <v>1618</v>
      </c>
      <c r="C2068">
        <v>201211</v>
      </c>
      <c r="D2068">
        <v>29</v>
      </c>
      <c r="E2068" t="s">
        <v>1555</v>
      </c>
      <c r="F2068">
        <v>1673</v>
      </c>
      <c r="G2068">
        <v>530</v>
      </c>
      <c r="H2068">
        <v>1657</v>
      </c>
      <c r="I2068">
        <v>43112041700</v>
      </c>
      <c r="J2068">
        <v>8</v>
      </c>
      <c r="K2068" t="s">
        <v>1712</v>
      </c>
      <c r="L2068">
        <v>2531</v>
      </c>
      <c r="M2068" t="s">
        <v>1557</v>
      </c>
      <c r="N2068" t="s">
        <v>1700</v>
      </c>
      <c r="O2068">
        <v>0</v>
      </c>
      <c r="P2068" t="s">
        <v>1552</v>
      </c>
      <c r="Q2068">
        <v>19800701</v>
      </c>
    </row>
    <row r="2069" spans="1:17">
      <c r="A2069" t="s">
        <v>1711</v>
      </c>
      <c r="B2069" t="s">
        <v>1564</v>
      </c>
      <c r="C2069">
        <v>201211</v>
      </c>
      <c r="D2069">
        <v>29</v>
      </c>
      <c r="E2069" t="s">
        <v>1555</v>
      </c>
      <c r="F2069">
        <v>319</v>
      </c>
      <c r="G2069">
        <v>179</v>
      </c>
      <c r="H2069">
        <v>816</v>
      </c>
      <c r="I2069">
        <v>43112046800</v>
      </c>
      <c r="J2069">
        <v>8</v>
      </c>
      <c r="K2069" t="s">
        <v>1712</v>
      </c>
      <c r="L2069">
        <v>2531</v>
      </c>
      <c r="M2069" t="s">
        <v>1557</v>
      </c>
      <c r="N2069" t="s">
        <v>1700</v>
      </c>
      <c r="O2069">
        <v>0</v>
      </c>
      <c r="P2069" t="s">
        <v>1552</v>
      </c>
      <c r="Q2069">
        <v>19811001</v>
      </c>
    </row>
    <row r="2070" spans="1:17">
      <c r="A2070" t="s">
        <v>1711</v>
      </c>
      <c r="B2070" t="s">
        <v>1645</v>
      </c>
      <c r="C2070">
        <v>201211</v>
      </c>
      <c r="D2070">
        <v>29</v>
      </c>
      <c r="E2070" t="s">
        <v>1555</v>
      </c>
      <c r="F2070">
        <v>329</v>
      </c>
      <c r="G2070">
        <v>279</v>
      </c>
      <c r="H2070">
        <v>187</v>
      </c>
      <c r="I2070">
        <v>43112043300</v>
      </c>
      <c r="J2070">
        <v>8</v>
      </c>
      <c r="K2070" t="s">
        <v>1712</v>
      </c>
      <c r="L2070">
        <v>2531</v>
      </c>
      <c r="M2070" t="s">
        <v>1557</v>
      </c>
      <c r="N2070" t="s">
        <v>1700</v>
      </c>
      <c r="O2070">
        <v>0</v>
      </c>
      <c r="P2070" t="s">
        <v>1552</v>
      </c>
      <c r="Q2070">
        <v>19801101</v>
      </c>
    </row>
    <row r="2071" spans="1:17">
      <c r="A2071" t="s">
        <v>1711</v>
      </c>
      <c r="B2071" t="s">
        <v>1567</v>
      </c>
      <c r="C2071">
        <v>201211</v>
      </c>
      <c r="D2071">
        <v>29</v>
      </c>
      <c r="E2071" t="s">
        <v>1555</v>
      </c>
      <c r="F2071">
        <v>616</v>
      </c>
      <c r="G2071">
        <v>243</v>
      </c>
      <c r="H2071">
        <v>3812</v>
      </c>
      <c r="I2071">
        <v>43112044200</v>
      </c>
      <c r="J2071">
        <v>8</v>
      </c>
      <c r="K2071" t="s">
        <v>1712</v>
      </c>
      <c r="L2071">
        <v>2531</v>
      </c>
      <c r="M2071" t="s">
        <v>1557</v>
      </c>
      <c r="N2071" t="s">
        <v>1700</v>
      </c>
      <c r="O2071">
        <v>0</v>
      </c>
      <c r="P2071" t="s">
        <v>1552</v>
      </c>
      <c r="Q2071">
        <v>19810201</v>
      </c>
    </row>
    <row r="2072" spans="1:17">
      <c r="A2072" t="s">
        <v>1711</v>
      </c>
      <c r="B2072" t="s">
        <v>1647</v>
      </c>
      <c r="C2072">
        <v>201211</v>
      </c>
      <c r="D2072">
        <v>29</v>
      </c>
      <c r="E2072" t="s">
        <v>1555</v>
      </c>
      <c r="F2072">
        <v>363</v>
      </c>
      <c r="G2072">
        <v>258</v>
      </c>
      <c r="H2072">
        <v>2169</v>
      </c>
      <c r="I2072">
        <v>43112044700</v>
      </c>
      <c r="J2072">
        <v>8</v>
      </c>
      <c r="K2072" t="s">
        <v>1712</v>
      </c>
      <c r="L2072">
        <v>2531</v>
      </c>
      <c r="M2072" t="s">
        <v>1557</v>
      </c>
      <c r="N2072" t="s">
        <v>1700</v>
      </c>
      <c r="O2072">
        <v>0</v>
      </c>
      <c r="P2072" t="s">
        <v>1552</v>
      </c>
      <c r="Q2072">
        <v>19810401</v>
      </c>
    </row>
    <row r="2073" spans="1:17">
      <c r="A2073" t="s">
        <v>1711</v>
      </c>
      <c r="B2073" t="s">
        <v>1692</v>
      </c>
      <c r="C2073">
        <v>201211</v>
      </c>
      <c r="D2073">
        <v>29</v>
      </c>
      <c r="E2073" t="s">
        <v>1555</v>
      </c>
      <c r="F2073">
        <v>290</v>
      </c>
      <c r="G2073">
        <v>215</v>
      </c>
      <c r="H2073">
        <v>1448</v>
      </c>
      <c r="I2073">
        <v>43112044800</v>
      </c>
      <c r="J2073">
        <v>8</v>
      </c>
      <c r="K2073" t="s">
        <v>1712</v>
      </c>
      <c r="L2073">
        <v>2531</v>
      </c>
      <c r="M2073" t="s">
        <v>1557</v>
      </c>
      <c r="N2073" t="s">
        <v>1700</v>
      </c>
      <c r="O2073">
        <v>0</v>
      </c>
      <c r="P2073" t="s">
        <v>1552</v>
      </c>
      <c r="Q2073">
        <v>19810501</v>
      </c>
    </row>
    <row r="2074" spans="1:17">
      <c r="A2074" t="s">
        <v>1711</v>
      </c>
      <c r="B2074" t="s">
        <v>1568</v>
      </c>
      <c r="C2074">
        <v>201211</v>
      </c>
      <c r="D2074">
        <v>29</v>
      </c>
      <c r="E2074" t="s">
        <v>1555</v>
      </c>
      <c r="F2074">
        <v>779</v>
      </c>
      <c r="G2074">
        <v>264</v>
      </c>
      <c r="H2074">
        <v>2044</v>
      </c>
      <c r="I2074">
        <v>43112045200</v>
      </c>
      <c r="J2074">
        <v>8</v>
      </c>
      <c r="K2074" t="s">
        <v>1712</v>
      </c>
      <c r="L2074">
        <v>2531</v>
      </c>
      <c r="M2074" t="s">
        <v>1557</v>
      </c>
      <c r="N2074" t="s">
        <v>1700</v>
      </c>
      <c r="O2074">
        <v>0</v>
      </c>
      <c r="P2074" t="s">
        <v>1552</v>
      </c>
      <c r="Q2074">
        <v>19810701</v>
      </c>
    </row>
    <row r="2075" spans="1:17">
      <c r="A2075" t="s">
        <v>1711</v>
      </c>
      <c r="B2075" t="s">
        <v>1695</v>
      </c>
      <c r="C2075">
        <v>201211</v>
      </c>
      <c r="D2075">
        <v>29</v>
      </c>
      <c r="E2075" t="s">
        <v>1555</v>
      </c>
      <c r="F2075">
        <v>913</v>
      </c>
      <c r="G2075">
        <v>261</v>
      </c>
      <c r="H2075">
        <v>2612</v>
      </c>
      <c r="I2075">
        <v>43112046200</v>
      </c>
      <c r="J2075">
        <v>8</v>
      </c>
      <c r="K2075" t="s">
        <v>1712</v>
      </c>
      <c r="L2075">
        <v>2531</v>
      </c>
      <c r="M2075" t="s">
        <v>1557</v>
      </c>
      <c r="N2075" t="s">
        <v>1700</v>
      </c>
      <c r="O2075">
        <v>0</v>
      </c>
      <c r="P2075" t="s">
        <v>1552</v>
      </c>
      <c r="Q2075">
        <v>19810801</v>
      </c>
    </row>
    <row r="2076" spans="1:17">
      <c r="A2076" t="s">
        <v>1711</v>
      </c>
      <c r="B2076" t="s">
        <v>1570</v>
      </c>
      <c r="C2076">
        <v>201211</v>
      </c>
      <c r="D2076">
        <v>29</v>
      </c>
      <c r="E2076" t="s">
        <v>1555</v>
      </c>
      <c r="F2076">
        <v>969</v>
      </c>
      <c r="G2076">
        <v>487</v>
      </c>
      <c r="H2076">
        <v>7458</v>
      </c>
      <c r="I2076">
        <v>43112048400</v>
      </c>
      <c r="J2076">
        <v>8</v>
      </c>
      <c r="K2076" t="s">
        <v>1712</v>
      </c>
      <c r="L2076">
        <v>2531</v>
      </c>
      <c r="M2076" t="s">
        <v>1557</v>
      </c>
      <c r="N2076" t="s">
        <v>1700</v>
      </c>
      <c r="O2076">
        <v>0</v>
      </c>
      <c r="P2076" t="s">
        <v>1552</v>
      </c>
      <c r="Q2076">
        <v>19820101</v>
      </c>
    </row>
    <row r="2077" spans="1:17">
      <c r="A2077" t="s">
        <v>1711</v>
      </c>
      <c r="B2077" t="s">
        <v>1713</v>
      </c>
      <c r="C2077">
        <v>201211</v>
      </c>
      <c r="D2077">
        <v>29</v>
      </c>
      <c r="E2077" t="s">
        <v>1555</v>
      </c>
      <c r="F2077">
        <v>572</v>
      </c>
      <c r="G2077">
        <v>136</v>
      </c>
      <c r="H2077">
        <v>1996</v>
      </c>
      <c r="I2077">
        <v>43112046700</v>
      </c>
      <c r="J2077">
        <v>8</v>
      </c>
      <c r="K2077" t="s">
        <v>1712</v>
      </c>
      <c r="L2077">
        <v>2531</v>
      </c>
      <c r="M2077" t="s">
        <v>1557</v>
      </c>
      <c r="N2077" t="s">
        <v>1700</v>
      </c>
      <c r="O2077">
        <v>0</v>
      </c>
      <c r="P2077" t="s">
        <v>1552</v>
      </c>
      <c r="Q2077">
        <v>19811101</v>
      </c>
    </row>
    <row r="2078" spans="1:17">
      <c r="A2078" t="s">
        <v>1711</v>
      </c>
      <c r="B2078" t="s">
        <v>1571</v>
      </c>
      <c r="C2078">
        <v>201211</v>
      </c>
      <c r="D2078">
        <v>29</v>
      </c>
      <c r="E2078" t="s">
        <v>1555</v>
      </c>
      <c r="F2078">
        <v>285</v>
      </c>
      <c r="G2078">
        <v>129</v>
      </c>
      <c r="H2078">
        <v>811</v>
      </c>
      <c r="I2078">
        <v>43112049700</v>
      </c>
      <c r="J2078">
        <v>8</v>
      </c>
      <c r="K2078" t="s">
        <v>1712</v>
      </c>
      <c r="L2078">
        <v>2531</v>
      </c>
      <c r="M2078" t="s">
        <v>1557</v>
      </c>
      <c r="N2078" t="s">
        <v>1700</v>
      </c>
      <c r="O2078">
        <v>0</v>
      </c>
      <c r="P2078" t="s">
        <v>1552</v>
      </c>
      <c r="Q2078">
        <v>19820401</v>
      </c>
    </row>
    <row r="2079" spans="1:17">
      <c r="A2079" t="s">
        <v>1711</v>
      </c>
      <c r="B2079" t="s">
        <v>1714</v>
      </c>
      <c r="C2079">
        <v>201211</v>
      </c>
      <c r="D2079">
        <v>29</v>
      </c>
      <c r="E2079" t="s">
        <v>1555</v>
      </c>
      <c r="F2079">
        <v>457</v>
      </c>
      <c r="G2079">
        <v>301</v>
      </c>
      <c r="H2079">
        <v>2791</v>
      </c>
      <c r="I2079">
        <v>43112047800</v>
      </c>
      <c r="J2079">
        <v>8</v>
      </c>
      <c r="K2079" t="s">
        <v>1712</v>
      </c>
      <c r="L2079">
        <v>2531</v>
      </c>
      <c r="M2079" t="s">
        <v>1557</v>
      </c>
      <c r="N2079" t="s">
        <v>1700</v>
      </c>
      <c r="O2079">
        <v>0</v>
      </c>
      <c r="P2079" t="s">
        <v>1552</v>
      </c>
      <c r="Q2079">
        <v>19811201</v>
      </c>
    </row>
    <row r="2080" spans="1:17">
      <c r="A2080" t="s">
        <v>1697</v>
      </c>
      <c r="B2080" t="s">
        <v>1573</v>
      </c>
      <c r="C2080">
        <v>201212</v>
      </c>
      <c r="D2080">
        <v>28</v>
      </c>
      <c r="E2080" t="s">
        <v>1555</v>
      </c>
      <c r="F2080">
        <v>817</v>
      </c>
      <c r="G2080">
        <v>601</v>
      </c>
      <c r="H2080">
        <v>6471</v>
      </c>
      <c r="I2080">
        <v>43112001301</v>
      </c>
      <c r="J2080">
        <v>8</v>
      </c>
      <c r="K2080" t="s">
        <v>1698</v>
      </c>
      <c r="L2080">
        <v>1560</v>
      </c>
      <c r="M2080" t="s">
        <v>1699</v>
      </c>
      <c r="N2080" t="s">
        <v>1700</v>
      </c>
      <c r="O2080">
        <v>0</v>
      </c>
      <c r="P2080" t="s">
        <v>1552</v>
      </c>
      <c r="Q2080">
        <v>20050905</v>
      </c>
    </row>
    <row r="2081" spans="1:17">
      <c r="A2081" t="s">
        <v>1697</v>
      </c>
      <c r="B2081" t="s">
        <v>1701</v>
      </c>
      <c r="C2081">
        <v>201212</v>
      </c>
      <c r="D2081">
        <v>25</v>
      </c>
      <c r="E2081" t="s">
        <v>1555</v>
      </c>
      <c r="F2081">
        <v>710</v>
      </c>
      <c r="G2081">
        <v>2614</v>
      </c>
      <c r="H2081">
        <v>14020</v>
      </c>
      <c r="I2081">
        <v>43112001600</v>
      </c>
      <c r="J2081">
        <v>8</v>
      </c>
      <c r="K2081" t="s">
        <v>1698</v>
      </c>
      <c r="L2081">
        <v>1560</v>
      </c>
      <c r="M2081" t="s">
        <v>1699</v>
      </c>
      <c r="N2081" t="s">
        <v>1700</v>
      </c>
      <c r="O2081">
        <v>0</v>
      </c>
      <c r="P2081" t="s">
        <v>1552</v>
      </c>
      <c r="Q2081">
        <v>19691101</v>
      </c>
    </row>
    <row r="2082" spans="1:17">
      <c r="A2082" t="s">
        <v>1697</v>
      </c>
      <c r="B2082" t="s">
        <v>1591</v>
      </c>
      <c r="C2082">
        <v>201212</v>
      </c>
      <c r="D2082">
        <v>28</v>
      </c>
      <c r="E2082" t="s">
        <v>1555</v>
      </c>
      <c r="F2082">
        <v>673</v>
      </c>
      <c r="G2082">
        <v>327</v>
      </c>
      <c r="H2082">
        <v>2272</v>
      </c>
      <c r="I2082">
        <v>43112004200</v>
      </c>
      <c r="J2082">
        <v>8</v>
      </c>
      <c r="K2082" t="s">
        <v>1698</v>
      </c>
      <c r="L2082">
        <v>1560</v>
      </c>
      <c r="M2082" t="s">
        <v>1699</v>
      </c>
      <c r="N2082" t="s">
        <v>1700</v>
      </c>
      <c r="O2082">
        <v>0</v>
      </c>
      <c r="P2082" t="s">
        <v>1574</v>
      </c>
      <c r="Q2082">
        <v>19710801</v>
      </c>
    </row>
    <row r="2083" spans="1:17">
      <c r="A2083" t="s">
        <v>1697</v>
      </c>
      <c r="B2083" t="s">
        <v>1651</v>
      </c>
      <c r="C2083">
        <v>201212</v>
      </c>
      <c r="D2083">
        <v>16</v>
      </c>
      <c r="E2083" t="s">
        <v>1555</v>
      </c>
      <c r="F2083">
        <v>266</v>
      </c>
      <c r="G2083">
        <v>196</v>
      </c>
      <c r="H2083">
        <v>3625</v>
      </c>
      <c r="I2083">
        <v>43112002302</v>
      </c>
      <c r="J2083">
        <v>8</v>
      </c>
      <c r="K2083" t="s">
        <v>1698</v>
      </c>
      <c r="L2083">
        <v>1560</v>
      </c>
      <c r="M2083" t="s">
        <v>1699</v>
      </c>
      <c r="N2083" t="s">
        <v>1700</v>
      </c>
      <c r="O2083">
        <v>0</v>
      </c>
      <c r="P2083" t="s">
        <v>1552</v>
      </c>
      <c r="Q2083">
        <v>20050409</v>
      </c>
    </row>
    <row r="2084" spans="1:17">
      <c r="A2084" t="s">
        <v>1697</v>
      </c>
      <c r="B2084" t="s">
        <v>1637</v>
      </c>
      <c r="C2084">
        <v>201212</v>
      </c>
      <c r="D2084">
        <v>31</v>
      </c>
      <c r="E2084" t="s">
        <v>1555</v>
      </c>
      <c r="F2084">
        <v>384</v>
      </c>
      <c r="G2084">
        <v>417</v>
      </c>
      <c r="H2084">
        <v>6099</v>
      </c>
      <c r="I2084">
        <v>43112004800</v>
      </c>
      <c r="J2084">
        <v>8</v>
      </c>
      <c r="K2084" t="s">
        <v>1698</v>
      </c>
      <c r="L2084">
        <v>1560</v>
      </c>
      <c r="M2084" t="s">
        <v>1699</v>
      </c>
      <c r="N2084" t="s">
        <v>1700</v>
      </c>
      <c r="O2084">
        <v>0</v>
      </c>
      <c r="P2084" t="s">
        <v>1552</v>
      </c>
      <c r="Q2084">
        <v>19900601</v>
      </c>
    </row>
    <row r="2085" spans="1:17">
      <c r="A2085" t="s">
        <v>1697</v>
      </c>
      <c r="B2085" t="s">
        <v>1653</v>
      </c>
      <c r="C2085">
        <v>201212</v>
      </c>
      <c r="D2085">
        <v>31</v>
      </c>
      <c r="E2085" t="s">
        <v>1555</v>
      </c>
      <c r="F2085">
        <v>790</v>
      </c>
      <c r="G2085">
        <v>766</v>
      </c>
      <c r="H2085">
        <v>5951</v>
      </c>
      <c r="I2085">
        <v>43112005501</v>
      </c>
      <c r="J2085">
        <v>8</v>
      </c>
      <c r="K2085" t="s">
        <v>1698</v>
      </c>
      <c r="L2085">
        <v>1560</v>
      </c>
      <c r="M2085" t="s">
        <v>1699</v>
      </c>
      <c r="N2085" t="s">
        <v>1700</v>
      </c>
      <c r="O2085">
        <v>0</v>
      </c>
      <c r="P2085" t="s">
        <v>1552</v>
      </c>
      <c r="Q2085">
        <v>20050617</v>
      </c>
    </row>
    <row r="2086" spans="1:17">
      <c r="A2086" t="s">
        <v>1697</v>
      </c>
      <c r="B2086" t="s">
        <v>1582</v>
      </c>
      <c r="C2086">
        <v>201212</v>
      </c>
      <c r="D2086">
        <v>31</v>
      </c>
      <c r="E2086" t="s">
        <v>1555</v>
      </c>
      <c r="F2086">
        <v>1172</v>
      </c>
      <c r="G2086">
        <v>3206</v>
      </c>
      <c r="H2086">
        <v>12842</v>
      </c>
      <c r="I2086">
        <v>43112009002</v>
      </c>
      <c r="J2086">
        <v>8</v>
      </c>
      <c r="K2086" t="s">
        <v>1698</v>
      </c>
      <c r="L2086">
        <v>1560</v>
      </c>
      <c r="M2086" t="s">
        <v>1699</v>
      </c>
      <c r="N2086" t="s">
        <v>1700</v>
      </c>
      <c r="O2086">
        <v>0</v>
      </c>
      <c r="P2086" t="s">
        <v>1552</v>
      </c>
      <c r="Q2086">
        <v>20051101</v>
      </c>
    </row>
    <row r="2087" spans="1:17">
      <c r="A2087" t="s">
        <v>1697</v>
      </c>
      <c r="B2087" t="s">
        <v>1657</v>
      </c>
      <c r="C2087">
        <v>201212</v>
      </c>
      <c r="D2087">
        <v>31</v>
      </c>
      <c r="E2087" t="s">
        <v>1555</v>
      </c>
      <c r="F2087">
        <v>224</v>
      </c>
      <c r="G2087">
        <v>711</v>
      </c>
      <c r="H2087">
        <v>5404</v>
      </c>
      <c r="I2087">
        <v>43112006703</v>
      </c>
      <c r="J2087">
        <v>8</v>
      </c>
      <c r="K2087" t="s">
        <v>1698</v>
      </c>
      <c r="L2087">
        <v>1560</v>
      </c>
      <c r="M2087" t="s">
        <v>1699</v>
      </c>
      <c r="N2087" t="s">
        <v>1700</v>
      </c>
      <c r="O2087">
        <v>0</v>
      </c>
      <c r="P2087" t="s">
        <v>1552</v>
      </c>
      <c r="Q2087">
        <v>19980706</v>
      </c>
    </row>
    <row r="2088" spans="1:17">
      <c r="A2088" t="s">
        <v>1697</v>
      </c>
      <c r="B2088" t="s">
        <v>1688</v>
      </c>
      <c r="C2088">
        <v>201212</v>
      </c>
      <c r="D2088">
        <v>31</v>
      </c>
      <c r="E2088" t="s">
        <v>1555</v>
      </c>
      <c r="F2088">
        <v>528</v>
      </c>
      <c r="G2088">
        <v>378</v>
      </c>
      <c r="H2088">
        <v>5459</v>
      </c>
      <c r="I2088">
        <v>43112013402</v>
      </c>
      <c r="J2088">
        <v>8</v>
      </c>
      <c r="K2088" t="s">
        <v>1698</v>
      </c>
      <c r="L2088">
        <v>1560</v>
      </c>
      <c r="M2088" t="s">
        <v>1699</v>
      </c>
      <c r="N2088" t="s">
        <v>1700</v>
      </c>
      <c r="O2088">
        <v>0</v>
      </c>
      <c r="P2088" t="s">
        <v>1552</v>
      </c>
      <c r="Q2088">
        <v>19980914</v>
      </c>
    </row>
    <row r="2089" spans="1:17">
      <c r="A2089" t="s">
        <v>1697</v>
      </c>
      <c r="B2089" t="s">
        <v>1702</v>
      </c>
      <c r="C2089">
        <v>201212</v>
      </c>
      <c r="D2089">
        <v>31</v>
      </c>
      <c r="E2089" t="s">
        <v>1555</v>
      </c>
      <c r="F2089">
        <v>1115</v>
      </c>
      <c r="G2089">
        <v>2622</v>
      </c>
      <c r="H2089">
        <v>3667</v>
      </c>
      <c r="I2089">
        <v>43112037801</v>
      </c>
      <c r="J2089">
        <v>8</v>
      </c>
      <c r="K2089" t="s">
        <v>1698</v>
      </c>
      <c r="L2089">
        <v>1560</v>
      </c>
      <c r="M2089" t="s">
        <v>1699</v>
      </c>
      <c r="N2089" t="s">
        <v>1700</v>
      </c>
      <c r="O2089">
        <v>0</v>
      </c>
      <c r="P2089" t="s">
        <v>1552</v>
      </c>
      <c r="Q2089">
        <v>20060607</v>
      </c>
    </row>
    <row r="2090" spans="1:17">
      <c r="A2090" t="s">
        <v>1697</v>
      </c>
      <c r="B2090" t="s">
        <v>1703</v>
      </c>
      <c r="C2090">
        <v>201212</v>
      </c>
      <c r="D2090">
        <v>5</v>
      </c>
      <c r="E2090" t="s">
        <v>1555</v>
      </c>
      <c r="F2090">
        <v>19</v>
      </c>
      <c r="G2090">
        <v>55</v>
      </c>
      <c r="H2090">
        <v>276</v>
      </c>
      <c r="I2090">
        <v>43112008600</v>
      </c>
      <c r="J2090">
        <v>8</v>
      </c>
      <c r="K2090" t="s">
        <v>1698</v>
      </c>
      <c r="L2090">
        <v>1560</v>
      </c>
      <c r="M2090" t="s">
        <v>1699</v>
      </c>
      <c r="N2090" t="s">
        <v>1700</v>
      </c>
      <c r="O2090">
        <v>0</v>
      </c>
      <c r="P2090" t="s">
        <v>1552</v>
      </c>
      <c r="Q2090">
        <v>19710701</v>
      </c>
    </row>
    <row r="2091" spans="1:17">
      <c r="A2091" t="s">
        <v>1697</v>
      </c>
      <c r="B2091" t="s">
        <v>1558</v>
      </c>
      <c r="C2091">
        <v>201212</v>
      </c>
      <c r="D2091">
        <v>28</v>
      </c>
      <c r="E2091" t="s">
        <v>1555</v>
      </c>
      <c r="F2091">
        <v>1362</v>
      </c>
      <c r="G2091">
        <v>595</v>
      </c>
      <c r="H2091">
        <v>10072</v>
      </c>
      <c r="I2091">
        <v>43112008300</v>
      </c>
      <c r="J2091">
        <v>8</v>
      </c>
      <c r="K2091" t="s">
        <v>1698</v>
      </c>
      <c r="L2091">
        <v>1560</v>
      </c>
      <c r="M2091" t="s">
        <v>1699</v>
      </c>
      <c r="N2091" t="s">
        <v>1700</v>
      </c>
      <c r="O2091">
        <v>0</v>
      </c>
      <c r="P2091" t="s">
        <v>1552</v>
      </c>
      <c r="Q2091">
        <v>19690501</v>
      </c>
    </row>
    <row r="2092" spans="1:17">
      <c r="A2092" t="s">
        <v>1697</v>
      </c>
      <c r="B2092" t="s">
        <v>1563</v>
      </c>
      <c r="C2092">
        <v>201212</v>
      </c>
      <c r="D2092">
        <v>31</v>
      </c>
      <c r="E2092" t="s">
        <v>1555</v>
      </c>
      <c r="F2092">
        <v>683</v>
      </c>
      <c r="G2092">
        <v>3149</v>
      </c>
      <c r="H2092">
        <v>8037</v>
      </c>
      <c r="I2092">
        <v>43112011500</v>
      </c>
      <c r="J2092">
        <v>8</v>
      </c>
      <c r="K2092" t="s">
        <v>1698</v>
      </c>
      <c r="L2092">
        <v>1560</v>
      </c>
      <c r="M2092" t="s">
        <v>1699</v>
      </c>
      <c r="N2092" t="s">
        <v>1700</v>
      </c>
      <c r="O2092">
        <v>0</v>
      </c>
      <c r="P2092" t="s">
        <v>1552</v>
      </c>
      <c r="Q2092">
        <v>19690701</v>
      </c>
    </row>
    <row r="2093" spans="1:17">
      <c r="A2093" t="s">
        <v>1697</v>
      </c>
      <c r="B2093" t="s">
        <v>1564</v>
      </c>
      <c r="C2093">
        <v>201212</v>
      </c>
      <c r="D2093">
        <v>31</v>
      </c>
      <c r="E2093" t="s">
        <v>1555</v>
      </c>
      <c r="F2093">
        <v>136</v>
      </c>
      <c r="G2093">
        <v>654</v>
      </c>
      <c r="H2093">
        <v>1406</v>
      </c>
      <c r="I2093">
        <v>43112009101</v>
      </c>
      <c r="J2093">
        <v>8</v>
      </c>
      <c r="K2093" t="s">
        <v>1698</v>
      </c>
      <c r="L2093">
        <v>1560</v>
      </c>
      <c r="M2093" t="s">
        <v>1699</v>
      </c>
      <c r="N2093" t="s">
        <v>1700</v>
      </c>
      <c r="O2093">
        <v>0</v>
      </c>
      <c r="P2093" t="s">
        <v>1552</v>
      </c>
      <c r="Q2093">
        <v>20100601</v>
      </c>
    </row>
    <row r="2094" spans="1:17">
      <c r="A2094" t="s">
        <v>1697</v>
      </c>
      <c r="B2094" t="s">
        <v>1630</v>
      </c>
      <c r="C2094">
        <v>201212</v>
      </c>
      <c r="D2094">
        <v>31</v>
      </c>
      <c r="E2094" t="s">
        <v>1555</v>
      </c>
      <c r="F2094">
        <v>357</v>
      </c>
      <c r="G2094">
        <v>641</v>
      </c>
      <c r="H2094">
        <v>3759</v>
      </c>
      <c r="I2094">
        <v>43112012200</v>
      </c>
      <c r="J2094">
        <v>8</v>
      </c>
      <c r="K2094" t="s">
        <v>1698</v>
      </c>
      <c r="L2094">
        <v>1560</v>
      </c>
      <c r="M2094" t="s">
        <v>1699</v>
      </c>
      <c r="N2094" t="s">
        <v>1700</v>
      </c>
      <c r="O2094">
        <v>0</v>
      </c>
      <c r="P2094" t="s">
        <v>1552</v>
      </c>
      <c r="Q2094">
        <v>19690801</v>
      </c>
    </row>
    <row r="2095" spans="1:17">
      <c r="A2095" t="s">
        <v>1697</v>
      </c>
      <c r="B2095" t="s">
        <v>1566</v>
      </c>
      <c r="C2095">
        <v>201212</v>
      </c>
      <c r="D2095">
        <v>23</v>
      </c>
      <c r="E2095" t="s">
        <v>1555</v>
      </c>
      <c r="F2095">
        <v>259</v>
      </c>
      <c r="G2095">
        <v>479</v>
      </c>
      <c r="H2095">
        <v>4990</v>
      </c>
      <c r="I2095">
        <v>43112010700</v>
      </c>
      <c r="J2095">
        <v>8</v>
      </c>
      <c r="K2095" t="s">
        <v>1698</v>
      </c>
      <c r="L2095">
        <v>1560</v>
      </c>
      <c r="M2095" t="s">
        <v>1699</v>
      </c>
      <c r="N2095" t="s">
        <v>1700</v>
      </c>
      <c r="O2095">
        <v>0</v>
      </c>
      <c r="P2095" t="s">
        <v>1552</v>
      </c>
      <c r="Q2095">
        <v>19690701</v>
      </c>
    </row>
    <row r="2096" spans="1:17">
      <c r="A2096" t="s">
        <v>1697</v>
      </c>
      <c r="B2096" t="s">
        <v>1647</v>
      </c>
      <c r="C2096">
        <v>201212</v>
      </c>
      <c r="D2096">
        <v>31</v>
      </c>
      <c r="E2096" t="s">
        <v>1555</v>
      </c>
      <c r="F2096">
        <v>727</v>
      </c>
      <c r="G2096">
        <v>653</v>
      </c>
      <c r="H2096">
        <v>7512</v>
      </c>
      <c r="I2096">
        <v>43112011200</v>
      </c>
      <c r="J2096">
        <v>8</v>
      </c>
      <c r="K2096" t="s">
        <v>1698</v>
      </c>
      <c r="L2096">
        <v>1560</v>
      </c>
      <c r="M2096" t="s">
        <v>1699</v>
      </c>
      <c r="N2096" t="s">
        <v>1700</v>
      </c>
      <c r="O2096">
        <v>0</v>
      </c>
      <c r="P2096" t="s">
        <v>1552</v>
      </c>
      <c r="Q2096">
        <v>19690801</v>
      </c>
    </row>
    <row r="2097" spans="1:17">
      <c r="A2097" t="s">
        <v>1697</v>
      </c>
      <c r="B2097" t="s">
        <v>1692</v>
      </c>
      <c r="C2097">
        <v>201212</v>
      </c>
      <c r="D2097">
        <v>31</v>
      </c>
      <c r="E2097" t="s">
        <v>1555</v>
      </c>
      <c r="F2097">
        <v>1231</v>
      </c>
      <c r="G2097">
        <v>646</v>
      </c>
      <c r="H2097">
        <v>2489</v>
      </c>
      <c r="I2097">
        <v>43112011001</v>
      </c>
      <c r="J2097">
        <v>8</v>
      </c>
      <c r="K2097" t="s">
        <v>1698</v>
      </c>
      <c r="L2097">
        <v>1560</v>
      </c>
      <c r="M2097" t="s">
        <v>1699</v>
      </c>
      <c r="N2097" t="s">
        <v>1700</v>
      </c>
      <c r="O2097">
        <v>0</v>
      </c>
      <c r="P2097" t="s">
        <v>1552</v>
      </c>
      <c r="Q2097">
        <v>20100419</v>
      </c>
    </row>
    <row r="2098" spans="1:17">
      <c r="A2098" t="s">
        <v>1697</v>
      </c>
      <c r="B2098" t="s">
        <v>1569</v>
      </c>
      <c r="C2098">
        <v>201212</v>
      </c>
      <c r="D2098">
        <v>29</v>
      </c>
      <c r="E2098" t="s">
        <v>1555</v>
      </c>
      <c r="F2098">
        <v>960</v>
      </c>
      <c r="G2098">
        <v>2984</v>
      </c>
      <c r="H2098">
        <v>21771</v>
      </c>
      <c r="I2098">
        <v>43112014800</v>
      </c>
      <c r="J2098">
        <v>8</v>
      </c>
      <c r="K2098" t="s">
        <v>1698</v>
      </c>
      <c r="L2098">
        <v>1560</v>
      </c>
      <c r="M2098" t="s">
        <v>1699</v>
      </c>
      <c r="N2098" t="s">
        <v>1700</v>
      </c>
      <c r="O2098">
        <v>0</v>
      </c>
      <c r="P2098" t="s">
        <v>1552</v>
      </c>
      <c r="Q2098">
        <v>19691101</v>
      </c>
    </row>
    <row r="2099" spans="1:17">
      <c r="A2099" t="s">
        <v>1697</v>
      </c>
      <c r="B2099" t="s">
        <v>1695</v>
      </c>
      <c r="C2099">
        <v>201212</v>
      </c>
      <c r="D2099">
        <v>31</v>
      </c>
      <c r="E2099" t="s">
        <v>1555</v>
      </c>
      <c r="F2099">
        <v>2848</v>
      </c>
      <c r="G2099">
        <v>832</v>
      </c>
      <c r="H2099">
        <v>4139</v>
      </c>
      <c r="I2099">
        <v>43112013300</v>
      </c>
      <c r="J2099">
        <v>8</v>
      </c>
      <c r="K2099" t="s">
        <v>1698</v>
      </c>
      <c r="L2099">
        <v>1560</v>
      </c>
      <c r="M2099" t="s">
        <v>1699</v>
      </c>
      <c r="N2099" t="s">
        <v>1700</v>
      </c>
      <c r="O2099">
        <v>0</v>
      </c>
      <c r="P2099" t="s">
        <v>1552</v>
      </c>
      <c r="Q2099">
        <v>19690801</v>
      </c>
    </row>
    <row r="2100" spans="1:17">
      <c r="A2100" t="s">
        <v>1697</v>
      </c>
      <c r="B2100" t="s">
        <v>1704</v>
      </c>
      <c r="C2100">
        <v>201212</v>
      </c>
      <c r="D2100">
        <v>31</v>
      </c>
      <c r="E2100" t="s">
        <v>1555</v>
      </c>
      <c r="F2100">
        <v>406</v>
      </c>
      <c r="G2100">
        <v>623</v>
      </c>
      <c r="H2100">
        <v>1093</v>
      </c>
      <c r="I2100">
        <v>43112039700</v>
      </c>
      <c r="J2100">
        <v>8</v>
      </c>
      <c r="K2100" t="s">
        <v>1698</v>
      </c>
      <c r="L2100">
        <v>1560</v>
      </c>
      <c r="M2100" t="s">
        <v>1699</v>
      </c>
      <c r="N2100" t="s">
        <v>1700</v>
      </c>
      <c r="O2100">
        <v>0</v>
      </c>
      <c r="P2100" t="s">
        <v>1552</v>
      </c>
      <c r="Q2100">
        <v>19790801</v>
      </c>
    </row>
    <row r="2101" spans="1:17">
      <c r="A2101" t="s">
        <v>1697</v>
      </c>
      <c r="B2101" t="s">
        <v>1705</v>
      </c>
      <c r="C2101">
        <v>201212</v>
      </c>
      <c r="D2101">
        <v>31</v>
      </c>
      <c r="E2101" t="s">
        <v>1555</v>
      </c>
      <c r="F2101">
        <v>845</v>
      </c>
      <c r="G2101">
        <v>660</v>
      </c>
      <c r="H2101">
        <v>4296</v>
      </c>
      <c r="I2101">
        <v>43112007701</v>
      </c>
      <c r="J2101">
        <v>8</v>
      </c>
      <c r="K2101" t="s">
        <v>1698</v>
      </c>
      <c r="L2101">
        <v>1560</v>
      </c>
      <c r="M2101" t="s">
        <v>1699</v>
      </c>
      <c r="N2101" t="s">
        <v>1700</v>
      </c>
      <c r="O2101">
        <v>0</v>
      </c>
      <c r="P2101" t="s">
        <v>1552</v>
      </c>
      <c r="Q2101">
        <v>19790701</v>
      </c>
    </row>
    <row r="2102" spans="1:17">
      <c r="A2102" t="s">
        <v>1697</v>
      </c>
      <c r="B2102" t="s">
        <v>1706</v>
      </c>
      <c r="C2102">
        <v>201212</v>
      </c>
      <c r="D2102">
        <v>31</v>
      </c>
      <c r="E2102" t="s">
        <v>1555</v>
      </c>
      <c r="F2102">
        <v>605</v>
      </c>
      <c r="G2102">
        <v>639</v>
      </c>
      <c r="H2102">
        <v>8044</v>
      </c>
      <c r="I2102">
        <v>43112010201</v>
      </c>
      <c r="J2102">
        <v>8</v>
      </c>
      <c r="K2102" t="s">
        <v>1698</v>
      </c>
      <c r="L2102">
        <v>1560</v>
      </c>
      <c r="M2102" t="s">
        <v>1699</v>
      </c>
      <c r="N2102" t="s">
        <v>1700</v>
      </c>
      <c r="O2102">
        <v>0</v>
      </c>
      <c r="P2102" t="s">
        <v>1552</v>
      </c>
      <c r="Q2102">
        <v>19790601</v>
      </c>
    </row>
    <row r="2103" spans="1:17">
      <c r="A2103" t="s">
        <v>1697</v>
      </c>
      <c r="B2103" t="s">
        <v>1707</v>
      </c>
      <c r="C2103">
        <v>201212</v>
      </c>
      <c r="D2103">
        <v>31</v>
      </c>
      <c r="E2103" t="s">
        <v>1555</v>
      </c>
      <c r="F2103">
        <v>392</v>
      </c>
      <c r="G2103">
        <v>635</v>
      </c>
      <c r="H2103">
        <v>744</v>
      </c>
      <c r="I2103">
        <v>43112040300</v>
      </c>
      <c r="J2103">
        <v>8</v>
      </c>
      <c r="K2103" t="s">
        <v>1698</v>
      </c>
      <c r="L2103">
        <v>1560</v>
      </c>
      <c r="M2103" t="s">
        <v>1699</v>
      </c>
      <c r="N2103" t="s">
        <v>1700</v>
      </c>
      <c r="O2103">
        <v>0</v>
      </c>
      <c r="P2103" t="s">
        <v>1552</v>
      </c>
      <c r="Q2103">
        <v>19800101</v>
      </c>
    </row>
    <row r="2104" spans="1:17">
      <c r="A2104" t="s">
        <v>1697</v>
      </c>
      <c r="B2104" t="s">
        <v>1708</v>
      </c>
      <c r="C2104">
        <v>201212</v>
      </c>
      <c r="D2104">
        <v>31</v>
      </c>
      <c r="E2104" t="s">
        <v>1555</v>
      </c>
      <c r="F2104">
        <v>332</v>
      </c>
      <c r="G2104">
        <v>172</v>
      </c>
      <c r="H2104">
        <v>673</v>
      </c>
      <c r="I2104">
        <v>43112011702</v>
      </c>
      <c r="J2104">
        <v>8</v>
      </c>
      <c r="K2104" t="s">
        <v>1698</v>
      </c>
      <c r="L2104">
        <v>1560</v>
      </c>
      <c r="M2104" t="s">
        <v>1699</v>
      </c>
      <c r="N2104" t="s">
        <v>1700</v>
      </c>
      <c r="O2104">
        <v>0</v>
      </c>
      <c r="P2104" t="s">
        <v>1552</v>
      </c>
      <c r="Q2104">
        <v>20100310</v>
      </c>
    </row>
    <row r="2105" spans="1:17">
      <c r="A2105" t="s">
        <v>1697</v>
      </c>
      <c r="B2105" t="s">
        <v>1709</v>
      </c>
      <c r="C2105">
        <v>201212</v>
      </c>
      <c r="D2105">
        <v>31</v>
      </c>
      <c r="E2105" t="s">
        <v>1555</v>
      </c>
      <c r="F2105">
        <v>479</v>
      </c>
      <c r="G2105">
        <v>172</v>
      </c>
      <c r="H2105">
        <v>422</v>
      </c>
      <c r="I2105">
        <v>43112041000</v>
      </c>
      <c r="J2105">
        <v>8</v>
      </c>
      <c r="K2105" t="s">
        <v>1698</v>
      </c>
      <c r="L2105">
        <v>1560</v>
      </c>
      <c r="M2105" t="s">
        <v>1699</v>
      </c>
      <c r="N2105" t="s">
        <v>1700</v>
      </c>
      <c r="O2105">
        <v>0</v>
      </c>
      <c r="P2105" t="s">
        <v>1552</v>
      </c>
      <c r="Q2105">
        <v>19900401</v>
      </c>
    </row>
    <row r="2106" spans="1:17">
      <c r="A2106" t="s">
        <v>1697</v>
      </c>
      <c r="B2106" t="s">
        <v>1710</v>
      </c>
      <c r="C2106">
        <v>201212</v>
      </c>
      <c r="D2106">
        <v>3</v>
      </c>
      <c r="E2106" t="s">
        <v>1555</v>
      </c>
      <c r="F2106">
        <v>140</v>
      </c>
      <c r="G2106">
        <v>254</v>
      </c>
      <c r="H2106">
        <v>971</v>
      </c>
      <c r="I2106">
        <v>43112004001</v>
      </c>
      <c r="J2106">
        <v>8</v>
      </c>
      <c r="K2106" t="s">
        <v>1698</v>
      </c>
      <c r="L2106">
        <v>1560</v>
      </c>
      <c r="M2106" t="s">
        <v>1699</v>
      </c>
      <c r="N2106" t="s">
        <v>1700</v>
      </c>
      <c r="O2106">
        <v>0</v>
      </c>
      <c r="P2106" t="s">
        <v>1552</v>
      </c>
      <c r="Q2106">
        <v>19970501</v>
      </c>
    </row>
    <row r="2107" spans="1:17">
      <c r="A2107" t="s">
        <v>1711</v>
      </c>
      <c r="B2107" t="s">
        <v>1558</v>
      </c>
      <c r="C2107">
        <v>201212</v>
      </c>
      <c r="D2107">
        <v>30</v>
      </c>
      <c r="E2107" t="s">
        <v>1555</v>
      </c>
      <c r="F2107">
        <v>630</v>
      </c>
      <c r="G2107">
        <v>528</v>
      </c>
      <c r="H2107">
        <v>2981</v>
      </c>
      <c r="I2107">
        <v>43112044300</v>
      </c>
      <c r="J2107">
        <v>8</v>
      </c>
      <c r="K2107" t="s">
        <v>1712</v>
      </c>
      <c r="L2107">
        <v>2531</v>
      </c>
      <c r="M2107" t="s">
        <v>1557</v>
      </c>
      <c r="N2107" t="s">
        <v>1700</v>
      </c>
      <c r="O2107">
        <v>0</v>
      </c>
      <c r="P2107" t="s">
        <v>1552</v>
      </c>
      <c r="Q2107">
        <v>19860601</v>
      </c>
    </row>
    <row r="2108" spans="1:17">
      <c r="A2108" t="s">
        <v>1711</v>
      </c>
      <c r="B2108" t="s">
        <v>1559</v>
      </c>
      <c r="C2108">
        <v>201212</v>
      </c>
      <c r="D2108">
        <v>29</v>
      </c>
      <c r="E2108" t="s">
        <v>1555</v>
      </c>
      <c r="F2108">
        <v>794</v>
      </c>
      <c r="G2108">
        <v>433</v>
      </c>
      <c r="H2108">
        <v>285</v>
      </c>
      <c r="I2108">
        <v>43112045000</v>
      </c>
      <c r="J2108">
        <v>8</v>
      </c>
      <c r="K2108" t="s">
        <v>1712</v>
      </c>
      <c r="L2108">
        <v>2531</v>
      </c>
      <c r="M2108" t="s">
        <v>1557</v>
      </c>
      <c r="N2108" t="s">
        <v>1700</v>
      </c>
      <c r="O2108">
        <v>0</v>
      </c>
      <c r="P2108" t="s">
        <v>1552</v>
      </c>
      <c r="Q2108">
        <v>19810601</v>
      </c>
    </row>
    <row r="2109" spans="1:17">
      <c r="A2109" t="s">
        <v>1711</v>
      </c>
      <c r="B2109" t="s">
        <v>1562</v>
      </c>
      <c r="C2109">
        <v>201212</v>
      </c>
      <c r="D2109">
        <v>30</v>
      </c>
      <c r="E2109" t="s">
        <v>1555</v>
      </c>
      <c r="F2109">
        <v>810</v>
      </c>
      <c r="G2109">
        <v>373</v>
      </c>
      <c r="H2109">
        <v>2468</v>
      </c>
      <c r="I2109">
        <v>43112046900</v>
      </c>
      <c r="J2109">
        <v>8</v>
      </c>
      <c r="K2109" t="s">
        <v>1712</v>
      </c>
      <c r="L2109">
        <v>2531</v>
      </c>
      <c r="M2109" t="s">
        <v>1557</v>
      </c>
      <c r="N2109" t="s">
        <v>1700</v>
      </c>
      <c r="O2109">
        <v>0</v>
      </c>
      <c r="P2109" t="s">
        <v>1552</v>
      </c>
      <c r="Q2109">
        <v>19820101</v>
      </c>
    </row>
    <row r="2110" spans="1:17">
      <c r="A2110" t="s">
        <v>1711</v>
      </c>
      <c r="B2110" t="s">
        <v>1618</v>
      </c>
      <c r="C2110">
        <v>201212</v>
      </c>
      <c r="D2110">
        <v>23</v>
      </c>
      <c r="E2110" t="s">
        <v>1555</v>
      </c>
      <c r="F2110">
        <v>1149</v>
      </c>
      <c r="G2110">
        <v>402</v>
      </c>
      <c r="H2110">
        <v>1133</v>
      </c>
      <c r="I2110">
        <v>43112041700</v>
      </c>
      <c r="J2110">
        <v>8</v>
      </c>
      <c r="K2110" t="s">
        <v>1712</v>
      </c>
      <c r="L2110">
        <v>2531</v>
      </c>
      <c r="M2110" t="s">
        <v>1557</v>
      </c>
      <c r="N2110" t="s">
        <v>1700</v>
      </c>
      <c r="O2110">
        <v>0</v>
      </c>
      <c r="P2110" t="s">
        <v>1552</v>
      </c>
      <c r="Q2110">
        <v>19800701</v>
      </c>
    </row>
    <row r="2111" spans="1:17">
      <c r="A2111" t="s">
        <v>1711</v>
      </c>
      <c r="B2111" t="s">
        <v>1564</v>
      </c>
      <c r="C2111">
        <v>201212</v>
      </c>
      <c r="D2111">
        <v>30</v>
      </c>
      <c r="E2111" t="s">
        <v>1555</v>
      </c>
      <c r="F2111">
        <v>339</v>
      </c>
      <c r="G2111">
        <v>192</v>
      </c>
      <c r="H2111">
        <v>838</v>
      </c>
      <c r="I2111">
        <v>43112046800</v>
      </c>
      <c r="J2111">
        <v>8</v>
      </c>
      <c r="K2111" t="s">
        <v>1712</v>
      </c>
      <c r="L2111">
        <v>2531</v>
      </c>
      <c r="M2111" t="s">
        <v>1557</v>
      </c>
      <c r="N2111" t="s">
        <v>1700</v>
      </c>
      <c r="O2111">
        <v>0</v>
      </c>
      <c r="P2111" t="s">
        <v>1552</v>
      </c>
      <c r="Q2111">
        <v>19811001</v>
      </c>
    </row>
    <row r="2112" spans="1:17">
      <c r="A2112" t="s">
        <v>1711</v>
      </c>
      <c r="B2112" t="s">
        <v>1645</v>
      </c>
      <c r="C2112">
        <v>201212</v>
      </c>
      <c r="D2112">
        <v>30</v>
      </c>
      <c r="E2112" t="s">
        <v>1555</v>
      </c>
      <c r="F2112">
        <v>332</v>
      </c>
      <c r="G2112">
        <v>280</v>
      </c>
      <c r="H2112">
        <v>207</v>
      </c>
      <c r="I2112">
        <v>43112043300</v>
      </c>
      <c r="J2112">
        <v>8</v>
      </c>
      <c r="K2112" t="s">
        <v>1712</v>
      </c>
      <c r="L2112">
        <v>2531</v>
      </c>
      <c r="M2112" t="s">
        <v>1557</v>
      </c>
      <c r="N2112" t="s">
        <v>1700</v>
      </c>
      <c r="O2112">
        <v>0</v>
      </c>
      <c r="P2112" t="s">
        <v>1552</v>
      </c>
      <c r="Q2112">
        <v>19801101</v>
      </c>
    </row>
    <row r="2113" spans="1:17">
      <c r="A2113" t="s">
        <v>1711</v>
      </c>
      <c r="B2113" t="s">
        <v>1567</v>
      </c>
      <c r="C2113">
        <v>201212</v>
      </c>
      <c r="D2113">
        <v>30</v>
      </c>
      <c r="E2113" t="s">
        <v>1555</v>
      </c>
      <c r="F2113">
        <v>626</v>
      </c>
      <c r="G2113">
        <v>239</v>
      </c>
      <c r="H2113">
        <v>3975</v>
      </c>
      <c r="I2113">
        <v>43112044200</v>
      </c>
      <c r="J2113">
        <v>8</v>
      </c>
      <c r="K2113" t="s">
        <v>1712</v>
      </c>
      <c r="L2113">
        <v>2531</v>
      </c>
      <c r="M2113" t="s">
        <v>1557</v>
      </c>
      <c r="N2113" t="s">
        <v>1700</v>
      </c>
      <c r="O2113">
        <v>0</v>
      </c>
      <c r="P2113" t="s">
        <v>1552</v>
      </c>
      <c r="Q2113">
        <v>19810201</v>
      </c>
    </row>
    <row r="2114" spans="1:17">
      <c r="A2114" t="s">
        <v>1711</v>
      </c>
      <c r="B2114" t="s">
        <v>1647</v>
      </c>
      <c r="C2114">
        <v>201212</v>
      </c>
      <c r="D2114">
        <v>30</v>
      </c>
      <c r="E2114" t="s">
        <v>1555</v>
      </c>
      <c r="F2114">
        <v>381</v>
      </c>
      <c r="G2114">
        <v>237</v>
      </c>
      <c r="H2114">
        <v>2302</v>
      </c>
      <c r="I2114">
        <v>43112044700</v>
      </c>
      <c r="J2114">
        <v>8</v>
      </c>
      <c r="K2114" t="s">
        <v>1712</v>
      </c>
      <c r="L2114">
        <v>2531</v>
      </c>
      <c r="M2114" t="s">
        <v>1557</v>
      </c>
      <c r="N2114" t="s">
        <v>1700</v>
      </c>
      <c r="O2114">
        <v>0</v>
      </c>
      <c r="P2114" t="s">
        <v>1552</v>
      </c>
      <c r="Q2114">
        <v>19810401</v>
      </c>
    </row>
    <row r="2115" spans="1:17">
      <c r="A2115" t="s">
        <v>1711</v>
      </c>
      <c r="B2115" t="s">
        <v>1692</v>
      </c>
      <c r="C2115">
        <v>201212</v>
      </c>
      <c r="D2115">
        <v>30</v>
      </c>
      <c r="E2115" t="s">
        <v>1555</v>
      </c>
      <c r="F2115">
        <v>313</v>
      </c>
      <c r="G2115">
        <v>206</v>
      </c>
      <c r="H2115">
        <v>1596</v>
      </c>
      <c r="I2115">
        <v>43112044800</v>
      </c>
      <c r="J2115">
        <v>8</v>
      </c>
      <c r="K2115" t="s">
        <v>1712</v>
      </c>
      <c r="L2115">
        <v>2531</v>
      </c>
      <c r="M2115" t="s">
        <v>1557</v>
      </c>
      <c r="N2115" t="s">
        <v>1700</v>
      </c>
      <c r="O2115">
        <v>0</v>
      </c>
      <c r="P2115" t="s">
        <v>1552</v>
      </c>
      <c r="Q2115">
        <v>19810501</v>
      </c>
    </row>
    <row r="2116" spans="1:17">
      <c r="A2116" t="s">
        <v>1711</v>
      </c>
      <c r="B2116" t="s">
        <v>1568</v>
      </c>
      <c r="C2116">
        <v>201212</v>
      </c>
      <c r="D2116">
        <v>30</v>
      </c>
      <c r="E2116" t="s">
        <v>1555</v>
      </c>
      <c r="F2116">
        <v>925</v>
      </c>
      <c r="G2116">
        <v>261</v>
      </c>
      <c r="H2116">
        <v>2194</v>
      </c>
      <c r="I2116">
        <v>43112045200</v>
      </c>
      <c r="J2116">
        <v>8</v>
      </c>
      <c r="K2116" t="s">
        <v>1712</v>
      </c>
      <c r="L2116">
        <v>2531</v>
      </c>
      <c r="M2116" t="s">
        <v>1557</v>
      </c>
      <c r="N2116" t="s">
        <v>1700</v>
      </c>
      <c r="O2116">
        <v>0</v>
      </c>
      <c r="P2116" t="s">
        <v>1552</v>
      </c>
      <c r="Q2116">
        <v>19810701</v>
      </c>
    </row>
    <row r="2117" spans="1:17">
      <c r="A2117" t="s">
        <v>1711</v>
      </c>
      <c r="B2117" t="s">
        <v>1695</v>
      </c>
      <c r="C2117">
        <v>201212</v>
      </c>
      <c r="D2117">
        <v>30</v>
      </c>
      <c r="E2117" t="s">
        <v>1555</v>
      </c>
      <c r="F2117">
        <v>905</v>
      </c>
      <c r="G2117">
        <v>265</v>
      </c>
      <c r="H2117">
        <v>2830</v>
      </c>
      <c r="I2117">
        <v>43112046200</v>
      </c>
      <c r="J2117">
        <v>8</v>
      </c>
      <c r="K2117" t="s">
        <v>1712</v>
      </c>
      <c r="L2117">
        <v>2531</v>
      </c>
      <c r="M2117" t="s">
        <v>1557</v>
      </c>
      <c r="N2117" t="s">
        <v>1700</v>
      </c>
      <c r="O2117">
        <v>0</v>
      </c>
      <c r="P2117" t="s">
        <v>1552</v>
      </c>
      <c r="Q2117">
        <v>19810801</v>
      </c>
    </row>
    <row r="2118" spans="1:17">
      <c r="A2118" t="s">
        <v>1711</v>
      </c>
      <c r="B2118" t="s">
        <v>1570</v>
      </c>
      <c r="C2118">
        <v>201212</v>
      </c>
      <c r="D2118">
        <v>30</v>
      </c>
      <c r="E2118" t="s">
        <v>1555</v>
      </c>
      <c r="F2118">
        <v>1251</v>
      </c>
      <c r="G2118">
        <v>512</v>
      </c>
      <c r="H2118">
        <v>7803</v>
      </c>
      <c r="I2118">
        <v>43112048400</v>
      </c>
      <c r="J2118">
        <v>8</v>
      </c>
      <c r="K2118" t="s">
        <v>1712</v>
      </c>
      <c r="L2118">
        <v>2531</v>
      </c>
      <c r="M2118" t="s">
        <v>1557</v>
      </c>
      <c r="N2118" t="s">
        <v>1700</v>
      </c>
      <c r="O2118">
        <v>0</v>
      </c>
      <c r="P2118" t="s">
        <v>1552</v>
      </c>
      <c r="Q2118">
        <v>19820101</v>
      </c>
    </row>
    <row r="2119" spans="1:17">
      <c r="A2119" t="s">
        <v>1711</v>
      </c>
      <c r="B2119" t="s">
        <v>1713</v>
      </c>
      <c r="C2119">
        <v>201212</v>
      </c>
      <c r="D2119">
        <v>30</v>
      </c>
      <c r="E2119" t="s">
        <v>1555</v>
      </c>
      <c r="F2119">
        <v>606</v>
      </c>
      <c r="G2119">
        <v>145</v>
      </c>
      <c r="H2119">
        <v>2125</v>
      </c>
      <c r="I2119">
        <v>43112046700</v>
      </c>
      <c r="J2119">
        <v>8</v>
      </c>
      <c r="K2119" t="s">
        <v>1712</v>
      </c>
      <c r="L2119">
        <v>2531</v>
      </c>
      <c r="M2119" t="s">
        <v>1557</v>
      </c>
      <c r="N2119" t="s">
        <v>1700</v>
      </c>
      <c r="O2119">
        <v>0</v>
      </c>
      <c r="P2119" t="s">
        <v>1552</v>
      </c>
      <c r="Q2119">
        <v>19811101</v>
      </c>
    </row>
    <row r="2120" spans="1:17">
      <c r="A2120" t="s">
        <v>1711</v>
      </c>
      <c r="B2120" t="s">
        <v>1571</v>
      </c>
      <c r="C2120">
        <v>201212</v>
      </c>
      <c r="D2120">
        <v>30</v>
      </c>
      <c r="E2120" t="s">
        <v>1555</v>
      </c>
      <c r="F2120">
        <v>303</v>
      </c>
      <c r="G2120">
        <v>122</v>
      </c>
      <c r="H2120">
        <v>787</v>
      </c>
      <c r="I2120">
        <v>43112049700</v>
      </c>
      <c r="J2120">
        <v>8</v>
      </c>
      <c r="K2120" t="s">
        <v>1712</v>
      </c>
      <c r="L2120">
        <v>2531</v>
      </c>
      <c r="M2120" t="s">
        <v>1557</v>
      </c>
      <c r="N2120" t="s">
        <v>1700</v>
      </c>
      <c r="O2120">
        <v>0</v>
      </c>
      <c r="P2120" t="s">
        <v>1552</v>
      </c>
      <c r="Q2120">
        <v>19820401</v>
      </c>
    </row>
    <row r="2121" spans="1:17">
      <c r="A2121" t="s">
        <v>1711</v>
      </c>
      <c r="B2121" t="s">
        <v>1714</v>
      </c>
      <c r="C2121">
        <v>201212</v>
      </c>
      <c r="D2121">
        <v>30</v>
      </c>
      <c r="E2121" t="s">
        <v>1555</v>
      </c>
      <c r="F2121">
        <v>467</v>
      </c>
      <c r="G2121">
        <v>319</v>
      </c>
      <c r="H2121">
        <v>2911</v>
      </c>
      <c r="I2121">
        <v>43112047800</v>
      </c>
      <c r="J2121">
        <v>8</v>
      </c>
      <c r="K2121" t="s">
        <v>1712</v>
      </c>
      <c r="L2121">
        <v>2531</v>
      </c>
      <c r="M2121" t="s">
        <v>1557</v>
      </c>
      <c r="N2121" t="s">
        <v>1700</v>
      </c>
      <c r="O2121">
        <v>0</v>
      </c>
      <c r="P2121" t="s">
        <v>1552</v>
      </c>
      <c r="Q2121">
        <v>19811201</v>
      </c>
    </row>
    <row r="2122" spans="1:17">
      <c r="A2122" t="s">
        <v>1697</v>
      </c>
      <c r="B2122" t="s">
        <v>1648</v>
      </c>
      <c r="C2122">
        <v>201201</v>
      </c>
      <c r="D2122">
        <v>0</v>
      </c>
      <c r="E2122" t="s">
        <v>1555</v>
      </c>
      <c r="F2122">
        <v>0</v>
      </c>
      <c r="G2122">
        <v>0</v>
      </c>
      <c r="H2122">
        <v>0</v>
      </c>
      <c r="I2122">
        <v>43112001400</v>
      </c>
      <c r="J2122">
        <v>12</v>
      </c>
      <c r="K2122" t="s">
        <v>1698</v>
      </c>
      <c r="L2122">
        <v>1560</v>
      </c>
      <c r="M2122" t="s">
        <v>1699</v>
      </c>
      <c r="N2122" t="s">
        <v>1700</v>
      </c>
      <c r="O2122">
        <v>0</v>
      </c>
      <c r="P2122" t="s">
        <v>1552</v>
      </c>
      <c r="Q2122">
        <v>19751001</v>
      </c>
    </row>
    <row r="2123" spans="1:17">
      <c r="A2123" t="s">
        <v>1697</v>
      </c>
      <c r="B2123" t="s">
        <v>1649</v>
      </c>
      <c r="C2123">
        <v>201201</v>
      </c>
      <c r="D2123">
        <v>0</v>
      </c>
      <c r="E2123" t="s">
        <v>1555</v>
      </c>
      <c r="F2123">
        <v>0</v>
      </c>
      <c r="G2123">
        <v>0</v>
      </c>
      <c r="H2123">
        <v>0</v>
      </c>
      <c r="I2123">
        <v>43112001800</v>
      </c>
      <c r="J2123">
        <v>12</v>
      </c>
      <c r="K2123" t="s">
        <v>1698</v>
      </c>
      <c r="L2123">
        <v>1560</v>
      </c>
      <c r="M2123" t="s">
        <v>1699</v>
      </c>
      <c r="N2123" t="s">
        <v>1700</v>
      </c>
      <c r="O2123">
        <v>0</v>
      </c>
      <c r="P2123" t="s">
        <v>1552</v>
      </c>
      <c r="Q2123">
        <v>19750901</v>
      </c>
    </row>
    <row r="2124" spans="1:17">
      <c r="A2124" t="s">
        <v>1697</v>
      </c>
      <c r="B2124" t="s">
        <v>1716</v>
      </c>
      <c r="C2124">
        <v>201201</v>
      </c>
      <c r="D2124">
        <v>0</v>
      </c>
      <c r="E2124" t="s">
        <v>1555</v>
      </c>
      <c r="F2124">
        <v>0</v>
      </c>
      <c r="G2124">
        <v>0</v>
      </c>
      <c r="H2124">
        <v>0</v>
      </c>
      <c r="I2124">
        <v>43112002100</v>
      </c>
      <c r="J2124">
        <v>12</v>
      </c>
      <c r="K2124" t="s">
        <v>1698</v>
      </c>
      <c r="L2124">
        <v>1560</v>
      </c>
      <c r="M2124" t="s">
        <v>1699</v>
      </c>
      <c r="N2124" t="s">
        <v>1700</v>
      </c>
      <c r="O2124">
        <v>0</v>
      </c>
      <c r="P2124" t="s">
        <v>1552</v>
      </c>
      <c r="Q2124">
        <v>19680701</v>
      </c>
    </row>
    <row r="2125" spans="1:17">
      <c r="A2125" t="s">
        <v>1697</v>
      </c>
      <c r="B2125" t="s">
        <v>1663</v>
      </c>
      <c r="C2125">
        <v>201201</v>
      </c>
      <c r="D2125">
        <v>0</v>
      </c>
      <c r="E2125" t="s">
        <v>1555</v>
      </c>
      <c r="F2125">
        <v>0</v>
      </c>
      <c r="G2125">
        <v>0</v>
      </c>
      <c r="H2125">
        <v>0</v>
      </c>
      <c r="I2125">
        <v>43112002701</v>
      </c>
      <c r="J2125">
        <v>12</v>
      </c>
      <c r="K2125" t="s">
        <v>1698</v>
      </c>
      <c r="L2125">
        <v>1560</v>
      </c>
      <c r="M2125" t="s">
        <v>1699</v>
      </c>
      <c r="N2125" t="s">
        <v>1700</v>
      </c>
      <c r="O2125">
        <v>0</v>
      </c>
      <c r="P2125" t="s">
        <v>1552</v>
      </c>
      <c r="Q2125">
        <v>19980729</v>
      </c>
    </row>
    <row r="2126" spans="1:17">
      <c r="A2126" t="s">
        <v>1697</v>
      </c>
      <c r="B2126" t="s">
        <v>1665</v>
      </c>
      <c r="C2126">
        <v>201201</v>
      </c>
      <c r="D2126">
        <v>0</v>
      </c>
      <c r="E2126" t="s">
        <v>1555</v>
      </c>
      <c r="F2126">
        <v>0</v>
      </c>
      <c r="G2126">
        <v>0</v>
      </c>
      <c r="H2126">
        <v>0</v>
      </c>
      <c r="I2126">
        <v>43112005400</v>
      </c>
      <c r="J2126">
        <v>12</v>
      </c>
      <c r="K2126" t="s">
        <v>1698</v>
      </c>
      <c r="L2126">
        <v>1560</v>
      </c>
      <c r="M2126" t="s">
        <v>1699</v>
      </c>
      <c r="N2126" t="s">
        <v>1700</v>
      </c>
      <c r="O2126">
        <v>0</v>
      </c>
      <c r="P2126" t="s">
        <v>1552</v>
      </c>
      <c r="Q2126">
        <v>19900401</v>
      </c>
    </row>
    <row r="2127" spans="1:17">
      <c r="A2127" t="s">
        <v>1697</v>
      </c>
      <c r="B2127" t="s">
        <v>1636</v>
      </c>
      <c r="C2127">
        <v>201201</v>
      </c>
      <c r="D2127">
        <v>0</v>
      </c>
      <c r="E2127" t="s">
        <v>1555</v>
      </c>
      <c r="F2127">
        <v>0</v>
      </c>
      <c r="G2127">
        <v>0</v>
      </c>
      <c r="H2127">
        <v>0</v>
      </c>
      <c r="I2127">
        <v>43112004400</v>
      </c>
      <c r="J2127">
        <v>12</v>
      </c>
      <c r="K2127" t="s">
        <v>1698</v>
      </c>
      <c r="L2127">
        <v>1560</v>
      </c>
      <c r="M2127" t="s">
        <v>1699</v>
      </c>
      <c r="N2127" t="s">
        <v>1700</v>
      </c>
      <c r="O2127">
        <v>0</v>
      </c>
      <c r="P2127" t="s">
        <v>1574</v>
      </c>
      <c r="Q2127">
        <v>19781001</v>
      </c>
    </row>
    <row r="2128" spans="1:17">
      <c r="A2128" t="s">
        <v>1697</v>
      </c>
      <c r="B2128" t="s">
        <v>1652</v>
      </c>
      <c r="C2128">
        <v>201201</v>
      </c>
      <c r="D2128">
        <v>0</v>
      </c>
      <c r="E2128" t="s">
        <v>1555</v>
      </c>
      <c r="F2128">
        <v>0</v>
      </c>
      <c r="G2128">
        <v>0</v>
      </c>
      <c r="H2128">
        <v>0</v>
      </c>
      <c r="I2128">
        <v>43112006801</v>
      </c>
      <c r="J2128">
        <v>12</v>
      </c>
      <c r="K2128" t="s">
        <v>1698</v>
      </c>
      <c r="L2128">
        <v>1560</v>
      </c>
      <c r="M2128" t="s">
        <v>1699</v>
      </c>
      <c r="N2128" t="s">
        <v>1700</v>
      </c>
      <c r="O2128">
        <v>0</v>
      </c>
      <c r="P2128" t="s">
        <v>1552</v>
      </c>
      <c r="Q2128">
        <v>19980815</v>
      </c>
    </row>
    <row r="2129" spans="1:17">
      <c r="A2129" t="s">
        <v>1697</v>
      </c>
      <c r="B2129" t="s">
        <v>1578</v>
      </c>
      <c r="C2129">
        <v>201201</v>
      </c>
      <c r="D2129">
        <v>0</v>
      </c>
      <c r="E2129" t="s">
        <v>1555</v>
      </c>
      <c r="F2129">
        <v>0</v>
      </c>
      <c r="G2129">
        <v>0</v>
      </c>
      <c r="H2129">
        <v>0</v>
      </c>
      <c r="I2129">
        <v>43112007300</v>
      </c>
      <c r="J2129">
        <v>12</v>
      </c>
      <c r="K2129" t="s">
        <v>1698</v>
      </c>
      <c r="L2129">
        <v>1560</v>
      </c>
      <c r="M2129" t="s">
        <v>1699</v>
      </c>
      <c r="N2129" t="s">
        <v>1700</v>
      </c>
      <c r="O2129">
        <v>0</v>
      </c>
      <c r="P2129" t="s">
        <v>1552</v>
      </c>
      <c r="Q2129">
        <v>19790101</v>
      </c>
    </row>
    <row r="2130" spans="1:17">
      <c r="A2130" t="s">
        <v>1697</v>
      </c>
      <c r="B2130" t="s">
        <v>1579</v>
      </c>
      <c r="C2130">
        <v>201201</v>
      </c>
      <c r="D2130">
        <v>0</v>
      </c>
      <c r="E2130" t="s">
        <v>1555</v>
      </c>
      <c r="F2130">
        <v>0</v>
      </c>
      <c r="G2130">
        <v>0</v>
      </c>
      <c r="H2130">
        <v>0</v>
      </c>
      <c r="I2130">
        <v>43112007100</v>
      </c>
      <c r="J2130">
        <v>12</v>
      </c>
      <c r="K2130" t="s">
        <v>1698</v>
      </c>
      <c r="L2130">
        <v>1560</v>
      </c>
      <c r="M2130" t="s">
        <v>1699</v>
      </c>
      <c r="N2130" t="s">
        <v>1700</v>
      </c>
      <c r="O2130">
        <v>0</v>
      </c>
      <c r="P2130" t="s">
        <v>1552</v>
      </c>
      <c r="Q2130">
        <v>19731101</v>
      </c>
    </row>
    <row r="2131" spans="1:17">
      <c r="A2131" t="s">
        <v>1697</v>
      </c>
      <c r="B2131" t="s">
        <v>1667</v>
      </c>
      <c r="C2131">
        <v>201201</v>
      </c>
      <c r="D2131">
        <v>0</v>
      </c>
      <c r="E2131" t="s">
        <v>1555</v>
      </c>
      <c r="F2131">
        <v>0</v>
      </c>
      <c r="G2131">
        <v>0</v>
      </c>
      <c r="H2131">
        <v>0</v>
      </c>
      <c r="I2131">
        <v>43112008700</v>
      </c>
      <c r="J2131">
        <v>12</v>
      </c>
      <c r="K2131" t="s">
        <v>1698</v>
      </c>
      <c r="L2131">
        <v>1560</v>
      </c>
      <c r="M2131" t="s">
        <v>1699</v>
      </c>
      <c r="N2131" t="s">
        <v>1700</v>
      </c>
      <c r="O2131">
        <v>0</v>
      </c>
      <c r="P2131" t="s">
        <v>1552</v>
      </c>
    </row>
    <row r="2132" spans="1:17">
      <c r="A2132" t="s">
        <v>1697</v>
      </c>
      <c r="B2132" t="s">
        <v>1595</v>
      </c>
      <c r="C2132">
        <v>201201</v>
      </c>
      <c r="D2132">
        <v>0</v>
      </c>
      <c r="E2132" t="s">
        <v>1555</v>
      </c>
      <c r="F2132">
        <v>0</v>
      </c>
      <c r="G2132">
        <v>0</v>
      </c>
      <c r="H2132">
        <v>0</v>
      </c>
      <c r="I2132">
        <v>43112009402</v>
      </c>
      <c r="J2132">
        <v>12</v>
      </c>
      <c r="K2132" t="s">
        <v>1698</v>
      </c>
      <c r="L2132">
        <v>1560</v>
      </c>
      <c r="M2132" t="s">
        <v>1699</v>
      </c>
      <c r="N2132" t="s">
        <v>1700</v>
      </c>
      <c r="O2132">
        <v>0</v>
      </c>
      <c r="P2132" t="s">
        <v>1552</v>
      </c>
      <c r="Q2132">
        <v>19981030</v>
      </c>
    </row>
    <row r="2133" spans="1:17">
      <c r="A2133" t="s">
        <v>1697</v>
      </c>
      <c r="B2133" t="s">
        <v>1656</v>
      </c>
      <c r="C2133">
        <v>201201</v>
      </c>
      <c r="D2133">
        <v>0</v>
      </c>
      <c r="E2133" t="s">
        <v>1555</v>
      </c>
      <c r="F2133">
        <v>0</v>
      </c>
      <c r="G2133">
        <v>0</v>
      </c>
      <c r="H2133">
        <v>0</v>
      </c>
      <c r="I2133">
        <v>43112010103</v>
      </c>
      <c r="J2133">
        <v>12</v>
      </c>
      <c r="K2133" t="s">
        <v>1698</v>
      </c>
      <c r="L2133">
        <v>1560</v>
      </c>
      <c r="M2133" t="s">
        <v>1699</v>
      </c>
      <c r="N2133" t="s">
        <v>1700</v>
      </c>
      <c r="O2133">
        <v>0</v>
      </c>
      <c r="P2133" t="s">
        <v>1552</v>
      </c>
      <c r="Q2133">
        <v>19981010</v>
      </c>
    </row>
    <row r="2134" spans="1:17">
      <c r="A2134" t="s">
        <v>1697</v>
      </c>
      <c r="B2134" t="s">
        <v>1639</v>
      </c>
      <c r="C2134">
        <v>201201</v>
      </c>
      <c r="D2134">
        <v>0</v>
      </c>
      <c r="E2134" t="s">
        <v>1555</v>
      </c>
      <c r="F2134">
        <v>0</v>
      </c>
      <c r="G2134">
        <v>0</v>
      </c>
      <c r="H2134">
        <v>0</v>
      </c>
      <c r="I2134">
        <v>43112006901</v>
      </c>
      <c r="J2134">
        <v>12</v>
      </c>
      <c r="K2134" t="s">
        <v>1698</v>
      </c>
      <c r="L2134">
        <v>1560</v>
      </c>
      <c r="M2134" t="s">
        <v>1699</v>
      </c>
      <c r="N2134" t="s">
        <v>1700</v>
      </c>
      <c r="O2134">
        <v>0</v>
      </c>
      <c r="P2134" t="s">
        <v>1552</v>
      </c>
      <c r="Q2134">
        <v>19780801</v>
      </c>
    </row>
    <row r="2135" spans="1:17">
      <c r="A2135" t="s">
        <v>1697</v>
      </c>
      <c r="B2135" t="s">
        <v>1717</v>
      </c>
      <c r="C2135">
        <v>201201</v>
      </c>
      <c r="D2135">
        <v>0</v>
      </c>
      <c r="E2135" t="s">
        <v>1555</v>
      </c>
      <c r="F2135">
        <v>0</v>
      </c>
      <c r="G2135">
        <v>0</v>
      </c>
      <c r="H2135">
        <v>0</v>
      </c>
      <c r="I2135">
        <v>43112004302</v>
      </c>
      <c r="J2135">
        <v>12</v>
      </c>
      <c r="K2135" t="s">
        <v>1698</v>
      </c>
      <c r="L2135">
        <v>1560</v>
      </c>
      <c r="M2135" t="s">
        <v>1699</v>
      </c>
      <c r="N2135" t="s">
        <v>1700</v>
      </c>
      <c r="O2135">
        <v>0</v>
      </c>
      <c r="P2135" t="s">
        <v>1552</v>
      </c>
      <c r="Q2135">
        <v>20050625</v>
      </c>
    </row>
    <row r="2136" spans="1:17">
      <c r="A2136" t="s">
        <v>1697</v>
      </c>
      <c r="B2136" t="s">
        <v>1640</v>
      </c>
      <c r="C2136">
        <v>201201</v>
      </c>
      <c r="D2136">
        <v>0</v>
      </c>
      <c r="E2136" t="s">
        <v>1555</v>
      </c>
      <c r="F2136">
        <v>0</v>
      </c>
      <c r="G2136">
        <v>0</v>
      </c>
      <c r="H2136">
        <v>0</v>
      </c>
      <c r="I2136">
        <v>43112004501</v>
      </c>
      <c r="J2136">
        <v>12</v>
      </c>
      <c r="K2136" t="s">
        <v>1698</v>
      </c>
      <c r="L2136">
        <v>1560</v>
      </c>
      <c r="M2136" t="s">
        <v>1699</v>
      </c>
      <c r="N2136" t="s">
        <v>1700</v>
      </c>
      <c r="O2136">
        <v>0</v>
      </c>
      <c r="P2136" t="s">
        <v>1552</v>
      </c>
      <c r="Q2136">
        <v>19780701</v>
      </c>
    </row>
    <row r="2137" spans="1:17">
      <c r="A2137" t="s">
        <v>1697</v>
      </c>
      <c r="B2137" t="s">
        <v>1547</v>
      </c>
      <c r="C2137">
        <v>201201</v>
      </c>
      <c r="D2137">
        <v>0</v>
      </c>
      <c r="E2137" t="s">
        <v>1555</v>
      </c>
      <c r="F2137">
        <v>0</v>
      </c>
      <c r="G2137">
        <v>0</v>
      </c>
      <c r="H2137">
        <v>0</v>
      </c>
      <c r="I2137">
        <v>43112013501</v>
      </c>
      <c r="J2137">
        <v>12</v>
      </c>
      <c r="K2137" t="s">
        <v>1698</v>
      </c>
      <c r="L2137">
        <v>1560</v>
      </c>
      <c r="M2137" t="s">
        <v>1699</v>
      </c>
      <c r="N2137" t="s">
        <v>1700</v>
      </c>
      <c r="O2137">
        <v>0</v>
      </c>
      <c r="P2137" t="s">
        <v>1552</v>
      </c>
      <c r="Q2137">
        <v>19790201</v>
      </c>
    </row>
    <row r="2138" spans="1:17">
      <c r="A2138" t="s">
        <v>1697</v>
      </c>
      <c r="B2138" t="s">
        <v>1583</v>
      </c>
      <c r="C2138">
        <v>201201</v>
      </c>
      <c r="D2138">
        <v>0</v>
      </c>
      <c r="E2138" t="s">
        <v>1555</v>
      </c>
      <c r="F2138">
        <v>0</v>
      </c>
      <c r="G2138">
        <v>0</v>
      </c>
      <c r="H2138">
        <v>0</v>
      </c>
      <c r="I2138">
        <v>43112005301</v>
      </c>
      <c r="J2138">
        <v>12</v>
      </c>
      <c r="K2138" t="s">
        <v>1698</v>
      </c>
      <c r="L2138">
        <v>1560</v>
      </c>
      <c r="M2138" t="s">
        <v>1699</v>
      </c>
      <c r="N2138" t="s">
        <v>1700</v>
      </c>
      <c r="O2138">
        <v>0</v>
      </c>
      <c r="P2138" t="s">
        <v>1552</v>
      </c>
      <c r="Q2138">
        <v>19780801</v>
      </c>
    </row>
    <row r="2139" spans="1:17">
      <c r="A2139" t="s">
        <v>1697</v>
      </c>
      <c r="B2139" t="s">
        <v>1584</v>
      </c>
      <c r="C2139">
        <v>201201</v>
      </c>
      <c r="D2139">
        <v>0</v>
      </c>
      <c r="E2139" t="s">
        <v>1555</v>
      </c>
      <c r="F2139">
        <v>0</v>
      </c>
      <c r="G2139">
        <v>0</v>
      </c>
      <c r="H2139">
        <v>0</v>
      </c>
      <c r="I2139">
        <v>43112037701</v>
      </c>
      <c r="J2139">
        <v>12</v>
      </c>
      <c r="K2139" t="s">
        <v>1698</v>
      </c>
      <c r="L2139">
        <v>1560</v>
      </c>
      <c r="M2139" t="s">
        <v>1699</v>
      </c>
      <c r="N2139" t="s">
        <v>1700</v>
      </c>
      <c r="O2139">
        <v>0</v>
      </c>
      <c r="P2139" t="s">
        <v>1552</v>
      </c>
      <c r="Q2139">
        <v>20050226</v>
      </c>
    </row>
    <row r="2140" spans="1:17">
      <c r="A2140" t="s">
        <v>1697</v>
      </c>
      <c r="B2140" t="s">
        <v>1559</v>
      </c>
      <c r="C2140">
        <v>201201</v>
      </c>
      <c r="D2140">
        <v>0</v>
      </c>
      <c r="E2140" t="s">
        <v>1555</v>
      </c>
      <c r="F2140">
        <v>0</v>
      </c>
      <c r="G2140">
        <v>0</v>
      </c>
      <c r="H2140">
        <v>0</v>
      </c>
      <c r="I2140">
        <v>43112008200</v>
      </c>
      <c r="J2140">
        <v>12</v>
      </c>
      <c r="K2140" t="s">
        <v>1698</v>
      </c>
      <c r="L2140">
        <v>1560</v>
      </c>
      <c r="M2140" t="s">
        <v>1699</v>
      </c>
      <c r="N2140" t="s">
        <v>1700</v>
      </c>
      <c r="O2140">
        <v>0</v>
      </c>
      <c r="P2140" t="s">
        <v>1552</v>
      </c>
      <c r="Q2140">
        <v>19870801</v>
      </c>
    </row>
    <row r="2141" spans="1:17">
      <c r="A2141" t="s">
        <v>1697</v>
      </c>
      <c r="B2141" t="s">
        <v>1630</v>
      </c>
      <c r="C2141">
        <v>201201</v>
      </c>
      <c r="D2141">
        <v>0</v>
      </c>
      <c r="E2141" t="s">
        <v>1555</v>
      </c>
      <c r="F2141">
        <v>0</v>
      </c>
      <c r="G2141">
        <v>0</v>
      </c>
      <c r="H2141">
        <v>0</v>
      </c>
      <c r="I2141">
        <v>43112012200</v>
      </c>
      <c r="J2141">
        <v>12</v>
      </c>
      <c r="K2141" t="s">
        <v>1698</v>
      </c>
      <c r="L2141">
        <v>1560</v>
      </c>
      <c r="M2141" t="s">
        <v>1699</v>
      </c>
      <c r="N2141" t="s">
        <v>1700</v>
      </c>
      <c r="O2141">
        <v>0</v>
      </c>
      <c r="P2141" t="s">
        <v>1552</v>
      </c>
      <c r="Q2141">
        <v>19690801</v>
      </c>
    </row>
    <row r="2142" spans="1:17">
      <c r="A2142" t="s">
        <v>1697</v>
      </c>
      <c r="B2142" t="s">
        <v>1645</v>
      </c>
      <c r="C2142">
        <v>201201</v>
      </c>
      <c r="D2142">
        <v>0</v>
      </c>
      <c r="E2142" t="s">
        <v>1555</v>
      </c>
      <c r="F2142">
        <v>0</v>
      </c>
      <c r="G2142">
        <v>0</v>
      </c>
      <c r="H2142">
        <v>0</v>
      </c>
      <c r="I2142">
        <v>43112009800</v>
      </c>
      <c r="J2142">
        <v>12</v>
      </c>
      <c r="K2142" t="s">
        <v>1698</v>
      </c>
      <c r="L2142">
        <v>1560</v>
      </c>
      <c r="M2142" t="s">
        <v>1699</v>
      </c>
      <c r="N2142" t="s">
        <v>1700</v>
      </c>
      <c r="O2142">
        <v>0</v>
      </c>
      <c r="P2142" t="s">
        <v>1552</v>
      </c>
      <c r="Q2142">
        <v>19690701</v>
      </c>
    </row>
    <row r="2143" spans="1:17">
      <c r="A2143" t="s">
        <v>1697</v>
      </c>
      <c r="B2143" t="s">
        <v>1568</v>
      </c>
      <c r="C2143">
        <v>201201</v>
      </c>
      <c r="D2143">
        <v>0</v>
      </c>
      <c r="E2143" t="s">
        <v>1555</v>
      </c>
      <c r="F2143">
        <v>0</v>
      </c>
      <c r="G2143">
        <v>0</v>
      </c>
      <c r="H2143">
        <v>0</v>
      </c>
      <c r="I2143">
        <v>43112011100</v>
      </c>
      <c r="J2143">
        <v>12</v>
      </c>
      <c r="K2143" t="s">
        <v>1698</v>
      </c>
      <c r="L2143">
        <v>1560</v>
      </c>
      <c r="M2143" t="s">
        <v>1699</v>
      </c>
      <c r="N2143" t="s">
        <v>1700</v>
      </c>
      <c r="O2143">
        <v>0</v>
      </c>
      <c r="P2143" t="s">
        <v>1552</v>
      </c>
      <c r="Q2143">
        <v>19690801</v>
      </c>
    </row>
    <row r="2144" spans="1:17">
      <c r="A2144" t="s">
        <v>1697</v>
      </c>
      <c r="B2144" t="s">
        <v>1718</v>
      </c>
      <c r="C2144">
        <v>201201</v>
      </c>
      <c r="D2144">
        <v>0</v>
      </c>
      <c r="E2144" t="s">
        <v>1555</v>
      </c>
      <c r="F2144">
        <v>0</v>
      </c>
      <c r="G2144">
        <v>0</v>
      </c>
      <c r="H2144">
        <v>0</v>
      </c>
      <c r="I2144">
        <v>43112013600</v>
      </c>
      <c r="J2144">
        <v>12</v>
      </c>
      <c r="K2144" t="s">
        <v>1698</v>
      </c>
      <c r="L2144">
        <v>1560</v>
      </c>
      <c r="M2144" t="s">
        <v>1699</v>
      </c>
      <c r="N2144" t="s">
        <v>1700</v>
      </c>
      <c r="O2144">
        <v>0</v>
      </c>
      <c r="P2144" t="s">
        <v>1552</v>
      </c>
      <c r="Q2144">
        <v>19690901</v>
      </c>
    </row>
    <row r="2145" spans="1:17">
      <c r="A2145" t="s">
        <v>1697</v>
      </c>
      <c r="B2145" t="s">
        <v>1719</v>
      </c>
      <c r="C2145">
        <v>201201</v>
      </c>
      <c r="D2145">
        <v>0</v>
      </c>
      <c r="E2145" t="s">
        <v>1555</v>
      </c>
      <c r="F2145">
        <v>0</v>
      </c>
      <c r="G2145">
        <v>0</v>
      </c>
      <c r="H2145">
        <v>0</v>
      </c>
      <c r="I2145">
        <v>43112009900</v>
      </c>
      <c r="J2145">
        <v>12</v>
      </c>
      <c r="K2145" t="s">
        <v>1698</v>
      </c>
      <c r="L2145">
        <v>1560</v>
      </c>
      <c r="M2145" t="s">
        <v>1699</v>
      </c>
      <c r="N2145" t="s">
        <v>1700</v>
      </c>
      <c r="O2145">
        <v>0</v>
      </c>
      <c r="P2145" t="s">
        <v>1574</v>
      </c>
      <c r="Q2145">
        <v>19760201</v>
      </c>
    </row>
    <row r="2146" spans="1:17">
      <c r="A2146" t="s">
        <v>1697</v>
      </c>
      <c r="B2146" t="s">
        <v>1720</v>
      </c>
      <c r="C2146">
        <v>201201</v>
      </c>
      <c r="D2146">
        <v>0</v>
      </c>
      <c r="E2146" t="s">
        <v>1555</v>
      </c>
      <c r="F2146">
        <v>0</v>
      </c>
      <c r="G2146">
        <v>0</v>
      </c>
      <c r="H2146">
        <v>0</v>
      </c>
      <c r="I2146">
        <v>43112013900</v>
      </c>
      <c r="J2146">
        <v>12</v>
      </c>
      <c r="K2146" t="s">
        <v>1698</v>
      </c>
      <c r="L2146">
        <v>1560</v>
      </c>
      <c r="M2146" t="s">
        <v>1699</v>
      </c>
      <c r="N2146" t="s">
        <v>1700</v>
      </c>
      <c r="O2146">
        <v>0</v>
      </c>
      <c r="P2146" t="s">
        <v>1552</v>
      </c>
      <c r="Q2146">
        <v>19760101</v>
      </c>
    </row>
    <row r="2147" spans="1:17">
      <c r="A2147" t="s">
        <v>1697</v>
      </c>
      <c r="B2147" t="s">
        <v>1721</v>
      </c>
      <c r="C2147">
        <v>201201</v>
      </c>
      <c r="D2147">
        <v>0</v>
      </c>
      <c r="E2147" t="s">
        <v>1555</v>
      </c>
      <c r="F2147">
        <v>0</v>
      </c>
      <c r="G2147">
        <v>0</v>
      </c>
      <c r="H2147">
        <v>0</v>
      </c>
      <c r="I2147">
        <v>43112013801</v>
      </c>
      <c r="J2147">
        <v>12</v>
      </c>
      <c r="K2147" t="s">
        <v>1698</v>
      </c>
      <c r="L2147">
        <v>1560</v>
      </c>
      <c r="M2147" t="s">
        <v>1699</v>
      </c>
      <c r="N2147" t="s">
        <v>1700</v>
      </c>
      <c r="O2147">
        <v>0</v>
      </c>
      <c r="P2147" t="s">
        <v>1552</v>
      </c>
      <c r="Q2147">
        <v>19801201</v>
      </c>
    </row>
    <row r="2148" spans="1:17">
      <c r="A2148" t="s">
        <v>1697</v>
      </c>
      <c r="B2148" t="s">
        <v>1722</v>
      </c>
      <c r="C2148">
        <v>201201</v>
      </c>
      <c r="D2148">
        <v>0</v>
      </c>
      <c r="E2148" t="s">
        <v>1555</v>
      </c>
      <c r="F2148">
        <v>0</v>
      </c>
      <c r="G2148">
        <v>0</v>
      </c>
      <c r="H2148">
        <v>0</v>
      </c>
      <c r="I2148">
        <v>43112014500</v>
      </c>
      <c r="J2148">
        <v>12</v>
      </c>
      <c r="K2148" t="s">
        <v>1698</v>
      </c>
      <c r="L2148">
        <v>1560</v>
      </c>
      <c r="M2148" t="s">
        <v>1699</v>
      </c>
      <c r="N2148" t="s">
        <v>1700</v>
      </c>
      <c r="O2148">
        <v>0</v>
      </c>
      <c r="P2148" t="s">
        <v>1552</v>
      </c>
      <c r="Q2148">
        <v>19691001</v>
      </c>
    </row>
    <row r="2149" spans="1:17">
      <c r="A2149" t="s">
        <v>1697</v>
      </c>
      <c r="B2149" t="s">
        <v>1723</v>
      </c>
      <c r="C2149">
        <v>201201</v>
      </c>
      <c r="D2149">
        <v>0</v>
      </c>
      <c r="E2149" t="s">
        <v>1555</v>
      </c>
      <c r="F2149">
        <v>0</v>
      </c>
      <c r="G2149">
        <v>0</v>
      </c>
      <c r="H2149">
        <v>0</v>
      </c>
      <c r="I2149">
        <v>43112008901</v>
      </c>
      <c r="J2149">
        <v>12</v>
      </c>
      <c r="K2149" t="s">
        <v>1698</v>
      </c>
      <c r="L2149">
        <v>1560</v>
      </c>
      <c r="M2149" t="s">
        <v>1699</v>
      </c>
      <c r="N2149" t="s">
        <v>1700</v>
      </c>
      <c r="O2149">
        <v>0</v>
      </c>
      <c r="P2149" t="s">
        <v>1552</v>
      </c>
      <c r="Q2149">
        <v>19791201</v>
      </c>
    </row>
    <row r="2150" spans="1:17">
      <c r="A2150" t="s">
        <v>1697</v>
      </c>
      <c r="B2150" t="s">
        <v>1724</v>
      </c>
      <c r="C2150">
        <v>201201</v>
      </c>
      <c r="D2150">
        <v>0</v>
      </c>
      <c r="E2150" t="s">
        <v>1555</v>
      </c>
      <c r="F2150">
        <v>0</v>
      </c>
      <c r="G2150">
        <v>0</v>
      </c>
      <c r="H2150">
        <v>0</v>
      </c>
      <c r="I2150">
        <v>43112042800</v>
      </c>
      <c r="J2150">
        <v>12</v>
      </c>
      <c r="K2150" t="s">
        <v>1698</v>
      </c>
      <c r="L2150">
        <v>1560</v>
      </c>
      <c r="M2150" t="s">
        <v>1699</v>
      </c>
      <c r="N2150" t="s">
        <v>1700</v>
      </c>
      <c r="O2150">
        <v>0</v>
      </c>
      <c r="P2150" t="s">
        <v>1552</v>
      </c>
      <c r="Q2150">
        <v>19801001</v>
      </c>
    </row>
    <row r="2151" spans="1:17">
      <c r="A2151" t="s">
        <v>1697</v>
      </c>
      <c r="B2151" t="s">
        <v>1725</v>
      </c>
      <c r="C2151">
        <v>201201</v>
      </c>
      <c r="D2151">
        <v>0</v>
      </c>
      <c r="E2151" t="s">
        <v>1555</v>
      </c>
      <c r="F2151">
        <v>0</v>
      </c>
      <c r="G2151">
        <v>0</v>
      </c>
      <c r="H2151">
        <v>0</v>
      </c>
      <c r="I2151">
        <v>43112041900</v>
      </c>
      <c r="J2151">
        <v>12</v>
      </c>
      <c r="K2151" t="s">
        <v>1698</v>
      </c>
      <c r="L2151">
        <v>1560</v>
      </c>
      <c r="M2151" t="s">
        <v>1699</v>
      </c>
      <c r="N2151" t="s">
        <v>1700</v>
      </c>
      <c r="O2151">
        <v>0</v>
      </c>
      <c r="P2151" t="s">
        <v>1552</v>
      </c>
      <c r="Q2151">
        <v>19881101</v>
      </c>
    </row>
    <row r="2152" spans="1:17">
      <c r="A2152" t="s">
        <v>1697</v>
      </c>
      <c r="B2152" t="s">
        <v>1726</v>
      </c>
      <c r="C2152">
        <v>201201</v>
      </c>
      <c r="D2152">
        <v>0</v>
      </c>
      <c r="E2152" t="s">
        <v>1555</v>
      </c>
      <c r="F2152">
        <v>0</v>
      </c>
      <c r="G2152">
        <v>0</v>
      </c>
      <c r="H2152">
        <v>0</v>
      </c>
      <c r="I2152">
        <v>43112008401</v>
      </c>
      <c r="J2152">
        <v>12</v>
      </c>
      <c r="K2152" t="s">
        <v>1698</v>
      </c>
      <c r="L2152">
        <v>1560</v>
      </c>
      <c r="M2152" t="s">
        <v>1699</v>
      </c>
      <c r="N2152" t="s">
        <v>1700</v>
      </c>
      <c r="O2152">
        <v>0</v>
      </c>
      <c r="P2152" t="s">
        <v>1552</v>
      </c>
      <c r="Q2152">
        <v>19900301</v>
      </c>
    </row>
    <row r="2153" spans="1:17">
      <c r="A2153" t="s">
        <v>1697</v>
      </c>
      <c r="B2153" t="s">
        <v>1727</v>
      </c>
      <c r="C2153">
        <v>201201</v>
      </c>
      <c r="D2153">
        <v>0</v>
      </c>
      <c r="E2153" t="s">
        <v>1555</v>
      </c>
      <c r="F2153">
        <v>0</v>
      </c>
      <c r="G2153">
        <v>0</v>
      </c>
      <c r="H2153">
        <v>0</v>
      </c>
      <c r="I2153">
        <v>43112008100</v>
      </c>
      <c r="J2153">
        <v>12</v>
      </c>
      <c r="K2153" t="s">
        <v>1698</v>
      </c>
      <c r="L2153">
        <v>1560</v>
      </c>
      <c r="M2153" t="s">
        <v>1699</v>
      </c>
      <c r="N2153" t="s">
        <v>1700</v>
      </c>
      <c r="O2153">
        <v>0</v>
      </c>
      <c r="P2153" t="s">
        <v>1552</v>
      </c>
      <c r="Q2153">
        <v>19690401</v>
      </c>
    </row>
    <row r="2154" spans="1:17">
      <c r="A2154" t="s">
        <v>1697</v>
      </c>
      <c r="B2154" t="s">
        <v>1728</v>
      </c>
      <c r="C2154">
        <v>201201</v>
      </c>
      <c r="D2154">
        <v>0</v>
      </c>
      <c r="E2154" t="s">
        <v>1555</v>
      </c>
      <c r="F2154">
        <v>0</v>
      </c>
      <c r="G2154">
        <v>0</v>
      </c>
      <c r="H2154">
        <v>0</v>
      </c>
      <c r="I2154">
        <v>43112008000</v>
      </c>
      <c r="J2154">
        <v>12</v>
      </c>
      <c r="K2154" t="s">
        <v>1698</v>
      </c>
      <c r="L2154">
        <v>1560</v>
      </c>
      <c r="M2154" t="s">
        <v>1699</v>
      </c>
      <c r="N2154" t="s">
        <v>1700</v>
      </c>
      <c r="O2154">
        <v>0</v>
      </c>
      <c r="P2154" t="s">
        <v>1552</v>
      </c>
      <c r="Q2154">
        <v>19870701</v>
      </c>
    </row>
    <row r="2155" spans="1:17">
      <c r="A2155" t="s">
        <v>1697</v>
      </c>
      <c r="B2155" t="s">
        <v>1729</v>
      </c>
      <c r="C2155">
        <v>201201</v>
      </c>
      <c r="D2155">
        <v>0</v>
      </c>
      <c r="E2155" t="s">
        <v>1555</v>
      </c>
      <c r="F2155">
        <v>0</v>
      </c>
      <c r="G2155">
        <v>0</v>
      </c>
      <c r="H2155">
        <v>0</v>
      </c>
      <c r="I2155">
        <v>43112008500</v>
      </c>
      <c r="J2155">
        <v>12</v>
      </c>
      <c r="K2155" t="s">
        <v>1698</v>
      </c>
      <c r="L2155">
        <v>1560</v>
      </c>
      <c r="M2155" t="s">
        <v>1699</v>
      </c>
      <c r="N2155" t="s">
        <v>1700</v>
      </c>
      <c r="O2155">
        <v>0</v>
      </c>
      <c r="P2155" t="s">
        <v>1552</v>
      </c>
      <c r="Q2155">
        <v>19690601</v>
      </c>
    </row>
    <row r="2156" spans="1:17">
      <c r="A2156" t="s">
        <v>1711</v>
      </c>
      <c r="B2156" t="s">
        <v>1554</v>
      </c>
      <c r="C2156">
        <v>201201</v>
      </c>
      <c r="D2156">
        <v>0</v>
      </c>
      <c r="E2156" t="s">
        <v>1555</v>
      </c>
      <c r="F2156">
        <v>0</v>
      </c>
      <c r="G2156">
        <v>0</v>
      </c>
      <c r="H2156">
        <v>0</v>
      </c>
      <c r="I2156">
        <v>43112041400</v>
      </c>
      <c r="J2156">
        <v>12</v>
      </c>
      <c r="K2156" t="s">
        <v>1712</v>
      </c>
      <c r="L2156">
        <v>2531</v>
      </c>
      <c r="M2156" t="s">
        <v>1557</v>
      </c>
      <c r="N2156" t="s">
        <v>1700</v>
      </c>
      <c r="O2156">
        <v>0</v>
      </c>
      <c r="P2156" t="s">
        <v>1552</v>
      </c>
      <c r="Q2156">
        <v>19800501</v>
      </c>
    </row>
    <row r="2157" spans="1:17">
      <c r="A2157" t="s">
        <v>1711</v>
      </c>
      <c r="B2157" t="s">
        <v>1560</v>
      </c>
      <c r="C2157">
        <v>201201</v>
      </c>
      <c r="D2157">
        <v>0</v>
      </c>
      <c r="E2157" t="s">
        <v>1555</v>
      </c>
      <c r="F2157">
        <v>0</v>
      </c>
      <c r="G2157">
        <v>0</v>
      </c>
      <c r="H2157">
        <v>0</v>
      </c>
      <c r="I2157">
        <v>43112043100</v>
      </c>
      <c r="J2157">
        <v>12</v>
      </c>
      <c r="K2157" t="s">
        <v>1712</v>
      </c>
      <c r="L2157">
        <v>2531</v>
      </c>
      <c r="M2157" t="s">
        <v>1557</v>
      </c>
      <c r="N2157" t="s">
        <v>1700</v>
      </c>
      <c r="O2157">
        <v>0</v>
      </c>
      <c r="P2157" t="s">
        <v>1574</v>
      </c>
      <c r="Q2157">
        <v>19810901</v>
      </c>
    </row>
    <row r="2158" spans="1:17">
      <c r="A2158" t="s">
        <v>1711</v>
      </c>
      <c r="B2158" t="s">
        <v>1618</v>
      </c>
      <c r="C2158">
        <v>201201</v>
      </c>
      <c r="D2158">
        <v>0</v>
      </c>
      <c r="E2158" t="s">
        <v>1555</v>
      </c>
      <c r="F2158">
        <v>0</v>
      </c>
      <c r="G2158">
        <v>0</v>
      </c>
      <c r="H2158">
        <v>0</v>
      </c>
      <c r="I2158">
        <v>43112041700</v>
      </c>
      <c r="J2158">
        <v>12</v>
      </c>
      <c r="K2158" t="s">
        <v>1712</v>
      </c>
      <c r="L2158">
        <v>2531</v>
      </c>
      <c r="M2158" t="s">
        <v>1557</v>
      </c>
      <c r="N2158" t="s">
        <v>1700</v>
      </c>
      <c r="O2158">
        <v>0</v>
      </c>
      <c r="P2158" t="s">
        <v>1552</v>
      </c>
      <c r="Q2158">
        <v>19800701</v>
      </c>
    </row>
    <row r="2159" spans="1:17">
      <c r="A2159" t="s">
        <v>1711</v>
      </c>
      <c r="B2159" t="s">
        <v>1645</v>
      </c>
      <c r="C2159">
        <v>201201</v>
      </c>
      <c r="D2159">
        <v>0</v>
      </c>
      <c r="E2159" t="s">
        <v>1555</v>
      </c>
      <c r="F2159">
        <v>0</v>
      </c>
      <c r="G2159">
        <v>0</v>
      </c>
      <c r="H2159">
        <v>0</v>
      </c>
      <c r="I2159">
        <v>43112043300</v>
      </c>
      <c r="J2159">
        <v>12</v>
      </c>
      <c r="K2159" t="s">
        <v>1712</v>
      </c>
      <c r="L2159">
        <v>2531</v>
      </c>
      <c r="M2159" t="s">
        <v>1557</v>
      </c>
      <c r="N2159" t="s">
        <v>1700</v>
      </c>
      <c r="O2159">
        <v>0</v>
      </c>
      <c r="P2159" t="s">
        <v>1552</v>
      </c>
      <c r="Q2159">
        <v>19801101</v>
      </c>
    </row>
    <row r="2160" spans="1:17">
      <c r="A2160" t="s">
        <v>1711</v>
      </c>
      <c r="B2160" t="s">
        <v>1718</v>
      </c>
      <c r="C2160">
        <v>201201</v>
      </c>
      <c r="D2160">
        <v>0</v>
      </c>
      <c r="E2160" t="s">
        <v>1555</v>
      </c>
      <c r="F2160">
        <v>0</v>
      </c>
      <c r="G2160">
        <v>0</v>
      </c>
      <c r="H2160">
        <v>0</v>
      </c>
      <c r="I2160">
        <v>43112043501</v>
      </c>
      <c r="J2160">
        <v>12</v>
      </c>
      <c r="K2160" t="s">
        <v>1712</v>
      </c>
      <c r="L2160">
        <v>2531</v>
      </c>
      <c r="M2160" t="s">
        <v>1557</v>
      </c>
      <c r="N2160" t="s">
        <v>1700</v>
      </c>
      <c r="O2160">
        <v>0</v>
      </c>
      <c r="P2160" t="s">
        <v>1574</v>
      </c>
      <c r="Q2160">
        <v>19840401</v>
      </c>
    </row>
    <row r="2161" spans="1:17">
      <c r="A2161" t="s">
        <v>1697</v>
      </c>
      <c r="B2161" t="s">
        <v>1648</v>
      </c>
      <c r="C2161">
        <v>201202</v>
      </c>
      <c r="D2161">
        <v>0</v>
      </c>
      <c r="E2161" t="s">
        <v>1555</v>
      </c>
      <c r="F2161">
        <v>0</v>
      </c>
      <c r="G2161">
        <v>0</v>
      </c>
      <c r="H2161">
        <v>0</v>
      </c>
      <c r="I2161">
        <v>43112001400</v>
      </c>
      <c r="J2161">
        <v>12</v>
      </c>
      <c r="K2161" t="s">
        <v>1698</v>
      </c>
      <c r="L2161">
        <v>1560</v>
      </c>
      <c r="M2161" t="s">
        <v>1699</v>
      </c>
      <c r="N2161" t="s">
        <v>1700</v>
      </c>
      <c r="O2161">
        <v>0</v>
      </c>
      <c r="P2161" t="s">
        <v>1552</v>
      </c>
      <c r="Q2161">
        <v>19751001</v>
      </c>
    </row>
    <row r="2162" spans="1:17">
      <c r="A2162" t="s">
        <v>1697</v>
      </c>
      <c r="B2162" t="s">
        <v>1649</v>
      </c>
      <c r="C2162">
        <v>201202</v>
      </c>
      <c r="D2162">
        <v>0</v>
      </c>
      <c r="E2162" t="s">
        <v>1555</v>
      </c>
      <c r="F2162">
        <v>0</v>
      </c>
      <c r="G2162">
        <v>0</v>
      </c>
      <c r="H2162">
        <v>0</v>
      </c>
      <c r="I2162">
        <v>43112001800</v>
      </c>
      <c r="J2162">
        <v>12</v>
      </c>
      <c r="K2162" t="s">
        <v>1698</v>
      </c>
      <c r="L2162">
        <v>1560</v>
      </c>
      <c r="M2162" t="s">
        <v>1699</v>
      </c>
      <c r="N2162" t="s">
        <v>1700</v>
      </c>
      <c r="O2162">
        <v>0</v>
      </c>
      <c r="P2162" t="s">
        <v>1552</v>
      </c>
      <c r="Q2162">
        <v>19750901</v>
      </c>
    </row>
    <row r="2163" spans="1:17">
      <c r="A2163" t="s">
        <v>1697</v>
      </c>
      <c r="B2163" t="s">
        <v>1716</v>
      </c>
      <c r="C2163">
        <v>201202</v>
      </c>
      <c r="D2163">
        <v>0</v>
      </c>
      <c r="E2163" t="s">
        <v>1555</v>
      </c>
      <c r="F2163">
        <v>0</v>
      </c>
      <c r="G2163">
        <v>0</v>
      </c>
      <c r="H2163">
        <v>0</v>
      </c>
      <c r="I2163">
        <v>43112002100</v>
      </c>
      <c r="J2163">
        <v>12</v>
      </c>
      <c r="K2163" t="s">
        <v>1698</v>
      </c>
      <c r="L2163">
        <v>1560</v>
      </c>
      <c r="M2163" t="s">
        <v>1699</v>
      </c>
      <c r="N2163" t="s">
        <v>1700</v>
      </c>
      <c r="O2163">
        <v>0</v>
      </c>
      <c r="P2163" t="s">
        <v>1552</v>
      </c>
      <c r="Q2163">
        <v>19680701</v>
      </c>
    </row>
    <row r="2164" spans="1:17">
      <c r="A2164" t="s">
        <v>1697</v>
      </c>
      <c r="B2164" t="s">
        <v>1663</v>
      </c>
      <c r="C2164">
        <v>201202</v>
      </c>
      <c r="D2164">
        <v>0</v>
      </c>
      <c r="E2164" t="s">
        <v>1555</v>
      </c>
      <c r="F2164">
        <v>0</v>
      </c>
      <c r="G2164">
        <v>0</v>
      </c>
      <c r="H2164">
        <v>0</v>
      </c>
      <c r="I2164">
        <v>43112002701</v>
      </c>
      <c r="J2164">
        <v>12</v>
      </c>
      <c r="K2164" t="s">
        <v>1698</v>
      </c>
      <c r="L2164">
        <v>1560</v>
      </c>
      <c r="M2164" t="s">
        <v>1699</v>
      </c>
      <c r="N2164" t="s">
        <v>1700</v>
      </c>
      <c r="O2164">
        <v>0</v>
      </c>
      <c r="P2164" t="s">
        <v>1552</v>
      </c>
      <c r="Q2164">
        <v>19980729</v>
      </c>
    </row>
    <row r="2165" spans="1:17">
      <c r="A2165" t="s">
        <v>1697</v>
      </c>
      <c r="B2165" t="s">
        <v>1665</v>
      </c>
      <c r="C2165">
        <v>201202</v>
      </c>
      <c r="D2165">
        <v>0</v>
      </c>
      <c r="E2165" t="s">
        <v>1555</v>
      </c>
      <c r="F2165">
        <v>0</v>
      </c>
      <c r="G2165">
        <v>0</v>
      </c>
      <c r="H2165">
        <v>0</v>
      </c>
      <c r="I2165">
        <v>43112005400</v>
      </c>
      <c r="J2165">
        <v>12</v>
      </c>
      <c r="K2165" t="s">
        <v>1698</v>
      </c>
      <c r="L2165">
        <v>1560</v>
      </c>
      <c r="M2165" t="s">
        <v>1699</v>
      </c>
      <c r="N2165" t="s">
        <v>1700</v>
      </c>
      <c r="O2165">
        <v>0</v>
      </c>
      <c r="P2165" t="s">
        <v>1552</v>
      </c>
      <c r="Q2165">
        <v>19900401</v>
      </c>
    </row>
    <row r="2166" spans="1:17">
      <c r="A2166" t="s">
        <v>1697</v>
      </c>
      <c r="B2166" t="s">
        <v>1636</v>
      </c>
      <c r="C2166">
        <v>201202</v>
      </c>
      <c r="D2166">
        <v>0</v>
      </c>
      <c r="E2166" t="s">
        <v>1555</v>
      </c>
      <c r="F2166">
        <v>0</v>
      </c>
      <c r="G2166">
        <v>0</v>
      </c>
      <c r="H2166">
        <v>0</v>
      </c>
      <c r="I2166">
        <v>43112004400</v>
      </c>
      <c r="J2166">
        <v>12</v>
      </c>
      <c r="K2166" t="s">
        <v>1698</v>
      </c>
      <c r="L2166">
        <v>1560</v>
      </c>
      <c r="M2166" t="s">
        <v>1699</v>
      </c>
      <c r="N2166" t="s">
        <v>1700</v>
      </c>
      <c r="O2166">
        <v>0</v>
      </c>
      <c r="P2166" t="s">
        <v>1574</v>
      </c>
      <c r="Q2166">
        <v>19781001</v>
      </c>
    </row>
    <row r="2167" spans="1:17">
      <c r="A2167" t="s">
        <v>1697</v>
      </c>
      <c r="B2167" t="s">
        <v>1652</v>
      </c>
      <c r="C2167">
        <v>201202</v>
      </c>
      <c r="D2167">
        <v>0</v>
      </c>
      <c r="E2167" t="s">
        <v>1555</v>
      </c>
      <c r="F2167">
        <v>0</v>
      </c>
      <c r="G2167">
        <v>0</v>
      </c>
      <c r="H2167">
        <v>0</v>
      </c>
      <c r="I2167">
        <v>43112006801</v>
      </c>
      <c r="J2167">
        <v>12</v>
      </c>
      <c r="K2167" t="s">
        <v>1698</v>
      </c>
      <c r="L2167">
        <v>1560</v>
      </c>
      <c r="M2167" t="s">
        <v>1699</v>
      </c>
      <c r="N2167" t="s">
        <v>1700</v>
      </c>
      <c r="O2167">
        <v>0</v>
      </c>
      <c r="P2167" t="s">
        <v>1552</v>
      </c>
      <c r="Q2167">
        <v>19980815</v>
      </c>
    </row>
    <row r="2168" spans="1:17">
      <c r="A2168" t="s">
        <v>1697</v>
      </c>
      <c r="B2168" t="s">
        <v>1578</v>
      </c>
      <c r="C2168">
        <v>201202</v>
      </c>
      <c r="D2168">
        <v>0</v>
      </c>
      <c r="E2168" t="s">
        <v>1555</v>
      </c>
      <c r="F2168">
        <v>0</v>
      </c>
      <c r="G2168">
        <v>0</v>
      </c>
      <c r="H2168">
        <v>0</v>
      </c>
      <c r="I2168">
        <v>43112007300</v>
      </c>
      <c r="J2168">
        <v>12</v>
      </c>
      <c r="K2168" t="s">
        <v>1698</v>
      </c>
      <c r="L2168">
        <v>1560</v>
      </c>
      <c r="M2168" t="s">
        <v>1699</v>
      </c>
      <c r="N2168" t="s">
        <v>1700</v>
      </c>
      <c r="O2168">
        <v>0</v>
      </c>
      <c r="P2168" t="s">
        <v>1552</v>
      </c>
      <c r="Q2168">
        <v>19790101</v>
      </c>
    </row>
    <row r="2169" spans="1:17">
      <c r="A2169" t="s">
        <v>1697</v>
      </c>
      <c r="B2169" t="s">
        <v>1579</v>
      </c>
      <c r="C2169">
        <v>201202</v>
      </c>
      <c r="D2169">
        <v>0</v>
      </c>
      <c r="E2169" t="s">
        <v>1555</v>
      </c>
      <c r="F2169">
        <v>0</v>
      </c>
      <c r="G2169">
        <v>0</v>
      </c>
      <c r="H2169">
        <v>0</v>
      </c>
      <c r="I2169">
        <v>43112007100</v>
      </c>
      <c r="J2169">
        <v>12</v>
      </c>
      <c r="K2169" t="s">
        <v>1698</v>
      </c>
      <c r="L2169">
        <v>1560</v>
      </c>
      <c r="M2169" t="s">
        <v>1699</v>
      </c>
      <c r="N2169" t="s">
        <v>1700</v>
      </c>
      <c r="O2169">
        <v>0</v>
      </c>
      <c r="P2169" t="s">
        <v>1552</v>
      </c>
      <c r="Q2169">
        <v>19731101</v>
      </c>
    </row>
    <row r="2170" spans="1:17">
      <c r="A2170" t="s">
        <v>1697</v>
      </c>
      <c r="B2170" t="s">
        <v>1667</v>
      </c>
      <c r="C2170">
        <v>201202</v>
      </c>
      <c r="D2170">
        <v>0</v>
      </c>
      <c r="E2170" t="s">
        <v>1555</v>
      </c>
      <c r="F2170">
        <v>0</v>
      </c>
      <c r="G2170">
        <v>0</v>
      </c>
      <c r="H2170">
        <v>0</v>
      </c>
      <c r="I2170">
        <v>43112008700</v>
      </c>
      <c r="J2170">
        <v>12</v>
      </c>
      <c r="K2170" t="s">
        <v>1698</v>
      </c>
      <c r="L2170">
        <v>1560</v>
      </c>
      <c r="M2170" t="s">
        <v>1699</v>
      </c>
      <c r="N2170" t="s">
        <v>1700</v>
      </c>
      <c r="O2170">
        <v>0</v>
      </c>
      <c r="P2170" t="s">
        <v>1552</v>
      </c>
    </row>
    <row r="2171" spans="1:17">
      <c r="A2171" t="s">
        <v>1697</v>
      </c>
      <c r="B2171" t="s">
        <v>1595</v>
      </c>
      <c r="C2171">
        <v>201202</v>
      </c>
      <c r="D2171">
        <v>0</v>
      </c>
      <c r="E2171" t="s">
        <v>1555</v>
      </c>
      <c r="F2171">
        <v>0</v>
      </c>
      <c r="G2171">
        <v>0</v>
      </c>
      <c r="H2171">
        <v>0</v>
      </c>
      <c r="I2171">
        <v>43112009402</v>
      </c>
      <c r="J2171">
        <v>12</v>
      </c>
      <c r="K2171" t="s">
        <v>1698</v>
      </c>
      <c r="L2171">
        <v>1560</v>
      </c>
      <c r="M2171" t="s">
        <v>1699</v>
      </c>
      <c r="N2171" t="s">
        <v>1700</v>
      </c>
      <c r="O2171">
        <v>0</v>
      </c>
      <c r="P2171" t="s">
        <v>1552</v>
      </c>
      <c r="Q2171">
        <v>19981030</v>
      </c>
    </row>
    <row r="2172" spans="1:17">
      <c r="A2172" t="s">
        <v>1697</v>
      </c>
      <c r="B2172" t="s">
        <v>1656</v>
      </c>
      <c r="C2172">
        <v>201202</v>
      </c>
      <c r="D2172">
        <v>0</v>
      </c>
      <c r="E2172" t="s">
        <v>1555</v>
      </c>
      <c r="F2172">
        <v>0</v>
      </c>
      <c r="G2172">
        <v>0</v>
      </c>
      <c r="H2172">
        <v>0</v>
      </c>
      <c r="I2172">
        <v>43112010103</v>
      </c>
      <c r="J2172">
        <v>12</v>
      </c>
      <c r="K2172" t="s">
        <v>1698</v>
      </c>
      <c r="L2172">
        <v>1560</v>
      </c>
      <c r="M2172" t="s">
        <v>1699</v>
      </c>
      <c r="N2172" t="s">
        <v>1700</v>
      </c>
      <c r="O2172">
        <v>0</v>
      </c>
      <c r="P2172" t="s">
        <v>1552</v>
      </c>
      <c r="Q2172">
        <v>19981010</v>
      </c>
    </row>
    <row r="2173" spans="1:17">
      <c r="A2173" t="s">
        <v>1697</v>
      </c>
      <c r="B2173" t="s">
        <v>1639</v>
      </c>
      <c r="C2173">
        <v>201202</v>
      </c>
      <c r="D2173">
        <v>0</v>
      </c>
      <c r="E2173" t="s">
        <v>1555</v>
      </c>
      <c r="F2173">
        <v>0</v>
      </c>
      <c r="G2173">
        <v>0</v>
      </c>
      <c r="H2173">
        <v>0</v>
      </c>
      <c r="I2173">
        <v>43112006901</v>
      </c>
      <c r="J2173">
        <v>12</v>
      </c>
      <c r="K2173" t="s">
        <v>1698</v>
      </c>
      <c r="L2173">
        <v>1560</v>
      </c>
      <c r="M2173" t="s">
        <v>1699</v>
      </c>
      <c r="N2173" t="s">
        <v>1700</v>
      </c>
      <c r="O2173">
        <v>0</v>
      </c>
      <c r="P2173" t="s">
        <v>1552</v>
      </c>
      <c r="Q2173">
        <v>19780801</v>
      </c>
    </row>
    <row r="2174" spans="1:17">
      <c r="A2174" t="s">
        <v>1697</v>
      </c>
      <c r="B2174" t="s">
        <v>1717</v>
      </c>
      <c r="C2174">
        <v>201202</v>
      </c>
      <c r="D2174">
        <v>0</v>
      </c>
      <c r="E2174" t="s">
        <v>1555</v>
      </c>
      <c r="F2174">
        <v>0</v>
      </c>
      <c r="G2174">
        <v>0</v>
      </c>
      <c r="H2174">
        <v>0</v>
      </c>
      <c r="I2174">
        <v>43112004302</v>
      </c>
      <c r="J2174">
        <v>12</v>
      </c>
      <c r="K2174" t="s">
        <v>1698</v>
      </c>
      <c r="L2174">
        <v>1560</v>
      </c>
      <c r="M2174" t="s">
        <v>1699</v>
      </c>
      <c r="N2174" t="s">
        <v>1700</v>
      </c>
      <c r="O2174">
        <v>0</v>
      </c>
      <c r="P2174" t="s">
        <v>1552</v>
      </c>
      <c r="Q2174">
        <v>20050625</v>
      </c>
    </row>
    <row r="2175" spans="1:17">
      <c r="A2175" t="s">
        <v>1697</v>
      </c>
      <c r="B2175" t="s">
        <v>1640</v>
      </c>
      <c r="C2175">
        <v>201202</v>
      </c>
      <c r="D2175">
        <v>0</v>
      </c>
      <c r="E2175" t="s">
        <v>1555</v>
      </c>
      <c r="F2175">
        <v>0</v>
      </c>
      <c r="G2175">
        <v>0</v>
      </c>
      <c r="H2175">
        <v>0</v>
      </c>
      <c r="I2175">
        <v>43112004501</v>
      </c>
      <c r="J2175">
        <v>12</v>
      </c>
      <c r="K2175" t="s">
        <v>1698</v>
      </c>
      <c r="L2175">
        <v>1560</v>
      </c>
      <c r="M2175" t="s">
        <v>1699</v>
      </c>
      <c r="N2175" t="s">
        <v>1700</v>
      </c>
      <c r="O2175">
        <v>0</v>
      </c>
      <c r="P2175" t="s">
        <v>1552</v>
      </c>
      <c r="Q2175">
        <v>19780701</v>
      </c>
    </row>
    <row r="2176" spans="1:17">
      <c r="A2176" t="s">
        <v>1697</v>
      </c>
      <c r="B2176" t="s">
        <v>1547</v>
      </c>
      <c r="C2176">
        <v>201202</v>
      </c>
      <c r="D2176">
        <v>0</v>
      </c>
      <c r="E2176" t="s">
        <v>1555</v>
      </c>
      <c r="F2176">
        <v>0</v>
      </c>
      <c r="G2176">
        <v>0</v>
      </c>
      <c r="H2176">
        <v>0</v>
      </c>
      <c r="I2176">
        <v>43112013501</v>
      </c>
      <c r="J2176">
        <v>12</v>
      </c>
      <c r="K2176" t="s">
        <v>1698</v>
      </c>
      <c r="L2176">
        <v>1560</v>
      </c>
      <c r="M2176" t="s">
        <v>1699</v>
      </c>
      <c r="N2176" t="s">
        <v>1700</v>
      </c>
      <c r="O2176">
        <v>0</v>
      </c>
      <c r="P2176" t="s">
        <v>1552</v>
      </c>
      <c r="Q2176">
        <v>19790201</v>
      </c>
    </row>
    <row r="2177" spans="1:17">
      <c r="A2177" t="s">
        <v>1697</v>
      </c>
      <c r="B2177" t="s">
        <v>1583</v>
      </c>
      <c r="C2177">
        <v>201202</v>
      </c>
      <c r="D2177">
        <v>0</v>
      </c>
      <c r="E2177" t="s">
        <v>1555</v>
      </c>
      <c r="F2177">
        <v>0</v>
      </c>
      <c r="G2177">
        <v>0</v>
      </c>
      <c r="H2177">
        <v>0</v>
      </c>
      <c r="I2177">
        <v>43112005301</v>
      </c>
      <c r="J2177">
        <v>12</v>
      </c>
      <c r="K2177" t="s">
        <v>1698</v>
      </c>
      <c r="L2177">
        <v>1560</v>
      </c>
      <c r="M2177" t="s">
        <v>1699</v>
      </c>
      <c r="N2177" t="s">
        <v>1700</v>
      </c>
      <c r="O2177">
        <v>0</v>
      </c>
      <c r="P2177" t="s">
        <v>1552</v>
      </c>
      <c r="Q2177">
        <v>19780801</v>
      </c>
    </row>
    <row r="2178" spans="1:17">
      <c r="A2178" t="s">
        <v>1697</v>
      </c>
      <c r="B2178" t="s">
        <v>1584</v>
      </c>
      <c r="C2178">
        <v>201202</v>
      </c>
      <c r="D2178">
        <v>0</v>
      </c>
      <c r="E2178" t="s">
        <v>1555</v>
      </c>
      <c r="F2178">
        <v>0</v>
      </c>
      <c r="G2178">
        <v>0</v>
      </c>
      <c r="H2178">
        <v>0</v>
      </c>
      <c r="I2178">
        <v>43112037701</v>
      </c>
      <c r="J2178">
        <v>12</v>
      </c>
      <c r="K2178" t="s">
        <v>1698</v>
      </c>
      <c r="L2178">
        <v>1560</v>
      </c>
      <c r="M2178" t="s">
        <v>1699</v>
      </c>
      <c r="N2178" t="s">
        <v>1700</v>
      </c>
      <c r="O2178">
        <v>0</v>
      </c>
      <c r="P2178" t="s">
        <v>1552</v>
      </c>
      <c r="Q2178">
        <v>20050226</v>
      </c>
    </row>
    <row r="2179" spans="1:17">
      <c r="A2179" t="s">
        <v>1697</v>
      </c>
      <c r="B2179" t="s">
        <v>1559</v>
      </c>
      <c r="C2179">
        <v>201202</v>
      </c>
      <c r="D2179">
        <v>0</v>
      </c>
      <c r="E2179" t="s">
        <v>1555</v>
      </c>
      <c r="F2179">
        <v>0</v>
      </c>
      <c r="G2179">
        <v>0</v>
      </c>
      <c r="H2179">
        <v>0</v>
      </c>
      <c r="I2179">
        <v>43112008200</v>
      </c>
      <c r="J2179">
        <v>12</v>
      </c>
      <c r="K2179" t="s">
        <v>1698</v>
      </c>
      <c r="L2179">
        <v>1560</v>
      </c>
      <c r="M2179" t="s">
        <v>1699</v>
      </c>
      <c r="N2179" t="s">
        <v>1700</v>
      </c>
      <c r="O2179">
        <v>0</v>
      </c>
      <c r="P2179" t="s">
        <v>1552</v>
      </c>
      <c r="Q2179">
        <v>19870801</v>
      </c>
    </row>
    <row r="2180" spans="1:17">
      <c r="A2180" t="s">
        <v>1697</v>
      </c>
      <c r="B2180" t="s">
        <v>1645</v>
      </c>
      <c r="C2180">
        <v>201202</v>
      </c>
      <c r="D2180">
        <v>0</v>
      </c>
      <c r="E2180" t="s">
        <v>1555</v>
      </c>
      <c r="F2180">
        <v>0</v>
      </c>
      <c r="G2180">
        <v>0</v>
      </c>
      <c r="H2180">
        <v>0</v>
      </c>
      <c r="I2180">
        <v>43112009800</v>
      </c>
      <c r="J2180">
        <v>12</v>
      </c>
      <c r="K2180" t="s">
        <v>1698</v>
      </c>
      <c r="L2180">
        <v>1560</v>
      </c>
      <c r="M2180" t="s">
        <v>1699</v>
      </c>
      <c r="N2180" t="s">
        <v>1700</v>
      </c>
      <c r="O2180">
        <v>0</v>
      </c>
      <c r="P2180" t="s">
        <v>1552</v>
      </c>
      <c r="Q2180">
        <v>19690701</v>
      </c>
    </row>
    <row r="2181" spans="1:17">
      <c r="A2181" t="s">
        <v>1697</v>
      </c>
      <c r="B2181" t="s">
        <v>1568</v>
      </c>
      <c r="C2181">
        <v>201202</v>
      </c>
      <c r="D2181">
        <v>0</v>
      </c>
      <c r="E2181" t="s">
        <v>1555</v>
      </c>
      <c r="F2181">
        <v>0</v>
      </c>
      <c r="G2181">
        <v>0</v>
      </c>
      <c r="H2181">
        <v>0</v>
      </c>
      <c r="I2181">
        <v>43112011100</v>
      </c>
      <c r="J2181">
        <v>12</v>
      </c>
      <c r="K2181" t="s">
        <v>1698</v>
      </c>
      <c r="L2181">
        <v>1560</v>
      </c>
      <c r="M2181" t="s">
        <v>1699</v>
      </c>
      <c r="N2181" t="s">
        <v>1700</v>
      </c>
      <c r="O2181">
        <v>0</v>
      </c>
      <c r="P2181" t="s">
        <v>1552</v>
      </c>
      <c r="Q2181">
        <v>19690801</v>
      </c>
    </row>
    <row r="2182" spans="1:17">
      <c r="A2182" t="s">
        <v>1697</v>
      </c>
      <c r="B2182" t="s">
        <v>1718</v>
      </c>
      <c r="C2182">
        <v>201202</v>
      </c>
      <c r="D2182">
        <v>0</v>
      </c>
      <c r="E2182" t="s">
        <v>1555</v>
      </c>
      <c r="F2182">
        <v>0</v>
      </c>
      <c r="G2182">
        <v>0</v>
      </c>
      <c r="H2182">
        <v>0</v>
      </c>
      <c r="I2182">
        <v>43112013600</v>
      </c>
      <c r="J2182">
        <v>12</v>
      </c>
      <c r="K2182" t="s">
        <v>1698</v>
      </c>
      <c r="L2182">
        <v>1560</v>
      </c>
      <c r="M2182" t="s">
        <v>1699</v>
      </c>
      <c r="N2182" t="s">
        <v>1700</v>
      </c>
      <c r="O2182">
        <v>0</v>
      </c>
      <c r="P2182" t="s">
        <v>1552</v>
      </c>
      <c r="Q2182">
        <v>19690901</v>
      </c>
    </row>
    <row r="2183" spans="1:17">
      <c r="A2183" t="s">
        <v>1697</v>
      </c>
      <c r="B2183" t="s">
        <v>1719</v>
      </c>
      <c r="C2183">
        <v>201202</v>
      </c>
      <c r="D2183">
        <v>0</v>
      </c>
      <c r="E2183" t="s">
        <v>1555</v>
      </c>
      <c r="F2183">
        <v>0</v>
      </c>
      <c r="G2183">
        <v>0</v>
      </c>
      <c r="H2183">
        <v>0</v>
      </c>
      <c r="I2183">
        <v>43112009900</v>
      </c>
      <c r="J2183">
        <v>12</v>
      </c>
      <c r="K2183" t="s">
        <v>1698</v>
      </c>
      <c r="L2183">
        <v>1560</v>
      </c>
      <c r="M2183" t="s">
        <v>1699</v>
      </c>
      <c r="N2183" t="s">
        <v>1700</v>
      </c>
      <c r="O2183">
        <v>0</v>
      </c>
      <c r="P2183" t="s">
        <v>1574</v>
      </c>
      <c r="Q2183">
        <v>19760201</v>
      </c>
    </row>
    <row r="2184" spans="1:17">
      <c r="A2184" t="s">
        <v>1697</v>
      </c>
      <c r="B2184" t="s">
        <v>1720</v>
      </c>
      <c r="C2184">
        <v>201202</v>
      </c>
      <c r="D2184">
        <v>0</v>
      </c>
      <c r="E2184" t="s">
        <v>1555</v>
      </c>
      <c r="F2184">
        <v>0</v>
      </c>
      <c r="G2184">
        <v>0</v>
      </c>
      <c r="H2184">
        <v>0</v>
      </c>
      <c r="I2184">
        <v>43112013900</v>
      </c>
      <c r="J2184">
        <v>12</v>
      </c>
      <c r="K2184" t="s">
        <v>1698</v>
      </c>
      <c r="L2184">
        <v>1560</v>
      </c>
      <c r="M2184" t="s">
        <v>1699</v>
      </c>
      <c r="N2184" t="s">
        <v>1700</v>
      </c>
      <c r="O2184">
        <v>0</v>
      </c>
      <c r="P2184" t="s">
        <v>1552</v>
      </c>
      <c r="Q2184">
        <v>19760101</v>
      </c>
    </row>
    <row r="2185" spans="1:17">
      <c r="A2185" t="s">
        <v>1697</v>
      </c>
      <c r="B2185" t="s">
        <v>1721</v>
      </c>
      <c r="C2185">
        <v>201202</v>
      </c>
      <c r="D2185">
        <v>0</v>
      </c>
      <c r="E2185" t="s">
        <v>1555</v>
      </c>
      <c r="F2185">
        <v>0</v>
      </c>
      <c r="G2185">
        <v>0</v>
      </c>
      <c r="H2185">
        <v>0</v>
      </c>
      <c r="I2185">
        <v>43112013801</v>
      </c>
      <c r="J2185">
        <v>12</v>
      </c>
      <c r="K2185" t="s">
        <v>1698</v>
      </c>
      <c r="L2185">
        <v>1560</v>
      </c>
      <c r="M2185" t="s">
        <v>1699</v>
      </c>
      <c r="N2185" t="s">
        <v>1700</v>
      </c>
      <c r="O2185">
        <v>0</v>
      </c>
      <c r="P2185" t="s">
        <v>1552</v>
      </c>
      <c r="Q2185">
        <v>19801201</v>
      </c>
    </row>
    <row r="2186" spans="1:17">
      <c r="A2186" t="s">
        <v>1697</v>
      </c>
      <c r="B2186" t="s">
        <v>1722</v>
      </c>
      <c r="C2186">
        <v>201202</v>
      </c>
      <c r="D2186">
        <v>0</v>
      </c>
      <c r="E2186" t="s">
        <v>1555</v>
      </c>
      <c r="F2186">
        <v>0</v>
      </c>
      <c r="G2186">
        <v>0</v>
      </c>
      <c r="H2186">
        <v>0</v>
      </c>
      <c r="I2186">
        <v>43112014500</v>
      </c>
      <c r="J2186">
        <v>12</v>
      </c>
      <c r="K2186" t="s">
        <v>1698</v>
      </c>
      <c r="L2186">
        <v>1560</v>
      </c>
      <c r="M2186" t="s">
        <v>1699</v>
      </c>
      <c r="N2186" t="s">
        <v>1700</v>
      </c>
      <c r="O2186">
        <v>0</v>
      </c>
      <c r="P2186" t="s">
        <v>1552</v>
      </c>
      <c r="Q2186">
        <v>19691001</v>
      </c>
    </row>
    <row r="2187" spans="1:17">
      <c r="A2187" t="s">
        <v>1697</v>
      </c>
      <c r="B2187" t="s">
        <v>1723</v>
      </c>
      <c r="C2187">
        <v>201202</v>
      </c>
      <c r="D2187">
        <v>0</v>
      </c>
      <c r="E2187" t="s">
        <v>1555</v>
      </c>
      <c r="F2187">
        <v>0</v>
      </c>
      <c r="G2187">
        <v>0</v>
      </c>
      <c r="H2187">
        <v>0</v>
      </c>
      <c r="I2187">
        <v>43112008901</v>
      </c>
      <c r="J2187">
        <v>12</v>
      </c>
      <c r="K2187" t="s">
        <v>1698</v>
      </c>
      <c r="L2187">
        <v>1560</v>
      </c>
      <c r="M2187" t="s">
        <v>1699</v>
      </c>
      <c r="N2187" t="s">
        <v>1700</v>
      </c>
      <c r="O2187">
        <v>0</v>
      </c>
      <c r="P2187" t="s">
        <v>1552</v>
      </c>
      <c r="Q2187">
        <v>19791201</v>
      </c>
    </row>
    <row r="2188" spans="1:17">
      <c r="A2188" t="s">
        <v>1697</v>
      </c>
      <c r="B2188" t="s">
        <v>1724</v>
      </c>
      <c r="C2188">
        <v>201202</v>
      </c>
      <c r="D2188">
        <v>0</v>
      </c>
      <c r="E2188" t="s">
        <v>1555</v>
      </c>
      <c r="F2188">
        <v>0</v>
      </c>
      <c r="G2188">
        <v>0</v>
      </c>
      <c r="H2188">
        <v>0</v>
      </c>
      <c r="I2188">
        <v>43112042800</v>
      </c>
      <c r="J2188">
        <v>12</v>
      </c>
      <c r="K2188" t="s">
        <v>1698</v>
      </c>
      <c r="L2188">
        <v>1560</v>
      </c>
      <c r="M2188" t="s">
        <v>1699</v>
      </c>
      <c r="N2188" t="s">
        <v>1700</v>
      </c>
      <c r="O2188">
        <v>0</v>
      </c>
      <c r="P2188" t="s">
        <v>1552</v>
      </c>
      <c r="Q2188">
        <v>19801001</v>
      </c>
    </row>
    <row r="2189" spans="1:17">
      <c r="A2189" t="s">
        <v>1697</v>
      </c>
      <c r="B2189" t="s">
        <v>1725</v>
      </c>
      <c r="C2189">
        <v>201202</v>
      </c>
      <c r="D2189">
        <v>0</v>
      </c>
      <c r="E2189" t="s">
        <v>1555</v>
      </c>
      <c r="F2189">
        <v>0</v>
      </c>
      <c r="G2189">
        <v>0</v>
      </c>
      <c r="H2189">
        <v>0</v>
      </c>
      <c r="I2189">
        <v>43112041900</v>
      </c>
      <c r="J2189">
        <v>12</v>
      </c>
      <c r="K2189" t="s">
        <v>1698</v>
      </c>
      <c r="L2189">
        <v>1560</v>
      </c>
      <c r="M2189" t="s">
        <v>1699</v>
      </c>
      <c r="N2189" t="s">
        <v>1700</v>
      </c>
      <c r="O2189">
        <v>0</v>
      </c>
      <c r="P2189" t="s">
        <v>1552</v>
      </c>
      <c r="Q2189">
        <v>19881101</v>
      </c>
    </row>
    <row r="2190" spans="1:17">
      <c r="A2190" t="s">
        <v>1697</v>
      </c>
      <c r="B2190" t="s">
        <v>1726</v>
      </c>
      <c r="C2190">
        <v>201202</v>
      </c>
      <c r="D2190">
        <v>0</v>
      </c>
      <c r="E2190" t="s">
        <v>1555</v>
      </c>
      <c r="F2190">
        <v>0</v>
      </c>
      <c r="G2190">
        <v>0</v>
      </c>
      <c r="H2190">
        <v>0</v>
      </c>
      <c r="I2190">
        <v>43112008401</v>
      </c>
      <c r="J2190">
        <v>12</v>
      </c>
      <c r="K2190" t="s">
        <v>1698</v>
      </c>
      <c r="L2190">
        <v>1560</v>
      </c>
      <c r="M2190" t="s">
        <v>1699</v>
      </c>
      <c r="N2190" t="s">
        <v>1700</v>
      </c>
      <c r="O2190">
        <v>0</v>
      </c>
      <c r="P2190" t="s">
        <v>1552</v>
      </c>
      <c r="Q2190">
        <v>19900301</v>
      </c>
    </row>
    <row r="2191" spans="1:17">
      <c r="A2191" t="s">
        <v>1697</v>
      </c>
      <c r="B2191" t="s">
        <v>1727</v>
      </c>
      <c r="C2191">
        <v>201202</v>
      </c>
      <c r="D2191">
        <v>0</v>
      </c>
      <c r="E2191" t="s">
        <v>1555</v>
      </c>
      <c r="F2191">
        <v>0</v>
      </c>
      <c r="G2191">
        <v>0</v>
      </c>
      <c r="H2191">
        <v>0</v>
      </c>
      <c r="I2191">
        <v>43112008100</v>
      </c>
      <c r="J2191">
        <v>12</v>
      </c>
      <c r="K2191" t="s">
        <v>1698</v>
      </c>
      <c r="L2191">
        <v>1560</v>
      </c>
      <c r="M2191" t="s">
        <v>1699</v>
      </c>
      <c r="N2191" t="s">
        <v>1700</v>
      </c>
      <c r="O2191">
        <v>0</v>
      </c>
      <c r="P2191" t="s">
        <v>1552</v>
      </c>
      <c r="Q2191">
        <v>19690401</v>
      </c>
    </row>
    <row r="2192" spans="1:17">
      <c r="A2192" t="s">
        <v>1697</v>
      </c>
      <c r="B2192" t="s">
        <v>1728</v>
      </c>
      <c r="C2192">
        <v>201202</v>
      </c>
      <c r="D2192">
        <v>0</v>
      </c>
      <c r="E2192" t="s">
        <v>1555</v>
      </c>
      <c r="F2192">
        <v>0</v>
      </c>
      <c r="G2192">
        <v>0</v>
      </c>
      <c r="H2192">
        <v>0</v>
      </c>
      <c r="I2192">
        <v>43112008000</v>
      </c>
      <c r="J2192">
        <v>12</v>
      </c>
      <c r="K2192" t="s">
        <v>1698</v>
      </c>
      <c r="L2192">
        <v>1560</v>
      </c>
      <c r="M2192" t="s">
        <v>1699</v>
      </c>
      <c r="N2192" t="s">
        <v>1700</v>
      </c>
      <c r="O2192">
        <v>0</v>
      </c>
      <c r="P2192" t="s">
        <v>1552</v>
      </c>
      <c r="Q2192">
        <v>19870701</v>
      </c>
    </row>
    <row r="2193" spans="1:17">
      <c r="A2193" t="s">
        <v>1697</v>
      </c>
      <c r="B2193" t="s">
        <v>1729</v>
      </c>
      <c r="C2193">
        <v>201202</v>
      </c>
      <c r="D2193">
        <v>0</v>
      </c>
      <c r="E2193" t="s">
        <v>1555</v>
      </c>
      <c r="F2193">
        <v>0</v>
      </c>
      <c r="G2193">
        <v>0</v>
      </c>
      <c r="H2193">
        <v>0</v>
      </c>
      <c r="I2193">
        <v>43112008500</v>
      </c>
      <c r="J2193">
        <v>12</v>
      </c>
      <c r="K2193" t="s">
        <v>1698</v>
      </c>
      <c r="L2193">
        <v>1560</v>
      </c>
      <c r="M2193" t="s">
        <v>1699</v>
      </c>
      <c r="N2193" t="s">
        <v>1700</v>
      </c>
      <c r="O2193">
        <v>0</v>
      </c>
      <c r="P2193" t="s">
        <v>1552</v>
      </c>
      <c r="Q2193">
        <v>19690601</v>
      </c>
    </row>
    <row r="2194" spans="1:17">
      <c r="A2194" t="s">
        <v>1711</v>
      </c>
      <c r="B2194" t="s">
        <v>1554</v>
      </c>
      <c r="C2194">
        <v>201202</v>
      </c>
      <c r="D2194">
        <v>0</v>
      </c>
      <c r="E2194" t="s">
        <v>1555</v>
      </c>
      <c r="F2194">
        <v>0</v>
      </c>
      <c r="G2194">
        <v>0</v>
      </c>
      <c r="H2194">
        <v>0</v>
      </c>
      <c r="I2194">
        <v>43112041400</v>
      </c>
      <c r="J2194">
        <v>12</v>
      </c>
      <c r="K2194" t="s">
        <v>1712</v>
      </c>
      <c r="L2194">
        <v>2531</v>
      </c>
      <c r="M2194" t="s">
        <v>1557</v>
      </c>
      <c r="N2194" t="s">
        <v>1700</v>
      </c>
      <c r="O2194">
        <v>0</v>
      </c>
      <c r="P2194" t="s">
        <v>1552</v>
      </c>
      <c r="Q2194">
        <v>19800501</v>
      </c>
    </row>
    <row r="2195" spans="1:17">
      <c r="A2195" t="s">
        <v>1711</v>
      </c>
      <c r="B2195" t="s">
        <v>1560</v>
      </c>
      <c r="C2195">
        <v>201202</v>
      </c>
      <c r="D2195">
        <v>0</v>
      </c>
      <c r="E2195" t="s">
        <v>1555</v>
      </c>
      <c r="F2195">
        <v>0</v>
      </c>
      <c r="G2195">
        <v>0</v>
      </c>
      <c r="H2195">
        <v>0</v>
      </c>
      <c r="I2195">
        <v>43112043100</v>
      </c>
      <c r="J2195">
        <v>12</v>
      </c>
      <c r="K2195" t="s">
        <v>1712</v>
      </c>
      <c r="L2195">
        <v>2531</v>
      </c>
      <c r="M2195" t="s">
        <v>1557</v>
      </c>
      <c r="N2195" t="s">
        <v>1700</v>
      </c>
      <c r="O2195">
        <v>0</v>
      </c>
      <c r="P2195" t="s">
        <v>1574</v>
      </c>
      <c r="Q2195">
        <v>19810901</v>
      </c>
    </row>
    <row r="2196" spans="1:17">
      <c r="A2196" t="s">
        <v>1711</v>
      </c>
      <c r="B2196" t="s">
        <v>1645</v>
      </c>
      <c r="C2196">
        <v>201202</v>
      </c>
      <c r="D2196">
        <v>0</v>
      </c>
      <c r="E2196" t="s">
        <v>1555</v>
      </c>
      <c r="F2196">
        <v>0</v>
      </c>
      <c r="G2196">
        <v>0</v>
      </c>
      <c r="H2196">
        <v>0</v>
      </c>
      <c r="I2196">
        <v>43112043300</v>
      </c>
      <c r="J2196">
        <v>12</v>
      </c>
      <c r="K2196" t="s">
        <v>1712</v>
      </c>
      <c r="L2196">
        <v>2531</v>
      </c>
      <c r="M2196" t="s">
        <v>1557</v>
      </c>
      <c r="N2196" t="s">
        <v>1700</v>
      </c>
      <c r="O2196">
        <v>0</v>
      </c>
      <c r="P2196" t="s">
        <v>1552</v>
      </c>
      <c r="Q2196">
        <v>19801101</v>
      </c>
    </row>
    <row r="2197" spans="1:17">
      <c r="A2197" t="s">
        <v>1711</v>
      </c>
      <c r="B2197" t="s">
        <v>1718</v>
      </c>
      <c r="C2197">
        <v>201202</v>
      </c>
      <c r="D2197">
        <v>0</v>
      </c>
      <c r="E2197" t="s">
        <v>1555</v>
      </c>
      <c r="F2197">
        <v>0</v>
      </c>
      <c r="G2197">
        <v>0</v>
      </c>
      <c r="H2197">
        <v>0</v>
      </c>
      <c r="I2197">
        <v>43112043501</v>
      </c>
      <c r="J2197">
        <v>12</v>
      </c>
      <c r="K2197" t="s">
        <v>1712</v>
      </c>
      <c r="L2197">
        <v>2531</v>
      </c>
      <c r="M2197" t="s">
        <v>1557</v>
      </c>
      <c r="N2197" t="s">
        <v>1700</v>
      </c>
      <c r="O2197">
        <v>0</v>
      </c>
      <c r="P2197" t="s">
        <v>1574</v>
      </c>
      <c r="Q2197">
        <v>19840401</v>
      </c>
    </row>
    <row r="2198" spans="1:17">
      <c r="A2198" t="s">
        <v>1697</v>
      </c>
      <c r="B2198" t="s">
        <v>1648</v>
      </c>
      <c r="C2198">
        <v>201203</v>
      </c>
      <c r="D2198">
        <v>0</v>
      </c>
      <c r="E2198" t="s">
        <v>1555</v>
      </c>
      <c r="F2198">
        <v>0</v>
      </c>
      <c r="G2198">
        <v>0</v>
      </c>
      <c r="H2198">
        <v>0</v>
      </c>
      <c r="I2198">
        <v>43112001400</v>
      </c>
      <c r="J2198">
        <v>12</v>
      </c>
      <c r="K2198" t="s">
        <v>1698</v>
      </c>
      <c r="L2198">
        <v>1560</v>
      </c>
      <c r="M2198" t="s">
        <v>1699</v>
      </c>
      <c r="N2198" t="s">
        <v>1700</v>
      </c>
      <c r="O2198">
        <v>0</v>
      </c>
      <c r="P2198" t="s">
        <v>1552</v>
      </c>
      <c r="Q2198">
        <v>19751001</v>
      </c>
    </row>
    <row r="2199" spans="1:17">
      <c r="A2199" t="s">
        <v>1697</v>
      </c>
      <c r="B2199" t="s">
        <v>1649</v>
      </c>
      <c r="C2199">
        <v>201203</v>
      </c>
      <c r="D2199">
        <v>0</v>
      </c>
      <c r="E2199" t="s">
        <v>1555</v>
      </c>
      <c r="F2199">
        <v>0</v>
      </c>
      <c r="G2199">
        <v>0</v>
      </c>
      <c r="H2199">
        <v>0</v>
      </c>
      <c r="I2199">
        <v>43112001800</v>
      </c>
      <c r="J2199">
        <v>12</v>
      </c>
      <c r="K2199" t="s">
        <v>1698</v>
      </c>
      <c r="L2199">
        <v>1560</v>
      </c>
      <c r="M2199" t="s">
        <v>1699</v>
      </c>
      <c r="N2199" t="s">
        <v>1700</v>
      </c>
      <c r="O2199">
        <v>0</v>
      </c>
      <c r="P2199" t="s">
        <v>1552</v>
      </c>
      <c r="Q2199">
        <v>19750901</v>
      </c>
    </row>
    <row r="2200" spans="1:17">
      <c r="A2200" t="s">
        <v>1697</v>
      </c>
      <c r="B2200" t="s">
        <v>1716</v>
      </c>
      <c r="C2200">
        <v>201203</v>
      </c>
      <c r="D2200">
        <v>0</v>
      </c>
      <c r="E2200" t="s">
        <v>1555</v>
      </c>
      <c r="F2200">
        <v>0</v>
      </c>
      <c r="G2200">
        <v>0</v>
      </c>
      <c r="H2200">
        <v>0</v>
      </c>
      <c r="I2200">
        <v>43112002100</v>
      </c>
      <c r="J2200">
        <v>12</v>
      </c>
      <c r="K2200" t="s">
        <v>1698</v>
      </c>
      <c r="L2200">
        <v>1560</v>
      </c>
      <c r="M2200" t="s">
        <v>1699</v>
      </c>
      <c r="N2200" t="s">
        <v>1700</v>
      </c>
      <c r="O2200">
        <v>0</v>
      </c>
      <c r="P2200" t="s">
        <v>1552</v>
      </c>
      <c r="Q2200">
        <v>19680701</v>
      </c>
    </row>
    <row r="2201" spans="1:17">
      <c r="A2201" t="s">
        <v>1697</v>
      </c>
      <c r="B2201" t="s">
        <v>1663</v>
      </c>
      <c r="C2201">
        <v>201203</v>
      </c>
      <c r="D2201">
        <v>0</v>
      </c>
      <c r="E2201" t="s">
        <v>1555</v>
      </c>
      <c r="F2201">
        <v>0</v>
      </c>
      <c r="G2201">
        <v>0</v>
      </c>
      <c r="H2201">
        <v>0</v>
      </c>
      <c r="I2201">
        <v>43112002701</v>
      </c>
      <c r="J2201">
        <v>12</v>
      </c>
      <c r="K2201" t="s">
        <v>1698</v>
      </c>
      <c r="L2201">
        <v>1560</v>
      </c>
      <c r="M2201" t="s">
        <v>1699</v>
      </c>
      <c r="N2201" t="s">
        <v>1700</v>
      </c>
      <c r="O2201">
        <v>0</v>
      </c>
      <c r="P2201" t="s">
        <v>1552</v>
      </c>
      <c r="Q2201">
        <v>19980729</v>
      </c>
    </row>
    <row r="2202" spans="1:17">
      <c r="A2202" t="s">
        <v>1697</v>
      </c>
      <c r="B2202" t="s">
        <v>1665</v>
      </c>
      <c r="C2202">
        <v>201203</v>
      </c>
      <c r="D2202">
        <v>0</v>
      </c>
      <c r="E2202" t="s">
        <v>1555</v>
      </c>
      <c r="F2202">
        <v>0</v>
      </c>
      <c r="G2202">
        <v>0</v>
      </c>
      <c r="H2202">
        <v>0</v>
      </c>
      <c r="I2202">
        <v>43112005400</v>
      </c>
      <c r="J2202">
        <v>12</v>
      </c>
      <c r="K2202" t="s">
        <v>1698</v>
      </c>
      <c r="L2202">
        <v>1560</v>
      </c>
      <c r="M2202" t="s">
        <v>1699</v>
      </c>
      <c r="N2202" t="s">
        <v>1700</v>
      </c>
      <c r="O2202">
        <v>0</v>
      </c>
      <c r="P2202" t="s">
        <v>1552</v>
      </c>
      <c r="Q2202">
        <v>19900401</v>
      </c>
    </row>
    <row r="2203" spans="1:17">
      <c r="A2203" t="s">
        <v>1697</v>
      </c>
      <c r="B2203" t="s">
        <v>1636</v>
      </c>
      <c r="C2203">
        <v>201203</v>
      </c>
      <c r="D2203">
        <v>0</v>
      </c>
      <c r="E2203" t="s">
        <v>1555</v>
      </c>
      <c r="F2203">
        <v>0</v>
      </c>
      <c r="G2203">
        <v>0</v>
      </c>
      <c r="H2203">
        <v>0</v>
      </c>
      <c r="I2203">
        <v>43112004400</v>
      </c>
      <c r="J2203">
        <v>12</v>
      </c>
      <c r="K2203" t="s">
        <v>1698</v>
      </c>
      <c r="L2203">
        <v>1560</v>
      </c>
      <c r="M2203" t="s">
        <v>1699</v>
      </c>
      <c r="N2203" t="s">
        <v>1700</v>
      </c>
      <c r="O2203">
        <v>0</v>
      </c>
      <c r="P2203" t="s">
        <v>1574</v>
      </c>
      <c r="Q2203">
        <v>19781001</v>
      </c>
    </row>
    <row r="2204" spans="1:17">
      <c r="A2204" t="s">
        <v>1697</v>
      </c>
      <c r="B2204" t="s">
        <v>1652</v>
      </c>
      <c r="C2204">
        <v>201203</v>
      </c>
      <c r="D2204">
        <v>0</v>
      </c>
      <c r="E2204" t="s">
        <v>1555</v>
      </c>
      <c r="F2204">
        <v>0</v>
      </c>
      <c r="G2204">
        <v>0</v>
      </c>
      <c r="H2204">
        <v>0</v>
      </c>
      <c r="I2204">
        <v>43112006801</v>
      </c>
      <c r="J2204">
        <v>12</v>
      </c>
      <c r="K2204" t="s">
        <v>1698</v>
      </c>
      <c r="L2204">
        <v>1560</v>
      </c>
      <c r="M2204" t="s">
        <v>1699</v>
      </c>
      <c r="N2204" t="s">
        <v>1700</v>
      </c>
      <c r="O2204">
        <v>0</v>
      </c>
      <c r="P2204" t="s">
        <v>1552</v>
      </c>
      <c r="Q2204">
        <v>19980815</v>
      </c>
    </row>
    <row r="2205" spans="1:17">
      <c r="A2205" t="s">
        <v>1697</v>
      </c>
      <c r="B2205" t="s">
        <v>1578</v>
      </c>
      <c r="C2205">
        <v>201203</v>
      </c>
      <c r="D2205">
        <v>0</v>
      </c>
      <c r="E2205" t="s">
        <v>1555</v>
      </c>
      <c r="F2205">
        <v>0</v>
      </c>
      <c r="G2205">
        <v>0</v>
      </c>
      <c r="H2205">
        <v>0</v>
      </c>
      <c r="I2205">
        <v>43112007300</v>
      </c>
      <c r="J2205">
        <v>12</v>
      </c>
      <c r="K2205" t="s">
        <v>1698</v>
      </c>
      <c r="L2205">
        <v>1560</v>
      </c>
      <c r="M2205" t="s">
        <v>1699</v>
      </c>
      <c r="N2205" t="s">
        <v>1700</v>
      </c>
      <c r="O2205">
        <v>0</v>
      </c>
      <c r="P2205" t="s">
        <v>1552</v>
      </c>
      <c r="Q2205">
        <v>19790101</v>
      </c>
    </row>
    <row r="2206" spans="1:17">
      <c r="A2206" t="s">
        <v>1697</v>
      </c>
      <c r="B2206" t="s">
        <v>1579</v>
      </c>
      <c r="C2206">
        <v>201203</v>
      </c>
      <c r="D2206">
        <v>0</v>
      </c>
      <c r="E2206" t="s">
        <v>1555</v>
      </c>
      <c r="F2206">
        <v>0</v>
      </c>
      <c r="G2206">
        <v>0</v>
      </c>
      <c r="H2206">
        <v>0</v>
      </c>
      <c r="I2206">
        <v>43112007100</v>
      </c>
      <c r="J2206">
        <v>12</v>
      </c>
      <c r="K2206" t="s">
        <v>1698</v>
      </c>
      <c r="L2206">
        <v>1560</v>
      </c>
      <c r="M2206" t="s">
        <v>1699</v>
      </c>
      <c r="N2206" t="s">
        <v>1700</v>
      </c>
      <c r="O2206">
        <v>0</v>
      </c>
      <c r="P2206" t="s">
        <v>1552</v>
      </c>
      <c r="Q2206">
        <v>19731101</v>
      </c>
    </row>
    <row r="2207" spans="1:17">
      <c r="A2207" t="s">
        <v>1697</v>
      </c>
      <c r="B2207" t="s">
        <v>1667</v>
      </c>
      <c r="C2207">
        <v>201203</v>
      </c>
      <c r="D2207">
        <v>0</v>
      </c>
      <c r="E2207" t="s">
        <v>1555</v>
      </c>
      <c r="F2207">
        <v>0</v>
      </c>
      <c r="G2207">
        <v>0</v>
      </c>
      <c r="H2207">
        <v>0</v>
      </c>
      <c r="I2207">
        <v>43112008700</v>
      </c>
      <c r="J2207">
        <v>12</v>
      </c>
      <c r="K2207" t="s">
        <v>1698</v>
      </c>
      <c r="L2207">
        <v>1560</v>
      </c>
      <c r="M2207" t="s">
        <v>1699</v>
      </c>
      <c r="N2207" t="s">
        <v>1700</v>
      </c>
      <c r="O2207">
        <v>0</v>
      </c>
      <c r="P2207" t="s">
        <v>1552</v>
      </c>
    </row>
    <row r="2208" spans="1:17">
      <c r="A2208" t="s">
        <v>1697</v>
      </c>
      <c r="B2208" t="s">
        <v>1595</v>
      </c>
      <c r="C2208">
        <v>201203</v>
      </c>
      <c r="D2208">
        <v>0</v>
      </c>
      <c r="E2208" t="s">
        <v>1555</v>
      </c>
      <c r="F2208">
        <v>0</v>
      </c>
      <c r="G2208">
        <v>0</v>
      </c>
      <c r="H2208">
        <v>0</v>
      </c>
      <c r="I2208">
        <v>43112009402</v>
      </c>
      <c r="J2208">
        <v>12</v>
      </c>
      <c r="K2208" t="s">
        <v>1698</v>
      </c>
      <c r="L2208">
        <v>1560</v>
      </c>
      <c r="M2208" t="s">
        <v>1699</v>
      </c>
      <c r="N2208" t="s">
        <v>1700</v>
      </c>
      <c r="O2208">
        <v>0</v>
      </c>
      <c r="P2208" t="s">
        <v>1552</v>
      </c>
      <c r="Q2208">
        <v>19981030</v>
      </c>
    </row>
    <row r="2209" spans="1:17">
      <c r="A2209" t="s">
        <v>1697</v>
      </c>
      <c r="B2209" t="s">
        <v>1656</v>
      </c>
      <c r="C2209">
        <v>201203</v>
      </c>
      <c r="D2209">
        <v>0</v>
      </c>
      <c r="E2209" t="s">
        <v>1555</v>
      </c>
      <c r="F2209">
        <v>0</v>
      </c>
      <c r="G2209">
        <v>0</v>
      </c>
      <c r="H2209">
        <v>0</v>
      </c>
      <c r="I2209">
        <v>43112010103</v>
      </c>
      <c r="J2209">
        <v>12</v>
      </c>
      <c r="K2209" t="s">
        <v>1698</v>
      </c>
      <c r="L2209">
        <v>1560</v>
      </c>
      <c r="M2209" t="s">
        <v>1699</v>
      </c>
      <c r="N2209" t="s">
        <v>1700</v>
      </c>
      <c r="O2209">
        <v>0</v>
      </c>
      <c r="P2209" t="s">
        <v>1552</v>
      </c>
      <c r="Q2209">
        <v>19981010</v>
      </c>
    </row>
    <row r="2210" spans="1:17">
      <c r="A2210" t="s">
        <v>1697</v>
      </c>
      <c r="B2210" t="s">
        <v>1639</v>
      </c>
      <c r="C2210">
        <v>201203</v>
      </c>
      <c r="D2210">
        <v>0</v>
      </c>
      <c r="E2210" t="s">
        <v>1555</v>
      </c>
      <c r="F2210">
        <v>0</v>
      </c>
      <c r="G2210">
        <v>0</v>
      </c>
      <c r="H2210">
        <v>0</v>
      </c>
      <c r="I2210">
        <v>43112006901</v>
      </c>
      <c r="J2210">
        <v>12</v>
      </c>
      <c r="K2210" t="s">
        <v>1698</v>
      </c>
      <c r="L2210">
        <v>1560</v>
      </c>
      <c r="M2210" t="s">
        <v>1699</v>
      </c>
      <c r="N2210" t="s">
        <v>1700</v>
      </c>
      <c r="O2210">
        <v>0</v>
      </c>
      <c r="P2210" t="s">
        <v>1552</v>
      </c>
      <c r="Q2210">
        <v>19780801</v>
      </c>
    </row>
    <row r="2211" spans="1:17">
      <c r="A2211" t="s">
        <v>1697</v>
      </c>
      <c r="B2211" t="s">
        <v>1717</v>
      </c>
      <c r="C2211">
        <v>201203</v>
      </c>
      <c r="D2211">
        <v>0</v>
      </c>
      <c r="E2211" t="s">
        <v>1555</v>
      </c>
      <c r="F2211">
        <v>0</v>
      </c>
      <c r="G2211">
        <v>0</v>
      </c>
      <c r="H2211">
        <v>0</v>
      </c>
      <c r="I2211">
        <v>43112004302</v>
      </c>
      <c r="J2211">
        <v>12</v>
      </c>
      <c r="K2211" t="s">
        <v>1698</v>
      </c>
      <c r="L2211">
        <v>1560</v>
      </c>
      <c r="M2211" t="s">
        <v>1699</v>
      </c>
      <c r="N2211" t="s">
        <v>1700</v>
      </c>
      <c r="O2211">
        <v>0</v>
      </c>
      <c r="P2211" t="s">
        <v>1552</v>
      </c>
      <c r="Q2211">
        <v>20050625</v>
      </c>
    </row>
    <row r="2212" spans="1:17">
      <c r="A2212" t="s">
        <v>1697</v>
      </c>
      <c r="B2212" t="s">
        <v>1640</v>
      </c>
      <c r="C2212">
        <v>201203</v>
      </c>
      <c r="D2212">
        <v>0</v>
      </c>
      <c r="E2212" t="s">
        <v>1555</v>
      </c>
      <c r="F2212">
        <v>0</v>
      </c>
      <c r="G2212">
        <v>0</v>
      </c>
      <c r="H2212">
        <v>0</v>
      </c>
      <c r="I2212">
        <v>43112004501</v>
      </c>
      <c r="J2212">
        <v>12</v>
      </c>
      <c r="K2212" t="s">
        <v>1698</v>
      </c>
      <c r="L2212">
        <v>1560</v>
      </c>
      <c r="M2212" t="s">
        <v>1699</v>
      </c>
      <c r="N2212" t="s">
        <v>1700</v>
      </c>
      <c r="O2212">
        <v>0</v>
      </c>
      <c r="P2212" t="s">
        <v>1552</v>
      </c>
      <c r="Q2212">
        <v>19780701</v>
      </c>
    </row>
    <row r="2213" spans="1:17">
      <c r="A2213" t="s">
        <v>1697</v>
      </c>
      <c r="B2213" t="s">
        <v>1547</v>
      </c>
      <c r="C2213">
        <v>201203</v>
      </c>
      <c r="D2213">
        <v>0</v>
      </c>
      <c r="E2213" t="s">
        <v>1555</v>
      </c>
      <c r="F2213">
        <v>0</v>
      </c>
      <c r="G2213">
        <v>0</v>
      </c>
      <c r="H2213">
        <v>0</v>
      </c>
      <c r="I2213">
        <v>43112013501</v>
      </c>
      <c r="J2213">
        <v>12</v>
      </c>
      <c r="K2213" t="s">
        <v>1698</v>
      </c>
      <c r="L2213">
        <v>1560</v>
      </c>
      <c r="M2213" t="s">
        <v>1699</v>
      </c>
      <c r="N2213" t="s">
        <v>1700</v>
      </c>
      <c r="O2213">
        <v>0</v>
      </c>
      <c r="P2213" t="s">
        <v>1552</v>
      </c>
      <c r="Q2213">
        <v>19790201</v>
      </c>
    </row>
    <row r="2214" spans="1:17">
      <c r="A2214" t="s">
        <v>1697</v>
      </c>
      <c r="B2214" t="s">
        <v>1583</v>
      </c>
      <c r="C2214">
        <v>201203</v>
      </c>
      <c r="D2214">
        <v>0</v>
      </c>
      <c r="E2214" t="s">
        <v>1555</v>
      </c>
      <c r="F2214">
        <v>0</v>
      </c>
      <c r="G2214">
        <v>0</v>
      </c>
      <c r="H2214">
        <v>0</v>
      </c>
      <c r="I2214">
        <v>43112005301</v>
      </c>
      <c r="J2214">
        <v>12</v>
      </c>
      <c r="K2214" t="s">
        <v>1698</v>
      </c>
      <c r="L2214">
        <v>1560</v>
      </c>
      <c r="M2214" t="s">
        <v>1699</v>
      </c>
      <c r="N2214" t="s">
        <v>1700</v>
      </c>
      <c r="O2214">
        <v>0</v>
      </c>
      <c r="P2214" t="s">
        <v>1552</v>
      </c>
      <c r="Q2214">
        <v>19780801</v>
      </c>
    </row>
    <row r="2215" spans="1:17">
      <c r="A2215" t="s">
        <v>1697</v>
      </c>
      <c r="B2215" t="s">
        <v>1584</v>
      </c>
      <c r="C2215">
        <v>201203</v>
      </c>
      <c r="D2215">
        <v>0</v>
      </c>
      <c r="E2215" t="s">
        <v>1555</v>
      </c>
      <c r="F2215">
        <v>0</v>
      </c>
      <c r="G2215">
        <v>0</v>
      </c>
      <c r="H2215">
        <v>0</v>
      </c>
      <c r="I2215">
        <v>43112037701</v>
      </c>
      <c r="J2215">
        <v>12</v>
      </c>
      <c r="K2215" t="s">
        <v>1698</v>
      </c>
      <c r="L2215">
        <v>1560</v>
      </c>
      <c r="M2215" t="s">
        <v>1699</v>
      </c>
      <c r="N2215" t="s">
        <v>1700</v>
      </c>
      <c r="O2215">
        <v>0</v>
      </c>
      <c r="P2215" t="s">
        <v>1552</v>
      </c>
      <c r="Q2215">
        <v>20050226</v>
      </c>
    </row>
    <row r="2216" spans="1:17">
      <c r="A2216" t="s">
        <v>1697</v>
      </c>
      <c r="B2216" t="s">
        <v>1559</v>
      </c>
      <c r="C2216">
        <v>201203</v>
      </c>
      <c r="D2216">
        <v>0</v>
      </c>
      <c r="E2216" t="s">
        <v>1555</v>
      </c>
      <c r="F2216">
        <v>0</v>
      </c>
      <c r="G2216">
        <v>0</v>
      </c>
      <c r="H2216">
        <v>0</v>
      </c>
      <c r="I2216">
        <v>43112008200</v>
      </c>
      <c r="J2216">
        <v>12</v>
      </c>
      <c r="K2216" t="s">
        <v>1698</v>
      </c>
      <c r="L2216">
        <v>1560</v>
      </c>
      <c r="M2216" t="s">
        <v>1699</v>
      </c>
      <c r="N2216" t="s">
        <v>1700</v>
      </c>
      <c r="O2216">
        <v>0</v>
      </c>
      <c r="P2216" t="s">
        <v>1552</v>
      </c>
      <c r="Q2216">
        <v>19870801</v>
      </c>
    </row>
    <row r="2217" spans="1:17">
      <c r="A2217" t="s">
        <v>1697</v>
      </c>
      <c r="B2217" t="s">
        <v>1645</v>
      </c>
      <c r="C2217">
        <v>201203</v>
      </c>
      <c r="D2217">
        <v>0</v>
      </c>
      <c r="E2217" t="s">
        <v>1555</v>
      </c>
      <c r="F2217">
        <v>0</v>
      </c>
      <c r="G2217">
        <v>0</v>
      </c>
      <c r="H2217">
        <v>0</v>
      </c>
      <c r="I2217">
        <v>43112009800</v>
      </c>
      <c r="J2217">
        <v>12</v>
      </c>
      <c r="K2217" t="s">
        <v>1698</v>
      </c>
      <c r="L2217">
        <v>1560</v>
      </c>
      <c r="M2217" t="s">
        <v>1699</v>
      </c>
      <c r="N2217" t="s">
        <v>1700</v>
      </c>
      <c r="O2217">
        <v>0</v>
      </c>
      <c r="P2217" t="s">
        <v>1552</v>
      </c>
      <c r="Q2217">
        <v>19690701</v>
      </c>
    </row>
    <row r="2218" spans="1:17">
      <c r="A2218" t="s">
        <v>1697</v>
      </c>
      <c r="B2218" t="s">
        <v>1568</v>
      </c>
      <c r="C2218">
        <v>201203</v>
      </c>
      <c r="D2218">
        <v>0</v>
      </c>
      <c r="E2218" t="s">
        <v>1555</v>
      </c>
      <c r="F2218">
        <v>0</v>
      </c>
      <c r="G2218">
        <v>0</v>
      </c>
      <c r="H2218">
        <v>0</v>
      </c>
      <c r="I2218">
        <v>43112011100</v>
      </c>
      <c r="J2218">
        <v>12</v>
      </c>
      <c r="K2218" t="s">
        <v>1698</v>
      </c>
      <c r="L2218">
        <v>1560</v>
      </c>
      <c r="M2218" t="s">
        <v>1699</v>
      </c>
      <c r="N2218" t="s">
        <v>1700</v>
      </c>
      <c r="O2218">
        <v>0</v>
      </c>
      <c r="P2218" t="s">
        <v>1552</v>
      </c>
      <c r="Q2218">
        <v>19690801</v>
      </c>
    </row>
    <row r="2219" spans="1:17">
      <c r="A2219" t="s">
        <v>1697</v>
      </c>
      <c r="B2219" t="s">
        <v>1718</v>
      </c>
      <c r="C2219">
        <v>201203</v>
      </c>
      <c r="D2219">
        <v>0</v>
      </c>
      <c r="E2219" t="s">
        <v>1555</v>
      </c>
      <c r="F2219">
        <v>0</v>
      </c>
      <c r="G2219">
        <v>0</v>
      </c>
      <c r="H2219">
        <v>0</v>
      </c>
      <c r="I2219">
        <v>43112013600</v>
      </c>
      <c r="J2219">
        <v>12</v>
      </c>
      <c r="K2219" t="s">
        <v>1698</v>
      </c>
      <c r="L2219">
        <v>1560</v>
      </c>
      <c r="M2219" t="s">
        <v>1699</v>
      </c>
      <c r="N2219" t="s">
        <v>1700</v>
      </c>
      <c r="O2219">
        <v>0</v>
      </c>
      <c r="P2219" t="s">
        <v>1552</v>
      </c>
      <c r="Q2219">
        <v>19690901</v>
      </c>
    </row>
    <row r="2220" spans="1:17">
      <c r="A2220" t="s">
        <v>1697</v>
      </c>
      <c r="B2220" t="s">
        <v>1719</v>
      </c>
      <c r="C2220">
        <v>201203</v>
      </c>
      <c r="D2220">
        <v>0</v>
      </c>
      <c r="E2220" t="s">
        <v>1555</v>
      </c>
      <c r="F2220">
        <v>0</v>
      </c>
      <c r="G2220">
        <v>0</v>
      </c>
      <c r="H2220">
        <v>0</v>
      </c>
      <c r="I2220">
        <v>43112009900</v>
      </c>
      <c r="J2220">
        <v>12</v>
      </c>
      <c r="K2220" t="s">
        <v>1698</v>
      </c>
      <c r="L2220">
        <v>1560</v>
      </c>
      <c r="M2220" t="s">
        <v>1699</v>
      </c>
      <c r="N2220" t="s">
        <v>1700</v>
      </c>
      <c r="O2220">
        <v>0</v>
      </c>
      <c r="P2220" t="s">
        <v>1574</v>
      </c>
      <c r="Q2220">
        <v>19760201</v>
      </c>
    </row>
    <row r="2221" spans="1:17">
      <c r="A2221" t="s">
        <v>1697</v>
      </c>
      <c r="B2221" t="s">
        <v>1720</v>
      </c>
      <c r="C2221">
        <v>201203</v>
      </c>
      <c r="D2221">
        <v>0</v>
      </c>
      <c r="E2221" t="s">
        <v>1555</v>
      </c>
      <c r="F2221">
        <v>0</v>
      </c>
      <c r="G2221">
        <v>0</v>
      </c>
      <c r="H2221">
        <v>0</v>
      </c>
      <c r="I2221">
        <v>43112013900</v>
      </c>
      <c r="J2221">
        <v>12</v>
      </c>
      <c r="K2221" t="s">
        <v>1698</v>
      </c>
      <c r="L2221">
        <v>1560</v>
      </c>
      <c r="M2221" t="s">
        <v>1699</v>
      </c>
      <c r="N2221" t="s">
        <v>1700</v>
      </c>
      <c r="O2221">
        <v>0</v>
      </c>
      <c r="P2221" t="s">
        <v>1552</v>
      </c>
      <c r="Q2221">
        <v>19760101</v>
      </c>
    </row>
    <row r="2222" spans="1:17">
      <c r="A2222" t="s">
        <v>1697</v>
      </c>
      <c r="B2222" t="s">
        <v>1721</v>
      </c>
      <c r="C2222">
        <v>201203</v>
      </c>
      <c r="D2222">
        <v>0</v>
      </c>
      <c r="E2222" t="s">
        <v>1555</v>
      </c>
      <c r="F2222">
        <v>0</v>
      </c>
      <c r="G2222">
        <v>0</v>
      </c>
      <c r="H2222">
        <v>0</v>
      </c>
      <c r="I2222">
        <v>43112013801</v>
      </c>
      <c r="J2222">
        <v>12</v>
      </c>
      <c r="K2222" t="s">
        <v>1698</v>
      </c>
      <c r="L2222">
        <v>1560</v>
      </c>
      <c r="M2222" t="s">
        <v>1699</v>
      </c>
      <c r="N2222" t="s">
        <v>1700</v>
      </c>
      <c r="O2222">
        <v>0</v>
      </c>
      <c r="P2222" t="s">
        <v>1552</v>
      </c>
      <c r="Q2222">
        <v>19801201</v>
      </c>
    </row>
    <row r="2223" spans="1:17">
      <c r="A2223" t="s">
        <v>1697</v>
      </c>
      <c r="B2223" t="s">
        <v>1722</v>
      </c>
      <c r="C2223">
        <v>201203</v>
      </c>
      <c r="D2223">
        <v>0</v>
      </c>
      <c r="E2223" t="s">
        <v>1555</v>
      </c>
      <c r="F2223">
        <v>0</v>
      </c>
      <c r="G2223">
        <v>0</v>
      </c>
      <c r="H2223">
        <v>0</v>
      </c>
      <c r="I2223">
        <v>43112014500</v>
      </c>
      <c r="J2223">
        <v>12</v>
      </c>
      <c r="K2223" t="s">
        <v>1698</v>
      </c>
      <c r="L2223">
        <v>1560</v>
      </c>
      <c r="M2223" t="s">
        <v>1699</v>
      </c>
      <c r="N2223" t="s">
        <v>1700</v>
      </c>
      <c r="O2223">
        <v>0</v>
      </c>
      <c r="P2223" t="s">
        <v>1552</v>
      </c>
      <c r="Q2223">
        <v>19691001</v>
      </c>
    </row>
    <row r="2224" spans="1:17">
      <c r="A2224" t="s">
        <v>1697</v>
      </c>
      <c r="B2224" t="s">
        <v>1723</v>
      </c>
      <c r="C2224">
        <v>201203</v>
      </c>
      <c r="D2224">
        <v>0</v>
      </c>
      <c r="E2224" t="s">
        <v>1555</v>
      </c>
      <c r="F2224">
        <v>0</v>
      </c>
      <c r="G2224">
        <v>0</v>
      </c>
      <c r="H2224">
        <v>0</v>
      </c>
      <c r="I2224">
        <v>43112008901</v>
      </c>
      <c r="J2224">
        <v>12</v>
      </c>
      <c r="K2224" t="s">
        <v>1698</v>
      </c>
      <c r="L2224">
        <v>1560</v>
      </c>
      <c r="M2224" t="s">
        <v>1699</v>
      </c>
      <c r="N2224" t="s">
        <v>1700</v>
      </c>
      <c r="O2224">
        <v>0</v>
      </c>
      <c r="P2224" t="s">
        <v>1552</v>
      </c>
      <c r="Q2224">
        <v>19791201</v>
      </c>
    </row>
    <row r="2225" spans="1:17">
      <c r="A2225" t="s">
        <v>1697</v>
      </c>
      <c r="B2225" t="s">
        <v>1724</v>
      </c>
      <c r="C2225">
        <v>201203</v>
      </c>
      <c r="D2225">
        <v>0</v>
      </c>
      <c r="E2225" t="s">
        <v>1555</v>
      </c>
      <c r="F2225">
        <v>0</v>
      </c>
      <c r="G2225">
        <v>0</v>
      </c>
      <c r="H2225">
        <v>0</v>
      </c>
      <c r="I2225">
        <v>43112042800</v>
      </c>
      <c r="J2225">
        <v>12</v>
      </c>
      <c r="K2225" t="s">
        <v>1698</v>
      </c>
      <c r="L2225">
        <v>1560</v>
      </c>
      <c r="M2225" t="s">
        <v>1699</v>
      </c>
      <c r="N2225" t="s">
        <v>1700</v>
      </c>
      <c r="O2225">
        <v>0</v>
      </c>
      <c r="P2225" t="s">
        <v>1552</v>
      </c>
      <c r="Q2225">
        <v>19801001</v>
      </c>
    </row>
    <row r="2226" spans="1:17">
      <c r="A2226" t="s">
        <v>1697</v>
      </c>
      <c r="B2226" t="s">
        <v>1725</v>
      </c>
      <c r="C2226">
        <v>201203</v>
      </c>
      <c r="D2226">
        <v>0</v>
      </c>
      <c r="E2226" t="s">
        <v>1555</v>
      </c>
      <c r="F2226">
        <v>0</v>
      </c>
      <c r="G2226">
        <v>0</v>
      </c>
      <c r="H2226">
        <v>0</v>
      </c>
      <c r="I2226">
        <v>43112041900</v>
      </c>
      <c r="J2226">
        <v>12</v>
      </c>
      <c r="K2226" t="s">
        <v>1698</v>
      </c>
      <c r="L2226">
        <v>1560</v>
      </c>
      <c r="M2226" t="s">
        <v>1699</v>
      </c>
      <c r="N2226" t="s">
        <v>1700</v>
      </c>
      <c r="O2226">
        <v>0</v>
      </c>
      <c r="P2226" t="s">
        <v>1552</v>
      </c>
      <c r="Q2226">
        <v>19881101</v>
      </c>
    </row>
    <row r="2227" spans="1:17">
      <c r="A2227" t="s">
        <v>1697</v>
      </c>
      <c r="B2227" t="s">
        <v>1726</v>
      </c>
      <c r="C2227">
        <v>201203</v>
      </c>
      <c r="D2227">
        <v>0</v>
      </c>
      <c r="E2227" t="s">
        <v>1555</v>
      </c>
      <c r="F2227">
        <v>0</v>
      </c>
      <c r="G2227">
        <v>0</v>
      </c>
      <c r="H2227">
        <v>0</v>
      </c>
      <c r="I2227">
        <v>43112008401</v>
      </c>
      <c r="J2227">
        <v>12</v>
      </c>
      <c r="K2227" t="s">
        <v>1698</v>
      </c>
      <c r="L2227">
        <v>1560</v>
      </c>
      <c r="M2227" t="s">
        <v>1699</v>
      </c>
      <c r="N2227" t="s">
        <v>1700</v>
      </c>
      <c r="O2227">
        <v>0</v>
      </c>
      <c r="P2227" t="s">
        <v>1552</v>
      </c>
      <c r="Q2227">
        <v>19900301</v>
      </c>
    </row>
    <row r="2228" spans="1:17">
      <c r="A2228" t="s">
        <v>1697</v>
      </c>
      <c r="B2228" t="s">
        <v>1727</v>
      </c>
      <c r="C2228">
        <v>201203</v>
      </c>
      <c r="D2228">
        <v>0</v>
      </c>
      <c r="E2228" t="s">
        <v>1555</v>
      </c>
      <c r="F2228">
        <v>0</v>
      </c>
      <c r="G2228">
        <v>0</v>
      </c>
      <c r="H2228">
        <v>0</v>
      </c>
      <c r="I2228">
        <v>43112008100</v>
      </c>
      <c r="J2228">
        <v>12</v>
      </c>
      <c r="K2228" t="s">
        <v>1698</v>
      </c>
      <c r="L2228">
        <v>1560</v>
      </c>
      <c r="M2228" t="s">
        <v>1699</v>
      </c>
      <c r="N2228" t="s">
        <v>1700</v>
      </c>
      <c r="O2228">
        <v>0</v>
      </c>
      <c r="P2228" t="s">
        <v>1552</v>
      </c>
      <c r="Q2228">
        <v>19690401</v>
      </c>
    </row>
    <row r="2229" spans="1:17">
      <c r="A2229" t="s">
        <v>1697</v>
      </c>
      <c r="B2229" t="s">
        <v>1728</v>
      </c>
      <c r="C2229">
        <v>201203</v>
      </c>
      <c r="D2229">
        <v>0</v>
      </c>
      <c r="E2229" t="s">
        <v>1555</v>
      </c>
      <c r="F2229">
        <v>0</v>
      </c>
      <c r="G2229">
        <v>0</v>
      </c>
      <c r="H2229">
        <v>0</v>
      </c>
      <c r="I2229">
        <v>43112008000</v>
      </c>
      <c r="J2229">
        <v>12</v>
      </c>
      <c r="K2229" t="s">
        <v>1698</v>
      </c>
      <c r="L2229">
        <v>1560</v>
      </c>
      <c r="M2229" t="s">
        <v>1699</v>
      </c>
      <c r="N2229" t="s">
        <v>1700</v>
      </c>
      <c r="O2229">
        <v>0</v>
      </c>
      <c r="P2229" t="s">
        <v>1552</v>
      </c>
      <c r="Q2229">
        <v>19870701</v>
      </c>
    </row>
    <row r="2230" spans="1:17">
      <c r="A2230" t="s">
        <v>1697</v>
      </c>
      <c r="B2230" t="s">
        <v>1729</v>
      </c>
      <c r="C2230">
        <v>201203</v>
      </c>
      <c r="D2230">
        <v>0</v>
      </c>
      <c r="E2230" t="s">
        <v>1555</v>
      </c>
      <c r="F2230">
        <v>0</v>
      </c>
      <c r="G2230">
        <v>0</v>
      </c>
      <c r="H2230">
        <v>0</v>
      </c>
      <c r="I2230">
        <v>43112008500</v>
      </c>
      <c r="J2230">
        <v>12</v>
      </c>
      <c r="K2230" t="s">
        <v>1698</v>
      </c>
      <c r="L2230">
        <v>1560</v>
      </c>
      <c r="M2230" t="s">
        <v>1699</v>
      </c>
      <c r="N2230" t="s">
        <v>1700</v>
      </c>
      <c r="O2230">
        <v>0</v>
      </c>
      <c r="P2230" t="s">
        <v>1552</v>
      </c>
      <c r="Q2230">
        <v>19690601</v>
      </c>
    </row>
    <row r="2231" spans="1:17">
      <c r="A2231" t="s">
        <v>1711</v>
      </c>
      <c r="B2231" t="s">
        <v>1554</v>
      </c>
      <c r="C2231">
        <v>201203</v>
      </c>
      <c r="D2231">
        <v>0</v>
      </c>
      <c r="E2231" t="s">
        <v>1555</v>
      </c>
      <c r="F2231">
        <v>0</v>
      </c>
      <c r="G2231">
        <v>0</v>
      </c>
      <c r="H2231">
        <v>0</v>
      </c>
      <c r="I2231">
        <v>43112041400</v>
      </c>
      <c r="J2231">
        <v>12</v>
      </c>
      <c r="K2231" t="s">
        <v>1712</v>
      </c>
      <c r="L2231">
        <v>2531</v>
      </c>
      <c r="M2231" t="s">
        <v>1557</v>
      </c>
      <c r="N2231" t="s">
        <v>1700</v>
      </c>
      <c r="O2231">
        <v>0</v>
      </c>
      <c r="P2231" t="s">
        <v>1552</v>
      </c>
      <c r="Q2231">
        <v>19800501</v>
      </c>
    </row>
    <row r="2232" spans="1:17">
      <c r="A2232" t="s">
        <v>1711</v>
      </c>
      <c r="B2232" t="s">
        <v>1560</v>
      </c>
      <c r="C2232">
        <v>201203</v>
      </c>
      <c r="D2232">
        <v>0</v>
      </c>
      <c r="E2232" t="s">
        <v>1555</v>
      </c>
      <c r="F2232">
        <v>0</v>
      </c>
      <c r="G2232">
        <v>0</v>
      </c>
      <c r="H2232">
        <v>0</v>
      </c>
      <c r="I2232">
        <v>43112043100</v>
      </c>
      <c r="J2232">
        <v>12</v>
      </c>
      <c r="K2232" t="s">
        <v>1712</v>
      </c>
      <c r="L2232">
        <v>2531</v>
      </c>
      <c r="M2232" t="s">
        <v>1557</v>
      </c>
      <c r="N2232" t="s">
        <v>1700</v>
      </c>
      <c r="O2232">
        <v>0</v>
      </c>
      <c r="P2232" t="s">
        <v>1574</v>
      </c>
      <c r="Q2232">
        <v>19810901</v>
      </c>
    </row>
    <row r="2233" spans="1:17">
      <c r="A2233" t="s">
        <v>1711</v>
      </c>
      <c r="B2233" t="s">
        <v>1718</v>
      </c>
      <c r="C2233">
        <v>201203</v>
      </c>
      <c r="D2233">
        <v>0</v>
      </c>
      <c r="E2233" t="s">
        <v>1555</v>
      </c>
      <c r="F2233">
        <v>0</v>
      </c>
      <c r="G2233">
        <v>0</v>
      </c>
      <c r="H2233">
        <v>0</v>
      </c>
      <c r="I2233">
        <v>43112043501</v>
      </c>
      <c r="J2233">
        <v>12</v>
      </c>
      <c r="K2233" t="s">
        <v>1712</v>
      </c>
      <c r="L2233">
        <v>2531</v>
      </c>
      <c r="M2233" t="s">
        <v>1557</v>
      </c>
      <c r="N2233" t="s">
        <v>1700</v>
      </c>
      <c r="O2233">
        <v>0</v>
      </c>
      <c r="P2233" t="s">
        <v>1574</v>
      </c>
      <c r="Q2233">
        <v>19840401</v>
      </c>
    </row>
    <row r="2234" spans="1:17">
      <c r="A2234" t="s">
        <v>1697</v>
      </c>
      <c r="B2234" t="s">
        <v>1648</v>
      </c>
      <c r="C2234">
        <v>201204</v>
      </c>
      <c r="D2234">
        <v>0</v>
      </c>
      <c r="E2234" t="s">
        <v>1555</v>
      </c>
      <c r="F2234">
        <v>0</v>
      </c>
      <c r="G2234">
        <v>0</v>
      </c>
      <c r="H2234">
        <v>0</v>
      </c>
      <c r="I2234">
        <v>43112001400</v>
      </c>
      <c r="J2234">
        <v>12</v>
      </c>
      <c r="K2234" t="s">
        <v>1698</v>
      </c>
      <c r="L2234">
        <v>1560</v>
      </c>
      <c r="M2234" t="s">
        <v>1699</v>
      </c>
      <c r="N2234" t="s">
        <v>1700</v>
      </c>
      <c r="O2234">
        <v>0</v>
      </c>
      <c r="P2234" t="s">
        <v>1552</v>
      </c>
      <c r="Q2234">
        <v>19751001</v>
      </c>
    </row>
    <row r="2235" spans="1:17">
      <c r="A2235" t="s">
        <v>1697</v>
      </c>
      <c r="B2235" t="s">
        <v>1649</v>
      </c>
      <c r="C2235">
        <v>201204</v>
      </c>
      <c r="D2235">
        <v>0</v>
      </c>
      <c r="E2235" t="s">
        <v>1555</v>
      </c>
      <c r="F2235">
        <v>0</v>
      </c>
      <c r="G2235">
        <v>0</v>
      </c>
      <c r="H2235">
        <v>0</v>
      </c>
      <c r="I2235">
        <v>43112001800</v>
      </c>
      <c r="J2235">
        <v>12</v>
      </c>
      <c r="K2235" t="s">
        <v>1698</v>
      </c>
      <c r="L2235">
        <v>1560</v>
      </c>
      <c r="M2235" t="s">
        <v>1699</v>
      </c>
      <c r="N2235" t="s">
        <v>1700</v>
      </c>
      <c r="O2235">
        <v>0</v>
      </c>
      <c r="P2235" t="s">
        <v>1552</v>
      </c>
      <c r="Q2235">
        <v>19750901</v>
      </c>
    </row>
    <row r="2236" spans="1:17">
      <c r="A2236" t="s">
        <v>1697</v>
      </c>
      <c r="B2236" t="s">
        <v>1716</v>
      </c>
      <c r="C2236">
        <v>201204</v>
      </c>
      <c r="D2236">
        <v>0</v>
      </c>
      <c r="E2236" t="s">
        <v>1555</v>
      </c>
      <c r="F2236">
        <v>0</v>
      </c>
      <c r="G2236">
        <v>0</v>
      </c>
      <c r="H2236">
        <v>0</v>
      </c>
      <c r="I2236">
        <v>43112002100</v>
      </c>
      <c r="J2236">
        <v>12</v>
      </c>
      <c r="K2236" t="s">
        <v>1698</v>
      </c>
      <c r="L2236">
        <v>1560</v>
      </c>
      <c r="M2236" t="s">
        <v>1699</v>
      </c>
      <c r="N2236" t="s">
        <v>1700</v>
      </c>
      <c r="O2236">
        <v>0</v>
      </c>
      <c r="P2236" t="s">
        <v>1552</v>
      </c>
      <c r="Q2236">
        <v>19680701</v>
      </c>
    </row>
    <row r="2237" spans="1:17">
      <c r="A2237" t="s">
        <v>1697</v>
      </c>
      <c r="B2237" t="s">
        <v>1663</v>
      </c>
      <c r="C2237">
        <v>201204</v>
      </c>
      <c r="D2237">
        <v>0</v>
      </c>
      <c r="E2237" t="s">
        <v>1555</v>
      </c>
      <c r="F2237">
        <v>0</v>
      </c>
      <c r="G2237">
        <v>0</v>
      </c>
      <c r="H2237">
        <v>0</v>
      </c>
      <c r="I2237">
        <v>43112002701</v>
      </c>
      <c r="J2237">
        <v>12</v>
      </c>
      <c r="K2237" t="s">
        <v>1698</v>
      </c>
      <c r="L2237">
        <v>1560</v>
      </c>
      <c r="M2237" t="s">
        <v>1699</v>
      </c>
      <c r="N2237" t="s">
        <v>1700</v>
      </c>
      <c r="O2237">
        <v>0</v>
      </c>
      <c r="P2237" t="s">
        <v>1552</v>
      </c>
      <c r="Q2237">
        <v>19980729</v>
      </c>
    </row>
    <row r="2238" spans="1:17">
      <c r="A2238" t="s">
        <v>1697</v>
      </c>
      <c r="B2238" t="s">
        <v>1665</v>
      </c>
      <c r="C2238">
        <v>201204</v>
      </c>
      <c r="D2238">
        <v>0</v>
      </c>
      <c r="E2238" t="s">
        <v>1555</v>
      </c>
      <c r="F2238">
        <v>0</v>
      </c>
      <c r="G2238">
        <v>0</v>
      </c>
      <c r="H2238">
        <v>0</v>
      </c>
      <c r="I2238">
        <v>43112005400</v>
      </c>
      <c r="J2238">
        <v>12</v>
      </c>
      <c r="K2238" t="s">
        <v>1698</v>
      </c>
      <c r="L2238">
        <v>1560</v>
      </c>
      <c r="M2238" t="s">
        <v>1699</v>
      </c>
      <c r="N2238" t="s">
        <v>1700</v>
      </c>
      <c r="O2238">
        <v>0</v>
      </c>
      <c r="P2238" t="s">
        <v>1552</v>
      </c>
      <c r="Q2238">
        <v>19900401</v>
      </c>
    </row>
    <row r="2239" spans="1:17">
      <c r="A2239" t="s">
        <v>1697</v>
      </c>
      <c r="B2239" t="s">
        <v>1636</v>
      </c>
      <c r="C2239">
        <v>201204</v>
      </c>
      <c r="D2239">
        <v>0</v>
      </c>
      <c r="E2239" t="s">
        <v>1555</v>
      </c>
      <c r="F2239">
        <v>0</v>
      </c>
      <c r="G2239">
        <v>0</v>
      </c>
      <c r="H2239">
        <v>0</v>
      </c>
      <c r="I2239">
        <v>43112004400</v>
      </c>
      <c r="J2239">
        <v>12</v>
      </c>
      <c r="K2239" t="s">
        <v>1698</v>
      </c>
      <c r="L2239">
        <v>1560</v>
      </c>
      <c r="M2239" t="s">
        <v>1699</v>
      </c>
      <c r="N2239" t="s">
        <v>1700</v>
      </c>
      <c r="O2239">
        <v>0</v>
      </c>
      <c r="P2239" t="s">
        <v>1574</v>
      </c>
      <c r="Q2239">
        <v>19781001</v>
      </c>
    </row>
    <row r="2240" spans="1:17">
      <c r="A2240" t="s">
        <v>1697</v>
      </c>
      <c r="B2240" t="s">
        <v>1652</v>
      </c>
      <c r="C2240">
        <v>201204</v>
      </c>
      <c r="D2240">
        <v>0</v>
      </c>
      <c r="E2240" t="s">
        <v>1555</v>
      </c>
      <c r="F2240">
        <v>0</v>
      </c>
      <c r="G2240">
        <v>0</v>
      </c>
      <c r="H2240">
        <v>0</v>
      </c>
      <c r="I2240">
        <v>43112006801</v>
      </c>
      <c r="J2240">
        <v>12</v>
      </c>
      <c r="K2240" t="s">
        <v>1698</v>
      </c>
      <c r="L2240">
        <v>1560</v>
      </c>
      <c r="M2240" t="s">
        <v>1699</v>
      </c>
      <c r="N2240" t="s">
        <v>1700</v>
      </c>
      <c r="O2240">
        <v>0</v>
      </c>
      <c r="P2240" t="s">
        <v>1552</v>
      </c>
      <c r="Q2240">
        <v>19980815</v>
      </c>
    </row>
    <row r="2241" spans="1:17">
      <c r="A2241" t="s">
        <v>1697</v>
      </c>
      <c r="B2241" t="s">
        <v>1578</v>
      </c>
      <c r="C2241">
        <v>201204</v>
      </c>
      <c r="D2241">
        <v>0</v>
      </c>
      <c r="E2241" t="s">
        <v>1555</v>
      </c>
      <c r="F2241">
        <v>0</v>
      </c>
      <c r="G2241">
        <v>0</v>
      </c>
      <c r="H2241">
        <v>0</v>
      </c>
      <c r="I2241">
        <v>43112007300</v>
      </c>
      <c r="J2241">
        <v>12</v>
      </c>
      <c r="K2241" t="s">
        <v>1698</v>
      </c>
      <c r="L2241">
        <v>1560</v>
      </c>
      <c r="M2241" t="s">
        <v>1699</v>
      </c>
      <c r="N2241" t="s">
        <v>1700</v>
      </c>
      <c r="O2241">
        <v>0</v>
      </c>
      <c r="P2241" t="s">
        <v>1552</v>
      </c>
      <c r="Q2241">
        <v>19790101</v>
      </c>
    </row>
    <row r="2242" spans="1:17">
      <c r="A2242" t="s">
        <v>1697</v>
      </c>
      <c r="B2242" t="s">
        <v>1579</v>
      </c>
      <c r="C2242">
        <v>201204</v>
      </c>
      <c r="D2242">
        <v>0</v>
      </c>
      <c r="E2242" t="s">
        <v>1555</v>
      </c>
      <c r="F2242">
        <v>0</v>
      </c>
      <c r="G2242">
        <v>0</v>
      </c>
      <c r="H2242">
        <v>0</v>
      </c>
      <c r="I2242">
        <v>43112007100</v>
      </c>
      <c r="J2242">
        <v>12</v>
      </c>
      <c r="K2242" t="s">
        <v>1698</v>
      </c>
      <c r="L2242">
        <v>1560</v>
      </c>
      <c r="M2242" t="s">
        <v>1699</v>
      </c>
      <c r="N2242" t="s">
        <v>1700</v>
      </c>
      <c r="O2242">
        <v>0</v>
      </c>
      <c r="P2242" t="s">
        <v>1552</v>
      </c>
      <c r="Q2242">
        <v>19731101</v>
      </c>
    </row>
    <row r="2243" spans="1:17">
      <c r="A2243" t="s">
        <v>1697</v>
      </c>
      <c r="B2243" t="s">
        <v>1667</v>
      </c>
      <c r="C2243">
        <v>201204</v>
      </c>
      <c r="D2243">
        <v>0</v>
      </c>
      <c r="E2243" t="s">
        <v>1555</v>
      </c>
      <c r="F2243">
        <v>0</v>
      </c>
      <c r="G2243">
        <v>0</v>
      </c>
      <c r="H2243">
        <v>0</v>
      </c>
      <c r="I2243">
        <v>43112008700</v>
      </c>
      <c r="J2243">
        <v>12</v>
      </c>
      <c r="K2243" t="s">
        <v>1698</v>
      </c>
      <c r="L2243">
        <v>1560</v>
      </c>
      <c r="M2243" t="s">
        <v>1699</v>
      </c>
      <c r="N2243" t="s">
        <v>1700</v>
      </c>
      <c r="O2243">
        <v>0</v>
      </c>
      <c r="P2243" t="s">
        <v>1552</v>
      </c>
    </row>
    <row r="2244" spans="1:17">
      <c r="A2244" t="s">
        <v>1697</v>
      </c>
      <c r="B2244" t="s">
        <v>1595</v>
      </c>
      <c r="C2244">
        <v>201204</v>
      </c>
      <c r="D2244">
        <v>0</v>
      </c>
      <c r="E2244" t="s">
        <v>1555</v>
      </c>
      <c r="F2244">
        <v>0</v>
      </c>
      <c r="G2244">
        <v>0</v>
      </c>
      <c r="H2244">
        <v>0</v>
      </c>
      <c r="I2244">
        <v>43112009402</v>
      </c>
      <c r="J2244">
        <v>12</v>
      </c>
      <c r="K2244" t="s">
        <v>1698</v>
      </c>
      <c r="L2244">
        <v>1560</v>
      </c>
      <c r="M2244" t="s">
        <v>1699</v>
      </c>
      <c r="N2244" t="s">
        <v>1700</v>
      </c>
      <c r="O2244">
        <v>0</v>
      </c>
      <c r="P2244" t="s">
        <v>1552</v>
      </c>
      <c r="Q2244">
        <v>19981030</v>
      </c>
    </row>
    <row r="2245" spans="1:17">
      <c r="A2245" t="s">
        <v>1697</v>
      </c>
      <c r="B2245" t="s">
        <v>1656</v>
      </c>
      <c r="C2245">
        <v>201204</v>
      </c>
      <c r="D2245">
        <v>0</v>
      </c>
      <c r="E2245" t="s">
        <v>1555</v>
      </c>
      <c r="F2245">
        <v>0</v>
      </c>
      <c r="G2245">
        <v>0</v>
      </c>
      <c r="H2245">
        <v>0</v>
      </c>
      <c r="I2245">
        <v>43112010103</v>
      </c>
      <c r="J2245">
        <v>12</v>
      </c>
      <c r="K2245" t="s">
        <v>1698</v>
      </c>
      <c r="L2245">
        <v>1560</v>
      </c>
      <c r="M2245" t="s">
        <v>1699</v>
      </c>
      <c r="N2245" t="s">
        <v>1700</v>
      </c>
      <c r="O2245">
        <v>0</v>
      </c>
      <c r="P2245" t="s">
        <v>1552</v>
      </c>
      <c r="Q2245">
        <v>19981010</v>
      </c>
    </row>
    <row r="2246" spans="1:17">
      <c r="A2246" t="s">
        <v>1697</v>
      </c>
      <c r="B2246" t="s">
        <v>1639</v>
      </c>
      <c r="C2246">
        <v>201204</v>
      </c>
      <c r="D2246">
        <v>0</v>
      </c>
      <c r="E2246" t="s">
        <v>1555</v>
      </c>
      <c r="F2246">
        <v>0</v>
      </c>
      <c r="G2246">
        <v>0</v>
      </c>
      <c r="H2246">
        <v>0</v>
      </c>
      <c r="I2246">
        <v>43112006901</v>
      </c>
      <c r="J2246">
        <v>12</v>
      </c>
      <c r="K2246" t="s">
        <v>1698</v>
      </c>
      <c r="L2246">
        <v>1560</v>
      </c>
      <c r="M2246" t="s">
        <v>1699</v>
      </c>
      <c r="N2246" t="s">
        <v>1700</v>
      </c>
      <c r="O2246">
        <v>0</v>
      </c>
      <c r="P2246" t="s">
        <v>1552</v>
      </c>
      <c r="Q2246">
        <v>19780801</v>
      </c>
    </row>
    <row r="2247" spans="1:17">
      <c r="A2247" t="s">
        <v>1697</v>
      </c>
      <c r="B2247" t="s">
        <v>1717</v>
      </c>
      <c r="C2247">
        <v>201204</v>
      </c>
      <c r="D2247">
        <v>0</v>
      </c>
      <c r="E2247" t="s">
        <v>1555</v>
      </c>
      <c r="F2247">
        <v>0</v>
      </c>
      <c r="G2247">
        <v>0</v>
      </c>
      <c r="H2247">
        <v>0</v>
      </c>
      <c r="I2247">
        <v>43112004302</v>
      </c>
      <c r="J2247">
        <v>12</v>
      </c>
      <c r="K2247" t="s">
        <v>1698</v>
      </c>
      <c r="L2247">
        <v>1560</v>
      </c>
      <c r="M2247" t="s">
        <v>1699</v>
      </c>
      <c r="N2247" t="s">
        <v>1700</v>
      </c>
      <c r="O2247">
        <v>0</v>
      </c>
      <c r="P2247" t="s">
        <v>1552</v>
      </c>
      <c r="Q2247">
        <v>20050625</v>
      </c>
    </row>
    <row r="2248" spans="1:17">
      <c r="A2248" t="s">
        <v>1697</v>
      </c>
      <c r="B2248" t="s">
        <v>1640</v>
      </c>
      <c r="C2248">
        <v>201204</v>
      </c>
      <c r="D2248">
        <v>0</v>
      </c>
      <c r="E2248" t="s">
        <v>1555</v>
      </c>
      <c r="F2248">
        <v>0</v>
      </c>
      <c r="G2248">
        <v>0</v>
      </c>
      <c r="H2248">
        <v>0</v>
      </c>
      <c r="I2248">
        <v>43112004501</v>
      </c>
      <c r="J2248">
        <v>12</v>
      </c>
      <c r="K2248" t="s">
        <v>1698</v>
      </c>
      <c r="L2248">
        <v>1560</v>
      </c>
      <c r="M2248" t="s">
        <v>1699</v>
      </c>
      <c r="N2248" t="s">
        <v>1700</v>
      </c>
      <c r="O2248">
        <v>0</v>
      </c>
      <c r="P2248" t="s">
        <v>1552</v>
      </c>
      <c r="Q2248">
        <v>19780701</v>
      </c>
    </row>
    <row r="2249" spans="1:17">
      <c r="A2249" t="s">
        <v>1697</v>
      </c>
      <c r="B2249" t="s">
        <v>1547</v>
      </c>
      <c r="C2249">
        <v>201204</v>
      </c>
      <c r="D2249">
        <v>0</v>
      </c>
      <c r="E2249" t="s">
        <v>1555</v>
      </c>
      <c r="F2249">
        <v>0</v>
      </c>
      <c r="G2249">
        <v>0</v>
      </c>
      <c r="H2249">
        <v>0</v>
      </c>
      <c r="I2249">
        <v>43112013501</v>
      </c>
      <c r="J2249">
        <v>12</v>
      </c>
      <c r="K2249" t="s">
        <v>1698</v>
      </c>
      <c r="L2249">
        <v>1560</v>
      </c>
      <c r="M2249" t="s">
        <v>1699</v>
      </c>
      <c r="N2249" t="s">
        <v>1700</v>
      </c>
      <c r="O2249">
        <v>0</v>
      </c>
      <c r="P2249" t="s">
        <v>1552</v>
      </c>
      <c r="Q2249">
        <v>19790201</v>
      </c>
    </row>
    <row r="2250" spans="1:17">
      <c r="A2250" t="s">
        <v>1697</v>
      </c>
      <c r="B2250" t="s">
        <v>1583</v>
      </c>
      <c r="C2250">
        <v>201204</v>
      </c>
      <c r="D2250">
        <v>0</v>
      </c>
      <c r="E2250" t="s">
        <v>1555</v>
      </c>
      <c r="F2250">
        <v>0</v>
      </c>
      <c r="G2250">
        <v>0</v>
      </c>
      <c r="H2250">
        <v>0</v>
      </c>
      <c r="I2250">
        <v>43112005301</v>
      </c>
      <c r="J2250">
        <v>12</v>
      </c>
      <c r="K2250" t="s">
        <v>1698</v>
      </c>
      <c r="L2250">
        <v>1560</v>
      </c>
      <c r="M2250" t="s">
        <v>1699</v>
      </c>
      <c r="N2250" t="s">
        <v>1700</v>
      </c>
      <c r="O2250">
        <v>0</v>
      </c>
      <c r="P2250" t="s">
        <v>1552</v>
      </c>
      <c r="Q2250">
        <v>19780801</v>
      </c>
    </row>
    <row r="2251" spans="1:17">
      <c r="A2251" t="s">
        <v>1697</v>
      </c>
      <c r="B2251" t="s">
        <v>1584</v>
      </c>
      <c r="C2251">
        <v>201204</v>
      </c>
      <c r="D2251">
        <v>0</v>
      </c>
      <c r="E2251" t="s">
        <v>1555</v>
      </c>
      <c r="F2251">
        <v>0</v>
      </c>
      <c r="G2251">
        <v>0</v>
      </c>
      <c r="H2251">
        <v>0</v>
      </c>
      <c r="I2251">
        <v>43112037701</v>
      </c>
      <c r="J2251">
        <v>12</v>
      </c>
      <c r="K2251" t="s">
        <v>1698</v>
      </c>
      <c r="L2251">
        <v>1560</v>
      </c>
      <c r="M2251" t="s">
        <v>1699</v>
      </c>
      <c r="N2251" t="s">
        <v>1700</v>
      </c>
      <c r="O2251">
        <v>0</v>
      </c>
      <c r="P2251" t="s">
        <v>1552</v>
      </c>
      <c r="Q2251">
        <v>20050226</v>
      </c>
    </row>
    <row r="2252" spans="1:17">
      <c r="A2252" t="s">
        <v>1697</v>
      </c>
      <c r="B2252" t="s">
        <v>1559</v>
      </c>
      <c r="C2252">
        <v>201204</v>
      </c>
      <c r="D2252">
        <v>0</v>
      </c>
      <c r="E2252" t="s">
        <v>1555</v>
      </c>
      <c r="F2252">
        <v>0</v>
      </c>
      <c r="G2252">
        <v>0</v>
      </c>
      <c r="H2252">
        <v>0</v>
      </c>
      <c r="I2252">
        <v>43112008200</v>
      </c>
      <c r="J2252">
        <v>12</v>
      </c>
      <c r="K2252" t="s">
        <v>1698</v>
      </c>
      <c r="L2252">
        <v>1560</v>
      </c>
      <c r="M2252" t="s">
        <v>1699</v>
      </c>
      <c r="N2252" t="s">
        <v>1700</v>
      </c>
      <c r="O2252">
        <v>0</v>
      </c>
      <c r="P2252" t="s">
        <v>1552</v>
      </c>
      <c r="Q2252">
        <v>19870801</v>
      </c>
    </row>
    <row r="2253" spans="1:17">
      <c r="A2253" t="s">
        <v>1697</v>
      </c>
      <c r="B2253" t="s">
        <v>1645</v>
      </c>
      <c r="C2253">
        <v>201204</v>
      </c>
      <c r="D2253">
        <v>0</v>
      </c>
      <c r="E2253" t="s">
        <v>1555</v>
      </c>
      <c r="F2253">
        <v>0</v>
      </c>
      <c r="G2253">
        <v>0</v>
      </c>
      <c r="H2253">
        <v>0</v>
      </c>
      <c r="I2253">
        <v>43112009800</v>
      </c>
      <c r="J2253">
        <v>12</v>
      </c>
      <c r="K2253" t="s">
        <v>1698</v>
      </c>
      <c r="L2253">
        <v>1560</v>
      </c>
      <c r="M2253" t="s">
        <v>1699</v>
      </c>
      <c r="N2253" t="s">
        <v>1700</v>
      </c>
      <c r="O2253">
        <v>0</v>
      </c>
      <c r="P2253" t="s">
        <v>1552</v>
      </c>
      <c r="Q2253">
        <v>19690701</v>
      </c>
    </row>
    <row r="2254" spans="1:17">
      <c r="A2254" t="s">
        <v>1697</v>
      </c>
      <c r="B2254" t="s">
        <v>1568</v>
      </c>
      <c r="C2254">
        <v>201204</v>
      </c>
      <c r="D2254">
        <v>0</v>
      </c>
      <c r="E2254" t="s">
        <v>1555</v>
      </c>
      <c r="F2254">
        <v>0</v>
      </c>
      <c r="G2254">
        <v>0</v>
      </c>
      <c r="H2254">
        <v>0</v>
      </c>
      <c r="I2254">
        <v>43112011100</v>
      </c>
      <c r="J2254">
        <v>12</v>
      </c>
      <c r="K2254" t="s">
        <v>1698</v>
      </c>
      <c r="L2254">
        <v>1560</v>
      </c>
      <c r="M2254" t="s">
        <v>1699</v>
      </c>
      <c r="N2254" t="s">
        <v>1700</v>
      </c>
      <c r="O2254">
        <v>0</v>
      </c>
      <c r="P2254" t="s">
        <v>1552</v>
      </c>
      <c r="Q2254">
        <v>19690801</v>
      </c>
    </row>
    <row r="2255" spans="1:17">
      <c r="A2255" t="s">
        <v>1697</v>
      </c>
      <c r="B2255" t="s">
        <v>1718</v>
      </c>
      <c r="C2255">
        <v>201204</v>
      </c>
      <c r="D2255">
        <v>0</v>
      </c>
      <c r="E2255" t="s">
        <v>1555</v>
      </c>
      <c r="F2255">
        <v>0</v>
      </c>
      <c r="G2255">
        <v>0</v>
      </c>
      <c r="H2255">
        <v>0</v>
      </c>
      <c r="I2255">
        <v>43112013600</v>
      </c>
      <c r="J2255">
        <v>12</v>
      </c>
      <c r="K2255" t="s">
        <v>1698</v>
      </c>
      <c r="L2255">
        <v>1560</v>
      </c>
      <c r="M2255" t="s">
        <v>1699</v>
      </c>
      <c r="N2255" t="s">
        <v>1700</v>
      </c>
      <c r="O2255">
        <v>0</v>
      </c>
      <c r="P2255" t="s">
        <v>1552</v>
      </c>
      <c r="Q2255">
        <v>19690901</v>
      </c>
    </row>
    <row r="2256" spans="1:17">
      <c r="A2256" t="s">
        <v>1697</v>
      </c>
      <c r="B2256" t="s">
        <v>1719</v>
      </c>
      <c r="C2256">
        <v>201204</v>
      </c>
      <c r="D2256">
        <v>0</v>
      </c>
      <c r="E2256" t="s">
        <v>1555</v>
      </c>
      <c r="F2256">
        <v>0</v>
      </c>
      <c r="G2256">
        <v>0</v>
      </c>
      <c r="H2256">
        <v>0</v>
      </c>
      <c r="I2256">
        <v>43112009900</v>
      </c>
      <c r="J2256">
        <v>12</v>
      </c>
      <c r="K2256" t="s">
        <v>1698</v>
      </c>
      <c r="L2256">
        <v>1560</v>
      </c>
      <c r="M2256" t="s">
        <v>1699</v>
      </c>
      <c r="N2256" t="s">
        <v>1700</v>
      </c>
      <c r="O2256">
        <v>0</v>
      </c>
      <c r="P2256" t="s">
        <v>1574</v>
      </c>
      <c r="Q2256">
        <v>19760201</v>
      </c>
    </row>
    <row r="2257" spans="1:17">
      <c r="A2257" t="s">
        <v>1697</v>
      </c>
      <c r="B2257" t="s">
        <v>1720</v>
      </c>
      <c r="C2257">
        <v>201204</v>
      </c>
      <c r="D2257">
        <v>0</v>
      </c>
      <c r="E2257" t="s">
        <v>1555</v>
      </c>
      <c r="F2257">
        <v>0</v>
      </c>
      <c r="G2257">
        <v>0</v>
      </c>
      <c r="H2257">
        <v>0</v>
      </c>
      <c r="I2257">
        <v>43112013900</v>
      </c>
      <c r="J2257">
        <v>12</v>
      </c>
      <c r="K2257" t="s">
        <v>1698</v>
      </c>
      <c r="L2257">
        <v>1560</v>
      </c>
      <c r="M2257" t="s">
        <v>1699</v>
      </c>
      <c r="N2257" t="s">
        <v>1700</v>
      </c>
      <c r="O2257">
        <v>0</v>
      </c>
      <c r="P2257" t="s">
        <v>1552</v>
      </c>
      <c r="Q2257">
        <v>19760101</v>
      </c>
    </row>
    <row r="2258" spans="1:17">
      <c r="A2258" t="s">
        <v>1697</v>
      </c>
      <c r="B2258" t="s">
        <v>1721</v>
      </c>
      <c r="C2258">
        <v>201204</v>
      </c>
      <c r="D2258">
        <v>0</v>
      </c>
      <c r="E2258" t="s">
        <v>1555</v>
      </c>
      <c r="F2258">
        <v>0</v>
      </c>
      <c r="G2258">
        <v>0</v>
      </c>
      <c r="H2258">
        <v>0</v>
      </c>
      <c r="I2258">
        <v>43112013801</v>
      </c>
      <c r="J2258">
        <v>12</v>
      </c>
      <c r="K2258" t="s">
        <v>1698</v>
      </c>
      <c r="L2258">
        <v>1560</v>
      </c>
      <c r="M2258" t="s">
        <v>1699</v>
      </c>
      <c r="N2258" t="s">
        <v>1700</v>
      </c>
      <c r="O2258">
        <v>0</v>
      </c>
      <c r="P2258" t="s">
        <v>1552</v>
      </c>
      <c r="Q2258">
        <v>19801201</v>
      </c>
    </row>
    <row r="2259" spans="1:17">
      <c r="A2259" t="s">
        <v>1697</v>
      </c>
      <c r="B2259" t="s">
        <v>1722</v>
      </c>
      <c r="C2259">
        <v>201204</v>
      </c>
      <c r="D2259">
        <v>0</v>
      </c>
      <c r="E2259" t="s">
        <v>1555</v>
      </c>
      <c r="F2259">
        <v>0</v>
      </c>
      <c r="G2259">
        <v>0</v>
      </c>
      <c r="H2259">
        <v>0</v>
      </c>
      <c r="I2259">
        <v>43112014500</v>
      </c>
      <c r="J2259">
        <v>12</v>
      </c>
      <c r="K2259" t="s">
        <v>1698</v>
      </c>
      <c r="L2259">
        <v>1560</v>
      </c>
      <c r="M2259" t="s">
        <v>1699</v>
      </c>
      <c r="N2259" t="s">
        <v>1700</v>
      </c>
      <c r="O2259">
        <v>0</v>
      </c>
      <c r="P2259" t="s">
        <v>1552</v>
      </c>
      <c r="Q2259">
        <v>19691001</v>
      </c>
    </row>
    <row r="2260" spans="1:17">
      <c r="A2260" t="s">
        <v>1697</v>
      </c>
      <c r="B2260" t="s">
        <v>1715</v>
      </c>
      <c r="C2260">
        <v>201204</v>
      </c>
      <c r="D2260">
        <v>0</v>
      </c>
      <c r="E2260" t="s">
        <v>1555</v>
      </c>
      <c r="F2260">
        <v>0</v>
      </c>
      <c r="G2260">
        <v>0</v>
      </c>
      <c r="H2260">
        <v>0</v>
      </c>
      <c r="I2260">
        <v>43112029900</v>
      </c>
      <c r="J2260">
        <v>12</v>
      </c>
      <c r="K2260" t="s">
        <v>1698</v>
      </c>
      <c r="L2260">
        <v>1560</v>
      </c>
      <c r="M2260" t="s">
        <v>1699</v>
      </c>
      <c r="N2260" t="s">
        <v>1700</v>
      </c>
      <c r="O2260">
        <v>0</v>
      </c>
      <c r="P2260" t="s">
        <v>1694</v>
      </c>
    </row>
    <row r="2261" spans="1:17">
      <c r="A2261" t="s">
        <v>1697</v>
      </c>
      <c r="B2261" t="s">
        <v>1723</v>
      </c>
      <c r="C2261">
        <v>201204</v>
      </c>
      <c r="D2261">
        <v>0</v>
      </c>
      <c r="E2261" t="s">
        <v>1555</v>
      </c>
      <c r="F2261">
        <v>0</v>
      </c>
      <c r="G2261">
        <v>0</v>
      </c>
      <c r="H2261">
        <v>0</v>
      </c>
      <c r="I2261">
        <v>43112008901</v>
      </c>
      <c r="J2261">
        <v>12</v>
      </c>
      <c r="K2261" t="s">
        <v>1698</v>
      </c>
      <c r="L2261">
        <v>1560</v>
      </c>
      <c r="M2261" t="s">
        <v>1699</v>
      </c>
      <c r="N2261" t="s">
        <v>1700</v>
      </c>
      <c r="O2261">
        <v>0</v>
      </c>
      <c r="P2261" t="s">
        <v>1552</v>
      </c>
      <c r="Q2261">
        <v>19791201</v>
      </c>
    </row>
    <row r="2262" spans="1:17">
      <c r="A2262" t="s">
        <v>1697</v>
      </c>
      <c r="B2262" t="s">
        <v>1724</v>
      </c>
      <c r="C2262">
        <v>201204</v>
      </c>
      <c r="D2262">
        <v>0</v>
      </c>
      <c r="E2262" t="s">
        <v>1555</v>
      </c>
      <c r="F2262">
        <v>0</v>
      </c>
      <c r="G2262">
        <v>0</v>
      </c>
      <c r="H2262">
        <v>0</v>
      </c>
      <c r="I2262">
        <v>43112042800</v>
      </c>
      <c r="J2262">
        <v>12</v>
      </c>
      <c r="K2262" t="s">
        <v>1698</v>
      </c>
      <c r="L2262">
        <v>1560</v>
      </c>
      <c r="M2262" t="s">
        <v>1699</v>
      </c>
      <c r="N2262" t="s">
        <v>1700</v>
      </c>
      <c r="O2262">
        <v>0</v>
      </c>
      <c r="P2262" t="s">
        <v>1552</v>
      </c>
      <c r="Q2262">
        <v>19801001</v>
      </c>
    </row>
    <row r="2263" spans="1:17">
      <c r="A2263" t="s">
        <v>1697</v>
      </c>
      <c r="B2263" t="s">
        <v>1725</v>
      </c>
      <c r="C2263">
        <v>201204</v>
      </c>
      <c r="D2263">
        <v>0</v>
      </c>
      <c r="E2263" t="s">
        <v>1555</v>
      </c>
      <c r="F2263">
        <v>0</v>
      </c>
      <c r="G2263">
        <v>0</v>
      </c>
      <c r="H2263">
        <v>0</v>
      </c>
      <c r="I2263">
        <v>43112041900</v>
      </c>
      <c r="J2263">
        <v>12</v>
      </c>
      <c r="K2263" t="s">
        <v>1698</v>
      </c>
      <c r="L2263">
        <v>1560</v>
      </c>
      <c r="M2263" t="s">
        <v>1699</v>
      </c>
      <c r="N2263" t="s">
        <v>1700</v>
      </c>
      <c r="O2263">
        <v>0</v>
      </c>
      <c r="P2263" t="s">
        <v>1552</v>
      </c>
      <c r="Q2263">
        <v>19881101</v>
      </c>
    </row>
    <row r="2264" spans="1:17">
      <c r="A2264" t="s">
        <v>1697</v>
      </c>
      <c r="B2264" t="s">
        <v>1726</v>
      </c>
      <c r="C2264">
        <v>201204</v>
      </c>
      <c r="D2264">
        <v>0</v>
      </c>
      <c r="E2264" t="s">
        <v>1555</v>
      </c>
      <c r="F2264">
        <v>0</v>
      </c>
      <c r="G2264">
        <v>0</v>
      </c>
      <c r="H2264">
        <v>0</v>
      </c>
      <c r="I2264">
        <v>43112008401</v>
      </c>
      <c r="J2264">
        <v>12</v>
      </c>
      <c r="K2264" t="s">
        <v>1698</v>
      </c>
      <c r="L2264">
        <v>1560</v>
      </c>
      <c r="M2264" t="s">
        <v>1699</v>
      </c>
      <c r="N2264" t="s">
        <v>1700</v>
      </c>
      <c r="O2264">
        <v>0</v>
      </c>
      <c r="P2264" t="s">
        <v>1552</v>
      </c>
      <c r="Q2264">
        <v>19900301</v>
      </c>
    </row>
    <row r="2265" spans="1:17">
      <c r="A2265" t="s">
        <v>1697</v>
      </c>
      <c r="B2265" t="s">
        <v>1727</v>
      </c>
      <c r="C2265">
        <v>201204</v>
      </c>
      <c r="D2265">
        <v>0</v>
      </c>
      <c r="E2265" t="s">
        <v>1555</v>
      </c>
      <c r="F2265">
        <v>0</v>
      </c>
      <c r="G2265">
        <v>0</v>
      </c>
      <c r="H2265">
        <v>0</v>
      </c>
      <c r="I2265">
        <v>43112008100</v>
      </c>
      <c r="J2265">
        <v>12</v>
      </c>
      <c r="K2265" t="s">
        <v>1698</v>
      </c>
      <c r="L2265">
        <v>1560</v>
      </c>
      <c r="M2265" t="s">
        <v>1699</v>
      </c>
      <c r="N2265" t="s">
        <v>1700</v>
      </c>
      <c r="O2265">
        <v>0</v>
      </c>
      <c r="P2265" t="s">
        <v>1552</v>
      </c>
      <c r="Q2265">
        <v>19690401</v>
      </c>
    </row>
    <row r="2266" spans="1:17">
      <c r="A2266" t="s">
        <v>1697</v>
      </c>
      <c r="B2266" t="s">
        <v>1728</v>
      </c>
      <c r="C2266">
        <v>201204</v>
      </c>
      <c r="D2266">
        <v>0</v>
      </c>
      <c r="E2266" t="s">
        <v>1555</v>
      </c>
      <c r="F2266">
        <v>0</v>
      </c>
      <c r="G2266">
        <v>0</v>
      </c>
      <c r="H2266">
        <v>0</v>
      </c>
      <c r="I2266">
        <v>43112008000</v>
      </c>
      <c r="J2266">
        <v>12</v>
      </c>
      <c r="K2266" t="s">
        <v>1698</v>
      </c>
      <c r="L2266">
        <v>1560</v>
      </c>
      <c r="M2266" t="s">
        <v>1699</v>
      </c>
      <c r="N2266" t="s">
        <v>1700</v>
      </c>
      <c r="O2266">
        <v>0</v>
      </c>
      <c r="P2266" t="s">
        <v>1552</v>
      </c>
      <c r="Q2266">
        <v>19870701</v>
      </c>
    </row>
    <row r="2267" spans="1:17">
      <c r="A2267" t="s">
        <v>1697</v>
      </c>
      <c r="B2267" t="s">
        <v>1729</v>
      </c>
      <c r="C2267">
        <v>201204</v>
      </c>
      <c r="D2267">
        <v>0</v>
      </c>
      <c r="E2267" t="s">
        <v>1555</v>
      </c>
      <c r="F2267">
        <v>0</v>
      </c>
      <c r="G2267">
        <v>0</v>
      </c>
      <c r="H2267">
        <v>0</v>
      </c>
      <c r="I2267">
        <v>43112008500</v>
      </c>
      <c r="J2267">
        <v>12</v>
      </c>
      <c r="K2267" t="s">
        <v>1698</v>
      </c>
      <c r="L2267">
        <v>1560</v>
      </c>
      <c r="M2267" t="s">
        <v>1699</v>
      </c>
      <c r="N2267" t="s">
        <v>1700</v>
      </c>
      <c r="O2267">
        <v>0</v>
      </c>
      <c r="P2267" t="s">
        <v>1552</v>
      </c>
      <c r="Q2267">
        <v>19690601</v>
      </c>
    </row>
    <row r="2268" spans="1:17">
      <c r="A2268" t="s">
        <v>1711</v>
      </c>
      <c r="B2268" t="s">
        <v>1554</v>
      </c>
      <c r="C2268">
        <v>201204</v>
      </c>
      <c r="D2268">
        <v>0</v>
      </c>
      <c r="E2268" t="s">
        <v>1555</v>
      </c>
      <c r="F2268">
        <v>0</v>
      </c>
      <c r="G2268">
        <v>0</v>
      </c>
      <c r="H2268">
        <v>0</v>
      </c>
      <c r="I2268">
        <v>43112041400</v>
      </c>
      <c r="J2268">
        <v>12</v>
      </c>
      <c r="K2268" t="s">
        <v>1712</v>
      </c>
      <c r="L2268">
        <v>2531</v>
      </c>
      <c r="M2268" t="s">
        <v>1557</v>
      </c>
      <c r="N2268" t="s">
        <v>1700</v>
      </c>
      <c r="O2268">
        <v>0</v>
      </c>
      <c r="P2268" t="s">
        <v>1552</v>
      </c>
      <c r="Q2268">
        <v>19800501</v>
      </c>
    </row>
    <row r="2269" spans="1:17">
      <c r="A2269" t="s">
        <v>1711</v>
      </c>
      <c r="B2269" t="s">
        <v>1560</v>
      </c>
      <c r="C2269">
        <v>201204</v>
      </c>
      <c r="D2269">
        <v>0</v>
      </c>
      <c r="E2269" t="s">
        <v>1555</v>
      </c>
      <c r="F2269">
        <v>0</v>
      </c>
      <c r="G2269">
        <v>0</v>
      </c>
      <c r="H2269">
        <v>0</v>
      </c>
      <c r="I2269">
        <v>43112043100</v>
      </c>
      <c r="J2269">
        <v>12</v>
      </c>
      <c r="K2269" t="s">
        <v>1712</v>
      </c>
      <c r="L2269">
        <v>2531</v>
      </c>
      <c r="M2269" t="s">
        <v>1557</v>
      </c>
      <c r="N2269" t="s">
        <v>1700</v>
      </c>
      <c r="O2269">
        <v>0</v>
      </c>
      <c r="P2269" t="s">
        <v>1574</v>
      </c>
      <c r="Q2269">
        <v>19810901</v>
      </c>
    </row>
    <row r="2270" spans="1:17">
      <c r="A2270" t="s">
        <v>1711</v>
      </c>
      <c r="B2270" t="s">
        <v>1718</v>
      </c>
      <c r="C2270">
        <v>201204</v>
      </c>
      <c r="D2270">
        <v>0</v>
      </c>
      <c r="E2270" t="s">
        <v>1555</v>
      </c>
      <c r="F2270">
        <v>0</v>
      </c>
      <c r="G2270">
        <v>0</v>
      </c>
      <c r="H2270">
        <v>0</v>
      </c>
      <c r="I2270">
        <v>43112043501</v>
      </c>
      <c r="J2270">
        <v>12</v>
      </c>
      <c r="K2270" t="s">
        <v>1712</v>
      </c>
      <c r="L2270">
        <v>2531</v>
      </c>
      <c r="M2270" t="s">
        <v>1557</v>
      </c>
      <c r="N2270" t="s">
        <v>1700</v>
      </c>
      <c r="O2270">
        <v>0</v>
      </c>
      <c r="P2270" t="s">
        <v>1574</v>
      </c>
      <c r="Q2270">
        <v>19840401</v>
      </c>
    </row>
    <row r="2271" spans="1:17">
      <c r="A2271" t="s">
        <v>1711</v>
      </c>
      <c r="B2271" t="s">
        <v>1571</v>
      </c>
      <c r="C2271">
        <v>201204</v>
      </c>
      <c r="D2271">
        <v>0</v>
      </c>
      <c r="E2271" t="s">
        <v>1555</v>
      </c>
      <c r="F2271">
        <v>0</v>
      </c>
      <c r="G2271">
        <v>0</v>
      </c>
      <c r="H2271">
        <v>0</v>
      </c>
      <c r="I2271">
        <v>43112049700</v>
      </c>
      <c r="J2271">
        <v>12</v>
      </c>
      <c r="K2271" t="s">
        <v>1712</v>
      </c>
      <c r="L2271">
        <v>2531</v>
      </c>
      <c r="M2271" t="s">
        <v>1557</v>
      </c>
      <c r="N2271" t="s">
        <v>1700</v>
      </c>
      <c r="O2271">
        <v>0</v>
      </c>
      <c r="P2271" t="s">
        <v>1552</v>
      </c>
      <c r="Q2271">
        <v>19820401</v>
      </c>
    </row>
    <row r="2272" spans="1:17">
      <c r="A2272" t="s">
        <v>1697</v>
      </c>
      <c r="B2272" t="s">
        <v>1648</v>
      </c>
      <c r="C2272">
        <v>201205</v>
      </c>
      <c r="D2272">
        <v>0</v>
      </c>
      <c r="E2272" t="s">
        <v>1555</v>
      </c>
      <c r="F2272">
        <v>0</v>
      </c>
      <c r="G2272">
        <v>0</v>
      </c>
      <c r="H2272">
        <v>0</v>
      </c>
      <c r="I2272">
        <v>43112001400</v>
      </c>
      <c r="J2272">
        <v>12</v>
      </c>
      <c r="K2272" t="s">
        <v>1698</v>
      </c>
      <c r="L2272">
        <v>1560</v>
      </c>
      <c r="M2272" t="s">
        <v>1699</v>
      </c>
      <c r="N2272" t="s">
        <v>1700</v>
      </c>
      <c r="O2272">
        <v>0</v>
      </c>
      <c r="P2272" t="s">
        <v>1552</v>
      </c>
      <c r="Q2272">
        <v>19751001</v>
      </c>
    </row>
    <row r="2273" spans="1:17">
      <c r="A2273" t="s">
        <v>1697</v>
      </c>
      <c r="B2273" t="s">
        <v>1649</v>
      </c>
      <c r="C2273">
        <v>201205</v>
      </c>
      <c r="D2273">
        <v>0</v>
      </c>
      <c r="E2273" t="s">
        <v>1555</v>
      </c>
      <c r="F2273">
        <v>0</v>
      </c>
      <c r="G2273">
        <v>0</v>
      </c>
      <c r="H2273">
        <v>0</v>
      </c>
      <c r="I2273">
        <v>43112001800</v>
      </c>
      <c r="J2273">
        <v>12</v>
      </c>
      <c r="K2273" t="s">
        <v>1698</v>
      </c>
      <c r="L2273">
        <v>1560</v>
      </c>
      <c r="M2273" t="s">
        <v>1699</v>
      </c>
      <c r="N2273" t="s">
        <v>1700</v>
      </c>
      <c r="O2273">
        <v>0</v>
      </c>
      <c r="P2273" t="s">
        <v>1552</v>
      </c>
      <c r="Q2273">
        <v>19750901</v>
      </c>
    </row>
    <row r="2274" spans="1:17">
      <c r="A2274" t="s">
        <v>1697</v>
      </c>
      <c r="B2274" t="s">
        <v>1716</v>
      </c>
      <c r="C2274">
        <v>201205</v>
      </c>
      <c r="D2274">
        <v>0</v>
      </c>
      <c r="E2274" t="s">
        <v>1555</v>
      </c>
      <c r="F2274">
        <v>0</v>
      </c>
      <c r="G2274">
        <v>0</v>
      </c>
      <c r="H2274">
        <v>0</v>
      </c>
      <c r="I2274">
        <v>43112002100</v>
      </c>
      <c r="J2274">
        <v>12</v>
      </c>
      <c r="K2274" t="s">
        <v>1698</v>
      </c>
      <c r="L2274">
        <v>1560</v>
      </c>
      <c r="M2274" t="s">
        <v>1699</v>
      </c>
      <c r="N2274" t="s">
        <v>1700</v>
      </c>
      <c r="O2274">
        <v>0</v>
      </c>
      <c r="P2274" t="s">
        <v>1552</v>
      </c>
      <c r="Q2274">
        <v>19680701</v>
      </c>
    </row>
    <row r="2275" spans="1:17">
      <c r="A2275" t="s">
        <v>1697</v>
      </c>
      <c r="B2275" t="s">
        <v>1663</v>
      </c>
      <c r="C2275">
        <v>201205</v>
      </c>
      <c r="D2275">
        <v>0</v>
      </c>
      <c r="E2275" t="s">
        <v>1555</v>
      </c>
      <c r="F2275">
        <v>0</v>
      </c>
      <c r="G2275">
        <v>0</v>
      </c>
      <c r="H2275">
        <v>0</v>
      </c>
      <c r="I2275">
        <v>43112002701</v>
      </c>
      <c r="J2275">
        <v>12</v>
      </c>
      <c r="K2275" t="s">
        <v>1698</v>
      </c>
      <c r="L2275">
        <v>1560</v>
      </c>
      <c r="M2275" t="s">
        <v>1699</v>
      </c>
      <c r="N2275" t="s">
        <v>1700</v>
      </c>
      <c r="O2275">
        <v>0</v>
      </c>
      <c r="P2275" t="s">
        <v>1552</v>
      </c>
      <c r="Q2275">
        <v>19980729</v>
      </c>
    </row>
    <row r="2276" spans="1:17">
      <c r="A2276" t="s">
        <v>1697</v>
      </c>
      <c r="B2276" t="s">
        <v>1665</v>
      </c>
      <c r="C2276">
        <v>201205</v>
      </c>
      <c r="D2276">
        <v>0</v>
      </c>
      <c r="E2276" t="s">
        <v>1555</v>
      </c>
      <c r="F2276">
        <v>0</v>
      </c>
      <c r="G2276">
        <v>0</v>
      </c>
      <c r="H2276">
        <v>0</v>
      </c>
      <c r="I2276">
        <v>43112005400</v>
      </c>
      <c r="J2276">
        <v>12</v>
      </c>
      <c r="K2276" t="s">
        <v>1698</v>
      </c>
      <c r="L2276">
        <v>1560</v>
      </c>
      <c r="M2276" t="s">
        <v>1699</v>
      </c>
      <c r="N2276" t="s">
        <v>1700</v>
      </c>
      <c r="O2276">
        <v>0</v>
      </c>
      <c r="P2276" t="s">
        <v>1552</v>
      </c>
      <c r="Q2276">
        <v>19900401</v>
      </c>
    </row>
    <row r="2277" spans="1:17">
      <c r="A2277" t="s">
        <v>1697</v>
      </c>
      <c r="B2277" t="s">
        <v>1636</v>
      </c>
      <c r="C2277">
        <v>201205</v>
      </c>
      <c r="D2277">
        <v>0</v>
      </c>
      <c r="E2277" t="s">
        <v>1555</v>
      </c>
      <c r="F2277">
        <v>0</v>
      </c>
      <c r="G2277">
        <v>0</v>
      </c>
      <c r="H2277">
        <v>0</v>
      </c>
      <c r="I2277">
        <v>43112004400</v>
      </c>
      <c r="J2277">
        <v>12</v>
      </c>
      <c r="K2277" t="s">
        <v>1698</v>
      </c>
      <c r="L2277">
        <v>1560</v>
      </c>
      <c r="M2277" t="s">
        <v>1699</v>
      </c>
      <c r="N2277" t="s">
        <v>1700</v>
      </c>
      <c r="O2277">
        <v>0</v>
      </c>
      <c r="P2277" t="s">
        <v>1574</v>
      </c>
      <c r="Q2277">
        <v>19781001</v>
      </c>
    </row>
    <row r="2278" spans="1:17">
      <c r="A2278" t="s">
        <v>1697</v>
      </c>
      <c r="B2278" t="s">
        <v>1652</v>
      </c>
      <c r="C2278">
        <v>201205</v>
      </c>
      <c r="D2278">
        <v>0</v>
      </c>
      <c r="E2278" t="s">
        <v>1555</v>
      </c>
      <c r="F2278">
        <v>0</v>
      </c>
      <c r="G2278">
        <v>0</v>
      </c>
      <c r="H2278">
        <v>0</v>
      </c>
      <c r="I2278">
        <v>43112006801</v>
      </c>
      <c r="J2278">
        <v>12</v>
      </c>
      <c r="K2278" t="s">
        <v>1698</v>
      </c>
      <c r="L2278">
        <v>1560</v>
      </c>
      <c r="M2278" t="s">
        <v>1699</v>
      </c>
      <c r="N2278" t="s">
        <v>1700</v>
      </c>
      <c r="O2278">
        <v>0</v>
      </c>
      <c r="P2278" t="s">
        <v>1552</v>
      </c>
      <c r="Q2278">
        <v>19980815</v>
      </c>
    </row>
    <row r="2279" spans="1:17">
      <c r="A2279" t="s">
        <v>1697</v>
      </c>
      <c r="B2279" t="s">
        <v>1578</v>
      </c>
      <c r="C2279">
        <v>201205</v>
      </c>
      <c r="D2279">
        <v>0</v>
      </c>
      <c r="E2279" t="s">
        <v>1555</v>
      </c>
      <c r="F2279">
        <v>0</v>
      </c>
      <c r="G2279">
        <v>0</v>
      </c>
      <c r="H2279">
        <v>0</v>
      </c>
      <c r="I2279">
        <v>43112007300</v>
      </c>
      <c r="J2279">
        <v>12</v>
      </c>
      <c r="K2279" t="s">
        <v>1698</v>
      </c>
      <c r="L2279">
        <v>1560</v>
      </c>
      <c r="M2279" t="s">
        <v>1699</v>
      </c>
      <c r="N2279" t="s">
        <v>1700</v>
      </c>
      <c r="O2279">
        <v>0</v>
      </c>
      <c r="P2279" t="s">
        <v>1552</v>
      </c>
      <c r="Q2279">
        <v>19790101</v>
      </c>
    </row>
    <row r="2280" spans="1:17">
      <c r="A2280" t="s">
        <v>1697</v>
      </c>
      <c r="B2280" t="s">
        <v>1579</v>
      </c>
      <c r="C2280">
        <v>201205</v>
      </c>
      <c r="D2280">
        <v>0</v>
      </c>
      <c r="E2280" t="s">
        <v>1555</v>
      </c>
      <c r="F2280">
        <v>0</v>
      </c>
      <c r="G2280">
        <v>0</v>
      </c>
      <c r="H2280">
        <v>0</v>
      </c>
      <c r="I2280">
        <v>43112007100</v>
      </c>
      <c r="J2280">
        <v>12</v>
      </c>
      <c r="K2280" t="s">
        <v>1698</v>
      </c>
      <c r="L2280">
        <v>1560</v>
      </c>
      <c r="M2280" t="s">
        <v>1699</v>
      </c>
      <c r="N2280" t="s">
        <v>1700</v>
      </c>
      <c r="O2280">
        <v>0</v>
      </c>
      <c r="P2280" t="s">
        <v>1552</v>
      </c>
      <c r="Q2280">
        <v>19731101</v>
      </c>
    </row>
    <row r="2281" spans="1:17">
      <c r="A2281" t="s">
        <v>1697</v>
      </c>
      <c r="B2281" t="s">
        <v>1667</v>
      </c>
      <c r="C2281">
        <v>201205</v>
      </c>
      <c r="D2281">
        <v>0</v>
      </c>
      <c r="E2281" t="s">
        <v>1555</v>
      </c>
      <c r="F2281">
        <v>0</v>
      </c>
      <c r="G2281">
        <v>0</v>
      </c>
      <c r="H2281">
        <v>0</v>
      </c>
      <c r="I2281">
        <v>43112008700</v>
      </c>
      <c r="J2281">
        <v>12</v>
      </c>
      <c r="K2281" t="s">
        <v>1698</v>
      </c>
      <c r="L2281">
        <v>1560</v>
      </c>
      <c r="M2281" t="s">
        <v>1699</v>
      </c>
      <c r="N2281" t="s">
        <v>1700</v>
      </c>
      <c r="O2281">
        <v>0</v>
      </c>
      <c r="P2281" t="s">
        <v>1552</v>
      </c>
    </row>
    <row r="2282" spans="1:17">
      <c r="A2282" t="s">
        <v>1697</v>
      </c>
      <c r="B2282" t="s">
        <v>1595</v>
      </c>
      <c r="C2282">
        <v>201205</v>
      </c>
      <c r="D2282">
        <v>0</v>
      </c>
      <c r="E2282" t="s">
        <v>1555</v>
      </c>
      <c r="F2282">
        <v>0</v>
      </c>
      <c r="G2282">
        <v>0</v>
      </c>
      <c r="H2282">
        <v>0</v>
      </c>
      <c r="I2282">
        <v>43112009402</v>
      </c>
      <c r="J2282">
        <v>12</v>
      </c>
      <c r="K2282" t="s">
        <v>1698</v>
      </c>
      <c r="L2282">
        <v>1560</v>
      </c>
      <c r="M2282" t="s">
        <v>1699</v>
      </c>
      <c r="N2282" t="s">
        <v>1700</v>
      </c>
      <c r="O2282">
        <v>0</v>
      </c>
      <c r="P2282" t="s">
        <v>1552</v>
      </c>
      <c r="Q2282">
        <v>19981030</v>
      </c>
    </row>
    <row r="2283" spans="1:17">
      <c r="A2283" t="s">
        <v>1697</v>
      </c>
      <c r="B2283" t="s">
        <v>1656</v>
      </c>
      <c r="C2283">
        <v>201205</v>
      </c>
      <c r="D2283">
        <v>0</v>
      </c>
      <c r="E2283" t="s">
        <v>1555</v>
      </c>
      <c r="F2283">
        <v>0</v>
      </c>
      <c r="G2283">
        <v>0</v>
      </c>
      <c r="H2283">
        <v>0</v>
      </c>
      <c r="I2283">
        <v>43112010103</v>
      </c>
      <c r="J2283">
        <v>12</v>
      </c>
      <c r="K2283" t="s">
        <v>1698</v>
      </c>
      <c r="L2283">
        <v>1560</v>
      </c>
      <c r="M2283" t="s">
        <v>1699</v>
      </c>
      <c r="N2283" t="s">
        <v>1700</v>
      </c>
      <c r="O2283">
        <v>0</v>
      </c>
      <c r="P2283" t="s">
        <v>1552</v>
      </c>
      <c r="Q2283">
        <v>19981010</v>
      </c>
    </row>
    <row r="2284" spans="1:17">
      <c r="A2284" t="s">
        <v>1697</v>
      </c>
      <c r="B2284" t="s">
        <v>1639</v>
      </c>
      <c r="C2284">
        <v>201205</v>
      </c>
      <c r="D2284">
        <v>0</v>
      </c>
      <c r="E2284" t="s">
        <v>1555</v>
      </c>
      <c r="F2284">
        <v>0</v>
      </c>
      <c r="G2284">
        <v>0</v>
      </c>
      <c r="H2284">
        <v>0</v>
      </c>
      <c r="I2284">
        <v>43112006901</v>
      </c>
      <c r="J2284">
        <v>12</v>
      </c>
      <c r="K2284" t="s">
        <v>1698</v>
      </c>
      <c r="L2284">
        <v>1560</v>
      </c>
      <c r="M2284" t="s">
        <v>1699</v>
      </c>
      <c r="N2284" t="s">
        <v>1700</v>
      </c>
      <c r="O2284">
        <v>0</v>
      </c>
      <c r="P2284" t="s">
        <v>1552</v>
      </c>
      <c r="Q2284">
        <v>19780801</v>
      </c>
    </row>
    <row r="2285" spans="1:17">
      <c r="A2285" t="s">
        <v>1697</v>
      </c>
      <c r="B2285" t="s">
        <v>1717</v>
      </c>
      <c r="C2285">
        <v>201205</v>
      </c>
      <c r="D2285">
        <v>0</v>
      </c>
      <c r="E2285" t="s">
        <v>1555</v>
      </c>
      <c r="F2285">
        <v>0</v>
      </c>
      <c r="G2285">
        <v>0</v>
      </c>
      <c r="H2285">
        <v>0</v>
      </c>
      <c r="I2285">
        <v>43112004302</v>
      </c>
      <c r="J2285">
        <v>12</v>
      </c>
      <c r="K2285" t="s">
        <v>1698</v>
      </c>
      <c r="L2285">
        <v>1560</v>
      </c>
      <c r="M2285" t="s">
        <v>1699</v>
      </c>
      <c r="N2285" t="s">
        <v>1700</v>
      </c>
      <c r="O2285">
        <v>0</v>
      </c>
      <c r="P2285" t="s">
        <v>1552</v>
      </c>
      <c r="Q2285">
        <v>20050625</v>
      </c>
    </row>
    <row r="2286" spans="1:17">
      <c r="A2286" t="s">
        <v>1697</v>
      </c>
      <c r="B2286" t="s">
        <v>1640</v>
      </c>
      <c r="C2286">
        <v>201205</v>
      </c>
      <c r="D2286">
        <v>0</v>
      </c>
      <c r="E2286" t="s">
        <v>1555</v>
      </c>
      <c r="F2286">
        <v>0</v>
      </c>
      <c r="G2286">
        <v>0</v>
      </c>
      <c r="H2286">
        <v>0</v>
      </c>
      <c r="I2286">
        <v>43112004501</v>
      </c>
      <c r="J2286">
        <v>12</v>
      </c>
      <c r="K2286" t="s">
        <v>1698</v>
      </c>
      <c r="L2286">
        <v>1560</v>
      </c>
      <c r="M2286" t="s">
        <v>1699</v>
      </c>
      <c r="N2286" t="s">
        <v>1700</v>
      </c>
      <c r="O2286">
        <v>0</v>
      </c>
      <c r="P2286" t="s">
        <v>1552</v>
      </c>
      <c r="Q2286">
        <v>19780701</v>
      </c>
    </row>
    <row r="2287" spans="1:17">
      <c r="A2287" t="s">
        <v>1697</v>
      </c>
      <c r="B2287" t="s">
        <v>1547</v>
      </c>
      <c r="C2287">
        <v>201205</v>
      </c>
      <c r="D2287">
        <v>0</v>
      </c>
      <c r="E2287" t="s">
        <v>1555</v>
      </c>
      <c r="F2287">
        <v>0</v>
      </c>
      <c r="G2287">
        <v>0</v>
      </c>
      <c r="H2287">
        <v>0</v>
      </c>
      <c r="I2287">
        <v>43112013501</v>
      </c>
      <c r="J2287">
        <v>12</v>
      </c>
      <c r="K2287" t="s">
        <v>1698</v>
      </c>
      <c r="L2287">
        <v>1560</v>
      </c>
      <c r="M2287" t="s">
        <v>1699</v>
      </c>
      <c r="N2287" t="s">
        <v>1700</v>
      </c>
      <c r="O2287">
        <v>0</v>
      </c>
      <c r="P2287" t="s">
        <v>1552</v>
      </c>
      <c r="Q2287">
        <v>19790201</v>
      </c>
    </row>
    <row r="2288" spans="1:17">
      <c r="A2288" t="s">
        <v>1697</v>
      </c>
      <c r="B2288" t="s">
        <v>1583</v>
      </c>
      <c r="C2288">
        <v>201205</v>
      </c>
      <c r="D2288">
        <v>0</v>
      </c>
      <c r="E2288" t="s">
        <v>1555</v>
      </c>
      <c r="F2288">
        <v>0</v>
      </c>
      <c r="G2288">
        <v>0</v>
      </c>
      <c r="H2288">
        <v>0</v>
      </c>
      <c r="I2288">
        <v>43112005301</v>
      </c>
      <c r="J2288">
        <v>12</v>
      </c>
      <c r="K2288" t="s">
        <v>1698</v>
      </c>
      <c r="L2288">
        <v>1560</v>
      </c>
      <c r="M2288" t="s">
        <v>1699</v>
      </c>
      <c r="N2288" t="s">
        <v>1700</v>
      </c>
      <c r="O2288">
        <v>0</v>
      </c>
      <c r="P2288" t="s">
        <v>1552</v>
      </c>
      <c r="Q2288">
        <v>19780801</v>
      </c>
    </row>
    <row r="2289" spans="1:17">
      <c r="A2289" t="s">
        <v>1697</v>
      </c>
      <c r="B2289" t="s">
        <v>1584</v>
      </c>
      <c r="C2289">
        <v>201205</v>
      </c>
      <c r="D2289">
        <v>0</v>
      </c>
      <c r="E2289" t="s">
        <v>1555</v>
      </c>
      <c r="F2289">
        <v>0</v>
      </c>
      <c r="G2289">
        <v>0</v>
      </c>
      <c r="H2289">
        <v>0</v>
      </c>
      <c r="I2289">
        <v>43112037701</v>
      </c>
      <c r="J2289">
        <v>12</v>
      </c>
      <c r="K2289" t="s">
        <v>1698</v>
      </c>
      <c r="L2289">
        <v>1560</v>
      </c>
      <c r="M2289" t="s">
        <v>1699</v>
      </c>
      <c r="N2289" t="s">
        <v>1700</v>
      </c>
      <c r="O2289">
        <v>0</v>
      </c>
      <c r="P2289" t="s">
        <v>1552</v>
      </c>
      <c r="Q2289">
        <v>20050226</v>
      </c>
    </row>
    <row r="2290" spans="1:17">
      <c r="A2290" t="s">
        <v>1697</v>
      </c>
      <c r="B2290" t="s">
        <v>1559</v>
      </c>
      <c r="C2290">
        <v>201205</v>
      </c>
      <c r="D2290">
        <v>0</v>
      </c>
      <c r="E2290" t="s">
        <v>1555</v>
      </c>
      <c r="F2290">
        <v>0</v>
      </c>
      <c r="G2290">
        <v>0</v>
      </c>
      <c r="H2290">
        <v>0</v>
      </c>
      <c r="I2290">
        <v>43112008200</v>
      </c>
      <c r="J2290">
        <v>12</v>
      </c>
      <c r="K2290" t="s">
        <v>1698</v>
      </c>
      <c r="L2290">
        <v>1560</v>
      </c>
      <c r="M2290" t="s">
        <v>1699</v>
      </c>
      <c r="N2290" t="s">
        <v>1700</v>
      </c>
      <c r="O2290">
        <v>0</v>
      </c>
      <c r="P2290" t="s">
        <v>1552</v>
      </c>
      <c r="Q2290">
        <v>19870801</v>
      </c>
    </row>
    <row r="2291" spans="1:17">
      <c r="A2291" t="s">
        <v>1697</v>
      </c>
      <c r="B2291" t="s">
        <v>1645</v>
      </c>
      <c r="C2291">
        <v>201205</v>
      </c>
      <c r="D2291">
        <v>0</v>
      </c>
      <c r="E2291" t="s">
        <v>1555</v>
      </c>
      <c r="F2291">
        <v>0</v>
      </c>
      <c r="G2291">
        <v>0</v>
      </c>
      <c r="H2291">
        <v>0</v>
      </c>
      <c r="I2291">
        <v>43112009800</v>
      </c>
      <c r="J2291">
        <v>12</v>
      </c>
      <c r="K2291" t="s">
        <v>1698</v>
      </c>
      <c r="L2291">
        <v>1560</v>
      </c>
      <c r="M2291" t="s">
        <v>1699</v>
      </c>
      <c r="N2291" t="s">
        <v>1700</v>
      </c>
      <c r="O2291">
        <v>0</v>
      </c>
      <c r="P2291" t="s">
        <v>1552</v>
      </c>
      <c r="Q2291">
        <v>19690701</v>
      </c>
    </row>
    <row r="2292" spans="1:17">
      <c r="A2292" t="s">
        <v>1697</v>
      </c>
      <c r="B2292" t="s">
        <v>1568</v>
      </c>
      <c r="C2292">
        <v>201205</v>
      </c>
      <c r="D2292">
        <v>0</v>
      </c>
      <c r="E2292" t="s">
        <v>1555</v>
      </c>
      <c r="F2292">
        <v>0</v>
      </c>
      <c r="G2292">
        <v>0</v>
      </c>
      <c r="H2292">
        <v>0</v>
      </c>
      <c r="I2292">
        <v>43112011100</v>
      </c>
      <c r="J2292">
        <v>12</v>
      </c>
      <c r="K2292" t="s">
        <v>1698</v>
      </c>
      <c r="L2292">
        <v>1560</v>
      </c>
      <c r="M2292" t="s">
        <v>1699</v>
      </c>
      <c r="N2292" t="s">
        <v>1700</v>
      </c>
      <c r="O2292">
        <v>0</v>
      </c>
      <c r="P2292" t="s">
        <v>1552</v>
      </c>
      <c r="Q2292">
        <v>19690801</v>
      </c>
    </row>
    <row r="2293" spans="1:17">
      <c r="A2293" t="s">
        <v>1697</v>
      </c>
      <c r="B2293" t="s">
        <v>1718</v>
      </c>
      <c r="C2293">
        <v>201205</v>
      </c>
      <c r="D2293">
        <v>0</v>
      </c>
      <c r="E2293" t="s">
        <v>1555</v>
      </c>
      <c r="F2293">
        <v>0</v>
      </c>
      <c r="G2293">
        <v>0</v>
      </c>
      <c r="H2293">
        <v>0</v>
      </c>
      <c r="I2293">
        <v>43112013600</v>
      </c>
      <c r="J2293">
        <v>12</v>
      </c>
      <c r="K2293" t="s">
        <v>1698</v>
      </c>
      <c r="L2293">
        <v>1560</v>
      </c>
      <c r="M2293" t="s">
        <v>1699</v>
      </c>
      <c r="N2293" t="s">
        <v>1700</v>
      </c>
      <c r="O2293">
        <v>0</v>
      </c>
      <c r="P2293" t="s">
        <v>1552</v>
      </c>
      <c r="Q2293">
        <v>19690901</v>
      </c>
    </row>
    <row r="2294" spans="1:17">
      <c r="A2294" t="s">
        <v>1697</v>
      </c>
      <c r="B2294" t="s">
        <v>1719</v>
      </c>
      <c r="C2294">
        <v>201205</v>
      </c>
      <c r="D2294">
        <v>0</v>
      </c>
      <c r="E2294" t="s">
        <v>1555</v>
      </c>
      <c r="F2294">
        <v>0</v>
      </c>
      <c r="G2294">
        <v>0</v>
      </c>
      <c r="H2294">
        <v>0</v>
      </c>
      <c r="I2294">
        <v>43112009900</v>
      </c>
      <c r="J2294">
        <v>12</v>
      </c>
      <c r="K2294" t="s">
        <v>1698</v>
      </c>
      <c r="L2294">
        <v>1560</v>
      </c>
      <c r="M2294" t="s">
        <v>1699</v>
      </c>
      <c r="N2294" t="s">
        <v>1700</v>
      </c>
      <c r="O2294">
        <v>0</v>
      </c>
      <c r="P2294" t="s">
        <v>1574</v>
      </c>
      <c r="Q2294">
        <v>19760201</v>
      </c>
    </row>
    <row r="2295" spans="1:17">
      <c r="A2295" t="s">
        <v>1697</v>
      </c>
      <c r="B2295" t="s">
        <v>1720</v>
      </c>
      <c r="C2295">
        <v>201205</v>
      </c>
      <c r="D2295">
        <v>0</v>
      </c>
      <c r="E2295" t="s">
        <v>1555</v>
      </c>
      <c r="F2295">
        <v>0</v>
      </c>
      <c r="G2295">
        <v>0</v>
      </c>
      <c r="H2295">
        <v>0</v>
      </c>
      <c r="I2295">
        <v>43112013900</v>
      </c>
      <c r="J2295">
        <v>12</v>
      </c>
      <c r="K2295" t="s">
        <v>1698</v>
      </c>
      <c r="L2295">
        <v>1560</v>
      </c>
      <c r="M2295" t="s">
        <v>1699</v>
      </c>
      <c r="N2295" t="s">
        <v>1700</v>
      </c>
      <c r="O2295">
        <v>0</v>
      </c>
      <c r="P2295" t="s">
        <v>1552</v>
      </c>
      <c r="Q2295">
        <v>19760101</v>
      </c>
    </row>
    <row r="2296" spans="1:17">
      <c r="A2296" t="s">
        <v>1697</v>
      </c>
      <c r="B2296" t="s">
        <v>1721</v>
      </c>
      <c r="C2296">
        <v>201205</v>
      </c>
      <c r="D2296">
        <v>0</v>
      </c>
      <c r="E2296" t="s">
        <v>1555</v>
      </c>
      <c r="F2296">
        <v>0</v>
      </c>
      <c r="G2296">
        <v>0</v>
      </c>
      <c r="H2296">
        <v>0</v>
      </c>
      <c r="I2296">
        <v>43112013801</v>
      </c>
      <c r="J2296">
        <v>12</v>
      </c>
      <c r="K2296" t="s">
        <v>1698</v>
      </c>
      <c r="L2296">
        <v>1560</v>
      </c>
      <c r="M2296" t="s">
        <v>1699</v>
      </c>
      <c r="N2296" t="s">
        <v>1700</v>
      </c>
      <c r="O2296">
        <v>0</v>
      </c>
      <c r="P2296" t="s">
        <v>1552</v>
      </c>
      <c r="Q2296">
        <v>19801201</v>
      </c>
    </row>
    <row r="2297" spans="1:17">
      <c r="A2297" t="s">
        <v>1697</v>
      </c>
      <c r="B2297" t="s">
        <v>1722</v>
      </c>
      <c r="C2297">
        <v>201205</v>
      </c>
      <c r="D2297">
        <v>0</v>
      </c>
      <c r="E2297" t="s">
        <v>1555</v>
      </c>
      <c r="F2297">
        <v>0</v>
      </c>
      <c r="G2297">
        <v>0</v>
      </c>
      <c r="H2297">
        <v>0</v>
      </c>
      <c r="I2297">
        <v>43112014500</v>
      </c>
      <c r="J2297">
        <v>12</v>
      </c>
      <c r="K2297" t="s">
        <v>1698</v>
      </c>
      <c r="L2297">
        <v>1560</v>
      </c>
      <c r="M2297" t="s">
        <v>1699</v>
      </c>
      <c r="N2297" t="s">
        <v>1700</v>
      </c>
      <c r="O2297">
        <v>0</v>
      </c>
      <c r="P2297" t="s">
        <v>1552</v>
      </c>
      <c r="Q2297">
        <v>19691001</v>
      </c>
    </row>
    <row r="2298" spans="1:17">
      <c r="A2298" t="s">
        <v>1697</v>
      </c>
      <c r="B2298" t="s">
        <v>1715</v>
      </c>
      <c r="C2298">
        <v>201205</v>
      </c>
      <c r="D2298">
        <v>0</v>
      </c>
      <c r="E2298" t="s">
        <v>1555</v>
      </c>
      <c r="F2298">
        <v>0</v>
      </c>
      <c r="G2298">
        <v>0</v>
      </c>
      <c r="H2298">
        <v>0</v>
      </c>
      <c r="I2298">
        <v>43112029900</v>
      </c>
      <c r="J2298">
        <v>12</v>
      </c>
      <c r="K2298" t="s">
        <v>1698</v>
      </c>
      <c r="L2298">
        <v>1560</v>
      </c>
      <c r="M2298" t="s">
        <v>1699</v>
      </c>
      <c r="N2298" t="s">
        <v>1700</v>
      </c>
      <c r="O2298">
        <v>0</v>
      </c>
      <c r="P2298" t="s">
        <v>1694</v>
      </c>
    </row>
    <row r="2299" spans="1:17">
      <c r="A2299" t="s">
        <v>1697</v>
      </c>
      <c r="B2299" t="s">
        <v>1723</v>
      </c>
      <c r="C2299">
        <v>201205</v>
      </c>
      <c r="D2299">
        <v>0</v>
      </c>
      <c r="E2299" t="s">
        <v>1555</v>
      </c>
      <c r="F2299">
        <v>0</v>
      </c>
      <c r="G2299">
        <v>0</v>
      </c>
      <c r="H2299">
        <v>0</v>
      </c>
      <c r="I2299">
        <v>43112008901</v>
      </c>
      <c r="J2299">
        <v>12</v>
      </c>
      <c r="K2299" t="s">
        <v>1698</v>
      </c>
      <c r="L2299">
        <v>1560</v>
      </c>
      <c r="M2299" t="s">
        <v>1699</v>
      </c>
      <c r="N2299" t="s">
        <v>1700</v>
      </c>
      <c r="O2299">
        <v>0</v>
      </c>
      <c r="P2299" t="s">
        <v>1552</v>
      </c>
      <c r="Q2299">
        <v>19791201</v>
      </c>
    </row>
    <row r="2300" spans="1:17">
      <c r="A2300" t="s">
        <v>1697</v>
      </c>
      <c r="B2300" t="s">
        <v>1724</v>
      </c>
      <c r="C2300">
        <v>201205</v>
      </c>
      <c r="D2300">
        <v>0</v>
      </c>
      <c r="E2300" t="s">
        <v>1555</v>
      </c>
      <c r="F2300">
        <v>0</v>
      </c>
      <c r="G2300">
        <v>0</v>
      </c>
      <c r="H2300">
        <v>0</v>
      </c>
      <c r="I2300">
        <v>43112042800</v>
      </c>
      <c r="J2300">
        <v>12</v>
      </c>
      <c r="K2300" t="s">
        <v>1698</v>
      </c>
      <c r="L2300">
        <v>1560</v>
      </c>
      <c r="M2300" t="s">
        <v>1699</v>
      </c>
      <c r="N2300" t="s">
        <v>1700</v>
      </c>
      <c r="O2300">
        <v>0</v>
      </c>
      <c r="P2300" t="s">
        <v>1552</v>
      </c>
      <c r="Q2300">
        <v>19801001</v>
      </c>
    </row>
    <row r="2301" spans="1:17">
      <c r="A2301" t="s">
        <v>1697</v>
      </c>
      <c r="B2301" t="s">
        <v>1725</v>
      </c>
      <c r="C2301">
        <v>201205</v>
      </c>
      <c r="D2301">
        <v>0</v>
      </c>
      <c r="E2301" t="s">
        <v>1555</v>
      </c>
      <c r="F2301">
        <v>0</v>
      </c>
      <c r="G2301">
        <v>0</v>
      </c>
      <c r="H2301">
        <v>0</v>
      </c>
      <c r="I2301">
        <v>43112041900</v>
      </c>
      <c r="J2301">
        <v>12</v>
      </c>
      <c r="K2301" t="s">
        <v>1698</v>
      </c>
      <c r="L2301">
        <v>1560</v>
      </c>
      <c r="M2301" t="s">
        <v>1699</v>
      </c>
      <c r="N2301" t="s">
        <v>1700</v>
      </c>
      <c r="O2301">
        <v>0</v>
      </c>
      <c r="P2301" t="s">
        <v>1552</v>
      </c>
      <c r="Q2301">
        <v>19881101</v>
      </c>
    </row>
    <row r="2302" spans="1:17">
      <c r="A2302" t="s">
        <v>1697</v>
      </c>
      <c r="B2302" t="s">
        <v>1726</v>
      </c>
      <c r="C2302">
        <v>201205</v>
      </c>
      <c r="D2302">
        <v>0</v>
      </c>
      <c r="E2302" t="s">
        <v>1555</v>
      </c>
      <c r="F2302">
        <v>0</v>
      </c>
      <c r="G2302">
        <v>0</v>
      </c>
      <c r="H2302">
        <v>0</v>
      </c>
      <c r="I2302">
        <v>43112008401</v>
      </c>
      <c r="J2302">
        <v>12</v>
      </c>
      <c r="K2302" t="s">
        <v>1698</v>
      </c>
      <c r="L2302">
        <v>1560</v>
      </c>
      <c r="M2302" t="s">
        <v>1699</v>
      </c>
      <c r="N2302" t="s">
        <v>1700</v>
      </c>
      <c r="O2302">
        <v>0</v>
      </c>
      <c r="P2302" t="s">
        <v>1552</v>
      </c>
      <c r="Q2302">
        <v>19900301</v>
      </c>
    </row>
    <row r="2303" spans="1:17">
      <c r="A2303" t="s">
        <v>1697</v>
      </c>
      <c r="B2303" t="s">
        <v>1727</v>
      </c>
      <c r="C2303">
        <v>201205</v>
      </c>
      <c r="D2303">
        <v>0</v>
      </c>
      <c r="E2303" t="s">
        <v>1555</v>
      </c>
      <c r="F2303">
        <v>0</v>
      </c>
      <c r="G2303">
        <v>0</v>
      </c>
      <c r="H2303">
        <v>0</v>
      </c>
      <c r="I2303">
        <v>43112008100</v>
      </c>
      <c r="J2303">
        <v>12</v>
      </c>
      <c r="K2303" t="s">
        <v>1698</v>
      </c>
      <c r="L2303">
        <v>1560</v>
      </c>
      <c r="M2303" t="s">
        <v>1699</v>
      </c>
      <c r="N2303" t="s">
        <v>1700</v>
      </c>
      <c r="O2303">
        <v>0</v>
      </c>
      <c r="P2303" t="s">
        <v>1552</v>
      </c>
      <c r="Q2303">
        <v>19690401</v>
      </c>
    </row>
    <row r="2304" spans="1:17">
      <c r="A2304" t="s">
        <v>1697</v>
      </c>
      <c r="B2304" t="s">
        <v>1728</v>
      </c>
      <c r="C2304">
        <v>201205</v>
      </c>
      <c r="D2304">
        <v>0</v>
      </c>
      <c r="E2304" t="s">
        <v>1555</v>
      </c>
      <c r="F2304">
        <v>0</v>
      </c>
      <c r="G2304">
        <v>0</v>
      </c>
      <c r="H2304">
        <v>0</v>
      </c>
      <c r="I2304">
        <v>43112008000</v>
      </c>
      <c r="J2304">
        <v>12</v>
      </c>
      <c r="K2304" t="s">
        <v>1698</v>
      </c>
      <c r="L2304">
        <v>1560</v>
      </c>
      <c r="M2304" t="s">
        <v>1699</v>
      </c>
      <c r="N2304" t="s">
        <v>1700</v>
      </c>
      <c r="O2304">
        <v>0</v>
      </c>
      <c r="P2304" t="s">
        <v>1552</v>
      </c>
      <c r="Q2304">
        <v>19870701</v>
      </c>
    </row>
    <row r="2305" spans="1:17">
      <c r="A2305" t="s">
        <v>1697</v>
      </c>
      <c r="B2305" t="s">
        <v>1729</v>
      </c>
      <c r="C2305">
        <v>201205</v>
      </c>
      <c r="D2305">
        <v>0</v>
      </c>
      <c r="E2305" t="s">
        <v>1555</v>
      </c>
      <c r="F2305">
        <v>0</v>
      </c>
      <c r="G2305">
        <v>0</v>
      </c>
      <c r="H2305">
        <v>0</v>
      </c>
      <c r="I2305">
        <v>43112008500</v>
      </c>
      <c r="J2305">
        <v>12</v>
      </c>
      <c r="K2305" t="s">
        <v>1698</v>
      </c>
      <c r="L2305">
        <v>1560</v>
      </c>
      <c r="M2305" t="s">
        <v>1699</v>
      </c>
      <c r="N2305" t="s">
        <v>1700</v>
      </c>
      <c r="O2305">
        <v>0</v>
      </c>
      <c r="P2305" t="s">
        <v>1552</v>
      </c>
      <c r="Q2305">
        <v>19690601</v>
      </c>
    </row>
    <row r="2306" spans="1:17">
      <c r="A2306" t="s">
        <v>1711</v>
      </c>
      <c r="B2306" t="s">
        <v>1554</v>
      </c>
      <c r="C2306">
        <v>201205</v>
      </c>
      <c r="D2306">
        <v>0</v>
      </c>
      <c r="E2306" t="s">
        <v>1555</v>
      </c>
      <c r="F2306">
        <v>0</v>
      </c>
      <c r="G2306">
        <v>0</v>
      </c>
      <c r="H2306">
        <v>0</v>
      </c>
      <c r="I2306">
        <v>43112041400</v>
      </c>
      <c r="J2306">
        <v>12</v>
      </c>
      <c r="K2306" t="s">
        <v>1712</v>
      </c>
      <c r="L2306">
        <v>2531</v>
      </c>
      <c r="M2306" t="s">
        <v>1557</v>
      </c>
      <c r="N2306" t="s">
        <v>1700</v>
      </c>
      <c r="O2306">
        <v>0</v>
      </c>
      <c r="P2306" t="s">
        <v>1552</v>
      </c>
      <c r="Q2306">
        <v>19800501</v>
      </c>
    </row>
    <row r="2307" spans="1:17">
      <c r="A2307" t="s">
        <v>1711</v>
      </c>
      <c r="B2307" t="s">
        <v>1559</v>
      </c>
      <c r="C2307">
        <v>201205</v>
      </c>
      <c r="D2307">
        <v>0</v>
      </c>
      <c r="E2307" t="s">
        <v>1555</v>
      </c>
      <c r="F2307">
        <v>0</v>
      </c>
      <c r="G2307">
        <v>0</v>
      </c>
      <c r="H2307">
        <v>0</v>
      </c>
      <c r="I2307">
        <v>43112045000</v>
      </c>
      <c r="J2307">
        <v>12</v>
      </c>
      <c r="K2307" t="s">
        <v>1712</v>
      </c>
      <c r="L2307">
        <v>2531</v>
      </c>
      <c r="M2307" t="s">
        <v>1557</v>
      </c>
      <c r="N2307" t="s">
        <v>1700</v>
      </c>
      <c r="O2307">
        <v>0</v>
      </c>
      <c r="P2307" t="s">
        <v>1552</v>
      </c>
      <c r="Q2307">
        <v>19810601</v>
      </c>
    </row>
    <row r="2308" spans="1:17">
      <c r="A2308" t="s">
        <v>1711</v>
      </c>
      <c r="B2308" t="s">
        <v>1560</v>
      </c>
      <c r="C2308">
        <v>201205</v>
      </c>
      <c r="D2308">
        <v>0</v>
      </c>
      <c r="E2308" t="s">
        <v>1555</v>
      </c>
      <c r="F2308">
        <v>0</v>
      </c>
      <c r="G2308">
        <v>0</v>
      </c>
      <c r="H2308">
        <v>0</v>
      </c>
      <c r="I2308">
        <v>43112043100</v>
      </c>
      <c r="J2308">
        <v>12</v>
      </c>
      <c r="K2308" t="s">
        <v>1712</v>
      </c>
      <c r="L2308">
        <v>2531</v>
      </c>
      <c r="M2308" t="s">
        <v>1557</v>
      </c>
      <c r="N2308" t="s">
        <v>1700</v>
      </c>
      <c r="O2308">
        <v>0</v>
      </c>
      <c r="P2308" t="s">
        <v>1574</v>
      </c>
      <c r="Q2308">
        <v>19810901</v>
      </c>
    </row>
    <row r="2309" spans="1:17">
      <c r="A2309" t="s">
        <v>1711</v>
      </c>
      <c r="B2309" t="s">
        <v>1718</v>
      </c>
      <c r="C2309">
        <v>201205</v>
      </c>
      <c r="D2309">
        <v>0</v>
      </c>
      <c r="E2309" t="s">
        <v>1555</v>
      </c>
      <c r="F2309">
        <v>0</v>
      </c>
      <c r="G2309">
        <v>0</v>
      </c>
      <c r="H2309">
        <v>0</v>
      </c>
      <c r="I2309">
        <v>43112043501</v>
      </c>
      <c r="J2309">
        <v>12</v>
      </c>
      <c r="K2309" t="s">
        <v>1712</v>
      </c>
      <c r="L2309">
        <v>2531</v>
      </c>
      <c r="M2309" t="s">
        <v>1557</v>
      </c>
      <c r="N2309" t="s">
        <v>1700</v>
      </c>
      <c r="O2309">
        <v>0</v>
      </c>
      <c r="P2309" t="s">
        <v>1574</v>
      </c>
      <c r="Q2309">
        <v>19840401</v>
      </c>
    </row>
    <row r="2310" spans="1:17">
      <c r="A2310" t="s">
        <v>1711</v>
      </c>
      <c r="B2310" t="s">
        <v>1571</v>
      </c>
      <c r="C2310">
        <v>201205</v>
      </c>
      <c r="D2310">
        <v>0</v>
      </c>
      <c r="E2310" t="s">
        <v>1555</v>
      </c>
      <c r="F2310">
        <v>0</v>
      </c>
      <c r="G2310">
        <v>0</v>
      </c>
      <c r="H2310">
        <v>0</v>
      </c>
      <c r="I2310">
        <v>43112049700</v>
      </c>
      <c r="J2310">
        <v>12</v>
      </c>
      <c r="K2310" t="s">
        <v>1712</v>
      </c>
      <c r="L2310">
        <v>2531</v>
      </c>
      <c r="M2310" t="s">
        <v>1557</v>
      </c>
      <c r="N2310" t="s">
        <v>1700</v>
      </c>
      <c r="O2310">
        <v>0</v>
      </c>
      <c r="P2310" t="s">
        <v>1552</v>
      </c>
      <c r="Q2310">
        <v>19820401</v>
      </c>
    </row>
    <row r="2311" spans="1:17">
      <c r="A2311" t="s">
        <v>1697</v>
      </c>
      <c r="B2311" t="s">
        <v>1648</v>
      </c>
      <c r="C2311">
        <v>201206</v>
      </c>
      <c r="D2311">
        <v>0</v>
      </c>
      <c r="E2311" t="s">
        <v>1555</v>
      </c>
      <c r="F2311">
        <v>0</v>
      </c>
      <c r="G2311">
        <v>0</v>
      </c>
      <c r="H2311">
        <v>0</v>
      </c>
      <c r="I2311">
        <v>43112001400</v>
      </c>
      <c r="J2311">
        <v>12</v>
      </c>
      <c r="K2311" t="s">
        <v>1698</v>
      </c>
      <c r="L2311">
        <v>1560</v>
      </c>
      <c r="M2311" t="s">
        <v>1699</v>
      </c>
      <c r="N2311" t="s">
        <v>1700</v>
      </c>
      <c r="O2311">
        <v>0</v>
      </c>
      <c r="P2311" t="s">
        <v>1552</v>
      </c>
      <c r="Q2311">
        <v>19751001</v>
      </c>
    </row>
    <row r="2312" spans="1:17">
      <c r="A2312" t="s">
        <v>1697</v>
      </c>
      <c r="B2312" t="s">
        <v>1649</v>
      </c>
      <c r="C2312">
        <v>201206</v>
      </c>
      <c r="D2312">
        <v>0</v>
      </c>
      <c r="E2312" t="s">
        <v>1555</v>
      </c>
      <c r="F2312">
        <v>0</v>
      </c>
      <c r="G2312">
        <v>0</v>
      </c>
      <c r="H2312">
        <v>0</v>
      </c>
      <c r="I2312">
        <v>43112001800</v>
      </c>
      <c r="J2312">
        <v>12</v>
      </c>
      <c r="K2312" t="s">
        <v>1698</v>
      </c>
      <c r="L2312">
        <v>1560</v>
      </c>
      <c r="M2312" t="s">
        <v>1699</v>
      </c>
      <c r="N2312" t="s">
        <v>1700</v>
      </c>
      <c r="O2312">
        <v>0</v>
      </c>
      <c r="P2312" t="s">
        <v>1552</v>
      </c>
      <c r="Q2312">
        <v>19750901</v>
      </c>
    </row>
    <row r="2313" spans="1:17">
      <c r="A2313" t="s">
        <v>1697</v>
      </c>
      <c r="B2313" t="s">
        <v>1716</v>
      </c>
      <c r="C2313">
        <v>201206</v>
      </c>
      <c r="D2313">
        <v>0</v>
      </c>
      <c r="E2313" t="s">
        <v>1555</v>
      </c>
      <c r="F2313">
        <v>0</v>
      </c>
      <c r="G2313">
        <v>0</v>
      </c>
      <c r="H2313">
        <v>0</v>
      </c>
      <c r="I2313">
        <v>43112002100</v>
      </c>
      <c r="J2313">
        <v>12</v>
      </c>
      <c r="K2313" t="s">
        <v>1698</v>
      </c>
      <c r="L2313">
        <v>1560</v>
      </c>
      <c r="M2313" t="s">
        <v>1699</v>
      </c>
      <c r="N2313" t="s">
        <v>1700</v>
      </c>
      <c r="O2313">
        <v>0</v>
      </c>
      <c r="P2313" t="s">
        <v>1552</v>
      </c>
      <c r="Q2313">
        <v>19680701</v>
      </c>
    </row>
    <row r="2314" spans="1:17">
      <c r="A2314" t="s">
        <v>1697</v>
      </c>
      <c r="B2314" t="s">
        <v>1663</v>
      </c>
      <c r="C2314">
        <v>201206</v>
      </c>
      <c r="D2314">
        <v>0</v>
      </c>
      <c r="E2314" t="s">
        <v>1555</v>
      </c>
      <c r="F2314">
        <v>0</v>
      </c>
      <c r="G2314">
        <v>0</v>
      </c>
      <c r="H2314">
        <v>0</v>
      </c>
      <c r="I2314">
        <v>43112002701</v>
      </c>
      <c r="J2314">
        <v>12</v>
      </c>
      <c r="K2314" t="s">
        <v>1698</v>
      </c>
      <c r="L2314">
        <v>1560</v>
      </c>
      <c r="M2314" t="s">
        <v>1699</v>
      </c>
      <c r="N2314" t="s">
        <v>1700</v>
      </c>
      <c r="O2314">
        <v>0</v>
      </c>
      <c r="P2314" t="s">
        <v>1552</v>
      </c>
      <c r="Q2314">
        <v>19980729</v>
      </c>
    </row>
    <row r="2315" spans="1:17">
      <c r="A2315" t="s">
        <v>1697</v>
      </c>
      <c r="B2315" t="s">
        <v>1665</v>
      </c>
      <c r="C2315">
        <v>201206</v>
      </c>
      <c r="D2315">
        <v>0</v>
      </c>
      <c r="E2315" t="s">
        <v>1555</v>
      </c>
      <c r="F2315">
        <v>0</v>
      </c>
      <c r="G2315">
        <v>0</v>
      </c>
      <c r="H2315">
        <v>0</v>
      </c>
      <c r="I2315">
        <v>43112005400</v>
      </c>
      <c r="J2315">
        <v>12</v>
      </c>
      <c r="K2315" t="s">
        <v>1698</v>
      </c>
      <c r="L2315">
        <v>1560</v>
      </c>
      <c r="M2315" t="s">
        <v>1699</v>
      </c>
      <c r="N2315" t="s">
        <v>1700</v>
      </c>
      <c r="O2315">
        <v>0</v>
      </c>
      <c r="P2315" t="s">
        <v>1552</v>
      </c>
      <c r="Q2315">
        <v>19900401</v>
      </c>
    </row>
    <row r="2316" spans="1:17">
      <c r="A2316" t="s">
        <v>1697</v>
      </c>
      <c r="B2316" t="s">
        <v>1636</v>
      </c>
      <c r="C2316">
        <v>201206</v>
      </c>
      <c r="D2316">
        <v>0</v>
      </c>
      <c r="E2316" t="s">
        <v>1555</v>
      </c>
      <c r="F2316">
        <v>0</v>
      </c>
      <c r="G2316">
        <v>0</v>
      </c>
      <c r="H2316">
        <v>0</v>
      </c>
      <c r="I2316">
        <v>43112004400</v>
      </c>
      <c r="J2316">
        <v>12</v>
      </c>
      <c r="K2316" t="s">
        <v>1698</v>
      </c>
      <c r="L2316">
        <v>1560</v>
      </c>
      <c r="M2316" t="s">
        <v>1699</v>
      </c>
      <c r="N2316" t="s">
        <v>1700</v>
      </c>
      <c r="O2316">
        <v>0</v>
      </c>
      <c r="P2316" t="s">
        <v>1574</v>
      </c>
      <c r="Q2316">
        <v>19781001</v>
      </c>
    </row>
    <row r="2317" spans="1:17">
      <c r="A2317" t="s">
        <v>1697</v>
      </c>
      <c r="B2317" t="s">
        <v>1652</v>
      </c>
      <c r="C2317">
        <v>201206</v>
      </c>
      <c r="D2317">
        <v>0</v>
      </c>
      <c r="E2317" t="s">
        <v>1555</v>
      </c>
      <c r="F2317">
        <v>0</v>
      </c>
      <c r="G2317">
        <v>0</v>
      </c>
      <c r="H2317">
        <v>0</v>
      </c>
      <c r="I2317">
        <v>43112006801</v>
      </c>
      <c r="J2317">
        <v>12</v>
      </c>
      <c r="K2317" t="s">
        <v>1698</v>
      </c>
      <c r="L2317">
        <v>1560</v>
      </c>
      <c r="M2317" t="s">
        <v>1699</v>
      </c>
      <c r="N2317" t="s">
        <v>1700</v>
      </c>
      <c r="O2317">
        <v>0</v>
      </c>
      <c r="P2317" t="s">
        <v>1552</v>
      </c>
      <c r="Q2317">
        <v>19980815</v>
      </c>
    </row>
    <row r="2318" spans="1:17">
      <c r="A2318" t="s">
        <v>1697</v>
      </c>
      <c r="B2318" t="s">
        <v>1578</v>
      </c>
      <c r="C2318">
        <v>201206</v>
      </c>
      <c r="D2318">
        <v>0</v>
      </c>
      <c r="E2318" t="s">
        <v>1555</v>
      </c>
      <c r="F2318">
        <v>0</v>
      </c>
      <c r="G2318">
        <v>0</v>
      </c>
      <c r="H2318">
        <v>0</v>
      </c>
      <c r="I2318">
        <v>43112007300</v>
      </c>
      <c r="J2318">
        <v>12</v>
      </c>
      <c r="K2318" t="s">
        <v>1698</v>
      </c>
      <c r="L2318">
        <v>1560</v>
      </c>
      <c r="M2318" t="s">
        <v>1699</v>
      </c>
      <c r="N2318" t="s">
        <v>1700</v>
      </c>
      <c r="O2318">
        <v>0</v>
      </c>
      <c r="P2318" t="s">
        <v>1552</v>
      </c>
      <c r="Q2318">
        <v>19790101</v>
      </c>
    </row>
    <row r="2319" spans="1:17">
      <c r="A2319" t="s">
        <v>1697</v>
      </c>
      <c r="B2319" t="s">
        <v>1579</v>
      </c>
      <c r="C2319">
        <v>201206</v>
      </c>
      <c r="D2319">
        <v>0</v>
      </c>
      <c r="E2319" t="s">
        <v>1555</v>
      </c>
      <c r="F2319">
        <v>0</v>
      </c>
      <c r="G2319">
        <v>0</v>
      </c>
      <c r="H2319">
        <v>0</v>
      </c>
      <c r="I2319">
        <v>43112007100</v>
      </c>
      <c r="J2319">
        <v>12</v>
      </c>
      <c r="K2319" t="s">
        <v>1698</v>
      </c>
      <c r="L2319">
        <v>1560</v>
      </c>
      <c r="M2319" t="s">
        <v>1699</v>
      </c>
      <c r="N2319" t="s">
        <v>1700</v>
      </c>
      <c r="O2319">
        <v>0</v>
      </c>
      <c r="P2319" t="s">
        <v>1552</v>
      </c>
      <c r="Q2319">
        <v>19731101</v>
      </c>
    </row>
    <row r="2320" spans="1:17">
      <c r="A2320" t="s">
        <v>1697</v>
      </c>
      <c r="B2320" t="s">
        <v>1667</v>
      </c>
      <c r="C2320">
        <v>201206</v>
      </c>
      <c r="D2320">
        <v>0</v>
      </c>
      <c r="E2320" t="s">
        <v>1555</v>
      </c>
      <c r="F2320">
        <v>0</v>
      </c>
      <c r="G2320">
        <v>0</v>
      </c>
      <c r="H2320">
        <v>0</v>
      </c>
      <c r="I2320">
        <v>43112008700</v>
      </c>
      <c r="J2320">
        <v>12</v>
      </c>
      <c r="K2320" t="s">
        <v>1698</v>
      </c>
      <c r="L2320">
        <v>1560</v>
      </c>
      <c r="M2320" t="s">
        <v>1699</v>
      </c>
      <c r="N2320" t="s">
        <v>1700</v>
      </c>
      <c r="O2320">
        <v>0</v>
      </c>
      <c r="P2320" t="s">
        <v>1552</v>
      </c>
    </row>
    <row r="2321" spans="1:17">
      <c r="A2321" t="s">
        <v>1697</v>
      </c>
      <c r="B2321" t="s">
        <v>1595</v>
      </c>
      <c r="C2321">
        <v>201206</v>
      </c>
      <c r="D2321">
        <v>0</v>
      </c>
      <c r="E2321" t="s">
        <v>1555</v>
      </c>
      <c r="F2321">
        <v>0</v>
      </c>
      <c r="G2321">
        <v>0</v>
      </c>
      <c r="H2321">
        <v>0</v>
      </c>
      <c r="I2321">
        <v>43112009402</v>
      </c>
      <c r="J2321">
        <v>12</v>
      </c>
      <c r="K2321" t="s">
        <v>1698</v>
      </c>
      <c r="L2321">
        <v>1560</v>
      </c>
      <c r="M2321" t="s">
        <v>1699</v>
      </c>
      <c r="N2321" t="s">
        <v>1700</v>
      </c>
      <c r="O2321">
        <v>0</v>
      </c>
      <c r="P2321" t="s">
        <v>1552</v>
      </c>
      <c r="Q2321">
        <v>19981030</v>
      </c>
    </row>
    <row r="2322" spans="1:17">
      <c r="A2322" t="s">
        <v>1697</v>
      </c>
      <c r="B2322" t="s">
        <v>1656</v>
      </c>
      <c r="C2322">
        <v>201206</v>
      </c>
      <c r="D2322">
        <v>0</v>
      </c>
      <c r="E2322" t="s">
        <v>1555</v>
      </c>
      <c r="F2322">
        <v>0</v>
      </c>
      <c r="G2322">
        <v>0</v>
      </c>
      <c r="H2322">
        <v>0</v>
      </c>
      <c r="I2322">
        <v>43112010103</v>
      </c>
      <c r="J2322">
        <v>12</v>
      </c>
      <c r="K2322" t="s">
        <v>1698</v>
      </c>
      <c r="L2322">
        <v>1560</v>
      </c>
      <c r="M2322" t="s">
        <v>1699</v>
      </c>
      <c r="N2322" t="s">
        <v>1700</v>
      </c>
      <c r="O2322">
        <v>0</v>
      </c>
      <c r="P2322" t="s">
        <v>1552</v>
      </c>
      <c r="Q2322">
        <v>19981010</v>
      </c>
    </row>
    <row r="2323" spans="1:17">
      <c r="A2323" t="s">
        <v>1697</v>
      </c>
      <c r="B2323" t="s">
        <v>1639</v>
      </c>
      <c r="C2323">
        <v>201206</v>
      </c>
      <c r="D2323">
        <v>0</v>
      </c>
      <c r="E2323" t="s">
        <v>1555</v>
      </c>
      <c r="F2323">
        <v>0</v>
      </c>
      <c r="G2323">
        <v>0</v>
      </c>
      <c r="H2323">
        <v>0</v>
      </c>
      <c r="I2323">
        <v>43112006901</v>
      </c>
      <c r="J2323">
        <v>12</v>
      </c>
      <c r="K2323" t="s">
        <v>1698</v>
      </c>
      <c r="L2323">
        <v>1560</v>
      </c>
      <c r="M2323" t="s">
        <v>1699</v>
      </c>
      <c r="N2323" t="s">
        <v>1700</v>
      </c>
      <c r="O2323">
        <v>0</v>
      </c>
      <c r="P2323" t="s">
        <v>1552</v>
      </c>
      <c r="Q2323">
        <v>19780801</v>
      </c>
    </row>
    <row r="2324" spans="1:17">
      <c r="A2324" t="s">
        <v>1697</v>
      </c>
      <c r="B2324" t="s">
        <v>1717</v>
      </c>
      <c r="C2324">
        <v>201206</v>
      </c>
      <c r="D2324">
        <v>0</v>
      </c>
      <c r="E2324" t="s">
        <v>1555</v>
      </c>
      <c r="F2324">
        <v>0</v>
      </c>
      <c r="G2324">
        <v>0</v>
      </c>
      <c r="H2324">
        <v>0</v>
      </c>
      <c r="I2324">
        <v>43112004302</v>
      </c>
      <c r="J2324">
        <v>12</v>
      </c>
      <c r="K2324" t="s">
        <v>1698</v>
      </c>
      <c r="L2324">
        <v>1560</v>
      </c>
      <c r="M2324" t="s">
        <v>1699</v>
      </c>
      <c r="N2324" t="s">
        <v>1700</v>
      </c>
      <c r="O2324">
        <v>0</v>
      </c>
      <c r="P2324" t="s">
        <v>1552</v>
      </c>
      <c r="Q2324">
        <v>20050625</v>
      </c>
    </row>
    <row r="2325" spans="1:17">
      <c r="A2325" t="s">
        <v>1697</v>
      </c>
      <c r="B2325" t="s">
        <v>1640</v>
      </c>
      <c r="C2325">
        <v>201206</v>
      </c>
      <c r="D2325">
        <v>0</v>
      </c>
      <c r="E2325" t="s">
        <v>1555</v>
      </c>
      <c r="F2325">
        <v>0</v>
      </c>
      <c r="G2325">
        <v>0</v>
      </c>
      <c r="H2325">
        <v>0</v>
      </c>
      <c r="I2325">
        <v>43112004501</v>
      </c>
      <c r="J2325">
        <v>12</v>
      </c>
      <c r="K2325" t="s">
        <v>1698</v>
      </c>
      <c r="L2325">
        <v>1560</v>
      </c>
      <c r="M2325" t="s">
        <v>1699</v>
      </c>
      <c r="N2325" t="s">
        <v>1700</v>
      </c>
      <c r="O2325">
        <v>0</v>
      </c>
      <c r="P2325" t="s">
        <v>1552</v>
      </c>
      <c r="Q2325">
        <v>19780701</v>
      </c>
    </row>
    <row r="2326" spans="1:17">
      <c r="A2326" t="s">
        <v>1697</v>
      </c>
      <c r="B2326" t="s">
        <v>1547</v>
      </c>
      <c r="C2326">
        <v>201206</v>
      </c>
      <c r="D2326">
        <v>0</v>
      </c>
      <c r="E2326" t="s">
        <v>1555</v>
      </c>
      <c r="F2326">
        <v>0</v>
      </c>
      <c r="G2326">
        <v>0</v>
      </c>
      <c r="H2326">
        <v>0</v>
      </c>
      <c r="I2326">
        <v>43112013501</v>
      </c>
      <c r="J2326">
        <v>12</v>
      </c>
      <c r="K2326" t="s">
        <v>1698</v>
      </c>
      <c r="L2326">
        <v>1560</v>
      </c>
      <c r="M2326" t="s">
        <v>1699</v>
      </c>
      <c r="N2326" t="s">
        <v>1700</v>
      </c>
      <c r="O2326">
        <v>0</v>
      </c>
      <c r="P2326" t="s">
        <v>1552</v>
      </c>
      <c r="Q2326">
        <v>19790201</v>
      </c>
    </row>
    <row r="2327" spans="1:17">
      <c r="A2327" t="s">
        <v>1697</v>
      </c>
      <c r="B2327" t="s">
        <v>1583</v>
      </c>
      <c r="C2327">
        <v>201206</v>
      </c>
      <c r="D2327">
        <v>0</v>
      </c>
      <c r="E2327" t="s">
        <v>1555</v>
      </c>
      <c r="F2327">
        <v>0</v>
      </c>
      <c r="G2327">
        <v>0</v>
      </c>
      <c r="H2327">
        <v>0</v>
      </c>
      <c r="I2327">
        <v>43112005301</v>
      </c>
      <c r="J2327">
        <v>12</v>
      </c>
      <c r="K2327" t="s">
        <v>1698</v>
      </c>
      <c r="L2327">
        <v>1560</v>
      </c>
      <c r="M2327" t="s">
        <v>1699</v>
      </c>
      <c r="N2327" t="s">
        <v>1700</v>
      </c>
      <c r="O2327">
        <v>0</v>
      </c>
      <c r="P2327" t="s">
        <v>1552</v>
      </c>
      <c r="Q2327">
        <v>19780801</v>
      </c>
    </row>
    <row r="2328" spans="1:17">
      <c r="A2328" t="s">
        <v>1697</v>
      </c>
      <c r="B2328" t="s">
        <v>1584</v>
      </c>
      <c r="C2328">
        <v>201206</v>
      </c>
      <c r="D2328">
        <v>0</v>
      </c>
      <c r="E2328" t="s">
        <v>1555</v>
      </c>
      <c r="F2328">
        <v>0</v>
      </c>
      <c r="G2328">
        <v>0</v>
      </c>
      <c r="H2328">
        <v>0</v>
      </c>
      <c r="I2328">
        <v>43112037701</v>
      </c>
      <c r="J2328">
        <v>12</v>
      </c>
      <c r="K2328" t="s">
        <v>1698</v>
      </c>
      <c r="L2328">
        <v>1560</v>
      </c>
      <c r="M2328" t="s">
        <v>1699</v>
      </c>
      <c r="N2328" t="s">
        <v>1700</v>
      </c>
      <c r="O2328">
        <v>0</v>
      </c>
      <c r="P2328" t="s">
        <v>1552</v>
      </c>
      <c r="Q2328">
        <v>20050226</v>
      </c>
    </row>
    <row r="2329" spans="1:17">
      <c r="A2329" t="s">
        <v>1697</v>
      </c>
      <c r="B2329" t="s">
        <v>1703</v>
      </c>
      <c r="C2329">
        <v>201206</v>
      </c>
      <c r="D2329">
        <v>0</v>
      </c>
      <c r="E2329" t="s">
        <v>1555</v>
      </c>
      <c r="F2329">
        <v>0</v>
      </c>
      <c r="G2329">
        <v>0</v>
      </c>
      <c r="H2329">
        <v>0</v>
      </c>
      <c r="I2329">
        <v>43112008600</v>
      </c>
      <c r="J2329">
        <v>12</v>
      </c>
      <c r="K2329" t="s">
        <v>1698</v>
      </c>
      <c r="L2329">
        <v>1560</v>
      </c>
      <c r="M2329" t="s">
        <v>1699</v>
      </c>
      <c r="N2329" t="s">
        <v>1700</v>
      </c>
      <c r="O2329">
        <v>0</v>
      </c>
      <c r="P2329" t="s">
        <v>1552</v>
      </c>
      <c r="Q2329">
        <v>19710701</v>
      </c>
    </row>
    <row r="2330" spans="1:17">
      <c r="A2330" t="s">
        <v>1697</v>
      </c>
      <c r="B2330" t="s">
        <v>1559</v>
      </c>
      <c r="C2330">
        <v>201206</v>
      </c>
      <c r="D2330">
        <v>0</v>
      </c>
      <c r="E2330" t="s">
        <v>1555</v>
      </c>
      <c r="F2330">
        <v>0</v>
      </c>
      <c r="G2330">
        <v>0</v>
      </c>
      <c r="H2330">
        <v>0</v>
      </c>
      <c r="I2330">
        <v>43112008200</v>
      </c>
      <c r="J2330">
        <v>12</v>
      </c>
      <c r="K2330" t="s">
        <v>1698</v>
      </c>
      <c r="L2330">
        <v>1560</v>
      </c>
      <c r="M2330" t="s">
        <v>1699</v>
      </c>
      <c r="N2330" t="s">
        <v>1700</v>
      </c>
      <c r="O2330">
        <v>0</v>
      </c>
      <c r="P2330" t="s">
        <v>1552</v>
      </c>
      <c r="Q2330">
        <v>19870801</v>
      </c>
    </row>
    <row r="2331" spans="1:17">
      <c r="A2331" t="s">
        <v>1697</v>
      </c>
      <c r="B2331" t="s">
        <v>1630</v>
      </c>
      <c r="C2331">
        <v>201206</v>
      </c>
      <c r="D2331">
        <v>0</v>
      </c>
      <c r="E2331" t="s">
        <v>1555</v>
      </c>
      <c r="F2331">
        <v>0</v>
      </c>
      <c r="G2331">
        <v>0</v>
      </c>
      <c r="H2331">
        <v>0</v>
      </c>
      <c r="I2331">
        <v>43112012200</v>
      </c>
      <c r="J2331">
        <v>12</v>
      </c>
      <c r="K2331" t="s">
        <v>1698</v>
      </c>
      <c r="L2331">
        <v>1560</v>
      </c>
      <c r="M2331" t="s">
        <v>1699</v>
      </c>
      <c r="N2331" t="s">
        <v>1700</v>
      </c>
      <c r="O2331">
        <v>0</v>
      </c>
      <c r="P2331" t="s">
        <v>1552</v>
      </c>
      <c r="Q2331">
        <v>19690801</v>
      </c>
    </row>
    <row r="2332" spans="1:17">
      <c r="A2332" t="s">
        <v>1697</v>
      </c>
      <c r="B2332" t="s">
        <v>1566</v>
      </c>
      <c r="C2332">
        <v>201206</v>
      </c>
      <c r="D2332">
        <v>0</v>
      </c>
      <c r="E2332" t="s">
        <v>1555</v>
      </c>
      <c r="F2332">
        <v>0</v>
      </c>
      <c r="G2332">
        <v>0</v>
      </c>
      <c r="H2332">
        <v>0</v>
      </c>
      <c r="I2332">
        <v>43112010700</v>
      </c>
      <c r="J2332">
        <v>12</v>
      </c>
      <c r="K2332" t="s">
        <v>1698</v>
      </c>
      <c r="L2332">
        <v>1560</v>
      </c>
      <c r="M2332" t="s">
        <v>1699</v>
      </c>
      <c r="N2332" t="s">
        <v>1700</v>
      </c>
      <c r="O2332">
        <v>0</v>
      </c>
      <c r="P2332" t="s">
        <v>1552</v>
      </c>
      <c r="Q2332">
        <v>19690701</v>
      </c>
    </row>
    <row r="2333" spans="1:17">
      <c r="A2333" t="s">
        <v>1697</v>
      </c>
      <c r="B2333" t="s">
        <v>1645</v>
      </c>
      <c r="C2333">
        <v>201206</v>
      </c>
      <c r="D2333">
        <v>0</v>
      </c>
      <c r="E2333" t="s">
        <v>1555</v>
      </c>
      <c r="F2333">
        <v>0</v>
      </c>
      <c r="G2333">
        <v>0</v>
      </c>
      <c r="H2333">
        <v>0</v>
      </c>
      <c r="I2333">
        <v>43112009800</v>
      </c>
      <c r="J2333">
        <v>12</v>
      </c>
      <c r="K2333" t="s">
        <v>1698</v>
      </c>
      <c r="L2333">
        <v>1560</v>
      </c>
      <c r="M2333" t="s">
        <v>1699</v>
      </c>
      <c r="N2333" t="s">
        <v>1700</v>
      </c>
      <c r="O2333">
        <v>0</v>
      </c>
      <c r="P2333" t="s">
        <v>1552</v>
      </c>
      <c r="Q2333">
        <v>19690701</v>
      </c>
    </row>
    <row r="2334" spans="1:17">
      <c r="A2334" t="s">
        <v>1697</v>
      </c>
      <c r="B2334" t="s">
        <v>1568</v>
      </c>
      <c r="C2334">
        <v>201206</v>
      </c>
      <c r="D2334">
        <v>0</v>
      </c>
      <c r="E2334" t="s">
        <v>1555</v>
      </c>
      <c r="F2334">
        <v>0</v>
      </c>
      <c r="G2334">
        <v>0</v>
      </c>
      <c r="H2334">
        <v>0</v>
      </c>
      <c r="I2334">
        <v>43112011100</v>
      </c>
      <c r="J2334">
        <v>12</v>
      </c>
      <c r="K2334" t="s">
        <v>1698</v>
      </c>
      <c r="L2334">
        <v>1560</v>
      </c>
      <c r="M2334" t="s">
        <v>1699</v>
      </c>
      <c r="N2334" t="s">
        <v>1700</v>
      </c>
      <c r="O2334">
        <v>0</v>
      </c>
      <c r="P2334" t="s">
        <v>1552</v>
      </c>
      <c r="Q2334">
        <v>19690801</v>
      </c>
    </row>
    <row r="2335" spans="1:17">
      <c r="A2335" t="s">
        <v>1697</v>
      </c>
      <c r="B2335" t="s">
        <v>1718</v>
      </c>
      <c r="C2335">
        <v>201206</v>
      </c>
      <c r="D2335">
        <v>0</v>
      </c>
      <c r="E2335" t="s">
        <v>1555</v>
      </c>
      <c r="F2335">
        <v>0</v>
      </c>
      <c r="G2335">
        <v>0</v>
      </c>
      <c r="H2335">
        <v>0</v>
      </c>
      <c r="I2335">
        <v>43112013600</v>
      </c>
      <c r="J2335">
        <v>12</v>
      </c>
      <c r="K2335" t="s">
        <v>1698</v>
      </c>
      <c r="L2335">
        <v>1560</v>
      </c>
      <c r="M2335" t="s">
        <v>1699</v>
      </c>
      <c r="N2335" t="s">
        <v>1700</v>
      </c>
      <c r="O2335">
        <v>0</v>
      </c>
      <c r="P2335" t="s">
        <v>1552</v>
      </c>
      <c r="Q2335">
        <v>19690901</v>
      </c>
    </row>
    <row r="2336" spans="1:17">
      <c r="A2336" t="s">
        <v>1697</v>
      </c>
      <c r="B2336" t="s">
        <v>1719</v>
      </c>
      <c r="C2336">
        <v>201206</v>
      </c>
      <c r="D2336">
        <v>0</v>
      </c>
      <c r="E2336" t="s">
        <v>1555</v>
      </c>
      <c r="F2336">
        <v>0</v>
      </c>
      <c r="G2336">
        <v>0</v>
      </c>
      <c r="H2336">
        <v>0</v>
      </c>
      <c r="I2336">
        <v>43112009900</v>
      </c>
      <c r="J2336">
        <v>12</v>
      </c>
      <c r="K2336" t="s">
        <v>1698</v>
      </c>
      <c r="L2336">
        <v>1560</v>
      </c>
      <c r="M2336" t="s">
        <v>1699</v>
      </c>
      <c r="N2336" t="s">
        <v>1700</v>
      </c>
      <c r="O2336">
        <v>0</v>
      </c>
      <c r="P2336" t="s">
        <v>1574</v>
      </c>
      <c r="Q2336">
        <v>19760201</v>
      </c>
    </row>
    <row r="2337" spans="1:17">
      <c r="A2337" t="s">
        <v>1697</v>
      </c>
      <c r="B2337" t="s">
        <v>1720</v>
      </c>
      <c r="C2337">
        <v>201206</v>
      </c>
      <c r="D2337">
        <v>0</v>
      </c>
      <c r="E2337" t="s">
        <v>1555</v>
      </c>
      <c r="F2337">
        <v>0</v>
      </c>
      <c r="G2337">
        <v>0</v>
      </c>
      <c r="H2337">
        <v>0</v>
      </c>
      <c r="I2337">
        <v>43112013900</v>
      </c>
      <c r="J2337">
        <v>12</v>
      </c>
      <c r="K2337" t="s">
        <v>1698</v>
      </c>
      <c r="L2337">
        <v>1560</v>
      </c>
      <c r="M2337" t="s">
        <v>1699</v>
      </c>
      <c r="N2337" t="s">
        <v>1700</v>
      </c>
      <c r="O2337">
        <v>0</v>
      </c>
      <c r="P2337" t="s">
        <v>1552</v>
      </c>
      <c r="Q2337">
        <v>19760101</v>
      </c>
    </row>
    <row r="2338" spans="1:17">
      <c r="A2338" t="s">
        <v>1697</v>
      </c>
      <c r="B2338" t="s">
        <v>1721</v>
      </c>
      <c r="C2338">
        <v>201206</v>
      </c>
      <c r="D2338">
        <v>0</v>
      </c>
      <c r="E2338" t="s">
        <v>1555</v>
      </c>
      <c r="F2338">
        <v>0</v>
      </c>
      <c r="G2338">
        <v>0</v>
      </c>
      <c r="H2338">
        <v>0</v>
      </c>
      <c r="I2338">
        <v>43112013801</v>
      </c>
      <c r="J2338">
        <v>12</v>
      </c>
      <c r="K2338" t="s">
        <v>1698</v>
      </c>
      <c r="L2338">
        <v>1560</v>
      </c>
      <c r="M2338" t="s">
        <v>1699</v>
      </c>
      <c r="N2338" t="s">
        <v>1700</v>
      </c>
      <c r="O2338">
        <v>0</v>
      </c>
      <c r="P2338" t="s">
        <v>1552</v>
      </c>
      <c r="Q2338">
        <v>19801201</v>
      </c>
    </row>
    <row r="2339" spans="1:17">
      <c r="A2339" t="s">
        <v>1697</v>
      </c>
      <c r="B2339" t="s">
        <v>1722</v>
      </c>
      <c r="C2339">
        <v>201206</v>
      </c>
      <c r="D2339">
        <v>0</v>
      </c>
      <c r="E2339" t="s">
        <v>1555</v>
      </c>
      <c r="F2339">
        <v>0</v>
      </c>
      <c r="G2339">
        <v>0</v>
      </c>
      <c r="H2339">
        <v>0</v>
      </c>
      <c r="I2339">
        <v>43112014500</v>
      </c>
      <c r="J2339">
        <v>12</v>
      </c>
      <c r="K2339" t="s">
        <v>1698</v>
      </c>
      <c r="L2339">
        <v>1560</v>
      </c>
      <c r="M2339" t="s">
        <v>1699</v>
      </c>
      <c r="N2339" t="s">
        <v>1700</v>
      </c>
      <c r="O2339">
        <v>0</v>
      </c>
      <c r="P2339" t="s">
        <v>1552</v>
      </c>
      <c r="Q2339">
        <v>19691001</v>
      </c>
    </row>
    <row r="2340" spans="1:17">
      <c r="A2340" t="s">
        <v>1697</v>
      </c>
      <c r="B2340" t="s">
        <v>1715</v>
      </c>
      <c r="C2340">
        <v>201206</v>
      </c>
      <c r="D2340">
        <v>0</v>
      </c>
      <c r="E2340" t="s">
        <v>1555</v>
      </c>
      <c r="F2340">
        <v>0</v>
      </c>
      <c r="G2340">
        <v>0</v>
      </c>
      <c r="H2340">
        <v>0</v>
      </c>
      <c r="I2340">
        <v>43112029900</v>
      </c>
      <c r="J2340">
        <v>12</v>
      </c>
      <c r="K2340" t="s">
        <v>1698</v>
      </c>
      <c r="L2340">
        <v>1560</v>
      </c>
      <c r="M2340" t="s">
        <v>1699</v>
      </c>
      <c r="N2340" t="s">
        <v>1700</v>
      </c>
      <c r="O2340">
        <v>0</v>
      </c>
      <c r="P2340" t="s">
        <v>1694</v>
      </c>
    </row>
    <row r="2341" spans="1:17">
      <c r="A2341" t="s">
        <v>1697</v>
      </c>
      <c r="B2341" t="s">
        <v>1723</v>
      </c>
      <c r="C2341">
        <v>201206</v>
      </c>
      <c r="D2341">
        <v>0</v>
      </c>
      <c r="E2341" t="s">
        <v>1555</v>
      </c>
      <c r="F2341">
        <v>0</v>
      </c>
      <c r="G2341">
        <v>0</v>
      </c>
      <c r="H2341">
        <v>0</v>
      </c>
      <c r="I2341">
        <v>43112008901</v>
      </c>
      <c r="J2341">
        <v>12</v>
      </c>
      <c r="K2341" t="s">
        <v>1698</v>
      </c>
      <c r="L2341">
        <v>1560</v>
      </c>
      <c r="M2341" t="s">
        <v>1699</v>
      </c>
      <c r="N2341" t="s">
        <v>1700</v>
      </c>
      <c r="O2341">
        <v>0</v>
      </c>
      <c r="P2341" t="s">
        <v>1552</v>
      </c>
      <c r="Q2341">
        <v>19791201</v>
      </c>
    </row>
    <row r="2342" spans="1:17">
      <c r="A2342" t="s">
        <v>1697</v>
      </c>
      <c r="B2342" t="s">
        <v>1724</v>
      </c>
      <c r="C2342">
        <v>201206</v>
      </c>
      <c r="D2342">
        <v>0</v>
      </c>
      <c r="E2342" t="s">
        <v>1555</v>
      </c>
      <c r="F2342">
        <v>0</v>
      </c>
      <c r="G2342">
        <v>0</v>
      </c>
      <c r="H2342">
        <v>0</v>
      </c>
      <c r="I2342">
        <v>43112042800</v>
      </c>
      <c r="J2342">
        <v>12</v>
      </c>
      <c r="K2342" t="s">
        <v>1698</v>
      </c>
      <c r="L2342">
        <v>1560</v>
      </c>
      <c r="M2342" t="s">
        <v>1699</v>
      </c>
      <c r="N2342" t="s">
        <v>1700</v>
      </c>
      <c r="O2342">
        <v>0</v>
      </c>
      <c r="P2342" t="s">
        <v>1552</v>
      </c>
      <c r="Q2342">
        <v>19801001</v>
      </c>
    </row>
    <row r="2343" spans="1:17">
      <c r="A2343" t="s">
        <v>1697</v>
      </c>
      <c r="B2343" t="s">
        <v>1725</v>
      </c>
      <c r="C2343">
        <v>201206</v>
      </c>
      <c r="D2343">
        <v>0</v>
      </c>
      <c r="E2343" t="s">
        <v>1555</v>
      </c>
      <c r="F2343">
        <v>0</v>
      </c>
      <c r="G2343">
        <v>0</v>
      </c>
      <c r="H2343">
        <v>0</v>
      </c>
      <c r="I2343">
        <v>43112041900</v>
      </c>
      <c r="J2343">
        <v>12</v>
      </c>
      <c r="K2343" t="s">
        <v>1698</v>
      </c>
      <c r="L2343">
        <v>1560</v>
      </c>
      <c r="M2343" t="s">
        <v>1699</v>
      </c>
      <c r="N2343" t="s">
        <v>1700</v>
      </c>
      <c r="O2343">
        <v>0</v>
      </c>
      <c r="P2343" t="s">
        <v>1552</v>
      </c>
      <c r="Q2343">
        <v>19881101</v>
      </c>
    </row>
    <row r="2344" spans="1:17">
      <c r="A2344" t="s">
        <v>1697</v>
      </c>
      <c r="B2344" t="s">
        <v>1726</v>
      </c>
      <c r="C2344">
        <v>201206</v>
      </c>
      <c r="D2344">
        <v>0</v>
      </c>
      <c r="E2344" t="s">
        <v>1555</v>
      </c>
      <c r="F2344">
        <v>0</v>
      </c>
      <c r="G2344">
        <v>0</v>
      </c>
      <c r="H2344">
        <v>0</v>
      </c>
      <c r="I2344">
        <v>43112008401</v>
      </c>
      <c r="J2344">
        <v>12</v>
      </c>
      <c r="K2344" t="s">
        <v>1698</v>
      </c>
      <c r="L2344">
        <v>1560</v>
      </c>
      <c r="M2344" t="s">
        <v>1699</v>
      </c>
      <c r="N2344" t="s">
        <v>1700</v>
      </c>
      <c r="O2344">
        <v>0</v>
      </c>
      <c r="P2344" t="s">
        <v>1552</v>
      </c>
      <c r="Q2344">
        <v>19900301</v>
      </c>
    </row>
    <row r="2345" spans="1:17">
      <c r="A2345" t="s">
        <v>1697</v>
      </c>
      <c r="B2345" t="s">
        <v>1727</v>
      </c>
      <c r="C2345">
        <v>201206</v>
      </c>
      <c r="D2345">
        <v>0</v>
      </c>
      <c r="E2345" t="s">
        <v>1555</v>
      </c>
      <c r="F2345">
        <v>0</v>
      </c>
      <c r="G2345">
        <v>0</v>
      </c>
      <c r="H2345">
        <v>0</v>
      </c>
      <c r="I2345">
        <v>43112008100</v>
      </c>
      <c r="J2345">
        <v>12</v>
      </c>
      <c r="K2345" t="s">
        <v>1698</v>
      </c>
      <c r="L2345">
        <v>1560</v>
      </c>
      <c r="M2345" t="s">
        <v>1699</v>
      </c>
      <c r="N2345" t="s">
        <v>1700</v>
      </c>
      <c r="O2345">
        <v>0</v>
      </c>
      <c r="P2345" t="s">
        <v>1552</v>
      </c>
      <c r="Q2345">
        <v>19690401</v>
      </c>
    </row>
    <row r="2346" spans="1:17">
      <c r="A2346" t="s">
        <v>1697</v>
      </c>
      <c r="B2346" t="s">
        <v>1728</v>
      </c>
      <c r="C2346">
        <v>201206</v>
      </c>
      <c r="D2346">
        <v>0</v>
      </c>
      <c r="E2346" t="s">
        <v>1555</v>
      </c>
      <c r="F2346">
        <v>0</v>
      </c>
      <c r="G2346">
        <v>0</v>
      </c>
      <c r="H2346">
        <v>0</v>
      </c>
      <c r="I2346">
        <v>43112008000</v>
      </c>
      <c r="J2346">
        <v>12</v>
      </c>
      <c r="K2346" t="s">
        <v>1698</v>
      </c>
      <c r="L2346">
        <v>1560</v>
      </c>
      <c r="M2346" t="s">
        <v>1699</v>
      </c>
      <c r="N2346" t="s">
        <v>1700</v>
      </c>
      <c r="O2346">
        <v>0</v>
      </c>
      <c r="P2346" t="s">
        <v>1552</v>
      </c>
      <c r="Q2346">
        <v>19870701</v>
      </c>
    </row>
    <row r="2347" spans="1:17">
      <c r="A2347" t="s">
        <v>1697</v>
      </c>
      <c r="B2347" t="s">
        <v>1729</v>
      </c>
      <c r="C2347">
        <v>201206</v>
      </c>
      <c r="D2347">
        <v>0</v>
      </c>
      <c r="E2347" t="s">
        <v>1555</v>
      </c>
      <c r="F2347">
        <v>0</v>
      </c>
      <c r="G2347">
        <v>0</v>
      </c>
      <c r="H2347">
        <v>0</v>
      </c>
      <c r="I2347">
        <v>43112008500</v>
      </c>
      <c r="J2347">
        <v>12</v>
      </c>
      <c r="K2347" t="s">
        <v>1698</v>
      </c>
      <c r="L2347">
        <v>1560</v>
      </c>
      <c r="M2347" t="s">
        <v>1699</v>
      </c>
      <c r="N2347" t="s">
        <v>1700</v>
      </c>
      <c r="O2347">
        <v>0</v>
      </c>
      <c r="P2347" t="s">
        <v>1552</v>
      </c>
      <c r="Q2347">
        <v>19690601</v>
      </c>
    </row>
    <row r="2348" spans="1:17">
      <c r="A2348" t="s">
        <v>1711</v>
      </c>
      <c r="B2348" t="s">
        <v>1554</v>
      </c>
      <c r="C2348">
        <v>201206</v>
      </c>
      <c r="D2348">
        <v>0</v>
      </c>
      <c r="E2348" t="s">
        <v>1555</v>
      </c>
      <c r="F2348">
        <v>0</v>
      </c>
      <c r="G2348">
        <v>0</v>
      </c>
      <c r="H2348">
        <v>0</v>
      </c>
      <c r="I2348">
        <v>43112041400</v>
      </c>
      <c r="J2348">
        <v>12</v>
      </c>
      <c r="K2348" t="s">
        <v>1712</v>
      </c>
      <c r="L2348">
        <v>2531</v>
      </c>
      <c r="M2348" t="s">
        <v>1557</v>
      </c>
      <c r="N2348" t="s">
        <v>1700</v>
      </c>
      <c r="O2348">
        <v>0</v>
      </c>
      <c r="P2348" t="s">
        <v>1552</v>
      </c>
      <c r="Q2348">
        <v>19800501</v>
      </c>
    </row>
    <row r="2349" spans="1:17">
      <c r="A2349" t="s">
        <v>1711</v>
      </c>
      <c r="B2349" t="s">
        <v>1559</v>
      </c>
      <c r="C2349">
        <v>201206</v>
      </c>
      <c r="D2349">
        <v>0</v>
      </c>
      <c r="E2349" t="s">
        <v>1555</v>
      </c>
      <c r="F2349">
        <v>0</v>
      </c>
      <c r="G2349">
        <v>0</v>
      </c>
      <c r="H2349">
        <v>0</v>
      </c>
      <c r="I2349">
        <v>43112045000</v>
      </c>
      <c r="J2349">
        <v>12</v>
      </c>
      <c r="K2349" t="s">
        <v>1712</v>
      </c>
      <c r="L2349">
        <v>2531</v>
      </c>
      <c r="M2349" t="s">
        <v>1557</v>
      </c>
      <c r="N2349" t="s">
        <v>1700</v>
      </c>
      <c r="O2349">
        <v>0</v>
      </c>
      <c r="P2349" t="s">
        <v>1552</v>
      </c>
      <c r="Q2349">
        <v>19810601</v>
      </c>
    </row>
    <row r="2350" spans="1:17">
      <c r="A2350" t="s">
        <v>1711</v>
      </c>
      <c r="B2350" t="s">
        <v>1560</v>
      </c>
      <c r="C2350">
        <v>201206</v>
      </c>
      <c r="D2350">
        <v>0</v>
      </c>
      <c r="E2350" t="s">
        <v>1555</v>
      </c>
      <c r="F2350">
        <v>0</v>
      </c>
      <c r="G2350">
        <v>0</v>
      </c>
      <c r="H2350">
        <v>0</v>
      </c>
      <c r="I2350">
        <v>43112043100</v>
      </c>
      <c r="J2350">
        <v>12</v>
      </c>
      <c r="K2350" t="s">
        <v>1712</v>
      </c>
      <c r="L2350">
        <v>2531</v>
      </c>
      <c r="M2350" t="s">
        <v>1557</v>
      </c>
      <c r="N2350" t="s">
        <v>1700</v>
      </c>
      <c r="O2350">
        <v>0</v>
      </c>
      <c r="P2350" t="s">
        <v>1574</v>
      </c>
      <c r="Q2350">
        <v>19810901</v>
      </c>
    </row>
    <row r="2351" spans="1:17">
      <c r="A2351" t="s">
        <v>1711</v>
      </c>
      <c r="B2351" t="s">
        <v>1718</v>
      </c>
      <c r="C2351">
        <v>201206</v>
      </c>
      <c r="D2351">
        <v>0</v>
      </c>
      <c r="E2351" t="s">
        <v>1555</v>
      </c>
      <c r="F2351">
        <v>0</v>
      </c>
      <c r="G2351">
        <v>0</v>
      </c>
      <c r="H2351">
        <v>0</v>
      </c>
      <c r="I2351">
        <v>43112043501</v>
      </c>
      <c r="J2351">
        <v>12</v>
      </c>
      <c r="K2351" t="s">
        <v>1712</v>
      </c>
      <c r="L2351">
        <v>2531</v>
      </c>
      <c r="M2351" t="s">
        <v>1557</v>
      </c>
      <c r="N2351" t="s">
        <v>1700</v>
      </c>
      <c r="O2351">
        <v>0</v>
      </c>
      <c r="P2351" t="s">
        <v>1574</v>
      </c>
      <c r="Q2351">
        <v>19840401</v>
      </c>
    </row>
    <row r="2352" spans="1:17">
      <c r="A2352" t="s">
        <v>1697</v>
      </c>
      <c r="B2352" t="s">
        <v>1648</v>
      </c>
      <c r="C2352">
        <v>201207</v>
      </c>
      <c r="D2352">
        <v>0</v>
      </c>
      <c r="E2352" t="s">
        <v>1555</v>
      </c>
      <c r="F2352">
        <v>0</v>
      </c>
      <c r="G2352">
        <v>0</v>
      </c>
      <c r="H2352">
        <v>0</v>
      </c>
      <c r="I2352">
        <v>43112001400</v>
      </c>
      <c r="J2352">
        <v>12</v>
      </c>
      <c r="K2352" t="s">
        <v>1698</v>
      </c>
      <c r="L2352">
        <v>1560</v>
      </c>
      <c r="M2352" t="s">
        <v>1699</v>
      </c>
      <c r="N2352" t="s">
        <v>1700</v>
      </c>
      <c r="O2352">
        <v>0</v>
      </c>
      <c r="P2352" t="s">
        <v>1552</v>
      </c>
      <c r="Q2352">
        <v>19751001</v>
      </c>
    </row>
    <row r="2353" spans="1:17">
      <c r="A2353" t="s">
        <v>1697</v>
      </c>
      <c r="B2353" t="s">
        <v>1649</v>
      </c>
      <c r="C2353">
        <v>201207</v>
      </c>
      <c r="D2353">
        <v>0</v>
      </c>
      <c r="E2353" t="s">
        <v>1555</v>
      </c>
      <c r="F2353">
        <v>0</v>
      </c>
      <c r="G2353">
        <v>0</v>
      </c>
      <c r="H2353">
        <v>0</v>
      </c>
      <c r="I2353">
        <v>43112001800</v>
      </c>
      <c r="J2353">
        <v>12</v>
      </c>
      <c r="K2353" t="s">
        <v>1698</v>
      </c>
      <c r="L2353">
        <v>1560</v>
      </c>
      <c r="M2353" t="s">
        <v>1699</v>
      </c>
      <c r="N2353" t="s">
        <v>1700</v>
      </c>
      <c r="O2353">
        <v>0</v>
      </c>
      <c r="P2353" t="s">
        <v>1552</v>
      </c>
      <c r="Q2353">
        <v>19750901</v>
      </c>
    </row>
    <row r="2354" spans="1:17">
      <c r="A2354" t="s">
        <v>1697</v>
      </c>
      <c r="B2354" t="s">
        <v>1716</v>
      </c>
      <c r="C2354">
        <v>201207</v>
      </c>
      <c r="D2354">
        <v>0</v>
      </c>
      <c r="E2354" t="s">
        <v>1555</v>
      </c>
      <c r="F2354">
        <v>0</v>
      </c>
      <c r="G2354">
        <v>0</v>
      </c>
      <c r="H2354">
        <v>0</v>
      </c>
      <c r="I2354">
        <v>43112002100</v>
      </c>
      <c r="J2354">
        <v>12</v>
      </c>
      <c r="K2354" t="s">
        <v>1698</v>
      </c>
      <c r="L2354">
        <v>1560</v>
      </c>
      <c r="M2354" t="s">
        <v>1699</v>
      </c>
      <c r="N2354" t="s">
        <v>1700</v>
      </c>
      <c r="O2354">
        <v>0</v>
      </c>
      <c r="P2354" t="s">
        <v>1552</v>
      </c>
      <c r="Q2354">
        <v>19680701</v>
      </c>
    </row>
    <row r="2355" spans="1:17">
      <c r="A2355" t="s">
        <v>1697</v>
      </c>
      <c r="B2355" t="s">
        <v>1663</v>
      </c>
      <c r="C2355">
        <v>201207</v>
      </c>
      <c r="D2355">
        <v>0</v>
      </c>
      <c r="E2355" t="s">
        <v>1555</v>
      </c>
      <c r="F2355">
        <v>0</v>
      </c>
      <c r="G2355">
        <v>0</v>
      </c>
      <c r="H2355">
        <v>0</v>
      </c>
      <c r="I2355">
        <v>43112002701</v>
      </c>
      <c r="J2355">
        <v>12</v>
      </c>
      <c r="K2355" t="s">
        <v>1698</v>
      </c>
      <c r="L2355">
        <v>1560</v>
      </c>
      <c r="M2355" t="s">
        <v>1699</v>
      </c>
      <c r="N2355" t="s">
        <v>1700</v>
      </c>
      <c r="O2355">
        <v>0</v>
      </c>
      <c r="P2355" t="s">
        <v>1552</v>
      </c>
      <c r="Q2355">
        <v>19980729</v>
      </c>
    </row>
    <row r="2356" spans="1:17">
      <c r="A2356" t="s">
        <v>1697</v>
      </c>
      <c r="B2356" t="s">
        <v>1665</v>
      </c>
      <c r="C2356">
        <v>201207</v>
      </c>
      <c r="D2356">
        <v>0</v>
      </c>
      <c r="E2356" t="s">
        <v>1555</v>
      </c>
      <c r="F2356">
        <v>0</v>
      </c>
      <c r="G2356">
        <v>0</v>
      </c>
      <c r="H2356">
        <v>0</v>
      </c>
      <c r="I2356">
        <v>43112005400</v>
      </c>
      <c r="J2356">
        <v>12</v>
      </c>
      <c r="K2356" t="s">
        <v>1698</v>
      </c>
      <c r="L2356">
        <v>1560</v>
      </c>
      <c r="M2356" t="s">
        <v>1699</v>
      </c>
      <c r="N2356" t="s">
        <v>1700</v>
      </c>
      <c r="O2356">
        <v>0</v>
      </c>
      <c r="P2356" t="s">
        <v>1552</v>
      </c>
      <c r="Q2356">
        <v>19900401</v>
      </c>
    </row>
    <row r="2357" spans="1:17">
      <c r="A2357" t="s">
        <v>1697</v>
      </c>
      <c r="B2357" t="s">
        <v>1636</v>
      </c>
      <c r="C2357">
        <v>201207</v>
      </c>
      <c r="D2357">
        <v>0</v>
      </c>
      <c r="E2357" t="s">
        <v>1555</v>
      </c>
      <c r="F2357">
        <v>0</v>
      </c>
      <c r="G2357">
        <v>0</v>
      </c>
      <c r="H2357">
        <v>0</v>
      </c>
      <c r="I2357">
        <v>43112004400</v>
      </c>
      <c r="J2357">
        <v>12</v>
      </c>
      <c r="K2357" t="s">
        <v>1698</v>
      </c>
      <c r="L2357">
        <v>1560</v>
      </c>
      <c r="M2357" t="s">
        <v>1699</v>
      </c>
      <c r="N2357" t="s">
        <v>1700</v>
      </c>
      <c r="O2357">
        <v>0</v>
      </c>
      <c r="P2357" t="s">
        <v>1574</v>
      </c>
      <c r="Q2357">
        <v>19781001</v>
      </c>
    </row>
    <row r="2358" spans="1:17">
      <c r="A2358" t="s">
        <v>1697</v>
      </c>
      <c r="B2358" t="s">
        <v>1652</v>
      </c>
      <c r="C2358">
        <v>201207</v>
      </c>
      <c r="D2358">
        <v>0</v>
      </c>
      <c r="E2358" t="s">
        <v>1555</v>
      </c>
      <c r="F2358">
        <v>0</v>
      </c>
      <c r="G2358">
        <v>0</v>
      </c>
      <c r="H2358">
        <v>0</v>
      </c>
      <c r="I2358">
        <v>43112006801</v>
      </c>
      <c r="J2358">
        <v>12</v>
      </c>
      <c r="K2358" t="s">
        <v>1698</v>
      </c>
      <c r="L2358">
        <v>1560</v>
      </c>
      <c r="M2358" t="s">
        <v>1699</v>
      </c>
      <c r="N2358" t="s">
        <v>1700</v>
      </c>
      <c r="O2358">
        <v>0</v>
      </c>
      <c r="P2358" t="s">
        <v>1552</v>
      </c>
      <c r="Q2358">
        <v>19980815</v>
      </c>
    </row>
    <row r="2359" spans="1:17">
      <c r="A2359" t="s">
        <v>1697</v>
      </c>
      <c r="B2359" t="s">
        <v>1578</v>
      </c>
      <c r="C2359">
        <v>201207</v>
      </c>
      <c r="D2359">
        <v>0</v>
      </c>
      <c r="E2359" t="s">
        <v>1555</v>
      </c>
      <c r="F2359">
        <v>0</v>
      </c>
      <c r="G2359">
        <v>0</v>
      </c>
      <c r="H2359">
        <v>0</v>
      </c>
      <c r="I2359">
        <v>43112007300</v>
      </c>
      <c r="J2359">
        <v>12</v>
      </c>
      <c r="K2359" t="s">
        <v>1698</v>
      </c>
      <c r="L2359">
        <v>1560</v>
      </c>
      <c r="M2359" t="s">
        <v>1699</v>
      </c>
      <c r="N2359" t="s">
        <v>1700</v>
      </c>
      <c r="O2359">
        <v>0</v>
      </c>
      <c r="P2359" t="s">
        <v>1552</v>
      </c>
      <c r="Q2359">
        <v>19790101</v>
      </c>
    </row>
    <row r="2360" spans="1:17">
      <c r="A2360" t="s">
        <v>1697</v>
      </c>
      <c r="B2360" t="s">
        <v>1579</v>
      </c>
      <c r="C2360">
        <v>201207</v>
      </c>
      <c r="D2360">
        <v>0</v>
      </c>
      <c r="E2360" t="s">
        <v>1555</v>
      </c>
      <c r="F2360">
        <v>0</v>
      </c>
      <c r="G2360">
        <v>0</v>
      </c>
      <c r="H2360">
        <v>0</v>
      </c>
      <c r="I2360">
        <v>43112007100</v>
      </c>
      <c r="J2360">
        <v>12</v>
      </c>
      <c r="K2360" t="s">
        <v>1698</v>
      </c>
      <c r="L2360">
        <v>1560</v>
      </c>
      <c r="M2360" t="s">
        <v>1699</v>
      </c>
      <c r="N2360" t="s">
        <v>1700</v>
      </c>
      <c r="O2360">
        <v>0</v>
      </c>
      <c r="P2360" t="s">
        <v>1552</v>
      </c>
      <c r="Q2360">
        <v>19731101</v>
      </c>
    </row>
    <row r="2361" spans="1:17">
      <c r="A2361" t="s">
        <v>1697</v>
      </c>
      <c r="B2361" t="s">
        <v>1667</v>
      </c>
      <c r="C2361">
        <v>201207</v>
      </c>
      <c r="D2361">
        <v>0</v>
      </c>
      <c r="E2361" t="s">
        <v>1555</v>
      </c>
      <c r="F2361">
        <v>0</v>
      </c>
      <c r="G2361">
        <v>0</v>
      </c>
      <c r="H2361">
        <v>0</v>
      </c>
      <c r="I2361">
        <v>43112008700</v>
      </c>
      <c r="J2361">
        <v>12</v>
      </c>
      <c r="K2361" t="s">
        <v>1698</v>
      </c>
      <c r="L2361">
        <v>1560</v>
      </c>
      <c r="M2361" t="s">
        <v>1699</v>
      </c>
      <c r="N2361" t="s">
        <v>1700</v>
      </c>
      <c r="O2361">
        <v>0</v>
      </c>
      <c r="P2361" t="s">
        <v>1552</v>
      </c>
    </row>
    <row r="2362" spans="1:17">
      <c r="A2362" t="s">
        <v>1697</v>
      </c>
      <c r="B2362" t="s">
        <v>1595</v>
      </c>
      <c r="C2362">
        <v>201207</v>
      </c>
      <c r="D2362">
        <v>0</v>
      </c>
      <c r="E2362" t="s">
        <v>1555</v>
      </c>
      <c r="F2362">
        <v>0</v>
      </c>
      <c r="G2362">
        <v>0</v>
      </c>
      <c r="H2362">
        <v>0</v>
      </c>
      <c r="I2362">
        <v>43112009402</v>
      </c>
      <c r="J2362">
        <v>12</v>
      </c>
      <c r="K2362" t="s">
        <v>1698</v>
      </c>
      <c r="L2362">
        <v>1560</v>
      </c>
      <c r="M2362" t="s">
        <v>1699</v>
      </c>
      <c r="N2362" t="s">
        <v>1700</v>
      </c>
      <c r="O2362">
        <v>0</v>
      </c>
      <c r="P2362" t="s">
        <v>1552</v>
      </c>
      <c r="Q2362">
        <v>19981030</v>
      </c>
    </row>
    <row r="2363" spans="1:17">
      <c r="A2363" t="s">
        <v>1697</v>
      </c>
      <c r="B2363" t="s">
        <v>1656</v>
      </c>
      <c r="C2363">
        <v>201207</v>
      </c>
      <c r="D2363">
        <v>0</v>
      </c>
      <c r="E2363" t="s">
        <v>1555</v>
      </c>
      <c r="F2363">
        <v>0</v>
      </c>
      <c r="G2363">
        <v>0</v>
      </c>
      <c r="H2363">
        <v>0</v>
      </c>
      <c r="I2363">
        <v>43112010103</v>
      </c>
      <c r="J2363">
        <v>12</v>
      </c>
      <c r="K2363" t="s">
        <v>1698</v>
      </c>
      <c r="L2363">
        <v>1560</v>
      </c>
      <c r="M2363" t="s">
        <v>1699</v>
      </c>
      <c r="N2363" t="s">
        <v>1700</v>
      </c>
      <c r="O2363">
        <v>0</v>
      </c>
      <c r="P2363" t="s">
        <v>1552</v>
      </c>
      <c r="Q2363">
        <v>19981010</v>
      </c>
    </row>
    <row r="2364" spans="1:17">
      <c r="A2364" t="s">
        <v>1697</v>
      </c>
      <c r="B2364" t="s">
        <v>1639</v>
      </c>
      <c r="C2364">
        <v>201207</v>
      </c>
      <c r="D2364">
        <v>0</v>
      </c>
      <c r="E2364" t="s">
        <v>1555</v>
      </c>
      <c r="F2364">
        <v>0</v>
      </c>
      <c r="G2364">
        <v>0</v>
      </c>
      <c r="H2364">
        <v>0</v>
      </c>
      <c r="I2364">
        <v>43112006901</v>
      </c>
      <c r="J2364">
        <v>12</v>
      </c>
      <c r="K2364" t="s">
        <v>1698</v>
      </c>
      <c r="L2364">
        <v>1560</v>
      </c>
      <c r="M2364" t="s">
        <v>1699</v>
      </c>
      <c r="N2364" t="s">
        <v>1700</v>
      </c>
      <c r="O2364">
        <v>0</v>
      </c>
      <c r="P2364" t="s">
        <v>1552</v>
      </c>
      <c r="Q2364">
        <v>19780801</v>
      </c>
    </row>
    <row r="2365" spans="1:17">
      <c r="A2365" t="s">
        <v>1697</v>
      </c>
      <c r="B2365" t="s">
        <v>1717</v>
      </c>
      <c r="C2365">
        <v>201207</v>
      </c>
      <c r="D2365">
        <v>0</v>
      </c>
      <c r="E2365" t="s">
        <v>1555</v>
      </c>
      <c r="F2365">
        <v>0</v>
      </c>
      <c r="G2365">
        <v>0</v>
      </c>
      <c r="H2365">
        <v>0</v>
      </c>
      <c r="I2365">
        <v>43112004302</v>
      </c>
      <c r="J2365">
        <v>12</v>
      </c>
      <c r="K2365" t="s">
        <v>1698</v>
      </c>
      <c r="L2365">
        <v>1560</v>
      </c>
      <c r="M2365" t="s">
        <v>1699</v>
      </c>
      <c r="N2365" t="s">
        <v>1700</v>
      </c>
      <c r="O2365">
        <v>0</v>
      </c>
      <c r="P2365" t="s">
        <v>1552</v>
      </c>
      <c r="Q2365">
        <v>20050625</v>
      </c>
    </row>
    <row r="2366" spans="1:17">
      <c r="A2366" t="s">
        <v>1697</v>
      </c>
      <c r="B2366" t="s">
        <v>1640</v>
      </c>
      <c r="C2366">
        <v>201207</v>
      </c>
      <c r="D2366">
        <v>0</v>
      </c>
      <c r="E2366" t="s">
        <v>1555</v>
      </c>
      <c r="F2366">
        <v>0</v>
      </c>
      <c r="G2366">
        <v>0</v>
      </c>
      <c r="H2366">
        <v>0</v>
      </c>
      <c r="I2366">
        <v>43112004501</v>
      </c>
      <c r="J2366">
        <v>12</v>
      </c>
      <c r="K2366" t="s">
        <v>1698</v>
      </c>
      <c r="L2366">
        <v>1560</v>
      </c>
      <c r="M2366" t="s">
        <v>1699</v>
      </c>
      <c r="N2366" t="s">
        <v>1700</v>
      </c>
      <c r="O2366">
        <v>0</v>
      </c>
      <c r="P2366" t="s">
        <v>1552</v>
      </c>
      <c r="Q2366">
        <v>19780701</v>
      </c>
    </row>
    <row r="2367" spans="1:17">
      <c r="A2367" t="s">
        <v>1697</v>
      </c>
      <c r="B2367" t="s">
        <v>1547</v>
      </c>
      <c r="C2367">
        <v>201207</v>
      </c>
      <c r="D2367">
        <v>0</v>
      </c>
      <c r="E2367" t="s">
        <v>1555</v>
      </c>
      <c r="F2367">
        <v>0</v>
      </c>
      <c r="G2367">
        <v>0</v>
      </c>
      <c r="H2367">
        <v>0</v>
      </c>
      <c r="I2367">
        <v>43112013501</v>
      </c>
      <c r="J2367">
        <v>12</v>
      </c>
      <c r="K2367" t="s">
        <v>1698</v>
      </c>
      <c r="L2367">
        <v>1560</v>
      </c>
      <c r="M2367" t="s">
        <v>1699</v>
      </c>
      <c r="N2367" t="s">
        <v>1700</v>
      </c>
      <c r="O2367">
        <v>0</v>
      </c>
      <c r="P2367" t="s">
        <v>1552</v>
      </c>
      <c r="Q2367">
        <v>19790201</v>
      </c>
    </row>
    <row r="2368" spans="1:17">
      <c r="A2368" t="s">
        <v>1697</v>
      </c>
      <c r="B2368" t="s">
        <v>1583</v>
      </c>
      <c r="C2368">
        <v>201207</v>
      </c>
      <c r="D2368">
        <v>0</v>
      </c>
      <c r="E2368" t="s">
        <v>1555</v>
      </c>
      <c r="F2368">
        <v>0</v>
      </c>
      <c r="G2368">
        <v>0</v>
      </c>
      <c r="H2368">
        <v>0</v>
      </c>
      <c r="I2368">
        <v>43112005301</v>
      </c>
      <c r="J2368">
        <v>12</v>
      </c>
      <c r="K2368" t="s">
        <v>1698</v>
      </c>
      <c r="L2368">
        <v>1560</v>
      </c>
      <c r="M2368" t="s">
        <v>1699</v>
      </c>
      <c r="N2368" t="s">
        <v>1700</v>
      </c>
      <c r="O2368">
        <v>0</v>
      </c>
      <c r="P2368" t="s">
        <v>1552</v>
      </c>
      <c r="Q2368">
        <v>19780801</v>
      </c>
    </row>
    <row r="2369" spans="1:17">
      <c r="A2369" t="s">
        <v>1697</v>
      </c>
      <c r="B2369" t="s">
        <v>1584</v>
      </c>
      <c r="C2369">
        <v>201207</v>
      </c>
      <c r="D2369">
        <v>0</v>
      </c>
      <c r="E2369" t="s">
        <v>1555</v>
      </c>
      <c r="F2369">
        <v>0</v>
      </c>
      <c r="G2369">
        <v>0</v>
      </c>
      <c r="H2369">
        <v>0</v>
      </c>
      <c r="I2369">
        <v>43112037701</v>
      </c>
      <c r="J2369">
        <v>12</v>
      </c>
      <c r="K2369" t="s">
        <v>1698</v>
      </c>
      <c r="L2369">
        <v>1560</v>
      </c>
      <c r="M2369" t="s">
        <v>1699</v>
      </c>
      <c r="N2369" t="s">
        <v>1700</v>
      </c>
      <c r="O2369">
        <v>0</v>
      </c>
      <c r="P2369" t="s">
        <v>1552</v>
      </c>
      <c r="Q2369">
        <v>20050226</v>
      </c>
    </row>
    <row r="2370" spans="1:17">
      <c r="A2370" t="s">
        <v>1697</v>
      </c>
      <c r="B2370" t="s">
        <v>1703</v>
      </c>
      <c r="C2370">
        <v>201207</v>
      </c>
      <c r="D2370">
        <v>0</v>
      </c>
      <c r="E2370" t="s">
        <v>1555</v>
      </c>
      <c r="F2370">
        <v>0</v>
      </c>
      <c r="G2370">
        <v>0</v>
      </c>
      <c r="H2370">
        <v>0</v>
      </c>
      <c r="I2370">
        <v>43112008600</v>
      </c>
      <c r="J2370">
        <v>12</v>
      </c>
      <c r="K2370" t="s">
        <v>1698</v>
      </c>
      <c r="L2370">
        <v>1560</v>
      </c>
      <c r="M2370" t="s">
        <v>1699</v>
      </c>
      <c r="N2370" t="s">
        <v>1700</v>
      </c>
      <c r="O2370">
        <v>0</v>
      </c>
      <c r="P2370" t="s">
        <v>1552</v>
      </c>
      <c r="Q2370">
        <v>19710701</v>
      </c>
    </row>
    <row r="2371" spans="1:17">
      <c r="A2371" t="s">
        <v>1697</v>
      </c>
      <c r="B2371" t="s">
        <v>1559</v>
      </c>
      <c r="C2371">
        <v>201207</v>
      </c>
      <c r="D2371">
        <v>0</v>
      </c>
      <c r="E2371" t="s">
        <v>1555</v>
      </c>
      <c r="F2371">
        <v>0</v>
      </c>
      <c r="G2371">
        <v>0</v>
      </c>
      <c r="H2371">
        <v>0</v>
      </c>
      <c r="I2371">
        <v>43112008200</v>
      </c>
      <c r="J2371">
        <v>12</v>
      </c>
      <c r="K2371" t="s">
        <v>1698</v>
      </c>
      <c r="L2371">
        <v>1560</v>
      </c>
      <c r="M2371" t="s">
        <v>1699</v>
      </c>
      <c r="N2371" t="s">
        <v>1700</v>
      </c>
      <c r="O2371">
        <v>0</v>
      </c>
      <c r="P2371" t="s">
        <v>1552</v>
      </c>
      <c r="Q2371">
        <v>19870801</v>
      </c>
    </row>
    <row r="2372" spans="1:17">
      <c r="A2372" t="s">
        <v>1697</v>
      </c>
      <c r="B2372" t="s">
        <v>1630</v>
      </c>
      <c r="C2372">
        <v>201207</v>
      </c>
      <c r="D2372">
        <v>0</v>
      </c>
      <c r="E2372" t="s">
        <v>1555</v>
      </c>
      <c r="F2372">
        <v>0</v>
      </c>
      <c r="G2372">
        <v>0</v>
      </c>
      <c r="H2372">
        <v>0</v>
      </c>
      <c r="I2372">
        <v>43112012200</v>
      </c>
      <c r="J2372">
        <v>12</v>
      </c>
      <c r="K2372" t="s">
        <v>1698</v>
      </c>
      <c r="L2372">
        <v>1560</v>
      </c>
      <c r="M2372" t="s">
        <v>1699</v>
      </c>
      <c r="N2372" t="s">
        <v>1700</v>
      </c>
      <c r="O2372">
        <v>0</v>
      </c>
      <c r="P2372" t="s">
        <v>1552</v>
      </c>
      <c r="Q2372">
        <v>19690801</v>
      </c>
    </row>
    <row r="2373" spans="1:17">
      <c r="A2373" t="s">
        <v>1697</v>
      </c>
      <c r="B2373" t="s">
        <v>1645</v>
      </c>
      <c r="C2373">
        <v>201207</v>
      </c>
      <c r="D2373">
        <v>0</v>
      </c>
      <c r="E2373" t="s">
        <v>1555</v>
      </c>
      <c r="F2373">
        <v>0</v>
      </c>
      <c r="G2373">
        <v>0</v>
      </c>
      <c r="H2373">
        <v>0</v>
      </c>
      <c r="I2373">
        <v>43112009800</v>
      </c>
      <c r="J2373">
        <v>12</v>
      </c>
      <c r="K2373" t="s">
        <v>1698</v>
      </c>
      <c r="L2373">
        <v>1560</v>
      </c>
      <c r="M2373" t="s">
        <v>1699</v>
      </c>
      <c r="N2373" t="s">
        <v>1700</v>
      </c>
      <c r="O2373">
        <v>0</v>
      </c>
      <c r="P2373" t="s">
        <v>1552</v>
      </c>
      <c r="Q2373">
        <v>19690701</v>
      </c>
    </row>
    <row r="2374" spans="1:17">
      <c r="A2374" t="s">
        <v>1697</v>
      </c>
      <c r="B2374" t="s">
        <v>1568</v>
      </c>
      <c r="C2374">
        <v>201207</v>
      </c>
      <c r="D2374">
        <v>0</v>
      </c>
      <c r="E2374" t="s">
        <v>1555</v>
      </c>
      <c r="F2374">
        <v>0</v>
      </c>
      <c r="G2374">
        <v>0</v>
      </c>
      <c r="H2374">
        <v>0</v>
      </c>
      <c r="I2374">
        <v>43112011100</v>
      </c>
      <c r="J2374">
        <v>12</v>
      </c>
      <c r="K2374" t="s">
        <v>1698</v>
      </c>
      <c r="L2374">
        <v>1560</v>
      </c>
      <c r="M2374" t="s">
        <v>1699</v>
      </c>
      <c r="N2374" t="s">
        <v>1700</v>
      </c>
      <c r="O2374">
        <v>0</v>
      </c>
      <c r="P2374" t="s">
        <v>1552</v>
      </c>
      <c r="Q2374">
        <v>19690801</v>
      </c>
    </row>
    <row r="2375" spans="1:17">
      <c r="A2375" t="s">
        <v>1697</v>
      </c>
      <c r="B2375" t="s">
        <v>1718</v>
      </c>
      <c r="C2375">
        <v>201207</v>
      </c>
      <c r="D2375">
        <v>0</v>
      </c>
      <c r="E2375" t="s">
        <v>1555</v>
      </c>
      <c r="F2375">
        <v>0</v>
      </c>
      <c r="G2375">
        <v>0</v>
      </c>
      <c r="H2375">
        <v>0</v>
      </c>
      <c r="I2375">
        <v>43112013600</v>
      </c>
      <c r="J2375">
        <v>12</v>
      </c>
      <c r="K2375" t="s">
        <v>1698</v>
      </c>
      <c r="L2375">
        <v>1560</v>
      </c>
      <c r="M2375" t="s">
        <v>1699</v>
      </c>
      <c r="N2375" t="s">
        <v>1700</v>
      </c>
      <c r="O2375">
        <v>0</v>
      </c>
      <c r="P2375" t="s">
        <v>1552</v>
      </c>
      <c r="Q2375">
        <v>19690901</v>
      </c>
    </row>
    <row r="2376" spans="1:17">
      <c r="A2376" t="s">
        <v>1697</v>
      </c>
      <c r="B2376" t="s">
        <v>1719</v>
      </c>
      <c r="C2376">
        <v>201207</v>
      </c>
      <c r="D2376">
        <v>0</v>
      </c>
      <c r="E2376" t="s">
        <v>1555</v>
      </c>
      <c r="F2376">
        <v>0</v>
      </c>
      <c r="G2376">
        <v>0</v>
      </c>
      <c r="H2376">
        <v>0</v>
      </c>
      <c r="I2376">
        <v>43112009900</v>
      </c>
      <c r="J2376">
        <v>12</v>
      </c>
      <c r="K2376" t="s">
        <v>1698</v>
      </c>
      <c r="L2376">
        <v>1560</v>
      </c>
      <c r="M2376" t="s">
        <v>1699</v>
      </c>
      <c r="N2376" t="s">
        <v>1700</v>
      </c>
      <c r="O2376">
        <v>0</v>
      </c>
      <c r="P2376" t="s">
        <v>1574</v>
      </c>
      <c r="Q2376">
        <v>19760201</v>
      </c>
    </row>
    <row r="2377" spans="1:17">
      <c r="A2377" t="s">
        <v>1697</v>
      </c>
      <c r="B2377" t="s">
        <v>1720</v>
      </c>
      <c r="C2377">
        <v>201207</v>
      </c>
      <c r="D2377">
        <v>0</v>
      </c>
      <c r="E2377" t="s">
        <v>1555</v>
      </c>
      <c r="F2377">
        <v>0</v>
      </c>
      <c r="G2377">
        <v>0</v>
      </c>
      <c r="H2377">
        <v>0</v>
      </c>
      <c r="I2377">
        <v>43112013900</v>
      </c>
      <c r="J2377">
        <v>12</v>
      </c>
      <c r="K2377" t="s">
        <v>1698</v>
      </c>
      <c r="L2377">
        <v>1560</v>
      </c>
      <c r="M2377" t="s">
        <v>1699</v>
      </c>
      <c r="N2377" t="s">
        <v>1700</v>
      </c>
      <c r="O2377">
        <v>0</v>
      </c>
      <c r="P2377" t="s">
        <v>1552</v>
      </c>
      <c r="Q2377">
        <v>19760101</v>
      </c>
    </row>
    <row r="2378" spans="1:17">
      <c r="A2378" t="s">
        <v>1697</v>
      </c>
      <c r="B2378" t="s">
        <v>1721</v>
      </c>
      <c r="C2378">
        <v>201207</v>
      </c>
      <c r="D2378">
        <v>0</v>
      </c>
      <c r="E2378" t="s">
        <v>1555</v>
      </c>
      <c r="F2378">
        <v>0</v>
      </c>
      <c r="G2378">
        <v>0</v>
      </c>
      <c r="H2378">
        <v>0</v>
      </c>
      <c r="I2378">
        <v>43112013801</v>
      </c>
      <c r="J2378">
        <v>12</v>
      </c>
      <c r="K2378" t="s">
        <v>1698</v>
      </c>
      <c r="L2378">
        <v>1560</v>
      </c>
      <c r="M2378" t="s">
        <v>1699</v>
      </c>
      <c r="N2378" t="s">
        <v>1700</v>
      </c>
      <c r="O2378">
        <v>0</v>
      </c>
      <c r="P2378" t="s">
        <v>1552</v>
      </c>
      <c r="Q2378">
        <v>19801201</v>
      </c>
    </row>
    <row r="2379" spans="1:17">
      <c r="A2379" t="s">
        <v>1697</v>
      </c>
      <c r="B2379" t="s">
        <v>1722</v>
      </c>
      <c r="C2379">
        <v>201207</v>
      </c>
      <c r="D2379">
        <v>0</v>
      </c>
      <c r="E2379" t="s">
        <v>1555</v>
      </c>
      <c r="F2379">
        <v>0</v>
      </c>
      <c r="G2379">
        <v>0</v>
      </c>
      <c r="H2379">
        <v>0</v>
      </c>
      <c r="I2379">
        <v>43112014500</v>
      </c>
      <c r="J2379">
        <v>12</v>
      </c>
      <c r="K2379" t="s">
        <v>1698</v>
      </c>
      <c r="L2379">
        <v>1560</v>
      </c>
      <c r="M2379" t="s">
        <v>1699</v>
      </c>
      <c r="N2379" t="s">
        <v>1700</v>
      </c>
      <c r="O2379">
        <v>0</v>
      </c>
      <c r="P2379" t="s">
        <v>1552</v>
      </c>
      <c r="Q2379">
        <v>19691001</v>
      </c>
    </row>
    <row r="2380" spans="1:17">
      <c r="A2380" t="s">
        <v>1697</v>
      </c>
      <c r="B2380" t="s">
        <v>1723</v>
      </c>
      <c r="C2380">
        <v>201207</v>
      </c>
      <c r="D2380">
        <v>0</v>
      </c>
      <c r="E2380" t="s">
        <v>1555</v>
      </c>
      <c r="F2380">
        <v>0</v>
      </c>
      <c r="G2380">
        <v>0</v>
      </c>
      <c r="H2380">
        <v>0</v>
      </c>
      <c r="I2380">
        <v>43112008901</v>
      </c>
      <c r="J2380">
        <v>12</v>
      </c>
      <c r="K2380" t="s">
        <v>1698</v>
      </c>
      <c r="L2380">
        <v>1560</v>
      </c>
      <c r="M2380" t="s">
        <v>1699</v>
      </c>
      <c r="N2380" t="s">
        <v>1700</v>
      </c>
      <c r="O2380">
        <v>0</v>
      </c>
      <c r="P2380" t="s">
        <v>1552</v>
      </c>
      <c r="Q2380">
        <v>19791201</v>
      </c>
    </row>
    <row r="2381" spans="1:17">
      <c r="A2381" t="s">
        <v>1697</v>
      </c>
      <c r="B2381" t="s">
        <v>1724</v>
      </c>
      <c r="C2381">
        <v>201207</v>
      </c>
      <c r="D2381">
        <v>0</v>
      </c>
      <c r="E2381" t="s">
        <v>1555</v>
      </c>
      <c r="F2381">
        <v>0</v>
      </c>
      <c r="G2381">
        <v>0</v>
      </c>
      <c r="H2381">
        <v>0</v>
      </c>
      <c r="I2381">
        <v>43112042800</v>
      </c>
      <c r="J2381">
        <v>12</v>
      </c>
      <c r="K2381" t="s">
        <v>1698</v>
      </c>
      <c r="L2381">
        <v>1560</v>
      </c>
      <c r="M2381" t="s">
        <v>1699</v>
      </c>
      <c r="N2381" t="s">
        <v>1700</v>
      </c>
      <c r="O2381">
        <v>0</v>
      </c>
      <c r="P2381" t="s">
        <v>1552</v>
      </c>
      <c r="Q2381">
        <v>19801001</v>
      </c>
    </row>
    <row r="2382" spans="1:17">
      <c r="A2382" t="s">
        <v>1697</v>
      </c>
      <c r="B2382" t="s">
        <v>1725</v>
      </c>
      <c r="C2382">
        <v>201207</v>
      </c>
      <c r="D2382">
        <v>0</v>
      </c>
      <c r="E2382" t="s">
        <v>1555</v>
      </c>
      <c r="F2382">
        <v>0</v>
      </c>
      <c r="G2382">
        <v>0</v>
      </c>
      <c r="H2382">
        <v>0</v>
      </c>
      <c r="I2382">
        <v>43112041900</v>
      </c>
      <c r="J2382">
        <v>12</v>
      </c>
      <c r="K2382" t="s">
        <v>1698</v>
      </c>
      <c r="L2382">
        <v>1560</v>
      </c>
      <c r="M2382" t="s">
        <v>1699</v>
      </c>
      <c r="N2382" t="s">
        <v>1700</v>
      </c>
      <c r="O2382">
        <v>0</v>
      </c>
      <c r="P2382" t="s">
        <v>1552</v>
      </c>
      <c r="Q2382">
        <v>19881101</v>
      </c>
    </row>
    <row r="2383" spans="1:17">
      <c r="A2383" t="s">
        <v>1697</v>
      </c>
      <c r="B2383" t="s">
        <v>1726</v>
      </c>
      <c r="C2383">
        <v>201207</v>
      </c>
      <c r="D2383">
        <v>0</v>
      </c>
      <c r="E2383" t="s">
        <v>1555</v>
      </c>
      <c r="F2383">
        <v>0</v>
      </c>
      <c r="G2383">
        <v>0</v>
      </c>
      <c r="H2383">
        <v>0</v>
      </c>
      <c r="I2383">
        <v>43112008401</v>
      </c>
      <c r="J2383">
        <v>12</v>
      </c>
      <c r="K2383" t="s">
        <v>1698</v>
      </c>
      <c r="L2383">
        <v>1560</v>
      </c>
      <c r="M2383" t="s">
        <v>1699</v>
      </c>
      <c r="N2383" t="s">
        <v>1700</v>
      </c>
      <c r="O2383">
        <v>0</v>
      </c>
      <c r="P2383" t="s">
        <v>1552</v>
      </c>
      <c r="Q2383">
        <v>19900301</v>
      </c>
    </row>
    <row r="2384" spans="1:17">
      <c r="A2384" t="s">
        <v>1697</v>
      </c>
      <c r="B2384" t="s">
        <v>1727</v>
      </c>
      <c r="C2384">
        <v>201207</v>
      </c>
      <c r="D2384">
        <v>0</v>
      </c>
      <c r="E2384" t="s">
        <v>1555</v>
      </c>
      <c r="F2384">
        <v>0</v>
      </c>
      <c r="G2384">
        <v>0</v>
      </c>
      <c r="H2384">
        <v>0</v>
      </c>
      <c r="I2384">
        <v>43112008100</v>
      </c>
      <c r="J2384">
        <v>12</v>
      </c>
      <c r="K2384" t="s">
        <v>1698</v>
      </c>
      <c r="L2384">
        <v>1560</v>
      </c>
      <c r="M2384" t="s">
        <v>1699</v>
      </c>
      <c r="N2384" t="s">
        <v>1700</v>
      </c>
      <c r="O2384">
        <v>0</v>
      </c>
      <c r="P2384" t="s">
        <v>1552</v>
      </c>
      <c r="Q2384">
        <v>19690401</v>
      </c>
    </row>
    <row r="2385" spans="1:17">
      <c r="A2385" t="s">
        <v>1697</v>
      </c>
      <c r="B2385" t="s">
        <v>1728</v>
      </c>
      <c r="C2385">
        <v>201207</v>
      </c>
      <c r="D2385">
        <v>0</v>
      </c>
      <c r="E2385" t="s">
        <v>1555</v>
      </c>
      <c r="F2385">
        <v>0</v>
      </c>
      <c r="G2385">
        <v>0</v>
      </c>
      <c r="H2385">
        <v>0</v>
      </c>
      <c r="I2385">
        <v>43112008000</v>
      </c>
      <c r="J2385">
        <v>12</v>
      </c>
      <c r="K2385" t="s">
        <v>1698</v>
      </c>
      <c r="L2385">
        <v>1560</v>
      </c>
      <c r="M2385" t="s">
        <v>1699</v>
      </c>
      <c r="N2385" t="s">
        <v>1700</v>
      </c>
      <c r="O2385">
        <v>0</v>
      </c>
      <c r="P2385" t="s">
        <v>1552</v>
      </c>
      <c r="Q2385">
        <v>19870701</v>
      </c>
    </row>
    <row r="2386" spans="1:17">
      <c r="A2386" t="s">
        <v>1697</v>
      </c>
      <c r="B2386" t="s">
        <v>1729</v>
      </c>
      <c r="C2386">
        <v>201207</v>
      </c>
      <c r="D2386">
        <v>0</v>
      </c>
      <c r="E2386" t="s">
        <v>1555</v>
      </c>
      <c r="F2386">
        <v>0</v>
      </c>
      <c r="G2386">
        <v>0</v>
      </c>
      <c r="H2386">
        <v>0</v>
      </c>
      <c r="I2386">
        <v>43112008500</v>
      </c>
      <c r="J2386">
        <v>12</v>
      </c>
      <c r="K2386" t="s">
        <v>1698</v>
      </c>
      <c r="L2386">
        <v>1560</v>
      </c>
      <c r="M2386" t="s">
        <v>1699</v>
      </c>
      <c r="N2386" t="s">
        <v>1700</v>
      </c>
      <c r="O2386">
        <v>0</v>
      </c>
      <c r="P2386" t="s">
        <v>1552</v>
      </c>
      <c r="Q2386">
        <v>19690601</v>
      </c>
    </row>
    <row r="2387" spans="1:17">
      <c r="A2387" t="s">
        <v>1711</v>
      </c>
      <c r="B2387" t="s">
        <v>1554</v>
      </c>
      <c r="C2387">
        <v>201207</v>
      </c>
      <c r="D2387">
        <v>0</v>
      </c>
      <c r="E2387" t="s">
        <v>1555</v>
      </c>
      <c r="F2387">
        <v>0</v>
      </c>
      <c r="G2387">
        <v>0</v>
      </c>
      <c r="H2387">
        <v>0</v>
      </c>
      <c r="I2387">
        <v>43112041400</v>
      </c>
      <c r="J2387">
        <v>12</v>
      </c>
      <c r="K2387" t="s">
        <v>1712</v>
      </c>
      <c r="L2387">
        <v>2531</v>
      </c>
      <c r="M2387" t="s">
        <v>1557</v>
      </c>
      <c r="N2387" t="s">
        <v>1700</v>
      </c>
      <c r="O2387">
        <v>0</v>
      </c>
      <c r="P2387" t="s">
        <v>1552</v>
      </c>
      <c r="Q2387">
        <v>19800501</v>
      </c>
    </row>
    <row r="2388" spans="1:17">
      <c r="A2388" t="s">
        <v>1711</v>
      </c>
      <c r="B2388" t="s">
        <v>1560</v>
      </c>
      <c r="C2388">
        <v>201207</v>
      </c>
      <c r="D2388">
        <v>0</v>
      </c>
      <c r="E2388" t="s">
        <v>1555</v>
      </c>
      <c r="F2388">
        <v>0</v>
      </c>
      <c r="G2388">
        <v>0</v>
      </c>
      <c r="H2388">
        <v>0</v>
      </c>
      <c r="I2388">
        <v>43112043100</v>
      </c>
      <c r="J2388">
        <v>12</v>
      </c>
      <c r="K2388" t="s">
        <v>1712</v>
      </c>
      <c r="L2388">
        <v>2531</v>
      </c>
      <c r="M2388" t="s">
        <v>1557</v>
      </c>
      <c r="N2388" t="s">
        <v>1700</v>
      </c>
      <c r="O2388">
        <v>0</v>
      </c>
      <c r="P2388" t="s">
        <v>1574</v>
      </c>
      <c r="Q2388">
        <v>19810901</v>
      </c>
    </row>
    <row r="2389" spans="1:17">
      <c r="A2389" t="s">
        <v>1711</v>
      </c>
      <c r="B2389" t="s">
        <v>1718</v>
      </c>
      <c r="C2389">
        <v>201207</v>
      </c>
      <c r="D2389">
        <v>0</v>
      </c>
      <c r="E2389" t="s">
        <v>1555</v>
      </c>
      <c r="F2389">
        <v>0</v>
      </c>
      <c r="G2389">
        <v>0</v>
      </c>
      <c r="H2389">
        <v>0</v>
      </c>
      <c r="I2389">
        <v>43112043501</v>
      </c>
      <c r="J2389">
        <v>12</v>
      </c>
      <c r="K2389" t="s">
        <v>1712</v>
      </c>
      <c r="L2389">
        <v>2531</v>
      </c>
      <c r="M2389" t="s">
        <v>1557</v>
      </c>
      <c r="N2389" t="s">
        <v>1700</v>
      </c>
      <c r="O2389">
        <v>0</v>
      </c>
      <c r="P2389" t="s">
        <v>1574</v>
      </c>
      <c r="Q2389">
        <v>19840401</v>
      </c>
    </row>
    <row r="2390" spans="1:17">
      <c r="A2390" t="s">
        <v>1697</v>
      </c>
      <c r="B2390" t="s">
        <v>1648</v>
      </c>
      <c r="C2390">
        <v>201208</v>
      </c>
      <c r="D2390">
        <v>0</v>
      </c>
      <c r="E2390" t="s">
        <v>1555</v>
      </c>
      <c r="F2390">
        <v>0</v>
      </c>
      <c r="G2390">
        <v>0</v>
      </c>
      <c r="H2390">
        <v>0</v>
      </c>
      <c r="I2390">
        <v>43112001400</v>
      </c>
      <c r="J2390">
        <v>12</v>
      </c>
      <c r="K2390" t="s">
        <v>1698</v>
      </c>
      <c r="L2390">
        <v>1560</v>
      </c>
      <c r="M2390" t="s">
        <v>1699</v>
      </c>
      <c r="N2390" t="s">
        <v>1700</v>
      </c>
      <c r="O2390">
        <v>0</v>
      </c>
      <c r="P2390" t="s">
        <v>1552</v>
      </c>
      <c r="Q2390">
        <v>19751001</v>
      </c>
    </row>
    <row r="2391" spans="1:17">
      <c r="A2391" t="s">
        <v>1697</v>
      </c>
      <c r="B2391" t="s">
        <v>1649</v>
      </c>
      <c r="C2391">
        <v>201208</v>
      </c>
      <c r="D2391">
        <v>0</v>
      </c>
      <c r="E2391" t="s">
        <v>1555</v>
      </c>
      <c r="F2391">
        <v>0</v>
      </c>
      <c r="G2391">
        <v>0</v>
      </c>
      <c r="H2391">
        <v>0</v>
      </c>
      <c r="I2391">
        <v>43112001800</v>
      </c>
      <c r="J2391">
        <v>12</v>
      </c>
      <c r="K2391" t="s">
        <v>1698</v>
      </c>
      <c r="L2391">
        <v>1560</v>
      </c>
      <c r="M2391" t="s">
        <v>1699</v>
      </c>
      <c r="N2391" t="s">
        <v>1700</v>
      </c>
      <c r="O2391">
        <v>0</v>
      </c>
      <c r="P2391" t="s">
        <v>1552</v>
      </c>
      <c r="Q2391">
        <v>19750901</v>
      </c>
    </row>
    <row r="2392" spans="1:17">
      <c r="A2392" t="s">
        <v>1697</v>
      </c>
      <c r="B2392" t="s">
        <v>1716</v>
      </c>
      <c r="C2392">
        <v>201208</v>
      </c>
      <c r="D2392">
        <v>0</v>
      </c>
      <c r="E2392" t="s">
        <v>1555</v>
      </c>
      <c r="F2392">
        <v>0</v>
      </c>
      <c r="G2392">
        <v>0</v>
      </c>
      <c r="H2392">
        <v>0</v>
      </c>
      <c r="I2392">
        <v>43112002100</v>
      </c>
      <c r="J2392">
        <v>12</v>
      </c>
      <c r="K2392" t="s">
        <v>1698</v>
      </c>
      <c r="L2392">
        <v>1560</v>
      </c>
      <c r="M2392" t="s">
        <v>1699</v>
      </c>
      <c r="N2392" t="s">
        <v>1700</v>
      </c>
      <c r="O2392">
        <v>0</v>
      </c>
      <c r="P2392" t="s">
        <v>1552</v>
      </c>
      <c r="Q2392">
        <v>19680701</v>
      </c>
    </row>
    <row r="2393" spans="1:17">
      <c r="A2393" t="s">
        <v>1697</v>
      </c>
      <c r="B2393" t="s">
        <v>1663</v>
      </c>
      <c r="C2393">
        <v>201208</v>
      </c>
      <c r="D2393">
        <v>0</v>
      </c>
      <c r="E2393" t="s">
        <v>1555</v>
      </c>
      <c r="F2393">
        <v>0</v>
      </c>
      <c r="G2393">
        <v>0</v>
      </c>
      <c r="H2393">
        <v>0</v>
      </c>
      <c r="I2393">
        <v>43112002701</v>
      </c>
      <c r="J2393">
        <v>12</v>
      </c>
      <c r="K2393" t="s">
        <v>1698</v>
      </c>
      <c r="L2393">
        <v>1560</v>
      </c>
      <c r="M2393" t="s">
        <v>1699</v>
      </c>
      <c r="N2393" t="s">
        <v>1700</v>
      </c>
      <c r="O2393">
        <v>0</v>
      </c>
      <c r="P2393" t="s">
        <v>1552</v>
      </c>
      <c r="Q2393">
        <v>19980729</v>
      </c>
    </row>
    <row r="2394" spans="1:17">
      <c r="A2394" t="s">
        <v>1697</v>
      </c>
      <c r="B2394" t="s">
        <v>1665</v>
      </c>
      <c r="C2394">
        <v>201208</v>
      </c>
      <c r="D2394">
        <v>0</v>
      </c>
      <c r="E2394" t="s">
        <v>1555</v>
      </c>
      <c r="F2394">
        <v>0</v>
      </c>
      <c r="G2394">
        <v>0</v>
      </c>
      <c r="H2394">
        <v>0</v>
      </c>
      <c r="I2394">
        <v>43112005400</v>
      </c>
      <c r="J2394">
        <v>12</v>
      </c>
      <c r="K2394" t="s">
        <v>1698</v>
      </c>
      <c r="L2394">
        <v>1560</v>
      </c>
      <c r="M2394" t="s">
        <v>1699</v>
      </c>
      <c r="N2394" t="s">
        <v>1700</v>
      </c>
      <c r="O2394">
        <v>0</v>
      </c>
      <c r="P2394" t="s">
        <v>1552</v>
      </c>
      <c r="Q2394">
        <v>19900401</v>
      </c>
    </row>
    <row r="2395" spans="1:17">
      <c r="A2395" t="s">
        <v>1697</v>
      </c>
      <c r="B2395" t="s">
        <v>1636</v>
      </c>
      <c r="C2395">
        <v>201208</v>
      </c>
      <c r="D2395">
        <v>0</v>
      </c>
      <c r="E2395" t="s">
        <v>1555</v>
      </c>
      <c r="F2395">
        <v>0</v>
      </c>
      <c r="G2395">
        <v>0</v>
      </c>
      <c r="H2395">
        <v>0</v>
      </c>
      <c r="I2395">
        <v>43112004400</v>
      </c>
      <c r="J2395">
        <v>12</v>
      </c>
      <c r="K2395" t="s">
        <v>1698</v>
      </c>
      <c r="L2395">
        <v>1560</v>
      </c>
      <c r="M2395" t="s">
        <v>1699</v>
      </c>
      <c r="N2395" t="s">
        <v>1700</v>
      </c>
      <c r="O2395">
        <v>0</v>
      </c>
      <c r="P2395" t="s">
        <v>1574</v>
      </c>
      <c r="Q2395">
        <v>19781001</v>
      </c>
    </row>
    <row r="2396" spans="1:17">
      <c r="A2396" t="s">
        <v>1697</v>
      </c>
      <c r="B2396" t="s">
        <v>1652</v>
      </c>
      <c r="C2396">
        <v>201208</v>
      </c>
      <c r="D2396">
        <v>0</v>
      </c>
      <c r="E2396" t="s">
        <v>1555</v>
      </c>
      <c r="F2396">
        <v>0</v>
      </c>
      <c r="G2396">
        <v>0</v>
      </c>
      <c r="H2396">
        <v>0</v>
      </c>
      <c r="I2396">
        <v>43112006801</v>
      </c>
      <c r="J2396">
        <v>12</v>
      </c>
      <c r="K2396" t="s">
        <v>1698</v>
      </c>
      <c r="L2396">
        <v>1560</v>
      </c>
      <c r="M2396" t="s">
        <v>1699</v>
      </c>
      <c r="N2396" t="s">
        <v>1700</v>
      </c>
      <c r="O2396">
        <v>0</v>
      </c>
      <c r="P2396" t="s">
        <v>1552</v>
      </c>
      <c r="Q2396">
        <v>19980815</v>
      </c>
    </row>
    <row r="2397" spans="1:17">
      <c r="A2397" t="s">
        <v>1697</v>
      </c>
      <c r="B2397" t="s">
        <v>1578</v>
      </c>
      <c r="C2397">
        <v>201208</v>
      </c>
      <c r="D2397">
        <v>0</v>
      </c>
      <c r="E2397" t="s">
        <v>1555</v>
      </c>
      <c r="F2397">
        <v>0</v>
      </c>
      <c r="G2397">
        <v>0</v>
      </c>
      <c r="H2397">
        <v>0</v>
      </c>
      <c r="I2397">
        <v>43112007300</v>
      </c>
      <c r="J2397">
        <v>12</v>
      </c>
      <c r="K2397" t="s">
        <v>1698</v>
      </c>
      <c r="L2397">
        <v>1560</v>
      </c>
      <c r="M2397" t="s">
        <v>1699</v>
      </c>
      <c r="N2397" t="s">
        <v>1700</v>
      </c>
      <c r="O2397">
        <v>0</v>
      </c>
      <c r="P2397" t="s">
        <v>1552</v>
      </c>
      <c r="Q2397">
        <v>19790101</v>
      </c>
    </row>
    <row r="2398" spans="1:17">
      <c r="A2398" t="s">
        <v>1697</v>
      </c>
      <c r="B2398" t="s">
        <v>1579</v>
      </c>
      <c r="C2398">
        <v>201208</v>
      </c>
      <c r="D2398">
        <v>0</v>
      </c>
      <c r="E2398" t="s">
        <v>1555</v>
      </c>
      <c r="F2398">
        <v>0</v>
      </c>
      <c r="G2398">
        <v>0</v>
      </c>
      <c r="H2398">
        <v>0</v>
      </c>
      <c r="I2398">
        <v>43112007100</v>
      </c>
      <c r="J2398">
        <v>12</v>
      </c>
      <c r="K2398" t="s">
        <v>1698</v>
      </c>
      <c r="L2398">
        <v>1560</v>
      </c>
      <c r="M2398" t="s">
        <v>1699</v>
      </c>
      <c r="N2398" t="s">
        <v>1700</v>
      </c>
      <c r="O2398">
        <v>0</v>
      </c>
      <c r="P2398" t="s">
        <v>1552</v>
      </c>
      <c r="Q2398">
        <v>19731101</v>
      </c>
    </row>
    <row r="2399" spans="1:17">
      <c r="A2399" t="s">
        <v>1697</v>
      </c>
      <c r="B2399" t="s">
        <v>1667</v>
      </c>
      <c r="C2399">
        <v>201208</v>
      </c>
      <c r="D2399">
        <v>0</v>
      </c>
      <c r="E2399" t="s">
        <v>1555</v>
      </c>
      <c r="F2399">
        <v>0</v>
      </c>
      <c r="G2399">
        <v>0</v>
      </c>
      <c r="H2399">
        <v>0</v>
      </c>
      <c r="I2399">
        <v>43112008700</v>
      </c>
      <c r="J2399">
        <v>12</v>
      </c>
      <c r="K2399" t="s">
        <v>1698</v>
      </c>
      <c r="L2399">
        <v>1560</v>
      </c>
      <c r="M2399" t="s">
        <v>1699</v>
      </c>
      <c r="N2399" t="s">
        <v>1700</v>
      </c>
      <c r="O2399">
        <v>0</v>
      </c>
      <c r="P2399" t="s">
        <v>1552</v>
      </c>
    </row>
    <row r="2400" spans="1:17">
      <c r="A2400" t="s">
        <v>1697</v>
      </c>
      <c r="B2400" t="s">
        <v>1595</v>
      </c>
      <c r="C2400">
        <v>201208</v>
      </c>
      <c r="D2400">
        <v>0</v>
      </c>
      <c r="E2400" t="s">
        <v>1555</v>
      </c>
      <c r="F2400">
        <v>0</v>
      </c>
      <c r="G2400">
        <v>0</v>
      </c>
      <c r="H2400">
        <v>0</v>
      </c>
      <c r="I2400">
        <v>43112009402</v>
      </c>
      <c r="J2400">
        <v>12</v>
      </c>
      <c r="K2400" t="s">
        <v>1698</v>
      </c>
      <c r="L2400">
        <v>1560</v>
      </c>
      <c r="M2400" t="s">
        <v>1699</v>
      </c>
      <c r="N2400" t="s">
        <v>1700</v>
      </c>
      <c r="O2400">
        <v>0</v>
      </c>
      <c r="P2400" t="s">
        <v>1552</v>
      </c>
      <c r="Q2400">
        <v>19981030</v>
      </c>
    </row>
    <row r="2401" spans="1:17">
      <c r="A2401" t="s">
        <v>1697</v>
      </c>
      <c r="B2401" t="s">
        <v>1656</v>
      </c>
      <c r="C2401">
        <v>201208</v>
      </c>
      <c r="D2401">
        <v>0</v>
      </c>
      <c r="E2401" t="s">
        <v>1555</v>
      </c>
      <c r="F2401">
        <v>0</v>
      </c>
      <c r="G2401">
        <v>0</v>
      </c>
      <c r="H2401">
        <v>0</v>
      </c>
      <c r="I2401">
        <v>43112010103</v>
      </c>
      <c r="J2401">
        <v>12</v>
      </c>
      <c r="K2401" t="s">
        <v>1698</v>
      </c>
      <c r="L2401">
        <v>1560</v>
      </c>
      <c r="M2401" t="s">
        <v>1699</v>
      </c>
      <c r="N2401" t="s">
        <v>1700</v>
      </c>
      <c r="O2401">
        <v>0</v>
      </c>
      <c r="P2401" t="s">
        <v>1552</v>
      </c>
      <c r="Q2401">
        <v>19981010</v>
      </c>
    </row>
    <row r="2402" spans="1:17">
      <c r="A2402" t="s">
        <v>1697</v>
      </c>
      <c r="B2402" t="s">
        <v>1639</v>
      </c>
      <c r="C2402">
        <v>201208</v>
      </c>
      <c r="D2402">
        <v>0</v>
      </c>
      <c r="E2402" t="s">
        <v>1555</v>
      </c>
      <c r="F2402">
        <v>0</v>
      </c>
      <c r="G2402">
        <v>0</v>
      </c>
      <c r="H2402">
        <v>0</v>
      </c>
      <c r="I2402">
        <v>43112006901</v>
      </c>
      <c r="J2402">
        <v>12</v>
      </c>
      <c r="K2402" t="s">
        <v>1698</v>
      </c>
      <c r="L2402">
        <v>1560</v>
      </c>
      <c r="M2402" t="s">
        <v>1699</v>
      </c>
      <c r="N2402" t="s">
        <v>1700</v>
      </c>
      <c r="O2402">
        <v>0</v>
      </c>
      <c r="P2402" t="s">
        <v>1552</v>
      </c>
      <c r="Q2402">
        <v>19780801</v>
      </c>
    </row>
    <row r="2403" spans="1:17">
      <c r="A2403" t="s">
        <v>1697</v>
      </c>
      <c r="B2403" t="s">
        <v>1717</v>
      </c>
      <c r="C2403">
        <v>201208</v>
      </c>
      <c r="D2403">
        <v>0</v>
      </c>
      <c r="E2403" t="s">
        <v>1555</v>
      </c>
      <c r="F2403">
        <v>0</v>
      </c>
      <c r="G2403">
        <v>0</v>
      </c>
      <c r="H2403">
        <v>0</v>
      </c>
      <c r="I2403">
        <v>43112004302</v>
      </c>
      <c r="J2403">
        <v>12</v>
      </c>
      <c r="K2403" t="s">
        <v>1698</v>
      </c>
      <c r="L2403">
        <v>1560</v>
      </c>
      <c r="M2403" t="s">
        <v>1699</v>
      </c>
      <c r="N2403" t="s">
        <v>1700</v>
      </c>
      <c r="O2403">
        <v>0</v>
      </c>
      <c r="P2403" t="s">
        <v>1552</v>
      </c>
      <c r="Q2403">
        <v>20050625</v>
      </c>
    </row>
    <row r="2404" spans="1:17">
      <c r="A2404" t="s">
        <v>1697</v>
      </c>
      <c r="B2404" t="s">
        <v>1640</v>
      </c>
      <c r="C2404">
        <v>201208</v>
      </c>
      <c r="D2404">
        <v>0</v>
      </c>
      <c r="E2404" t="s">
        <v>1555</v>
      </c>
      <c r="F2404">
        <v>0</v>
      </c>
      <c r="G2404">
        <v>0</v>
      </c>
      <c r="H2404">
        <v>0</v>
      </c>
      <c r="I2404">
        <v>43112004501</v>
      </c>
      <c r="J2404">
        <v>12</v>
      </c>
      <c r="K2404" t="s">
        <v>1698</v>
      </c>
      <c r="L2404">
        <v>1560</v>
      </c>
      <c r="M2404" t="s">
        <v>1699</v>
      </c>
      <c r="N2404" t="s">
        <v>1700</v>
      </c>
      <c r="O2404">
        <v>0</v>
      </c>
      <c r="P2404" t="s">
        <v>1552</v>
      </c>
      <c r="Q2404">
        <v>19780701</v>
      </c>
    </row>
    <row r="2405" spans="1:17">
      <c r="A2405" t="s">
        <v>1697</v>
      </c>
      <c r="B2405" t="s">
        <v>1547</v>
      </c>
      <c r="C2405">
        <v>201208</v>
      </c>
      <c r="D2405">
        <v>0</v>
      </c>
      <c r="E2405" t="s">
        <v>1555</v>
      </c>
      <c r="F2405">
        <v>0</v>
      </c>
      <c r="G2405">
        <v>0</v>
      </c>
      <c r="H2405">
        <v>0</v>
      </c>
      <c r="I2405">
        <v>43112013501</v>
      </c>
      <c r="J2405">
        <v>12</v>
      </c>
      <c r="K2405" t="s">
        <v>1698</v>
      </c>
      <c r="L2405">
        <v>1560</v>
      </c>
      <c r="M2405" t="s">
        <v>1699</v>
      </c>
      <c r="N2405" t="s">
        <v>1700</v>
      </c>
      <c r="O2405">
        <v>0</v>
      </c>
      <c r="P2405" t="s">
        <v>1552</v>
      </c>
      <c r="Q2405">
        <v>19790201</v>
      </c>
    </row>
    <row r="2406" spans="1:17">
      <c r="A2406" t="s">
        <v>1697</v>
      </c>
      <c r="B2406" t="s">
        <v>1583</v>
      </c>
      <c r="C2406">
        <v>201208</v>
      </c>
      <c r="D2406">
        <v>0</v>
      </c>
      <c r="E2406" t="s">
        <v>1555</v>
      </c>
      <c r="F2406">
        <v>0</v>
      </c>
      <c r="G2406">
        <v>0</v>
      </c>
      <c r="H2406">
        <v>0</v>
      </c>
      <c r="I2406">
        <v>43112005301</v>
      </c>
      <c r="J2406">
        <v>12</v>
      </c>
      <c r="K2406" t="s">
        <v>1698</v>
      </c>
      <c r="L2406">
        <v>1560</v>
      </c>
      <c r="M2406" t="s">
        <v>1699</v>
      </c>
      <c r="N2406" t="s">
        <v>1700</v>
      </c>
      <c r="O2406">
        <v>0</v>
      </c>
      <c r="P2406" t="s">
        <v>1552</v>
      </c>
      <c r="Q2406">
        <v>19780801</v>
      </c>
    </row>
    <row r="2407" spans="1:17">
      <c r="A2407" t="s">
        <v>1697</v>
      </c>
      <c r="B2407" t="s">
        <v>1584</v>
      </c>
      <c r="C2407">
        <v>201208</v>
      </c>
      <c r="D2407">
        <v>0</v>
      </c>
      <c r="E2407" t="s">
        <v>1555</v>
      </c>
      <c r="F2407">
        <v>0</v>
      </c>
      <c r="G2407">
        <v>0</v>
      </c>
      <c r="H2407">
        <v>0</v>
      </c>
      <c r="I2407">
        <v>43112037701</v>
      </c>
      <c r="J2407">
        <v>12</v>
      </c>
      <c r="K2407" t="s">
        <v>1698</v>
      </c>
      <c r="L2407">
        <v>1560</v>
      </c>
      <c r="M2407" t="s">
        <v>1699</v>
      </c>
      <c r="N2407" t="s">
        <v>1700</v>
      </c>
      <c r="O2407">
        <v>0</v>
      </c>
      <c r="P2407" t="s">
        <v>1552</v>
      </c>
      <c r="Q2407">
        <v>20050226</v>
      </c>
    </row>
    <row r="2408" spans="1:17">
      <c r="A2408" t="s">
        <v>1697</v>
      </c>
      <c r="B2408" t="s">
        <v>1703</v>
      </c>
      <c r="C2408">
        <v>201208</v>
      </c>
      <c r="D2408">
        <v>0</v>
      </c>
      <c r="E2408" t="s">
        <v>1555</v>
      </c>
      <c r="F2408">
        <v>0</v>
      </c>
      <c r="G2408">
        <v>0</v>
      </c>
      <c r="H2408">
        <v>0</v>
      </c>
      <c r="I2408">
        <v>43112008600</v>
      </c>
      <c r="J2408">
        <v>12</v>
      </c>
      <c r="K2408" t="s">
        <v>1698</v>
      </c>
      <c r="L2408">
        <v>1560</v>
      </c>
      <c r="M2408" t="s">
        <v>1699</v>
      </c>
      <c r="N2408" t="s">
        <v>1700</v>
      </c>
      <c r="O2408">
        <v>0</v>
      </c>
      <c r="P2408" t="s">
        <v>1552</v>
      </c>
      <c r="Q2408">
        <v>19710701</v>
      </c>
    </row>
    <row r="2409" spans="1:17">
      <c r="A2409" t="s">
        <v>1697</v>
      </c>
      <c r="B2409" t="s">
        <v>1559</v>
      </c>
      <c r="C2409">
        <v>201208</v>
      </c>
      <c r="D2409">
        <v>0</v>
      </c>
      <c r="E2409" t="s">
        <v>1555</v>
      </c>
      <c r="F2409">
        <v>0</v>
      </c>
      <c r="G2409">
        <v>0</v>
      </c>
      <c r="H2409">
        <v>0</v>
      </c>
      <c r="I2409">
        <v>43112008200</v>
      </c>
      <c r="J2409">
        <v>12</v>
      </c>
      <c r="K2409" t="s">
        <v>1698</v>
      </c>
      <c r="L2409">
        <v>1560</v>
      </c>
      <c r="M2409" t="s">
        <v>1699</v>
      </c>
      <c r="N2409" t="s">
        <v>1700</v>
      </c>
      <c r="O2409">
        <v>0</v>
      </c>
      <c r="P2409" t="s">
        <v>1552</v>
      </c>
      <c r="Q2409">
        <v>19870801</v>
      </c>
    </row>
    <row r="2410" spans="1:17">
      <c r="A2410" t="s">
        <v>1697</v>
      </c>
      <c r="B2410" t="s">
        <v>1645</v>
      </c>
      <c r="C2410">
        <v>201208</v>
      </c>
      <c r="D2410">
        <v>0</v>
      </c>
      <c r="E2410" t="s">
        <v>1555</v>
      </c>
      <c r="F2410">
        <v>0</v>
      </c>
      <c r="G2410">
        <v>0</v>
      </c>
      <c r="H2410">
        <v>0</v>
      </c>
      <c r="I2410">
        <v>43112009800</v>
      </c>
      <c r="J2410">
        <v>12</v>
      </c>
      <c r="K2410" t="s">
        <v>1698</v>
      </c>
      <c r="L2410">
        <v>1560</v>
      </c>
      <c r="M2410" t="s">
        <v>1699</v>
      </c>
      <c r="N2410" t="s">
        <v>1700</v>
      </c>
      <c r="O2410">
        <v>0</v>
      </c>
      <c r="P2410" t="s">
        <v>1552</v>
      </c>
      <c r="Q2410">
        <v>19690701</v>
      </c>
    </row>
    <row r="2411" spans="1:17">
      <c r="A2411" t="s">
        <v>1697</v>
      </c>
      <c r="B2411" t="s">
        <v>1568</v>
      </c>
      <c r="C2411">
        <v>201208</v>
      </c>
      <c r="D2411">
        <v>0</v>
      </c>
      <c r="E2411" t="s">
        <v>1555</v>
      </c>
      <c r="F2411">
        <v>0</v>
      </c>
      <c r="G2411">
        <v>0</v>
      </c>
      <c r="H2411">
        <v>0</v>
      </c>
      <c r="I2411">
        <v>43112011100</v>
      </c>
      <c r="J2411">
        <v>12</v>
      </c>
      <c r="K2411" t="s">
        <v>1698</v>
      </c>
      <c r="L2411">
        <v>1560</v>
      </c>
      <c r="M2411" t="s">
        <v>1699</v>
      </c>
      <c r="N2411" t="s">
        <v>1700</v>
      </c>
      <c r="O2411">
        <v>0</v>
      </c>
      <c r="P2411" t="s">
        <v>1552</v>
      </c>
      <c r="Q2411">
        <v>19690801</v>
      </c>
    </row>
    <row r="2412" spans="1:17">
      <c r="A2412" t="s">
        <v>1697</v>
      </c>
      <c r="B2412" t="s">
        <v>1718</v>
      </c>
      <c r="C2412">
        <v>201208</v>
      </c>
      <c r="D2412">
        <v>0</v>
      </c>
      <c r="E2412" t="s">
        <v>1555</v>
      </c>
      <c r="F2412">
        <v>0</v>
      </c>
      <c r="G2412">
        <v>0</v>
      </c>
      <c r="H2412">
        <v>0</v>
      </c>
      <c r="I2412">
        <v>43112013600</v>
      </c>
      <c r="J2412">
        <v>12</v>
      </c>
      <c r="K2412" t="s">
        <v>1698</v>
      </c>
      <c r="L2412">
        <v>1560</v>
      </c>
      <c r="M2412" t="s">
        <v>1699</v>
      </c>
      <c r="N2412" t="s">
        <v>1700</v>
      </c>
      <c r="O2412">
        <v>0</v>
      </c>
      <c r="P2412" t="s">
        <v>1552</v>
      </c>
      <c r="Q2412">
        <v>19690901</v>
      </c>
    </row>
    <row r="2413" spans="1:17">
      <c r="A2413" t="s">
        <v>1697</v>
      </c>
      <c r="B2413" t="s">
        <v>1719</v>
      </c>
      <c r="C2413">
        <v>201208</v>
      </c>
      <c r="D2413">
        <v>0</v>
      </c>
      <c r="E2413" t="s">
        <v>1555</v>
      </c>
      <c r="F2413">
        <v>0</v>
      </c>
      <c r="G2413">
        <v>0</v>
      </c>
      <c r="H2413">
        <v>0</v>
      </c>
      <c r="I2413">
        <v>43112009900</v>
      </c>
      <c r="J2413">
        <v>12</v>
      </c>
      <c r="K2413" t="s">
        <v>1698</v>
      </c>
      <c r="L2413">
        <v>1560</v>
      </c>
      <c r="M2413" t="s">
        <v>1699</v>
      </c>
      <c r="N2413" t="s">
        <v>1700</v>
      </c>
      <c r="O2413">
        <v>0</v>
      </c>
      <c r="P2413" t="s">
        <v>1574</v>
      </c>
      <c r="Q2413">
        <v>19760201</v>
      </c>
    </row>
    <row r="2414" spans="1:17">
      <c r="A2414" t="s">
        <v>1697</v>
      </c>
      <c r="B2414" t="s">
        <v>1720</v>
      </c>
      <c r="C2414">
        <v>201208</v>
      </c>
      <c r="D2414">
        <v>0</v>
      </c>
      <c r="E2414" t="s">
        <v>1555</v>
      </c>
      <c r="F2414">
        <v>0</v>
      </c>
      <c r="G2414">
        <v>0</v>
      </c>
      <c r="H2414">
        <v>0</v>
      </c>
      <c r="I2414">
        <v>43112013900</v>
      </c>
      <c r="J2414">
        <v>12</v>
      </c>
      <c r="K2414" t="s">
        <v>1698</v>
      </c>
      <c r="L2414">
        <v>1560</v>
      </c>
      <c r="M2414" t="s">
        <v>1699</v>
      </c>
      <c r="N2414" t="s">
        <v>1700</v>
      </c>
      <c r="O2414">
        <v>0</v>
      </c>
      <c r="P2414" t="s">
        <v>1552</v>
      </c>
      <c r="Q2414">
        <v>19760101</v>
      </c>
    </row>
    <row r="2415" spans="1:17">
      <c r="A2415" t="s">
        <v>1697</v>
      </c>
      <c r="B2415" t="s">
        <v>1721</v>
      </c>
      <c r="C2415">
        <v>201208</v>
      </c>
      <c r="D2415">
        <v>0</v>
      </c>
      <c r="E2415" t="s">
        <v>1555</v>
      </c>
      <c r="F2415">
        <v>0</v>
      </c>
      <c r="G2415">
        <v>0</v>
      </c>
      <c r="H2415">
        <v>0</v>
      </c>
      <c r="I2415">
        <v>43112013801</v>
      </c>
      <c r="J2415">
        <v>12</v>
      </c>
      <c r="K2415" t="s">
        <v>1698</v>
      </c>
      <c r="L2415">
        <v>1560</v>
      </c>
      <c r="M2415" t="s">
        <v>1699</v>
      </c>
      <c r="N2415" t="s">
        <v>1700</v>
      </c>
      <c r="O2415">
        <v>0</v>
      </c>
      <c r="P2415" t="s">
        <v>1552</v>
      </c>
      <c r="Q2415">
        <v>19801201</v>
      </c>
    </row>
    <row r="2416" spans="1:17">
      <c r="A2416" t="s">
        <v>1697</v>
      </c>
      <c r="B2416" t="s">
        <v>1722</v>
      </c>
      <c r="C2416">
        <v>201208</v>
      </c>
      <c r="D2416">
        <v>0</v>
      </c>
      <c r="E2416" t="s">
        <v>1555</v>
      </c>
      <c r="F2416">
        <v>0</v>
      </c>
      <c r="G2416">
        <v>0</v>
      </c>
      <c r="H2416">
        <v>0</v>
      </c>
      <c r="I2416">
        <v>43112014500</v>
      </c>
      <c r="J2416">
        <v>12</v>
      </c>
      <c r="K2416" t="s">
        <v>1698</v>
      </c>
      <c r="L2416">
        <v>1560</v>
      </c>
      <c r="M2416" t="s">
        <v>1699</v>
      </c>
      <c r="N2416" t="s">
        <v>1700</v>
      </c>
      <c r="O2416">
        <v>0</v>
      </c>
      <c r="P2416" t="s">
        <v>1552</v>
      </c>
      <c r="Q2416">
        <v>19691001</v>
      </c>
    </row>
    <row r="2417" spans="1:17">
      <c r="A2417" t="s">
        <v>1697</v>
      </c>
      <c r="B2417" t="s">
        <v>1723</v>
      </c>
      <c r="C2417">
        <v>201208</v>
      </c>
      <c r="D2417">
        <v>0</v>
      </c>
      <c r="E2417" t="s">
        <v>1555</v>
      </c>
      <c r="F2417">
        <v>0</v>
      </c>
      <c r="G2417">
        <v>0</v>
      </c>
      <c r="H2417">
        <v>0</v>
      </c>
      <c r="I2417">
        <v>43112008901</v>
      </c>
      <c r="J2417">
        <v>12</v>
      </c>
      <c r="K2417" t="s">
        <v>1698</v>
      </c>
      <c r="L2417">
        <v>1560</v>
      </c>
      <c r="M2417" t="s">
        <v>1699</v>
      </c>
      <c r="N2417" t="s">
        <v>1700</v>
      </c>
      <c r="O2417">
        <v>0</v>
      </c>
      <c r="P2417" t="s">
        <v>1552</v>
      </c>
      <c r="Q2417">
        <v>19791201</v>
      </c>
    </row>
    <row r="2418" spans="1:17">
      <c r="A2418" t="s">
        <v>1697</v>
      </c>
      <c r="B2418" t="s">
        <v>1724</v>
      </c>
      <c r="C2418">
        <v>201208</v>
      </c>
      <c r="D2418">
        <v>0</v>
      </c>
      <c r="E2418" t="s">
        <v>1555</v>
      </c>
      <c r="F2418">
        <v>0</v>
      </c>
      <c r="G2418">
        <v>0</v>
      </c>
      <c r="H2418">
        <v>0</v>
      </c>
      <c r="I2418">
        <v>43112042800</v>
      </c>
      <c r="J2418">
        <v>12</v>
      </c>
      <c r="K2418" t="s">
        <v>1698</v>
      </c>
      <c r="L2418">
        <v>1560</v>
      </c>
      <c r="M2418" t="s">
        <v>1699</v>
      </c>
      <c r="N2418" t="s">
        <v>1700</v>
      </c>
      <c r="O2418">
        <v>0</v>
      </c>
      <c r="P2418" t="s">
        <v>1552</v>
      </c>
      <c r="Q2418">
        <v>19801001</v>
      </c>
    </row>
    <row r="2419" spans="1:17">
      <c r="A2419" t="s">
        <v>1697</v>
      </c>
      <c r="B2419" t="s">
        <v>1725</v>
      </c>
      <c r="C2419">
        <v>201208</v>
      </c>
      <c r="D2419">
        <v>0</v>
      </c>
      <c r="E2419" t="s">
        <v>1555</v>
      </c>
      <c r="F2419">
        <v>0</v>
      </c>
      <c r="G2419">
        <v>0</v>
      </c>
      <c r="H2419">
        <v>0</v>
      </c>
      <c r="I2419">
        <v>43112041900</v>
      </c>
      <c r="J2419">
        <v>12</v>
      </c>
      <c r="K2419" t="s">
        <v>1698</v>
      </c>
      <c r="L2419">
        <v>1560</v>
      </c>
      <c r="M2419" t="s">
        <v>1699</v>
      </c>
      <c r="N2419" t="s">
        <v>1700</v>
      </c>
      <c r="O2419">
        <v>0</v>
      </c>
      <c r="P2419" t="s">
        <v>1552</v>
      </c>
      <c r="Q2419">
        <v>19881101</v>
      </c>
    </row>
    <row r="2420" spans="1:17">
      <c r="A2420" t="s">
        <v>1697</v>
      </c>
      <c r="B2420" t="s">
        <v>1726</v>
      </c>
      <c r="C2420">
        <v>201208</v>
      </c>
      <c r="D2420">
        <v>0</v>
      </c>
      <c r="E2420" t="s">
        <v>1555</v>
      </c>
      <c r="F2420">
        <v>0</v>
      </c>
      <c r="G2420">
        <v>0</v>
      </c>
      <c r="H2420">
        <v>0</v>
      </c>
      <c r="I2420">
        <v>43112008401</v>
      </c>
      <c r="J2420">
        <v>12</v>
      </c>
      <c r="K2420" t="s">
        <v>1698</v>
      </c>
      <c r="L2420">
        <v>1560</v>
      </c>
      <c r="M2420" t="s">
        <v>1699</v>
      </c>
      <c r="N2420" t="s">
        <v>1700</v>
      </c>
      <c r="O2420">
        <v>0</v>
      </c>
      <c r="P2420" t="s">
        <v>1552</v>
      </c>
      <c r="Q2420">
        <v>19900301</v>
      </c>
    </row>
    <row r="2421" spans="1:17">
      <c r="A2421" t="s">
        <v>1697</v>
      </c>
      <c r="B2421" t="s">
        <v>1727</v>
      </c>
      <c r="C2421">
        <v>201208</v>
      </c>
      <c r="D2421">
        <v>0</v>
      </c>
      <c r="E2421" t="s">
        <v>1555</v>
      </c>
      <c r="F2421">
        <v>0</v>
      </c>
      <c r="G2421">
        <v>0</v>
      </c>
      <c r="H2421">
        <v>0</v>
      </c>
      <c r="I2421">
        <v>43112008100</v>
      </c>
      <c r="J2421">
        <v>12</v>
      </c>
      <c r="K2421" t="s">
        <v>1698</v>
      </c>
      <c r="L2421">
        <v>1560</v>
      </c>
      <c r="M2421" t="s">
        <v>1699</v>
      </c>
      <c r="N2421" t="s">
        <v>1700</v>
      </c>
      <c r="O2421">
        <v>0</v>
      </c>
      <c r="P2421" t="s">
        <v>1552</v>
      </c>
      <c r="Q2421">
        <v>19690401</v>
      </c>
    </row>
    <row r="2422" spans="1:17">
      <c r="A2422" t="s">
        <v>1697</v>
      </c>
      <c r="B2422" t="s">
        <v>1728</v>
      </c>
      <c r="C2422">
        <v>201208</v>
      </c>
      <c r="D2422">
        <v>0</v>
      </c>
      <c r="E2422" t="s">
        <v>1555</v>
      </c>
      <c r="F2422">
        <v>0</v>
      </c>
      <c r="G2422">
        <v>0</v>
      </c>
      <c r="H2422">
        <v>0</v>
      </c>
      <c r="I2422">
        <v>43112008000</v>
      </c>
      <c r="J2422">
        <v>12</v>
      </c>
      <c r="K2422" t="s">
        <v>1698</v>
      </c>
      <c r="L2422">
        <v>1560</v>
      </c>
      <c r="M2422" t="s">
        <v>1699</v>
      </c>
      <c r="N2422" t="s">
        <v>1700</v>
      </c>
      <c r="O2422">
        <v>0</v>
      </c>
      <c r="P2422" t="s">
        <v>1552</v>
      </c>
      <c r="Q2422">
        <v>19870701</v>
      </c>
    </row>
    <row r="2423" spans="1:17">
      <c r="A2423" t="s">
        <v>1697</v>
      </c>
      <c r="B2423" t="s">
        <v>1729</v>
      </c>
      <c r="C2423">
        <v>201208</v>
      </c>
      <c r="D2423">
        <v>0</v>
      </c>
      <c r="E2423" t="s">
        <v>1555</v>
      </c>
      <c r="F2423">
        <v>0</v>
      </c>
      <c r="G2423">
        <v>0</v>
      </c>
      <c r="H2423">
        <v>0</v>
      </c>
      <c r="I2423">
        <v>43112008500</v>
      </c>
      <c r="J2423">
        <v>12</v>
      </c>
      <c r="K2423" t="s">
        <v>1698</v>
      </c>
      <c r="L2423">
        <v>1560</v>
      </c>
      <c r="M2423" t="s">
        <v>1699</v>
      </c>
      <c r="N2423" t="s">
        <v>1700</v>
      </c>
      <c r="O2423">
        <v>0</v>
      </c>
      <c r="P2423" t="s">
        <v>1552</v>
      </c>
      <c r="Q2423">
        <v>19690601</v>
      </c>
    </row>
    <row r="2424" spans="1:17">
      <c r="A2424" t="s">
        <v>1711</v>
      </c>
      <c r="B2424" t="s">
        <v>1554</v>
      </c>
      <c r="C2424">
        <v>201208</v>
      </c>
      <c r="D2424">
        <v>0</v>
      </c>
      <c r="E2424" t="s">
        <v>1555</v>
      </c>
      <c r="F2424">
        <v>0</v>
      </c>
      <c r="G2424">
        <v>0</v>
      </c>
      <c r="H2424">
        <v>0</v>
      </c>
      <c r="I2424">
        <v>43112041400</v>
      </c>
      <c r="J2424">
        <v>12</v>
      </c>
      <c r="K2424" t="s">
        <v>1712</v>
      </c>
      <c r="L2424">
        <v>2531</v>
      </c>
      <c r="M2424" t="s">
        <v>1557</v>
      </c>
      <c r="N2424" t="s">
        <v>1700</v>
      </c>
      <c r="O2424">
        <v>0</v>
      </c>
      <c r="P2424" t="s">
        <v>1552</v>
      </c>
      <c r="Q2424">
        <v>19800501</v>
      </c>
    </row>
    <row r="2425" spans="1:17">
      <c r="A2425" t="s">
        <v>1711</v>
      </c>
      <c r="B2425" t="s">
        <v>1560</v>
      </c>
      <c r="C2425">
        <v>201208</v>
      </c>
      <c r="D2425">
        <v>0</v>
      </c>
      <c r="E2425" t="s">
        <v>1555</v>
      </c>
      <c r="F2425">
        <v>0</v>
      </c>
      <c r="G2425">
        <v>0</v>
      </c>
      <c r="H2425">
        <v>0</v>
      </c>
      <c r="I2425">
        <v>43112043100</v>
      </c>
      <c r="J2425">
        <v>12</v>
      </c>
      <c r="K2425" t="s">
        <v>1712</v>
      </c>
      <c r="L2425">
        <v>2531</v>
      </c>
      <c r="M2425" t="s">
        <v>1557</v>
      </c>
      <c r="N2425" t="s">
        <v>1700</v>
      </c>
      <c r="O2425">
        <v>0</v>
      </c>
      <c r="P2425" t="s">
        <v>1574</v>
      </c>
      <c r="Q2425">
        <v>19810901</v>
      </c>
    </row>
    <row r="2426" spans="1:17">
      <c r="A2426" t="s">
        <v>1711</v>
      </c>
      <c r="B2426" t="s">
        <v>1718</v>
      </c>
      <c r="C2426">
        <v>201208</v>
      </c>
      <c r="D2426">
        <v>0</v>
      </c>
      <c r="E2426" t="s">
        <v>1555</v>
      </c>
      <c r="F2426">
        <v>0</v>
      </c>
      <c r="G2426">
        <v>0</v>
      </c>
      <c r="H2426">
        <v>0</v>
      </c>
      <c r="I2426">
        <v>43112043501</v>
      </c>
      <c r="J2426">
        <v>12</v>
      </c>
      <c r="K2426" t="s">
        <v>1712</v>
      </c>
      <c r="L2426">
        <v>2531</v>
      </c>
      <c r="M2426" t="s">
        <v>1557</v>
      </c>
      <c r="N2426" t="s">
        <v>1700</v>
      </c>
      <c r="O2426">
        <v>0</v>
      </c>
      <c r="P2426" t="s">
        <v>1574</v>
      </c>
      <c r="Q2426">
        <v>19840401</v>
      </c>
    </row>
    <row r="2427" spans="1:17">
      <c r="A2427" t="s">
        <v>1697</v>
      </c>
      <c r="B2427" t="s">
        <v>1648</v>
      </c>
      <c r="C2427">
        <v>201209</v>
      </c>
      <c r="D2427">
        <v>0</v>
      </c>
      <c r="E2427" t="s">
        <v>1555</v>
      </c>
      <c r="F2427">
        <v>0</v>
      </c>
      <c r="G2427">
        <v>0</v>
      </c>
      <c r="H2427">
        <v>0</v>
      </c>
      <c r="I2427">
        <v>43112001400</v>
      </c>
      <c r="J2427">
        <v>12</v>
      </c>
      <c r="K2427" t="s">
        <v>1698</v>
      </c>
      <c r="L2427">
        <v>1560</v>
      </c>
      <c r="M2427" t="s">
        <v>1699</v>
      </c>
      <c r="N2427" t="s">
        <v>1700</v>
      </c>
      <c r="O2427">
        <v>0</v>
      </c>
      <c r="P2427" t="s">
        <v>1552</v>
      </c>
      <c r="Q2427">
        <v>19751001</v>
      </c>
    </row>
    <row r="2428" spans="1:17">
      <c r="A2428" t="s">
        <v>1697</v>
      </c>
      <c r="B2428" t="s">
        <v>1649</v>
      </c>
      <c r="C2428">
        <v>201209</v>
      </c>
      <c r="D2428">
        <v>0</v>
      </c>
      <c r="E2428" t="s">
        <v>1555</v>
      </c>
      <c r="F2428">
        <v>0</v>
      </c>
      <c r="G2428">
        <v>0</v>
      </c>
      <c r="H2428">
        <v>0</v>
      </c>
      <c r="I2428">
        <v>43112001800</v>
      </c>
      <c r="J2428">
        <v>12</v>
      </c>
      <c r="K2428" t="s">
        <v>1698</v>
      </c>
      <c r="L2428">
        <v>1560</v>
      </c>
      <c r="M2428" t="s">
        <v>1699</v>
      </c>
      <c r="N2428" t="s">
        <v>1700</v>
      </c>
      <c r="O2428">
        <v>0</v>
      </c>
      <c r="P2428" t="s">
        <v>1552</v>
      </c>
      <c r="Q2428">
        <v>19750901</v>
      </c>
    </row>
    <row r="2429" spans="1:17">
      <c r="A2429" t="s">
        <v>1697</v>
      </c>
      <c r="B2429" t="s">
        <v>1716</v>
      </c>
      <c r="C2429">
        <v>201209</v>
      </c>
      <c r="D2429">
        <v>0</v>
      </c>
      <c r="E2429" t="s">
        <v>1555</v>
      </c>
      <c r="F2429">
        <v>0</v>
      </c>
      <c r="G2429">
        <v>0</v>
      </c>
      <c r="H2429">
        <v>0</v>
      </c>
      <c r="I2429">
        <v>43112002100</v>
      </c>
      <c r="J2429">
        <v>12</v>
      </c>
      <c r="K2429" t="s">
        <v>1698</v>
      </c>
      <c r="L2429">
        <v>1560</v>
      </c>
      <c r="M2429" t="s">
        <v>1699</v>
      </c>
      <c r="N2429" t="s">
        <v>1700</v>
      </c>
      <c r="O2429">
        <v>0</v>
      </c>
      <c r="P2429" t="s">
        <v>1552</v>
      </c>
      <c r="Q2429">
        <v>19680701</v>
      </c>
    </row>
    <row r="2430" spans="1:17">
      <c r="A2430" t="s">
        <v>1697</v>
      </c>
      <c r="B2430" t="s">
        <v>1663</v>
      </c>
      <c r="C2430">
        <v>201209</v>
      </c>
      <c r="D2430">
        <v>0</v>
      </c>
      <c r="E2430" t="s">
        <v>1555</v>
      </c>
      <c r="F2430">
        <v>0</v>
      </c>
      <c r="G2430">
        <v>0</v>
      </c>
      <c r="H2430">
        <v>0</v>
      </c>
      <c r="I2430">
        <v>43112002701</v>
      </c>
      <c r="J2430">
        <v>12</v>
      </c>
      <c r="K2430" t="s">
        <v>1698</v>
      </c>
      <c r="L2430">
        <v>1560</v>
      </c>
      <c r="M2430" t="s">
        <v>1699</v>
      </c>
      <c r="N2430" t="s">
        <v>1700</v>
      </c>
      <c r="O2430">
        <v>0</v>
      </c>
      <c r="P2430" t="s">
        <v>1552</v>
      </c>
      <c r="Q2430">
        <v>19980729</v>
      </c>
    </row>
    <row r="2431" spans="1:17">
      <c r="A2431" t="s">
        <v>1697</v>
      </c>
      <c r="B2431" t="s">
        <v>1665</v>
      </c>
      <c r="C2431">
        <v>201209</v>
      </c>
      <c r="D2431">
        <v>0</v>
      </c>
      <c r="E2431" t="s">
        <v>1555</v>
      </c>
      <c r="F2431">
        <v>0</v>
      </c>
      <c r="G2431">
        <v>0</v>
      </c>
      <c r="H2431">
        <v>0</v>
      </c>
      <c r="I2431">
        <v>43112005400</v>
      </c>
      <c r="J2431">
        <v>12</v>
      </c>
      <c r="K2431" t="s">
        <v>1698</v>
      </c>
      <c r="L2431">
        <v>1560</v>
      </c>
      <c r="M2431" t="s">
        <v>1699</v>
      </c>
      <c r="N2431" t="s">
        <v>1700</v>
      </c>
      <c r="O2431">
        <v>0</v>
      </c>
      <c r="P2431" t="s">
        <v>1552</v>
      </c>
      <c r="Q2431">
        <v>19900401</v>
      </c>
    </row>
    <row r="2432" spans="1:17">
      <c r="A2432" t="s">
        <v>1697</v>
      </c>
      <c r="B2432" t="s">
        <v>1636</v>
      </c>
      <c r="C2432">
        <v>201209</v>
      </c>
      <c r="D2432">
        <v>0</v>
      </c>
      <c r="E2432" t="s">
        <v>1555</v>
      </c>
      <c r="F2432">
        <v>0</v>
      </c>
      <c r="G2432">
        <v>0</v>
      </c>
      <c r="H2432">
        <v>0</v>
      </c>
      <c r="I2432">
        <v>43112004400</v>
      </c>
      <c r="J2432">
        <v>12</v>
      </c>
      <c r="K2432" t="s">
        <v>1698</v>
      </c>
      <c r="L2432">
        <v>1560</v>
      </c>
      <c r="M2432" t="s">
        <v>1699</v>
      </c>
      <c r="N2432" t="s">
        <v>1700</v>
      </c>
      <c r="O2432">
        <v>0</v>
      </c>
      <c r="P2432" t="s">
        <v>1574</v>
      </c>
      <c r="Q2432">
        <v>19781001</v>
      </c>
    </row>
    <row r="2433" spans="1:17">
      <c r="A2433" t="s">
        <v>1697</v>
      </c>
      <c r="B2433" t="s">
        <v>1652</v>
      </c>
      <c r="C2433">
        <v>201209</v>
      </c>
      <c r="D2433">
        <v>0</v>
      </c>
      <c r="E2433" t="s">
        <v>1555</v>
      </c>
      <c r="F2433">
        <v>0</v>
      </c>
      <c r="G2433">
        <v>0</v>
      </c>
      <c r="H2433">
        <v>0</v>
      </c>
      <c r="I2433">
        <v>43112006801</v>
      </c>
      <c r="J2433">
        <v>12</v>
      </c>
      <c r="K2433" t="s">
        <v>1698</v>
      </c>
      <c r="L2433">
        <v>1560</v>
      </c>
      <c r="M2433" t="s">
        <v>1699</v>
      </c>
      <c r="N2433" t="s">
        <v>1700</v>
      </c>
      <c r="O2433">
        <v>0</v>
      </c>
      <c r="P2433" t="s">
        <v>1552</v>
      </c>
      <c r="Q2433">
        <v>19980815</v>
      </c>
    </row>
    <row r="2434" spans="1:17">
      <c r="A2434" t="s">
        <v>1697</v>
      </c>
      <c r="B2434" t="s">
        <v>1578</v>
      </c>
      <c r="C2434">
        <v>201209</v>
      </c>
      <c r="D2434">
        <v>0</v>
      </c>
      <c r="E2434" t="s">
        <v>1555</v>
      </c>
      <c r="F2434">
        <v>0</v>
      </c>
      <c r="G2434">
        <v>0</v>
      </c>
      <c r="H2434">
        <v>0</v>
      </c>
      <c r="I2434">
        <v>43112007300</v>
      </c>
      <c r="J2434">
        <v>12</v>
      </c>
      <c r="K2434" t="s">
        <v>1698</v>
      </c>
      <c r="L2434">
        <v>1560</v>
      </c>
      <c r="M2434" t="s">
        <v>1699</v>
      </c>
      <c r="N2434" t="s">
        <v>1700</v>
      </c>
      <c r="O2434">
        <v>0</v>
      </c>
      <c r="P2434" t="s">
        <v>1552</v>
      </c>
      <c r="Q2434">
        <v>19790101</v>
      </c>
    </row>
    <row r="2435" spans="1:17">
      <c r="A2435" t="s">
        <v>1697</v>
      </c>
      <c r="B2435" t="s">
        <v>1579</v>
      </c>
      <c r="C2435">
        <v>201209</v>
      </c>
      <c r="D2435">
        <v>0</v>
      </c>
      <c r="E2435" t="s">
        <v>1555</v>
      </c>
      <c r="F2435">
        <v>0</v>
      </c>
      <c r="G2435">
        <v>0</v>
      </c>
      <c r="H2435">
        <v>0</v>
      </c>
      <c r="I2435">
        <v>43112007100</v>
      </c>
      <c r="J2435">
        <v>12</v>
      </c>
      <c r="K2435" t="s">
        <v>1698</v>
      </c>
      <c r="L2435">
        <v>1560</v>
      </c>
      <c r="M2435" t="s">
        <v>1699</v>
      </c>
      <c r="N2435" t="s">
        <v>1700</v>
      </c>
      <c r="O2435">
        <v>0</v>
      </c>
      <c r="P2435" t="s">
        <v>1552</v>
      </c>
      <c r="Q2435">
        <v>19731101</v>
      </c>
    </row>
    <row r="2436" spans="1:17">
      <c r="A2436" t="s">
        <v>1697</v>
      </c>
      <c r="B2436" t="s">
        <v>1667</v>
      </c>
      <c r="C2436">
        <v>201209</v>
      </c>
      <c r="D2436">
        <v>0</v>
      </c>
      <c r="E2436" t="s">
        <v>1555</v>
      </c>
      <c r="F2436">
        <v>0</v>
      </c>
      <c r="G2436">
        <v>0</v>
      </c>
      <c r="H2436">
        <v>0</v>
      </c>
      <c r="I2436">
        <v>43112008700</v>
      </c>
      <c r="J2436">
        <v>12</v>
      </c>
      <c r="K2436" t="s">
        <v>1698</v>
      </c>
      <c r="L2436">
        <v>1560</v>
      </c>
      <c r="M2436" t="s">
        <v>1699</v>
      </c>
      <c r="N2436" t="s">
        <v>1700</v>
      </c>
      <c r="O2436">
        <v>0</v>
      </c>
      <c r="P2436" t="s">
        <v>1552</v>
      </c>
    </row>
    <row r="2437" spans="1:17">
      <c r="A2437" t="s">
        <v>1697</v>
      </c>
      <c r="B2437" t="s">
        <v>1595</v>
      </c>
      <c r="C2437">
        <v>201209</v>
      </c>
      <c r="D2437">
        <v>0</v>
      </c>
      <c r="E2437" t="s">
        <v>1555</v>
      </c>
      <c r="F2437">
        <v>0</v>
      </c>
      <c r="G2437">
        <v>0</v>
      </c>
      <c r="H2437">
        <v>0</v>
      </c>
      <c r="I2437">
        <v>43112009402</v>
      </c>
      <c r="J2437">
        <v>12</v>
      </c>
      <c r="K2437" t="s">
        <v>1698</v>
      </c>
      <c r="L2437">
        <v>1560</v>
      </c>
      <c r="M2437" t="s">
        <v>1699</v>
      </c>
      <c r="N2437" t="s">
        <v>1700</v>
      </c>
      <c r="O2437">
        <v>0</v>
      </c>
      <c r="P2437" t="s">
        <v>1552</v>
      </c>
      <c r="Q2437">
        <v>19981030</v>
      </c>
    </row>
    <row r="2438" spans="1:17">
      <c r="A2438" t="s">
        <v>1697</v>
      </c>
      <c r="B2438" t="s">
        <v>1656</v>
      </c>
      <c r="C2438">
        <v>201209</v>
      </c>
      <c r="D2438">
        <v>0</v>
      </c>
      <c r="E2438" t="s">
        <v>1555</v>
      </c>
      <c r="F2438">
        <v>0</v>
      </c>
      <c r="G2438">
        <v>0</v>
      </c>
      <c r="H2438">
        <v>0</v>
      </c>
      <c r="I2438">
        <v>43112010103</v>
      </c>
      <c r="J2438">
        <v>12</v>
      </c>
      <c r="K2438" t="s">
        <v>1698</v>
      </c>
      <c r="L2438">
        <v>1560</v>
      </c>
      <c r="M2438" t="s">
        <v>1699</v>
      </c>
      <c r="N2438" t="s">
        <v>1700</v>
      </c>
      <c r="O2438">
        <v>0</v>
      </c>
      <c r="P2438" t="s">
        <v>1552</v>
      </c>
      <c r="Q2438">
        <v>19981010</v>
      </c>
    </row>
    <row r="2439" spans="1:17">
      <c r="A2439" t="s">
        <v>1697</v>
      </c>
      <c r="B2439" t="s">
        <v>1639</v>
      </c>
      <c r="C2439">
        <v>201209</v>
      </c>
      <c r="D2439">
        <v>0</v>
      </c>
      <c r="E2439" t="s">
        <v>1555</v>
      </c>
      <c r="F2439">
        <v>0</v>
      </c>
      <c r="G2439">
        <v>0</v>
      </c>
      <c r="H2439">
        <v>0</v>
      </c>
      <c r="I2439">
        <v>43112006901</v>
      </c>
      <c r="J2439">
        <v>12</v>
      </c>
      <c r="K2439" t="s">
        <v>1698</v>
      </c>
      <c r="L2439">
        <v>1560</v>
      </c>
      <c r="M2439" t="s">
        <v>1699</v>
      </c>
      <c r="N2439" t="s">
        <v>1700</v>
      </c>
      <c r="O2439">
        <v>0</v>
      </c>
      <c r="P2439" t="s">
        <v>1552</v>
      </c>
      <c r="Q2439">
        <v>19780801</v>
      </c>
    </row>
    <row r="2440" spans="1:17">
      <c r="A2440" t="s">
        <v>1697</v>
      </c>
      <c r="B2440" t="s">
        <v>1717</v>
      </c>
      <c r="C2440">
        <v>201209</v>
      </c>
      <c r="D2440">
        <v>0</v>
      </c>
      <c r="E2440" t="s">
        <v>1555</v>
      </c>
      <c r="F2440">
        <v>0</v>
      </c>
      <c r="G2440">
        <v>0</v>
      </c>
      <c r="H2440">
        <v>0</v>
      </c>
      <c r="I2440">
        <v>43112004302</v>
      </c>
      <c r="J2440">
        <v>12</v>
      </c>
      <c r="K2440" t="s">
        <v>1698</v>
      </c>
      <c r="L2440">
        <v>1560</v>
      </c>
      <c r="M2440" t="s">
        <v>1699</v>
      </c>
      <c r="N2440" t="s">
        <v>1700</v>
      </c>
      <c r="O2440">
        <v>0</v>
      </c>
      <c r="P2440" t="s">
        <v>1552</v>
      </c>
      <c r="Q2440">
        <v>20050625</v>
      </c>
    </row>
    <row r="2441" spans="1:17">
      <c r="A2441" t="s">
        <v>1697</v>
      </c>
      <c r="B2441" t="s">
        <v>1640</v>
      </c>
      <c r="C2441">
        <v>201209</v>
      </c>
      <c r="D2441">
        <v>0</v>
      </c>
      <c r="E2441" t="s">
        <v>1555</v>
      </c>
      <c r="F2441">
        <v>0</v>
      </c>
      <c r="G2441">
        <v>0</v>
      </c>
      <c r="H2441">
        <v>0</v>
      </c>
      <c r="I2441">
        <v>43112004501</v>
      </c>
      <c r="J2441">
        <v>12</v>
      </c>
      <c r="K2441" t="s">
        <v>1698</v>
      </c>
      <c r="L2441">
        <v>1560</v>
      </c>
      <c r="M2441" t="s">
        <v>1699</v>
      </c>
      <c r="N2441" t="s">
        <v>1700</v>
      </c>
      <c r="O2441">
        <v>0</v>
      </c>
      <c r="P2441" t="s">
        <v>1552</v>
      </c>
      <c r="Q2441">
        <v>19780701</v>
      </c>
    </row>
    <row r="2442" spans="1:17">
      <c r="A2442" t="s">
        <v>1697</v>
      </c>
      <c r="B2442" t="s">
        <v>1547</v>
      </c>
      <c r="C2442">
        <v>201209</v>
      </c>
      <c r="D2442">
        <v>0</v>
      </c>
      <c r="E2442" t="s">
        <v>1555</v>
      </c>
      <c r="F2442">
        <v>0</v>
      </c>
      <c r="G2442">
        <v>0</v>
      </c>
      <c r="H2442">
        <v>0</v>
      </c>
      <c r="I2442">
        <v>43112013501</v>
      </c>
      <c r="J2442">
        <v>12</v>
      </c>
      <c r="K2442" t="s">
        <v>1698</v>
      </c>
      <c r="L2442">
        <v>1560</v>
      </c>
      <c r="M2442" t="s">
        <v>1699</v>
      </c>
      <c r="N2442" t="s">
        <v>1700</v>
      </c>
      <c r="O2442">
        <v>0</v>
      </c>
      <c r="P2442" t="s">
        <v>1552</v>
      </c>
      <c r="Q2442">
        <v>19790201</v>
      </c>
    </row>
    <row r="2443" spans="1:17">
      <c r="A2443" t="s">
        <v>1697</v>
      </c>
      <c r="B2443" t="s">
        <v>1583</v>
      </c>
      <c r="C2443">
        <v>201209</v>
      </c>
      <c r="D2443">
        <v>0</v>
      </c>
      <c r="E2443" t="s">
        <v>1555</v>
      </c>
      <c r="F2443">
        <v>0</v>
      </c>
      <c r="G2443">
        <v>0</v>
      </c>
      <c r="H2443">
        <v>0</v>
      </c>
      <c r="I2443">
        <v>43112005301</v>
      </c>
      <c r="J2443">
        <v>12</v>
      </c>
      <c r="K2443" t="s">
        <v>1698</v>
      </c>
      <c r="L2443">
        <v>1560</v>
      </c>
      <c r="M2443" t="s">
        <v>1699</v>
      </c>
      <c r="N2443" t="s">
        <v>1700</v>
      </c>
      <c r="O2443">
        <v>0</v>
      </c>
      <c r="P2443" t="s">
        <v>1552</v>
      </c>
      <c r="Q2443">
        <v>19780801</v>
      </c>
    </row>
    <row r="2444" spans="1:17">
      <c r="A2444" t="s">
        <v>1697</v>
      </c>
      <c r="B2444" t="s">
        <v>1584</v>
      </c>
      <c r="C2444">
        <v>201209</v>
      </c>
      <c r="D2444">
        <v>0</v>
      </c>
      <c r="E2444" t="s">
        <v>1555</v>
      </c>
      <c r="F2444">
        <v>0</v>
      </c>
      <c r="G2444">
        <v>0</v>
      </c>
      <c r="H2444">
        <v>0</v>
      </c>
      <c r="I2444">
        <v>43112037701</v>
      </c>
      <c r="J2444">
        <v>12</v>
      </c>
      <c r="K2444" t="s">
        <v>1698</v>
      </c>
      <c r="L2444">
        <v>1560</v>
      </c>
      <c r="M2444" t="s">
        <v>1699</v>
      </c>
      <c r="N2444" t="s">
        <v>1700</v>
      </c>
      <c r="O2444">
        <v>0</v>
      </c>
      <c r="P2444" t="s">
        <v>1552</v>
      </c>
      <c r="Q2444">
        <v>20050226</v>
      </c>
    </row>
    <row r="2445" spans="1:17">
      <c r="A2445" t="s">
        <v>1697</v>
      </c>
      <c r="B2445" t="s">
        <v>1703</v>
      </c>
      <c r="C2445">
        <v>201209</v>
      </c>
      <c r="D2445">
        <v>0</v>
      </c>
      <c r="E2445" t="s">
        <v>1555</v>
      </c>
      <c r="F2445">
        <v>0</v>
      </c>
      <c r="G2445">
        <v>0</v>
      </c>
      <c r="H2445">
        <v>0</v>
      </c>
      <c r="I2445">
        <v>43112008600</v>
      </c>
      <c r="J2445">
        <v>12</v>
      </c>
      <c r="K2445" t="s">
        <v>1698</v>
      </c>
      <c r="L2445">
        <v>1560</v>
      </c>
      <c r="M2445" t="s">
        <v>1699</v>
      </c>
      <c r="N2445" t="s">
        <v>1700</v>
      </c>
      <c r="O2445">
        <v>0</v>
      </c>
      <c r="P2445" t="s">
        <v>1552</v>
      </c>
      <c r="Q2445">
        <v>19710701</v>
      </c>
    </row>
    <row r="2446" spans="1:17">
      <c r="A2446" t="s">
        <v>1697</v>
      </c>
      <c r="B2446" t="s">
        <v>1559</v>
      </c>
      <c r="C2446">
        <v>201209</v>
      </c>
      <c r="D2446">
        <v>0</v>
      </c>
      <c r="E2446" t="s">
        <v>1555</v>
      </c>
      <c r="F2446">
        <v>0</v>
      </c>
      <c r="G2446">
        <v>0</v>
      </c>
      <c r="H2446">
        <v>0</v>
      </c>
      <c r="I2446">
        <v>43112008200</v>
      </c>
      <c r="J2446">
        <v>12</v>
      </c>
      <c r="K2446" t="s">
        <v>1698</v>
      </c>
      <c r="L2446">
        <v>1560</v>
      </c>
      <c r="M2446" t="s">
        <v>1699</v>
      </c>
      <c r="N2446" t="s">
        <v>1700</v>
      </c>
      <c r="O2446">
        <v>0</v>
      </c>
      <c r="P2446" t="s">
        <v>1552</v>
      </c>
      <c r="Q2446">
        <v>19870801</v>
      </c>
    </row>
    <row r="2447" spans="1:17">
      <c r="A2447" t="s">
        <v>1697</v>
      </c>
      <c r="B2447" t="s">
        <v>1645</v>
      </c>
      <c r="C2447">
        <v>201209</v>
      </c>
      <c r="D2447">
        <v>0</v>
      </c>
      <c r="E2447" t="s">
        <v>1555</v>
      </c>
      <c r="F2447">
        <v>0</v>
      </c>
      <c r="G2447">
        <v>0</v>
      </c>
      <c r="H2447">
        <v>0</v>
      </c>
      <c r="I2447">
        <v>43112009800</v>
      </c>
      <c r="J2447">
        <v>12</v>
      </c>
      <c r="K2447" t="s">
        <v>1698</v>
      </c>
      <c r="L2447">
        <v>1560</v>
      </c>
      <c r="M2447" t="s">
        <v>1699</v>
      </c>
      <c r="N2447" t="s">
        <v>1700</v>
      </c>
      <c r="O2447">
        <v>0</v>
      </c>
      <c r="P2447" t="s">
        <v>1552</v>
      </c>
      <c r="Q2447">
        <v>19690701</v>
      </c>
    </row>
    <row r="2448" spans="1:17">
      <c r="A2448" t="s">
        <v>1697</v>
      </c>
      <c r="B2448" t="s">
        <v>1568</v>
      </c>
      <c r="C2448">
        <v>201209</v>
      </c>
      <c r="D2448">
        <v>0</v>
      </c>
      <c r="E2448" t="s">
        <v>1555</v>
      </c>
      <c r="F2448">
        <v>0</v>
      </c>
      <c r="G2448">
        <v>0</v>
      </c>
      <c r="H2448">
        <v>0</v>
      </c>
      <c r="I2448">
        <v>43112011100</v>
      </c>
      <c r="J2448">
        <v>12</v>
      </c>
      <c r="K2448" t="s">
        <v>1698</v>
      </c>
      <c r="L2448">
        <v>1560</v>
      </c>
      <c r="M2448" t="s">
        <v>1699</v>
      </c>
      <c r="N2448" t="s">
        <v>1700</v>
      </c>
      <c r="O2448">
        <v>0</v>
      </c>
      <c r="P2448" t="s">
        <v>1552</v>
      </c>
      <c r="Q2448">
        <v>19690801</v>
      </c>
    </row>
    <row r="2449" spans="1:17">
      <c r="A2449" t="s">
        <v>1697</v>
      </c>
      <c r="B2449" t="s">
        <v>1718</v>
      </c>
      <c r="C2449">
        <v>201209</v>
      </c>
      <c r="D2449">
        <v>0</v>
      </c>
      <c r="E2449" t="s">
        <v>1555</v>
      </c>
      <c r="F2449">
        <v>0</v>
      </c>
      <c r="G2449">
        <v>0</v>
      </c>
      <c r="H2449">
        <v>0</v>
      </c>
      <c r="I2449">
        <v>43112013600</v>
      </c>
      <c r="J2449">
        <v>12</v>
      </c>
      <c r="K2449" t="s">
        <v>1698</v>
      </c>
      <c r="L2449">
        <v>1560</v>
      </c>
      <c r="M2449" t="s">
        <v>1699</v>
      </c>
      <c r="N2449" t="s">
        <v>1700</v>
      </c>
      <c r="O2449">
        <v>0</v>
      </c>
      <c r="P2449" t="s">
        <v>1552</v>
      </c>
      <c r="Q2449">
        <v>19690901</v>
      </c>
    </row>
    <row r="2450" spans="1:17">
      <c r="A2450" t="s">
        <v>1697</v>
      </c>
      <c r="B2450" t="s">
        <v>1719</v>
      </c>
      <c r="C2450">
        <v>201209</v>
      </c>
      <c r="D2450">
        <v>0</v>
      </c>
      <c r="E2450" t="s">
        <v>1555</v>
      </c>
      <c r="F2450">
        <v>0</v>
      </c>
      <c r="G2450">
        <v>0</v>
      </c>
      <c r="H2450">
        <v>0</v>
      </c>
      <c r="I2450">
        <v>43112009900</v>
      </c>
      <c r="J2450">
        <v>12</v>
      </c>
      <c r="K2450" t="s">
        <v>1698</v>
      </c>
      <c r="L2450">
        <v>1560</v>
      </c>
      <c r="M2450" t="s">
        <v>1699</v>
      </c>
      <c r="N2450" t="s">
        <v>1700</v>
      </c>
      <c r="O2450">
        <v>0</v>
      </c>
      <c r="P2450" t="s">
        <v>1574</v>
      </c>
      <c r="Q2450">
        <v>19760201</v>
      </c>
    </row>
    <row r="2451" spans="1:17">
      <c r="A2451" t="s">
        <v>1697</v>
      </c>
      <c r="B2451" t="s">
        <v>1720</v>
      </c>
      <c r="C2451">
        <v>201209</v>
      </c>
      <c r="D2451">
        <v>0</v>
      </c>
      <c r="E2451" t="s">
        <v>1555</v>
      </c>
      <c r="F2451">
        <v>0</v>
      </c>
      <c r="G2451">
        <v>0</v>
      </c>
      <c r="H2451">
        <v>0</v>
      </c>
      <c r="I2451">
        <v>43112013900</v>
      </c>
      <c r="J2451">
        <v>12</v>
      </c>
      <c r="K2451" t="s">
        <v>1698</v>
      </c>
      <c r="L2451">
        <v>1560</v>
      </c>
      <c r="M2451" t="s">
        <v>1699</v>
      </c>
      <c r="N2451" t="s">
        <v>1700</v>
      </c>
      <c r="O2451">
        <v>0</v>
      </c>
      <c r="P2451" t="s">
        <v>1552</v>
      </c>
      <c r="Q2451">
        <v>19760101</v>
      </c>
    </row>
    <row r="2452" spans="1:17">
      <c r="A2452" t="s">
        <v>1697</v>
      </c>
      <c r="B2452" t="s">
        <v>1721</v>
      </c>
      <c r="C2452">
        <v>201209</v>
      </c>
      <c r="D2452">
        <v>0</v>
      </c>
      <c r="E2452" t="s">
        <v>1555</v>
      </c>
      <c r="F2452">
        <v>0</v>
      </c>
      <c r="G2452">
        <v>0</v>
      </c>
      <c r="H2452">
        <v>0</v>
      </c>
      <c r="I2452">
        <v>43112013801</v>
      </c>
      <c r="J2452">
        <v>12</v>
      </c>
      <c r="K2452" t="s">
        <v>1698</v>
      </c>
      <c r="L2452">
        <v>1560</v>
      </c>
      <c r="M2452" t="s">
        <v>1699</v>
      </c>
      <c r="N2452" t="s">
        <v>1700</v>
      </c>
      <c r="O2452">
        <v>0</v>
      </c>
      <c r="P2452" t="s">
        <v>1552</v>
      </c>
      <c r="Q2452">
        <v>19801201</v>
      </c>
    </row>
    <row r="2453" spans="1:17">
      <c r="A2453" t="s">
        <v>1697</v>
      </c>
      <c r="B2453" t="s">
        <v>1722</v>
      </c>
      <c r="C2453">
        <v>201209</v>
      </c>
      <c r="D2453">
        <v>0</v>
      </c>
      <c r="E2453" t="s">
        <v>1555</v>
      </c>
      <c r="F2453">
        <v>0</v>
      </c>
      <c r="G2453">
        <v>0</v>
      </c>
      <c r="H2453">
        <v>0</v>
      </c>
      <c r="I2453">
        <v>43112014500</v>
      </c>
      <c r="J2453">
        <v>12</v>
      </c>
      <c r="K2453" t="s">
        <v>1698</v>
      </c>
      <c r="L2453">
        <v>1560</v>
      </c>
      <c r="M2453" t="s">
        <v>1699</v>
      </c>
      <c r="N2453" t="s">
        <v>1700</v>
      </c>
      <c r="O2453">
        <v>0</v>
      </c>
      <c r="P2453" t="s">
        <v>1552</v>
      </c>
      <c r="Q2453">
        <v>19691001</v>
      </c>
    </row>
    <row r="2454" spans="1:17">
      <c r="A2454" t="s">
        <v>1697</v>
      </c>
      <c r="B2454" t="s">
        <v>1723</v>
      </c>
      <c r="C2454">
        <v>201209</v>
      </c>
      <c r="D2454">
        <v>0</v>
      </c>
      <c r="E2454" t="s">
        <v>1555</v>
      </c>
      <c r="F2454">
        <v>0</v>
      </c>
      <c r="G2454">
        <v>0</v>
      </c>
      <c r="H2454">
        <v>0</v>
      </c>
      <c r="I2454">
        <v>43112008901</v>
      </c>
      <c r="J2454">
        <v>12</v>
      </c>
      <c r="K2454" t="s">
        <v>1698</v>
      </c>
      <c r="L2454">
        <v>1560</v>
      </c>
      <c r="M2454" t="s">
        <v>1699</v>
      </c>
      <c r="N2454" t="s">
        <v>1700</v>
      </c>
      <c r="O2454">
        <v>0</v>
      </c>
      <c r="P2454" t="s">
        <v>1552</v>
      </c>
      <c r="Q2454">
        <v>19791201</v>
      </c>
    </row>
    <row r="2455" spans="1:17">
      <c r="A2455" t="s">
        <v>1697</v>
      </c>
      <c r="B2455" t="s">
        <v>1724</v>
      </c>
      <c r="C2455">
        <v>201209</v>
      </c>
      <c r="D2455">
        <v>0</v>
      </c>
      <c r="E2455" t="s">
        <v>1555</v>
      </c>
      <c r="F2455">
        <v>0</v>
      </c>
      <c r="G2455">
        <v>0</v>
      </c>
      <c r="H2455">
        <v>0</v>
      </c>
      <c r="I2455">
        <v>43112042800</v>
      </c>
      <c r="J2455">
        <v>12</v>
      </c>
      <c r="K2455" t="s">
        <v>1698</v>
      </c>
      <c r="L2455">
        <v>1560</v>
      </c>
      <c r="M2455" t="s">
        <v>1699</v>
      </c>
      <c r="N2455" t="s">
        <v>1700</v>
      </c>
      <c r="O2455">
        <v>0</v>
      </c>
      <c r="P2455" t="s">
        <v>1552</v>
      </c>
      <c r="Q2455">
        <v>19801001</v>
      </c>
    </row>
    <row r="2456" spans="1:17">
      <c r="A2456" t="s">
        <v>1697</v>
      </c>
      <c r="B2456" t="s">
        <v>1725</v>
      </c>
      <c r="C2456">
        <v>201209</v>
      </c>
      <c r="D2456">
        <v>0</v>
      </c>
      <c r="E2456" t="s">
        <v>1555</v>
      </c>
      <c r="F2456">
        <v>0</v>
      </c>
      <c r="G2456">
        <v>0</v>
      </c>
      <c r="H2456">
        <v>0</v>
      </c>
      <c r="I2456">
        <v>43112041900</v>
      </c>
      <c r="J2456">
        <v>12</v>
      </c>
      <c r="K2456" t="s">
        <v>1698</v>
      </c>
      <c r="L2456">
        <v>1560</v>
      </c>
      <c r="M2456" t="s">
        <v>1699</v>
      </c>
      <c r="N2456" t="s">
        <v>1700</v>
      </c>
      <c r="O2456">
        <v>0</v>
      </c>
      <c r="P2456" t="s">
        <v>1552</v>
      </c>
      <c r="Q2456">
        <v>19881101</v>
      </c>
    </row>
    <row r="2457" spans="1:17">
      <c r="A2457" t="s">
        <v>1697</v>
      </c>
      <c r="B2457" t="s">
        <v>1726</v>
      </c>
      <c r="C2457">
        <v>201209</v>
      </c>
      <c r="D2457">
        <v>0</v>
      </c>
      <c r="E2457" t="s">
        <v>1555</v>
      </c>
      <c r="F2457">
        <v>0</v>
      </c>
      <c r="G2457">
        <v>0</v>
      </c>
      <c r="H2457">
        <v>0</v>
      </c>
      <c r="I2457">
        <v>43112008401</v>
      </c>
      <c r="J2457">
        <v>12</v>
      </c>
      <c r="K2457" t="s">
        <v>1698</v>
      </c>
      <c r="L2457">
        <v>1560</v>
      </c>
      <c r="M2457" t="s">
        <v>1699</v>
      </c>
      <c r="N2457" t="s">
        <v>1700</v>
      </c>
      <c r="O2457">
        <v>0</v>
      </c>
      <c r="P2457" t="s">
        <v>1552</v>
      </c>
      <c r="Q2457">
        <v>19900301</v>
      </c>
    </row>
    <row r="2458" spans="1:17">
      <c r="A2458" t="s">
        <v>1697</v>
      </c>
      <c r="B2458" t="s">
        <v>1727</v>
      </c>
      <c r="C2458">
        <v>201209</v>
      </c>
      <c r="D2458">
        <v>0</v>
      </c>
      <c r="E2458" t="s">
        <v>1555</v>
      </c>
      <c r="F2458">
        <v>0</v>
      </c>
      <c r="G2458">
        <v>0</v>
      </c>
      <c r="H2458">
        <v>0</v>
      </c>
      <c r="I2458">
        <v>43112008100</v>
      </c>
      <c r="J2458">
        <v>12</v>
      </c>
      <c r="K2458" t="s">
        <v>1698</v>
      </c>
      <c r="L2458">
        <v>1560</v>
      </c>
      <c r="M2458" t="s">
        <v>1699</v>
      </c>
      <c r="N2458" t="s">
        <v>1700</v>
      </c>
      <c r="O2458">
        <v>0</v>
      </c>
      <c r="P2458" t="s">
        <v>1552</v>
      </c>
      <c r="Q2458">
        <v>19690401</v>
      </c>
    </row>
    <row r="2459" spans="1:17">
      <c r="A2459" t="s">
        <v>1697</v>
      </c>
      <c r="B2459" t="s">
        <v>1728</v>
      </c>
      <c r="C2459">
        <v>201209</v>
      </c>
      <c r="D2459">
        <v>0</v>
      </c>
      <c r="E2459" t="s">
        <v>1555</v>
      </c>
      <c r="F2459">
        <v>0</v>
      </c>
      <c r="G2459">
        <v>0</v>
      </c>
      <c r="H2459">
        <v>0</v>
      </c>
      <c r="I2459">
        <v>43112008000</v>
      </c>
      <c r="J2459">
        <v>12</v>
      </c>
      <c r="K2459" t="s">
        <v>1698</v>
      </c>
      <c r="L2459">
        <v>1560</v>
      </c>
      <c r="M2459" t="s">
        <v>1699</v>
      </c>
      <c r="N2459" t="s">
        <v>1700</v>
      </c>
      <c r="O2459">
        <v>0</v>
      </c>
      <c r="P2459" t="s">
        <v>1552</v>
      </c>
      <c r="Q2459">
        <v>19870701</v>
      </c>
    </row>
    <row r="2460" spans="1:17">
      <c r="A2460" t="s">
        <v>1697</v>
      </c>
      <c r="B2460" t="s">
        <v>1729</v>
      </c>
      <c r="C2460">
        <v>201209</v>
      </c>
      <c r="D2460">
        <v>0</v>
      </c>
      <c r="E2460" t="s">
        <v>1555</v>
      </c>
      <c r="F2460">
        <v>0</v>
      </c>
      <c r="G2460">
        <v>0</v>
      </c>
      <c r="H2460">
        <v>0</v>
      </c>
      <c r="I2460">
        <v>43112008500</v>
      </c>
      <c r="J2460">
        <v>12</v>
      </c>
      <c r="K2460" t="s">
        <v>1698</v>
      </c>
      <c r="L2460">
        <v>1560</v>
      </c>
      <c r="M2460" t="s">
        <v>1699</v>
      </c>
      <c r="N2460" t="s">
        <v>1700</v>
      </c>
      <c r="O2460">
        <v>0</v>
      </c>
      <c r="P2460" t="s">
        <v>1552</v>
      </c>
      <c r="Q2460">
        <v>19690601</v>
      </c>
    </row>
    <row r="2461" spans="1:17">
      <c r="A2461" t="s">
        <v>1711</v>
      </c>
      <c r="B2461" t="s">
        <v>1554</v>
      </c>
      <c r="C2461">
        <v>201209</v>
      </c>
      <c r="D2461">
        <v>0</v>
      </c>
      <c r="E2461" t="s">
        <v>1555</v>
      </c>
      <c r="F2461">
        <v>0</v>
      </c>
      <c r="G2461">
        <v>0</v>
      </c>
      <c r="H2461">
        <v>0</v>
      </c>
      <c r="I2461">
        <v>43112041400</v>
      </c>
      <c r="J2461">
        <v>12</v>
      </c>
      <c r="K2461" t="s">
        <v>1712</v>
      </c>
      <c r="L2461">
        <v>2531</v>
      </c>
      <c r="M2461" t="s">
        <v>1557</v>
      </c>
      <c r="N2461" t="s">
        <v>1700</v>
      </c>
      <c r="O2461">
        <v>0</v>
      </c>
      <c r="P2461" t="s">
        <v>1552</v>
      </c>
      <c r="Q2461">
        <v>19800501</v>
      </c>
    </row>
    <row r="2462" spans="1:17">
      <c r="A2462" t="s">
        <v>1711</v>
      </c>
      <c r="B2462" t="s">
        <v>1560</v>
      </c>
      <c r="C2462">
        <v>201209</v>
      </c>
      <c r="D2462">
        <v>0</v>
      </c>
      <c r="E2462" t="s">
        <v>1555</v>
      </c>
      <c r="F2462">
        <v>0</v>
      </c>
      <c r="G2462">
        <v>0</v>
      </c>
      <c r="H2462">
        <v>0</v>
      </c>
      <c r="I2462">
        <v>43112043100</v>
      </c>
      <c r="J2462">
        <v>12</v>
      </c>
      <c r="K2462" t="s">
        <v>1712</v>
      </c>
      <c r="L2462">
        <v>2531</v>
      </c>
      <c r="M2462" t="s">
        <v>1557</v>
      </c>
      <c r="N2462" t="s">
        <v>1700</v>
      </c>
      <c r="O2462">
        <v>0</v>
      </c>
      <c r="P2462" t="s">
        <v>1574</v>
      </c>
      <c r="Q2462">
        <v>19810901</v>
      </c>
    </row>
    <row r="2463" spans="1:17">
      <c r="A2463" t="s">
        <v>1711</v>
      </c>
      <c r="B2463" t="s">
        <v>1718</v>
      </c>
      <c r="C2463">
        <v>201209</v>
      </c>
      <c r="D2463">
        <v>0</v>
      </c>
      <c r="E2463" t="s">
        <v>1555</v>
      </c>
      <c r="F2463">
        <v>0</v>
      </c>
      <c r="G2463">
        <v>0</v>
      </c>
      <c r="H2463">
        <v>0</v>
      </c>
      <c r="I2463">
        <v>43112043501</v>
      </c>
      <c r="J2463">
        <v>12</v>
      </c>
      <c r="K2463" t="s">
        <v>1712</v>
      </c>
      <c r="L2463">
        <v>2531</v>
      </c>
      <c r="M2463" t="s">
        <v>1557</v>
      </c>
      <c r="N2463" t="s">
        <v>1700</v>
      </c>
      <c r="O2463">
        <v>0</v>
      </c>
      <c r="P2463" t="s">
        <v>1574</v>
      </c>
      <c r="Q2463">
        <v>19840401</v>
      </c>
    </row>
    <row r="2464" spans="1:17">
      <c r="A2464" t="s">
        <v>1697</v>
      </c>
      <c r="B2464" t="s">
        <v>1648</v>
      </c>
      <c r="C2464">
        <v>201210</v>
      </c>
      <c r="D2464">
        <v>0</v>
      </c>
      <c r="E2464" t="s">
        <v>1555</v>
      </c>
      <c r="F2464">
        <v>0</v>
      </c>
      <c r="G2464">
        <v>0</v>
      </c>
      <c r="H2464">
        <v>0</v>
      </c>
      <c r="I2464">
        <v>43112001400</v>
      </c>
      <c r="J2464">
        <v>12</v>
      </c>
      <c r="K2464" t="s">
        <v>1698</v>
      </c>
      <c r="L2464">
        <v>1560</v>
      </c>
      <c r="M2464" t="s">
        <v>1699</v>
      </c>
      <c r="N2464" t="s">
        <v>1700</v>
      </c>
      <c r="O2464">
        <v>0</v>
      </c>
      <c r="P2464" t="s">
        <v>1552</v>
      </c>
      <c r="Q2464">
        <v>19751001</v>
      </c>
    </row>
    <row r="2465" spans="1:17">
      <c r="A2465" t="s">
        <v>1697</v>
      </c>
      <c r="B2465" t="s">
        <v>1649</v>
      </c>
      <c r="C2465">
        <v>201210</v>
      </c>
      <c r="D2465">
        <v>0</v>
      </c>
      <c r="E2465" t="s">
        <v>1555</v>
      </c>
      <c r="F2465">
        <v>0</v>
      </c>
      <c r="G2465">
        <v>0</v>
      </c>
      <c r="H2465">
        <v>0</v>
      </c>
      <c r="I2465">
        <v>43112001800</v>
      </c>
      <c r="J2465">
        <v>12</v>
      </c>
      <c r="K2465" t="s">
        <v>1698</v>
      </c>
      <c r="L2465">
        <v>1560</v>
      </c>
      <c r="M2465" t="s">
        <v>1699</v>
      </c>
      <c r="N2465" t="s">
        <v>1700</v>
      </c>
      <c r="O2465">
        <v>0</v>
      </c>
      <c r="P2465" t="s">
        <v>1552</v>
      </c>
      <c r="Q2465">
        <v>19750901</v>
      </c>
    </row>
    <row r="2466" spans="1:17">
      <c r="A2466" t="s">
        <v>1697</v>
      </c>
      <c r="B2466" t="s">
        <v>1716</v>
      </c>
      <c r="C2466">
        <v>201210</v>
      </c>
      <c r="D2466">
        <v>0</v>
      </c>
      <c r="E2466" t="s">
        <v>1555</v>
      </c>
      <c r="F2466">
        <v>0</v>
      </c>
      <c r="G2466">
        <v>0</v>
      </c>
      <c r="H2466">
        <v>0</v>
      </c>
      <c r="I2466">
        <v>43112002100</v>
      </c>
      <c r="J2466">
        <v>12</v>
      </c>
      <c r="K2466" t="s">
        <v>1698</v>
      </c>
      <c r="L2466">
        <v>1560</v>
      </c>
      <c r="M2466" t="s">
        <v>1699</v>
      </c>
      <c r="N2466" t="s">
        <v>1700</v>
      </c>
      <c r="O2466">
        <v>0</v>
      </c>
      <c r="P2466" t="s">
        <v>1552</v>
      </c>
      <c r="Q2466">
        <v>19680701</v>
      </c>
    </row>
    <row r="2467" spans="1:17">
      <c r="A2467" t="s">
        <v>1697</v>
      </c>
      <c r="B2467" t="s">
        <v>1663</v>
      </c>
      <c r="C2467">
        <v>201210</v>
      </c>
      <c r="D2467">
        <v>0</v>
      </c>
      <c r="E2467" t="s">
        <v>1555</v>
      </c>
      <c r="F2467">
        <v>0</v>
      </c>
      <c r="G2467">
        <v>0</v>
      </c>
      <c r="H2467">
        <v>0</v>
      </c>
      <c r="I2467">
        <v>43112002701</v>
      </c>
      <c r="J2467">
        <v>12</v>
      </c>
      <c r="K2467" t="s">
        <v>1698</v>
      </c>
      <c r="L2467">
        <v>1560</v>
      </c>
      <c r="M2467" t="s">
        <v>1699</v>
      </c>
      <c r="N2467" t="s">
        <v>1700</v>
      </c>
      <c r="O2467">
        <v>0</v>
      </c>
      <c r="P2467" t="s">
        <v>1552</v>
      </c>
      <c r="Q2467">
        <v>19980729</v>
      </c>
    </row>
    <row r="2468" spans="1:17">
      <c r="A2468" t="s">
        <v>1697</v>
      </c>
      <c r="B2468" t="s">
        <v>1665</v>
      </c>
      <c r="C2468">
        <v>201210</v>
      </c>
      <c r="D2468">
        <v>0</v>
      </c>
      <c r="E2468" t="s">
        <v>1555</v>
      </c>
      <c r="F2468">
        <v>0</v>
      </c>
      <c r="G2468">
        <v>0</v>
      </c>
      <c r="H2468">
        <v>0</v>
      </c>
      <c r="I2468">
        <v>43112005400</v>
      </c>
      <c r="J2468">
        <v>12</v>
      </c>
      <c r="K2468" t="s">
        <v>1698</v>
      </c>
      <c r="L2468">
        <v>1560</v>
      </c>
      <c r="M2468" t="s">
        <v>1699</v>
      </c>
      <c r="N2468" t="s">
        <v>1700</v>
      </c>
      <c r="O2468">
        <v>0</v>
      </c>
      <c r="P2468" t="s">
        <v>1552</v>
      </c>
      <c r="Q2468">
        <v>19900401</v>
      </c>
    </row>
    <row r="2469" spans="1:17">
      <c r="A2469" t="s">
        <v>1697</v>
      </c>
      <c r="B2469" t="s">
        <v>1636</v>
      </c>
      <c r="C2469">
        <v>201210</v>
      </c>
      <c r="D2469">
        <v>0</v>
      </c>
      <c r="E2469" t="s">
        <v>1555</v>
      </c>
      <c r="F2469">
        <v>0</v>
      </c>
      <c r="G2469">
        <v>0</v>
      </c>
      <c r="H2469">
        <v>0</v>
      </c>
      <c r="I2469">
        <v>43112004400</v>
      </c>
      <c r="J2469">
        <v>12</v>
      </c>
      <c r="K2469" t="s">
        <v>1698</v>
      </c>
      <c r="L2469">
        <v>1560</v>
      </c>
      <c r="M2469" t="s">
        <v>1699</v>
      </c>
      <c r="N2469" t="s">
        <v>1700</v>
      </c>
      <c r="O2469">
        <v>0</v>
      </c>
      <c r="P2469" t="s">
        <v>1574</v>
      </c>
      <c r="Q2469">
        <v>19781001</v>
      </c>
    </row>
    <row r="2470" spans="1:17">
      <c r="A2470" t="s">
        <v>1697</v>
      </c>
      <c r="B2470" t="s">
        <v>1652</v>
      </c>
      <c r="C2470">
        <v>201210</v>
      </c>
      <c r="D2470">
        <v>0</v>
      </c>
      <c r="E2470" t="s">
        <v>1555</v>
      </c>
      <c r="F2470">
        <v>0</v>
      </c>
      <c r="G2470">
        <v>0</v>
      </c>
      <c r="H2470">
        <v>0</v>
      </c>
      <c r="I2470">
        <v>43112006801</v>
      </c>
      <c r="J2470">
        <v>12</v>
      </c>
      <c r="K2470" t="s">
        <v>1698</v>
      </c>
      <c r="L2470">
        <v>1560</v>
      </c>
      <c r="M2470" t="s">
        <v>1699</v>
      </c>
      <c r="N2470" t="s">
        <v>1700</v>
      </c>
      <c r="O2470">
        <v>0</v>
      </c>
      <c r="P2470" t="s">
        <v>1552</v>
      </c>
      <c r="Q2470">
        <v>19980815</v>
      </c>
    </row>
    <row r="2471" spans="1:17">
      <c r="A2471" t="s">
        <v>1697</v>
      </c>
      <c r="B2471" t="s">
        <v>1578</v>
      </c>
      <c r="C2471">
        <v>201210</v>
      </c>
      <c r="D2471">
        <v>0</v>
      </c>
      <c r="E2471" t="s">
        <v>1555</v>
      </c>
      <c r="F2471">
        <v>0</v>
      </c>
      <c r="G2471">
        <v>0</v>
      </c>
      <c r="H2471">
        <v>0</v>
      </c>
      <c r="I2471">
        <v>43112007300</v>
      </c>
      <c r="J2471">
        <v>12</v>
      </c>
      <c r="K2471" t="s">
        <v>1698</v>
      </c>
      <c r="L2471">
        <v>1560</v>
      </c>
      <c r="M2471" t="s">
        <v>1699</v>
      </c>
      <c r="N2471" t="s">
        <v>1700</v>
      </c>
      <c r="O2471">
        <v>0</v>
      </c>
      <c r="P2471" t="s">
        <v>1552</v>
      </c>
      <c r="Q2471">
        <v>19790101</v>
      </c>
    </row>
    <row r="2472" spans="1:17">
      <c r="A2472" t="s">
        <v>1697</v>
      </c>
      <c r="B2472" t="s">
        <v>1579</v>
      </c>
      <c r="C2472">
        <v>201210</v>
      </c>
      <c r="D2472">
        <v>0</v>
      </c>
      <c r="E2472" t="s">
        <v>1555</v>
      </c>
      <c r="F2472">
        <v>0</v>
      </c>
      <c r="G2472">
        <v>0</v>
      </c>
      <c r="H2472">
        <v>0</v>
      </c>
      <c r="I2472">
        <v>43112007100</v>
      </c>
      <c r="J2472">
        <v>12</v>
      </c>
      <c r="K2472" t="s">
        <v>1698</v>
      </c>
      <c r="L2472">
        <v>1560</v>
      </c>
      <c r="M2472" t="s">
        <v>1699</v>
      </c>
      <c r="N2472" t="s">
        <v>1700</v>
      </c>
      <c r="O2472">
        <v>0</v>
      </c>
      <c r="P2472" t="s">
        <v>1552</v>
      </c>
      <c r="Q2472">
        <v>19731101</v>
      </c>
    </row>
    <row r="2473" spans="1:17">
      <c r="A2473" t="s">
        <v>1697</v>
      </c>
      <c r="B2473" t="s">
        <v>1667</v>
      </c>
      <c r="C2473">
        <v>201210</v>
      </c>
      <c r="D2473">
        <v>0</v>
      </c>
      <c r="E2473" t="s">
        <v>1555</v>
      </c>
      <c r="F2473">
        <v>0</v>
      </c>
      <c r="G2473">
        <v>0</v>
      </c>
      <c r="H2473">
        <v>0</v>
      </c>
      <c r="I2473">
        <v>43112008700</v>
      </c>
      <c r="J2473">
        <v>12</v>
      </c>
      <c r="K2473" t="s">
        <v>1698</v>
      </c>
      <c r="L2473">
        <v>1560</v>
      </c>
      <c r="M2473" t="s">
        <v>1699</v>
      </c>
      <c r="N2473" t="s">
        <v>1700</v>
      </c>
      <c r="O2473">
        <v>0</v>
      </c>
      <c r="P2473" t="s">
        <v>1552</v>
      </c>
    </row>
    <row r="2474" spans="1:17">
      <c r="A2474" t="s">
        <v>1697</v>
      </c>
      <c r="B2474" t="s">
        <v>1595</v>
      </c>
      <c r="C2474">
        <v>201210</v>
      </c>
      <c r="D2474">
        <v>0</v>
      </c>
      <c r="E2474" t="s">
        <v>1555</v>
      </c>
      <c r="F2474">
        <v>0</v>
      </c>
      <c r="G2474">
        <v>0</v>
      </c>
      <c r="H2474">
        <v>0</v>
      </c>
      <c r="I2474">
        <v>43112009402</v>
      </c>
      <c r="J2474">
        <v>12</v>
      </c>
      <c r="K2474" t="s">
        <v>1698</v>
      </c>
      <c r="L2474">
        <v>1560</v>
      </c>
      <c r="M2474" t="s">
        <v>1699</v>
      </c>
      <c r="N2474" t="s">
        <v>1700</v>
      </c>
      <c r="O2474">
        <v>0</v>
      </c>
      <c r="P2474" t="s">
        <v>1552</v>
      </c>
      <c r="Q2474">
        <v>19981030</v>
      </c>
    </row>
    <row r="2475" spans="1:17">
      <c r="A2475" t="s">
        <v>1697</v>
      </c>
      <c r="B2475" t="s">
        <v>1656</v>
      </c>
      <c r="C2475">
        <v>201210</v>
      </c>
      <c r="D2475">
        <v>0</v>
      </c>
      <c r="E2475" t="s">
        <v>1555</v>
      </c>
      <c r="F2475">
        <v>0</v>
      </c>
      <c r="G2475">
        <v>0</v>
      </c>
      <c r="H2475">
        <v>0</v>
      </c>
      <c r="I2475">
        <v>43112010103</v>
      </c>
      <c r="J2475">
        <v>12</v>
      </c>
      <c r="K2475" t="s">
        <v>1698</v>
      </c>
      <c r="L2475">
        <v>1560</v>
      </c>
      <c r="M2475" t="s">
        <v>1699</v>
      </c>
      <c r="N2475" t="s">
        <v>1700</v>
      </c>
      <c r="O2475">
        <v>0</v>
      </c>
      <c r="P2475" t="s">
        <v>1552</v>
      </c>
      <c r="Q2475">
        <v>19981010</v>
      </c>
    </row>
    <row r="2476" spans="1:17">
      <c r="A2476" t="s">
        <v>1697</v>
      </c>
      <c r="B2476" t="s">
        <v>1639</v>
      </c>
      <c r="C2476">
        <v>201210</v>
      </c>
      <c r="D2476">
        <v>0</v>
      </c>
      <c r="E2476" t="s">
        <v>1555</v>
      </c>
      <c r="F2476">
        <v>0</v>
      </c>
      <c r="G2476">
        <v>0</v>
      </c>
      <c r="H2476">
        <v>0</v>
      </c>
      <c r="I2476">
        <v>43112006901</v>
      </c>
      <c r="J2476">
        <v>12</v>
      </c>
      <c r="K2476" t="s">
        <v>1698</v>
      </c>
      <c r="L2476">
        <v>1560</v>
      </c>
      <c r="M2476" t="s">
        <v>1699</v>
      </c>
      <c r="N2476" t="s">
        <v>1700</v>
      </c>
      <c r="O2476">
        <v>0</v>
      </c>
      <c r="P2476" t="s">
        <v>1552</v>
      </c>
      <c r="Q2476">
        <v>19780801</v>
      </c>
    </row>
    <row r="2477" spans="1:17">
      <c r="A2477" t="s">
        <v>1697</v>
      </c>
      <c r="B2477" t="s">
        <v>1717</v>
      </c>
      <c r="C2477">
        <v>201210</v>
      </c>
      <c r="D2477">
        <v>0</v>
      </c>
      <c r="E2477" t="s">
        <v>1555</v>
      </c>
      <c r="F2477">
        <v>0</v>
      </c>
      <c r="G2477">
        <v>0</v>
      </c>
      <c r="H2477">
        <v>0</v>
      </c>
      <c r="I2477">
        <v>43112004302</v>
      </c>
      <c r="J2477">
        <v>12</v>
      </c>
      <c r="K2477" t="s">
        <v>1698</v>
      </c>
      <c r="L2477">
        <v>1560</v>
      </c>
      <c r="M2477" t="s">
        <v>1699</v>
      </c>
      <c r="N2477" t="s">
        <v>1700</v>
      </c>
      <c r="O2477">
        <v>0</v>
      </c>
      <c r="P2477" t="s">
        <v>1552</v>
      </c>
      <c r="Q2477">
        <v>20050625</v>
      </c>
    </row>
    <row r="2478" spans="1:17">
      <c r="A2478" t="s">
        <v>1697</v>
      </c>
      <c r="B2478" t="s">
        <v>1640</v>
      </c>
      <c r="C2478">
        <v>201210</v>
      </c>
      <c r="D2478">
        <v>0</v>
      </c>
      <c r="E2478" t="s">
        <v>1555</v>
      </c>
      <c r="F2478">
        <v>0</v>
      </c>
      <c r="G2478">
        <v>0</v>
      </c>
      <c r="H2478">
        <v>0</v>
      </c>
      <c r="I2478">
        <v>43112004501</v>
      </c>
      <c r="J2478">
        <v>12</v>
      </c>
      <c r="K2478" t="s">
        <v>1698</v>
      </c>
      <c r="L2478">
        <v>1560</v>
      </c>
      <c r="M2478" t="s">
        <v>1699</v>
      </c>
      <c r="N2478" t="s">
        <v>1700</v>
      </c>
      <c r="O2478">
        <v>0</v>
      </c>
      <c r="P2478" t="s">
        <v>1552</v>
      </c>
      <c r="Q2478">
        <v>19780701</v>
      </c>
    </row>
    <row r="2479" spans="1:17">
      <c r="A2479" t="s">
        <v>1697</v>
      </c>
      <c r="B2479" t="s">
        <v>1547</v>
      </c>
      <c r="C2479">
        <v>201210</v>
      </c>
      <c r="D2479">
        <v>0</v>
      </c>
      <c r="E2479" t="s">
        <v>1555</v>
      </c>
      <c r="F2479">
        <v>0</v>
      </c>
      <c r="G2479">
        <v>0</v>
      </c>
      <c r="H2479">
        <v>0</v>
      </c>
      <c r="I2479">
        <v>43112013501</v>
      </c>
      <c r="J2479">
        <v>12</v>
      </c>
      <c r="K2479" t="s">
        <v>1698</v>
      </c>
      <c r="L2479">
        <v>1560</v>
      </c>
      <c r="M2479" t="s">
        <v>1699</v>
      </c>
      <c r="N2479" t="s">
        <v>1700</v>
      </c>
      <c r="O2479">
        <v>0</v>
      </c>
      <c r="P2479" t="s">
        <v>1552</v>
      </c>
      <c r="Q2479">
        <v>19790201</v>
      </c>
    </row>
    <row r="2480" spans="1:17">
      <c r="A2480" t="s">
        <v>1697</v>
      </c>
      <c r="B2480" t="s">
        <v>1583</v>
      </c>
      <c r="C2480">
        <v>201210</v>
      </c>
      <c r="D2480">
        <v>0</v>
      </c>
      <c r="E2480" t="s">
        <v>1555</v>
      </c>
      <c r="F2480">
        <v>0</v>
      </c>
      <c r="G2480">
        <v>0</v>
      </c>
      <c r="H2480">
        <v>0</v>
      </c>
      <c r="I2480">
        <v>43112005301</v>
      </c>
      <c r="J2480">
        <v>12</v>
      </c>
      <c r="K2480" t="s">
        <v>1698</v>
      </c>
      <c r="L2480">
        <v>1560</v>
      </c>
      <c r="M2480" t="s">
        <v>1699</v>
      </c>
      <c r="N2480" t="s">
        <v>1700</v>
      </c>
      <c r="O2480">
        <v>0</v>
      </c>
      <c r="P2480" t="s">
        <v>1552</v>
      </c>
      <c r="Q2480">
        <v>19780801</v>
      </c>
    </row>
    <row r="2481" spans="1:17">
      <c r="A2481" t="s">
        <v>1697</v>
      </c>
      <c r="B2481" t="s">
        <v>1584</v>
      </c>
      <c r="C2481">
        <v>201210</v>
      </c>
      <c r="D2481">
        <v>0</v>
      </c>
      <c r="E2481" t="s">
        <v>1555</v>
      </c>
      <c r="F2481">
        <v>0</v>
      </c>
      <c r="G2481">
        <v>0</v>
      </c>
      <c r="H2481">
        <v>0</v>
      </c>
      <c r="I2481">
        <v>43112037701</v>
      </c>
      <c r="J2481">
        <v>12</v>
      </c>
      <c r="K2481" t="s">
        <v>1698</v>
      </c>
      <c r="L2481">
        <v>1560</v>
      </c>
      <c r="M2481" t="s">
        <v>1699</v>
      </c>
      <c r="N2481" t="s">
        <v>1700</v>
      </c>
      <c r="O2481">
        <v>0</v>
      </c>
      <c r="P2481" t="s">
        <v>1552</v>
      </c>
      <c r="Q2481">
        <v>20050226</v>
      </c>
    </row>
    <row r="2482" spans="1:17">
      <c r="A2482" t="s">
        <v>1697</v>
      </c>
      <c r="B2482" t="s">
        <v>1703</v>
      </c>
      <c r="C2482">
        <v>201210</v>
      </c>
      <c r="D2482">
        <v>0</v>
      </c>
      <c r="E2482" t="s">
        <v>1555</v>
      </c>
      <c r="F2482">
        <v>0</v>
      </c>
      <c r="G2482">
        <v>0</v>
      </c>
      <c r="H2482">
        <v>0</v>
      </c>
      <c r="I2482">
        <v>43112008600</v>
      </c>
      <c r="J2482">
        <v>12</v>
      </c>
      <c r="K2482" t="s">
        <v>1698</v>
      </c>
      <c r="L2482">
        <v>1560</v>
      </c>
      <c r="M2482" t="s">
        <v>1699</v>
      </c>
      <c r="N2482" t="s">
        <v>1700</v>
      </c>
      <c r="O2482">
        <v>0</v>
      </c>
      <c r="P2482" t="s">
        <v>1552</v>
      </c>
      <c r="Q2482">
        <v>19710701</v>
      </c>
    </row>
    <row r="2483" spans="1:17">
      <c r="A2483" t="s">
        <v>1697</v>
      </c>
      <c r="B2483" t="s">
        <v>1559</v>
      </c>
      <c r="C2483">
        <v>201210</v>
      </c>
      <c r="D2483">
        <v>0</v>
      </c>
      <c r="E2483" t="s">
        <v>1555</v>
      </c>
      <c r="F2483">
        <v>0</v>
      </c>
      <c r="G2483">
        <v>0</v>
      </c>
      <c r="H2483">
        <v>0</v>
      </c>
      <c r="I2483">
        <v>43112008200</v>
      </c>
      <c r="J2483">
        <v>12</v>
      </c>
      <c r="K2483" t="s">
        <v>1698</v>
      </c>
      <c r="L2483">
        <v>1560</v>
      </c>
      <c r="M2483" t="s">
        <v>1699</v>
      </c>
      <c r="N2483" t="s">
        <v>1700</v>
      </c>
      <c r="O2483">
        <v>0</v>
      </c>
      <c r="P2483" t="s">
        <v>1552</v>
      </c>
      <c r="Q2483">
        <v>19870801</v>
      </c>
    </row>
    <row r="2484" spans="1:17">
      <c r="A2484" t="s">
        <v>1697</v>
      </c>
      <c r="B2484" t="s">
        <v>1645</v>
      </c>
      <c r="C2484">
        <v>201210</v>
      </c>
      <c r="D2484">
        <v>0</v>
      </c>
      <c r="E2484" t="s">
        <v>1555</v>
      </c>
      <c r="F2484">
        <v>0</v>
      </c>
      <c r="G2484">
        <v>0</v>
      </c>
      <c r="H2484">
        <v>0</v>
      </c>
      <c r="I2484">
        <v>43112009800</v>
      </c>
      <c r="J2484">
        <v>12</v>
      </c>
      <c r="K2484" t="s">
        <v>1698</v>
      </c>
      <c r="L2484">
        <v>1560</v>
      </c>
      <c r="M2484" t="s">
        <v>1699</v>
      </c>
      <c r="N2484" t="s">
        <v>1700</v>
      </c>
      <c r="O2484">
        <v>0</v>
      </c>
      <c r="P2484" t="s">
        <v>1552</v>
      </c>
      <c r="Q2484">
        <v>19690701</v>
      </c>
    </row>
    <row r="2485" spans="1:17">
      <c r="A2485" t="s">
        <v>1697</v>
      </c>
      <c r="B2485" t="s">
        <v>1568</v>
      </c>
      <c r="C2485">
        <v>201210</v>
      </c>
      <c r="D2485">
        <v>0</v>
      </c>
      <c r="E2485" t="s">
        <v>1555</v>
      </c>
      <c r="F2485">
        <v>0</v>
      </c>
      <c r="G2485">
        <v>0</v>
      </c>
      <c r="H2485">
        <v>0</v>
      </c>
      <c r="I2485">
        <v>43112011100</v>
      </c>
      <c r="J2485">
        <v>12</v>
      </c>
      <c r="K2485" t="s">
        <v>1698</v>
      </c>
      <c r="L2485">
        <v>1560</v>
      </c>
      <c r="M2485" t="s">
        <v>1699</v>
      </c>
      <c r="N2485" t="s">
        <v>1700</v>
      </c>
      <c r="O2485">
        <v>0</v>
      </c>
      <c r="P2485" t="s">
        <v>1552</v>
      </c>
      <c r="Q2485">
        <v>19690801</v>
      </c>
    </row>
    <row r="2486" spans="1:17">
      <c r="A2486" t="s">
        <v>1697</v>
      </c>
      <c r="B2486" t="s">
        <v>1718</v>
      </c>
      <c r="C2486">
        <v>201210</v>
      </c>
      <c r="D2486">
        <v>0</v>
      </c>
      <c r="E2486" t="s">
        <v>1555</v>
      </c>
      <c r="F2486">
        <v>0</v>
      </c>
      <c r="G2486">
        <v>0</v>
      </c>
      <c r="H2486">
        <v>0</v>
      </c>
      <c r="I2486">
        <v>43112013600</v>
      </c>
      <c r="J2486">
        <v>12</v>
      </c>
      <c r="K2486" t="s">
        <v>1698</v>
      </c>
      <c r="L2486">
        <v>1560</v>
      </c>
      <c r="M2486" t="s">
        <v>1699</v>
      </c>
      <c r="N2486" t="s">
        <v>1700</v>
      </c>
      <c r="O2486">
        <v>0</v>
      </c>
      <c r="P2486" t="s">
        <v>1552</v>
      </c>
      <c r="Q2486">
        <v>19690901</v>
      </c>
    </row>
    <row r="2487" spans="1:17">
      <c r="A2487" t="s">
        <v>1697</v>
      </c>
      <c r="B2487" t="s">
        <v>1719</v>
      </c>
      <c r="C2487">
        <v>201210</v>
      </c>
      <c r="D2487">
        <v>0</v>
      </c>
      <c r="E2487" t="s">
        <v>1555</v>
      </c>
      <c r="F2487">
        <v>0</v>
      </c>
      <c r="G2487">
        <v>0</v>
      </c>
      <c r="H2487">
        <v>0</v>
      </c>
      <c r="I2487">
        <v>43112009900</v>
      </c>
      <c r="J2487">
        <v>12</v>
      </c>
      <c r="K2487" t="s">
        <v>1698</v>
      </c>
      <c r="L2487">
        <v>1560</v>
      </c>
      <c r="M2487" t="s">
        <v>1699</v>
      </c>
      <c r="N2487" t="s">
        <v>1700</v>
      </c>
      <c r="O2487">
        <v>0</v>
      </c>
      <c r="P2487" t="s">
        <v>1574</v>
      </c>
      <c r="Q2487">
        <v>19760201</v>
      </c>
    </row>
    <row r="2488" spans="1:17">
      <c r="A2488" t="s">
        <v>1697</v>
      </c>
      <c r="B2488" t="s">
        <v>1720</v>
      </c>
      <c r="C2488">
        <v>201210</v>
      </c>
      <c r="D2488">
        <v>0</v>
      </c>
      <c r="E2488" t="s">
        <v>1555</v>
      </c>
      <c r="F2488">
        <v>0</v>
      </c>
      <c r="G2488">
        <v>0</v>
      </c>
      <c r="H2488">
        <v>0</v>
      </c>
      <c r="I2488">
        <v>43112013900</v>
      </c>
      <c r="J2488">
        <v>12</v>
      </c>
      <c r="K2488" t="s">
        <v>1698</v>
      </c>
      <c r="L2488">
        <v>1560</v>
      </c>
      <c r="M2488" t="s">
        <v>1699</v>
      </c>
      <c r="N2488" t="s">
        <v>1700</v>
      </c>
      <c r="O2488">
        <v>0</v>
      </c>
      <c r="P2488" t="s">
        <v>1552</v>
      </c>
      <c r="Q2488">
        <v>19760101</v>
      </c>
    </row>
    <row r="2489" spans="1:17">
      <c r="A2489" t="s">
        <v>1697</v>
      </c>
      <c r="B2489" t="s">
        <v>1721</v>
      </c>
      <c r="C2489">
        <v>201210</v>
      </c>
      <c r="D2489">
        <v>0</v>
      </c>
      <c r="E2489" t="s">
        <v>1555</v>
      </c>
      <c r="F2489">
        <v>0</v>
      </c>
      <c r="G2489">
        <v>0</v>
      </c>
      <c r="H2489">
        <v>0</v>
      </c>
      <c r="I2489">
        <v>43112013801</v>
      </c>
      <c r="J2489">
        <v>12</v>
      </c>
      <c r="K2489" t="s">
        <v>1698</v>
      </c>
      <c r="L2489">
        <v>1560</v>
      </c>
      <c r="M2489" t="s">
        <v>1699</v>
      </c>
      <c r="N2489" t="s">
        <v>1700</v>
      </c>
      <c r="O2489">
        <v>0</v>
      </c>
      <c r="P2489" t="s">
        <v>1552</v>
      </c>
      <c r="Q2489">
        <v>19801201</v>
      </c>
    </row>
    <row r="2490" spans="1:17">
      <c r="A2490" t="s">
        <v>1697</v>
      </c>
      <c r="B2490" t="s">
        <v>1722</v>
      </c>
      <c r="C2490">
        <v>201210</v>
      </c>
      <c r="D2490">
        <v>0</v>
      </c>
      <c r="E2490" t="s">
        <v>1555</v>
      </c>
      <c r="F2490">
        <v>0</v>
      </c>
      <c r="G2490">
        <v>0</v>
      </c>
      <c r="H2490">
        <v>0</v>
      </c>
      <c r="I2490">
        <v>43112014500</v>
      </c>
      <c r="J2490">
        <v>12</v>
      </c>
      <c r="K2490" t="s">
        <v>1698</v>
      </c>
      <c r="L2490">
        <v>1560</v>
      </c>
      <c r="M2490" t="s">
        <v>1699</v>
      </c>
      <c r="N2490" t="s">
        <v>1700</v>
      </c>
      <c r="O2490">
        <v>0</v>
      </c>
      <c r="P2490" t="s">
        <v>1552</v>
      </c>
      <c r="Q2490">
        <v>19691001</v>
      </c>
    </row>
    <row r="2491" spans="1:17">
      <c r="A2491" t="s">
        <v>1697</v>
      </c>
      <c r="B2491" t="s">
        <v>1723</v>
      </c>
      <c r="C2491">
        <v>201210</v>
      </c>
      <c r="D2491">
        <v>0</v>
      </c>
      <c r="E2491" t="s">
        <v>1555</v>
      </c>
      <c r="F2491">
        <v>0</v>
      </c>
      <c r="G2491">
        <v>0</v>
      </c>
      <c r="H2491">
        <v>0</v>
      </c>
      <c r="I2491">
        <v>43112008901</v>
      </c>
      <c r="J2491">
        <v>12</v>
      </c>
      <c r="K2491" t="s">
        <v>1698</v>
      </c>
      <c r="L2491">
        <v>1560</v>
      </c>
      <c r="M2491" t="s">
        <v>1699</v>
      </c>
      <c r="N2491" t="s">
        <v>1700</v>
      </c>
      <c r="O2491">
        <v>0</v>
      </c>
      <c r="P2491" t="s">
        <v>1552</v>
      </c>
      <c r="Q2491">
        <v>19791201</v>
      </c>
    </row>
    <row r="2492" spans="1:17">
      <c r="A2492" t="s">
        <v>1697</v>
      </c>
      <c r="B2492" t="s">
        <v>1724</v>
      </c>
      <c r="C2492">
        <v>201210</v>
      </c>
      <c r="D2492">
        <v>0</v>
      </c>
      <c r="E2492" t="s">
        <v>1555</v>
      </c>
      <c r="F2492">
        <v>0</v>
      </c>
      <c r="G2492">
        <v>0</v>
      </c>
      <c r="H2492">
        <v>0</v>
      </c>
      <c r="I2492">
        <v>43112042800</v>
      </c>
      <c r="J2492">
        <v>12</v>
      </c>
      <c r="K2492" t="s">
        <v>1698</v>
      </c>
      <c r="L2492">
        <v>1560</v>
      </c>
      <c r="M2492" t="s">
        <v>1699</v>
      </c>
      <c r="N2492" t="s">
        <v>1700</v>
      </c>
      <c r="O2492">
        <v>0</v>
      </c>
      <c r="P2492" t="s">
        <v>1552</v>
      </c>
      <c r="Q2492">
        <v>19801001</v>
      </c>
    </row>
    <row r="2493" spans="1:17">
      <c r="A2493" t="s">
        <v>1697</v>
      </c>
      <c r="B2493" t="s">
        <v>1725</v>
      </c>
      <c r="C2493">
        <v>201210</v>
      </c>
      <c r="D2493">
        <v>0</v>
      </c>
      <c r="E2493" t="s">
        <v>1555</v>
      </c>
      <c r="F2493">
        <v>0</v>
      </c>
      <c r="G2493">
        <v>0</v>
      </c>
      <c r="H2493">
        <v>0</v>
      </c>
      <c r="I2493">
        <v>43112041900</v>
      </c>
      <c r="J2493">
        <v>12</v>
      </c>
      <c r="K2493" t="s">
        <v>1698</v>
      </c>
      <c r="L2493">
        <v>1560</v>
      </c>
      <c r="M2493" t="s">
        <v>1699</v>
      </c>
      <c r="N2493" t="s">
        <v>1700</v>
      </c>
      <c r="O2493">
        <v>0</v>
      </c>
      <c r="P2493" t="s">
        <v>1552</v>
      </c>
      <c r="Q2493">
        <v>19881101</v>
      </c>
    </row>
    <row r="2494" spans="1:17">
      <c r="A2494" t="s">
        <v>1697</v>
      </c>
      <c r="B2494" t="s">
        <v>1726</v>
      </c>
      <c r="C2494">
        <v>201210</v>
      </c>
      <c r="D2494">
        <v>0</v>
      </c>
      <c r="E2494" t="s">
        <v>1555</v>
      </c>
      <c r="F2494">
        <v>0</v>
      </c>
      <c r="G2494">
        <v>0</v>
      </c>
      <c r="H2494">
        <v>0</v>
      </c>
      <c r="I2494">
        <v>43112008401</v>
      </c>
      <c r="J2494">
        <v>12</v>
      </c>
      <c r="K2494" t="s">
        <v>1698</v>
      </c>
      <c r="L2494">
        <v>1560</v>
      </c>
      <c r="M2494" t="s">
        <v>1699</v>
      </c>
      <c r="N2494" t="s">
        <v>1700</v>
      </c>
      <c r="O2494">
        <v>0</v>
      </c>
      <c r="P2494" t="s">
        <v>1552</v>
      </c>
      <c r="Q2494">
        <v>19900301</v>
      </c>
    </row>
    <row r="2495" spans="1:17">
      <c r="A2495" t="s">
        <v>1697</v>
      </c>
      <c r="B2495" t="s">
        <v>1727</v>
      </c>
      <c r="C2495">
        <v>201210</v>
      </c>
      <c r="D2495">
        <v>0</v>
      </c>
      <c r="E2495" t="s">
        <v>1555</v>
      </c>
      <c r="F2495">
        <v>0</v>
      </c>
      <c r="G2495">
        <v>0</v>
      </c>
      <c r="H2495">
        <v>0</v>
      </c>
      <c r="I2495">
        <v>43112008100</v>
      </c>
      <c r="J2495">
        <v>12</v>
      </c>
      <c r="K2495" t="s">
        <v>1698</v>
      </c>
      <c r="L2495">
        <v>1560</v>
      </c>
      <c r="M2495" t="s">
        <v>1699</v>
      </c>
      <c r="N2495" t="s">
        <v>1700</v>
      </c>
      <c r="O2495">
        <v>0</v>
      </c>
      <c r="P2495" t="s">
        <v>1552</v>
      </c>
      <c r="Q2495">
        <v>19690401</v>
      </c>
    </row>
    <row r="2496" spans="1:17">
      <c r="A2496" t="s">
        <v>1697</v>
      </c>
      <c r="B2496" t="s">
        <v>1728</v>
      </c>
      <c r="C2496">
        <v>201210</v>
      </c>
      <c r="D2496">
        <v>0</v>
      </c>
      <c r="E2496" t="s">
        <v>1555</v>
      </c>
      <c r="F2496">
        <v>0</v>
      </c>
      <c r="G2496">
        <v>0</v>
      </c>
      <c r="H2496">
        <v>0</v>
      </c>
      <c r="I2496">
        <v>43112008000</v>
      </c>
      <c r="J2496">
        <v>12</v>
      </c>
      <c r="K2496" t="s">
        <v>1698</v>
      </c>
      <c r="L2496">
        <v>1560</v>
      </c>
      <c r="M2496" t="s">
        <v>1699</v>
      </c>
      <c r="N2496" t="s">
        <v>1700</v>
      </c>
      <c r="O2496">
        <v>0</v>
      </c>
      <c r="P2496" t="s">
        <v>1552</v>
      </c>
      <c r="Q2496">
        <v>19870701</v>
      </c>
    </row>
    <row r="2497" spans="1:17">
      <c r="A2497" t="s">
        <v>1697</v>
      </c>
      <c r="B2497" t="s">
        <v>1729</v>
      </c>
      <c r="C2497">
        <v>201210</v>
      </c>
      <c r="D2497">
        <v>0</v>
      </c>
      <c r="E2497" t="s">
        <v>1555</v>
      </c>
      <c r="F2497">
        <v>0</v>
      </c>
      <c r="G2497">
        <v>0</v>
      </c>
      <c r="H2497">
        <v>0</v>
      </c>
      <c r="I2497">
        <v>43112008500</v>
      </c>
      <c r="J2497">
        <v>12</v>
      </c>
      <c r="K2497" t="s">
        <v>1698</v>
      </c>
      <c r="L2497">
        <v>1560</v>
      </c>
      <c r="M2497" t="s">
        <v>1699</v>
      </c>
      <c r="N2497" t="s">
        <v>1700</v>
      </c>
      <c r="O2497">
        <v>0</v>
      </c>
      <c r="P2497" t="s">
        <v>1552</v>
      </c>
      <c r="Q2497">
        <v>19690601</v>
      </c>
    </row>
    <row r="2498" spans="1:17">
      <c r="A2498" t="s">
        <v>1711</v>
      </c>
      <c r="B2498" t="s">
        <v>1554</v>
      </c>
      <c r="C2498">
        <v>201210</v>
      </c>
      <c r="D2498">
        <v>0</v>
      </c>
      <c r="E2498" t="s">
        <v>1555</v>
      </c>
      <c r="F2498">
        <v>0</v>
      </c>
      <c r="G2498">
        <v>0</v>
      </c>
      <c r="H2498">
        <v>0</v>
      </c>
      <c r="I2498">
        <v>43112041400</v>
      </c>
      <c r="J2498">
        <v>12</v>
      </c>
      <c r="K2498" t="s">
        <v>1712</v>
      </c>
      <c r="L2498">
        <v>2531</v>
      </c>
      <c r="M2498" t="s">
        <v>1557</v>
      </c>
      <c r="N2498" t="s">
        <v>1700</v>
      </c>
      <c r="O2498">
        <v>0</v>
      </c>
      <c r="P2498" t="s">
        <v>1552</v>
      </c>
      <c r="Q2498">
        <v>19800501</v>
      </c>
    </row>
    <row r="2499" spans="1:17">
      <c r="A2499" t="s">
        <v>1711</v>
      </c>
      <c r="B2499" t="s">
        <v>1560</v>
      </c>
      <c r="C2499">
        <v>201210</v>
      </c>
      <c r="D2499">
        <v>0</v>
      </c>
      <c r="E2499" t="s">
        <v>1555</v>
      </c>
      <c r="F2499">
        <v>0</v>
      </c>
      <c r="G2499">
        <v>0</v>
      </c>
      <c r="H2499">
        <v>0</v>
      </c>
      <c r="I2499">
        <v>43112043100</v>
      </c>
      <c r="J2499">
        <v>12</v>
      </c>
      <c r="K2499" t="s">
        <v>1712</v>
      </c>
      <c r="L2499">
        <v>2531</v>
      </c>
      <c r="M2499" t="s">
        <v>1557</v>
      </c>
      <c r="N2499" t="s">
        <v>1700</v>
      </c>
      <c r="O2499">
        <v>0</v>
      </c>
      <c r="P2499" t="s">
        <v>1574</v>
      </c>
      <c r="Q2499">
        <v>19810901</v>
      </c>
    </row>
    <row r="2500" spans="1:17">
      <c r="A2500" t="s">
        <v>1711</v>
      </c>
      <c r="B2500" t="s">
        <v>1563</v>
      </c>
      <c r="C2500">
        <v>201210</v>
      </c>
      <c r="D2500">
        <v>0</v>
      </c>
      <c r="E2500" t="s">
        <v>1555</v>
      </c>
      <c r="F2500">
        <v>0</v>
      </c>
      <c r="G2500">
        <v>0</v>
      </c>
      <c r="H2500">
        <v>0</v>
      </c>
      <c r="I2500">
        <v>43112042700</v>
      </c>
      <c r="J2500">
        <v>12</v>
      </c>
      <c r="K2500" t="s">
        <v>1712</v>
      </c>
      <c r="L2500">
        <v>2531</v>
      </c>
      <c r="M2500" t="s">
        <v>1557</v>
      </c>
      <c r="N2500" t="s">
        <v>1700</v>
      </c>
      <c r="O2500">
        <v>0</v>
      </c>
      <c r="P2500" t="s">
        <v>1552</v>
      </c>
      <c r="Q2500">
        <v>19800801</v>
      </c>
    </row>
    <row r="2501" spans="1:17">
      <c r="A2501" t="s">
        <v>1711</v>
      </c>
      <c r="B2501" t="s">
        <v>1630</v>
      </c>
      <c r="C2501">
        <v>201210</v>
      </c>
      <c r="D2501">
        <v>0</v>
      </c>
      <c r="E2501" t="s">
        <v>1555</v>
      </c>
      <c r="F2501">
        <v>0</v>
      </c>
      <c r="G2501">
        <v>0</v>
      </c>
      <c r="H2501">
        <v>0</v>
      </c>
      <c r="I2501">
        <v>43112044100</v>
      </c>
      <c r="J2501">
        <v>12</v>
      </c>
      <c r="K2501" t="s">
        <v>1712</v>
      </c>
      <c r="L2501">
        <v>2531</v>
      </c>
      <c r="M2501" t="s">
        <v>1557</v>
      </c>
      <c r="N2501" t="s">
        <v>1700</v>
      </c>
      <c r="O2501">
        <v>0</v>
      </c>
      <c r="P2501" t="s">
        <v>1552</v>
      </c>
      <c r="Q2501">
        <v>19810101</v>
      </c>
    </row>
    <row r="2502" spans="1:17">
      <c r="A2502" t="s">
        <v>1711</v>
      </c>
      <c r="B2502" t="s">
        <v>1718</v>
      </c>
      <c r="C2502">
        <v>201210</v>
      </c>
      <c r="D2502">
        <v>0</v>
      </c>
      <c r="E2502" t="s">
        <v>1555</v>
      </c>
      <c r="F2502">
        <v>0</v>
      </c>
      <c r="G2502">
        <v>0</v>
      </c>
      <c r="H2502">
        <v>0</v>
      </c>
      <c r="I2502">
        <v>43112043501</v>
      </c>
      <c r="J2502">
        <v>12</v>
      </c>
      <c r="K2502" t="s">
        <v>1712</v>
      </c>
      <c r="L2502">
        <v>2531</v>
      </c>
      <c r="M2502" t="s">
        <v>1557</v>
      </c>
      <c r="N2502" t="s">
        <v>1700</v>
      </c>
      <c r="O2502">
        <v>0</v>
      </c>
      <c r="P2502" t="s">
        <v>1574</v>
      </c>
      <c r="Q2502">
        <v>19840401</v>
      </c>
    </row>
    <row r="2503" spans="1:17">
      <c r="A2503" t="s">
        <v>1697</v>
      </c>
      <c r="B2503" t="s">
        <v>1648</v>
      </c>
      <c r="C2503">
        <v>201211</v>
      </c>
      <c r="D2503">
        <v>0</v>
      </c>
      <c r="E2503" t="s">
        <v>1555</v>
      </c>
      <c r="F2503">
        <v>0</v>
      </c>
      <c r="G2503">
        <v>0</v>
      </c>
      <c r="H2503">
        <v>0</v>
      </c>
      <c r="I2503">
        <v>43112001400</v>
      </c>
      <c r="J2503">
        <v>12</v>
      </c>
      <c r="K2503" t="s">
        <v>1698</v>
      </c>
      <c r="L2503">
        <v>1560</v>
      </c>
      <c r="M2503" t="s">
        <v>1699</v>
      </c>
      <c r="N2503" t="s">
        <v>1700</v>
      </c>
      <c r="O2503">
        <v>0</v>
      </c>
      <c r="P2503" t="s">
        <v>1552</v>
      </c>
      <c r="Q2503">
        <v>19751001</v>
      </c>
    </row>
    <row r="2504" spans="1:17">
      <c r="A2504" t="s">
        <v>1697</v>
      </c>
      <c r="B2504" t="s">
        <v>1649</v>
      </c>
      <c r="C2504">
        <v>201211</v>
      </c>
      <c r="D2504">
        <v>0</v>
      </c>
      <c r="E2504" t="s">
        <v>1555</v>
      </c>
      <c r="F2504">
        <v>0</v>
      </c>
      <c r="G2504">
        <v>0</v>
      </c>
      <c r="H2504">
        <v>0</v>
      </c>
      <c r="I2504">
        <v>43112001800</v>
      </c>
      <c r="J2504">
        <v>12</v>
      </c>
      <c r="K2504" t="s">
        <v>1698</v>
      </c>
      <c r="L2504">
        <v>1560</v>
      </c>
      <c r="M2504" t="s">
        <v>1699</v>
      </c>
      <c r="N2504" t="s">
        <v>1700</v>
      </c>
      <c r="O2504">
        <v>0</v>
      </c>
      <c r="P2504" t="s">
        <v>1552</v>
      </c>
      <c r="Q2504">
        <v>19750901</v>
      </c>
    </row>
    <row r="2505" spans="1:17">
      <c r="A2505" t="s">
        <v>1697</v>
      </c>
      <c r="B2505" t="s">
        <v>1716</v>
      </c>
      <c r="C2505">
        <v>201211</v>
      </c>
      <c r="D2505">
        <v>0</v>
      </c>
      <c r="E2505" t="s">
        <v>1555</v>
      </c>
      <c r="F2505">
        <v>0</v>
      </c>
      <c r="G2505">
        <v>0</v>
      </c>
      <c r="H2505">
        <v>0</v>
      </c>
      <c r="I2505">
        <v>43112002100</v>
      </c>
      <c r="J2505">
        <v>12</v>
      </c>
      <c r="K2505" t="s">
        <v>1698</v>
      </c>
      <c r="L2505">
        <v>1560</v>
      </c>
      <c r="M2505" t="s">
        <v>1699</v>
      </c>
      <c r="N2505" t="s">
        <v>1700</v>
      </c>
      <c r="O2505">
        <v>0</v>
      </c>
      <c r="P2505" t="s">
        <v>1552</v>
      </c>
      <c r="Q2505">
        <v>19680701</v>
      </c>
    </row>
    <row r="2506" spans="1:17">
      <c r="A2506" t="s">
        <v>1697</v>
      </c>
      <c r="B2506" t="s">
        <v>1663</v>
      </c>
      <c r="C2506">
        <v>201211</v>
      </c>
      <c r="D2506">
        <v>0</v>
      </c>
      <c r="E2506" t="s">
        <v>1555</v>
      </c>
      <c r="F2506">
        <v>0</v>
      </c>
      <c r="G2506">
        <v>0</v>
      </c>
      <c r="H2506">
        <v>0</v>
      </c>
      <c r="I2506">
        <v>43112002701</v>
      </c>
      <c r="J2506">
        <v>12</v>
      </c>
      <c r="K2506" t="s">
        <v>1698</v>
      </c>
      <c r="L2506">
        <v>1560</v>
      </c>
      <c r="M2506" t="s">
        <v>1699</v>
      </c>
      <c r="N2506" t="s">
        <v>1700</v>
      </c>
      <c r="O2506">
        <v>0</v>
      </c>
      <c r="P2506" t="s">
        <v>1552</v>
      </c>
      <c r="Q2506">
        <v>19980729</v>
      </c>
    </row>
    <row r="2507" spans="1:17">
      <c r="A2507" t="s">
        <v>1697</v>
      </c>
      <c r="B2507" t="s">
        <v>1665</v>
      </c>
      <c r="C2507">
        <v>201211</v>
      </c>
      <c r="D2507">
        <v>0</v>
      </c>
      <c r="E2507" t="s">
        <v>1555</v>
      </c>
      <c r="F2507">
        <v>0</v>
      </c>
      <c r="G2507">
        <v>0</v>
      </c>
      <c r="H2507">
        <v>0</v>
      </c>
      <c r="I2507">
        <v>43112005400</v>
      </c>
      <c r="J2507">
        <v>12</v>
      </c>
      <c r="K2507" t="s">
        <v>1698</v>
      </c>
      <c r="L2507">
        <v>1560</v>
      </c>
      <c r="M2507" t="s">
        <v>1699</v>
      </c>
      <c r="N2507" t="s">
        <v>1700</v>
      </c>
      <c r="O2507">
        <v>0</v>
      </c>
      <c r="P2507" t="s">
        <v>1552</v>
      </c>
      <c r="Q2507">
        <v>19900401</v>
      </c>
    </row>
    <row r="2508" spans="1:17">
      <c r="A2508" t="s">
        <v>1697</v>
      </c>
      <c r="B2508" t="s">
        <v>1636</v>
      </c>
      <c r="C2508">
        <v>201211</v>
      </c>
      <c r="D2508">
        <v>0</v>
      </c>
      <c r="E2508" t="s">
        <v>1555</v>
      </c>
      <c r="F2508">
        <v>0</v>
      </c>
      <c r="G2508">
        <v>0</v>
      </c>
      <c r="H2508">
        <v>0</v>
      </c>
      <c r="I2508">
        <v>43112004400</v>
      </c>
      <c r="J2508">
        <v>12</v>
      </c>
      <c r="K2508" t="s">
        <v>1698</v>
      </c>
      <c r="L2508">
        <v>1560</v>
      </c>
      <c r="M2508" t="s">
        <v>1699</v>
      </c>
      <c r="N2508" t="s">
        <v>1700</v>
      </c>
      <c r="O2508">
        <v>0</v>
      </c>
      <c r="P2508" t="s">
        <v>1574</v>
      </c>
      <c r="Q2508">
        <v>19781001</v>
      </c>
    </row>
    <row r="2509" spans="1:17">
      <c r="A2509" t="s">
        <v>1697</v>
      </c>
      <c r="B2509" t="s">
        <v>1652</v>
      </c>
      <c r="C2509">
        <v>201211</v>
      </c>
      <c r="D2509">
        <v>0</v>
      </c>
      <c r="E2509" t="s">
        <v>1555</v>
      </c>
      <c r="F2509">
        <v>0</v>
      </c>
      <c r="G2509">
        <v>0</v>
      </c>
      <c r="H2509">
        <v>0</v>
      </c>
      <c r="I2509">
        <v>43112006801</v>
      </c>
      <c r="J2509">
        <v>12</v>
      </c>
      <c r="K2509" t="s">
        <v>1698</v>
      </c>
      <c r="L2509">
        <v>1560</v>
      </c>
      <c r="M2509" t="s">
        <v>1699</v>
      </c>
      <c r="N2509" t="s">
        <v>1700</v>
      </c>
      <c r="O2509">
        <v>0</v>
      </c>
      <c r="P2509" t="s">
        <v>1552</v>
      </c>
      <c r="Q2509">
        <v>19980815</v>
      </c>
    </row>
    <row r="2510" spans="1:17">
      <c r="A2510" t="s">
        <v>1697</v>
      </c>
      <c r="B2510" t="s">
        <v>1578</v>
      </c>
      <c r="C2510">
        <v>201211</v>
      </c>
      <c r="D2510">
        <v>0</v>
      </c>
      <c r="E2510" t="s">
        <v>1555</v>
      </c>
      <c r="F2510">
        <v>0</v>
      </c>
      <c r="G2510">
        <v>0</v>
      </c>
      <c r="H2510">
        <v>0</v>
      </c>
      <c r="I2510">
        <v>43112007300</v>
      </c>
      <c r="J2510">
        <v>12</v>
      </c>
      <c r="K2510" t="s">
        <v>1698</v>
      </c>
      <c r="L2510">
        <v>1560</v>
      </c>
      <c r="M2510" t="s">
        <v>1699</v>
      </c>
      <c r="N2510" t="s">
        <v>1700</v>
      </c>
      <c r="O2510">
        <v>0</v>
      </c>
      <c r="P2510" t="s">
        <v>1552</v>
      </c>
      <c r="Q2510">
        <v>19790101</v>
      </c>
    </row>
    <row r="2511" spans="1:17">
      <c r="A2511" t="s">
        <v>1697</v>
      </c>
      <c r="B2511" t="s">
        <v>1579</v>
      </c>
      <c r="C2511">
        <v>201211</v>
      </c>
      <c r="D2511">
        <v>0</v>
      </c>
      <c r="E2511" t="s">
        <v>1555</v>
      </c>
      <c r="F2511">
        <v>0</v>
      </c>
      <c r="G2511">
        <v>0</v>
      </c>
      <c r="H2511">
        <v>0</v>
      </c>
      <c r="I2511">
        <v>43112007100</v>
      </c>
      <c r="J2511">
        <v>12</v>
      </c>
      <c r="K2511" t="s">
        <v>1698</v>
      </c>
      <c r="L2511">
        <v>1560</v>
      </c>
      <c r="M2511" t="s">
        <v>1699</v>
      </c>
      <c r="N2511" t="s">
        <v>1700</v>
      </c>
      <c r="O2511">
        <v>0</v>
      </c>
      <c r="P2511" t="s">
        <v>1552</v>
      </c>
      <c r="Q2511">
        <v>19731101</v>
      </c>
    </row>
    <row r="2512" spans="1:17">
      <c r="A2512" t="s">
        <v>1697</v>
      </c>
      <c r="B2512" t="s">
        <v>1667</v>
      </c>
      <c r="C2512">
        <v>201211</v>
      </c>
      <c r="D2512">
        <v>0</v>
      </c>
      <c r="E2512" t="s">
        <v>1555</v>
      </c>
      <c r="F2512">
        <v>0</v>
      </c>
      <c r="G2512">
        <v>0</v>
      </c>
      <c r="H2512">
        <v>0</v>
      </c>
      <c r="I2512">
        <v>43112008700</v>
      </c>
      <c r="J2512">
        <v>12</v>
      </c>
      <c r="K2512" t="s">
        <v>1698</v>
      </c>
      <c r="L2512">
        <v>1560</v>
      </c>
      <c r="M2512" t="s">
        <v>1699</v>
      </c>
      <c r="N2512" t="s">
        <v>1700</v>
      </c>
      <c r="O2512">
        <v>0</v>
      </c>
      <c r="P2512" t="s">
        <v>1552</v>
      </c>
    </row>
    <row r="2513" spans="1:17">
      <c r="A2513" t="s">
        <v>1697</v>
      </c>
      <c r="B2513" t="s">
        <v>1595</v>
      </c>
      <c r="C2513">
        <v>201211</v>
      </c>
      <c r="D2513">
        <v>0</v>
      </c>
      <c r="E2513" t="s">
        <v>1555</v>
      </c>
      <c r="F2513">
        <v>0</v>
      </c>
      <c r="G2513">
        <v>0</v>
      </c>
      <c r="H2513">
        <v>0</v>
      </c>
      <c r="I2513">
        <v>43112009402</v>
      </c>
      <c r="J2513">
        <v>12</v>
      </c>
      <c r="K2513" t="s">
        <v>1698</v>
      </c>
      <c r="L2513">
        <v>1560</v>
      </c>
      <c r="M2513" t="s">
        <v>1699</v>
      </c>
      <c r="N2513" t="s">
        <v>1700</v>
      </c>
      <c r="O2513">
        <v>0</v>
      </c>
      <c r="P2513" t="s">
        <v>1552</v>
      </c>
      <c r="Q2513">
        <v>19981030</v>
      </c>
    </row>
    <row r="2514" spans="1:17">
      <c r="A2514" t="s">
        <v>1697</v>
      </c>
      <c r="B2514" t="s">
        <v>1656</v>
      </c>
      <c r="C2514">
        <v>201211</v>
      </c>
      <c r="D2514">
        <v>0</v>
      </c>
      <c r="E2514" t="s">
        <v>1555</v>
      </c>
      <c r="F2514">
        <v>0</v>
      </c>
      <c r="G2514">
        <v>0</v>
      </c>
      <c r="H2514">
        <v>0</v>
      </c>
      <c r="I2514">
        <v>43112010103</v>
      </c>
      <c r="J2514">
        <v>12</v>
      </c>
      <c r="K2514" t="s">
        <v>1698</v>
      </c>
      <c r="L2514">
        <v>1560</v>
      </c>
      <c r="M2514" t="s">
        <v>1699</v>
      </c>
      <c r="N2514" t="s">
        <v>1700</v>
      </c>
      <c r="O2514">
        <v>0</v>
      </c>
      <c r="P2514" t="s">
        <v>1552</v>
      </c>
      <c r="Q2514">
        <v>19981010</v>
      </c>
    </row>
    <row r="2515" spans="1:17">
      <c r="A2515" t="s">
        <v>1697</v>
      </c>
      <c r="B2515" t="s">
        <v>1639</v>
      </c>
      <c r="C2515">
        <v>201211</v>
      </c>
      <c r="D2515">
        <v>0</v>
      </c>
      <c r="E2515" t="s">
        <v>1555</v>
      </c>
      <c r="F2515">
        <v>0</v>
      </c>
      <c r="G2515">
        <v>0</v>
      </c>
      <c r="H2515">
        <v>0</v>
      </c>
      <c r="I2515">
        <v>43112006901</v>
      </c>
      <c r="J2515">
        <v>12</v>
      </c>
      <c r="K2515" t="s">
        <v>1698</v>
      </c>
      <c r="L2515">
        <v>1560</v>
      </c>
      <c r="M2515" t="s">
        <v>1699</v>
      </c>
      <c r="N2515" t="s">
        <v>1700</v>
      </c>
      <c r="O2515">
        <v>0</v>
      </c>
      <c r="P2515" t="s">
        <v>1552</v>
      </c>
      <c r="Q2515">
        <v>19780801</v>
      </c>
    </row>
    <row r="2516" spans="1:17">
      <c r="A2516" t="s">
        <v>1697</v>
      </c>
      <c r="B2516" t="s">
        <v>1717</v>
      </c>
      <c r="C2516">
        <v>201211</v>
      </c>
      <c r="D2516">
        <v>0</v>
      </c>
      <c r="E2516" t="s">
        <v>1555</v>
      </c>
      <c r="F2516">
        <v>0</v>
      </c>
      <c r="G2516">
        <v>0</v>
      </c>
      <c r="H2516">
        <v>0</v>
      </c>
      <c r="I2516">
        <v>43112004302</v>
      </c>
      <c r="J2516">
        <v>12</v>
      </c>
      <c r="K2516" t="s">
        <v>1698</v>
      </c>
      <c r="L2516">
        <v>1560</v>
      </c>
      <c r="M2516" t="s">
        <v>1699</v>
      </c>
      <c r="N2516" t="s">
        <v>1700</v>
      </c>
      <c r="O2516">
        <v>0</v>
      </c>
      <c r="P2516" t="s">
        <v>1552</v>
      </c>
      <c r="Q2516">
        <v>20050625</v>
      </c>
    </row>
    <row r="2517" spans="1:17">
      <c r="A2517" t="s">
        <v>1697</v>
      </c>
      <c r="B2517" t="s">
        <v>1640</v>
      </c>
      <c r="C2517">
        <v>201211</v>
      </c>
      <c r="D2517">
        <v>0</v>
      </c>
      <c r="E2517" t="s">
        <v>1555</v>
      </c>
      <c r="F2517">
        <v>0</v>
      </c>
      <c r="G2517">
        <v>0</v>
      </c>
      <c r="H2517">
        <v>0</v>
      </c>
      <c r="I2517">
        <v>43112004501</v>
      </c>
      <c r="J2517">
        <v>12</v>
      </c>
      <c r="K2517" t="s">
        <v>1698</v>
      </c>
      <c r="L2517">
        <v>1560</v>
      </c>
      <c r="M2517" t="s">
        <v>1699</v>
      </c>
      <c r="N2517" t="s">
        <v>1700</v>
      </c>
      <c r="O2517">
        <v>0</v>
      </c>
      <c r="P2517" t="s">
        <v>1552</v>
      </c>
      <c r="Q2517">
        <v>19780701</v>
      </c>
    </row>
    <row r="2518" spans="1:17">
      <c r="A2518" t="s">
        <v>1697</v>
      </c>
      <c r="B2518" t="s">
        <v>1547</v>
      </c>
      <c r="C2518">
        <v>201211</v>
      </c>
      <c r="D2518">
        <v>0</v>
      </c>
      <c r="E2518" t="s">
        <v>1555</v>
      </c>
      <c r="F2518">
        <v>0</v>
      </c>
      <c r="G2518">
        <v>0</v>
      </c>
      <c r="H2518">
        <v>0</v>
      </c>
      <c r="I2518">
        <v>43112013501</v>
      </c>
      <c r="J2518">
        <v>12</v>
      </c>
      <c r="K2518" t="s">
        <v>1698</v>
      </c>
      <c r="L2518">
        <v>1560</v>
      </c>
      <c r="M2518" t="s">
        <v>1699</v>
      </c>
      <c r="N2518" t="s">
        <v>1700</v>
      </c>
      <c r="O2518">
        <v>0</v>
      </c>
      <c r="P2518" t="s">
        <v>1552</v>
      </c>
      <c r="Q2518">
        <v>19790201</v>
      </c>
    </row>
    <row r="2519" spans="1:17">
      <c r="A2519" t="s">
        <v>1697</v>
      </c>
      <c r="B2519" t="s">
        <v>1583</v>
      </c>
      <c r="C2519">
        <v>201211</v>
      </c>
      <c r="D2519">
        <v>0</v>
      </c>
      <c r="E2519" t="s">
        <v>1555</v>
      </c>
      <c r="F2519">
        <v>0</v>
      </c>
      <c r="G2519">
        <v>0</v>
      </c>
      <c r="H2519">
        <v>0</v>
      </c>
      <c r="I2519">
        <v>43112005301</v>
      </c>
      <c r="J2519">
        <v>12</v>
      </c>
      <c r="K2519" t="s">
        <v>1698</v>
      </c>
      <c r="L2519">
        <v>1560</v>
      </c>
      <c r="M2519" t="s">
        <v>1699</v>
      </c>
      <c r="N2519" t="s">
        <v>1700</v>
      </c>
      <c r="O2519">
        <v>0</v>
      </c>
      <c r="P2519" t="s">
        <v>1552</v>
      </c>
      <c r="Q2519">
        <v>19780801</v>
      </c>
    </row>
    <row r="2520" spans="1:17">
      <c r="A2520" t="s">
        <v>1697</v>
      </c>
      <c r="B2520" t="s">
        <v>1584</v>
      </c>
      <c r="C2520">
        <v>201211</v>
      </c>
      <c r="D2520">
        <v>0</v>
      </c>
      <c r="E2520" t="s">
        <v>1555</v>
      </c>
      <c r="F2520">
        <v>0</v>
      </c>
      <c r="G2520">
        <v>0</v>
      </c>
      <c r="H2520">
        <v>0</v>
      </c>
      <c r="I2520">
        <v>43112037701</v>
      </c>
      <c r="J2520">
        <v>12</v>
      </c>
      <c r="K2520" t="s">
        <v>1698</v>
      </c>
      <c r="L2520">
        <v>1560</v>
      </c>
      <c r="M2520" t="s">
        <v>1699</v>
      </c>
      <c r="N2520" t="s">
        <v>1700</v>
      </c>
      <c r="O2520">
        <v>0</v>
      </c>
      <c r="P2520" t="s">
        <v>1552</v>
      </c>
      <c r="Q2520">
        <v>20050226</v>
      </c>
    </row>
    <row r="2521" spans="1:17">
      <c r="A2521" t="s">
        <v>1697</v>
      </c>
      <c r="B2521" t="s">
        <v>1703</v>
      </c>
      <c r="C2521">
        <v>201211</v>
      </c>
      <c r="D2521">
        <v>0</v>
      </c>
      <c r="E2521" t="s">
        <v>1555</v>
      </c>
      <c r="F2521">
        <v>0</v>
      </c>
      <c r="G2521">
        <v>0</v>
      </c>
      <c r="H2521">
        <v>0</v>
      </c>
      <c r="I2521">
        <v>43112008600</v>
      </c>
      <c r="J2521">
        <v>12</v>
      </c>
      <c r="K2521" t="s">
        <v>1698</v>
      </c>
      <c r="L2521">
        <v>1560</v>
      </c>
      <c r="M2521" t="s">
        <v>1699</v>
      </c>
      <c r="N2521" t="s">
        <v>1700</v>
      </c>
      <c r="O2521">
        <v>0</v>
      </c>
      <c r="P2521" t="s">
        <v>1552</v>
      </c>
      <c r="Q2521">
        <v>19710701</v>
      </c>
    </row>
    <row r="2522" spans="1:17">
      <c r="A2522" t="s">
        <v>1697</v>
      </c>
      <c r="B2522" t="s">
        <v>1559</v>
      </c>
      <c r="C2522">
        <v>201211</v>
      </c>
      <c r="D2522">
        <v>0</v>
      </c>
      <c r="E2522" t="s">
        <v>1555</v>
      </c>
      <c r="F2522">
        <v>0</v>
      </c>
      <c r="G2522">
        <v>0</v>
      </c>
      <c r="H2522">
        <v>0</v>
      </c>
      <c r="I2522">
        <v>43112008200</v>
      </c>
      <c r="J2522">
        <v>12</v>
      </c>
      <c r="K2522" t="s">
        <v>1698</v>
      </c>
      <c r="L2522">
        <v>1560</v>
      </c>
      <c r="M2522" t="s">
        <v>1699</v>
      </c>
      <c r="N2522" t="s">
        <v>1700</v>
      </c>
      <c r="O2522">
        <v>0</v>
      </c>
      <c r="P2522" t="s">
        <v>1552</v>
      </c>
      <c r="Q2522">
        <v>19870801</v>
      </c>
    </row>
    <row r="2523" spans="1:17">
      <c r="A2523" t="s">
        <v>1697</v>
      </c>
      <c r="B2523" t="s">
        <v>1645</v>
      </c>
      <c r="C2523">
        <v>201211</v>
      </c>
      <c r="D2523">
        <v>0</v>
      </c>
      <c r="E2523" t="s">
        <v>1555</v>
      </c>
      <c r="F2523">
        <v>0</v>
      </c>
      <c r="G2523">
        <v>0</v>
      </c>
      <c r="H2523">
        <v>0</v>
      </c>
      <c r="I2523">
        <v>43112009800</v>
      </c>
      <c r="J2523">
        <v>12</v>
      </c>
      <c r="K2523" t="s">
        <v>1698</v>
      </c>
      <c r="L2523">
        <v>1560</v>
      </c>
      <c r="M2523" t="s">
        <v>1699</v>
      </c>
      <c r="N2523" t="s">
        <v>1700</v>
      </c>
      <c r="O2523">
        <v>0</v>
      </c>
      <c r="P2523" t="s">
        <v>1552</v>
      </c>
      <c r="Q2523">
        <v>19690701</v>
      </c>
    </row>
    <row r="2524" spans="1:17">
      <c r="A2524" t="s">
        <v>1697</v>
      </c>
      <c r="B2524" t="s">
        <v>1568</v>
      </c>
      <c r="C2524">
        <v>201211</v>
      </c>
      <c r="D2524">
        <v>0</v>
      </c>
      <c r="E2524" t="s">
        <v>1555</v>
      </c>
      <c r="F2524">
        <v>0</v>
      </c>
      <c r="G2524">
        <v>0</v>
      </c>
      <c r="H2524">
        <v>0</v>
      </c>
      <c r="I2524">
        <v>43112011100</v>
      </c>
      <c r="J2524">
        <v>12</v>
      </c>
      <c r="K2524" t="s">
        <v>1698</v>
      </c>
      <c r="L2524">
        <v>1560</v>
      </c>
      <c r="M2524" t="s">
        <v>1699</v>
      </c>
      <c r="N2524" t="s">
        <v>1700</v>
      </c>
      <c r="O2524">
        <v>0</v>
      </c>
      <c r="P2524" t="s">
        <v>1552</v>
      </c>
      <c r="Q2524">
        <v>19690801</v>
      </c>
    </row>
    <row r="2525" spans="1:17">
      <c r="A2525" t="s">
        <v>1697</v>
      </c>
      <c r="B2525" t="s">
        <v>1718</v>
      </c>
      <c r="C2525">
        <v>201211</v>
      </c>
      <c r="D2525">
        <v>0</v>
      </c>
      <c r="E2525" t="s">
        <v>1555</v>
      </c>
      <c r="F2525">
        <v>0</v>
      </c>
      <c r="G2525">
        <v>0</v>
      </c>
      <c r="H2525">
        <v>0</v>
      </c>
      <c r="I2525">
        <v>43112013600</v>
      </c>
      <c r="J2525">
        <v>12</v>
      </c>
      <c r="K2525" t="s">
        <v>1698</v>
      </c>
      <c r="L2525">
        <v>1560</v>
      </c>
      <c r="M2525" t="s">
        <v>1699</v>
      </c>
      <c r="N2525" t="s">
        <v>1700</v>
      </c>
      <c r="O2525">
        <v>0</v>
      </c>
      <c r="P2525" t="s">
        <v>1552</v>
      </c>
      <c r="Q2525">
        <v>19690901</v>
      </c>
    </row>
    <row r="2526" spans="1:17">
      <c r="A2526" t="s">
        <v>1697</v>
      </c>
      <c r="B2526" t="s">
        <v>1719</v>
      </c>
      <c r="C2526">
        <v>201211</v>
      </c>
      <c r="D2526">
        <v>0</v>
      </c>
      <c r="E2526" t="s">
        <v>1555</v>
      </c>
      <c r="F2526">
        <v>0</v>
      </c>
      <c r="G2526">
        <v>0</v>
      </c>
      <c r="H2526">
        <v>0</v>
      </c>
      <c r="I2526">
        <v>43112009900</v>
      </c>
      <c r="J2526">
        <v>12</v>
      </c>
      <c r="K2526" t="s">
        <v>1698</v>
      </c>
      <c r="L2526">
        <v>1560</v>
      </c>
      <c r="M2526" t="s">
        <v>1699</v>
      </c>
      <c r="N2526" t="s">
        <v>1700</v>
      </c>
      <c r="O2526">
        <v>0</v>
      </c>
      <c r="P2526" t="s">
        <v>1574</v>
      </c>
      <c r="Q2526">
        <v>19760201</v>
      </c>
    </row>
    <row r="2527" spans="1:17">
      <c r="A2527" t="s">
        <v>1697</v>
      </c>
      <c r="B2527" t="s">
        <v>1720</v>
      </c>
      <c r="C2527">
        <v>201211</v>
      </c>
      <c r="D2527">
        <v>0</v>
      </c>
      <c r="E2527" t="s">
        <v>1555</v>
      </c>
      <c r="F2527">
        <v>0</v>
      </c>
      <c r="G2527">
        <v>0</v>
      </c>
      <c r="H2527">
        <v>0</v>
      </c>
      <c r="I2527">
        <v>43112013900</v>
      </c>
      <c r="J2527">
        <v>12</v>
      </c>
      <c r="K2527" t="s">
        <v>1698</v>
      </c>
      <c r="L2527">
        <v>1560</v>
      </c>
      <c r="M2527" t="s">
        <v>1699</v>
      </c>
      <c r="N2527" t="s">
        <v>1700</v>
      </c>
      <c r="O2527">
        <v>0</v>
      </c>
      <c r="P2527" t="s">
        <v>1552</v>
      </c>
      <c r="Q2527">
        <v>19760101</v>
      </c>
    </row>
    <row r="2528" spans="1:17">
      <c r="A2528" t="s">
        <v>1697</v>
      </c>
      <c r="B2528" t="s">
        <v>1721</v>
      </c>
      <c r="C2528">
        <v>201211</v>
      </c>
      <c r="D2528">
        <v>0</v>
      </c>
      <c r="E2528" t="s">
        <v>1555</v>
      </c>
      <c r="F2528">
        <v>0</v>
      </c>
      <c r="G2528">
        <v>0</v>
      </c>
      <c r="H2528">
        <v>0</v>
      </c>
      <c r="I2528">
        <v>43112013801</v>
      </c>
      <c r="J2528">
        <v>12</v>
      </c>
      <c r="K2528" t="s">
        <v>1698</v>
      </c>
      <c r="L2528">
        <v>1560</v>
      </c>
      <c r="M2528" t="s">
        <v>1699</v>
      </c>
      <c r="N2528" t="s">
        <v>1700</v>
      </c>
      <c r="O2528">
        <v>0</v>
      </c>
      <c r="P2528" t="s">
        <v>1552</v>
      </c>
      <c r="Q2528">
        <v>19801201</v>
      </c>
    </row>
    <row r="2529" spans="1:17">
      <c r="A2529" t="s">
        <v>1697</v>
      </c>
      <c r="B2529" t="s">
        <v>1722</v>
      </c>
      <c r="C2529">
        <v>201211</v>
      </c>
      <c r="D2529">
        <v>0</v>
      </c>
      <c r="E2529" t="s">
        <v>1555</v>
      </c>
      <c r="F2529">
        <v>0</v>
      </c>
      <c r="G2529">
        <v>0</v>
      </c>
      <c r="H2529">
        <v>0</v>
      </c>
      <c r="I2529">
        <v>43112014500</v>
      </c>
      <c r="J2529">
        <v>12</v>
      </c>
      <c r="K2529" t="s">
        <v>1698</v>
      </c>
      <c r="L2529">
        <v>1560</v>
      </c>
      <c r="M2529" t="s">
        <v>1699</v>
      </c>
      <c r="N2529" t="s">
        <v>1700</v>
      </c>
      <c r="O2529">
        <v>0</v>
      </c>
      <c r="P2529" t="s">
        <v>1552</v>
      </c>
      <c r="Q2529">
        <v>19691001</v>
      </c>
    </row>
    <row r="2530" spans="1:17">
      <c r="A2530" t="s">
        <v>1697</v>
      </c>
      <c r="B2530" t="s">
        <v>1723</v>
      </c>
      <c r="C2530">
        <v>201211</v>
      </c>
      <c r="D2530">
        <v>0</v>
      </c>
      <c r="E2530" t="s">
        <v>1555</v>
      </c>
      <c r="F2530">
        <v>0</v>
      </c>
      <c r="G2530">
        <v>0</v>
      </c>
      <c r="H2530">
        <v>0</v>
      </c>
      <c r="I2530">
        <v>43112008901</v>
      </c>
      <c r="J2530">
        <v>12</v>
      </c>
      <c r="K2530" t="s">
        <v>1698</v>
      </c>
      <c r="L2530">
        <v>1560</v>
      </c>
      <c r="M2530" t="s">
        <v>1699</v>
      </c>
      <c r="N2530" t="s">
        <v>1700</v>
      </c>
      <c r="O2530">
        <v>0</v>
      </c>
      <c r="P2530" t="s">
        <v>1552</v>
      </c>
      <c r="Q2530">
        <v>19791201</v>
      </c>
    </row>
    <row r="2531" spans="1:17">
      <c r="A2531" t="s">
        <v>1697</v>
      </c>
      <c r="B2531" t="s">
        <v>1724</v>
      </c>
      <c r="C2531">
        <v>201211</v>
      </c>
      <c r="D2531">
        <v>0</v>
      </c>
      <c r="E2531" t="s">
        <v>1555</v>
      </c>
      <c r="F2531">
        <v>0</v>
      </c>
      <c r="G2531">
        <v>0</v>
      </c>
      <c r="H2531">
        <v>0</v>
      </c>
      <c r="I2531">
        <v>43112042800</v>
      </c>
      <c r="J2531">
        <v>12</v>
      </c>
      <c r="K2531" t="s">
        <v>1698</v>
      </c>
      <c r="L2531">
        <v>1560</v>
      </c>
      <c r="M2531" t="s">
        <v>1699</v>
      </c>
      <c r="N2531" t="s">
        <v>1700</v>
      </c>
      <c r="O2531">
        <v>0</v>
      </c>
      <c r="P2531" t="s">
        <v>1552</v>
      </c>
      <c r="Q2531">
        <v>19801001</v>
      </c>
    </row>
    <row r="2532" spans="1:17">
      <c r="A2532" t="s">
        <v>1697</v>
      </c>
      <c r="B2532" t="s">
        <v>1725</v>
      </c>
      <c r="C2532">
        <v>201211</v>
      </c>
      <c r="D2532">
        <v>0</v>
      </c>
      <c r="E2532" t="s">
        <v>1555</v>
      </c>
      <c r="F2532">
        <v>0</v>
      </c>
      <c r="G2532">
        <v>0</v>
      </c>
      <c r="H2532">
        <v>0</v>
      </c>
      <c r="I2532">
        <v>43112041900</v>
      </c>
      <c r="J2532">
        <v>12</v>
      </c>
      <c r="K2532" t="s">
        <v>1698</v>
      </c>
      <c r="L2532">
        <v>1560</v>
      </c>
      <c r="M2532" t="s">
        <v>1699</v>
      </c>
      <c r="N2532" t="s">
        <v>1700</v>
      </c>
      <c r="O2532">
        <v>0</v>
      </c>
      <c r="P2532" t="s">
        <v>1552</v>
      </c>
      <c r="Q2532">
        <v>19881101</v>
      </c>
    </row>
    <row r="2533" spans="1:17">
      <c r="A2533" t="s">
        <v>1697</v>
      </c>
      <c r="B2533" t="s">
        <v>1726</v>
      </c>
      <c r="C2533">
        <v>201211</v>
      </c>
      <c r="D2533">
        <v>0</v>
      </c>
      <c r="E2533" t="s">
        <v>1555</v>
      </c>
      <c r="F2533">
        <v>0</v>
      </c>
      <c r="G2533">
        <v>0</v>
      </c>
      <c r="H2533">
        <v>0</v>
      </c>
      <c r="I2533">
        <v>43112008401</v>
      </c>
      <c r="J2533">
        <v>12</v>
      </c>
      <c r="K2533" t="s">
        <v>1698</v>
      </c>
      <c r="L2533">
        <v>1560</v>
      </c>
      <c r="M2533" t="s">
        <v>1699</v>
      </c>
      <c r="N2533" t="s">
        <v>1700</v>
      </c>
      <c r="O2533">
        <v>0</v>
      </c>
      <c r="P2533" t="s">
        <v>1552</v>
      </c>
      <c r="Q2533">
        <v>19900301</v>
      </c>
    </row>
    <row r="2534" spans="1:17">
      <c r="A2534" t="s">
        <v>1697</v>
      </c>
      <c r="B2534" t="s">
        <v>1727</v>
      </c>
      <c r="C2534">
        <v>201211</v>
      </c>
      <c r="D2534">
        <v>0</v>
      </c>
      <c r="E2534" t="s">
        <v>1555</v>
      </c>
      <c r="F2534">
        <v>0</v>
      </c>
      <c r="G2534">
        <v>0</v>
      </c>
      <c r="H2534">
        <v>0</v>
      </c>
      <c r="I2534">
        <v>43112008100</v>
      </c>
      <c r="J2534">
        <v>12</v>
      </c>
      <c r="K2534" t="s">
        <v>1698</v>
      </c>
      <c r="L2534">
        <v>1560</v>
      </c>
      <c r="M2534" t="s">
        <v>1699</v>
      </c>
      <c r="N2534" t="s">
        <v>1700</v>
      </c>
      <c r="O2534">
        <v>0</v>
      </c>
      <c r="P2534" t="s">
        <v>1552</v>
      </c>
      <c r="Q2534">
        <v>19690401</v>
      </c>
    </row>
    <row r="2535" spans="1:17">
      <c r="A2535" t="s">
        <v>1697</v>
      </c>
      <c r="B2535" t="s">
        <v>1728</v>
      </c>
      <c r="C2535">
        <v>201211</v>
      </c>
      <c r="D2535">
        <v>0</v>
      </c>
      <c r="E2535" t="s">
        <v>1555</v>
      </c>
      <c r="F2535">
        <v>0</v>
      </c>
      <c r="G2535">
        <v>0</v>
      </c>
      <c r="H2535">
        <v>0</v>
      </c>
      <c r="I2535">
        <v>43112008000</v>
      </c>
      <c r="J2535">
        <v>12</v>
      </c>
      <c r="K2535" t="s">
        <v>1698</v>
      </c>
      <c r="L2535">
        <v>1560</v>
      </c>
      <c r="M2535" t="s">
        <v>1699</v>
      </c>
      <c r="N2535" t="s">
        <v>1700</v>
      </c>
      <c r="O2535">
        <v>0</v>
      </c>
      <c r="P2535" t="s">
        <v>1552</v>
      </c>
      <c r="Q2535">
        <v>19870701</v>
      </c>
    </row>
    <row r="2536" spans="1:17">
      <c r="A2536" t="s">
        <v>1697</v>
      </c>
      <c r="B2536" t="s">
        <v>1729</v>
      </c>
      <c r="C2536">
        <v>201211</v>
      </c>
      <c r="D2536">
        <v>0</v>
      </c>
      <c r="E2536" t="s">
        <v>1555</v>
      </c>
      <c r="F2536">
        <v>0</v>
      </c>
      <c r="G2536">
        <v>0</v>
      </c>
      <c r="H2536">
        <v>0</v>
      </c>
      <c r="I2536">
        <v>43112008500</v>
      </c>
      <c r="J2536">
        <v>12</v>
      </c>
      <c r="K2536" t="s">
        <v>1698</v>
      </c>
      <c r="L2536">
        <v>1560</v>
      </c>
      <c r="M2536" t="s">
        <v>1699</v>
      </c>
      <c r="N2536" t="s">
        <v>1700</v>
      </c>
      <c r="O2536">
        <v>0</v>
      </c>
      <c r="P2536" t="s">
        <v>1552</v>
      </c>
      <c r="Q2536">
        <v>19690601</v>
      </c>
    </row>
    <row r="2537" spans="1:17">
      <c r="A2537" t="s">
        <v>1711</v>
      </c>
      <c r="B2537" t="s">
        <v>1554</v>
      </c>
      <c r="C2537">
        <v>201211</v>
      </c>
      <c r="D2537">
        <v>0</v>
      </c>
      <c r="E2537" t="s">
        <v>1555</v>
      </c>
      <c r="F2537">
        <v>0</v>
      </c>
      <c r="G2537">
        <v>0</v>
      </c>
      <c r="H2537">
        <v>0</v>
      </c>
      <c r="I2537">
        <v>43112041400</v>
      </c>
      <c r="J2537">
        <v>12</v>
      </c>
      <c r="K2537" t="s">
        <v>1712</v>
      </c>
      <c r="L2537">
        <v>2531</v>
      </c>
      <c r="M2537" t="s">
        <v>1557</v>
      </c>
      <c r="N2537" t="s">
        <v>1700</v>
      </c>
      <c r="O2537">
        <v>0</v>
      </c>
      <c r="P2537" t="s">
        <v>1552</v>
      </c>
      <c r="Q2537">
        <v>19800501</v>
      </c>
    </row>
    <row r="2538" spans="1:17">
      <c r="A2538" t="s">
        <v>1711</v>
      </c>
      <c r="B2538" t="s">
        <v>1560</v>
      </c>
      <c r="C2538">
        <v>201211</v>
      </c>
      <c r="D2538">
        <v>0</v>
      </c>
      <c r="E2538" t="s">
        <v>1555</v>
      </c>
      <c r="F2538">
        <v>0</v>
      </c>
      <c r="G2538">
        <v>0</v>
      </c>
      <c r="H2538">
        <v>0</v>
      </c>
      <c r="I2538">
        <v>43112043100</v>
      </c>
      <c r="J2538">
        <v>12</v>
      </c>
      <c r="K2538" t="s">
        <v>1712</v>
      </c>
      <c r="L2538">
        <v>2531</v>
      </c>
      <c r="M2538" t="s">
        <v>1557</v>
      </c>
      <c r="N2538" t="s">
        <v>1700</v>
      </c>
      <c r="O2538">
        <v>0</v>
      </c>
      <c r="P2538" t="s">
        <v>1574</v>
      </c>
      <c r="Q2538">
        <v>19810901</v>
      </c>
    </row>
    <row r="2539" spans="1:17">
      <c r="A2539" t="s">
        <v>1711</v>
      </c>
      <c r="B2539" t="s">
        <v>1563</v>
      </c>
      <c r="C2539">
        <v>201211</v>
      </c>
      <c r="D2539">
        <v>0</v>
      </c>
      <c r="E2539" t="s">
        <v>1555</v>
      </c>
      <c r="F2539">
        <v>0</v>
      </c>
      <c r="G2539">
        <v>0</v>
      </c>
      <c r="H2539">
        <v>0</v>
      </c>
      <c r="I2539">
        <v>43112042700</v>
      </c>
      <c r="J2539">
        <v>12</v>
      </c>
      <c r="K2539" t="s">
        <v>1712</v>
      </c>
      <c r="L2539">
        <v>2531</v>
      </c>
      <c r="M2539" t="s">
        <v>1557</v>
      </c>
      <c r="N2539" t="s">
        <v>1700</v>
      </c>
      <c r="O2539">
        <v>0</v>
      </c>
      <c r="P2539" t="s">
        <v>1552</v>
      </c>
      <c r="Q2539">
        <v>19800801</v>
      </c>
    </row>
    <row r="2540" spans="1:17">
      <c r="A2540" t="s">
        <v>1711</v>
      </c>
      <c r="B2540" t="s">
        <v>1565</v>
      </c>
      <c r="C2540">
        <v>201211</v>
      </c>
      <c r="D2540">
        <v>0</v>
      </c>
      <c r="E2540" t="s">
        <v>1555</v>
      </c>
      <c r="F2540">
        <v>0</v>
      </c>
      <c r="G2540">
        <v>0</v>
      </c>
      <c r="H2540">
        <v>0</v>
      </c>
      <c r="I2540">
        <v>43112043000</v>
      </c>
      <c r="J2540">
        <v>12</v>
      </c>
      <c r="K2540" t="s">
        <v>1712</v>
      </c>
      <c r="L2540">
        <v>2531</v>
      </c>
      <c r="M2540" t="s">
        <v>1557</v>
      </c>
      <c r="N2540" t="s">
        <v>1700</v>
      </c>
      <c r="O2540">
        <v>0</v>
      </c>
      <c r="P2540" t="s">
        <v>1552</v>
      </c>
      <c r="Q2540">
        <v>19800901</v>
      </c>
    </row>
    <row r="2541" spans="1:17">
      <c r="A2541" t="s">
        <v>1711</v>
      </c>
      <c r="B2541" t="s">
        <v>1630</v>
      </c>
      <c r="C2541">
        <v>201211</v>
      </c>
      <c r="D2541">
        <v>0</v>
      </c>
      <c r="E2541" t="s">
        <v>1555</v>
      </c>
      <c r="F2541">
        <v>0</v>
      </c>
      <c r="G2541">
        <v>0</v>
      </c>
      <c r="H2541">
        <v>0</v>
      </c>
      <c r="I2541">
        <v>43112044100</v>
      </c>
      <c r="J2541">
        <v>12</v>
      </c>
      <c r="K2541" t="s">
        <v>1712</v>
      </c>
      <c r="L2541">
        <v>2531</v>
      </c>
      <c r="M2541" t="s">
        <v>1557</v>
      </c>
      <c r="N2541" t="s">
        <v>1700</v>
      </c>
      <c r="O2541">
        <v>0</v>
      </c>
      <c r="P2541" t="s">
        <v>1552</v>
      </c>
      <c r="Q2541">
        <v>19810101</v>
      </c>
    </row>
    <row r="2542" spans="1:17">
      <c r="A2542" t="s">
        <v>1711</v>
      </c>
      <c r="B2542" t="s">
        <v>1566</v>
      </c>
      <c r="C2542">
        <v>201211</v>
      </c>
      <c r="D2542">
        <v>0</v>
      </c>
      <c r="E2542" t="s">
        <v>1555</v>
      </c>
      <c r="F2542">
        <v>0</v>
      </c>
      <c r="G2542">
        <v>0</v>
      </c>
      <c r="H2542">
        <v>0</v>
      </c>
      <c r="I2542">
        <v>43112046400</v>
      </c>
      <c r="J2542">
        <v>12</v>
      </c>
      <c r="K2542" t="s">
        <v>1712</v>
      </c>
      <c r="L2542">
        <v>2531</v>
      </c>
      <c r="M2542" t="s">
        <v>1557</v>
      </c>
      <c r="N2542" t="s">
        <v>1700</v>
      </c>
      <c r="O2542">
        <v>0</v>
      </c>
      <c r="P2542" t="s">
        <v>1552</v>
      </c>
      <c r="Q2542">
        <v>19810901</v>
      </c>
    </row>
    <row r="2543" spans="1:17">
      <c r="A2543" t="s">
        <v>1711</v>
      </c>
      <c r="B2543" t="s">
        <v>1718</v>
      </c>
      <c r="C2543">
        <v>201211</v>
      </c>
      <c r="D2543">
        <v>0</v>
      </c>
      <c r="E2543" t="s">
        <v>1555</v>
      </c>
      <c r="F2543">
        <v>0</v>
      </c>
      <c r="G2543">
        <v>0</v>
      </c>
      <c r="H2543">
        <v>0</v>
      </c>
      <c r="I2543">
        <v>43112043501</v>
      </c>
      <c r="J2543">
        <v>12</v>
      </c>
      <c r="K2543" t="s">
        <v>1712</v>
      </c>
      <c r="L2543">
        <v>2531</v>
      </c>
      <c r="M2543" t="s">
        <v>1557</v>
      </c>
      <c r="N2543" t="s">
        <v>1700</v>
      </c>
      <c r="O2543">
        <v>0</v>
      </c>
      <c r="P2543" t="s">
        <v>1574</v>
      </c>
      <c r="Q2543">
        <v>19840401</v>
      </c>
    </row>
    <row r="2544" spans="1:17">
      <c r="A2544" t="s">
        <v>1697</v>
      </c>
      <c r="B2544" t="s">
        <v>1648</v>
      </c>
      <c r="C2544">
        <v>201212</v>
      </c>
      <c r="D2544">
        <v>0</v>
      </c>
      <c r="E2544" t="s">
        <v>1555</v>
      </c>
      <c r="F2544">
        <v>0</v>
      </c>
      <c r="G2544">
        <v>0</v>
      </c>
      <c r="H2544">
        <v>0</v>
      </c>
      <c r="I2544">
        <v>43112001400</v>
      </c>
      <c r="J2544">
        <v>12</v>
      </c>
      <c r="K2544" t="s">
        <v>1698</v>
      </c>
      <c r="L2544">
        <v>1560</v>
      </c>
      <c r="M2544" t="s">
        <v>1699</v>
      </c>
      <c r="N2544" t="s">
        <v>1700</v>
      </c>
      <c r="O2544">
        <v>0</v>
      </c>
      <c r="P2544" t="s">
        <v>1552</v>
      </c>
      <c r="Q2544">
        <v>19751001</v>
      </c>
    </row>
    <row r="2545" spans="1:17">
      <c r="A2545" t="s">
        <v>1697</v>
      </c>
      <c r="B2545" t="s">
        <v>1649</v>
      </c>
      <c r="C2545">
        <v>201212</v>
      </c>
      <c r="D2545">
        <v>0</v>
      </c>
      <c r="E2545" t="s">
        <v>1555</v>
      </c>
      <c r="F2545">
        <v>0</v>
      </c>
      <c r="G2545">
        <v>0</v>
      </c>
      <c r="H2545">
        <v>0</v>
      </c>
      <c r="I2545">
        <v>43112001800</v>
      </c>
      <c r="J2545">
        <v>12</v>
      </c>
      <c r="K2545" t="s">
        <v>1698</v>
      </c>
      <c r="L2545">
        <v>1560</v>
      </c>
      <c r="M2545" t="s">
        <v>1699</v>
      </c>
      <c r="N2545" t="s">
        <v>1700</v>
      </c>
      <c r="O2545">
        <v>0</v>
      </c>
      <c r="P2545" t="s">
        <v>1552</v>
      </c>
      <c r="Q2545">
        <v>19750901</v>
      </c>
    </row>
    <row r="2546" spans="1:17">
      <c r="A2546" t="s">
        <v>1697</v>
      </c>
      <c r="B2546" t="s">
        <v>1716</v>
      </c>
      <c r="C2546">
        <v>201212</v>
      </c>
      <c r="D2546">
        <v>0</v>
      </c>
      <c r="E2546" t="s">
        <v>1555</v>
      </c>
      <c r="F2546">
        <v>0</v>
      </c>
      <c r="G2546">
        <v>0</v>
      </c>
      <c r="H2546">
        <v>0</v>
      </c>
      <c r="I2546">
        <v>43112002100</v>
      </c>
      <c r="J2546">
        <v>12</v>
      </c>
      <c r="K2546" t="s">
        <v>1698</v>
      </c>
      <c r="L2546">
        <v>1560</v>
      </c>
      <c r="M2546" t="s">
        <v>1699</v>
      </c>
      <c r="N2546" t="s">
        <v>1700</v>
      </c>
      <c r="O2546">
        <v>0</v>
      </c>
      <c r="P2546" t="s">
        <v>1552</v>
      </c>
      <c r="Q2546">
        <v>19680701</v>
      </c>
    </row>
    <row r="2547" spans="1:17">
      <c r="A2547" t="s">
        <v>1697</v>
      </c>
      <c r="B2547" t="s">
        <v>1663</v>
      </c>
      <c r="C2547">
        <v>201212</v>
      </c>
      <c r="D2547">
        <v>0</v>
      </c>
      <c r="E2547" t="s">
        <v>1555</v>
      </c>
      <c r="F2547">
        <v>0</v>
      </c>
      <c r="G2547">
        <v>0</v>
      </c>
      <c r="H2547">
        <v>0</v>
      </c>
      <c r="I2547">
        <v>43112002701</v>
      </c>
      <c r="J2547">
        <v>12</v>
      </c>
      <c r="K2547" t="s">
        <v>1698</v>
      </c>
      <c r="L2547">
        <v>1560</v>
      </c>
      <c r="M2547" t="s">
        <v>1699</v>
      </c>
      <c r="N2547" t="s">
        <v>1700</v>
      </c>
      <c r="O2547">
        <v>0</v>
      </c>
      <c r="P2547" t="s">
        <v>1552</v>
      </c>
      <c r="Q2547">
        <v>19980729</v>
      </c>
    </row>
    <row r="2548" spans="1:17">
      <c r="A2548" t="s">
        <v>1697</v>
      </c>
      <c r="B2548" t="s">
        <v>1665</v>
      </c>
      <c r="C2548">
        <v>201212</v>
      </c>
      <c r="D2548">
        <v>0</v>
      </c>
      <c r="E2548" t="s">
        <v>1555</v>
      </c>
      <c r="F2548">
        <v>0</v>
      </c>
      <c r="G2548">
        <v>0</v>
      </c>
      <c r="H2548">
        <v>0</v>
      </c>
      <c r="I2548">
        <v>43112005400</v>
      </c>
      <c r="J2548">
        <v>12</v>
      </c>
      <c r="K2548" t="s">
        <v>1698</v>
      </c>
      <c r="L2548">
        <v>1560</v>
      </c>
      <c r="M2548" t="s">
        <v>1699</v>
      </c>
      <c r="N2548" t="s">
        <v>1700</v>
      </c>
      <c r="O2548">
        <v>0</v>
      </c>
      <c r="P2548" t="s">
        <v>1552</v>
      </c>
      <c r="Q2548">
        <v>19900401</v>
      </c>
    </row>
    <row r="2549" spans="1:17">
      <c r="A2549" t="s">
        <v>1697</v>
      </c>
      <c r="B2549" t="s">
        <v>1636</v>
      </c>
      <c r="C2549">
        <v>201212</v>
      </c>
      <c r="D2549">
        <v>0</v>
      </c>
      <c r="E2549" t="s">
        <v>1555</v>
      </c>
      <c r="F2549">
        <v>0</v>
      </c>
      <c r="G2549">
        <v>0</v>
      </c>
      <c r="H2549">
        <v>0</v>
      </c>
      <c r="I2549">
        <v>43112004400</v>
      </c>
      <c r="J2549">
        <v>12</v>
      </c>
      <c r="K2549" t="s">
        <v>1698</v>
      </c>
      <c r="L2549">
        <v>1560</v>
      </c>
      <c r="M2549" t="s">
        <v>1699</v>
      </c>
      <c r="N2549" t="s">
        <v>1700</v>
      </c>
      <c r="O2549">
        <v>0</v>
      </c>
      <c r="P2549" t="s">
        <v>1574</v>
      </c>
      <c r="Q2549">
        <v>19781001</v>
      </c>
    </row>
    <row r="2550" spans="1:17">
      <c r="A2550" t="s">
        <v>1697</v>
      </c>
      <c r="B2550" t="s">
        <v>1652</v>
      </c>
      <c r="C2550">
        <v>201212</v>
      </c>
      <c r="D2550">
        <v>0</v>
      </c>
      <c r="E2550" t="s">
        <v>1555</v>
      </c>
      <c r="F2550">
        <v>0</v>
      </c>
      <c r="G2550">
        <v>0</v>
      </c>
      <c r="H2550">
        <v>0</v>
      </c>
      <c r="I2550">
        <v>43112006801</v>
      </c>
      <c r="J2550">
        <v>12</v>
      </c>
      <c r="K2550" t="s">
        <v>1698</v>
      </c>
      <c r="L2550">
        <v>1560</v>
      </c>
      <c r="M2550" t="s">
        <v>1699</v>
      </c>
      <c r="N2550" t="s">
        <v>1700</v>
      </c>
      <c r="O2550">
        <v>0</v>
      </c>
      <c r="P2550" t="s">
        <v>1552</v>
      </c>
      <c r="Q2550">
        <v>19980815</v>
      </c>
    </row>
    <row r="2551" spans="1:17">
      <c r="A2551" t="s">
        <v>1697</v>
      </c>
      <c r="B2551" t="s">
        <v>1578</v>
      </c>
      <c r="C2551">
        <v>201212</v>
      </c>
      <c r="D2551">
        <v>0</v>
      </c>
      <c r="E2551" t="s">
        <v>1555</v>
      </c>
      <c r="F2551">
        <v>0</v>
      </c>
      <c r="G2551">
        <v>0</v>
      </c>
      <c r="H2551">
        <v>0</v>
      </c>
      <c r="I2551">
        <v>43112007300</v>
      </c>
      <c r="J2551">
        <v>12</v>
      </c>
      <c r="K2551" t="s">
        <v>1698</v>
      </c>
      <c r="L2551">
        <v>1560</v>
      </c>
      <c r="M2551" t="s">
        <v>1699</v>
      </c>
      <c r="N2551" t="s">
        <v>1700</v>
      </c>
      <c r="O2551">
        <v>0</v>
      </c>
      <c r="P2551" t="s">
        <v>1552</v>
      </c>
      <c r="Q2551">
        <v>19790101</v>
      </c>
    </row>
    <row r="2552" spans="1:17">
      <c r="A2552" t="s">
        <v>1697</v>
      </c>
      <c r="B2552" t="s">
        <v>1579</v>
      </c>
      <c r="C2552">
        <v>201212</v>
      </c>
      <c r="D2552">
        <v>0</v>
      </c>
      <c r="E2552" t="s">
        <v>1555</v>
      </c>
      <c r="F2552">
        <v>0</v>
      </c>
      <c r="G2552">
        <v>0</v>
      </c>
      <c r="H2552">
        <v>0</v>
      </c>
      <c r="I2552">
        <v>43112007100</v>
      </c>
      <c r="J2552">
        <v>12</v>
      </c>
      <c r="K2552" t="s">
        <v>1698</v>
      </c>
      <c r="L2552">
        <v>1560</v>
      </c>
      <c r="M2552" t="s">
        <v>1699</v>
      </c>
      <c r="N2552" t="s">
        <v>1700</v>
      </c>
      <c r="O2552">
        <v>0</v>
      </c>
      <c r="P2552" t="s">
        <v>1552</v>
      </c>
      <c r="Q2552">
        <v>19731101</v>
      </c>
    </row>
    <row r="2553" spans="1:17">
      <c r="A2553" t="s">
        <v>1697</v>
      </c>
      <c r="B2553" t="s">
        <v>1667</v>
      </c>
      <c r="C2553">
        <v>201212</v>
      </c>
      <c r="D2553">
        <v>0</v>
      </c>
      <c r="E2553" t="s">
        <v>1555</v>
      </c>
      <c r="F2553">
        <v>0</v>
      </c>
      <c r="G2553">
        <v>0</v>
      </c>
      <c r="H2553">
        <v>0</v>
      </c>
      <c r="I2553">
        <v>43112008700</v>
      </c>
      <c r="J2553">
        <v>12</v>
      </c>
      <c r="K2553" t="s">
        <v>1698</v>
      </c>
      <c r="L2553">
        <v>1560</v>
      </c>
      <c r="M2553" t="s">
        <v>1699</v>
      </c>
      <c r="N2553" t="s">
        <v>1700</v>
      </c>
      <c r="O2553">
        <v>0</v>
      </c>
      <c r="P2553" t="s">
        <v>1552</v>
      </c>
    </row>
    <row r="2554" spans="1:17">
      <c r="A2554" t="s">
        <v>1697</v>
      </c>
      <c r="B2554" t="s">
        <v>1595</v>
      </c>
      <c r="C2554">
        <v>201212</v>
      </c>
      <c r="D2554">
        <v>0</v>
      </c>
      <c r="E2554" t="s">
        <v>1555</v>
      </c>
      <c r="F2554">
        <v>0</v>
      </c>
      <c r="G2554">
        <v>0</v>
      </c>
      <c r="H2554">
        <v>0</v>
      </c>
      <c r="I2554">
        <v>43112009402</v>
      </c>
      <c r="J2554">
        <v>12</v>
      </c>
      <c r="K2554" t="s">
        <v>1698</v>
      </c>
      <c r="L2554">
        <v>1560</v>
      </c>
      <c r="M2554" t="s">
        <v>1699</v>
      </c>
      <c r="N2554" t="s">
        <v>1700</v>
      </c>
      <c r="O2554">
        <v>0</v>
      </c>
      <c r="P2554" t="s">
        <v>1552</v>
      </c>
      <c r="Q2554">
        <v>19981030</v>
      </c>
    </row>
    <row r="2555" spans="1:17">
      <c r="A2555" t="s">
        <v>1697</v>
      </c>
      <c r="B2555" t="s">
        <v>1656</v>
      </c>
      <c r="C2555">
        <v>201212</v>
      </c>
      <c r="D2555">
        <v>0</v>
      </c>
      <c r="E2555" t="s">
        <v>1555</v>
      </c>
      <c r="F2555">
        <v>0</v>
      </c>
      <c r="G2555">
        <v>0</v>
      </c>
      <c r="H2555">
        <v>0</v>
      </c>
      <c r="I2555">
        <v>43112010103</v>
      </c>
      <c r="J2555">
        <v>12</v>
      </c>
      <c r="K2555" t="s">
        <v>1698</v>
      </c>
      <c r="L2555">
        <v>1560</v>
      </c>
      <c r="M2555" t="s">
        <v>1699</v>
      </c>
      <c r="N2555" t="s">
        <v>1700</v>
      </c>
      <c r="O2555">
        <v>0</v>
      </c>
      <c r="P2555" t="s">
        <v>1552</v>
      </c>
      <c r="Q2555">
        <v>19981010</v>
      </c>
    </row>
    <row r="2556" spans="1:17">
      <c r="A2556" t="s">
        <v>1697</v>
      </c>
      <c r="B2556" t="s">
        <v>1639</v>
      </c>
      <c r="C2556">
        <v>201212</v>
      </c>
      <c r="D2556">
        <v>0</v>
      </c>
      <c r="E2556" t="s">
        <v>1555</v>
      </c>
      <c r="F2556">
        <v>0</v>
      </c>
      <c r="G2556">
        <v>0</v>
      </c>
      <c r="H2556">
        <v>0</v>
      </c>
      <c r="I2556">
        <v>43112006901</v>
      </c>
      <c r="J2556">
        <v>12</v>
      </c>
      <c r="K2556" t="s">
        <v>1698</v>
      </c>
      <c r="L2556">
        <v>1560</v>
      </c>
      <c r="M2556" t="s">
        <v>1699</v>
      </c>
      <c r="N2556" t="s">
        <v>1700</v>
      </c>
      <c r="O2556">
        <v>0</v>
      </c>
      <c r="P2556" t="s">
        <v>1552</v>
      </c>
      <c r="Q2556">
        <v>19780801</v>
      </c>
    </row>
    <row r="2557" spans="1:17">
      <c r="A2557" t="s">
        <v>1697</v>
      </c>
      <c r="B2557" t="s">
        <v>1717</v>
      </c>
      <c r="C2557">
        <v>201212</v>
      </c>
      <c r="D2557">
        <v>0</v>
      </c>
      <c r="E2557" t="s">
        <v>1555</v>
      </c>
      <c r="F2557">
        <v>0</v>
      </c>
      <c r="G2557">
        <v>0</v>
      </c>
      <c r="H2557">
        <v>0</v>
      </c>
      <c r="I2557">
        <v>43112004302</v>
      </c>
      <c r="J2557">
        <v>12</v>
      </c>
      <c r="K2557" t="s">
        <v>1698</v>
      </c>
      <c r="L2557">
        <v>1560</v>
      </c>
      <c r="M2557" t="s">
        <v>1699</v>
      </c>
      <c r="N2557" t="s">
        <v>1700</v>
      </c>
      <c r="O2557">
        <v>0</v>
      </c>
      <c r="P2557" t="s">
        <v>1552</v>
      </c>
      <c r="Q2557">
        <v>20050625</v>
      </c>
    </row>
    <row r="2558" spans="1:17">
      <c r="A2558" t="s">
        <v>1697</v>
      </c>
      <c r="B2558" t="s">
        <v>1640</v>
      </c>
      <c r="C2558">
        <v>201212</v>
      </c>
      <c r="D2558">
        <v>0</v>
      </c>
      <c r="E2558" t="s">
        <v>1555</v>
      </c>
      <c r="F2558">
        <v>0</v>
      </c>
      <c r="G2558">
        <v>0</v>
      </c>
      <c r="H2558">
        <v>0</v>
      </c>
      <c r="I2558">
        <v>43112004501</v>
      </c>
      <c r="J2558">
        <v>12</v>
      </c>
      <c r="K2558" t="s">
        <v>1698</v>
      </c>
      <c r="L2558">
        <v>1560</v>
      </c>
      <c r="M2558" t="s">
        <v>1699</v>
      </c>
      <c r="N2558" t="s">
        <v>1700</v>
      </c>
      <c r="O2558">
        <v>0</v>
      </c>
      <c r="P2558" t="s">
        <v>1552</v>
      </c>
      <c r="Q2558">
        <v>19780701</v>
      </c>
    </row>
    <row r="2559" spans="1:17">
      <c r="A2559" t="s">
        <v>1697</v>
      </c>
      <c r="B2559" t="s">
        <v>1547</v>
      </c>
      <c r="C2559">
        <v>201212</v>
      </c>
      <c r="D2559">
        <v>0</v>
      </c>
      <c r="E2559" t="s">
        <v>1555</v>
      </c>
      <c r="F2559">
        <v>0</v>
      </c>
      <c r="G2559">
        <v>0</v>
      </c>
      <c r="H2559">
        <v>0</v>
      </c>
      <c r="I2559">
        <v>43112013501</v>
      </c>
      <c r="J2559">
        <v>12</v>
      </c>
      <c r="K2559" t="s">
        <v>1698</v>
      </c>
      <c r="L2559">
        <v>1560</v>
      </c>
      <c r="M2559" t="s">
        <v>1699</v>
      </c>
      <c r="N2559" t="s">
        <v>1700</v>
      </c>
      <c r="O2559">
        <v>0</v>
      </c>
      <c r="P2559" t="s">
        <v>1552</v>
      </c>
      <c r="Q2559">
        <v>19790201</v>
      </c>
    </row>
    <row r="2560" spans="1:17">
      <c r="A2560" t="s">
        <v>1697</v>
      </c>
      <c r="B2560" t="s">
        <v>1583</v>
      </c>
      <c r="C2560">
        <v>201212</v>
      </c>
      <c r="D2560">
        <v>0</v>
      </c>
      <c r="E2560" t="s">
        <v>1555</v>
      </c>
      <c r="F2560">
        <v>0</v>
      </c>
      <c r="G2560">
        <v>0</v>
      </c>
      <c r="H2560">
        <v>0</v>
      </c>
      <c r="I2560">
        <v>43112005301</v>
      </c>
      <c r="J2560">
        <v>12</v>
      </c>
      <c r="K2560" t="s">
        <v>1698</v>
      </c>
      <c r="L2560">
        <v>1560</v>
      </c>
      <c r="M2560" t="s">
        <v>1699</v>
      </c>
      <c r="N2560" t="s">
        <v>1700</v>
      </c>
      <c r="O2560">
        <v>0</v>
      </c>
      <c r="P2560" t="s">
        <v>1552</v>
      </c>
      <c r="Q2560">
        <v>19780801</v>
      </c>
    </row>
    <row r="2561" spans="1:17">
      <c r="A2561" t="s">
        <v>1697</v>
      </c>
      <c r="B2561" t="s">
        <v>1584</v>
      </c>
      <c r="C2561">
        <v>201212</v>
      </c>
      <c r="D2561">
        <v>0</v>
      </c>
      <c r="E2561" t="s">
        <v>1555</v>
      </c>
      <c r="F2561">
        <v>0</v>
      </c>
      <c r="G2561">
        <v>0</v>
      </c>
      <c r="H2561">
        <v>0</v>
      </c>
      <c r="I2561">
        <v>43112037701</v>
      </c>
      <c r="J2561">
        <v>12</v>
      </c>
      <c r="K2561" t="s">
        <v>1698</v>
      </c>
      <c r="L2561">
        <v>1560</v>
      </c>
      <c r="M2561" t="s">
        <v>1699</v>
      </c>
      <c r="N2561" t="s">
        <v>1700</v>
      </c>
      <c r="O2561">
        <v>0</v>
      </c>
      <c r="P2561" t="s">
        <v>1552</v>
      </c>
      <c r="Q2561">
        <v>20050226</v>
      </c>
    </row>
    <row r="2562" spans="1:17">
      <c r="A2562" t="s">
        <v>1697</v>
      </c>
      <c r="B2562" t="s">
        <v>1559</v>
      </c>
      <c r="C2562">
        <v>201212</v>
      </c>
      <c r="D2562">
        <v>0</v>
      </c>
      <c r="E2562" t="s">
        <v>1555</v>
      </c>
      <c r="F2562">
        <v>0</v>
      </c>
      <c r="G2562">
        <v>0</v>
      </c>
      <c r="H2562">
        <v>0</v>
      </c>
      <c r="I2562">
        <v>43112008200</v>
      </c>
      <c r="J2562">
        <v>12</v>
      </c>
      <c r="K2562" t="s">
        <v>1698</v>
      </c>
      <c r="L2562">
        <v>1560</v>
      </c>
      <c r="M2562" t="s">
        <v>1699</v>
      </c>
      <c r="N2562" t="s">
        <v>1700</v>
      </c>
      <c r="O2562">
        <v>0</v>
      </c>
      <c r="P2562" t="s">
        <v>1552</v>
      </c>
      <c r="Q2562">
        <v>19870801</v>
      </c>
    </row>
    <row r="2563" spans="1:17">
      <c r="A2563" t="s">
        <v>1697</v>
      </c>
      <c r="B2563" t="s">
        <v>1645</v>
      </c>
      <c r="C2563">
        <v>201212</v>
      </c>
      <c r="D2563">
        <v>0</v>
      </c>
      <c r="E2563" t="s">
        <v>1555</v>
      </c>
      <c r="F2563">
        <v>0</v>
      </c>
      <c r="G2563">
        <v>0</v>
      </c>
      <c r="H2563">
        <v>0</v>
      </c>
      <c r="I2563">
        <v>43112009800</v>
      </c>
      <c r="J2563">
        <v>12</v>
      </c>
      <c r="K2563" t="s">
        <v>1698</v>
      </c>
      <c r="L2563">
        <v>1560</v>
      </c>
      <c r="M2563" t="s">
        <v>1699</v>
      </c>
      <c r="N2563" t="s">
        <v>1700</v>
      </c>
      <c r="O2563">
        <v>0</v>
      </c>
      <c r="P2563" t="s">
        <v>1552</v>
      </c>
      <c r="Q2563">
        <v>19690701</v>
      </c>
    </row>
    <row r="2564" spans="1:17">
      <c r="A2564" t="s">
        <v>1697</v>
      </c>
      <c r="B2564" t="s">
        <v>1568</v>
      </c>
      <c r="C2564">
        <v>201212</v>
      </c>
      <c r="D2564">
        <v>0</v>
      </c>
      <c r="E2564" t="s">
        <v>1555</v>
      </c>
      <c r="F2564">
        <v>0</v>
      </c>
      <c r="G2564">
        <v>0</v>
      </c>
      <c r="H2564">
        <v>0</v>
      </c>
      <c r="I2564">
        <v>43112011100</v>
      </c>
      <c r="J2564">
        <v>12</v>
      </c>
      <c r="K2564" t="s">
        <v>1698</v>
      </c>
      <c r="L2564">
        <v>1560</v>
      </c>
      <c r="M2564" t="s">
        <v>1699</v>
      </c>
      <c r="N2564" t="s">
        <v>1700</v>
      </c>
      <c r="O2564">
        <v>0</v>
      </c>
      <c r="P2564" t="s">
        <v>1552</v>
      </c>
      <c r="Q2564">
        <v>19690801</v>
      </c>
    </row>
    <row r="2565" spans="1:17">
      <c r="A2565" t="s">
        <v>1697</v>
      </c>
      <c r="B2565" t="s">
        <v>1718</v>
      </c>
      <c r="C2565">
        <v>201212</v>
      </c>
      <c r="D2565">
        <v>0</v>
      </c>
      <c r="E2565" t="s">
        <v>1555</v>
      </c>
      <c r="F2565">
        <v>0</v>
      </c>
      <c r="G2565">
        <v>0</v>
      </c>
      <c r="H2565">
        <v>0</v>
      </c>
      <c r="I2565">
        <v>43112013600</v>
      </c>
      <c r="J2565">
        <v>12</v>
      </c>
      <c r="K2565" t="s">
        <v>1698</v>
      </c>
      <c r="L2565">
        <v>1560</v>
      </c>
      <c r="M2565" t="s">
        <v>1699</v>
      </c>
      <c r="N2565" t="s">
        <v>1700</v>
      </c>
      <c r="O2565">
        <v>0</v>
      </c>
      <c r="P2565" t="s">
        <v>1552</v>
      </c>
      <c r="Q2565">
        <v>19690901</v>
      </c>
    </row>
    <row r="2566" spans="1:17">
      <c r="A2566" t="s">
        <v>1697</v>
      </c>
      <c r="B2566" t="s">
        <v>1719</v>
      </c>
      <c r="C2566">
        <v>201212</v>
      </c>
      <c r="D2566">
        <v>0</v>
      </c>
      <c r="E2566" t="s">
        <v>1555</v>
      </c>
      <c r="F2566">
        <v>0</v>
      </c>
      <c r="G2566">
        <v>0</v>
      </c>
      <c r="H2566">
        <v>0</v>
      </c>
      <c r="I2566">
        <v>43112009900</v>
      </c>
      <c r="J2566">
        <v>12</v>
      </c>
      <c r="K2566" t="s">
        <v>1698</v>
      </c>
      <c r="L2566">
        <v>1560</v>
      </c>
      <c r="M2566" t="s">
        <v>1699</v>
      </c>
      <c r="N2566" t="s">
        <v>1700</v>
      </c>
      <c r="O2566">
        <v>0</v>
      </c>
      <c r="P2566" t="s">
        <v>1574</v>
      </c>
      <c r="Q2566">
        <v>19760201</v>
      </c>
    </row>
    <row r="2567" spans="1:17">
      <c r="A2567" t="s">
        <v>1697</v>
      </c>
      <c r="B2567" t="s">
        <v>1720</v>
      </c>
      <c r="C2567">
        <v>201212</v>
      </c>
      <c r="D2567">
        <v>0</v>
      </c>
      <c r="E2567" t="s">
        <v>1555</v>
      </c>
      <c r="F2567">
        <v>0</v>
      </c>
      <c r="G2567">
        <v>0</v>
      </c>
      <c r="H2567">
        <v>0</v>
      </c>
      <c r="I2567">
        <v>43112013900</v>
      </c>
      <c r="J2567">
        <v>12</v>
      </c>
      <c r="K2567" t="s">
        <v>1698</v>
      </c>
      <c r="L2567">
        <v>1560</v>
      </c>
      <c r="M2567" t="s">
        <v>1699</v>
      </c>
      <c r="N2567" t="s">
        <v>1700</v>
      </c>
      <c r="O2567">
        <v>0</v>
      </c>
      <c r="P2567" t="s">
        <v>1552</v>
      </c>
      <c r="Q2567">
        <v>19760101</v>
      </c>
    </row>
    <row r="2568" spans="1:17">
      <c r="A2568" t="s">
        <v>1697</v>
      </c>
      <c r="B2568" t="s">
        <v>1721</v>
      </c>
      <c r="C2568">
        <v>201212</v>
      </c>
      <c r="D2568">
        <v>0</v>
      </c>
      <c r="E2568" t="s">
        <v>1555</v>
      </c>
      <c r="F2568">
        <v>0</v>
      </c>
      <c r="G2568">
        <v>0</v>
      </c>
      <c r="H2568">
        <v>0</v>
      </c>
      <c r="I2568">
        <v>43112013801</v>
      </c>
      <c r="J2568">
        <v>12</v>
      </c>
      <c r="K2568" t="s">
        <v>1698</v>
      </c>
      <c r="L2568">
        <v>1560</v>
      </c>
      <c r="M2568" t="s">
        <v>1699</v>
      </c>
      <c r="N2568" t="s">
        <v>1700</v>
      </c>
      <c r="O2568">
        <v>0</v>
      </c>
      <c r="P2568" t="s">
        <v>1552</v>
      </c>
      <c r="Q2568">
        <v>19801201</v>
      </c>
    </row>
    <row r="2569" spans="1:17">
      <c r="A2569" t="s">
        <v>1697</v>
      </c>
      <c r="B2569" t="s">
        <v>1722</v>
      </c>
      <c r="C2569">
        <v>201212</v>
      </c>
      <c r="D2569">
        <v>0</v>
      </c>
      <c r="E2569" t="s">
        <v>1555</v>
      </c>
      <c r="F2569">
        <v>0</v>
      </c>
      <c r="G2569">
        <v>0</v>
      </c>
      <c r="H2569">
        <v>0</v>
      </c>
      <c r="I2569">
        <v>43112014500</v>
      </c>
      <c r="J2569">
        <v>12</v>
      </c>
      <c r="K2569" t="s">
        <v>1698</v>
      </c>
      <c r="L2569">
        <v>1560</v>
      </c>
      <c r="M2569" t="s">
        <v>1699</v>
      </c>
      <c r="N2569" t="s">
        <v>1700</v>
      </c>
      <c r="O2569">
        <v>0</v>
      </c>
      <c r="P2569" t="s">
        <v>1552</v>
      </c>
      <c r="Q2569">
        <v>19691001</v>
      </c>
    </row>
    <row r="2570" spans="1:17">
      <c r="A2570" t="s">
        <v>1697</v>
      </c>
      <c r="B2570" t="s">
        <v>1715</v>
      </c>
      <c r="C2570">
        <v>201212</v>
      </c>
      <c r="D2570">
        <v>0</v>
      </c>
      <c r="E2570" t="s">
        <v>1555</v>
      </c>
      <c r="F2570">
        <v>0</v>
      </c>
      <c r="G2570">
        <v>0</v>
      </c>
      <c r="H2570">
        <v>0</v>
      </c>
      <c r="I2570">
        <v>43112029900</v>
      </c>
      <c r="J2570">
        <v>12</v>
      </c>
      <c r="K2570" t="s">
        <v>1698</v>
      </c>
      <c r="L2570">
        <v>1560</v>
      </c>
      <c r="M2570" t="s">
        <v>1699</v>
      </c>
      <c r="N2570" t="s">
        <v>1700</v>
      </c>
      <c r="O2570">
        <v>0</v>
      </c>
      <c r="P2570" t="s">
        <v>1694</v>
      </c>
    </row>
    <row r="2571" spans="1:17">
      <c r="A2571" t="s">
        <v>1697</v>
      </c>
      <c r="B2571" t="s">
        <v>1723</v>
      </c>
      <c r="C2571">
        <v>201212</v>
      </c>
      <c r="D2571">
        <v>0</v>
      </c>
      <c r="E2571" t="s">
        <v>1555</v>
      </c>
      <c r="F2571">
        <v>0</v>
      </c>
      <c r="G2571">
        <v>0</v>
      </c>
      <c r="H2571">
        <v>0</v>
      </c>
      <c r="I2571">
        <v>43112008901</v>
      </c>
      <c r="J2571">
        <v>12</v>
      </c>
      <c r="K2571" t="s">
        <v>1698</v>
      </c>
      <c r="L2571">
        <v>1560</v>
      </c>
      <c r="M2571" t="s">
        <v>1699</v>
      </c>
      <c r="N2571" t="s">
        <v>1700</v>
      </c>
      <c r="O2571">
        <v>0</v>
      </c>
      <c r="P2571" t="s">
        <v>1552</v>
      </c>
      <c r="Q2571">
        <v>19791201</v>
      </c>
    </row>
    <row r="2572" spans="1:17">
      <c r="A2572" t="s">
        <v>1697</v>
      </c>
      <c r="B2572" t="s">
        <v>1724</v>
      </c>
      <c r="C2572">
        <v>201212</v>
      </c>
      <c r="D2572">
        <v>0</v>
      </c>
      <c r="E2572" t="s">
        <v>1555</v>
      </c>
      <c r="F2572">
        <v>0</v>
      </c>
      <c r="G2572">
        <v>0</v>
      </c>
      <c r="H2572">
        <v>0</v>
      </c>
      <c r="I2572">
        <v>43112042800</v>
      </c>
      <c r="J2572">
        <v>12</v>
      </c>
      <c r="K2572" t="s">
        <v>1698</v>
      </c>
      <c r="L2572">
        <v>1560</v>
      </c>
      <c r="M2572" t="s">
        <v>1699</v>
      </c>
      <c r="N2572" t="s">
        <v>1700</v>
      </c>
      <c r="O2572">
        <v>0</v>
      </c>
      <c r="P2572" t="s">
        <v>1552</v>
      </c>
      <c r="Q2572">
        <v>19801001</v>
      </c>
    </row>
    <row r="2573" spans="1:17">
      <c r="A2573" t="s">
        <v>1697</v>
      </c>
      <c r="B2573" t="s">
        <v>1725</v>
      </c>
      <c r="C2573">
        <v>201212</v>
      </c>
      <c r="D2573">
        <v>0</v>
      </c>
      <c r="E2573" t="s">
        <v>1555</v>
      </c>
      <c r="F2573">
        <v>0</v>
      </c>
      <c r="G2573">
        <v>0</v>
      </c>
      <c r="H2573">
        <v>0</v>
      </c>
      <c r="I2573">
        <v>43112041900</v>
      </c>
      <c r="J2573">
        <v>12</v>
      </c>
      <c r="K2573" t="s">
        <v>1698</v>
      </c>
      <c r="L2573">
        <v>1560</v>
      </c>
      <c r="M2573" t="s">
        <v>1699</v>
      </c>
      <c r="N2573" t="s">
        <v>1700</v>
      </c>
      <c r="O2573">
        <v>0</v>
      </c>
      <c r="P2573" t="s">
        <v>1552</v>
      </c>
      <c r="Q2573">
        <v>19881101</v>
      </c>
    </row>
    <row r="2574" spans="1:17">
      <c r="A2574" t="s">
        <v>1697</v>
      </c>
      <c r="B2574" t="s">
        <v>1726</v>
      </c>
      <c r="C2574">
        <v>201212</v>
      </c>
      <c r="D2574">
        <v>0</v>
      </c>
      <c r="E2574" t="s">
        <v>1555</v>
      </c>
      <c r="F2574">
        <v>0</v>
      </c>
      <c r="G2574">
        <v>0</v>
      </c>
      <c r="H2574">
        <v>0</v>
      </c>
      <c r="I2574">
        <v>43112008401</v>
      </c>
      <c r="J2574">
        <v>12</v>
      </c>
      <c r="K2574" t="s">
        <v>1698</v>
      </c>
      <c r="L2574">
        <v>1560</v>
      </c>
      <c r="M2574" t="s">
        <v>1699</v>
      </c>
      <c r="N2574" t="s">
        <v>1700</v>
      </c>
      <c r="O2574">
        <v>0</v>
      </c>
      <c r="P2574" t="s">
        <v>1552</v>
      </c>
      <c r="Q2574">
        <v>19900301</v>
      </c>
    </row>
    <row r="2575" spans="1:17">
      <c r="A2575" t="s">
        <v>1697</v>
      </c>
      <c r="B2575" t="s">
        <v>1727</v>
      </c>
      <c r="C2575">
        <v>201212</v>
      </c>
      <c r="D2575">
        <v>0</v>
      </c>
      <c r="E2575" t="s">
        <v>1555</v>
      </c>
      <c r="F2575">
        <v>0</v>
      </c>
      <c r="G2575">
        <v>0</v>
      </c>
      <c r="H2575">
        <v>0</v>
      </c>
      <c r="I2575">
        <v>43112008100</v>
      </c>
      <c r="J2575">
        <v>12</v>
      </c>
      <c r="K2575" t="s">
        <v>1698</v>
      </c>
      <c r="L2575">
        <v>1560</v>
      </c>
      <c r="M2575" t="s">
        <v>1699</v>
      </c>
      <c r="N2575" t="s">
        <v>1700</v>
      </c>
      <c r="O2575">
        <v>0</v>
      </c>
      <c r="P2575" t="s">
        <v>1552</v>
      </c>
      <c r="Q2575">
        <v>19690401</v>
      </c>
    </row>
    <row r="2576" spans="1:17">
      <c r="A2576" t="s">
        <v>1697</v>
      </c>
      <c r="B2576" t="s">
        <v>1728</v>
      </c>
      <c r="C2576">
        <v>201212</v>
      </c>
      <c r="D2576">
        <v>0</v>
      </c>
      <c r="E2576" t="s">
        <v>1555</v>
      </c>
      <c r="F2576">
        <v>0</v>
      </c>
      <c r="G2576">
        <v>0</v>
      </c>
      <c r="H2576">
        <v>0</v>
      </c>
      <c r="I2576">
        <v>43112008000</v>
      </c>
      <c r="J2576">
        <v>12</v>
      </c>
      <c r="K2576" t="s">
        <v>1698</v>
      </c>
      <c r="L2576">
        <v>1560</v>
      </c>
      <c r="M2576" t="s">
        <v>1699</v>
      </c>
      <c r="N2576" t="s">
        <v>1700</v>
      </c>
      <c r="O2576">
        <v>0</v>
      </c>
      <c r="P2576" t="s">
        <v>1552</v>
      </c>
      <c r="Q2576">
        <v>19870701</v>
      </c>
    </row>
    <row r="2577" spans="1:17">
      <c r="A2577" t="s">
        <v>1697</v>
      </c>
      <c r="B2577" t="s">
        <v>1729</v>
      </c>
      <c r="C2577">
        <v>201212</v>
      </c>
      <c r="D2577">
        <v>0</v>
      </c>
      <c r="E2577" t="s">
        <v>1555</v>
      </c>
      <c r="F2577">
        <v>0</v>
      </c>
      <c r="G2577">
        <v>0</v>
      </c>
      <c r="H2577">
        <v>0</v>
      </c>
      <c r="I2577">
        <v>43112008500</v>
      </c>
      <c r="J2577">
        <v>12</v>
      </c>
      <c r="K2577" t="s">
        <v>1698</v>
      </c>
      <c r="L2577">
        <v>1560</v>
      </c>
      <c r="M2577" t="s">
        <v>1699</v>
      </c>
      <c r="N2577" t="s">
        <v>1700</v>
      </c>
      <c r="O2577">
        <v>0</v>
      </c>
      <c r="P2577" t="s">
        <v>1552</v>
      </c>
      <c r="Q2577">
        <v>19690601</v>
      </c>
    </row>
    <row r="2578" spans="1:17">
      <c r="A2578" t="s">
        <v>1711</v>
      </c>
      <c r="B2578" t="s">
        <v>1703</v>
      </c>
      <c r="C2578">
        <v>201212</v>
      </c>
      <c r="D2578">
        <v>0</v>
      </c>
      <c r="E2578" t="s">
        <v>1555</v>
      </c>
      <c r="F2578">
        <v>0</v>
      </c>
      <c r="G2578">
        <v>0</v>
      </c>
      <c r="H2578">
        <v>0</v>
      </c>
      <c r="I2578">
        <v>43112040700</v>
      </c>
      <c r="J2578">
        <v>12</v>
      </c>
      <c r="K2578" t="s">
        <v>1712</v>
      </c>
      <c r="L2578">
        <v>2531</v>
      </c>
      <c r="M2578" t="s">
        <v>1557</v>
      </c>
      <c r="N2578" t="s">
        <v>1700</v>
      </c>
      <c r="O2578">
        <v>0</v>
      </c>
      <c r="P2578" t="s">
        <v>1552</v>
      </c>
      <c r="Q2578">
        <v>19800501</v>
      </c>
    </row>
    <row r="2579" spans="1:17">
      <c r="A2579" t="s">
        <v>1711</v>
      </c>
      <c r="B2579" t="s">
        <v>1554</v>
      </c>
      <c r="C2579">
        <v>201212</v>
      </c>
      <c r="D2579">
        <v>0</v>
      </c>
      <c r="E2579" t="s">
        <v>1555</v>
      </c>
      <c r="F2579">
        <v>0</v>
      </c>
      <c r="G2579">
        <v>0</v>
      </c>
      <c r="H2579">
        <v>0</v>
      </c>
      <c r="I2579">
        <v>43112041400</v>
      </c>
      <c r="J2579">
        <v>12</v>
      </c>
      <c r="K2579" t="s">
        <v>1712</v>
      </c>
      <c r="L2579">
        <v>2531</v>
      </c>
      <c r="M2579" t="s">
        <v>1557</v>
      </c>
      <c r="N2579" t="s">
        <v>1700</v>
      </c>
      <c r="O2579">
        <v>0</v>
      </c>
      <c r="P2579" t="s">
        <v>1552</v>
      </c>
      <c r="Q2579">
        <v>19800501</v>
      </c>
    </row>
    <row r="2580" spans="1:17">
      <c r="A2580" t="s">
        <v>1711</v>
      </c>
      <c r="B2580" t="s">
        <v>1560</v>
      </c>
      <c r="C2580">
        <v>201212</v>
      </c>
      <c r="D2580">
        <v>0</v>
      </c>
      <c r="E2580" t="s">
        <v>1555</v>
      </c>
      <c r="F2580">
        <v>0</v>
      </c>
      <c r="G2580">
        <v>0</v>
      </c>
      <c r="H2580">
        <v>0</v>
      </c>
      <c r="I2580">
        <v>43112043100</v>
      </c>
      <c r="J2580">
        <v>12</v>
      </c>
      <c r="K2580" t="s">
        <v>1712</v>
      </c>
      <c r="L2580">
        <v>2531</v>
      </c>
      <c r="M2580" t="s">
        <v>1557</v>
      </c>
      <c r="N2580" t="s">
        <v>1700</v>
      </c>
      <c r="O2580">
        <v>0</v>
      </c>
      <c r="P2580" t="s">
        <v>1574</v>
      </c>
      <c r="Q2580">
        <v>19810901</v>
      </c>
    </row>
    <row r="2581" spans="1:17">
      <c r="A2581" t="s">
        <v>1711</v>
      </c>
      <c r="B2581" t="s">
        <v>1563</v>
      </c>
      <c r="C2581">
        <v>201212</v>
      </c>
      <c r="D2581">
        <v>0</v>
      </c>
      <c r="E2581" t="s">
        <v>1555</v>
      </c>
      <c r="F2581">
        <v>0</v>
      </c>
      <c r="G2581">
        <v>0</v>
      </c>
      <c r="H2581">
        <v>0</v>
      </c>
      <c r="I2581">
        <v>43112042700</v>
      </c>
      <c r="J2581">
        <v>12</v>
      </c>
      <c r="K2581" t="s">
        <v>1712</v>
      </c>
      <c r="L2581">
        <v>2531</v>
      </c>
      <c r="M2581" t="s">
        <v>1557</v>
      </c>
      <c r="N2581" t="s">
        <v>1700</v>
      </c>
      <c r="O2581">
        <v>0</v>
      </c>
      <c r="P2581" t="s">
        <v>1552</v>
      </c>
      <c r="Q2581">
        <v>19800801</v>
      </c>
    </row>
    <row r="2582" spans="1:17">
      <c r="A2582" t="s">
        <v>1711</v>
      </c>
      <c r="B2582" t="s">
        <v>1565</v>
      </c>
      <c r="C2582">
        <v>201212</v>
      </c>
      <c r="D2582">
        <v>0</v>
      </c>
      <c r="E2582" t="s">
        <v>1555</v>
      </c>
      <c r="F2582">
        <v>0</v>
      </c>
      <c r="G2582">
        <v>0</v>
      </c>
      <c r="H2582">
        <v>0</v>
      </c>
      <c r="I2582">
        <v>43112043000</v>
      </c>
      <c r="J2582">
        <v>12</v>
      </c>
      <c r="K2582" t="s">
        <v>1712</v>
      </c>
      <c r="L2582">
        <v>2531</v>
      </c>
      <c r="M2582" t="s">
        <v>1557</v>
      </c>
      <c r="N2582" t="s">
        <v>1700</v>
      </c>
      <c r="O2582">
        <v>0</v>
      </c>
      <c r="P2582" t="s">
        <v>1552</v>
      </c>
      <c r="Q2582">
        <v>19800901</v>
      </c>
    </row>
    <row r="2583" spans="1:17">
      <c r="A2583" t="s">
        <v>1711</v>
      </c>
      <c r="B2583" t="s">
        <v>1630</v>
      </c>
      <c r="C2583">
        <v>201212</v>
      </c>
      <c r="D2583">
        <v>0</v>
      </c>
      <c r="E2583" t="s">
        <v>1555</v>
      </c>
      <c r="F2583">
        <v>0</v>
      </c>
      <c r="G2583">
        <v>0</v>
      </c>
      <c r="H2583">
        <v>0</v>
      </c>
      <c r="I2583">
        <v>43112044100</v>
      </c>
      <c r="J2583">
        <v>12</v>
      </c>
      <c r="K2583" t="s">
        <v>1712</v>
      </c>
      <c r="L2583">
        <v>2531</v>
      </c>
      <c r="M2583" t="s">
        <v>1557</v>
      </c>
      <c r="N2583" t="s">
        <v>1700</v>
      </c>
      <c r="O2583">
        <v>0</v>
      </c>
      <c r="P2583" t="s">
        <v>1552</v>
      </c>
      <c r="Q2583">
        <v>19810101</v>
      </c>
    </row>
    <row r="2584" spans="1:17">
      <c r="A2584" t="s">
        <v>1711</v>
      </c>
      <c r="B2584" t="s">
        <v>1566</v>
      </c>
      <c r="C2584">
        <v>201212</v>
      </c>
      <c r="D2584">
        <v>0</v>
      </c>
      <c r="E2584" t="s">
        <v>1555</v>
      </c>
      <c r="F2584">
        <v>0</v>
      </c>
      <c r="G2584">
        <v>0</v>
      </c>
      <c r="H2584">
        <v>0</v>
      </c>
      <c r="I2584">
        <v>43112046400</v>
      </c>
      <c r="J2584">
        <v>12</v>
      </c>
      <c r="K2584" t="s">
        <v>1712</v>
      </c>
      <c r="L2584">
        <v>2531</v>
      </c>
      <c r="M2584" t="s">
        <v>1557</v>
      </c>
      <c r="N2584" t="s">
        <v>1700</v>
      </c>
      <c r="O2584">
        <v>0</v>
      </c>
      <c r="P2584" t="s">
        <v>1552</v>
      </c>
      <c r="Q2584">
        <v>19810901</v>
      </c>
    </row>
    <row r="2585" spans="1:17">
      <c r="A2585" t="s">
        <v>1711</v>
      </c>
      <c r="B2585" t="s">
        <v>1718</v>
      </c>
      <c r="C2585">
        <v>201212</v>
      </c>
      <c r="D2585">
        <v>0</v>
      </c>
      <c r="E2585" t="s">
        <v>1555</v>
      </c>
      <c r="F2585">
        <v>0</v>
      </c>
      <c r="G2585">
        <v>0</v>
      </c>
      <c r="H2585">
        <v>0</v>
      </c>
      <c r="I2585">
        <v>43112043501</v>
      </c>
      <c r="J2585">
        <v>12</v>
      </c>
      <c r="K2585" t="s">
        <v>1712</v>
      </c>
      <c r="L2585">
        <v>2531</v>
      </c>
      <c r="M2585" t="s">
        <v>1557</v>
      </c>
      <c r="N2585" t="s">
        <v>1700</v>
      </c>
      <c r="O2585">
        <v>0</v>
      </c>
      <c r="P2585" t="s">
        <v>1574</v>
      </c>
      <c r="Q2585">
        <v>19840401</v>
      </c>
    </row>
    <row r="2586" spans="1:17">
      <c r="A2586" t="s">
        <v>1697</v>
      </c>
      <c r="B2586" t="s">
        <v>1635</v>
      </c>
      <c r="C2586">
        <v>201201</v>
      </c>
      <c r="D2586">
        <v>31</v>
      </c>
      <c r="E2586" t="s">
        <v>1646</v>
      </c>
      <c r="F2586">
        <v>0</v>
      </c>
      <c r="G2586">
        <v>0</v>
      </c>
      <c r="H2586">
        <v>0</v>
      </c>
      <c r="I2586">
        <v>43112002200</v>
      </c>
      <c r="J2586">
        <v>4</v>
      </c>
      <c r="K2586" t="s">
        <v>1698</v>
      </c>
      <c r="L2586">
        <v>1560</v>
      </c>
      <c r="M2586" t="s">
        <v>1699</v>
      </c>
      <c r="N2586" t="s">
        <v>1700</v>
      </c>
      <c r="O2586">
        <v>34516</v>
      </c>
      <c r="P2586" t="s">
        <v>1574</v>
      </c>
      <c r="Q2586">
        <v>19790101</v>
      </c>
    </row>
    <row r="2587" spans="1:17">
      <c r="A2587" t="s">
        <v>1697</v>
      </c>
      <c r="B2587" t="s">
        <v>1635</v>
      </c>
      <c r="C2587">
        <v>201202</v>
      </c>
      <c r="D2587">
        <v>29</v>
      </c>
      <c r="E2587" t="s">
        <v>1646</v>
      </c>
      <c r="F2587">
        <v>0</v>
      </c>
      <c r="G2587">
        <v>0</v>
      </c>
      <c r="H2587">
        <v>0</v>
      </c>
      <c r="I2587">
        <v>43112002200</v>
      </c>
      <c r="J2587">
        <v>4</v>
      </c>
      <c r="K2587" t="s">
        <v>1698</v>
      </c>
      <c r="L2587">
        <v>1560</v>
      </c>
      <c r="M2587" t="s">
        <v>1699</v>
      </c>
      <c r="N2587" t="s">
        <v>1700</v>
      </c>
      <c r="O2587">
        <v>25378</v>
      </c>
      <c r="P2587" t="s">
        <v>1574</v>
      </c>
      <c r="Q2587">
        <v>19790101</v>
      </c>
    </row>
    <row r="2588" spans="1:17">
      <c r="A2588" t="s">
        <v>1697</v>
      </c>
      <c r="B2588" t="s">
        <v>1635</v>
      </c>
      <c r="C2588">
        <v>201203</v>
      </c>
      <c r="D2588">
        <v>29</v>
      </c>
      <c r="E2588" t="s">
        <v>1646</v>
      </c>
      <c r="F2588">
        <v>0</v>
      </c>
      <c r="G2588">
        <v>0</v>
      </c>
      <c r="H2588">
        <v>0</v>
      </c>
      <c r="I2588">
        <v>43112002200</v>
      </c>
      <c r="J2588">
        <v>4</v>
      </c>
      <c r="K2588" t="s">
        <v>1698</v>
      </c>
      <c r="L2588">
        <v>1560</v>
      </c>
      <c r="M2588" t="s">
        <v>1699</v>
      </c>
      <c r="N2588" t="s">
        <v>1700</v>
      </c>
      <c r="O2588">
        <v>23473</v>
      </c>
      <c r="P2588" t="s">
        <v>1574</v>
      </c>
      <c r="Q2588">
        <v>19790101</v>
      </c>
    </row>
    <row r="2589" spans="1:17">
      <c r="A2589" t="s">
        <v>1697</v>
      </c>
      <c r="B2589" t="s">
        <v>1635</v>
      </c>
      <c r="C2589">
        <v>201204</v>
      </c>
      <c r="D2589">
        <v>29</v>
      </c>
      <c r="E2589" t="s">
        <v>1646</v>
      </c>
      <c r="F2589">
        <v>0</v>
      </c>
      <c r="G2589">
        <v>0</v>
      </c>
      <c r="H2589">
        <v>0</v>
      </c>
      <c r="I2589">
        <v>43112002200</v>
      </c>
      <c r="J2589">
        <v>4</v>
      </c>
      <c r="K2589" t="s">
        <v>1698</v>
      </c>
      <c r="L2589">
        <v>1560</v>
      </c>
      <c r="M2589" t="s">
        <v>1699</v>
      </c>
      <c r="N2589" t="s">
        <v>1700</v>
      </c>
      <c r="O2589">
        <v>17223</v>
      </c>
      <c r="P2589" t="s">
        <v>1574</v>
      </c>
      <c r="Q2589">
        <v>19790101</v>
      </c>
    </row>
    <row r="2590" spans="1:17">
      <c r="A2590" t="s">
        <v>1697</v>
      </c>
      <c r="B2590" t="s">
        <v>1635</v>
      </c>
      <c r="C2590">
        <v>201205</v>
      </c>
      <c r="D2590">
        <v>31</v>
      </c>
      <c r="E2590" t="s">
        <v>1646</v>
      </c>
      <c r="F2590">
        <v>0</v>
      </c>
      <c r="G2590">
        <v>0</v>
      </c>
      <c r="H2590">
        <v>0</v>
      </c>
      <c r="I2590">
        <v>43112002200</v>
      </c>
      <c r="J2590">
        <v>4</v>
      </c>
      <c r="K2590" t="s">
        <v>1698</v>
      </c>
      <c r="L2590">
        <v>1560</v>
      </c>
      <c r="M2590" t="s">
        <v>1699</v>
      </c>
      <c r="N2590" t="s">
        <v>1700</v>
      </c>
      <c r="O2590">
        <v>18471</v>
      </c>
      <c r="P2590" t="s">
        <v>1574</v>
      </c>
      <c r="Q2590">
        <v>19790101</v>
      </c>
    </row>
    <row r="2591" spans="1:17">
      <c r="A2591" t="s">
        <v>1697</v>
      </c>
      <c r="B2591" t="s">
        <v>1635</v>
      </c>
      <c r="C2591">
        <v>201206</v>
      </c>
      <c r="D2591">
        <v>0</v>
      </c>
      <c r="E2591" t="s">
        <v>1646</v>
      </c>
      <c r="F2591">
        <v>0</v>
      </c>
      <c r="G2591">
        <v>0</v>
      </c>
      <c r="H2591">
        <v>0</v>
      </c>
      <c r="I2591">
        <v>43112002200</v>
      </c>
      <c r="J2591">
        <v>4</v>
      </c>
      <c r="K2591" t="s">
        <v>1698</v>
      </c>
      <c r="L2591">
        <v>1560</v>
      </c>
      <c r="M2591" t="s">
        <v>1699</v>
      </c>
      <c r="N2591" t="s">
        <v>1700</v>
      </c>
      <c r="O2591">
        <v>0</v>
      </c>
      <c r="P2591" t="s">
        <v>1574</v>
      </c>
      <c r="Q2591">
        <v>19790101</v>
      </c>
    </row>
    <row r="2592" spans="1:17">
      <c r="A2592" t="s">
        <v>1697</v>
      </c>
      <c r="B2592" t="s">
        <v>1635</v>
      </c>
      <c r="C2592">
        <v>201207</v>
      </c>
      <c r="D2592">
        <v>0</v>
      </c>
      <c r="E2592" t="s">
        <v>1646</v>
      </c>
      <c r="F2592">
        <v>0</v>
      </c>
      <c r="G2592">
        <v>0</v>
      </c>
      <c r="H2592">
        <v>0</v>
      </c>
      <c r="I2592">
        <v>43112002200</v>
      </c>
      <c r="J2592">
        <v>4</v>
      </c>
      <c r="K2592" t="s">
        <v>1698</v>
      </c>
      <c r="L2592">
        <v>1560</v>
      </c>
      <c r="M2592" t="s">
        <v>1699</v>
      </c>
      <c r="N2592" t="s">
        <v>1700</v>
      </c>
      <c r="O2592">
        <v>0</v>
      </c>
      <c r="P2592" t="s">
        <v>1574</v>
      </c>
      <c r="Q2592">
        <v>19790101</v>
      </c>
    </row>
    <row r="2593" spans="1:17">
      <c r="A2593" t="s">
        <v>1697</v>
      </c>
      <c r="B2593" t="s">
        <v>1635</v>
      </c>
      <c r="C2593">
        <v>201208</v>
      </c>
      <c r="D2593">
        <v>0</v>
      </c>
      <c r="E2593" t="s">
        <v>1646</v>
      </c>
      <c r="F2593">
        <v>0</v>
      </c>
      <c r="G2593">
        <v>0</v>
      </c>
      <c r="H2593">
        <v>0</v>
      </c>
      <c r="I2593">
        <v>43112002200</v>
      </c>
      <c r="J2593">
        <v>4</v>
      </c>
      <c r="K2593" t="s">
        <v>1698</v>
      </c>
      <c r="L2593">
        <v>1560</v>
      </c>
      <c r="M2593" t="s">
        <v>1699</v>
      </c>
      <c r="N2593" t="s">
        <v>1700</v>
      </c>
      <c r="O2593">
        <v>0</v>
      </c>
      <c r="P2593" t="s">
        <v>1574</v>
      </c>
      <c r="Q2593">
        <v>19790101</v>
      </c>
    </row>
    <row r="2594" spans="1:17">
      <c r="A2594" t="s">
        <v>1697</v>
      </c>
      <c r="B2594" t="s">
        <v>1635</v>
      </c>
      <c r="C2594">
        <v>201209</v>
      </c>
      <c r="D2594">
        <v>0</v>
      </c>
      <c r="E2594" t="s">
        <v>1646</v>
      </c>
      <c r="F2594">
        <v>0</v>
      </c>
      <c r="G2594">
        <v>0</v>
      </c>
      <c r="H2594">
        <v>0</v>
      </c>
      <c r="I2594">
        <v>43112002200</v>
      </c>
      <c r="J2594">
        <v>4</v>
      </c>
      <c r="K2594" t="s">
        <v>1698</v>
      </c>
      <c r="L2594">
        <v>1560</v>
      </c>
      <c r="M2594" t="s">
        <v>1699</v>
      </c>
      <c r="N2594" t="s">
        <v>1700</v>
      </c>
      <c r="O2594">
        <v>0</v>
      </c>
      <c r="P2594" t="s">
        <v>1574</v>
      </c>
      <c r="Q2594">
        <v>19790101</v>
      </c>
    </row>
    <row r="2595" spans="1:17">
      <c r="A2595" t="s">
        <v>1697</v>
      </c>
      <c r="B2595" t="s">
        <v>1635</v>
      </c>
      <c r="C2595">
        <v>201210</v>
      </c>
      <c r="D2595">
        <v>0</v>
      </c>
      <c r="E2595" t="s">
        <v>1646</v>
      </c>
      <c r="F2595">
        <v>0</v>
      </c>
      <c r="G2595">
        <v>0</v>
      </c>
      <c r="H2595">
        <v>0</v>
      </c>
      <c r="I2595">
        <v>43112002200</v>
      </c>
      <c r="J2595">
        <v>4</v>
      </c>
      <c r="K2595" t="s">
        <v>1698</v>
      </c>
      <c r="L2595">
        <v>1560</v>
      </c>
      <c r="M2595" t="s">
        <v>1699</v>
      </c>
      <c r="N2595" t="s">
        <v>1700</v>
      </c>
      <c r="O2595">
        <v>0</v>
      </c>
      <c r="P2595" t="s">
        <v>1574</v>
      </c>
      <c r="Q2595">
        <v>19790101</v>
      </c>
    </row>
    <row r="2596" spans="1:17">
      <c r="A2596" t="s">
        <v>1697</v>
      </c>
      <c r="B2596" t="s">
        <v>1635</v>
      </c>
      <c r="C2596">
        <v>201211</v>
      </c>
      <c r="D2596">
        <v>0</v>
      </c>
      <c r="E2596" t="s">
        <v>1646</v>
      </c>
      <c r="F2596">
        <v>0</v>
      </c>
      <c r="G2596">
        <v>0</v>
      </c>
      <c r="H2596">
        <v>0</v>
      </c>
      <c r="I2596">
        <v>43112002200</v>
      </c>
      <c r="J2596">
        <v>4</v>
      </c>
      <c r="K2596" t="s">
        <v>1698</v>
      </c>
      <c r="L2596">
        <v>1560</v>
      </c>
      <c r="M2596" t="s">
        <v>1699</v>
      </c>
      <c r="N2596" t="s">
        <v>1700</v>
      </c>
      <c r="O2596">
        <v>0</v>
      </c>
      <c r="P2596" t="s">
        <v>1574</v>
      </c>
      <c r="Q2596">
        <v>19790101</v>
      </c>
    </row>
    <row r="2597" spans="1:17">
      <c r="A2597" t="s">
        <v>1697</v>
      </c>
      <c r="B2597" t="s">
        <v>1635</v>
      </c>
      <c r="C2597">
        <v>201212</v>
      </c>
      <c r="D2597">
        <v>0</v>
      </c>
      <c r="E2597" t="s">
        <v>1646</v>
      </c>
      <c r="F2597">
        <v>0</v>
      </c>
      <c r="G2597">
        <v>0</v>
      </c>
      <c r="H2597">
        <v>0</v>
      </c>
      <c r="I2597">
        <v>43112002200</v>
      </c>
      <c r="J2597">
        <v>4</v>
      </c>
      <c r="K2597" t="s">
        <v>1698</v>
      </c>
      <c r="L2597">
        <v>1560</v>
      </c>
      <c r="M2597" t="s">
        <v>1699</v>
      </c>
      <c r="N2597" t="s">
        <v>1700</v>
      </c>
      <c r="O2597">
        <v>0</v>
      </c>
      <c r="P2597" t="s">
        <v>1574</v>
      </c>
      <c r="Q2597">
        <v>19790101</v>
      </c>
    </row>
    <row r="2598" spans="1:17">
      <c r="A2598" t="s">
        <v>1697</v>
      </c>
      <c r="B2598" t="s">
        <v>1631</v>
      </c>
      <c r="C2598">
        <v>201201</v>
      </c>
      <c r="D2598">
        <v>0</v>
      </c>
      <c r="E2598" t="s">
        <v>1646</v>
      </c>
      <c r="F2598">
        <v>0</v>
      </c>
      <c r="G2598">
        <v>0</v>
      </c>
      <c r="H2598">
        <v>0</v>
      </c>
      <c r="I2598">
        <v>43112004600</v>
      </c>
      <c r="J2598">
        <v>5</v>
      </c>
      <c r="K2598" t="s">
        <v>1698</v>
      </c>
      <c r="L2598">
        <v>1560</v>
      </c>
      <c r="M2598" t="s">
        <v>1699</v>
      </c>
      <c r="N2598" t="s">
        <v>1700</v>
      </c>
      <c r="O2598">
        <v>0</v>
      </c>
      <c r="P2598" t="s">
        <v>1552</v>
      </c>
      <c r="Q2598">
        <v>19970630</v>
      </c>
    </row>
    <row r="2599" spans="1:17">
      <c r="A2599" t="s">
        <v>1697</v>
      </c>
      <c r="B2599" t="s">
        <v>1580</v>
      </c>
      <c r="C2599">
        <v>201201</v>
      </c>
      <c r="D2599">
        <v>0</v>
      </c>
      <c r="E2599" t="s">
        <v>1646</v>
      </c>
      <c r="F2599">
        <v>0</v>
      </c>
      <c r="G2599">
        <v>0</v>
      </c>
      <c r="H2599">
        <v>0</v>
      </c>
      <c r="I2599">
        <v>43112004900</v>
      </c>
      <c r="J2599">
        <v>5</v>
      </c>
      <c r="K2599" t="s">
        <v>1698</v>
      </c>
      <c r="L2599">
        <v>1560</v>
      </c>
      <c r="M2599" t="s">
        <v>1699</v>
      </c>
      <c r="N2599" t="s">
        <v>1700</v>
      </c>
      <c r="O2599">
        <v>0</v>
      </c>
      <c r="P2599" t="s">
        <v>1552</v>
      </c>
    </row>
    <row r="2600" spans="1:17">
      <c r="A2600" t="s">
        <v>1697</v>
      </c>
      <c r="B2600" t="s">
        <v>1581</v>
      </c>
      <c r="C2600">
        <v>201201</v>
      </c>
      <c r="D2600">
        <v>0</v>
      </c>
      <c r="E2600" t="s">
        <v>1646</v>
      </c>
      <c r="F2600">
        <v>0</v>
      </c>
      <c r="G2600">
        <v>0</v>
      </c>
      <c r="H2600">
        <v>0</v>
      </c>
      <c r="I2600">
        <v>43112005900</v>
      </c>
      <c r="J2600">
        <v>5</v>
      </c>
      <c r="K2600" t="s">
        <v>1698</v>
      </c>
      <c r="L2600">
        <v>1560</v>
      </c>
      <c r="M2600" t="s">
        <v>1699</v>
      </c>
      <c r="N2600" t="s">
        <v>1700</v>
      </c>
      <c r="O2600">
        <v>0</v>
      </c>
      <c r="P2600" t="s">
        <v>1552</v>
      </c>
    </row>
    <row r="2601" spans="1:17">
      <c r="A2601" t="s">
        <v>1697</v>
      </c>
      <c r="B2601" t="s">
        <v>1631</v>
      </c>
      <c r="C2601">
        <v>201202</v>
      </c>
      <c r="D2601">
        <v>0</v>
      </c>
      <c r="E2601" t="s">
        <v>1646</v>
      </c>
      <c r="F2601">
        <v>0</v>
      </c>
      <c r="G2601">
        <v>0</v>
      </c>
      <c r="H2601">
        <v>0</v>
      </c>
      <c r="I2601">
        <v>43112004600</v>
      </c>
      <c r="J2601">
        <v>5</v>
      </c>
      <c r="K2601" t="s">
        <v>1698</v>
      </c>
      <c r="L2601">
        <v>1560</v>
      </c>
      <c r="M2601" t="s">
        <v>1699</v>
      </c>
      <c r="N2601" t="s">
        <v>1700</v>
      </c>
      <c r="O2601">
        <v>0</v>
      </c>
      <c r="P2601" t="s">
        <v>1552</v>
      </c>
      <c r="Q2601">
        <v>19970630</v>
      </c>
    </row>
    <row r="2602" spans="1:17">
      <c r="A2602" t="s">
        <v>1697</v>
      </c>
      <c r="B2602" t="s">
        <v>1580</v>
      </c>
      <c r="C2602">
        <v>201202</v>
      </c>
      <c r="D2602">
        <v>0</v>
      </c>
      <c r="E2602" t="s">
        <v>1646</v>
      </c>
      <c r="F2602">
        <v>0</v>
      </c>
      <c r="G2602">
        <v>0</v>
      </c>
      <c r="H2602">
        <v>0</v>
      </c>
      <c r="I2602">
        <v>43112004900</v>
      </c>
      <c r="J2602">
        <v>5</v>
      </c>
      <c r="K2602" t="s">
        <v>1698</v>
      </c>
      <c r="L2602">
        <v>1560</v>
      </c>
      <c r="M2602" t="s">
        <v>1699</v>
      </c>
      <c r="N2602" t="s">
        <v>1700</v>
      </c>
      <c r="O2602">
        <v>0</v>
      </c>
      <c r="P2602" t="s">
        <v>1552</v>
      </c>
    </row>
    <row r="2603" spans="1:17">
      <c r="A2603" t="s">
        <v>1697</v>
      </c>
      <c r="B2603" t="s">
        <v>1581</v>
      </c>
      <c r="C2603">
        <v>201202</v>
      </c>
      <c r="D2603">
        <v>0</v>
      </c>
      <c r="E2603" t="s">
        <v>1646</v>
      </c>
      <c r="F2603">
        <v>0</v>
      </c>
      <c r="G2603">
        <v>0</v>
      </c>
      <c r="H2603">
        <v>0</v>
      </c>
      <c r="I2603">
        <v>43112005900</v>
      </c>
      <c r="J2603">
        <v>5</v>
      </c>
      <c r="K2603" t="s">
        <v>1698</v>
      </c>
      <c r="L2603">
        <v>1560</v>
      </c>
      <c r="M2603" t="s">
        <v>1699</v>
      </c>
      <c r="N2603" t="s">
        <v>1700</v>
      </c>
      <c r="O2603">
        <v>0</v>
      </c>
      <c r="P2603" t="s">
        <v>1552</v>
      </c>
    </row>
    <row r="2604" spans="1:17">
      <c r="A2604" t="s">
        <v>1697</v>
      </c>
      <c r="B2604" t="s">
        <v>1631</v>
      </c>
      <c r="C2604">
        <v>201203</v>
      </c>
      <c r="D2604">
        <v>0</v>
      </c>
      <c r="E2604" t="s">
        <v>1646</v>
      </c>
      <c r="F2604">
        <v>0</v>
      </c>
      <c r="G2604">
        <v>0</v>
      </c>
      <c r="H2604">
        <v>0</v>
      </c>
      <c r="I2604">
        <v>43112004600</v>
      </c>
      <c r="J2604">
        <v>5</v>
      </c>
      <c r="K2604" t="s">
        <v>1698</v>
      </c>
      <c r="L2604">
        <v>1560</v>
      </c>
      <c r="M2604" t="s">
        <v>1699</v>
      </c>
      <c r="N2604" t="s">
        <v>1700</v>
      </c>
      <c r="O2604">
        <v>0</v>
      </c>
      <c r="P2604" t="s">
        <v>1552</v>
      </c>
      <c r="Q2604">
        <v>19970630</v>
      </c>
    </row>
    <row r="2605" spans="1:17">
      <c r="A2605" t="s">
        <v>1697</v>
      </c>
      <c r="B2605" t="s">
        <v>1580</v>
      </c>
      <c r="C2605">
        <v>201203</v>
      </c>
      <c r="D2605">
        <v>0</v>
      </c>
      <c r="E2605" t="s">
        <v>1646</v>
      </c>
      <c r="F2605">
        <v>0</v>
      </c>
      <c r="G2605">
        <v>0</v>
      </c>
      <c r="H2605">
        <v>0</v>
      </c>
      <c r="I2605">
        <v>43112004900</v>
      </c>
      <c r="J2605">
        <v>5</v>
      </c>
      <c r="K2605" t="s">
        <v>1698</v>
      </c>
      <c r="L2605">
        <v>1560</v>
      </c>
      <c r="M2605" t="s">
        <v>1699</v>
      </c>
      <c r="N2605" t="s">
        <v>1700</v>
      </c>
      <c r="O2605">
        <v>0</v>
      </c>
      <c r="P2605" t="s">
        <v>1552</v>
      </c>
    </row>
    <row r="2606" spans="1:17">
      <c r="A2606" t="s">
        <v>1697</v>
      </c>
      <c r="B2606" t="s">
        <v>1581</v>
      </c>
      <c r="C2606">
        <v>201203</v>
      </c>
      <c r="D2606">
        <v>0</v>
      </c>
      <c r="E2606" t="s">
        <v>1646</v>
      </c>
      <c r="F2606">
        <v>0</v>
      </c>
      <c r="G2606">
        <v>0</v>
      </c>
      <c r="H2606">
        <v>0</v>
      </c>
      <c r="I2606">
        <v>43112005900</v>
      </c>
      <c r="J2606">
        <v>5</v>
      </c>
      <c r="K2606" t="s">
        <v>1698</v>
      </c>
      <c r="L2606">
        <v>1560</v>
      </c>
      <c r="M2606" t="s">
        <v>1699</v>
      </c>
      <c r="N2606" t="s">
        <v>1700</v>
      </c>
      <c r="O2606">
        <v>0</v>
      </c>
      <c r="P2606" t="s">
        <v>1552</v>
      </c>
    </row>
    <row r="2607" spans="1:17">
      <c r="A2607" t="s">
        <v>1697</v>
      </c>
      <c r="B2607" t="s">
        <v>1631</v>
      </c>
      <c r="C2607">
        <v>201204</v>
      </c>
      <c r="D2607">
        <v>0</v>
      </c>
      <c r="E2607" t="s">
        <v>1646</v>
      </c>
      <c r="F2607">
        <v>0</v>
      </c>
      <c r="G2607">
        <v>0</v>
      </c>
      <c r="H2607">
        <v>0</v>
      </c>
      <c r="I2607">
        <v>43112004600</v>
      </c>
      <c r="J2607">
        <v>5</v>
      </c>
      <c r="K2607" t="s">
        <v>1698</v>
      </c>
      <c r="L2607">
        <v>1560</v>
      </c>
      <c r="M2607" t="s">
        <v>1699</v>
      </c>
      <c r="N2607" t="s">
        <v>1700</v>
      </c>
      <c r="O2607">
        <v>0</v>
      </c>
      <c r="P2607" t="s">
        <v>1552</v>
      </c>
      <c r="Q2607">
        <v>19970630</v>
      </c>
    </row>
    <row r="2608" spans="1:17">
      <c r="A2608" t="s">
        <v>1697</v>
      </c>
      <c r="B2608" t="s">
        <v>1580</v>
      </c>
      <c r="C2608">
        <v>201204</v>
      </c>
      <c r="D2608">
        <v>0</v>
      </c>
      <c r="E2608" t="s">
        <v>1646</v>
      </c>
      <c r="F2608">
        <v>0</v>
      </c>
      <c r="G2608">
        <v>0</v>
      </c>
      <c r="H2608">
        <v>0</v>
      </c>
      <c r="I2608">
        <v>43112004900</v>
      </c>
      <c r="J2608">
        <v>5</v>
      </c>
      <c r="K2608" t="s">
        <v>1698</v>
      </c>
      <c r="L2608">
        <v>1560</v>
      </c>
      <c r="M2608" t="s">
        <v>1699</v>
      </c>
      <c r="N2608" t="s">
        <v>1700</v>
      </c>
      <c r="O2608">
        <v>0</v>
      </c>
      <c r="P2608" t="s">
        <v>1552</v>
      </c>
    </row>
    <row r="2609" spans="1:17">
      <c r="A2609" t="s">
        <v>1697</v>
      </c>
      <c r="B2609" t="s">
        <v>1581</v>
      </c>
      <c r="C2609">
        <v>201204</v>
      </c>
      <c r="D2609">
        <v>0</v>
      </c>
      <c r="E2609" t="s">
        <v>1646</v>
      </c>
      <c r="F2609">
        <v>0</v>
      </c>
      <c r="G2609">
        <v>0</v>
      </c>
      <c r="H2609">
        <v>0</v>
      </c>
      <c r="I2609">
        <v>43112005900</v>
      </c>
      <c r="J2609">
        <v>5</v>
      </c>
      <c r="K2609" t="s">
        <v>1698</v>
      </c>
      <c r="L2609">
        <v>1560</v>
      </c>
      <c r="M2609" t="s">
        <v>1699</v>
      </c>
      <c r="N2609" t="s">
        <v>1700</v>
      </c>
      <c r="O2609">
        <v>0</v>
      </c>
      <c r="P2609" t="s">
        <v>1552</v>
      </c>
    </row>
    <row r="2610" spans="1:17">
      <c r="A2610" t="s">
        <v>1697</v>
      </c>
      <c r="B2610" t="s">
        <v>1631</v>
      </c>
      <c r="C2610">
        <v>201205</v>
      </c>
      <c r="D2610">
        <v>0</v>
      </c>
      <c r="E2610" t="s">
        <v>1646</v>
      </c>
      <c r="F2610">
        <v>0</v>
      </c>
      <c r="G2610">
        <v>0</v>
      </c>
      <c r="H2610">
        <v>0</v>
      </c>
      <c r="I2610">
        <v>43112004600</v>
      </c>
      <c r="J2610">
        <v>5</v>
      </c>
      <c r="K2610" t="s">
        <v>1698</v>
      </c>
      <c r="L2610">
        <v>1560</v>
      </c>
      <c r="M2610" t="s">
        <v>1699</v>
      </c>
      <c r="N2610" t="s">
        <v>1700</v>
      </c>
      <c r="O2610">
        <v>0</v>
      </c>
      <c r="P2610" t="s">
        <v>1552</v>
      </c>
      <c r="Q2610">
        <v>19970630</v>
      </c>
    </row>
    <row r="2611" spans="1:17">
      <c r="A2611" t="s">
        <v>1697</v>
      </c>
      <c r="B2611" t="s">
        <v>1580</v>
      </c>
      <c r="C2611">
        <v>201205</v>
      </c>
      <c r="D2611">
        <v>0</v>
      </c>
      <c r="E2611" t="s">
        <v>1646</v>
      </c>
      <c r="F2611">
        <v>0</v>
      </c>
      <c r="G2611">
        <v>0</v>
      </c>
      <c r="H2611">
        <v>0</v>
      </c>
      <c r="I2611">
        <v>43112004900</v>
      </c>
      <c r="J2611">
        <v>5</v>
      </c>
      <c r="K2611" t="s">
        <v>1698</v>
      </c>
      <c r="L2611">
        <v>1560</v>
      </c>
      <c r="M2611" t="s">
        <v>1699</v>
      </c>
      <c r="N2611" t="s">
        <v>1700</v>
      </c>
      <c r="O2611">
        <v>0</v>
      </c>
      <c r="P2611" t="s">
        <v>1552</v>
      </c>
    </row>
    <row r="2612" spans="1:17">
      <c r="A2612" t="s">
        <v>1697</v>
      </c>
      <c r="B2612" t="s">
        <v>1581</v>
      </c>
      <c r="C2612">
        <v>201205</v>
      </c>
      <c r="D2612">
        <v>0</v>
      </c>
      <c r="E2612" t="s">
        <v>1646</v>
      </c>
      <c r="F2612">
        <v>0</v>
      </c>
      <c r="G2612">
        <v>0</v>
      </c>
      <c r="H2612">
        <v>0</v>
      </c>
      <c r="I2612">
        <v>43112005900</v>
      </c>
      <c r="J2612">
        <v>5</v>
      </c>
      <c r="K2612" t="s">
        <v>1698</v>
      </c>
      <c r="L2612">
        <v>1560</v>
      </c>
      <c r="M2612" t="s">
        <v>1699</v>
      </c>
      <c r="N2612" t="s">
        <v>1700</v>
      </c>
      <c r="O2612">
        <v>0</v>
      </c>
      <c r="P2612" t="s">
        <v>1552</v>
      </c>
    </row>
    <row r="2613" spans="1:17">
      <c r="A2613" t="s">
        <v>1697</v>
      </c>
      <c r="B2613" t="s">
        <v>1631</v>
      </c>
      <c r="C2613">
        <v>201206</v>
      </c>
      <c r="D2613">
        <v>0</v>
      </c>
      <c r="E2613" t="s">
        <v>1646</v>
      </c>
      <c r="F2613">
        <v>0</v>
      </c>
      <c r="G2613">
        <v>0</v>
      </c>
      <c r="H2613">
        <v>0</v>
      </c>
      <c r="I2613">
        <v>43112004600</v>
      </c>
      <c r="J2613">
        <v>5</v>
      </c>
      <c r="K2613" t="s">
        <v>1698</v>
      </c>
      <c r="L2613">
        <v>1560</v>
      </c>
      <c r="M2613" t="s">
        <v>1699</v>
      </c>
      <c r="N2613" t="s">
        <v>1700</v>
      </c>
      <c r="O2613">
        <v>0</v>
      </c>
      <c r="P2613" t="s">
        <v>1552</v>
      </c>
      <c r="Q2613">
        <v>19970630</v>
      </c>
    </row>
    <row r="2614" spans="1:17">
      <c r="A2614" t="s">
        <v>1697</v>
      </c>
      <c r="B2614" t="s">
        <v>1580</v>
      </c>
      <c r="C2614">
        <v>201206</v>
      </c>
      <c r="D2614">
        <v>0</v>
      </c>
      <c r="E2614" t="s">
        <v>1646</v>
      </c>
      <c r="F2614">
        <v>0</v>
      </c>
      <c r="G2614">
        <v>0</v>
      </c>
      <c r="H2614">
        <v>0</v>
      </c>
      <c r="I2614">
        <v>43112004900</v>
      </c>
      <c r="J2614">
        <v>5</v>
      </c>
      <c r="K2614" t="s">
        <v>1698</v>
      </c>
      <c r="L2614">
        <v>1560</v>
      </c>
      <c r="M2614" t="s">
        <v>1699</v>
      </c>
      <c r="N2614" t="s">
        <v>1700</v>
      </c>
      <c r="O2614">
        <v>0</v>
      </c>
      <c r="P2614" t="s">
        <v>1552</v>
      </c>
    </row>
    <row r="2615" spans="1:17">
      <c r="A2615" t="s">
        <v>1697</v>
      </c>
      <c r="B2615" t="s">
        <v>1581</v>
      </c>
      <c r="C2615">
        <v>201206</v>
      </c>
      <c r="D2615">
        <v>0</v>
      </c>
      <c r="E2615" t="s">
        <v>1646</v>
      </c>
      <c r="F2615">
        <v>0</v>
      </c>
      <c r="G2615">
        <v>0</v>
      </c>
      <c r="H2615">
        <v>0</v>
      </c>
      <c r="I2615">
        <v>43112005900</v>
      </c>
      <c r="J2615">
        <v>5</v>
      </c>
      <c r="K2615" t="s">
        <v>1698</v>
      </c>
      <c r="L2615">
        <v>1560</v>
      </c>
      <c r="M2615" t="s">
        <v>1699</v>
      </c>
      <c r="N2615" t="s">
        <v>1700</v>
      </c>
      <c r="O2615">
        <v>0</v>
      </c>
      <c r="P2615" t="s">
        <v>1552</v>
      </c>
    </row>
    <row r="2616" spans="1:17">
      <c r="A2616" t="s">
        <v>1697</v>
      </c>
      <c r="B2616" t="s">
        <v>1631</v>
      </c>
      <c r="C2616">
        <v>201207</v>
      </c>
      <c r="D2616">
        <v>0</v>
      </c>
      <c r="E2616" t="s">
        <v>1646</v>
      </c>
      <c r="F2616">
        <v>0</v>
      </c>
      <c r="G2616">
        <v>0</v>
      </c>
      <c r="H2616">
        <v>0</v>
      </c>
      <c r="I2616">
        <v>43112004600</v>
      </c>
      <c r="J2616">
        <v>5</v>
      </c>
      <c r="K2616" t="s">
        <v>1698</v>
      </c>
      <c r="L2616">
        <v>1560</v>
      </c>
      <c r="M2616" t="s">
        <v>1699</v>
      </c>
      <c r="N2616" t="s">
        <v>1700</v>
      </c>
      <c r="O2616">
        <v>0</v>
      </c>
      <c r="P2616" t="s">
        <v>1552</v>
      </c>
      <c r="Q2616">
        <v>19970630</v>
      </c>
    </row>
    <row r="2617" spans="1:17">
      <c r="A2617" t="s">
        <v>1697</v>
      </c>
      <c r="B2617" t="s">
        <v>1580</v>
      </c>
      <c r="C2617">
        <v>201207</v>
      </c>
      <c r="D2617">
        <v>0</v>
      </c>
      <c r="E2617" t="s">
        <v>1646</v>
      </c>
      <c r="F2617">
        <v>0</v>
      </c>
      <c r="G2617">
        <v>0</v>
      </c>
      <c r="H2617">
        <v>0</v>
      </c>
      <c r="I2617">
        <v>43112004900</v>
      </c>
      <c r="J2617">
        <v>5</v>
      </c>
      <c r="K2617" t="s">
        <v>1698</v>
      </c>
      <c r="L2617">
        <v>1560</v>
      </c>
      <c r="M2617" t="s">
        <v>1699</v>
      </c>
      <c r="N2617" t="s">
        <v>1700</v>
      </c>
      <c r="O2617">
        <v>0</v>
      </c>
      <c r="P2617" t="s">
        <v>1552</v>
      </c>
    </row>
    <row r="2618" spans="1:17">
      <c r="A2618" t="s">
        <v>1697</v>
      </c>
      <c r="B2618" t="s">
        <v>1581</v>
      </c>
      <c r="C2618">
        <v>201207</v>
      </c>
      <c r="D2618">
        <v>0</v>
      </c>
      <c r="E2618" t="s">
        <v>1646</v>
      </c>
      <c r="F2618">
        <v>0</v>
      </c>
      <c r="G2618">
        <v>0</v>
      </c>
      <c r="H2618">
        <v>0</v>
      </c>
      <c r="I2618">
        <v>43112005900</v>
      </c>
      <c r="J2618">
        <v>5</v>
      </c>
      <c r="K2618" t="s">
        <v>1698</v>
      </c>
      <c r="L2618">
        <v>1560</v>
      </c>
      <c r="M2618" t="s">
        <v>1699</v>
      </c>
      <c r="N2618" t="s">
        <v>1700</v>
      </c>
      <c r="O2618">
        <v>0</v>
      </c>
      <c r="P2618" t="s">
        <v>1552</v>
      </c>
    </row>
    <row r="2619" spans="1:17">
      <c r="A2619" t="s">
        <v>1697</v>
      </c>
      <c r="B2619" t="s">
        <v>1631</v>
      </c>
      <c r="C2619">
        <v>201208</v>
      </c>
      <c r="D2619">
        <v>0</v>
      </c>
      <c r="E2619" t="s">
        <v>1646</v>
      </c>
      <c r="F2619">
        <v>0</v>
      </c>
      <c r="G2619">
        <v>0</v>
      </c>
      <c r="H2619">
        <v>0</v>
      </c>
      <c r="I2619">
        <v>43112004600</v>
      </c>
      <c r="J2619">
        <v>5</v>
      </c>
      <c r="K2619" t="s">
        <v>1698</v>
      </c>
      <c r="L2619">
        <v>1560</v>
      </c>
      <c r="M2619" t="s">
        <v>1699</v>
      </c>
      <c r="N2619" t="s">
        <v>1700</v>
      </c>
      <c r="O2619">
        <v>0</v>
      </c>
      <c r="P2619" t="s">
        <v>1552</v>
      </c>
      <c r="Q2619">
        <v>19970630</v>
      </c>
    </row>
    <row r="2620" spans="1:17">
      <c r="A2620" t="s">
        <v>1697</v>
      </c>
      <c r="B2620" t="s">
        <v>1580</v>
      </c>
      <c r="C2620">
        <v>201208</v>
      </c>
      <c r="D2620">
        <v>0</v>
      </c>
      <c r="E2620" t="s">
        <v>1646</v>
      </c>
      <c r="F2620">
        <v>0</v>
      </c>
      <c r="G2620">
        <v>0</v>
      </c>
      <c r="H2620">
        <v>0</v>
      </c>
      <c r="I2620">
        <v>43112004900</v>
      </c>
      <c r="J2620">
        <v>5</v>
      </c>
      <c r="K2620" t="s">
        <v>1698</v>
      </c>
      <c r="L2620">
        <v>1560</v>
      </c>
      <c r="M2620" t="s">
        <v>1699</v>
      </c>
      <c r="N2620" t="s">
        <v>1700</v>
      </c>
      <c r="O2620">
        <v>0</v>
      </c>
      <c r="P2620" t="s">
        <v>1552</v>
      </c>
    </row>
    <row r="2621" spans="1:17">
      <c r="A2621" t="s">
        <v>1697</v>
      </c>
      <c r="B2621" t="s">
        <v>1581</v>
      </c>
      <c r="C2621">
        <v>201208</v>
      </c>
      <c r="D2621">
        <v>0</v>
      </c>
      <c r="E2621" t="s">
        <v>1646</v>
      </c>
      <c r="F2621">
        <v>0</v>
      </c>
      <c r="G2621">
        <v>0</v>
      </c>
      <c r="H2621">
        <v>0</v>
      </c>
      <c r="I2621">
        <v>43112005900</v>
      </c>
      <c r="J2621">
        <v>5</v>
      </c>
      <c r="K2621" t="s">
        <v>1698</v>
      </c>
      <c r="L2621">
        <v>1560</v>
      </c>
      <c r="M2621" t="s">
        <v>1699</v>
      </c>
      <c r="N2621" t="s">
        <v>1700</v>
      </c>
      <c r="O2621">
        <v>0</v>
      </c>
      <c r="P2621" t="s">
        <v>1552</v>
      </c>
    </row>
    <row r="2622" spans="1:17">
      <c r="A2622" t="s">
        <v>1697</v>
      </c>
      <c r="B2622" t="s">
        <v>1631</v>
      </c>
      <c r="C2622">
        <v>201209</v>
      </c>
      <c r="D2622">
        <v>0</v>
      </c>
      <c r="E2622" t="s">
        <v>1646</v>
      </c>
      <c r="F2622">
        <v>0</v>
      </c>
      <c r="G2622">
        <v>0</v>
      </c>
      <c r="H2622">
        <v>0</v>
      </c>
      <c r="I2622">
        <v>43112004600</v>
      </c>
      <c r="J2622">
        <v>5</v>
      </c>
      <c r="K2622" t="s">
        <v>1698</v>
      </c>
      <c r="L2622">
        <v>1560</v>
      </c>
      <c r="M2622" t="s">
        <v>1699</v>
      </c>
      <c r="N2622" t="s">
        <v>1700</v>
      </c>
      <c r="O2622">
        <v>0</v>
      </c>
      <c r="P2622" t="s">
        <v>1552</v>
      </c>
      <c r="Q2622">
        <v>19970630</v>
      </c>
    </row>
    <row r="2623" spans="1:17">
      <c r="A2623" t="s">
        <v>1697</v>
      </c>
      <c r="B2623" t="s">
        <v>1580</v>
      </c>
      <c r="C2623">
        <v>201209</v>
      </c>
      <c r="D2623">
        <v>0</v>
      </c>
      <c r="E2623" t="s">
        <v>1646</v>
      </c>
      <c r="F2623">
        <v>0</v>
      </c>
      <c r="G2623">
        <v>0</v>
      </c>
      <c r="H2623">
        <v>0</v>
      </c>
      <c r="I2623">
        <v>43112004900</v>
      </c>
      <c r="J2623">
        <v>5</v>
      </c>
      <c r="K2623" t="s">
        <v>1698</v>
      </c>
      <c r="L2623">
        <v>1560</v>
      </c>
      <c r="M2623" t="s">
        <v>1699</v>
      </c>
      <c r="N2623" t="s">
        <v>1700</v>
      </c>
      <c r="O2623">
        <v>0</v>
      </c>
      <c r="P2623" t="s">
        <v>1552</v>
      </c>
    </row>
    <row r="2624" spans="1:17">
      <c r="A2624" t="s">
        <v>1697</v>
      </c>
      <c r="B2624" t="s">
        <v>1581</v>
      </c>
      <c r="C2624">
        <v>201209</v>
      </c>
      <c r="D2624">
        <v>0</v>
      </c>
      <c r="E2624" t="s">
        <v>1646</v>
      </c>
      <c r="F2624">
        <v>0</v>
      </c>
      <c r="G2624">
        <v>0</v>
      </c>
      <c r="H2624">
        <v>0</v>
      </c>
      <c r="I2624">
        <v>43112005900</v>
      </c>
      <c r="J2624">
        <v>5</v>
      </c>
      <c r="K2624" t="s">
        <v>1698</v>
      </c>
      <c r="L2624">
        <v>1560</v>
      </c>
      <c r="M2624" t="s">
        <v>1699</v>
      </c>
      <c r="N2624" t="s">
        <v>1700</v>
      </c>
      <c r="O2624">
        <v>0</v>
      </c>
      <c r="P2624" t="s">
        <v>1552</v>
      </c>
    </row>
    <row r="2625" spans="1:17">
      <c r="A2625" t="s">
        <v>1697</v>
      </c>
      <c r="B2625" t="s">
        <v>1631</v>
      </c>
      <c r="C2625">
        <v>201210</v>
      </c>
      <c r="D2625">
        <v>0</v>
      </c>
      <c r="E2625" t="s">
        <v>1646</v>
      </c>
      <c r="F2625">
        <v>0</v>
      </c>
      <c r="G2625">
        <v>0</v>
      </c>
      <c r="H2625">
        <v>0</v>
      </c>
      <c r="I2625">
        <v>43112004600</v>
      </c>
      <c r="J2625">
        <v>5</v>
      </c>
      <c r="K2625" t="s">
        <v>1698</v>
      </c>
      <c r="L2625">
        <v>1560</v>
      </c>
      <c r="M2625" t="s">
        <v>1699</v>
      </c>
      <c r="N2625" t="s">
        <v>1700</v>
      </c>
      <c r="O2625">
        <v>0</v>
      </c>
      <c r="P2625" t="s">
        <v>1552</v>
      </c>
      <c r="Q2625">
        <v>19970630</v>
      </c>
    </row>
    <row r="2626" spans="1:17">
      <c r="A2626" t="s">
        <v>1697</v>
      </c>
      <c r="B2626" t="s">
        <v>1580</v>
      </c>
      <c r="C2626">
        <v>201210</v>
      </c>
      <c r="D2626">
        <v>0</v>
      </c>
      <c r="E2626" t="s">
        <v>1646</v>
      </c>
      <c r="F2626">
        <v>0</v>
      </c>
      <c r="G2626">
        <v>0</v>
      </c>
      <c r="H2626">
        <v>0</v>
      </c>
      <c r="I2626">
        <v>43112004900</v>
      </c>
      <c r="J2626">
        <v>5</v>
      </c>
      <c r="K2626" t="s">
        <v>1698</v>
      </c>
      <c r="L2626">
        <v>1560</v>
      </c>
      <c r="M2626" t="s">
        <v>1699</v>
      </c>
      <c r="N2626" t="s">
        <v>1700</v>
      </c>
      <c r="O2626">
        <v>0</v>
      </c>
      <c r="P2626" t="s">
        <v>1552</v>
      </c>
    </row>
    <row r="2627" spans="1:17">
      <c r="A2627" t="s">
        <v>1697</v>
      </c>
      <c r="B2627" t="s">
        <v>1581</v>
      </c>
      <c r="C2627">
        <v>201210</v>
      </c>
      <c r="D2627">
        <v>0</v>
      </c>
      <c r="E2627" t="s">
        <v>1646</v>
      </c>
      <c r="F2627">
        <v>0</v>
      </c>
      <c r="G2627">
        <v>0</v>
      </c>
      <c r="H2627">
        <v>0</v>
      </c>
      <c r="I2627">
        <v>43112005900</v>
      </c>
      <c r="J2627">
        <v>5</v>
      </c>
      <c r="K2627" t="s">
        <v>1698</v>
      </c>
      <c r="L2627">
        <v>1560</v>
      </c>
      <c r="M2627" t="s">
        <v>1699</v>
      </c>
      <c r="N2627" t="s">
        <v>1700</v>
      </c>
      <c r="O2627">
        <v>0</v>
      </c>
      <c r="P2627" t="s">
        <v>1552</v>
      </c>
    </row>
    <row r="2628" spans="1:17">
      <c r="A2628" t="s">
        <v>1697</v>
      </c>
      <c r="B2628" t="s">
        <v>1631</v>
      </c>
      <c r="C2628">
        <v>201211</v>
      </c>
      <c r="D2628">
        <v>0</v>
      </c>
      <c r="E2628" t="s">
        <v>1646</v>
      </c>
      <c r="F2628">
        <v>0</v>
      </c>
      <c r="G2628">
        <v>0</v>
      </c>
      <c r="H2628">
        <v>0</v>
      </c>
      <c r="I2628">
        <v>43112004600</v>
      </c>
      <c r="J2628">
        <v>5</v>
      </c>
      <c r="K2628" t="s">
        <v>1698</v>
      </c>
      <c r="L2628">
        <v>1560</v>
      </c>
      <c r="M2628" t="s">
        <v>1699</v>
      </c>
      <c r="N2628" t="s">
        <v>1700</v>
      </c>
      <c r="O2628">
        <v>0</v>
      </c>
      <c r="P2628" t="s">
        <v>1552</v>
      </c>
      <c r="Q2628">
        <v>19970630</v>
      </c>
    </row>
    <row r="2629" spans="1:17">
      <c r="A2629" t="s">
        <v>1697</v>
      </c>
      <c r="B2629" t="s">
        <v>1580</v>
      </c>
      <c r="C2629">
        <v>201211</v>
      </c>
      <c r="D2629">
        <v>0</v>
      </c>
      <c r="E2629" t="s">
        <v>1646</v>
      </c>
      <c r="F2629">
        <v>0</v>
      </c>
      <c r="G2629">
        <v>0</v>
      </c>
      <c r="H2629">
        <v>0</v>
      </c>
      <c r="I2629">
        <v>43112004900</v>
      </c>
      <c r="J2629">
        <v>5</v>
      </c>
      <c r="K2629" t="s">
        <v>1698</v>
      </c>
      <c r="L2629">
        <v>1560</v>
      </c>
      <c r="M2629" t="s">
        <v>1699</v>
      </c>
      <c r="N2629" t="s">
        <v>1700</v>
      </c>
      <c r="O2629">
        <v>0</v>
      </c>
      <c r="P2629" t="s">
        <v>1552</v>
      </c>
    </row>
    <row r="2630" spans="1:17">
      <c r="A2630" t="s">
        <v>1697</v>
      </c>
      <c r="B2630" t="s">
        <v>1581</v>
      </c>
      <c r="C2630">
        <v>201211</v>
      </c>
      <c r="D2630">
        <v>0</v>
      </c>
      <c r="E2630" t="s">
        <v>1646</v>
      </c>
      <c r="F2630">
        <v>0</v>
      </c>
      <c r="G2630">
        <v>0</v>
      </c>
      <c r="H2630">
        <v>0</v>
      </c>
      <c r="I2630">
        <v>43112005900</v>
      </c>
      <c r="J2630">
        <v>5</v>
      </c>
      <c r="K2630" t="s">
        <v>1698</v>
      </c>
      <c r="L2630">
        <v>1560</v>
      </c>
      <c r="M2630" t="s">
        <v>1699</v>
      </c>
      <c r="N2630" t="s">
        <v>1700</v>
      </c>
      <c r="O2630">
        <v>0</v>
      </c>
      <c r="P2630" t="s">
        <v>1552</v>
      </c>
    </row>
    <row r="2631" spans="1:17">
      <c r="A2631" t="s">
        <v>1697</v>
      </c>
      <c r="B2631" t="s">
        <v>1631</v>
      </c>
      <c r="C2631">
        <v>201212</v>
      </c>
      <c r="D2631">
        <v>0</v>
      </c>
      <c r="E2631" t="s">
        <v>1646</v>
      </c>
      <c r="F2631">
        <v>0</v>
      </c>
      <c r="G2631">
        <v>0</v>
      </c>
      <c r="H2631">
        <v>0</v>
      </c>
      <c r="I2631">
        <v>43112004600</v>
      </c>
      <c r="J2631">
        <v>5</v>
      </c>
      <c r="K2631" t="s">
        <v>1698</v>
      </c>
      <c r="L2631">
        <v>1560</v>
      </c>
      <c r="M2631" t="s">
        <v>1699</v>
      </c>
      <c r="N2631" t="s">
        <v>1700</v>
      </c>
      <c r="O2631">
        <v>0</v>
      </c>
      <c r="P2631" t="s">
        <v>1552</v>
      </c>
      <c r="Q2631">
        <v>19970630</v>
      </c>
    </row>
    <row r="2632" spans="1:17">
      <c r="A2632" t="s">
        <v>1697</v>
      </c>
      <c r="B2632" t="s">
        <v>1580</v>
      </c>
      <c r="C2632">
        <v>201212</v>
      </c>
      <c r="D2632">
        <v>0</v>
      </c>
      <c r="E2632" t="s">
        <v>1646</v>
      </c>
      <c r="F2632">
        <v>0</v>
      </c>
      <c r="G2632">
        <v>0</v>
      </c>
      <c r="H2632">
        <v>0</v>
      </c>
      <c r="I2632">
        <v>43112004900</v>
      </c>
      <c r="J2632">
        <v>5</v>
      </c>
      <c r="K2632" t="s">
        <v>1698</v>
      </c>
      <c r="L2632">
        <v>1560</v>
      </c>
      <c r="M2632" t="s">
        <v>1699</v>
      </c>
      <c r="N2632" t="s">
        <v>1700</v>
      </c>
      <c r="O2632">
        <v>0</v>
      </c>
      <c r="P2632" t="s">
        <v>1552</v>
      </c>
    </row>
    <row r="2633" spans="1:17">
      <c r="A2633" t="s">
        <v>1697</v>
      </c>
      <c r="B2633" t="s">
        <v>1581</v>
      </c>
      <c r="C2633">
        <v>201212</v>
      </c>
      <c r="D2633">
        <v>0</v>
      </c>
      <c r="E2633" t="s">
        <v>1646</v>
      </c>
      <c r="F2633">
        <v>0</v>
      </c>
      <c r="G2633">
        <v>0</v>
      </c>
      <c r="H2633">
        <v>0</v>
      </c>
      <c r="I2633">
        <v>43112005900</v>
      </c>
      <c r="J2633">
        <v>5</v>
      </c>
      <c r="K2633" t="s">
        <v>1698</v>
      </c>
      <c r="L2633">
        <v>1560</v>
      </c>
      <c r="M2633" t="s">
        <v>1699</v>
      </c>
      <c r="N2633" t="s">
        <v>1700</v>
      </c>
      <c r="O2633">
        <v>0</v>
      </c>
      <c r="P2633" t="s">
        <v>1552</v>
      </c>
    </row>
    <row r="2634" spans="1:17">
      <c r="A2634" t="s">
        <v>1697</v>
      </c>
      <c r="B2634" t="s">
        <v>1730</v>
      </c>
      <c r="C2634">
        <v>201201</v>
      </c>
      <c r="D2634">
        <v>0</v>
      </c>
      <c r="E2634" t="s">
        <v>1693</v>
      </c>
      <c r="F2634">
        <v>0</v>
      </c>
      <c r="G2634">
        <v>0</v>
      </c>
      <c r="H2634">
        <v>0</v>
      </c>
      <c r="I2634">
        <v>43112001902</v>
      </c>
      <c r="J2634">
        <v>14</v>
      </c>
      <c r="K2634" t="s">
        <v>1698</v>
      </c>
      <c r="L2634">
        <v>1560</v>
      </c>
      <c r="M2634" t="s">
        <v>1699</v>
      </c>
      <c r="N2634" t="s">
        <v>1700</v>
      </c>
      <c r="O2634">
        <v>0</v>
      </c>
      <c r="P2634" t="s">
        <v>1694</v>
      </c>
    </row>
    <row r="2635" spans="1:17">
      <c r="A2635" t="s">
        <v>1697</v>
      </c>
      <c r="B2635" t="s">
        <v>1632</v>
      </c>
      <c r="C2635">
        <v>201201</v>
      </c>
      <c r="D2635">
        <v>0</v>
      </c>
      <c r="E2635" t="s">
        <v>1693</v>
      </c>
      <c r="F2635">
        <v>0</v>
      </c>
      <c r="G2635">
        <v>0</v>
      </c>
      <c r="H2635">
        <v>0</v>
      </c>
      <c r="I2635">
        <v>43112011800</v>
      </c>
      <c r="J2635">
        <v>14</v>
      </c>
      <c r="K2635" t="s">
        <v>1698</v>
      </c>
      <c r="L2635">
        <v>1560</v>
      </c>
      <c r="M2635" t="s">
        <v>1699</v>
      </c>
      <c r="N2635" t="s">
        <v>1700</v>
      </c>
      <c r="O2635">
        <v>0</v>
      </c>
      <c r="P2635" t="s">
        <v>1694</v>
      </c>
    </row>
    <row r="2636" spans="1:17">
      <c r="A2636" t="s">
        <v>1697</v>
      </c>
      <c r="B2636" t="s">
        <v>1715</v>
      </c>
      <c r="C2636">
        <v>201201</v>
      </c>
      <c r="D2636">
        <v>0</v>
      </c>
      <c r="E2636" t="s">
        <v>1693</v>
      </c>
      <c r="F2636">
        <v>0</v>
      </c>
      <c r="G2636">
        <v>0</v>
      </c>
      <c r="H2636">
        <v>0</v>
      </c>
      <c r="I2636">
        <v>43112029900</v>
      </c>
      <c r="J2636">
        <v>14</v>
      </c>
      <c r="K2636" t="s">
        <v>1698</v>
      </c>
      <c r="L2636">
        <v>1560</v>
      </c>
      <c r="M2636" t="s">
        <v>1699</v>
      </c>
      <c r="N2636" t="s">
        <v>1700</v>
      </c>
      <c r="O2636">
        <v>0</v>
      </c>
      <c r="P2636" t="s">
        <v>1694</v>
      </c>
    </row>
    <row r="2637" spans="1:17">
      <c r="A2637" t="s">
        <v>1697</v>
      </c>
      <c r="B2637" t="s">
        <v>1731</v>
      </c>
      <c r="C2637">
        <v>201201</v>
      </c>
      <c r="D2637">
        <v>0</v>
      </c>
      <c r="E2637" t="s">
        <v>1693</v>
      </c>
      <c r="F2637">
        <v>0</v>
      </c>
      <c r="G2637">
        <v>0</v>
      </c>
      <c r="H2637">
        <v>0</v>
      </c>
      <c r="I2637">
        <v>43112014401</v>
      </c>
      <c r="J2637">
        <v>14</v>
      </c>
      <c r="K2637" t="s">
        <v>1698</v>
      </c>
      <c r="L2637">
        <v>1560</v>
      </c>
      <c r="M2637" t="s">
        <v>1699</v>
      </c>
      <c r="N2637" t="s">
        <v>1700</v>
      </c>
      <c r="O2637">
        <v>0</v>
      </c>
      <c r="P2637" t="s">
        <v>1694</v>
      </c>
    </row>
    <row r="2638" spans="1:17">
      <c r="A2638" t="s">
        <v>1697</v>
      </c>
      <c r="B2638" t="s">
        <v>1732</v>
      </c>
      <c r="C2638">
        <v>201201</v>
      </c>
      <c r="D2638">
        <v>0</v>
      </c>
      <c r="E2638" t="s">
        <v>1693</v>
      </c>
      <c r="F2638">
        <v>0</v>
      </c>
      <c r="G2638">
        <v>0</v>
      </c>
      <c r="H2638">
        <v>0</v>
      </c>
      <c r="I2638">
        <v>43112042300</v>
      </c>
      <c r="J2638">
        <v>14</v>
      </c>
      <c r="K2638" t="s">
        <v>1698</v>
      </c>
      <c r="L2638">
        <v>1560</v>
      </c>
      <c r="M2638" t="s">
        <v>1699</v>
      </c>
      <c r="N2638" t="s">
        <v>1700</v>
      </c>
      <c r="O2638">
        <v>0</v>
      </c>
      <c r="P2638" t="s">
        <v>1694</v>
      </c>
    </row>
    <row r="2639" spans="1:17">
      <c r="A2639" t="s">
        <v>1697</v>
      </c>
      <c r="B2639" t="s">
        <v>1730</v>
      </c>
      <c r="C2639">
        <v>201202</v>
      </c>
      <c r="D2639">
        <v>0</v>
      </c>
      <c r="E2639" t="s">
        <v>1693</v>
      </c>
      <c r="F2639">
        <v>0</v>
      </c>
      <c r="G2639">
        <v>0</v>
      </c>
      <c r="H2639">
        <v>0</v>
      </c>
      <c r="I2639">
        <v>43112001902</v>
      </c>
      <c r="J2639">
        <v>14</v>
      </c>
      <c r="K2639" t="s">
        <v>1698</v>
      </c>
      <c r="L2639">
        <v>1560</v>
      </c>
      <c r="M2639" t="s">
        <v>1699</v>
      </c>
      <c r="N2639" t="s">
        <v>1700</v>
      </c>
      <c r="O2639">
        <v>0</v>
      </c>
      <c r="P2639" t="s">
        <v>1694</v>
      </c>
    </row>
    <row r="2640" spans="1:17">
      <c r="A2640" t="s">
        <v>1697</v>
      </c>
      <c r="B2640" t="s">
        <v>1632</v>
      </c>
      <c r="C2640">
        <v>201202</v>
      </c>
      <c r="D2640">
        <v>0</v>
      </c>
      <c r="E2640" t="s">
        <v>1693</v>
      </c>
      <c r="F2640">
        <v>0</v>
      </c>
      <c r="G2640">
        <v>0</v>
      </c>
      <c r="H2640">
        <v>0</v>
      </c>
      <c r="I2640">
        <v>43112011800</v>
      </c>
      <c r="J2640">
        <v>14</v>
      </c>
      <c r="K2640" t="s">
        <v>1698</v>
      </c>
      <c r="L2640">
        <v>1560</v>
      </c>
      <c r="M2640" t="s">
        <v>1699</v>
      </c>
      <c r="N2640" t="s">
        <v>1700</v>
      </c>
      <c r="O2640">
        <v>0</v>
      </c>
      <c r="P2640" t="s">
        <v>1694</v>
      </c>
    </row>
    <row r="2641" spans="1:16">
      <c r="A2641" t="s">
        <v>1697</v>
      </c>
      <c r="B2641" t="s">
        <v>1731</v>
      </c>
      <c r="C2641">
        <v>201202</v>
      </c>
      <c r="D2641">
        <v>0</v>
      </c>
      <c r="E2641" t="s">
        <v>1693</v>
      </c>
      <c r="F2641">
        <v>0</v>
      </c>
      <c r="G2641">
        <v>0</v>
      </c>
      <c r="H2641">
        <v>0</v>
      </c>
      <c r="I2641">
        <v>43112014401</v>
      </c>
      <c r="J2641">
        <v>14</v>
      </c>
      <c r="K2641" t="s">
        <v>1698</v>
      </c>
      <c r="L2641">
        <v>1560</v>
      </c>
      <c r="M2641" t="s">
        <v>1699</v>
      </c>
      <c r="N2641" t="s">
        <v>1700</v>
      </c>
      <c r="O2641">
        <v>0</v>
      </c>
      <c r="P2641" t="s">
        <v>1694</v>
      </c>
    </row>
    <row r="2642" spans="1:16">
      <c r="A2642" t="s">
        <v>1697</v>
      </c>
      <c r="B2642" t="s">
        <v>1732</v>
      </c>
      <c r="C2642">
        <v>201202</v>
      </c>
      <c r="D2642">
        <v>0</v>
      </c>
      <c r="E2642" t="s">
        <v>1693</v>
      </c>
      <c r="F2642">
        <v>0</v>
      </c>
      <c r="G2642">
        <v>0</v>
      </c>
      <c r="H2642">
        <v>0</v>
      </c>
      <c r="I2642">
        <v>43112042300</v>
      </c>
      <c r="J2642">
        <v>14</v>
      </c>
      <c r="K2642" t="s">
        <v>1698</v>
      </c>
      <c r="L2642">
        <v>1560</v>
      </c>
      <c r="M2642" t="s">
        <v>1699</v>
      </c>
      <c r="N2642" t="s">
        <v>1700</v>
      </c>
      <c r="O2642">
        <v>0</v>
      </c>
      <c r="P2642" t="s">
        <v>1694</v>
      </c>
    </row>
    <row r="2643" spans="1:16">
      <c r="A2643" t="s">
        <v>1697</v>
      </c>
      <c r="B2643" t="s">
        <v>1730</v>
      </c>
      <c r="C2643">
        <v>201203</v>
      </c>
      <c r="D2643">
        <v>0</v>
      </c>
      <c r="E2643" t="s">
        <v>1693</v>
      </c>
      <c r="F2643">
        <v>0</v>
      </c>
      <c r="G2643">
        <v>0</v>
      </c>
      <c r="H2643">
        <v>0</v>
      </c>
      <c r="I2643">
        <v>43112001902</v>
      </c>
      <c r="J2643">
        <v>14</v>
      </c>
      <c r="K2643" t="s">
        <v>1698</v>
      </c>
      <c r="L2643">
        <v>1560</v>
      </c>
      <c r="M2643" t="s">
        <v>1699</v>
      </c>
      <c r="N2643" t="s">
        <v>1700</v>
      </c>
      <c r="O2643">
        <v>0</v>
      </c>
      <c r="P2643" t="s">
        <v>1694</v>
      </c>
    </row>
    <row r="2644" spans="1:16">
      <c r="A2644" t="s">
        <v>1697</v>
      </c>
      <c r="B2644" t="s">
        <v>1632</v>
      </c>
      <c r="C2644">
        <v>201203</v>
      </c>
      <c r="D2644">
        <v>0</v>
      </c>
      <c r="E2644" t="s">
        <v>1693</v>
      </c>
      <c r="F2644">
        <v>0</v>
      </c>
      <c r="G2644">
        <v>0</v>
      </c>
      <c r="H2644">
        <v>0</v>
      </c>
      <c r="I2644">
        <v>43112011800</v>
      </c>
      <c r="J2644">
        <v>14</v>
      </c>
      <c r="K2644" t="s">
        <v>1698</v>
      </c>
      <c r="L2644">
        <v>1560</v>
      </c>
      <c r="M2644" t="s">
        <v>1699</v>
      </c>
      <c r="N2644" t="s">
        <v>1700</v>
      </c>
      <c r="O2644">
        <v>0</v>
      </c>
      <c r="P2644" t="s">
        <v>1694</v>
      </c>
    </row>
    <row r="2645" spans="1:16">
      <c r="A2645" t="s">
        <v>1697</v>
      </c>
      <c r="B2645" t="s">
        <v>1731</v>
      </c>
      <c r="C2645">
        <v>201203</v>
      </c>
      <c r="D2645">
        <v>0</v>
      </c>
      <c r="E2645" t="s">
        <v>1693</v>
      </c>
      <c r="F2645">
        <v>0</v>
      </c>
      <c r="G2645">
        <v>0</v>
      </c>
      <c r="H2645">
        <v>0</v>
      </c>
      <c r="I2645">
        <v>43112014401</v>
      </c>
      <c r="J2645">
        <v>14</v>
      </c>
      <c r="K2645" t="s">
        <v>1698</v>
      </c>
      <c r="L2645">
        <v>1560</v>
      </c>
      <c r="M2645" t="s">
        <v>1699</v>
      </c>
      <c r="N2645" t="s">
        <v>1700</v>
      </c>
      <c r="O2645">
        <v>0</v>
      </c>
      <c r="P2645" t="s">
        <v>1694</v>
      </c>
    </row>
    <row r="2646" spans="1:16">
      <c r="A2646" t="s">
        <v>1697</v>
      </c>
      <c r="B2646" t="s">
        <v>1732</v>
      </c>
      <c r="C2646">
        <v>201203</v>
      </c>
      <c r="D2646">
        <v>0</v>
      </c>
      <c r="E2646" t="s">
        <v>1693</v>
      </c>
      <c r="F2646">
        <v>0</v>
      </c>
      <c r="G2646">
        <v>0</v>
      </c>
      <c r="H2646">
        <v>0</v>
      </c>
      <c r="I2646">
        <v>43112042300</v>
      </c>
      <c r="J2646">
        <v>14</v>
      </c>
      <c r="K2646" t="s">
        <v>1698</v>
      </c>
      <c r="L2646">
        <v>1560</v>
      </c>
      <c r="M2646" t="s">
        <v>1699</v>
      </c>
      <c r="N2646" t="s">
        <v>1700</v>
      </c>
      <c r="O2646">
        <v>0</v>
      </c>
      <c r="P2646" t="s">
        <v>1694</v>
      </c>
    </row>
    <row r="2647" spans="1:16">
      <c r="A2647" t="s">
        <v>1697</v>
      </c>
      <c r="B2647" t="s">
        <v>1730</v>
      </c>
      <c r="C2647">
        <v>201204</v>
      </c>
      <c r="D2647">
        <v>0</v>
      </c>
      <c r="E2647" t="s">
        <v>1693</v>
      </c>
      <c r="F2647">
        <v>0</v>
      </c>
      <c r="G2647">
        <v>0</v>
      </c>
      <c r="H2647">
        <v>0</v>
      </c>
      <c r="I2647">
        <v>43112001902</v>
      </c>
      <c r="J2647">
        <v>14</v>
      </c>
      <c r="K2647" t="s">
        <v>1698</v>
      </c>
      <c r="L2647">
        <v>1560</v>
      </c>
      <c r="M2647" t="s">
        <v>1699</v>
      </c>
      <c r="N2647" t="s">
        <v>1700</v>
      </c>
      <c r="O2647">
        <v>0</v>
      </c>
      <c r="P2647" t="s">
        <v>1694</v>
      </c>
    </row>
    <row r="2648" spans="1:16">
      <c r="A2648" t="s">
        <v>1697</v>
      </c>
      <c r="B2648" t="s">
        <v>1632</v>
      </c>
      <c r="C2648">
        <v>201204</v>
      </c>
      <c r="D2648">
        <v>0</v>
      </c>
      <c r="E2648" t="s">
        <v>1693</v>
      </c>
      <c r="F2648">
        <v>0</v>
      </c>
      <c r="G2648">
        <v>0</v>
      </c>
      <c r="H2648">
        <v>0</v>
      </c>
      <c r="I2648">
        <v>43112011800</v>
      </c>
      <c r="J2648">
        <v>14</v>
      </c>
      <c r="K2648" t="s">
        <v>1698</v>
      </c>
      <c r="L2648">
        <v>1560</v>
      </c>
      <c r="M2648" t="s">
        <v>1699</v>
      </c>
      <c r="N2648" t="s">
        <v>1700</v>
      </c>
      <c r="O2648">
        <v>0</v>
      </c>
      <c r="P2648" t="s">
        <v>1694</v>
      </c>
    </row>
    <row r="2649" spans="1:16">
      <c r="A2649" t="s">
        <v>1697</v>
      </c>
      <c r="B2649" t="s">
        <v>1731</v>
      </c>
      <c r="C2649">
        <v>201204</v>
      </c>
      <c r="D2649">
        <v>0</v>
      </c>
      <c r="E2649" t="s">
        <v>1693</v>
      </c>
      <c r="F2649">
        <v>0</v>
      </c>
      <c r="G2649">
        <v>0</v>
      </c>
      <c r="H2649">
        <v>0</v>
      </c>
      <c r="I2649">
        <v>43112014401</v>
      </c>
      <c r="J2649">
        <v>14</v>
      </c>
      <c r="K2649" t="s">
        <v>1698</v>
      </c>
      <c r="L2649">
        <v>1560</v>
      </c>
      <c r="M2649" t="s">
        <v>1699</v>
      </c>
      <c r="N2649" t="s">
        <v>1700</v>
      </c>
      <c r="O2649">
        <v>0</v>
      </c>
      <c r="P2649" t="s">
        <v>1694</v>
      </c>
    </row>
    <row r="2650" spans="1:16">
      <c r="A2650" t="s">
        <v>1697</v>
      </c>
      <c r="B2650" t="s">
        <v>1732</v>
      </c>
      <c r="C2650">
        <v>201204</v>
      </c>
      <c r="D2650">
        <v>0</v>
      </c>
      <c r="E2650" t="s">
        <v>1693</v>
      </c>
      <c r="F2650">
        <v>0</v>
      </c>
      <c r="G2650">
        <v>0</v>
      </c>
      <c r="H2650">
        <v>0</v>
      </c>
      <c r="I2650">
        <v>43112042300</v>
      </c>
      <c r="J2650">
        <v>14</v>
      </c>
      <c r="K2650" t="s">
        <v>1698</v>
      </c>
      <c r="L2650">
        <v>1560</v>
      </c>
      <c r="M2650" t="s">
        <v>1699</v>
      </c>
      <c r="N2650" t="s">
        <v>1700</v>
      </c>
      <c r="O2650">
        <v>0</v>
      </c>
      <c r="P2650" t="s">
        <v>1694</v>
      </c>
    </row>
    <row r="2651" spans="1:16">
      <c r="A2651" t="s">
        <v>1697</v>
      </c>
      <c r="B2651" t="s">
        <v>1730</v>
      </c>
      <c r="C2651">
        <v>201205</v>
      </c>
      <c r="D2651">
        <v>0</v>
      </c>
      <c r="E2651" t="s">
        <v>1693</v>
      </c>
      <c r="F2651">
        <v>0</v>
      </c>
      <c r="G2651">
        <v>0</v>
      </c>
      <c r="H2651">
        <v>0</v>
      </c>
      <c r="I2651">
        <v>43112001902</v>
      </c>
      <c r="J2651">
        <v>14</v>
      </c>
      <c r="K2651" t="s">
        <v>1698</v>
      </c>
      <c r="L2651">
        <v>1560</v>
      </c>
      <c r="M2651" t="s">
        <v>1699</v>
      </c>
      <c r="N2651" t="s">
        <v>1700</v>
      </c>
      <c r="O2651">
        <v>0</v>
      </c>
      <c r="P2651" t="s">
        <v>1694</v>
      </c>
    </row>
    <row r="2652" spans="1:16">
      <c r="A2652" t="s">
        <v>1697</v>
      </c>
      <c r="B2652" t="s">
        <v>1632</v>
      </c>
      <c r="C2652">
        <v>201205</v>
      </c>
      <c r="D2652">
        <v>0</v>
      </c>
      <c r="E2652" t="s">
        <v>1693</v>
      </c>
      <c r="F2652">
        <v>0</v>
      </c>
      <c r="G2652">
        <v>0</v>
      </c>
      <c r="H2652">
        <v>0</v>
      </c>
      <c r="I2652">
        <v>43112011800</v>
      </c>
      <c r="J2652">
        <v>14</v>
      </c>
      <c r="K2652" t="s">
        <v>1698</v>
      </c>
      <c r="L2652">
        <v>1560</v>
      </c>
      <c r="M2652" t="s">
        <v>1699</v>
      </c>
      <c r="N2652" t="s">
        <v>1700</v>
      </c>
      <c r="O2652">
        <v>0</v>
      </c>
      <c r="P2652" t="s">
        <v>1694</v>
      </c>
    </row>
    <row r="2653" spans="1:16">
      <c r="A2653" t="s">
        <v>1697</v>
      </c>
      <c r="B2653" t="s">
        <v>1731</v>
      </c>
      <c r="C2653">
        <v>201205</v>
      </c>
      <c r="D2653">
        <v>0</v>
      </c>
      <c r="E2653" t="s">
        <v>1693</v>
      </c>
      <c r="F2653">
        <v>0</v>
      </c>
      <c r="G2653">
        <v>0</v>
      </c>
      <c r="H2653">
        <v>0</v>
      </c>
      <c r="I2653">
        <v>43112014401</v>
      </c>
      <c r="J2653">
        <v>14</v>
      </c>
      <c r="K2653" t="s">
        <v>1698</v>
      </c>
      <c r="L2653">
        <v>1560</v>
      </c>
      <c r="M2653" t="s">
        <v>1699</v>
      </c>
      <c r="N2653" t="s">
        <v>1700</v>
      </c>
      <c r="O2653">
        <v>0</v>
      </c>
      <c r="P2653" t="s">
        <v>1694</v>
      </c>
    </row>
    <row r="2654" spans="1:16">
      <c r="A2654" t="s">
        <v>1697</v>
      </c>
      <c r="B2654" t="s">
        <v>1732</v>
      </c>
      <c r="C2654">
        <v>201205</v>
      </c>
      <c r="D2654">
        <v>0</v>
      </c>
      <c r="E2654" t="s">
        <v>1693</v>
      </c>
      <c r="F2654">
        <v>0</v>
      </c>
      <c r="G2654">
        <v>0</v>
      </c>
      <c r="H2654">
        <v>0</v>
      </c>
      <c r="I2654">
        <v>43112042300</v>
      </c>
      <c r="J2654">
        <v>14</v>
      </c>
      <c r="K2654" t="s">
        <v>1698</v>
      </c>
      <c r="L2654">
        <v>1560</v>
      </c>
      <c r="M2654" t="s">
        <v>1699</v>
      </c>
      <c r="N2654" t="s">
        <v>1700</v>
      </c>
      <c r="O2654">
        <v>0</v>
      </c>
      <c r="P2654" t="s">
        <v>1694</v>
      </c>
    </row>
    <row r="2655" spans="1:16">
      <c r="A2655" t="s">
        <v>1697</v>
      </c>
      <c r="B2655" t="s">
        <v>1730</v>
      </c>
      <c r="C2655">
        <v>201206</v>
      </c>
      <c r="D2655">
        <v>0</v>
      </c>
      <c r="E2655" t="s">
        <v>1693</v>
      </c>
      <c r="F2655">
        <v>0</v>
      </c>
      <c r="G2655">
        <v>0</v>
      </c>
      <c r="H2655">
        <v>0</v>
      </c>
      <c r="I2655">
        <v>43112001902</v>
      </c>
      <c r="J2655">
        <v>14</v>
      </c>
      <c r="K2655" t="s">
        <v>1698</v>
      </c>
      <c r="L2655">
        <v>1560</v>
      </c>
      <c r="M2655" t="s">
        <v>1699</v>
      </c>
      <c r="N2655" t="s">
        <v>1700</v>
      </c>
      <c r="O2655">
        <v>0</v>
      </c>
      <c r="P2655" t="s">
        <v>1694</v>
      </c>
    </row>
    <row r="2656" spans="1:16">
      <c r="A2656" t="s">
        <v>1697</v>
      </c>
      <c r="B2656" t="s">
        <v>1632</v>
      </c>
      <c r="C2656">
        <v>201206</v>
      </c>
      <c r="D2656">
        <v>0</v>
      </c>
      <c r="E2656" t="s">
        <v>1693</v>
      </c>
      <c r="F2656">
        <v>0</v>
      </c>
      <c r="G2656">
        <v>0</v>
      </c>
      <c r="H2656">
        <v>0</v>
      </c>
      <c r="I2656">
        <v>43112011800</v>
      </c>
      <c r="J2656">
        <v>14</v>
      </c>
      <c r="K2656" t="s">
        <v>1698</v>
      </c>
      <c r="L2656">
        <v>1560</v>
      </c>
      <c r="M2656" t="s">
        <v>1699</v>
      </c>
      <c r="N2656" t="s">
        <v>1700</v>
      </c>
      <c r="O2656">
        <v>0</v>
      </c>
      <c r="P2656" t="s">
        <v>1694</v>
      </c>
    </row>
    <row r="2657" spans="1:16">
      <c r="A2657" t="s">
        <v>1697</v>
      </c>
      <c r="B2657" t="s">
        <v>1731</v>
      </c>
      <c r="C2657">
        <v>201206</v>
      </c>
      <c r="D2657">
        <v>0</v>
      </c>
      <c r="E2657" t="s">
        <v>1693</v>
      </c>
      <c r="F2657">
        <v>0</v>
      </c>
      <c r="G2657">
        <v>0</v>
      </c>
      <c r="H2657">
        <v>0</v>
      </c>
      <c r="I2657">
        <v>43112014401</v>
      </c>
      <c r="J2657">
        <v>14</v>
      </c>
      <c r="K2657" t="s">
        <v>1698</v>
      </c>
      <c r="L2657">
        <v>1560</v>
      </c>
      <c r="M2657" t="s">
        <v>1699</v>
      </c>
      <c r="N2657" t="s">
        <v>1700</v>
      </c>
      <c r="O2657">
        <v>0</v>
      </c>
      <c r="P2657" t="s">
        <v>1694</v>
      </c>
    </row>
    <row r="2658" spans="1:16">
      <c r="A2658" t="s">
        <v>1697</v>
      </c>
      <c r="B2658" t="s">
        <v>1732</v>
      </c>
      <c r="C2658">
        <v>201206</v>
      </c>
      <c r="D2658">
        <v>0</v>
      </c>
      <c r="E2658" t="s">
        <v>1693</v>
      </c>
      <c r="F2658">
        <v>0</v>
      </c>
      <c r="G2658">
        <v>0</v>
      </c>
      <c r="H2658">
        <v>0</v>
      </c>
      <c r="I2658">
        <v>43112042300</v>
      </c>
      <c r="J2658">
        <v>14</v>
      </c>
      <c r="K2658" t="s">
        <v>1698</v>
      </c>
      <c r="L2658">
        <v>1560</v>
      </c>
      <c r="M2658" t="s">
        <v>1699</v>
      </c>
      <c r="N2658" t="s">
        <v>1700</v>
      </c>
      <c r="O2658">
        <v>0</v>
      </c>
      <c r="P2658" t="s">
        <v>1694</v>
      </c>
    </row>
    <row r="2659" spans="1:16">
      <c r="A2659" t="s">
        <v>1697</v>
      </c>
      <c r="B2659" t="s">
        <v>1730</v>
      </c>
      <c r="C2659">
        <v>201207</v>
      </c>
      <c r="D2659">
        <v>0</v>
      </c>
      <c r="E2659" t="s">
        <v>1693</v>
      </c>
      <c r="F2659">
        <v>0</v>
      </c>
      <c r="G2659">
        <v>0</v>
      </c>
      <c r="H2659">
        <v>0</v>
      </c>
      <c r="I2659">
        <v>43112001902</v>
      </c>
      <c r="J2659">
        <v>14</v>
      </c>
      <c r="K2659" t="s">
        <v>1698</v>
      </c>
      <c r="L2659">
        <v>1560</v>
      </c>
      <c r="M2659" t="s">
        <v>1699</v>
      </c>
      <c r="N2659" t="s">
        <v>1700</v>
      </c>
      <c r="O2659">
        <v>0</v>
      </c>
      <c r="P2659" t="s">
        <v>1694</v>
      </c>
    </row>
    <row r="2660" spans="1:16">
      <c r="A2660" t="s">
        <v>1697</v>
      </c>
      <c r="B2660" t="s">
        <v>1632</v>
      </c>
      <c r="C2660">
        <v>201207</v>
      </c>
      <c r="D2660">
        <v>0</v>
      </c>
      <c r="E2660" t="s">
        <v>1693</v>
      </c>
      <c r="F2660">
        <v>0</v>
      </c>
      <c r="G2660">
        <v>0</v>
      </c>
      <c r="H2660">
        <v>0</v>
      </c>
      <c r="I2660">
        <v>43112011800</v>
      </c>
      <c r="J2660">
        <v>14</v>
      </c>
      <c r="K2660" t="s">
        <v>1698</v>
      </c>
      <c r="L2660">
        <v>1560</v>
      </c>
      <c r="M2660" t="s">
        <v>1699</v>
      </c>
      <c r="N2660" t="s">
        <v>1700</v>
      </c>
      <c r="O2660">
        <v>0</v>
      </c>
      <c r="P2660" t="s">
        <v>1694</v>
      </c>
    </row>
    <row r="2661" spans="1:16">
      <c r="A2661" t="s">
        <v>1697</v>
      </c>
      <c r="B2661" t="s">
        <v>1731</v>
      </c>
      <c r="C2661">
        <v>201207</v>
      </c>
      <c r="D2661">
        <v>0</v>
      </c>
      <c r="E2661" t="s">
        <v>1693</v>
      </c>
      <c r="F2661">
        <v>0</v>
      </c>
      <c r="G2661">
        <v>0</v>
      </c>
      <c r="H2661">
        <v>0</v>
      </c>
      <c r="I2661">
        <v>43112014401</v>
      </c>
      <c r="J2661">
        <v>14</v>
      </c>
      <c r="K2661" t="s">
        <v>1698</v>
      </c>
      <c r="L2661">
        <v>1560</v>
      </c>
      <c r="M2661" t="s">
        <v>1699</v>
      </c>
      <c r="N2661" t="s">
        <v>1700</v>
      </c>
      <c r="O2661">
        <v>0</v>
      </c>
      <c r="P2661" t="s">
        <v>1694</v>
      </c>
    </row>
    <row r="2662" spans="1:16">
      <c r="A2662" t="s">
        <v>1697</v>
      </c>
      <c r="B2662" t="s">
        <v>1732</v>
      </c>
      <c r="C2662">
        <v>201207</v>
      </c>
      <c r="D2662">
        <v>0</v>
      </c>
      <c r="E2662" t="s">
        <v>1693</v>
      </c>
      <c r="F2662">
        <v>0</v>
      </c>
      <c r="G2662">
        <v>0</v>
      </c>
      <c r="H2662">
        <v>0</v>
      </c>
      <c r="I2662">
        <v>43112042300</v>
      </c>
      <c r="J2662">
        <v>14</v>
      </c>
      <c r="K2662" t="s">
        <v>1698</v>
      </c>
      <c r="L2662">
        <v>1560</v>
      </c>
      <c r="M2662" t="s">
        <v>1699</v>
      </c>
      <c r="N2662" t="s">
        <v>1700</v>
      </c>
      <c r="O2662">
        <v>0</v>
      </c>
      <c r="P2662" t="s">
        <v>1694</v>
      </c>
    </row>
    <row r="2663" spans="1:16">
      <c r="A2663" t="s">
        <v>1697</v>
      </c>
      <c r="B2663" t="s">
        <v>1730</v>
      </c>
      <c r="C2663">
        <v>201208</v>
      </c>
      <c r="D2663">
        <v>0</v>
      </c>
      <c r="E2663" t="s">
        <v>1693</v>
      </c>
      <c r="F2663">
        <v>0</v>
      </c>
      <c r="G2663">
        <v>0</v>
      </c>
      <c r="H2663">
        <v>0</v>
      </c>
      <c r="I2663">
        <v>43112001902</v>
      </c>
      <c r="J2663">
        <v>14</v>
      </c>
      <c r="K2663" t="s">
        <v>1698</v>
      </c>
      <c r="L2663">
        <v>1560</v>
      </c>
      <c r="M2663" t="s">
        <v>1699</v>
      </c>
      <c r="N2663" t="s">
        <v>1700</v>
      </c>
      <c r="O2663">
        <v>0</v>
      </c>
      <c r="P2663" t="s">
        <v>1694</v>
      </c>
    </row>
    <row r="2664" spans="1:16">
      <c r="A2664" t="s">
        <v>1697</v>
      </c>
      <c r="B2664" t="s">
        <v>1632</v>
      </c>
      <c r="C2664">
        <v>201208</v>
      </c>
      <c r="D2664">
        <v>0</v>
      </c>
      <c r="E2664" t="s">
        <v>1693</v>
      </c>
      <c r="F2664">
        <v>0</v>
      </c>
      <c r="G2664">
        <v>0</v>
      </c>
      <c r="H2664">
        <v>0</v>
      </c>
      <c r="I2664">
        <v>43112011800</v>
      </c>
      <c r="J2664">
        <v>14</v>
      </c>
      <c r="K2664" t="s">
        <v>1698</v>
      </c>
      <c r="L2664">
        <v>1560</v>
      </c>
      <c r="M2664" t="s">
        <v>1699</v>
      </c>
      <c r="N2664" t="s">
        <v>1700</v>
      </c>
      <c r="O2664">
        <v>0</v>
      </c>
      <c r="P2664" t="s">
        <v>1694</v>
      </c>
    </row>
    <row r="2665" spans="1:16">
      <c r="A2665" t="s">
        <v>1697</v>
      </c>
      <c r="B2665" t="s">
        <v>1731</v>
      </c>
      <c r="C2665">
        <v>201208</v>
      </c>
      <c r="D2665">
        <v>0</v>
      </c>
      <c r="E2665" t="s">
        <v>1693</v>
      </c>
      <c r="F2665">
        <v>0</v>
      </c>
      <c r="G2665">
        <v>0</v>
      </c>
      <c r="H2665">
        <v>0</v>
      </c>
      <c r="I2665">
        <v>43112014401</v>
      </c>
      <c r="J2665">
        <v>14</v>
      </c>
      <c r="K2665" t="s">
        <v>1698</v>
      </c>
      <c r="L2665">
        <v>1560</v>
      </c>
      <c r="M2665" t="s">
        <v>1699</v>
      </c>
      <c r="N2665" t="s">
        <v>1700</v>
      </c>
      <c r="O2665">
        <v>0</v>
      </c>
      <c r="P2665" t="s">
        <v>1694</v>
      </c>
    </row>
    <row r="2666" spans="1:16">
      <c r="A2666" t="s">
        <v>1697</v>
      </c>
      <c r="B2666" t="s">
        <v>1732</v>
      </c>
      <c r="C2666">
        <v>201208</v>
      </c>
      <c r="D2666">
        <v>0</v>
      </c>
      <c r="E2666" t="s">
        <v>1693</v>
      </c>
      <c r="F2666">
        <v>0</v>
      </c>
      <c r="G2666">
        <v>0</v>
      </c>
      <c r="H2666">
        <v>0</v>
      </c>
      <c r="I2666">
        <v>43112042300</v>
      </c>
      <c r="J2666">
        <v>14</v>
      </c>
      <c r="K2666" t="s">
        <v>1698</v>
      </c>
      <c r="L2666">
        <v>1560</v>
      </c>
      <c r="M2666" t="s">
        <v>1699</v>
      </c>
      <c r="N2666" t="s">
        <v>1700</v>
      </c>
      <c r="O2666">
        <v>0</v>
      </c>
      <c r="P2666" t="s">
        <v>1694</v>
      </c>
    </row>
    <row r="2667" spans="1:16">
      <c r="A2667" t="s">
        <v>1697</v>
      </c>
      <c r="B2667" t="s">
        <v>1730</v>
      </c>
      <c r="C2667">
        <v>201209</v>
      </c>
      <c r="D2667">
        <v>0</v>
      </c>
      <c r="E2667" t="s">
        <v>1693</v>
      </c>
      <c r="F2667">
        <v>0</v>
      </c>
      <c r="G2667">
        <v>0</v>
      </c>
      <c r="H2667">
        <v>0</v>
      </c>
      <c r="I2667">
        <v>43112001902</v>
      </c>
      <c r="J2667">
        <v>14</v>
      </c>
      <c r="K2667" t="s">
        <v>1698</v>
      </c>
      <c r="L2667">
        <v>1560</v>
      </c>
      <c r="M2667" t="s">
        <v>1699</v>
      </c>
      <c r="N2667" t="s">
        <v>1700</v>
      </c>
      <c r="O2667">
        <v>0</v>
      </c>
      <c r="P2667" t="s">
        <v>1694</v>
      </c>
    </row>
    <row r="2668" spans="1:16">
      <c r="A2668" t="s">
        <v>1697</v>
      </c>
      <c r="B2668" t="s">
        <v>1632</v>
      </c>
      <c r="C2668">
        <v>201209</v>
      </c>
      <c r="D2668">
        <v>0</v>
      </c>
      <c r="E2668" t="s">
        <v>1693</v>
      </c>
      <c r="F2668">
        <v>0</v>
      </c>
      <c r="G2668">
        <v>0</v>
      </c>
      <c r="H2668">
        <v>0</v>
      </c>
      <c r="I2668">
        <v>43112011800</v>
      </c>
      <c r="J2668">
        <v>14</v>
      </c>
      <c r="K2668" t="s">
        <v>1698</v>
      </c>
      <c r="L2668">
        <v>1560</v>
      </c>
      <c r="M2668" t="s">
        <v>1699</v>
      </c>
      <c r="N2668" t="s">
        <v>1700</v>
      </c>
      <c r="O2668">
        <v>0</v>
      </c>
      <c r="P2668" t="s">
        <v>1694</v>
      </c>
    </row>
    <row r="2669" spans="1:16">
      <c r="A2669" t="s">
        <v>1697</v>
      </c>
      <c r="B2669" t="s">
        <v>1731</v>
      </c>
      <c r="C2669">
        <v>201209</v>
      </c>
      <c r="D2669">
        <v>0</v>
      </c>
      <c r="E2669" t="s">
        <v>1693</v>
      </c>
      <c r="F2669">
        <v>0</v>
      </c>
      <c r="G2669">
        <v>0</v>
      </c>
      <c r="H2669">
        <v>0</v>
      </c>
      <c r="I2669">
        <v>43112014401</v>
      </c>
      <c r="J2669">
        <v>14</v>
      </c>
      <c r="K2669" t="s">
        <v>1698</v>
      </c>
      <c r="L2669">
        <v>1560</v>
      </c>
      <c r="M2669" t="s">
        <v>1699</v>
      </c>
      <c r="N2669" t="s">
        <v>1700</v>
      </c>
      <c r="O2669">
        <v>0</v>
      </c>
      <c r="P2669" t="s">
        <v>1694</v>
      </c>
    </row>
    <row r="2670" spans="1:16">
      <c r="A2670" t="s">
        <v>1697</v>
      </c>
      <c r="B2670" t="s">
        <v>1732</v>
      </c>
      <c r="C2670">
        <v>201209</v>
      </c>
      <c r="D2670">
        <v>0</v>
      </c>
      <c r="E2670" t="s">
        <v>1693</v>
      </c>
      <c r="F2670">
        <v>0</v>
      </c>
      <c r="G2670">
        <v>0</v>
      </c>
      <c r="H2670">
        <v>0</v>
      </c>
      <c r="I2670">
        <v>43112042300</v>
      </c>
      <c r="J2670">
        <v>14</v>
      </c>
      <c r="K2670" t="s">
        <v>1698</v>
      </c>
      <c r="L2670">
        <v>1560</v>
      </c>
      <c r="M2670" t="s">
        <v>1699</v>
      </c>
      <c r="N2670" t="s">
        <v>1700</v>
      </c>
      <c r="O2670">
        <v>0</v>
      </c>
      <c r="P2670" t="s">
        <v>1694</v>
      </c>
    </row>
    <row r="2671" spans="1:16">
      <c r="A2671" t="s">
        <v>1697</v>
      </c>
      <c r="B2671" t="s">
        <v>1730</v>
      </c>
      <c r="C2671">
        <v>201210</v>
      </c>
      <c r="D2671">
        <v>0</v>
      </c>
      <c r="E2671" t="s">
        <v>1693</v>
      </c>
      <c r="F2671">
        <v>0</v>
      </c>
      <c r="G2671">
        <v>0</v>
      </c>
      <c r="H2671">
        <v>0</v>
      </c>
      <c r="I2671">
        <v>43112001902</v>
      </c>
      <c r="J2671">
        <v>14</v>
      </c>
      <c r="K2671" t="s">
        <v>1698</v>
      </c>
      <c r="L2671">
        <v>1560</v>
      </c>
      <c r="M2671" t="s">
        <v>1699</v>
      </c>
      <c r="N2671" t="s">
        <v>1700</v>
      </c>
      <c r="O2671">
        <v>0</v>
      </c>
      <c r="P2671" t="s">
        <v>1694</v>
      </c>
    </row>
    <row r="2672" spans="1:16">
      <c r="A2672" t="s">
        <v>1697</v>
      </c>
      <c r="B2672" t="s">
        <v>1632</v>
      </c>
      <c r="C2672">
        <v>201210</v>
      </c>
      <c r="D2672">
        <v>0</v>
      </c>
      <c r="E2672" t="s">
        <v>1693</v>
      </c>
      <c r="F2672">
        <v>0</v>
      </c>
      <c r="G2672">
        <v>0</v>
      </c>
      <c r="H2672">
        <v>0</v>
      </c>
      <c r="I2672">
        <v>43112011800</v>
      </c>
      <c r="J2672">
        <v>14</v>
      </c>
      <c r="K2672" t="s">
        <v>1698</v>
      </c>
      <c r="L2672">
        <v>1560</v>
      </c>
      <c r="M2672" t="s">
        <v>1699</v>
      </c>
      <c r="N2672" t="s">
        <v>1700</v>
      </c>
      <c r="O2672">
        <v>0</v>
      </c>
      <c r="P2672" t="s">
        <v>1694</v>
      </c>
    </row>
    <row r="2673" spans="1:17">
      <c r="A2673" t="s">
        <v>1697</v>
      </c>
      <c r="B2673" t="s">
        <v>1731</v>
      </c>
      <c r="C2673">
        <v>201210</v>
      </c>
      <c r="D2673">
        <v>0</v>
      </c>
      <c r="E2673" t="s">
        <v>1693</v>
      </c>
      <c r="F2673">
        <v>0</v>
      </c>
      <c r="G2673">
        <v>0</v>
      </c>
      <c r="H2673">
        <v>0</v>
      </c>
      <c r="I2673">
        <v>43112014401</v>
      </c>
      <c r="J2673">
        <v>14</v>
      </c>
      <c r="K2673" t="s">
        <v>1698</v>
      </c>
      <c r="L2673">
        <v>1560</v>
      </c>
      <c r="M2673" t="s">
        <v>1699</v>
      </c>
      <c r="N2673" t="s">
        <v>1700</v>
      </c>
      <c r="O2673">
        <v>0</v>
      </c>
      <c r="P2673" t="s">
        <v>1694</v>
      </c>
    </row>
    <row r="2674" spans="1:17">
      <c r="A2674" t="s">
        <v>1697</v>
      </c>
      <c r="B2674" t="s">
        <v>1732</v>
      </c>
      <c r="C2674">
        <v>201210</v>
      </c>
      <c r="D2674">
        <v>0</v>
      </c>
      <c r="E2674" t="s">
        <v>1693</v>
      </c>
      <c r="F2674">
        <v>0</v>
      </c>
      <c r="G2674">
        <v>0</v>
      </c>
      <c r="H2674">
        <v>0</v>
      </c>
      <c r="I2674">
        <v>43112042300</v>
      </c>
      <c r="J2674">
        <v>14</v>
      </c>
      <c r="K2674" t="s">
        <v>1698</v>
      </c>
      <c r="L2674">
        <v>1560</v>
      </c>
      <c r="M2674" t="s">
        <v>1699</v>
      </c>
      <c r="N2674" t="s">
        <v>1700</v>
      </c>
      <c r="O2674">
        <v>0</v>
      </c>
      <c r="P2674" t="s">
        <v>1694</v>
      </c>
    </row>
    <row r="2675" spans="1:17">
      <c r="A2675" t="s">
        <v>1697</v>
      </c>
      <c r="B2675" t="s">
        <v>1730</v>
      </c>
      <c r="C2675">
        <v>201211</v>
      </c>
      <c r="D2675">
        <v>0</v>
      </c>
      <c r="E2675" t="s">
        <v>1693</v>
      </c>
      <c r="F2675">
        <v>0</v>
      </c>
      <c r="G2675">
        <v>0</v>
      </c>
      <c r="H2675">
        <v>0</v>
      </c>
      <c r="I2675">
        <v>43112001902</v>
      </c>
      <c r="J2675">
        <v>14</v>
      </c>
      <c r="K2675" t="s">
        <v>1698</v>
      </c>
      <c r="L2675">
        <v>1560</v>
      </c>
      <c r="M2675" t="s">
        <v>1699</v>
      </c>
      <c r="N2675" t="s">
        <v>1700</v>
      </c>
      <c r="O2675">
        <v>0</v>
      </c>
      <c r="P2675" t="s">
        <v>1694</v>
      </c>
    </row>
    <row r="2676" spans="1:17">
      <c r="A2676" t="s">
        <v>1697</v>
      </c>
      <c r="B2676" t="s">
        <v>1632</v>
      </c>
      <c r="C2676">
        <v>201211</v>
      </c>
      <c r="D2676">
        <v>0</v>
      </c>
      <c r="E2676" t="s">
        <v>1693</v>
      </c>
      <c r="F2676">
        <v>0</v>
      </c>
      <c r="G2676">
        <v>0</v>
      </c>
      <c r="H2676">
        <v>0</v>
      </c>
      <c r="I2676">
        <v>43112011800</v>
      </c>
      <c r="J2676">
        <v>14</v>
      </c>
      <c r="K2676" t="s">
        <v>1698</v>
      </c>
      <c r="L2676">
        <v>1560</v>
      </c>
      <c r="M2676" t="s">
        <v>1699</v>
      </c>
      <c r="N2676" t="s">
        <v>1700</v>
      </c>
      <c r="O2676">
        <v>0</v>
      </c>
      <c r="P2676" t="s">
        <v>1694</v>
      </c>
    </row>
    <row r="2677" spans="1:17">
      <c r="A2677" t="s">
        <v>1697</v>
      </c>
      <c r="B2677" t="s">
        <v>1731</v>
      </c>
      <c r="C2677">
        <v>201211</v>
      </c>
      <c r="D2677">
        <v>0</v>
      </c>
      <c r="E2677" t="s">
        <v>1693</v>
      </c>
      <c r="F2677">
        <v>0</v>
      </c>
      <c r="G2677">
        <v>0</v>
      </c>
      <c r="H2677">
        <v>0</v>
      </c>
      <c r="I2677">
        <v>43112014401</v>
      </c>
      <c r="J2677">
        <v>14</v>
      </c>
      <c r="K2677" t="s">
        <v>1698</v>
      </c>
      <c r="L2677">
        <v>1560</v>
      </c>
      <c r="M2677" t="s">
        <v>1699</v>
      </c>
      <c r="N2677" t="s">
        <v>1700</v>
      </c>
      <c r="O2677">
        <v>0</v>
      </c>
      <c r="P2677" t="s">
        <v>1694</v>
      </c>
    </row>
    <row r="2678" spans="1:17">
      <c r="A2678" t="s">
        <v>1697</v>
      </c>
      <c r="B2678" t="s">
        <v>1732</v>
      </c>
      <c r="C2678">
        <v>201211</v>
      </c>
      <c r="D2678">
        <v>0</v>
      </c>
      <c r="E2678" t="s">
        <v>1693</v>
      </c>
      <c r="F2678">
        <v>0</v>
      </c>
      <c r="G2678">
        <v>0</v>
      </c>
      <c r="H2678">
        <v>0</v>
      </c>
      <c r="I2678">
        <v>43112042300</v>
      </c>
      <c r="J2678">
        <v>14</v>
      </c>
      <c r="K2678" t="s">
        <v>1698</v>
      </c>
      <c r="L2678">
        <v>1560</v>
      </c>
      <c r="M2678" t="s">
        <v>1699</v>
      </c>
      <c r="N2678" t="s">
        <v>1700</v>
      </c>
      <c r="O2678">
        <v>0</v>
      </c>
      <c r="P2678" t="s">
        <v>1694</v>
      </c>
    </row>
    <row r="2679" spans="1:17">
      <c r="A2679" t="s">
        <v>1697</v>
      </c>
      <c r="B2679" t="s">
        <v>1730</v>
      </c>
      <c r="C2679">
        <v>201212</v>
      </c>
      <c r="D2679">
        <v>0</v>
      </c>
      <c r="E2679" t="s">
        <v>1693</v>
      </c>
      <c r="F2679">
        <v>0</v>
      </c>
      <c r="G2679">
        <v>0</v>
      </c>
      <c r="H2679">
        <v>0</v>
      </c>
      <c r="I2679">
        <v>43112001902</v>
      </c>
      <c r="J2679">
        <v>14</v>
      </c>
      <c r="K2679" t="s">
        <v>1698</v>
      </c>
      <c r="L2679">
        <v>1560</v>
      </c>
      <c r="M2679" t="s">
        <v>1699</v>
      </c>
      <c r="N2679" t="s">
        <v>1700</v>
      </c>
      <c r="O2679">
        <v>0</v>
      </c>
      <c r="P2679" t="s">
        <v>1694</v>
      </c>
    </row>
    <row r="2680" spans="1:17">
      <c r="A2680" t="s">
        <v>1697</v>
      </c>
      <c r="B2680" t="s">
        <v>1632</v>
      </c>
      <c r="C2680">
        <v>201212</v>
      </c>
      <c r="D2680">
        <v>0</v>
      </c>
      <c r="E2680" t="s">
        <v>1693</v>
      </c>
      <c r="F2680">
        <v>0</v>
      </c>
      <c r="G2680">
        <v>0</v>
      </c>
      <c r="H2680">
        <v>0</v>
      </c>
      <c r="I2680">
        <v>43112011800</v>
      </c>
      <c r="J2680">
        <v>14</v>
      </c>
      <c r="K2680" t="s">
        <v>1698</v>
      </c>
      <c r="L2680">
        <v>1560</v>
      </c>
      <c r="M2680" t="s">
        <v>1699</v>
      </c>
      <c r="N2680" t="s">
        <v>1700</v>
      </c>
      <c r="O2680">
        <v>0</v>
      </c>
      <c r="P2680" t="s">
        <v>1694</v>
      </c>
    </row>
    <row r="2681" spans="1:17">
      <c r="A2681" t="s">
        <v>1697</v>
      </c>
      <c r="B2681" t="s">
        <v>1731</v>
      </c>
      <c r="C2681">
        <v>201212</v>
      </c>
      <c r="D2681">
        <v>0</v>
      </c>
      <c r="E2681" t="s">
        <v>1693</v>
      </c>
      <c r="F2681">
        <v>0</v>
      </c>
      <c r="G2681">
        <v>0</v>
      </c>
      <c r="H2681">
        <v>0</v>
      </c>
      <c r="I2681">
        <v>43112014401</v>
      </c>
      <c r="J2681">
        <v>14</v>
      </c>
      <c r="K2681" t="s">
        <v>1698</v>
      </c>
      <c r="L2681">
        <v>1560</v>
      </c>
      <c r="M2681" t="s">
        <v>1699</v>
      </c>
      <c r="N2681" t="s">
        <v>1700</v>
      </c>
      <c r="O2681">
        <v>0</v>
      </c>
      <c r="P2681" t="s">
        <v>1694</v>
      </c>
    </row>
    <row r="2682" spans="1:17">
      <c r="A2682" t="s">
        <v>1697</v>
      </c>
      <c r="B2682" t="s">
        <v>1732</v>
      </c>
      <c r="C2682">
        <v>201212</v>
      </c>
      <c r="D2682">
        <v>0</v>
      </c>
      <c r="E2682" t="s">
        <v>1693</v>
      </c>
      <c r="F2682">
        <v>0</v>
      </c>
      <c r="G2682">
        <v>0</v>
      </c>
      <c r="H2682">
        <v>0</v>
      </c>
      <c r="I2682">
        <v>43112042300</v>
      </c>
      <c r="J2682">
        <v>14</v>
      </c>
      <c r="K2682" t="s">
        <v>1698</v>
      </c>
      <c r="L2682">
        <v>1560</v>
      </c>
      <c r="M2682" t="s">
        <v>1699</v>
      </c>
      <c r="N2682" t="s">
        <v>1700</v>
      </c>
      <c r="O2682">
        <v>0</v>
      </c>
      <c r="P2682" t="s">
        <v>1694</v>
      </c>
    </row>
    <row r="2683" spans="1:17">
      <c r="F2683">
        <f>SUM(F1579:F2585)</f>
        <v>363421</v>
      </c>
      <c r="G2683">
        <f t="shared" ref="G2683:H2683" si="1">SUM(G1579:G2585)</f>
        <v>372179</v>
      </c>
      <c r="H2683">
        <f t="shared" si="1"/>
        <v>2346885</v>
      </c>
      <c r="O2683">
        <f>SUM(O2586:O2633)</f>
        <v>119061</v>
      </c>
    </row>
    <row r="2684" spans="1:17">
      <c r="F2684" s="105">
        <f>F2683/365</f>
        <v>995.6739726027397</v>
      </c>
      <c r="G2684" s="105">
        <f>G2683*1000/F2683</f>
        <v>1024.0987724980118</v>
      </c>
      <c r="H2684" s="92">
        <f>H2683/F2683</f>
        <v>6.4577583573871626</v>
      </c>
      <c r="O2684" s="92">
        <f>O2683/H2683</f>
        <v>5.0731501543535368E-2</v>
      </c>
      <c r="P2684" t="s">
        <v>1733</v>
      </c>
    </row>
    <row r="2688" spans="1:17">
      <c r="A2688" t="s">
        <v>1711</v>
      </c>
      <c r="B2688" t="s">
        <v>1573</v>
      </c>
      <c r="C2688">
        <v>201201</v>
      </c>
      <c r="D2688">
        <v>30</v>
      </c>
      <c r="E2688" t="s">
        <v>1555</v>
      </c>
      <c r="F2688">
        <v>511</v>
      </c>
      <c r="G2688">
        <v>704</v>
      </c>
      <c r="H2688">
        <v>99</v>
      </c>
      <c r="I2688">
        <v>43112018900</v>
      </c>
      <c r="J2688">
        <v>8</v>
      </c>
      <c r="K2688" t="s">
        <v>1712</v>
      </c>
      <c r="L2688">
        <v>2531</v>
      </c>
      <c r="M2688" t="s">
        <v>1557</v>
      </c>
      <c r="N2688" t="s">
        <v>1734</v>
      </c>
      <c r="O2688">
        <v>0</v>
      </c>
      <c r="P2688" t="s">
        <v>1552</v>
      </c>
      <c r="Q2688">
        <v>19841001</v>
      </c>
    </row>
    <row r="2689" spans="1:17">
      <c r="A2689" t="s">
        <v>1711</v>
      </c>
      <c r="B2689" t="s">
        <v>1648</v>
      </c>
      <c r="C2689">
        <v>201201</v>
      </c>
      <c r="D2689">
        <v>30</v>
      </c>
      <c r="E2689" t="s">
        <v>1555</v>
      </c>
      <c r="F2689">
        <v>438</v>
      </c>
      <c r="G2689">
        <v>230</v>
      </c>
      <c r="H2689">
        <v>395</v>
      </c>
      <c r="I2689">
        <v>43112019000</v>
      </c>
      <c r="J2689">
        <v>8</v>
      </c>
      <c r="K2689" t="s">
        <v>1712</v>
      </c>
      <c r="L2689">
        <v>2531</v>
      </c>
      <c r="M2689" t="s">
        <v>1557</v>
      </c>
      <c r="N2689" t="s">
        <v>1734</v>
      </c>
      <c r="O2689">
        <v>0</v>
      </c>
      <c r="P2689" t="s">
        <v>1552</v>
      </c>
      <c r="Q2689">
        <v>19700801</v>
      </c>
    </row>
    <row r="2690" spans="1:17">
      <c r="A2690" t="s">
        <v>1711</v>
      </c>
      <c r="B2690" t="s">
        <v>1649</v>
      </c>
      <c r="C2690">
        <v>201201</v>
      </c>
      <c r="D2690">
        <v>31</v>
      </c>
      <c r="E2690" t="s">
        <v>1555</v>
      </c>
      <c r="F2690">
        <v>1076</v>
      </c>
      <c r="G2690">
        <v>461</v>
      </c>
      <c r="H2690">
        <v>4863</v>
      </c>
      <c r="I2690">
        <v>43112019100</v>
      </c>
      <c r="J2690">
        <v>8</v>
      </c>
      <c r="K2690" t="s">
        <v>1712</v>
      </c>
      <c r="L2690">
        <v>2531</v>
      </c>
      <c r="M2690" t="s">
        <v>1557</v>
      </c>
      <c r="N2690" t="s">
        <v>1734</v>
      </c>
      <c r="O2690">
        <v>0</v>
      </c>
      <c r="P2690" t="s">
        <v>1552</v>
      </c>
      <c r="Q2690">
        <v>19700701</v>
      </c>
    </row>
    <row r="2691" spans="1:17">
      <c r="A2691" t="s">
        <v>1711</v>
      </c>
      <c r="B2691" t="s">
        <v>1701</v>
      </c>
      <c r="C2691">
        <v>201201</v>
      </c>
      <c r="D2691">
        <v>31</v>
      </c>
      <c r="E2691" t="s">
        <v>1555</v>
      </c>
      <c r="F2691">
        <v>370</v>
      </c>
      <c r="G2691">
        <v>256</v>
      </c>
      <c r="H2691">
        <v>2001</v>
      </c>
      <c r="I2691">
        <v>43112019200</v>
      </c>
      <c r="J2691">
        <v>8</v>
      </c>
      <c r="K2691" t="s">
        <v>1712</v>
      </c>
      <c r="L2691">
        <v>2531</v>
      </c>
      <c r="M2691" t="s">
        <v>1557</v>
      </c>
      <c r="N2691" t="s">
        <v>1734</v>
      </c>
      <c r="O2691">
        <v>0</v>
      </c>
      <c r="P2691" t="s">
        <v>1552</v>
      </c>
      <c r="Q2691">
        <v>19700601</v>
      </c>
    </row>
    <row r="2692" spans="1:17">
      <c r="A2692" t="s">
        <v>1711</v>
      </c>
      <c r="B2692" t="s">
        <v>1661</v>
      </c>
      <c r="C2692">
        <v>201201</v>
      </c>
      <c r="D2692">
        <v>31</v>
      </c>
      <c r="E2692" t="s">
        <v>1555</v>
      </c>
      <c r="F2692">
        <v>1075</v>
      </c>
      <c r="G2692">
        <v>538</v>
      </c>
      <c r="H2692">
        <v>7613</v>
      </c>
      <c r="I2692">
        <v>43112019300</v>
      </c>
      <c r="J2692">
        <v>8</v>
      </c>
      <c r="K2692" t="s">
        <v>1712</v>
      </c>
      <c r="L2692">
        <v>2531</v>
      </c>
      <c r="M2692" t="s">
        <v>1557</v>
      </c>
      <c r="N2692" t="s">
        <v>1734</v>
      </c>
      <c r="O2692">
        <v>0</v>
      </c>
      <c r="P2692" t="s">
        <v>1552</v>
      </c>
      <c r="Q2692">
        <v>19780601</v>
      </c>
    </row>
    <row r="2693" spans="1:17">
      <c r="A2693" t="s">
        <v>1711</v>
      </c>
      <c r="B2693" t="s">
        <v>1730</v>
      </c>
      <c r="C2693">
        <v>201201</v>
      </c>
      <c r="D2693">
        <v>31</v>
      </c>
      <c r="E2693" t="s">
        <v>1555</v>
      </c>
      <c r="F2693">
        <v>531</v>
      </c>
      <c r="G2693">
        <v>410</v>
      </c>
      <c r="H2693">
        <v>2047</v>
      </c>
      <c r="I2693">
        <v>43112019400</v>
      </c>
      <c r="J2693">
        <v>8</v>
      </c>
      <c r="K2693" t="s">
        <v>1712</v>
      </c>
      <c r="L2693">
        <v>2531</v>
      </c>
      <c r="M2693" t="s">
        <v>1557</v>
      </c>
      <c r="N2693" t="s">
        <v>1734</v>
      </c>
      <c r="O2693">
        <v>0</v>
      </c>
      <c r="P2693" t="s">
        <v>1552</v>
      </c>
      <c r="Q2693">
        <v>19700701</v>
      </c>
    </row>
    <row r="2694" spans="1:17">
      <c r="A2694" t="s">
        <v>1711</v>
      </c>
      <c r="B2694" t="s">
        <v>1591</v>
      </c>
      <c r="C2694">
        <v>201201</v>
      </c>
      <c r="D2694">
        <v>31</v>
      </c>
      <c r="E2694" t="s">
        <v>1555</v>
      </c>
      <c r="F2694">
        <v>409</v>
      </c>
      <c r="G2694">
        <v>256</v>
      </c>
      <c r="H2694">
        <v>2211</v>
      </c>
      <c r="I2694">
        <v>43112019500</v>
      </c>
      <c r="J2694">
        <v>8</v>
      </c>
      <c r="K2694" t="s">
        <v>1712</v>
      </c>
      <c r="L2694">
        <v>2531</v>
      </c>
      <c r="M2694" t="s">
        <v>1557</v>
      </c>
      <c r="N2694" t="s">
        <v>1734</v>
      </c>
      <c r="O2694">
        <v>0</v>
      </c>
      <c r="P2694" t="s">
        <v>1552</v>
      </c>
      <c r="Q2694">
        <v>19700901</v>
      </c>
    </row>
    <row r="2695" spans="1:17">
      <c r="A2695" t="s">
        <v>1711</v>
      </c>
      <c r="B2695" t="s">
        <v>1735</v>
      </c>
      <c r="C2695">
        <v>201201</v>
      </c>
      <c r="D2695">
        <v>31</v>
      </c>
      <c r="E2695" t="s">
        <v>1555</v>
      </c>
      <c r="F2695">
        <v>745</v>
      </c>
      <c r="G2695">
        <v>3075</v>
      </c>
      <c r="H2695">
        <v>4916</v>
      </c>
      <c r="I2695">
        <v>43112021900</v>
      </c>
      <c r="J2695">
        <v>8</v>
      </c>
      <c r="K2695" t="s">
        <v>1712</v>
      </c>
      <c r="L2695">
        <v>2531</v>
      </c>
      <c r="M2695" t="s">
        <v>1557</v>
      </c>
      <c r="N2695" t="s">
        <v>1734</v>
      </c>
      <c r="O2695">
        <v>0</v>
      </c>
      <c r="P2695" t="s">
        <v>1574</v>
      </c>
      <c r="Q2695">
        <v>19840501</v>
      </c>
    </row>
    <row r="2696" spans="1:17">
      <c r="A2696" t="s">
        <v>1711</v>
      </c>
      <c r="B2696" t="s">
        <v>1736</v>
      </c>
      <c r="C2696">
        <v>201201</v>
      </c>
      <c r="D2696">
        <v>31</v>
      </c>
      <c r="E2696" t="s">
        <v>1555</v>
      </c>
      <c r="F2696">
        <v>896</v>
      </c>
      <c r="G2696">
        <v>2563</v>
      </c>
      <c r="H2696">
        <v>4844</v>
      </c>
      <c r="I2696">
        <v>43112023500</v>
      </c>
      <c r="J2696">
        <v>8</v>
      </c>
      <c r="K2696" t="s">
        <v>1712</v>
      </c>
      <c r="L2696">
        <v>2531</v>
      </c>
      <c r="M2696" t="s">
        <v>1557</v>
      </c>
      <c r="N2696" t="s">
        <v>1734</v>
      </c>
      <c r="O2696">
        <v>0</v>
      </c>
      <c r="P2696" t="s">
        <v>1552</v>
      </c>
      <c r="Q2696">
        <v>19860701</v>
      </c>
    </row>
    <row r="2697" spans="1:17">
      <c r="A2697" t="s">
        <v>1711</v>
      </c>
      <c r="B2697" t="s">
        <v>1716</v>
      </c>
      <c r="C2697">
        <v>201201</v>
      </c>
      <c r="D2697">
        <v>30</v>
      </c>
      <c r="E2697" t="s">
        <v>1555</v>
      </c>
      <c r="F2697">
        <v>876</v>
      </c>
      <c r="G2697">
        <v>359</v>
      </c>
      <c r="H2697">
        <v>22492</v>
      </c>
      <c r="I2697">
        <v>43112022200</v>
      </c>
      <c r="J2697">
        <v>8</v>
      </c>
      <c r="K2697" t="s">
        <v>1712</v>
      </c>
      <c r="L2697">
        <v>2531</v>
      </c>
      <c r="M2697" t="s">
        <v>1557</v>
      </c>
      <c r="N2697" t="s">
        <v>1734</v>
      </c>
      <c r="O2697">
        <v>0</v>
      </c>
      <c r="P2697" t="s">
        <v>1662</v>
      </c>
      <c r="Q2697">
        <v>19830201</v>
      </c>
    </row>
    <row r="2698" spans="1:17">
      <c r="A2698" t="s">
        <v>1711</v>
      </c>
      <c r="B2698" t="s">
        <v>1650</v>
      </c>
      <c r="C2698">
        <v>201201</v>
      </c>
      <c r="D2698">
        <v>31</v>
      </c>
      <c r="E2698" t="s">
        <v>1555</v>
      </c>
      <c r="F2698">
        <v>675</v>
      </c>
      <c r="G2698">
        <v>282</v>
      </c>
      <c r="H2698">
        <v>2131</v>
      </c>
      <c r="I2698">
        <v>43112022300</v>
      </c>
      <c r="J2698">
        <v>8</v>
      </c>
      <c r="K2698" t="s">
        <v>1712</v>
      </c>
      <c r="L2698">
        <v>2531</v>
      </c>
      <c r="M2698" t="s">
        <v>1557</v>
      </c>
      <c r="N2698" t="s">
        <v>1734</v>
      </c>
      <c r="O2698">
        <v>0</v>
      </c>
      <c r="P2698" t="s">
        <v>1662</v>
      </c>
      <c r="Q2698">
        <v>19840401</v>
      </c>
    </row>
    <row r="2699" spans="1:17">
      <c r="A2699" t="s">
        <v>1711</v>
      </c>
      <c r="B2699" t="s">
        <v>1592</v>
      </c>
      <c r="C2699">
        <v>201201</v>
      </c>
      <c r="D2699">
        <v>24</v>
      </c>
      <c r="E2699" t="s">
        <v>1555</v>
      </c>
      <c r="F2699">
        <v>1194</v>
      </c>
      <c r="G2699">
        <v>1060</v>
      </c>
      <c r="H2699">
        <v>20027</v>
      </c>
      <c r="I2699">
        <v>43112022600</v>
      </c>
      <c r="J2699">
        <v>8</v>
      </c>
      <c r="K2699" t="s">
        <v>1712</v>
      </c>
      <c r="L2699">
        <v>2531</v>
      </c>
      <c r="M2699" t="s">
        <v>1557</v>
      </c>
      <c r="N2699" t="s">
        <v>1734</v>
      </c>
      <c r="O2699">
        <v>0</v>
      </c>
      <c r="P2699" t="s">
        <v>1662</v>
      </c>
      <c r="Q2699">
        <v>19821101</v>
      </c>
    </row>
    <row r="2700" spans="1:17">
      <c r="A2700" t="s">
        <v>1711</v>
      </c>
      <c r="B2700" t="s">
        <v>1664</v>
      </c>
      <c r="C2700">
        <v>201201</v>
      </c>
      <c r="D2700">
        <v>30</v>
      </c>
      <c r="E2700" t="s">
        <v>1555</v>
      </c>
      <c r="F2700">
        <v>355</v>
      </c>
      <c r="G2700">
        <v>754</v>
      </c>
      <c r="H2700">
        <v>1704</v>
      </c>
      <c r="I2700">
        <v>43112025600</v>
      </c>
      <c r="J2700">
        <v>8</v>
      </c>
      <c r="K2700" t="s">
        <v>1712</v>
      </c>
      <c r="L2700">
        <v>2531</v>
      </c>
      <c r="M2700" t="s">
        <v>1557</v>
      </c>
      <c r="N2700" t="s">
        <v>1734</v>
      </c>
      <c r="O2700">
        <v>0</v>
      </c>
      <c r="P2700" t="s">
        <v>1552</v>
      </c>
      <c r="Q2700">
        <v>19870901</v>
      </c>
    </row>
    <row r="2701" spans="1:17">
      <c r="A2701" t="s">
        <v>1711</v>
      </c>
      <c r="B2701" t="s">
        <v>1651</v>
      </c>
      <c r="C2701">
        <v>201201</v>
      </c>
      <c r="D2701">
        <v>30</v>
      </c>
      <c r="E2701" t="s">
        <v>1555</v>
      </c>
      <c r="F2701">
        <v>817</v>
      </c>
      <c r="G2701">
        <v>648</v>
      </c>
      <c r="H2701">
        <v>10739</v>
      </c>
      <c r="I2701">
        <v>43112024100</v>
      </c>
      <c r="J2701">
        <v>8</v>
      </c>
      <c r="K2701" t="s">
        <v>1712</v>
      </c>
      <c r="L2701">
        <v>2531</v>
      </c>
      <c r="M2701" t="s">
        <v>1557</v>
      </c>
      <c r="N2701" t="s">
        <v>1734</v>
      </c>
      <c r="O2701">
        <v>0</v>
      </c>
      <c r="P2701" t="s">
        <v>1552</v>
      </c>
      <c r="Q2701">
        <v>19710301</v>
      </c>
    </row>
    <row r="2702" spans="1:17">
      <c r="A2702" t="s">
        <v>1711</v>
      </c>
      <c r="B2702" t="s">
        <v>1576</v>
      </c>
      <c r="C2702">
        <v>201201</v>
      </c>
      <c r="D2702">
        <v>30</v>
      </c>
      <c r="E2702" t="s">
        <v>1555</v>
      </c>
      <c r="F2702">
        <v>962</v>
      </c>
      <c r="G2702">
        <v>332</v>
      </c>
      <c r="H2702">
        <v>4611</v>
      </c>
      <c r="I2702">
        <v>43112024200</v>
      </c>
      <c r="J2702">
        <v>8</v>
      </c>
      <c r="K2702" t="s">
        <v>1712</v>
      </c>
      <c r="L2702">
        <v>2531</v>
      </c>
      <c r="M2702" t="s">
        <v>1557</v>
      </c>
      <c r="N2702" t="s">
        <v>1734</v>
      </c>
      <c r="O2702">
        <v>0</v>
      </c>
      <c r="P2702" t="s">
        <v>1737</v>
      </c>
      <c r="Q2702">
        <v>19830501</v>
      </c>
    </row>
    <row r="2703" spans="1:17">
      <c r="A2703" t="s">
        <v>1711</v>
      </c>
      <c r="B2703" t="s">
        <v>1652</v>
      </c>
      <c r="C2703">
        <v>201201</v>
      </c>
      <c r="D2703">
        <v>31</v>
      </c>
      <c r="E2703" t="s">
        <v>1555</v>
      </c>
      <c r="F2703">
        <v>1171</v>
      </c>
      <c r="G2703">
        <v>2793</v>
      </c>
      <c r="H2703">
        <v>37999</v>
      </c>
      <c r="I2703">
        <v>43112024300</v>
      </c>
      <c r="J2703">
        <v>8</v>
      </c>
      <c r="K2703" t="s">
        <v>1712</v>
      </c>
      <c r="L2703">
        <v>2531</v>
      </c>
      <c r="M2703" t="s">
        <v>1557</v>
      </c>
      <c r="N2703" t="s">
        <v>1734</v>
      </c>
      <c r="O2703">
        <v>0</v>
      </c>
      <c r="P2703" t="s">
        <v>1662</v>
      </c>
      <c r="Q2703">
        <v>19840301</v>
      </c>
    </row>
    <row r="2704" spans="1:17">
      <c r="A2704" t="s">
        <v>1711</v>
      </c>
      <c r="B2704" t="s">
        <v>1577</v>
      </c>
      <c r="C2704">
        <v>201201</v>
      </c>
      <c r="D2704">
        <v>31</v>
      </c>
      <c r="E2704" t="s">
        <v>1555</v>
      </c>
      <c r="F2704">
        <v>600</v>
      </c>
      <c r="G2704">
        <v>948</v>
      </c>
      <c r="H2704">
        <v>2348</v>
      </c>
      <c r="I2704">
        <v>43112026900</v>
      </c>
      <c r="J2704">
        <v>8</v>
      </c>
      <c r="K2704" t="s">
        <v>1712</v>
      </c>
      <c r="L2704">
        <v>2531</v>
      </c>
      <c r="M2704" t="s">
        <v>1557</v>
      </c>
      <c r="N2704" t="s">
        <v>1734</v>
      </c>
      <c r="O2704">
        <v>0</v>
      </c>
      <c r="P2704" t="s">
        <v>1552</v>
      </c>
      <c r="Q2704">
        <v>19810501</v>
      </c>
    </row>
    <row r="2705" spans="1:17">
      <c r="A2705" t="s">
        <v>1711</v>
      </c>
      <c r="B2705" t="s">
        <v>1631</v>
      </c>
      <c r="C2705">
        <v>201201</v>
      </c>
      <c r="D2705">
        <v>15</v>
      </c>
      <c r="E2705" t="s">
        <v>1555</v>
      </c>
      <c r="F2705">
        <v>236</v>
      </c>
      <c r="G2705">
        <v>1563</v>
      </c>
      <c r="H2705">
        <v>7672</v>
      </c>
      <c r="I2705">
        <v>43112031000</v>
      </c>
      <c r="J2705">
        <v>8</v>
      </c>
      <c r="K2705" t="s">
        <v>1712</v>
      </c>
      <c r="L2705">
        <v>2531</v>
      </c>
      <c r="M2705" t="s">
        <v>1557</v>
      </c>
      <c r="N2705" t="s">
        <v>1734</v>
      </c>
      <c r="O2705">
        <v>0</v>
      </c>
      <c r="P2705" t="s">
        <v>1574</v>
      </c>
      <c r="Q2705">
        <v>19820601</v>
      </c>
    </row>
    <row r="2706" spans="1:17">
      <c r="A2706" t="s">
        <v>1711</v>
      </c>
      <c r="B2706" t="s">
        <v>1653</v>
      </c>
      <c r="C2706">
        <v>201201</v>
      </c>
      <c r="D2706">
        <v>31</v>
      </c>
      <c r="E2706" t="s">
        <v>1555</v>
      </c>
      <c r="F2706">
        <v>1358</v>
      </c>
      <c r="G2706">
        <v>427</v>
      </c>
      <c r="H2706">
        <v>3692</v>
      </c>
      <c r="I2706">
        <v>43112027700</v>
      </c>
      <c r="J2706">
        <v>8</v>
      </c>
      <c r="K2706" t="s">
        <v>1712</v>
      </c>
      <c r="L2706">
        <v>2531</v>
      </c>
      <c r="M2706" t="s">
        <v>1557</v>
      </c>
      <c r="N2706" t="s">
        <v>1734</v>
      </c>
      <c r="O2706">
        <v>0</v>
      </c>
      <c r="P2706" t="s">
        <v>1552</v>
      </c>
      <c r="Q2706">
        <v>19850901</v>
      </c>
    </row>
    <row r="2707" spans="1:17">
      <c r="A2707" t="s">
        <v>1711</v>
      </c>
      <c r="B2707" t="s">
        <v>1593</v>
      </c>
      <c r="C2707">
        <v>201201</v>
      </c>
      <c r="D2707">
        <v>31</v>
      </c>
      <c r="E2707" t="s">
        <v>1555</v>
      </c>
      <c r="F2707">
        <v>809</v>
      </c>
      <c r="G2707">
        <v>1066</v>
      </c>
      <c r="H2707">
        <v>7186</v>
      </c>
      <c r="I2707">
        <v>43112022800</v>
      </c>
      <c r="J2707">
        <v>8</v>
      </c>
      <c r="K2707" t="s">
        <v>1712</v>
      </c>
      <c r="L2707">
        <v>2531</v>
      </c>
      <c r="M2707" t="s">
        <v>1557</v>
      </c>
      <c r="N2707" t="s">
        <v>1734</v>
      </c>
      <c r="O2707">
        <v>0</v>
      </c>
      <c r="P2707" t="s">
        <v>1662</v>
      </c>
      <c r="Q2707">
        <v>19830801</v>
      </c>
    </row>
    <row r="2708" spans="1:17">
      <c r="A2708" t="s">
        <v>1711</v>
      </c>
      <c r="B2708" t="s">
        <v>1578</v>
      </c>
      <c r="C2708">
        <v>201201</v>
      </c>
      <c r="D2708">
        <v>31</v>
      </c>
      <c r="E2708" t="s">
        <v>1555</v>
      </c>
      <c r="F2708">
        <v>326</v>
      </c>
      <c r="G2708">
        <v>2460</v>
      </c>
      <c r="H2708">
        <v>1764</v>
      </c>
      <c r="I2708">
        <v>43112024400</v>
      </c>
      <c r="J2708">
        <v>8</v>
      </c>
      <c r="K2708" t="s">
        <v>1712</v>
      </c>
      <c r="L2708">
        <v>2531</v>
      </c>
      <c r="M2708" t="s">
        <v>1557</v>
      </c>
      <c r="N2708" t="s">
        <v>1734</v>
      </c>
      <c r="O2708">
        <v>0</v>
      </c>
      <c r="P2708" t="s">
        <v>1574</v>
      </c>
      <c r="Q2708">
        <v>19980419</v>
      </c>
    </row>
    <row r="2709" spans="1:17">
      <c r="A2709" t="s">
        <v>1711</v>
      </c>
      <c r="B2709" t="s">
        <v>1580</v>
      </c>
      <c r="C2709">
        <v>201201</v>
      </c>
      <c r="D2709">
        <v>31</v>
      </c>
      <c r="E2709" t="s">
        <v>1555</v>
      </c>
      <c r="F2709">
        <v>846</v>
      </c>
      <c r="G2709">
        <v>487</v>
      </c>
      <c r="H2709">
        <v>28651</v>
      </c>
      <c r="I2709">
        <v>43112023600</v>
      </c>
      <c r="J2709">
        <v>8</v>
      </c>
      <c r="K2709" t="s">
        <v>1712</v>
      </c>
      <c r="L2709">
        <v>2531</v>
      </c>
      <c r="M2709" t="s">
        <v>1557</v>
      </c>
      <c r="N2709" t="s">
        <v>1734</v>
      </c>
      <c r="O2709">
        <v>0</v>
      </c>
      <c r="P2709" t="s">
        <v>1738</v>
      </c>
      <c r="Q2709">
        <v>19830201</v>
      </c>
    </row>
    <row r="2710" spans="1:17">
      <c r="A2710" t="s">
        <v>1711</v>
      </c>
      <c r="B2710" t="s">
        <v>1638</v>
      </c>
      <c r="C2710">
        <v>201201</v>
      </c>
      <c r="D2710">
        <v>30</v>
      </c>
      <c r="E2710" t="s">
        <v>1555</v>
      </c>
      <c r="F2710">
        <v>355</v>
      </c>
      <c r="G2710">
        <v>1485</v>
      </c>
      <c r="H2710">
        <v>375</v>
      </c>
      <c r="I2710">
        <v>43112024700</v>
      </c>
      <c r="J2710">
        <v>8</v>
      </c>
      <c r="K2710" t="s">
        <v>1712</v>
      </c>
      <c r="L2710">
        <v>2531</v>
      </c>
      <c r="M2710" t="s">
        <v>1557</v>
      </c>
      <c r="N2710" t="s">
        <v>1734</v>
      </c>
      <c r="O2710">
        <v>0</v>
      </c>
      <c r="P2710" t="s">
        <v>1552</v>
      </c>
      <c r="Q2710">
        <v>19760501</v>
      </c>
    </row>
    <row r="2711" spans="1:17">
      <c r="A2711" t="s">
        <v>1711</v>
      </c>
      <c r="B2711" t="s">
        <v>1632</v>
      </c>
      <c r="C2711">
        <v>201201</v>
      </c>
      <c r="D2711">
        <v>31</v>
      </c>
      <c r="E2711" t="s">
        <v>1555</v>
      </c>
      <c r="F2711">
        <v>2504</v>
      </c>
      <c r="G2711">
        <v>6755</v>
      </c>
      <c r="H2711">
        <v>8486</v>
      </c>
      <c r="I2711">
        <v>43112025800</v>
      </c>
      <c r="J2711">
        <v>8</v>
      </c>
      <c r="K2711" t="s">
        <v>1712</v>
      </c>
      <c r="L2711">
        <v>2531</v>
      </c>
      <c r="M2711" t="s">
        <v>1557</v>
      </c>
      <c r="N2711" t="s">
        <v>1734</v>
      </c>
      <c r="O2711">
        <v>0</v>
      </c>
      <c r="P2711" t="s">
        <v>1552</v>
      </c>
      <c r="Q2711">
        <v>19720101</v>
      </c>
    </row>
    <row r="2712" spans="1:17">
      <c r="A2712" t="s">
        <v>1711</v>
      </c>
      <c r="B2712" t="s">
        <v>1582</v>
      </c>
      <c r="C2712">
        <v>201201</v>
      </c>
      <c r="D2712">
        <v>30</v>
      </c>
      <c r="E2712" t="s">
        <v>1555</v>
      </c>
      <c r="F2712">
        <v>243</v>
      </c>
      <c r="G2712">
        <v>205</v>
      </c>
      <c r="H2712">
        <v>66</v>
      </c>
      <c r="I2712">
        <v>43112026000</v>
      </c>
      <c r="J2712">
        <v>8</v>
      </c>
      <c r="K2712" t="s">
        <v>1712</v>
      </c>
      <c r="L2712">
        <v>2531</v>
      </c>
      <c r="M2712" t="s">
        <v>1557</v>
      </c>
      <c r="N2712" t="s">
        <v>1734</v>
      </c>
      <c r="O2712">
        <v>0</v>
      </c>
      <c r="P2712" t="s">
        <v>1552</v>
      </c>
      <c r="Q2712">
        <v>19860701</v>
      </c>
    </row>
    <row r="2713" spans="1:17">
      <c r="A2713" t="s">
        <v>1711</v>
      </c>
      <c r="B2713" t="s">
        <v>1595</v>
      </c>
      <c r="C2713">
        <v>201201</v>
      </c>
      <c r="D2713">
        <v>31</v>
      </c>
      <c r="E2713" t="s">
        <v>1555</v>
      </c>
      <c r="F2713">
        <v>565</v>
      </c>
      <c r="G2713">
        <v>513</v>
      </c>
      <c r="H2713">
        <v>12004</v>
      </c>
      <c r="I2713">
        <v>43112027100</v>
      </c>
      <c r="J2713">
        <v>8</v>
      </c>
      <c r="K2713" t="s">
        <v>1712</v>
      </c>
      <c r="L2713">
        <v>2531</v>
      </c>
      <c r="M2713" t="s">
        <v>1557</v>
      </c>
      <c r="N2713" t="s">
        <v>1734</v>
      </c>
      <c r="O2713">
        <v>0</v>
      </c>
      <c r="P2713" t="s">
        <v>1552</v>
      </c>
      <c r="Q2713">
        <v>19740601</v>
      </c>
    </row>
    <row r="2714" spans="1:17">
      <c r="A2714" t="s">
        <v>1711</v>
      </c>
      <c r="B2714" t="s">
        <v>1717</v>
      </c>
      <c r="C2714">
        <v>201201</v>
      </c>
      <c r="D2714">
        <v>30</v>
      </c>
      <c r="E2714" t="s">
        <v>1555</v>
      </c>
      <c r="F2714">
        <v>804</v>
      </c>
      <c r="G2714">
        <v>461</v>
      </c>
      <c r="H2714">
        <v>3172</v>
      </c>
      <c r="I2714">
        <v>43112024901</v>
      </c>
      <c r="J2714">
        <v>8</v>
      </c>
      <c r="K2714" t="s">
        <v>1712</v>
      </c>
      <c r="L2714">
        <v>2531</v>
      </c>
      <c r="M2714" t="s">
        <v>1557</v>
      </c>
      <c r="N2714" t="s">
        <v>1734</v>
      </c>
      <c r="O2714">
        <v>0</v>
      </c>
      <c r="P2714" t="s">
        <v>1662</v>
      </c>
      <c r="Q2714">
        <v>19840301</v>
      </c>
    </row>
    <row r="2715" spans="1:17">
      <c r="A2715" t="s">
        <v>1711</v>
      </c>
      <c r="B2715" t="s">
        <v>1657</v>
      </c>
      <c r="C2715">
        <v>201201</v>
      </c>
      <c r="D2715">
        <v>31</v>
      </c>
      <c r="E2715" t="s">
        <v>1555</v>
      </c>
      <c r="F2715">
        <v>584</v>
      </c>
      <c r="G2715">
        <v>897</v>
      </c>
      <c r="H2715">
        <v>3159</v>
      </c>
      <c r="I2715">
        <v>43112029701</v>
      </c>
      <c r="J2715">
        <v>8</v>
      </c>
      <c r="K2715" t="s">
        <v>1712</v>
      </c>
      <c r="L2715">
        <v>2531</v>
      </c>
      <c r="M2715" t="s">
        <v>1557</v>
      </c>
      <c r="N2715" t="s">
        <v>1734</v>
      </c>
      <c r="O2715">
        <v>0</v>
      </c>
      <c r="P2715" t="s">
        <v>1552</v>
      </c>
      <c r="Q2715">
        <v>19840501</v>
      </c>
    </row>
    <row r="2716" spans="1:17">
      <c r="A2716" t="s">
        <v>1711</v>
      </c>
      <c r="B2716" t="s">
        <v>1547</v>
      </c>
      <c r="C2716">
        <v>201201</v>
      </c>
      <c r="D2716">
        <v>26</v>
      </c>
      <c r="E2716" t="s">
        <v>1555</v>
      </c>
      <c r="F2716">
        <v>417</v>
      </c>
      <c r="G2716">
        <v>3502</v>
      </c>
      <c r="H2716">
        <v>1879</v>
      </c>
      <c r="I2716">
        <v>43112025901</v>
      </c>
      <c r="J2716">
        <v>8</v>
      </c>
      <c r="K2716" t="s">
        <v>1712</v>
      </c>
      <c r="L2716">
        <v>2531</v>
      </c>
      <c r="M2716" t="s">
        <v>1557</v>
      </c>
      <c r="N2716" t="s">
        <v>1734</v>
      </c>
      <c r="O2716">
        <v>0</v>
      </c>
      <c r="P2716" t="s">
        <v>1552</v>
      </c>
      <c r="Q2716">
        <v>19870601</v>
      </c>
    </row>
    <row r="2717" spans="1:17">
      <c r="A2717" t="s">
        <v>1711</v>
      </c>
      <c r="B2717" t="s">
        <v>1583</v>
      </c>
      <c r="C2717">
        <v>201201</v>
      </c>
      <c r="D2717">
        <v>30</v>
      </c>
      <c r="E2717" t="s">
        <v>1555</v>
      </c>
      <c r="F2717">
        <v>263</v>
      </c>
      <c r="G2717">
        <v>256</v>
      </c>
      <c r="H2717">
        <v>39</v>
      </c>
      <c r="I2717">
        <v>43112064500</v>
      </c>
      <c r="J2717">
        <v>8</v>
      </c>
      <c r="K2717" t="s">
        <v>1712</v>
      </c>
      <c r="L2717">
        <v>2531</v>
      </c>
      <c r="M2717" t="s">
        <v>1557</v>
      </c>
      <c r="N2717" t="s">
        <v>1734</v>
      </c>
      <c r="O2717">
        <v>0</v>
      </c>
      <c r="P2717" t="s">
        <v>1552</v>
      </c>
      <c r="Q2717">
        <v>19880201</v>
      </c>
    </row>
    <row r="2718" spans="1:17">
      <c r="A2718" t="s">
        <v>1711</v>
      </c>
      <c r="B2718" t="s">
        <v>1702</v>
      </c>
      <c r="C2718">
        <v>201201</v>
      </c>
      <c r="D2718">
        <v>30</v>
      </c>
      <c r="E2718" t="s">
        <v>1555</v>
      </c>
      <c r="F2718">
        <v>1850</v>
      </c>
      <c r="G2718">
        <v>1176</v>
      </c>
      <c r="H2718">
        <v>13647</v>
      </c>
      <c r="I2718">
        <v>43112070600</v>
      </c>
      <c r="J2718">
        <v>8</v>
      </c>
      <c r="K2718" t="s">
        <v>1712</v>
      </c>
      <c r="L2718">
        <v>2531</v>
      </c>
      <c r="M2718" t="s">
        <v>1557</v>
      </c>
      <c r="N2718" t="s">
        <v>1734</v>
      </c>
      <c r="O2718">
        <v>0</v>
      </c>
      <c r="P2718" t="s">
        <v>1552</v>
      </c>
      <c r="Q2718">
        <v>19931201</v>
      </c>
    </row>
    <row r="2719" spans="1:17">
      <c r="A2719" t="s">
        <v>1711</v>
      </c>
      <c r="B2719" t="s">
        <v>1633</v>
      </c>
      <c r="C2719">
        <v>201201</v>
      </c>
      <c r="D2719">
        <v>31</v>
      </c>
      <c r="E2719" t="s">
        <v>1555</v>
      </c>
      <c r="F2719">
        <v>482</v>
      </c>
      <c r="G2719">
        <v>231</v>
      </c>
      <c r="H2719">
        <v>533</v>
      </c>
      <c r="I2719">
        <v>43112076600</v>
      </c>
      <c r="J2719">
        <v>8</v>
      </c>
      <c r="K2719" t="s">
        <v>1712</v>
      </c>
      <c r="L2719">
        <v>2531</v>
      </c>
      <c r="M2719" t="s">
        <v>1557</v>
      </c>
      <c r="N2719" t="s">
        <v>1734</v>
      </c>
      <c r="O2719">
        <v>0</v>
      </c>
      <c r="P2719" t="s">
        <v>1552</v>
      </c>
      <c r="Q2719">
        <v>19971120</v>
      </c>
    </row>
    <row r="2720" spans="1:17">
      <c r="A2720" t="s">
        <v>1739</v>
      </c>
      <c r="B2720" t="s">
        <v>1573</v>
      </c>
      <c r="C2720">
        <v>201201</v>
      </c>
      <c r="D2720">
        <v>30</v>
      </c>
      <c r="E2720" t="s">
        <v>1555</v>
      </c>
      <c r="F2720">
        <v>235</v>
      </c>
      <c r="G2720">
        <v>197</v>
      </c>
      <c r="H2720">
        <v>7065</v>
      </c>
      <c r="I2720">
        <v>43112029600</v>
      </c>
      <c r="J2720">
        <v>8</v>
      </c>
      <c r="K2720" t="s">
        <v>1740</v>
      </c>
      <c r="L2720">
        <v>2531</v>
      </c>
      <c r="M2720" t="s">
        <v>1557</v>
      </c>
      <c r="N2720" t="s">
        <v>1734</v>
      </c>
      <c r="O2720">
        <v>0</v>
      </c>
      <c r="P2720" t="s">
        <v>1552</v>
      </c>
      <c r="Q2720">
        <v>19730301</v>
      </c>
    </row>
    <row r="2721" spans="1:17">
      <c r="A2721" t="s">
        <v>1739</v>
      </c>
      <c r="B2721" t="s">
        <v>1701</v>
      </c>
      <c r="C2721">
        <v>201201</v>
      </c>
      <c r="D2721">
        <v>29</v>
      </c>
      <c r="E2721" t="s">
        <v>1555</v>
      </c>
      <c r="F2721">
        <v>465</v>
      </c>
      <c r="G2721">
        <v>194</v>
      </c>
      <c r="H2721">
        <v>26050</v>
      </c>
      <c r="I2721">
        <v>43112014900</v>
      </c>
      <c r="J2721">
        <v>8</v>
      </c>
      <c r="K2721" t="s">
        <v>1740</v>
      </c>
      <c r="L2721">
        <v>2531</v>
      </c>
      <c r="M2721" t="s">
        <v>1557</v>
      </c>
      <c r="N2721" t="s">
        <v>1734</v>
      </c>
      <c r="O2721">
        <v>0</v>
      </c>
      <c r="P2721" t="s">
        <v>1552</v>
      </c>
      <c r="Q2721">
        <v>19691201</v>
      </c>
    </row>
    <row r="2722" spans="1:17">
      <c r="A2722" t="s">
        <v>1739</v>
      </c>
      <c r="B2722" t="s">
        <v>1591</v>
      </c>
      <c r="C2722">
        <v>201201</v>
      </c>
      <c r="D2722">
        <v>4</v>
      </c>
      <c r="E2722" t="s">
        <v>1555</v>
      </c>
      <c r="F2722">
        <v>134</v>
      </c>
      <c r="G2722">
        <v>29</v>
      </c>
      <c r="H2722">
        <v>4679</v>
      </c>
      <c r="I2722">
        <v>43112031900</v>
      </c>
      <c r="J2722">
        <v>8</v>
      </c>
      <c r="K2722" t="s">
        <v>1740</v>
      </c>
      <c r="L2722">
        <v>2531</v>
      </c>
      <c r="M2722" t="s">
        <v>1557</v>
      </c>
      <c r="N2722" t="s">
        <v>1734</v>
      </c>
      <c r="O2722">
        <v>0</v>
      </c>
      <c r="P2722" t="s">
        <v>1552</v>
      </c>
      <c r="Q2722">
        <v>19760301</v>
      </c>
    </row>
    <row r="2723" spans="1:17">
      <c r="A2723" t="s">
        <v>1739</v>
      </c>
      <c r="B2723" t="s">
        <v>1635</v>
      </c>
      <c r="C2723">
        <v>201201</v>
      </c>
      <c r="D2723">
        <v>30</v>
      </c>
      <c r="E2723" t="s">
        <v>1555</v>
      </c>
      <c r="F2723">
        <v>490</v>
      </c>
      <c r="G2723">
        <v>716</v>
      </c>
      <c r="H2723">
        <v>9943</v>
      </c>
      <c r="I2723">
        <v>43112030900</v>
      </c>
      <c r="J2723">
        <v>8</v>
      </c>
      <c r="K2723" t="s">
        <v>1740</v>
      </c>
      <c r="L2723">
        <v>2531</v>
      </c>
      <c r="M2723" t="s">
        <v>1557</v>
      </c>
      <c r="N2723" t="s">
        <v>1734</v>
      </c>
      <c r="O2723">
        <v>0</v>
      </c>
      <c r="P2723" t="s">
        <v>1552</v>
      </c>
      <c r="Q2723">
        <v>19750501</v>
      </c>
    </row>
    <row r="2724" spans="1:17">
      <c r="A2724" t="s">
        <v>1739</v>
      </c>
      <c r="B2724" t="s">
        <v>1736</v>
      </c>
      <c r="C2724">
        <v>201201</v>
      </c>
      <c r="D2724">
        <v>30</v>
      </c>
      <c r="E2724" t="s">
        <v>1555</v>
      </c>
      <c r="F2724">
        <v>1434</v>
      </c>
      <c r="G2724">
        <v>4573</v>
      </c>
      <c r="H2724">
        <v>59436</v>
      </c>
      <c r="I2724">
        <v>43112018000</v>
      </c>
      <c r="J2724">
        <v>8</v>
      </c>
      <c r="K2724" t="s">
        <v>1740</v>
      </c>
      <c r="L2724">
        <v>2531</v>
      </c>
      <c r="M2724" t="s">
        <v>1557</v>
      </c>
      <c r="N2724" t="s">
        <v>1734</v>
      </c>
      <c r="O2724">
        <v>0</v>
      </c>
      <c r="P2724" t="s">
        <v>1574</v>
      </c>
      <c r="Q2724">
        <v>19711101</v>
      </c>
    </row>
    <row r="2725" spans="1:17">
      <c r="A2725" t="s">
        <v>1739</v>
      </c>
      <c r="B2725" t="s">
        <v>1716</v>
      </c>
      <c r="C2725">
        <v>201201</v>
      </c>
      <c r="D2725">
        <v>30</v>
      </c>
      <c r="E2725" t="s">
        <v>1555</v>
      </c>
      <c r="F2725">
        <v>183</v>
      </c>
      <c r="G2725">
        <v>158</v>
      </c>
      <c r="H2725">
        <v>1392</v>
      </c>
      <c r="I2725">
        <v>43112017301</v>
      </c>
      <c r="J2725">
        <v>8</v>
      </c>
      <c r="K2725" t="s">
        <v>1740</v>
      </c>
      <c r="L2725">
        <v>2531</v>
      </c>
      <c r="M2725" t="s">
        <v>1557</v>
      </c>
      <c r="N2725" t="s">
        <v>1734</v>
      </c>
      <c r="O2725">
        <v>0</v>
      </c>
      <c r="P2725" t="s">
        <v>1552</v>
      </c>
      <c r="Q2725">
        <v>19761201</v>
      </c>
    </row>
    <row r="2726" spans="1:17">
      <c r="A2726" t="s">
        <v>1739</v>
      </c>
      <c r="B2726" t="s">
        <v>1663</v>
      </c>
      <c r="C2726">
        <v>201201</v>
      </c>
      <c r="D2726">
        <v>30</v>
      </c>
      <c r="E2726" t="s">
        <v>1555</v>
      </c>
      <c r="F2726">
        <v>1464</v>
      </c>
      <c r="G2726">
        <v>79</v>
      </c>
      <c r="H2726">
        <v>60739</v>
      </c>
      <c r="I2726">
        <v>43112016200</v>
      </c>
      <c r="J2726">
        <v>8</v>
      </c>
      <c r="K2726" t="s">
        <v>1740</v>
      </c>
      <c r="L2726">
        <v>2531</v>
      </c>
      <c r="M2726" t="s">
        <v>1557</v>
      </c>
      <c r="N2726" t="s">
        <v>1734</v>
      </c>
      <c r="O2726">
        <v>0</v>
      </c>
      <c r="P2726" t="s">
        <v>1552</v>
      </c>
      <c r="Q2726">
        <v>19700201</v>
      </c>
    </row>
    <row r="2727" spans="1:17">
      <c r="A2727" t="s">
        <v>1739</v>
      </c>
      <c r="B2727" t="s">
        <v>1592</v>
      </c>
      <c r="C2727">
        <v>201201</v>
      </c>
      <c r="D2727">
        <v>30</v>
      </c>
      <c r="E2727" t="s">
        <v>1555</v>
      </c>
      <c r="F2727">
        <v>471</v>
      </c>
      <c r="G2727">
        <v>118</v>
      </c>
      <c r="H2727">
        <v>9408</v>
      </c>
      <c r="I2727">
        <v>43112020400</v>
      </c>
      <c r="J2727">
        <v>8</v>
      </c>
      <c r="K2727" t="s">
        <v>1740</v>
      </c>
      <c r="L2727">
        <v>2531</v>
      </c>
      <c r="M2727" t="s">
        <v>1557</v>
      </c>
      <c r="N2727" t="s">
        <v>1734</v>
      </c>
      <c r="O2727">
        <v>0</v>
      </c>
      <c r="P2727" t="s">
        <v>1552</v>
      </c>
      <c r="Q2727">
        <v>19700701</v>
      </c>
    </row>
    <row r="2728" spans="1:17">
      <c r="A2728" t="s">
        <v>1739</v>
      </c>
      <c r="B2728" t="s">
        <v>1664</v>
      </c>
      <c r="C2728">
        <v>201201</v>
      </c>
      <c r="D2728">
        <v>29</v>
      </c>
      <c r="E2728" t="s">
        <v>1555</v>
      </c>
      <c r="F2728">
        <v>1199</v>
      </c>
      <c r="G2728">
        <v>5255</v>
      </c>
      <c r="H2728">
        <v>49739</v>
      </c>
      <c r="I2728">
        <v>43112023700</v>
      </c>
      <c r="J2728">
        <v>8</v>
      </c>
      <c r="K2728" t="s">
        <v>1740</v>
      </c>
      <c r="L2728">
        <v>2531</v>
      </c>
      <c r="M2728" t="s">
        <v>1557</v>
      </c>
      <c r="N2728" t="s">
        <v>1734</v>
      </c>
      <c r="O2728">
        <v>0</v>
      </c>
      <c r="P2728" t="s">
        <v>1552</v>
      </c>
      <c r="Q2728">
        <v>19710301</v>
      </c>
    </row>
    <row r="2729" spans="1:17">
      <c r="A2729" t="s">
        <v>1739</v>
      </c>
      <c r="B2729" t="s">
        <v>1576</v>
      </c>
      <c r="C2729">
        <v>201201</v>
      </c>
      <c r="D2729">
        <v>30</v>
      </c>
      <c r="E2729" t="s">
        <v>1555</v>
      </c>
      <c r="F2729">
        <v>279</v>
      </c>
      <c r="G2729">
        <v>670</v>
      </c>
      <c r="H2729">
        <v>364</v>
      </c>
      <c r="I2729">
        <v>43112005701</v>
      </c>
      <c r="J2729">
        <v>8</v>
      </c>
      <c r="K2729" t="s">
        <v>1740</v>
      </c>
      <c r="L2729">
        <v>2531</v>
      </c>
      <c r="M2729" t="s">
        <v>1557</v>
      </c>
      <c r="N2729" t="s">
        <v>1734</v>
      </c>
      <c r="O2729">
        <v>0</v>
      </c>
      <c r="P2729" t="s">
        <v>1552</v>
      </c>
      <c r="Q2729">
        <v>19830501</v>
      </c>
    </row>
    <row r="2730" spans="1:17">
      <c r="A2730" t="s">
        <v>1739</v>
      </c>
      <c r="B2730" t="s">
        <v>1636</v>
      </c>
      <c r="C2730">
        <v>201201</v>
      </c>
      <c r="D2730">
        <v>30</v>
      </c>
      <c r="E2730" t="s">
        <v>1555</v>
      </c>
      <c r="F2730">
        <v>241</v>
      </c>
      <c r="G2730">
        <v>79</v>
      </c>
      <c r="H2730">
        <v>71</v>
      </c>
      <c r="I2730">
        <v>43112007401</v>
      </c>
      <c r="J2730">
        <v>8</v>
      </c>
      <c r="K2730" t="s">
        <v>1740</v>
      </c>
      <c r="L2730">
        <v>2531</v>
      </c>
      <c r="M2730" t="s">
        <v>1557</v>
      </c>
      <c r="N2730" t="s">
        <v>1734</v>
      </c>
      <c r="O2730">
        <v>0</v>
      </c>
      <c r="P2730" t="s">
        <v>1552</v>
      </c>
      <c r="Q2730">
        <v>19690301</v>
      </c>
    </row>
    <row r="2731" spans="1:17">
      <c r="A2731" t="s">
        <v>1739</v>
      </c>
      <c r="B2731" t="s">
        <v>1631</v>
      </c>
      <c r="C2731">
        <v>201201</v>
      </c>
      <c r="D2731">
        <v>30</v>
      </c>
      <c r="E2731" t="s">
        <v>1555</v>
      </c>
      <c r="F2731">
        <v>995</v>
      </c>
      <c r="G2731">
        <v>5934</v>
      </c>
      <c r="H2731">
        <v>41325</v>
      </c>
      <c r="I2731">
        <v>43112006100</v>
      </c>
      <c r="J2731">
        <v>8</v>
      </c>
      <c r="K2731" t="s">
        <v>1740</v>
      </c>
      <c r="L2731">
        <v>2531</v>
      </c>
      <c r="M2731" t="s">
        <v>1557</v>
      </c>
      <c r="N2731" t="s">
        <v>1734</v>
      </c>
      <c r="O2731">
        <v>0</v>
      </c>
      <c r="P2731" t="s">
        <v>1552</v>
      </c>
      <c r="Q2731">
        <v>19700301</v>
      </c>
    </row>
    <row r="2732" spans="1:17">
      <c r="A2732" t="s">
        <v>1739</v>
      </c>
      <c r="B2732" t="s">
        <v>1653</v>
      </c>
      <c r="C2732">
        <v>201201</v>
      </c>
      <c r="D2732">
        <v>30</v>
      </c>
      <c r="E2732" t="s">
        <v>1555</v>
      </c>
      <c r="F2732">
        <v>2253</v>
      </c>
      <c r="G2732">
        <v>158</v>
      </c>
      <c r="H2732">
        <v>29855</v>
      </c>
      <c r="I2732">
        <v>43112016300</v>
      </c>
      <c r="J2732">
        <v>8</v>
      </c>
      <c r="K2732" t="s">
        <v>1740</v>
      </c>
      <c r="L2732">
        <v>2531</v>
      </c>
      <c r="M2732" t="s">
        <v>1557</v>
      </c>
      <c r="N2732" t="s">
        <v>1734</v>
      </c>
      <c r="O2732">
        <v>0</v>
      </c>
      <c r="P2732" t="s">
        <v>1552</v>
      </c>
      <c r="Q2732">
        <v>19730401</v>
      </c>
    </row>
    <row r="2733" spans="1:17">
      <c r="A2733" t="s">
        <v>1739</v>
      </c>
      <c r="B2733" t="s">
        <v>1578</v>
      </c>
      <c r="C2733">
        <v>201201</v>
      </c>
      <c r="D2733">
        <v>30</v>
      </c>
      <c r="E2733" t="s">
        <v>1555</v>
      </c>
      <c r="F2733">
        <v>561</v>
      </c>
      <c r="G2733">
        <v>5322</v>
      </c>
      <c r="H2733">
        <v>7420</v>
      </c>
      <c r="I2733">
        <v>43112019600</v>
      </c>
      <c r="J2733">
        <v>8</v>
      </c>
      <c r="K2733" t="s">
        <v>1740</v>
      </c>
      <c r="L2733">
        <v>2531</v>
      </c>
      <c r="M2733" t="s">
        <v>1557</v>
      </c>
      <c r="N2733" t="s">
        <v>1734</v>
      </c>
      <c r="O2733">
        <v>0</v>
      </c>
      <c r="P2733" t="s">
        <v>1552</v>
      </c>
      <c r="Q2733">
        <v>19720901</v>
      </c>
    </row>
    <row r="2734" spans="1:17">
      <c r="A2734" t="s">
        <v>1739</v>
      </c>
      <c r="B2734" t="s">
        <v>1579</v>
      </c>
      <c r="C2734">
        <v>201201</v>
      </c>
      <c r="D2734">
        <v>30</v>
      </c>
      <c r="E2734" t="s">
        <v>1555</v>
      </c>
      <c r="F2734">
        <v>415</v>
      </c>
      <c r="G2734">
        <v>315</v>
      </c>
      <c r="H2734">
        <v>17203</v>
      </c>
      <c r="I2734">
        <v>43112013000</v>
      </c>
      <c r="J2734">
        <v>8</v>
      </c>
      <c r="K2734" t="s">
        <v>1740</v>
      </c>
      <c r="L2734">
        <v>2531</v>
      </c>
      <c r="M2734" t="s">
        <v>1557</v>
      </c>
      <c r="N2734" t="s">
        <v>1734</v>
      </c>
      <c r="O2734">
        <v>0</v>
      </c>
      <c r="P2734" t="s">
        <v>1552</v>
      </c>
      <c r="Q2734">
        <v>19720701</v>
      </c>
    </row>
    <row r="2735" spans="1:17">
      <c r="A2735" t="s">
        <v>1739</v>
      </c>
      <c r="B2735" t="s">
        <v>1580</v>
      </c>
      <c r="C2735">
        <v>201201</v>
      </c>
      <c r="D2735">
        <v>30</v>
      </c>
      <c r="E2735" t="s">
        <v>1555</v>
      </c>
      <c r="F2735">
        <v>804</v>
      </c>
      <c r="G2735">
        <v>394</v>
      </c>
      <c r="H2735">
        <v>13065</v>
      </c>
      <c r="I2735">
        <v>43112021401</v>
      </c>
      <c r="J2735">
        <v>8</v>
      </c>
      <c r="K2735" t="s">
        <v>1740</v>
      </c>
      <c r="L2735">
        <v>2531</v>
      </c>
      <c r="M2735" t="s">
        <v>1557</v>
      </c>
      <c r="N2735" t="s">
        <v>1734</v>
      </c>
      <c r="O2735">
        <v>0</v>
      </c>
      <c r="P2735" t="s">
        <v>1552</v>
      </c>
      <c r="Q2735">
        <v>19760901</v>
      </c>
    </row>
    <row r="2736" spans="1:17">
      <c r="A2736" t="s">
        <v>1739</v>
      </c>
      <c r="B2736" t="s">
        <v>1581</v>
      </c>
      <c r="C2736">
        <v>201201</v>
      </c>
      <c r="D2736">
        <v>30</v>
      </c>
      <c r="E2736" t="s">
        <v>1555</v>
      </c>
      <c r="F2736">
        <v>965</v>
      </c>
      <c r="G2736">
        <v>315</v>
      </c>
      <c r="H2736">
        <v>40027</v>
      </c>
      <c r="I2736">
        <v>43112023800</v>
      </c>
      <c r="J2736">
        <v>8</v>
      </c>
      <c r="K2736" t="s">
        <v>1740</v>
      </c>
      <c r="L2736">
        <v>2531</v>
      </c>
      <c r="M2736" t="s">
        <v>1557</v>
      </c>
      <c r="N2736" t="s">
        <v>1734</v>
      </c>
      <c r="O2736">
        <v>0</v>
      </c>
      <c r="P2736" t="s">
        <v>1552</v>
      </c>
      <c r="Q2736">
        <v>19701201</v>
      </c>
    </row>
    <row r="2737" spans="1:17">
      <c r="A2737" t="s">
        <v>1739</v>
      </c>
      <c r="B2737" t="s">
        <v>1654</v>
      </c>
      <c r="C2737">
        <v>201201</v>
      </c>
      <c r="D2737">
        <v>30</v>
      </c>
      <c r="E2737" t="s">
        <v>1555</v>
      </c>
      <c r="F2737">
        <v>851</v>
      </c>
      <c r="G2737">
        <v>2207</v>
      </c>
      <c r="H2737">
        <v>35304</v>
      </c>
      <c r="I2737">
        <v>43112016400</v>
      </c>
      <c r="J2737">
        <v>8</v>
      </c>
      <c r="K2737" t="s">
        <v>1740</v>
      </c>
      <c r="L2737">
        <v>2531</v>
      </c>
      <c r="M2737" t="s">
        <v>1557</v>
      </c>
      <c r="N2737" t="s">
        <v>1734</v>
      </c>
      <c r="O2737">
        <v>0</v>
      </c>
      <c r="P2737" t="s">
        <v>1552</v>
      </c>
      <c r="Q2737">
        <v>19740101</v>
      </c>
    </row>
    <row r="2738" spans="1:17">
      <c r="A2738" t="s">
        <v>1739</v>
      </c>
      <c r="B2738" t="s">
        <v>1638</v>
      </c>
      <c r="C2738">
        <v>201201</v>
      </c>
      <c r="D2738">
        <v>30</v>
      </c>
      <c r="E2738" t="s">
        <v>1555</v>
      </c>
      <c r="F2738">
        <v>1090</v>
      </c>
      <c r="G2738">
        <v>4296</v>
      </c>
      <c r="H2738">
        <v>38599</v>
      </c>
      <c r="I2738">
        <v>43112019700</v>
      </c>
      <c r="J2738">
        <v>8</v>
      </c>
      <c r="K2738" t="s">
        <v>1740</v>
      </c>
      <c r="L2738">
        <v>2531</v>
      </c>
      <c r="M2738" t="s">
        <v>1557</v>
      </c>
      <c r="N2738" t="s">
        <v>1734</v>
      </c>
      <c r="O2738">
        <v>0</v>
      </c>
      <c r="P2738" t="s">
        <v>1552</v>
      </c>
      <c r="Q2738">
        <v>19700801</v>
      </c>
    </row>
    <row r="2739" spans="1:17">
      <c r="A2739" t="s">
        <v>1739</v>
      </c>
      <c r="B2739" t="s">
        <v>1655</v>
      </c>
      <c r="C2739">
        <v>201201</v>
      </c>
      <c r="D2739">
        <v>29</v>
      </c>
      <c r="E2739" t="s">
        <v>1555</v>
      </c>
      <c r="F2739">
        <v>1142</v>
      </c>
      <c r="G2739">
        <v>3472</v>
      </c>
      <c r="H2739">
        <v>47365</v>
      </c>
      <c r="I2739">
        <v>43112015100</v>
      </c>
      <c r="J2739">
        <v>8</v>
      </c>
      <c r="K2739" t="s">
        <v>1740</v>
      </c>
      <c r="L2739">
        <v>2531</v>
      </c>
      <c r="M2739" t="s">
        <v>1557</v>
      </c>
      <c r="N2739" t="s">
        <v>1734</v>
      </c>
      <c r="O2739">
        <v>0</v>
      </c>
      <c r="P2739" t="s">
        <v>1662</v>
      </c>
      <c r="Q2739">
        <v>19730701</v>
      </c>
    </row>
    <row r="2740" spans="1:17">
      <c r="A2740" t="s">
        <v>1739</v>
      </c>
      <c r="B2740" t="s">
        <v>1632</v>
      </c>
      <c r="C2740">
        <v>201201</v>
      </c>
      <c r="D2740">
        <v>30</v>
      </c>
      <c r="E2740" t="s">
        <v>1555</v>
      </c>
      <c r="F2740">
        <v>626</v>
      </c>
      <c r="G2740">
        <v>197</v>
      </c>
      <c r="H2740">
        <v>4764</v>
      </c>
      <c r="I2740">
        <v>43112006400</v>
      </c>
      <c r="J2740">
        <v>8</v>
      </c>
      <c r="K2740" t="s">
        <v>1740</v>
      </c>
      <c r="L2740">
        <v>2531</v>
      </c>
      <c r="M2740" t="s">
        <v>1557</v>
      </c>
      <c r="N2740" t="s">
        <v>1734</v>
      </c>
      <c r="O2740">
        <v>0</v>
      </c>
      <c r="P2740" t="s">
        <v>1552</v>
      </c>
      <c r="Q2740">
        <v>19750201</v>
      </c>
    </row>
    <row r="2741" spans="1:17">
      <c r="A2741" t="s">
        <v>1739</v>
      </c>
      <c r="B2741" t="s">
        <v>1666</v>
      </c>
      <c r="C2741">
        <v>201201</v>
      </c>
      <c r="D2741">
        <v>30</v>
      </c>
      <c r="E2741" t="s">
        <v>1555</v>
      </c>
      <c r="F2741">
        <v>626</v>
      </c>
      <c r="G2741">
        <v>355</v>
      </c>
      <c r="H2741">
        <v>25944</v>
      </c>
      <c r="I2741">
        <v>43112012401</v>
      </c>
      <c r="J2741">
        <v>8</v>
      </c>
      <c r="K2741" t="s">
        <v>1740</v>
      </c>
      <c r="L2741">
        <v>2531</v>
      </c>
      <c r="M2741" t="s">
        <v>1557</v>
      </c>
      <c r="N2741" t="s">
        <v>1734</v>
      </c>
      <c r="O2741">
        <v>0</v>
      </c>
      <c r="P2741" t="s">
        <v>1574</v>
      </c>
      <c r="Q2741">
        <v>19970507</v>
      </c>
    </row>
    <row r="2742" spans="1:17">
      <c r="A2742" t="s">
        <v>1739</v>
      </c>
      <c r="B2742" t="s">
        <v>1582</v>
      </c>
      <c r="C2742">
        <v>201201</v>
      </c>
      <c r="D2742">
        <v>30</v>
      </c>
      <c r="E2742" t="s">
        <v>1555</v>
      </c>
      <c r="F2742">
        <v>279</v>
      </c>
      <c r="G2742">
        <v>197</v>
      </c>
      <c r="H2742">
        <v>30</v>
      </c>
      <c r="I2742">
        <v>43112018400</v>
      </c>
      <c r="J2742">
        <v>8</v>
      </c>
      <c r="K2742" t="s">
        <v>1740</v>
      </c>
      <c r="L2742">
        <v>2531</v>
      </c>
      <c r="M2742" t="s">
        <v>1557</v>
      </c>
      <c r="N2742" t="s">
        <v>1734</v>
      </c>
      <c r="O2742">
        <v>0</v>
      </c>
      <c r="P2742" t="s">
        <v>1552</v>
      </c>
      <c r="Q2742">
        <v>19700501</v>
      </c>
    </row>
    <row r="2743" spans="1:17">
      <c r="A2743" t="s">
        <v>1739</v>
      </c>
      <c r="B2743" t="s">
        <v>1667</v>
      </c>
      <c r="C2743">
        <v>201201</v>
      </c>
      <c r="D2743">
        <v>6</v>
      </c>
      <c r="E2743" t="s">
        <v>1555</v>
      </c>
      <c r="F2743">
        <v>324</v>
      </c>
      <c r="G2743">
        <v>153</v>
      </c>
      <c r="H2743">
        <v>4960</v>
      </c>
      <c r="I2743">
        <v>43112005600</v>
      </c>
      <c r="J2743">
        <v>8</v>
      </c>
      <c r="K2743" t="s">
        <v>1740</v>
      </c>
      <c r="L2743">
        <v>2531</v>
      </c>
      <c r="M2743" t="s">
        <v>1557</v>
      </c>
      <c r="N2743" t="s">
        <v>1734</v>
      </c>
      <c r="O2743">
        <v>0</v>
      </c>
      <c r="P2743" t="s">
        <v>1662</v>
      </c>
      <c r="Q2743">
        <v>19690301</v>
      </c>
    </row>
    <row r="2744" spans="1:17">
      <c r="A2744" t="s">
        <v>1739</v>
      </c>
      <c r="B2744" t="s">
        <v>1668</v>
      </c>
      <c r="C2744">
        <v>201201</v>
      </c>
      <c r="D2744">
        <v>31</v>
      </c>
      <c r="E2744" t="s">
        <v>1555</v>
      </c>
      <c r="F2744">
        <v>912</v>
      </c>
      <c r="G2744">
        <v>203</v>
      </c>
      <c r="H2744">
        <v>31531</v>
      </c>
      <c r="I2744">
        <v>43112017500</v>
      </c>
      <c r="J2744">
        <v>8</v>
      </c>
      <c r="K2744" t="s">
        <v>1740</v>
      </c>
      <c r="L2744">
        <v>2531</v>
      </c>
      <c r="M2744" t="s">
        <v>1557</v>
      </c>
      <c r="N2744" t="s">
        <v>1734</v>
      </c>
      <c r="O2744">
        <v>0</v>
      </c>
      <c r="P2744" t="s">
        <v>1552</v>
      </c>
      <c r="Q2744">
        <v>19700401</v>
      </c>
    </row>
    <row r="2745" spans="1:17">
      <c r="A2745" t="s">
        <v>1739</v>
      </c>
      <c r="B2745" t="s">
        <v>1595</v>
      </c>
      <c r="C2745">
        <v>201201</v>
      </c>
      <c r="D2745">
        <v>12</v>
      </c>
      <c r="E2745" t="s">
        <v>1555</v>
      </c>
      <c r="F2745">
        <v>898</v>
      </c>
      <c r="G2745">
        <v>84</v>
      </c>
      <c r="H2745">
        <v>7876</v>
      </c>
      <c r="I2745">
        <v>43112012500</v>
      </c>
      <c r="J2745">
        <v>8</v>
      </c>
      <c r="K2745" t="s">
        <v>1740</v>
      </c>
      <c r="L2745">
        <v>2531</v>
      </c>
      <c r="M2745" t="s">
        <v>1557</v>
      </c>
      <c r="N2745" t="s">
        <v>1734</v>
      </c>
      <c r="O2745">
        <v>0</v>
      </c>
      <c r="P2745" t="s">
        <v>1552</v>
      </c>
      <c r="Q2745">
        <v>19690801</v>
      </c>
    </row>
    <row r="2746" spans="1:17">
      <c r="A2746" t="s">
        <v>1739</v>
      </c>
      <c r="B2746" t="s">
        <v>1656</v>
      </c>
      <c r="C2746">
        <v>201201</v>
      </c>
      <c r="D2746">
        <v>30</v>
      </c>
      <c r="E2746" t="s">
        <v>1555</v>
      </c>
      <c r="F2746">
        <v>1012</v>
      </c>
      <c r="G2746">
        <v>1814</v>
      </c>
      <c r="H2746">
        <v>8312</v>
      </c>
      <c r="I2746">
        <v>43112006300</v>
      </c>
      <c r="J2746">
        <v>8</v>
      </c>
      <c r="K2746" t="s">
        <v>1740</v>
      </c>
      <c r="L2746">
        <v>2531</v>
      </c>
      <c r="M2746" t="s">
        <v>1557</v>
      </c>
      <c r="N2746" t="s">
        <v>1734</v>
      </c>
      <c r="O2746">
        <v>0</v>
      </c>
      <c r="P2746" t="s">
        <v>1552</v>
      </c>
      <c r="Q2746">
        <v>19690701</v>
      </c>
    </row>
    <row r="2747" spans="1:17">
      <c r="A2747" t="s">
        <v>1739</v>
      </c>
      <c r="B2747" t="s">
        <v>1657</v>
      </c>
      <c r="C2747">
        <v>201201</v>
      </c>
      <c r="D2747">
        <v>29</v>
      </c>
      <c r="E2747" t="s">
        <v>1555</v>
      </c>
      <c r="F2747">
        <v>1015</v>
      </c>
      <c r="G2747">
        <v>76</v>
      </c>
      <c r="H2747">
        <v>42111</v>
      </c>
      <c r="I2747">
        <v>43112020500</v>
      </c>
      <c r="J2747">
        <v>8</v>
      </c>
      <c r="K2747" t="s">
        <v>1740</v>
      </c>
      <c r="L2747">
        <v>2531</v>
      </c>
      <c r="M2747" t="s">
        <v>1557</v>
      </c>
      <c r="N2747" t="s">
        <v>1734</v>
      </c>
      <c r="O2747">
        <v>0</v>
      </c>
      <c r="P2747" t="s">
        <v>1574</v>
      </c>
      <c r="Q2747">
        <v>19721201</v>
      </c>
    </row>
    <row r="2748" spans="1:17">
      <c r="A2748" t="s">
        <v>1739</v>
      </c>
      <c r="B2748" t="s">
        <v>1584</v>
      </c>
      <c r="C2748">
        <v>201201</v>
      </c>
      <c r="D2748">
        <v>30</v>
      </c>
      <c r="E2748" t="s">
        <v>1555</v>
      </c>
      <c r="F2748">
        <v>834</v>
      </c>
      <c r="G2748">
        <v>2090</v>
      </c>
      <c r="H2748">
        <v>6562</v>
      </c>
      <c r="I2748">
        <v>43112019900</v>
      </c>
      <c r="J2748">
        <v>8</v>
      </c>
      <c r="K2748" t="s">
        <v>1740</v>
      </c>
      <c r="L2748">
        <v>2531</v>
      </c>
      <c r="M2748" t="s">
        <v>1557</v>
      </c>
      <c r="N2748" t="s">
        <v>1734</v>
      </c>
      <c r="O2748">
        <v>0</v>
      </c>
      <c r="P2748" t="s">
        <v>1552</v>
      </c>
      <c r="Q2748">
        <v>19700701</v>
      </c>
    </row>
    <row r="2749" spans="1:17">
      <c r="A2749" t="s">
        <v>1739</v>
      </c>
      <c r="B2749" t="s">
        <v>1586</v>
      </c>
      <c r="C2749">
        <v>201201</v>
      </c>
      <c r="D2749">
        <v>30</v>
      </c>
      <c r="E2749" t="s">
        <v>1555</v>
      </c>
      <c r="F2749">
        <v>273</v>
      </c>
      <c r="G2749">
        <v>79</v>
      </c>
      <c r="H2749">
        <v>9046</v>
      </c>
      <c r="I2749">
        <v>43112017601</v>
      </c>
      <c r="J2749">
        <v>8</v>
      </c>
      <c r="K2749" t="s">
        <v>1740</v>
      </c>
      <c r="L2749">
        <v>2531</v>
      </c>
      <c r="M2749" t="s">
        <v>1557</v>
      </c>
      <c r="N2749" t="s">
        <v>1734</v>
      </c>
      <c r="O2749">
        <v>0</v>
      </c>
      <c r="P2749" t="s">
        <v>1552</v>
      </c>
      <c r="Q2749">
        <v>19751101</v>
      </c>
    </row>
    <row r="2750" spans="1:17">
      <c r="A2750" t="s">
        <v>1739</v>
      </c>
      <c r="B2750" t="s">
        <v>1558</v>
      </c>
      <c r="C2750">
        <v>201201</v>
      </c>
      <c r="D2750">
        <v>28</v>
      </c>
      <c r="E2750" t="s">
        <v>1555</v>
      </c>
      <c r="F2750">
        <v>804</v>
      </c>
      <c r="G2750">
        <v>4404</v>
      </c>
      <c r="H2750">
        <v>11745</v>
      </c>
      <c r="I2750">
        <v>43112015201</v>
      </c>
      <c r="J2750">
        <v>8</v>
      </c>
      <c r="K2750" t="s">
        <v>1740</v>
      </c>
      <c r="L2750">
        <v>2531</v>
      </c>
      <c r="M2750" t="s">
        <v>1557</v>
      </c>
      <c r="N2750" t="s">
        <v>1734</v>
      </c>
      <c r="O2750">
        <v>0</v>
      </c>
      <c r="P2750" t="s">
        <v>1552</v>
      </c>
      <c r="Q2750">
        <v>19940401</v>
      </c>
    </row>
    <row r="2751" spans="1:17">
      <c r="A2751" t="s">
        <v>1739</v>
      </c>
      <c r="B2751" t="s">
        <v>1560</v>
      </c>
      <c r="C2751">
        <v>201201</v>
      </c>
      <c r="D2751">
        <v>28</v>
      </c>
      <c r="E2751" t="s">
        <v>1555</v>
      </c>
      <c r="F2751">
        <v>217</v>
      </c>
      <c r="G2751">
        <v>602</v>
      </c>
      <c r="H2751">
        <v>11522</v>
      </c>
      <c r="I2751">
        <v>43112018500</v>
      </c>
      <c r="J2751">
        <v>8</v>
      </c>
      <c r="K2751" t="s">
        <v>1740</v>
      </c>
      <c r="L2751">
        <v>2531</v>
      </c>
      <c r="M2751" t="s">
        <v>1557</v>
      </c>
      <c r="N2751" t="s">
        <v>1734</v>
      </c>
      <c r="O2751">
        <v>0</v>
      </c>
      <c r="P2751" t="s">
        <v>1552</v>
      </c>
      <c r="Q2751">
        <v>19700601</v>
      </c>
    </row>
    <row r="2752" spans="1:17">
      <c r="A2752" t="s">
        <v>1739</v>
      </c>
      <c r="B2752" t="s">
        <v>1563</v>
      </c>
      <c r="C2752">
        <v>201201</v>
      </c>
      <c r="D2752">
        <v>28</v>
      </c>
      <c r="E2752" t="s">
        <v>1555</v>
      </c>
      <c r="F2752">
        <v>486</v>
      </c>
      <c r="G2752">
        <v>1148</v>
      </c>
      <c r="H2752">
        <v>1014</v>
      </c>
      <c r="I2752">
        <v>43112031100</v>
      </c>
      <c r="J2752">
        <v>8</v>
      </c>
      <c r="K2752" t="s">
        <v>1740</v>
      </c>
      <c r="L2752">
        <v>2531</v>
      </c>
      <c r="M2752" t="s">
        <v>1557</v>
      </c>
      <c r="N2752" t="s">
        <v>1734</v>
      </c>
      <c r="O2752">
        <v>0</v>
      </c>
      <c r="P2752" t="s">
        <v>1552</v>
      </c>
      <c r="Q2752">
        <v>19750801</v>
      </c>
    </row>
    <row r="2753" spans="1:17">
      <c r="A2753" t="s">
        <v>1739</v>
      </c>
      <c r="B2753" t="s">
        <v>1564</v>
      </c>
      <c r="C2753">
        <v>201201</v>
      </c>
      <c r="D2753">
        <v>28</v>
      </c>
      <c r="E2753" t="s">
        <v>1555</v>
      </c>
      <c r="F2753">
        <v>1490</v>
      </c>
      <c r="G2753">
        <v>143</v>
      </c>
      <c r="H2753">
        <v>2980</v>
      </c>
      <c r="I2753">
        <v>43112070000</v>
      </c>
      <c r="J2753">
        <v>8</v>
      </c>
      <c r="K2753" t="s">
        <v>1740</v>
      </c>
      <c r="L2753">
        <v>2531</v>
      </c>
      <c r="M2753" t="s">
        <v>1557</v>
      </c>
      <c r="N2753" t="s">
        <v>1734</v>
      </c>
      <c r="O2753">
        <v>0</v>
      </c>
      <c r="P2753" t="s">
        <v>1552</v>
      </c>
      <c r="Q2753">
        <v>19930601</v>
      </c>
    </row>
    <row r="2754" spans="1:17">
      <c r="A2754" t="s">
        <v>1739</v>
      </c>
      <c r="B2754" t="s">
        <v>1630</v>
      </c>
      <c r="C2754">
        <v>201201</v>
      </c>
      <c r="D2754">
        <v>28</v>
      </c>
      <c r="E2754" t="s">
        <v>1555</v>
      </c>
      <c r="F2754">
        <v>329</v>
      </c>
      <c r="G2754">
        <v>1004</v>
      </c>
      <c r="H2754">
        <v>7707</v>
      </c>
      <c r="I2754">
        <v>43112015301</v>
      </c>
      <c r="J2754">
        <v>8</v>
      </c>
      <c r="K2754" t="s">
        <v>1740</v>
      </c>
      <c r="L2754">
        <v>2531</v>
      </c>
      <c r="M2754" t="s">
        <v>1557</v>
      </c>
      <c r="N2754" t="s">
        <v>1734</v>
      </c>
      <c r="O2754">
        <v>0</v>
      </c>
      <c r="P2754" t="s">
        <v>1552</v>
      </c>
      <c r="Q2754">
        <v>19741101</v>
      </c>
    </row>
    <row r="2755" spans="1:17">
      <c r="A2755" t="s">
        <v>1739</v>
      </c>
      <c r="B2755" t="s">
        <v>1645</v>
      </c>
      <c r="C2755">
        <v>201201</v>
      </c>
      <c r="D2755">
        <v>28</v>
      </c>
      <c r="E2755" t="s">
        <v>1555</v>
      </c>
      <c r="F2755">
        <v>100</v>
      </c>
      <c r="G2755">
        <v>602</v>
      </c>
      <c r="H2755">
        <v>3230</v>
      </c>
      <c r="I2755">
        <v>43112010801</v>
      </c>
      <c r="J2755">
        <v>8</v>
      </c>
      <c r="K2755" t="s">
        <v>1740</v>
      </c>
      <c r="L2755">
        <v>2531</v>
      </c>
      <c r="M2755" t="s">
        <v>1557</v>
      </c>
      <c r="N2755" t="s">
        <v>1734</v>
      </c>
      <c r="O2755">
        <v>0</v>
      </c>
      <c r="P2755" t="s">
        <v>1552</v>
      </c>
      <c r="Q2755">
        <v>19721201</v>
      </c>
    </row>
    <row r="2756" spans="1:17">
      <c r="A2756" t="s">
        <v>1739</v>
      </c>
      <c r="B2756" t="s">
        <v>1692</v>
      </c>
      <c r="C2756">
        <v>201201</v>
      </c>
      <c r="D2756">
        <v>28</v>
      </c>
      <c r="E2756" t="s">
        <v>1555</v>
      </c>
      <c r="F2756">
        <v>1113</v>
      </c>
      <c r="G2756">
        <v>2266</v>
      </c>
      <c r="H2756">
        <v>12218</v>
      </c>
      <c r="I2756">
        <v>43112016601</v>
      </c>
      <c r="J2756">
        <v>8</v>
      </c>
      <c r="K2756" t="s">
        <v>1740</v>
      </c>
      <c r="L2756">
        <v>2531</v>
      </c>
      <c r="M2756" t="s">
        <v>1557</v>
      </c>
      <c r="N2756" t="s">
        <v>1734</v>
      </c>
      <c r="O2756">
        <v>0</v>
      </c>
      <c r="P2756" t="s">
        <v>1552</v>
      </c>
      <c r="Q2756">
        <v>19770201</v>
      </c>
    </row>
    <row r="2757" spans="1:17">
      <c r="A2757" t="s">
        <v>1739</v>
      </c>
      <c r="B2757" t="s">
        <v>1569</v>
      </c>
      <c r="C2757">
        <v>201201</v>
      </c>
      <c r="D2757">
        <v>28</v>
      </c>
      <c r="E2757" t="s">
        <v>1555</v>
      </c>
      <c r="F2757">
        <v>802</v>
      </c>
      <c r="G2757">
        <v>803</v>
      </c>
      <c r="H2757">
        <v>12513</v>
      </c>
      <c r="I2757">
        <v>43112009301</v>
      </c>
      <c r="J2757">
        <v>8</v>
      </c>
      <c r="K2757" t="s">
        <v>1740</v>
      </c>
      <c r="L2757">
        <v>2531</v>
      </c>
      <c r="M2757" t="s">
        <v>1557</v>
      </c>
      <c r="N2757" t="s">
        <v>1734</v>
      </c>
      <c r="O2757">
        <v>0</v>
      </c>
      <c r="P2757" t="s">
        <v>1552</v>
      </c>
      <c r="Q2757">
        <v>19790801</v>
      </c>
    </row>
    <row r="2758" spans="1:17">
      <c r="A2758" t="s">
        <v>1739</v>
      </c>
      <c r="B2758" t="s">
        <v>1714</v>
      </c>
      <c r="C2758">
        <v>201201</v>
      </c>
      <c r="D2758">
        <v>28</v>
      </c>
      <c r="E2758" t="s">
        <v>1555</v>
      </c>
      <c r="F2758">
        <v>798</v>
      </c>
      <c r="G2758">
        <v>2266</v>
      </c>
      <c r="H2758">
        <v>8688</v>
      </c>
      <c r="I2758">
        <v>43112016800</v>
      </c>
      <c r="J2758">
        <v>8</v>
      </c>
      <c r="K2758" t="s">
        <v>1740</v>
      </c>
      <c r="L2758">
        <v>2531</v>
      </c>
      <c r="M2758" t="s">
        <v>1557</v>
      </c>
      <c r="N2758" t="s">
        <v>1734</v>
      </c>
      <c r="O2758">
        <v>0</v>
      </c>
      <c r="P2758" t="s">
        <v>1552</v>
      </c>
      <c r="Q2758">
        <v>19730501</v>
      </c>
    </row>
    <row r="2759" spans="1:17">
      <c r="A2759" t="s">
        <v>1739</v>
      </c>
      <c r="B2759" t="s">
        <v>1741</v>
      </c>
      <c r="C2759">
        <v>201201</v>
      </c>
      <c r="D2759">
        <v>28</v>
      </c>
      <c r="E2759" t="s">
        <v>1555</v>
      </c>
      <c r="F2759">
        <v>1677</v>
      </c>
      <c r="G2759">
        <v>516</v>
      </c>
      <c r="H2759">
        <v>73529</v>
      </c>
      <c r="I2759">
        <v>43112018100</v>
      </c>
      <c r="J2759">
        <v>8</v>
      </c>
      <c r="K2759" t="s">
        <v>1740</v>
      </c>
      <c r="L2759">
        <v>2531</v>
      </c>
      <c r="M2759" t="s">
        <v>1557</v>
      </c>
      <c r="N2759" t="s">
        <v>1734</v>
      </c>
      <c r="O2759">
        <v>0</v>
      </c>
      <c r="P2759" t="s">
        <v>1574</v>
      </c>
      <c r="Q2759">
        <v>19750601</v>
      </c>
    </row>
    <row r="2760" spans="1:17">
      <c r="A2760" t="s">
        <v>1739</v>
      </c>
      <c r="B2760" t="s">
        <v>1719</v>
      </c>
      <c r="C2760">
        <v>201201</v>
      </c>
      <c r="D2760">
        <v>28</v>
      </c>
      <c r="E2760" t="s">
        <v>1555</v>
      </c>
      <c r="F2760">
        <v>226</v>
      </c>
      <c r="G2760">
        <v>143</v>
      </c>
      <c r="H2760">
        <v>2656</v>
      </c>
      <c r="I2760">
        <v>43112020700</v>
      </c>
      <c r="J2760">
        <v>8</v>
      </c>
      <c r="K2760" t="s">
        <v>1740</v>
      </c>
      <c r="L2760">
        <v>2531</v>
      </c>
      <c r="M2760" t="s">
        <v>1557</v>
      </c>
      <c r="N2760" t="s">
        <v>1734</v>
      </c>
      <c r="O2760">
        <v>0</v>
      </c>
      <c r="P2760" t="s">
        <v>1738</v>
      </c>
      <c r="Q2760">
        <v>19790501</v>
      </c>
    </row>
    <row r="2761" spans="1:17">
      <c r="A2761" t="s">
        <v>1739</v>
      </c>
      <c r="B2761" t="s">
        <v>1720</v>
      </c>
      <c r="C2761">
        <v>201201</v>
      </c>
      <c r="D2761">
        <v>28</v>
      </c>
      <c r="E2761" t="s">
        <v>1555</v>
      </c>
      <c r="F2761">
        <v>1813</v>
      </c>
      <c r="G2761">
        <v>459</v>
      </c>
      <c r="H2761">
        <v>59012</v>
      </c>
      <c r="I2761">
        <v>43112018600</v>
      </c>
      <c r="J2761">
        <v>8</v>
      </c>
      <c r="K2761" t="s">
        <v>1740</v>
      </c>
      <c r="L2761">
        <v>2531</v>
      </c>
      <c r="M2761" t="s">
        <v>1557</v>
      </c>
      <c r="N2761" t="s">
        <v>1734</v>
      </c>
      <c r="O2761">
        <v>0</v>
      </c>
      <c r="P2761" t="s">
        <v>1552</v>
      </c>
      <c r="Q2761">
        <v>19730501</v>
      </c>
    </row>
    <row r="2762" spans="1:17">
      <c r="A2762" t="s">
        <v>1739</v>
      </c>
      <c r="B2762" t="s">
        <v>1722</v>
      </c>
      <c r="C2762">
        <v>201201</v>
      </c>
      <c r="D2762">
        <v>28</v>
      </c>
      <c r="E2762" t="s">
        <v>1555</v>
      </c>
      <c r="F2762">
        <v>2874</v>
      </c>
      <c r="G2762">
        <v>115</v>
      </c>
      <c r="H2762">
        <v>31493</v>
      </c>
      <c r="I2762">
        <v>43112009700</v>
      </c>
      <c r="J2762">
        <v>8</v>
      </c>
      <c r="K2762" t="s">
        <v>1740</v>
      </c>
      <c r="L2762">
        <v>2531</v>
      </c>
      <c r="M2762" t="s">
        <v>1557</v>
      </c>
      <c r="N2762" t="s">
        <v>1734</v>
      </c>
      <c r="O2762">
        <v>0</v>
      </c>
      <c r="P2762" t="s">
        <v>1552</v>
      </c>
      <c r="Q2762">
        <v>19690701</v>
      </c>
    </row>
    <row r="2763" spans="1:17">
      <c r="A2763" t="s">
        <v>1739</v>
      </c>
      <c r="B2763" t="s">
        <v>1705</v>
      </c>
      <c r="C2763">
        <v>201201</v>
      </c>
      <c r="D2763">
        <v>28</v>
      </c>
      <c r="E2763" t="s">
        <v>1555</v>
      </c>
      <c r="F2763">
        <v>1902</v>
      </c>
      <c r="G2763">
        <v>115</v>
      </c>
      <c r="H2763">
        <v>2739</v>
      </c>
      <c r="I2763">
        <v>43112070400</v>
      </c>
      <c r="J2763">
        <v>8</v>
      </c>
      <c r="K2763" t="s">
        <v>1740</v>
      </c>
      <c r="L2763">
        <v>2531</v>
      </c>
      <c r="M2763" t="s">
        <v>1557</v>
      </c>
      <c r="N2763" t="s">
        <v>1734</v>
      </c>
      <c r="O2763">
        <v>0</v>
      </c>
      <c r="P2763" t="s">
        <v>1552</v>
      </c>
      <c r="Q2763">
        <v>19930901</v>
      </c>
    </row>
    <row r="2764" spans="1:17">
      <c r="A2764" t="s">
        <v>1739</v>
      </c>
      <c r="B2764" t="s">
        <v>1707</v>
      </c>
      <c r="C2764">
        <v>201201</v>
      </c>
      <c r="D2764">
        <v>28</v>
      </c>
      <c r="E2764" t="s">
        <v>1555</v>
      </c>
      <c r="F2764">
        <v>1227</v>
      </c>
      <c r="G2764">
        <v>1979</v>
      </c>
      <c r="H2764">
        <v>35284</v>
      </c>
      <c r="I2764">
        <v>43112023000</v>
      </c>
      <c r="J2764">
        <v>8</v>
      </c>
      <c r="K2764" t="s">
        <v>1742</v>
      </c>
      <c r="L2764">
        <v>2531</v>
      </c>
      <c r="M2764" t="s">
        <v>1557</v>
      </c>
      <c r="N2764" t="s">
        <v>1734</v>
      </c>
      <c r="O2764">
        <v>0</v>
      </c>
      <c r="P2764" t="s">
        <v>1552</v>
      </c>
      <c r="Q2764">
        <v>19701001</v>
      </c>
    </row>
    <row r="2765" spans="1:17">
      <c r="A2765" t="s">
        <v>1739</v>
      </c>
      <c r="B2765" t="s">
        <v>1708</v>
      </c>
      <c r="C2765">
        <v>201201</v>
      </c>
      <c r="D2765">
        <v>28</v>
      </c>
      <c r="E2765" t="s">
        <v>1555</v>
      </c>
      <c r="F2765">
        <v>367</v>
      </c>
      <c r="G2765">
        <v>918</v>
      </c>
      <c r="H2765">
        <v>16081</v>
      </c>
      <c r="I2765">
        <v>43112018200</v>
      </c>
      <c r="J2765">
        <v>8</v>
      </c>
      <c r="K2765" t="s">
        <v>1740</v>
      </c>
      <c r="L2765">
        <v>2531</v>
      </c>
      <c r="M2765" t="s">
        <v>1557</v>
      </c>
      <c r="N2765" t="s">
        <v>1734</v>
      </c>
      <c r="O2765">
        <v>0</v>
      </c>
      <c r="P2765" t="s">
        <v>1574</v>
      </c>
      <c r="Q2765">
        <v>19760501</v>
      </c>
    </row>
    <row r="2766" spans="1:17">
      <c r="A2766" t="s">
        <v>1739</v>
      </c>
      <c r="B2766" t="s">
        <v>1731</v>
      </c>
      <c r="C2766">
        <v>201201</v>
      </c>
      <c r="D2766">
        <v>28</v>
      </c>
      <c r="E2766" t="s">
        <v>1555</v>
      </c>
      <c r="F2766">
        <v>441</v>
      </c>
      <c r="G2766">
        <v>660</v>
      </c>
      <c r="H2766">
        <v>29404</v>
      </c>
      <c r="I2766">
        <v>43112015400</v>
      </c>
      <c r="J2766">
        <v>8</v>
      </c>
      <c r="K2766" t="s">
        <v>1740</v>
      </c>
      <c r="L2766">
        <v>2531</v>
      </c>
      <c r="M2766" t="s">
        <v>1557</v>
      </c>
      <c r="N2766" t="s">
        <v>1734</v>
      </c>
      <c r="O2766">
        <v>0</v>
      </c>
      <c r="P2766" t="s">
        <v>1552</v>
      </c>
      <c r="Q2766">
        <v>19691201</v>
      </c>
    </row>
    <row r="2767" spans="1:17">
      <c r="A2767" t="s">
        <v>1739</v>
      </c>
      <c r="B2767" t="s">
        <v>1709</v>
      </c>
      <c r="C2767">
        <v>201201</v>
      </c>
      <c r="D2767">
        <v>28</v>
      </c>
      <c r="E2767" t="s">
        <v>1555</v>
      </c>
      <c r="F2767">
        <v>769</v>
      </c>
      <c r="G2767">
        <v>2525</v>
      </c>
      <c r="H2767">
        <v>104</v>
      </c>
      <c r="I2767">
        <v>43112069700</v>
      </c>
      <c r="J2767">
        <v>8</v>
      </c>
      <c r="K2767" t="s">
        <v>1740</v>
      </c>
      <c r="L2767">
        <v>2531</v>
      </c>
      <c r="M2767" t="s">
        <v>1557</v>
      </c>
      <c r="N2767" t="s">
        <v>1734</v>
      </c>
      <c r="O2767">
        <v>0</v>
      </c>
      <c r="P2767" t="s">
        <v>1552</v>
      </c>
      <c r="Q2767">
        <v>19930201</v>
      </c>
    </row>
    <row r="2768" spans="1:17">
      <c r="A2768" t="s">
        <v>1739</v>
      </c>
      <c r="B2768" t="s">
        <v>1743</v>
      </c>
      <c r="C2768">
        <v>201201</v>
      </c>
      <c r="D2768">
        <v>28</v>
      </c>
      <c r="E2768" t="s">
        <v>1555</v>
      </c>
      <c r="F2768">
        <v>272</v>
      </c>
      <c r="G2768">
        <v>115</v>
      </c>
      <c r="H2768">
        <v>1573</v>
      </c>
      <c r="I2768">
        <v>43112012701</v>
      </c>
      <c r="J2768">
        <v>8</v>
      </c>
      <c r="K2768" t="s">
        <v>1740</v>
      </c>
      <c r="L2768">
        <v>2531</v>
      </c>
      <c r="M2768" t="s">
        <v>1557</v>
      </c>
      <c r="N2768" t="s">
        <v>1734</v>
      </c>
      <c r="O2768">
        <v>0</v>
      </c>
      <c r="P2768" t="s">
        <v>1552</v>
      </c>
      <c r="Q2768">
        <v>19760401</v>
      </c>
    </row>
    <row r="2769" spans="1:17">
      <c r="A2769" t="s">
        <v>1739</v>
      </c>
      <c r="B2769" t="s">
        <v>1732</v>
      </c>
      <c r="C2769">
        <v>201201</v>
      </c>
      <c r="D2769">
        <v>28</v>
      </c>
      <c r="E2769" t="s">
        <v>1555</v>
      </c>
      <c r="F2769">
        <v>2872</v>
      </c>
      <c r="G2769">
        <v>258</v>
      </c>
      <c r="H2769">
        <v>61038</v>
      </c>
      <c r="I2769">
        <v>43112012800</v>
      </c>
      <c r="J2769">
        <v>8</v>
      </c>
      <c r="K2769" t="s">
        <v>1740</v>
      </c>
      <c r="L2769">
        <v>2531</v>
      </c>
      <c r="M2769" t="s">
        <v>1557</v>
      </c>
      <c r="N2769" t="s">
        <v>1734</v>
      </c>
      <c r="O2769">
        <v>0</v>
      </c>
      <c r="P2769" t="s">
        <v>1552</v>
      </c>
      <c r="Q2769">
        <v>19710201</v>
      </c>
    </row>
    <row r="2770" spans="1:17">
      <c r="A2770" t="s">
        <v>1739</v>
      </c>
      <c r="B2770" t="s">
        <v>1724</v>
      </c>
      <c r="C2770">
        <v>201201</v>
      </c>
      <c r="D2770">
        <v>28</v>
      </c>
      <c r="E2770" t="s">
        <v>1555</v>
      </c>
      <c r="F2770">
        <v>639</v>
      </c>
      <c r="G2770">
        <v>316</v>
      </c>
      <c r="H2770">
        <v>3943</v>
      </c>
      <c r="I2770">
        <v>43112016901</v>
      </c>
      <c r="J2770">
        <v>8</v>
      </c>
      <c r="K2770" t="s">
        <v>1740</v>
      </c>
      <c r="L2770">
        <v>2531</v>
      </c>
      <c r="M2770" t="s">
        <v>1557</v>
      </c>
      <c r="N2770" t="s">
        <v>1734</v>
      </c>
      <c r="O2770">
        <v>0</v>
      </c>
      <c r="P2770" t="s">
        <v>1552</v>
      </c>
      <c r="Q2770">
        <v>19801101</v>
      </c>
    </row>
    <row r="2771" spans="1:17">
      <c r="A2771" t="s">
        <v>1739</v>
      </c>
      <c r="B2771" t="s">
        <v>1725</v>
      </c>
      <c r="C2771">
        <v>201201</v>
      </c>
      <c r="D2771">
        <v>28</v>
      </c>
      <c r="E2771" t="s">
        <v>1555</v>
      </c>
      <c r="F2771">
        <v>1126</v>
      </c>
      <c r="G2771">
        <v>258</v>
      </c>
      <c r="H2771">
        <v>49385</v>
      </c>
      <c r="I2771">
        <v>43112015700</v>
      </c>
      <c r="J2771">
        <v>8</v>
      </c>
      <c r="K2771" t="s">
        <v>1740</v>
      </c>
      <c r="L2771">
        <v>2531</v>
      </c>
      <c r="M2771" t="s">
        <v>1557</v>
      </c>
      <c r="N2771" t="s">
        <v>1734</v>
      </c>
      <c r="O2771">
        <v>0</v>
      </c>
      <c r="P2771" t="s">
        <v>1552</v>
      </c>
      <c r="Q2771">
        <v>19740101</v>
      </c>
    </row>
    <row r="2772" spans="1:17">
      <c r="A2772" t="s">
        <v>1739</v>
      </c>
      <c r="B2772" t="s">
        <v>1726</v>
      </c>
      <c r="C2772">
        <v>201201</v>
      </c>
      <c r="D2772">
        <v>28</v>
      </c>
      <c r="E2772" t="s">
        <v>1555</v>
      </c>
      <c r="F2772">
        <v>1499</v>
      </c>
      <c r="G2772">
        <v>143</v>
      </c>
      <c r="H2772">
        <v>4252</v>
      </c>
      <c r="I2772">
        <v>43112009501</v>
      </c>
      <c r="J2772">
        <v>8</v>
      </c>
      <c r="K2772" t="s">
        <v>1740</v>
      </c>
      <c r="L2772">
        <v>2531</v>
      </c>
      <c r="M2772" t="s">
        <v>1557</v>
      </c>
      <c r="N2772" t="s">
        <v>1734</v>
      </c>
      <c r="O2772">
        <v>0</v>
      </c>
      <c r="P2772" t="s">
        <v>1552</v>
      </c>
      <c r="Q2772">
        <v>19700401</v>
      </c>
    </row>
    <row r="2773" spans="1:17">
      <c r="A2773" t="s">
        <v>1739</v>
      </c>
      <c r="B2773" t="s">
        <v>1744</v>
      </c>
      <c r="C2773">
        <v>201201</v>
      </c>
      <c r="D2773">
        <v>28</v>
      </c>
      <c r="E2773" t="s">
        <v>1555</v>
      </c>
      <c r="F2773">
        <v>1169</v>
      </c>
      <c r="G2773">
        <v>258</v>
      </c>
      <c r="H2773">
        <v>5560</v>
      </c>
      <c r="I2773">
        <v>43112020001</v>
      </c>
      <c r="J2773">
        <v>8</v>
      </c>
      <c r="K2773" t="s">
        <v>1740</v>
      </c>
      <c r="L2773">
        <v>2531</v>
      </c>
      <c r="M2773" t="s">
        <v>1557</v>
      </c>
      <c r="N2773" t="s">
        <v>1734</v>
      </c>
      <c r="O2773">
        <v>0</v>
      </c>
      <c r="P2773" t="s">
        <v>1552</v>
      </c>
      <c r="Q2773">
        <v>19810801</v>
      </c>
    </row>
    <row r="2774" spans="1:17">
      <c r="A2774" t="s">
        <v>1739</v>
      </c>
      <c r="B2774" t="s">
        <v>1745</v>
      </c>
      <c r="C2774">
        <v>201201</v>
      </c>
      <c r="D2774">
        <v>28</v>
      </c>
      <c r="E2774" t="s">
        <v>1555</v>
      </c>
      <c r="F2774">
        <v>2006</v>
      </c>
      <c r="G2774">
        <v>344</v>
      </c>
      <c r="H2774">
        <v>60066</v>
      </c>
      <c r="I2774">
        <v>43112018800</v>
      </c>
      <c r="J2774">
        <v>8</v>
      </c>
      <c r="K2774" t="s">
        <v>1740</v>
      </c>
      <c r="L2774">
        <v>2531</v>
      </c>
      <c r="M2774" t="s">
        <v>1557</v>
      </c>
      <c r="N2774" t="s">
        <v>1734</v>
      </c>
      <c r="O2774">
        <v>0</v>
      </c>
      <c r="P2774" t="s">
        <v>1552</v>
      </c>
      <c r="Q2774">
        <v>19700501</v>
      </c>
    </row>
    <row r="2775" spans="1:17">
      <c r="A2775" t="s">
        <v>1739</v>
      </c>
      <c r="B2775" t="s">
        <v>1746</v>
      </c>
      <c r="C2775">
        <v>201201</v>
      </c>
      <c r="D2775">
        <v>28</v>
      </c>
      <c r="E2775" t="s">
        <v>1555</v>
      </c>
      <c r="F2775">
        <v>1267</v>
      </c>
      <c r="G2775">
        <v>402</v>
      </c>
      <c r="H2775">
        <v>10278</v>
      </c>
      <c r="I2775">
        <v>43112020100</v>
      </c>
      <c r="J2775">
        <v>8</v>
      </c>
      <c r="K2775" t="s">
        <v>1740</v>
      </c>
      <c r="L2775">
        <v>2531</v>
      </c>
      <c r="M2775" t="s">
        <v>1557</v>
      </c>
      <c r="N2775" t="s">
        <v>1734</v>
      </c>
      <c r="O2775">
        <v>0</v>
      </c>
      <c r="P2775" t="s">
        <v>1552</v>
      </c>
      <c r="Q2775">
        <v>19700601</v>
      </c>
    </row>
    <row r="2776" spans="1:17">
      <c r="A2776" t="s">
        <v>1739</v>
      </c>
      <c r="B2776" t="s">
        <v>1747</v>
      </c>
      <c r="C2776">
        <v>201201</v>
      </c>
      <c r="D2776">
        <v>28</v>
      </c>
      <c r="E2776" t="s">
        <v>1555</v>
      </c>
      <c r="F2776">
        <v>632</v>
      </c>
      <c r="G2776">
        <v>20627</v>
      </c>
      <c r="H2776">
        <v>14720</v>
      </c>
      <c r="I2776">
        <v>43112029801</v>
      </c>
      <c r="J2776">
        <v>8</v>
      </c>
      <c r="K2776" t="s">
        <v>1740</v>
      </c>
      <c r="L2776">
        <v>2531</v>
      </c>
      <c r="M2776" t="s">
        <v>1557</v>
      </c>
      <c r="N2776" t="s">
        <v>1734</v>
      </c>
      <c r="O2776">
        <v>0</v>
      </c>
      <c r="P2776" t="s">
        <v>1552</v>
      </c>
      <c r="Q2776">
        <v>19740301</v>
      </c>
    </row>
    <row r="2777" spans="1:17">
      <c r="A2777" t="s">
        <v>1739</v>
      </c>
      <c r="B2777" t="s">
        <v>1748</v>
      </c>
      <c r="C2777">
        <v>201201</v>
      </c>
      <c r="D2777">
        <v>28</v>
      </c>
      <c r="E2777" t="s">
        <v>1555</v>
      </c>
      <c r="F2777">
        <v>1097</v>
      </c>
      <c r="G2777">
        <v>5594</v>
      </c>
      <c r="H2777">
        <v>72915</v>
      </c>
      <c r="I2777">
        <v>43112029300</v>
      </c>
      <c r="J2777">
        <v>8</v>
      </c>
      <c r="K2777" t="s">
        <v>1740</v>
      </c>
      <c r="L2777">
        <v>2531</v>
      </c>
      <c r="M2777" t="s">
        <v>1557</v>
      </c>
      <c r="N2777" t="s">
        <v>1734</v>
      </c>
      <c r="O2777">
        <v>0</v>
      </c>
      <c r="P2777" t="s">
        <v>1552</v>
      </c>
      <c r="Q2777">
        <v>19720501</v>
      </c>
    </row>
    <row r="2778" spans="1:17">
      <c r="A2778" t="s">
        <v>1739</v>
      </c>
      <c r="B2778" t="s">
        <v>1749</v>
      </c>
      <c r="C2778">
        <v>201201</v>
      </c>
      <c r="D2778">
        <v>28</v>
      </c>
      <c r="E2778" t="s">
        <v>1555</v>
      </c>
      <c r="F2778">
        <v>188</v>
      </c>
      <c r="G2778">
        <v>230</v>
      </c>
      <c r="H2778">
        <v>4813</v>
      </c>
      <c r="I2778">
        <v>43112012601</v>
      </c>
      <c r="J2778">
        <v>8</v>
      </c>
      <c r="K2778" t="s">
        <v>1740</v>
      </c>
      <c r="L2778">
        <v>2531</v>
      </c>
      <c r="M2778" t="s">
        <v>1557</v>
      </c>
      <c r="N2778" t="s">
        <v>1734</v>
      </c>
      <c r="O2778">
        <v>0</v>
      </c>
      <c r="P2778" t="s">
        <v>1574</v>
      </c>
      <c r="Q2778">
        <v>19980514</v>
      </c>
    </row>
    <row r="2779" spans="1:17">
      <c r="A2779" t="s">
        <v>1739</v>
      </c>
      <c r="B2779" t="s">
        <v>1750</v>
      </c>
      <c r="C2779">
        <v>201201</v>
      </c>
      <c r="D2779">
        <v>28</v>
      </c>
      <c r="E2779" t="s">
        <v>1555</v>
      </c>
      <c r="F2779">
        <v>605</v>
      </c>
      <c r="G2779">
        <v>2152</v>
      </c>
      <c r="H2779">
        <v>6552</v>
      </c>
      <c r="I2779">
        <v>43112015501</v>
      </c>
      <c r="J2779">
        <v>8</v>
      </c>
      <c r="K2779" t="s">
        <v>1740</v>
      </c>
      <c r="L2779">
        <v>2531</v>
      </c>
      <c r="M2779" t="s">
        <v>1557</v>
      </c>
      <c r="N2779" t="s">
        <v>1734</v>
      </c>
      <c r="O2779">
        <v>0</v>
      </c>
      <c r="P2779" t="s">
        <v>1552</v>
      </c>
      <c r="Q2779">
        <v>19901001</v>
      </c>
    </row>
    <row r="2780" spans="1:17">
      <c r="A2780" t="s">
        <v>1739</v>
      </c>
      <c r="B2780" t="s">
        <v>1671</v>
      </c>
      <c r="C2780">
        <v>201201</v>
      </c>
      <c r="D2780">
        <v>28</v>
      </c>
      <c r="E2780" t="s">
        <v>1555</v>
      </c>
      <c r="F2780">
        <v>169</v>
      </c>
      <c r="G2780">
        <v>203</v>
      </c>
      <c r="H2780">
        <v>1502</v>
      </c>
      <c r="I2780">
        <v>43112034500</v>
      </c>
      <c r="J2780">
        <v>8</v>
      </c>
      <c r="K2780" t="s">
        <v>1751</v>
      </c>
      <c r="L2780">
        <v>2531</v>
      </c>
      <c r="M2780" t="s">
        <v>1557</v>
      </c>
      <c r="N2780" t="s">
        <v>1734</v>
      </c>
      <c r="O2780">
        <v>0</v>
      </c>
      <c r="P2780" t="s">
        <v>1574</v>
      </c>
      <c r="Q2780">
        <v>19970608</v>
      </c>
    </row>
    <row r="2781" spans="1:17">
      <c r="A2781" t="s">
        <v>1739</v>
      </c>
      <c r="B2781" t="s">
        <v>1672</v>
      </c>
      <c r="C2781">
        <v>201201</v>
      </c>
      <c r="D2781">
        <v>28</v>
      </c>
      <c r="E2781" t="s">
        <v>1555</v>
      </c>
      <c r="F2781">
        <v>647</v>
      </c>
      <c r="G2781">
        <v>94</v>
      </c>
      <c r="H2781">
        <v>24816</v>
      </c>
      <c r="I2781">
        <v>43112035000</v>
      </c>
      <c r="J2781">
        <v>8</v>
      </c>
      <c r="K2781" t="s">
        <v>1740</v>
      </c>
      <c r="L2781">
        <v>2531</v>
      </c>
      <c r="M2781" t="s">
        <v>1557</v>
      </c>
      <c r="N2781" t="s">
        <v>1734</v>
      </c>
      <c r="O2781">
        <v>0</v>
      </c>
      <c r="P2781" t="s">
        <v>1552</v>
      </c>
      <c r="Q2781">
        <v>19771001</v>
      </c>
    </row>
    <row r="2782" spans="1:17">
      <c r="A2782" t="s">
        <v>1739</v>
      </c>
      <c r="B2782" t="s">
        <v>1622</v>
      </c>
      <c r="C2782">
        <v>201201</v>
      </c>
      <c r="D2782">
        <v>28</v>
      </c>
      <c r="E2782" t="s">
        <v>1555</v>
      </c>
      <c r="F2782">
        <v>390</v>
      </c>
      <c r="G2782">
        <v>922</v>
      </c>
      <c r="H2782">
        <v>847</v>
      </c>
      <c r="I2782">
        <v>43112035800</v>
      </c>
      <c r="J2782">
        <v>8</v>
      </c>
      <c r="K2782" t="s">
        <v>1740</v>
      </c>
      <c r="L2782">
        <v>2531</v>
      </c>
      <c r="M2782" t="s">
        <v>1557</v>
      </c>
      <c r="N2782" t="s">
        <v>1734</v>
      </c>
      <c r="O2782">
        <v>0</v>
      </c>
      <c r="P2782" t="s">
        <v>1552</v>
      </c>
      <c r="Q2782">
        <v>19771101</v>
      </c>
    </row>
    <row r="2783" spans="1:17">
      <c r="A2783" t="s">
        <v>1739</v>
      </c>
      <c r="B2783" t="s">
        <v>1752</v>
      </c>
      <c r="C2783">
        <v>201201</v>
      </c>
      <c r="D2783">
        <v>28</v>
      </c>
      <c r="E2783" t="s">
        <v>1555</v>
      </c>
      <c r="F2783">
        <v>569</v>
      </c>
      <c r="G2783">
        <v>1110</v>
      </c>
      <c r="H2783">
        <v>237</v>
      </c>
      <c r="I2783">
        <v>43112032800</v>
      </c>
      <c r="J2783">
        <v>8</v>
      </c>
      <c r="K2783" t="s">
        <v>1740</v>
      </c>
      <c r="L2783">
        <v>2531</v>
      </c>
      <c r="M2783" t="s">
        <v>1557</v>
      </c>
      <c r="N2783" t="s">
        <v>1734</v>
      </c>
      <c r="O2783">
        <v>0</v>
      </c>
      <c r="P2783" t="s">
        <v>1552</v>
      </c>
      <c r="Q2783">
        <v>19770701</v>
      </c>
    </row>
    <row r="2784" spans="1:17">
      <c r="A2784" t="s">
        <v>1739</v>
      </c>
      <c r="B2784" t="s">
        <v>1626</v>
      </c>
      <c r="C2784">
        <v>201201</v>
      </c>
      <c r="D2784">
        <v>28</v>
      </c>
      <c r="E2784" t="s">
        <v>1555</v>
      </c>
      <c r="F2784">
        <v>84</v>
      </c>
      <c r="G2784">
        <v>906</v>
      </c>
      <c r="H2784">
        <v>449</v>
      </c>
      <c r="I2784">
        <v>43112033900</v>
      </c>
      <c r="J2784">
        <v>8</v>
      </c>
      <c r="K2784" t="s">
        <v>1740</v>
      </c>
      <c r="L2784">
        <v>2531</v>
      </c>
      <c r="M2784" t="s">
        <v>1557</v>
      </c>
      <c r="N2784" t="s">
        <v>1734</v>
      </c>
      <c r="O2784">
        <v>0</v>
      </c>
      <c r="P2784" t="s">
        <v>1552</v>
      </c>
      <c r="Q2784">
        <v>19771001</v>
      </c>
    </row>
    <row r="2785" spans="1:17">
      <c r="A2785" t="s">
        <v>1739</v>
      </c>
      <c r="B2785" t="s">
        <v>1607</v>
      </c>
      <c r="C2785">
        <v>201201</v>
      </c>
      <c r="D2785">
        <v>28</v>
      </c>
      <c r="E2785" t="s">
        <v>1555</v>
      </c>
      <c r="F2785">
        <v>1271</v>
      </c>
      <c r="G2785">
        <v>5142</v>
      </c>
      <c r="H2785">
        <v>3007</v>
      </c>
      <c r="I2785">
        <v>43112033300</v>
      </c>
      <c r="J2785">
        <v>8</v>
      </c>
      <c r="K2785" t="s">
        <v>1740</v>
      </c>
      <c r="L2785">
        <v>2531</v>
      </c>
      <c r="M2785" t="s">
        <v>1557</v>
      </c>
      <c r="N2785" t="s">
        <v>1734</v>
      </c>
      <c r="O2785">
        <v>0</v>
      </c>
      <c r="P2785" t="s">
        <v>1552</v>
      </c>
      <c r="Q2785">
        <v>19770901</v>
      </c>
    </row>
    <row r="2786" spans="1:17">
      <c r="A2786" t="s">
        <v>1739</v>
      </c>
      <c r="B2786" t="s">
        <v>1681</v>
      </c>
      <c r="C2786">
        <v>201201</v>
      </c>
      <c r="D2786">
        <v>28</v>
      </c>
      <c r="E2786" t="s">
        <v>1555</v>
      </c>
      <c r="F2786">
        <v>254</v>
      </c>
      <c r="G2786">
        <v>625</v>
      </c>
      <c r="H2786">
        <v>5551</v>
      </c>
      <c r="I2786">
        <v>43112032700</v>
      </c>
      <c r="J2786">
        <v>8</v>
      </c>
      <c r="K2786" t="s">
        <v>1740</v>
      </c>
      <c r="L2786">
        <v>2531</v>
      </c>
      <c r="M2786" t="s">
        <v>1557</v>
      </c>
      <c r="N2786" t="s">
        <v>1734</v>
      </c>
      <c r="O2786">
        <v>0</v>
      </c>
      <c r="P2786" t="s">
        <v>1552</v>
      </c>
      <c r="Q2786">
        <v>19770801</v>
      </c>
    </row>
    <row r="2787" spans="1:17">
      <c r="A2787" t="s">
        <v>1739</v>
      </c>
      <c r="B2787" t="s">
        <v>1682</v>
      </c>
      <c r="C2787">
        <v>201201</v>
      </c>
      <c r="D2787">
        <v>28</v>
      </c>
      <c r="E2787" t="s">
        <v>1555</v>
      </c>
      <c r="F2787">
        <v>1065</v>
      </c>
      <c r="G2787">
        <v>109</v>
      </c>
      <c r="H2787">
        <v>10401</v>
      </c>
      <c r="I2787">
        <v>43112069200</v>
      </c>
      <c r="J2787">
        <v>8</v>
      </c>
      <c r="K2787" t="s">
        <v>1740</v>
      </c>
      <c r="L2787">
        <v>2531</v>
      </c>
      <c r="M2787" t="s">
        <v>1557</v>
      </c>
      <c r="N2787" t="s">
        <v>1734</v>
      </c>
      <c r="O2787">
        <v>0</v>
      </c>
      <c r="P2787" t="s">
        <v>1552</v>
      </c>
      <c r="Q2787">
        <v>19910701</v>
      </c>
    </row>
    <row r="2788" spans="1:17">
      <c r="A2788" t="s">
        <v>1739</v>
      </c>
      <c r="B2788" t="s">
        <v>1608</v>
      </c>
      <c r="C2788">
        <v>201201</v>
      </c>
      <c r="D2788">
        <v>28</v>
      </c>
      <c r="E2788" t="s">
        <v>1555</v>
      </c>
      <c r="F2788">
        <v>1384</v>
      </c>
      <c r="G2788">
        <v>328</v>
      </c>
      <c r="H2788">
        <v>5342</v>
      </c>
      <c r="I2788">
        <v>43112069400</v>
      </c>
      <c r="J2788">
        <v>8</v>
      </c>
      <c r="K2788" t="s">
        <v>1740</v>
      </c>
      <c r="L2788">
        <v>2531</v>
      </c>
      <c r="M2788" t="s">
        <v>1557</v>
      </c>
      <c r="N2788" t="s">
        <v>1734</v>
      </c>
      <c r="O2788">
        <v>0</v>
      </c>
      <c r="P2788" t="s">
        <v>1552</v>
      </c>
      <c r="Q2788">
        <v>19920701</v>
      </c>
    </row>
    <row r="2789" spans="1:17">
      <c r="A2789" t="s">
        <v>1739</v>
      </c>
      <c r="B2789" t="s">
        <v>1683</v>
      </c>
      <c r="C2789">
        <v>201201</v>
      </c>
      <c r="D2789">
        <v>28</v>
      </c>
      <c r="E2789" t="s">
        <v>1555</v>
      </c>
      <c r="F2789">
        <v>833</v>
      </c>
      <c r="G2789">
        <v>172</v>
      </c>
      <c r="H2789">
        <v>4240</v>
      </c>
      <c r="I2789">
        <v>43112036500</v>
      </c>
      <c r="J2789">
        <v>8</v>
      </c>
      <c r="K2789" t="s">
        <v>1740</v>
      </c>
      <c r="L2789">
        <v>2531</v>
      </c>
      <c r="M2789" t="s">
        <v>1557</v>
      </c>
      <c r="N2789" t="s">
        <v>1734</v>
      </c>
      <c r="O2789">
        <v>0</v>
      </c>
      <c r="P2789" t="s">
        <v>1552</v>
      </c>
      <c r="Q2789">
        <v>19771201</v>
      </c>
    </row>
    <row r="2790" spans="1:17">
      <c r="A2790" t="s">
        <v>1739</v>
      </c>
      <c r="B2790" t="s">
        <v>1627</v>
      </c>
      <c r="C2790">
        <v>201201</v>
      </c>
      <c r="D2790">
        <v>28</v>
      </c>
      <c r="E2790" t="s">
        <v>1555</v>
      </c>
      <c r="F2790">
        <v>286</v>
      </c>
      <c r="G2790">
        <v>94</v>
      </c>
      <c r="H2790">
        <v>1078</v>
      </c>
      <c r="I2790">
        <v>43112035300</v>
      </c>
      <c r="J2790">
        <v>8</v>
      </c>
      <c r="K2790" t="s">
        <v>1740</v>
      </c>
      <c r="L2790">
        <v>2531</v>
      </c>
      <c r="M2790" t="s">
        <v>1557</v>
      </c>
      <c r="N2790" t="s">
        <v>1734</v>
      </c>
      <c r="O2790">
        <v>0</v>
      </c>
      <c r="P2790" t="s">
        <v>1552</v>
      </c>
      <c r="Q2790">
        <v>19771101</v>
      </c>
    </row>
    <row r="2791" spans="1:17">
      <c r="A2791" t="s">
        <v>1739</v>
      </c>
      <c r="B2791" t="s">
        <v>1609</v>
      </c>
      <c r="C2791">
        <v>201201</v>
      </c>
      <c r="D2791">
        <v>28</v>
      </c>
      <c r="E2791" t="s">
        <v>1555</v>
      </c>
      <c r="F2791">
        <v>14</v>
      </c>
      <c r="G2791">
        <v>94</v>
      </c>
      <c r="H2791">
        <v>54</v>
      </c>
      <c r="I2791">
        <v>43112067600</v>
      </c>
      <c r="J2791">
        <v>8</v>
      </c>
      <c r="K2791" t="s">
        <v>1740</v>
      </c>
      <c r="L2791">
        <v>2531</v>
      </c>
      <c r="M2791" t="s">
        <v>1557</v>
      </c>
      <c r="N2791" t="s">
        <v>1734</v>
      </c>
      <c r="O2791">
        <v>0</v>
      </c>
      <c r="P2791" t="s">
        <v>1662</v>
      </c>
      <c r="Q2791">
        <v>19950401</v>
      </c>
    </row>
    <row r="2792" spans="1:17">
      <c r="A2792" t="s">
        <v>1739</v>
      </c>
      <c r="B2792" t="s">
        <v>1753</v>
      </c>
      <c r="C2792">
        <v>201201</v>
      </c>
      <c r="D2792">
        <v>28</v>
      </c>
      <c r="E2792" t="s">
        <v>1555</v>
      </c>
      <c r="F2792">
        <v>672</v>
      </c>
      <c r="G2792">
        <v>141</v>
      </c>
      <c r="H2792">
        <v>1033</v>
      </c>
      <c r="I2792">
        <v>43112069500</v>
      </c>
      <c r="J2792">
        <v>8</v>
      </c>
      <c r="K2792" t="s">
        <v>1740</v>
      </c>
      <c r="L2792">
        <v>2531</v>
      </c>
      <c r="M2792" t="s">
        <v>1557</v>
      </c>
      <c r="N2792" t="s">
        <v>1734</v>
      </c>
      <c r="O2792">
        <v>0</v>
      </c>
      <c r="P2792" t="s">
        <v>1552</v>
      </c>
      <c r="Q2792">
        <v>19920701</v>
      </c>
    </row>
    <row r="2793" spans="1:17">
      <c r="A2793" t="s">
        <v>1739</v>
      </c>
      <c r="B2793" t="s">
        <v>1612</v>
      </c>
      <c r="C2793">
        <v>201201</v>
      </c>
      <c r="D2793">
        <v>28</v>
      </c>
      <c r="E2793" t="s">
        <v>1555</v>
      </c>
      <c r="F2793">
        <v>594</v>
      </c>
      <c r="G2793">
        <v>578</v>
      </c>
      <c r="H2793">
        <v>2936</v>
      </c>
      <c r="I2793">
        <v>43112033500</v>
      </c>
      <c r="J2793">
        <v>8</v>
      </c>
      <c r="K2793" t="s">
        <v>1740</v>
      </c>
      <c r="L2793">
        <v>2531</v>
      </c>
      <c r="M2793" t="s">
        <v>1557</v>
      </c>
      <c r="N2793" t="s">
        <v>1734</v>
      </c>
      <c r="O2793">
        <v>0</v>
      </c>
      <c r="P2793" t="s">
        <v>1552</v>
      </c>
      <c r="Q2793">
        <v>19770901</v>
      </c>
    </row>
    <row r="2794" spans="1:17">
      <c r="A2794" t="s">
        <v>1739</v>
      </c>
      <c r="B2794" t="s">
        <v>1613</v>
      </c>
      <c r="C2794">
        <v>201201</v>
      </c>
      <c r="D2794">
        <v>28</v>
      </c>
      <c r="E2794" t="s">
        <v>1555</v>
      </c>
      <c r="F2794">
        <v>1258</v>
      </c>
      <c r="G2794">
        <v>188</v>
      </c>
      <c r="H2794">
        <v>11748</v>
      </c>
      <c r="I2794">
        <v>43112036400</v>
      </c>
      <c r="J2794">
        <v>8</v>
      </c>
      <c r="K2794" t="s">
        <v>1740</v>
      </c>
      <c r="L2794">
        <v>2531</v>
      </c>
      <c r="M2794" t="s">
        <v>1557</v>
      </c>
      <c r="N2794" t="s">
        <v>1734</v>
      </c>
      <c r="O2794">
        <v>0</v>
      </c>
      <c r="P2794" t="s">
        <v>1552</v>
      </c>
      <c r="Q2794">
        <v>19771201</v>
      </c>
    </row>
    <row r="2795" spans="1:17">
      <c r="A2795" t="s">
        <v>1739</v>
      </c>
      <c r="B2795" t="s">
        <v>1754</v>
      </c>
      <c r="C2795">
        <v>201201</v>
      </c>
      <c r="D2795">
        <v>28</v>
      </c>
      <c r="E2795" t="s">
        <v>1555</v>
      </c>
      <c r="F2795">
        <v>149</v>
      </c>
      <c r="G2795">
        <v>406</v>
      </c>
      <c r="H2795">
        <v>2891</v>
      </c>
      <c r="I2795">
        <v>43112036300</v>
      </c>
      <c r="J2795">
        <v>8</v>
      </c>
      <c r="K2795" t="s">
        <v>1740</v>
      </c>
      <c r="L2795">
        <v>2531</v>
      </c>
      <c r="M2795" t="s">
        <v>1557</v>
      </c>
      <c r="N2795" t="s">
        <v>1734</v>
      </c>
      <c r="O2795">
        <v>0</v>
      </c>
      <c r="P2795" t="s">
        <v>1552</v>
      </c>
      <c r="Q2795">
        <v>19771101</v>
      </c>
    </row>
    <row r="2796" spans="1:17">
      <c r="A2796" t="s">
        <v>1739</v>
      </c>
      <c r="B2796" t="s">
        <v>1685</v>
      </c>
      <c r="C2796">
        <v>201201</v>
      </c>
      <c r="D2796">
        <v>27</v>
      </c>
      <c r="E2796" t="s">
        <v>1555</v>
      </c>
      <c r="F2796">
        <v>1223</v>
      </c>
      <c r="G2796">
        <v>218</v>
      </c>
      <c r="H2796">
        <v>1469</v>
      </c>
      <c r="I2796">
        <v>43112036600</v>
      </c>
      <c r="J2796">
        <v>8</v>
      </c>
      <c r="K2796" t="s">
        <v>1740</v>
      </c>
      <c r="L2796">
        <v>2531</v>
      </c>
      <c r="M2796" t="s">
        <v>1557</v>
      </c>
      <c r="N2796" t="s">
        <v>1734</v>
      </c>
      <c r="O2796">
        <v>0</v>
      </c>
      <c r="P2796" t="s">
        <v>1552</v>
      </c>
      <c r="Q2796">
        <v>19771201</v>
      </c>
    </row>
    <row r="2797" spans="1:17">
      <c r="A2797" t="s">
        <v>1739</v>
      </c>
      <c r="B2797" t="s">
        <v>1686</v>
      </c>
      <c r="C2797">
        <v>201201</v>
      </c>
      <c r="D2797">
        <v>28</v>
      </c>
      <c r="E2797" t="s">
        <v>1555</v>
      </c>
      <c r="F2797">
        <v>402</v>
      </c>
      <c r="G2797">
        <v>229</v>
      </c>
      <c r="H2797">
        <v>40</v>
      </c>
      <c r="I2797">
        <v>43112069300</v>
      </c>
      <c r="J2797">
        <v>8</v>
      </c>
      <c r="K2797" t="s">
        <v>1740</v>
      </c>
      <c r="L2797">
        <v>2531</v>
      </c>
      <c r="M2797" t="s">
        <v>1557</v>
      </c>
      <c r="N2797" t="s">
        <v>1734</v>
      </c>
      <c r="O2797">
        <v>0</v>
      </c>
      <c r="P2797" t="s">
        <v>1552</v>
      </c>
      <c r="Q2797">
        <v>19910801</v>
      </c>
    </row>
    <row r="2798" spans="1:17">
      <c r="A2798" t="s">
        <v>1739</v>
      </c>
      <c r="B2798" t="s">
        <v>1755</v>
      </c>
      <c r="C2798">
        <v>201201</v>
      </c>
      <c r="D2798">
        <v>28</v>
      </c>
      <c r="E2798" t="s">
        <v>1555</v>
      </c>
      <c r="F2798">
        <v>1567</v>
      </c>
      <c r="G2798">
        <v>219</v>
      </c>
      <c r="H2798">
        <v>2123</v>
      </c>
      <c r="I2798">
        <v>43112035100</v>
      </c>
      <c r="J2798">
        <v>8</v>
      </c>
      <c r="K2798" t="s">
        <v>1740</v>
      </c>
      <c r="L2798">
        <v>2531</v>
      </c>
      <c r="M2798" t="s">
        <v>1557</v>
      </c>
      <c r="N2798" t="s">
        <v>1734</v>
      </c>
      <c r="O2798">
        <v>0</v>
      </c>
      <c r="P2798" t="s">
        <v>1552</v>
      </c>
      <c r="Q2798">
        <v>19771001</v>
      </c>
    </row>
    <row r="2799" spans="1:17">
      <c r="A2799" t="s">
        <v>1739</v>
      </c>
      <c r="B2799" t="s">
        <v>1641</v>
      </c>
      <c r="C2799">
        <v>201201</v>
      </c>
      <c r="D2799">
        <v>26</v>
      </c>
      <c r="E2799" t="s">
        <v>1555</v>
      </c>
      <c r="F2799">
        <v>287</v>
      </c>
      <c r="G2799">
        <v>240</v>
      </c>
      <c r="H2799">
        <v>534</v>
      </c>
      <c r="I2799">
        <v>43112034000</v>
      </c>
      <c r="J2799">
        <v>8</v>
      </c>
      <c r="K2799" t="s">
        <v>1740</v>
      </c>
      <c r="L2799">
        <v>2531</v>
      </c>
      <c r="M2799" t="s">
        <v>1557</v>
      </c>
      <c r="N2799" t="s">
        <v>1734</v>
      </c>
      <c r="O2799">
        <v>0</v>
      </c>
      <c r="P2799" t="s">
        <v>1552</v>
      </c>
      <c r="Q2799">
        <v>19771001</v>
      </c>
    </row>
    <row r="2800" spans="1:17">
      <c r="A2800" t="s">
        <v>1739</v>
      </c>
      <c r="B2800" t="s">
        <v>1643</v>
      </c>
      <c r="C2800">
        <v>201201</v>
      </c>
      <c r="D2800">
        <v>28</v>
      </c>
      <c r="E2800" t="s">
        <v>1555</v>
      </c>
      <c r="F2800">
        <v>714</v>
      </c>
      <c r="G2800">
        <v>156</v>
      </c>
      <c r="H2800">
        <v>1909</v>
      </c>
      <c r="I2800">
        <v>43112036800</v>
      </c>
      <c r="J2800">
        <v>8</v>
      </c>
      <c r="K2800" t="s">
        <v>1740</v>
      </c>
      <c r="L2800">
        <v>2531</v>
      </c>
      <c r="M2800" t="s">
        <v>1557</v>
      </c>
      <c r="N2800" t="s">
        <v>1734</v>
      </c>
      <c r="O2800">
        <v>0</v>
      </c>
      <c r="P2800" t="s">
        <v>1552</v>
      </c>
      <c r="Q2800">
        <v>19780201</v>
      </c>
    </row>
    <row r="2801" spans="1:17">
      <c r="A2801" t="s">
        <v>1739</v>
      </c>
      <c r="B2801" t="s">
        <v>1644</v>
      </c>
      <c r="C2801">
        <v>201201</v>
      </c>
      <c r="D2801">
        <v>28</v>
      </c>
      <c r="E2801" t="s">
        <v>1555</v>
      </c>
      <c r="F2801">
        <v>1408</v>
      </c>
      <c r="G2801">
        <v>458</v>
      </c>
      <c r="H2801">
        <v>43243</v>
      </c>
      <c r="I2801">
        <v>43112033200</v>
      </c>
      <c r="J2801">
        <v>8</v>
      </c>
      <c r="K2801" t="s">
        <v>1740</v>
      </c>
      <c r="L2801">
        <v>2531</v>
      </c>
      <c r="M2801" t="s">
        <v>1557</v>
      </c>
      <c r="N2801" t="s">
        <v>1734</v>
      </c>
      <c r="O2801">
        <v>0</v>
      </c>
      <c r="P2801" t="s">
        <v>1552</v>
      </c>
      <c r="Q2801">
        <v>19770801</v>
      </c>
    </row>
    <row r="2802" spans="1:17">
      <c r="A2802" t="s">
        <v>1739</v>
      </c>
      <c r="B2802" t="s">
        <v>1621</v>
      </c>
      <c r="C2802">
        <v>201201</v>
      </c>
      <c r="D2802">
        <v>28</v>
      </c>
      <c r="E2802" t="s">
        <v>1555</v>
      </c>
      <c r="F2802">
        <v>251</v>
      </c>
      <c r="G2802">
        <v>344</v>
      </c>
      <c r="H2802">
        <v>4880</v>
      </c>
      <c r="I2802">
        <v>43112033400</v>
      </c>
      <c r="J2802">
        <v>8</v>
      </c>
      <c r="K2802" t="s">
        <v>1740</v>
      </c>
      <c r="L2802">
        <v>2531</v>
      </c>
      <c r="M2802" t="s">
        <v>1557</v>
      </c>
      <c r="N2802" t="s">
        <v>1734</v>
      </c>
      <c r="O2802">
        <v>0</v>
      </c>
      <c r="P2802" t="s">
        <v>1552</v>
      </c>
      <c r="Q2802">
        <v>19770901</v>
      </c>
    </row>
    <row r="2803" spans="1:17">
      <c r="A2803" t="s">
        <v>1739</v>
      </c>
      <c r="B2803" t="s">
        <v>1756</v>
      </c>
      <c r="C2803">
        <v>201201</v>
      </c>
      <c r="D2803">
        <v>30</v>
      </c>
      <c r="E2803" t="s">
        <v>1555</v>
      </c>
      <c r="F2803">
        <v>288</v>
      </c>
      <c r="G2803">
        <v>79</v>
      </c>
      <c r="H2803">
        <v>175</v>
      </c>
      <c r="I2803">
        <v>43112016101</v>
      </c>
      <c r="J2803">
        <v>8</v>
      </c>
      <c r="K2803" t="s">
        <v>1740</v>
      </c>
      <c r="L2803">
        <v>2531</v>
      </c>
      <c r="M2803" t="s">
        <v>1557</v>
      </c>
      <c r="N2803" t="s">
        <v>1734</v>
      </c>
      <c r="O2803">
        <v>0</v>
      </c>
      <c r="P2803" t="s">
        <v>1574</v>
      </c>
      <c r="Q2803">
        <v>19910301</v>
      </c>
    </row>
    <row r="2804" spans="1:17">
      <c r="A2804" t="s">
        <v>1739</v>
      </c>
      <c r="B2804" t="s">
        <v>1757</v>
      </c>
      <c r="C2804">
        <v>201201</v>
      </c>
      <c r="D2804">
        <v>30</v>
      </c>
      <c r="E2804" t="s">
        <v>1555</v>
      </c>
      <c r="F2804">
        <v>972</v>
      </c>
      <c r="G2804">
        <v>473</v>
      </c>
      <c r="H2804">
        <v>17424</v>
      </c>
      <c r="I2804">
        <v>43112014001</v>
      </c>
      <c r="J2804">
        <v>8</v>
      </c>
      <c r="K2804" t="s">
        <v>1740</v>
      </c>
      <c r="L2804">
        <v>2531</v>
      </c>
      <c r="M2804" t="s">
        <v>1557</v>
      </c>
      <c r="N2804" t="s">
        <v>1734</v>
      </c>
      <c r="O2804">
        <v>0</v>
      </c>
      <c r="P2804" t="s">
        <v>1552</v>
      </c>
      <c r="Q2804">
        <v>19791001</v>
      </c>
    </row>
    <row r="2805" spans="1:17">
      <c r="A2805" t="s">
        <v>1739</v>
      </c>
      <c r="B2805" t="s">
        <v>1758</v>
      </c>
      <c r="C2805">
        <v>201201</v>
      </c>
      <c r="D2805">
        <v>27</v>
      </c>
      <c r="E2805" t="s">
        <v>1555</v>
      </c>
      <c r="F2805">
        <v>1081</v>
      </c>
      <c r="G2805">
        <v>111</v>
      </c>
      <c r="H2805">
        <v>21452</v>
      </c>
      <c r="I2805">
        <v>43112017700</v>
      </c>
      <c r="J2805">
        <v>8</v>
      </c>
      <c r="K2805" t="s">
        <v>1740</v>
      </c>
      <c r="L2805">
        <v>2531</v>
      </c>
      <c r="M2805" t="s">
        <v>1557</v>
      </c>
      <c r="N2805" t="s">
        <v>1734</v>
      </c>
      <c r="O2805">
        <v>0</v>
      </c>
      <c r="P2805" t="s">
        <v>1552</v>
      </c>
      <c r="Q2805">
        <v>19701001</v>
      </c>
    </row>
    <row r="2806" spans="1:17">
      <c r="A2806" t="s">
        <v>1739</v>
      </c>
      <c r="B2806" t="s">
        <v>1759</v>
      </c>
      <c r="C2806">
        <v>201201</v>
      </c>
      <c r="D2806">
        <v>28</v>
      </c>
      <c r="E2806" t="s">
        <v>1555</v>
      </c>
      <c r="F2806">
        <v>1073</v>
      </c>
      <c r="G2806">
        <v>316</v>
      </c>
      <c r="H2806">
        <v>5185</v>
      </c>
      <c r="I2806">
        <v>43112017802</v>
      </c>
      <c r="J2806">
        <v>8</v>
      </c>
      <c r="K2806" t="s">
        <v>1740</v>
      </c>
      <c r="L2806">
        <v>2531</v>
      </c>
      <c r="M2806" t="s">
        <v>1557</v>
      </c>
      <c r="N2806" t="s">
        <v>1734</v>
      </c>
      <c r="O2806">
        <v>0</v>
      </c>
      <c r="P2806" t="s">
        <v>1552</v>
      </c>
      <c r="Q2806">
        <v>19830601</v>
      </c>
    </row>
    <row r="2807" spans="1:17">
      <c r="A2807" t="s">
        <v>1711</v>
      </c>
      <c r="B2807" t="s">
        <v>1573</v>
      </c>
      <c r="C2807">
        <v>201202</v>
      </c>
      <c r="D2807">
        <v>22</v>
      </c>
      <c r="E2807" t="s">
        <v>1555</v>
      </c>
      <c r="F2807">
        <v>428</v>
      </c>
      <c r="G2807">
        <v>662</v>
      </c>
      <c r="H2807">
        <v>53</v>
      </c>
      <c r="I2807">
        <v>43112018900</v>
      </c>
      <c r="J2807">
        <v>8</v>
      </c>
      <c r="K2807" t="s">
        <v>1712</v>
      </c>
      <c r="L2807">
        <v>2531</v>
      </c>
      <c r="M2807" t="s">
        <v>1557</v>
      </c>
      <c r="N2807" t="s">
        <v>1734</v>
      </c>
      <c r="O2807">
        <v>0</v>
      </c>
      <c r="P2807" t="s">
        <v>1552</v>
      </c>
      <c r="Q2807">
        <v>19841001</v>
      </c>
    </row>
    <row r="2808" spans="1:17">
      <c r="A2808" t="s">
        <v>1711</v>
      </c>
      <c r="B2808" t="s">
        <v>1648</v>
      </c>
      <c r="C2808">
        <v>201202</v>
      </c>
      <c r="D2808">
        <v>22</v>
      </c>
      <c r="E2808" t="s">
        <v>1555</v>
      </c>
      <c r="F2808">
        <v>425</v>
      </c>
      <c r="G2808">
        <v>257</v>
      </c>
      <c r="H2808">
        <v>511</v>
      </c>
      <c r="I2808">
        <v>43112019000</v>
      </c>
      <c r="J2808">
        <v>8</v>
      </c>
      <c r="K2808" t="s">
        <v>1712</v>
      </c>
      <c r="L2808">
        <v>2531</v>
      </c>
      <c r="M2808" t="s">
        <v>1557</v>
      </c>
      <c r="N2808" t="s">
        <v>1734</v>
      </c>
      <c r="O2808">
        <v>0</v>
      </c>
      <c r="P2808" t="s">
        <v>1552</v>
      </c>
      <c r="Q2808">
        <v>19700801</v>
      </c>
    </row>
    <row r="2809" spans="1:17">
      <c r="A2809" t="s">
        <v>1711</v>
      </c>
      <c r="B2809" t="s">
        <v>1649</v>
      </c>
      <c r="C2809">
        <v>201202</v>
      </c>
      <c r="D2809">
        <v>22</v>
      </c>
      <c r="E2809" t="s">
        <v>1555</v>
      </c>
      <c r="F2809">
        <v>792</v>
      </c>
      <c r="G2809">
        <v>335</v>
      </c>
      <c r="H2809">
        <v>3534</v>
      </c>
      <c r="I2809">
        <v>43112019100</v>
      </c>
      <c r="J2809">
        <v>8</v>
      </c>
      <c r="K2809" t="s">
        <v>1712</v>
      </c>
      <c r="L2809">
        <v>2531</v>
      </c>
      <c r="M2809" t="s">
        <v>1557</v>
      </c>
      <c r="N2809" t="s">
        <v>1734</v>
      </c>
      <c r="O2809">
        <v>0</v>
      </c>
      <c r="P2809" t="s">
        <v>1552</v>
      </c>
      <c r="Q2809">
        <v>19700701</v>
      </c>
    </row>
    <row r="2810" spans="1:17">
      <c r="A2810" t="s">
        <v>1711</v>
      </c>
      <c r="B2810" t="s">
        <v>1701</v>
      </c>
      <c r="C2810">
        <v>201202</v>
      </c>
      <c r="D2810">
        <v>22</v>
      </c>
      <c r="E2810" t="s">
        <v>1555</v>
      </c>
      <c r="F2810">
        <v>290</v>
      </c>
      <c r="G2810">
        <v>235</v>
      </c>
      <c r="H2810">
        <v>1629</v>
      </c>
      <c r="I2810">
        <v>43112019200</v>
      </c>
      <c r="J2810">
        <v>8</v>
      </c>
      <c r="K2810" t="s">
        <v>1712</v>
      </c>
      <c r="L2810">
        <v>2531</v>
      </c>
      <c r="M2810" t="s">
        <v>1557</v>
      </c>
      <c r="N2810" t="s">
        <v>1734</v>
      </c>
      <c r="O2810">
        <v>0</v>
      </c>
      <c r="P2810" t="s">
        <v>1552</v>
      </c>
      <c r="Q2810">
        <v>19700601</v>
      </c>
    </row>
    <row r="2811" spans="1:17">
      <c r="A2811" t="s">
        <v>1711</v>
      </c>
      <c r="B2811" t="s">
        <v>1661</v>
      </c>
      <c r="C2811">
        <v>201202</v>
      </c>
      <c r="D2811">
        <v>22</v>
      </c>
      <c r="E2811" t="s">
        <v>1555</v>
      </c>
      <c r="F2811">
        <v>411</v>
      </c>
      <c r="G2811">
        <v>451</v>
      </c>
      <c r="H2811">
        <v>4531</v>
      </c>
      <c r="I2811">
        <v>43112019300</v>
      </c>
      <c r="J2811">
        <v>8</v>
      </c>
      <c r="K2811" t="s">
        <v>1712</v>
      </c>
      <c r="L2811">
        <v>2531</v>
      </c>
      <c r="M2811" t="s">
        <v>1557</v>
      </c>
      <c r="N2811" t="s">
        <v>1734</v>
      </c>
      <c r="O2811">
        <v>0</v>
      </c>
      <c r="P2811" t="s">
        <v>1552</v>
      </c>
      <c r="Q2811">
        <v>19780601</v>
      </c>
    </row>
    <row r="2812" spans="1:17">
      <c r="A2812" t="s">
        <v>1711</v>
      </c>
      <c r="B2812" t="s">
        <v>1730</v>
      </c>
      <c r="C2812">
        <v>201202</v>
      </c>
      <c r="D2812">
        <v>22</v>
      </c>
      <c r="E2812" t="s">
        <v>1555</v>
      </c>
      <c r="F2812">
        <v>479</v>
      </c>
      <c r="G2812">
        <v>362</v>
      </c>
      <c r="H2812">
        <v>1648</v>
      </c>
      <c r="I2812">
        <v>43112019400</v>
      </c>
      <c r="J2812">
        <v>8</v>
      </c>
      <c r="K2812" t="s">
        <v>1712</v>
      </c>
      <c r="L2812">
        <v>2531</v>
      </c>
      <c r="M2812" t="s">
        <v>1557</v>
      </c>
      <c r="N2812" t="s">
        <v>1734</v>
      </c>
      <c r="O2812">
        <v>0</v>
      </c>
      <c r="P2812" t="s">
        <v>1552</v>
      </c>
      <c r="Q2812">
        <v>19700701</v>
      </c>
    </row>
    <row r="2813" spans="1:17">
      <c r="A2813" t="s">
        <v>1711</v>
      </c>
      <c r="B2813" t="s">
        <v>1591</v>
      </c>
      <c r="C2813">
        <v>201202</v>
      </c>
      <c r="D2813">
        <v>22</v>
      </c>
      <c r="E2813" t="s">
        <v>1555</v>
      </c>
      <c r="F2813">
        <v>390</v>
      </c>
      <c r="G2813">
        <v>139</v>
      </c>
      <c r="H2813">
        <v>1732</v>
      </c>
      <c r="I2813">
        <v>43112019500</v>
      </c>
      <c r="J2813">
        <v>8</v>
      </c>
      <c r="K2813" t="s">
        <v>1712</v>
      </c>
      <c r="L2813">
        <v>2531</v>
      </c>
      <c r="M2813" t="s">
        <v>1557</v>
      </c>
      <c r="N2813" t="s">
        <v>1734</v>
      </c>
      <c r="O2813">
        <v>0</v>
      </c>
      <c r="P2813" t="s">
        <v>1552</v>
      </c>
      <c r="Q2813">
        <v>19700901</v>
      </c>
    </row>
    <row r="2814" spans="1:17">
      <c r="A2814" t="s">
        <v>1711</v>
      </c>
      <c r="B2814" t="s">
        <v>1735</v>
      </c>
      <c r="C2814">
        <v>201202</v>
      </c>
      <c r="D2814">
        <v>22</v>
      </c>
      <c r="E2814" t="s">
        <v>1555</v>
      </c>
      <c r="F2814">
        <v>566</v>
      </c>
      <c r="G2814">
        <v>3432</v>
      </c>
      <c r="H2814">
        <v>3624</v>
      </c>
      <c r="I2814">
        <v>43112021900</v>
      </c>
      <c r="J2814">
        <v>8</v>
      </c>
      <c r="K2814" t="s">
        <v>1712</v>
      </c>
      <c r="L2814">
        <v>2531</v>
      </c>
      <c r="M2814" t="s">
        <v>1557</v>
      </c>
      <c r="N2814" t="s">
        <v>1734</v>
      </c>
      <c r="O2814">
        <v>0</v>
      </c>
      <c r="P2814" t="s">
        <v>1574</v>
      </c>
      <c r="Q2814">
        <v>19840501</v>
      </c>
    </row>
    <row r="2815" spans="1:17">
      <c r="A2815" t="s">
        <v>1711</v>
      </c>
      <c r="B2815" t="s">
        <v>1736</v>
      </c>
      <c r="C2815">
        <v>201202</v>
      </c>
      <c r="D2815">
        <v>19</v>
      </c>
      <c r="E2815" t="s">
        <v>1555</v>
      </c>
      <c r="F2815">
        <v>570</v>
      </c>
      <c r="G2815">
        <v>1909</v>
      </c>
      <c r="H2815">
        <v>3900</v>
      </c>
      <c r="I2815">
        <v>43112023500</v>
      </c>
      <c r="J2815">
        <v>8</v>
      </c>
      <c r="K2815" t="s">
        <v>1712</v>
      </c>
      <c r="L2815">
        <v>2531</v>
      </c>
      <c r="M2815" t="s">
        <v>1557</v>
      </c>
      <c r="N2815" t="s">
        <v>1734</v>
      </c>
      <c r="O2815">
        <v>0</v>
      </c>
      <c r="P2815" t="s">
        <v>1552</v>
      </c>
      <c r="Q2815">
        <v>19860701</v>
      </c>
    </row>
    <row r="2816" spans="1:17">
      <c r="A2816" t="s">
        <v>1711</v>
      </c>
      <c r="B2816" t="s">
        <v>1716</v>
      </c>
      <c r="C2816">
        <v>201202</v>
      </c>
      <c r="D2816">
        <v>22</v>
      </c>
      <c r="E2816" t="s">
        <v>1555</v>
      </c>
      <c r="F2816">
        <v>916</v>
      </c>
      <c r="G2816">
        <v>428</v>
      </c>
      <c r="H2816">
        <v>14761</v>
      </c>
      <c r="I2816">
        <v>43112022200</v>
      </c>
      <c r="J2816">
        <v>8</v>
      </c>
      <c r="K2816" t="s">
        <v>1712</v>
      </c>
      <c r="L2816">
        <v>2531</v>
      </c>
      <c r="M2816" t="s">
        <v>1557</v>
      </c>
      <c r="N2816" t="s">
        <v>1734</v>
      </c>
      <c r="O2816">
        <v>0</v>
      </c>
      <c r="P2816" t="s">
        <v>1662</v>
      </c>
      <c r="Q2816">
        <v>19830201</v>
      </c>
    </row>
    <row r="2817" spans="1:17">
      <c r="A2817" t="s">
        <v>1711</v>
      </c>
      <c r="B2817" t="s">
        <v>1664</v>
      </c>
      <c r="C2817">
        <v>201202</v>
      </c>
      <c r="D2817">
        <v>20</v>
      </c>
      <c r="E2817" t="s">
        <v>1555</v>
      </c>
      <c r="F2817">
        <v>289</v>
      </c>
      <c r="G2817">
        <v>655</v>
      </c>
      <c r="H2817">
        <v>1215</v>
      </c>
      <c r="I2817">
        <v>43112025600</v>
      </c>
      <c r="J2817">
        <v>8</v>
      </c>
      <c r="K2817" t="s">
        <v>1712</v>
      </c>
      <c r="L2817">
        <v>2531</v>
      </c>
      <c r="M2817" t="s">
        <v>1557</v>
      </c>
      <c r="N2817" t="s">
        <v>1734</v>
      </c>
      <c r="O2817">
        <v>0</v>
      </c>
      <c r="P2817" t="s">
        <v>1552</v>
      </c>
      <c r="Q2817">
        <v>19870901</v>
      </c>
    </row>
    <row r="2818" spans="1:17">
      <c r="A2818" t="s">
        <v>1711</v>
      </c>
      <c r="B2818" t="s">
        <v>1651</v>
      </c>
      <c r="C2818">
        <v>201202</v>
      </c>
      <c r="D2818">
        <v>22</v>
      </c>
      <c r="E2818" t="s">
        <v>1555</v>
      </c>
      <c r="F2818">
        <v>549</v>
      </c>
      <c r="G2818">
        <v>438</v>
      </c>
      <c r="H2818">
        <v>9676</v>
      </c>
      <c r="I2818">
        <v>43112024100</v>
      </c>
      <c r="J2818">
        <v>8</v>
      </c>
      <c r="K2818" t="s">
        <v>1712</v>
      </c>
      <c r="L2818">
        <v>2531</v>
      </c>
      <c r="M2818" t="s">
        <v>1557</v>
      </c>
      <c r="N2818" t="s">
        <v>1734</v>
      </c>
      <c r="O2818">
        <v>0</v>
      </c>
      <c r="P2818" t="s">
        <v>1552</v>
      </c>
      <c r="Q2818">
        <v>19710301</v>
      </c>
    </row>
    <row r="2819" spans="1:17">
      <c r="A2819" t="s">
        <v>1711</v>
      </c>
      <c r="B2819" t="s">
        <v>1576</v>
      </c>
      <c r="C2819">
        <v>201202</v>
      </c>
      <c r="D2819">
        <v>22</v>
      </c>
      <c r="E2819" t="s">
        <v>1555</v>
      </c>
      <c r="F2819">
        <v>670</v>
      </c>
      <c r="G2819">
        <v>320</v>
      </c>
      <c r="H2819">
        <v>3758</v>
      </c>
      <c r="I2819">
        <v>43112024200</v>
      </c>
      <c r="J2819">
        <v>8</v>
      </c>
      <c r="K2819" t="s">
        <v>1712</v>
      </c>
      <c r="L2819">
        <v>2531</v>
      </c>
      <c r="M2819" t="s">
        <v>1557</v>
      </c>
      <c r="N2819" t="s">
        <v>1734</v>
      </c>
      <c r="O2819">
        <v>0</v>
      </c>
      <c r="P2819" t="s">
        <v>1737</v>
      </c>
      <c r="Q2819">
        <v>19830501</v>
      </c>
    </row>
    <row r="2820" spans="1:17">
      <c r="A2820" t="s">
        <v>1711</v>
      </c>
      <c r="B2820" t="s">
        <v>1652</v>
      </c>
      <c r="C2820">
        <v>201202</v>
      </c>
      <c r="D2820">
        <v>22</v>
      </c>
      <c r="E2820" t="s">
        <v>1555</v>
      </c>
      <c r="F2820">
        <v>849</v>
      </c>
      <c r="G2820">
        <v>2350</v>
      </c>
      <c r="H2820">
        <v>28594</v>
      </c>
      <c r="I2820">
        <v>43112024300</v>
      </c>
      <c r="J2820">
        <v>8</v>
      </c>
      <c r="K2820" t="s">
        <v>1712</v>
      </c>
      <c r="L2820">
        <v>2531</v>
      </c>
      <c r="M2820" t="s">
        <v>1557</v>
      </c>
      <c r="N2820" t="s">
        <v>1734</v>
      </c>
      <c r="O2820">
        <v>0</v>
      </c>
      <c r="P2820" t="s">
        <v>1662</v>
      </c>
      <c r="Q2820">
        <v>19840301</v>
      </c>
    </row>
    <row r="2821" spans="1:17">
      <c r="A2821" t="s">
        <v>1711</v>
      </c>
      <c r="B2821" t="s">
        <v>1577</v>
      </c>
      <c r="C2821">
        <v>201202</v>
      </c>
      <c r="D2821">
        <v>22</v>
      </c>
      <c r="E2821" t="s">
        <v>1555</v>
      </c>
      <c r="F2821">
        <v>387</v>
      </c>
      <c r="G2821">
        <v>769</v>
      </c>
      <c r="H2821">
        <v>1572</v>
      </c>
      <c r="I2821">
        <v>43112026900</v>
      </c>
      <c r="J2821">
        <v>8</v>
      </c>
      <c r="K2821" t="s">
        <v>1712</v>
      </c>
      <c r="L2821">
        <v>2531</v>
      </c>
      <c r="M2821" t="s">
        <v>1557</v>
      </c>
      <c r="N2821" t="s">
        <v>1734</v>
      </c>
      <c r="O2821">
        <v>0</v>
      </c>
      <c r="P2821" t="s">
        <v>1552</v>
      </c>
      <c r="Q2821">
        <v>19810501</v>
      </c>
    </row>
    <row r="2822" spans="1:17">
      <c r="A2822" t="s">
        <v>1711</v>
      </c>
      <c r="B2822" t="s">
        <v>1653</v>
      </c>
      <c r="C2822">
        <v>201202</v>
      </c>
      <c r="D2822">
        <v>22</v>
      </c>
      <c r="E2822" t="s">
        <v>1555</v>
      </c>
      <c r="F2822">
        <v>847</v>
      </c>
      <c r="G2822">
        <v>408</v>
      </c>
      <c r="H2822">
        <v>2612</v>
      </c>
      <c r="I2822">
        <v>43112027700</v>
      </c>
      <c r="J2822">
        <v>8</v>
      </c>
      <c r="K2822" t="s">
        <v>1712</v>
      </c>
      <c r="L2822">
        <v>2531</v>
      </c>
      <c r="M2822" t="s">
        <v>1557</v>
      </c>
      <c r="N2822" t="s">
        <v>1734</v>
      </c>
      <c r="O2822">
        <v>0</v>
      </c>
      <c r="P2822" t="s">
        <v>1552</v>
      </c>
      <c r="Q2822">
        <v>19850901</v>
      </c>
    </row>
    <row r="2823" spans="1:17">
      <c r="A2823" t="s">
        <v>1711</v>
      </c>
      <c r="B2823" t="s">
        <v>1593</v>
      </c>
      <c r="C2823">
        <v>201202</v>
      </c>
      <c r="D2823">
        <v>22</v>
      </c>
      <c r="E2823" t="s">
        <v>1555</v>
      </c>
      <c r="F2823">
        <v>693</v>
      </c>
      <c r="G2823">
        <v>983</v>
      </c>
      <c r="H2823">
        <v>4748</v>
      </c>
      <c r="I2823">
        <v>43112022800</v>
      </c>
      <c r="J2823">
        <v>8</v>
      </c>
      <c r="K2823" t="s">
        <v>1712</v>
      </c>
      <c r="L2823">
        <v>2531</v>
      </c>
      <c r="M2823" t="s">
        <v>1557</v>
      </c>
      <c r="N2823" t="s">
        <v>1734</v>
      </c>
      <c r="O2823">
        <v>0</v>
      </c>
      <c r="P2823" t="s">
        <v>1662</v>
      </c>
      <c r="Q2823">
        <v>19830801</v>
      </c>
    </row>
    <row r="2824" spans="1:17">
      <c r="A2824" t="s">
        <v>1711</v>
      </c>
      <c r="B2824" t="s">
        <v>1578</v>
      </c>
      <c r="C2824">
        <v>201202</v>
      </c>
      <c r="D2824">
        <v>22</v>
      </c>
      <c r="E2824" t="s">
        <v>1555</v>
      </c>
      <c r="F2824">
        <v>250</v>
      </c>
      <c r="G2824">
        <v>1779</v>
      </c>
      <c r="H2824">
        <v>1316</v>
      </c>
      <c r="I2824">
        <v>43112024400</v>
      </c>
      <c r="J2824">
        <v>8</v>
      </c>
      <c r="K2824" t="s">
        <v>1712</v>
      </c>
      <c r="L2824">
        <v>2531</v>
      </c>
      <c r="M2824" t="s">
        <v>1557</v>
      </c>
      <c r="N2824" t="s">
        <v>1734</v>
      </c>
      <c r="O2824">
        <v>0</v>
      </c>
      <c r="P2824" t="s">
        <v>1574</v>
      </c>
      <c r="Q2824">
        <v>19980419</v>
      </c>
    </row>
    <row r="2825" spans="1:17">
      <c r="A2825" t="s">
        <v>1711</v>
      </c>
      <c r="B2825" t="s">
        <v>1580</v>
      </c>
      <c r="C2825">
        <v>201202</v>
      </c>
      <c r="D2825">
        <v>22</v>
      </c>
      <c r="E2825" t="s">
        <v>1555</v>
      </c>
      <c r="F2825">
        <v>660</v>
      </c>
      <c r="G2825">
        <v>456</v>
      </c>
      <c r="H2825">
        <v>22247</v>
      </c>
      <c r="I2825">
        <v>43112023600</v>
      </c>
      <c r="J2825">
        <v>8</v>
      </c>
      <c r="K2825" t="s">
        <v>1712</v>
      </c>
      <c r="L2825">
        <v>2531</v>
      </c>
      <c r="M2825" t="s">
        <v>1557</v>
      </c>
      <c r="N2825" t="s">
        <v>1734</v>
      </c>
      <c r="O2825">
        <v>0</v>
      </c>
      <c r="P2825" t="s">
        <v>1738</v>
      </c>
      <c r="Q2825">
        <v>19830201</v>
      </c>
    </row>
    <row r="2826" spans="1:17">
      <c r="A2826" t="s">
        <v>1711</v>
      </c>
      <c r="B2826" t="s">
        <v>1638</v>
      </c>
      <c r="C2826">
        <v>201202</v>
      </c>
      <c r="D2826">
        <v>22</v>
      </c>
      <c r="E2826" t="s">
        <v>1555</v>
      </c>
      <c r="F2826">
        <v>166</v>
      </c>
      <c r="G2826">
        <v>1304</v>
      </c>
      <c r="H2826">
        <v>155</v>
      </c>
      <c r="I2826">
        <v>43112024700</v>
      </c>
      <c r="J2826">
        <v>8</v>
      </c>
      <c r="K2826" t="s">
        <v>1712</v>
      </c>
      <c r="L2826">
        <v>2531</v>
      </c>
      <c r="M2826" t="s">
        <v>1557</v>
      </c>
      <c r="N2826" t="s">
        <v>1734</v>
      </c>
      <c r="O2826">
        <v>0</v>
      </c>
      <c r="P2826" t="s">
        <v>1552</v>
      </c>
      <c r="Q2826">
        <v>19760501</v>
      </c>
    </row>
    <row r="2827" spans="1:17">
      <c r="A2827" t="s">
        <v>1711</v>
      </c>
      <c r="B2827" t="s">
        <v>1632</v>
      </c>
      <c r="C2827">
        <v>201202</v>
      </c>
      <c r="D2827">
        <v>22</v>
      </c>
      <c r="E2827" t="s">
        <v>1555</v>
      </c>
      <c r="F2827">
        <v>1595</v>
      </c>
      <c r="G2827">
        <v>5088</v>
      </c>
      <c r="H2827">
        <v>5759</v>
      </c>
      <c r="I2827">
        <v>43112025800</v>
      </c>
      <c r="J2827">
        <v>8</v>
      </c>
      <c r="K2827" t="s">
        <v>1712</v>
      </c>
      <c r="L2827">
        <v>2531</v>
      </c>
      <c r="M2827" t="s">
        <v>1557</v>
      </c>
      <c r="N2827" t="s">
        <v>1734</v>
      </c>
      <c r="O2827">
        <v>0</v>
      </c>
      <c r="P2827" t="s">
        <v>1552</v>
      </c>
      <c r="Q2827">
        <v>19720101</v>
      </c>
    </row>
    <row r="2828" spans="1:17">
      <c r="A2828" t="s">
        <v>1711</v>
      </c>
      <c r="B2828" t="s">
        <v>1582</v>
      </c>
      <c r="C2828">
        <v>201202</v>
      </c>
      <c r="D2828">
        <v>22</v>
      </c>
      <c r="E2828" t="s">
        <v>1555</v>
      </c>
      <c r="F2828">
        <v>180</v>
      </c>
      <c r="G2828">
        <v>214</v>
      </c>
      <c r="H2828">
        <v>39</v>
      </c>
      <c r="I2828">
        <v>43112026000</v>
      </c>
      <c r="J2828">
        <v>8</v>
      </c>
      <c r="K2828" t="s">
        <v>1712</v>
      </c>
      <c r="L2828">
        <v>2531</v>
      </c>
      <c r="M2828" t="s">
        <v>1557</v>
      </c>
      <c r="N2828" t="s">
        <v>1734</v>
      </c>
      <c r="O2828">
        <v>0</v>
      </c>
      <c r="P2828" t="s">
        <v>1552</v>
      </c>
      <c r="Q2828">
        <v>19860701</v>
      </c>
    </row>
    <row r="2829" spans="1:17">
      <c r="A2829" t="s">
        <v>1711</v>
      </c>
      <c r="B2829" t="s">
        <v>1595</v>
      </c>
      <c r="C2829">
        <v>201202</v>
      </c>
      <c r="D2829">
        <v>22</v>
      </c>
      <c r="E2829" t="s">
        <v>1555</v>
      </c>
      <c r="F2829">
        <v>337</v>
      </c>
      <c r="G2829">
        <v>428</v>
      </c>
      <c r="H2829">
        <v>8980</v>
      </c>
      <c r="I2829">
        <v>43112027100</v>
      </c>
      <c r="J2829">
        <v>8</v>
      </c>
      <c r="K2829" t="s">
        <v>1712</v>
      </c>
      <c r="L2829">
        <v>2531</v>
      </c>
      <c r="M2829" t="s">
        <v>1557</v>
      </c>
      <c r="N2829" t="s">
        <v>1734</v>
      </c>
      <c r="O2829">
        <v>0</v>
      </c>
      <c r="P2829" t="s">
        <v>1552</v>
      </c>
      <c r="Q2829">
        <v>19740601</v>
      </c>
    </row>
    <row r="2830" spans="1:17">
      <c r="A2830" t="s">
        <v>1711</v>
      </c>
      <c r="B2830" t="s">
        <v>1717</v>
      </c>
      <c r="C2830">
        <v>201202</v>
      </c>
      <c r="D2830">
        <v>22</v>
      </c>
      <c r="E2830" t="s">
        <v>1555</v>
      </c>
      <c r="F2830">
        <v>601</v>
      </c>
      <c r="G2830">
        <v>449</v>
      </c>
      <c r="H2830">
        <v>2283</v>
      </c>
      <c r="I2830">
        <v>43112024901</v>
      </c>
      <c r="J2830">
        <v>8</v>
      </c>
      <c r="K2830" t="s">
        <v>1712</v>
      </c>
      <c r="L2830">
        <v>2531</v>
      </c>
      <c r="M2830" t="s">
        <v>1557</v>
      </c>
      <c r="N2830" t="s">
        <v>1734</v>
      </c>
      <c r="O2830">
        <v>0</v>
      </c>
      <c r="P2830" t="s">
        <v>1662</v>
      </c>
      <c r="Q2830">
        <v>19840301</v>
      </c>
    </row>
    <row r="2831" spans="1:17">
      <c r="A2831" t="s">
        <v>1711</v>
      </c>
      <c r="B2831" t="s">
        <v>1657</v>
      </c>
      <c r="C2831">
        <v>201202</v>
      </c>
      <c r="D2831">
        <v>22</v>
      </c>
      <c r="E2831" t="s">
        <v>1555</v>
      </c>
      <c r="F2831">
        <v>461</v>
      </c>
      <c r="G2831">
        <v>556</v>
      </c>
      <c r="H2831">
        <v>2164</v>
      </c>
      <c r="I2831">
        <v>43112029701</v>
      </c>
      <c r="J2831">
        <v>8</v>
      </c>
      <c r="K2831" t="s">
        <v>1712</v>
      </c>
      <c r="L2831">
        <v>2531</v>
      </c>
      <c r="M2831" t="s">
        <v>1557</v>
      </c>
      <c r="N2831" t="s">
        <v>1734</v>
      </c>
      <c r="O2831">
        <v>0</v>
      </c>
      <c r="P2831" t="s">
        <v>1552</v>
      </c>
      <c r="Q2831">
        <v>19840501</v>
      </c>
    </row>
    <row r="2832" spans="1:17">
      <c r="A2832" t="s">
        <v>1711</v>
      </c>
      <c r="B2832" t="s">
        <v>1583</v>
      </c>
      <c r="C2832">
        <v>201202</v>
      </c>
      <c r="D2832">
        <v>22</v>
      </c>
      <c r="E2832" t="s">
        <v>1555</v>
      </c>
      <c r="F2832">
        <v>187</v>
      </c>
      <c r="G2832">
        <v>192</v>
      </c>
      <c r="H2832">
        <v>29</v>
      </c>
      <c r="I2832">
        <v>43112064500</v>
      </c>
      <c r="J2832">
        <v>8</v>
      </c>
      <c r="K2832" t="s">
        <v>1712</v>
      </c>
      <c r="L2832">
        <v>2531</v>
      </c>
      <c r="M2832" t="s">
        <v>1557</v>
      </c>
      <c r="N2832" t="s">
        <v>1734</v>
      </c>
      <c r="O2832">
        <v>0</v>
      </c>
      <c r="P2832" t="s">
        <v>1552</v>
      </c>
      <c r="Q2832">
        <v>19880201</v>
      </c>
    </row>
    <row r="2833" spans="1:17">
      <c r="A2833" t="s">
        <v>1711</v>
      </c>
      <c r="B2833" t="s">
        <v>1702</v>
      </c>
      <c r="C2833">
        <v>201202</v>
      </c>
      <c r="D2833">
        <v>20</v>
      </c>
      <c r="E2833" t="s">
        <v>1555</v>
      </c>
      <c r="F2833">
        <v>1202</v>
      </c>
      <c r="G2833">
        <v>907</v>
      </c>
      <c r="H2833">
        <v>8845</v>
      </c>
      <c r="I2833">
        <v>43112070600</v>
      </c>
      <c r="J2833">
        <v>8</v>
      </c>
      <c r="K2833" t="s">
        <v>1712</v>
      </c>
      <c r="L2833">
        <v>2531</v>
      </c>
      <c r="M2833" t="s">
        <v>1557</v>
      </c>
      <c r="N2833" t="s">
        <v>1734</v>
      </c>
      <c r="O2833">
        <v>0</v>
      </c>
      <c r="P2833" t="s">
        <v>1552</v>
      </c>
      <c r="Q2833">
        <v>19931201</v>
      </c>
    </row>
    <row r="2834" spans="1:17">
      <c r="A2834" t="s">
        <v>1711</v>
      </c>
      <c r="B2834" t="s">
        <v>1633</v>
      </c>
      <c r="C2834">
        <v>201202</v>
      </c>
      <c r="D2834">
        <v>22</v>
      </c>
      <c r="E2834" t="s">
        <v>1555</v>
      </c>
      <c r="F2834">
        <v>285</v>
      </c>
      <c r="G2834">
        <v>213</v>
      </c>
      <c r="H2834">
        <v>372</v>
      </c>
      <c r="I2834">
        <v>43112076600</v>
      </c>
      <c r="J2834">
        <v>8</v>
      </c>
      <c r="K2834" t="s">
        <v>1712</v>
      </c>
      <c r="L2834">
        <v>2531</v>
      </c>
      <c r="M2834" t="s">
        <v>1557</v>
      </c>
      <c r="N2834" t="s">
        <v>1734</v>
      </c>
      <c r="O2834">
        <v>0</v>
      </c>
      <c r="P2834" t="s">
        <v>1552</v>
      </c>
      <c r="Q2834">
        <v>19971120</v>
      </c>
    </row>
    <row r="2835" spans="1:17">
      <c r="A2835" t="s">
        <v>1739</v>
      </c>
      <c r="B2835" t="s">
        <v>1573</v>
      </c>
      <c r="C2835">
        <v>201202</v>
      </c>
      <c r="D2835">
        <v>19</v>
      </c>
      <c r="E2835" t="s">
        <v>1555</v>
      </c>
      <c r="F2835">
        <v>142</v>
      </c>
      <c r="G2835">
        <v>159</v>
      </c>
      <c r="H2835">
        <v>4696</v>
      </c>
      <c r="I2835">
        <v>43112029600</v>
      </c>
      <c r="J2835">
        <v>8</v>
      </c>
      <c r="K2835" t="s">
        <v>1740</v>
      </c>
      <c r="L2835">
        <v>2531</v>
      </c>
      <c r="M2835" t="s">
        <v>1557</v>
      </c>
      <c r="N2835" t="s">
        <v>1734</v>
      </c>
      <c r="O2835">
        <v>0</v>
      </c>
      <c r="P2835" t="s">
        <v>1552</v>
      </c>
      <c r="Q2835">
        <v>19730301</v>
      </c>
    </row>
    <row r="2836" spans="1:17">
      <c r="A2836" t="s">
        <v>1739</v>
      </c>
      <c r="B2836" t="s">
        <v>1701</v>
      </c>
      <c r="C2836">
        <v>201202</v>
      </c>
      <c r="D2836">
        <v>19</v>
      </c>
      <c r="E2836" t="s">
        <v>1555</v>
      </c>
      <c r="F2836">
        <v>310</v>
      </c>
      <c r="G2836">
        <v>159</v>
      </c>
      <c r="H2836">
        <v>17486</v>
      </c>
      <c r="I2836">
        <v>43112014900</v>
      </c>
      <c r="J2836">
        <v>8</v>
      </c>
      <c r="K2836" t="s">
        <v>1740</v>
      </c>
      <c r="L2836">
        <v>2531</v>
      </c>
      <c r="M2836" t="s">
        <v>1557</v>
      </c>
      <c r="N2836" t="s">
        <v>1734</v>
      </c>
      <c r="O2836">
        <v>0</v>
      </c>
      <c r="P2836" t="s">
        <v>1552</v>
      </c>
      <c r="Q2836">
        <v>19691201</v>
      </c>
    </row>
    <row r="2837" spans="1:17">
      <c r="A2837" t="s">
        <v>1739</v>
      </c>
      <c r="B2837" t="s">
        <v>1591</v>
      </c>
      <c r="C2837">
        <v>201202</v>
      </c>
      <c r="D2837">
        <v>19</v>
      </c>
      <c r="E2837" t="s">
        <v>1555</v>
      </c>
      <c r="F2837">
        <v>333</v>
      </c>
      <c r="G2837">
        <v>95</v>
      </c>
      <c r="H2837">
        <v>11460</v>
      </c>
      <c r="I2837">
        <v>43112031900</v>
      </c>
      <c r="J2837">
        <v>8</v>
      </c>
      <c r="K2837" t="s">
        <v>1740</v>
      </c>
      <c r="L2837">
        <v>2531</v>
      </c>
      <c r="M2837" t="s">
        <v>1557</v>
      </c>
      <c r="N2837" t="s">
        <v>1734</v>
      </c>
      <c r="O2837">
        <v>0</v>
      </c>
      <c r="P2837" t="s">
        <v>1552</v>
      </c>
      <c r="Q2837">
        <v>19760301</v>
      </c>
    </row>
    <row r="2838" spans="1:17">
      <c r="A2838" t="s">
        <v>1739</v>
      </c>
      <c r="B2838" t="s">
        <v>1635</v>
      </c>
      <c r="C2838">
        <v>201202</v>
      </c>
      <c r="D2838">
        <v>15</v>
      </c>
      <c r="E2838" t="s">
        <v>1555</v>
      </c>
      <c r="F2838">
        <v>240</v>
      </c>
      <c r="G2838">
        <v>463</v>
      </c>
      <c r="H2838">
        <v>5793</v>
      </c>
      <c r="I2838">
        <v>43112030900</v>
      </c>
      <c r="J2838">
        <v>8</v>
      </c>
      <c r="K2838" t="s">
        <v>1740</v>
      </c>
      <c r="L2838">
        <v>2531</v>
      </c>
      <c r="M2838" t="s">
        <v>1557</v>
      </c>
      <c r="N2838" t="s">
        <v>1734</v>
      </c>
      <c r="O2838">
        <v>0</v>
      </c>
      <c r="P2838" t="s">
        <v>1552</v>
      </c>
      <c r="Q2838">
        <v>19750501</v>
      </c>
    </row>
    <row r="2839" spans="1:17">
      <c r="A2839" t="s">
        <v>1739</v>
      </c>
      <c r="B2839" t="s">
        <v>1736</v>
      </c>
      <c r="C2839">
        <v>201202</v>
      </c>
      <c r="D2839">
        <v>15</v>
      </c>
      <c r="E2839" t="s">
        <v>1555</v>
      </c>
      <c r="F2839">
        <v>70</v>
      </c>
      <c r="G2839">
        <v>2929</v>
      </c>
      <c r="H2839">
        <v>10655</v>
      </c>
      <c r="I2839">
        <v>43112018000</v>
      </c>
      <c r="J2839">
        <v>8</v>
      </c>
      <c r="K2839" t="s">
        <v>1740</v>
      </c>
      <c r="L2839">
        <v>2531</v>
      </c>
      <c r="M2839" t="s">
        <v>1557</v>
      </c>
      <c r="N2839" t="s">
        <v>1734</v>
      </c>
      <c r="O2839">
        <v>0</v>
      </c>
      <c r="P2839" t="s">
        <v>1574</v>
      </c>
      <c r="Q2839">
        <v>19711101</v>
      </c>
    </row>
    <row r="2840" spans="1:17">
      <c r="A2840" t="s">
        <v>1739</v>
      </c>
      <c r="B2840" t="s">
        <v>1663</v>
      </c>
      <c r="C2840">
        <v>201202</v>
      </c>
      <c r="D2840">
        <v>19</v>
      </c>
      <c r="E2840" t="s">
        <v>1555</v>
      </c>
      <c r="F2840">
        <v>928</v>
      </c>
      <c r="G2840">
        <v>64</v>
      </c>
      <c r="H2840">
        <v>39449</v>
      </c>
      <c r="I2840">
        <v>43112016200</v>
      </c>
      <c r="J2840">
        <v>8</v>
      </c>
      <c r="K2840" t="s">
        <v>1740</v>
      </c>
      <c r="L2840">
        <v>2531</v>
      </c>
      <c r="M2840" t="s">
        <v>1557</v>
      </c>
      <c r="N2840" t="s">
        <v>1734</v>
      </c>
      <c r="O2840">
        <v>0</v>
      </c>
      <c r="P2840" t="s">
        <v>1552</v>
      </c>
      <c r="Q2840">
        <v>19700201</v>
      </c>
    </row>
    <row r="2841" spans="1:17">
      <c r="A2841" t="s">
        <v>1739</v>
      </c>
      <c r="B2841" t="s">
        <v>1592</v>
      </c>
      <c r="C2841">
        <v>201202</v>
      </c>
      <c r="D2841">
        <v>19</v>
      </c>
      <c r="E2841" t="s">
        <v>1555</v>
      </c>
      <c r="F2841">
        <v>204</v>
      </c>
      <c r="G2841">
        <v>95</v>
      </c>
      <c r="H2841">
        <v>4282</v>
      </c>
      <c r="I2841">
        <v>43112020400</v>
      </c>
      <c r="J2841">
        <v>8</v>
      </c>
      <c r="K2841" t="s">
        <v>1740</v>
      </c>
      <c r="L2841">
        <v>2531</v>
      </c>
      <c r="M2841" t="s">
        <v>1557</v>
      </c>
      <c r="N2841" t="s">
        <v>1734</v>
      </c>
      <c r="O2841">
        <v>0</v>
      </c>
      <c r="P2841" t="s">
        <v>1552</v>
      </c>
      <c r="Q2841">
        <v>19700701</v>
      </c>
    </row>
    <row r="2842" spans="1:17">
      <c r="A2842" t="s">
        <v>1739</v>
      </c>
      <c r="B2842" t="s">
        <v>1664</v>
      </c>
      <c r="C2842">
        <v>201202</v>
      </c>
      <c r="D2842">
        <v>17</v>
      </c>
      <c r="E2842" t="s">
        <v>1555</v>
      </c>
      <c r="F2842">
        <v>740</v>
      </c>
      <c r="G2842">
        <v>4037</v>
      </c>
      <c r="H2842">
        <v>31405</v>
      </c>
      <c r="I2842">
        <v>43112023700</v>
      </c>
      <c r="J2842">
        <v>8</v>
      </c>
      <c r="K2842" t="s">
        <v>1740</v>
      </c>
      <c r="L2842">
        <v>2531</v>
      </c>
      <c r="M2842" t="s">
        <v>1557</v>
      </c>
      <c r="N2842" t="s">
        <v>1734</v>
      </c>
      <c r="O2842">
        <v>0</v>
      </c>
      <c r="P2842" t="s">
        <v>1552</v>
      </c>
      <c r="Q2842">
        <v>19710301</v>
      </c>
    </row>
    <row r="2843" spans="1:17">
      <c r="A2843" t="s">
        <v>1739</v>
      </c>
      <c r="B2843" t="s">
        <v>1576</v>
      </c>
      <c r="C2843">
        <v>201202</v>
      </c>
      <c r="D2843">
        <v>19</v>
      </c>
      <c r="E2843" t="s">
        <v>1555</v>
      </c>
      <c r="F2843">
        <v>169</v>
      </c>
      <c r="G2843">
        <v>541</v>
      </c>
      <c r="H2843">
        <v>249</v>
      </c>
      <c r="I2843">
        <v>43112005701</v>
      </c>
      <c r="J2843">
        <v>8</v>
      </c>
      <c r="K2843" t="s">
        <v>1740</v>
      </c>
      <c r="L2843">
        <v>2531</v>
      </c>
      <c r="M2843" t="s">
        <v>1557</v>
      </c>
      <c r="N2843" t="s">
        <v>1734</v>
      </c>
      <c r="O2843">
        <v>0</v>
      </c>
      <c r="P2843" t="s">
        <v>1552</v>
      </c>
      <c r="Q2843">
        <v>19830501</v>
      </c>
    </row>
    <row r="2844" spans="1:17">
      <c r="A2844" t="s">
        <v>1739</v>
      </c>
      <c r="B2844" t="s">
        <v>1636</v>
      </c>
      <c r="C2844">
        <v>201202</v>
      </c>
      <c r="D2844">
        <v>19</v>
      </c>
      <c r="E2844" t="s">
        <v>1555</v>
      </c>
      <c r="F2844">
        <v>156</v>
      </c>
      <c r="G2844">
        <v>64</v>
      </c>
      <c r="H2844">
        <v>44</v>
      </c>
      <c r="I2844">
        <v>43112007401</v>
      </c>
      <c r="J2844">
        <v>8</v>
      </c>
      <c r="K2844" t="s">
        <v>1740</v>
      </c>
      <c r="L2844">
        <v>2531</v>
      </c>
      <c r="M2844" t="s">
        <v>1557</v>
      </c>
      <c r="N2844" t="s">
        <v>1734</v>
      </c>
      <c r="O2844">
        <v>0</v>
      </c>
      <c r="P2844" t="s">
        <v>1552</v>
      </c>
      <c r="Q2844">
        <v>19690301</v>
      </c>
    </row>
    <row r="2845" spans="1:17">
      <c r="A2845" t="s">
        <v>1739</v>
      </c>
      <c r="B2845" t="s">
        <v>1631</v>
      </c>
      <c r="C2845">
        <v>201202</v>
      </c>
      <c r="D2845">
        <v>19</v>
      </c>
      <c r="E2845" t="s">
        <v>1555</v>
      </c>
      <c r="F2845">
        <v>662</v>
      </c>
      <c r="G2845">
        <v>4773</v>
      </c>
      <c r="H2845">
        <v>28136</v>
      </c>
      <c r="I2845">
        <v>43112006100</v>
      </c>
      <c r="J2845">
        <v>8</v>
      </c>
      <c r="K2845" t="s">
        <v>1740</v>
      </c>
      <c r="L2845">
        <v>2531</v>
      </c>
      <c r="M2845" t="s">
        <v>1557</v>
      </c>
      <c r="N2845" t="s">
        <v>1734</v>
      </c>
      <c r="O2845">
        <v>0</v>
      </c>
      <c r="P2845" t="s">
        <v>1552</v>
      </c>
      <c r="Q2845">
        <v>19700301</v>
      </c>
    </row>
    <row r="2846" spans="1:17">
      <c r="A2846" t="s">
        <v>1739</v>
      </c>
      <c r="B2846" t="s">
        <v>1653</v>
      </c>
      <c r="C2846">
        <v>201202</v>
      </c>
      <c r="D2846">
        <v>19</v>
      </c>
      <c r="E2846" t="s">
        <v>1555</v>
      </c>
      <c r="F2846">
        <v>944</v>
      </c>
      <c r="G2846">
        <v>127</v>
      </c>
      <c r="H2846">
        <v>17714</v>
      </c>
      <c r="I2846">
        <v>43112016300</v>
      </c>
      <c r="J2846">
        <v>8</v>
      </c>
      <c r="K2846" t="s">
        <v>1740</v>
      </c>
      <c r="L2846">
        <v>2531</v>
      </c>
      <c r="M2846" t="s">
        <v>1557</v>
      </c>
      <c r="N2846" t="s">
        <v>1734</v>
      </c>
      <c r="O2846">
        <v>0</v>
      </c>
      <c r="P2846" t="s">
        <v>1552</v>
      </c>
      <c r="Q2846">
        <v>19730401</v>
      </c>
    </row>
    <row r="2847" spans="1:17">
      <c r="A2847" t="s">
        <v>1739</v>
      </c>
      <c r="B2847" t="s">
        <v>1578</v>
      </c>
      <c r="C2847">
        <v>201202</v>
      </c>
      <c r="D2847">
        <v>19</v>
      </c>
      <c r="E2847" t="s">
        <v>1555</v>
      </c>
      <c r="F2847">
        <v>413</v>
      </c>
      <c r="G2847">
        <v>4296</v>
      </c>
      <c r="H2847">
        <v>4748</v>
      </c>
      <c r="I2847">
        <v>43112019600</v>
      </c>
      <c r="J2847">
        <v>8</v>
      </c>
      <c r="K2847" t="s">
        <v>1740</v>
      </c>
      <c r="L2847">
        <v>2531</v>
      </c>
      <c r="M2847" t="s">
        <v>1557</v>
      </c>
      <c r="N2847" t="s">
        <v>1734</v>
      </c>
      <c r="O2847">
        <v>0</v>
      </c>
      <c r="P2847" t="s">
        <v>1552</v>
      </c>
      <c r="Q2847">
        <v>19720901</v>
      </c>
    </row>
    <row r="2848" spans="1:17">
      <c r="A2848" t="s">
        <v>1739</v>
      </c>
      <c r="B2848" t="s">
        <v>1579</v>
      </c>
      <c r="C2848">
        <v>201202</v>
      </c>
      <c r="D2848">
        <v>19</v>
      </c>
      <c r="E2848" t="s">
        <v>1555</v>
      </c>
      <c r="F2848">
        <v>282</v>
      </c>
      <c r="G2848">
        <v>255</v>
      </c>
      <c r="H2848">
        <v>9527</v>
      </c>
      <c r="I2848">
        <v>43112013000</v>
      </c>
      <c r="J2848">
        <v>8</v>
      </c>
      <c r="K2848" t="s">
        <v>1740</v>
      </c>
      <c r="L2848">
        <v>2531</v>
      </c>
      <c r="M2848" t="s">
        <v>1557</v>
      </c>
      <c r="N2848" t="s">
        <v>1734</v>
      </c>
      <c r="O2848">
        <v>0</v>
      </c>
      <c r="P2848" t="s">
        <v>1552</v>
      </c>
      <c r="Q2848">
        <v>19720701</v>
      </c>
    </row>
    <row r="2849" spans="1:17">
      <c r="A2849" t="s">
        <v>1739</v>
      </c>
      <c r="B2849" t="s">
        <v>1580</v>
      </c>
      <c r="C2849">
        <v>201202</v>
      </c>
      <c r="D2849">
        <v>19</v>
      </c>
      <c r="E2849" t="s">
        <v>1555</v>
      </c>
      <c r="F2849">
        <v>392</v>
      </c>
      <c r="G2849">
        <v>318</v>
      </c>
      <c r="H2849">
        <v>8474</v>
      </c>
      <c r="I2849">
        <v>43112021401</v>
      </c>
      <c r="J2849">
        <v>8</v>
      </c>
      <c r="K2849" t="s">
        <v>1740</v>
      </c>
      <c r="L2849">
        <v>2531</v>
      </c>
      <c r="M2849" t="s">
        <v>1557</v>
      </c>
      <c r="N2849" t="s">
        <v>1734</v>
      </c>
      <c r="O2849">
        <v>0</v>
      </c>
      <c r="P2849" t="s">
        <v>1552</v>
      </c>
      <c r="Q2849">
        <v>19760901</v>
      </c>
    </row>
    <row r="2850" spans="1:17">
      <c r="A2850" t="s">
        <v>1739</v>
      </c>
      <c r="B2850" t="s">
        <v>1581</v>
      </c>
      <c r="C2850">
        <v>201202</v>
      </c>
      <c r="D2850">
        <v>19</v>
      </c>
      <c r="E2850" t="s">
        <v>1555</v>
      </c>
      <c r="F2850">
        <v>624</v>
      </c>
      <c r="G2850">
        <v>255</v>
      </c>
      <c r="H2850">
        <v>26574</v>
      </c>
      <c r="I2850">
        <v>43112023800</v>
      </c>
      <c r="J2850">
        <v>8</v>
      </c>
      <c r="K2850" t="s">
        <v>1740</v>
      </c>
      <c r="L2850">
        <v>2531</v>
      </c>
      <c r="M2850" t="s">
        <v>1557</v>
      </c>
      <c r="N2850" t="s">
        <v>1734</v>
      </c>
      <c r="O2850">
        <v>0</v>
      </c>
      <c r="P2850" t="s">
        <v>1552</v>
      </c>
      <c r="Q2850">
        <v>19701201</v>
      </c>
    </row>
    <row r="2851" spans="1:17">
      <c r="A2851" t="s">
        <v>1739</v>
      </c>
      <c r="B2851" t="s">
        <v>1654</v>
      </c>
      <c r="C2851">
        <v>201202</v>
      </c>
      <c r="D2851">
        <v>19</v>
      </c>
      <c r="E2851" t="s">
        <v>1555</v>
      </c>
      <c r="F2851">
        <v>957</v>
      </c>
      <c r="G2851">
        <v>1782</v>
      </c>
      <c r="H2851">
        <v>19153</v>
      </c>
      <c r="I2851">
        <v>43112016400</v>
      </c>
      <c r="J2851">
        <v>8</v>
      </c>
      <c r="K2851" t="s">
        <v>1740</v>
      </c>
      <c r="L2851">
        <v>2531</v>
      </c>
      <c r="M2851" t="s">
        <v>1557</v>
      </c>
      <c r="N2851" t="s">
        <v>1734</v>
      </c>
      <c r="O2851">
        <v>0</v>
      </c>
      <c r="P2851" t="s">
        <v>1552</v>
      </c>
      <c r="Q2851">
        <v>19740101</v>
      </c>
    </row>
    <row r="2852" spans="1:17">
      <c r="A2852" t="s">
        <v>1739</v>
      </c>
      <c r="B2852" t="s">
        <v>1638</v>
      </c>
      <c r="C2852">
        <v>201202</v>
      </c>
      <c r="D2852">
        <v>19</v>
      </c>
      <c r="E2852" t="s">
        <v>1555</v>
      </c>
      <c r="F2852">
        <v>608</v>
      </c>
      <c r="G2852">
        <v>3468</v>
      </c>
      <c r="H2852">
        <v>25869</v>
      </c>
      <c r="I2852">
        <v>43112019700</v>
      </c>
      <c r="J2852">
        <v>8</v>
      </c>
      <c r="K2852" t="s">
        <v>1740</v>
      </c>
      <c r="L2852">
        <v>2531</v>
      </c>
      <c r="M2852" t="s">
        <v>1557</v>
      </c>
      <c r="N2852" t="s">
        <v>1734</v>
      </c>
      <c r="O2852">
        <v>0</v>
      </c>
      <c r="P2852" t="s">
        <v>1552</v>
      </c>
      <c r="Q2852">
        <v>19700801</v>
      </c>
    </row>
    <row r="2853" spans="1:17">
      <c r="A2853" t="s">
        <v>1739</v>
      </c>
      <c r="B2853" t="s">
        <v>1655</v>
      </c>
      <c r="C2853">
        <v>201202</v>
      </c>
      <c r="D2853">
        <v>19</v>
      </c>
      <c r="E2853" t="s">
        <v>1555</v>
      </c>
      <c r="F2853">
        <v>752</v>
      </c>
      <c r="G2853">
        <v>2864</v>
      </c>
      <c r="H2853">
        <v>31954</v>
      </c>
      <c r="I2853">
        <v>43112015100</v>
      </c>
      <c r="J2853">
        <v>8</v>
      </c>
      <c r="K2853" t="s">
        <v>1740</v>
      </c>
      <c r="L2853">
        <v>2531</v>
      </c>
      <c r="M2853" t="s">
        <v>1557</v>
      </c>
      <c r="N2853" t="s">
        <v>1734</v>
      </c>
      <c r="O2853">
        <v>0</v>
      </c>
      <c r="P2853" t="s">
        <v>1662</v>
      </c>
      <c r="Q2853">
        <v>19730701</v>
      </c>
    </row>
    <row r="2854" spans="1:17">
      <c r="A2854" t="s">
        <v>1739</v>
      </c>
      <c r="B2854" t="s">
        <v>1666</v>
      </c>
      <c r="C2854">
        <v>201202</v>
      </c>
      <c r="D2854">
        <v>19</v>
      </c>
      <c r="E2854" t="s">
        <v>1555</v>
      </c>
      <c r="F2854">
        <v>478</v>
      </c>
      <c r="G2854">
        <v>286</v>
      </c>
      <c r="H2854">
        <v>20300</v>
      </c>
      <c r="I2854">
        <v>43112012401</v>
      </c>
      <c r="J2854">
        <v>8</v>
      </c>
      <c r="K2854" t="s">
        <v>1740</v>
      </c>
      <c r="L2854">
        <v>2531</v>
      </c>
      <c r="M2854" t="s">
        <v>1557</v>
      </c>
      <c r="N2854" t="s">
        <v>1734</v>
      </c>
      <c r="O2854">
        <v>0</v>
      </c>
      <c r="P2854" t="s">
        <v>1574</v>
      </c>
      <c r="Q2854">
        <v>19970507</v>
      </c>
    </row>
    <row r="2855" spans="1:17">
      <c r="A2855" t="s">
        <v>1739</v>
      </c>
      <c r="B2855" t="s">
        <v>1582</v>
      </c>
      <c r="C2855">
        <v>201202</v>
      </c>
      <c r="D2855">
        <v>19</v>
      </c>
      <c r="E2855" t="s">
        <v>1555</v>
      </c>
      <c r="F2855">
        <v>174</v>
      </c>
      <c r="G2855">
        <v>127</v>
      </c>
      <c r="H2855">
        <v>17</v>
      </c>
      <c r="I2855">
        <v>43112018400</v>
      </c>
      <c r="J2855">
        <v>8</v>
      </c>
      <c r="K2855" t="s">
        <v>1740</v>
      </c>
      <c r="L2855">
        <v>2531</v>
      </c>
      <c r="M2855" t="s">
        <v>1557</v>
      </c>
      <c r="N2855" t="s">
        <v>1734</v>
      </c>
      <c r="O2855">
        <v>0</v>
      </c>
      <c r="P2855" t="s">
        <v>1552</v>
      </c>
      <c r="Q2855">
        <v>19700501</v>
      </c>
    </row>
    <row r="2856" spans="1:17">
      <c r="A2856" t="s">
        <v>1739</v>
      </c>
      <c r="B2856" t="s">
        <v>1667</v>
      </c>
      <c r="C2856">
        <v>201202</v>
      </c>
      <c r="D2856">
        <v>19</v>
      </c>
      <c r="E2856" t="s">
        <v>1555</v>
      </c>
      <c r="F2856">
        <v>282</v>
      </c>
      <c r="G2856">
        <v>477</v>
      </c>
      <c r="H2856">
        <v>10956</v>
      </c>
      <c r="I2856">
        <v>43112005600</v>
      </c>
      <c r="J2856">
        <v>8</v>
      </c>
      <c r="K2856" t="s">
        <v>1740</v>
      </c>
      <c r="L2856">
        <v>2531</v>
      </c>
      <c r="M2856" t="s">
        <v>1557</v>
      </c>
      <c r="N2856" t="s">
        <v>1734</v>
      </c>
      <c r="O2856">
        <v>0</v>
      </c>
      <c r="P2856" t="s">
        <v>1662</v>
      </c>
      <c r="Q2856">
        <v>19690301</v>
      </c>
    </row>
    <row r="2857" spans="1:17">
      <c r="A2857" t="s">
        <v>1739</v>
      </c>
      <c r="B2857" t="s">
        <v>1668</v>
      </c>
      <c r="C2857">
        <v>201202</v>
      </c>
      <c r="D2857">
        <v>19</v>
      </c>
      <c r="E2857" t="s">
        <v>1555</v>
      </c>
      <c r="F2857">
        <v>492</v>
      </c>
      <c r="G2857">
        <v>159</v>
      </c>
      <c r="H2857">
        <v>20911</v>
      </c>
      <c r="I2857">
        <v>43112017500</v>
      </c>
      <c r="J2857">
        <v>8</v>
      </c>
      <c r="K2857" t="s">
        <v>1740</v>
      </c>
      <c r="L2857">
        <v>2531</v>
      </c>
      <c r="M2857" t="s">
        <v>1557</v>
      </c>
      <c r="N2857" t="s">
        <v>1734</v>
      </c>
      <c r="O2857">
        <v>0</v>
      </c>
      <c r="P2857" t="s">
        <v>1552</v>
      </c>
      <c r="Q2857">
        <v>19700401</v>
      </c>
    </row>
    <row r="2858" spans="1:17">
      <c r="A2858" t="s">
        <v>1739</v>
      </c>
      <c r="B2858" t="s">
        <v>1595</v>
      </c>
      <c r="C2858">
        <v>201202</v>
      </c>
      <c r="D2858">
        <v>19</v>
      </c>
      <c r="E2858" t="s">
        <v>1555</v>
      </c>
      <c r="F2858">
        <v>804</v>
      </c>
      <c r="G2858">
        <v>159</v>
      </c>
      <c r="H2858">
        <v>13234</v>
      </c>
      <c r="I2858">
        <v>43112012500</v>
      </c>
      <c r="J2858">
        <v>8</v>
      </c>
      <c r="K2858" t="s">
        <v>1740</v>
      </c>
      <c r="L2858">
        <v>2531</v>
      </c>
      <c r="M2858" t="s">
        <v>1557</v>
      </c>
      <c r="N2858" t="s">
        <v>1734</v>
      </c>
      <c r="O2858">
        <v>0</v>
      </c>
      <c r="P2858" t="s">
        <v>1552</v>
      </c>
      <c r="Q2858">
        <v>19690801</v>
      </c>
    </row>
    <row r="2859" spans="1:17">
      <c r="A2859" t="s">
        <v>1739</v>
      </c>
      <c r="B2859" t="s">
        <v>1656</v>
      </c>
      <c r="C2859">
        <v>201202</v>
      </c>
      <c r="D2859">
        <v>19</v>
      </c>
      <c r="E2859" t="s">
        <v>1555</v>
      </c>
      <c r="F2859">
        <v>580</v>
      </c>
      <c r="G2859">
        <v>1464</v>
      </c>
      <c r="H2859">
        <v>4531</v>
      </c>
      <c r="I2859">
        <v>43112006300</v>
      </c>
      <c r="J2859">
        <v>8</v>
      </c>
      <c r="K2859" t="s">
        <v>1740</v>
      </c>
      <c r="L2859">
        <v>2531</v>
      </c>
      <c r="M2859" t="s">
        <v>1557</v>
      </c>
      <c r="N2859" t="s">
        <v>1734</v>
      </c>
      <c r="O2859">
        <v>0</v>
      </c>
      <c r="P2859" t="s">
        <v>1552</v>
      </c>
      <c r="Q2859">
        <v>19690701</v>
      </c>
    </row>
    <row r="2860" spans="1:17">
      <c r="A2860" t="s">
        <v>1739</v>
      </c>
      <c r="B2860" t="s">
        <v>1657</v>
      </c>
      <c r="C2860">
        <v>201202</v>
      </c>
      <c r="D2860">
        <v>19</v>
      </c>
      <c r="E2860" t="s">
        <v>1555</v>
      </c>
      <c r="F2860">
        <v>638</v>
      </c>
      <c r="G2860">
        <v>64</v>
      </c>
      <c r="H2860">
        <v>27090</v>
      </c>
      <c r="I2860">
        <v>43112020500</v>
      </c>
      <c r="J2860">
        <v>8</v>
      </c>
      <c r="K2860" t="s">
        <v>1740</v>
      </c>
      <c r="L2860">
        <v>2531</v>
      </c>
      <c r="M2860" t="s">
        <v>1557</v>
      </c>
      <c r="N2860" t="s">
        <v>1734</v>
      </c>
      <c r="O2860">
        <v>0</v>
      </c>
      <c r="P2860" t="s">
        <v>1574</v>
      </c>
      <c r="Q2860">
        <v>19721201</v>
      </c>
    </row>
    <row r="2861" spans="1:17">
      <c r="A2861" t="s">
        <v>1739</v>
      </c>
      <c r="B2861" t="s">
        <v>1584</v>
      </c>
      <c r="C2861">
        <v>201202</v>
      </c>
      <c r="D2861">
        <v>19</v>
      </c>
      <c r="E2861" t="s">
        <v>1555</v>
      </c>
      <c r="F2861">
        <v>564</v>
      </c>
      <c r="G2861">
        <v>1687</v>
      </c>
      <c r="H2861">
        <v>3587</v>
      </c>
      <c r="I2861">
        <v>43112019900</v>
      </c>
      <c r="J2861">
        <v>8</v>
      </c>
      <c r="K2861" t="s">
        <v>1740</v>
      </c>
      <c r="L2861">
        <v>2531</v>
      </c>
      <c r="M2861" t="s">
        <v>1557</v>
      </c>
      <c r="N2861" t="s">
        <v>1734</v>
      </c>
      <c r="O2861">
        <v>0</v>
      </c>
      <c r="P2861" t="s">
        <v>1552</v>
      </c>
      <c r="Q2861">
        <v>19700701</v>
      </c>
    </row>
    <row r="2862" spans="1:17">
      <c r="A2862" t="s">
        <v>1739</v>
      </c>
      <c r="B2862" t="s">
        <v>1586</v>
      </c>
      <c r="C2862">
        <v>201202</v>
      </c>
      <c r="D2862">
        <v>19</v>
      </c>
      <c r="E2862" t="s">
        <v>1555</v>
      </c>
      <c r="F2862">
        <v>55</v>
      </c>
      <c r="G2862">
        <v>64</v>
      </c>
      <c r="H2862">
        <v>4658</v>
      </c>
      <c r="I2862">
        <v>43112017601</v>
      </c>
      <c r="J2862">
        <v>8</v>
      </c>
      <c r="K2862" t="s">
        <v>1740</v>
      </c>
      <c r="L2862">
        <v>2531</v>
      </c>
      <c r="M2862" t="s">
        <v>1557</v>
      </c>
      <c r="N2862" t="s">
        <v>1734</v>
      </c>
      <c r="O2862">
        <v>0</v>
      </c>
      <c r="P2862" t="s">
        <v>1552</v>
      </c>
      <c r="Q2862">
        <v>19751101</v>
      </c>
    </row>
    <row r="2863" spans="1:17">
      <c r="A2863" t="s">
        <v>1739</v>
      </c>
      <c r="B2863" t="s">
        <v>1558</v>
      </c>
      <c r="C2863">
        <v>201202</v>
      </c>
      <c r="D2863">
        <v>21</v>
      </c>
      <c r="E2863" t="s">
        <v>1555</v>
      </c>
      <c r="F2863">
        <v>525</v>
      </c>
      <c r="G2863">
        <v>3441</v>
      </c>
      <c r="H2863">
        <v>9927</v>
      </c>
      <c r="I2863">
        <v>43112015201</v>
      </c>
      <c r="J2863">
        <v>8</v>
      </c>
      <c r="K2863" t="s">
        <v>1740</v>
      </c>
      <c r="L2863">
        <v>2531</v>
      </c>
      <c r="M2863" t="s">
        <v>1557</v>
      </c>
      <c r="N2863" t="s">
        <v>1734</v>
      </c>
      <c r="O2863">
        <v>0</v>
      </c>
      <c r="P2863" t="s">
        <v>1552</v>
      </c>
      <c r="Q2863">
        <v>19940401</v>
      </c>
    </row>
    <row r="2864" spans="1:17">
      <c r="A2864" t="s">
        <v>1739</v>
      </c>
      <c r="B2864" t="s">
        <v>1560</v>
      </c>
      <c r="C2864">
        <v>201202</v>
      </c>
      <c r="D2864">
        <v>23</v>
      </c>
      <c r="E2864" t="s">
        <v>1555</v>
      </c>
      <c r="F2864">
        <v>219</v>
      </c>
      <c r="G2864">
        <v>503</v>
      </c>
      <c r="H2864">
        <v>10785</v>
      </c>
      <c r="I2864">
        <v>43112018500</v>
      </c>
      <c r="J2864">
        <v>8</v>
      </c>
      <c r="K2864" t="s">
        <v>1740</v>
      </c>
      <c r="L2864">
        <v>2531</v>
      </c>
      <c r="M2864" t="s">
        <v>1557</v>
      </c>
      <c r="N2864" t="s">
        <v>1734</v>
      </c>
      <c r="O2864">
        <v>0</v>
      </c>
      <c r="P2864" t="s">
        <v>1552</v>
      </c>
      <c r="Q2864">
        <v>19700601</v>
      </c>
    </row>
    <row r="2865" spans="1:17">
      <c r="A2865" t="s">
        <v>1739</v>
      </c>
      <c r="B2865" t="s">
        <v>1563</v>
      </c>
      <c r="C2865">
        <v>201202</v>
      </c>
      <c r="D2865">
        <v>23</v>
      </c>
      <c r="E2865" t="s">
        <v>1555</v>
      </c>
      <c r="F2865">
        <v>365</v>
      </c>
      <c r="G2865">
        <v>958</v>
      </c>
      <c r="H2865">
        <v>994</v>
      </c>
      <c r="I2865">
        <v>43112031100</v>
      </c>
      <c r="J2865">
        <v>8</v>
      </c>
      <c r="K2865" t="s">
        <v>1740</v>
      </c>
      <c r="L2865">
        <v>2531</v>
      </c>
      <c r="M2865" t="s">
        <v>1557</v>
      </c>
      <c r="N2865" t="s">
        <v>1734</v>
      </c>
      <c r="O2865">
        <v>0</v>
      </c>
      <c r="P2865" t="s">
        <v>1552</v>
      </c>
      <c r="Q2865">
        <v>19750801</v>
      </c>
    </row>
    <row r="2866" spans="1:17">
      <c r="A2866" t="s">
        <v>1739</v>
      </c>
      <c r="B2866" t="s">
        <v>1564</v>
      </c>
      <c r="C2866">
        <v>201202</v>
      </c>
      <c r="D2866">
        <v>23</v>
      </c>
      <c r="E2866" t="s">
        <v>1555</v>
      </c>
      <c r="F2866">
        <v>1394</v>
      </c>
      <c r="G2866">
        <v>120</v>
      </c>
      <c r="H2866">
        <v>1575</v>
      </c>
      <c r="I2866">
        <v>43112070000</v>
      </c>
      <c r="J2866">
        <v>8</v>
      </c>
      <c r="K2866" t="s">
        <v>1740</v>
      </c>
      <c r="L2866">
        <v>2531</v>
      </c>
      <c r="M2866" t="s">
        <v>1557</v>
      </c>
      <c r="N2866" t="s">
        <v>1734</v>
      </c>
      <c r="O2866">
        <v>0</v>
      </c>
      <c r="P2866" t="s">
        <v>1552</v>
      </c>
      <c r="Q2866">
        <v>19930601</v>
      </c>
    </row>
    <row r="2867" spans="1:17">
      <c r="A2867" t="s">
        <v>1739</v>
      </c>
      <c r="B2867" t="s">
        <v>1630</v>
      </c>
      <c r="C2867">
        <v>201202</v>
      </c>
      <c r="D2867">
        <v>23</v>
      </c>
      <c r="E2867" t="s">
        <v>1555</v>
      </c>
      <c r="F2867">
        <v>264</v>
      </c>
      <c r="G2867">
        <v>838</v>
      </c>
      <c r="H2867">
        <v>6947</v>
      </c>
      <c r="I2867">
        <v>43112015301</v>
      </c>
      <c r="J2867">
        <v>8</v>
      </c>
      <c r="K2867" t="s">
        <v>1740</v>
      </c>
      <c r="L2867">
        <v>2531</v>
      </c>
      <c r="M2867" t="s">
        <v>1557</v>
      </c>
      <c r="N2867" t="s">
        <v>1734</v>
      </c>
      <c r="O2867">
        <v>0</v>
      </c>
      <c r="P2867" t="s">
        <v>1552</v>
      </c>
      <c r="Q2867">
        <v>19741101</v>
      </c>
    </row>
    <row r="2868" spans="1:17">
      <c r="A2868" t="s">
        <v>1739</v>
      </c>
      <c r="B2868" t="s">
        <v>1645</v>
      </c>
      <c r="C2868">
        <v>201202</v>
      </c>
      <c r="D2868">
        <v>23</v>
      </c>
      <c r="E2868" t="s">
        <v>1555</v>
      </c>
      <c r="F2868">
        <v>106</v>
      </c>
      <c r="G2868">
        <v>503</v>
      </c>
      <c r="H2868">
        <v>3501</v>
      </c>
      <c r="I2868">
        <v>43112010801</v>
      </c>
      <c r="J2868">
        <v>8</v>
      </c>
      <c r="K2868" t="s">
        <v>1740</v>
      </c>
      <c r="L2868">
        <v>2531</v>
      </c>
      <c r="M2868" t="s">
        <v>1557</v>
      </c>
      <c r="N2868" t="s">
        <v>1734</v>
      </c>
      <c r="O2868">
        <v>0</v>
      </c>
      <c r="P2868" t="s">
        <v>1552</v>
      </c>
      <c r="Q2868">
        <v>19721201</v>
      </c>
    </row>
    <row r="2869" spans="1:17">
      <c r="A2869" t="s">
        <v>1739</v>
      </c>
      <c r="B2869" t="s">
        <v>1692</v>
      </c>
      <c r="C2869">
        <v>201202</v>
      </c>
      <c r="D2869">
        <v>23</v>
      </c>
      <c r="E2869" t="s">
        <v>1555</v>
      </c>
      <c r="F2869">
        <v>842</v>
      </c>
      <c r="G2869">
        <v>1891</v>
      </c>
      <c r="H2869">
        <v>10436</v>
      </c>
      <c r="I2869">
        <v>43112016601</v>
      </c>
      <c r="J2869">
        <v>8</v>
      </c>
      <c r="K2869" t="s">
        <v>1740</v>
      </c>
      <c r="L2869">
        <v>2531</v>
      </c>
      <c r="M2869" t="s">
        <v>1557</v>
      </c>
      <c r="N2869" t="s">
        <v>1734</v>
      </c>
      <c r="O2869">
        <v>0</v>
      </c>
      <c r="P2869" t="s">
        <v>1552</v>
      </c>
      <c r="Q2869">
        <v>19770201</v>
      </c>
    </row>
    <row r="2870" spans="1:17">
      <c r="A2870" t="s">
        <v>1739</v>
      </c>
      <c r="B2870" t="s">
        <v>1569</v>
      </c>
      <c r="C2870">
        <v>201202</v>
      </c>
      <c r="D2870">
        <v>23</v>
      </c>
      <c r="E2870" t="s">
        <v>1555</v>
      </c>
      <c r="F2870">
        <v>500</v>
      </c>
      <c r="G2870">
        <v>670</v>
      </c>
      <c r="H2870">
        <v>10984</v>
      </c>
      <c r="I2870">
        <v>43112009301</v>
      </c>
      <c r="J2870">
        <v>8</v>
      </c>
      <c r="K2870" t="s">
        <v>1740</v>
      </c>
      <c r="L2870">
        <v>2531</v>
      </c>
      <c r="M2870" t="s">
        <v>1557</v>
      </c>
      <c r="N2870" t="s">
        <v>1734</v>
      </c>
      <c r="O2870">
        <v>0</v>
      </c>
      <c r="P2870" t="s">
        <v>1552</v>
      </c>
      <c r="Q2870">
        <v>19790801</v>
      </c>
    </row>
    <row r="2871" spans="1:17">
      <c r="A2871" t="s">
        <v>1739</v>
      </c>
      <c r="B2871" t="s">
        <v>1714</v>
      </c>
      <c r="C2871">
        <v>201202</v>
      </c>
      <c r="D2871">
        <v>23</v>
      </c>
      <c r="E2871" t="s">
        <v>1555</v>
      </c>
      <c r="F2871">
        <v>668</v>
      </c>
      <c r="G2871">
        <v>1891</v>
      </c>
      <c r="H2871">
        <v>8269</v>
      </c>
      <c r="I2871">
        <v>43112016800</v>
      </c>
      <c r="J2871">
        <v>8</v>
      </c>
      <c r="K2871" t="s">
        <v>1740</v>
      </c>
      <c r="L2871">
        <v>2531</v>
      </c>
      <c r="M2871" t="s">
        <v>1557</v>
      </c>
      <c r="N2871" t="s">
        <v>1734</v>
      </c>
      <c r="O2871">
        <v>0</v>
      </c>
      <c r="P2871" t="s">
        <v>1552</v>
      </c>
      <c r="Q2871">
        <v>19730501</v>
      </c>
    </row>
    <row r="2872" spans="1:17">
      <c r="A2872" t="s">
        <v>1739</v>
      </c>
      <c r="B2872" t="s">
        <v>1741</v>
      </c>
      <c r="C2872">
        <v>201202</v>
      </c>
      <c r="D2872">
        <v>23</v>
      </c>
      <c r="E2872" t="s">
        <v>1555</v>
      </c>
      <c r="F2872">
        <v>1673</v>
      </c>
      <c r="G2872">
        <v>431</v>
      </c>
      <c r="H2872">
        <v>61488</v>
      </c>
      <c r="I2872">
        <v>43112018100</v>
      </c>
      <c r="J2872">
        <v>8</v>
      </c>
      <c r="K2872" t="s">
        <v>1740</v>
      </c>
      <c r="L2872">
        <v>2531</v>
      </c>
      <c r="M2872" t="s">
        <v>1557</v>
      </c>
      <c r="N2872" t="s">
        <v>1734</v>
      </c>
      <c r="O2872">
        <v>0</v>
      </c>
      <c r="P2872" t="s">
        <v>1574</v>
      </c>
      <c r="Q2872">
        <v>19750601</v>
      </c>
    </row>
    <row r="2873" spans="1:17">
      <c r="A2873" t="s">
        <v>1739</v>
      </c>
      <c r="B2873" t="s">
        <v>1719</v>
      </c>
      <c r="C2873">
        <v>201202</v>
      </c>
      <c r="D2873">
        <v>20</v>
      </c>
      <c r="E2873" t="s">
        <v>1555</v>
      </c>
      <c r="F2873">
        <v>30</v>
      </c>
      <c r="G2873">
        <v>105</v>
      </c>
      <c r="H2873">
        <v>2934</v>
      </c>
      <c r="I2873">
        <v>43112020700</v>
      </c>
      <c r="J2873">
        <v>8</v>
      </c>
      <c r="K2873" t="s">
        <v>1740</v>
      </c>
      <c r="L2873">
        <v>2531</v>
      </c>
      <c r="M2873" t="s">
        <v>1557</v>
      </c>
      <c r="N2873" t="s">
        <v>1734</v>
      </c>
      <c r="O2873">
        <v>0</v>
      </c>
      <c r="P2873" t="s">
        <v>1738</v>
      </c>
      <c r="Q2873">
        <v>19790501</v>
      </c>
    </row>
    <row r="2874" spans="1:17">
      <c r="A2874" t="s">
        <v>1739</v>
      </c>
      <c r="B2874" t="s">
        <v>1720</v>
      </c>
      <c r="C2874">
        <v>201202</v>
      </c>
      <c r="D2874">
        <v>1</v>
      </c>
      <c r="E2874" t="s">
        <v>1555</v>
      </c>
      <c r="F2874">
        <v>90</v>
      </c>
      <c r="G2874">
        <v>26</v>
      </c>
      <c r="H2874">
        <v>3321</v>
      </c>
      <c r="I2874">
        <v>43112018600</v>
      </c>
      <c r="J2874">
        <v>8</v>
      </c>
      <c r="K2874" t="s">
        <v>1740</v>
      </c>
      <c r="L2874">
        <v>2531</v>
      </c>
      <c r="M2874" t="s">
        <v>1557</v>
      </c>
      <c r="N2874" t="s">
        <v>1734</v>
      </c>
      <c r="O2874">
        <v>0</v>
      </c>
      <c r="P2874" t="s">
        <v>1552</v>
      </c>
      <c r="Q2874">
        <v>19730501</v>
      </c>
    </row>
    <row r="2875" spans="1:17">
      <c r="A2875" t="s">
        <v>1739</v>
      </c>
      <c r="B2875" t="s">
        <v>1722</v>
      </c>
      <c r="C2875">
        <v>201202</v>
      </c>
      <c r="D2875">
        <v>23</v>
      </c>
      <c r="E2875" t="s">
        <v>1555</v>
      </c>
      <c r="F2875">
        <v>2304</v>
      </c>
      <c r="G2875">
        <v>96</v>
      </c>
      <c r="H2875">
        <v>25839</v>
      </c>
      <c r="I2875">
        <v>43112009700</v>
      </c>
      <c r="J2875">
        <v>8</v>
      </c>
      <c r="K2875" t="s">
        <v>1740</v>
      </c>
      <c r="L2875">
        <v>2531</v>
      </c>
      <c r="M2875" t="s">
        <v>1557</v>
      </c>
      <c r="N2875" t="s">
        <v>1734</v>
      </c>
      <c r="O2875">
        <v>0</v>
      </c>
      <c r="P2875" t="s">
        <v>1552</v>
      </c>
      <c r="Q2875">
        <v>19690701</v>
      </c>
    </row>
    <row r="2876" spans="1:17">
      <c r="A2876" t="s">
        <v>1739</v>
      </c>
      <c r="B2876" t="s">
        <v>1705</v>
      </c>
      <c r="C2876">
        <v>201202</v>
      </c>
      <c r="D2876">
        <v>23</v>
      </c>
      <c r="E2876" t="s">
        <v>1555</v>
      </c>
      <c r="F2876">
        <v>1316</v>
      </c>
      <c r="G2876">
        <v>96</v>
      </c>
      <c r="H2876">
        <v>2099</v>
      </c>
      <c r="I2876">
        <v>43112070400</v>
      </c>
      <c r="J2876">
        <v>8</v>
      </c>
      <c r="K2876" t="s">
        <v>1740</v>
      </c>
      <c r="L2876">
        <v>2531</v>
      </c>
      <c r="M2876" t="s">
        <v>1557</v>
      </c>
      <c r="N2876" t="s">
        <v>1734</v>
      </c>
      <c r="O2876">
        <v>0</v>
      </c>
      <c r="P2876" t="s">
        <v>1552</v>
      </c>
      <c r="Q2876">
        <v>19930901</v>
      </c>
    </row>
    <row r="2877" spans="1:17">
      <c r="A2877" t="s">
        <v>1739</v>
      </c>
      <c r="B2877" t="s">
        <v>1707</v>
      </c>
      <c r="C2877">
        <v>201202</v>
      </c>
      <c r="D2877">
        <v>23</v>
      </c>
      <c r="E2877" t="s">
        <v>1555</v>
      </c>
      <c r="F2877">
        <v>714</v>
      </c>
      <c r="G2877">
        <v>1652</v>
      </c>
      <c r="H2877">
        <v>30315</v>
      </c>
      <c r="I2877">
        <v>43112023000</v>
      </c>
      <c r="J2877">
        <v>8</v>
      </c>
      <c r="K2877" t="s">
        <v>1742</v>
      </c>
      <c r="L2877">
        <v>2531</v>
      </c>
      <c r="M2877" t="s">
        <v>1557</v>
      </c>
      <c r="N2877" t="s">
        <v>1734</v>
      </c>
      <c r="O2877">
        <v>0</v>
      </c>
      <c r="P2877" t="s">
        <v>1552</v>
      </c>
      <c r="Q2877">
        <v>19701001</v>
      </c>
    </row>
    <row r="2878" spans="1:17">
      <c r="A2878" t="s">
        <v>1739</v>
      </c>
      <c r="B2878" t="s">
        <v>1708</v>
      </c>
      <c r="C2878">
        <v>201202</v>
      </c>
      <c r="D2878">
        <v>23</v>
      </c>
      <c r="E2878" t="s">
        <v>1555</v>
      </c>
      <c r="F2878">
        <v>183</v>
      </c>
      <c r="G2878">
        <v>766</v>
      </c>
      <c r="H2878">
        <v>13710</v>
      </c>
      <c r="I2878">
        <v>43112018200</v>
      </c>
      <c r="J2878">
        <v>8</v>
      </c>
      <c r="K2878" t="s">
        <v>1740</v>
      </c>
      <c r="L2878">
        <v>2531</v>
      </c>
      <c r="M2878" t="s">
        <v>1557</v>
      </c>
      <c r="N2878" t="s">
        <v>1734</v>
      </c>
      <c r="O2878">
        <v>0</v>
      </c>
      <c r="P2878" t="s">
        <v>1574</v>
      </c>
      <c r="Q2878">
        <v>19760501</v>
      </c>
    </row>
    <row r="2879" spans="1:17">
      <c r="A2879" t="s">
        <v>1739</v>
      </c>
      <c r="B2879" t="s">
        <v>1731</v>
      </c>
      <c r="C2879">
        <v>201202</v>
      </c>
      <c r="D2879">
        <v>23</v>
      </c>
      <c r="E2879" t="s">
        <v>1555</v>
      </c>
      <c r="F2879">
        <v>504</v>
      </c>
      <c r="G2879">
        <v>551</v>
      </c>
      <c r="H2879">
        <v>24980</v>
      </c>
      <c r="I2879">
        <v>43112015400</v>
      </c>
      <c r="J2879">
        <v>8</v>
      </c>
      <c r="K2879" t="s">
        <v>1740</v>
      </c>
      <c r="L2879">
        <v>2531</v>
      </c>
      <c r="M2879" t="s">
        <v>1557</v>
      </c>
      <c r="N2879" t="s">
        <v>1734</v>
      </c>
      <c r="O2879">
        <v>0</v>
      </c>
      <c r="P2879" t="s">
        <v>1552</v>
      </c>
      <c r="Q2879">
        <v>19691201</v>
      </c>
    </row>
    <row r="2880" spans="1:17">
      <c r="A2880" t="s">
        <v>1739</v>
      </c>
      <c r="B2880" t="s">
        <v>1709</v>
      </c>
      <c r="C2880">
        <v>201202</v>
      </c>
      <c r="D2880">
        <v>22</v>
      </c>
      <c r="E2880" t="s">
        <v>1555</v>
      </c>
      <c r="F2880">
        <v>573</v>
      </c>
      <c r="G2880">
        <v>2021</v>
      </c>
      <c r="H2880">
        <v>178</v>
      </c>
      <c r="I2880">
        <v>43112069700</v>
      </c>
      <c r="J2880">
        <v>8</v>
      </c>
      <c r="K2880" t="s">
        <v>1740</v>
      </c>
      <c r="L2880">
        <v>2531</v>
      </c>
      <c r="M2880" t="s">
        <v>1557</v>
      </c>
      <c r="N2880" t="s">
        <v>1734</v>
      </c>
      <c r="O2880">
        <v>0</v>
      </c>
      <c r="P2880" t="s">
        <v>1552</v>
      </c>
      <c r="Q2880">
        <v>19930201</v>
      </c>
    </row>
    <row r="2881" spans="1:17">
      <c r="A2881" t="s">
        <v>1739</v>
      </c>
      <c r="B2881" t="s">
        <v>1743</v>
      </c>
      <c r="C2881">
        <v>201202</v>
      </c>
      <c r="D2881">
        <v>23</v>
      </c>
      <c r="E2881" t="s">
        <v>1555</v>
      </c>
      <c r="F2881">
        <v>233</v>
      </c>
      <c r="G2881">
        <v>96</v>
      </c>
      <c r="H2881">
        <v>1343</v>
      </c>
      <c r="I2881">
        <v>43112012701</v>
      </c>
      <c r="J2881">
        <v>8</v>
      </c>
      <c r="K2881" t="s">
        <v>1740</v>
      </c>
      <c r="L2881">
        <v>2531</v>
      </c>
      <c r="M2881" t="s">
        <v>1557</v>
      </c>
      <c r="N2881" t="s">
        <v>1734</v>
      </c>
      <c r="O2881">
        <v>0</v>
      </c>
      <c r="P2881" t="s">
        <v>1552</v>
      </c>
      <c r="Q2881">
        <v>19760401</v>
      </c>
    </row>
    <row r="2882" spans="1:17">
      <c r="A2882" t="s">
        <v>1739</v>
      </c>
      <c r="B2882" t="s">
        <v>1732</v>
      </c>
      <c r="C2882">
        <v>201202</v>
      </c>
      <c r="D2882">
        <v>23</v>
      </c>
      <c r="E2882" t="s">
        <v>1555</v>
      </c>
      <c r="F2882">
        <v>2507</v>
      </c>
      <c r="G2882">
        <v>215</v>
      </c>
      <c r="H2882">
        <v>48362</v>
      </c>
      <c r="I2882">
        <v>43112012800</v>
      </c>
      <c r="J2882">
        <v>8</v>
      </c>
      <c r="K2882" t="s">
        <v>1740</v>
      </c>
      <c r="L2882">
        <v>2531</v>
      </c>
      <c r="M2882" t="s">
        <v>1557</v>
      </c>
      <c r="N2882" t="s">
        <v>1734</v>
      </c>
      <c r="O2882">
        <v>0</v>
      </c>
      <c r="P2882" t="s">
        <v>1552</v>
      </c>
      <c r="Q2882">
        <v>19710201</v>
      </c>
    </row>
    <row r="2883" spans="1:17">
      <c r="A2883" t="s">
        <v>1739</v>
      </c>
      <c r="B2883" t="s">
        <v>1724</v>
      </c>
      <c r="C2883">
        <v>201202</v>
      </c>
      <c r="D2883">
        <v>23</v>
      </c>
      <c r="E2883" t="s">
        <v>1555</v>
      </c>
      <c r="F2883">
        <v>520</v>
      </c>
      <c r="G2883">
        <v>263</v>
      </c>
      <c r="H2883">
        <v>4188</v>
      </c>
      <c r="I2883">
        <v>43112016901</v>
      </c>
      <c r="J2883">
        <v>8</v>
      </c>
      <c r="K2883" t="s">
        <v>1740</v>
      </c>
      <c r="L2883">
        <v>2531</v>
      </c>
      <c r="M2883" t="s">
        <v>1557</v>
      </c>
      <c r="N2883" t="s">
        <v>1734</v>
      </c>
      <c r="O2883">
        <v>0</v>
      </c>
      <c r="P2883" t="s">
        <v>1552</v>
      </c>
      <c r="Q2883">
        <v>19801101</v>
      </c>
    </row>
    <row r="2884" spans="1:17">
      <c r="A2884" t="s">
        <v>1739</v>
      </c>
      <c r="B2884" t="s">
        <v>1725</v>
      </c>
      <c r="C2884">
        <v>201202</v>
      </c>
      <c r="D2884">
        <v>23</v>
      </c>
      <c r="E2884" t="s">
        <v>1555</v>
      </c>
      <c r="F2884">
        <v>905</v>
      </c>
      <c r="G2884">
        <v>215</v>
      </c>
      <c r="H2884">
        <v>41592</v>
      </c>
      <c r="I2884">
        <v>43112015700</v>
      </c>
      <c r="J2884">
        <v>8</v>
      </c>
      <c r="K2884" t="s">
        <v>1740</v>
      </c>
      <c r="L2884">
        <v>2531</v>
      </c>
      <c r="M2884" t="s">
        <v>1557</v>
      </c>
      <c r="N2884" t="s">
        <v>1734</v>
      </c>
      <c r="O2884">
        <v>0</v>
      </c>
      <c r="P2884" t="s">
        <v>1552</v>
      </c>
      <c r="Q2884">
        <v>19740101</v>
      </c>
    </row>
    <row r="2885" spans="1:17">
      <c r="A2885" t="s">
        <v>1739</v>
      </c>
      <c r="B2885" t="s">
        <v>1726</v>
      </c>
      <c r="C2885">
        <v>201202</v>
      </c>
      <c r="D2885">
        <v>23</v>
      </c>
      <c r="E2885" t="s">
        <v>1555</v>
      </c>
      <c r="F2885">
        <v>1118</v>
      </c>
      <c r="G2885">
        <v>120</v>
      </c>
      <c r="H2885">
        <v>3477</v>
      </c>
      <c r="I2885">
        <v>43112009501</v>
      </c>
      <c r="J2885">
        <v>8</v>
      </c>
      <c r="K2885" t="s">
        <v>1740</v>
      </c>
      <c r="L2885">
        <v>2531</v>
      </c>
      <c r="M2885" t="s">
        <v>1557</v>
      </c>
      <c r="N2885" t="s">
        <v>1734</v>
      </c>
      <c r="O2885">
        <v>0</v>
      </c>
      <c r="P2885" t="s">
        <v>1552</v>
      </c>
      <c r="Q2885">
        <v>19700401</v>
      </c>
    </row>
    <row r="2886" spans="1:17">
      <c r="A2886" t="s">
        <v>1739</v>
      </c>
      <c r="B2886" t="s">
        <v>1744</v>
      </c>
      <c r="C2886">
        <v>201202</v>
      </c>
      <c r="D2886">
        <v>23</v>
      </c>
      <c r="E2886" t="s">
        <v>1555</v>
      </c>
      <c r="F2886">
        <v>533</v>
      </c>
      <c r="G2886">
        <v>215</v>
      </c>
      <c r="H2886">
        <v>5719</v>
      </c>
      <c r="I2886">
        <v>43112020001</v>
      </c>
      <c r="J2886">
        <v>8</v>
      </c>
      <c r="K2886" t="s">
        <v>1740</v>
      </c>
      <c r="L2886">
        <v>2531</v>
      </c>
      <c r="M2886" t="s">
        <v>1557</v>
      </c>
      <c r="N2886" t="s">
        <v>1734</v>
      </c>
      <c r="O2886">
        <v>0</v>
      </c>
      <c r="P2886" t="s">
        <v>1552</v>
      </c>
      <c r="Q2886">
        <v>19810801</v>
      </c>
    </row>
    <row r="2887" spans="1:17">
      <c r="A2887" t="s">
        <v>1739</v>
      </c>
      <c r="B2887" t="s">
        <v>1745</v>
      </c>
      <c r="C2887">
        <v>201202</v>
      </c>
      <c r="D2887">
        <v>23</v>
      </c>
      <c r="E2887" t="s">
        <v>1555</v>
      </c>
      <c r="F2887">
        <v>1543</v>
      </c>
      <c r="G2887">
        <v>287</v>
      </c>
      <c r="H2887">
        <v>50087</v>
      </c>
      <c r="I2887">
        <v>43112018800</v>
      </c>
      <c r="J2887">
        <v>8</v>
      </c>
      <c r="K2887" t="s">
        <v>1740</v>
      </c>
      <c r="L2887">
        <v>2531</v>
      </c>
      <c r="M2887" t="s">
        <v>1557</v>
      </c>
      <c r="N2887" t="s">
        <v>1734</v>
      </c>
      <c r="O2887">
        <v>0</v>
      </c>
      <c r="P2887" t="s">
        <v>1552</v>
      </c>
      <c r="Q2887">
        <v>19700501</v>
      </c>
    </row>
    <row r="2888" spans="1:17">
      <c r="A2888" t="s">
        <v>1739</v>
      </c>
      <c r="B2888" t="s">
        <v>1747</v>
      </c>
      <c r="C2888">
        <v>201202</v>
      </c>
      <c r="D2888">
        <v>23</v>
      </c>
      <c r="E2888" t="s">
        <v>1555</v>
      </c>
      <c r="F2888">
        <v>434</v>
      </c>
      <c r="G2888">
        <v>17212</v>
      </c>
      <c r="H2888">
        <v>11578</v>
      </c>
      <c r="I2888">
        <v>43112029801</v>
      </c>
      <c r="J2888">
        <v>8</v>
      </c>
      <c r="K2888" t="s">
        <v>1740</v>
      </c>
      <c r="L2888">
        <v>2531</v>
      </c>
      <c r="M2888" t="s">
        <v>1557</v>
      </c>
      <c r="N2888" t="s">
        <v>1734</v>
      </c>
      <c r="O2888">
        <v>0</v>
      </c>
      <c r="P2888" t="s">
        <v>1552</v>
      </c>
      <c r="Q2888">
        <v>19740301</v>
      </c>
    </row>
    <row r="2889" spans="1:17">
      <c r="A2889" t="s">
        <v>1739</v>
      </c>
      <c r="B2889" t="s">
        <v>1748</v>
      </c>
      <c r="C2889">
        <v>201202</v>
      </c>
      <c r="D2889">
        <v>23</v>
      </c>
      <c r="E2889" t="s">
        <v>1555</v>
      </c>
      <c r="F2889">
        <v>286</v>
      </c>
      <c r="G2889">
        <v>4549</v>
      </c>
      <c r="H2889">
        <v>57940</v>
      </c>
      <c r="I2889">
        <v>43112029300</v>
      </c>
      <c r="J2889">
        <v>8</v>
      </c>
      <c r="K2889" t="s">
        <v>1740</v>
      </c>
      <c r="L2889">
        <v>2531</v>
      </c>
      <c r="M2889" t="s">
        <v>1557</v>
      </c>
      <c r="N2889" t="s">
        <v>1734</v>
      </c>
      <c r="O2889">
        <v>0</v>
      </c>
      <c r="P2889" t="s">
        <v>1552</v>
      </c>
      <c r="Q2889">
        <v>19720501</v>
      </c>
    </row>
    <row r="2890" spans="1:17">
      <c r="A2890" t="s">
        <v>1739</v>
      </c>
      <c r="B2890" t="s">
        <v>1749</v>
      </c>
      <c r="C2890">
        <v>201202</v>
      </c>
      <c r="D2890">
        <v>23</v>
      </c>
      <c r="E2890" t="s">
        <v>1555</v>
      </c>
      <c r="F2890">
        <v>130</v>
      </c>
      <c r="G2890">
        <v>192</v>
      </c>
      <c r="H2890">
        <v>4227</v>
      </c>
      <c r="I2890">
        <v>43112012601</v>
      </c>
      <c r="J2890">
        <v>8</v>
      </c>
      <c r="K2890" t="s">
        <v>1740</v>
      </c>
      <c r="L2890">
        <v>2531</v>
      </c>
      <c r="M2890" t="s">
        <v>1557</v>
      </c>
      <c r="N2890" t="s">
        <v>1734</v>
      </c>
      <c r="O2890">
        <v>0</v>
      </c>
      <c r="P2890" t="s">
        <v>1574</v>
      </c>
      <c r="Q2890">
        <v>19980514</v>
      </c>
    </row>
    <row r="2891" spans="1:17">
      <c r="A2891" t="s">
        <v>1739</v>
      </c>
      <c r="B2891" t="s">
        <v>1750</v>
      </c>
      <c r="C2891">
        <v>201202</v>
      </c>
      <c r="D2891">
        <v>23</v>
      </c>
      <c r="E2891" t="s">
        <v>1555</v>
      </c>
      <c r="F2891">
        <v>582</v>
      </c>
      <c r="G2891">
        <v>1796</v>
      </c>
      <c r="H2891">
        <v>6304</v>
      </c>
      <c r="I2891">
        <v>43112015501</v>
      </c>
      <c r="J2891">
        <v>8</v>
      </c>
      <c r="K2891" t="s">
        <v>1740</v>
      </c>
      <c r="L2891">
        <v>2531</v>
      </c>
      <c r="M2891" t="s">
        <v>1557</v>
      </c>
      <c r="N2891" t="s">
        <v>1734</v>
      </c>
      <c r="O2891">
        <v>0</v>
      </c>
      <c r="P2891" t="s">
        <v>1552</v>
      </c>
      <c r="Q2891">
        <v>19901001</v>
      </c>
    </row>
    <row r="2892" spans="1:17">
      <c r="A2892" t="s">
        <v>1739</v>
      </c>
      <c r="B2892" t="s">
        <v>1671</v>
      </c>
      <c r="C2892">
        <v>201202</v>
      </c>
      <c r="D2892">
        <v>23</v>
      </c>
      <c r="E2892" t="s">
        <v>1555</v>
      </c>
      <c r="F2892">
        <v>134</v>
      </c>
      <c r="G2892">
        <v>189</v>
      </c>
      <c r="H2892">
        <v>1182</v>
      </c>
      <c r="I2892">
        <v>43112034500</v>
      </c>
      <c r="J2892">
        <v>8</v>
      </c>
      <c r="K2892" t="s">
        <v>1751</v>
      </c>
      <c r="L2892">
        <v>2531</v>
      </c>
      <c r="M2892" t="s">
        <v>1557</v>
      </c>
      <c r="N2892" t="s">
        <v>1734</v>
      </c>
      <c r="O2892">
        <v>0</v>
      </c>
      <c r="P2892" t="s">
        <v>1574</v>
      </c>
      <c r="Q2892">
        <v>19970608</v>
      </c>
    </row>
    <row r="2893" spans="1:17">
      <c r="A2893" t="s">
        <v>1739</v>
      </c>
      <c r="B2893" t="s">
        <v>1672</v>
      </c>
      <c r="C2893">
        <v>201202</v>
      </c>
      <c r="D2893">
        <v>23</v>
      </c>
      <c r="E2893" t="s">
        <v>1555</v>
      </c>
      <c r="F2893">
        <v>723</v>
      </c>
      <c r="G2893">
        <v>115</v>
      </c>
      <c r="H2893">
        <v>22000</v>
      </c>
      <c r="I2893">
        <v>43112035000</v>
      </c>
      <c r="J2893">
        <v>8</v>
      </c>
      <c r="K2893" t="s">
        <v>1740</v>
      </c>
      <c r="L2893">
        <v>2531</v>
      </c>
      <c r="M2893" t="s">
        <v>1557</v>
      </c>
      <c r="N2893" t="s">
        <v>1734</v>
      </c>
      <c r="O2893">
        <v>0</v>
      </c>
      <c r="P2893" t="s">
        <v>1552</v>
      </c>
      <c r="Q2893">
        <v>19771001</v>
      </c>
    </row>
    <row r="2894" spans="1:17">
      <c r="A2894" t="s">
        <v>1739</v>
      </c>
      <c r="B2894" t="s">
        <v>1622</v>
      </c>
      <c r="C2894">
        <v>201202</v>
      </c>
      <c r="D2894">
        <v>23</v>
      </c>
      <c r="E2894" t="s">
        <v>1555</v>
      </c>
      <c r="F2894">
        <v>328</v>
      </c>
      <c r="G2894">
        <v>744</v>
      </c>
      <c r="H2894">
        <v>678</v>
      </c>
      <c r="I2894">
        <v>43112035800</v>
      </c>
      <c r="J2894">
        <v>8</v>
      </c>
      <c r="K2894" t="s">
        <v>1740</v>
      </c>
      <c r="L2894">
        <v>2531</v>
      </c>
      <c r="M2894" t="s">
        <v>1557</v>
      </c>
      <c r="N2894" t="s">
        <v>1734</v>
      </c>
      <c r="O2894">
        <v>0</v>
      </c>
      <c r="P2894" t="s">
        <v>1552</v>
      </c>
      <c r="Q2894">
        <v>19771101</v>
      </c>
    </row>
    <row r="2895" spans="1:17">
      <c r="A2895" t="s">
        <v>1739</v>
      </c>
      <c r="B2895" t="s">
        <v>1752</v>
      </c>
      <c r="C2895">
        <v>201202</v>
      </c>
      <c r="D2895">
        <v>23</v>
      </c>
      <c r="E2895" t="s">
        <v>1555</v>
      </c>
      <c r="F2895">
        <v>499</v>
      </c>
      <c r="G2895">
        <v>848</v>
      </c>
      <c r="H2895">
        <v>220</v>
      </c>
      <c r="I2895">
        <v>43112032800</v>
      </c>
      <c r="J2895">
        <v>8</v>
      </c>
      <c r="K2895" t="s">
        <v>1740</v>
      </c>
      <c r="L2895">
        <v>2531</v>
      </c>
      <c r="M2895" t="s">
        <v>1557</v>
      </c>
      <c r="N2895" t="s">
        <v>1734</v>
      </c>
      <c r="O2895">
        <v>0</v>
      </c>
      <c r="P2895" t="s">
        <v>1552</v>
      </c>
      <c r="Q2895">
        <v>19770701</v>
      </c>
    </row>
    <row r="2896" spans="1:17">
      <c r="A2896" t="s">
        <v>1739</v>
      </c>
      <c r="B2896" t="s">
        <v>1626</v>
      </c>
      <c r="C2896">
        <v>201202</v>
      </c>
      <c r="D2896">
        <v>23</v>
      </c>
      <c r="E2896" t="s">
        <v>1555</v>
      </c>
      <c r="F2896">
        <v>83</v>
      </c>
      <c r="G2896">
        <v>534</v>
      </c>
      <c r="H2896">
        <v>367</v>
      </c>
      <c r="I2896">
        <v>43112033900</v>
      </c>
      <c r="J2896">
        <v>8</v>
      </c>
      <c r="K2896" t="s">
        <v>1740</v>
      </c>
      <c r="L2896">
        <v>2531</v>
      </c>
      <c r="M2896" t="s">
        <v>1557</v>
      </c>
      <c r="N2896" t="s">
        <v>1734</v>
      </c>
      <c r="O2896">
        <v>0</v>
      </c>
      <c r="P2896" t="s">
        <v>1552</v>
      </c>
      <c r="Q2896">
        <v>19771001</v>
      </c>
    </row>
    <row r="2897" spans="1:17">
      <c r="A2897" t="s">
        <v>1739</v>
      </c>
      <c r="B2897" t="s">
        <v>1607</v>
      </c>
      <c r="C2897">
        <v>201202</v>
      </c>
      <c r="D2897">
        <v>21</v>
      </c>
      <c r="E2897" t="s">
        <v>1555</v>
      </c>
      <c r="F2897">
        <v>888</v>
      </c>
      <c r="G2897">
        <v>6354</v>
      </c>
      <c r="H2897">
        <v>2479</v>
      </c>
      <c r="I2897">
        <v>43112033300</v>
      </c>
      <c r="J2897">
        <v>8</v>
      </c>
      <c r="K2897" t="s">
        <v>1740</v>
      </c>
      <c r="L2897">
        <v>2531</v>
      </c>
      <c r="M2897" t="s">
        <v>1557</v>
      </c>
      <c r="N2897" t="s">
        <v>1734</v>
      </c>
      <c r="O2897">
        <v>0</v>
      </c>
      <c r="P2897" t="s">
        <v>1552</v>
      </c>
      <c r="Q2897">
        <v>19770901</v>
      </c>
    </row>
    <row r="2898" spans="1:17">
      <c r="A2898" t="s">
        <v>1739</v>
      </c>
      <c r="B2898" t="s">
        <v>1681</v>
      </c>
      <c r="C2898">
        <v>201202</v>
      </c>
      <c r="D2898">
        <v>23</v>
      </c>
      <c r="E2898" t="s">
        <v>1555</v>
      </c>
      <c r="F2898">
        <v>170</v>
      </c>
      <c r="G2898">
        <v>723</v>
      </c>
      <c r="H2898">
        <v>5202</v>
      </c>
      <c r="I2898">
        <v>43112032700</v>
      </c>
      <c r="J2898">
        <v>8</v>
      </c>
      <c r="K2898" t="s">
        <v>1740</v>
      </c>
      <c r="L2898">
        <v>2531</v>
      </c>
      <c r="M2898" t="s">
        <v>1557</v>
      </c>
      <c r="N2898" t="s">
        <v>1734</v>
      </c>
      <c r="O2898">
        <v>0</v>
      </c>
      <c r="P2898" t="s">
        <v>1552</v>
      </c>
      <c r="Q2898">
        <v>19770801</v>
      </c>
    </row>
    <row r="2899" spans="1:17">
      <c r="A2899" t="s">
        <v>1739</v>
      </c>
      <c r="B2899" t="s">
        <v>1682</v>
      </c>
      <c r="C2899">
        <v>201202</v>
      </c>
      <c r="D2899">
        <v>23</v>
      </c>
      <c r="E2899" t="s">
        <v>1555</v>
      </c>
      <c r="F2899">
        <v>962</v>
      </c>
      <c r="G2899">
        <v>94</v>
      </c>
      <c r="H2899">
        <v>9711</v>
      </c>
      <c r="I2899">
        <v>43112069200</v>
      </c>
      <c r="J2899">
        <v>8</v>
      </c>
      <c r="K2899" t="s">
        <v>1740</v>
      </c>
      <c r="L2899">
        <v>2531</v>
      </c>
      <c r="M2899" t="s">
        <v>1557</v>
      </c>
      <c r="N2899" t="s">
        <v>1734</v>
      </c>
      <c r="O2899">
        <v>0</v>
      </c>
      <c r="P2899" t="s">
        <v>1552</v>
      </c>
      <c r="Q2899">
        <v>19910701</v>
      </c>
    </row>
    <row r="2900" spans="1:17">
      <c r="A2900" t="s">
        <v>1739</v>
      </c>
      <c r="B2900" t="s">
        <v>1608</v>
      </c>
      <c r="C2900">
        <v>201202</v>
      </c>
      <c r="D2900">
        <v>23</v>
      </c>
      <c r="E2900" t="s">
        <v>1555</v>
      </c>
      <c r="F2900">
        <v>306</v>
      </c>
      <c r="G2900">
        <v>335</v>
      </c>
      <c r="H2900">
        <v>5832</v>
      </c>
      <c r="I2900">
        <v>43112069400</v>
      </c>
      <c r="J2900">
        <v>8</v>
      </c>
      <c r="K2900" t="s">
        <v>1740</v>
      </c>
      <c r="L2900">
        <v>2531</v>
      </c>
      <c r="M2900" t="s">
        <v>1557</v>
      </c>
      <c r="N2900" t="s">
        <v>1734</v>
      </c>
      <c r="O2900">
        <v>0</v>
      </c>
      <c r="P2900" t="s">
        <v>1552</v>
      </c>
      <c r="Q2900">
        <v>19920701</v>
      </c>
    </row>
    <row r="2901" spans="1:17">
      <c r="A2901" t="s">
        <v>1739</v>
      </c>
      <c r="B2901" t="s">
        <v>1683</v>
      </c>
      <c r="C2901">
        <v>201202</v>
      </c>
      <c r="D2901">
        <v>23</v>
      </c>
      <c r="E2901" t="s">
        <v>1555</v>
      </c>
      <c r="F2901">
        <v>1146</v>
      </c>
      <c r="G2901">
        <v>168</v>
      </c>
      <c r="H2901">
        <v>3199</v>
      </c>
      <c r="I2901">
        <v>43112036500</v>
      </c>
      <c r="J2901">
        <v>8</v>
      </c>
      <c r="K2901" t="s">
        <v>1740</v>
      </c>
      <c r="L2901">
        <v>2531</v>
      </c>
      <c r="M2901" t="s">
        <v>1557</v>
      </c>
      <c r="N2901" t="s">
        <v>1734</v>
      </c>
      <c r="O2901">
        <v>0</v>
      </c>
      <c r="P2901" t="s">
        <v>1552</v>
      </c>
      <c r="Q2901">
        <v>19771201</v>
      </c>
    </row>
    <row r="2902" spans="1:17">
      <c r="A2902" t="s">
        <v>1739</v>
      </c>
      <c r="B2902" t="s">
        <v>1627</v>
      </c>
      <c r="C2902">
        <v>201202</v>
      </c>
      <c r="D2902">
        <v>23</v>
      </c>
      <c r="E2902" t="s">
        <v>1555</v>
      </c>
      <c r="F2902">
        <v>196</v>
      </c>
      <c r="G2902">
        <v>147</v>
      </c>
      <c r="H2902">
        <v>1067</v>
      </c>
      <c r="I2902">
        <v>43112035300</v>
      </c>
      <c r="J2902">
        <v>8</v>
      </c>
      <c r="K2902" t="s">
        <v>1740</v>
      </c>
      <c r="L2902">
        <v>2531</v>
      </c>
      <c r="M2902" t="s">
        <v>1557</v>
      </c>
      <c r="N2902" t="s">
        <v>1734</v>
      </c>
      <c r="O2902">
        <v>0</v>
      </c>
      <c r="P2902" t="s">
        <v>1552</v>
      </c>
      <c r="Q2902">
        <v>19771101</v>
      </c>
    </row>
    <row r="2903" spans="1:17">
      <c r="A2903" t="s">
        <v>1739</v>
      </c>
      <c r="B2903" t="s">
        <v>1609</v>
      </c>
      <c r="C2903">
        <v>201202</v>
      </c>
      <c r="D2903">
        <v>23</v>
      </c>
      <c r="E2903" t="s">
        <v>1555</v>
      </c>
      <c r="F2903">
        <v>7</v>
      </c>
      <c r="G2903">
        <v>63</v>
      </c>
      <c r="H2903">
        <v>15</v>
      </c>
      <c r="I2903">
        <v>43112067600</v>
      </c>
      <c r="J2903">
        <v>8</v>
      </c>
      <c r="K2903" t="s">
        <v>1740</v>
      </c>
      <c r="L2903">
        <v>2531</v>
      </c>
      <c r="M2903" t="s">
        <v>1557</v>
      </c>
      <c r="N2903" t="s">
        <v>1734</v>
      </c>
      <c r="O2903">
        <v>0</v>
      </c>
      <c r="P2903" t="s">
        <v>1662</v>
      </c>
      <c r="Q2903">
        <v>19950401</v>
      </c>
    </row>
    <row r="2904" spans="1:17">
      <c r="A2904" t="s">
        <v>1739</v>
      </c>
      <c r="B2904" t="s">
        <v>1753</v>
      </c>
      <c r="C2904">
        <v>201202</v>
      </c>
      <c r="D2904">
        <v>22</v>
      </c>
      <c r="E2904" t="s">
        <v>1555</v>
      </c>
      <c r="F2904">
        <v>496</v>
      </c>
      <c r="G2904">
        <v>88</v>
      </c>
      <c r="H2904">
        <v>918</v>
      </c>
      <c r="I2904">
        <v>43112069500</v>
      </c>
      <c r="J2904">
        <v>8</v>
      </c>
      <c r="K2904" t="s">
        <v>1740</v>
      </c>
      <c r="L2904">
        <v>2531</v>
      </c>
      <c r="M2904" t="s">
        <v>1557</v>
      </c>
      <c r="N2904" t="s">
        <v>1734</v>
      </c>
      <c r="O2904">
        <v>0</v>
      </c>
      <c r="P2904" t="s">
        <v>1552</v>
      </c>
      <c r="Q2904">
        <v>19920701</v>
      </c>
    </row>
    <row r="2905" spans="1:17">
      <c r="A2905" t="s">
        <v>1739</v>
      </c>
      <c r="B2905" t="s">
        <v>1612</v>
      </c>
      <c r="C2905">
        <v>201202</v>
      </c>
      <c r="D2905">
        <v>23</v>
      </c>
      <c r="E2905" t="s">
        <v>1555</v>
      </c>
      <c r="F2905">
        <v>648</v>
      </c>
      <c r="G2905">
        <v>534</v>
      </c>
      <c r="H2905">
        <v>3217</v>
      </c>
      <c r="I2905">
        <v>43112033500</v>
      </c>
      <c r="J2905">
        <v>8</v>
      </c>
      <c r="K2905" t="s">
        <v>1740</v>
      </c>
      <c r="L2905">
        <v>2531</v>
      </c>
      <c r="M2905" t="s">
        <v>1557</v>
      </c>
      <c r="N2905" t="s">
        <v>1734</v>
      </c>
      <c r="O2905">
        <v>0</v>
      </c>
      <c r="P2905" t="s">
        <v>1552</v>
      </c>
      <c r="Q2905">
        <v>19770901</v>
      </c>
    </row>
    <row r="2906" spans="1:17">
      <c r="A2906" t="s">
        <v>1739</v>
      </c>
      <c r="B2906" t="s">
        <v>1613</v>
      </c>
      <c r="C2906">
        <v>201202</v>
      </c>
      <c r="D2906">
        <v>22</v>
      </c>
      <c r="E2906" t="s">
        <v>1555</v>
      </c>
      <c r="F2906">
        <v>755</v>
      </c>
      <c r="G2906">
        <v>163</v>
      </c>
      <c r="H2906">
        <v>9772</v>
      </c>
      <c r="I2906">
        <v>43112036400</v>
      </c>
      <c r="J2906">
        <v>8</v>
      </c>
      <c r="K2906" t="s">
        <v>1740</v>
      </c>
      <c r="L2906">
        <v>2531</v>
      </c>
      <c r="M2906" t="s">
        <v>1557</v>
      </c>
      <c r="N2906" t="s">
        <v>1734</v>
      </c>
      <c r="O2906">
        <v>0</v>
      </c>
      <c r="P2906" t="s">
        <v>1552</v>
      </c>
      <c r="Q2906">
        <v>19771201</v>
      </c>
    </row>
    <row r="2907" spans="1:17">
      <c r="A2907" t="s">
        <v>1739</v>
      </c>
      <c r="B2907" t="s">
        <v>1754</v>
      </c>
      <c r="C2907">
        <v>201202</v>
      </c>
      <c r="D2907">
        <v>23</v>
      </c>
      <c r="E2907" t="s">
        <v>1555</v>
      </c>
      <c r="F2907">
        <v>111</v>
      </c>
      <c r="G2907">
        <v>293</v>
      </c>
      <c r="H2907">
        <v>2126</v>
      </c>
      <c r="I2907">
        <v>43112036300</v>
      </c>
      <c r="J2907">
        <v>8</v>
      </c>
      <c r="K2907" t="s">
        <v>1740</v>
      </c>
      <c r="L2907">
        <v>2531</v>
      </c>
      <c r="M2907" t="s">
        <v>1557</v>
      </c>
      <c r="N2907" t="s">
        <v>1734</v>
      </c>
      <c r="O2907">
        <v>0</v>
      </c>
      <c r="P2907" t="s">
        <v>1552</v>
      </c>
      <c r="Q2907">
        <v>19771101</v>
      </c>
    </row>
    <row r="2908" spans="1:17">
      <c r="A2908" t="s">
        <v>1739</v>
      </c>
      <c r="B2908" t="s">
        <v>1685</v>
      </c>
      <c r="C2908">
        <v>201202</v>
      </c>
      <c r="D2908">
        <v>23</v>
      </c>
      <c r="E2908" t="s">
        <v>1555</v>
      </c>
      <c r="F2908">
        <v>765</v>
      </c>
      <c r="G2908">
        <v>147</v>
      </c>
      <c r="H2908">
        <v>1549</v>
      </c>
      <c r="I2908">
        <v>43112036600</v>
      </c>
      <c r="J2908">
        <v>8</v>
      </c>
      <c r="K2908" t="s">
        <v>1740</v>
      </c>
      <c r="L2908">
        <v>2531</v>
      </c>
      <c r="M2908" t="s">
        <v>1557</v>
      </c>
      <c r="N2908" t="s">
        <v>1734</v>
      </c>
      <c r="O2908">
        <v>0</v>
      </c>
      <c r="P2908" t="s">
        <v>1552</v>
      </c>
      <c r="Q2908">
        <v>19771201</v>
      </c>
    </row>
    <row r="2909" spans="1:17">
      <c r="A2909" t="s">
        <v>1739</v>
      </c>
      <c r="B2909" t="s">
        <v>1686</v>
      </c>
      <c r="C2909">
        <v>201202</v>
      </c>
      <c r="D2909">
        <v>14</v>
      </c>
      <c r="E2909" t="s">
        <v>1555</v>
      </c>
      <c r="F2909">
        <v>144</v>
      </c>
      <c r="G2909">
        <v>50</v>
      </c>
      <c r="H2909">
        <v>237</v>
      </c>
      <c r="I2909">
        <v>43112069300</v>
      </c>
      <c r="J2909">
        <v>8</v>
      </c>
      <c r="K2909" t="s">
        <v>1740</v>
      </c>
      <c r="L2909">
        <v>2531</v>
      </c>
      <c r="M2909" t="s">
        <v>1557</v>
      </c>
      <c r="N2909" t="s">
        <v>1734</v>
      </c>
      <c r="O2909">
        <v>0</v>
      </c>
      <c r="P2909" t="s">
        <v>1552</v>
      </c>
      <c r="Q2909">
        <v>19910801</v>
      </c>
    </row>
    <row r="2910" spans="1:17">
      <c r="A2910" t="s">
        <v>1739</v>
      </c>
      <c r="B2910" t="s">
        <v>1624</v>
      </c>
      <c r="C2910">
        <v>201202</v>
      </c>
      <c r="D2910">
        <v>15</v>
      </c>
      <c r="E2910" t="s">
        <v>1555</v>
      </c>
      <c r="F2910">
        <v>234</v>
      </c>
      <c r="G2910">
        <v>45</v>
      </c>
      <c r="H2910">
        <v>1151</v>
      </c>
      <c r="I2910">
        <v>43112068900</v>
      </c>
      <c r="J2910">
        <v>8</v>
      </c>
      <c r="K2910" t="s">
        <v>1740</v>
      </c>
      <c r="L2910">
        <v>2531</v>
      </c>
      <c r="M2910" t="s">
        <v>1557</v>
      </c>
      <c r="N2910" t="s">
        <v>1734</v>
      </c>
      <c r="O2910">
        <v>0</v>
      </c>
      <c r="P2910" t="s">
        <v>1552</v>
      </c>
      <c r="Q2910">
        <v>19901101</v>
      </c>
    </row>
    <row r="2911" spans="1:17">
      <c r="A2911" t="s">
        <v>1739</v>
      </c>
      <c r="B2911" t="s">
        <v>1755</v>
      </c>
      <c r="C2911">
        <v>201202</v>
      </c>
      <c r="D2911">
        <v>23</v>
      </c>
      <c r="E2911" t="s">
        <v>1555</v>
      </c>
      <c r="F2911">
        <v>1271</v>
      </c>
      <c r="G2911">
        <v>105</v>
      </c>
      <c r="H2911">
        <v>1558</v>
      </c>
      <c r="I2911">
        <v>43112035100</v>
      </c>
      <c r="J2911">
        <v>8</v>
      </c>
      <c r="K2911" t="s">
        <v>1740</v>
      </c>
      <c r="L2911">
        <v>2531</v>
      </c>
      <c r="M2911" t="s">
        <v>1557</v>
      </c>
      <c r="N2911" t="s">
        <v>1734</v>
      </c>
      <c r="O2911">
        <v>0</v>
      </c>
      <c r="P2911" t="s">
        <v>1552</v>
      </c>
      <c r="Q2911">
        <v>19771001</v>
      </c>
    </row>
    <row r="2912" spans="1:17">
      <c r="A2912" t="s">
        <v>1739</v>
      </c>
      <c r="B2912" t="s">
        <v>1643</v>
      </c>
      <c r="C2912">
        <v>201202</v>
      </c>
      <c r="D2912">
        <v>23</v>
      </c>
      <c r="E2912" t="s">
        <v>1555</v>
      </c>
      <c r="F2912">
        <v>468</v>
      </c>
      <c r="G2912">
        <v>147</v>
      </c>
      <c r="H2912">
        <v>1650</v>
      </c>
      <c r="I2912">
        <v>43112036800</v>
      </c>
      <c r="J2912">
        <v>8</v>
      </c>
      <c r="K2912" t="s">
        <v>1740</v>
      </c>
      <c r="L2912">
        <v>2531</v>
      </c>
      <c r="M2912" t="s">
        <v>1557</v>
      </c>
      <c r="N2912" t="s">
        <v>1734</v>
      </c>
      <c r="O2912">
        <v>0</v>
      </c>
      <c r="P2912" t="s">
        <v>1552</v>
      </c>
      <c r="Q2912">
        <v>19780201</v>
      </c>
    </row>
    <row r="2913" spans="1:17">
      <c r="A2913" t="s">
        <v>1739</v>
      </c>
      <c r="B2913" t="s">
        <v>1644</v>
      </c>
      <c r="C2913">
        <v>201202</v>
      </c>
      <c r="D2913">
        <v>23</v>
      </c>
      <c r="E2913" t="s">
        <v>1555</v>
      </c>
      <c r="F2913">
        <v>1411</v>
      </c>
      <c r="G2913">
        <v>335</v>
      </c>
      <c r="H2913">
        <v>34839</v>
      </c>
      <c r="I2913">
        <v>43112033200</v>
      </c>
      <c r="J2913">
        <v>8</v>
      </c>
      <c r="K2913" t="s">
        <v>1740</v>
      </c>
      <c r="L2913">
        <v>2531</v>
      </c>
      <c r="M2913" t="s">
        <v>1557</v>
      </c>
      <c r="N2913" t="s">
        <v>1734</v>
      </c>
      <c r="O2913">
        <v>0</v>
      </c>
      <c r="P2913" t="s">
        <v>1552</v>
      </c>
      <c r="Q2913">
        <v>19770801</v>
      </c>
    </row>
    <row r="2914" spans="1:17">
      <c r="A2914" t="s">
        <v>1739</v>
      </c>
      <c r="B2914" t="s">
        <v>1621</v>
      </c>
      <c r="C2914">
        <v>201202</v>
      </c>
      <c r="D2914">
        <v>23</v>
      </c>
      <c r="E2914" t="s">
        <v>1555</v>
      </c>
      <c r="F2914">
        <v>272</v>
      </c>
      <c r="G2914">
        <v>283</v>
      </c>
      <c r="H2914">
        <v>5855</v>
      </c>
      <c r="I2914">
        <v>43112033400</v>
      </c>
      <c r="J2914">
        <v>8</v>
      </c>
      <c r="K2914" t="s">
        <v>1740</v>
      </c>
      <c r="L2914">
        <v>2531</v>
      </c>
      <c r="M2914" t="s">
        <v>1557</v>
      </c>
      <c r="N2914" t="s">
        <v>1734</v>
      </c>
      <c r="O2914">
        <v>0</v>
      </c>
      <c r="P2914" t="s">
        <v>1552</v>
      </c>
      <c r="Q2914">
        <v>19770901</v>
      </c>
    </row>
    <row r="2915" spans="1:17">
      <c r="A2915" t="s">
        <v>1739</v>
      </c>
      <c r="B2915" t="s">
        <v>1756</v>
      </c>
      <c r="C2915">
        <v>201202</v>
      </c>
      <c r="D2915">
        <v>19</v>
      </c>
      <c r="E2915" t="s">
        <v>1555</v>
      </c>
      <c r="F2915">
        <v>218</v>
      </c>
      <c r="G2915">
        <v>64</v>
      </c>
      <c r="H2915">
        <v>158</v>
      </c>
      <c r="I2915">
        <v>43112016101</v>
      </c>
      <c r="J2915">
        <v>8</v>
      </c>
      <c r="K2915" t="s">
        <v>1740</v>
      </c>
      <c r="L2915">
        <v>2531</v>
      </c>
      <c r="M2915" t="s">
        <v>1557</v>
      </c>
      <c r="N2915" t="s">
        <v>1734</v>
      </c>
      <c r="O2915">
        <v>0</v>
      </c>
      <c r="P2915" t="s">
        <v>1574</v>
      </c>
      <c r="Q2915">
        <v>19910301</v>
      </c>
    </row>
    <row r="2916" spans="1:17">
      <c r="A2916" t="s">
        <v>1739</v>
      </c>
      <c r="B2916" t="s">
        <v>1757</v>
      </c>
      <c r="C2916">
        <v>201202</v>
      </c>
      <c r="D2916">
        <v>19</v>
      </c>
      <c r="E2916" t="s">
        <v>1555</v>
      </c>
      <c r="F2916">
        <v>497</v>
      </c>
      <c r="G2916">
        <v>382</v>
      </c>
      <c r="H2916">
        <v>11958</v>
      </c>
      <c r="I2916">
        <v>43112014001</v>
      </c>
      <c r="J2916">
        <v>8</v>
      </c>
      <c r="K2916" t="s">
        <v>1740</v>
      </c>
      <c r="L2916">
        <v>2531</v>
      </c>
      <c r="M2916" t="s">
        <v>1557</v>
      </c>
      <c r="N2916" t="s">
        <v>1734</v>
      </c>
      <c r="O2916">
        <v>0</v>
      </c>
      <c r="P2916" t="s">
        <v>1552</v>
      </c>
      <c r="Q2916">
        <v>19791001</v>
      </c>
    </row>
    <row r="2917" spans="1:17">
      <c r="A2917" t="s">
        <v>1739</v>
      </c>
      <c r="B2917" t="s">
        <v>1758</v>
      </c>
      <c r="C2917">
        <v>201202</v>
      </c>
      <c r="D2917">
        <v>23</v>
      </c>
      <c r="E2917" t="s">
        <v>1555</v>
      </c>
      <c r="F2917">
        <v>913</v>
      </c>
      <c r="G2917">
        <v>96</v>
      </c>
      <c r="H2917">
        <v>19575</v>
      </c>
      <c r="I2917">
        <v>43112017700</v>
      </c>
      <c r="J2917">
        <v>8</v>
      </c>
      <c r="K2917" t="s">
        <v>1740</v>
      </c>
      <c r="L2917">
        <v>2531</v>
      </c>
      <c r="M2917" t="s">
        <v>1557</v>
      </c>
      <c r="N2917" t="s">
        <v>1734</v>
      </c>
      <c r="O2917">
        <v>0</v>
      </c>
      <c r="P2917" t="s">
        <v>1552</v>
      </c>
      <c r="Q2917">
        <v>19701001</v>
      </c>
    </row>
    <row r="2918" spans="1:17">
      <c r="A2918" t="s">
        <v>1739</v>
      </c>
      <c r="B2918" t="s">
        <v>1759</v>
      </c>
      <c r="C2918">
        <v>201202</v>
      </c>
      <c r="D2918">
        <v>23</v>
      </c>
      <c r="E2918" t="s">
        <v>1555</v>
      </c>
      <c r="F2918">
        <v>861</v>
      </c>
      <c r="G2918">
        <v>263</v>
      </c>
      <c r="H2918">
        <v>5039</v>
      </c>
      <c r="I2918">
        <v>43112017802</v>
      </c>
      <c r="J2918">
        <v>8</v>
      </c>
      <c r="K2918" t="s">
        <v>1740</v>
      </c>
      <c r="L2918">
        <v>2531</v>
      </c>
      <c r="M2918" t="s">
        <v>1557</v>
      </c>
      <c r="N2918" t="s">
        <v>1734</v>
      </c>
      <c r="O2918">
        <v>0</v>
      </c>
      <c r="P2918" t="s">
        <v>1552</v>
      </c>
      <c r="Q2918">
        <v>19830601</v>
      </c>
    </row>
    <row r="2919" spans="1:17">
      <c r="A2919" t="s">
        <v>1711</v>
      </c>
      <c r="B2919" t="s">
        <v>1573</v>
      </c>
      <c r="C2919">
        <v>201203</v>
      </c>
      <c r="D2919">
        <v>30</v>
      </c>
      <c r="E2919" t="s">
        <v>1555</v>
      </c>
      <c r="F2919">
        <v>525</v>
      </c>
      <c r="G2919">
        <v>649</v>
      </c>
      <c r="H2919">
        <v>86</v>
      </c>
      <c r="I2919">
        <v>43112018900</v>
      </c>
      <c r="J2919">
        <v>8</v>
      </c>
      <c r="K2919" t="s">
        <v>1712</v>
      </c>
      <c r="L2919">
        <v>2531</v>
      </c>
      <c r="M2919" t="s">
        <v>1557</v>
      </c>
      <c r="N2919" t="s">
        <v>1734</v>
      </c>
      <c r="O2919">
        <v>0</v>
      </c>
      <c r="P2919" t="s">
        <v>1552</v>
      </c>
      <c r="Q2919">
        <v>19841001</v>
      </c>
    </row>
    <row r="2920" spans="1:17">
      <c r="A2920" t="s">
        <v>1711</v>
      </c>
      <c r="B2920" t="s">
        <v>1648</v>
      </c>
      <c r="C2920">
        <v>201203</v>
      </c>
      <c r="D2920">
        <v>17</v>
      </c>
      <c r="E2920" t="s">
        <v>1555</v>
      </c>
      <c r="F2920">
        <v>211</v>
      </c>
      <c r="G2920">
        <v>166</v>
      </c>
      <c r="H2920">
        <v>255</v>
      </c>
      <c r="I2920">
        <v>43112019000</v>
      </c>
      <c r="J2920">
        <v>8</v>
      </c>
      <c r="K2920" t="s">
        <v>1712</v>
      </c>
      <c r="L2920">
        <v>2531</v>
      </c>
      <c r="M2920" t="s">
        <v>1557</v>
      </c>
      <c r="N2920" t="s">
        <v>1734</v>
      </c>
      <c r="O2920">
        <v>0</v>
      </c>
      <c r="P2920" t="s">
        <v>1552</v>
      </c>
      <c r="Q2920">
        <v>19700801</v>
      </c>
    </row>
    <row r="2921" spans="1:17">
      <c r="A2921" t="s">
        <v>1711</v>
      </c>
      <c r="B2921" t="s">
        <v>1649</v>
      </c>
      <c r="C2921">
        <v>201203</v>
      </c>
      <c r="D2921">
        <v>30</v>
      </c>
      <c r="E2921" t="s">
        <v>1555</v>
      </c>
      <c r="F2921">
        <v>1271</v>
      </c>
      <c r="G2921">
        <v>435</v>
      </c>
      <c r="H2921">
        <v>5639</v>
      </c>
      <c r="I2921">
        <v>43112019100</v>
      </c>
      <c r="J2921">
        <v>8</v>
      </c>
      <c r="K2921" t="s">
        <v>1712</v>
      </c>
      <c r="L2921">
        <v>2531</v>
      </c>
      <c r="M2921" t="s">
        <v>1557</v>
      </c>
      <c r="N2921" t="s">
        <v>1734</v>
      </c>
      <c r="O2921">
        <v>0</v>
      </c>
      <c r="P2921" t="s">
        <v>1552</v>
      </c>
      <c r="Q2921">
        <v>19700701</v>
      </c>
    </row>
    <row r="2922" spans="1:17">
      <c r="A2922" t="s">
        <v>1711</v>
      </c>
      <c r="B2922" t="s">
        <v>1701</v>
      </c>
      <c r="C2922">
        <v>201203</v>
      </c>
      <c r="D2922">
        <v>28</v>
      </c>
      <c r="E2922" t="s">
        <v>1555</v>
      </c>
      <c r="F2922">
        <v>279</v>
      </c>
      <c r="G2922">
        <v>271</v>
      </c>
      <c r="H2922">
        <v>2163</v>
      </c>
      <c r="I2922">
        <v>43112019200</v>
      </c>
      <c r="J2922">
        <v>8</v>
      </c>
      <c r="K2922" t="s">
        <v>1712</v>
      </c>
      <c r="L2922">
        <v>2531</v>
      </c>
      <c r="M2922" t="s">
        <v>1557</v>
      </c>
      <c r="N2922" t="s">
        <v>1734</v>
      </c>
      <c r="O2922">
        <v>0</v>
      </c>
      <c r="P2922" t="s">
        <v>1552</v>
      </c>
      <c r="Q2922">
        <v>19700601</v>
      </c>
    </row>
    <row r="2923" spans="1:17">
      <c r="A2923" t="s">
        <v>1711</v>
      </c>
      <c r="B2923" t="s">
        <v>1730</v>
      </c>
      <c r="C2923">
        <v>201203</v>
      </c>
      <c r="D2923">
        <v>30</v>
      </c>
      <c r="E2923" t="s">
        <v>1555</v>
      </c>
      <c r="F2923">
        <v>612</v>
      </c>
      <c r="G2923">
        <v>428</v>
      </c>
      <c r="H2923">
        <v>2580</v>
      </c>
      <c r="I2923">
        <v>43112019400</v>
      </c>
      <c r="J2923">
        <v>8</v>
      </c>
      <c r="K2923" t="s">
        <v>1712</v>
      </c>
      <c r="L2923">
        <v>2531</v>
      </c>
      <c r="M2923" t="s">
        <v>1557</v>
      </c>
      <c r="N2923" t="s">
        <v>1734</v>
      </c>
      <c r="O2923">
        <v>0</v>
      </c>
      <c r="P2923" t="s">
        <v>1552</v>
      </c>
      <c r="Q2923">
        <v>19700701</v>
      </c>
    </row>
    <row r="2924" spans="1:17">
      <c r="A2924" t="s">
        <v>1711</v>
      </c>
      <c r="B2924" t="s">
        <v>1591</v>
      </c>
      <c r="C2924">
        <v>201203</v>
      </c>
      <c r="D2924">
        <v>30</v>
      </c>
      <c r="E2924" t="s">
        <v>1555</v>
      </c>
      <c r="F2924">
        <v>590</v>
      </c>
      <c r="G2924">
        <v>207</v>
      </c>
      <c r="H2924">
        <v>2810</v>
      </c>
      <c r="I2924">
        <v>43112019500</v>
      </c>
      <c r="J2924">
        <v>8</v>
      </c>
      <c r="K2924" t="s">
        <v>1712</v>
      </c>
      <c r="L2924">
        <v>2531</v>
      </c>
      <c r="M2924" t="s">
        <v>1557</v>
      </c>
      <c r="N2924" t="s">
        <v>1734</v>
      </c>
      <c r="O2924">
        <v>0</v>
      </c>
      <c r="P2924" t="s">
        <v>1552</v>
      </c>
      <c r="Q2924">
        <v>19700901</v>
      </c>
    </row>
    <row r="2925" spans="1:17">
      <c r="A2925" t="s">
        <v>1711</v>
      </c>
      <c r="B2925" t="s">
        <v>1735</v>
      </c>
      <c r="C2925">
        <v>201203</v>
      </c>
      <c r="D2925">
        <v>30</v>
      </c>
      <c r="E2925" t="s">
        <v>1555</v>
      </c>
      <c r="F2925">
        <v>668</v>
      </c>
      <c r="G2925">
        <v>3945</v>
      </c>
      <c r="H2925">
        <v>5610</v>
      </c>
      <c r="I2925">
        <v>43112021900</v>
      </c>
      <c r="J2925">
        <v>8</v>
      </c>
      <c r="K2925" t="s">
        <v>1712</v>
      </c>
      <c r="L2925">
        <v>2531</v>
      </c>
      <c r="M2925" t="s">
        <v>1557</v>
      </c>
      <c r="N2925" t="s">
        <v>1734</v>
      </c>
      <c r="O2925">
        <v>0</v>
      </c>
      <c r="P2925" t="s">
        <v>1574</v>
      </c>
      <c r="Q2925">
        <v>19840501</v>
      </c>
    </row>
    <row r="2926" spans="1:17">
      <c r="A2926" t="s">
        <v>1711</v>
      </c>
      <c r="B2926" t="s">
        <v>1736</v>
      </c>
      <c r="C2926">
        <v>201203</v>
      </c>
      <c r="D2926">
        <v>30</v>
      </c>
      <c r="E2926" t="s">
        <v>1555</v>
      </c>
      <c r="F2926">
        <v>808</v>
      </c>
      <c r="G2926">
        <v>2990</v>
      </c>
      <c r="H2926">
        <v>6054</v>
      </c>
      <c r="I2926">
        <v>43112023500</v>
      </c>
      <c r="J2926">
        <v>8</v>
      </c>
      <c r="K2926" t="s">
        <v>1712</v>
      </c>
      <c r="L2926">
        <v>2531</v>
      </c>
      <c r="M2926" t="s">
        <v>1557</v>
      </c>
      <c r="N2926" t="s">
        <v>1734</v>
      </c>
      <c r="O2926">
        <v>0</v>
      </c>
      <c r="P2926" t="s">
        <v>1552</v>
      </c>
      <c r="Q2926">
        <v>19860701</v>
      </c>
    </row>
    <row r="2927" spans="1:17">
      <c r="A2927" t="s">
        <v>1711</v>
      </c>
      <c r="B2927" t="s">
        <v>1716</v>
      </c>
      <c r="C2927">
        <v>201203</v>
      </c>
      <c r="D2927">
        <v>30</v>
      </c>
      <c r="E2927" t="s">
        <v>1555</v>
      </c>
      <c r="F2927">
        <v>615</v>
      </c>
      <c r="G2927">
        <v>553</v>
      </c>
      <c r="H2927">
        <v>24791</v>
      </c>
      <c r="I2927">
        <v>43112022200</v>
      </c>
      <c r="J2927">
        <v>8</v>
      </c>
      <c r="K2927" t="s">
        <v>1712</v>
      </c>
      <c r="L2927">
        <v>2531</v>
      </c>
      <c r="M2927" t="s">
        <v>1557</v>
      </c>
      <c r="N2927" t="s">
        <v>1734</v>
      </c>
      <c r="O2927">
        <v>0</v>
      </c>
      <c r="P2927" t="s">
        <v>1662</v>
      </c>
      <c r="Q2927">
        <v>19830201</v>
      </c>
    </row>
    <row r="2928" spans="1:17">
      <c r="A2928" t="s">
        <v>1711</v>
      </c>
      <c r="B2928" t="s">
        <v>1650</v>
      </c>
      <c r="C2928">
        <v>201203</v>
      </c>
      <c r="D2928">
        <v>11</v>
      </c>
      <c r="E2928" t="s">
        <v>1555</v>
      </c>
      <c r="F2928">
        <v>206</v>
      </c>
      <c r="G2928">
        <v>123</v>
      </c>
      <c r="H2928">
        <v>823</v>
      </c>
      <c r="I2928">
        <v>43112022300</v>
      </c>
      <c r="J2928">
        <v>8</v>
      </c>
      <c r="K2928" t="s">
        <v>1712</v>
      </c>
      <c r="L2928">
        <v>2531</v>
      </c>
      <c r="M2928" t="s">
        <v>1557</v>
      </c>
      <c r="N2928" t="s">
        <v>1734</v>
      </c>
      <c r="O2928">
        <v>0</v>
      </c>
      <c r="P2928" t="s">
        <v>1662</v>
      </c>
      <c r="Q2928">
        <v>19840401</v>
      </c>
    </row>
    <row r="2929" spans="1:17">
      <c r="A2929" t="s">
        <v>1711</v>
      </c>
      <c r="B2929" t="s">
        <v>1664</v>
      </c>
      <c r="C2929">
        <v>201203</v>
      </c>
      <c r="D2929">
        <v>30</v>
      </c>
      <c r="E2929" t="s">
        <v>1555</v>
      </c>
      <c r="F2929">
        <v>350</v>
      </c>
      <c r="G2929">
        <v>792</v>
      </c>
      <c r="H2929">
        <v>1840</v>
      </c>
      <c r="I2929">
        <v>43112025600</v>
      </c>
      <c r="J2929">
        <v>8</v>
      </c>
      <c r="K2929" t="s">
        <v>1712</v>
      </c>
      <c r="L2929">
        <v>2531</v>
      </c>
      <c r="M2929" t="s">
        <v>1557</v>
      </c>
      <c r="N2929" t="s">
        <v>1734</v>
      </c>
      <c r="O2929">
        <v>0</v>
      </c>
      <c r="P2929" t="s">
        <v>1552</v>
      </c>
      <c r="Q2929">
        <v>19870901</v>
      </c>
    </row>
    <row r="2930" spans="1:17">
      <c r="A2930" t="s">
        <v>1711</v>
      </c>
      <c r="B2930" t="s">
        <v>1651</v>
      </c>
      <c r="C2930">
        <v>201203</v>
      </c>
      <c r="D2930">
        <v>30</v>
      </c>
      <c r="E2930" t="s">
        <v>1555</v>
      </c>
      <c r="F2930">
        <v>711</v>
      </c>
      <c r="G2930">
        <v>630</v>
      </c>
      <c r="H2930">
        <v>12716</v>
      </c>
      <c r="I2930">
        <v>43112024100</v>
      </c>
      <c r="J2930">
        <v>8</v>
      </c>
      <c r="K2930" t="s">
        <v>1712</v>
      </c>
      <c r="L2930">
        <v>2531</v>
      </c>
      <c r="M2930" t="s">
        <v>1557</v>
      </c>
      <c r="N2930" t="s">
        <v>1734</v>
      </c>
      <c r="O2930">
        <v>0</v>
      </c>
      <c r="P2930" t="s">
        <v>1552</v>
      </c>
      <c r="Q2930">
        <v>19710301</v>
      </c>
    </row>
    <row r="2931" spans="1:17">
      <c r="A2931" t="s">
        <v>1711</v>
      </c>
      <c r="B2931" t="s">
        <v>1576</v>
      </c>
      <c r="C2931">
        <v>201203</v>
      </c>
      <c r="D2931">
        <v>30</v>
      </c>
      <c r="E2931" t="s">
        <v>1555</v>
      </c>
      <c r="F2931">
        <v>946</v>
      </c>
      <c r="G2931">
        <v>516</v>
      </c>
      <c r="H2931">
        <v>5104</v>
      </c>
      <c r="I2931">
        <v>43112024200</v>
      </c>
      <c r="J2931">
        <v>8</v>
      </c>
      <c r="K2931" t="s">
        <v>1712</v>
      </c>
      <c r="L2931">
        <v>2531</v>
      </c>
      <c r="M2931" t="s">
        <v>1557</v>
      </c>
      <c r="N2931" t="s">
        <v>1734</v>
      </c>
      <c r="O2931">
        <v>0</v>
      </c>
      <c r="P2931" t="s">
        <v>1737</v>
      </c>
      <c r="Q2931">
        <v>19830501</v>
      </c>
    </row>
    <row r="2932" spans="1:17">
      <c r="A2932" t="s">
        <v>1711</v>
      </c>
      <c r="B2932" t="s">
        <v>1652</v>
      </c>
      <c r="C2932">
        <v>201203</v>
      </c>
      <c r="D2932">
        <v>30</v>
      </c>
      <c r="E2932" t="s">
        <v>1555</v>
      </c>
      <c r="F2932">
        <v>1130</v>
      </c>
      <c r="G2932">
        <v>3245</v>
      </c>
      <c r="H2932">
        <v>40117</v>
      </c>
      <c r="I2932">
        <v>43112024300</v>
      </c>
      <c r="J2932">
        <v>8</v>
      </c>
      <c r="K2932" t="s">
        <v>1712</v>
      </c>
      <c r="L2932">
        <v>2531</v>
      </c>
      <c r="M2932" t="s">
        <v>1557</v>
      </c>
      <c r="N2932" t="s">
        <v>1734</v>
      </c>
      <c r="O2932">
        <v>0</v>
      </c>
      <c r="P2932" t="s">
        <v>1662</v>
      </c>
      <c r="Q2932">
        <v>19840301</v>
      </c>
    </row>
    <row r="2933" spans="1:17">
      <c r="A2933" t="s">
        <v>1711</v>
      </c>
      <c r="B2933" t="s">
        <v>1577</v>
      </c>
      <c r="C2933">
        <v>201203</v>
      </c>
      <c r="D2933">
        <v>30</v>
      </c>
      <c r="E2933" t="s">
        <v>1555</v>
      </c>
      <c r="F2933">
        <v>656</v>
      </c>
      <c r="G2933">
        <v>1195</v>
      </c>
      <c r="H2933">
        <v>2751</v>
      </c>
      <c r="I2933">
        <v>43112026900</v>
      </c>
      <c r="J2933">
        <v>8</v>
      </c>
      <c r="K2933" t="s">
        <v>1712</v>
      </c>
      <c r="L2933">
        <v>2531</v>
      </c>
      <c r="M2933" t="s">
        <v>1557</v>
      </c>
      <c r="N2933" t="s">
        <v>1734</v>
      </c>
      <c r="O2933">
        <v>0</v>
      </c>
      <c r="P2933" t="s">
        <v>1552</v>
      </c>
      <c r="Q2933">
        <v>19810501</v>
      </c>
    </row>
    <row r="2934" spans="1:17">
      <c r="A2934" t="s">
        <v>1711</v>
      </c>
      <c r="B2934" t="s">
        <v>1631</v>
      </c>
      <c r="C2934">
        <v>201203</v>
      </c>
      <c r="D2934">
        <v>5</v>
      </c>
      <c r="E2934" t="s">
        <v>1555</v>
      </c>
      <c r="F2934">
        <v>156</v>
      </c>
      <c r="G2934">
        <v>399</v>
      </c>
      <c r="H2934">
        <v>2285</v>
      </c>
      <c r="I2934">
        <v>43112031000</v>
      </c>
      <c r="J2934">
        <v>8</v>
      </c>
      <c r="K2934" t="s">
        <v>1712</v>
      </c>
      <c r="L2934">
        <v>2531</v>
      </c>
      <c r="M2934" t="s">
        <v>1557</v>
      </c>
      <c r="N2934" t="s">
        <v>1734</v>
      </c>
      <c r="O2934">
        <v>0</v>
      </c>
      <c r="P2934" t="s">
        <v>1574</v>
      </c>
      <c r="Q2934">
        <v>19820601</v>
      </c>
    </row>
    <row r="2935" spans="1:17">
      <c r="A2935" t="s">
        <v>1711</v>
      </c>
      <c r="B2935" t="s">
        <v>1653</v>
      </c>
      <c r="C2935">
        <v>201203</v>
      </c>
      <c r="D2935">
        <v>1</v>
      </c>
      <c r="E2935" t="s">
        <v>1555</v>
      </c>
      <c r="F2935">
        <v>77</v>
      </c>
      <c r="G2935">
        <v>30</v>
      </c>
      <c r="H2935">
        <v>277</v>
      </c>
      <c r="I2935">
        <v>43112027700</v>
      </c>
      <c r="J2935">
        <v>8</v>
      </c>
      <c r="K2935" t="s">
        <v>1712</v>
      </c>
      <c r="L2935">
        <v>2531</v>
      </c>
      <c r="M2935" t="s">
        <v>1557</v>
      </c>
      <c r="N2935" t="s">
        <v>1734</v>
      </c>
      <c r="O2935">
        <v>0</v>
      </c>
      <c r="P2935" t="s">
        <v>1552</v>
      </c>
      <c r="Q2935">
        <v>19850901</v>
      </c>
    </row>
    <row r="2936" spans="1:17">
      <c r="A2936" t="s">
        <v>1711</v>
      </c>
      <c r="B2936" t="s">
        <v>1593</v>
      </c>
      <c r="C2936">
        <v>201203</v>
      </c>
      <c r="D2936">
        <v>30</v>
      </c>
      <c r="E2936" t="s">
        <v>1555</v>
      </c>
      <c r="F2936">
        <v>880</v>
      </c>
      <c r="G2936">
        <v>1328</v>
      </c>
      <c r="H2936">
        <v>7362</v>
      </c>
      <c r="I2936">
        <v>43112022800</v>
      </c>
      <c r="J2936">
        <v>8</v>
      </c>
      <c r="K2936" t="s">
        <v>1712</v>
      </c>
      <c r="L2936">
        <v>2531</v>
      </c>
      <c r="M2936" t="s">
        <v>1557</v>
      </c>
      <c r="N2936" t="s">
        <v>1734</v>
      </c>
      <c r="O2936">
        <v>0</v>
      </c>
      <c r="P2936" t="s">
        <v>1662</v>
      </c>
      <c r="Q2936">
        <v>19830801</v>
      </c>
    </row>
    <row r="2937" spans="1:17">
      <c r="A2937" t="s">
        <v>1711</v>
      </c>
      <c r="B2937" t="s">
        <v>1578</v>
      </c>
      <c r="C2937">
        <v>201203</v>
      </c>
      <c r="D2937">
        <v>26</v>
      </c>
      <c r="E2937" t="s">
        <v>1555</v>
      </c>
      <c r="F2937">
        <v>331</v>
      </c>
      <c r="G2937">
        <v>2156</v>
      </c>
      <c r="H2937">
        <v>1766</v>
      </c>
      <c r="I2937">
        <v>43112024400</v>
      </c>
      <c r="J2937">
        <v>8</v>
      </c>
      <c r="K2937" t="s">
        <v>1712</v>
      </c>
      <c r="L2937">
        <v>2531</v>
      </c>
      <c r="M2937" t="s">
        <v>1557</v>
      </c>
      <c r="N2937" t="s">
        <v>1734</v>
      </c>
      <c r="O2937">
        <v>0</v>
      </c>
      <c r="P2937" t="s">
        <v>1574</v>
      </c>
      <c r="Q2937">
        <v>19980419</v>
      </c>
    </row>
    <row r="2938" spans="1:17">
      <c r="A2938" t="s">
        <v>1711</v>
      </c>
      <c r="B2938" t="s">
        <v>1580</v>
      </c>
      <c r="C2938">
        <v>201203</v>
      </c>
      <c r="D2938">
        <v>30</v>
      </c>
      <c r="E2938" t="s">
        <v>1555</v>
      </c>
      <c r="F2938">
        <v>889</v>
      </c>
      <c r="G2938">
        <v>590</v>
      </c>
      <c r="H2938">
        <v>31563</v>
      </c>
      <c r="I2938">
        <v>43112023600</v>
      </c>
      <c r="J2938">
        <v>8</v>
      </c>
      <c r="K2938" t="s">
        <v>1712</v>
      </c>
      <c r="L2938">
        <v>2531</v>
      </c>
      <c r="M2938" t="s">
        <v>1557</v>
      </c>
      <c r="N2938" t="s">
        <v>1734</v>
      </c>
      <c r="O2938">
        <v>0</v>
      </c>
      <c r="P2938" t="s">
        <v>1738</v>
      </c>
      <c r="Q2938">
        <v>19830201</v>
      </c>
    </row>
    <row r="2939" spans="1:17">
      <c r="A2939" t="s">
        <v>1711</v>
      </c>
      <c r="B2939" t="s">
        <v>1638</v>
      </c>
      <c r="C2939">
        <v>201203</v>
      </c>
      <c r="D2939">
        <v>30</v>
      </c>
      <c r="E2939" t="s">
        <v>1555</v>
      </c>
      <c r="F2939">
        <v>430</v>
      </c>
      <c r="G2939">
        <v>1770</v>
      </c>
      <c r="H2939">
        <v>442</v>
      </c>
      <c r="I2939">
        <v>43112024700</v>
      </c>
      <c r="J2939">
        <v>8</v>
      </c>
      <c r="K2939" t="s">
        <v>1712</v>
      </c>
      <c r="L2939">
        <v>2531</v>
      </c>
      <c r="M2939" t="s">
        <v>1557</v>
      </c>
      <c r="N2939" t="s">
        <v>1734</v>
      </c>
      <c r="O2939">
        <v>0</v>
      </c>
      <c r="P2939" t="s">
        <v>1552</v>
      </c>
      <c r="Q2939">
        <v>19760501</v>
      </c>
    </row>
    <row r="2940" spans="1:17">
      <c r="A2940" t="s">
        <v>1711</v>
      </c>
      <c r="B2940" t="s">
        <v>1655</v>
      </c>
      <c r="C2940">
        <v>201203</v>
      </c>
      <c r="D2940">
        <v>3</v>
      </c>
      <c r="E2940" t="s">
        <v>1555</v>
      </c>
      <c r="F2940">
        <v>3</v>
      </c>
      <c r="G2940">
        <v>31</v>
      </c>
      <c r="H2940">
        <v>68</v>
      </c>
      <c r="I2940">
        <v>43112024800</v>
      </c>
      <c r="J2940">
        <v>8</v>
      </c>
      <c r="K2940" t="s">
        <v>1712</v>
      </c>
      <c r="L2940">
        <v>2531</v>
      </c>
      <c r="M2940" t="s">
        <v>1557</v>
      </c>
      <c r="N2940" t="s">
        <v>1734</v>
      </c>
      <c r="O2940">
        <v>0</v>
      </c>
      <c r="P2940" t="s">
        <v>1552</v>
      </c>
      <c r="Q2940">
        <v>19831101</v>
      </c>
    </row>
    <row r="2941" spans="1:17">
      <c r="A2941" t="s">
        <v>1711</v>
      </c>
      <c r="B2941" t="s">
        <v>1632</v>
      </c>
      <c r="C2941">
        <v>201203</v>
      </c>
      <c r="D2941">
        <v>30</v>
      </c>
      <c r="E2941" t="s">
        <v>1555</v>
      </c>
      <c r="F2941">
        <v>2407</v>
      </c>
      <c r="G2941">
        <v>7367</v>
      </c>
      <c r="H2941">
        <v>7923</v>
      </c>
      <c r="I2941">
        <v>43112025800</v>
      </c>
      <c r="J2941">
        <v>8</v>
      </c>
      <c r="K2941" t="s">
        <v>1712</v>
      </c>
      <c r="L2941">
        <v>2531</v>
      </c>
      <c r="M2941" t="s">
        <v>1557</v>
      </c>
      <c r="N2941" t="s">
        <v>1734</v>
      </c>
      <c r="O2941">
        <v>0</v>
      </c>
      <c r="P2941" t="s">
        <v>1552</v>
      </c>
      <c r="Q2941">
        <v>19720101</v>
      </c>
    </row>
    <row r="2942" spans="1:17">
      <c r="A2942" t="s">
        <v>1711</v>
      </c>
      <c r="B2942" t="s">
        <v>1582</v>
      </c>
      <c r="C2942">
        <v>201203</v>
      </c>
      <c r="D2942">
        <v>30</v>
      </c>
      <c r="E2942" t="s">
        <v>1555</v>
      </c>
      <c r="F2942">
        <v>248</v>
      </c>
      <c r="G2942">
        <v>266</v>
      </c>
      <c r="H2942">
        <v>65</v>
      </c>
      <c r="I2942">
        <v>43112026000</v>
      </c>
      <c r="J2942">
        <v>8</v>
      </c>
      <c r="K2942" t="s">
        <v>1712</v>
      </c>
      <c r="L2942">
        <v>2531</v>
      </c>
      <c r="M2942" t="s">
        <v>1557</v>
      </c>
      <c r="N2942" t="s">
        <v>1734</v>
      </c>
      <c r="O2942">
        <v>0</v>
      </c>
      <c r="P2942" t="s">
        <v>1552</v>
      </c>
      <c r="Q2942">
        <v>19860701</v>
      </c>
    </row>
    <row r="2943" spans="1:17">
      <c r="A2943" t="s">
        <v>1711</v>
      </c>
      <c r="B2943" t="s">
        <v>1595</v>
      </c>
      <c r="C2943">
        <v>201203</v>
      </c>
      <c r="D2943">
        <v>30</v>
      </c>
      <c r="E2943" t="s">
        <v>1555</v>
      </c>
      <c r="F2943">
        <v>571</v>
      </c>
      <c r="G2943">
        <v>590</v>
      </c>
      <c r="H2943">
        <v>13241</v>
      </c>
      <c r="I2943">
        <v>43112027100</v>
      </c>
      <c r="J2943">
        <v>8</v>
      </c>
      <c r="K2943" t="s">
        <v>1712</v>
      </c>
      <c r="L2943">
        <v>2531</v>
      </c>
      <c r="M2943" t="s">
        <v>1557</v>
      </c>
      <c r="N2943" t="s">
        <v>1734</v>
      </c>
      <c r="O2943">
        <v>0</v>
      </c>
      <c r="P2943" t="s">
        <v>1552</v>
      </c>
      <c r="Q2943">
        <v>19740601</v>
      </c>
    </row>
    <row r="2944" spans="1:17">
      <c r="A2944" t="s">
        <v>1711</v>
      </c>
      <c r="B2944" t="s">
        <v>1717</v>
      </c>
      <c r="C2944">
        <v>201203</v>
      </c>
      <c r="D2944">
        <v>30</v>
      </c>
      <c r="E2944" t="s">
        <v>1555</v>
      </c>
      <c r="F2944">
        <v>659</v>
      </c>
      <c r="G2944">
        <v>580</v>
      </c>
      <c r="H2944">
        <v>2726</v>
      </c>
      <c r="I2944">
        <v>43112024901</v>
      </c>
      <c r="J2944">
        <v>8</v>
      </c>
      <c r="K2944" t="s">
        <v>1712</v>
      </c>
      <c r="L2944">
        <v>2531</v>
      </c>
      <c r="M2944" t="s">
        <v>1557</v>
      </c>
      <c r="N2944" t="s">
        <v>1734</v>
      </c>
      <c r="O2944">
        <v>0</v>
      </c>
      <c r="P2944" t="s">
        <v>1662</v>
      </c>
      <c r="Q2944">
        <v>19840301</v>
      </c>
    </row>
    <row r="2945" spans="1:17">
      <c r="A2945" t="s">
        <v>1711</v>
      </c>
      <c r="B2945" t="s">
        <v>1657</v>
      </c>
      <c r="C2945">
        <v>201203</v>
      </c>
      <c r="D2945">
        <v>30</v>
      </c>
      <c r="E2945" t="s">
        <v>1555</v>
      </c>
      <c r="F2945">
        <v>631</v>
      </c>
      <c r="G2945">
        <v>738</v>
      </c>
      <c r="H2945">
        <v>3128</v>
      </c>
      <c r="I2945">
        <v>43112029701</v>
      </c>
      <c r="J2945">
        <v>8</v>
      </c>
      <c r="K2945" t="s">
        <v>1712</v>
      </c>
      <c r="L2945">
        <v>2531</v>
      </c>
      <c r="M2945" t="s">
        <v>1557</v>
      </c>
      <c r="N2945" t="s">
        <v>1734</v>
      </c>
      <c r="O2945">
        <v>0</v>
      </c>
      <c r="P2945" t="s">
        <v>1552</v>
      </c>
      <c r="Q2945">
        <v>19840501</v>
      </c>
    </row>
    <row r="2946" spans="1:17">
      <c r="A2946" t="s">
        <v>1711</v>
      </c>
      <c r="B2946" t="s">
        <v>1583</v>
      </c>
      <c r="C2946">
        <v>201203</v>
      </c>
      <c r="D2946">
        <v>30</v>
      </c>
      <c r="E2946" t="s">
        <v>1555</v>
      </c>
      <c r="F2946">
        <v>267</v>
      </c>
      <c r="G2946">
        <v>295</v>
      </c>
      <c r="H2946">
        <v>36</v>
      </c>
      <c r="I2946">
        <v>43112064500</v>
      </c>
      <c r="J2946">
        <v>8</v>
      </c>
      <c r="K2946" t="s">
        <v>1712</v>
      </c>
      <c r="L2946">
        <v>2531</v>
      </c>
      <c r="M2946" t="s">
        <v>1557</v>
      </c>
      <c r="N2946" t="s">
        <v>1734</v>
      </c>
      <c r="O2946">
        <v>0</v>
      </c>
      <c r="P2946" t="s">
        <v>1552</v>
      </c>
      <c r="Q2946">
        <v>19880201</v>
      </c>
    </row>
    <row r="2947" spans="1:17">
      <c r="A2947" t="s">
        <v>1711</v>
      </c>
      <c r="B2947" t="s">
        <v>1702</v>
      </c>
      <c r="C2947">
        <v>201203</v>
      </c>
      <c r="D2947">
        <v>30</v>
      </c>
      <c r="E2947" t="s">
        <v>1555</v>
      </c>
      <c r="F2947">
        <v>1565</v>
      </c>
      <c r="G2947">
        <v>1180</v>
      </c>
      <c r="H2947">
        <v>14214</v>
      </c>
      <c r="I2947">
        <v>43112070600</v>
      </c>
      <c r="J2947">
        <v>8</v>
      </c>
      <c r="K2947" t="s">
        <v>1712</v>
      </c>
      <c r="L2947">
        <v>2531</v>
      </c>
      <c r="M2947" t="s">
        <v>1557</v>
      </c>
      <c r="N2947" t="s">
        <v>1734</v>
      </c>
      <c r="O2947">
        <v>0</v>
      </c>
      <c r="P2947" t="s">
        <v>1552</v>
      </c>
      <c r="Q2947">
        <v>19931201</v>
      </c>
    </row>
    <row r="2948" spans="1:17">
      <c r="A2948" t="s">
        <v>1711</v>
      </c>
      <c r="B2948" t="s">
        <v>1633</v>
      </c>
      <c r="C2948">
        <v>201203</v>
      </c>
      <c r="D2948">
        <v>30</v>
      </c>
      <c r="E2948" t="s">
        <v>1555</v>
      </c>
      <c r="F2948">
        <v>404</v>
      </c>
      <c r="G2948">
        <v>280</v>
      </c>
      <c r="H2948">
        <v>623</v>
      </c>
      <c r="I2948">
        <v>43112076600</v>
      </c>
      <c r="J2948">
        <v>8</v>
      </c>
      <c r="K2948" t="s">
        <v>1712</v>
      </c>
      <c r="L2948">
        <v>2531</v>
      </c>
      <c r="M2948" t="s">
        <v>1557</v>
      </c>
      <c r="N2948" t="s">
        <v>1734</v>
      </c>
      <c r="O2948">
        <v>0</v>
      </c>
      <c r="P2948" t="s">
        <v>1552</v>
      </c>
      <c r="Q2948">
        <v>19971120</v>
      </c>
    </row>
    <row r="2949" spans="1:17">
      <c r="A2949" t="s">
        <v>1739</v>
      </c>
      <c r="B2949" t="s">
        <v>1573</v>
      </c>
      <c r="C2949">
        <v>201203</v>
      </c>
      <c r="D2949">
        <v>30</v>
      </c>
      <c r="E2949" t="s">
        <v>1555</v>
      </c>
      <c r="F2949">
        <v>214</v>
      </c>
      <c r="G2949">
        <v>210</v>
      </c>
      <c r="H2949">
        <v>8837</v>
      </c>
      <c r="I2949">
        <v>43112029600</v>
      </c>
      <c r="J2949">
        <v>8</v>
      </c>
      <c r="K2949" t="s">
        <v>1740</v>
      </c>
      <c r="L2949">
        <v>2531</v>
      </c>
      <c r="M2949" t="s">
        <v>1557</v>
      </c>
      <c r="N2949" t="s">
        <v>1734</v>
      </c>
      <c r="O2949">
        <v>0</v>
      </c>
      <c r="P2949" t="s">
        <v>1552</v>
      </c>
      <c r="Q2949">
        <v>19730301</v>
      </c>
    </row>
    <row r="2950" spans="1:17">
      <c r="A2950" t="s">
        <v>1739</v>
      </c>
      <c r="B2950" t="s">
        <v>1701</v>
      </c>
      <c r="C2950">
        <v>201203</v>
      </c>
      <c r="D2950">
        <v>30</v>
      </c>
      <c r="E2950" t="s">
        <v>1555</v>
      </c>
      <c r="F2950">
        <v>503</v>
      </c>
      <c r="G2950">
        <v>210</v>
      </c>
      <c r="H2950">
        <v>27544</v>
      </c>
      <c r="I2950">
        <v>43112014900</v>
      </c>
      <c r="J2950">
        <v>8</v>
      </c>
      <c r="K2950" t="s">
        <v>1740</v>
      </c>
      <c r="L2950">
        <v>2531</v>
      </c>
      <c r="M2950" t="s">
        <v>1557</v>
      </c>
      <c r="N2950" t="s">
        <v>1734</v>
      </c>
      <c r="O2950">
        <v>0</v>
      </c>
      <c r="P2950" t="s">
        <v>1552</v>
      </c>
      <c r="Q2950">
        <v>19691201</v>
      </c>
    </row>
    <row r="2951" spans="1:17">
      <c r="A2951" t="s">
        <v>1739</v>
      </c>
      <c r="B2951" t="s">
        <v>1591</v>
      </c>
      <c r="C2951">
        <v>201203</v>
      </c>
      <c r="D2951">
        <v>30</v>
      </c>
      <c r="E2951" t="s">
        <v>1555</v>
      </c>
      <c r="F2951">
        <v>451</v>
      </c>
      <c r="G2951">
        <v>126</v>
      </c>
      <c r="H2951">
        <v>18177</v>
      </c>
      <c r="I2951">
        <v>43112031900</v>
      </c>
      <c r="J2951">
        <v>8</v>
      </c>
      <c r="K2951" t="s">
        <v>1740</v>
      </c>
      <c r="L2951">
        <v>2531</v>
      </c>
      <c r="M2951" t="s">
        <v>1557</v>
      </c>
      <c r="N2951" t="s">
        <v>1734</v>
      </c>
      <c r="O2951">
        <v>0</v>
      </c>
      <c r="P2951" t="s">
        <v>1552</v>
      </c>
      <c r="Q2951">
        <v>19760301</v>
      </c>
    </row>
    <row r="2952" spans="1:17">
      <c r="A2952" t="s">
        <v>1739</v>
      </c>
      <c r="B2952" t="s">
        <v>1635</v>
      </c>
      <c r="C2952">
        <v>201203</v>
      </c>
      <c r="D2952">
        <v>30</v>
      </c>
      <c r="E2952" t="s">
        <v>1555</v>
      </c>
      <c r="F2952">
        <v>500</v>
      </c>
      <c r="G2952">
        <v>758</v>
      </c>
      <c r="H2952">
        <v>9221</v>
      </c>
      <c r="I2952">
        <v>43112030900</v>
      </c>
      <c r="J2952">
        <v>8</v>
      </c>
      <c r="K2952" t="s">
        <v>1740</v>
      </c>
      <c r="L2952">
        <v>2531</v>
      </c>
      <c r="M2952" t="s">
        <v>1557</v>
      </c>
      <c r="N2952" t="s">
        <v>1734</v>
      </c>
      <c r="O2952">
        <v>0</v>
      </c>
      <c r="P2952" t="s">
        <v>1552</v>
      </c>
      <c r="Q2952">
        <v>19750501</v>
      </c>
    </row>
    <row r="2953" spans="1:17">
      <c r="A2953" t="s">
        <v>1739</v>
      </c>
      <c r="B2953" t="s">
        <v>1736</v>
      </c>
      <c r="C2953">
        <v>201203</v>
      </c>
      <c r="D2953">
        <v>30</v>
      </c>
      <c r="E2953" t="s">
        <v>1555</v>
      </c>
      <c r="F2953">
        <v>476</v>
      </c>
      <c r="G2953">
        <v>4796</v>
      </c>
      <c r="H2953">
        <v>19514</v>
      </c>
      <c r="I2953">
        <v>43112018000</v>
      </c>
      <c r="J2953">
        <v>8</v>
      </c>
      <c r="K2953" t="s">
        <v>1740</v>
      </c>
      <c r="L2953">
        <v>2531</v>
      </c>
      <c r="M2953" t="s">
        <v>1557</v>
      </c>
      <c r="N2953" t="s">
        <v>1734</v>
      </c>
      <c r="O2953">
        <v>0</v>
      </c>
      <c r="P2953" t="s">
        <v>1574</v>
      </c>
      <c r="Q2953">
        <v>19711101</v>
      </c>
    </row>
    <row r="2954" spans="1:17">
      <c r="A2954" t="s">
        <v>1739</v>
      </c>
      <c r="B2954" t="s">
        <v>1663</v>
      </c>
      <c r="C2954">
        <v>201203</v>
      </c>
      <c r="D2954">
        <v>30</v>
      </c>
      <c r="E2954" t="s">
        <v>1555</v>
      </c>
      <c r="F2954">
        <v>1499</v>
      </c>
      <c r="G2954">
        <v>84</v>
      </c>
      <c r="H2954">
        <v>61373</v>
      </c>
      <c r="I2954">
        <v>43112016200</v>
      </c>
      <c r="J2954">
        <v>8</v>
      </c>
      <c r="K2954" t="s">
        <v>1740</v>
      </c>
      <c r="L2954">
        <v>2531</v>
      </c>
      <c r="M2954" t="s">
        <v>1557</v>
      </c>
      <c r="N2954" t="s">
        <v>1734</v>
      </c>
      <c r="O2954">
        <v>0</v>
      </c>
      <c r="P2954" t="s">
        <v>1552</v>
      </c>
      <c r="Q2954">
        <v>19700201</v>
      </c>
    </row>
    <row r="2955" spans="1:17">
      <c r="A2955" t="s">
        <v>1739</v>
      </c>
      <c r="B2955" t="s">
        <v>1592</v>
      </c>
      <c r="C2955">
        <v>201203</v>
      </c>
      <c r="D2955">
        <v>30</v>
      </c>
      <c r="E2955" t="s">
        <v>1555</v>
      </c>
      <c r="F2955">
        <v>379</v>
      </c>
      <c r="G2955">
        <v>126</v>
      </c>
      <c r="H2955">
        <v>6728</v>
      </c>
      <c r="I2955">
        <v>43112020400</v>
      </c>
      <c r="J2955">
        <v>8</v>
      </c>
      <c r="K2955" t="s">
        <v>1740</v>
      </c>
      <c r="L2955">
        <v>2531</v>
      </c>
      <c r="M2955" t="s">
        <v>1557</v>
      </c>
      <c r="N2955" t="s">
        <v>1734</v>
      </c>
      <c r="O2955">
        <v>0</v>
      </c>
      <c r="P2955" t="s">
        <v>1552</v>
      </c>
      <c r="Q2955">
        <v>19700701</v>
      </c>
    </row>
    <row r="2956" spans="1:17">
      <c r="A2956" t="s">
        <v>1739</v>
      </c>
      <c r="B2956" t="s">
        <v>1664</v>
      </c>
      <c r="C2956">
        <v>201203</v>
      </c>
      <c r="D2956">
        <v>30</v>
      </c>
      <c r="E2956" t="s">
        <v>1555</v>
      </c>
      <c r="F2956">
        <v>1537</v>
      </c>
      <c r="G2956">
        <v>5667</v>
      </c>
      <c r="H2956">
        <v>50311</v>
      </c>
      <c r="I2956">
        <v>43112023700</v>
      </c>
      <c r="J2956">
        <v>8</v>
      </c>
      <c r="K2956" t="s">
        <v>1740</v>
      </c>
      <c r="L2956">
        <v>2531</v>
      </c>
      <c r="M2956" t="s">
        <v>1557</v>
      </c>
      <c r="N2956" t="s">
        <v>1734</v>
      </c>
      <c r="O2956">
        <v>0</v>
      </c>
      <c r="P2956" t="s">
        <v>1552</v>
      </c>
      <c r="Q2956">
        <v>19710301</v>
      </c>
    </row>
    <row r="2957" spans="1:17">
      <c r="A2957" t="s">
        <v>1739</v>
      </c>
      <c r="B2957" t="s">
        <v>1576</v>
      </c>
      <c r="C2957">
        <v>201203</v>
      </c>
      <c r="D2957">
        <v>30</v>
      </c>
      <c r="E2957" t="s">
        <v>1555</v>
      </c>
      <c r="F2957">
        <v>627</v>
      </c>
      <c r="G2957">
        <v>716</v>
      </c>
      <c r="H2957">
        <v>860</v>
      </c>
      <c r="I2957">
        <v>43112005701</v>
      </c>
      <c r="J2957">
        <v>8</v>
      </c>
      <c r="K2957" t="s">
        <v>1740</v>
      </c>
      <c r="L2957">
        <v>2531</v>
      </c>
      <c r="M2957" t="s">
        <v>1557</v>
      </c>
      <c r="N2957" t="s">
        <v>1734</v>
      </c>
      <c r="O2957">
        <v>0</v>
      </c>
      <c r="P2957" t="s">
        <v>1552</v>
      </c>
      <c r="Q2957">
        <v>19830501</v>
      </c>
    </row>
    <row r="2958" spans="1:17">
      <c r="A2958" t="s">
        <v>1739</v>
      </c>
      <c r="B2958" t="s">
        <v>1636</v>
      </c>
      <c r="C2958">
        <v>201203</v>
      </c>
      <c r="D2958">
        <v>30</v>
      </c>
      <c r="E2958" t="s">
        <v>1555</v>
      </c>
      <c r="F2958">
        <v>390</v>
      </c>
      <c r="G2958">
        <v>84</v>
      </c>
      <c r="H2958">
        <v>108</v>
      </c>
      <c r="I2958">
        <v>43112007401</v>
      </c>
      <c r="J2958">
        <v>8</v>
      </c>
      <c r="K2958" t="s">
        <v>1740</v>
      </c>
      <c r="L2958">
        <v>2531</v>
      </c>
      <c r="M2958" t="s">
        <v>1557</v>
      </c>
      <c r="N2958" t="s">
        <v>1734</v>
      </c>
      <c r="O2958">
        <v>0</v>
      </c>
      <c r="P2958" t="s">
        <v>1552</v>
      </c>
      <c r="Q2958">
        <v>19690301</v>
      </c>
    </row>
    <row r="2959" spans="1:17">
      <c r="A2959" t="s">
        <v>1739</v>
      </c>
      <c r="B2959" t="s">
        <v>1631</v>
      </c>
      <c r="C2959">
        <v>201203</v>
      </c>
      <c r="D2959">
        <v>30</v>
      </c>
      <c r="E2959" t="s">
        <v>1555</v>
      </c>
      <c r="F2959">
        <v>1047</v>
      </c>
      <c r="G2959">
        <v>6315</v>
      </c>
      <c r="H2959">
        <v>42868</v>
      </c>
      <c r="I2959">
        <v>43112006100</v>
      </c>
      <c r="J2959">
        <v>8</v>
      </c>
      <c r="K2959" t="s">
        <v>1740</v>
      </c>
      <c r="L2959">
        <v>2531</v>
      </c>
      <c r="M2959" t="s">
        <v>1557</v>
      </c>
      <c r="N2959" t="s">
        <v>1734</v>
      </c>
      <c r="O2959">
        <v>0</v>
      </c>
      <c r="P2959" t="s">
        <v>1552</v>
      </c>
      <c r="Q2959">
        <v>19700301</v>
      </c>
    </row>
    <row r="2960" spans="1:17">
      <c r="A2960" t="s">
        <v>1739</v>
      </c>
      <c r="B2960" t="s">
        <v>1653</v>
      </c>
      <c r="C2960">
        <v>201203</v>
      </c>
      <c r="D2960">
        <v>30</v>
      </c>
      <c r="E2960" t="s">
        <v>1555</v>
      </c>
      <c r="F2960">
        <v>1219</v>
      </c>
      <c r="G2960">
        <v>168</v>
      </c>
      <c r="H2960">
        <v>32934</v>
      </c>
      <c r="I2960">
        <v>43112016300</v>
      </c>
      <c r="J2960">
        <v>8</v>
      </c>
      <c r="K2960" t="s">
        <v>1740</v>
      </c>
      <c r="L2960">
        <v>2531</v>
      </c>
      <c r="M2960" t="s">
        <v>1557</v>
      </c>
      <c r="N2960" t="s">
        <v>1734</v>
      </c>
      <c r="O2960">
        <v>0</v>
      </c>
      <c r="P2960" t="s">
        <v>1552</v>
      </c>
      <c r="Q2960">
        <v>19730401</v>
      </c>
    </row>
    <row r="2961" spans="1:17">
      <c r="A2961" t="s">
        <v>1739</v>
      </c>
      <c r="B2961" t="s">
        <v>1578</v>
      </c>
      <c r="C2961">
        <v>201203</v>
      </c>
      <c r="D2961">
        <v>30</v>
      </c>
      <c r="E2961" t="s">
        <v>1555</v>
      </c>
      <c r="F2961">
        <v>548</v>
      </c>
      <c r="G2961">
        <v>5679</v>
      </c>
      <c r="H2961">
        <v>7174</v>
      </c>
      <c r="I2961">
        <v>43112019600</v>
      </c>
      <c r="J2961">
        <v>8</v>
      </c>
      <c r="K2961" t="s">
        <v>1740</v>
      </c>
      <c r="L2961">
        <v>2531</v>
      </c>
      <c r="M2961" t="s">
        <v>1557</v>
      </c>
      <c r="N2961" t="s">
        <v>1734</v>
      </c>
      <c r="O2961">
        <v>0</v>
      </c>
      <c r="P2961" t="s">
        <v>1552</v>
      </c>
      <c r="Q2961">
        <v>19720901</v>
      </c>
    </row>
    <row r="2962" spans="1:17">
      <c r="A2962" t="s">
        <v>1739</v>
      </c>
      <c r="B2962" t="s">
        <v>1579</v>
      </c>
      <c r="C2962">
        <v>201203</v>
      </c>
      <c r="D2962">
        <v>30</v>
      </c>
      <c r="E2962" t="s">
        <v>1555</v>
      </c>
      <c r="F2962">
        <v>450</v>
      </c>
      <c r="G2962">
        <v>337</v>
      </c>
      <c r="H2962">
        <v>14666</v>
      </c>
      <c r="I2962">
        <v>43112013000</v>
      </c>
      <c r="J2962">
        <v>8</v>
      </c>
      <c r="K2962" t="s">
        <v>1740</v>
      </c>
      <c r="L2962">
        <v>2531</v>
      </c>
      <c r="M2962" t="s">
        <v>1557</v>
      </c>
      <c r="N2962" t="s">
        <v>1734</v>
      </c>
      <c r="O2962">
        <v>0</v>
      </c>
      <c r="P2962" t="s">
        <v>1552</v>
      </c>
      <c r="Q2962">
        <v>19720701</v>
      </c>
    </row>
    <row r="2963" spans="1:17">
      <c r="A2963" t="s">
        <v>1739</v>
      </c>
      <c r="B2963" t="s">
        <v>1580</v>
      </c>
      <c r="C2963">
        <v>201203</v>
      </c>
      <c r="D2963">
        <v>30</v>
      </c>
      <c r="E2963" t="s">
        <v>1555</v>
      </c>
      <c r="F2963">
        <v>612</v>
      </c>
      <c r="G2963">
        <v>421</v>
      </c>
      <c r="H2963">
        <v>5540</v>
      </c>
      <c r="I2963">
        <v>43112021401</v>
      </c>
      <c r="J2963">
        <v>8</v>
      </c>
      <c r="K2963" t="s">
        <v>1740</v>
      </c>
      <c r="L2963">
        <v>2531</v>
      </c>
      <c r="M2963" t="s">
        <v>1557</v>
      </c>
      <c r="N2963" t="s">
        <v>1734</v>
      </c>
      <c r="O2963">
        <v>0</v>
      </c>
      <c r="P2963" t="s">
        <v>1552</v>
      </c>
      <c r="Q2963">
        <v>19760901</v>
      </c>
    </row>
    <row r="2964" spans="1:17">
      <c r="A2964" t="s">
        <v>1739</v>
      </c>
      <c r="B2964" t="s">
        <v>1581</v>
      </c>
      <c r="C2964">
        <v>201203</v>
      </c>
      <c r="D2964">
        <v>30</v>
      </c>
      <c r="E2964" t="s">
        <v>1555</v>
      </c>
      <c r="F2964">
        <v>997</v>
      </c>
      <c r="G2964">
        <v>337</v>
      </c>
      <c r="H2964">
        <v>40774</v>
      </c>
      <c r="I2964">
        <v>43112023800</v>
      </c>
      <c r="J2964">
        <v>8</v>
      </c>
      <c r="K2964" t="s">
        <v>1740</v>
      </c>
      <c r="L2964">
        <v>2531</v>
      </c>
      <c r="M2964" t="s">
        <v>1557</v>
      </c>
      <c r="N2964" t="s">
        <v>1734</v>
      </c>
      <c r="O2964">
        <v>0</v>
      </c>
      <c r="P2964" t="s">
        <v>1552</v>
      </c>
      <c r="Q2964">
        <v>19701201</v>
      </c>
    </row>
    <row r="2965" spans="1:17">
      <c r="A2965" t="s">
        <v>1739</v>
      </c>
      <c r="B2965" t="s">
        <v>1654</v>
      </c>
      <c r="C2965">
        <v>201203</v>
      </c>
      <c r="D2965">
        <v>30</v>
      </c>
      <c r="E2965" t="s">
        <v>1555</v>
      </c>
      <c r="F2965">
        <v>1030</v>
      </c>
      <c r="G2965">
        <v>2356</v>
      </c>
      <c r="H2965">
        <v>36066</v>
      </c>
      <c r="I2965">
        <v>43112016400</v>
      </c>
      <c r="J2965">
        <v>8</v>
      </c>
      <c r="K2965" t="s">
        <v>1740</v>
      </c>
      <c r="L2965">
        <v>2531</v>
      </c>
      <c r="M2965" t="s">
        <v>1557</v>
      </c>
      <c r="N2965" t="s">
        <v>1734</v>
      </c>
      <c r="O2965">
        <v>0</v>
      </c>
      <c r="P2965" t="s">
        <v>1552</v>
      </c>
      <c r="Q2965">
        <v>19740101</v>
      </c>
    </row>
    <row r="2966" spans="1:17">
      <c r="A2966" t="s">
        <v>1739</v>
      </c>
      <c r="B2966" t="s">
        <v>1638</v>
      </c>
      <c r="C2966">
        <v>201203</v>
      </c>
      <c r="D2966">
        <v>30</v>
      </c>
      <c r="E2966" t="s">
        <v>1555</v>
      </c>
      <c r="F2966">
        <v>938</v>
      </c>
      <c r="G2966">
        <v>4589</v>
      </c>
      <c r="H2966">
        <v>38456</v>
      </c>
      <c r="I2966">
        <v>43112019700</v>
      </c>
      <c r="J2966">
        <v>8</v>
      </c>
      <c r="K2966" t="s">
        <v>1740</v>
      </c>
      <c r="L2966">
        <v>2531</v>
      </c>
      <c r="M2966" t="s">
        <v>1557</v>
      </c>
      <c r="N2966" t="s">
        <v>1734</v>
      </c>
      <c r="O2966">
        <v>0</v>
      </c>
      <c r="P2966" t="s">
        <v>1552</v>
      </c>
      <c r="Q2966">
        <v>19700801</v>
      </c>
    </row>
    <row r="2967" spans="1:17">
      <c r="A2967" t="s">
        <v>1739</v>
      </c>
      <c r="B2967" t="s">
        <v>1655</v>
      </c>
      <c r="C2967">
        <v>201203</v>
      </c>
      <c r="D2967">
        <v>30</v>
      </c>
      <c r="E2967" t="s">
        <v>1555</v>
      </c>
      <c r="F2967">
        <v>1171</v>
      </c>
      <c r="G2967">
        <v>3789</v>
      </c>
      <c r="H2967">
        <v>47900</v>
      </c>
      <c r="I2967">
        <v>43112015100</v>
      </c>
      <c r="J2967">
        <v>8</v>
      </c>
      <c r="K2967" t="s">
        <v>1740</v>
      </c>
      <c r="L2967">
        <v>2531</v>
      </c>
      <c r="M2967" t="s">
        <v>1557</v>
      </c>
      <c r="N2967" t="s">
        <v>1734</v>
      </c>
      <c r="O2967">
        <v>0</v>
      </c>
      <c r="P2967" t="s">
        <v>1662</v>
      </c>
      <c r="Q2967">
        <v>19730701</v>
      </c>
    </row>
    <row r="2968" spans="1:17">
      <c r="A2968" t="s">
        <v>1739</v>
      </c>
      <c r="B2968" t="s">
        <v>1666</v>
      </c>
      <c r="C2968">
        <v>201203</v>
      </c>
      <c r="D2968">
        <v>30</v>
      </c>
      <c r="E2968" t="s">
        <v>1555</v>
      </c>
      <c r="F2968">
        <v>635</v>
      </c>
      <c r="G2968">
        <v>379</v>
      </c>
      <c r="H2968">
        <v>26034</v>
      </c>
      <c r="I2968">
        <v>43112012401</v>
      </c>
      <c r="J2968">
        <v>8</v>
      </c>
      <c r="K2968" t="s">
        <v>1740</v>
      </c>
      <c r="L2968">
        <v>2531</v>
      </c>
      <c r="M2968" t="s">
        <v>1557</v>
      </c>
      <c r="N2968" t="s">
        <v>1734</v>
      </c>
      <c r="O2968">
        <v>0</v>
      </c>
      <c r="P2968" t="s">
        <v>1574</v>
      </c>
      <c r="Q2968">
        <v>19970507</v>
      </c>
    </row>
    <row r="2969" spans="1:17">
      <c r="A2969" t="s">
        <v>1739</v>
      </c>
      <c r="B2969" t="s">
        <v>1582</v>
      </c>
      <c r="C2969">
        <v>201203</v>
      </c>
      <c r="D2969">
        <v>30</v>
      </c>
      <c r="E2969" t="s">
        <v>1555</v>
      </c>
      <c r="F2969">
        <v>306</v>
      </c>
      <c r="G2969">
        <v>211</v>
      </c>
      <c r="H2969">
        <v>41</v>
      </c>
      <c r="I2969">
        <v>43112018400</v>
      </c>
      <c r="J2969">
        <v>8</v>
      </c>
      <c r="K2969" t="s">
        <v>1740</v>
      </c>
      <c r="L2969">
        <v>2531</v>
      </c>
      <c r="M2969" t="s">
        <v>1557</v>
      </c>
      <c r="N2969" t="s">
        <v>1734</v>
      </c>
      <c r="O2969">
        <v>0</v>
      </c>
      <c r="P2969" t="s">
        <v>1552</v>
      </c>
      <c r="Q2969">
        <v>19700501</v>
      </c>
    </row>
    <row r="2970" spans="1:17">
      <c r="A2970" t="s">
        <v>1739</v>
      </c>
      <c r="B2970" t="s">
        <v>1667</v>
      </c>
      <c r="C2970">
        <v>201203</v>
      </c>
      <c r="D2970">
        <v>30</v>
      </c>
      <c r="E2970" t="s">
        <v>1555</v>
      </c>
      <c r="F2970">
        <v>545</v>
      </c>
      <c r="G2970">
        <v>631</v>
      </c>
      <c r="H2970">
        <v>20918</v>
      </c>
      <c r="I2970">
        <v>43112005600</v>
      </c>
      <c r="J2970">
        <v>8</v>
      </c>
      <c r="K2970" t="s">
        <v>1740</v>
      </c>
      <c r="L2970">
        <v>2531</v>
      </c>
      <c r="M2970" t="s">
        <v>1557</v>
      </c>
      <c r="N2970" t="s">
        <v>1734</v>
      </c>
      <c r="O2970">
        <v>0</v>
      </c>
      <c r="P2970" t="s">
        <v>1662</v>
      </c>
      <c r="Q2970">
        <v>19690301</v>
      </c>
    </row>
    <row r="2971" spans="1:17">
      <c r="A2971" t="s">
        <v>1739</v>
      </c>
      <c r="B2971" t="s">
        <v>1668</v>
      </c>
      <c r="C2971">
        <v>201203</v>
      </c>
      <c r="D2971">
        <v>30</v>
      </c>
      <c r="E2971" t="s">
        <v>1555</v>
      </c>
      <c r="F2971">
        <v>951</v>
      </c>
      <c r="G2971">
        <v>210</v>
      </c>
      <c r="H2971">
        <v>32306</v>
      </c>
      <c r="I2971">
        <v>43112017500</v>
      </c>
      <c r="J2971">
        <v>8</v>
      </c>
      <c r="K2971" t="s">
        <v>1740</v>
      </c>
      <c r="L2971">
        <v>2531</v>
      </c>
      <c r="M2971" t="s">
        <v>1557</v>
      </c>
      <c r="N2971" t="s">
        <v>1734</v>
      </c>
      <c r="O2971">
        <v>0</v>
      </c>
      <c r="P2971" t="s">
        <v>1552</v>
      </c>
      <c r="Q2971">
        <v>19700401</v>
      </c>
    </row>
    <row r="2972" spans="1:17">
      <c r="A2972" t="s">
        <v>1739</v>
      </c>
      <c r="B2972" t="s">
        <v>1595</v>
      </c>
      <c r="C2972">
        <v>201203</v>
      </c>
      <c r="D2972">
        <v>30</v>
      </c>
      <c r="E2972" t="s">
        <v>1555</v>
      </c>
      <c r="F2972">
        <v>1126</v>
      </c>
      <c r="G2972">
        <v>210</v>
      </c>
      <c r="H2972">
        <v>30375</v>
      </c>
      <c r="I2972">
        <v>43112012500</v>
      </c>
      <c r="J2972">
        <v>8</v>
      </c>
      <c r="K2972" t="s">
        <v>1740</v>
      </c>
      <c r="L2972">
        <v>2531</v>
      </c>
      <c r="M2972" t="s">
        <v>1557</v>
      </c>
      <c r="N2972" t="s">
        <v>1734</v>
      </c>
      <c r="O2972">
        <v>0</v>
      </c>
      <c r="P2972" t="s">
        <v>1552</v>
      </c>
      <c r="Q2972">
        <v>19690801</v>
      </c>
    </row>
    <row r="2973" spans="1:17">
      <c r="A2973" t="s">
        <v>1739</v>
      </c>
      <c r="B2973" t="s">
        <v>1656</v>
      </c>
      <c r="C2973">
        <v>201203</v>
      </c>
      <c r="D2973">
        <v>30</v>
      </c>
      <c r="E2973" t="s">
        <v>1555</v>
      </c>
      <c r="F2973">
        <v>1090</v>
      </c>
      <c r="G2973">
        <v>1936</v>
      </c>
      <c r="H2973">
        <v>8462</v>
      </c>
      <c r="I2973">
        <v>43112006300</v>
      </c>
      <c r="J2973">
        <v>8</v>
      </c>
      <c r="K2973" t="s">
        <v>1740</v>
      </c>
      <c r="L2973">
        <v>2531</v>
      </c>
      <c r="M2973" t="s">
        <v>1557</v>
      </c>
      <c r="N2973" t="s">
        <v>1734</v>
      </c>
      <c r="O2973">
        <v>0</v>
      </c>
      <c r="P2973" t="s">
        <v>1552</v>
      </c>
      <c r="Q2973">
        <v>19690701</v>
      </c>
    </row>
    <row r="2974" spans="1:17">
      <c r="A2974" t="s">
        <v>1739</v>
      </c>
      <c r="B2974" t="s">
        <v>1657</v>
      </c>
      <c r="C2974">
        <v>201203</v>
      </c>
      <c r="D2974">
        <v>29</v>
      </c>
      <c r="E2974" t="s">
        <v>1555</v>
      </c>
      <c r="F2974">
        <v>1032</v>
      </c>
      <c r="G2974">
        <v>81</v>
      </c>
      <c r="H2974">
        <v>42268</v>
      </c>
      <c r="I2974">
        <v>43112020500</v>
      </c>
      <c r="J2974">
        <v>8</v>
      </c>
      <c r="K2974" t="s">
        <v>1740</v>
      </c>
      <c r="L2974">
        <v>2531</v>
      </c>
      <c r="M2974" t="s">
        <v>1557</v>
      </c>
      <c r="N2974" t="s">
        <v>1734</v>
      </c>
      <c r="O2974">
        <v>0</v>
      </c>
      <c r="P2974" t="s">
        <v>1574</v>
      </c>
      <c r="Q2974">
        <v>19721201</v>
      </c>
    </row>
    <row r="2975" spans="1:17">
      <c r="A2975" t="s">
        <v>1739</v>
      </c>
      <c r="B2975" t="s">
        <v>1584</v>
      </c>
      <c r="C2975">
        <v>201203</v>
      </c>
      <c r="D2975">
        <v>30</v>
      </c>
      <c r="E2975" t="s">
        <v>1555</v>
      </c>
      <c r="F2975">
        <v>995</v>
      </c>
      <c r="G2975">
        <v>2230</v>
      </c>
      <c r="H2975">
        <v>7051</v>
      </c>
      <c r="I2975">
        <v>43112019900</v>
      </c>
      <c r="J2975">
        <v>8</v>
      </c>
      <c r="K2975" t="s">
        <v>1740</v>
      </c>
      <c r="L2975">
        <v>2531</v>
      </c>
      <c r="M2975" t="s">
        <v>1557</v>
      </c>
      <c r="N2975" t="s">
        <v>1734</v>
      </c>
      <c r="O2975">
        <v>0</v>
      </c>
      <c r="P2975" t="s">
        <v>1552</v>
      </c>
      <c r="Q2975">
        <v>19700701</v>
      </c>
    </row>
    <row r="2976" spans="1:17">
      <c r="A2976" t="s">
        <v>1739</v>
      </c>
      <c r="B2976" t="s">
        <v>1586</v>
      </c>
      <c r="C2976">
        <v>201203</v>
      </c>
      <c r="D2976">
        <v>30</v>
      </c>
      <c r="E2976" t="s">
        <v>1555</v>
      </c>
      <c r="F2976">
        <v>246</v>
      </c>
      <c r="G2976">
        <v>84</v>
      </c>
      <c r="H2976">
        <v>9988</v>
      </c>
      <c r="I2976">
        <v>43112017601</v>
      </c>
      <c r="J2976">
        <v>8</v>
      </c>
      <c r="K2976" t="s">
        <v>1740</v>
      </c>
      <c r="L2976">
        <v>2531</v>
      </c>
      <c r="M2976" t="s">
        <v>1557</v>
      </c>
      <c r="N2976" t="s">
        <v>1734</v>
      </c>
      <c r="O2976">
        <v>0</v>
      </c>
      <c r="P2976" t="s">
        <v>1552</v>
      </c>
      <c r="Q2976">
        <v>19751101</v>
      </c>
    </row>
    <row r="2977" spans="1:17">
      <c r="A2977" t="s">
        <v>1739</v>
      </c>
      <c r="B2977" t="s">
        <v>1558</v>
      </c>
      <c r="C2977">
        <v>201203</v>
      </c>
      <c r="D2977">
        <v>30</v>
      </c>
      <c r="E2977" t="s">
        <v>1555</v>
      </c>
      <c r="F2977">
        <v>784</v>
      </c>
      <c r="G2977">
        <v>4443</v>
      </c>
      <c r="H2977">
        <v>13529</v>
      </c>
      <c r="I2977">
        <v>43112015201</v>
      </c>
      <c r="J2977">
        <v>8</v>
      </c>
      <c r="K2977" t="s">
        <v>1740</v>
      </c>
      <c r="L2977">
        <v>2531</v>
      </c>
      <c r="M2977" t="s">
        <v>1557</v>
      </c>
      <c r="N2977" t="s">
        <v>1734</v>
      </c>
      <c r="O2977">
        <v>0</v>
      </c>
      <c r="P2977" t="s">
        <v>1552</v>
      </c>
      <c r="Q2977">
        <v>19940401</v>
      </c>
    </row>
    <row r="2978" spans="1:17">
      <c r="A2978" t="s">
        <v>1739</v>
      </c>
      <c r="B2978" t="s">
        <v>1560</v>
      </c>
      <c r="C2978">
        <v>201203</v>
      </c>
      <c r="D2978">
        <v>30</v>
      </c>
      <c r="E2978" t="s">
        <v>1555</v>
      </c>
      <c r="F2978">
        <v>498</v>
      </c>
      <c r="G2978">
        <v>629</v>
      </c>
      <c r="H2978">
        <v>16767</v>
      </c>
      <c r="I2978">
        <v>43112018500</v>
      </c>
      <c r="J2978">
        <v>8</v>
      </c>
      <c r="K2978" t="s">
        <v>1740</v>
      </c>
      <c r="L2978">
        <v>2531</v>
      </c>
      <c r="M2978" t="s">
        <v>1557</v>
      </c>
      <c r="N2978" t="s">
        <v>1734</v>
      </c>
      <c r="O2978">
        <v>0</v>
      </c>
      <c r="P2978" t="s">
        <v>1552</v>
      </c>
      <c r="Q2978">
        <v>19700601</v>
      </c>
    </row>
    <row r="2979" spans="1:17">
      <c r="A2979" t="s">
        <v>1739</v>
      </c>
      <c r="B2979" t="s">
        <v>1563</v>
      </c>
      <c r="C2979">
        <v>201203</v>
      </c>
      <c r="D2979">
        <v>8</v>
      </c>
      <c r="E2979" t="s">
        <v>1555</v>
      </c>
      <c r="F2979">
        <v>126</v>
      </c>
      <c r="G2979">
        <v>333</v>
      </c>
      <c r="H2979">
        <v>343</v>
      </c>
      <c r="I2979">
        <v>43112031100</v>
      </c>
      <c r="J2979">
        <v>8</v>
      </c>
      <c r="K2979" t="s">
        <v>1740</v>
      </c>
      <c r="L2979">
        <v>2531</v>
      </c>
      <c r="M2979" t="s">
        <v>1557</v>
      </c>
      <c r="N2979" t="s">
        <v>1734</v>
      </c>
      <c r="O2979">
        <v>0</v>
      </c>
      <c r="P2979" t="s">
        <v>1552</v>
      </c>
      <c r="Q2979">
        <v>19750801</v>
      </c>
    </row>
    <row r="2980" spans="1:17">
      <c r="A2980" t="s">
        <v>1739</v>
      </c>
      <c r="B2980" t="s">
        <v>1564</v>
      </c>
      <c r="C2980">
        <v>201203</v>
      </c>
      <c r="D2980">
        <v>30</v>
      </c>
      <c r="E2980" t="s">
        <v>1555</v>
      </c>
      <c r="F2980">
        <v>1689</v>
      </c>
      <c r="G2980">
        <v>150</v>
      </c>
      <c r="H2980">
        <v>2411</v>
      </c>
      <c r="I2980">
        <v>43112070000</v>
      </c>
      <c r="J2980">
        <v>8</v>
      </c>
      <c r="K2980" t="s">
        <v>1740</v>
      </c>
      <c r="L2980">
        <v>2531</v>
      </c>
      <c r="M2980" t="s">
        <v>1557</v>
      </c>
      <c r="N2980" t="s">
        <v>1734</v>
      </c>
      <c r="O2980">
        <v>0</v>
      </c>
      <c r="P2980" t="s">
        <v>1552</v>
      </c>
      <c r="Q2980">
        <v>19930601</v>
      </c>
    </row>
    <row r="2981" spans="1:17">
      <c r="A2981" t="s">
        <v>1739</v>
      </c>
      <c r="B2981" t="s">
        <v>1630</v>
      </c>
      <c r="C2981">
        <v>201203</v>
      </c>
      <c r="D2981">
        <v>28</v>
      </c>
      <c r="E2981" t="s">
        <v>1555</v>
      </c>
      <c r="F2981">
        <v>325</v>
      </c>
      <c r="G2981">
        <v>978</v>
      </c>
      <c r="H2981">
        <v>8689</v>
      </c>
      <c r="I2981">
        <v>43112015301</v>
      </c>
      <c r="J2981">
        <v>8</v>
      </c>
      <c r="K2981" t="s">
        <v>1740</v>
      </c>
      <c r="L2981">
        <v>2531</v>
      </c>
      <c r="M2981" t="s">
        <v>1557</v>
      </c>
      <c r="N2981" t="s">
        <v>1734</v>
      </c>
      <c r="O2981">
        <v>0</v>
      </c>
      <c r="P2981" t="s">
        <v>1552</v>
      </c>
      <c r="Q2981">
        <v>19741101</v>
      </c>
    </row>
    <row r="2982" spans="1:17">
      <c r="A2982" t="s">
        <v>1739</v>
      </c>
      <c r="B2982" t="s">
        <v>1645</v>
      </c>
      <c r="C2982">
        <v>201203</v>
      </c>
      <c r="D2982">
        <v>30</v>
      </c>
      <c r="E2982" t="s">
        <v>1555</v>
      </c>
      <c r="F2982">
        <v>180</v>
      </c>
      <c r="G2982">
        <v>628</v>
      </c>
      <c r="H2982">
        <v>6079</v>
      </c>
      <c r="I2982">
        <v>43112010801</v>
      </c>
      <c r="J2982">
        <v>8</v>
      </c>
      <c r="K2982" t="s">
        <v>1740</v>
      </c>
      <c r="L2982">
        <v>2531</v>
      </c>
      <c r="M2982" t="s">
        <v>1557</v>
      </c>
      <c r="N2982" t="s">
        <v>1734</v>
      </c>
      <c r="O2982">
        <v>0</v>
      </c>
      <c r="P2982" t="s">
        <v>1552</v>
      </c>
      <c r="Q2982">
        <v>19721201</v>
      </c>
    </row>
    <row r="2983" spans="1:17">
      <c r="A2983" t="s">
        <v>1739</v>
      </c>
      <c r="B2983" t="s">
        <v>1692</v>
      </c>
      <c r="C2983">
        <v>201203</v>
      </c>
      <c r="D2983">
        <v>30</v>
      </c>
      <c r="E2983" t="s">
        <v>1555</v>
      </c>
      <c r="F2983">
        <v>1492</v>
      </c>
      <c r="G2983">
        <v>2369</v>
      </c>
      <c r="H2983">
        <v>16143</v>
      </c>
      <c r="I2983">
        <v>43112016601</v>
      </c>
      <c r="J2983">
        <v>8</v>
      </c>
      <c r="K2983" t="s">
        <v>1740</v>
      </c>
      <c r="L2983">
        <v>2531</v>
      </c>
      <c r="M2983" t="s">
        <v>1557</v>
      </c>
      <c r="N2983" t="s">
        <v>1734</v>
      </c>
      <c r="O2983">
        <v>0</v>
      </c>
      <c r="P2983" t="s">
        <v>1552</v>
      </c>
      <c r="Q2983">
        <v>19770201</v>
      </c>
    </row>
    <row r="2984" spans="1:17">
      <c r="A2984" t="s">
        <v>1739</v>
      </c>
      <c r="B2984" t="s">
        <v>1569</v>
      </c>
      <c r="C2984">
        <v>201203</v>
      </c>
      <c r="D2984">
        <v>30</v>
      </c>
      <c r="E2984" t="s">
        <v>1555</v>
      </c>
      <c r="F2984">
        <v>777</v>
      </c>
      <c r="G2984">
        <v>840</v>
      </c>
      <c r="H2984">
        <v>13495</v>
      </c>
      <c r="I2984">
        <v>43112009301</v>
      </c>
      <c r="J2984">
        <v>8</v>
      </c>
      <c r="K2984" t="s">
        <v>1740</v>
      </c>
      <c r="L2984">
        <v>2531</v>
      </c>
      <c r="M2984" t="s">
        <v>1557</v>
      </c>
      <c r="N2984" t="s">
        <v>1734</v>
      </c>
      <c r="O2984">
        <v>0</v>
      </c>
      <c r="P2984" t="s">
        <v>1552</v>
      </c>
      <c r="Q2984">
        <v>19790801</v>
      </c>
    </row>
    <row r="2985" spans="1:17">
      <c r="A2985" t="s">
        <v>1739</v>
      </c>
      <c r="B2985" t="s">
        <v>1714</v>
      </c>
      <c r="C2985">
        <v>201203</v>
      </c>
      <c r="D2985">
        <v>30</v>
      </c>
      <c r="E2985" t="s">
        <v>1555</v>
      </c>
      <c r="F2985">
        <v>565</v>
      </c>
      <c r="G2985">
        <v>2369</v>
      </c>
      <c r="H2985">
        <v>7147</v>
      </c>
      <c r="I2985">
        <v>43112016800</v>
      </c>
      <c r="J2985">
        <v>8</v>
      </c>
      <c r="K2985" t="s">
        <v>1740</v>
      </c>
      <c r="L2985">
        <v>2531</v>
      </c>
      <c r="M2985" t="s">
        <v>1557</v>
      </c>
      <c r="N2985" t="s">
        <v>1734</v>
      </c>
      <c r="O2985">
        <v>0</v>
      </c>
      <c r="P2985" t="s">
        <v>1552</v>
      </c>
      <c r="Q2985">
        <v>19730501</v>
      </c>
    </row>
    <row r="2986" spans="1:17">
      <c r="A2986" t="s">
        <v>1739</v>
      </c>
      <c r="B2986" t="s">
        <v>1741</v>
      </c>
      <c r="C2986">
        <v>201203</v>
      </c>
      <c r="D2986">
        <v>30</v>
      </c>
      <c r="E2986" t="s">
        <v>1555</v>
      </c>
      <c r="F2986">
        <v>2381</v>
      </c>
      <c r="G2986">
        <v>540</v>
      </c>
      <c r="H2986">
        <v>80401</v>
      </c>
      <c r="I2986">
        <v>43112018100</v>
      </c>
      <c r="J2986">
        <v>8</v>
      </c>
      <c r="K2986" t="s">
        <v>1740</v>
      </c>
      <c r="L2986">
        <v>2531</v>
      </c>
      <c r="M2986" t="s">
        <v>1557</v>
      </c>
      <c r="N2986" t="s">
        <v>1734</v>
      </c>
      <c r="O2986">
        <v>0</v>
      </c>
      <c r="P2986" t="s">
        <v>1574</v>
      </c>
      <c r="Q2986">
        <v>19750601</v>
      </c>
    </row>
    <row r="2987" spans="1:17">
      <c r="A2987" t="s">
        <v>1739</v>
      </c>
      <c r="B2987" t="s">
        <v>1719</v>
      </c>
      <c r="C2987">
        <v>201203</v>
      </c>
      <c r="D2987">
        <v>26</v>
      </c>
      <c r="E2987" t="s">
        <v>1555</v>
      </c>
      <c r="F2987">
        <v>139</v>
      </c>
      <c r="G2987">
        <v>130</v>
      </c>
      <c r="H2987">
        <v>2939</v>
      </c>
      <c r="I2987">
        <v>43112020700</v>
      </c>
      <c r="J2987">
        <v>8</v>
      </c>
      <c r="K2987" t="s">
        <v>1740</v>
      </c>
      <c r="L2987">
        <v>2531</v>
      </c>
      <c r="M2987" t="s">
        <v>1557</v>
      </c>
      <c r="N2987" t="s">
        <v>1734</v>
      </c>
      <c r="O2987">
        <v>0</v>
      </c>
      <c r="P2987" t="s">
        <v>1738</v>
      </c>
      <c r="Q2987">
        <v>19790501</v>
      </c>
    </row>
    <row r="2988" spans="1:17">
      <c r="A2988" t="s">
        <v>1739</v>
      </c>
      <c r="B2988" t="s">
        <v>1720</v>
      </c>
      <c r="C2988">
        <v>201203</v>
      </c>
      <c r="D2988">
        <v>29</v>
      </c>
      <c r="E2988" t="s">
        <v>1555</v>
      </c>
      <c r="F2988">
        <v>732</v>
      </c>
      <c r="G2988">
        <v>459</v>
      </c>
      <c r="H2988">
        <v>58491</v>
      </c>
      <c r="I2988">
        <v>43112018600</v>
      </c>
      <c r="J2988">
        <v>8</v>
      </c>
      <c r="K2988" t="s">
        <v>1740</v>
      </c>
      <c r="L2988">
        <v>2531</v>
      </c>
      <c r="M2988" t="s">
        <v>1557</v>
      </c>
      <c r="N2988" t="s">
        <v>1734</v>
      </c>
      <c r="O2988">
        <v>0</v>
      </c>
      <c r="P2988" t="s">
        <v>1552</v>
      </c>
      <c r="Q2988">
        <v>19730501</v>
      </c>
    </row>
    <row r="2989" spans="1:17">
      <c r="A2989" t="s">
        <v>1739</v>
      </c>
      <c r="B2989" t="s">
        <v>1722</v>
      </c>
      <c r="C2989">
        <v>201203</v>
      </c>
      <c r="D2989">
        <v>30</v>
      </c>
      <c r="E2989" t="s">
        <v>1555</v>
      </c>
      <c r="F2989">
        <v>3309</v>
      </c>
      <c r="G2989">
        <v>120</v>
      </c>
      <c r="H2989">
        <v>37667</v>
      </c>
      <c r="I2989">
        <v>43112009700</v>
      </c>
      <c r="J2989">
        <v>8</v>
      </c>
      <c r="K2989" t="s">
        <v>1740</v>
      </c>
      <c r="L2989">
        <v>2531</v>
      </c>
      <c r="M2989" t="s">
        <v>1557</v>
      </c>
      <c r="N2989" t="s">
        <v>1734</v>
      </c>
      <c r="O2989">
        <v>0</v>
      </c>
      <c r="P2989" t="s">
        <v>1552</v>
      </c>
      <c r="Q2989">
        <v>19690701</v>
      </c>
    </row>
    <row r="2990" spans="1:17">
      <c r="A2990" t="s">
        <v>1739</v>
      </c>
      <c r="B2990" t="s">
        <v>1705</v>
      </c>
      <c r="C2990">
        <v>201203</v>
      </c>
      <c r="D2990">
        <v>30</v>
      </c>
      <c r="E2990" t="s">
        <v>1555</v>
      </c>
      <c r="F2990">
        <v>2022</v>
      </c>
      <c r="G2990">
        <v>120</v>
      </c>
      <c r="H2990">
        <v>2845</v>
      </c>
      <c r="I2990">
        <v>43112070400</v>
      </c>
      <c r="J2990">
        <v>8</v>
      </c>
      <c r="K2990" t="s">
        <v>1740</v>
      </c>
      <c r="L2990">
        <v>2531</v>
      </c>
      <c r="M2990" t="s">
        <v>1557</v>
      </c>
      <c r="N2990" t="s">
        <v>1734</v>
      </c>
      <c r="O2990">
        <v>0</v>
      </c>
      <c r="P2990" t="s">
        <v>1552</v>
      </c>
      <c r="Q2990">
        <v>19930901</v>
      </c>
    </row>
    <row r="2991" spans="1:17">
      <c r="A2991" t="s">
        <v>1739</v>
      </c>
      <c r="B2991" t="s">
        <v>1707</v>
      </c>
      <c r="C2991">
        <v>201203</v>
      </c>
      <c r="D2991">
        <v>30</v>
      </c>
      <c r="E2991" t="s">
        <v>1555</v>
      </c>
      <c r="F2991">
        <v>1231</v>
      </c>
      <c r="G2991">
        <v>2070</v>
      </c>
      <c r="H2991">
        <v>41528</v>
      </c>
      <c r="I2991">
        <v>43112023000</v>
      </c>
      <c r="J2991">
        <v>8</v>
      </c>
      <c r="K2991" t="s">
        <v>1742</v>
      </c>
      <c r="L2991">
        <v>2531</v>
      </c>
      <c r="M2991" t="s">
        <v>1557</v>
      </c>
      <c r="N2991" t="s">
        <v>1734</v>
      </c>
      <c r="O2991">
        <v>0</v>
      </c>
      <c r="P2991" t="s">
        <v>1552</v>
      </c>
      <c r="Q2991">
        <v>19701001</v>
      </c>
    </row>
    <row r="2992" spans="1:17">
      <c r="A2992" t="s">
        <v>1739</v>
      </c>
      <c r="B2992" t="s">
        <v>1708</v>
      </c>
      <c r="C2992">
        <v>201203</v>
      </c>
      <c r="D2992">
        <v>30</v>
      </c>
      <c r="E2992" t="s">
        <v>1555</v>
      </c>
      <c r="F2992">
        <v>247</v>
      </c>
      <c r="G2992">
        <v>960</v>
      </c>
      <c r="H2992">
        <v>17068</v>
      </c>
      <c r="I2992">
        <v>43112018200</v>
      </c>
      <c r="J2992">
        <v>8</v>
      </c>
      <c r="K2992" t="s">
        <v>1740</v>
      </c>
      <c r="L2992">
        <v>2531</v>
      </c>
      <c r="M2992" t="s">
        <v>1557</v>
      </c>
      <c r="N2992" t="s">
        <v>1734</v>
      </c>
      <c r="O2992">
        <v>0</v>
      </c>
      <c r="P2992" t="s">
        <v>1574</v>
      </c>
      <c r="Q2992">
        <v>19760501</v>
      </c>
    </row>
    <row r="2993" spans="1:17">
      <c r="A2993" t="s">
        <v>1739</v>
      </c>
      <c r="B2993" t="s">
        <v>1731</v>
      </c>
      <c r="C2993">
        <v>201203</v>
      </c>
      <c r="D2993">
        <v>30</v>
      </c>
      <c r="E2993" t="s">
        <v>1555</v>
      </c>
      <c r="F2993">
        <v>468</v>
      </c>
      <c r="G2993">
        <v>690</v>
      </c>
      <c r="H2993">
        <v>32321</v>
      </c>
      <c r="I2993">
        <v>43112015400</v>
      </c>
      <c r="J2993">
        <v>8</v>
      </c>
      <c r="K2993" t="s">
        <v>1740</v>
      </c>
      <c r="L2993">
        <v>2531</v>
      </c>
      <c r="M2993" t="s">
        <v>1557</v>
      </c>
      <c r="N2993" t="s">
        <v>1734</v>
      </c>
      <c r="O2993">
        <v>0</v>
      </c>
      <c r="P2993" t="s">
        <v>1552</v>
      </c>
      <c r="Q2993">
        <v>19691201</v>
      </c>
    </row>
    <row r="2994" spans="1:17">
      <c r="A2994" t="s">
        <v>1739</v>
      </c>
      <c r="B2994" t="s">
        <v>1709</v>
      </c>
      <c r="C2994">
        <v>201203</v>
      </c>
      <c r="D2994">
        <v>30</v>
      </c>
      <c r="E2994" t="s">
        <v>1555</v>
      </c>
      <c r="F2994">
        <v>257</v>
      </c>
      <c r="G2994">
        <v>2602</v>
      </c>
      <c r="H2994">
        <v>1177</v>
      </c>
      <c r="I2994">
        <v>43112069700</v>
      </c>
      <c r="J2994">
        <v>8</v>
      </c>
      <c r="K2994" t="s">
        <v>1740</v>
      </c>
      <c r="L2994">
        <v>2531</v>
      </c>
      <c r="M2994" t="s">
        <v>1557</v>
      </c>
      <c r="N2994" t="s">
        <v>1734</v>
      </c>
      <c r="O2994">
        <v>0</v>
      </c>
      <c r="P2994" t="s">
        <v>1552</v>
      </c>
      <c r="Q2994">
        <v>19930201</v>
      </c>
    </row>
    <row r="2995" spans="1:17">
      <c r="A2995" t="s">
        <v>1739</v>
      </c>
      <c r="B2995" t="s">
        <v>1743</v>
      </c>
      <c r="C2995">
        <v>201203</v>
      </c>
      <c r="D2995">
        <v>30</v>
      </c>
      <c r="E2995" t="s">
        <v>1555</v>
      </c>
      <c r="F2995">
        <v>347</v>
      </c>
      <c r="G2995">
        <v>120</v>
      </c>
      <c r="H2995">
        <v>1725</v>
      </c>
      <c r="I2995">
        <v>43112012701</v>
      </c>
      <c r="J2995">
        <v>8</v>
      </c>
      <c r="K2995" t="s">
        <v>1740</v>
      </c>
      <c r="L2995">
        <v>2531</v>
      </c>
      <c r="M2995" t="s">
        <v>1557</v>
      </c>
      <c r="N2995" t="s">
        <v>1734</v>
      </c>
      <c r="O2995">
        <v>0</v>
      </c>
      <c r="P2995" t="s">
        <v>1552</v>
      </c>
      <c r="Q2995">
        <v>19760401</v>
      </c>
    </row>
    <row r="2996" spans="1:17">
      <c r="A2996" t="s">
        <v>1739</v>
      </c>
      <c r="B2996" t="s">
        <v>1732</v>
      </c>
      <c r="C2996">
        <v>201203</v>
      </c>
      <c r="D2996">
        <v>30</v>
      </c>
      <c r="E2996" t="s">
        <v>1555</v>
      </c>
      <c r="F2996">
        <v>3427</v>
      </c>
      <c r="G2996">
        <v>268</v>
      </c>
      <c r="H2996">
        <v>63925</v>
      </c>
      <c r="I2996">
        <v>43112012800</v>
      </c>
      <c r="J2996">
        <v>8</v>
      </c>
      <c r="K2996" t="s">
        <v>1740</v>
      </c>
      <c r="L2996">
        <v>2531</v>
      </c>
      <c r="M2996" t="s">
        <v>1557</v>
      </c>
      <c r="N2996" t="s">
        <v>1734</v>
      </c>
      <c r="O2996">
        <v>0</v>
      </c>
      <c r="P2996" t="s">
        <v>1552</v>
      </c>
      <c r="Q2996">
        <v>19710201</v>
      </c>
    </row>
    <row r="2997" spans="1:17">
      <c r="A2997" t="s">
        <v>1739</v>
      </c>
      <c r="B2997" t="s">
        <v>1724</v>
      </c>
      <c r="C2997">
        <v>201203</v>
      </c>
      <c r="D2997">
        <v>20</v>
      </c>
      <c r="E2997" t="s">
        <v>1555</v>
      </c>
      <c r="F2997">
        <v>519</v>
      </c>
      <c r="G2997">
        <v>217</v>
      </c>
      <c r="H2997">
        <v>5268</v>
      </c>
      <c r="I2997">
        <v>43112016901</v>
      </c>
      <c r="J2997">
        <v>8</v>
      </c>
      <c r="K2997" t="s">
        <v>1740</v>
      </c>
      <c r="L2997">
        <v>2531</v>
      </c>
      <c r="M2997" t="s">
        <v>1557</v>
      </c>
      <c r="N2997" t="s">
        <v>1734</v>
      </c>
      <c r="O2997">
        <v>0</v>
      </c>
      <c r="P2997" t="s">
        <v>1552</v>
      </c>
      <c r="Q2997">
        <v>19801101</v>
      </c>
    </row>
    <row r="2998" spans="1:17">
      <c r="A2998" t="s">
        <v>1739</v>
      </c>
      <c r="B2998" t="s">
        <v>1725</v>
      </c>
      <c r="C2998">
        <v>201203</v>
      </c>
      <c r="D2998">
        <v>30</v>
      </c>
      <c r="E2998" t="s">
        <v>1555</v>
      </c>
      <c r="F2998">
        <v>1859</v>
      </c>
      <c r="G2998">
        <v>270</v>
      </c>
      <c r="H2998">
        <v>58943</v>
      </c>
      <c r="I2998">
        <v>43112015700</v>
      </c>
      <c r="J2998">
        <v>8</v>
      </c>
      <c r="K2998" t="s">
        <v>1740</v>
      </c>
      <c r="L2998">
        <v>2531</v>
      </c>
      <c r="M2998" t="s">
        <v>1557</v>
      </c>
      <c r="N2998" t="s">
        <v>1734</v>
      </c>
      <c r="O2998">
        <v>0</v>
      </c>
      <c r="P2998" t="s">
        <v>1552</v>
      </c>
      <c r="Q2998">
        <v>19740101</v>
      </c>
    </row>
    <row r="2999" spans="1:17">
      <c r="A2999" t="s">
        <v>1739</v>
      </c>
      <c r="B2999" t="s">
        <v>1726</v>
      </c>
      <c r="C2999">
        <v>201203</v>
      </c>
      <c r="D2999">
        <v>30</v>
      </c>
      <c r="E2999" t="s">
        <v>1555</v>
      </c>
      <c r="F2999">
        <v>1562</v>
      </c>
      <c r="G2999">
        <v>150</v>
      </c>
      <c r="H2999">
        <v>4666</v>
      </c>
      <c r="I2999">
        <v>43112009501</v>
      </c>
      <c r="J2999">
        <v>8</v>
      </c>
      <c r="K2999" t="s">
        <v>1740</v>
      </c>
      <c r="L2999">
        <v>2531</v>
      </c>
      <c r="M2999" t="s">
        <v>1557</v>
      </c>
      <c r="N2999" t="s">
        <v>1734</v>
      </c>
      <c r="O2999">
        <v>0</v>
      </c>
      <c r="P2999" t="s">
        <v>1552</v>
      </c>
      <c r="Q2999">
        <v>19700401</v>
      </c>
    </row>
    <row r="3000" spans="1:17">
      <c r="A3000" t="s">
        <v>1739</v>
      </c>
      <c r="B3000" t="s">
        <v>1744</v>
      </c>
      <c r="C3000">
        <v>201203</v>
      </c>
      <c r="D3000">
        <v>30</v>
      </c>
      <c r="E3000" t="s">
        <v>1555</v>
      </c>
      <c r="F3000">
        <v>689</v>
      </c>
      <c r="G3000">
        <v>270</v>
      </c>
      <c r="H3000">
        <v>7460</v>
      </c>
      <c r="I3000">
        <v>43112020001</v>
      </c>
      <c r="J3000">
        <v>8</v>
      </c>
      <c r="K3000" t="s">
        <v>1740</v>
      </c>
      <c r="L3000">
        <v>2531</v>
      </c>
      <c r="M3000" t="s">
        <v>1557</v>
      </c>
      <c r="N3000" t="s">
        <v>1734</v>
      </c>
      <c r="O3000">
        <v>0</v>
      </c>
      <c r="P3000" t="s">
        <v>1552</v>
      </c>
      <c r="Q3000">
        <v>19810801</v>
      </c>
    </row>
    <row r="3001" spans="1:17">
      <c r="A3001" t="s">
        <v>1739</v>
      </c>
      <c r="B3001" t="s">
        <v>1745</v>
      </c>
      <c r="C3001">
        <v>201203</v>
      </c>
      <c r="D3001">
        <v>30</v>
      </c>
      <c r="E3001" t="s">
        <v>1555</v>
      </c>
      <c r="F3001">
        <v>1990</v>
      </c>
      <c r="G3001">
        <v>360</v>
      </c>
      <c r="H3001">
        <v>67171</v>
      </c>
      <c r="I3001">
        <v>43112018800</v>
      </c>
      <c r="J3001">
        <v>8</v>
      </c>
      <c r="K3001" t="s">
        <v>1740</v>
      </c>
      <c r="L3001">
        <v>2531</v>
      </c>
      <c r="M3001" t="s">
        <v>1557</v>
      </c>
      <c r="N3001" t="s">
        <v>1734</v>
      </c>
      <c r="O3001">
        <v>0</v>
      </c>
      <c r="P3001" t="s">
        <v>1552</v>
      </c>
      <c r="Q3001">
        <v>19700501</v>
      </c>
    </row>
    <row r="3002" spans="1:17">
      <c r="A3002" t="s">
        <v>1739</v>
      </c>
      <c r="B3002" t="s">
        <v>1746</v>
      </c>
      <c r="C3002">
        <v>201203</v>
      </c>
      <c r="D3002">
        <v>22</v>
      </c>
      <c r="E3002" t="s">
        <v>1555</v>
      </c>
      <c r="F3002">
        <v>576</v>
      </c>
      <c r="G3002">
        <v>311</v>
      </c>
      <c r="H3002">
        <v>5525</v>
      </c>
      <c r="I3002">
        <v>43112020100</v>
      </c>
      <c r="J3002">
        <v>8</v>
      </c>
      <c r="K3002" t="s">
        <v>1740</v>
      </c>
      <c r="L3002">
        <v>2531</v>
      </c>
      <c r="M3002" t="s">
        <v>1557</v>
      </c>
      <c r="N3002" t="s">
        <v>1734</v>
      </c>
      <c r="O3002">
        <v>0</v>
      </c>
      <c r="P3002" t="s">
        <v>1552</v>
      </c>
      <c r="Q3002">
        <v>19700601</v>
      </c>
    </row>
    <row r="3003" spans="1:17">
      <c r="A3003" t="s">
        <v>1739</v>
      </c>
      <c r="B3003" t="s">
        <v>1747</v>
      </c>
      <c r="C3003">
        <v>201203</v>
      </c>
      <c r="D3003">
        <v>30</v>
      </c>
      <c r="E3003" t="s">
        <v>1555</v>
      </c>
      <c r="F3003">
        <v>530</v>
      </c>
      <c r="G3003">
        <v>21565</v>
      </c>
      <c r="H3003">
        <v>12877</v>
      </c>
      <c r="I3003">
        <v>43112029801</v>
      </c>
      <c r="J3003">
        <v>8</v>
      </c>
      <c r="K3003" t="s">
        <v>1740</v>
      </c>
      <c r="L3003">
        <v>2531</v>
      </c>
      <c r="M3003" t="s">
        <v>1557</v>
      </c>
      <c r="N3003" t="s">
        <v>1734</v>
      </c>
      <c r="O3003">
        <v>0</v>
      </c>
      <c r="P3003" t="s">
        <v>1552</v>
      </c>
      <c r="Q3003">
        <v>19740301</v>
      </c>
    </row>
    <row r="3004" spans="1:17">
      <c r="A3004" t="s">
        <v>1739</v>
      </c>
      <c r="B3004" t="s">
        <v>1760</v>
      </c>
      <c r="C3004">
        <v>201203</v>
      </c>
      <c r="D3004">
        <v>27</v>
      </c>
      <c r="E3004" t="s">
        <v>1555</v>
      </c>
      <c r="F3004">
        <v>603</v>
      </c>
      <c r="G3004">
        <v>1606</v>
      </c>
      <c r="H3004">
        <v>7068</v>
      </c>
      <c r="I3004">
        <v>43112029500</v>
      </c>
      <c r="J3004">
        <v>8</v>
      </c>
      <c r="K3004" t="s">
        <v>1740</v>
      </c>
      <c r="L3004">
        <v>2531</v>
      </c>
      <c r="M3004" t="s">
        <v>1557</v>
      </c>
      <c r="N3004" t="s">
        <v>1734</v>
      </c>
      <c r="O3004">
        <v>0</v>
      </c>
      <c r="P3004" t="s">
        <v>1552</v>
      </c>
      <c r="Q3004">
        <v>19720901</v>
      </c>
    </row>
    <row r="3005" spans="1:17">
      <c r="A3005" t="s">
        <v>1739</v>
      </c>
      <c r="B3005" t="s">
        <v>1748</v>
      </c>
      <c r="C3005">
        <v>201203</v>
      </c>
      <c r="D3005">
        <v>30</v>
      </c>
      <c r="E3005" t="s">
        <v>1555</v>
      </c>
      <c r="F3005">
        <v>557</v>
      </c>
      <c r="G3005">
        <v>5849</v>
      </c>
      <c r="H3005">
        <v>77755</v>
      </c>
      <c r="I3005">
        <v>43112029300</v>
      </c>
      <c r="J3005">
        <v>8</v>
      </c>
      <c r="K3005" t="s">
        <v>1740</v>
      </c>
      <c r="L3005">
        <v>2531</v>
      </c>
      <c r="M3005" t="s">
        <v>1557</v>
      </c>
      <c r="N3005" t="s">
        <v>1734</v>
      </c>
      <c r="O3005">
        <v>0</v>
      </c>
      <c r="P3005" t="s">
        <v>1552</v>
      </c>
      <c r="Q3005">
        <v>19720501</v>
      </c>
    </row>
    <row r="3006" spans="1:17">
      <c r="A3006" t="s">
        <v>1739</v>
      </c>
      <c r="B3006" t="s">
        <v>1749</v>
      </c>
      <c r="C3006">
        <v>201203</v>
      </c>
      <c r="D3006">
        <v>30</v>
      </c>
      <c r="E3006" t="s">
        <v>1555</v>
      </c>
      <c r="F3006">
        <v>200</v>
      </c>
      <c r="G3006">
        <v>240</v>
      </c>
      <c r="H3006">
        <v>5339</v>
      </c>
      <c r="I3006">
        <v>43112012601</v>
      </c>
      <c r="J3006">
        <v>8</v>
      </c>
      <c r="K3006" t="s">
        <v>1740</v>
      </c>
      <c r="L3006">
        <v>2531</v>
      </c>
      <c r="M3006" t="s">
        <v>1557</v>
      </c>
      <c r="N3006" t="s">
        <v>1734</v>
      </c>
      <c r="O3006">
        <v>0</v>
      </c>
      <c r="P3006" t="s">
        <v>1574</v>
      </c>
      <c r="Q3006">
        <v>19980514</v>
      </c>
    </row>
    <row r="3007" spans="1:17">
      <c r="A3007" t="s">
        <v>1739</v>
      </c>
      <c r="B3007" t="s">
        <v>1750</v>
      </c>
      <c r="C3007">
        <v>201203</v>
      </c>
      <c r="D3007">
        <v>30</v>
      </c>
      <c r="E3007" t="s">
        <v>1555</v>
      </c>
      <c r="F3007">
        <v>621</v>
      </c>
      <c r="G3007">
        <v>2250</v>
      </c>
      <c r="H3007">
        <v>6411</v>
      </c>
      <c r="I3007">
        <v>43112015501</v>
      </c>
      <c r="J3007">
        <v>8</v>
      </c>
      <c r="K3007" t="s">
        <v>1740</v>
      </c>
      <c r="L3007">
        <v>2531</v>
      </c>
      <c r="M3007" t="s">
        <v>1557</v>
      </c>
      <c r="N3007" t="s">
        <v>1734</v>
      </c>
      <c r="O3007">
        <v>0</v>
      </c>
      <c r="P3007" t="s">
        <v>1552</v>
      </c>
      <c r="Q3007">
        <v>19901001</v>
      </c>
    </row>
    <row r="3008" spans="1:17">
      <c r="A3008" t="s">
        <v>1739</v>
      </c>
      <c r="B3008" t="s">
        <v>1671</v>
      </c>
      <c r="C3008">
        <v>201203</v>
      </c>
      <c r="D3008">
        <v>30</v>
      </c>
      <c r="E3008" t="s">
        <v>1555</v>
      </c>
      <c r="F3008">
        <v>150</v>
      </c>
      <c r="G3008">
        <v>239</v>
      </c>
      <c r="H3008">
        <v>1604</v>
      </c>
      <c r="I3008">
        <v>43112034500</v>
      </c>
      <c r="J3008">
        <v>8</v>
      </c>
      <c r="K3008" t="s">
        <v>1751</v>
      </c>
      <c r="L3008">
        <v>2531</v>
      </c>
      <c r="M3008" t="s">
        <v>1557</v>
      </c>
      <c r="N3008" t="s">
        <v>1734</v>
      </c>
      <c r="O3008">
        <v>0</v>
      </c>
      <c r="P3008" t="s">
        <v>1574</v>
      </c>
      <c r="Q3008">
        <v>19970608</v>
      </c>
    </row>
    <row r="3009" spans="1:17">
      <c r="A3009" t="s">
        <v>1739</v>
      </c>
      <c r="B3009" t="s">
        <v>1672</v>
      </c>
      <c r="C3009">
        <v>201203</v>
      </c>
      <c r="D3009">
        <v>30</v>
      </c>
      <c r="E3009" t="s">
        <v>1555</v>
      </c>
      <c r="F3009">
        <v>763</v>
      </c>
      <c r="G3009">
        <v>186</v>
      </c>
      <c r="H3009">
        <v>28974</v>
      </c>
      <c r="I3009">
        <v>43112035000</v>
      </c>
      <c r="J3009">
        <v>8</v>
      </c>
      <c r="K3009" t="s">
        <v>1740</v>
      </c>
      <c r="L3009">
        <v>2531</v>
      </c>
      <c r="M3009" t="s">
        <v>1557</v>
      </c>
      <c r="N3009" t="s">
        <v>1734</v>
      </c>
      <c r="O3009">
        <v>0</v>
      </c>
      <c r="P3009" t="s">
        <v>1552</v>
      </c>
      <c r="Q3009">
        <v>19771001</v>
      </c>
    </row>
    <row r="3010" spans="1:17">
      <c r="A3010" t="s">
        <v>1739</v>
      </c>
      <c r="B3010" t="s">
        <v>1622</v>
      </c>
      <c r="C3010">
        <v>201203</v>
      </c>
      <c r="D3010">
        <v>30</v>
      </c>
      <c r="E3010" t="s">
        <v>1555</v>
      </c>
      <c r="F3010">
        <v>454</v>
      </c>
      <c r="G3010">
        <v>946</v>
      </c>
      <c r="H3010">
        <v>935</v>
      </c>
      <c r="I3010">
        <v>43112035800</v>
      </c>
      <c r="J3010">
        <v>8</v>
      </c>
      <c r="K3010" t="s">
        <v>1740</v>
      </c>
      <c r="L3010">
        <v>2531</v>
      </c>
      <c r="M3010" t="s">
        <v>1557</v>
      </c>
      <c r="N3010" t="s">
        <v>1734</v>
      </c>
      <c r="O3010">
        <v>0</v>
      </c>
      <c r="P3010" t="s">
        <v>1552</v>
      </c>
      <c r="Q3010">
        <v>19771101</v>
      </c>
    </row>
    <row r="3011" spans="1:17">
      <c r="A3011" t="s">
        <v>1739</v>
      </c>
      <c r="B3011" t="s">
        <v>1752</v>
      </c>
      <c r="C3011">
        <v>201203</v>
      </c>
      <c r="D3011">
        <v>30</v>
      </c>
      <c r="E3011" t="s">
        <v>1555</v>
      </c>
      <c r="F3011">
        <v>663</v>
      </c>
      <c r="G3011">
        <v>975</v>
      </c>
      <c r="H3011">
        <v>265</v>
      </c>
      <c r="I3011">
        <v>43112032800</v>
      </c>
      <c r="J3011">
        <v>8</v>
      </c>
      <c r="K3011" t="s">
        <v>1740</v>
      </c>
      <c r="L3011">
        <v>2531</v>
      </c>
      <c r="M3011" t="s">
        <v>1557</v>
      </c>
      <c r="N3011" t="s">
        <v>1734</v>
      </c>
      <c r="O3011">
        <v>0</v>
      </c>
      <c r="P3011" t="s">
        <v>1552</v>
      </c>
      <c r="Q3011">
        <v>19770701</v>
      </c>
    </row>
    <row r="3012" spans="1:17">
      <c r="A3012" t="s">
        <v>1739</v>
      </c>
      <c r="B3012" t="s">
        <v>1626</v>
      </c>
      <c r="C3012">
        <v>201203</v>
      </c>
      <c r="D3012">
        <v>28</v>
      </c>
      <c r="E3012" t="s">
        <v>1555</v>
      </c>
      <c r="F3012">
        <v>129</v>
      </c>
      <c r="G3012">
        <v>899</v>
      </c>
      <c r="H3012">
        <v>409</v>
      </c>
      <c r="I3012">
        <v>43112033900</v>
      </c>
      <c r="J3012">
        <v>8</v>
      </c>
      <c r="K3012" t="s">
        <v>1740</v>
      </c>
      <c r="L3012">
        <v>2531</v>
      </c>
      <c r="M3012" t="s">
        <v>1557</v>
      </c>
      <c r="N3012" t="s">
        <v>1734</v>
      </c>
      <c r="O3012">
        <v>0</v>
      </c>
      <c r="P3012" t="s">
        <v>1552</v>
      </c>
      <c r="Q3012">
        <v>19771001</v>
      </c>
    </row>
    <row r="3013" spans="1:17">
      <c r="A3013" t="s">
        <v>1739</v>
      </c>
      <c r="B3013" t="s">
        <v>1607</v>
      </c>
      <c r="C3013">
        <v>201203</v>
      </c>
      <c r="D3013">
        <v>30</v>
      </c>
      <c r="E3013" t="s">
        <v>1555</v>
      </c>
      <c r="F3013">
        <v>1419</v>
      </c>
      <c r="G3013">
        <v>6482</v>
      </c>
      <c r="H3013">
        <v>3382</v>
      </c>
      <c r="I3013">
        <v>43112033300</v>
      </c>
      <c r="J3013">
        <v>8</v>
      </c>
      <c r="K3013" t="s">
        <v>1740</v>
      </c>
      <c r="L3013">
        <v>2531</v>
      </c>
      <c r="M3013" t="s">
        <v>1557</v>
      </c>
      <c r="N3013" t="s">
        <v>1734</v>
      </c>
      <c r="O3013">
        <v>0</v>
      </c>
      <c r="P3013" t="s">
        <v>1552</v>
      </c>
      <c r="Q3013">
        <v>19770901</v>
      </c>
    </row>
    <row r="3014" spans="1:17">
      <c r="A3014" t="s">
        <v>1739</v>
      </c>
      <c r="B3014" t="s">
        <v>1681</v>
      </c>
      <c r="C3014">
        <v>201203</v>
      </c>
      <c r="D3014">
        <v>30</v>
      </c>
      <c r="E3014" t="s">
        <v>1555</v>
      </c>
      <c r="F3014">
        <v>214</v>
      </c>
      <c r="G3014">
        <v>1090</v>
      </c>
      <c r="H3014">
        <v>6962</v>
      </c>
      <c r="I3014">
        <v>43112032700</v>
      </c>
      <c r="J3014">
        <v>8</v>
      </c>
      <c r="K3014" t="s">
        <v>1740</v>
      </c>
      <c r="L3014">
        <v>2531</v>
      </c>
      <c r="M3014" t="s">
        <v>1557</v>
      </c>
      <c r="N3014" t="s">
        <v>1734</v>
      </c>
      <c r="O3014">
        <v>0</v>
      </c>
      <c r="P3014" t="s">
        <v>1552</v>
      </c>
      <c r="Q3014">
        <v>19770801</v>
      </c>
    </row>
    <row r="3015" spans="1:17">
      <c r="A3015" t="s">
        <v>1739</v>
      </c>
      <c r="B3015" t="s">
        <v>1682</v>
      </c>
      <c r="C3015">
        <v>201203</v>
      </c>
      <c r="D3015">
        <v>30</v>
      </c>
      <c r="E3015" t="s">
        <v>1555</v>
      </c>
      <c r="F3015">
        <v>1180</v>
      </c>
      <c r="G3015">
        <v>100</v>
      </c>
      <c r="H3015">
        <v>13828</v>
      </c>
      <c r="I3015">
        <v>43112069200</v>
      </c>
      <c r="J3015">
        <v>8</v>
      </c>
      <c r="K3015" t="s">
        <v>1740</v>
      </c>
      <c r="L3015">
        <v>2531</v>
      </c>
      <c r="M3015" t="s">
        <v>1557</v>
      </c>
      <c r="N3015" t="s">
        <v>1734</v>
      </c>
      <c r="O3015">
        <v>0</v>
      </c>
      <c r="P3015" t="s">
        <v>1552</v>
      </c>
      <c r="Q3015">
        <v>19910701</v>
      </c>
    </row>
    <row r="3016" spans="1:17">
      <c r="A3016" t="s">
        <v>1739</v>
      </c>
      <c r="B3016" t="s">
        <v>1608</v>
      </c>
      <c r="C3016">
        <v>201203</v>
      </c>
      <c r="D3016">
        <v>30</v>
      </c>
      <c r="E3016" t="s">
        <v>1555</v>
      </c>
      <c r="F3016">
        <v>940</v>
      </c>
      <c r="G3016">
        <v>402</v>
      </c>
      <c r="H3016">
        <v>6975</v>
      </c>
      <c r="I3016">
        <v>43112069400</v>
      </c>
      <c r="J3016">
        <v>8</v>
      </c>
      <c r="K3016" t="s">
        <v>1740</v>
      </c>
      <c r="L3016">
        <v>2531</v>
      </c>
      <c r="M3016" t="s">
        <v>1557</v>
      </c>
      <c r="N3016" t="s">
        <v>1734</v>
      </c>
      <c r="O3016">
        <v>0</v>
      </c>
      <c r="P3016" t="s">
        <v>1552</v>
      </c>
      <c r="Q3016">
        <v>19920701</v>
      </c>
    </row>
    <row r="3017" spans="1:17">
      <c r="A3017" t="s">
        <v>1739</v>
      </c>
      <c r="B3017" t="s">
        <v>1683</v>
      </c>
      <c r="C3017">
        <v>201203</v>
      </c>
      <c r="D3017">
        <v>30</v>
      </c>
      <c r="E3017" t="s">
        <v>1555</v>
      </c>
      <c r="F3017">
        <v>1576</v>
      </c>
      <c r="G3017">
        <v>239</v>
      </c>
      <c r="H3017">
        <v>4596</v>
      </c>
      <c r="I3017">
        <v>43112036500</v>
      </c>
      <c r="J3017">
        <v>8</v>
      </c>
      <c r="K3017" t="s">
        <v>1740</v>
      </c>
      <c r="L3017">
        <v>2531</v>
      </c>
      <c r="M3017" t="s">
        <v>1557</v>
      </c>
      <c r="N3017" t="s">
        <v>1734</v>
      </c>
      <c r="O3017">
        <v>0</v>
      </c>
      <c r="P3017" t="s">
        <v>1552</v>
      </c>
      <c r="Q3017">
        <v>19771201</v>
      </c>
    </row>
    <row r="3018" spans="1:17">
      <c r="A3018" t="s">
        <v>1739</v>
      </c>
      <c r="B3018" t="s">
        <v>1627</v>
      </c>
      <c r="C3018">
        <v>201203</v>
      </c>
      <c r="D3018">
        <v>30</v>
      </c>
      <c r="E3018" t="s">
        <v>1555</v>
      </c>
      <c r="F3018">
        <v>323</v>
      </c>
      <c r="G3018">
        <v>201</v>
      </c>
      <c r="H3018">
        <v>1289</v>
      </c>
      <c r="I3018">
        <v>43112035300</v>
      </c>
      <c r="J3018">
        <v>8</v>
      </c>
      <c r="K3018" t="s">
        <v>1740</v>
      </c>
      <c r="L3018">
        <v>2531</v>
      </c>
      <c r="M3018" t="s">
        <v>1557</v>
      </c>
      <c r="N3018" t="s">
        <v>1734</v>
      </c>
      <c r="O3018">
        <v>0</v>
      </c>
      <c r="P3018" t="s">
        <v>1552</v>
      </c>
      <c r="Q3018">
        <v>19771101</v>
      </c>
    </row>
    <row r="3019" spans="1:17">
      <c r="A3019" t="s">
        <v>1739</v>
      </c>
      <c r="B3019" t="s">
        <v>1609</v>
      </c>
      <c r="C3019">
        <v>201203</v>
      </c>
      <c r="D3019">
        <v>30</v>
      </c>
      <c r="E3019" t="s">
        <v>1555</v>
      </c>
      <c r="F3019">
        <v>7</v>
      </c>
      <c r="G3019">
        <v>86</v>
      </c>
      <c r="H3019">
        <v>23</v>
      </c>
      <c r="I3019">
        <v>43112067600</v>
      </c>
      <c r="J3019">
        <v>8</v>
      </c>
      <c r="K3019" t="s">
        <v>1740</v>
      </c>
      <c r="L3019">
        <v>2531</v>
      </c>
      <c r="M3019" t="s">
        <v>1557</v>
      </c>
      <c r="N3019" t="s">
        <v>1734</v>
      </c>
      <c r="O3019">
        <v>0</v>
      </c>
      <c r="P3019" t="s">
        <v>1662</v>
      </c>
      <c r="Q3019">
        <v>19950401</v>
      </c>
    </row>
    <row r="3020" spans="1:17">
      <c r="A3020" t="s">
        <v>1739</v>
      </c>
      <c r="B3020" t="s">
        <v>1753</v>
      </c>
      <c r="C3020">
        <v>201203</v>
      </c>
      <c r="D3020">
        <v>30</v>
      </c>
      <c r="E3020" t="s">
        <v>1555</v>
      </c>
      <c r="F3020">
        <v>767</v>
      </c>
      <c r="G3020">
        <v>158</v>
      </c>
      <c r="H3020">
        <v>1260</v>
      </c>
      <c r="I3020">
        <v>43112069500</v>
      </c>
      <c r="J3020">
        <v>8</v>
      </c>
      <c r="K3020" t="s">
        <v>1740</v>
      </c>
      <c r="L3020">
        <v>2531</v>
      </c>
      <c r="M3020" t="s">
        <v>1557</v>
      </c>
      <c r="N3020" t="s">
        <v>1734</v>
      </c>
      <c r="O3020">
        <v>0</v>
      </c>
      <c r="P3020" t="s">
        <v>1552</v>
      </c>
      <c r="Q3020">
        <v>19920701</v>
      </c>
    </row>
    <row r="3021" spans="1:17">
      <c r="A3021" t="s">
        <v>1739</v>
      </c>
      <c r="B3021" t="s">
        <v>1612</v>
      </c>
      <c r="C3021">
        <v>201203</v>
      </c>
      <c r="D3021">
        <v>30</v>
      </c>
      <c r="E3021" t="s">
        <v>1555</v>
      </c>
      <c r="F3021">
        <v>717</v>
      </c>
      <c r="G3021">
        <v>554</v>
      </c>
      <c r="H3021">
        <v>3570</v>
      </c>
      <c r="I3021">
        <v>43112033500</v>
      </c>
      <c r="J3021">
        <v>8</v>
      </c>
      <c r="K3021" t="s">
        <v>1740</v>
      </c>
      <c r="L3021">
        <v>2531</v>
      </c>
      <c r="M3021" t="s">
        <v>1557</v>
      </c>
      <c r="N3021" t="s">
        <v>1734</v>
      </c>
      <c r="O3021">
        <v>0</v>
      </c>
      <c r="P3021" t="s">
        <v>1552</v>
      </c>
      <c r="Q3021">
        <v>19770901</v>
      </c>
    </row>
    <row r="3022" spans="1:17">
      <c r="A3022" t="s">
        <v>1739</v>
      </c>
      <c r="B3022" t="s">
        <v>1613</v>
      </c>
      <c r="C3022">
        <v>201203</v>
      </c>
      <c r="D3022">
        <v>30</v>
      </c>
      <c r="E3022" t="s">
        <v>1555</v>
      </c>
      <c r="F3022">
        <v>1214</v>
      </c>
      <c r="G3022">
        <v>158</v>
      </c>
      <c r="H3022">
        <v>11671</v>
      </c>
      <c r="I3022">
        <v>43112036400</v>
      </c>
      <c r="J3022">
        <v>8</v>
      </c>
      <c r="K3022" t="s">
        <v>1740</v>
      </c>
      <c r="L3022">
        <v>2531</v>
      </c>
      <c r="M3022" t="s">
        <v>1557</v>
      </c>
      <c r="N3022" t="s">
        <v>1734</v>
      </c>
      <c r="O3022">
        <v>0</v>
      </c>
      <c r="P3022" t="s">
        <v>1552</v>
      </c>
      <c r="Q3022">
        <v>19771201</v>
      </c>
    </row>
    <row r="3023" spans="1:17">
      <c r="A3023" t="s">
        <v>1739</v>
      </c>
      <c r="B3023" t="s">
        <v>1754</v>
      </c>
      <c r="C3023">
        <v>201203</v>
      </c>
      <c r="D3023">
        <v>30</v>
      </c>
      <c r="E3023" t="s">
        <v>1555</v>
      </c>
      <c r="F3023">
        <v>181</v>
      </c>
      <c r="G3023">
        <v>382</v>
      </c>
      <c r="H3023">
        <v>2601</v>
      </c>
      <c r="I3023">
        <v>43112036300</v>
      </c>
      <c r="J3023">
        <v>8</v>
      </c>
      <c r="K3023" t="s">
        <v>1740</v>
      </c>
      <c r="L3023">
        <v>2531</v>
      </c>
      <c r="M3023" t="s">
        <v>1557</v>
      </c>
      <c r="N3023" t="s">
        <v>1734</v>
      </c>
      <c r="O3023">
        <v>0</v>
      </c>
      <c r="P3023" t="s">
        <v>1552</v>
      </c>
      <c r="Q3023">
        <v>19771101</v>
      </c>
    </row>
    <row r="3024" spans="1:17">
      <c r="A3024" t="s">
        <v>1739</v>
      </c>
      <c r="B3024" t="s">
        <v>1685</v>
      </c>
      <c r="C3024">
        <v>201203</v>
      </c>
      <c r="D3024">
        <v>30</v>
      </c>
      <c r="E3024" t="s">
        <v>1555</v>
      </c>
      <c r="F3024">
        <v>1206</v>
      </c>
      <c r="G3024">
        <v>179</v>
      </c>
      <c r="H3024">
        <v>1638</v>
      </c>
      <c r="I3024">
        <v>43112036600</v>
      </c>
      <c r="J3024">
        <v>8</v>
      </c>
      <c r="K3024" t="s">
        <v>1740</v>
      </c>
      <c r="L3024">
        <v>2531</v>
      </c>
      <c r="M3024" t="s">
        <v>1557</v>
      </c>
      <c r="N3024" t="s">
        <v>1734</v>
      </c>
      <c r="O3024">
        <v>0</v>
      </c>
      <c r="P3024" t="s">
        <v>1552</v>
      </c>
      <c r="Q3024">
        <v>19771201</v>
      </c>
    </row>
    <row r="3025" spans="1:17">
      <c r="A3025" t="s">
        <v>1739</v>
      </c>
      <c r="B3025" t="s">
        <v>1686</v>
      </c>
      <c r="C3025">
        <v>201203</v>
      </c>
      <c r="D3025">
        <v>30</v>
      </c>
      <c r="E3025" t="s">
        <v>1555</v>
      </c>
      <c r="F3025">
        <v>401</v>
      </c>
      <c r="G3025">
        <v>163</v>
      </c>
      <c r="H3025">
        <v>86</v>
      </c>
      <c r="I3025">
        <v>43112069300</v>
      </c>
      <c r="J3025">
        <v>8</v>
      </c>
      <c r="K3025" t="s">
        <v>1740</v>
      </c>
      <c r="L3025">
        <v>2531</v>
      </c>
      <c r="M3025" t="s">
        <v>1557</v>
      </c>
      <c r="N3025" t="s">
        <v>1734</v>
      </c>
      <c r="O3025">
        <v>0</v>
      </c>
      <c r="P3025" t="s">
        <v>1552</v>
      </c>
      <c r="Q3025">
        <v>19910801</v>
      </c>
    </row>
    <row r="3026" spans="1:17">
      <c r="A3026" t="s">
        <v>1739</v>
      </c>
      <c r="B3026" t="s">
        <v>1624</v>
      </c>
      <c r="C3026">
        <v>201203</v>
      </c>
      <c r="D3026">
        <v>30</v>
      </c>
      <c r="E3026" t="s">
        <v>1555</v>
      </c>
      <c r="F3026">
        <v>586</v>
      </c>
      <c r="G3026">
        <v>86</v>
      </c>
      <c r="H3026">
        <v>2236</v>
      </c>
      <c r="I3026">
        <v>43112068900</v>
      </c>
      <c r="J3026">
        <v>8</v>
      </c>
      <c r="K3026" t="s">
        <v>1740</v>
      </c>
      <c r="L3026">
        <v>2531</v>
      </c>
      <c r="M3026" t="s">
        <v>1557</v>
      </c>
      <c r="N3026" t="s">
        <v>1734</v>
      </c>
      <c r="O3026">
        <v>0</v>
      </c>
      <c r="P3026" t="s">
        <v>1552</v>
      </c>
      <c r="Q3026">
        <v>19901101</v>
      </c>
    </row>
    <row r="3027" spans="1:17">
      <c r="A3027" t="s">
        <v>1739</v>
      </c>
      <c r="B3027" t="s">
        <v>1755</v>
      </c>
      <c r="C3027">
        <v>201203</v>
      </c>
      <c r="D3027">
        <v>30</v>
      </c>
      <c r="E3027" t="s">
        <v>1555</v>
      </c>
      <c r="F3027">
        <v>1865</v>
      </c>
      <c r="G3027">
        <v>209</v>
      </c>
      <c r="H3027">
        <v>1999</v>
      </c>
      <c r="I3027">
        <v>43112035100</v>
      </c>
      <c r="J3027">
        <v>8</v>
      </c>
      <c r="K3027" t="s">
        <v>1740</v>
      </c>
      <c r="L3027">
        <v>2531</v>
      </c>
      <c r="M3027" t="s">
        <v>1557</v>
      </c>
      <c r="N3027" t="s">
        <v>1734</v>
      </c>
      <c r="O3027">
        <v>0</v>
      </c>
      <c r="P3027" t="s">
        <v>1552</v>
      </c>
      <c r="Q3027">
        <v>19771001</v>
      </c>
    </row>
    <row r="3028" spans="1:17">
      <c r="A3028" t="s">
        <v>1739</v>
      </c>
      <c r="B3028" t="s">
        <v>1643</v>
      </c>
      <c r="C3028">
        <v>201203</v>
      </c>
      <c r="D3028">
        <v>19</v>
      </c>
      <c r="E3028" t="s">
        <v>1555</v>
      </c>
      <c r="F3028">
        <v>488</v>
      </c>
      <c r="G3028">
        <v>91</v>
      </c>
      <c r="H3028">
        <v>1377</v>
      </c>
      <c r="I3028">
        <v>43112036800</v>
      </c>
      <c r="J3028">
        <v>8</v>
      </c>
      <c r="K3028" t="s">
        <v>1740</v>
      </c>
      <c r="L3028">
        <v>2531</v>
      </c>
      <c r="M3028" t="s">
        <v>1557</v>
      </c>
      <c r="N3028" t="s">
        <v>1734</v>
      </c>
      <c r="O3028">
        <v>0</v>
      </c>
      <c r="P3028" t="s">
        <v>1552</v>
      </c>
      <c r="Q3028">
        <v>19780201</v>
      </c>
    </row>
    <row r="3029" spans="1:17">
      <c r="A3029" t="s">
        <v>1739</v>
      </c>
      <c r="B3029" t="s">
        <v>1644</v>
      </c>
      <c r="C3029">
        <v>201203</v>
      </c>
      <c r="D3029">
        <v>30</v>
      </c>
      <c r="E3029" t="s">
        <v>1555</v>
      </c>
      <c r="F3029">
        <v>1457</v>
      </c>
      <c r="G3029">
        <v>507</v>
      </c>
      <c r="H3029">
        <v>48036</v>
      </c>
      <c r="I3029">
        <v>43112033200</v>
      </c>
      <c r="J3029">
        <v>8</v>
      </c>
      <c r="K3029" t="s">
        <v>1740</v>
      </c>
      <c r="L3029">
        <v>2531</v>
      </c>
      <c r="M3029" t="s">
        <v>1557</v>
      </c>
      <c r="N3029" t="s">
        <v>1734</v>
      </c>
      <c r="O3029">
        <v>0</v>
      </c>
      <c r="P3029" t="s">
        <v>1552</v>
      </c>
      <c r="Q3029">
        <v>19770801</v>
      </c>
    </row>
    <row r="3030" spans="1:17">
      <c r="A3030" t="s">
        <v>1739</v>
      </c>
      <c r="B3030" t="s">
        <v>1621</v>
      </c>
      <c r="C3030">
        <v>201203</v>
      </c>
      <c r="D3030">
        <v>30</v>
      </c>
      <c r="E3030" t="s">
        <v>1555</v>
      </c>
      <c r="F3030">
        <v>289</v>
      </c>
      <c r="G3030">
        <v>306</v>
      </c>
      <c r="H3030">
        <v>6149</v>
      </c>
      <c r="I3030">
        <v>43112033400</v>
      </c>
      <c r="J3030">
        <v>8</v>
      </c>
      <c r="K3030" t="s">
        <v>1740</v>
      </c>
      <c r="L3030">
        <v>2531</v>
      </c>
      <c r="M3030" t="s">
        <v>1557</v>
      </c>
      <c r="N3030" t="s">
        <v>1734</v>
      </c>
      <c r="O3030">
        <v>0</v>
      </c>
      <c r="P3030" t="s">
        <v>1552</v>
      </c>
      <c r="Q3030">
        <v>19770901</v>
      </c>
    </row>
    <row r="3031" spans="1:17">
      <c r="A3031" t="s">
        <v>1739</v>
      </c>
      <c r="B3031" t="s">
        <v>1756</v>
      </c>
      <c r="C3031">
        <v>201203</v>
      </c>
      <c r="D3031">
        <v>21</v>
      </c>
      <c r="E3031" t="s">
        <v>1555</v>
      </c>
      <c r="F3031">
        <v>211</v>
      </c>
      <c r="G3031">
        <v>60</v>
      </c>
      <c r="H3031">
        <v>126</v>
      </c>
      <c r="I3031">
        <v>43112016101</v>
      </c>
      <c r="J3031">
        <v>8</v>
      </c>
      <c r="K3031" t="s">
        <v>1740</v>
      </c>
      <c r="L3031">
        <v>2531</v>
      </c>
      <c r="M3031" t="s">
        <v>1557</v>
      </c>
      <c r="N3031" t="s">
        <v>1734</v>
      </c>
      <c r="O3031">
        <v>0</v>
      </c>
      <c r="P3031" t="s">
        <v>1574</v>
      </c>
      <c r="Q3031">
        <v>19910301</v>
      </c>
    </row>
    <row r="3032" spans="1:17">
      <c r="A3032" t="s">
        <v>1739</v>
      </c>
      <c r="B3032" t="s">
        <v>1757</v>
      </c>
      <c r="C3032">
        <v>201203</v>
      </c>
      <c r="D3032">
        <v>30</v>
      </c>
      <c r="E3032" t="s">
        <v>1555</v>
      </c>
      <c r="F3032">
        <v>684</v>
      </c>
      <c r="G3032">
        <v>505</v>
      </c>
      <c r="H3032">
        <v>18534</v>
      </c>
      <c r="I3032">
        <v>43112014001</v>
      </c>
      <c r="J3032">
        <v>8</v>
      </c>
      <c r="K3032" t="s">
        <v>1740</v>
      </c>
      <c r="L3032">
        <v>2531</v>
      </c>
      <c r="M3032" t="s">
        <v>1557</v>
      </c>
      <c r="N3032" t="s">
        <v>1734</v>
      </c>
      <c r="O3032">
        <v>0</v>
      </c>
      <c r="P3032" t="s">
        <v>1552</v>
      </c>
      <c r="Q3032">
        <v>19791001</v>
      </c>
    </row>
    <row r="3033" spans="1:17">
      <c r="A3033" t="s">
        <v>1739</v>
      </c>
      <c r="B3033" t="s">
        <v>1758</v>
      </c>
      <c r="C3033">
        <v>201203</v>
      </c>
      <c r="D3033">
        <v>30</v>
      </c>
      <c r="E3033" t="s">
        <v>1555</v>
      </c>
      <c r="F3033">
        <v>1712</v>
      </c>
      <c r="G3033">
        <v>120</v>
      </c>
      <c r="H3033">
        <v>25949</v>
      </c>
      <c r="I3033">
        <v>43112017700</v>
      </c>
      <c r="J3033">
        <v>8</v>
      </c>
      <c r="K3033" t="s">
        <v>1740</v>
      </c>
      <c r="L3033">
        <v>2531</v>
      </c>
      <c r="M3033" t="s">
        <v>1557</v>
      </c>
      <c r="N3033" t="s">
        <v>1734</v>
      </c>
      <c r="O3033">
        <v>0</v>
      </c>
      <c r="P3033" t="s">
        <v>1552</v>
      </c>
      <c r="Q3033">
        <v>19701001</v>
      </c>
    </row>
    <row r="3034" spans="1:17">
      <c r="A3034" t="s">
        <v>1739</v>
      </c>
      <c r="B3034" t="s">
        <v>1759</v>
      </c>
      <c r="C3034">
        <v>201203</v>
      </c>
      <c r="D3034">
        <v>30</v>
      </c>
      <c r="E3034" t="s">
        <v>1555</v>
      </c>
      <c r="F3034">
        <v>1356</v>
      </c>
      <c r="G3034">
        <v>330</v>
      </c>
      <c r="H3034">
        <v>7630</v>
      </c>
      <c r="I3034">
        <v>43112017802</v>
      </c>
      <c r="J3034">
        <v>8</v>
      </c>
      <c r="K3034" t="s">
        <v>1740</v>
      </c>
      <c r="L3034">
        <v>2531</v>
      </c>
      <c r="M3034" t="s">
        <v>1557</v>
      </c>
      <c r="N3034" t="s">
        <v>1734</v>
      </c>
      <c r="O3034">
        <v>0</v>
      </c>
      <c r="P3034" t="s">
        <v>1552</v>
      </c>
      <c r="Q3034">
        <v>19830601</v>
      </c>
    </row>
    <row r="3035" spans="1:17">
      <c r="A3035" t="s">
        <v>1711</v>
      </c>
      <c r="B3035" t="s">
        <v>1573</v>
      </c>
      <c r="C3035">
        <v>201204</v>
      </c>
      <c r="D3035">
        <v>30</v>
      </c>
      <c r="E3035" t="s">
        <v>1555</v>
      </c>
      <c r="F3035">
        <v>529</v>
      </c>
      <c r="G3035">
        <v>683</v>
      </c>
      <c r="H3035">
        <v>78</v>
      </c>
      <c r="I3035">
        <v>43112018900</v>
      </c>
      <c r="J3035">
        <v>8</v>
      </c>
      <c r="K3035" t="s">
        <v>1712</v>
      </c>
      <c r="L3035">
        <v>2531</v>
      </c>
      <c r="M3035" t="s">
        <v>1557</v>
      </c>
      <c r="N3035" t="s">
        <v>1734</v>
      </c>
      <c r="O3035">
        <v>0</v>
      </c>
      <c r="P3035" t="s">
        <v>1552</v>
      </c>
      <c r="Q3035">
        <v>19841001</v>
      </c>
    </row>
    <row r="3036" spans="1:17">
      <c r="A3036" t="s">
        <v>1711</v>
      </c>
      <c r="B3036" t="s">
        <v>1649</v>
      </c>
      <c r="C3036">
        <v>201204</v>
      </c>
      <c r="D3036">
        <v>30</v>
      </c>
      <c r="E3036" t="s">
        <v>1555</v>
      </c>
      <c r="F3036">
        <v>1310</v>
      </c>
      <c r="G3036">
        <v>464</v>
      </c>
      <c r="H3036">
        <v>5211</v>
      </c>
      <c r="I3036">
        <v>43112019100</v>
      </c>
      <c r="J3036">
        <v>8</v>
      </c>
      <c r="K3036" t="s">
        <v>1712</v>
      </c>
      <c r="L3036">
        <v>2531</v>
      </c>
      <c r="M3036" t="s">
        <v>1557</v>
      </c>
      <c r="N3036" t="s">
        <v>1734</v>
      </c>
      <c r="O3036">
        <v>0</v>
      </c>
      <c r="P3036" t="s">
        <v>1552</v>
      </c>
      <c r="Q3036">
        <v>19700701</v>
      </c>
    </row>
    <row r="3037" spans="1:17">
      <c r="A3037" t="s">
        <v>1711</v>
      </c>
      <c r="B3037" t="s">
        <v>1730</v>
      </c>
      <c r="C3037">
        <v>201204</v>
      </c>
      <c r="D3037">
        <v>30</v>
      </c>
      <c r="E3037" t="s">
        <v>1555</v>
      </c>
      <c r="F3037">
        <v>605</v>
      </c>
      <c r="G3037">
        <v>328</v>
      </c>
      <c r="H3037">
        <v>2169</v>
      </c>
      <c r="I3037">
        <v>43112019400</v>
      </c>
      <c r="J3037">
        <v>8</v>
      </c>
      <c r="K3037" t="s">
        <v>1712</v>
      </c>
      <c r="L3037">
        <v>2531</v>
      </c>
      <c r="M3037" t="s">
        <v>1557</v>
      </c>
      <c r="N3037" t="s">
        <v>1734</v>
      </c>
      <c r="O3037">
        <v>0</v>
      </c>
      <c r="P3037" t="s">
        <v>1552</v>
      </c>
      <c r="Q3037">
        <v>19700701</v>
      </c>
    </row>
    <row r="3038" spans="1:17">
      <c r="A3038" t="s">
        <v>1711</v>
      </c>
      <c r="B3038" t="s">
        <v>1591</v>
      </c>
      <c r="C3038">
        <v>201204</v>
      </c>
      <c r="D3038">
        <v>30</v>
      </c>
      <c r="E3038" t="s">
        <v>1555</v>
      </c>
      <c r="F3038">
        <v>585</v>
      </c>
      <c r="G3038">
        <v>273</v>
      </c>
      <c r="H3038">
        <v>2211</v>
      </c>
      <c r="I3038">
        <v>43112019500</v>
      </c>
      <c r="J3038">
        <v>8</v>
      </c>
      <c r="K3038" t="s">
        <v>1712</v>
      </c>
      <c r="L3038">
        <v>2531</v>
      </c>
      <c r="M3038" t="s">
        <v>1557</v>
      </c>
      <c r="N3038" t="s">
        <v>1734</v>
      </c>
      <c r="O3038">
        <v>0</v>
      </c>
      <c r="P3038" t="s">
        <v>1552</v>
      </c>
      <c r="Q3038">
        <v>19700901</v>
      </c>
    </row>
    <row r="3039" spans="1:17">
      <c r="A3039" t="s">
        <v>1711</v>
      </c>
      <c r="B3039" t="s">
        <v>1735</v>
      </c>
      <c r="C3039">
        <v>201204</v>
      </c>
      <c r="D3039">
        <v>30</v>
      </c>
      <c r="E3039" t="s">
        <v>1555</v>
      </c>
      <c r="F3039">
        <v>721</v>
      </c>
      <c r="G3039">
        <v>3633</v>
      </c>
      <c r="H3039">
        <v>5034</v>
      </c>
      <c r="I3039">
        <v>43112021900</v>
      </c>
      <c r="J3039">
        <v>8</v>
      </c>
      <c r="K3039" t="s">
        <v>1712</v>
      </c>
      <c r="L3039">
        <v>2531</v>
      </c>
      <c r="M3039" t="s">
        <v>1557</v>
      </c>
      <c r="N3039" t="s">
        <v>1734</v>
      </c>
      <c r="O3039">
        <v>0</v>
      </c>
      <c r="P3039" t="s">
        <v>1574</v>
      </c>
      <c r="Q3039">
        <v>19840501</v>
      </c>
    </row>
    <row r="3040" spans="1:17">
      <c r="A3040" t="s">
        <v>1711</v>
      </c>
      <c r="B3040" t="s">
        <v>1736</v>
      </c>
      <c r="C3040">
        <v>201204</v>
      </c>
      <c r="D3040">
        <v>30</v>
      </c>
      <c r="E3040" t="s">
        <v>1555</v>
      </c>
      <c r="F3040">
        <v>728</v>
      </c>
      <c r="G3040">
        <v>2827</v>
      </c>
      <c r="H3040">
        <v>5138</v>
      </c>
      <c r="I3040">
        <v>43112023500</v>
      </c>
      <c r="J3040">
        <v>8</v>
      </c>
      <c r="K3040" t="s">
        <v>1712</v>
      </c>
      <c r="L3040">
        <v>2531</v>
      </c>
      <c r="M3040" t="s">
        <v>1557</v>
      </c>
      <c r="N3040" t="s">
        <v>1734</v>
      </c>
      <c r="O3040">
        <v>0</v>
      </c>
      <c r="P3040" t="s">
        <v>1552</v>
      </c>
      <c r="Q3040">
        <v>19860701</v>
      </c>
    </row>
    <row r="3041" spans="1:17">
      <c r="A3041" t="s">
        <v>1711</v>
      </c>
      <c r="B3041" t="s">
        <v>1716</v>
      </c>
      <c r="C3041">
        <v>201204</v>
      </c>
      <c r="D3041">
        <v>30</v>
      </c>
      <c r="E3041" t="s">
        <v>1555</v>
      </c>
      <c r="F3041">
        <v>654</v>
      </c>
      <c r="G3041">
        <v>369</v>
      </c>
      <c r="H3041">
        <v>23937</v>
      </c>
      <c r="I3041">
        <v>43112022200</v>
      </c>
      <c r="J3041">
        <v>8</v>
      </c>
      <c r="K3041" t="s">
        <v>1712</v>
      </c>
      <c r="L3041">
        <v>2531</v>
      </c>
      <c r="M3041" t="s">
        <v>1557</v>
      </c>
      <c r="N3041" t="s">
        <v>1734</v>
      </c>
      <c r="O3041">
        <v>0</v>
      </c>
      <c r="P3041" t="s">
        <v>1662</v>
      </c>
      <c r="Q3041">
        <v>19830201</v>
      </c>
    </row>
    <row r="3042" spans="1:17">
      <c r="A3042" t="s">
        <v>1711</v>
      </c>
      <c r="B3042" t="s">
        <v>1650</v>
      </c>
      <c r="C3042">
        <v>201204</v>
      </c>
      <c r="D3042">
        <v>29</v>
      </c>
      <c r="E3042" t="s">
        <v>1555</v>
      </c>
      <c r="F3042">
        <v>572</v>
      </c>
      <c r="G3042">
        <v>291</v>
      </c>
      <c r="H3042">
        <v>2119</v>
      </c>
      <c r="I3042">
        <v>43112022300</v>
      </c>
      <c r="J3042">
        <v>8</v>
      </c>
      <c r="K3042" t="s">
        <v>1712</v>
      </c>
      <c r="L3042">
        <v>2531</v>
      </c>
      <c r="M3042" t="s">
        <v>1557</v>
      </c>
      <c r="N3042" t="s">
        <v>1734</v>
      </c>
      <c r="O3042">
        <v>0</v>
      </c>
      <c r="P3042" t="s">
        <v>1662</v>
      </c>
      <c r="Q3042">
        <v>19840401</v>
      </c>
    </row>
    <row r="3043" spans="1:17">
      <c r="A3043" t="s">
        <v>1711</v>
      </c>
      <c r="B3043" t="s">
        <v>1664</v>
      </c>
      <c r="C3043">
        <v>201204</v>
      </c>
      <c r="D3043">
        <v>30</v>
      </c>
      <c r="E3043" t="s">
        <v>1555</v>
      </c>
      <c r="F3043">
        <v>437</v>
      </c>
      <c r="G3043">
        <v>701</v>
      </c>
      <c r="H3043">
        <v>1261</v>
      </c>
      <c r="I3043">
        <v>43112025600</v>
      </c>
      <c r="J3043">
        <v>8</v>
      </c>
      <c r="K3043" t="s">
        <v>1712</v>
      </c>
      <c r="L3043">
        <v>2531</v>
      </c>
      <c r="M3043" t="s">
        <v>1557</v>
      </c>
      <c r="N3043" t="s">
        <v>1734</v>
      </c>
      <c r="O3043">
        <v>0</v>
      </c>
      <c r="P3043" t="s">
        <v>1552</v>
      </c>
      <c r="Q3043">
        <v>19870901</v>
      </c>
    </row>
    <row r="3044" spans="1:17">
      <c r="A3044" t="s">
        <v>1711</v>
      </c>
      <c r="B3044" t="s">
        <v>1651</v>
      </c>
      <c r="C3044">
        <v>201204</v>
      </c>
      <c r="D3044">
        <v>30</v>
      </c>
      <c r="E3044" t="s">
        <v>1555</v>
      </c>
      <c r="F3044">
        <v>825</v>
      </c>
      <c r="G3044">
        <v>662</v>
      </c>
      <c r="H3044">
        <v>11358</v>
      </c>
      <c r="I3044">
        <v>43112024100</v>
      </c>
      <c r="J3044">
        <v>8</v>
      </c>
      <c r="K3044" t="s">
        <v>1712</v>
      </c>
      <c r="L3044">
        <v>2531</v>
      </c>
      <c r="M3044" t="s">
        <v>1557</v>
      </c>
      <c r="N3044" t="s">
        <v>1734</v>
      </c>
      <c r="O3044">
        <v>0</v>
      </c>
      <c r="P3044" t="s">
        <v>1552</v>
      </c>
      <c r="Q3044">
        <v>19710301</v>
      </c>
    </row>
    <row r="3045" spans="1:17">
      <c r="A3045" t="s">
        <v>1711</v>
      </c>
      <c r="B3045" t="s">
        <v>1576</v>
      </c>
      <c r="C3045">
        <v>201204</v>
      </c>
      <c r="D3045">
        <v>30</v>
      </c>
      <c r="E3045" t="s">
        <v>1555</v>
      </c>
      <c r="F3045">
        <v>824</v>
      </c>
      <c r="G3045">
        <v>423</v>
      </c>
      <c r="H3045">
        <v>3568</v>
      </c>
      <c r="I3045">
        <v>43112024200</v>
      </c>
      <c r="J3045">
        <v>8</v>
      </c>
      <c r="K3045" t="s">
        <v>1712</v>
      </c>
      <c r="L3045">
        <v>2531</v>
      </c>
      <c r="M3045" t="s">
        <v>1557</v>
      </c>
      <c r="N3045" t="s">
        <v>1734</v>
      </c>
      <c r="O3045">
        <v>0</v>
      </c>
      <c r="P3045" t="s">
        <v>1737</v>
      </c>
      <c r="Q3045">
        <v>19830501</v>
      </c>
    </row>
    <row r="3046" spans="1:17">
      <c r="A3046" t="s">
        <v>1711</v>
      </c>
      <c r="B3046" t="s">
        <v>1652</v>
      </c>
      <c r="C3046">
        <v>201204</v>
      </c>
      <c r="D3046">
        <v>30</v>
      </c>
      <c r="E3046" t="s">
        <v>1555</v>
      </c>
      <c r="F3046">
        <v>737</v>
      </c>
      <c r="G3046">
        <v>2991</v>
      </c>
      <c r="H3046">
        <v>38340</v>
      </c>
      <c r="I3046">
        <v>43112024300</v>
      </c>
      <c r="J3046">
        <v>8</v>
      </c>
      <c r="K3046" t="s">
        <v>1712</v>
      </c>
      <c r="L3046">
        <v>2531</v>
      </c>
      <c r="M3046" t="s">
        <v>1557</v>
      </c>
      <c r="N3046" t="s">
        <v>1734</v>
      </c>
      <c r="O3046">
        <v>0</v>
      </c>
      <c r="P3046" t="s">
        <v>1662</v>
      </c>
      <c r="Q3046">
        <v>19840301</v>
      </c>
    </row>
    <row r="3047" spans="1:17">
      <c r="A3047" t="s">
        <v>1711</v>
      </c>
      <c r="B3047" t="s">
        <v>1577</v>
      </c>
      <c r="C3047">
        <v>201204</v>
      </c>
      <c r="D3047">
        <v>30</v>
      </c>
      <c r="E3047" t="s">
        <v>1555</v>
      </c>
      <c r="F3047">
        <v>595</v>
      </c>
      <c r="G3047">
        <v>1079</v>
      </c>
      <c r="H3047">
        <v>2360</v>
      </c>
      <c r="I3047">
        <v>43112026900</v>
      </c>
      <c r="J3047">
        <v>8</v>
      </c>
      <c r="K3047" t="s">
        <v>1712</v>
      </c>
      <c r="L3047">
        <v>2531</v>
      </c>
      <c r="M3047" t="s">
        <v>1557</v>
      </c>
      <c r="N3047" t="s">
        <v>1734</v>
      </c>
      <c r="O3047">
        <v>0</v>
      </c>
      <c r="P3047" t="s">
        <v>1552</v>
      </c>
      <c r="Q3047">
        <v>19810501</v>
      </c>
    </row>
    <row r="3048" spans="1:17">
      <c r="A3048" t="s">
        <v>1711</v>
      </c>
      <c r="B3048" t="s">
        <v>1631</v>
      </c>
      <c r="C3048">
        <v>201204</v>
      </c>
      <c r="D3048">
        <v>30</v>
      </c>
      <c r="E3048" t="s">
        <v>1555</v>
      </c>
      <c r="F3048">
        <v>573</v>
      </c>
      <c r="G3048">
        <v>2668</v>
      </c>
      <c r="H3048">
        <v>10935</v>
      </c>
      <c r="I3048">
        <v>43112031000</v>
      </c>
      <c r="J3048">
        <v>8</v>
      </c>
      <c r="K3048" t="s">
        <v>1712</v>
      </c>
      <c r="L3048">
        <v>2531</v>
      </c>
      <c r="M3048" t="s">
        <v>1557</v>
      </c>
      <c r="N3048" t="s">
        <v>1734</v>
      </c>
      <c r="O3048">
        <v>0</v>
      </c>
      <c r="P3048" t="s">
        <v>1574</v>
      </c>
      <c r="Q3048">
        <v>19820601</v>
      </c>
    </row>
    <row r="3049" spans="1:17">
      <c r="A3049" t="s">
        <v>1711</v>
      </c>
      <c r="B3049" t="s">
        <v>1593</v>
      </c>
      <c r="C3049">
        <v>201204</v>
      </c>
      <c r="D3049">
        <v>29</v>
      </c>
      <c r="E3049" t="s">
        <v>1555</v>
      </c>
      <c r="F3049">
        <v>736</v>
      </c>
      <c r="G3049">
        <v>1188</v>
      </c>
      <c r="H3049">
        <v>5899</v>
      </c>
      <c r="I3049">
        <v>43112022800</v>
      </c>
      <c r="J3049">
        <v>8</v>
      </c>
      <c r="K3049" t="s">
        <v>1712</v>
      </c>
      <c r="L3049">
        <v>2531</v>
      </c>
      <c r="M3049" t="s">
        <v>1557</v>
      </c>
      <c r="N3049" t="s">
        <v>1734</v>
      </c>
      <c r="O3049">
        <v>0</v>
      </c>
      <c r="P3049" t="s">
        <v>1662</v>
      </c>
      <c r="Q3049">
        <v>19830801</v>
      </c>
    </row>
    <row r="3050" spans="1:17">
      <c r="A3050" t="s">
        <v>1711</v>
      </c>
      <c r="B3050" t="s">
        <v>1578</v>
      </c>
      <c r="C3050">
        <v>201204</v>
      </c>
      <c r="D3050">
        <v>30</v>
      </c>
      <c r="E3050" t="s">
        <v>1555</v>
      </c>
      <c r="F3050">
        <v>336</v>
      </c>
      <c r="G3050">
        <v>2604</v>
      </c>
      <c r="H3050">
        <v>1578</v>
      </c>
      <c r="I3050">
        <v>43112024400</v>
      </c>
      <c r="J3050">
        <v>8</v>
      </c>
      <c r="K3050" t="s">
        <v>1712</v>
      </c>
      <c r="L3050">
        <v>2531</v>
      </c>
      <c r="M3050" t="s">
        <v>1557</v>
      </c>
      <c r="N3050" t="s">
        <v>1734</v>
      </c>
      <c r="O3050">
        <v>0</v>
      </c>
      <c r="P3050" t="s">
        <v>1574</v>
      </c>
      <c r="Q3050">
        <v>19980419</v>
      </c>
    </row>
    <row r="3051" spans="1:17">
      <c r="A3051" t="s">
        <v>1711</v>
      </c>
      <c r="B3051" t="s">
        <v>1580</v>
      </c>
      <c r="C3051">
        <v>201204</v>
      </c>
      <c r="D3051">
        <v>30</v>
      </c>
      <c r="E3051" t="s">
        <v>1555</v>
      </c>
      <c r="F3051">
        <v>902</v>
      </c>
      <c r="G3051">
        <v>574</v>
      </c>
      <c r="H3051">
        <v>28701</v>
      </c>
      <c r="I3051">
        <v>43112023600</v>
      </c>
      <c r="J3051">
        <v>8</v>
      </c>
      <c r="K3051" t="s">
        <v>1712</v>
      </c>
      <c r="L3051">
        <v>2531</v>
      </c>
      <c r="M3051" t="s">
        <v>1557</v>
      </c>
      <c r="N3051" t="s">
        <v>1734</v>
      </c>
      <c r="O3051">
        <v>0</v>
      </c>
      <c r="P3051" t="s">
        <v>1738</v>
      </c>
      <c r="Q3051">
        <v>19830201</v>
      </c>
    </row>
    <row r="3052" spans="1:17">
      <c r="A3052" t="s">
        <v>1711</v>
      </c>
      <c r="B3052" t="s">
        <v>1638</v>
      </c>
      <c r="C3052">
        <v>201204</v>
      </c>
      <c r="D3052">
        <v>30</v>
      </c>
      <c r="E3052" t="s">
        <v>1555</v>
      </c>
      <c r="F3052">
        <v>328</v>
      </c>
      <c r="G3052">
        <v>1803</v>
      </c>
      <c r="H3052">
        <v>344</v>
      </c>
      <c r="I3052">
        <v>43112024700</v>
      </c>
      <c r="J3052">
        <v>8</v>
      </c>
      <c r="K3052" t="s">
        <v>1712</v>
      </c>
      <c r="L3052">
        <v>2531</v>
      </c>
      <c r="M3052" t="s">
        <v>1557</v>
      </c>
      <c r="N3052" t="s">
        <v>1734</v>
      </c>
      <c r="O3052">
        <v>0</v>
      </c>
      <c r="P3052" t="s">
        <v>1552</v>
      </c>
      <c r="Q3052">
        <v>19760501</v>
      </c>
    </row>
    <row r="3053" spans="1:17">
      <c r="A3053" t="s">
        <v>1711</v>
      </c>
      <c r="B3053" t="s">
        <v>1655</v>
      </c>
      <c r="C3053">
        <v>201204</v>
      </c>
      <c r="D3053">
        <v>9</v>
      </c>
      <c r="E3053" t="s">
        <v>1555</v>
      </c>
      <c r="F3053">
        <v>30</v>
      </c>
      <c r="G3053">
        <v>281</v>
      </c>
      <c r="H3053">
        <v>193</v>
      </c>
      <c r="I3053">
        <v>43112024800</v>
      </c>
      <c r="J3053">
        <v>8</v>
      </c>
      <c r="K3053" t="s">
        <v>1712</v>
      </c>
      <c r="L3053">
        <v>2531</v>
      </c>
      <c r="M3053" t="s">
        <v>1557</v>
      </c>
      <c r="N3053" t="s">
        <v>1734</v>
      </c>
      <c r="O3053">
        <v>0</v>
      </c>
      <c r="P3053" t="s">
        <v>1552</v>
      </c>
      <c r="Q3053">
        <v>19831101</v>
      </c>
    </row>
    <row r="3054" spans="1:17">
      <c r="A3054" t="s">
        <v>1711</v>
      </c>
      <c r="B3054" t="s">
        <v>1632</v>
      </c>
      <c r="C3054">
        <v>201204</v>
      </c>
      <c r="D3054">
        <v>30</v>
      </c>
      <c r="E3054" t="s">
        <v>1555</v>
      </c>
      <c r="F3054">
        <v>2530</v>
      </c>
      <c r="G3054">
        <v>6932</v>
      </c>
      <c r="H3054">
        <v>7741</v>
      </c>
      <c r="I3054">
        <v>43112025800</v>
      </c>
      <c r="J3054">
        <v>8</v>
      </c>
      <c r="K3054" t="s">
        <v>1712</v>
      </c>
      <c r="L3054">
        <v>2531</v>
      </c>
      <c r="M3054" t="s">
        <v>1557</v>
      </c>
      <c r="N3054" t="s">
        <v>1734</v>
      </c>
      <c r="O3054">
        <v>0</v>
      </c>
      <c r="P3054" t="s">
        <v>1552</v>
      </c>
      <c r="Q3054">
        <v>19720101</v>
      </c>
    </row>
    <row r="3055" spans="1:17">
      <c r="A3055" t="s">
        <v>1711</v>
      </c>
      <c r="B3055" t="s">
        <v>1582</v>
      </c>
      <c r="C3055">
        <v>201204</v>
      </c>
      <c r="D3055">
        <v>29</v>
      </c>
      <c r="E3055" t="s">
        <v>1555</v>
      </c>
      <c r="F3055">
        <v>258</v>
      </c>
      <c r="G3055">
        <v>245</v>
      </c>
      <c r="H3055">
        <v>45</v>
      </c>
      <c r="I3055">
        <v>43112026000</v>
      </c>
      <c r="J3055">
        <v>8</v>
      </c>
      <c r="K3055" t="s">
        <v>1712</v>
      </c>
      <c r="L3055">
        <v>2531</v>
      </c>
      <c r="M3055" t="s">
        <v>1557</v>
      </c>
      <c r="N3055" t="s">
        <v>1734</v>
      </c>
      <c r="O3055">
        <v>0</v>
      </c>
      <c r="P3055" t="s">
        <v>1552</v>
      </c>
      <c r="Q3055">
        <v>19860701</v>
      </c>
    </row>
    <row r="3056" spans="1:17">
      <c r="A3056" t="s">
        <v>1711</v>
      </c>
      <c r="B3056" t="s">
        <v>1595</v>
      </c>
      <c r="C3056">
        <v>201204</v>
      </c>
      <c r="D3056">
        <v>30</v>
      </c>
      <c r="E3056" t="s">
        <v>1555</v>
      </c>
      <c r="F3056">
        <v>469</v>
      </c>
      <c r="G3056">
        <v>656</v>
      </c>
      <c r="H3056">
        <v>11813</v>
      </c>
      <c r="I3056">
        <v>43112027100</v>
      </c>
      <c r="J3056">
        <v>8</v>
      </c>
      <c r="K3056" t="s">
        <v>1712</v>
      </c>
      <c r="L3056">
        <v>2531</v>
      </c>
      <c r="M3056" t="s">
        <v>1557</v>
      </c>
      <c r="N3056" t="s">
        <v>1734</v>
      </c>
      <c r="O3056">
        <v>0</v>
      </c>
      <c r="P3056" t="s">
        <v>1552</v>
      </c>
      <c r="Q3056">
        <v>19740601</v>
      </c>
    </row>
    <row r="3057" spans="1:17">
      <c r="A3057" t="s">
        <v>1711</v>
      </c>
      <c r="B3057" t="s">
        <v>1717</v>
      </c>
      <c r="C3057">
        <v>201204</v>
      </c>
      <c r="D3057">
        <v>30</v>
      </c>
      <c r="E3057" t="s">
        <v>1555</v>
      </c>
      <c r="F3057">
        <v>620</v>
      </c>
      <c r="G3057">
        <v>546</v>
      </c>
      <c r="H3057">
        <v>2461</v>
      </c>
      <c r="I3057">
        <v>43112024901</v>
      </c>
      <c r="J3057">
        <v>8</v>
      </c>
      <c r="K3057" t="s">
        <v>1712</v>
      </c>
      <c r="L3057">
        <v>2531</v>
      </c>
      <c r="M3057" t="s">
        <v>1557</v>
      </c>
      <c r="N3057" t="s">
        <v>1734</v>
      </c>
      <c r="O3057">
        <v>0</v>
      </c>
      <c r="P3057" t="s">
        <v>1662</v>
      </c>
      <c r="Q3057">
        <v>19840301</v>
      </c>
    </row>
    <row r="3058" spans="1:17">
      <c r="A3058" t="s">
        <v>1711</v>
      </c>
      <c r="B3058" t="s">
        <v>1657</v>
      </c>
      <c r="C3058">
        <v>201204</v>
      </c>
      <c r="D3058">
        <v>30</v>
      </c>
      <c r="E3058" t="s">
        <v>1555</v>
      </c>
      <c r="F3058">
        <v>642</v>
      </c>
      <c r="G3058">
        <v>656</v>
      </c>
      <c r="H3058">
        <v>2851</v>
      </c>
      <c r="I3058">
        <v>43112029701</v>
      </c>
      <c r="J3058">
        <v>8</v>
      </c>
      <c r="K3058" t="s">
        <v>1712</v>
      </c>
      <c r="L3058">
        <v>2531</v>
      </c>
      <c r="M3058" t="s">
        <v>1557</v>
      </c>
      <c r="N3058" t="s">
        <v>1734</v>
      </c>
      <c r="O3058">
        <v>0</v>
      </c>
      <c r="P3058" t="s">
        <v>1552</v>
      </c>
      <c r="Q3058">
        <v>19840501</v>
      </c>
    </row>
    <row r="3059" spans="1:17">
      <c r="A3059" t="s">
        <v>1711</v>
      </c>
      <c r="B3059" t="s">
        <v>1583</v>
      </c>
      <c r="C3059">
        <v>201204</v>
      </c>
      <c r="D3059">
        <v>29</v>
      </c>
      <c r="E3059" t="s">
        <v>1555</v>
      </c>
      <c r="F3059">
        <v>267</v>
      </c>
      <c r="G3059">
        <v>245</v>
      </c>
      <c r="H3059">
        <v>36</v>
      </c>
      <c r="I3059">
        <v>43112064500</v>
      </c>
      <c r="J3059">
        <v>8</v>
      </c>
      <c r="K3059" t="s">
        <v>1712</v>
      </c>
      <c r="L3059">
        <v>2531</v>
      </c>
      <c r="M3059" t="s">
        <v>1557</v>
      </c>
      <c r="N3059" t="s">
        <v>1734</v>
      </c>
      <c r="O3059">
        <v>0</v>
      </c>
      <c r="P3059" t="s">
        <v>1552</v>
      </c>
      <c r="Q3059">
        <v>19880201</v>
      </c>
    </row>
    <row r="3060" spans="1:17">
      <c r="A3060" t="s">
        <v>1711</v>
      </c>
      <c r="B3060" t="s">
        <v>1702</v>
      </c>
      <c r="C3060">
        <v>201204</v>
      </c>
      <c r="D3060">
        <v>30</v>
      </c>
      <c r="E3060" t="s">
        <v>1555</v>
      </c>
      <c r="F3060">
        <v>1609</v>
      </c>
      <c r="G3060">
        <v>1074</v>
      </c>
      <c r="H3060">
        <v>11741</v>
      </c>
      <c r="I3060">
        <v>43112070600</v>
      </c>
      <c r="J3060">
        <v>8</v>
      </c>
      <c r="K3060" t="s">
        <v>1712</v>
      </c>
      <c r="L3060">
        <v>2531</v>
      </c>
      <c r="M3060" t="s">
        <v>1557</v>
      </c>
      <c r="N3060" t="s">
        <v>1734</v>
      </c>
      <c r="O3060">
        <v>0</v>
      </c>
      <c r="P3060" t="s">
        <v>1552</v>
      </c>
      <c r="Q3060">
        <v>19931201</v>
      </c>
    </row>
    <row r="3061" spans="1:17">
      <c r="A3061" t="s">
        <v>1711</v>
      </c>
      <c r="B3061" t="s">
        <v>1633</v>
      </c>
      <c r="C3061">
        <v>201204</v>
      </c>
      <c r="D3061">
        <v>30</v>
      </c>
      <c r="E3061" t="s">
        <v>1555</v>
      </c>
      <c r="F3061">
        <v>362</v>
      </c>
      <c r="G3061">
        <v>232</v>
      </c>
      <c r="H3061">
        <v>526</v>
      </c>
      <c r="I3061">
        <v>43112076600</v>
      </c>
      <c r="J3061">
        <v>8</v>
      </c>
      <c r="K3061" t="s">
        <v>1712</v>
      </c>
      <c r="L3061">
        <v>2531</v>
      </c>
      <c r="M3061" t="s">
        <v>1557</v>
      </c>
      <c r="N3061" t="s">
        <v>1734</v>
      </c>
      <c r="O3061">
        <v>0</v>
      </c>
      <c r="P3061" t="s">
        <v>1552</v>
      </c>
      <c r="Q3061">
        <v>19971120</v>
      </c>
    </row>
    <row r="3062" spans="1:17">
      <c r="A3062" t="s">
        <v>1739</v>
      </c>
      <c r="B3062" t="s">
        <v>1573</v>
      </c>
      <c r="C3062">
        <v>201204</v>
      </c>
      <c r="D3062">
        <v>29</v>
      </c>
      <c r="E3062" t="s">
        <v>1555</v>
      </c>
      <c r="F3062">
        <v>162</v>
      </c>
      <c r="G3062">
        <v>183</v>
      </c>
      <c r="H3062">
        <v>8736</v>
      </c>
      <c r="I3062">
        <v>43112029600</v>
      </c>
      <c r="J3062">
        <v>8</v>
      </c>
      <c r="K3062" t="s">
        <v>1740</v>
      </c>
      <c r="L3062">
        <v>2531</v>
      </c>
      <c r="M3062" t="s">
        <v>1557</v>
      </c>
      <c r="N3062" t="s">
        <v>1734</v>
      </c>
      <c r="O3062">
        <v>0</v>
      </c>
      <c r="P3062" t="s">
        <v>1552</v>
      </c>
      <c r="Q3062">
        <v>19730301</v>
      </c>
    </row>
    <row r="3063" spans="1:17">
      <c r="A3063" t="s">
        <v>1739</v>
      </c>
      <c r="B3063" t="s">
        <v>1701</v>
      </c>
      <c r="C3063">
        <v>201204</v>
      </c>
      <c r="D3063">
        <v>29</v>
      </c>
      <c r="E3063" t="s">
        <v>1555</v>
      </c>
      <c r="F3063">
        <v>306</v>
      </c>
      <c r="G3063">
        <v>183</v>
      </c>
      <c r="H3063">
        <v>25094</v>
      </c>
      <c r="I3063">
        <v>43112014900</v>
      </c>
      <c r="J3063">
        <v>8</v>
      </c>
      <c r="K3063" t="s">
        <v>1740</v>
      </c>
      <c r="L3063">
        <v>2531</v>
      </c>
      <c r="M3063" t="s">
        <v>1557</v>
      </c>
      <c r="N3063" t="s">
        <v>1734</v>
      </c>
      <c r="O3063">
        <v>0</v>
      </c>
      <c r="P3063" t="s">
        <v>1552</v>
      </c>
      <c r="Q3063">
        <v>19691201</v>
      </c>
    </row>
    <row r="3064" spans="1:17">
      <c r="A3064" t="s">
        <v>1739</v>
      </c>
      <c r="B3064" t="s">
        <v>1591</v>
      </c>
      <c r="C3064">
        <v>201204</v>
      </c>
      <c r="D3064">
        <v>29</v>
      </c>
      <c r="E3064" t="s">
        <v>1555</v>
      </c>
      <c r="F3064">
        <v>607</v>
      </c>
      <c r="G3064">
        <v>110</v>
      </c>
      <c r="H3064">
        <v>16217</v>
      </c>
      <c r="I3064">
        <v>43112031900</v>
      </c>
      <c r="J3064">
        <v>8</v>
      </c>
      <c r="K3064" t="s">
        <v>1740</v>
      </c>
      <c r="L3064">
        <v>2531</v>
      </c>
      <c r="M3064" t="s">
        <v>1557</v>
      </c>
      <c r="N3064" t="s">
        <v>1734</v>
      </c>
      <c r="O3064">
        <v>0</v>
      </c>
      <c r="P3064" t="s">
        <v>1552</v>
      </c>
      <c r="Q3064">
        <v>19760301</v>
      </c>
    </row>
    <row r="3065" spans="1:17">
      <c r="A3065" t="s">
        <v>1739</v>
      </c>
      <c r="B3065" t="s">
        <v>1635</v>
      </c>
      <c r="C3065">
        <v>201204</v>
      </c>
      <c r="D3065">
        <v>12</v>
      </c>
      <c r="E3065" t="s">
        <v>1555</v>
      </c>
      <c r="F3065">
        <v>97</v>
      </c>
      <c r="G3065">
        <v>283</v>
      </c>
      <c r="H3065">
        <v>3897</v>
      </c>
      <c r="I3065">
        <v>43112030900</v>
      </c>
      <c r="J3065">
        <v>8</v>
      </c>
      <c r="K3065" t="s">
        <v>1740</v>
      </c>
      <c r="L3065">
        <v>2531</v>
      </c>
      <c r="M3065" t="s">
        <v>1557</v>
      </c>
      <c r="N3065" t="s">
        <v>1734</v>
      </c>
      <c r="O3065">
        <v>0</v>
      </c>
      <c r="P3065" t="s">
        <v>1552</v>
      </c>
      <c r="Q3065">
        <v>19750501</v>
      </c>
    </row>
    <row r="3066" spans="1:17">
      <c r="A3066" t="s">
        <v>1739</v>
      </c>
      <c r="B3066" t="s">
        <v>1736</v>
      </c>
      <c r="C3066">
        <v>201204</v>
      </c>
      <c r="D3066">
        <v>27</v>
      </c>
      <c r="E3066" t="s">
        <v>1555</v>
      </c>
      <c r="F3066">
        <v>1325</v>
      </c>
      <c r="G3066">
        <v>4958</v>
      </c>
      <c r="H3066">
        <v>55589</v>
      </c>
      <c r="I3066">
        <v>43112018000</v>
      </c>
      <c r="J3066">
        <v>8</v>
      </c>
      <c r="K3066" t="s">
        <v>1740</v>
      </c>
      <c r="L3066">
        <v>2531</v>
      </c>
      <c r="M3066" t="s">
        <v>1557</v>
      </c>
      <c r="N3066" t="s">
        <v>1734</v>
      </c>
      <c r="O3066">
        <v>0</v>
      </c>
      <c r="P3066" t="s">
        <v>1574</v>
      </c>
      <c r="Q3066">
        <v>19711101</v>
      </c>
    </row>
    <row r="3067" spans="1:17">
      <c r="A3067" t="s">
        <v>1739</v>
      </c>
      <c r="B3067" t="s">
        <v>1716</v>
      </c>
      <c r="C3067">
        <v>201204</v>
      </c>
      <c r="D3067">
        <v>24</v>
      </c>
      <c r="E3067" t="s">
        <v>1555</v>
      </c>
      <c r="F3067">
        <v>31</v>
      </c>
      <c r="G3067">
        <v>122</v>
      </c>
      <c r="H3067">
        <v>1405</v>
      </c>
      <c r="I3067">
        <v>43112017301</v>
      </c>
      <c r="J3067">
        <v>8</v>
      </c>
      <c r="K3067" t="s">
        <v>1740</v>
      </c>
      <c r="L3067">
        <v>2531</v>
      </c>
      <c r="M3067" t="s">
        <v>1557</v>
      </c>
      <c r="N3067" t="s">
        <v>1734</v>
      </c>
      <c r="O3067">
        <v>0</v>
      </c>
      <c r="P3067" t="s">
        <v>1552</v>
      </c>
      <c r="Q3067">
        <v>19761201</v>
      </c>
    </row>
    <row r="3068" spans="1:17">
      <c r="A3068" t="s">
        <v>1739</v>
      </c>
      <c r="B3068" t="s">
        <v>1663</v>
      </c>
      <c r="C3068">
        <v>201204</v>
      </c>
      <c r="D3068">
        <v>29</v>
      </c>
      <c r="E3068" t="s">
        <v>1555</v>
      </c>
      <c r="F3068">
        <v>1457</v>
      </c>
      <c r="G3068">
        <v>73</v>
      </c>
      <c r="H3068">
        <v>58910</v>
      </c>
      <c r="I3068">
        <v>43112016200</v>
      </c>
      <c r="J3068">
        <v>8</v>
      </c>
      <c r="K3068" t="s">
        <v>1740</v>
      </c>
      <c r="L3068">
        <v>2531</v>
      </c>
      <c r="M3068" t="s">
        <v>1557</v>
      </c>
      <c r="N3068" t="s">
        <v>1734</v>
      </c>
      <c r="O3068">
        <v>0</v>
      </c>
      <c r="P3068" t="s">
        <v>1552</v>
      </c>
      <c r="Q3068">
        <v>19700201</v>
      </c>
    </row>
    <row r="3069" spans="1:17">
      <c r="A3069" t="s">
        <v>1739</v>
      </c>
      <c r="B3069" t="s">
        <v>1592</v>
      </c>
      <c r="C3069">
        <v>201204</v>
      </c>
      <c r="D3069">
        <v>29</v>
      </c>
      <c r="E3069" t="s">
        <v>1555</v>
      </c>
      <c r="F3069">
        <v>291</v>
      </c>
      <c r="G3069">
        <v>110</v>
      </c>
      <c r="H3069">
        <v>5793</v>
      </c>
      <c r="I3069">
        <v>43112020400</v>
      </c>
      <c r="J3069">
        <v>8</v>
      </c>
      <c r="K3069" t="s">
        <v>1740</v>
      </c>
      <c r="L3069">
        <v>2531</v>
      </c>
      <c r="M3069" t="s">
        <v>1557</v>
      </c>
      <c r="N3069" t="s">
        <v>1734</v>
      </c>
      <c r="O3069">
        <v>0</v>
      </c>
      <c r="P3069" t="s">
        <v>1552</v>
      </c>
      <c r="Q3069">
        <v>19700701</v>
      </c>
    </row>
    <row r="3070" spans="1:17">
      <c r="A3070" t="s">
        <v>1739</v>
      </c>
      <c r="B3070" t="s">
        <v>1664</v>
      </c>
      <c r="C3070">
        <v>201204</v>
      </c>
      <c r="D3070">
        <v>12</v>
      </c>
      <c r="E3070" t="s">
        <v>1555</v>
      </c>
      <c r="F3070">
        <v>493</v>
      </c>
      <c r="G3070">
        <v>2022</v>
      </c>
      <c r="H3070">
        <v>19928</v>
      </c>
      <c r="I3070">
        <v>43112023700</v>
      </c>
      <c r="J3070">
        <v>8</v>
      </c>
      <c r="K3070" t="s">
        <v>1740</v>
      </c>
      <c r="L3070">
        <v>2531</v>
      </c>
      <c r="M3070" t="s">
        <v>1557</v>
      </c>
      <c r="N3070" t="s">
        <v>1734</v>
      </c>
      <c r="O3070">
        <v>0</v>
      </c>
      <c r="P3070" t="s">
        <v>1552</v>
      </c>
      <c r="Q3070">
        <v>19710301</v>
      </c>
    </row>
    <row r="3071" spans="1:17">
      <c r="A3071" t="s">
        <v>1739</v>
      </c>
      <c r="B3071" t="s">
        <v>1651</v>
      </c>
      <c r="C3071">
        <v>201204</v>
      </c>
      <c r="D3071">
        <v>14</v>
      </c>
      <c r="E3071" t="s">
        <v>1555</v>
      </c>
      <c r="F3071">
        <v>716</v>
      </c>
      <c r="G3071">
        <v>3258</v>
      </c>
      <c r="H3071">
        <v>2993</v>
      </c>
      <c r="I3071">
        <v>43112021301</v>
      </c>
      <c r="J3071">
        <v>8</v>
      </c>
      <c r="K3071" t="s">
        <v>1740</v>
      </c>
      <c r="L3071">
        <v>2531</v>
      </c>
      <c r="M3071" t="s">
        <v>1557</v>
      </c>
      <c r="N3071" t="s">
        <v>1734</v>
      </c>
      <c r="O3071">
        <v>0</v>
      </c>
      <c r="P3071" t="s">
        <v>1574</v>
      </c>
      <c r="Q3071">
        <v>19740501</v>
      </c>
    </row>
    <row r="3072" spans="1:17">
      <c r="A3072" t="s">
        <v>1739</v>
      </c>
      <c r="B3072" t="s">
        <v>1576</v>
      </c>
      <c r="C3072">
        <v>201204</v>
      </c>
      <c r="D3072">
        <v>29</v>
      </c>
      <c r="E3072" t="s">
        <v>1555</v>
      </c>
      <c r="F3072">
        <v>599</v>
      </c>
      <c r="G3072">
        <v>623</v>
      </c>
      <c r="H3072">
        <v>917</v>
      </c>
      <c r="I3072">
        <v>43112005701</v>
      </c>
      <c r="J3072">
        <v>8</v>
      </c>
      <c r="K3072" t="s">
        <v>1740</v>
      </c>
      <c r="L3072">
        <v>2531</v>
      </c>
      <c r="M3072" t="s">
        <v>1557</v>
      </c>
      <c r="N3072" t="s">
        <v>1734</v>
      </c>
      <c r="O3072">
        <v>0</v>
      </c>
      <c r="P3072" t="s">
        <v>1552</v>
      </c>
      <c r="Q3072">
        <v>19830501</v>
      </c>
    </row>
    <row r="3073" spans="1:17">
      <c r="A3073" t="s">
        <v>1739</v>
      </c>
      <c r="B3073" t="s">
        <v>1636</v>
      </c>
      <c r="C3073">
        <v>201204</v>
      </c>
      <c r="D3073">
        <v>29</v>
      </c>
      <c r="E3073" t="s">
        <v>1555</v>
      </c>
      <c r="F3073">
        <v>244</v>
      </c>
      <c r="G3073">
        <v>73</v>
      </c>
      <c r="H3073">
        <v>63</v>
      </c>
      <c r="I3073">
        <v>43112007401</v>
      </c>
      <c r="J3073">
        <v>8</v>
      </c>
      <c r="K3073" t="s">
        <v>1740</v>
      </c>
      <c r="L3073">
        <v>2531</v>
      </c>
      <c r="M3073" t="s">
        <v>1557</v>
      </c>
      <c r="N3073" t="s">
        <v>1734</v>
      </c>
      <c r="O3073">
        <v>0</v>
      </c>
      <c r="P3073" t="s">
        <v>1552</v>
      </c>
      <c r="Q3073">
        <v>19690301</v>
      </c>
    </row>
    <row r="3074" spans="1:17">
      <c r="A3074" t="s">
        <v>1739</v>
      </c>
      <c r="B3074" t="s">
        <v>1577</v>
      </c>
      <c r="C3074">
        <v>201204</v>
      </c>
      <c r="D3074">
        <v>18</v>
      </c>
      <c r="E3074" t="s">
        <v>1555</v>
      </c>
      <c r="F3074">
        <v>16</v>
      </c>
      <c r="G3074">
        <v>431</v>
      </c>
      <c r="H3074">
        <v>1101</v>
      </c>
      <c r="I3074">
        <v>43112009200</v>
      </c>
      <c r="J3074">
        <v>8</v>
      </c>
      <c r="K3074" t="s">
        <v>1740</v>
      </c>
      <c r="L3074">
        <v>2531</v>
      </c>
      <c r="M3074" t="s">
        <v>1557</v>
      </c>
      <c r="N3074" t="s">
        <v>1734</v>
      </c>
      <c r="O3074">
        <v>0</v>
      </c>
      <c r="P3074" t="s">
        <v>1552</v>
      </c>
      <c r="Q3074">
        <v>19690601</v>
      </c>
    </row>
    <row r="3075" spans="1:17">
      <c r="A3075" t="s">
        <v>1739</v>
      </c>
      <c r="B3075" t="s">
        <v>1631</v>
      </c>
      <c r="C3075">
        <v>201204</v>
      </c>
      <c r="D3075">
        <v>29</v>
      </c>
      <c r="E3075" t="s">
        <v>1555</v>
      </c>
      <c r="F3075">
        <v>1002</v>
      </c>
      <c r="G3075">
        <v>5497</v>
      </c>
      <c r="H3075">
        <v>40483</v>
      </c>
      <c r="I3075">
        <v>43112006100</v>
      </c>
      <c r="J3075">
        <v>8</v>
      </c>
      <c r="K3075" t="s">
        <v>1740</v>
      </c>
      <c r="L3075">
        <v>2531</v>
      </c>
      <c r="M3075" t="s">
        <v>1557</v>
      </c>
      <c r="N3075" t="s">
        <v>1734</v>
      </c>
      <c r="O3075">
        <v>0</v>
      </c>
      <c r="P3075" t="s">
        <v>1552</v>
      </c>
      <c r="Q3075">
        <v>19700301</v>
      </c>
    </row>
    <row r="3076" spans="1:17">
      <c r="A3076" t="s">
        <v>1739</v>
      </c>
      <c r="B3076" t="s">
        <v>1653</v>
      </c>
      <c r="C3076">
        <v>201204</v>
      </c>
      <c r="D3076">
        <v>12</v>
      </c>
      <c r="E3076" t="s">
        <v>1555</v>
      </c>
      <c r="F3076">
        <v>486</v>
      </c>
      <c r="G3076">
        <v>60</v>
      </c>
      <c r="H3076">
        <v>12968</v>
      </c>
      <c r="I3076">
        <v>43112016300</v>
      </c>
      <c r="J3076">
        <v>8</v>
      </c>
      <c r="K3076" t="s">
        <v>1740</v>
      </c>
      <c r="L3076">
        <v>2531</v>
      </c>
      <c r="M3076" t="s">
        <v>1557</v>
      </c>
      <c r="N3076" t="s">
        <v>1734</v>
      </c>
      <c r="O3076">
        <v>0</v>
      </c>
      <c r="P3076" t="s">
        <v>1552</v>
      </c>
      <c r="Q3076">
        <v>19730401</v>
      </c>
    </row>
    <row r="3077" spans="1:17">
      <c r="A3077" t="s">
        <v>1739</v>
      </c>
      <c r="B3077" t="s">
        <v>1578</v>
      </c>
      <c r="C3077">
        <v>201204</v>
      </c>
      <c r="D3077">
        <v>29</v>
      </c>
      <c r="E3077" t="s">
        <v>1555</v>
      </c>
      <c r="F3077">
        <v>543</v>
      </c>
      <c r="G3077">
        <v>4947</v>
      </c>
      <c r="H3077">
        <v>7031</v>
      </c>
      <c r="I3077">
        <v>43112019600</v>
      </c>
      <c r="J3077">
        <v>8</v>
      </c>
      <c r="K3077" t="s">
        <v>1740</v>
      </c>
      <c r="L3077">
        <v>2531</v>
      </c>
      <c r="M3077" t="s">
        <v>1557</v>
      </c>
      <c r="N3077" t="s">
        <v>1734</v>
      </c>
      <c r="O3077">
        <v>0</v>
      </c>
      <c r="P3077" t="s">
        <v>1552</v>
      </c>
      <c r="Q3077">
        <v>19720901</v>
      </c>
    </row>
    <row r="3078" spans="1:17">
      <c r="A3078" t="s">
        <v>1739</v>
      </c>
      <c r="B3078" t="s">
        <v>1579</v>
      </c>
      <c r="C3078">
        <v>201204</v>
      </c>
      <c r="D3078">
        <v>29</v>
      </c>
      <c r="E3078" t="s">
        <v>1555</v>
      </c>
      <c r="F3078">
        <v>338</v>
      </c>
      <c r="G3078">
        <v>293</v>
      </c>
      <c r="H3078">
        <v>13638</v>
      </c>
      <c r="I3078">
        <v>43112013000</v>
      </c>
      <c r="J3078">
        <v>8</v>
      </c>
      <c r="K3078" t="s">
        <v>1740</v>
      </c>
      <c r="L3078">
        <v>2531</v>
      </c>
      <c r="M3078" t="s">
        <v>1557</v>
      </c>
      <c r="N3078" t="s">
        <v>1734</v>
      </c>
      <c r="O3078">
        <v>0</v>
      </c>
      <c r="P3078" t="s">
        <v>1552</v>
      </c>
      <c r="Q3078">
        <v>19720701</v>
      </c>
    </row>
    <row r="3079" spans="1:17">
      <c r="A3079" t="s">
        <v>1739</v>
      </c>
      <c r="B3079" t="s">
        <v>1580</v>
      </c>
      <c r="C3079">
        <v>201204</v>
      </c>
      <c r="D3079">
        <v>29</v>
      </c>
      <c r="E3079" t="s">
        <v>1555</v>
      </c>
      <c r="F3079">
        <v>966</v>
      </c>
      <c r="G3079">
        <v>366</v>
      </c>
      <c r="H3079">
        <v>5835</v>
      </c>
      <c r="I3079">
        <v>43112021401</v>
      </c>
      <c r="J3079">
        <v>8</v>
      </c>
      <c r="K3079" t="s">
        <v>1740</v>
      </c>
      <c r="L3079">
        <v>2531</v>
      </c>
      <c r="M3079" t="s">
        <v>1557</v>
      </c>
      <c r="N3079" t="s">
        <v>1734</v>
      </c>
      <c r="O3079">
        <v>0</v>
      </c>
      <c r="P3079" t="s">
        <v>1552</v>
      </c>
      <c r="Q3079">
        <v>19760901</v>
      </c>
    </row>
    <row r="3080" spans="1:17">
      <c r="A3080" t="s">
        <v>1739</v>
      </c>
      <c r="B3080" t="s">
        <v>1581</v>
      </c>
      <c r="C3080">
        <v>201204</v>
      </c>
      <c r="D3080">
        <v>29</v>
      </c>
      <c r="E3080" t="s">
        <v>1555</v>
      </c>
      <c r="F3080">
        <v>958</v>
      </c>
      <c r="G3080">
        <v>293</v>
      </c>
      <c r="H3080">
        <v>38650</v>
      </c>
      <c r="I3080">
        <v>43112023800</v>
      </c>
      <c r="J3080">
        <v>8</v>
      </c>
      <c r="K3080" t="s">
        <v>1740</v>
      </c>
      <c r="L3080">
        <v>2531</v>
      </c>
      <c r="M3080" t="s">
        <v>1557</v>
      </c>
      <c r="N3080" t="s">
        <v>1734</v>
      </c>
      <c r="O3080">
        <v>0</v>
      </c>
      <c r="P3080" t="s">
        <v>1552</v>
      </c>
      <c r="Q3080">
        <v>19701201</v>
      </c>
    </row>
    <row r="3081" spans="1:17">
      <c r="A3081" t="s">
        <v>1739</v>
      </c>
      <c r="B3081" t="s">
        <v>1654</v>
      </c>
      <c r="C3081">
        <v>201204</v>
      </c>
      <c r="D3081">
        <v>29</v>
      </c>
      <c r="E3081" t="s">
        <v>1555</v>
      </c>
      <c r="F3081">
        <v>1279</v>
      </c>
      <c r="G3081">
        <v>2052</v>
      </c>
      <c r="H3081">
        <v>34152</v>
      </c>
      <c r="I3081">
        <v>43112016400</v>
      </c>
      <c r="J3081">
        <v>8</v>
      </c>
      <c r="K3081" t="s">
        <v>1740</v>
      </c>
      <c r="L3081">
        <v>2531</v>
      </c>
      <c r="M3081" t="s">
        <v>1557</v>
      </c>
      <c r="N3081" t="s">
        <v>1734</v>
      </c>
      <c r="O3081">
        <v>0</v>
      </c>
      <c r="P3081" t="s">
        <v>1552</v>
      </c>
      <c r="Q3081">
        <v>19740101</v>
      </c>
    </row>
    <row r="3082" spans="1:17">
      <c r="A3082" t="s">
        <v>1739</v>
      </c>
      <c r="B3082" t="s">
        <v>1638</v>
      </c>
      <c r="C3082">
        <v>201204</v>
      </c>
      <c r="D3082">
        <v>29</v>
      </c>
      <c r="E3082" t="s">
        <v>1555</v>
      </c>
      <c r="F3082">
        <v>924</v>
      </c>
      <c r="G3082">
        <v>3994</v>
      </c>
      <c r="H3082">
        <v>37373</v>
      </c>
      <c r="I3082">
        <v>43112019700</v>
      </c>
      <c r="J3082">
        <v>8</v>
      </c>
      <c r="K3082" t="s">
        <v>1740</v>
      </c>
      <c r="L3082">
        <v>2531</v>
      </c>
      <c r="M3082" t="s">
        <v>1557</v>
      </c>
      <c r="N3082" t="s">
        <v>1734</v>
      </c>
      <c r="O3082">
        <v>0</v>
      </c>
      <c r="P3082" t="s">
        <v>1552</v>
      </c>
      <c r="Q3082">
        <v>19700801</v>
      </c>
    </row>
    <row r="3083" spans="1:17">
      <c r="A3083" t="s">
        <v>1739</v>
      </c>
      <c r="B3083" t="s">
        <v>1655</v>
      </c>
      <c r="C3083">
        <v>201204</v>
      </c>
      <c r="D3083">
        <v>29</v>
      </c>
      <c r="E3083" t="s">
        <v>1555</v>
      </c>
      <c r="F3083">
        <v>1129</v>
      </c>
      <c r="G3083">
        <v>3298</v>
      </c>
      <c r="H3083">
        <v>45670</v>
      </c>
      <c r="I3083">
        <v>43112015100</v>
      </c>
      <c r="J3083">
        <v>8</v>
      </c>
      <c r="K3083" t="s">
        <v>1740</v>
      </c>
      <c r="L3083">
        <v>2531</v>
      </c>
      <c r="M3083" t="s">
        <v>1557</v>
      </c>
      <c r="N3083" t="s">
        <v>1734</v>
      </c>
      <c r="O3083">
        <v>0</v>
      </c>
      <c r="P3083" t="s">
        <v>1662</v>
      </c>
      <c r="Q3083">
        <v>19730701</v>
      </c>
    </row>
    <row r="3084" spans="1:17">
      <c r="A3084" t="s">
        <v>1739</v>
      </c>
      <c r="B3084" t="s">
        <v>1632</v>
      </c>
      <c r="C3084">
        <v>201204</v>
      </c>
      <c r="D3084">
        <v>20</v>
      </c>
      <c r="E3084" t="s">
        <v>1555</v>
      </c>
      <c r="F3084">
        <v>1249</v>
      </c>
      <c r="G3084">
        <v>127</v>
      </c>
      <c r="H3084">
        <v>7795</v>
      </c>
      <c r="I3084">
        <v>43112006400</v>
      </c>
      <c r="J3084">
        <v>8</v>
      </c>
      <c r="K3084" t="s">
        <v>1740</v>
      </c>
      <c r="L3084">
        <v>2531</v>
      </c>
      <c r="M3084" t="s">
        <v>1557</v>
      </c>
      <c r="N3084" t="s">
        <v>1734</v>
      </c>
      <c r="O3084">
        <v>0</v>
      </c>
      <c r="P3084" t="s">
        <v>1552</v>
      </c>
      <c r="Q3084">
        <v>19750201</v>
      </c>
    </row>
    <row r="3085" spans="1:17">
      <c r="A3085" t="s">
        <v>1739</v>
      </c>
      <c r="B3085" t="s">
        <v>1666</v>
      </c>
      <c r="C3085">
        <v>201204</v>
      </c>
      <c r="D3085">
        <v>29</v>
      </c>
      <c r="E3085" t="s">
        <v>1555</v>
      </c>
      <c r="F3085">
        <v>596</v>
      </c>
      <c r="G3085">
        <v>330</v>
      </c>
      <c r="H3085">
        <v>24097</v>
      </c>
      <c r="I3085">
        <v>43112012401</v>
      </c>
      <c r="J3085">
        <v>8</v>
      </c>
      <c r="K3085" t="s">
        <v>1740</v>
      </c>
      <c r="L3085">
        <v>2531</v>
      </c>
      <c r="M3085" t="s">
        <v>1557</v>
      </c>
      <c r="N3085" t="s">
        <v>1734</v>
      </c>
      <c r="O3085">
        <v>0</v>
      </c>
      <c r="P3085" t="s">
        <v>1574</v>
      </c>
      <c r="Q3085">
        <v>19970507</v>
      </c>
    </row>
    <row r="3086" spans="1:17">
      <c r="A3086" t="s">
        <v>1739</v>
      </c>
      <c r="B3086" t="s">
        <v>1582</v>
      </c>
      <c r="C3086">
        <v>201204</v>
      </c>
      <c r="D3086">
        <v>29</v>
      </c>
      <c r="E3086" t="s">
        <v>1555</v>
      </c>
      <c r="F3086">
        <v>295</v>
      </c>
      <c r="G3086">
        <v>183</v>
      </c>
      <c r="H3086">
        <v>30</v>
      </c>
      <c r="I3086">
        <v>43112018400</v>
      </c>
      <c r="J3086">
        <v>8</v>
      </c>
      <c r="K3086" t="s">
        <v>1740</v>
      </c>
      <c r="L3086">
        <v>2531</v>
      </c>
      <c r="M3086" t="s">
        <v>1557</v>
      </c>
      <c r="N3086" t="s">
        <v>1734</v>
      </c>
      <c r="O3086">
        <v>0</v>
      </c>
      <c r="P3086" t="s">
        <v>1552</v>
      </c>
      <c r="Q3086">
        <v>19700501</v>
      </c>
    </row>
    <row r="3087" spans="1:17">
      <c r="A3087" t="s">
        <v>1739</v>
      </c>
      <c r="B3087" t="s">
        <v>1667</v>
      </c>
      <c r="C3087">
        <v>201204</v>
      </c>
      <c r="D3087">
        <v>29</v>
      </c>
      <c r="E3087" t="s">
        <v>1555</v>
      </c>
      <c r="F3087">
        <v>577</v>
      </c>
      <c r="G3087">
        <v>550</v>
      </c>
      <c r="H3087">
        <v>18834</v>
      </c>
      <c r="I3087">
        <v>43112005600</v>
      </c>
      <c r="J3087">
        <v>8</v>
      </c>
      <c r="K3087" t="s">
        <v>1740</v>
      </c>
      <c r="L3087">
        <v>2531</v>
      </c>
      <c r="M3087" t="s">
        <v>1557</v>
      </c>
      <c r="N3087" t="s">
        <v>1734</v>
      </c>
      <c r="O3087">
        <v>0</v>
      </c>
      <c r="P3087" t="s">
        <v>1662</v>
      </c>
      <c r="Q3087">
        <v>19690301</v>
      </c>
    </row>
    <row r="3088" spans="1:17">
      <c r="A3088" t="s">
        <v>1739</v>
      </c>
      <c r="B3088" t="s">
        <v>1668</v>
      </c>
      <c r="C3088">
        <v>201204</v>
      </c>
      <c r="D3088">
        <v>29</v>
      </c>
      <c r="E3088" t="s">
        <v>1555</v>
      </c>
      <c r="F3088">
        <v>809</v>
      </c>
      <c r="G3088">
        <v>183</v>
      </c>
      <c r="H3088">
        <v>32696</v>
      </c>
      <c r="I3088">
        <v>43112017500</v>
      </c>
      <c r="J3088">
        <v>8</v>
      </c>
      <c r="K3088" t="s">
        <v>1740</v>
      </c>
      <c r="L3088">
        <v>2531</v>
      </c>
      <c r="M3088" t="s">
        <v>1557</v>
      </c>
      <c r="N3088" t="s">
        <v>1734</v>
      </c>
      <c r="O3088">
        <v>0</v>
      </c>
      <c r="P3088" t="s">
        <v>1552</v>
      </c>
      <c r="Q3088">
        <v>19700401</v>
      </c>
    </row>
    <row r="3089" spans="1:17">
      <c r="A3089" t="s">
        <v>1739</v>
      </c>
      <c r="B3089" t="s">
        <v>1595</v>
      </c>
      <c r="C3089">
        <v>201204</v>
      </c>
      <c r="D3089">
        <v>29</v>
      </c>
      <c r="E3089" t="s">
        <v>1555</v>
      </c>
      <c r="F3089">
        <v>1088</v>
      </c>
      <c r="G3089">
        <v>183</v>
      </c>
      <c r="H3089">
        <v>29046</v>
      </c>
      <c r="I3089">
        <v>43112012500</v>
      </c>
      <c r="J3089">
        <v>8</v>
      </c>
      <c r="K3089" t="s">
        <v>1740</v>
      </c>
      <c r="L3089">
        <v>2531</v>
      </c>
      <c r="M3089" t="s">
        <v>1557</v>
      </c>
      <c r="N3089" t="s">
        <v>1734</v>
      </c>
      <c r="O3089">
        <v>0</v>
      </c>
      <c r="P3089" t="s">
        <v>1552</v>
      </c>
      <c r="Q3089">
        <v>19690801</v>
      </c>
    </row>
    <row r="3090" spans="1:17">
      <c r="A3090" t="s">
        <v>1739</v>
      </c>
      <c r="B3090" t="s">
        <v>1656</v>
      </c>
      <c r="C3090">
        <v>201204</v>
      </c>
      <c r="D3090">
        <v>29</v>
      </c>
      <c r="E3090" t="s">
        <v>1555</v>
      </c>
      <c r="F3090">
        <v>989</v>
      </c>
      <c r="G3090">
        <v>1686</v>
      </c>
      <c r="H3090">
        <v>6822</v>
      </c>
      <c r="I3090">
        <v>43112006300</v>
      </c>
      <c r="J3090">
        <v>8</v>
      </c>
      <c r="K3090" t="s">
        <v>1740</v>
      </c>
      <c r="L3090">
        <v>2531</v>
      </c>
      <c r="M3090" t="s">
        <v>1557</v>
      </c>
      <c r="N3090" t="s">
        <v>1734</v>
      </c>
      <c r="O3090">
        <v>0</v>
      </c>
      <c r="P3090" t="s">
        <v>1552</v>
      </c>
      <c r="Q3090">
        <v>19690701</v>
      </c>
    </row>
    <row r="3091" spans="1:17">
      <c r="A3091" t="s">
        <v>1739</v>
      </c>
      <c r="B3091" t="s">
        <v>1657</v>
      </c>
      <c r="C3091">
        <v>201204</v>
      </c>
      <c r="D3091">
        <v>29</v>
      </c>
      <c r="E3091" t="s">
        <v>1555</v>
      </c>
      <c r="F3091">
        <v>1023</v>
      </c>
      <c r="G3091">
        <v>73</v>
      </c>
      <c r="H3091">
        <v>41312</v>
      </c>
      <c r="I3091">
        <v>43112020500</v>
      </c>
      <c r="J3091">
        <v>8</v>
      </c>
      <c r="K3091" t="s">
        <v>1740</v>
      </c>
      <c r="L3091">
        <v>2531</v>
      </c>
      <c r="M3091" t="s">
        <v>1557</v>
      </c>
      <c r="N3091" t="s">
        <v>1734</v>
      </c>
      <c r="O3091">
        <v>0</v>
      </c>
      <c r="P3091" t="s">
        <v>1574</v>
      </c>
      <c r="Q3091">
        <v>19721201</v>
      </c>
    </row>
    <row r="3092" spans="1:17">
      <c r="A3092" t="s">
        <v>1739</v>
      </c>
      <c r="B3092" t="s">
        <v>1584</v>
      </c>
      <c r="C3092">
        <v>201204</v>
      </c>
      <c r="D3092">
        <v>29</v>
      </c>
      <c r="E3092" t="s">
        <v>1555</v>
      </c>
      <c r="F3092">
        <v>617</v>
      </c>
      <c r="G3092">
        <v>1942</v>
      </c>
      <c r="H3092">
        <v>5478</v>
      </c>
      <c r="I3092">
        <v>43112019900</v>
      </c>
      <c r="J3092">
        <v>8</v>
      </c>
      <c r="K3092" t="s">
        <v>1740</v>
      </c>
      <c r="L3092">
        <v>2531</v>
      </c>
      <c r="M3092" t="s">
        <v>1557</v>
      </c>
      <c r="N3092" t="s">
        <v>1734</v>
      </c>
      <c r="O3092">
        <v>0</v>
      </c>
      <c r="P3092" t="s">
        <v>1552</v>
      </c>
      <c r="Q3092">
        <v>19700701</v>
      </c>
    </row>
    <row r="3093" spans="1:17">
      <c r="A3093" t="s">
        <v>1739</v>
      </c>
      <c r="B3093" t="s">
        <v>1586</v>
      </c>
      <c r="C3093">
        <v>201204</v>
      </c>
      <c r="D3093">
        <v>29</v>
      </c>
      <c r="E3093" t="s">
        <v>1555</v>
      </c>
      <c r="F3093">
        <v>415</v>
      </c>
      <c r="G3093">
        <v>73</v>
      </c>
      <c r="H3093">
        <v>8193</v>
      </c>
      <c r="I3093">
        <v>43112017601</v>
      </c>
      <c r="J3093">
        <v>8</v>
      </c>
      <c r="K3093" t="s">
        <v>1740</v>
      </c>
      <c r="L3093">
        <v>2531</v>
      </c>
      <c r="M3093" t="s">
        <v>1557</v>
      </c>
      <c r="N3093" t="s">
        <v>1734</v>
      </c>
      <c r="O3093">
        <v>0</v>
      </c>
      <c r="P3093" t="s">
        <v>1552</v>
      </c>
      <c r="Q3093">
        <v>19751101</v>
      </c>
    </row>
    <row r="3094" spans="1:17">
      <c r="A3094" t="s">
        <v>1739</v>
      </c>
      <c r="B3094" t="s">
        <v>1558</v>
      </c>
      <c r="C3094">
        <v>201204</v>
      </c>
      <c r="D3094">
        <v>29</v>
      </c>
      <c r="E3094" t="s">
        <v>1555</v>
      </c>
      <c r="F3094">
        <v>719</v>
      </c>
      <c r="G3094">
        <v>4332</v>
      </c>
      <c r="H3094">
        <v>12702</v>
      </c>
      <c r="I3094">
        <v>43112015201</v>
      </c>
      <c r="J3094">
        <v>8</v>
      </c>
      <c r="K3094" t="s">
        <v>1740</v>
      </c>
      <c r="L3094">
        <v>2531</v>
      </c>
      <c r="M3094" t="s">
        <v>1557</v>
      </c>
      <c r="N3094" t="s">
        <v>1734</v>
      </c>
      <c r="O3094">
        <v>0</v>
      </c>
      <c r="P3094" t="s">
        <v>1552</v>
      </c>
      <c r="Q3094">
        <v>19940401</v>
      </c>
    </row>
    <row r="3095" spans="1:17">
      <c r="A3095" t="s">
        <v>1739</v>
      </c>
      <c r="B3095" t="s">
        <v>1560</v>
      </c>
      <c r="C3095">
        <v>201204</v>
      </c>
      <c r="D3095">
        <v>29</v>
      </c>
      <c r="E3095" t="s">
        <v>1555</v>
      </c>
      <c r="F3095">
        <v>308</v>
      </c>
      <c r="G3095">
        <v>596</v>
      </c>
      <c r="H3095">
        <v>12514</v>
      </c>
      <c r="I3095">
        <v>43112018500</v>
      </c>
      <c r="J3095">
        <v>8</v>
      </c>
      <c r="K3095" t="s">
        <v>1740</v>
      </c>
      <c r="L3095">
        <v>2531</v>
      </c>
      <c r="M3095" t="s">
        <v>1557</v>
      </c>
      <c r="N3095" t="s">
        <v>1734</v>
      </c>
      <c r="O3095">
        <v>0</v>
      </c>
      <c r="P3095" t="s">
        <v>1552</v>
      </c>
      <c r="Q3095">
        <v>19700601</v>
      </c>
    </row>
    <row r="3096" spans="1:17">
      <c r="A3096" t="s">
        <v>1739</v>
      </c>
      <c r="B3096" t="s">
        <v>1563</v>
      </c>
      <c r="C3096">
        <v>201204</v>
      </c>
      <c r="D3096">
        <v>7</v>
      </c>
      <c r="E3096" t="s">
        <v>1555</v>
      </c>
      <c r="F3096">
        <v>19</v>
      </c>
      <c r="G3096">
        <v>272</v>
      </c>
      <c r="H3096">
        <v>444</v>
      </c>
      <c r="I3096">
        <v>43112031100</v>
      </c>
      <c r="J3096">
        <v>8</v>
      </c>
      <c r="K3096" t="s">
        <v>1740</v>
      </c>
      <c r="L3096">
        <v>2531</v>
      </c>
      <c r="M3096" t="s">
        <v>1557</v>
      </c>
      <c r="N3096" t="s">
        <v>1734</v>
      </c>
      <c r="O3096">
        <v>0</v>
      </c>
      <c r="P3096" t="s">
        <v>1552</v>
      </c>
      <c r="Q3096">
        <v>19750801</v>
      </c>
    </row>
    <row r="3097" spans="1:17">
      <c r="A3097" t="s">
        <v>1739</v>
      </c>
      <c r="B3097" t="s">
        <v>1564</v>
      </c>
      <c r="C3097">
        <v>201204</v>
      </c>
      <c r="D3097">
        <v>29</v>
      </c>
      <c r="E3097" t="s">
        <v>1555</v>
      </c>
      <c r="F3097">
        <v>1685</v>
      </c>
      <c r="G3097">
        <v>141</v>
      </c>
      <c r="H3097">
        <v>1916</v>
      </c>
      <c r="I3097">
        <v>43112070000</v>
      </c>
      <c r="J3097">
        <v>8</v>
      </c>
      <c r="K3097" t="s">
        <v>1740</v>
      </c>
      <c r="L3097">
        <v>2531</v>
      </c>
      <c r="M3097" t="s">
        <v>1557</v>
      </c>
      <c r="N3097" t="s">
        <v>1734</v>
      </c>
      <c r="O3097">
        <v>0</v>
      </c>
      <c r="P3097" t="s">
        <v>1552</v>
      </c>
      <c r="Q3097">
        <v>19930601</v>
      </c>
    </row>
    <row r="3098" spans="1:17">
      <c r="A3098" t="s">
        <v>1739</v>
      </c>
      <c r="B3098" t="s">
        <v>1630</v>
      </c>
      <c r="C3098">
        <v>201204</v>
      </c>
      <c r="D3098">
        <v>29</v>
      </c>
      <c r="E3098" t="s">
        <v>1555</v>
      </c>
      <c r="F3098">
        <v>324</v>
      </c>
      <c r="G3098">
        <v>994</v>
      </c>
      <c r="H3098">
        <v>9144</v>
      </c>
      <c r="I3098">
        <v>43112015301</v>
      </c>
      <c r="J3098">
        <v>8</v>
      </c>
      <c r="K3098" t="s">
        <v>1740</v>
      </c>
      <c r="L3098">
        <v>2531</v>
      </c>
      <c r="M3098" t="s">
        <v>1557</v>
      </c>
      <c r="N3098" t="s">
        <v>1734</v>
      </c>
      <c r="O3098">
        <v>0</v>
      </c>
      <c r="P3098" t="s">
        <v>1552</v>
      </c>
      <c r="Q3098">
        <v>19741101</v>
      </c>
    </row>
    <row r="3099" spans="1:17">
      <c r="A3099" t="s">
        <v>1739</v>
      </c>
      <c r="B3099" t="s">
        <v>1645</v>
      </c>
      <c r="C3099">
        <v>201204</v>
      </c>
      <c r="D3099">
        <v>30</v>
      </c>
      <c r="E3099" t="s">
        <v>1555</v>
      </c>
      <c r="F3099">
        <v>211</v>
      </c>
      <c r="G3099">
        <v>600</v>
      </c>
      <c r="H3099">
        <v>5941</v>
      </c>
      <c r="I3099">
        <v>43112010801</v>
      </c>
      <c r="J3099">
        <v>8</v>
      </c>
      <c r="K3099" t="s">
        <v>1740</v>
      </c>
      <c r="L3099">
        <v>2531</v>
      </c>
      <c r="M3099" t="s">
        <v>1557</v>
      </c>
      <c r="N3099" t="s">
        <v>1734</v>
      </c>
      <c r="O3099">
        <v>0</v>
      </c>
      <c r="P3099" t="s">
        <v>1552</v>
      </c>
      <c r="Q3099">
        <v>19721201</v>
      </c>
    </row>
    <row r="3100" spans="1:17">
      <c r="A3100" t="s">
        <v>1739</v>
      </c>
      <c r="B3100" t="s">
        <v>1692</v>
      </c>
      <c r="C3100">
        <v>201204</v>
      </c>
      <c r="D3100">
        <v>30</v>
      </c>
      <c r="E3100" t="s">
        <v>1555</v>
      </c>
      <c r="F3100">
        <v>1397</v>
      </c>
      <c r="G3100">
        <v>2259</v>
      </c>
      <c r="H3100">
        <v>14431</v>
      </c>
      <c r="I3100">
        <v>43112016601</v>
      </c>
      <c r="J3100">
        <v>8</v>
      </c>
      <c r="K3100" t="s">
        <v>1740</v>
      </c>
      <c r="L3100">
        <v>2531</v>
      </c>
      <c r="M3100" t="s">
        <v>1557</v>
      </c>
      <c r="N3100" t="s">
        <v>1734</v>
      </c>
      <c r="O3100">
        <v>0</v>
      </c>
      <c r="P3100" t="s">
        <v>1552</v>
      </c>
      <c r="Q3100">
        <v>19770201</v>
      </c>
    </row>
    <row r="3101" spans="1:17">
      <c r="A3101" t="s">
        <v>1739</v>
      </c>
      <c r="B3101" t="s">
        <v>1569</v>
      </c>
      <c r="C3101">
        <v>201204</v>
      </c>
      <c r="D3101">
        <v>30</v>
      </c>
      <c r="E3101" t="s">
        <v>1555</v>
      </c>
      <c r="F3101">
        <v>597</v>
      </c>
      <c r="G3101">
        <v>801</v>
      </c>
      <c r="H3101">
        <v>13272</v>
      </c>
      <c r="I3101">
        <v>43112009301</v>
      </c>
      <c r="J3101">
        <v>8</v>
      </c>
      <c r="K3101" t="s">
        <v>1740</v>
      </c>
      <c r="L3101">
        <v>2531</v>
      </c>
      <c r="M3101" t="s">
        <v>1557</v>
      </c>
      <c r="N3101" t="s">
        <v>1734</v>
      </c>
      <c r="O3101">
        <v>0</v>
      </c>
      <c r="P3101" t="s">
        <v>1552</v>
      </c>
      <c r="Q3101">
        <v>19790801</v>
      </c>
    </row>
    <row r="3102" spans="1:17">
      <c r="A3102" t="s">
        <v>1739</v>
      </c>
      <c r="B3102" t="s">
        <v>1714</v>
      </c>
      <c r="C3102">
        <v>201204</v>
      </c>
      <c r="D3102">
        <v>24</v>
      </c>
      <c r="E3102" t="s">
        <v>1555</v>
      </c>
      <c r="F3102">
        <v>688</v>
      </c>
      <c r="G3102">
        <v>1839</v>
      </c>
      <c r="H3102">
        <v>11735</v>
      </c>
      <c r="I3102">
        <v>43112016800</v>
      </c>
      <c r="J3102">
        <v>8</v>
      </c>
      <c r="K3102" t="s">
        <v>1740</v>
      </c>
      <c r="L3102">
        <v>2531</v>
      </c>
      <c r="M3102" t="s">
        <v>1557</v>
      </c>
      <c r="N3102" t="s">
        <v>1734</v>
      </c>
      <c r="O3102">
        <v>0</v>
      </c>
      <c r="P3102" t="s">
        <v>1552</v>
      </c>
      <c r="Q3102">
        <v>19730501</v>
      </c>
    </row>
    <row r="3103" spans="1:17">
      <c r="A3103" t="s">
        <v>1739</v>
      </c>
      <c r="B3103" t="s">
        <v>1741</v>
      </c>
      <c r="C3103">
        <v>201204</v>
      </c>
      <c r="D3103">
        <v>16</v>
      </c>
      <c r="E3103" t="s">
        <v>1555</v>
      </c>
      <c r="F3103">
        <v>741</v>
      </c>
      <c r="G3103">
        <v>291</v>
      </c>
      <c r="H3103">
        <v>37977</v>
      </c>
      <c r="I3103">
        <v>43112018100</v>
      </c>
      <c r="J3103">
        <v>8</v>
      </c>
      <c r="K3103" t="s">
        <v>1740</v>
      </c>
      <c r="L3103">
        <v>2531</v>
      </c>
      <c r="M3103" t="s">
        <v>1557</v>
      </c>
      <c r="N3103" t="s">
        <v>1734</v>
      </c>
      <c r="O3103">
        <v>0</v>
      </c>
      <c r="P3103" t="s">
        <v>1574</v>
      </c>
      <c r="Q3103">
        <v>19750601</v>
      </c>
    </row>
    <row r="3104" spans="1:17">
      <c r="A3104" t="s">
        <v>1739</v>
      </c>
      <c r="B3104" t="s">
        <v>1720</v>
      </c>
      <c r="C3104">
        <v>201204</v>
      </c>
      <c r="D3104">
        <v>30</v>
      </c>
      <c r="E3104" t="s">
        <v>1555</v>
      </c>
      <c r="F3104">
        <v>1386</v>
      </c>
      <c r="G3104">
        <v>457</v>
      </c>
      <c r="H3104">
        <v>56531</v>
      </c>
      <c r="I3104">
        <v>43112018600</v>
      </c>
      <c r="J3104">
        <v>8</v>
      </c>
      <c r="K3104" t="s">
        <v>1740</v>
      </c>
      <c r="L3104">
        <v>2531</v>
      </c>
      <c r="M3104" t="s">
        <v>1557</v>
      </c>
      <c r="N3104" t="s">
        <v>1734</v>
      </c>
      <c r="O3104">
        <v>0</v>
      </c>
      <c r="P3104" t="s">
        <v>1552</v>
      </c>
      <c r="Q3104">
        <v>19730501</v>
      </c>
    </row>
    <row r="3105" spans="1:17">
      <c r="A3105" t="s">
        <v>1739</v>
      </c>
      <c r="B3105" t="s">
        <v>1722</v>
      </c>
      <c r="C3105">
        <v>201204</v>
      </c>
      <c r="D3105">
        <v>30</v>
      </c>
      <c r="E3105" t="s">
        <v>1555</v>
      </c>
      <c r="F3105">
        <v>3779</v>
      </c>
      <c r="G3105">
        <v>114</v>
      </c>
      <c r="H3105">
        <v>35430</v>
      </c>
      <c r="I3105">
        <v>43112009700</v>
      </c>
      <c r="J3105">
        <v>8</v>
      </c>
      <c r="K3105" t="s">
        <v>1740</v>
      </c>
      <c r="L3105">
        <v>2531</v>
      </c>
      <c r="M3105" t="s">
        <v>1557</v>
      </c>
      <c r="N3105" t="s">
        <v>1734</v>
      </c>
      <c r="O3105">
        <v>0</v>
      </c>
      <c r="P3105" t="s">
        <v>1552</v>
      </c>
      <c r="Q3105">
        <v>19690701</v>
      </c>
    </row>
    <row r="3106" spans="1:17">
      <c r="A3106" t="s">
        <v>1739</v>
      </c>
      <c r="B3106" t="s">
        <v>1705</v>
      </c>
      <c r="C3106">
        <v>201204</v>
      </c>
      <c r="D3106">
        <v>30</v>
      </c>
      <c r="E3106" t="s">
        <v>1555</v>
      </c>
      <c r="F3106">
        <v>1969</v>
      </c>
      <c r="G3106">
        <v>114</v>
      </c>
      <c r="H3106">
        <v>2541</v>
      </c>
      <c r="I3106">
        <v>43112070400</v>
      </c>
      <c r="J3106">
        <v>8</v>
      </c>
      <c r="K3106" t="s">
        <v>1740</v>
      </c>
      <c r="L3106">
        <v>2531</v>
      </c>
      <c r="M3106" t="s">
        <v>1557</v>
      </c>
      <c r="N3106" t="s">
        <v>1734</v>
      </c>
      <c r="O3106">
        <v>0</v>
      </c>
      <c r="P3106" t="s">
        <v>1552</v>
      </c>
      <c r="Q3106">
        <v>19930901</v>
      </c>
    </row>
    <row r="3107" spans="1:17">
      <c r="A3107" t="s">
        <v>1739</v>
      </c>
      <c r="B3107" t="s">
        <v>1707</v>
      </c>
      <c r="C3107">
        <v>201204</v>
      </c>
      <c r="D3107">
        <v>30</v>
      </c>
      <c r="E3107" t="s">
        <v>1555</v>
      </c>
      <c r="F3107">
        <v>1141</v>
      </c>
      <c r="G3107">
        <v>1973</v>
      </c>
      <c r="H3107">
        <v>40639</v>
      </c>
      <c r="I3107">
        <v>43112023000</v>
      </c>
      <c r="J3107">
        <v>8</v>
      </c>
      <c r="K3107" t="s">
        <v>1742</v>
      </c>
      <c r="L3107">
        <v>2531</v>
      </c>
      <c r="M3107" t="s">
        <v>1557</v>
      </c>
      <c r="N3107" t="s">
        <v>1734</v>
      </c>
      <c r="O3107">
        <v>0</v>
      </c>
      <c r="P3107" t="s">
        <v>1552</v>
      </c>
      <c r="Q3107">
        <v>19701001</v>
      </c>
    </row>
    <row r="3108" spans="1:17">
      <c r="A3108" t="s">
        <v>1739</v>
      </c>
      <c r="B3108" t="s">
        <v>1708</v>
      </c>
      <c r="C3108">
        <v>201204</v>
      </c>
      <c r="D3108">
        <v>30</v>
      </c>
      <c r="E3108" t="s">
        <v>1555</v>
      </c>
      <c r="F3108">
        <v>339</v>
      </c>
      <c r="G3108">
        <v>915</v>
      </c>
      <c r="H3108">
        <v>16316</v>
      </c>
      <c r="I3108">
        <v>43112018200</v>
      </c>
      <c r="J3108">
        <v>8</v>
      </c>
      <c r="K3108" t="s">
        <v>1740</v>
      </c>
      <c r="L3108">
        <v>2531</v>
      </c>
      <c r="M3108" t="s">
        <v>1557</v>
      </c>
      <c r="N3108" t="s">
        <v>1734</v>
      </c>
      <c r="O3108">
        <v>0</v>
      </c>
      <c r="P3108" t="s">
        <v>1574</v>
      </c>
      <c r="Q3108">
        <v>19760501</v>
      </c>
    </row>
    <row r="3109" spans="1:17">
      <c r="A3109" t="s">
        <v>1739</v>
      </c>
      <c r="B3109" t="s">
        <v>1731</v>
      </c>
      <c r="C3109">
        <v>201204</v>
      </c>
      <c r="D3109">
        <v>30</v>
      </c>
      <c r="E3109" t="s">
        <v>1555</v>
      </c>
      <c r="F3109">
        <v>433</v>
      </c>
      <c r="G3109">
        <v>658</v>
      </c>
      <c r="H3109">
        <v>31451</v>
      </c>
      <c r="I3109">
        <v>43112015400</v>
      </c>
      <c r="J3109">
        <v>8</v>
      </c>
      <c r="K3109" t="s">
        <v>1740</v>
      </c>
      <c r="L3109">
        <v>2531</v>
      </c>
      <c r="M3109" t="s">
        <v>1557</v>
      </c>
      <c r="N3109" t="s">
        <v>1734</v>
      </c>
      <c r="O3109">
        <v>0</v>
      </c>
      <c r="P3109" t="s">
        <v>1552</v>
      </c>
      <c r="Q3109">
        <v>19691201</v>
      </c>
    </row>
    <row r="3110" spans="1:17">
      <c r="A3110" t="s">
        <v>1739</v>
      </c>
      <c r="B3110" t="s">
        <v>1709</v>
      </c>
      <c r="C3110">
        <v>201204</v>
      </c>
      <c r="D3110">
        <v>29</v>
      </c>
      <c r="E3110" t="s">
        <v>1555</v>
      </c>
      <c r="F3110">
        <v>473</v>
      </c>
      <c r="G3110">
        <v>2512</v>
      </c>
      <c r="H3110">
        <v>380</v>
      </c>
      <c r="I3110">
        <v>43112069700</v>
      </c>
      <c r="J3110">
        <v>8</v>
      </c>
      <c r="K3110" t="s">
        <v>1740</v>
      </c>
      <c r="L3110">
        <v>2531</v>
      </c>
      <c r="M3110" t="s">
        <v>1557</v>
      </c>
      <c r="N3110" t="s">
        <v>1734</v>
      </c>
      <c r="O3110">
        <v>0</v>
      </c>
      <c r="P3110" t="s">
        <v>1552</v>
      </c>
      <c r="Q3110">
        <v>19930201</v>
      </c>
    </row>
    <row r="3111" spans="1:17">
      <c r="A3111" t="s">
        <v>1739</v>
      </c>
      <c r="B3111" t="s">
        <v>1743</v>
      </c>
      <c r="C3111">
        <v>201204</v>
      </c>
      <c r="D3111">
        <v>30</v>
      </c>
      <c r="E3111" t="s">
        <v>1555</v>
      </c>
      <c r="F3111">
        <v>307</v>
      </c>
      <c r="G3111">
        <v>114</v>
      </c>
      <c r="H3111">
        <v>1709</v>
      </c>
      <c r="I3111">
        <v>43112012701</v>
      </c>
      <c r="J3111">
        <v>8</v>
      </c>
      <c r="K3111" t="s">
        <v>1740</v>
      </c>
      <c r="L3111">
        <v>2531</v>
      </c>
      <c r="M3111" t="s">
        <v>1557</v>
      </c>
      <c r="N3111" t="s">
        <v>1734</v>
      </c>
      <c r="O3111">
        <v>0</v>
      </c>
      <c r="P3111" t="s">
        <v>1552</v>
      </c>
      <c r="Q3111">
        <v>19760401</v>
      </c>
    </row>
    <row r="3112" spans="1:17">
      <c r="A3112" t="s">
        <v>1739</v>
      </c>
      <c r="B3112" t="s">
        <v>1732</v>
      </c>
      <c r="C3112">
        <v>201204</v>
      </c>
      <c r="D3112">
        <v>29</v>
      </c>
      <c r="E3112" t="s">
        <v>1555</v>
      </c>
      <c r="F3112">
        <v>3312</v>
      </c>
      <c r="G3112">
        <v>256</v>
      </c>
      <c r="H3112">
        <v>65189</v>
      </c>
      <c r="I3112">
        <v>43112012800</v>
      </c>
      <c r="J3112">
        <v>8</v>
      </c>
      <c r="K3112" t="s">
        <v>1740</v>
      </c>
      <c r="L3112">
        <v>2531</v>
      </c>
      <c r="M3112" t="s">
        <v>1557</v>
      </c>
      <c r="N3112" t="s">
        <v>1734</v>
      </c>
      <c r="O3112">
        <v>0</v>
      </c>
      <c r="P3112" t="s">
        <v>1552</v>
      </c>
      <c r="Q3112">
        <v>19710201</v>
      </c>
    </row>
    <row r="3113" spans="1:17">
      <c r="A3113" t="s">
        <v>1739</v>
      </c>
      <c r="B3113" t="s">
        <v>1724</v>
      </c>
      <c r="C3113">
        <v>201204</v>
      </c>
      <c r="D3113">
        <v>30</v>
      </c>
      <c r="E3113" t="s">
        <v>1555</v>
      </c>
      <c r="F3113">
        <v>1385</v>
      </c>
      <c r="G3113">
        <v>315</v>
      </c>
      <c r="H3113">
        <v>9329</v>
      </c>
      <c r="I3113">
        <v>43112016901</v>
      </c>
      <c r="J3113">
        <v>8</v>
      </c>
      <c r="K3113" t="s">
        <v>1740</v>
      </c>
      <c r="L3113">
        <v>2531</v>
      </c>
      <c r="M3113" t="s">
        <v>1557</v>
      </c>
      <c r="N3113" t="s">
        <v>1734</v>
      </c>
      <c r="O3113">
        <v>0</v>
      </c>
      <c r="P3113" t="s">
        <v>1552</v>
      </c>
      <c r="Q3113">
        <v>19801101</v>
      </c>
    </row>
    <row r="3114" spans="1:17">
      <c r="A3114" t="s">
        <v>1739</v>
      </c>
      <c r="B3114" t="s">
        <v>1725</v>
      </c>
      <c r="C3114">
        <v>201204</v>
      </c>
      <c r="D3114">
        <v>30</v>
      </c>
      <c r="E3114" t="s">
        <v>1555</v>
      </c>
      <c r="F3114">
        <v>1416</v>
      </c>
      <c r="G3114">
        <v>257</v>
      </c>
      <c r="H3114">
        <v>57929</v>
      </c>
      <c r="I3114">
        <v>43112015700</v>
      </c>
      <c r="J3114">
        <v>8</v>
      </c>
      <c r="K3114" t="s">
        <v>1740</v>
      </c>
      <c r="L3114">
        <v>2531</v>
      </c>
      <c r="M3114" t="s">
        <v>1557</v>
      </c>
      <c r="N3114" t="s">
        <v>1734</v>
      </c>
      <c r="O3114">
        <v>0</v>
      </c>
      <c r="P3114" t="s">
        <v>1552</v>
      </c>
      <c r="Q3114">
        <v>19740101</v>
      </c>
    </row>
    <row r="3115" spans="1:17">
      <c r="A3115" t="s">
        <v>1739</v>
      </c>
      <c r="B3115" t="s">
        <v>1726</v>
      </c>
      <c r="C3115">
        <v>201204</v>
      </c>
      <c r="D3115">
        <v>29</v>
      </c>
      <c r="E3115" t="s">
        <v>1555</v>
      </c>
      <c r="F3115">
        <v>1428</v>
      </c>
      <c r="G3115">
        <v>142</v>
      </c>
      <c r="H3115">
        <v>4718</v>
      </c>
      <c r="I3115">
        <v>43112009501</v>
      </c>
      <c r="J3115">
        <v>8</v>
      </c>
      <c r="K3115" t="s">
        <v>1740</v>
      </c>
      <c r="L3115">
        <v>2531</v>
      </c>
      <c r="M3115" t="s">
        <v>1557</v>
      </c>
      <c r="N3115" t="s">
        <v>1734</v>
      </c>
      <c r="O3115">
        <v>0</v>
      </c>
      <c r="P3115" t="s">
        <v>1552</v>
      </c>
      <c r="Q3115">
        <v>19700401</v>
      </c>
    </row>
    <row r="3116" spans="1:17">
      <c r="A3116" t="s">
        <v>1739</v>
      </c>
      <c r="B3116" t="s">
        <v>1744</v>
      </c>
      <c r="C3116">
        <v>201204</v>
      </c>
      <c r="D3116">
        <v>30</v>
      </c>
      <c r="E3116" t="s">
        <v>1555</v>
      </c>
      <c r="F3116">
        <v>620</v>
      </c>
      <c r="G3116">
        <v>257</v>
      </c>
      <c r="H3116">
        <v>6450</v>
      </c>
      <c r="I3116">
        <v>43112020001</v>
      </c>
      <c r="J3116">
        <v>8</v>
      </c>
      <c r="K3116" t="s">
        <v>1740</v>
      </c>
      <c r="L3116">
        <v>2531</v>
      </c>
      <c r="M3116" t="s">
        <v>1557</v>
      </c>
      <c r="N3116" t="s">
        <v>1734</v>
      </c>
      <c r="O3116">
        <v>0</v>
      </c>
      <c r="P3116" t="s">
        <v>1552</v>
      </c>
      <c r="Q3116">
        <v>19810801</v>
      </c>
    </row>
    <row r="3117" spans="1:17">
      <c r="A3117" t="s">
        <v>1739</v>
      </c>
      <c r="B3117" t="s">
        <v>1745</v>
      </c>
      <c r="C3117">
        <v>201204</v>
      </c>
      <c r="D3117">
        <v>30</v>
      </c>
      <c r="E3117" t="s">
        <v>1555</v>
      </c>
      <c r="F3117">
        <v>2098</v>
      </c>
      <c r="G3117">
        <v>343</v>
      </c>
      <c r="H3117">
        <v>66056</v>
      </c>
      <c r="I3117">
        <v>43112018800</v>
      </c>
      <c r="J3117">
        <v>8</v>
      </c>
      <c r="K3117" t="s">
        <v>1740</v>
      </c>
      <c r="L3117">
        <v>2531</v>
      </c>
      <c r="M3117" t="s">
        <v>1557</v>
      </c>
      <c r="N3117" t="s">
        <v>1734</v>
      </c>
      <c r="O3117">
        <v>0</v>
      </c>
      <c r="P3117" t="s">
        <v>1552</v>
      </c>
      <c r="Q3117">
        <v>19700501</v>
      </c>
    </row>
    <row r="3118" spans="1:17">
      <c r="A3118" t="s">
        <v>1739</v>
      </c>
      <c r="B3118" t="s">
        <v>1746</v>
      </c>
      <c r="C3118">
        <v>201204</v>
      </c>
      <c r="D3118">
        <v>29</v>
      </c>
      <c r="E3118" t="s">
        <v>1555</v>
      </c>
      <c r="F3118">
        <v>661</v>
      </c>
      <c r="G3118">
        <v>398</v>
      </c>
      <c r="H3118">
        <v>8826</v>
      </c>
      <c r="I3118">
        <v>43112020100</v>
      </c>
      <c r="J3118">
        <v>8</v>
      </c>
      <c r="K3118" t="s">
        <v>1740</v>
      </c>
      <c r="L3118">
        <v>2531</v>
      </c>
      <c r="M3118" t="s">
        <v>1557</v>
      </c>
      <c r="N3118" t="s">
        <v>1734</v>
      </c>
      <c r="O3118">
        <v>0</v>
      </c>
      <c r="P3118" t="s">
        <v>1552</v>
      </c>
      <c r="Q3118">
        <v>19700601</v>
      </c>
    </row>
    <row r="3119" spans="1:17">
      <c r="A3119" t="s">
        <v>1739</v>
      </c>
      <c r="B3119" t="s">
        <v>1747</v>
      </c>
      <c r="C3119">
        <v>201204</v>
      </c>
      <c r="D3119">
        <v>30</v>
      </c>
      <c r="E3119" t="s">
        <v>1555</v>
      </c>
      <c r="F3119">
        <v>578</v>
      </c>
      <c r="G3119">
        <v>20558</v>
      </c>
      <c r="H3119">
        <v>14480</v>
      </c>
      <c r="I3119">
        <v>43112029801</v>
      </c>
      <c r="J3119">
        <v>8</v>
      </c>
      <c r="K3119" t="s">
        <v>1740</v>
      </c>
      <c r="L3119">
        <v>2531</v>
      </c>
      <c r="M3119" t="s">
        <v>1557</v>
      </c>
      <c r="N3119" t="s">
        <v>1734</v>
      </c>
      <c r="O3119">
        <v>0</v>
      </c>
      <c r="P3119" t="s">
        <v>1552</v>
      </c>
      <c r="Q3119">
        <v>19740301</v>
      </c>
    </row>
    <row r="3120" spans="1:17">
      <c r="A3120" t="s">
        <v>1739</v>
      </c>
      <c r="B3120" t="s">
        <v>1760</v>
      </c>
      <c r="C3120">
        <v>201204</v>
      </c>
      <c r="D3120">
        <v>30</v>
      </c>
      <c r="E3120" t="s">
        <v>1555</v>
      </c>
      <c r="F3120">
        <v>681</v>
      </c>
      <c r="G3120">
        <v>1744</v>
      </c>
      <c r="H3120">
        <v>7408</v>
      </c>
      <c r="I3120">
        <v>43112029500</v>
      </c>
      <c r="J3120">
        <v>8</v>
      </c>
      <c r="K3120" t="s">
        <v>1740</v>
      </c>
      <c r="L3120">
        <v>2531</v>
      </c>
      <c r="M3120" t="s">
        <v>1557</v>
      </c>
      <c r="N3120" t="s">
        <v>1734</v>
      </c>
      <c r="O3120">
        <v>0</v>
      </c>
      <c r="P3120" t="s">
        <v>1552</v>
      </c>
      <c r="Q3120">
        <v>19720901</v>
      </c>
    </row>
    <row r="3121" spans="1:17">
      <c r="A3121" t="s">
        <v>1739</v>
      </c>
      <c r="B3121" t="s">
        <v>1748</v>
      </c>
      <c r="C3121">
        <v>201204</v>
      </c>
      <c r="D3121">
        <v>30</v>
      </c>
      <c r="E3121" t="s">
        <v>1555</v>
      </c>
      <c r="F3121">
        <v>530</v>
      </c>
      <c r="G3121">
        <v>5575</v>
      </c>
      <c r="H3121">
        <v>77969</v>
      </c>
      <c r="I3121">
        <v>43112029300</v>
      </c>
      <c r="J3121">
        <v>8</v>
      </c>
      <c r="K3121" t="s">
        <v>1740</v>
      </c>
      <c r="L3121">
        <v>2531</v>
      </c>
      <c r="M3121" t="s">
        <v>1557</v>
      </c>
      <c r="N3121" t="s">
        <v>1734</v>
      </c>
      <c r="O3121">
        <v>0</v>
      </c>
      <c r="P3121" t="s">
        <v>1552</v>
      </c>
      <c r="Q3121">
        <v>19720501</v>
      </c>
    </row>
    <row r="3122" spans="1:17">
      <c r="A3122" t="s">
        <v>1739</v>
      </c>
      <c r="B3122" t="s">
        <v>1749</v>
      </c>
      <c r="C3122">
        <v>201204</v>
      </c>
      <c r="D3122">
        <v>30</v>
      </c>
      <c r="E3122" t="s">
        <v>1555</v>
      </c>
      <c r="F3122">
        <v>148</v>
      </c>
      <c r="G3122">
        <v>229</v>
      </c>
      <c r="H3122">
        <v>5295</v>
      </c>
      <c r="I3122">
        <v>43112012601</v>
      </c>
      <c r="J3122">
        <v>8</v>
      </c>
      <c r="K3122" t="s">
        <v>1740</v>
      </c>
      <c r="L3122">
        <v>2531</v>
      </c>
      <c r="M3122" t="s">
        <v>1557</v>
      </c>
      <c r="N3122" t="s">
        <v>1734</v>
      </c>
      <c r="O3122">
        <v>0</v>
      </c>
      <c r="P3122" t="s">
        <v>1574</v>
      </c>
      <c r="Q3122">
        <v>19980514</v>
      </c>
    </row>
    <row r="3123" spans="1:17">
      <c r="A3123" t="s">
        <v>1739</v>
      </c>
      <c r="B3123" t="s">
        <v>1750</v>
      </c>
      <c r="C3123">
        <v>201204</v>
      </c>
      <c r="D3123">
        <v>30</v>
      </c>
      <c r="E3123" t="s">
        <v>1555</v>
      </c>
      <c r="F3123">
        <v>478</v>
      </c>
      <c r="G3123">
        <v>2144</v>
      </c>
      <c r="H3123">
        <v>5773</v>
      </c>
      <c r="I3123">
        <v>43112015501</v>
      </c>
      <c r="J3123">
        <v>8</v>
      </c>
      <c r="K3123" t="s">
        <v>1740</v>
      </c>
      <c r="L3123">
        <v>2531</v>
      </c>
      <c r="M3123" t="s">
        <v>1557</v>
      </c>
      <c r="N3123" t="s">
        <v>1734</v>
      </c>
      <c r="O3123">
        <v>0</v>
      </c>
      <c r="P3123" t="s">
        <v>1552</v>
      </c>
      <c r="Q3123">
        <v>19901001</v>
      </c>
    </row>
    <row r="3124" spans="1:17">
      <c r="A3124" t="s">
        <v>1739</v>
      </c>
      <c r="B3124" t="s">
        <v>1671</v>
      </c>
      <c r="C3124">
        <v>201204</v>
      </c>
      <c r="D3124">
        <v>30</v>
      </c>
      <c r="E3124" t="s">
        <v>1555</v>
      </c>
      <c r="F3124">
        <v>144</v>
      </c>
      <c r="G3124">
        <v>139</v>
      </c>
      <c r="H3124">
        <v>1536</v>
      </c>
      <c r="I3124">
        <v>43112034500</v>
      </c>
      <c r="J3124">
        <v>8</v>
      </c>
      <c r="K3124" t="s">
        <v>1751</v>
      </c>
      <c r="L3124">
        <v>2531</v>
      </c>
      <c r="M3124" t="s">
        <v>1557</v>
      </c>
      <c r="N3124" t="s">
        <v>1734</v>
      </c>
      <c r="O3124">
        <v>0</v>
      </c>
      <c r="P3124" t="s">
        <v>1574</v>
      </c>
      <c r="Q3124">
        <v>19970608</v>
      </c>
    </row>
    <row r="3125" spans="1:17">
      <c r="A3125" t="s">
        <v>1739</v>
      </c>
      <c r="B3125" t="s">
        <v>1672</v>
      </c>
      <c r="C3125">
        <v>201204</v>
      </c>
      <c r="D3125">
        <v>30</v>
      </c>
      <c r="E3125" t="s">
        <v>1555</v>
      </c>
      <c r="F3125">
        <v>769</v>
      </c>
      <c r="G3125">
        <v>130</v>
      </c>
      <c r="H3125">
        <v>27545</v>
      </c>
      <c r="I3125">
        <v>43112035000</v>
      </c>
      <c r="J3125">
        <v>8</v>
      </c>
      <c r="K3125" t="s">
        <v>1740</v>
      </c>
      <c r="L3125">
        <v>2531</v>
      </c>
      <c r="M3125" t="s">
        <v>1557</v>
      </c>
      <c r="N3125" t="s">
        <v>1734</v>
      </c>
      <c r="O3125">
        <v>0</v>
      </c>
      <c r="P3125" t="s">
        <v>1552</v>
      </c>
      <c r="Q3125">
        <v>19771001</v>
      </c>
    </row>
    <row r="3126" spans="1:17">
      <c r="A3126" t="s">
        <v>1739</v>
      </c>
      <c r="B3126" t="s">
        <v>1622</v>
      </c>
      <c r="C3126">
        <v>201204</v>
      </c>
      <c r="D3126">
        <v>30</v>
      </c>
      <c r="E3126" t="s">
        <v>1555</v>
      </c>
      <c r="F3126">
        <v>501</v>
      </c>
      <c r="G3126">
        <v>899</v>
      </c>
      <c r="H3126">
        <v>861</v>
      </c>
      <c r="I3126">
        <v>43112035800</v>
      </c>
      <c r="J3126">
        <v>8</v>
      </c>
      <c r="K3126" t="s">
        <v>1740</v>
      </c>
      <c r="L3126">
        <v>2531</v>
      </c>
      <c r="M3126" t="s">
        <v>1557</v>
      </c>
      <c r="N3126" t="s">
        <v>1734</v>
      </c>
      <c r="O3126">
        <v>0</v>
      </c>
      <c r="P3126" t="s">
        <v>1552</v>
      </c>
      <c r="Q3126">
        <v>19771101</v>
      </c>
    </row>
    <row r="3127" spans="1:17">
      <c r="A3127" t="s">
        <v>1739</v>
      </c>
      <c r="B3127" t="s">
        <v>1752</v>
      </c>
      <c r="C3127">
        <v>201204</v>
      </c>
      <c r="D3127">
        <v>30</v>
      </c>
      <c r="E3127" t="s">
        <v>1555</v>
      </c>
      <c r="F3127">
        <v>703</v>
      </c>
      <c r="G3127">
        <v>1042</v>
      </c>
      <c r="H3127">
        <v>240</v>
      </c>
      <c r="I3127">
        <v>43112032800</v>
      </c>
      <c r="J3127">
        <v>8</v>
      </c>
      <c r="K3127" t="s">
        <v>1740</v>
      </c>
      <c r="L3127">
        <v>2531</v>
      </c>
      <c r="M3127" t="s">
        <v>1557</v>
      </c>
      <c r="N3127" t="s">
        <v>1734</v>
      </c>
      <c r="O3127">
        <v>0</v>
      </c>
      <c r="P3127" t="s">
        <v>1552</v>
      </c>
      <c r="Q3127">
        <v>19770701</v>
      </c>
    </row>
    <row r="3128" spans="1:17">
      <c r="A3128" t="s">
        <v>1739</v>
      </c>
      <c r="B3128" t="s">
        <v>1607</v>
      </c>
      <c r="C3128">
        <v>201204</v>
      </c>
      <c r="D3128">
        <v>30</v>
      </c>
      <c r="E3128" t="s">
        <v>1555</v>
      </c>
      <c r="F3128">
        <v>1479</v>
      </c>
      <c r="G3128">
        <v>6419</v>
      </c>
      <c r="H3128">
        <v>3197</v>
      </c>
      <c r="I3128">
        <v>43112033300</v>
      </c>
      <c r="J3128">
        <v>8</v>
      </c>
      <c r="K3128" t="s">
        <v>1740</v>
      </c>
      <c r="L3128">
        <v>2531</v>
      </c>
      <c r="M3128" t="s">
        <v>1557</v>
      </c>
      <c r="N3128" t="s">
        <v>1734</v>
      </c>
      <c r="O3128">
        <v>0</v>
      </c>
      <c r="P3128" t="s">
        <v>1552</v>
      </c>
      <c r="Q3128">
        <v>19770901</v>
      </c>
    </row>
    <row r="3129" spans="1:17">
      <c r="A3129" t="s">
        <v>1739</v>
      </c>
      <c r="B3129" t="s">
        <v>1681</v>
      </c>
      <c r="C3129">
        <v>201204</v>
      </c>
      <c r="D3129">
        <v>30</v>
      </c>
      <c r="E3129" t="s">
        <v>1555</v>
      </c>
      <c r="F3129">
        <v>274</v>
      </c>
      <c r="G3129">
        <v>1070</v>
      </c>
      <c r="H3129">
        <v>6428</v>
      </c>
      <c r="I3129">
        <v>43112032700</v>
      </c>
      <c r="J3129">
        <v>8</v>
      </c>
      <c r="K3129" t="s">
        <v>1740</v>
      </c>
      <c r="L3129">
        <v>2531</v>
      </c>
      <c r="M3129" t="s">
        <v>1557</v>
      </c>
      <c r="N3129" t="s">
        <v>1734</v>
      </c>
      <c r="O3129">
        <v>0</v>
      </c>
      <c r="P3129" t="s">
        <v>1552</v>
      </c>
      <c r="Q3129">
        <v>19770801</v>
      </c>
    </row>
    <row r="3130" spans="1:17">
      <c r="A3130" t="s">
        <v>1739</v>
      </c>
      <c r="B3130" t="s">
        <v>1682</v>
      </c>
      <c r="C3130">
        <v>201204</v>
      </c>
      <c r="D3130">
        <v>30</v>
      </c>
      <c r="E3130" t="s">
        <v>1555</v>
      </c>
      <c r="F3130">
        <v>1600</v>
      </c>
      <c r="G3130">
        <v>148</v>
      </c>
      <c r="H3130">
        <v>12908</v>
      </c>
      <c r="I3130">
        <v>43112069200</v>
      </c>
      <c r="J3130">
        <v>8</v>
      </c>
      <c r="K3130" t="s">
        <v>1740</v>
      </c>
      <c r="L3130">
        <v>2531</v>
      </c>
      <c r="M3130" t="s">
        <v>1557</v>
      </c>
      <c r="N3130" t="s">
        <v>1734</v>
      </c>
      <c r="O3130">
        <v>0</v>
      </c>
      <c r="P3130" t="s">
        <v>1552</v>
      </c>
      <c r="Q3130">
        <v>19910701</v>
      </c>
    </row>
    <row r="3131" spans="1:17">
      <c r="A3131" t="s">
        <v>1739</v>
      </c>
      <c r="B3131" t="s">
        <v>1608</v>
      </c>
      <c r="C3131">
        <v>201204</v>
      </c>
      <c r="D3131">
        <v>30</v>
      </c>
      <c r="E3131" t="s">
        <v>1555</v>
      </c>
      <c r="F3131">
        <v>697</v>
      </c>
      <c r="G3131">
        <v>403</v>
      </c>
      <c r="H3131">
        <v>7011</v>
      </c>
      <c r="I3131">
        <v>43112069400</v>
      </c>
      <c r="J3131">
        <v>8</v>
      </c>
      <c r="K3131" t="s">
        <v>1740</v>
      </c>
      <c r="L3131">
        <v>2531</v>
      </c>
      <c r="M3131" t="s">
        <v>1557</v>
      </c>
      <c r="N3131" t="s">
        <v>1734</v>
      </c>
      <c r="O3131">
        <v>0</v>
      </c>
      <c r="P3131" t="s">
        <v>1552</v>
      </c>
      <c r="Q3131">
        <v>19920701</v>
      </c>
    </row>
    <row r="3132" spans="1:17">
      <c r="A3132" t="s">
        <v>1739</v>
      </c>
      <c r="B3132" t="s">
        <v>1683</v>
      </c>
      <c r="C3132">
        <v>201204</v>
      </c>
      <c r="D3132">
        <v>30</v>
      </c>
      <c r="E3132" t="s">
        <v>1555</v>
      </c>
      <c r="F3132">
        <v>1463</v>
      </c>
      <c r="G3132">
        <v>181</v>
      </c>
      <c r="H3132">
        <v>4677</v>
      </c>
      <c r="I3132">
        <v>43112036500</v>
      </c>
      <c r="J3132">
        <v>8</v>
      </c>
      <c r="K3132" t="s">
        <v>1740</v>
      </c>
      <c r="L3132">
        <v>2531</v>
      </c>
      <c r="M3132" t="s">
        <v>1557</v>
      </c>
      <c r="N3132" t="s">
        <v>1734</v>
      </c>
      <c r="O3132">
        <v>0</v>
      </c>
      <c r="P3132" t="s">
        <v>1552</v>
      </c>
      <c r="Q3132">
        <v>19771201</v>
      </c>
    </row>
    <row r="3133" spans="1:17">
      <c r="A3133" t="s">
        <v>1739</v>
      </c>
      <c r="B3133" t="s">
        <v>1627</v>
      </c>
      <c r="C3133">
        <v>201204</v>
      </c>
      <c r="D3133">
        <v>30</v>
      </c>
      <c r="E3133" t="s">
        <v>1555</v>
      </c>
      <c r="F3133">
        <v>369</v>
      </c>
      <c r="G3133">
        <v>83</v>
      </c>
      <c r="H3133">
        <v>1177</v>
      </c>
      <c r="I3133">
        <v>43112035300</v>
      </c>
      <c r="J3133">
        <v>8</v>
      </c>
      <c r="K3133" t="s">
        <v>1740</v>
      </c>
      <c r="L3133">
        <v>2531</v>
      </c>
      <c r="M3133" t="s">
        <v>1557</v>
      </c>
      <c r="N3133" t="s">
        <v>1734</v>
      </c>
      <c r="O3133">
        <v>0</v>
      </c>
      <c r="P3133" t="s">
        <v>1552</v>
      </c>
      <c r="Q3133">
        <v>19771101</v>
      </c>
    </row>
    <row r="3134" spans="1:17">
      <c r="A3134" t="s">
        <v>1739</v>
      </c>
      <c r="B3134" t="s">
        <v>1609</v>
      </c>
      <c r="C3134">
        <v>201204</v>
      </c>
      <c r="D3134">
        <v>30</v>
      </c>
      <c r="E3134" t="s">
        <v>1555</v>
      </c>
      <c r="F3134">
        <v>13</v>
      </c>
      <c r="G3134">
        <v>83</v>
      </c>
      <c r="H3134">
        <v>41</v>
      </c>
      <c r="I3134">
        <v>43112067600</v>
      </c>
      <c r="J3134">
        <v>8</v>
      </c>
      <c r="K3134" t="s">
        <v>1740</v>
      </c>
      <c r="L3134">
        <v>2531</v>
      </c>
      <c r="M3134" t="s">
        <v>1557</v>
      </c>
      <c r="N3134" t="s">
        <v>1734</v>
      </c>
      <c r="O3134">
        <v>0</v>
      </c>
      <c r="P3134" t="s">
        <v>1662</v>
      </c>
      <c r="Q3134">
        <v>19950401</v>
      </c>
    </row>
    <row r="3135" spans="1:17">
      <c r="A3135" t="s">
        <v>1739</v>
      </c>
      <c r="B3135" t="s">
        <v>1753</v>
      </c>
      <c r="C3135">
        <v>201204</v>
      </c>
      <c r="D3135">
        <v>30</v>
      </c>
      <c r="E3135" t="s">
        <v>1555</v>
      </c>
      <c r="F3135">
        <v>817</v>
      </c>
      <c r="G3135">
        <v>130</v>
      </c>
      <c r="H3135">
        <v>1176</v>
      </c>
      <c r="I3135">
        <v>43112069500</v>
      </c>
      <c r="J3135">
        <v>8</v>
      </c>
      <c r="K3135" t="s">
        <v>1740</v>
      </c>
      <c r="L3135">
        <v>2531</v>
      </c>
      <c r="M3135" t="s">
        <v>1557</v>
      </c>
      <c r="N3135" t="s">
        <v>1734</v>
      </c>
      <c r="O3135">
        <v>0</v>
      </c>
      <c r="P3135" t="s">
        <v>1552</v>
      </c>
      <c r="Q3135">
        <v>19920701</v>
      </c>
    </row>
    <row r="3136" spans="1:17">
      <c r="A3136" t="s">
        <v>1739</v>
      </c>
      <c r="B3136" t="s">
        <v>1612</v>
      </c>
      <c r="C3136">
        <v>201204</v>
      </c>
      <c r="D3136">
        <v>30</v>
      </c>
      <c r="E3136" t="s">
        <v>1555</v>
      </c>
      <c r="F3136">
        <v>680</v>
      </c>
      <c r="G3136">
        <v>491</v>
      </c>
      <c r="H3136">
        <v>2935</v>
      </c>
      <c r="I3136">
        <v>43112033500</v>
      </c>
      <c r="J3136">
        <v>8</v>
      </c>
      <c r="K3136" t="s">
        <v>1740</v>
      </c>
      <c r="L3136">
        <v>2531</v>
      </c>
      <c r="M3136" t="s">
        <v>1557</v>
      </c>
      <c r="N3136" t="s">
        <v>1734</v>
      </c>
      <c r="O3136">
        <v>0</v>
      </c>
      <c r="P3136" t="s">
        <v>1552</v>
      </c>
      <c r="Q3136">
        <v>19770901</v>
      </c>
    </row>
    <row r="3137" spans="1:17">
      <c r="A3137" t="s">
        <v>1739</v>
      </c>
      <c r="B3137" t="s">
        <v>1613</v>
      </c>
      <c r="C3137">
        <v>201204</v>
      </c>
      <c r="D3137">
        <v>30</v>
      </c>
      <c r="E3137" t="s">
        <v>1555</v>
      </c>
      <c r="F3137">
        <v>1260</v>
      </c>
      <c r="G3137">
        <v>160</v>
      </c>
      <c r="H3137">
        <v>10956</v>
      </c>
      <c r="I3137">
        <v>43112036400</v>
      </c>
      <c r="J3137">
        <v>8</v>
      </c>
      <c r="K3137" t="s">
        <v>1740</v>
      </c>
      <c r="L3137">
        <v>2531</v>
      </c>
      <c r="M3137" t="s">
        <v>1557</v>
      </c>
      <c r="N3137" t="s">
        <v>1734</v>
      </c>
      <c r="O3137">
        <v>0</v>
      </c>
      <c r="P3137" t="s">
        <v>1552</v>
      </c>
      <c r="Q3137">
        <v>19771201</v>
      </c>
    </row>
    <row r="3138" spans="1:17">
      <c r="A3138" t="s">
        <v>1739</v>
      </c>
      <c r="B3138" t="s">
        <v>1754</v>
      </c>
      <c r="C3138">
        <v>201204</v>
      </c>
      <c r="D3138">
        <v>30</v>
      </c>
      <c r="E3138" t="s">
        <v>1555</v>
      </c>
      <c r="F3138">
        <v>152</v>
      </c>
      <c r="G3138">
        <v>333</v>
      </c>
      <c r="H3138">
        <v>2511</v>
      </c>
      <c r="I3138">
        <v>43112036300</v>
      </c>
      <c r="J3138">
        <v>8</v>
      </c>
      <c r="K3138" t="s">
        <v>1740</v>
      </c>
      <c r="L3138">
        <v>2531</v>
      </c>
      <c r="M3138" t="s">
        <v>1557</v>
      </c>
      <c r="N3138" t="s">
        <v>1734</v>
      </c>
      <c r="O3138">
        <v>0</v>
      </c>
      <c r="P3138" t="s">
        <v>1552</v>
      </c>
      <c r="Q3138">
        <v>19771101</v>
      </c>
    </row>
    <row r="3139" spans="1:17">
      <c r="A3139" t="s">
        <v>1739</v>
      </c>
      <c r="B3139" t="s">
        <v>1685</v>
      </c>
      <c r="C3139">
        <v>201204</v>
      </c>
      <c r="D3139">
        <v>30</v>
      </c>
      <c r="E3139" t="s">
        <v>1555</v>
      </c>
      <c r="F3139">
        <v>1308</v>
      </c>
      <c r="G3139">
        <v>213</v>
      </c>
      <c r="H3139">
        <v>1604</v>
      </c>
      <c r="I3139">
        <v>43112036600</v>
      </c>
      <c r="J3139">
        <v>8</v>
      </c>
      <c r="K3139" t="s">
        <v>1740</v>
      </c>
      <c r="L3139">
        <v>2531</v>
      </c>
      <c r="M3139" t="s">
        <v>1557</v>
      </c>
      <c r="N3139" t="s">
        <v>1734</v>
      </c>
      <c r="O3139">
        <v>0</v>
      </c>
      <c r="P3139" t="s">
        <v>1552</v>
      </c>
      <c r="Q3139">
        <v>19771201</v>
      </c>
    </row>
    <row r="3140" spans="1:17">
      <c r="A3140" t="s">
        <v>1739</v>
      </c>
      <c r="B3140" t="s">
        <v>1686</v>
      </c>
      <c r="C3140">
        <v>201204</v>
      </c>
      <c r="D3140">
        <v>30</v>
      </c>
      <c r="E3140" t="s">
        <v>1555</v>
      </c>
      <c r="F3140">
        <v>449</v>
      </c>
      <c r="G3140">
        <v>181</v>
      </c>
      <c r="H3140">
        <v>53</v>
      </c>
      <c r="I3140">
        <v>43112069300</v>
      </c>
      <c r="J3140">
        <v>8</v>
      </c>
      <c r="K3140" t="s">
        <v>1740</v>
      </c>
      <c r="L3140">
        <v>2531</v>
      </c>
      <c r="M3140" t="s">
        <v>1557</v>
      </c>
      <c r="N3140" t="s">
        <v>1734</v>
      </c>
      <c r="O3140">
        <v>0</v>
      </c>
      <c r="P3140" t="s">
        <v>1552</v>
      </c>
      <c r="Q3140">
        <v>19910801</v>
      </c>
    </row>
    <row r="3141" spans="1:17">
      <c r="A3141" t="s">
        <v>1739</v>
      </c>
      <c r="B3141" t="s">
        <v>1624</v>
      </c>
      <c r="C3141">
        <v>201204</v>
      </c>
      <c r="D3141">
        <v>30</v>
      </c>
      <c r="E3141" t="s">
        <v>1555</v>
      </c>
      <c r="F3141">
        <v>452</v>
      </c>
      <c r="G3141">
        <v>118</v>
      </c>
      <c r="H3141">
        <v>2211</v>
      </c>
      <c r="I3141">
        <v>43112068900</v>
      </c>
      <c r="J3141">
        <v>8</v>
      </c>
      <c r="K3141" t="s">
        <v>1740</v>
      </c>
      <c r="L3141">
        <v>2531</v>
      </c>
      <c r="M3141" t="s">
        <v>1557</v>
      </c>
      <c r="N3141" t="s">
        <v>1734</v>
      </c>
      <c r="O3141">
        <v>0</v>
      </c>
      <c r="P3141" t="s">
        <v>1552</v>
      </c>
      <c r="Q3141">
        <v>19901101</v>
      </c>
    </row>
    <row r="3142" spans="1:17">
      <c r="A3142" t="s">
        <v>1739</v>
      </c>
      <c r="B3142" t="s">
        <v>1755</v>
      </c>
      <c r="C3142">
        <v>201204</v>
      </c>
      <c r="D3142">
        <v>30</v>
      </c>
      <c r="E3142" t="s">
        <v>1555</v>
      </c>
      <c r="F3142">
        <v>2042</v>
      </c>
      <c r="G3142">
        <v>185</v>
      </c>
      <c r="H3142">
        <v>2049</v>
      </c>
      <c r="I3142">
        <v>43112035100</v>
      </c>
      <c r="J3142">
        <v>8</v>
      </c>
      <c r="K3142" t="s">
        <v>1740</v>
      </c>
      <c r="L3142">
        <v>2531</v>
      </c>
      <c r="M3142" t="s">
        <v>1557</v>
      </c>
      <c r="N3142" t="s">
        <v>1734</v>
      </c>
      <c r="O3142">
        <v>0</v>
      </c>
      <c r="P3142" t="s">
        <v>1552</v>
      </c>
      <c r="Q3142">
        <v>19771001</v>
      </c>
    </row>
    <row r="3143" spans="1:17">
      <c r="A3143" t="s">
        <v>1739</v>
      </c>
      <c r="B3143" t="s">
        <v>1644</v>
      </c>
      <c r="C3143">
        <v>201204</v>
      </c>
      <c r="D3143">
        <v>30</v>
      </c>
      <c r="E3143" t="s">
        <v>1555</v>
      </c>
      <c r="F3143">
        <v>1357</v>
      </c>
      <c r="G3143">
        <v>500</v>
      </c>
      <c r="H3143">
        <v>46456</v>
      </c>
      <c r="I3143">
        <v>43112033200</v>
      </c>
      <c r="J3143">
        <v>8</v>
      </c>
      <c r="K3143" t="s">
        <v>1740</v>
      </c>
      <c r="L3143">
        <v>2531</v>
      </c>
      <c r="M3143" t="s">
        <v>1557</v>
      </c>
      <c r="N3143" t="s">
        <v>1734</v>
      </c>
      <c r="O3143">
        <v>0</v>
      </c>
      <c r="P3143" t="s">
        <v>1552</v>
      </c>
      <c r="Q3143">
        <v>19770801</v>
      </c>
    </row>
    <row r="3144" spans="1:17">
      <c r="A3144" t="s">
        <v>1739</v>
      </c>
      <c r="B3144" t="s">
        <v>1621</v>
      </c>
      <c r="C3144">
        <v>201204</v>
      </c>
      <c r="D3144">
        <v>30</v>
      </c>
      <c r="E3144" t="s">
        <v>1555</v>
      </c>
      <c r="F3144">
        <v>228</v>
      </c>
      <c r="G3144">
        <v>327</v>
      </c>
      <c r="H3144">
        <v>6053</v>
      </c>
      <c r="I3144">
        <v>43112033400</v>
      </c>
      <c r="J3144">
        <v>8</v>
      </c>
      <c r="K3144" t="s">
        <v>1740</v>
      </c>
      <c r="L3144">
        <v>2531</v>
      </c>
      <c r="M3144" t="s">
        <v>1557</v>
      </c>
      <c r="N3144" t="s">
        <v>1734</v>
      </c>
      <c r="O3144">
        <v>0</v>
      </c>
      <c r="P3144" t="s">
        <v>1552</v>
      </c>
      <c r="Q3144">
        <v>19770901</v>
      </c>
    </row>
    <row r="3145" spans="1:17">
      <c r="A3145" t="s">
        <v>1739</v>
      </c>
      <c r="B3145" t="s">
        <v>1756</v>
      </c>
      <c r="C3145">
        <v>201204</v>
      </c>
      <c r="D3145">
        <v>28</v>
      </c>
      <c r="E3145" t="s">
        <v>1555</v>
      </c>
      <c r="F3145">
        <v>360</v>
      </c>
      <c r="G3145">
        <v>70</v>
      </c>
      <c r="H3145">
        <v>226</v>
      </c>
      <c r="I3145">
        <v>43112016101</v>
      </c>
      <c r="J3145">
        <v>8</v>
      </c>
      <c r="K3145" t="s">
        <v>1740</v>
      </c>
      <c r="L3145">
        <v>2531</v>
      </c>
      <c r="M3145" t="s">
        <v>1557</v>
      </c>
      <c r="N3145" t="s">
        <v>1734</v>
      </c>
      <c r="O3145">
        <v>0</v>
      </c>
      <c r="P3145" t="s">
        <v>1574</v>
      </c>
      <c r="Q3145">
        <v>19910301</v>
      </c>
    </row>
    <row r="3146" spans="1:17">
      <c r="A3146" t="s">
        <v>1739</v>
      </c>
      <c r="B3146" t="s">
        <v>1757</v>
      </c>
      <c r="C3146">
        <v>201204</v>
      </c>
      <c r="D3146">
        <v>29</v>
      </c>
      <c r="E3146" t="s">
        <v>1555</v>
      </c>
      <c r="F3146">
        <v>885</v>
      </c>
      <c r="G3146">
        <v>440</v>
      </c>
      <c r="H3146">
        <v>17537</v>
      </c>
      <c r="I3146">
        <v>43112014001</v>
      </c>
      <c r="J3146">
        <v>8</v>
      </c>
      <c r="K3146" t="s">
        <v>1740</v>
      </c>
      <c r="L3146">
        <v>2531</v>
      </c>
      <c r="M3146" t="s">
        <v>1557</v>
      </c>
      <c r="N3146" t="s">
        <v>1734</v>
      </c>
      <c r="O3146">
        <v>0</v>
      </c>
      <c r="P3146" t="s">
        <v>1552</v>
      </c>
      <c r="Q3146">
        <v>19791001</v>
      </c>
    </row>
    <row r="3147" spans="1:17">
      <c r="A3147" t="s">
        <v>1739</v>
      </c>
      <c r="B3147" t="s">
        <v>1758</v>
      </c>
      <c r="C3147">
        <v>201204</v>
      </c>
      <c r="D3147">
        <v>30</v>
      </c>
      <c r="E3147" t="s">
        <v>1555</v>
      </c>
      <c r="F3147">
        <v>1747</v>
      </c>
      <c r="G3147">
        <v>114</v>
      </c>
      <c r="H3147">
        <v>24742</v>
      </c>
      <c r="I3147">
        <v>43112017700</v>
      </c>
      <c r="J3147">
        <v>8</v>
      </c>
      <c r="K3147" t="s">
        <v>1740</v>
      </c>
      <c r="L3147">
        <v>2531</v>
      </c>
      <c r="M3147" t="s">
        <v>1557</v>
      </c>
      <c r="N3147" t="s">
        <v>1734</v>
      </c>
      <c r="O3147">
        <v>0</v>
      </c>
      <c r="P3147" t="s">
        <v>1552</v>
      </c>
      <c r="Q3147">
        <v>19701001</v>
      </c>
    </row>
    <row r="3148" spans="1:17">
      <c r="A3148" t="s">
        <v>1739</v>
      </c>
      <c r="B3148" t="s">
        <v>1759</v>
      </c>
      <c r="C3148">
        <v>201204</v>
      </c>
      <c r="D3148">
        <v>30</v>
      </c>
      <c r="E3148" t="s">
        <v>1555</v>
      </c>
      <c r="F3148">
        <v>965</v>
      </c>
      <c r="G3148">
        <v>315</v>
      </c>
      <c r="H3148">
        <v>6711</v>
      </c>
      <c r="I3148">
        <v>43112017802</v>
      </c>
      <c r="J3148">
        <v>8</v>
      </c>
      <c r="K3148" t="s">
        <v>1740</v>
      </c>
      <c r="L3148">
        <v>2531</v>
      </c>
      <c r="M3148" t="s">
        <v>1557</v>
      </c>
      <c r="N3148" t="s">
        <v>1734</v>
      </c>
      <c r="O3148">
        <v>0</v>
      </c>
      <c r="P3148" t="s">
        <v>1552</v>
      </c>
      <c r="Q3148">
        <v>19830601</v>
      </c>
    </row>
    <row r="3149" spans="1:17">
      <c r="A3149" t="s">
        <v>1711</v>
      </c>
      <c r="B3149" t="s">
        <v>1573</v>
      </c>
      <c r="C3149">
        <v>201205</v>
      </c>
      <c r="D3149">
        <v>31</v>
      </c>
      <c r="E3149" t="s">
        <v>1555</v>
      </c>
      <c r="F3149">
        <v>544</v>
      </c>
      <c r="G3149">
        <v>747</v>
      </c>
      <c r="H3149">
        <v>70</v>
      </c>
      <c r="I3149">
        <v>43112018900</v>
      </c>
      <c r="J3149">
        <v>8</v>
      </c>
      <c r="K3149" t="s">
        <v>1712</v>
      </c>
      <c r="L3149">
        <v>2531</v>
      </c>
      <c r="M3149" t="s">
        <v>1557</v>
      </c>
      <c r="N3149" t="s">
        <v>1734</v>
      </c>
      <c r="O3149">
        <v>0</v>
      </c>
      <c r="P3149" t="s">
        <v>1552</v>
      </c>
      <c r="Q3149">
        <v>19841001</v>
      </c>
    </row>
    <row r="3150" spans="1:17">
      <c r="A3150" t="s">
        <v>1711</v>
      </c>
      <c r="B3150" t="s">
        <v>1649</v>
      </c>
      <c r="C3150">
        <v>201205</v>
      </c>
      <c r="D3150">
        <v>31</v>
      </c>
      <c r="E3150" t="s">
        <v>1555</v>
      </c>
      <c r="F3150">
        <v>1407</v>
      </c>
      <c r="G3150">
        <v>469</v>
      </c>
      <c r="H3150">
        <v>4908</v>
      </c>
      <c r="I3150">
        <v>43112019100</v>
      </c>
      <c r="J3150">
        <v>8</v>
      </c>
      <c r="K3150" t="s">
        <v>1712</v>
      </c>
      <c r="L3150">
        <v>2531</v>
      </c>
      <c r="M3150" t="s">
        <v>1557</v>
      </c>
      <c r="N3150" t="s">
        <v>1734</v>
      </c>
      <c r="O3150">
        <v>0</v>
      </c>
      <c r="P3150" t="s">
        <v>1552</v>
      </c>
      <c r="Q3150">
        <v>19700701</v>
      </c>
    </row>
    <row r="3151" spans="1:17">
      <c r="A3151" t="s">
        <v>1711</v>
      </c>
      <c r="B3151" t="s">
        <v>1661</v>
      </c>
      <c r="C3151">
        <v>201205</v>
      </c>
      <c r="D3151">
        <v>8</v>
      </c>
      <c r="E3151" t="s">
        <v>1555</v>
      </c>
      <c r="F3151">
        <v>97</v>
      </c>
      <c r="G3151">
        <v>220</v>
      </c>
      <c r="H3151">
        <v>2020</v>
      </c>
      <c r="I3151">
        <v>43112019300</v>
      </c>
      <c r="J3151">
        <v>8</v>
      </c>
      <c r="K3151" t="s">
        <v>1712</v>
      </c>
      <c r="L3151">
        <v>2531</v>
      </c>
      <c r="M3151" t="s">
        <v>1557</v>
      </c>
      <c r="N3151" t="s">
        <v>1734</v>
      </c>
      <c r="O3151">
        <v>0</v>
      </c>
      <c r="P3151" t="s">
        <v>1552</v>
      </c>
      <c r="Q3151">
        <v>19780601</v>
      </c>
    </row>
    <row r="3152" spans="1:17">
      <c r="A3152" t="s">
        <v>1711</v>
      </c>
      <c r="B3152" t="s">
        <v>1730</v>
      </c>
      <c r="C3152">
        <v>201205</v>
      </c>
      <c r="D3152">
        <v>31</v>
      </c>
      <c r="E3152" t="s">
        <v>1555</v>
      </c>
      <c r="F3152">
        <v>662</v>
      </c>
      <c r="G3152">
        <v>384</v>
      </c>
      <c r="H3152">
        <v>2284</v>
      </c>
      <c r="I3152">
        <v>43112019400</v>
      </c>
      <c r="J3152">
        <v>8</v>
      </c>
      <c r="K3152" t="s">
        <v>1712</v>
      </c>
      <c r="L3152">
        <v>2531</v>
      </c>
      <c r="M3152" t="s">
        <v>1557</v>
      </c>
      <c r="N3152" t="s">
        <v>1734</v>
      </c>
      <c r="O3152">
        <v>0</v>
      </c>
      <c r="P3152" t="s">
        <v>1552</v>
      </c>
      <c r="Q3152">
        <v>19700701</v>
      </c>
    </row>
    <row r="3153" spans="1:17">
      <c r="A3153" t="s">
        <v>1711</v>
      </c>
      <c r="B3153" t="s">
        <v>1591</v>
      </c>
      <c r="C3153">
        <v>201205</v>
      </c>
      <c r="D3153">
        <v>31</v>
      </c>
      <c r="E3153" t="s">
        <v>1555</v>
      </c>
      <c r="F3153">
        <v>492</v>
      </c>
      <c r="G3153">
        <v>348</v>
      </c>
      <c r="H3153">
        <v>2302</v>
      </c>
      <c r="I3153">
        <v>43112019500</v>
      </c>
      <c r="J3153">
        <v>8</v>
      </c>
      <c r="K3153" t="s">
        <v>1712</v>
      </c>
      <c r="L3153">
        <v>2531</v>
      </c>
      <c r="M3153" t="s">
        <v>1557</v>
      </c>
      <c r="N3153" t="s">
        <v>1734</v>
      </c>
      <c r="O3153">
        <v>0</v>
      </c>
      <c r="P3153" t="s">
        <v>1552</v>
      </c>
      <c r="Q3153">
        <v>19700901</v>
      </c>
    </row>
    <row r="3154" spans="1:17">
      <c r="A3154" t="s">
        <v>1711</v>
      </c>
      <c r="B3154" t="s">
        <v>1735</v>
      </c>
      <c r="C3154">
        <v>201205</v>
      </c>
      <c r="D3154">
        <v>31</v>
      </c>
      <c r="E3154" t="s">
        <v>1555</v>
      </c>
      <c r="F3154">
        <v>768</v>
      </c>
      <c r="G3154">
        <v>4018</v>
      </c>
      <c r="H3154">
        <v>4472</v>
      </c>
      <c r="I3154">
        <v>43112021900</v>
      </c>
      <c r="J3154">
        <v>8</v>
      </c>
      <c r="K3154" t="s">
        <v>1712</v>
      </c>
      <c r="L3154">
        <v>2531</v>
      </c>
      <c r="M3154" t="s">
        <v>1557</v>
      </c>
      <c r="N3154" t="s">
        <v>1734</v>
      </c>
      <c r="O3154">
        <v>0</v>
      </c>
      <c r="P3154" t="s">
        <v>1574</v>
      </c>
      <c r="Q3154">
        <v>19840501</v>
      </c>
    </row>
    <row r="3155" spans="1:17">
      <c r="A3155" t="s">
        <v>1711</v>
      </c>
      <c r="B3155" t="s">
        <v>1736</v>
      </c>
      <c r="C3155">
        <v>201205</v>
      </c>
      <c r="D3155">
        <v>30</v>
      </c>
      <c r="E3155" t="s">
        <v>1555</v>
      </c>
      <c r="F3155">
        <v>835</v>
      </c>
      <c r="G3155">
        <v>2815</v>
      </c>
      <c r="H3155">
        <v>4553</v>
      </c>
      <c r="I3155">
        <v>43112023500</v>
      </c>
      <c r="J3155">
        <v>8</v>
      </c>
      <c r="K3155" t="s">
        <v>1712</v>
      </c>
      <c r="L3155">
        <v>2531</v>
      </c>
      <c r="M3155" t="s">
        <v>1557</v>
      </c>
      <c r="N3155" t="s">
        <v>1734</v>
      </c>
      <c r="O3155">
        <v>0</v>
      </c>
      <c r="P3155" t="s">
        <v>1552</v>
      </c>
      <c r="Q3155">
        <v>19860701</v>
      </c>
    </row>
    <row r="3156" spans="1:17">
      <c r="A3156" t="s">
        <v>1711</v>
      </c>
      <c r="B3156" t="s">
        <v>1716</v>
      </c>
      <c r="C3156">
        <v>201205</v>
      </c>
      <c r="D3156">
        <v>31</v>
      </c>
      <c r="E3156" t="s">
        <v>1555</v>
      </c>
      <c r="F3156">
        <v>768</v>
      </c>
      <c r="G3156">
        <v>348</v>
      </c>
      <c r="H3156">
        <v>22195</v>
      </c>
      <c r="I3156">
        <v>43112022200</v>
      </c>
      <c r="J3156">
        <v>8</v>
      </c>
      <c r="K3156" t="s">
        <v>1712</v>
      </c>
      <c r="L3156">
        <v>2531</v>
      </c>
      <c r="M3156" t="s">
        <v>1557</v>
      </c>
      <c r="N3156" t="s">
        <v>1734</v>
      </c>
      <c r="O3156">
        <v>0</v>
      </c>
      <c r="P3156" t="s">
        <v>1662</v>
      </c>
      <c r="Q3156">
        <v>19830201</v>
      </c>
    </row>
    <row r="3157" spans="1:17">
      <c r="A3157" t="s">
        <v>1711</v>
      </c>
      <c r="B3157" t="s">
        <v>1650</v>
      </c>
      <c r="C3157">
        <v>201205</v>
      </c>
      <c r="D3157">
        <v>30</v>
      </c>
      <c r="E3157" t="s">
        <v>1555</v>
      </c>
      <c r="F3157">
        <v>595</v>
      </c>
      <c r="G3157">
        <v>332</v>
      </c>
      <c r="H3157">
        <v>1887</v>
      </c>
      <c r="I3157">
        <v>43112022300</v>
      </c>
      <c r="J3157">
        <v>8</v>
      </c>
      <c r="K3157" t="s">
        <v>1712</v>
      </c>
      <c r="L3157">
        <v>2531</v>
      </c>
      <c r="M3157" t="s">
        <v>1557</v>
      </c>
      <c r="N3157" t="s">
        <v>1734</v>
      </c>
      <c r="O3157">
        <v>0</v>
      </c>
      <c r="P3157" t="s">
        <v>1662</v>
      </c>
      <c r="Q3157">
        <v>19840401</v>
      </c>
    </row>
    <row r="3158" spans="1:17">
      <c r="A3158" t="s">
        <v>1711</v>
      </c>
      <c r="B3158" t="s">
        <v>1664</v>
      </c>
      <c r="C3158">
        <v>201205</v>
      </c>
      <c r="D3158">
        <v>31</v>
      </c>
      <c r="E3158" t="s">
        <v>1555</v>
      </c>
      <c r="F3158">
        <v>422</v>
      </c>
      <c r="G3158">
        <v>717</v>
      </c>
      <c r="H3158">
        <v>1293</v>
      </c>
      <c r="I3158">
        <v>43112025600</v>
      </c>
      <c r="J3158">
        <v>8</v>
      </c>
      <c r="K3158" t="s">
        <v>1712</v>
      </c>
      <c r="L3158">
        <v>2531</v>
      </c>
      <c r="M3158" t="s">
        <v>1557</v>
      </c>
      <c r="N3158" t="s">
        <v>1734</v>
      </c>
      <c r="O3158">
        <v>0</v>
      </c>
      <c r="P3158" t="s">
        <v>1552</v>
      </c>
      <c r="Q3158">
        <v>19870901</v>
      </c>
    </row>
    <row r="3159" spans="1:17">
      <c r="A3159" t="s">
        <v>1711</v>
      </c>
      <c r="B3159" t="s">
        <v>1651</v>
      </c>
      <c r="C3159">
        <v>201205</v>
      </c>
      <c r="D3159">
        <v>29</v>
      </c>
      <c r="E3159" t="s">
        <v>1555</v>
      </c>
      <c r="F3159">
        <v>963</v>
      </c>
      <c r="G3159">
        <v>595</v>
      </c>
      <c r="H3159">
        <v>11015</v>
      </c>
      <c r="I3159">
        <v>43112024100</v>
      </c>
      <c r="J3159">
        <v>8</v>
      </c>
      <c r="K3159" t="s">
        <v>1712</v>
      </c>
      <c r="L3159">
        <v>2531</v>
      </c>
      <c r="M3159" t="s">
        <v>1557</v>
      </c>
      <c r="N3159" t="s">
        <v>1734</v>
      </c>
      <c r="O3159">
        <v>0</v>
      </c>
      <c r="P3159" t="s">
        <v>1552</v>
      </c>
      <c r="Q3159">
        <v>19710301</v>
      </c>
    </row>
    <row r="3160" spans="1:17">
      <c r="A3160" t="s">
        <v>1711</v>
      </c>
      <c r="B3160" t="s">
        <v>1576</v>
      </c>
      <c r="C3160">
        <v>201205</v>
      </c>
      <c r="D3160">
        <v>25</v>
      </c>
      <c r="E3160" t="s">
        <v>1555</v>
      </c>
      <c r="F3160">
        <v>550</v>
      </c>
      <c r="G3160">
        <v>352</v>
      </c>
      <c r="H3160">
        <v>2324</v>
      </c>
      <c r="I3160">
        <v>43112024200</v>
      </c>
      <c r="J3160">
        <v>8</v>
      </c>
      <c r="K3160" t="s">
        <v>1712</v>
      </c>
      <c r="L3160">
        <v>2531</v>
      </c>
      <c r="M3160" t="s">
        <v>1557</v>
      </c>
      <c r="N3160" t="s">
        <v>1734</v>
      </c>
      <c r="O3160">
        <v>0</v>
      </c>
      <c r="P3160" t="s">
        <v>1737</v>
      </c>
      <c r="Q3160">
        <v>19830501</v>
      </c>
    </row>
    <row r="3161" spans="1:17">
      <c r="A3161" t="s">
        <v>1711</v>
      </c>
      <c r="B3161" t="s">
        <v>1652</v>
      </c>
      <c r="C3161">
        <v>201205</v>
      </c>
      <c r="D3161">
        <v>31</v>
      </c>
      <c r="E3161" t="s">
        <v>1555</v>
      </c>
      <c r="F3161">
        <v>890</v>
      </c>
      <c r="G3161">
        <v>3332</v>
      </c>
      <c r="H3161">
        <v>34292</v>
      </c>
      <c r="I3161">
        <v>43112024300</v>
      </c>
      <c r="J3161">
        <v>8</v>
      </c>
      <c r="K3161" t="s">
        <v>1712</v>
      </c>
      <c r="L3161">
        <v>2531</v>
      </c>
      <c r="M3161" t="s">
        <v>1557</v>
      </c>
      <c r="N3161" t="s">
        <v>1734</v>
      </c>
      <c r="O3161">
        <v>0</v>
      </c>
      <c r="P3161" t="s">
        <v>1662</v>
      </c>
      <c r="Q3161">
        <v>19840301</v>
      </c>
    </row>
    <row r="3162" spans="1:17">
      <c r="A3162" t="s">
        <v>1711</v>
      </c>
      <c r="B3162" t="s">
        <v>1577</v>
      </c>
      <c r="C3162">
        <v>201205</v>
      </c>
      <c r="D3162">
        <v>5</v>
      </c>
      <c r="E3162" t="s">
        <v>1555</v>
      </c>
      <c r="F3162">
        <v>105</v>
      </c>
      <c r="G3162">
        <v>257</v>
      </c>
      <c r="H3162">
        <v>470</v>
      </c>
      <c r="I3162">
        <v>43112026900</v>
      </c>
      <c r="J3162">
        <v>8</v>
      </c>
      <c r="K3162" t="s">
        <v>1712</v>
      </c>
      <c r="L3162">
        <v>2531</v>
      </c>
      <c r="M3162" t="s">
        <v>1557</v>
      </c>
      <c r="N3162" t="s">
        <v>1734</v>
      </c>
      <c r="O3162">
        <v>0</v>
      </c>
      <c r="P3162" t="s">
        <v>1552</v>
      </c>
      <c r="Q3162">
        <v>19810501</v>
      </c>
    </row>
    <row r="3163" spans="1:17">
      <c r="A3163" t="s">
        <v>1711</v>
      </c>
      <c r="B3163" t="s">
        <v>1631</v>
      </c>
      <c r="C3163">
        <v>201205</v>
      </c>
      <c r="D3163">
        <v>30</v>
      </c>
      <c r="E3163" t="s">
        <v>1555</v>
      </c>
      <c r="F3163">
        <v>700</v>
      </c>
      <c r="G3163">
        <v>3309</v>
      </c>
      <c r="H3163">
        <v>10279</v>
      </c>
      <c r="I3163">
        <v>43112031000</v>
      </c>
      <c r="J3163">
        <v>8</v>
      </c>
      <c r="K3163" t="s">
        <v>1712</v>
      </c>
      <c r="L3163">
        <v>2531</v>
      </c>
      <c r="M3163" t="s">
        <v>1557</v>
      </c>
      <c r="N3163" t="s">
        <v>1734</v>
      </c>
      <c r="O3163">
        <v>0</v>
      </c>
      <c r="P3163" t="s">
        <v>1574</v>
      </c>
      <c r="Q3163">
        <v>19820601</v>
      </c>
    </row>
    <row r="3164" spans="1:17">
      <c r="A3164" t="s">
        <v>1711</v>
      </c>
      <c r="B3164" t="s">
        <v>1593</v>
      </c>
      <c r="C3164">
        <v>201205</v>
      </c>
      <c r="D3164">
        <v>30</v>
      </c>
      <c r="E3164" t="s">
        <v>1555</v>
      </c>
      <c r="F3164">
        <v>913</v>
      </c>
      <c r="G3164">
        <v>1240</v>
      </c>
      <c r="H3164">
        <v>5866</v>
      </c>
      <c r="I3164">
        <v>43112022800</v>
      </c>
      <c r="J3164">
        <v>8</v>
      </c>
      <c r="K3164" t="s">
        <v>1712</v>
      </c>
      <c r="L3164">
        <v>2531</v>
      </c>
      <c r="M3164" t="s">
        <v>1557</v>
      </c>
      <c r="N3164" t="s">
        <v>1734</v>
      </c>
      <c r="O3164">
        <v>0</v>
      </c>
      <c r="P3164" t="s">
        <v>1662</v>
      </c>
      <c r="Q3164">
        <v>19830801</v>
      </c>
    </row>
    <row r="3165" spans="1:17">
      <c r="A3165" t="s">
        <v>1711</v>
      </c>
      <c r="B3165" t="s">
        <v>1578</v>
      </c>
      <c r="C3165">
        <v>201205</v>
      </c>
      <c r="D3165">
        <v>31</v>
      </c>
      <c r="E3165" t="s">
        <v>1555</v>
      </c>
      <c r="F3165">
        <v>345</v>
      </c>
      <c r="G3165">
        <v>3180</v>
      </c>
      <c r="H3165">
        <v>1414</v>
      </c>
      <c r="I3165">
        <v>43112024400</v>
      </c>
      <c r="J3165">
        <v>8</v>
      </c>
      <c r="K3165" t="s">
        <v>1712</v>
      </c>
      <c r="L3165">
        <v>2531</v>
      </c>
      <c r="M3165" t="s">
        <v>1557</v>
      </c>
      <c r="N3165" t="s">
        <v>1734</v>
      </c>
      <c r="O3165">
        <v>0</v>
      </c>
      <c r="P3165" t="s">
        <v>1574</v>
      </c>
      <c r="Q3165">
        <v>19980419</v>
      </c>
    </row>
    <row r="3166" spans="1:17">
      <c r="A3166" t="s">
        <v>1711</v>
      </c>
      <c r="B3166" t="s">
        <v>1580</v>
      </c>
      <c r="C3166">
        <v>201205</v>
      </c>
      <c r="D3166">
        <v>30</v>
      </c>
      <c r="E3166" t="s">
        <v>1555</v>
      </c>
      <c r="F3166">
        <v>983</v>
      </c>
      <c r="G3166">
        <v>574</v>
      </c>
      <c r="H3166">
        <v>26390</v>
      </c>
      <c r="I3166">
        <v>43112023600</v>
      </c>
      <c r="J3166">
        <v>8</v>
      </c>
      <c r="K3166" t="s">
        <v>1712</v>
      </c>
      <c r="L3166">
        <v>2531</v>
      </c>
      <c r="M3166" t="s">
        <v>1557</v>
      </c>
      <c r="N3166" t="s">
        <v>1734</v>
      </c>
      <c r="O3166">
        <v>0</v>
      </c>
      <c r="P3166" t="s">
        <v>1738</v>
      </c>
      <c r="Q3166">
        <v>19830201</v>
      </c>
    </row>
    <row r="3167" spans="1:17">
      <c r="A3167" t="s">
        <v>1711</v>
      </c>
      <c r="B3167" t="s">
        <v>1638</v>
      </c>
      <c r="C3167">
        <v>201205</v>
      </c>
      <c r="D3167">
        <v>31</v>
      </c>
      <c r="E3167" t="s">
        <v>1555</v>
      </c>
      <c r="F3167">
        <v>355</v>
      </c>
      <c r="G3167">
        <v>1878</v>
      </c>
      <c r="H3167">
        <v>295</v>
      </c>
      <c r="I3167">
        <v>43112024700</v>
      </c>
      <c r="J3167">
        <v>8</v>
      </c>
      <c r="K3167" t="s">
        <v>1712</v>
      </c>
      <c r="L3167">
        <v>2531</v>
      </c>
      <c r="M3167" t="s">
        <v>1557</v>
      </c>
      <c r="N3167" t="s">
        <v>1734</v>
      </c>
      <c r="O3167">
        <v>0</v>
      </c>
      <c r="P3167" t="s">
        <v>1552</v>
      </c>
      <c r="Q3167">
        <v>19760501</v>
      </c>
    </row>
    <row r="3168" spans="1:17">
      <c r="A3168" t="s">
        <v>1711</v>
      </c>
      <c r="B3168" t="s">
        <v>1632</v>
      </c>
      <c r="C3168">
        <v>201205</v>
      </c>
      <c r="D3168">
        <v>31</v>
      </c>
      <c r="E3168" t="s">
        <v>1555</v>
      </c>
      <c r="F3168">
        <v>2050</v>
      </c>
      <c r="G3168">
        <v>7118</v>
      </c>
      <c r="H3168">
        <v>7840</v>
      </c>
      <c r="I3168">
        <v>43112025800</v>
      </c>
      <c r="J3168">
        <v>8</v>
      </c>
      <c r="K3168" t="s">
        <v>1712</v>
      </c>
      <c r="L3168">
        <v>2531</v>
      </c>
      <c r="M3168" t="s">
        <v>1557</v>
      </c>
      <c r="N3168" t="s">
        <v>1734</v>
      </c>
      <c r="O3168">
        <v>0</v>
      </c>
      <c r="P3168" t="s">
        <v>1552</v>
      </c>
      <c r="Q3168">
        <v>19720101</v>
      </c>
    </row>
    <row r="3169" spans="1:17">
      <c r="A3169" t="s">
        <v>1711</v>
      </c>
      <c r="B3169" t="s">
        <v>1582</v>
      </c>
      <c r="C3169">
        <v>201205</v>
      </c>
      <c r="D3169">
        <v>31</v>
      </c>
      <c r="E3169" t="s">
        <v>1555</v>
      </c>
      <c r="F3169">
        <v>241</v>
      </c>
      <c r="G3169">
        <v>303</v>
      </c>
      <c r="H3169">
        <v>72</v>
      </c>
      <c r="I3169">
        <v>43112026000</v>
      </c>
      <c r="J3169">
        <v>8</v>
      </c>
      <c r="K3169" t="s">
        <v>1712</v>
      </c>
      <c r="L3169">
        <v>2531</v>
      </c>
      <c r="M3169" t="s">
        <v>1557</v>
      </c>
      <c r="N3169" t="s">
        <v>1734</v>
      </c>
      <c r="O3169">
        <v>0</v>
      </c>
      <c r="P3169" t="s">
        <v>1552</v>
      </c>
      <c r="Q3169">
        <v>19860701</v>
      </c>
    </row>
    <row r="3170" spans="1:17">
      <c r="A3170" t="s">
        <v>1711</v>
      </c>
      <c r="B3170" t="s">
        <v>1595</v>
      </c>
      <c r="C3170">
        <v>201205</v>
      </c>
      <c r="D3170">
        <v>31</v>
      </c>
      <c r="E3170" t="s">
        <v>1555</v>
      </c>
      <c r="F3170">
        <v>537</v>
      </c>
      <c r="G3170">
        <v>591</v>
      </c>
      <c r="H3170">
        <v>11034</v>
      </c>
      <c r="I3170">
        <v>43112027100</v>
      </c>
      <c r="J3170">
        <v>8</v>
      </c>
      <c r="K3170" t="s">
        <v>1712</v>
      </c>
      <c r="L3170">
        <v>2531</v>
      </c>
      <c r="M3170" t="s">
        <v>1557</v>
      </c>
      <c r="N3170" t="s">
        <v>1734</v>
      </c>
      <c r="O3170">
        <v>0</v>
      </c>
      <c r="P3170" t="s">
        <v>1552</v>
      </c>
      <c r="Q3170">
        <v>19740601</v>
      </c>
    </row>
    <row r="3171" spans="1:17">
      <c r="A3171" t="s">
        <v>1711</v>
      </c>
      <c r="B3171" t="s">
        <v>1717</v>
      </c>
      <c r="C3171">
        <v>201205</v>
      </c>
      <c r="D3171">
        <v>31</v>
      </c>
      <c r="E3171" t="s">
        <v>1555</v>
      </c>
      <c r="F3171">
        <v>655</v>
      </c>
      <c r="G3171">
        <v>515</v>
      </c>
      <c r="H3171">
        <v>2013</v>
      </c>
      <c r="I3171">
        <v>43112024901</v>
      </c>
      <c r="J3171">
        <v>8</v>
      </c>
      <c r="K3171" t="s">
        <v>1712</v>
      </c>
      <c r="L3171">
        <v>2531</v>
      </c>
      <c r="M3171" t="s">
        <v>1557</v>
      </c>
      <c r="N3171" t="s">
        <v>1734</v>
      </c>
      <c r="O3171">
        <v>0</v>
      </c>
      <c r="P3171" t="s">
        <v>1662</v>
      </c>
      <c r="Q3171">
        <v>19840301</v>
      </c>
    </row>
    <row r="3172" spans="1:17">
      <c r="A3172" t="s">
        <v>1711</v>
      </c>
      <c r="B3172" t="s">
        <v>1657</v>
      </c>
      <c r="C3172">
        <v>201205</v>
      </c>
      <c r="D3172">
        <v>31</v>
      </c>
      <c r="E3172" t="s">
        <v>1555</v>
      </c>
      <c r="F3172">
        <v>575</v>
      </c>
      <c r="G3172">
        <v>575</v>
      </c>
      <c r="H3172">
        <v>2577</v>
      </c>
      <c r="I3172">
        <v>43112029701</v>
      </c>
      <c r="J3172">
        <v>8</v>
      </c>
      <c r="K3172" t="s">
        <v>1712</v>
      </c>
      <c r="L3172">
        <v>2531</v>
      </c>
      <c r="M3172" t="s">
        <v>1557</v>
      </c>
      <c r="N3172" t="s">
        <v>1734</v>
      </c>
      <c r="O3172">
        <v>0</v>
      </c>
      <c r="P3172" t="s">
        <v>1552</v>
      </c>
      <c r="Q3172">
        <v>19840501</v>
      </c>
    </row>
    <row r="3173" spans="1:17">
      <c r="A3173" t="s">
        <v>1711</v>
      </c>
      <c r="B3173" t="s">
        <v>1583</v>
      </c>
      <c r="C3173">
        <v>201205</v>
      </c>
      <c r="D3173">
        <v>31</v>
      </c>
      <c r="E3173" t="s">
        <v>1555</v>
      </c>
      <c r="F3173">
        <v>274</v>
      </c>
      <c r="G3173">
        <v>182</v>
      </c>
      <c r="H3173">
        <v>33</v>
      </c>
      <c r="I3173">
        <v>43112064500</v>
      </c>
      <c r="J3173">
        <v>8</v>
      </c>
      <c r="K3173" t="s">
        <v>1712</v>
      </c>
      <c r="L3173">
        <v>2531</v>
      </c>
      <c r="M3173" t="s">
        <v>1557</v>
      </c>
      <c r="N3173" t="s">
        <v>1734</v>
      </c>
      <c r="O3173">
        <v>0</v>
      </c>
      <c r="P3173" t="s">
        <v>1552</v>
      </c>
      <c r="Q3173">
        <v>19880201</v>
      </c>
    </row>
    <row r="3174" spans="1:17">
      <c r="A3174" t="s">
        <v>1711</v>
      </c>
      <c r="B3174" t="s">
        <v>1702</v>
      </c>
      <c r="C3174">
        <v>201205</v>
      </c>
      <c r="D3174">
        <v>31</v>
      </c>
      <c r="E3174" t="s">
        <v>1555</v>
      </c>
      <c r="F3174">
        <v>1707</v>
      </c>
      <c r="G3174">
        <v>1030</v>
      </c>
      <c r="H3174">
        <v>11528</v>
      </c>
      <c r="I3174">
        <v>43112070600</v>
      </c>
      <c r="J3174">
        <v>8</v>
      </c>
      <c r="K3174" t="s">
        <v>1712</v>
      </c>
      <c r="L3174">
        <v>2531</v>
      </c>
      <c r="M3174" t="s">
        <v>1557</v>
      </c>
      <c r="N3174" t="s">
        <v>1734</v>
      </c>
      <c r="O3174">
        <v>0</v>
      </c>
      <c r="P3174" t="s">
        <v>1552</v>
      </c>
      <c r="Q3174">
        <v>19931201</v>
      </c>
    </row>
    <row r="3175" spans="1:17">
      <c r="A3175" t="s">
        <v>1711</v>
      </c>
      <c r="B3175" t="s">
        <v>1633</v>
      </c>
      <c r="C3175">
        <v>201205</v>
      </c>
      <c r="D3175">
        <v>31</v>
      </c>
      <c r="E3175" t="s">
        <v>1555</v>
      </c>
      <c r="F3175">
        <v>414</v>
      </c>
      <c r="G3175">
        <v>283</v>
      </c>
      <c r="H3175">
        <v>444</v>
      </c>
      <c r="I3175">
        <v>43112076600</v>
      </c>
      <c r="J3175">
        <v>8</v>
      </c>
      <c r="K3175" t="s">
        <v>1712</v>
      </c>
      <c r="L3175">
        <v>2531</v>
      </c>
      <c r="M3175" t="s">
        <v>1557</v>
      </c>
      <c r="N3175" t="s">
        <v>1734</v>
      </c>
      <c r="O3175">
        <v>0</v>
      </c>
      <c r="P3175" t="s">
        <v>1552</v>
      </c>
      <c r="Q3175">
        <v>19971120</v>
      </c>
    </row>
    <row r="3176" spans="1:17">
      <c r="A3176" t="s">
        <v>1739</v>
      </c>
      <c r="B3176" t="s">
        <v>1573</v>
      </c>
      <c r="C3176">
        <v>201205</v>
      </c>
      <c r="D3176">
        <v>30</v>
      </c>
      <c r="E3176" t="s">
        <v>1555</v>
      </c>
      <c r="F3176">
        <v>114</v>
      </c>
      <c r="G3176">
        <v>175</v>
      </c>
      <c r="H3176">
        <v>9364</v>
      </c>
      <c r="I3176">
        <v>43112029600</v>
      </c>
      <c r="J3176">
        <v>8</v>
      </c>
      <c r="K3176" t="s">
        <v>1740</v>
      </c>
      <c r="L3176">
        <v>2531</v>
      </c>
      <c r="M3176" t="s">
        <v>1557</v>
      </c>
      <c r="N3176" t="s">
        <v>1734</v>
      </c>
      <c r="O3176">
        <v>0</v>
      </c>
      <c r="P3176" t="s">
        <v>1552</v>
      </c>
      <c r="Q3176">
        <v>19730301</v>
      </c>
    </row>
    <row r="3177" spans="1:17">
      <c r="A3177" t="s">
        <v>1739</v>
      </c>
      <c r="B3177" t="s">
        <v>1701</v>
      </c>
      <c r="C3177">
        <v>201205</v>
      </c>
      <c r="D3177">
        <v>30</v>
      </c>
      <c r="E3177" t="s">
        <v>1555</v>
      </c>
      <c r="F3177">
        <v>283</v>
      </c>
      <c r="G3177">
        <v>175</v>
      </c>
      <c r="H3177">
        <v>24038</v>
      </c>
      <c r="I3177">
        <v>43112014900</v>
      </c>
      <c r="J3177">
        <v>8</v>
      </c>
      <c r="K3177" t="s">
        <v>1740</v>
      </c>
      <c r="L3177">
        <v>2531</v>
      </c>
      <c r="M3177" t="s">
        <v>1557</v>
      </c>
      <c r="N3177" t="s">
        <v>1734</v>
      </c>
      <c r="O3177">
        <v>0</v>
      </c>
      <c r="P3177" t="s">
        <v>1552</v>
      </c>
      <c r="Q3177">
        <v>19691201</v>
      </c>
    </row>
    <row r="3178" spans="1:17">
      <c r="A3178" t="s">
        <v>1739</v>
      </c>
      <c r="B3178" t="s">
        <v>1591</v>
      </c>
      <c r="C3178">
        <v>201205</v>
      </c>
      <c r="D3178">
        <v>30</v>
      </c>
      <c r="E3178" t="s">
        <v>1555</v>
      </c>
      <c r="F3178">
        <v>577</v>
      </c>
      <c r="G3178">
        <v>105</v>
      </c>
      <c r="H3178">
        <v>15409</v>
      </c>
      <c r="I3178">
        <v>43112031900</v>
      </c>
      <c r="J3178">
        <v>8</v>
      </c>
      <c r="K3178" t="s">
        <v>1740</v>
      </c>
      <c r="L3178">
        <v>2531</v>
      </c>
      <c r="M3178" t="s">
        <v>1557</v>
      </c>
      <c r="N3178" t="s">
        <v>1734</v>
      </c>
      <c r="O3178">
        <v>0</v>
      </c>
      <c r="P3178" t="s">
        <v>1552</v>
      </c>
      <c r="Q3178">
        <v>19760301</v>
      </c>
    </row>
    <row r="3179" spans="1:17">
      <c r="A3179" t="s">
        <v>1739</v>
      </c>
      <c r="B3179" t="s">
        <v>1736</v>
      </c>
      <c r="C3179">
        <v>201205</v>
      </c>
      <c r="D3179">
        <v>30</v>
      </c>
      <c r="E3179" t="s">
        <v>1555</v>
      </c>
      <c r="F3179">
        <v>1300</v>
      </c>
      <c r="G3179">
        <v>5514</v>
      </c>
      <c r="H3179">
        <v>52842</v>
      </c>
      <c r="I3179">
        <v>43112018000</v>
      </c>
      <c r="J3179">
        <v>8</v>
      </c>
      <c r="K3179" t="s">
        <v>1740</v>
      </c>
      <c r="L3179">
        <v>2531</v>
      </c>
      <c r="M3179" t="s">
        <v>1557</v>
      </c>
      <c r="N3179" t="s">
        <v>1734</v>
      </c>
      <c r="O3179">
        <v>0</v>
      </c>
      <c r="P3179" t="s">
        <v>1574</v>
      </c>
      <c r="Q3179">
        <v>19711101</v>
      </c>
    </row>
    <row r="3180" spans="1:17">
      <c r="A3180" t="s">
        <v>1739</v>
      </c>
      <c r="B3180" t="s">
        <v>1716</v>
      </c>
      <c r="C3180">
        <v>201205</v>
      </c>
      <c r="D3180">
        <v>30</v>
      </c>
      <c r="E3180" t="s">
        <v>1555</v>
      </c>
      <c r="F3180">
        <v>26</v>
      </c>
      <c r="G3180">
        <v>140</v>
      </c>
      <c r="H3180">
        <v>942</v>
      </c>
      <c r="I3180">
        <v>43112017301</v>
      </c>
      <c r="J3180">
        <v>8</v>
      </c>
      <c r="K3180" t="s">
        <v>1740</v>
      </c>
      <c r="L3180">
        <v>2531</v>
      </c>
      <c r="M3180" t="s">
        <v>1557</v>
      </c>
      <c r="N3180" t="s">
        <v>1734</v>
      </c>
      <c r="O3180">
        <v>0</v>
      </c>
      <c r="P3180" t="s">
        <v>1552</v>
      </c>
      <c r="Q3180">
        <v>19761201</v>
      </c>
    </row>
    <row r="3181" spans="1:17">
      <c r="A3181" t="s">
        <v>1739</v>
      </c>
      <c r="B3181" t="s">
        <v>1663</v>
      </c>
      <c r="C3181">
        <v>201205</v>
      </c>
      <c r="D3181">
        <v>30</v>
      </c>
      <c r="E3181" t="s">
        <v>1555</v>
      </c>
      <c r="F3181">
        <v>1426</v>
      </c>
      <c r="G3181">
        <v>68</v>
      </c>
      <c r="H3181">
        <v>58033</v>
      </c>
      <c r="I3181">
        <v>43112016200</v>
      </c>
      <c r="J3181">
        <v>8</v>
      </c>
      <c r="K3181" t="s">
        <v>1740</v>
      </c>
      <c r="L3181">
        <v>2531</v>
      </c>
      <c r="M3181" t="s">
        <v>1557</v>
      </c>
      <c r="N3181" t="s">
        <v>1734</v>
      </c>
      <c r="O3181">
        <v>0</v>
      </c>
      <c r="P3181" t="s">
        <v>1552</v>
      </c>
      <c r="Q3181">
        <v>19700201</v>
      </c>
    </row>
    <row r="3182" spans="1:17">
      <c r="A3182" t="s">
        <v>1739</v>
      </c>
      <c r="B3182" t="s">
        <v>1592</v>
      </c>
      <c r="C3182">
        <v>201205</v>
      </c>
      <c r="D3182">
        <v>30</v>
      </c>
      <c r="E3182" t="s">
        <v>1555</v>
      </c>
      <c r="F3182">
        <v>254</v>
      </c>
      <c r="G3182">
        <v>105</v>
      </c>
      <c r="H3182">
        <v>6857</v>
      </c>
      <c r="I3182">
        <v>43112020400</v>
      </c>
      <c r="J3182">
        <v>8</v>
      </c>
      <c r="K3182" t="s">
        <v>1740</v>
      </c>
      <c r="L3182">
        <v>2531</v>
      </c>
      <c r="M3182" t="s">
        <v>1557</v>
      </c>
      <c r="N3182" t="s">
        <v>1734</v>
      </c>
      <c r="O3182">
        <v>0</v>
      </c>
      <c r="P3182" t="s">
        <v>1552</v>
      </c>
      <c r="Q3182">
        <v>19700701</v>
      </c>
    </row>
    <row r="3183" spans="1:17">
      <c r="A3183" t="s">
        <v>1739</v>
      </c>
      <c r="B3183" t="s">
        <v>1664</v>
      </c>
      <c r="C3183">
        <v>201205</v>
      </c>
      <c r="D3183">
        <v>20</v>
      </c>
      <c r="E3183" t="s">
        <v>1555</v>
      </c>
      <c r="F3183">
        <v>1210</v>
      </c>
      <c r="G3183">
        <v>3183</v>
      </c>
      <c r="H3183">
        <v>25063</v>
      </c>
      <c r="I3183">
        <v>43112023700</v>
      </c>
      <c r="J3183">
        <v>8</v>
      </c>
      <c r="K3183" t="s">
        <v>1740</v>
      </c>
      <c r="L3183">
        <v>2531</v>
      </c>
      <c r="M3183" t="s">
        <v>1557</v>
      </c>
      <c r="N3183" t="s">
        <v>1734</v>
      </c>
      <c r="O3183">
        <v>0</v>
      </c>
      <c r="P3183" t="s">
        <v>1552</v>
      </c>
      <c r="Q3183">
        <v>19710301</v>
      </c>
    </row>
    <row r="3184" spans="1:17">
      <c r="A3184" t="s">
        <v>1739</v>
      </c>
      <c r="B3184" t="s">
        <v>1651</v>
      </c>
      <c r="C3184">
        <v>201205</v>
      </c>
      <c r="D3184">
        <v>30</v>
      </c>
      <c r="E3184" t="s">
        <v>1555</v>
      </c>
      <c r="F3184">
        <v>801</v>
      </c>
      <c r="G3184">
        <v>6517</v>
      </c>
      <c r="H3184">
        <v>6368</v>
      </c>
      <c r="I3184">
        <v>43112021301</v>
      </c>
      <c r="J3184">
        <v>8</v>
      </c>
      <c r="K3184" t="s">
        <v>1740</v>
      </c>
      <c r="L3184">
        <v>2531</v>
      </c>
      <c r="M3184" t="s">
        <v>1557</v>
      </c>
      <c r="N3184" t="s">
        <v>1734</v>
      </c>
      <c r="O3184">
        <v>0</v>
      </c>
      <c r="P3184" t="s">
        <v>1574</v>
      </c>
      <c r="Q3184">
        <v>19740501</v>
      </c>
    </row>
    <row r="3185" spans="1:17">
      <c r="A3185" t="s">
        <v>1739</v>
      </c>
      <c r="B3185" t="s">
        <v>1576</v>
      </c>
      <c r="C3185">
        <v>201205</v>
      </c>
      <c r="D3185">
        <v>30</v>
      </c>
      <c r="E3185" t="s">
        <v>1555</v>
      </c>
      <c r="F3185">
        <v>532</v>
      </c>
      <c r="G3185">
        <v>596</v>
      </c>
      <c r="H3185">
        <v>719</v>
      </c>
      <c r="I3185">
        <v>43112005701</v>
      </c>
      <c r="J3185">
        <v>8</v>
      </c>
      <c r="K3185" t="s">
        <v>1740</v>
      </c>
      <c r="L3185">
        <v>2531</v>
      </c>
      <c r="M3185" t="s">
        <v>1557</v>
      </c>
      <c r="N3185" t="s">
        <v>1734</v>
      </c>
      <c r="O3185">
        <v>0</v>
      </c>
      <c r="P3185" t="s">
        <v>1552</v>
      </c>
      <c r="Q3185">
        <v>19830501</v>
      </c>
    </row>
    <row r="3186" spans="1:17">
      <c r="A3186" t="s">
        <v>1739</v>
      </c>
      <c r="B3186" t="s">
        <v>1636</v>
      </c>
      <c r="C3186">
        <v>201205</v>
      </c>
      <c r="D3186">
        <v>30</v>
      </c>
      <c r="E3186" t="s">
        <v>1555</v>
      </c>
      <c r="F3186">
        <v>243</v>
      </c>
      <c r="G3186">
        <v>70</v>
      </c>
      <c r="H3186">
        <v>66</v>
      </c>
      <c r="I3186">
        <v>43112007401</v>
      </c>
      <c r="J3186">
        <v>8</v>
      </c>
      <c r="K3186" t="s">
        <v>1740</v>
      </c>
      <c r="L3186">
        <v>2531</v>
      </c>
      <c r="M3186" t="s">
        <v>1557</v>
      </c>
      <c r="N3186" t="s">
        <v>1734</v>
      </c>
      <c r="O3186">
        <v>0</v>
      </c>
      <c r="P3186" t="s">
        <v>1552</v>
      </c>
      <c r="Q3186">
        <v>19690301</v>
      </c>
    </row>
    <row r="3187" spans="1:17">
      <c r="A3187" t="s">
        <v>1739</v>
      </c>
      <c r="B3187" t="s">
        <v>1577</v>
      </c>
      <c r="C3187">
        <v>201205</v>
      </c>
      <c r="D3187">
        <v>28</v>
      </c>
      <c r="E3187" t="s">
        <v>1555</v>
      </c>
      <c r="F3187">
        <v>20</v>
      </c>
      <c r="G3187">
        <v>612</v>
      </c>
      <c r="H3187">
        <v>1592</v>
      </c>
      <c r="I3187">
        <v>43112009200</v>
      </c>
      <c r="J3187">
        <v>8</v>
      </c>
      <c r="K3187" t="s">
        <v>1740</v>
      </c>
      <c r="L3187">
        <v>2531</v>
      </c>
      <c r="M3187" t="s">
        <v>1557</v>
      </c>
      <c r="N3187" t="s">
        <v>1734</v>
      </c>
      <c r="O3187">
        <v>0</v>
      </c>
      <c r="P3187" t="s">
        <v>1552</v>
      </c>
      <c r="Q3187">
        <v>19690601</v>
      </c>
    </row>
    <row r="3188" spans="1:17">
      <c r="A3188" t="s">
        <v>1739</v>
      </c>
      <c r="B3188" t="s">
        <v>1631</v>
      </c>
      <c r="C3188">
        <v>201205</v>
      </c>
      <c r="D3188">
        <v>30</v>
      </c>
      <c r="E3188" t="s">
        <v>1555</v>
      </c>
      <c r="F3188">
        <v>984</v>
      </c>
      <c r="G3188">
        <v>5137</v>
      </c>
      <c r="H3188">
        <v>40007</v>
      </c>
      <c r="I3188">
        <v>43112006100</v>
      </c>
      <c r="J3188">
        <v>8</v>
      </c>
      <c r="K3188" t="s">
        <v>1740</v>
      </c>
      <c r="L3188">
        <v>2531</v>
      </c>
      <c r="M3188" t="s">
        <v>1557</v>
      </c>
      <c r="N3188" t="s">
        <v>1734</v>
      </c>
      <c r="O3188">
        <v>0</v>
      </c>
      <c r="P3188" t="s">
        <v>1552</v>
      </c>
      <c r="Q3188">
        <v>19700301</v>
      </c>
    </row>
    <row r="3189" spans="1:17">
      <c r="A3189" t="s">
        <v>1739</v>
      </c>
      <c r="B3189" t="s">
        <v>1653</v>
      </c>
      <c r="C3189">
        <v>201205</v>
      </c>
      <c r="D3189">
        <v>16</v>
      </c>
      <c r="E3189" t="s">
        <v>1555</v>
      </c>
      <c r="F3189">
        <v>80</v>
      </c>
      <c r="G3189">
        <v>75</v>
      </c>
      <c r="H3189">
        <v>13508</v>
      </c>
      <c r="I3189">
        <v>43112016300</v>
      </c>
      <c r="J3189">
        <v>8</v>
      </c>
      <c r="K3189" t="s">
        <v>1740</v>
      </c>
      <c r="L3189">
        <v>2531</v>
      </c>
      <c r="M3189" t="s">
        <v>1557</v>
      </c>
      <c r="N3189" t="s">
        <v>1734</v>
      </c>
      <c r="O3189">
        <v>0</v>
      </c>
      <c r="P3189" t="s">
        <v>1552</v>
      </c>
      <c r="Q3189">
        <v>19730401</v>
      </c>
    </row>
    <row r="3190" spans="1:17">
      <c r="A3190" t="s">
        <v>1739</v>
      </c>
      <c r="B3190" t="s">
        <v>1578</v>
      </c>
      <c r="C3190">
        <v>201205</v>
      </c>
      <c r="D3190">
        <v>30</v>
      </c>
      <c r="E3190" t="s">
        <v>1555</v>
      </c>
      <c r="F3190">
        <v>542</v>
      </c>
      <c r="G3190">
        <v>4731</v>
      </c>
      <c r="H3190">
        <v>7046</v>
      </c>
      <c r="I3190">
        <v>43112019600</v>
      </c>
      <c r="J3190">
        <v>8</v>
      </c>
      <c r="K3190" t="s">
        <v>1740</v>
      </c>
      <c r="L3190">
        <v>2531</v>
      </c>
      <c r="M3190" t="s">
        <v>1557</v>
      </c>
      <c r="N3190" t="s">
        <v>1734</v>
      </c>
      <c r="O3190">
        <v>0</v>
      </c>
      <c r="P3190" t="s">
        <v>1552</v>
      </c>
      <c r="Q3190">
        <v>19720901</v>
      </c>
    </row>
    <row r="3191" spans="1:17">
      <c r="A3191" t="s">
        <v>1739</v>
      </c>
      <c r="B3191" t="s">
        <v>1579</v>
      </c>
      <c r="C3191">
        <v>201205</v>
      </c>
      <c r="D3191">
        <v>30</v>
      </c>
      <c r="E3191" t="s">
        <v>1555</v>
      </c>
      <c r="F3191">
        <v>349</v>
      </c>
      <c r="G3191">
        <v>280</v>
      </c>
      <c r="H3191">
        <v>14149</v>
      </c>
      <c r="I3191">
        <v>43112013000</v>
      </c>
      <c r="J3191">
        <v>8</v>
      </c>
      <c r="K3191" t="s">
        <v>1740</v>
      </c>
      <c r="L3191">
        <v>2531</v>
      </c>
      <c r="M3191" t="s">
        <v>1557</v>
      </c>
      <c r="N3191" t="s">
        <v>1734</v>
      </c>
      <c r="O3191">
        <v>0</v>
      </c>
      <c r="P3191" t="s">
        <v>1552</v>
      </c>
      <c r="Q3191">
        <v>19720701</v>
      </c>
    </row>
    <row r="3192" spans="1:17">
      <c r="A3192" t="s">
        <v>1739</v>
      </c>
      <c r="B3192" t="s">
        <v>1580</v>
      </c>
      <c r="C3192">
        <v>201205</v>
      </c>
      <c r="D3192">
        <v>30</v>
      </c>
      <c r="E3192" t="s">
        <v>1555</v>
      </c>
      <c r="F3192">
        <v>1162</v>
      </c>
      <c r="G3192">
        <v>350</v>
      </c>
      <c r="H3192">
        <v>9744</v>
      </c>
      <c r="I3192">
        <v>43112021401</v>
      </c>
      <c r="J3192">
        <v>8</v>
      </c>
      <c r="K3192" t="s">
        <v>1740</v>
      </c>
      <c r="L3192">
        <v>2531</v>
      </c>
      <c r="M3192" t="s">
        <v>1557</v>
      </c>
      <c r="N3192" t="s">
        <v>1734</v>
      </c>
      <c r="O3192">
        <v>0</v>
      </c>
      <c r="P3192" t="s">
        <v>1552</v>
      </c>
      <c r="Q3192">
        <v>19760901</v>
      </c>
    </row>
    <row r="3193" spans="1:17">
      <c r="A3193" t="s">
        <v>1739</v>
      </c>
      <c r="B3193" t="s">
        <v>1581</v>
      </c>
      <c r="C3193">
        <v>201205</v>
      </c>
      <c r="D3193">
        <v>30</v>
      </c>
      <c r="E3193" t="s">
        <v>1555</v>
      </c>
      <c r="F3193">
        <v>942</v>
      </c>
      <c r="G3193">
        <v>274</v>
      </c>
      <c r="H3193">
        <v>38316</v>
      </c>
      <c r="I3193">
        <v>43112023800</v>
      </c>
      <c r="J3193">
        <v>8</v>
      </c>
      <c r="K3193" t="s">
        <v>1740</v>
      </c>
      <c r="L3193">
        <v>2531</v>
      </c>
      <c r="M3193" t="s">
        <v>1557</v>
      </c>
      <c r="N3193" t="s">
        <v>1734</v>
      </c>
      <c r="O3193">
        <v>0</v>
      </c>
      <c r="P3193" t="s">
        <v>1552</v>
      </c>
      <c r="Q3193">
        <v>19701201</v>
      </c>
    </row>
    <row r="3194" spans="1:17">
      <c r="A3194" t="s">
        <v>1739</v>
      </c>
      <c r="B3194" t="s">
        <v>1654</v>
      </c>
      <c r="C3194">
        <v>201205</v>
      </c>
      <c r="D3194">
        <v>30</v>
      </c>
      <c r="E3194" t="s">
        <v>1555</v>
      </c>
      <c r="F3194">
        <v>1247</v>
      </c>
      <c r="G3194">
        <v>1918</v>
      </c>
      <c r="H3194">
        <v>33459</v>
      </c>
      <c r="I3194">
        <v>43112016400</v>
      </c>
      <c r="J3194">
        <v>8</v>
      </c>
      <c r="K3194" t="s">
        <v>1740</v>
      </c>
      <c r="L3194">
        <v>2531</v>
      </c>
      <c r="M3194" t="s">
        <v>1557</v>
      </c>
      <c r="N3194" t="s">
        <v>1734</v>
      </c>
      <c r="O3194">
        <v>0</v>
      </c>
      <c r="P3194" t="s">
        <v>1552</v>
      </c>
      <c r="Q3194">
        <v>19740101</v>
      </c>
    </row>
    <row r="3195" spans="1:17">
      <c r="A3195" t="s">
        <v>1739</v>
      </c>
      <c r="B3195" t="s">
        <v>1638</v>
      </c>
      <c r="C3195">
        <v>201205</v>
      </c>
      <c r="D3195">
        <v>30</v>
      </c>
      <c r="E3195" t="s">
        <v>1555</v>
      </c>
      <c r="F3195">
        <v>896</v>
      </c>
      <c r="G3195">
        <v>3733</v>
      </c>
      <c r="H3195">
        <v>36401</v>
      </c>
      <c r="I3195">
        <v>43112019700</v>
      </c>
      <c r="J3195">
        <v>8</v>
      </c>
      <c r="K3195" t="s">
        <v>1740</v>
      </c>
      <c r="L3195">
        <v>2531</v>
      </c>
      <c r="M3195" t="s">
        <v>1557</v>
      </c>
      <c r="N3195" t="s">
        <v>1734</v>
      </c>
      <c r="O3195">
        <v>0</v>
      </c>
      <c r="P3195" t="s">
        <v>1552</v>
      </c>
      <c r="Q3195">
        <v>19700801</v>
      </c>
    </row>
    <row r="3196" spans="1:17">
      <c r="A3196" t="s">
        <v>1739</v>
      </c>
      <c r="B3196" t="s">
        <v>1655</v>
      </c>
      <c r="C3196">
        <v>201205</v>
      </c>
      <c r="D3196">
        <v>25</v>
      </c>
      <c r="E3196" t="s">
        <v>1555</v>
      </c>
      <c r="F3196">
        <v>944</v>
      </c>
      <c r="G3196">
        <v>2642</v>
      </c>
      <c r="H3196">
        <v>38374</v>
      </c>
      <c r="I3196">
        <v>43112015100</v>
      </c>
      <c r="J3196">
        <v>8</v>
      </c>
      <c r="K3196" t="s">
        <v>1740</v>
      </c>
      <c r="L3196">
        <v>2531</v>
      </c>
      <c r="M3196" t="s">
        <v>1557</v>
      </c>
      <c r="N3196" t="s">
        <v>1734</v>
      </c>
      <c r="O3196">
        <v>0</v>
      </c>
      <c r="P3196" t="s">
        <v>1662</v>
      </c>
      <c r="Q3196">
        <v>19730701</v>
      </c>
    </row>
    <row r="3197" spans="1:17">
      <c r="A3197" t="s">
        <v>1739</v>
      </c>
      <c r="B3197" t="s">
        <v>1632</v>
      </c>
      <c r="C3197">
        <v>201205</v>
      </c>
      <c r="D3197">
        <v>14</v>
      </c>
      <c r="E3197" t="s">
        <v>1555</v>
      </c>
      <c r="F3197">
        <v>873</v>
      </c>
      <c r="G3197">
        <v>83</v>
      </c>
      <c r="H3197">
        <v>5305</v>
      </c>
      <c r="I3197">
        <v>43112006400</v>
      </c>
      <c r="J3197">
        <v>8</v>
      </c>
      <c r="K3197" t="s">
        <v>1740</v>
      </c>
      <c r="L3197">
        <v>2531</v>
      </c>
      <c r="M3197" t="s">
        <v>1557</v>
      </c>
      <c r="N3197" t="s">
        <v>1734</v>
      </c>
      <c r="O3197">
        <v>0</v>
      </c>
      <c r="P3197" t="s">
        <v>1552</v>
      </c>
      <c r="Q3197">
        <v>19750201</v>
      </c>
    </row>
    <row r="3198" spans="1:17">
      <c r="A3198" t="s">
        <v>1739</v>
      </c>
      <c r="B3198" t="s">
        <v>1666</v>
      </c>
      <c r="C3198">
        <v>201205</v>
      </c>
      <c r="D3198">
        <v>30</v>
      </c>
      <c r="E3198" t="s">
        <v>1555</v>
      </c>
      <c r="F3198">
        <v>588</v>
      </c>
      <c r="G3198">
        <v>315</v>
      </c>
      <c r="H3198">
        <v>23891</v>
      </c>
      <c r="I3198">
        <v>43112012401</v>
      </c>
      <c r="J3198">
        <v>8</v>
      </c>
      <c r="K3198" t="s">
        <v>1740</v>
      </c>
      <c r="L3198">
        <v>2531</v>
      </c>
      <c r="M3198" t="s">
        <v>1557</v>
      </c>
      <c r="N3198" t="s">
        <v>1734</v>
      </c>
      <c r="O3198">
        <v>0</v>
      </c>
      <c r="P3198" t="s">
        <v>1574</v>
      </c>
      <c r="Q3198">
        <v>19970507</v>
      </c>
    </row>
    <row r="3199" spans="1:17">
      <c r="A3199" t="s">
        <v>1739</v>
      </c>
      <c r="B3199" t="s">
        <v>1582</v>
      </c>
      <c r="C3199">
        <v>201205</v>
      </c>
      <c r="D3199">
        <v>30</v>
      </c>
      <c r="E3199" t="s">
        <v>1555</v>
      </c>
      <c r="F3199">
        <v>349</v>
      </c>
      <c r="G3199">
        <v>175</v>
      </c>
      <c r="H3199">
        <v>32</v>
      </c>
      <c r="I3199">
        <v>43112018400</v>
      </c>
      <c r="J3199">
        <v>8</v>
      </c>
      <c r="K3199" t="s">
        <v>1740</v>
      </c>
      <c r="L3199">
        <v>2531</v>
      </c>
      <c r="M3199" t="s">
        <v>1557</v>
      </c>
      <c r="N3199" t="s">
        <v>1734</v>
      </c>
      <c r="O3199">
        <v>0</v>
      </c>
      <c r="P3199" t="s">
        <v>1552</v>
      </c>
      <c r="Q3199">
        <v>19700501</v>
      </c>
    </row>
    <row r="3200" spans="1:17">
      <c r="A3200" t="s">
        <v>1739</v>
      </c>
      <c r="B3200" t="s">
        <v>1667</v>
      </c>
      <c r="C3200">
        <v>201205</v>
      </c>
      <c r="D3200">
        <v>30</v>
      </c>
      <c r="E3200" t="s">
        <v>1555</v>
      </c>
      <c r="F3200">
        <v>623</v>
      </c>
      <c r="G3200">
        <v>526</v>
      </c>
      <c r="H3200">
        <v>18733</v>
      </c>
      <c r="I3200">
        <v>43112005600</v>
      </c>
      <c r="J3200">
        <v>8</v>
      </c>
      <c r="K3200" t="s">
        <v>1740</v>
      </c>
      <c r="L3200">
        <v>2531</v>
      </c>
      <c r="M3200" t="s">
        <v>1557</v>
      </c>
      <c r="N3200" t="s">
        <v>1734</v>
      </c>
      <c r="O3200">
        <v>0</v>
      </c>
      <c r="P3200" t="s">
        <v>1662</v>
      </c>
      <c r="Q3200">
        <v>19690301</v>
      </c>
    </row>
    <row r="3201" spans="1:17">
      <c r="A3201" t="s">
        <v>1739</v>
      </c>
      <c r="B3201" t="s">
        <v>1668</v>
      </c>
      <c r="C3201">
        <v>201205</v>
      </c>
      <c r="D3201">
        <v>30</v>
      </c>
      <c r="E3201" t="s">
        <v>1555</v>
      </c>
      <c r="F3201">
        <v>788</v>
      </c>
      <c r="G3201">
        <v>175</v>
      </c>
      <c r="H3201">
        <v>32078</v>
      </c>
      <c r="I3201">
        <v>43112017500</v>
      </c>
      <c r="J3201">
        <v>8</v>
      </c>
      <c r="K3201" t="s">
        <v>1740</v>
      </c>
      <c r="L3201">
        <v>2531</v>
      </c>
      <c r="M3201" t="s">
        <v>1557</v>
      </c>
      <c r="N3201" t="s">
        <v>1734</v>
      </c>
      <c r="O3201">
        <v>0</v>
      </c>
      <c r="P3201" t="s">
        <v>1552</v>
      </c>
      <c r="Q3201">
        <v>19700401</v>
      </c>
    </row>
    <row r="3202" spans="1:17">
      <c r="A3202" t="s">
        <v>1739</v>
      </c>
      <c r="B3202" t="s">
        <v>1595</v>
      </c>
      <c r="C3202">
        <v>201205</v>
      </c>
      <c r="D3202">
        <v>30</v>
      </c>
      <c r="E3202" t="s">
        <v>1555</v>
      </c>
      <c r="F3202">
        <v>1069</v>
      </c>
      <c r="G3202">
        <v>175</v>
      </c>
      <c r="H3202">
        <v>28675</v>
      </c>
      <c r="I3202">
        <v>43112012500</v>
      </c>
      <c r="J3202">
        <v>8</v>
      </c>
      <c r="K3202" t="s">
        <v>1740</v>
      </c>
      <c r="L3202">
        <v>2531</v>
      </c>
      <c r="M3202" t="s">
        <v>1557</v>
      </c>
      <c r="N3202" t="s">
        <v>1734</v>
      </c>
      <c r="O3202">
        <v>0</v>
      </c>
      <c r="P3202" t="s">
        <v>1552</v>
      </c>
      <c r="Q3202">
        <v>19690801</v>
      </c>
    </row>
    <row r="3203" spans="1:17">
      <c r="A3203" t="s">
        <v>1739</v>
      </c>
      <c r="B3203" t="s">
        <v>1656</v>
      </c>
      <c r="C3203">
        <v>201205</v>
      </c>
      <c r="D3203">
        <v>30</v>
      </c>
      <c r="E3203" t="s">
        <v>1555</v>
      </c>
      <c r="F3203">
        <v>961</v>
      </c>
      <c r="G3203">
        <v>1612</v>
      </c>
      <c r="H3203">
        <v>7145</v>
      </c>
      <c r="I3203">
        <v>43112006300</v>
      </c>
      <c r="J3203">
        <v>8</v>
      </c>
      <c r="K3203" t="s">
        <v>1740</v>
      </c>
      <c r="L3203">
        <v>2531</v>
      </c>
      <c r="M3203" t="s">
        <v>1557</v>
      </c>
      <c r="N3203" t="s">
        <v>1734</v>
      </c>
      <c r="O3203">
        <v>0</v>
      </c>
      <c r="P3203" t="s">
        <v>1552</v>
      </c>
      <c r="Q3203">
        <v>19690701</v>
      </c>
    </row>
    <row r="3204" spans="1:17">
      <c r="A3204" t="s">
        <v>1739</v>
      </c>
      <c r="B3204" t="s">
        <v>1657</v>
      </c>
      <c r="C3204">
        <v>201205</v>
      </c>
      <c r="D3204">
        <v>27</v>
      </c>
      <c r="E3204" t="s">
        <v>1555</v>
      </c>
      <c r="F3204">
        <v>798</v>
      </c>
      <c r="G3204">
        <v>63</v>
      </c>
      <c r="H3204">
        <v>32427</v>
      </c>
      <c r="I3204">
        <v>43112020500</v>
      </c>
      <c r="J3204">
        <v>8</v>
      </c>
      <c r="K3204" t="s">
        <v>1740</v>
      </c>
      <c r="L3204">
        <v>2531</v>
      </c>
      <c r="M3204" t="s">
        <v>1557</v>
      </c>
      <c r="N3204" t="s">
        <v>1734</v>
      </c>
      <c r="O3204">
        <v>0</v>
      </c>
      <c r="P3204" t="s">
        <v>1574</v>
      </c>
      <c r="Q3204">
        <v>19721201</v>
      </c>
    </row>
    <row r="3205" spans="1:17">
      <c r="A3205" t="s">
        <v>1739</v>
      </c>
      <c r="B3205" t="s">
        <v>1584</v>
      </c>
      <c r="C3205">
        <v>201205</v>
      </c>
      <c r="D3205">
        <v>30</v>
      </c>
      <c r="E3205" t="s">
        <v>1555</v>
      </c>
      <c r="F3205">
        <v>712</v>
      </c>
      <c r="G3205">
        <v>1858</v>
      </c>
      <c r="H3205">
        <v>6030</v>
      </c>
      <c r="I3205">
        <v>43112019900</v>
      </c>
      <c r="J3205">
        <v>8</v>
      </c>
      <c r="K3205" t="s">
        <v>1740</v>
      </c>
      <c r="L3205">
        <v>2531</v>
      </c>
      <c r="M3205" t="s">
        <v>1557</v>
      </c>
      <c r="N3205" t="s">
        <v>1734</v>
      </c>
      <c r="O3205">
        <v>0</v>
      </c>
      <c r="P3205" t="s">
        <v>1552</v>
      </c>
      <c r="Q3205">
        <v>19700701</v>
      </c>
    </row>
    <row r="3206" spans="1:17">
      <c r="A3206" t="s">
        <v>1739</v>
      </c>
      <c r="B3206" t="s">
        <v>1586</v>
      </c>
      <c r="C3206">
        <v>201205</v>
      </c>
      <c r="D3206">
        <v>27</v>
      </c>
      <c r="E3206" t="s">
        <v>1555</v>
      </c>
      <c r="F3206">
        <v>386</v>
      </c>
      <c r="G3206">
        <v>62</v>
      </c>
      <c r="H3206">
        <v>7692</v>
      </c>
      <c r="I3206">
        <v>43112017601</v>
      </c>
      <c r="J3206">
        <v>8</v>
      </c>
      <c r="K3206" t="s">
        <v>1740</v>
      </c>
      <c r="L3206">
        <v>2531</v>
      </c>
      <c r="M3206" t="s">
        <v>1557</v>
      </c>
      <c r="N3206" t="s">
        <v>1734</v>
      </c>
      <c r="O3206">
        <v>0</v>
      </c>
      <c r="P3206" t="s">
        <v>1552</v>
      </c>
      <c r="Q3206">
        <v>19751101</v>
      </c>
    </row>
    <row r="3207" spans="1:17">
      <c r="A3207" t="s">
        <v>1739</v>
      </c>
      <c r="B3207" t="s">
        <v>1558</v>
      </c>
      <c r="C3207">
        <v>201205</v>
      </c>
      <c r="D3207">
        <v>31</v>
      </c>
      <c r="E3207" t="s">
        <v>1555</v>
      </c>
      <c r="F3207">
        <v>754</v>
      </c>
      <c r="G3207">
        <v>4476</v>
      </c>
      <c r="H3207">
        <v>12742</v>
      </c>
      <c r="I3207">
        <v>43112015201</v>
      </c>
      <c r="J3207">
        <v>8</v>
      </c>
      <c r="K3207" t="s">
        <v>1740</v>
      </c>
      <c r="L3207">
        <v>2531</v>
      </c>
      <c r="M3207" t="s">
        <v>1557</v>
      </c>
      <c r="N3207" t="s">
        <v>1734</v>
      </c>
      <c r="O3207">
        <v>0</v>
      </c>
      <c r="P3207" t="s">
        <v>1552</v>
      </c>
      <c r="Q3207">
        <v>19940401</v>
      </c>
    </row>
    <row r="3208" spans="1:17">
      <c r="A3208" t="s">
        <v>1739</v>
      </c>
      <c r="B3208" t="s">
        <v>1560</v>
      </c>
      <c r="C3208">
        <v>201205</v>
      </c>
      <c r="D3208">
        <v>30</v>
      </c>
      <c r="E3208" t="s">
        <v>1555</v>
      </c>
      <c r="F3208">
        <v>189</v>
      </c>
      <c r="G3208">
        <v>618</v>
      </c>
      <c r="H3208">
        <v>12658</v>
      </c>
      <c r="I3208">
        <v>43112018500</v>
      </c>
      <c r="J3208">
        <v>8</v>
      </c>
      <c r="K3208" t="s">
        <v>1740</v>
      </c>
      <c r="L3208">
        <v>2531</v>
      </c>
      <c r="M3208" t="s">
        <v>1557</v>
      </c>
      <c r="N3208" t="s">
        <v>1734</v>
      </c>
      <c r="O3208">
        <v>0</v>
      </c>
      <c r="P3208" t="s">
        <v>1552</v>
      </c>
      <c r="Q3208">
        <v>19700601</v>
      </c>
    </row>
    <row r="3209" spans="1:17">
      <c r="A3209" t="s">
        <v>1739</v>
      </c>
      <c r="B3209" t="s">
        <v>1563</v>
      </c>
      <c r="C3209">
        <v>201205</v>
      </c>
      <c r="D3209">
        <v>31</v>
      </c>
      <c r="E3209" t="s">
        <v>1555</v>
      </c>
      <c r="F3209">
        <v>186</v>
      </c>
      <c r="G3209">
        <v>1178</v>
      </c>
      <c r="H3209">
        <v>1516</v>
      </c>
      <c r="I3209">
        <v>43112031100</v>
      </c>
      <c r="J3209">
        <v>8</v>
      </c>
      <c r="K3209" t="s">
        <v>1740</v>
      </c>
      <c r="L3209">
        <v>2531</v>
      </c>
      <c r="M3209" t="s">
        <v>1557</v>
      </c>
      <c r="N3209" t="s">
        <v>1734</v>
      </c>
      <c r="O3209">
        <v>0</v>
      </c>
      <c r="P3209" t="s">
        <v>1552</v>
      </c>
      <c r="Q3209">
        <v>19750801</v>
      </c>
    </row>
    <row r="3210" spans="1:17">
      <c r="A3210" t="s">
        <v>1739</v>
      </c>
      <c r="B3210" t="s">
        <v>1564</v>
      </c>
      <c r="C3210">
        <v>201205</v>
      </c>
      <c r="D3210">
        <v>30</v>
      </c>
      <c r="E3210" t="s">
        <v>1555</v>
      </c>
      <c r="F3210">
        <v>1231</v>
      </c>
      <c r="G3210">
        <v>145</v>
      </c>
      <c r="H3210">
        <v>2462</v>
      </c>
      <c r="I3210">
        <v>43112070000</v>
      </c>
      <c r="J3210">
        <v>8</v>
      </c>
      <c r="K3210" t="s">
        <v>1740</v>
      </c>
      <c r="L3210">
        <v>2531</v>
      </c>
      <c r="M3210" t="s">
        <v>1557</v>
      </c>
      <c r="N3210" t="s">
        <v>1734</v>
      </c>
      <c r="O3210">
        <v>0</v>
      </c>
      <c r="P3210" t="s">
        <v>1552</v>
      </c>
      <c r="Q3210">
        <v>19930601</v>
      </c>
    </row>
    <row r="3211" spans="1:17">
      <c r="A3211" t="s">
        <v>1739</v>
      </c>
      <c r="B3211" t="s">
        <v>1630</v>
      </c>
      <c r="C3211">
        <v>201205</v>
      </c>
      <c r="D3211">
        <v>31</v>
      </c>
      <c r="E3211" t="s">
        <v>1555</v>
      </c>
      <c r="F3211">
        <v>401</v>
      </c>
      <c r="G3211">
        <v>1031</v>
      </c>
      <c r="H3211">
        <v>8604</v>
      </c>
      <c r="I3211">
        <v>43112015301</v>
      </c>
      <c r="J3211">
        <v>8</v>
      </c>
      <c r="K3211" t="s">
        <v>1740</v>
      </c>
      <c r="L3211">
        <v>2531</v>
      </c>
      <c r="M3211" t="s">
        <v>1557</v>
      </c>
      <c r="N3211" t="s">
        <v>1734</v>
      </c>
      <c r="O3211">
        <v>0</v>
      </c>
      <c r="P3211" t="s">
        <v>1552</v>
      </c>
      <c r="Q3211">
        <v>19741101</v>
      </c>
    </row>
    <row r="3212" spans="1:17">
      <c r="A3212" t="s">
        <v>1739</v>
      </c>
      <c r="B3212" t="s">
        <v>1645</v>
      </c>
      <c r="C3212">
        <v>201205</v>
      </c>
      <c r="D3212">
        <v>31</v>
      </c>
      <c r="E3212" t="s">
        <v>1555</v>
      </c>
      <c r="F3212">
        <v>168</v>
      </c>
      <c r="G3212">
        <v>618</v>
      </c>
      <c r="H3212">
        <v>4373</v>
      </c>
      <c r="I3212">
        <v>43112010801</v>
      </c>
      <c r="J3212">
        <v>8</v>
      </c>
      <c r="K3212" t="s">
        <v>1740</v>
      </c>
      <c r="L3212">
        <v>2531</v>
      </c>
      <c r="M3212" t="s">
        <v>1557</v>
      </c>
      <c r="N3212" t="s">
        <v>1734</v>
      </c>
      <c r="O3212">
        <v>0</v>
      </c>
      <c r="P3212" t="s">
        <v>1552</v>
      </c>
      <c r="Q3212">
        <v>19721201</v>
      </c>
    </row>
    <row r="3213" spans="1:17">
      <c r="A3213" t="s">
        <v>1739</v>
      </c>
      <c r="B3213" t="s">
        <v>1692</v>
      </c>
      <c r="C3213">
        <v>201205</v>
      </c>
      <c r="D3213">
        <v>31</v>
      </c>
      <c r="E3213" t="s">
        <v>1555</v>
      </c>
      <c r="F3213">
        <v>1249</v>
      </c>
      <c r="G3213">
        <v>2327</v>
      </c>
      <c r="H3213">
        <v>11959</v>
      </c>
      <c r="I3213">
        <v>43112016601</v>
      </c>
      <c r="J3213">
        <v>8</v>
      </c>
      <c r="K3213" t="s">
        <v>1740</v>
      </c>
      <c r="L3213">
        <v>2531</v>
      </c>
      <c r="M3213" t="s">
        <v>1557</v>
      </c>
      <c r="N3213" t="s">
        <v>1734</v>
      </c>
      <c r="O3213">
        <v>0</v>
      </c>
      <c r="P3213" t="s">
        <v>1552</v>
      </c>
      <c r="Q3213">
        <v>19770201</v>
      </c>
    </row>
    <row r="3214" spans="1:17">
      <c r="A3214" t="s">
        <v>1739</v>
      </c>
      <c r="B3214" t="s">
        <v>1569</v>
      </c>
      <c r="C3214">
        <v>201205</v>
      </c>
      <c r="D3214">
        <v>31</v>
      </c>
      <c r="E3214" t="s">
        <v>1555</v>
      </c>
      <c r="F3214">
        <v>637</v>
      </c>
      <c r="G3214">
        <v>825</v>
      </c>
      <c r="H3214">
        <v>13647</v>
      </c>
      <c r="I3214">
        <v>43112009301</v>
      </c>
      <c r="J3214">
        <v>8</v>
      </c>
      <c r="K3214" t="s">
        <v>1740</v>
      </c>
      <c r="L3214">
        <v>2531</v>
      </c>
      <c r="M3214" t="s">
        <v>1557</v>
      </c>
      <c r="N3214" t="s">
        <v>1734</v>
      </c>
      <c r="O3214">
        <v>0</v>
      </c>
      <c r="P3214" t="s">
        <v>1552</v>
      </c>
      <c r="Q3214">
        <v>19790801</v>
      </c>
    </row>
    <row r="3215" spans="1:17">
      <c r="A3215" t="s">
        <v>1739</v>
      </c>
      <c r="B3215" t="s">
        <v>1714</v>
      </c>
      <c r="C3215">
        <v>201205</v>
      </c>
      <c r="D3215">
        <v>28</v>
      </c>
      <c r="E3215" t="s">
        <v>1555</v>
      </c>
      <c r="F3215">
        <v>722</v>
      </c>
      <c r="G3215">
        <v>2106</v>
      </c>
      <c r="H3215">
        <v>7296</v>
      </c>
      <c r="I3215">
        <v>43112016800</v>
      </c>
      <c r="J3215">
        <v>8</v>
      </c>
      <c r="K3215" t="s">
        <v>1740</v>
      </c>
      <c r="L3215">
        <v>2531</v>
      </c>
      <c r="M3215" t="s">
        <v>1557</v>
      </c>
      <c r="N3215" t="s">
        <v>1734</v>
      </c>
      <c r="O3215">
        <v>0</v>
      </c>
      <c r="P3215" t="s">
        <v>1552</v>
      </c>
      <c r="Q3215">
        <v>19730501</v>
      </c>
    </row>
    <row r="3216" spans="1:17">
      <c r="A3216" t="s">
        <v>1739</v>
      </c>
      <c r="B3216" t="s">
        <v>1741</v>
      </c>
      <c r="C3216">
        <v>201205</v>
      </c>
      <c r="D3216">
        <v>31</v>
      </c>
      <c r="E3216" t="s">
        <v>1555</v>
      </c>
      <c r="F3216">
        <v>1910</v>
      </c>
      <c r="G3216">
        <v>530</v>
      </c>
      <c r="H3216">
        <v>66217</v>
      </c>
      <c r="I3216">
        <v>43112018100</v>
      </c>
      <c r="J3216">
        <v>8</v>
      </c>
      <c r="K3216" t="s">
        <v>1740</v>
      </c>
      <c r="L3216">
        <v>2531</v>
      </c>
      <c r="M3216" t="s">
        <v>1557</v>
      </c>
      <c r="N3216" t="s">
        <v>1734</v>
      </c>
      <c r="O3216">
        <v>0</v>
      </c>
      <c r="P3216" t="s">
        <v>1574</v>
      </c>
      <c r="Q3216">
        <v>19750601</v>
      </c>
    </row>
    <row r="3217" spans="1:17">
      <c r="A3217" t="s">
        <v>1739</v>
      </c>
      <c r="B3217" t="s">
        <v>1720</v>
      </c>
      <c r="C3217">
        <v>201205</v>
      </c>
      <c r="D3217">
        <v>31</v>
      </c>
      <c r="E3217" t="s">
        <v>1555</v>
      </c>
      <c r="F3217">
        <v>1872</v>
      </c>
      <c r="G3217">
        <v>471</v>
      </c>
      <c r="H3217">
        <v>54537</v>
      </c>
      <c r="I3217">
        <v>43112018600</v>
      </c>
      <c r="J3217">
        <v>8</v>
      </c>
      <c r="K3217" t="s">
        <v>1740</v>
      </c>
      <c r="L3217">
        <v>2531</v>
      </c>
      <c r="M3217" t="s">
        <v>1557</v>
      </c>
      <c r="N3217" t="s">
        <v>1734</v>
      </c>
      <c r="O3217">
        <v>0</v>
      </c>
      <c r="P3217" t="s">
        <v>1552</v>
      </c>
      <c r="Q3217">
        <v>19730501</v>
      </c>
    </row>
    <row r="3218" spans="1:17">
      <c r="A3218" t="s">
        <v>1739</v>
      </c>
      <c r="B3218" t="s">
        <v>1722</v>
      </c>
      <c r="C3218">
        <v>201205</v>
      </c>
      <c r="D3218">
        <v>31</v>
      </c>
      <c r="E3218" t="s">
        <v>1555</v>
      </c>
      <c r="F3218">
        <v>4203</v>
      </c>
      <c r="G3218">
        <v>118</v>
      </c>
      <c r="H3218">
        <v>36900</v>
      </c>
      <c r="I3218">
        <v>43112009700</v>
      </c>
      <c r="J3218">
        <v>8</v>
      </c>
      <c r="K3218" t="s">
        <v>1740</v>
      </c>
      <c r="L3218">
        <v>2531</v>
      </c>
      <c r="M3218" t="s">
        <v>1557</v>
      </c>
      <c r="N3218" t="s">
        <v>1734</v>
      </c>
      <c r="O3218">
        <v>0</v>
      </c>
      <c r="P3218" t="s">
        <v>1552</v>
      </c>
      <c r="Q3218">
        <v>19690701</v>
      </c>
    </row>
    <row r="3219" spans="1:17">
      <c r="A3219" t="s">
        <v>1739</v>
      </c>
      <c r="B3219" t="s">
        <v>1705</v>
      </c>
      <c r="C3219">
        <v>201205</v>
      </c>
      <c r="D3219">
        <v>31</v>
      </c>
      <c r="E3219" t="s">
        <v>1555</v>
      </c>
      <c r="F3219">
        <v>2252</v>
      </c>
      <c r="G3219">
        <v>118</v>
      </c>
      <c r="H3219">
        <v>2231</v>
      </c>
      <c r="I3219">
        <v>43112070400</v>
      </c>
      <c r="J3219">
        <v>8</v>
      </c>
      <c r="K3219" t="s">
        <v>1740</v>
      </c>
      <c r="L3219">
        <v>2531</v>
      </c>
      <c r="M3219" t="s">
        <v>1557</v>
      </c>
      <c r="N3219" t="s">
        <v>1734</v>
      </c>
      <c r="O3219">
        <v>0</v>
      </c>
      <c r="P3219" t="s">
        <v>1552</v>
      </c>
      <c r="Q3219">
        <v>19930901</v>
      </c>
    </row>
    <row r="3220" spans="1:17">
      <c r="A3220" t="s">
        <v>1739</v>
      </c>
      <c r="B3220" t="s">
        <v>1707</v>
      </c>
      <c r="C3220">
        <v>201205</v>
      </c>
      <c r="D3220">
        <v>31</v>
      </c>
      <c r="E3220" t="s">
        <v>1555</v>
      </c>
      <c r="F3220">
        <v>958</v>
      </c>
      <c r="G3220">
        <v>2032</v>
      </c>
      <c r="H3220">
        <v>42349</v>
      </c>
      <c r="I3220">
        <v>43112023000</v>
      </c>
      <c r="J3220">
        <v>8</v>
      </c>
      <c r="K3220" t="s">
        <v>1742</v>
      </c>
      <c r="L3220">
        <v>2531</v>
      </c>
      <c r="M3220" t="s">
        <v>1557</v>
      </c>
      <c r="N3220" t="s">
        <v>1734</v>
      </c>
      <c r="O3220">
        <v>0</v>
      </c>
      <c r="P3220" t="s">
        <v>1552</v>
      </c>
      <c r="Q3220">
        <v>19701001</v>
      </c>
    </row>
    <row r="3221" spans="1:17">
      <c r="A3221" t="s">
        <v>1739</v>
      </c>
      <c r="B3221" t="s">
        <v>1708</v>
      </c>
      <c r="C3221">
        <v>201205</v>
      </c>
      <c r="D3221">
        <v>31</v>
      </c>
      <c r="E3221" t="s">
        <v>1555</v>
      </c>
      <c r="F3221">
        <v>248</v>
      </c>
      <c r="G3221">
        <v>942</v>
      </c>
      <c r="H3221">
        <v>16656</v>
      </c>
      <c r="I3221">
        <v>43112018200</v>
      </c>
      <c r="J3221">
        <v>8</v>
      </c>
      <c r="K3221" t="s">
        <v>1740</v>
      </c>
      <c r="L3221">
        <v>2531</v>
      </c>
      <c r="M3221" t="s">
        <v>1557</v>
      </c>
      <c r="N3221" t="s">
        <v>1734</v>
      </c>
      <c r="O3221">
        <v>0</v>
      </c>
      <c r="P3221" t="s">
        <v>1574</v>
      </c>
      <c r="Q3221">
        <v>19760501</v>
      </c>
    </row>
    <row r="3222" spans="1:17">
      <c r="A3222" t="s">
        <v>1739</v>
      </c>
      <c r="B3222" t="s">
        <v>1731</v>
      </c>
      <c r="C3222">
        <v>201205</v>
      </c>
      <c r="D3222">
        <v>31</v>
      </c>
      <c r="E3222" t="s">
        <v>1555</v>
      </c>
      <c r="F3222">
        <v>479</v>
      </c>
      <c r="G3222">
        <v>677</v>
      </c>
      <c r="H3222">
        <v>32134</v>
      </c>
      <c r="I3222">
        <v>43112015400</v>
      </c>
      <c r="J3222">
        <v>8</v>
      </c>
      <c r="K3222" t="s">
        <v>1740</v>
      </c>
      <c r="L3222">
        <v>2531</v>
      </c>
      <c r="M3222" t="s">
        <v>1557</v>
      </c>
      <c r="N3222" t="s">
        <v>1734</v>
      </c>
      <c r="O3222">
        <v>0</v>
      </c>
      <c r="P3222" t="s">
        <v>1552</v>
      </c>
      <c r="Q3222">
        <v>19691201</v>
      </c>
    </row>
    <row r="3223" spans="1:17">
      <c r="A3223" t="s">
        <v>1739</v>
      </c>
      <c r="B3223" t="s">
        <v>1709</v>
      </c>
      <c r="C3223">
        <v>201205</v>
      </c>
      <c r="D3223">
        <v>24</v>
      </c>
      <c r="E3223" t="s">
        <v>1555</v>
      </c>
      <c r="F3223">
        <v>419</v>
      </c>
      <c r="G3223">
        <v>2067</v>
      </c>
      <c r="H3223">
        <v>1093</v>
      </c>
      <c r="I3223">
        <v>43112069700</v>
      </c>
      <c r="J3223">
        <v>8</v>
      </c>
      <c r="K3223" t="s">
        <v>1740</v>
      </c>
      <c r="L3223">
        <v>2531</v>
      </c>
      <c r="M3223" t="s">
        <v>1557</v>
      </c>
      <c r="N3223" t="s">
        <v>1734</v>
      </c>
      <c r="O3223">
        <v>0</v>
      </c>
      <c r="P3223" t="s">
        <v>1552</v>
      </c>
      <c r="Q3223">
        <v>19930201</v>
      </c>
    </row>
    <row r="3224" spans="1:17">
      <c r="A3224" t="s">
        <v>1739</v>
      </c>
      <c r="B3224" t="s">
        <v>1743</v>
      </c>
      <c r="C3224">
        <v>201205</v>
      </c>
      <c r="D3224">
        <v>31</v>
      </c>
      <c r="E3224" t="s">
        <v>1555</v>
      </c>
      <c r="F3224">
        <v>358</v>
      </c>
      <c r="G3224">
        <v>118</v>
      </c>
      <c r="H3224">
        <v>1812</v>
      </c>
      <c r="I3224">
        <v>43112012701</v>
      </c>
      <c r="J3224">
        <v>8</v>
      </c>
      <c r="K3224" t="s">
        <v>1740</v>
      </c>
      <c r="L3224">
        <v>2531</v>
      </c>
      <c r="M3224" t="s">
        <v>1557</v>
      </c>
      <c r="N3224" t="s">
        <v>1734</v>
      </c>
      <c r="O3224">
        <v>0</v>
      </c>
      <c r="P3224" t="s">
        <v>1552</v>
      </c>
      <c r="Q3224">
        <v>19760401</v>
      </c>
    </row>
    <row r="3225" spans="1:17">
      <c r="A3225" t="s">
        <v>1739</v>
      </c>
      <c r="B3225" t="s">
        <v>1732</v>
      </c>
      <c r="C3225">
        <v>201205</v>
      </c>
      <c r="D3225">
        <v>31</v>
      </c>
      <c r="E3225" t="s">
        <v>1555</v>
      </c>
      <c r="F3225">
        <v>3527</v>
      </c>
      <c r="G3225">
        <v>265</v>
      </c>
      <c r="H3225">
        <v>67647</v>
      </c>
      <c r="I3225">
        <v>43112012800</v>
      </c>
      <c r="J3225">
        <v>8</v>
      </c>
      <c r="K3225" t="s">
        <v>1740</v>
      </c>
      <c r="L3225">
        <v>2531</v>
      </c>
      <c r="M3225" t="s">
        <v>1557</v>
      </c>
      <c r="N3225" t="s">
        <v>1734</v>
      </c>
      <c r="O3225">
        <v>0</v>
      </c>
      <c r="P3225" t="s">
        <v>1552</v>
      </c>
      <c r="Q3225">
        <v>19710201</v>
      </c>
    </row>
    <row r="3226" spans="1:17">
      <c r="A3226" t="s">
        <v>1739</v>
      </c>
      <c r="B3226" t="s">
        <v>1724</v>
      </c>
      <c r="C3226">
        <v>201205</v>
      </c>
      <c r="D3226">
        <v>31</v>
      </c>
      <c r="E3226" t="s">
        <v>1555</v>
      </c>
      <c r="F3226">
        <v>1102</v>
      </c>
      <c r="G3226">
        <v>324</v>
      </c>
      <c r="H3226">
        <v>9553</v>
      </c>
      <c r="I3226">
        <v>43112016901</v>
      </c>
      <c r="J3226">
        <v>8</v>
      </c>
      <c r="K3226" t="s">
        <v>1740</v>
      </c>
      <c r="L3226">
        <v>2531</v>
      </c>
      <c r="M3226" t="s">
        <v>1557</v>
      </c>
      <c r="N3226" t="s">
        <v>1734</v>
      </c>
      <c r="O3226">
        <v>0</v>
      </c>
      <c r="P3226" t="s">
        <v>1552</v>
      </c>
      <c r="Q3226">
        <v>19801101</v>
      </c>
    </row>
    <row r="3227" spans="1:17">
      <c r="A3227" t="s">
        <v>1739</v>
      </c>
      <c r="B3227" t="s">
        <v>1725</v>
      </c>
      <c r="C3227">
        <v>201205</v>
      </c>
      <c r="D3227">
        <v>31</v>
      </c>
      <c r="E3227" t="s">
        <v>1555</v>
      </c>
      <c r="F3227">
        <v>1274</v>
      </c>
      <c r="G3227">
        <v>265</v>
      </c>
      <c r="H3227">
        <v>56329</v>
      </c>
      <c r="I3227">
        <v>43112015700</v>
      </c>
      <c r="J3227">
        <v>8</v>
      </c>
      <c r="K3227" t="s">
        <v>1740</v>
      </c>
      <c r="L3227">
        <v>2531</v>
      </c>
      <c r="M3227" t="s">
        <v>1557</v>
      </c>
      <c r="N3227" t="s">
        <v>1734</v>
      </c>
      <c r="O3227">
        <v>0</v>
      </c>
      <c r="P3227" t="s">
        <v>1552</v>
      </c>
      <c r="Q3227">
        <v>19740101</v>
      </c>
    </row>
    <row r="3228" spans="1:17">
      <c r="A3228" t="s">
        <v>1739</v>
      </c>
      <c r="B3228" t="s">
        <v>1726</v>
      </c>
      <c r="C3228">
        <v>201205</v>
      </c>
      <c r="D3228">
        <v>30</v>
      </c>
      <c r="E3228" t="s">
        <v>1555</v>
      </c>
      <c r="F3228">
        <v>1731</v>
      </c>
      <c r="G3228">
        <v>147</v>
      </c>
      <c r="H3228">
        <v>4603</v>
      </c>
      <c r="I3228">
        <v>43112009501</v>
      </c>
      <c r="J3228">
        <v>8</v>
      </c>
      <c r="K3228" t="s">
        <v>1740</v>
      </c>
      <c r="L3228">
        <v>2531</v>
      </c>
      <c r="M3228" t="s">
        <v>1557</v>
      </c>
      <c r="N3228" t="s">
        <v>1734</v>
      </c>
      <c r="O3228">
        <v>0</v>
      </c>
      <c r="P3228" t="s">
        <v>1552</v>
      </c>
      <c r="Q3228">
        <v>19700401</v>
      </c>
    </row>
    <row r="3229" spans="1:17">
      <c r="A3229" t="s">
        <v>1739</v>
      </c>
      <c r="B3229" t="s">
        <v>1744</v>
      </c>
      <c r="C3229">
        <v>201205</v>
      </c>
      <c r="D3229">
        <v>31</v>
      </c>
      <c r="E3229" t="s">
        <v>1555</v>
      </c>
      <c r="F3229">
        <v>430</v>
      </c>
      <c r="G3229">
        <v>265</v>
      </c>
      <c r="H3229">
        <v>6389</v>
      </c>
      <c r="I3229">
        <v>43112020001</v>
      </c>
      <c r="J3229">
        <v>8</v>
      </c>
      <c r="K3229" t="s">
        <v>1740</v>
      </c>
      <c r="L3229">
        <v>2531</v>
      </c>
      <c r="M3229" t="s">
        <v>1557</v>
      </c>
      <c r="N3229" t="s">
        <v>1734</v>
      </c>
      <c r="O3229">
        <v>0</v>
      </c>
      <c r="P3229" t="s">
        <v>1552</v>
      </c>
      <c r="Q3229">
        <v>19810801</v>
      </c>
    </row>
    <row r="3230" spans="1:17">
      <c r="A3230" t="s">
        <v>1739</v>
      </c>
      <c r="B3230" t="s">
        <v>1745</v>
      </c>
      <c r="C3230">
        <v>201205</v>
      </c>
      <c r="D3230">
        <v>31</v>
      </c>
      <c r="E3230" t="s">
        <v>1555</v>
      </c>
      <c r="F3230">
        <v>1991</v>
      </c>
      <c r="G3230">
        <v>353</v>
      </c>
      <c r="H3230">
        <v>65686</v>
      </c>
      <c r="I3230">
        <v>43112018800</v>
      </c>
      <c r="J3230">
        <v>8</v>
      </c>
      <c r="K3230" t="s">
        <v>1740</v>
      </c>
      <c r="L3230">
        <v>2531</v>
      </c>
      <c r="M3230" t="s">
        <v>1557</v>
      </c>
      <c r="N3230" t="s">
        <v>1734</v>
      </c>
      <c r="O3230">
        <v>0</v>
      </c>
      <c r="P3230" t="s">
        <v>1552</v>
      </c>
      <c r="Q3230">
        <v>19700501</v>
      </c>
    </row>
    <row r="3231" spans="1:17">
      <c r="A3231" t="s">
        <v>1739</v>
      </c>
      <c r="B3231" t="s">
        <v>1746</v>
      </c>
      <c r="C3231">
        <v>201205</v>
      </c>
      <c r="D3231">
        <v>30</v>
      </c>
      <c r="E3231" t="s">
        <v>1555</v>
      </c>
      <c r="F3231">
        <v>931</v>
      </c>
      <c r="G3231">
        <v>412</v>
      </c>
      <c r="H3231">
        <v>8918</v>
      </c>
      <c r="I3231">
        <v>43112020100</v>
      </c>
      <c r="J3231">
        <v>8</v>
      </c>
      <c r="K3231" t="s">
        <v>1740</v>
      </c>
      <c r="L3231">
        <v>2531</v>
      </c>
      <c r="M3231" t="s">
        <v>1557</v>
      </c>
      <c r="N3231" t="s">
        <v>1734</v>
      </c>
      <c r="O3231">
        <v>0</v>
      </c>
      <c r="P3231" t="s">
        <v>1552</v>
      </c>
      <c r="Q3231">
        <v>19700601</v>
      </c>
    </row>
    <row r="3232" spans="1:17">
      <c r="A3232" t="s">
        <v>1739</v>
      </c>
      <c r="B3232" t="s">
        <v>1747</v>
      </c>
      <c r="C3232">
        <v>201205</v>
      </c>
      <c r="D3232">
        <v>31</v>
      </c>
      <c r="E3232" t="s">
        <v>1555</v>
      </c>
      <c r="F3232">
        <v>657</v>
      </c>
      <c r="G3232">
        <v>21175</v>
      </c>
      <c r="H3232">
        <v>17057</v>
      </c>
      <c r="I3232">
        <v>43112029801</v>
      </c>
      <c r="J3232">
        <v>8</v>
      </c>
      <c r="K3232" t="s">
        <v>1740</v>
      </c>
      <c r="L3232">
        <v>2531</v>
      </c>
      <c r="M3232" t="s">
        <v>1557</v>
      </c>
      <c r="N3232" t="s">
        <v>1734</v>
      </c>
      <c r="O3232">
        <v>0</v>
      </c>
      <c r="P3232" t="s">
        <v>1552</v>
      </c>
      <c r="Q3232">
        <v>19740301</v>
      </c>
    </row>
    <row r="3233" spans="1:17">
      <c r="A3233" t="s">
        <v>1739</v>
      </c>
      <c r="B3233" t="s">
        <v>1760</v>
      </c>
      <c r="C3233">
        <v>201205</v>
      </c>
      <c r="D3233">
        <v>31</v>
      </c>
      <c r="E3233" t="s">
        <v>1555</v>
      </c>
      <c r="F3233">
        <v>606</v>
      </c>
      <c r="G3233">
        <v>1796</v>
      </c>
      <c r="H3233">
        <v>7457</v>
      </c>
      <c r="I3233">
        <v>43112029500</v>
      </c>
      <c r="J3233">
        <v>8</v>
      </c>
      <c r="K3233" t="s">
        <v>1740</v>
      </c>
      <c r="L3233">
        <v>2531</v>
      </c>
      <c r="M3233" t="s">
        <v>1557</v>
      </c>
      <c r="N3233" t="s">
        <v>1734</v>
      </c>
      <c r="O3233">
        <v>0</v>
      </c>
      <c r="P3233" t="s">
        <v>1552</v>
      </c>
      <c r="Q3233">
        <v>19720901</v>
      </c>
    </row>
    <row r="3234" spans="1:17">
      <c r="A3234" t="s">
        <v>1739</v>
      </c>
      <c r="B3234" t="s">
        <v>1748</v>
      </c>
      <c r="C3234">
        <v>201205</v>
      </c>
      <c r="D3234">
        <v>31</v>
      </c>
      <c r="E3234" t="s">
        <v>1555</v>
      </c>
      <c r="F3234">
        <v>606</v>
      </c>
      <c r="G3234">
        <v>5743</v>
      </c>
      <c r="H3234">
        <v>82064</v>
      </c>
      <c r="I3234">
        <v>43112029300</v>
      </c>
      <c r="J3234">
        <v>8</v>
      </c>
      <c r="K3234" t="s">
        <v>1740</v>
      </c>
      <c r="L3234">
        <v>2531</v>
      </c>
      <c r="M3234" t="s">
        <v>1557</v>
      </c>
      <c r="N3234" t="s">
        <v>1734</v>
      </c>
      <c r="O3234">
        <v>0</v>
      </c>
      <c r="P3234" t="s">
        <v>1552</v>
      </c>
      <c r="Q3234">
        <v>19720501</v>
      </c>
    </row>
    <row r="3235" spans="1:17">
      <c r="A3235" t="s">
        <v>1739</v>
      </c>
      <c r="B3235" t="s">
        <v>1749</v>
      </c>
      <c r="C3235">
        <v>201205</v>
      </c>
      <c r="D3235">
        <v>31</v>
      </c>
      <c r="E3235" t="s">
        <v>1555</v>
      </c>
      <c r="F3235">
        <v>194</v>
      </c>
      <c r="G3235">
        <v>236</v>
      </c>
      <c r="H3235">
        <v>5014</v>
      </c>
      <c r="I3235">
        <v>43112012601</v>
      </c>
      <c r="J3235">
        <v>8</v>
      </c>
      <c r="K3235" t="s">
        <v>1740</v>
      </c>
      <c r="L3235">
        <v>2531</v>
      </c>
      <c r="M3235" t="s">
        <v>1557</v>
      </c>
      <c r="N3235" t="s">
        <v>1734</v>
      </c>
      <c r="O3235">
        <v>0</v>
      </c>
      <c r="P3235" t="s">
        <v>1574</v>
      </c>
      <c r="Q3235">
        <v>19980514</v>
      </c>
    </row>
    <row r="3236" spans="1:17">
      <c r="A3236" t="s">
        <v>1739</v>
      </c>
      <c r="B3236" t="s">
        <v>1750</v>
      </c>
      <c r="C3236">
        <v>201205</v>
      </c>
      <c r="D3236">
        <v>30</v>
      </c>
      <c r="E3236" t="s">
        <v>1555</v>
      </c>
      <c r="F3236">
        <v>508</v>
      </c>
      <c r="G3236">
        <v>2194</v>
      </c>
      <c r="H3236">
        <v>7084</v>
      </c>
      <c r="I3236">
        <v>43112015501</v>
      </c>
      <c r="J3236">
        <v>8</v>
      </c>
      <c r="K3236" t="s">
        <v>1740</v>
      </c>
      <c r="L3236">
        <v>2531</v>
      </c>
      <c r="M3236" t="s">
        <v>1557</v>
      </c>
      <c r="N3236" t="s">
        <v>1734</v>
      </c>
      <c r="O3236">
        <v>0</v>
      </c>
      <c r="P3236" t="s">
        <v>1552</v>
      </c>
      <c r="Q3236">
        <v>19901001</v>
      </c>
    </row>
    <row r="3237" spans="1:17">
      <c r="A3237" t="s">
        <v>1739</v>
      </c>
      <c r="B3237" t="s">
        <v>1671</v>
      </c>
      <c r="C3237">
        <v>201205</v>
      </c>
      <c r="D3237">
        <v>31</v>
      </c>
      <c r="E3237" t="s">
        <v>1555</v>
      </c>
      <c r="F3237">
        <v>147</v>
      </c>
      <c r="G3237">
        <v>204</v>
      </c>
      <c r="H3237">
        <v>1569</v>
      </c>
      <c r="I3237">
        <v>43112034500</v>
      </c>
      <c r="J3237">
        <v>8</v>
      </c>
      <c r="K3237" t="s">
        <v>1751</v>
      </c>
      <c r="L3237">
        <v>2531</v>
      </c>
      <c r="M3237" t="s">
        <v>1557</v>
      </c>
      <c r="N3237" t="s">
        <v>1734</v>
      </c>
      <c r="O3237">
        <v>0</v>
      </c>
      <c r="P3237" t="s">
        <v>1574</v>
      </c>
      <c r="Q3237">
        <v>19970608</v>
      </c>
    </row>
    <row r="3238" spans="1:17">
      <c r="A3238" t="s">
        <v>1739</v>
      </c>
      <c r="B3238" t="s">
        <v>1672</v>
      </c>
      <c r="C3238">
        <v>201205</v>
      </c>
      <c r="D3238">
        <v>31</v>
      </c>
      <c r="E3238" t="s">
        <v>1555</v>
      </c>
      <c r="F3238">
        <v>622</v>
      </c>
      <c r="G3238">
        <v>187</v>
      </c>
      <c r="H3238">
        <v>23879</v>
      </c>
      <c r="I3238">
        <v>43112035000</v>
      </c>
      <c r="J3238">
        <v>8</v>
      </c>
      <c r="K3238" t="s">
        <v>1740</v>
      </c>
      <c r="L3238">
        <v>2531</v>
      </c>
      <c r="M3238" t="s">
        <v>1557</v>
      </c>
      <c r="N3238" t="s">
        <v>1734</v>
      </c>
      <c r="O3238">
        <v>0</v>
      </c>
      <c r="P3238" t="s">
        <v>1552</v>
      </c>
      <c r="Q3238">
        <v>19771001</v>
      </c>
    </row>
    <row r="3239" spans="1:17">
      <c r="A3239" t="s">
        <v>1739</v>
      </c>
      <c r="B3239" t="s">
        <v>1622</v>
      </c>
      <c r="C3239">
        <v>201205</v>
      </c>
      <c r="D3239">
        <v>31</v>
      </c>
      <c r="E3239" t="s">
        <v>1555</v>
      </c>
      <c r="F3239">
        <v>460</v>
      </c>
      <c r="G3239">
        <v>800</v>
      </c>
      <c r="H3239">
        <v>890</v>
      </c>
      <c r="I3239">
        <v>43112035800</v>
      </c>
      <c r="J3239">
        <v>8</v>
      </c>
      <c r="K3239" t="s">
        <v>1740</v>
      </c>
      <c r="L3239">
        <v>2531</v>
      </c>
      <c r="M3239" t="s">
        <v>1557</v>
      </c>
      <c r="N3239" t="s">
        <v>1734</v>
      </c>
      <c r="O3239">
        <v>0</v>
      </c>
      <c r="P3239" t="s">
        <v>1552</v>
      </c>
      <c r="Q3239">
        <v>19771101</v>
      </c>
    </row>
    <row r="3240" spans="1:17">
      <c r="A3240" t="s">
        <v>1739</v>
      </c>
      <c r="B3240" t="s">
        <v>1752</v>
      </c>
      <c r="C3240">
        <v>201205</v>
      </c>
      <c r="D3240">
        <v>31</v>
      </c>
      <c r="E3240" t="s">
        <v>1555</v>
      </c>
      <c r="F3240">
        <v>677</v>
      </c>
      <c r="G3240">
        <v>978</v>
      </c>
      <c r="H3240">
        <v>273</v>
      </c>
      <c r="I3240">
        <v>43112032800</v>
      </c>
      <c r="J3240">
        <v>8</v>
      </c>
      <c r="K3240" t="s">
        <v>1740</v>
      </c>
      <c r="L3240">
        <v>2531</v>
      </c>
      <c r="M3240" t="s">
        <v>1557</v>
      </c>
      <c r="N3240" t="s">
        <v>1734</v>
      </c>
      <c r="O3240">
        <v>0</v>
      </c>
      <c r="P3240" t="s">
        <v>1552</v>
      </c>
      <c r="Q3240">
        <v>19770701</v>
      </c>
    </row>
    <row r="3241" spans="1:17">
      <c r="A3241" t="s">
        <v>1739</v>
      </c>
      <c r="B3241" t="s">
        <v>1607</v>
      </c>
      <c r="C3241">
        <v>201205</v>
      </c>
      <c r="D3241">
        <v>31</v>
      </c>
      <c r="E3241" t="s">
        <v>1555</v>
      </c>
      <c r="F3241">
        <v>1530</v>
      </c>
      <c r="G3241">
        <v>5972</v>
      </c>
      <c r="H3241">
        <v>3157</v>
      </c>
      <c r="I3241">
        <v>43112033300</v>
      </c>
      <c r="J3241">
        <v>8</v>
      </c>
      <c r="K3241" t="s">
        <v>1740</v>
      </c>
      <c r="L3241">
        <v>2531</v>
      </c>
      <c r="M3241" t="s">
        <v>1557</v>
      </c>
      <c r="N3241" t="s">
        <v>1734</v>
      </c>
      <c r="O3241">
        <v>0</v>
      </c>
      <c r="P3241" t="s">
        <v>1552</v>
      </c>
      <c r="Q3241">
        <v>19770901</v>
      </c>
    </row>
    <row r="3242" spans="1:17">
      <c r="A3242" t="s">
        <v>1739</v>
      </c>
      <c r="B3242" t="s">
        <v>1681</v>
      </c>
      <c r="C3242">
        <v>201205</v>
      </c>
      <c r="D3242">
        <v>31</v>
      </c>
      <c r="E3242" t="s">
        <v>1555</v>
      </c>
      <c r="F3242">
        <v>279</v>
      </c>
      <c r="G3242">
        <v>1129</v>
      </c>
      <c r="H3242">
        <v>6505</v>
      </c>
      <c r="I3242">
        <v>43112032700</v>
      </c>
      <c r="J3242">
        <v>8</v>
      </c>
      <c r="K3242" t="s">
        <v>1740</v>
      </c>
      <c r="L3242">
        <v>2531</v>
      </c>
      <c r="M3242" t="s">
        <v>1557</v>
      </c>
      <c r="N3242" t="s">
        <v>1734</v>
      </c>
      <c r="O3242">
        <v>0</v>
      </c>
      <c r="P3242" t="s">
        <v>1552</v>
      </c>
      <c r="Q3242">
        <v>19770801</v>
      </c>
    </row>
    <row r="3243" spans="1:17">
      <c r="A3243" t="s">
        <v>1739</v>
      </c>
      <c r="B3243" t="s">
        <v>1682</v>
      </c>
      <c r="C3243">
        <v>201205</v>
      </c>
      <c r="D3243">
        <v>31</v>
      </c>
      <c r="E3243" t="s">
        <v>1555</v>
      </c>
      <c r="F3243">
        <v>1413</v>
      </c>
      <c r="G3243">
        <v>147</v>
      </c>
      <c r="H3243">
        <v>13633</v>
      </c>
      <c r="I3243">
        <v>43112069200</v>
      </c>
      <c r="J3243">
        <v>8</v>
      </c>
      <c r="K3243" t="s">
        <v>1740</v>
      </c>
      <c r="L3243">
        <v>2531</v>
      </c>
      <c r="M3243" t="s">
        <v>1557</v>
      </c>
      <c r="N3243" t="s">
        <v>1734</v>
      </c>
      <c r="O3243">
        <v>0</v>
      </c>
      <c r="P3243" t="s">
        <v>1552</v>
      </c>
      <c r="Q3243">
        <v>19910701</v>
      </c>
    </row>
    <row r="3244" spans="1:17">
      <c r="A3244" t="s">
        <v>1739</v>
      </c>
      <c r="B3244" t="s">
        <v>1608</v>
      </c>
      <c r="C3244">
        <v>201205</v>
      </c>
      <c r="D3244">
        <v>31</v>
      </c>
      <c r="E3244" t="s">
        <v>1555</v>
      </c>
      <c r="F3244">
        <v>683</v>
      </c>
      <c r="G3244">
        <v>329</v>
      </c>
      <c r="H3244">
        <v>7280</v>
      </c>
      <c r="I3244">
        <v>43112069400</v>
      </c>
      <c r="J3244">
        <v>8</v>
      </c>
      <c r="K3244" t="s">
        <v>1740</v>
      </c>
      <c r="L3244">
        <v>2531</v>
      </c>
      <c r="M3244" t="s">
        <v>1557</v>
      </c>
      <c r="N3244" t="s">
        <v>1734</v>
      </c>
      <c r="O3244">
        <v>0</v>
      </c>
      <c r="P3244" t="s">
        <v>1552</v>
      </c>
      <c r="Q3244">
        <v>19920701</v>
      </c>
    </row>
    <row r="3245" spans="1:17">
      <c r="A3245" t="s">
        <v>1739</v>
      </c>
      <c r="B3245" t="s">
        <v>1683</v>
      </c>
      <c r="C3245">
        <v>201205</v>
      </c>
      <c r="D3245">
        <v>31</v>
      </c>
      <c r="E3245" t="s">
        <v>1555</v>
      </c>
      <c r="F3245">
        <v>1586</v>
      </c>
      <c r="G3245">
        <v>200</v>
      </c>
      <c r="H3245">
        <v>4774</v>
      </c>
      <c r="I3245">
        <v>43112036500</v>
      </c>
      <c r="J3245">
        <v>8</v>
      </c>
      <c r="K3245" t="s">
        <v>1740</v>
      </c>
      <c r="L3245">
        <v>2531</v>
      </c>
      <c r="M3245" t="s">
        <v>1557</v>
      </c>
      <c r="N3245" t="s">
        <v>1734</v>
      </c>
      <c r="O3245">
        <v>0</v>
      </c>
      <c r="P3245" t="s">
        <v>1552</v>
      </c>
      <c r="Q3245">
        <v>19771201</v>
      </c>
    </row>
    <row r="3246" spans="1:17">
      <c r="A3246" t="s">
        <v>1739</v>
      </c>
      <c r="B3246" t="s">
        <v>1627</v>
      </c>
      <c r="C3246">
        <v>201205</v>
      </c>
      <c r="D3246">
        <v>31</v>
      </c>
      <c r="E3246" t="s">
        <v>1555</v>
      </c>
      <c r="F3246">
        <v>328</v>
      </c>
      <c r="G3246">
        <v>187</v>
      </c>
      <c r="H3246">
        <v>1297</v>
      </c>
      <c r="I3246">
        <v>43112035300</v>
      </c>
      <c r="J3246">
        <v>8</v>
      </c>
      <c r="K3246" t="s">
        <v>1740</v>
      </c>
      <c r="L3246">
        <v>2531</v>
      </c>
      <c r="M3246" t="s">
        <v>1557</v>
      </c>
      <c r="N3246" t="s">
        <v>1734</v>
      </c>
      <c r="O3246">
        <v>0</v>
      </c>
      <c r="P3246" t="s">
        <v>1552</v>
      </c>
      <c r="Q3246">
        <v>19771101</v>
      </c>
    </row>
    <row r="3247" spans="1:17">
      <c r="A3247" t="s">
        <v>1739</v>
      </c>
      <c r="B3247" t="s">
        <v>1609</v>
      </c>
      <c r="C3247">
        <v>201205</v>
      </c>
      <c r="D3247">
        <v>31</v>
      </c>
      <c r="E3247" t="s">
        <v>1555</v>
      </c>
      <c r="F3247">
        <v>15</v>
      </c>
      <c r="G3247">
        <v>80</v>
      </c>
      <c r="H3247">
        <v>47</v>
      </c>
      <c r="I3247">
        <v>43112067600</v>
      </c>
      <c r="J3247">
        <v>8</v>
      </c>
      <c r="K3247" t="s">
        <v>1740</v>
      </c>
      <c r="L3247">
        <v>2531</v>
      </c>
      <c r="M3247" t="s">
        <v>1557</v>
      </c>
      <c r="N3247" t="s">
        <v>1734</v>
      </c>
      <c r="O3247">
        <v>0</v>
      </c>
      <c r="P3247" t="s">
        <v>1662</v>
      </c>
      <c r="Q3247">
        <v>19950401</v>
      </c>
    </row>
    <row r="3248" spans="1:17">
      <c r="A3248" t="s">
        <v>1739</v>
      </c>
      <c r="B3248" t="s">
        <v>1753</v>
      </c>
      <c r="C3248">
        <v>201205</v>
      </c>
      <c r="D3248">
        <v>31</v>
      </c>
      <c r="E3248" t="s">
        <v>1555</v>
      </c>
      <c r="F3248">
        <v>840</v>
      </c>
      <c r="G3248">
        <v>107</v>
      </c>
      <c r="H3248">
        <v>1202</v>
      </c>
      <c r="I3248">
        <v>43112069500</v>
      </c>
      <c r="J3248">
        <v>8</v>
      </c>
      <c r="K3248" t="s">
        <v>1740</v>
      </c>
      <c r="L3248">
        <v>2531</v>
      </c>
      <c r="M3248" t="s">
        <v>1557</v>
      </c>
      <c r="N3248" t="s">
        <v>1734</v>
      </c>
      <c r="O3248">
        <v>0</v>
      </c>
      <c r="P3248" t="s">
        <v>1552</v>
      </c>
      <c r="Q3248">
        <v>19920701</v>
      </c>
    </row>
    <row r="3249" spans="1:17">
      <c r="A3249" t="s">
        <v>1739</v>
      </c>
      <c r="B3249" t="s">
        <v>1612</v>
      </c>
      <c r="C3249">
        <v>201205</v>
      </c>
      <c r="D3249">
        <v>31</v>
      </c>
      <c r="E3249" t="s">
        <v>1555</v>
      </c>
      <c r="F3249">
        <v>472</v>
      </c>
      <c r="G3249">
        <v>440</v>
      </c>
      <c r="H3249">
        <v>2837</v>
      </c>
      <c r="I3249">
        <v>43112033500</v>
      </c>
      <c r="J3249">
        <v>8</v>
      </c>
      <c r="K3249" t="s">
        <v>1740</v>
      </c>
      <c r="L3249">
        <v>2531</v>
      </c>
      <c r="M3249" t="s">
        <v>1557</v>
      </c>
      <c r="N3249" t="s">
        <v>1734</v>
      </c>
      <c r="O3249">
        <v>0</v>
      </c>
      <c r="P3249" t="s">
        <v>1552</v>
      </c>
      <c r="Q3249">
        <v>19770901</v>
      </c>
    </row>
    <row r="3250" spans="1:17">
      <c r="A3250" t="s">
        <v>1739</v>
      </c>
      <c r="B3250" t="s">
        <v>1613</v>
      </c>
      <c r="C3250">
        <v>201205</v>
      </c>
      <c r="D3250">
        <v>31</v>
      </c>
      <c r="E3250" t="s">
        <v>1555</v>
      </c>
      <c r="F3250">
        <v>1393</v>
      </c>
      <c r="G3250">
        <v>107</v>
      </c>
      <c r="H3250">
        <v>11309</v>
      </c>
      <c r="I3250">
        <v>43112036400</v>
      </c>
      <c r="J3250">
        <v>8</v>
      </c>
      <c r="K3250" t="s">
        <v>1740</v>
      </c>
      <c r="L3250">
        <v>2531</v>
      </c>
      <c r="M3250" t="s">
        <v>1557</v>
      </c>
      <c r="N3250" t="s">
        <v>1734</v>
      </c>
      <c r="O3250">
        <v>0</v>
      </c>
      <c r="P3250" t="s">
        <v>1552</v>
      </c>
      <c r="Q3250">
        <v>19771201</v>
      </c>
    </row>
    <row r="3251" spans="1:17">
      <c r="A3251" t="s">
        <v>1739</v>
      </c>
      <c r="B3251" t="s">
        <v>1754</v>
      </c>
      <c r="C3251">
        <v>201205</v>
      </c>
      <c r="D3251">
        <v>31</v>
      </c>
      <c r="E3251" t="s">
        <v>1555</v>
      </c>
      <c r="F3251">
        <v>153</v>
      </c>
      <c r="G3251">
        <v>311</v>
      </c>
      <c r="H3251">
        <v>2538</v>
      </c>
      <c r="I3251">
        <v>43112036300</v>
      </c>
      <c r="J3251">
        <v>8</v>
      </c>
      <c r="K3251" t="s">
        <v>1740</v>
      </c>
      <c r="L3251">
        <v>2531</v>
      </c>
      <c r="M3251" t="s">
        <v>1557</v>
      </c>
      <c r="N3251" t="s">
        <v>1734</v>
      </c>
      <c r="O3251">
        <v>0</v>
      </c>
      <c r="P3251" t="s">
        <v>1552</v>
      </c>
      <c r="Q3251">
        <v>19771101</v>
      </c>
    </row>
    <row r="3252" spans="1:17">
      <c r="A3252" t="s">
        <v>1739</v>
      </c>
      <c r="B3252" t="s">
        <v>1685</v>
      </c>
      <c r="C3252">
        <v>201205</v>
      </c>
      <c r="D3252">
        <v>31</v>
      </c>
      <c r="E3252" t="s">
        <v>1555</v>
      </c>
      <c r="F3252">
        <v>1279</v>
      </c>
      <c r="G3252">
        <v>80</v>
      </c>
      <c r="H3252">
        <v>1523</v>
      </c>
      <c r="I3252">
        <v>43112036600</v>
      </c>
      <c r="J3252">
        <v>8</v>
      </c>
      <c r="K3252" t="s">
        <v>1740</v>
      </c>
      <c r="L3252">
        <v>2531</v>
      </c>
      <c r="M3252" t="s">
        <v>1557</v>
      </c>
      <c r="N3252" t="s">
        <v>1734</v>
      </c>
      <c r="O3252">
        <v>0</v>
      </c>
      <c r="P3252" t="s">
        <v>1552</v>
      </c>
      <c r="Q3252">
        <v>19771201</v>
      </c>
    </row>
    <row r="3253" spans="1:17">
      <c r="A3253" t="s">
        <v>1739</v>
      </c>
      <c r="B3253" t="s">
        <v>1686</v>
      </c>
      <c r="C3253">
        <v>201205</v>
      </c>
      <c r="D3253">
        <v>31</v>
      </c>
      <c r="E3253" t="s">
        <v>1555</v>
      </c>
      <c r="F3253">
        <v>431</v>
      </c>
      <c r="G3253">
        <v>160</v>
      </c>
      <c r="H3253">
        <v>63</v>
      </c>
      <c r="I3253">
        <v>43112069300</v>
      </c>
      <c r="J3253">
        <v>8</v>
      </c>
      <c r="K3253" t="s">
        <v>1740</v>
      </c>
      <c r="L3253">
        <v>2531</v>
      </c>
      <c r="M3253" t="s">
        <v>1557</v>
      </c>
      <c r="N3253" t="s">
        <v>1734</v>
      </c>
      <c r="O3253">
        <v>0</v>
      </c>
      <c r="P3253" t="s">
        <v>1552</v>
      </c>
      <c r="Q3253">
        <v>19910801</v>
      </c>
    </row>
    <row r="3254" spans="1:17">
      <c r="A3254" t="s">
        <v>1739</v>
      </c>
      <c r="B3254" t="s">
        <v>1624</v>
      </c>
      <c r="C3254">
        <v>201205</v>
      </c>
      <c r="D3254">
        <v>31</v>
      </c>
      <c r="E3254" t="s">
        <v>1555</v>
      </c>
      <c r="F3254">
        <v>371</v>
      </c>
      <c r="G3254">
        <v>80</v>
      </c>
      <c r="H3254">
        <v>2072</v>
      </c>
      <c r="I3254">
        <v>43112068900</v>
      </c>
      <c r="J3254">
        <v>8</v>
      </c>
      <c r="K3254" t="s">
        <v>1740</v>
      </c>
      <c r="L3254">
        <v>2531</v>
      </c>
      <c r="M3254" t="s">
        <v>1557</v>
      </c>
      <c r="N3254" t="s">
        <v>1734</v>
      </c>
      <c r="O3254">
        <v>0</v>
      </c>
      <c r="P3254" t="s">
        <v>1552</v>
      </c>
      <c r="Q3254">
        <v>19901101</v>
      </c>
    </row>
    <row r="3255" spans="1:17">
      <c r="A3255" t="s">
        <v>1739</v>
      </c>
      <c r="B3255" t="s">
        <v>1755</v>
      </c>
      <c r="C3255">
        <v>201205</v>
      </c>
      <c r="D3255">
        <v>29</v>
      </c>
      <c r="E3255" t="s">
        <v>1555</v>
      </c>
      <c r="F3255">
        <v>1857</v>
      </c>
      <c r="G3255">
        <v>138</v>
      </c>
      <c r="H3255">
        <v>1753</v>
      </c>
      <c r="I3255">
        <v>43112035100</v>
      </c>
      <c r="J3255">
        <v>8</v>
      </c>
      <c r="K3255" t="s">
        <v>1740</v>
      </c>
      <c r="L3255">
        <v>2531</v>
      </c>
      <c r="M3255" t="s">
        <v>1557</v>
      </c>
      <c r="N3255" t="s">
        <v>1734</v>
      </c>
      <c r="O3255">
        <v>0</v>
      </c>
      <c r="P3255" t="s">
        <v>1552</v>
      </c>
      <c r="Q3255">
        <v>19771001</v>
      </c>
    </row>
    <row r="3256" spans="1:17">
      <c r="A3256" t="s">
        <v>1739</v>
      </c>
      <c r="B3256" t="s">
        <v>1643</v>
      </c>
      <c r="C3256">
        <v>201205</v>
      </c>
      <c r="D3256">
        <v>10</v>
      </c>
      <c r="E3256" t="s">
        <v>1555</v>
      </c>
      <c r="F3256">
        <v>330</v>
      </c>
      <c r="G3256">
        <v>48</v>
      </c>
      <c r="H3256">
        <v>819</v>
      </c>
      <c r="I3256">
        <v>43112036800</v>
      </c>
      <c r="J3256">
        <v>8</v>
      </c>
      <c r="K3256" t="s">
        <v>1740</v>
      </c>
      <c r="L3256">
        <v>2531</v>
      </c>
      <c r="M3256" t="s">
        <v>1557</v>
      </c>
      <c r="N3256" t="s">
        <v>1734</v>
      </c>
      <c r="O3256">
        <v>0</v>
      </c>
      <c r="P3256" t="s">
        <v>1552</v>
      </c>
      <c r="Q3256">
        <v>19780201</v>
      </c>
    </row>
    <row r="3257" spans="1:17">
      <c r="A3257" t="s">
        <v>1739</v>
      </c>
      <c r="B3257" t="s">
        <v>1644</v>
      </c>
      <c r="C3257">
        <v>201205</v>
      </c>
      <c r="D3257">
        <v>31</v>
      </c>
      <c r="E3257" t="s">
        <v>1555</v>
      </c>
      <c r="F3257">
        <v>1582</v>
      </c>
      <c r="G3257">
        <v>500</v>
      </c>
      <c r="H3257">
        <v>46986</v>
      </c>
      <c r="I3257">
        <v>43112033200</v>
      </c>
      <c r="J3257">
        <v>8</v>
      </c>
      <c r="K3257" t="s">
        <v>1740</v>
      </c>
      <c r="L3257">
        <v>2531</v>
      </c>
      <c r="M3257" t="s">
        <v>1557</v>
      </c>
      <c r="N3257" t="s">
        <v>1734</v>
      </c>
      <c r="O3257">
        <v>0</v>
      </c>
      <c r="P3257" t="s">
        <v>1552</v>
      </c>
      <c r="Q3257">
        <v>19770801</v>
      </c>
    </row>
    <row r="3258" spans="1:17">
      <c r="A3258" t="s">
        <v>1739</v>
      </c>
      <c r="B3258" t="s">
        <v>1621</v>
      </c>
      <c r="C3258">
        <v>201205</v>
      </c>
      <c r="D3258">
        <v>31</v>
      </c>
      <c r="E3258" t="s">
        <v>1555</v>
      </c>
      <c r="F3258">
        <v>246</v>
      </c>
      <c r="G3258">
        <v>280</v>
      </c>
      <c r="H3258">
        <v>5629</v>
      </c>
      <c r="I3258">
        <v>43112033400</v>
      </c>
      <c r="J3258">
        <v>8</v>
      </c>
      <c r="K3258" t="s">
        <v>1740</v>
      </c>
      <c r="L3258">
        <v>2531</v>
      </c>
      <c r="M3258" t="s">
        <v>1557</v>
      </c>
      <c r="N3258" t="s">
        <v>1734</v>
      </c>
      <c r="O3258">
        <v>0</v>
      </c>
      <c r="P3258" t="s">
        <v>1552</v>
      </c>
      <c r="Q3258">
        <v>19770901</v>
      </c>
    </row>
    <row r="3259" spans="1:17">
      <c r="A3259" t="s">
        <v>1739</v>
      </c>
      <c r="B3259" t="s">
        <v>1756</v>
      </c>
      <c r="C3259">
        <v>201205</v>
      </c>
      <c r="D3259">
        <v>30</v>
      </c>
      <c r="E3259" t="s">
        <v>1555</v>
      </c>
      <c r="F3259">
        <v>407</v>
      </c>
      <c r="G3259">
        <v>70</v>
      </c>
      <c r="H3259">
        <v>252</v>
      </c>
      <c r="I3259">
        <v>43112016101</v>
      </c>
      <c r="J3259">
        <v>8</v>
      </c>
      <c r="K3259" t="s">
        <v>1740</v>
      </c>
      <c r="L3259">
        <v>2531</v>
      </c>
      <c r="M3259" t="s">
        <v>1557</v>
      </c>
      <c r="N3259" t="s">
        <v>1734</v>
      </c>
      <c r="O3259">
        <v>0</v>
      </c>
      <c r="P3259" t="s">
        <v>1574</v>
      </c>
      <c r="Q3259">
        <v>19910301</v>
      </c>
    </row>
    <row r="3260" spans="1:17">
      <c r="A3260" t="s">
        <v>1739</v>
      </c>
      <c r="B3260" t="s">
        <v>1757</v>
      </c>
      <c r="C3260">
        <v>201205</v>
      </c>
      <c r="D3260">
        <v>30</v>
      </c>
      <c r="E3260" t="s">
        <v>1555</v>
      </c>
      <c r="F3260">
        <v>667</v>
      </c>
      <c r="G3260">
        <v>421</v>
      </c>
      <c r="H3260">
        <v>17864</v>
      </c>
      <c r="I3260">
        <v>43112014001</v>
      </c>
      <c r="J3260">
        <v>8</v>
      </c>
      <c r="K3260" t="s">
        <v>1740</v>
      </c>
      <c r="L3260">
        <v>2531</v>
      </c>
      <c r="M3260" t="s">
        <v>1557</v>
      </c>
      <c r="N3260" t="s">
        <v>1734</v>
      </c>
      <c r="O3260">
        <v>0</v>
      </c>
      <c r="P3260" t="s">
        <v>1552</v>
      </c>
      <c r="Q3260">
        <v>19791001</v>
      </c>
    </row>
    <row r="3261" spans="1:17">
      <c r="A3261" t="s">
        <v>1739</v>
      </c>
      <c r="B3261" t="s">
        <v>1758</v>
      </c>
      <c r="C3261">
        <v>201205</v>
      </c>
      <c r="D3261">
        <v>31</v>
      </c>
      <c r="E3261" t="s">
        <v>1555</v>
      </c>
      <c r="F3261">
        <v>1757</v>
      </c>
      <c r="G3261">
        <v>118</v>
      </c>
      <c r="H3261">
        <v>24312</v>
      </c>
      <c r="I3261">
        <v>43112017700</v>
      </c>
      <c r="J3261">
        <v>8</v>
      </c>
      <c r="K3261" t="s">
        <v>1740</v>
      </c>
      <c r="L3261">
        <v>2531</v>
      </c>
      <c r="M3261" t="s">
        <v>1557</v>
      </c>
      <c r="N3261" t="s">
        <v>1734</v>
      </c>
      <c r="O3261">
        <v>0</v>
      </c>
      <c r="P3261" t="s">
        <v>1552</v>
      </c>
      <c r="Q3261">
        <v>19701001</v>
      </c>
    </row>
    <row r="3262" spans="1:17">
      <c r="A3262" t="s">
        <v>1739</v>
      </c>
      <c r="B3262" t="s">
        <v>1759</v>
      </c>
      <c r="C3262">
        <v>201205</v>
      </c>
      <c r="D3262">
        <v>31</v>
      </c>
      <c r="E3262" t="s">
        <v>1555</v>
      </c>
      <c r="F3262">
        <v>891</v>
      </c>
      <c r="G3262">
        <v>324</v>
      </c>
      <c r="H3262">
        <v>5532</v>
      </c>
      <c r="I3262">
        <v>43112017802</v>
      </c>
      <c r="J3262">
        <v>8</v>
      </c>
      <c r="K3262" t="s">
        <v>1740</v>
      </c>
      <c r="L3262">
        <v>2531</v>
      </c>
      <c r="M3262" t="s">
        <v>1557</v>
      </c>
      <c r="N3262" t="s">
        <v>1734</v>
      </c>
      <c r="O3262">
        <v>0</v>
      </c>
      <c r="P3262" t="s">
        <v>1552</v>
      </c>
      <c r="Q3262">
        <v>19830601</v>
      </c>
    </row>
    <row r="3263" spans="1:17">
      <c r="A3263" t="s">
        <v>1711</v>
      </c>
      <c r="B3263" t="s">
        <v>1573</v>
      </c>
      <c r="C3263">
        <v>201206</v>
      </c>
      <c r="D3263">
        <v>30</v>
      </c>
      <c r="E3263" t="s">
        <v>1555</v>
      </c>
      <c r="F3263">
        <v>519</v>
      </c>
      <c r="G3263">
        <v>398</v>
      </c>
      <c r="H3263">
        <v>75</v>
      </c>
      <c r="I3263">
        <v>43112018900</v>
      </c>
      <c r="J3263">
        <v>8</v>
      </c>
      <c r="K3263" t="s">
        <v>1712</v>
      </c>
      <c r="L3263">
        <v>2531</v>
      </c>
      <c r="M3263" t="s">
        <v>1557</v>
      </c>
      <c r="N3263" t="s">
        <v>1734</v>
      </c>
      <c r="O3263">
        <v>0</v>
      </c>
      <c r="P3263" t="s">
        <v>1552</v>
      </c>
      <c r="Q3263">
        <v>19841001</v>
      </c>
    </row>
    <row r="3264" spans="1:17">
      <c r="A3264" t="s">
        <v>1711</v>
      </c>
      <c r="B3264" t="s">
        <v>1648</v>
      </c>
      <c r="C3264">
        <v>201206</v>
      </c>
      <c r="D3264">
        <v>5</v>
      </c>
      <c r="E3264" t="s">
        <v>1555</v>
      </c>
      <c r="F3264">
        <v>165</v>
      </c>
      <c r="G3264">
        <v>60</v>
      </c>
      <c r="H3264">
        <v>500</v>
      </c>
      <c r="I3264">
        <v>43112019000</v>
      </c>
      <c r="J3264">
        <v>8</v>
      </c>
      <c r="K3264" t="s">
        <v>1712</v>
      </c>
      <c r="L3264">
        <v>2531</v>
      </c>
      <c r="M3264" t="s">
        <v>1557</v>
      </c>
      <c r="N3264" t="s">
        <v>1734</v>
      </c>
      <c r="O3264">
        <v>0</v>
      </c>
      <c r="P3264" t="s">
        <v>1552</v>
      </c>
      <c r="Q3264">
        <v>19700801</v>
      </c>
    </row>
    <row r="3265" spans="1:17">
      <c r="A3265" t="s">
        <v>1711</v>
      </c>
      <c r="B3265" t="s">
        <v>1649</v>
      </c>
      <c r="C3265">
        <v>201206</v>
      </c>
      <c r="D3265">
        <v>30</v>
      </c>
      <c r="E3265" t="s">
        <v>1555</v>
      </c>
      <c r="F3265">
        <v>1464</v>
      </c>
      <c r="G3265">
        <v>504</v>
      </c>
      <c r="H3265">
        <v>5157</v>
      </c>
      <c r="I3265">
        <v>43112019100</v>
      </c>
      <c r="J3265">
        <v>8</v>
      </c>
      <c r="K3265" t="s">
        <v>1712</v>
      </c>
      <c r="L3265">
        <v>2531</v>
      </c>
      <c r="M3265" t="s">
        <v>1557</v>
      </c>
      <c r="N3265" t="s">
        <v>1734</v>
      </c>
      <c r="O3265">
        <v>0</v>
      </c>
      <c r="P3265" t="s">
        <v>1552</v>
      </c>
      <c r="Q3265">
        <v>19700701</v>
      </c>
    </row>
    <row r="3266" spans="1:17">
      <c r="A3266" t="s">
        <v>1711</v>
      </c>
      <c r="B3266" t="s">
        <v>1701</v>
      </c>
      <c r="C3266">
        <v>201206</v>
      </c>
      <c r="D3266">
        <v>18</v>
      </c>
      <c r="E3266" t="s">
        <v>1555</v>
      </c>
      <c r="F3266">
        <v>264</v>
      </c>
      <c r="G3266">
        <v>218</v>
      </c>
      <c r="H3266">
        <v>1500</v>
      </c>
      <c r="I3266">
        <v>43112019200</v>
      </c>
      <c r="J3266">
        <v>8</v>
      </c>
      <c r="K3266" t="s">
        <v>1712</v>
      </c>
      <c r="L3266">
        <v>2531</v>
      </c>
      <c r="M3266" t="s">
        <v>1557</v>
      </c>
      <c r="N3266" t="s">
        <v>1734</v>
      </c>
      <c r="O3266">
        <v>0</v>
      </c>
      <c r="P3266" t="s">
        <v>1552</v>
      </c>
      <c r="Q3266">
        <v>19700601</v>
      </c>
    </row>
    <row r="3267" spans="1:17">
      <c r="A3267" t="s">
        <v>1711</v>
      </c>
      <c r="B3267" t="s">
        <v>1661</v>
      </c>
      <c r="C3267">
        <v>201206</v>
      </c>
      <c r="D3267">
        <v>30</v>
      </c>
      <c r="E3267" t="s">
        <v>1555</v>
      </c>
      <c r="F3267">
        <v>331</v>
      </c>
      <c r="G3267">
        <v>886</v>
      </c>
      <c r="H3267">
        <v>8637</v>
      </c>
      <c r="I3267">
        <v>43112019300</v>
      </c>
      <c r="J3267">
        <v>8</v>
      </c>
      <c r="K3267" t="s">
        <v>1712</v>
      </c>
      <c r="L3267">
        <v>2531</v>
      </c>
      <c r="M3267" t="s">
        <v>1557</v>
      </c>
      <c r="N3267" t="s">
        <v>1734</v>
      </c>
      <c r="O3267">
        <v>0</v>
      </c>
      <c r="P3267" t="s">
        <v>1552</v>
      </c>
      <c r="Q3267">
        <v>19780601</v>
      </c>
    </row>
    <row r="3268" spans="1:17">
      <c r="A3268" t="s">
        <v>1711</v>
      </c>
      <c r="B3268" t="s">
        <v>1730</v>
      </c>
      <c r="C3268">
        <v>201206</v>
      </c>
      <c r="D3268">
        <v>30</v>
      </c>
      <c r="E3268" t="s">
        <v>1555</v>
      </c>
      <c r="F3268">
        <v>701</v>
      </c>
      <c r="G3268">
        <v>319</v>
      </c>
      <c r="H3268">
        <v>2463</v>
      </c>
      <c r="I3268">
        <v>43112019400</v>
      </c>
      <c r="J3268">
        <v>8</v>
      </c>
      <c r="K3268" t="s">
        <v>1712</v>
      </c>
      <c r="L3268">
        <v>2531</v>
      </c>
      <c r="M3268" t="s">
        <v>1557</v>
      </c>
      <c r="N3268" t="s">
        <v>1734</v>
      </c>
      <c r="O3268">
        <v>0</v>
      </c>
      <c r="P3268" t="s">
        <v>1552</v>
      </c>
      <c r="Q3268">
        <v>19700701</v>
      </c>
    </row>
    <row r="3269" spans="1:17">
      <c r="A3269" t="s">
        <v>1711</v>
      </c>
      <c r="B3269" t="s">
        <v>1591</v>
      </c>
      <c r="C3269">
        <v>201206</v>
      </c>
      <c r="D3269">
        <v>30</v>
      </c>
      <c r="E3269" t="s">
        <v>1555</v>
      </c>
      <c r="F3269">
        <v>629</v>
      </c>
      <c r="G3269">
        <v>319</v>
      </c>
      <c r="H3269">
        <v>2744</v>
      </c>
      <c r="I3269">
        <v>43112019500</v>
      </c>
      <c r="J3269">
        <v>8</v>
      </c>
      <c r="K3269" t="s">
        <v>1712</v>
      </c>
      <c r="L3269">
        <v>2531</v>
      </c>
      <c r="M3269" t="s">
        <v>1557</v>
      </c>
      <c r="N3269" t="s">
        <v>1734</v>
      </c>
      <c r="O3269">
        <v>0</v>
      </c>
      <c r="P3269" t="s">
        <v>1552</v>
      </c>
      <c r="Q3269">
        <v>19700901</v>
      </c>
    </row>
    <row r="3270" spans="1:17">
      <c r="A3270" t="s">
        <v>1711</v>
      </c>
      <c r="B3270" t="s">
        <v>1735</v>
      </c>
      <c r="C3270">
        <v>201206</v>
      </c>
      <c r="D3270">
        <v>20</v>
      </c>
      <c r="E3270" t="s">
        <v>1555</v>
      </c>
      <c r="F3270">
        <v>604</v>
      </c>
      <c r="G3270">
        <v>2599</v>
      </c>
      <c r="H3270">
        <v>3147</v>
      </c>
      <c r="I3270">
        <v>43112021900</v>
      </c>
      <c r="J3270">
        <v>8</v>
      </c>
      <c r="K3270" t="s">
        <v>1712</v>
      </c>
      <c r="L3270">
        <v>2531</v>
      </c>
      <c r="M3270" t="s">
        <v>1557</v>
      </c>
      <c r="N3270" t="s">
        <v>1734</v>
      </c>
      <c r="O3270">
        <v>0</v>
      </c>
      <c r="P3270" t="s">
        <v>1574</v>
      </c>
      <c r="Q3270">
        <v>19840501</v>
      </c>
    </row>
    <row r="3271" spans="1:17">
      <c r="A3271" t="s">
        <v>1711</v>
      </c>
      <c r="B3271" t="s">
        <v>1736</v>
      </c>
      <c r="C3271">
        <v>201206</v>
      </c>
      <c r="D3271">
        <v>30</v>
      </c>
      <c r="E3271" t="s">
        <v>1555</v>
      </c>
      <c r="F3271">
        <v>960</v>
      </c>
      <c r="G3271">
        <v>2336</v>
      </c>
      <c r="H3271">
        <v>5000</v>
      </c>
      <c r="I3271">
        <v>43112023500</v>
      </c>
      <c r="J3271">
        <v>8</v>
      </c>
      <c r="K3271" t="s">
        <v>1712</v>
      </c>
      <c r="L3271">
        <v>2531</v>
      </c>
      <c r="M3271" t="s">
        <v>1557</v>
      </c>
      <c r="N3271" t="s">
        <v>1734</v>
      </c>
      <c r="O3271">
        <v>0</v>
      </c>
      <c r="P3271" t="s">
        <v>1552</v>
      </c>
      <c r="Q3271">
        <v>19860701</v>
      </c>
    </row>
    <row r="3272" spans="1:17">
      <c r="A3272" t="s">
        <v>1711</v>
      </c>
      <c r="B3272" t="s">
        <v>1716</v>
      </c>
      <c r="C3272">
        <v>201206</v>
      </c>
      <c r="D3272">
        <v>30</v>
      </c>
      <c r="E3272" t="s">
        <v>1555</v>
      </c>
      <c r="F3272">
        <v>492</v>
      </c>
      <c r="G3272">
        <v>425</v>
      </c>
      <c r="H3272">
        <v>20736</v>
      </c>
      <c r="I3272">
        <v>43112022200</v>
      </c>
      <c r="J3272">
        <v>8</v>
      </c>
      <c r="K3272" t="s">
        <v>1712</v>
      </c>
      <c r="L3272">
        <v>2531</v>
      </c>
      <c r="M3272" t="s">
        <v>1557</v>
      </c>
      <c r="N3272" t="s">
        <v>1734</v>
      </c>
      <c r="O3272">
        <v>0</v>
      </c>
      <c r="P3272" t="s">
        <v>1662</v>
      </c>
      <c r="Q3272">
        <v>19830201</v>
      </c>
    </row>
    <row r="3273" spans="1:17">
      <c r="A3273" t="s">
        <v>1711</v>
      </c>
      <c r="B3273" t="s">
        <v>1650</v>
      </c>
      <c r="C3273">
        <v>201206</v>
      </c>
      <c r="D3273">
        <v>29</v>
      </c>
      <c r="E3273" t="s">
        <v>1555</v>
      </c>
      <c r="F3273">
        <v>506</v>
      </c>
      <c r="G3273">
        <v>265</v>
      </c>
      <c r="H3273">
        <v>1776</v>
      </c>
      <c r="I3273">
        <v>43112022300</v>
      </c>
      <c r="J3273">
        <v>8</v>
      </c>
      <c r="K3273" t="s">
        <v>1712</v>
      </c>
      <c r="L3273">
        <v>2531</v>
      </c>
      <c r="M3273" t="s">
        <v>1557</v>
      </c>
      <c r="N3273" t="s">
        <v>1734</v>
      </c>
      <c r="O3273">
        <v>0</v>
      </c>
      <c r="P3273" t="s">
        <v>1662</v>
      </c>
      <c r="Q3273">
        <v>19840401</v>
      </c>
    </row>
    <row r="3274" spans="1:17">
      <c r="A3274" t="s">
        <v>1711</v>
      </c>
      <c r="B3274" t="s">
        <v>1592</v>
      </c>
      <c r="C3274">
        <v>201206</v>
      </c>
      <c r="D3274">
        <v>4</v>
      </c>
      <c r="E3274" t="s">
        <v>1555</v>
      </c>
      <c r="F3274">
        <v>103</v>
      </c>
      <c r="G3274">
        <v>152</v>
      </c>
      <c r="H3274">
        <v>2830</v>
      </c>
      <c r="I3274">
        <v>43112022600</v>
      </c>
      <c r="J3274">
        <v>8</v>
      </c>
      <c r="K3274" t="s">
        <v>1712</v>
      </c>
      <c r="L3274">
        <v>2531</v>
      </c>
      <c r="M3274" t="s">
        <v>1557</v>
      </c>
      <c r="N3274" t="s">
        <v>1734</v>
      </c>
      <c r="O3274">
        <v>0</v>
      </c>
      <c r="P3274" t="s">
        <v>1662</v>
      </c>
      <c r="Q3274">
        <v>19821101</v>
      </c>
    </row>
    <row r="3275" spans="1:17">
      <c r="A3275" t="s">
        <v>1711</v>
      </c>
      <c r="B3275" t="s">
        <v>1664</v>
      </c>
      <c r="C3275">
        <v>201206</v>
      </c>
      <c r="D3275">
        <v>30</v>
      </c>
      <c r="E3275" t="s">
        <v>1555</v>
      </c>
      <c r="F3275">
        <v>370</v>
      </c>
      <c r="G3275">
        <v>796</v>
      </c>
      <c r="H3275">
        <v>1238</v>
      </c>
      <c r="I3275">
        <v>43112025600</v>
      </c>
      <c r="J3275">
        <v>8</v>
      </c>
      <c r="K3275" t="s">
        <v>1712</v>
      </c>
      <c r="L3275">
        <v>2531</v>
      </c>
      <c r="M3275" t="s">
        <v>1557</v>
      </c>
      <c r="N3275" t="s">
        <v>1734</v>
      </c>
      <c r="O3275">
        <v>0</v>
      </c>
      <c r="P3275" t="s">
        <v>1552</v>
      </c>
      <c r="Q3275">
        <v>19870901</v>
      </c>
    </row>
    <row r="3276" spans="1:17">
      <c r="A3276" t="s">
        <v>1711</v>
      </c>
      <c r="B3276" t="s">
        <v>1651</v>
      </c>
      <c r="C3276">
        <v>201206</v>
      </c>
      <c r="D3276">
        <v>16</v>
      </c>
      <c r="E3276" t="s">
        <v>1555</v>
      </c>
      <c r="F3276">
        <v>237</v>
      </c>
      <c r="G3276">
        <v>366</v>
      </c>
      <c r="H3276">
        <v>6312</v>
      </c>
      <c r="I3276">
        <v>43112024100</v>
      </c>
      <c r="J3276">
        <v>8</v>
      </c>
      <c r="K3276" t="s">
        <v>1712</v>
      </c>
      <c r="L3276">
        <v>2531</v>
      </c>
      <c r="M3276" t="s">
        <v>1557</v>
      </c>
      <c r="N3276" t="s">
        <v>1734</v>
      </c>
      <c r="O3276">
        <v>0</v>
      </c>
      <c r="P3276" t="s">
        <v>1552</v>
      </c>
      <c r="Q3276">
        <v>19710301</v>
      </c>
    </row>
    <row r="3277" spans="1:17">
      <c r="A3277" t="s">
        <v>1711</v>
      </c>
      <c r="B3277" t="s">
        <v>1576</v>
      </c>
      <c r="C3277">
        <v>201206</v>
      </c>
      <c r="D3277">
        <v>15</v>
      </c>
      <c r="E3277" t="s">
        <v>1555</v>
      </c>
      <c r="F3277">
        <v>461</v>
      </c>
      <c r="G3277">
        <v>210</v>
      </c>
      <c r="H3277">
        <v>3189</v>
      </c>
      <c r="I3277">
        <v>43112024200</v>
      </c>
      <c r="J3277">
        <v>8</v>
      </c>
      <c r="K3277" t="s">
        <v>1712</v>
      </c>
      <c r="L3277">
        <v>2531</v>
      </c>
      <c r="M3277" t="s">
        <v>1557</v>
      </c>
      <c r="N3277" t="s">
        <v>1734</v>
      </c>
      <c r="O3277">
        <v>0</v>
      </c>
      <c r="P3277" t="s">
        <v>1737</v>
      </c>
      <c r="Q3277">
        <v>19830501</v>
      </c>
    </row>
    <row r="3278" spans="1:17">
      <c r="A3278" t="s">
        <v>1711</v>
      </c>
      <c r="B3278" t="s">
        <v>1652</v>
      </c>
      <c r="C3278">
        <v>201206</v>
      </c>
      <c r="D3278">
        <v>30</v>
      </c>
      <c r="E3278" t="s">
        <v>1555</v>
      </c>
      <c r="F3278">
        <v>852</v>
      </c>
      <c r="G3278">
        <v>2920</v>
      </c>
      <c r="H3278">
        <v>35893</v>
      </c>
      <c r="I3278">
        <v>43112024300</v>
      </c>
      <c r="J3278">
        <v>8</v>
      </c>
      <c r="K3278" t="s">
        <v>1712</v>
      </c>
      <c r="L3278">
        <v>2531</v>
      </c>
      <c r="M3278" t="s">
        <v>1557</v>
      </c>
      <c r="N3278" t="s">
        <v>1734</v>
      </c>
      <c r="O3278">
        <v>0</v>
      </c>
      <c r="P3278" t="s">
        <v>1662</v>
      </c>
      <c r="Q3278">
        <v>19840301</v>
      </c>
    </row>
    <row r="3279" spans="1:17">
      <c r="A3279" t="s">
        <v>1711</v>
      </c>
      <c r="B3279" t="s">
        <v>1577</v>
      </c>
      <c r="C3279">
        <v>201206</v>
      </c>
      <c r="D3279">
        <v>30</v>
      </c>
      <c r="E3279" t="s">
        <v>1555</v>
      </c>
      <c r="F3279">
        <v>598</v>
      </c>
      <c r="G3279">
        <v>1141</v>
      </c>
      <c r="H3279">
        <v>2351</v>
      </c>
      <c r="I3279">
        <v>43112026900</v>
      </c>
      <c r="J3279">
        <v>8</v>
      </c>
      <c r="K3279" t="s">
        <v>1712</v>
      </c>
      <c r="L3279">
        <v>2531</v>
      </c>
      <c r="M3279" t="s">
        <v>1557</v>
      </c>
      <c r="N3279" t="s">
        <v>1734</v>
      </c>
      <c r="O3279">
        <v>0</v>
      </c>
      <c r="P3279" t="s">
        <v>1552</v>
      </c>
      <c r="Q3279">
        <v>19810501</v>
      </c>
    </row>
    <row r="3280" spans="1:17">
      <c r="A3280" t="s">
        <v>1711</v>
      </c>
      <c r="B3280" t="s">
        <v>1631</v>
      </c>
      <c r="C3280">
        <v>201206</v>
      </c>
      <c r="D3280">
        <v>30</v>
      </c>
      <c r="E3280" t="s">
        <v>1555</v>
      </c>
      <c r="F3280">
        <v>660</v>
      </c>
      <c r="G3280">
        <v>2840</v>
      </c>
      <c r="H3280">
        <v>11423</v>
      </c>
      <c r="I3280">
        <v>43112031000</v>
      </c>
      <c r="J3280">
        <v>8</v>
      </c>
      <c r="K3280" t="s">
        <v>1712</v>
      </c>
      <c r="L3280">
        <v>2531</v>
      </c>
      <c r="M3280" t="s">
        <v>1557</v>
      </c>
      <c r="N3280" t="s">
        <v>1734</v>
      </c>
      <c r="O3280">
        <v>0</v>
      </c>
      <c r="P3280" t="s">
        <v>1574</v>
      </c>
      <c r="Q3280">
        <v>19820601</v>
      </c>
    </row>
    <row r="3281" spans="1:17">
      <c r="A3281" t="s">
        <v>1711</v>
      </c>
      <c r="B3281" t="s">
        <v>1653</v>
      </c>
      <c r="C3281">
        <v>201206</v>
      </c>
      <c r="D3281">
        <v>25</v>
      </c>
      <c r="E3281" t="s">
        <v>1555</v>
      </c>
      <c r="F3281">
        <v>849</v>
      </c>
      <c r="G3281">
        <v>331</v>
      </c>
      <c r="H3281">
        <v>3982</v>
      </c>
      <c r="I3281">
        <v>43112027700</v>
      </c>
      <c r="J3281">
        <v>8</v>
      </c>
      <c r="K3281" t="s">
        <v>1712</v>
      </c>
      <c r="L3281">
        <v>2531</v>
      </c>
      <c r="M3281" t="s">
        <v>1557</v>
      </c>
      <c r="N3281" t="s">
        <v>1734</v>
      </c>
      <c r="O3281">
        <v>0</v>
      </c>
      <c r="P3281" t="s">
        <v>1552</v>
      </c>
      <c r="Q3281">
        <v>19850901</v>
      </c>
    </row>
    <row r="3282" spans="1:17">
      <c r="A3282" t="s">
        <v>1711</v>
      </c>
      <c r="B3282" t="s">
        <v>1593</v>
      </c>
      <c r="C3282">
        <v>201206</v>
      </c>
      <c r="D3282">
        <v>30</v>
      </c>
      <c r="E3282" t="s">
        <v>1555</v>
      </c>
      <c r="F3282">
        <v>766</v>
      </c>
      <c r="G3282">
        <v>1115</v>
      </c>
      <c r="H3282">
        <v>6129</v>
      </c>
      <c r="I3282">
        <v>43112022800</v>
      </c>
      <c r="J3282">
        <v>8</v>
      </c>
      <c r="K3282" t="s">
        <v>1712</v>
      </c>
      <c r="L3282">
        <v>2531</v>
      </c>
      <c r="M3282" t="s">
        <v>1557</v>
      </c>
      <c r="N3282" t="s">
        <v>1734</v>
      </c>
      <c r="O3282">
        <v>0</v>
      </c>
      <c r="P3282" t="s">
        <v>1662</v>
      </c>
      <c r="Q3282">
        <v>19830801</v>
      </c>
    </row>
    <row r="3283" spans="1:17">
      <c r="A3283" t="s">
        <v>1711</v>
      </c>
      <c r="B3283" t="s">
        <v>1578</v>
      </c>
      <c r="C3283">
        <v>201206</v>
      </c>
      <c r="D3283">
        <v>30</v>
      </c>
      <c r="E3283" t="s">
        <v>1555</v>
      </c>
      <c r="F3283">
        <v>374</v>
      </c>
      <c r="G3283">
        <v>3212</v>
      </c>
      <c r="H3283">
        <v>1388</v>
      </c>
      <c r="I3283">
        <v>43112024400</v>
      </c>
      <c r="J3283">
        <v>8</v>
      </c>
      <c r="K3283" t="s">
        <v>1712</v>
      </c>
      <c r="L3283">
        <v>2531</v>
      </c>
      <c r="M3283" t="s">
        <v>1557</v>
      </c>
      <c r="N3283" t="s">
        <v>1734</v>
      </c>
      <c r="O3283">
        <v>0</v>
      </c>
      <c r="P3283" t="s">
        <v>1574</v>
      </c>
      <c r="Q3283">
        <v>19980419</v>
      </c>
    </row>
    <row r="3284" spans="1:17">
      <c r="A3284" t="s">
        <v>1711</v>
      </c>
      <c r="B3284" t="s">
        <v>1580</v>
      </c>
      <c r="C3284">
        <v>201206</v>
      </c>
      <c r="D3284">
        <v>30</v>
      </c>
      <c r="E3284" t="s">
        <v>1555</v>
      </c>
      <c r="F3284">
        <v>1157</v>
      </c>
      <c r="G3284">
        <v>584</v>
      </c>
      <c r="H3284">
        <v>23621</v>
      </c>
      <c r="I3284">
        <v>43112023600</v>
      </c>
      <c r="J3284">
        <v>8</v>
      </c>
      <c r="K3284" t="s">
        <v>1712</v>
      </c>
      <c r="L3284">
        <v>2531</v>
      </c>
      <c r="M3284" t="s">
        <v>1557</v>
      </c>
      <c r="N3284" t="s">
        <v>1734</v>
      </c>
      <c r="O3284">
        <v>0</v>
      </c>
      <c r="P3284" t="s">
        <v>1738</v>
      </c>
      <c r="Q3284">
        <v>19830201</v>
      </c>
    </row>
    <row r="3285" spans="1:17">
      <c r="A3285" t="s">
        <v>1711</v>
      </c>
      <c r="B3285" t="s">
        <v>1638</v>
      </c>
      <c r="C3285">
        <v>201206</v>
      </c>
      <c r="D3285">
        <v>30</v>
      </c>
      <c r="E3285" t="s">
        <v>1555</v>
      </c>
      <c r="F3285">
        <v>343</v>
      </c>
      <c r="G3285">
        <v>1593</v>
      </c>
      <c r="H3285">
        <v>522</v>
      </c>
      <c r="I3285">
        <v>43112024700</v>
      </c>
      <c r="J3285">
        <v>8</v>
      </c>
      <c r="K3285" t="s">
        <v>1712</v>
      </c>
      <c r="L3285">
        <v>2531</v>
      </c>
      <c r="M3285" t="s">
        <v>1557</v>
      </c>
      <c r="N3285" t="s">
        <v>1734</v>
      </c>
      <c r="O3285">
        <v>0</v>
      </c>
      <c r="P3285" t="s">
        <v>1552</v>
      </c>
      <c r="Q3285">
        <v>19760501</v>
      </c>
    </row>
    <row r="3286" spans="1:17">
      <c r="A3286" t="s">
        <v>1711</v>
      </c>
      <c r="B3286" t="s">
        <v>1632</v>
      </c>
      <c r="C3286">
        <v>201206</v>
      </c>
      <c r="D3286">
        <v>30</v>
      </c>
      <c r="E3286" t="s">
        <v>1555</v>
      </c>
      <c r="F3286">
        <v>2261</v>
      </c>
      <c r="G3286">
        <v>6108</v>
      </c>
      <c r="H3286">
        <v>7560</v>
      </c>
      <c r="I3286">
        <v>43112025800</v>
      </c>
      <c r="J3286">
        <v>8</v>
      </c>
      <c r="K3286" t="s">
        <v>1712</v>
      </c>
      <c r="L3286">
        <v>2531</v>
      </c>
      <c r="M3286" t="s">
        <v>1557</v>
      </c>
      <c r="N3286" t="s">
        <v>1734</v>
      </c>
      <c r="O3286">
        <v>0</v>
      </c>
      <c r="P3286" t="s">
        <v>1552</v>
      </c>
      <c r="Q3286">
        <v>19720101</v>
      </c>
    </row>
    <row r="3287" spans="1:17">
      <c r="A3287" t="s">
        <v>1711</v>
      </c>
      <c r="B3287" t="s">
        <v>1582</v>
      </c>
      <c r="C3287">
        <v>201206</v>
      </c>
      <c r="D3287">
        <v>30</v>
      </c>
      <c r="E3287" t="s">
        <v>1555</v>
      </c>
      <c r="F3287">
        <v>278</v>
      </c>
      <c r="G3287">
        <v>265</v>
      </c>
      <c r="H3287">
        <v>109</v>
      </c>
      <c r="I3287">
        <v>43112026000</v>
      </c>
      <c r="J3287">
        <v>8</v>
      </c>
      <c r="K3287" t="s">
        <v>1712</v>
      </c>
      <c r="L3287">
        <v>2531</v>
      </c>
      <c r="M3287" t="s">
        <v>1557</v>
      </c>
      <c r="N3287" t="s">
        <v>1734</v>
      </c>
      <c r="O3287">
        <v>0</v>
      </c>
      <c r="P3287" t="s">
        <v>1552</v>
      </c>
      <c r="Q3287">
        <v>19860701</v>
      </c>
    </row>
    <row r="3288" spans="1:17">
      <c r="A3288" t="s">
        <v>1711</v>
      </c>
      <c r="B3288" t="s">
        <v>1595</v>
      </c>
      <c r="C3288">
        <v>201206</v>
      </c>
      <c r="D3288">
        <v>30</v>
      </c>
      <c r="E3288" t="s">
        <v>1555</v>
      </c>
      <c r="F3288">
        <v>473</v>
      </c>
      <c r="G3288">
        <v>478</v>
      </c>
      <c r="H3288">
        <v>11670</v>
      </c>
      <c r="I3288">
        <v>43112027100</v>
      </c>
      <c r="J3288">
        <v>8</v>
      </c>
      <c r="K3288" t="s">
        <v>1712</v>
      </c>
      <c r="L3288">
        <v>2531</v>
      </c>
      <c r="M3288" t="s">
        <v>1557</v>
      </c>
      <c r="N3288" t="s">
        <v>1734</v>
      </c>
      <c r="O3288">
        <v>0</v>
      </c>
      <c r="P3288" t="s">
        <v>1552</v>
      </c>
      <c r="Q3288">
        <v>19740601</v>
      </c>
    </row>
    <row r="3289" spans="1:17">
      <c r="A3289" t="s">
        <v>1711</v>
      </c>
      <c r="B3289" t="s">
        <v>1717</v>
      </c>
      <c r="C3289">
        <v>201206</v>
      </c>
      <c r="D3289">
        <v>30</v>
      </c>
      <c r="E3289" t="s">
        <v>1555</v>
      </c>
      <c r="F3289">
        <v>715</v>
      </c>
      <c r="G3289">
        <v>398</v>
      </c>
      <c r="H3289">
        <v>2069</v>
      </c>
      <c r="I3289">
        <v>43112024901</v>
      </c>
      <c r="J3289">
        <v>8</v>
      </c>
      <c r="K3289" t="s">
        <v>1712</v>
      </c>
      <c r="L3289">
        <v>2531</v>
      </c>
      <c r="M3289" t="s">
        <v>1557</v>
      </c>
      <c r="N3289" t="s">
        <v>1734</v>
      </c>
      <c r="O3289">
        <v>0</v>
      </c>
      <c r="P3289" t="s">
        <v>1662</v>
      </c>
      <c r="Q3289">
        <v>19840301</v>
      </c>
    </row>
    <row r="3290" spans="1:17">
      <c r="A3290" t="s">
        <v>1711</v>
      </c>
      <c r="B3290" t="s">
        <v>1657</v>
      </c>
      <c r="C3290">
        <v>201206</v>
      </c>
      <c r="D3290">
        <v>30</v>
      </c>
      <c r="E3290" t="s">
        <v>1555</v>
      </c>
      <c r="F3290">
        <v>547</v>
      </c>
      <c r="G3290">
        <v>451</v>
      </c>
      <c r="H3290">
        <v>3038</v>
      </c>
      <c r="I3290">
        <v>43112029701</v>
      </c>
      <c r="J3290">
        <v>8</v>
      </c>
      <c r="K3290" t="s">
        <v>1712</v>
      </c>
      <c r="L3290">
        <v>2531</v>
      </c>
      <c r="M3290" t="s">
        <v>1557</v>
      </c>
      <c r="N3290" t="s">
        <v>1734</v>
      </c>
      <c r="O3290">
        <v>0</v>
      </c>
      <c r="P3290" t="s">
        <v>1552</v>
      </c>
      <c r="Q3290">
        <v>19840501</v>
      </c>
    </row>
    <row r="3291" spans="1:17">
      <c r="A3291" t="s">
        <v>1711</v>
      </c>
      <c r="B3291" t="s">
        <v>1547</v>
      </c>
      <c r="C3291">
        <v>201206</v>
      </c>
      <c r="D3291">
        <v>23</v>
      </c>
      <c r="E3291" t="s">
        <v>1555</v>
      </c>
      <c r="F3291">
        <v>329</v>
      </c>
      <c r="G3291">
        <v>3434</v>
      </c>
      <c r="H3291">
        <v>2179</v>
      </c>
      <c r="I3291">
        <v>43112025901</v>
      </c>
      <c r="J3291">
        <v>8</v>
      </c>
      <c r="K3291" t="s">
        <v>1712</v>
      </c>
      <c r="L3291">
        <v>2531</v>
      </c>
      <c r="M3291" t="s">
        <v>1557</v>
      </c>
      <c r="N3291" t="s">
        <v>1734</v>
      </c>
      <c r="O3291">
        <v>0</v>
      </c>
      <c r="P3291" t="s">
        <v>1552</v>
      </c>
      <c r="Q3291">
        <v>19870601</v>
      </c>
    </row>
    <row r="3292" spans="1:17">
      <c r="A3292" t="s">
        <v>1711</v>
      </c>
      <c r="B3292" t="s">
        <v>1583</v>
      </c>
      <c r="C3292">
        <v>201206</v>
      </c>
      <c r="D3292">
        <v>30</v>
      </c>
      <c r="E3292" t="s">
        <v>1555</v>
      </c>
      <c r="F3292">
        <v>271</v>
      </c>
      <c r="G3292">
        <v>186</v>
      </c>
      <c r="H3292">
        <v>22</v>
      </c>
      <c r="I3292">
        <v>43112064500</v>
      </c>
      <c r="J3292">
        <v>8</v>
      </c>
      <c r="K3292" t="s">
        <v>1712</v>
      </c>
      <c r="L3292">
        <v>2531</v>
      </c>
      <c r="M3292" t="s">
        <v>1557</v>
      </c>
      <c r="N3292" t="s">
        <v>1734</v>
      </c>
      <c r="O3292">
        <v>0</v>
      </c>
      <c r="P3292" t="s">
        <v>1552</v>
      </c>
      <c r="Q3292">
        <v>19880201</v>
      </c>
    </row>
    <row r="3293" spans="1:17">
      <c r="A3293" t="s">
        <v>1711</v>
      </c>
      <c r="B3293" t="s">
        <v>1702</v>
      </c>
      <c r="C3293">
        <v>201206</v>
      </c>
      <c r="D3293">
        <v>30</v>
      </c>
      <c r="E3293" t="s">
        <v>1555</v>
      </c>
      <c r="F3293">
        <v>1448</v>
      </c>
      <c r="G3293">
        <v>1062</v>
      </c>
      <c r="H3293">
        <v>12617</v>
      </c>
      <c r="I3293">
        <v>43112070600</v>
      </c>
      <c r="J3293">
        <v>8</v>
      </c>
      <c r="K3293" t="s">
        <v>1712</v>
      </c>
      <c r="L3293">
        <v>2531</v>
      </c>
      <c r="M3293" t="s">
        <v>1557</v>
      </c>
      <c r="N3293" t="s">
        <v>1734</v>
      </c>
      <c r="O3293">
        <v>0</v>
      </c>
      <c r="P3293" t="s">
        <v>1552</v>
      </c>
      <c r="Q3293">
        <v>19931201</v>
      </c>
    </row>
    <row r="3294" spans="1:17">
      <c r="A3294" t="s">
        <v>1711</v>
      </c>
      <c r="B3294" t="s">
        <v>1633</v>
      </c>
      <c r="C3294">
        <v>201206</v>
      </c>
      <c r="D3294">
        <v>30</v>
      </c>
      <c r="E3294" t="s">
        <v>1555</v>
      </c>
      <c r="F3294">
        <v>358</v>
      </c>
      <c r="G3294">
        <v>265</v>
      </c>
      <c r="H3294">
        <v>381</v>
      </c>
      <c r="I3294">
        <v>43112076600</v>
      </c>
      <c r="J3294">
        <v>8</v>
      </c>
      <c r="K3294" t="s">
        <v>1712</v>
      </c>
      <c r="L3294">
        <v>2531</v>
      </c>
      <c r="M3294" t="s">
        <v>1557</v>
      </c>
      <c r="N3294" t="s">
        <v>1734</v>
      </c>
      <c r="O3294">
        <v>0</v>
      </c>
      <c r="P3294" t="s">
        <v>1552</v>
      </c>
      <c r="Q3294">
        <v>19971120</v>
      </c>
    </row>
    <row r="3295" spans="1:17">
      <c r="A3295" t="s">
        <v>1739</v>
      </c>
      <c r="B3295" t="s">
        <v>1573</v>
      </c>
      <c r="C3295">
        <v>201206</v>
      </c>
      <c r="D3295">
        <v>30</v>
      </c>
      <c r="E3295" t="s">
        <v>1555</v>
      </c>
      <c r="F3295">
        <v>142</v>
      </c>
      <c r="G3295">
        <v>188</v>
      </c>
      <c r="H3295">
        <v>7498</v>
      </c>
      <c r="I3295">
        <v>43112029600</v>
      </c>
      <c r="J3295">
        <v>8</v>
      </c>
      <c r="K3295" t="s">
        <v>1740</v>
      </c>
      <c r="L3295">
        <v>2531</v>
      </c>
      <c r="M3295" t="s">
        <v>1557</v>
      </c>
      <c r="N3295" t="s">
        <v>1734</v>
      </c>
      <c r="O3295">
        <v>0</v>
      </c>
      <c r="P3295" t="s">
        <v>1552</v>
      </c>
      <c r="Q3295">
        <v>19730301</v>
      </c>
    </row>
    <row r="3296" spans="1:17">
      <c r="A3296" t="s">
        <v>1739</v>
      </c>
      <c r="B3296" t="s">
        <v>1701</v>
      </c>
      <c r="C3296">
        <v>201206</v>
      </c>
      <c r="D3296">
        <v>30</v>
      </c>
      <c r="E3296" t="s">
        <v>1555</v>
      </c>
      <c r="F3296">
        <v>289</v>
      </c>
      <c r="G3296">
        <v>188</v>
      </c>
      <c r="H3296">
        <v>22719</v>
      </c>
      <c r="I3296">
        <v>43112014900</v>
      </c>
      <c r="J3296">
        <v>8</v>
      </c>
      <c r="K3296" t="s">
        <v>1740</v>
      </c>
      <c r="L3296">
        <v>2531</v>
      </c>
      <c r="M3296" t="s">
        <v>1557</v>
      </c>
      <c r="N3296" t="s">
        <v>1734</v>
      </c>
      <c r="O3296">
        <v>0</v>
      </c>
      <c r="P3296" t="s">
        <v>1552</v>
      </c>
      <c r="Q3296">
        <v>19691201</v>
      </c>
    </row>
    <row r="3297" spans="1:17">
      <c r="A3297" t="s">
        <v>1739</v>
      </c>
      <c r="B3297" t="s">
        <v>1591</v>
      </c>
      <c r="C3297">
        <v>201206</v>
      </c>
      <c r="D3297">
        <v>30</v>
      </c>
      <c r="E3297" t="s">
        <v>1555</v>
      </c>
      <c r="F3297">
        <v>577</v>
      </c>
      <c r="G3297">
        <v>113</v>
      </c>
      <c r="H3297">
        <v>14837</v>
      </c>
      <c r="I3297">
        <v>43112031900</v>
      </c>
      <c r="J3297">
        <v>8</v>
      </c>
      <c r="K3297" t="s">
        <v>1740</v>
      </c>
      <c r="L3297">
        <v>2531</v>
      </c>
      <c r="M3297" t="s">
        <v>1557</v>
      </c>
      <c r="N3297" t="s">
        <v>1734</v>
      </c>
      <c r="O3297">
        <v>0</v>
      </c>
      <c r="P3297" t="s">
        <v>1552</v>
      </c>
      <c r="Q3297">
        <v>19760301</v>
      </c>
    </row>
    <row r="3298" spans="1:17">
      <c r="A3298" t="s">
        <v>1739</v>
      </c>
      <c r="B3298" t="s">
        <v>1736</v>
      </c>
      <c r="C3298">
        <v>201206</v>
      </c>
      <c r="D3298">
        <v>30</v>
      </c>
      <c r="E3298" t="s">
        <v>1555</v>
      </c>
      <c r="F3298">
        <v>1513</v>
      </c>
      <c r="G3298">
        <v>6047</v>
      </c>
      <c r="H3298">
        <v>58840</v>
      </c>
      <c r="I3298">
        <v>43112018000</v>
      </c>
      <c r="J3298">
        <v>8</v>
      </c>
      <c r="K3298" t="s">
        <v>1740</v>
      </c>
      <c r="L3298">
        <v>2531</v>
      </c>
      <c r="M3298" t="s">
        <v>1557</v>
      </c>
      <c r="N3298" t="s">
        <v>1734</v>
      </c>
      <c r="O3298">
        <v>0</v>
      </c>
      <c r="P3298" t="s">
        <v>1574</v>
      </c>
      <c r="Q3298">
        <v>19711101</v>
      </c>
    </row>
    <row r="3299" spans="1:17">
      <c r="A3299" t="s">
        <v>1739</v>
      </c>
      <c r="B3299" t="s">
        <v>1716</v>
      </c>
      <c r="C3299">
        <v>201206</v>
      </c>
      <c r="D3299">
        <v>26</v>
      </c>
      <c r="E3299" t="s">
        <v>1555</v>
      </c>
      <c r="F3299">
        <v>28</v>
      </c>
      <c r="G3299">
        <v>133</v>
      </c>
      <c r="H3299">
        <v>1086</v>
      </c>
      <c r="I3299">
        <v>43112017301</v>
      </c>
      <c r="J3299">
        <v>8</v>
      </c>
      <c r="K3299" t="s">
        <v>1740</v>
      </c>
      <c r="L3299">
        <v>2531</v>
      </c>
      <c r="M3299" t="s">
        <v>1557</v>
      </c>
      <c r="N3299" t="s">
        <v>1734</v>
      </c>
      <c r="O3299">
        <v>0</v>
      </c>
      <c r="P3299" t="s">
        <v>1552</v>
      </c>
      <c r="Q3299">
        <v>19761201</v>
      </c>
    </row>
    <row r="3300" spans="1:17">
      <c r="A3300" t="s">
        <v>1739</v>
      </c>
      <c r="B3300" t="s">
        <v>1663</v>
      </c>
      <c r="C3300">
        <v>201206</v>
      </c>
      <c r="D3300">
        <v>30</v>
      </c>
      <c r="E3300" t="s">
        <v>1555</v>
      </c>
      <c r="F3300">
        <v>1525</v>
      </c>
      <c r="G3300">
        <v>75</v>
      </c>
      <c r="H3300">
        <v>59242</v>
      </c>
      <c r="I3300">
        <v>43112016200</v>
      </c>
      <c r="J3300">
        <v>8</v>
      </c>
      <c r="K3300" t="s">
        <v>1740</v>
      </c>
      <c r="L3300">
        <v>2531</v>
      </c>
      <c r="M3300" t="s">
        <v>1557</v>
      </c>
      <c r="N3300" t="s">
        <v>1734</v>
      </c>
      <c r="O3300">
        <v>0</v>
      </c>
      <c r="P3300" t="s">
        <v>1552</v>
      </c>
      <c r="Q3300">
        <v>19700201</v>
      </c>
    </row>
    <row r="3301" spans="1:17">
      <c r="A3301" t="s">
        <v>1739</v>
      </c>
      <c r="B3301" t="s">
        <v>1592</v>
      </c>
      <c r="C3301">
        <v>201206</v>
      </c>
      <c r="D3301">
        <v>30</v>
      </c>
      <c r="E3301" t="s">
        <v>1555</v>
      </c>
      <c r="F3301">
        <v>261</v>
      </c>
      <c r="G3301">
        <v>113</v>
      </c>
      <c r="H3301">
        <v>6732</v>
      </c>
      <c r="I3301">
        <v>43112020400</v>
      </c>
      <c r="J3301">
        <v>8</v>
      </c>
      <c r="K3301" t="s">
        <v>1740</v>
      </c>
      <c r="L3301">
        <v>2531</v>
      </c>
      <c r="M3301" t="s">
        <v>1557</v>
      </c>
      <c r="N3301" t="s">
        <v>1734</v>
      </c>
      <c r="O3301">
        <v>0</v>
      </c>
      <c r="P3301" t="s">
        <v>1552</v>
      </c>
      <c r="Q3301">
        <v>19700701</v>
      </c>
    </row>
    <row r="3302" spans="1:17">
      <c r="A3302" t="s">
        <v>1739</v>
      </c>
      <c r="B3302" t="s">
        <v>1664</v>
      </c>
      <c r="C3302">
        <v>201206</v>
      </c>
      <c r="D3302">
        <v>30</v>
      </c>
      <c r="E3302" t="s">
        <v>1555</v>
      </c>
      <c r="F3302">
        <v>1284</v>
      </c>
      <c r="G3302">
        <v>5070</v>
      </c>
      <c r="H3302">
        <v>49944</v>
      </c>
      <c r="I3302">
        <v>43112023700</v>
      </c>
      <c r="J3302">
        <v>8</v>
      </c>
      <c r="K3302" t="s">
        <v>1740</v>
      </c>
      <c r="L3302">
        <v>2531</v>
      </c>
      <c r="M3302" t="s">
        <v>1557</v>
      </c>
      <c r="N3302" t="s">
        <v>1734</v>
      </c>
      <c r="O3302">
        <v>0</v>
      </c>
      <c r="P3302" t="s">
        <v>1552</v>
      </c>
      <c r="Q3302">
        <v>19710301</v>
      </c>
    </row>
    <row r="3303" spans="1:17">
      <c r="A3303" t="s">
        <v>1739</v>
      </c>
      <c r="B3303" t="s">
        <v>1651</v>
      </c>
      <c r="C3303">
        <v>201206</v>
      </c>
      <c r="D3303">
        <v>30</v>
      </c>
      <c r="E3303" t="s">
        <v>1555</v>
      </c>
      <c r="F3303">
        <v>376</v>
      </c>
      <c r="G3303">
        <v>6984</v>
      </c>
      <c r="H3303">
        <v>5006</v>
      </c>
      <c r="I3303">
        <v>43112021301</v>
      </c>
      <c r="J3303">
        <v>8</v>
      </c>
      <c r="K3303" t="s">
        <v>1740</v>
      </c>
      <c r="L3303">
        <v>2531</v>
      </c>
      <c r="M3303" t="s">
        <v>1557</v>
      </c>
      <c r="N3303" t="s">
        <v>1734</v>
      </c>
      <c r="O3303">
        <v>0</v>
      </c>
      <c r="P3303" t="s">
        <v>1574</v>
      </c>
      <c r="Q3303">
        <v>19740501</v>
      </c>
    </row>
    <row r="3304" spans="1:17">
      <c r="A3304" t="s">
        <v>1739</v>
      </c>
      <c r="B3304" t="s">
        <v>1576</v>
      </c>
      <c r="C3304">
        <v>201206</v>
      </c>
      <c r="D3304">
        <v>29</v>
      </c>
      <c r="E3304" t="s">
        <v>1555</v>
      </c>
      <c r="F3304">
        <v>558</v>
      </c>
      <c r="G3304">
        <v>625</v>
      </c>
      <c r="H3304">
        <v>767</v>
      </c>
      <c r="I3304">
        <v>43112005701</v>
      </c>
      <c r="J3304">
        <v>8</v>
      </c>
      <c r="K3304" t="s">
        <v>1740</v>
      </c>
      <c r="L3304">
        <v>2531</v>
      </c>
      <c r="M3304" t="s">
        <v>1557</v>
      </c>
      <c r="N3304" t="s">
        <v>1734</v>
      </c>
      <c r="O3304">
        <v>0</v>
      </c>
      <c r="P3304" t="s">
        <v>1552</v>
      </c>
      <c r="Q3304">
        <v>19830501</v>
      </c>
    </row>
    <row r="3305" spans="1:17">
      <c r="A3305" t="s">
        <v>1739</v>
      </c>
      <c r="B3305" t="s">
        <v>1636</v>
      </c>
      <c r="C3305">
        <v>201206</v>
      </c>
      <c r="D3305">
        <v>30</v>
      </c>
      <c r="E3305" t="s">
        <v>1555</v>
      </c>
      <c r="F3305">
        <v>378</v>
      </c>
      <c r="G3305">
        <v>75</v>
      </c>
      <c r="H3305">
        <v>100</v>
      </c>
      <c r="I3305">
        <v>43112007401</v>
      </c>
      <c r="J3305">
        <v>8</v>
      </c>
      <c r="K3305" t="s">
        <v>1740</v>
      </c>
      <c r="L3305">
        <v>2531</v>
      </c>
      <c r="M3305" t="s">
        <v>1557</v>
      </c>
      <c r="N3305" t="s">
        <v>1734</v>
      </c>
      <c r="O3305">
        <v>0</v>
      </c>
      <c r="P3305" t="s">
        <v>1552</v>
      </c>
      <c r="Q3305">
        <v>19690301</v>
      </c>
    </row>
    <row r="3306" spans="1:17">
      <c r="A3306" t="s">
        <v>1739</v>
      </c>
      <c r="B3306" t="s">
        <v>1577</v>
      </c>
      <c r="C3306">
        <v>201206</v>
      </c>
      <c r="D3306">
        <v>26</v>
      </c>
      <c r="E3306" t="s">
        <v>1555</v>
      </c>
      <c r="F3306">
        <v>754</v>
      </c>
      <c r="G3306">
        <v>635</v>
      </c>
      <c r="H3306">
        <v>566</v>
      </c>
      <c r="I3306">
        <v>43112009200</v>
      </c>
      <c r="J3306">
        <v>8</v>
      </c>
      <c r="K3306" t="s">
        <v>1740</v>
      </c>
      <c r="L3306">
        <v>2531</v>
      </c>
      <c r="M3306" t="s">
        <v>1557</v>
      </c>
      <c r="N3306" t="s">
        <v>1734</v>
      </c>
      <c r="O3306">
        <v>0</v>
      </c>
      <c r="P3306" t="s">
        <v>1552</v>
      </c>
      <c r="Q3306">
        <v>19690601</v>
      </c>
    </row>
    <row r="3307" spans="1:17">
      <c r="A3307" t="s">
        <v>1739</v>
      </c>
      <c r="B3307" t="s">
        <v>1631</v>
      </c>
      <c r="C3307">
        <v>201206</v>
      </c>
      <c r="D3307">
        <v>30</v>
      </c>
      <c r="E3307" t="s">
        <v>1555</v>
      </c>
      <c r="F3307">
        <v>1060</v>
      </c>
      <c r="G3307">
        <v>5634</v>
      </c>
      <c r="H3307">
        <v>41192</v>
      </c>
      <c r="I3307">
        <v>43112006100</v>
      </c>
      <c r="J3307">
        <v>8</v>
      </c>
      <c r="K3307" t="s">
        <v>1740</v>
      </c>
      <c r="L3307">
        <v>2531</v>
      </c>
      <c r="M3307" t="s">
        <v>1557</v>
      </c>
      <c r="N3307" t="s">
        <v>1734</v>
      </c>
      <c r="O3307">
        <v>0</v>
      </c>
      <c r="P3307" t="s">
        <v>1552</v>
      </c>
      <c r="Q3307">
        <v>19700301</v>
      </c>
    </row>
    <row r="3308" spans="1:17">
      <c r="A3308" t="s">
        <v>1739</v>
      </c>
      <c r="B3308" t="s">
        <v>1653</v>
      </c>
      <c r="C3308">
        <v>201206</v>
      </c>
      <c r="D3308">
        <v>30</v>
      </c>
      <c r="E3308" t="s">
        <v>1555</v>
      </c>
      <c r="F3308">
        <v>698</v>
      </c>
      <c r="G3308">
        <v>150</v>
      </c>
      <c r="H3308">
        <v>27147</v>
      </c>
      <c r="I3308">
        <v>43112016300</v>
      </c>
      <c r="J3308">
        <v>8</v>
      </c>
      <c r="K3308" t="s">
        <v>1740</v>
      </c>
      <c r="L3308">
        <v>2531</v>
      </c>
      <c r="M3308" t="s">
        <v>1557</v>
      </c>
      <c r="N3308" t="s">
        <v>1734</v>
      </c>
      <c r="O3308">
        <v>0</v>
      </c>
      <c r="P3308" t="s">
        <v>1552</v>
      </c>
      <c r="Q3308">
        <v>19730401</v>
      </c>
    </row>
    <row r="3309" spans="1:17">
      <c r="A3309" t="s">
        <v>1739</v>
      </c>
      <c r="B3309" t="s">
        <v>1578</v>
      </c>
      <c r="C3309">
        <v>201206</v>
      </c>
      <c r="D3309">
        <v>30</v>
      </c>
      <c r="E3309" t="s">
        <v>1555</v>
      </c>
      <c r="F3309">
        <v>648</v>
      </c>
      <c r="G3309">
        <v>5070</v>
      </c>
      <c r="H3309">
        <v>7424</v>
      </c>
      <c r="I3309">
        <v>43112019600</v>
      </c>
      <c r="J3309">
        <v>8</v>
      </c>
      <c r="K3309" t="s">
        <v>1740</v>
      </c>
      <c r="L3309">
        <v>2531</v>
      </c>
      <c r="M3309" t="s">
        <v>1557</v>
      </c>
      <c r="N3309" t="s">
        <v>1734</v>
      </c>
      <c r="O3309">
        <v>0</v>
      </c>
      <c r="P3309" t="s">
        <v>1552</v>
      </c>
      <c r="Q3309">
        <v>19720901</v>
      </c>
    </row>
    <row r="3310" spans="1:17">
      <c r="A3310" t="s">
        <v>1739</v>
      </c>
      <c r="B3310" t="s">
        <v>1579</v>
      </c>
      <c r="C3310">
        <v>201206</v>
      </c>
      <c r="D3310">
        <v>30</v>
      </c>
      <c r="E3310" t="s">
        <v>1555</v>
      </c>
      <c r="F3310">
        <v>305</v>
      </c>
      <c r="G3310">
        <v>300</v>
      </c>
      <c r="H3310">
        <v>11874</v>
      </c>
      <c r="I3310">
        <v>43112013000</v>
      </c>
      <c r="J3310">
        <v>8</v>
      </c>
      <c r="K3310" t="s">
        <v>1740</v>
      </c>
      <c r="L3310">
        <v>2531</v>
      </c>
      <c r="M3310" t="s">
        <v>1557</v>
      </c>
      <c r="N3310" t="s">
        <v>1734</v>
      </c>
      <c r="O3310">
        <v>0</v>
      </c>
      <c r="P3310" t="s">
        <v>1552</v>
      </c>
      <c r="Q3310">
        <v>19720701</v>
      </c>
    </row>
    <row r="3311" spans="1:17">
      <c r="A3311" t="s">
        <v>1739</v>
      </c>
      <c r="B3311" t="s">
        <v>1580</v>
      </c>
      <c r="C3311">
        <v>201206</v>
      </c>
      <c r="D3311">
        <v>30</v>
      </c>
      <c r="E3311" t="s">
        <v>1555</v>
      </c>
      <c r="F3311">
        <v>1230</v>
      </c>
      <c r="G3311">
        <v>376</v>
      </c>
      <c r="H3311">
        <v>7889</v>
      </c>
      <c r="I3311">
        <v>43112021401</v>
      </c>
      <c r="J3311">
        <v>8</v>
      </c>
      <c r="K3311" t="s">
        <v>1740</v>
      </c>
      <c r="L3311">
        <v>2531</v>
      </c>
      <c r="M3311" t="s">
        <v>1557</v>
      </c>
      <c r="N3311" t="s">
        <v>1734</v>
      </c>
      <c r="O3311">
        <v>0</v>
      </c>
      <c r="P3311" t="s">
        <v>1552</v>
      </c>
      <c r="Q3311">
        <v>19760901</v>
      </c>
    </row>
    <row r="3312" spans="1:17">
      <c r="A3312" t="s">
        <v>1739</v>
      </c>
      <c r="B3312" t="s">
        <v>1581</v>
      </c>
      <c r="C3312">
        <v>201206</v>
      </c>
      <c r="D3312">
        <v>30</v>
      </c>
      <c r="E3312" t="s">
        <v>1555</v>
      </c>
      <c r="F3312">
        <v>1012</v>
      </c>
      <c r="G3312">
        <v>300</v>
      </c>
      <c r="H3312">
        <v>39301</v>
      </c>
      <c r="I3312">
        <v>43112023800</v>
      </c>
      <c r="J3312">
        <v>8</v>
      </c>
      <c r="K3312" t="s">
        <v>1740</v>
      </c>
      <c r="L3312">
        <v>2531</v>
      </c>
      <c r="M3312" t="s">
        <v>1557</v>
      </c>
      <c r="N3312" t="s">
        <v>1734</v>
      </c>
      <c r="O3312">
        <v>0</v>
      </c>
      <c r="P3312" t="s">
        <v>1552</v>
      </c>
      <c r="Q3312">
        <v>19701201</v>
      </c>
    </row>
    <row r="3313" spans="1:17">
      <c r="A3313" t="s">
        <v>1739</v>
      </c>
      <c r="B3313" t="s">
        <v>1654</v>
      </c>
      <c r="C3313">
        <v>201206</v>
      </c>
      <c r="D3313">
        <v>29</v>
      </c>
      <c r="E3313" t="s">
        <v>1555</v>
      </c>
      <c r="F3313">
        <v>1188</v>
      </c>
      <c r="G3313">
        <v>2098</v>
      </c>
      <c r="H3313">
        <v>34380</v>
      </c>
      <c r="I3313">
        <v>43112016400</v>
      </c>
      <c r="J3313">
        <v>8</v>
      </c>
      <c r="K3313" t="s">
        <v>1740</v>
      </c>
      <c r="L3313">
        <v>2531</v>
      </c>
      <c r="M3313" t="s">
        <v>1557</v>
      </c>
      <c r="N3313" t="s">
        <v>1734</v>
      </c>
      <c r="O3313">
        <v>0</v>
      </c>
      <c r="P3313" t="s">
        <v>1552</v>
      </c>
      <c r="Q3313">
        <v>19740101</v>
      </c>
    </row>
    <row r="3314" spans="1:17">
      <c r="A3314" t="s">
        <v>1739</v>
      </c>
      <c r="B3314" t="s">
        <v>1638</v>
      </c>
      <c r="C3314">
        <v>201206</v>
      </c>
      <c r="D3314">
        <v>30</v>
      </c>
      <c r="E3314" t="s">
        <v>1555</v>
      </c>
      <c r="F3314">
        <v>943</v>
      </c>
      <c r="G3314">
        <v>4094</v>
      </c>
      <c r="H3314">
        <v>36670</v>
      </c>
      <c r="I3314">
        <v>43112019700</v>
      </c>
      <c r="J3314">
        <v>8</v>
      </c>
      <c r="K3314" t="s">
        <v>1740</v>
      </c>
      <c r="L3314">
        <v>2531</v>
      </c>
      <c r="M3314" t="s">
        <v>1557</v>
      </c>
      <c r="N3314" t="s">
        <v>1734</v>
      </c>
      <c r="O3314">
        <v>0</v>
      </c>
      <c r="P3314" t="s">
        <v>1552</v>
      </c>
      <c r="Q3314">
        <v>19700801</v>
      </c>
    </row>
    <row r="3315" spans="1:17">
      <c r="A3315" t="s">
        <v>1739</v>
      </c>
      <c r="B3315" t="s">
        <v>1666</v>
      </c>
      <c r="C3315">
        <v>201206</v>
      </c>
      <c r="D3315">
        <v>30</v>
      </c>
      <c r="E3315" t="s">
        <v>1555</v>
      </c>
      <c r="F3315">
        <v>621</v>
      </c>
      <c r="G3315">
        <v>338</v>
      </c>
      <c r="H3315">
        <v>24126</v>
      </c>
      <c r="I3315">
        <v>43112012401</v>
      </c>
      <c r="J3315">
        <v>8</v>
      </c>
      <c r="K3315" t="s">
        <v>1740</v>
      </c>
      <c r="L3315">
        <v>2531</v>
      </c>
      <c r="M3315" t="s">
        <v>1557</v>
      </c>
      <c r="N3315" t="s">
        <v>1734</v>
      </c>
      <c r="O3315">
        <v>0</v>
      </c>
      <c r="P3315" t="s">
        <v>1574</v>
      </c>
      <c r="Q3315">
        <v>19970507</v>
      </c>
    </row>
    <row r="3316" spans="1:17">
      <c r="A3316" t="s">
        <v>1739</v>
      </c>
      <c r="B3316" t="s">
        <v>1582</v>
      </c>
      <c r="C3316">
        <v>201206</v>
      </c>
      <c r="D3316">
        <v>30</v>
      </c>
      <c r="E3316" t="s">
        <v>1555</v>
      </c>
      <c r="F3316">
        <v>296</v>
      </c>
      <c r="G3316">
        <v>188</v>
      </c>
      <c r="H3316">
        <v>31</v>
      </c>
      <c r="I3316">
        <v>43112018400</v>
      </c>
      <c r="J3316">
        <v>8</v>
      </c>
      <c r="K3316" t="s">
        <v>1740</v>
      </c>
      <c r="L3316">
        <v>2531</v>
      </c>
      <c r="M3316" t="s">
        <v>1557</v>
      </c>
      <c r="N3316" t="s">
        <v>1734</v>
      </c>
      <c r="O3316">
        <v>0</v>
      </c>
      <c r="P3316" t="s">
        <v>1552</v>
      </c>
      <c r="Q3316">
        <v>19700501</v>
      </c>
    </row>
    <row r="3317" spans="1:17">
      <c r="A3317" t="s">
        <v>1739</v>
      </c>
      <c r="B3317" t="s">
        <v>1667</v>
      </c>
      <c r="C3317">
        <v>201206</v>
      </c>
      <c r="D3317">
        <v>30</v>
      </c>
      <c r="E3317" t="s">
        <v>1555</v>
      </c>
      <c r="F3317">
        <v>697</v>
      </c>
      <c r="G3317">
        <v>563</v>
      </c>
      <c r="H3317">
        <v>21717</v>
      </c>
      <c r="I3317">
        <v>43112005600</v>
      </c>
      <c r="J3317">
        <v>8</v>
      </c>
      <c r="K3317" t="s">
        <v>1740</v>
      </c>
      <c r="L3317">
        <v>2531</v>
      </c>
      <c r="M3317" t="s">
        <v>1557</v>
      </c>
      <c r="N3317" t="s">
        <v>1734</v>
      </c>
      <c r="O3317">
        <v>0</v>
      </c>
      <c r="P3317" t="s">
        <v>1662</v>
      </c>
      <c r="Q3317">
        <v>19690301</v>
      </c>
    </row>
    <row r="3318" spans="1:17">
      <c r="A3318" t="s">
        <v>1739</v>
      </c>
      <c r="B3318" t="s">
        <v>1668</v>
      </c>
      <c r="C3318">
        <v>201206</v>
      </c>
      <c r="D3318">
        <v>30</v>
      </c>
      <c r="E3318" t="s">
        <v>1555</v>
      </c>
      <c r="F3318">
        <v>661</v>
      </c>
      <c r="G3318">
        <v>188</v>
      </c>
      <c r="H3318">
        <v>25687</v>
      </c>
      <c r="I3318">
        <v>43112017500</v>
      </c>
      <c r="J3318">
        <v>8</v>
      </c>
      <c r="K3318" t="s">
        <v>1740</v>
      </c>
      <c r="L3318">
        <v>2531</v>
      </c>
      <c r="M3318" t="s">
        <v>1557</v>
      </c>
      <c r="N3318" t="s">
        <v>1734</v>
      </c>
      <c r="O3318">
        <v>0</v>
      </c>
      <c r="P3318" t="s">
        <v>1552</v>
      </c>
      <c r="Q3318">
        <v>19700401</v>
      </c>
    </row>
    <row r="3319" spans="1:17">
      <c r="A3319" t="s">
        <v>1739</v>
      </c>
      <c r="B3319" t="s">
        <v>1595</v>
      </c>
      <c r="C3319">
        <v>201206</v>
      </c>
      <c r="D3319">
        <v>30</v>
      </c>
      <c r="E3319" t="s">
        <v>1555</v>
      </c>
      <c r="F3319">
        <v>1070</v>
      </c>
      <c r="G3319">
        <v>188</v>
      </c>
      <c r="H3319">
        <v>27452</v>
      </c>
      <c r="I3319">
        <v>43112012500</v>
      </c>
      <c r="J3319">
        <v>8</v>
      </c>
      <c r="K3319" t="s">
        <v>1740</v>
      </c>
      <c r="L3319">
        <v>2531</v>
      </c>
      <c r="M3319" t="s">
        <v>1557</v>
      </c>
      <c r="N3319" t="s">
        <v>1734</v>
      </c>
      <c r="O3319">
        <v>0</v>
      </c>
      <c r="P3319" t="s">
        <v>1552</v>
      </c>
      <c r="Q3319">
        <v>19690801</v>
      </c>
    </row>
    <row r="3320" spans="1:17">
      <c r="A3320" t="s">
        <v>1739</v>
      </c>
      <c r="B3320" t="s">
        <v>1656</v>
      </c>
      <c r="C3320">
        <v>201206</v>
      </c>
      <c r="D3320">
        <v>30</v>
      </c>
      <c r="E3320" t="s">
        <v>1555</v>
      </c>
      <c r="F3320">
        <v>1034</v>
      </c>
      <c r="G3320">
        <v>1728</v>
      </c>
      <c r="H3320">
        <v>8326</v>
      </c>
      <c r="I3320">
        <v>43112006300</v>
      </c>
      <c r="J3320">
        <v>8</v>
      </c>
      <c r="K3320" t="s">
        <v>1740</v>
      </c>
      <c r="L3320">
        <v>2531</v>
      </c>
      <c r="M3320" t="s">
        <v>1557</v>
      </c>
      <c r="N3320" t="s">
        <v>1734</v>
      </c>
      <c r="O3320">
        <v>0</v>
      </c>
      <c r="P3320" t="s">
        <v>1552</v>
      </c>
      <c r="Q3320">
        <v>19690701</v>
      </c>
    </row>
    <row r="3321" spans="1:17">
      <c r="A3321" t="s">
        <v>1739</v>
      </c>
      <c r="B3321" t="s">
        <v>1657</v>
      </c>
      <c r="C3321">
        <v>201206</v>
      </c>
      <c r="D3321">
        <v>30</v>
      </c>
      <c r="E3321" t="s">
        <v>1555</v>
      </c>
      <c r="F3321">
        <v>966</v>
      </c>
      <c r="G3321">
        <v>75</v>
      </c>
      <c r="H3321">
        <v>37524</v>
      </c>
      <c r="I3321">
        <v>43112020500</v>
      </c>
      <c r="J3321">
        <v>8</v>
      </c>
      <c r="K3321" t="s">
        <v>1740</v>
      </c>
      <c r="L3321">
        <v>2531</v>
      </c>
      <c r="M3321" t="s">
        <v>1557</v>
      </c>
      <c r="N3321" t="s">
        <v>1734</v>
      </c>
      <c r="O3321">
        <v>0</v>
      </c>
      <c r="P3321" t="s">
        <v>1574</v>
      </c>
      <c r="Q3321">
        <v>19721201</v>
      </c>
    </row>
    <row r="3322" spans="1:17">
      <c r="A3322" t="s">
        <v>1739</v>
      </c>
      <c r="B3322" t="s">
        <v>1584</v>
      </c>
      <c r="C3322">
        <v>201206</v>
      </c>
      <c r="D3322">
        <v>30</v>
      </c>
      <c r="E3322" t="s">
        <v>1555</v>
      </c>
      <c r="F3322">
        <v>916</v>
      </c>
      <c r="G3322">
        <v>1991</v>
      </c>
      <c r="H3322">
        <v>5940</v>
      </c>
      <c r="I3322">
        <v>43112019900</v>
      </c>
      <c r="J3322">
        <v>8</v>
      </c>
      <c r="K3322" t="s">
        <v>1740</v>
      </c>
      <c r="L3322">
        <v>2531</v>
      </c>
      <c r="M3322" t="s">
        <v>1557</v>
      </c>
      <c r="N3322" t="s">
        <v>1734</v>
      </c>
      <c r="O3322">
        <v>0</v>
      </c>
      <c r="P3322" t="s">
        <v>1552</v>
      </c>
      <c r="Q3322">
        <v>19700701</v>
      </c>
    </row>
    <row r="3323" spans="1:17">
      <c r="A3323" t="s">
        <v>1739</v>
      </c>
      <c r="B3323" t="s">
        <v>1586</v>
      </c>
      <c r="C3323">
        <v>201206</v>
      </c>
      <c r="D3323">
        <v>30</v>
      </c>
      <c r="E3323" t="s">
        <v>1555</v>
      </c>
      <c r="F3323">
        <v>419</v>
      </c>
      <c r="G3323">
        <v>75</v>
      </c>
      <c r="H3323">
        <v>9149</v>
      </c>
      <c r="I3323">
        <v>43112017601</v>
      </c>
      <c r="J3323">
        <v>8</v>
      </c>
      <c r="K3323" t="s">
        <v>1740</v>
      </c>
      <c r="L3323">
        <v>2531</v>
      </c>
      <c r="M3323" t="s">
        <v>1557</v>
      </c>
      <c r="N3323" t="s">
        <v>1734</v>
      </c>
      <c r="O3323">
        <v>0</v>
      </c>
      <c r="P3323" t="s">
        <v>1552</v>
      </c>
      <c r="Q3323">
        <v>19751101</v>
      </c>
    </row>
    <row r="3324" spans="1:17">
      <c r="A3324" t="s">
        <v>1739</v>
      </c>
      <c r="B3324" t="s">
        <v>1558</v>
      </c>
      <c r="C3324">
        <v>201206</v>
      </c>
      <c r="D3324">
        <v>29</v>
      </c>
      <c r="E3324" t="s">
        <v>1555</v>
      </c>
      <c r="F3324">
        <v>673</v>
      </c>
      <c r="G3324">
        <v>4634</v>
      </c>
      <c r="H3324">
        <v>13319</v>
      </c>
      <c r="I3324">
        <v>43112015201</v>
      </c>
      <c r="J3324">
        <v>8</v>
      </c>
      <c r="K3324" t="s">
        <v>1740</v>
      </c>
      <c r="L3324">
        <v>2531</v>
      </c>
      <c r="M3324" t="s">
        <v>1557</v>
      </c>
      <c r="N3324" t="s">
        <v>1734</v>
      </c>
      <c r="O3324">
        <v>0</v>
      </c>
      <c r="P3324" t="s">
        <v>1552</v>
      </c>
      <c r="Q3324">
        <v>19940401</v>
      </c>
    </row>
    <row r="3325" spans="1:17">
      <c r="A3325" t="s">
        <v>1739</v>
      </c>
      <c r="B3325" t="s">
        <v>1560</v>
      </c>
      <c r="C3325">
        <v>201206</v>
      </c>
      <c r="D3325">
        <v>29</v>
      </c>
      <c r="E3325" t="s">
        <v>1555</v>
      </c>
      <c r="F3325">
        <v>241</v>
      </c>
      <c r="G3325">
        <v>640</v>
      </c>
      <c r="H3325">
        <v>11917</v>
      </c>
      <c r="I3325">
        <v>43112018500</v>
      </c>
      <c r="J3325">
        <v>8</v>
      </c>
      <c r="K3325" t="s">
        <v>1740</v>
      </c>
      <c r="L3325">
        <v>2531</v>
      </c>
      <c r="M3325" t="s">
        <v>1557</v>
      </c>
      <c r="N3325" t="s">
        <v>1734</v>
      </c>
      <c r="O3325">
        <v>0</v>
      </c>
      <c r="P3325" t="s">
        <v>1552</v>
      </c>
      <c r="Q3325">
        <v>19700601</v>
      </c>
    </row>
    <row r="3326" spans="1:17">
      <c r="A3326" t="s">
        <v>1739</v>
      </c>
      <c r="B3326" t="s">
        <v>1563</v>
      </c>
      <c r="C3326">
        <v>201206</v>
      </c>
      <c r="D3326">
        <v>29</v>
      </c>
      <c r="E3326" t="s">
        <v>1555</v>
      </c>
      <c r="F3326">
        <v>435</v>
      </c>
      <c r="G3326">
        <v>1220</v>
      </c>
      <c r="H3326">
        <v>1111</v>
      </c>
      <c r="I3326">
        <v>43112031100</v>
      </c>
      <c r="J3326">
        <v>8</v>
      </c>
      <c r="K3326" t="s">
        <v>1740</v>
      </c>
      <c r="L3326">
        <v>2531</v>
      </c>
      <c r="M3326" t="s">
        <v>1557</v>
      </c>
      <c r="N3326" t="s">
        <v>1734</v>
      </c>
      <c r="O3326">
        <v>0</v>
      </c>
      <c r="P3326" t="s">
        <v>1552</v>
      </c>
      <c r="Q3326">
        <v>19750801</v>
      </c>
    </row>
    <row r="3327" spans="1:17">
      <c r="A3327" t="s">
        <v>1739</v>
      </c>
      <c r="B3327" t="s">
        <v>1564</v>
      </c>
      <c r="C3327">
        <v>201206</v>
      </c>
      <c r="D3327">
        <v>29</v>
      </c>
      <c r="E3327" t="s">
        <v>1555</v>
      </c>
      <c r="F3327">
        <v>2198</v>
      </c>
      <c r="G3327">
        <v>152</v>
      </c>
      <c r="H3327">
        <v>1012</v>
      </c>
      <c r="I3327">
        <v>43112070000</v>
      </c>
      <c r="J3327">
        <v>8</v>
      </c>
      <c r="K3327" t="s">
        <v>1740</v>
      </c>
      <c r="L3327">
        <v>2531</v>
      </c>
      <c r="M3327" t="s">
        <v>1557</v>
      </c>
      <c r="N3327" t="s">
        <v>1734</v>
      </c>
      <c r="O3327">
        <v>0</v>
      </c>
      <c r="P3327" t="s">
        <v>1552</v>
      </c>
      <c r="Q3327">
        <v>19930601</v>
      </c>
    </row>
    <row r="3328" spans="1:17">
      <c r="A3328" t="s">
        <v>1739</v>
      </c>
      <c r="B3328" t="s">
        <v>1630</v>
      </c>
      <c r="C3328">
        <v>201206</v>
      </c>
      <c r="D3328">
        <v>29</v>
      </c>
      <c r="E3328" t="s">
        <v>1555</v>
      </c>
      <c r="F3328">
        <v>362</v>
      </c>
      <c r="G3328">
        <v>1060</v>
      </c>
      <c r="H3328">
        <v>5861</v>
      </c>
      <c r="I3328">
        <v>43112015301</v>
      </c>
      <c r="J3328">
        <v>8</v>
      </c>
      <c r="K3328" t="s">
        <v>1740</v>
      </c>
      <c r="L3328">
        <v>2531</v>
      </c>
      <c r="M3328" t="s">
        <v>1557</v>
      </c>
      <c r="N3328" t="s">
        <v>1734</v>
      </c>
      <c r="O3328">
        <v>0</v>
      </c>
      <c r="P3328" t="s">
        <v>1552</v>
      </c>
      <c r="Q3328">
        <v>19741101</v>
      </c>
    </row>
    <row r="3329" spans="1:17">
      <c r="A3329" t="s">
        <v>1739</v>
      </c>
      <c r="B3329" t="s">
        <v>1645</v>
      </c>
      <c r="C3329">
        <v>201206</v>
      </c>
      <c r="D3329">
        <v>29</v>
      </c>
      <c r="E3329" t="s">
        <v>1555</v>
      </c>
      <c r="F3329">
        <v>176</v>
      </c>
      <c r="G3329">
        <v>640</v>
      </c>
      <c r="H3329">
        <v>4561</v>
      </c>
      <c r="I3329">
        <v>43112010801</v>
      </c>
      <c r="J3329">
        <v>8</v>
      </c>
      <c r="K3329" t="s">
        <v>1740</v>
      </c>
      <c r="L3329">
        <v>2531</v>
      </c>
      <c r="M3329" t="s">
        <v>1557</v>
      </c>
      <c r="N3329" t="s">
        <v>1734</v>
      </c>
      <c r="O3329">
        <v>0</v>
      </c>
      <c r="P3329" t="s">
        <v>1552</v>
      </c>
      <c r="Q3329">
        <v>19721201</v>
      </c>
    </row>
    <row r="3330" spans="1:17">
      <c r="A3330" t="s">
        <v>1739</v>
      </c>
      <c r="B3330" t="s">
        <v>1692</v>
      </c>
      <c r="C3330">
        <v>201206</v>
      </c>
      <c r="D3330">
        <v>29</v>
      </c>
      <c r="E3330" t="s">
        <v>1555</v>
      </c>
      <c r="F3330">
        <v>1486</v>
      </c>
      <c r="G3330">
        <v>2409</v>
      </c>
      <c r="H3330">
        <v>14489</v>
      </c>
      <c r="I3330">
        <v>43112016601</v>
      </c>
      <c r="J3330">
        <v>8</v>
      </c>
      <c r="K3330" t="s">
        <v>1740</v>
      </c>
      <c r="L3330">
        <v>2531</v>
      </c>
      <c r="M3330" t="s">
        <v>1557</v>
      </c>
      <c r="N3330" t="s">
        <v>1734</v>
      </c>
      <c r="O3330">
        <v>0</v>
      </c>
      <c r="P3330" t="s">
        <v>1552</v>
      </c>
      <c r="Q3330">
        <v>19770201</v>
      </c>
    </row>
    <row r="3331" spans="1:17">
      <c r="A3331" t="s">
        <v>1739</v>
      </c>
      <c r="B3331" t="s">
        <v>1569</v>
      </c>
      <c r="C3331">
        <v>201206</v>
      </c>
      <c r="D3331">
        <v>29</v>
      </c>
      <c r="E3331" t="s">
        <v>1555</v>
      </c>
      <c r="F3331">
        <v>845</v>
      </c>
      <c r="G3331">
        <v>854</v>
      </c>
      <c r="H3331">
        <v>12261</v>
      </c>
      <c r="I3331">
        <v>43112009301</v>
      </c>
      <c r="J3331">
        <v>8</v>
      </c>
      <c r="K3331" t="s">
        <v>1740</v>
      </c>
      <c r="L3331">
        <v>2531</v>
      </c>
      <c r="M3331" t="s">
        <v>1557</v>
      </c>
      <c r="N3331" t="s">
        <v>1734</v>
      </c>
      <c r="O3331">
        <v>0</v>
      </c>
      <c r="P3331" t="s">
        <v>1552</v>
      </c>
      <c r="Q3331">
        <v>19790801</v>
      </c>
    </row>
    <row r="3332" spans="1:17">
      <c r="A3332" t="s">
        <v>1739</v>
      </c>
      <c r="B3332" t="s">
        <v>1714</v>
      </c>
      <c r="C3332">
        <v>201206</v>
      </c>
      <c r="D3332">
        <v>24</v>
      </c>
      <c r="E3332" t="s">
        <v>1555</v>
      </c>
      <c r="F3332">
        <v>757</v>
      </c>
      <c r="G3332">
        <v>1961</v>
      </c>
      <c r="H3332">
        <v>6899</v>
      </c>
      <c r="I3332">
        <v>43112016800</v>
      </c>
      <c r="J3332">
        <v>8</v>
      </c>
      <c r="K3332" t="s">
        <v>1740</v>
      </c>
      <c r="L3332">
        <v>2531</v>
      </c>
      <c r="M3332" t="s">
        <v>1557</v>
      </c>
      <c r="N3332" t="s">
        <v>1734</v>
      </c>
      <c r="O3332">
        <v>0</v>
      </c>
      <c r="P3332" t="s">
        <v>1552</v>
      </c>
      <c r="Q3332">
        <v>19730501</v>
      </c>
    </row>
    <row r="3333" spans="1:17">
      <c r="A3333" t="s">
        <v>1739</v>
      </c>
      <c r="B3333" t="s">
        <v>1741</v>
      </c>
      <c r="C3333">
        <v>201206</v>
      </c>
      <c r="D3333">
        <v>29</v>
      </c>
      <c r="E3333" t="s">
        <v>1555</v>
      </c>
      <c r="F3333">
        <v>2057</v>
      </c>
      <c r="G3333">
        <v>541</v>
      </c>
      <c r="H3333">
        <v>62311</v>
      </c>
      <c r="I3333">
        <v>43112018100</v>
      </c>
      <c r="J3333">
        <v>8</v>
      </c>
      <c r="K3333" t="s">
        <v>1740</v>
      </c>
      <c r="L3333">
        <v>2531</v>
      </c>
      <c r="M3333" t="s">
        <v>1557</v>
      </c>
      <c r="N3333" t="s">
        <v>1734</v>
      </c>
      <c r="O3333">
        <v>0</v>
      </c>
      <c r="P3333" t="s">
        <v>1574</v>
      </c>
      <c r="Q3333">
        <v>19750601</v>
      </c>
    </row>
    <row r="3334" spans="1:17">
      <c r="A3334" t="s">
        <v>1739</v>
      </c>
      <c r="B3334" t="s">
        <v>1720</v>
      </c>
      <c r="C3334">
        <v>201206</v>
      </c>
      <c r="D3334">
        <v>29</v>
      </c>
      <c r="E3334" t="s">
        <v>1555</v>
      </c>
      <c r="F3334">
        <v>1583</v>
      </c>
      <c r="G3334">
        <v>488</v>
      </c>
      <c r="H3334">
        <v>47961</v>
      </c>
      <c r="I3334">
        <v>43112018600</v>
      </c>
      <c r="J3334">
        <v>8</v>
      </c>
      <c r="K3334" t="s">
        <v>1740</v>
      </c>
      <c r="L3334">
        <v>2531</v>
      </c>
      <c r="M3334" t="s">
        <v>1557</v>
      </c>
      <c r="N3334" t="s">
        <v>1734</v>
      </c>
      <c r="O3334">
        <v>0</v>
      </c>
      <c r="P3334" t="s">
        <v>1552</v>
      </c>
      <c r="Q3334">
        <v>19730501</v>
      </c>
    </row>
    <row r="3335" spans="1:17">
      <c r="A3335" t="s">
        <v>1739</v>
      </c>
      <c r="B3335" t="s">
        <v>1722</v>
      </c>
      <c r="C3335">
        <v>201206</v>
      </c>
      <c r="D3335">
        <v>29</v>
      </c>
      <c r="E3335" t="s">
        <v>1555</v>
      </c>
      <c r="F3335">
        <v>4020</v>
      </c>
      <c r="G3335">
        <v>122</v>
      </c>
      <c r="H3335">
        <v>35541</v>
      </c>
      <c r="I3335">
        <v>43112009700</v>
      </c>
      <c r="J3335">
        <v>8</v>
      </c>
      <c r="K3335" t="s">
        <v>1740</v>
      </c>
      <c r="L3335">
        <v>2531</v>
      </c>
      <c r="M3335" t="s">
        <v>1557</v>
      </c>
      <c r="N3335" t="s">
        <v>1734</v>
      </c>
      <c r="O3335">
        <v>0</v>
      </c>
      <c r="P3335" t="s">
        <v>1552</v>
      </c>
      <c r="Q3335">
        <v>19690701</v>
      </c>
    </row>
    <row r="3336" spans="1:17">
      <c r="A3336" t="s">
        <v>1739</v>
      </c>
      <c r="B3336" t="s">
        <v>1705</v>
      </c>
      <c r="C3336">
        <v>201206</v>
      </c>
      <c r="D3336">
        <v>12</v>
      </c>
      <c r="E3336" t="s">
        <v>1555</v>
      </c>
      <c r="F3336">
        <v>878</v>
      </c>
      <c r="G3336">
        <v>50</v>
      </c>
      <c r="H3336">
        <v>907</v>
      </c>
      <c r="I3336">
        <v>43112070400</v>
      </c>
      <c r="J3336">
        <v>8</v>
      </c>
      <c r="K3336" t="s">
        <v>1740</v>
      </c>
      <c r="L3336">
        <v>2531</v>
      </c>
      <c r="M3336" t="s">
        <v>1557</v>
      </c>
      <c r="N3336" t="s">
        <v>1734</v>
      </c>
      <c r="O3336">
        <v>0</v>
      </c>
      <c r="P3336" t="s">
        <v>1552</v>
      </c>
      <c r="Q3336">
        <v>19930901</v>
      </c>
    </row>
    <row r="3337" spans="1:17">
      <c r="A3337" t="s">
        <v>1739</v>
      </c>
      <c r="B3337" t="s">
        <v>1707</v>
      </c>
      <c r="C3337">
        <v>201206</v>
      </c>
      <c r="D3337">
        <v>29</v>
      </c>
      <c r="E3337" t="s">
        <v>1555</v>
      </c>
      <c r="F3337">
        <v>1276</v>
      </c>
      <c r="G3337">
        <v>2104</v>
      </c>
      <c r="H3337">
        <v>38673</v>
      </c>
      <c r="I3337">
        <v>43112023000</v>
      </c>
      <c r="J3337">
        <v>8</v>
      </c>
      <c r="K3337" t="s">
        <v>1742</v>
      </c>
      <c r="L3337">
        <v>2531</v>
      </c>
      <c r="M3337" t="s">
        <v>1557</v>
      </c>
      <c r="N3337" t="s">
        <v>1734</v>
      </c>
      <c r="O3337">
        <v>0</v>
      </c>
      <c r="P3337" t="s">
        <v>1552</v>
      </c>
      <c r="Q3337">
        <v>19701001</v>
      </c>
    </row>
    <row r="3338" spans="1:17">
      <c r="A3338" t="s">
        <v>1739</v>
      </c>
      <c r="B3338" t="s">
        <v>1708</v>
      </c>
      <c r="C3338">
        <v>201206</v>
      </c>
      <c r="D3338">
        <v>29</v>
      </c>
      <c r="E3338" t="s">
        <v>1555</v>
      </c>
      <c r="F3338">
        <v>371</v>
      </c>
      <c r="G3338">
        <v>976</v>
      </c>
      <c r="H3338">
        <v>15140</v>
      </c>
      <c r="I3338">
        <v>43112018200</v>
      </c>
      <c r="J3338">
        <v>8</v>
      </c>
      <c r="K3338" t="s">
        <v>1740</v>
      </c>
      <c r="L3338">
        <v>2531</v>
      </c>
      <c r="M3338" t="s">
        <v>1557</v>
      </c>
      <c r="N3338" t="s">
        <v>1734</v>
      </c>
      <c r="O3338">
        <v>0</v>
      </c>
      <c r="P3338" t="s">
        <v>1574</v>
      </c>
      <c r="Q3338">
        <v>19760501</v>
      </c>
    </row>
    <row r="3339" spans="1:17">
      <c r="A3339" t="s">
        <v>1739</v>
      </c>
      <c r="B3339" t="s">
        <v>1731</v>
      </c>
      <c r="C3339">
        <v>201206</v>
      </c>
      <c r="D3339">
        <v>29</v>
      </c>
      <c r="E3339" t="s">
        <v>1555</v>
      </c>
      <c r="F3339">
        <v>572</v>
      </c>
      <c r="G3339">
        <v>701</v>
      </c>
      <c r="H3339">
        <v>30318</v>
      </c>
      <c r="I3339">
        <v>43112015400</v>
      </c>
      <c r="J3339">
        <v>8</v>
      </c>
      <c r="K3339" t="s">
        <v>1740</v>
      </c>
      <c r="L3339">
        <v>2531</v>
      </c>
      <c r="M3339" t="s">
        <v>1557</v>
      </c>
      <c r="N3339" t="s">
        <v>1734</v>
      </c>
      <c r="O3339">
        <v>0</v>
      </c>
      <c r="P3339" t="s">
        <v>1552</v>
      </c>
      <c r="Q3339">
        <v>19691201</v>
      </c>
    </row>
    <row r="3340" spans="1:17">
      <c r="A3340" t="s">
        <v>1739</v>
      </c>
      <c r="B3340" t="s">
        <v>1709</v>
      </c>
      <c r="C3340">
        <v>201206</v>
      </c>
      <c r="D3340">
        <v>29</v>
      </c>
      <c r="E3340" t="s">
        <v>1555</v>
      </c>
      <c r="F3340">
        <v>923</v>
      </c>
      <c r="G3340">
        <v>2683</v>
      </c>
      <c r="H3340">
        <v>789</v>
      </c>
      <c r="I3340">
        <v>43112069700</v>
      </c>
      <c r="J3340">
        <v>8</v>
      </c>
      <c r="K3340" t="s">
        <v>1740</v>
      </c>
      <c r="L3340">
        <v>2531</v>
      </c>
      <c r="M3340" t="s">
        <v>1557</v>
      </c>
      <c r="N3340" t="s">
        <v>1734</v>
      </c>
      <c r="O3340">
        <v>0</v>
      </c>
      <c r="P3340" t="s">
        <v>1552</v>
      </c>
      <c r="Q3340">
        <v>19930201</v>
      </c>
    </row>
    <row r="3341" spans="1:17">
      <c r="A3341" t="s">
        <v>1739</v>
      </c>
      <c r="B3341" t="s">
        <v>1743</v>
      </c>
      <c r="C3341">
        <v>201206</v>
      </c>
      <c r="D3341">
        <v>29</v>
      </c>
      <c r="E3341" t="s">
        <v>1555</v>
      </c>
      <c r="F3341">
        <v>321</v>
      </c>
      <c r="G3341">
        <v>122</v>
      </c>
      <c r="H3341">
        <v>1587</v>
      </c>
      <c r="I3341">
        <v>43112012701</v>
      </c>
      <c r="J3341">
        <v>8</v>
      </c>
      <c r="K3341" t="s">
        <v>1740</v>
      </c>
      <c r="L3341">
        <v>2531</v>
      </c>
      <c r="M3341" t="s">
        <v>1557</v>
      </c>
      <c r="N3341" t="s">
        <v>1734</v>
      </c>
      <c r="O3341">
        <v>0</v>
      </c>
      <c r="P3341" t="s">
        <v>1552</v>
      </c>
      <c r="Q3341">
        <v>19760401</v>
      </c>
    </row>
    <row r="3342" spans="1:17">
      <c r="A3342" t="s">
        <v>1739</v>
      </c>
      <c r="B3342" t="s">
        <v>1732</v>
      </c>
      <c r="C3342">
        <v>201206</v>
      </c>
      <c r="D3342">
        <v>29</v>
      </c>
      <c r="E3342" t="s">
        <v>1555</v>
      </c>
      <c r="F3342">
        <v>3661</v>
      </c>
      <c r="G3342">
        <v>274</v>
      </c>
      <c r="H3342">
        <v>61291</v>
      </c>
      <c r="I3342">
        <v>43112012800</v>
      </c>
      <c r="J3342">
        <v>8</v>
      </c>
      <c r="K3342" t="s">
        <v>1740</v>
      </c>
      <c r="L3342">
        <v>2531</v>
      </c>
      <c r="M3342" t="s">
        <v>1557</v>
      </c>
      <c r="N3342" t="s">
        <v>1734</v>
      </c>
      <c r="O3342">
        <v>0</v>
      </c>
      <c r="P3342" t="s">
        <v>1552</v>
      </c>
      <c r="Q3342">
        <v>19710201</v>
      </c>
    </row>
    <row r="3343" spans="1:17">
      <c r="A3343" t="s">
        <v>1739</v>
      </c>
      <c r="B3343" t="s">
        <v>1724</v>
      </c>
      <c r="C3343">
        <v>201206</v>
      </c>
      <c r="D3343">
        <v>29</v>
      </c>
      <c r="E3343" t="s">
        <v>1555</v>
      </c>
      <c r="F3343">
        <v>1309</v>
      </c>
      <c r="G3343">
        <v>335</v>
      </c>
      <c r="H3343">
        <v>9706</v>
      </c>
      <c r="I3343">
        <v>43112016901</v>
      </c>
      <c r="J3343">
        <v>8</v>
      </c>
      <c r="K3343" t="s">
        <v>1740</v>
      </c>
      <c r="L3343">
        <v>2531</v>
      </c>
      <c r="M3343" t="s">
        <v>1557</v>
      </c>
      <c r="N3343" t="s">
        <v>1734</v>
      </c>
      <c r="O3343">
        <v>0</v>
      </c>
      <c r="P3343" t="s">
        <v>1552</v>
      </c>
      <c r="Q3343">
        <v>19801101</v>
      </c>
    </row>
    <row r="3344" spans="1:17">
      <c r="A3344" t="s">
        <v>1739</v>
      </c>
      <c r="B3344" t="s">
        <v>1725</v>
      </c>
      <c r="C3344">
        <v>201206</v>
      </c>
      <c r="D3344">
        <v>29</v>
      </c>
      <c r="E3344" t="s">
        <v>1555</v>
      </c>
      <c r="F3344">
        <v>573</v>
      </c>
      <c r="G3344">
        <v>270</v>
      </c>
      <c r="H3344">
        <v>53552</v>
      </c>
      <c r="I3344">
        <v>43112015700</v>
      </c>
      <c r="J3344">
        <v>8</v>
      </c>
      <c r="K3344" t="s">
        <v>1740</v>
      </c>
      <c r="L3344">
        <v>2531</v>
      </c>
      <c r="M3344" t="s">
        <v>1557</v>
      </c>
      <c r="N3344" t="s">
        <v>1734</v>
      </c>
      <c r="O3344">
        <v>0</v>
      </c>
      <c r="P3344" t="s">
        <v>1552</v>
      </c>
      <c r="Q3344">
        <v>19740101</v>
      </c>
    </row>
    <row r="3345" spans="1:17">
      <c r="A3345" t="s">
        <v>1739</v>
      </c>
      <c r="B3345" t="s">
        <v>1726</v>
      </c>
      <c r="C3345">
        <v>201206</v>
      </c>
      <c r="D3345">
        <v>29</v>
      </c>
      <c r="E3345" t="s">
        <v>1555</v>
      </c>
      <c r="F3345">
        <v>1621</v>
      </c>
      <c r="G3345">
        <v>152</v>
      </c>
      <c r="H3345">
        <v>4486</v>
      </c>
      <c r="I3345">
        <v>43112009501</v>
      </c>
      <c r="J3345">
        <v>8</v>
      </c>
      <c r="K3345" t="s">
        <v>1740</v>
      </c>
      <c r="L3345">
        <v>2531</v>
      </c>
      <c r="M3345" t="s">
        <v>1557</v>
      </c>
      <c r="N3345" t="s">
        <v>1734</v>
      </c>
      <c r="O3345">
        <v>0</v>
      </c>
      <c r="P3345" t="s">
        <v>1552</v>
      </c>
      <c r="Q3345">
        <v>19700401</v>
      </c>
    </row>
    <row r="3346" spans="1:17">
      <c r="A3346" t="s">
        <v>1739</v>
      </c>
      <c r="B3346" t="s">
        <v>1744</v>
      </c>
      <c r="C3346">
        <v>201206</v>
      </c>
      <c r="D3346">
        <v>29</v>
      </c>
      <c r="E3346" t="s">
        <v>1555</v>
      </c>
      <c r="F3346">
        <v>530</v>
      </c>
      <c r="G3346">
        <v>274</v>
      </c>
      <c r="H3346">
        <v>6023</v>
      </c>
      <c r="I3346">
        <v>43112020001</v>
      </c>
      <c r="J3346">
        <v>8</v>
      </c>
      <c r="K3346" t="s">
        <v>1740</v>
      </c>
      <c r="L3346">
        <v>2531</v>
      </c>
      <c r="M3346" t="s">
        <v>1557</v>
      </c>
      <c r="N3346" t="s">
        <v>1734</v>
      </c>
      <c r="O3346">
        <v>0</v>
      </c>
      <c r="P3346" t="s">
        <v>1552</v>
      </c>
      <c r="Q3346">
        <v>19810801</v>
      </c>
    </row>
    <row r="3347" spans="1:17">
      <c r="A3347" t="s">
        <v>1739</v>
      </c>
      <c r="B3347" t="s">
        <v>1745</v>
      </c>
      <c r="C3347">
        <v>201206</v>
      </c>
      <c r="D3347">
        <v>29</v>
      </c>
      <c r="E3347" t="s">
        <v>1555</v>
      </c>
      <c r="F3347">
        <v>1014</v>
      </c>
      <c r="G3347">
        <v>360</v>
      </c>
      <c r="H3347">
        <v>62661</v>
      </c>
      <c r="I3347">
        <v>43112018800</v>
      </c>
      <c r="J3347">
        <v>8</v>
      </c>
      <c r="K3347" t="s">
        <v>1740</v>
      </c>
      <c r="L3347">
        <v>2531</v>
      </c>
      <c r="M3347" t="s">
        <v>1557</v>
      </c>
      <c r="N3347" t="s">
        <v>1734</v>
      </c>
      <c r="O3347">
        <v>0</v>
      </c>
      <c r="P3347" t="s">
        <v>1552</v>
      </c>
      <c r="Q3347">
        <v>19700501</v>
      </c>
    </row>
    <row r="3348" spans="1:17">
      <c r="A3348" t="s">
        <v>1739</v>
      </c>
      <c r="B3348" t="s">
        <v>1746</v>
      </c>
      <c r="C3348">
        <v>201206</v>
      </c>
      <c r="D3348">
        <v>29</v>
      </c>
      <c r="E3348" t="s">
        <v>1555</v>
      </c>
      <c r="F3348">
        <v>1180</v>
      </c>
      <c r="G3348">
        <v>427</v>
      </c>
      <c r="H3348">
        <v>9597</v>
      </c>
      <c r="I3348">
        <v>43112020100</v>
      </c>
      <c r="J3348">
        <v>8</v>
      </c>
      <c r="K3348" t="s">
        <v>1740</v>
      </c>
      <c r="L3348">
        <v>2531</v>
      </c>
      <c r="M3348" t="s">
        <v>1557</v>
      </c>
      <c r="N3348" t="s">
        <v>1734</v>
      </c>
      <c r="O3348">
        <v>0</v>
      </c>
      <c r="P3348" t="s">
        <v>1552</v>
      </c>
      <c r="Q3348">
        <v>19700601</v>
      </c>
    </row>
    <row r="3349" spans="1:17">
      <c r="A3349" t="s">
        <v>1739</v>
      </c>
      <c r="B3349" t="s">
        <v>1747</v>
      </c>
      <c r="C3349">
        <v>201206</v>
      </c>
      <c r="D3349">
        <v>29</v>
      </c>
      <c r="E3349" t="s">
        <v>1555</v>
      </c>
      <c r="F3349">
        <v>633</v>
      </c>
      <c r="G3349">
        <v>21921</v>
      </c>
      <c r="H3349">
        <v>16920</v>
      </c>
      <c r="I3349">
        <v>43112029801</v>
      </c>
      <c r="J3349">
        <v>8</v>
      </c>
      <c r="K3349" t="s">
        <v>1740</v>
      </c>
      <c r="L3349">
        <v>2531</v>
      </c>
      <c r="M3349" t="s">
        <v>1557</v>
      </c>
      <c r="N3349" t="s">
        <v>1734</v>
      </c>
      <c r="O3349">
        <v>0</v>
      </c>
      <c r="P3349" t="s">
        <v>1552</v>
      </c>
      <c r="Q3349">
        <v>19740301</v>
      </c>
    </row>
    <row r="3350" spans="1:17">
      <c r="A3350" t="s">
        <v>1739</v>
      </c>
      <c r="B3350" t="s">
        <v>1760</v>
      </c>
      <c r="C3350">
        <v>201206</v>
      </c>
      <c r="D3350">
        <v>29</v>
      </c>
      <c r="E3350" t="s">
        <v>1555</v>
      </c>
      <c r="F3350">
        <v>858</v>
      </c>
      <c r="G3350">
        <v>1860</v>
      </c>
      <c r="H3350">
        <v>7587</v>
      </c>
      <c r="I3350">
        <v>43112029500</v>
      </c>
      <c r="J3350">
        <v>8</v>
      </c>
      <c r="K3350" t="s">
        <v>1740</v>
      </c>
      <c r="L3350">
        <v>2531</v>
      </c>
      <c r="M3350" t="s">
        <v>1557</v>
      </c>
      <c r="N3350" t="s">
        <v>1734</v>
      </c>
      <c r="O3350">
        <v>0</v>
      </c>
      <c r="P3350" t="s">
        <v>1552</v>
      </c>
      <c r="Q3350">
        <v>19720901</v>
      </c>
    </row>
    <row r="3351" spans="1:17">
      <c r="A3351" t="s">
        <v>1739</v>
      </c>
      <c r="B3351" t="s">
        <v>1748</v>
      </c>
      <c r="C3351">
        <v>201206</v>
      </c>
      <c r="D3351">
        <v>29</v>
      </c>
      <c r="E3351" t="s">
        <v>1555</v>
      </c>
      <c r="F3351">
        <v>608</v>
      </c>
      <c r="G3351">
        <v>5846</v>
      </c>
      <c r="H3351">
        <v>75975</v>
      </c>
      <c r="I3351">
        <v>43112029300</v>
      </c>
      <c r="J3351">
        <v>8</v>
      </c>
      <c r="K3351" t="s">
        <v>1740</v>
      </c>
      <c r="L3351">
        <v>2531</v>
      </c>
      <c r="M3351" t="s">
        <v>1557</v>
      </c>
      <c r="N3351" t="s">
        <v>1734</v>
      </c>
      <c r="O3351">
        <v>0</v>
      </c>
      <c r="P3351" t="s">
        <v>1552</v>
      </c>
      <c r="Q3351">
        <v>19720501</v>
      </c>
    </row>
    <row r="3352" spans="1:17">
      <c r="A3352" t="s">
        <v>1739</v>
      </c>
      <c r="B3352" t="s">
        <v>1749</v>
      </c>
      <c r="C3352">
        <v>201206</v>
      </c>
      <c r="D3352">
        <v>29</v>
      </c>
      <c r="E3352" t="s">
        <v>1555</v>
      </c>
      <c r="F3352">
        <v>184</v>
      </c>
      <c r="G3352">
        <v>244</v>
      </c>
      <c r="H3352">
        <v>4417</v>
      </c>
      <c r="I3352">
        <v>43112012601</v>
      </c>
      <c r="J3352">
        <v>8</v>
      </c>
      <c r="K3352" t="s">
        <v>1740</v>
      </c>
      <c r="L3352">
        <v>2531</v>
      </c>
      <c r="M3352" t="s">
        <v>1557</v>
      </c>
      <c r="N3352" t="s">
        <v>1734</v>
      </c>
      <c r="O3352">
        <v>0</v>
      </c>
      <c r="P3352" t="s">
        <v>1574</v>
      </c>
      <c r="Q3352">
        <v>19980514</v>
      </c>
    </row>
    <row r="3353" spans="1:17">
      <c r="A3353" t="s">
        <v>1739</v>
      </c>
      <c r="B3353" t="s">
        <v>1750</v>
      </c>
      <c r="C3353">
        <v>201206</v>
      </c>
      <c r="D3353">
        <v>29</v>
      </c>
      <c r="E3353" t="s">
        <v>1555</v>
      </c>
      <c r="F3353">
        <v>462</v>
      </c>
      <c r="G3353">
        <v>2287</v>
      </c>
      <c r="H3353">
        <v>4947</v>
      </c>
      <c r="I3353">
        <v>43112015501</v>
      </c>
      <c r="J3353">
        <v>8</v>
      </c>
      <c r="K3353" t="s">
        <v>1740</v>
      </c>
      <c r="L3353">
        <v>2531</v>
      </c>
      <c r="M3353" t="s">
        <v>1557</v>
      </c>
      <c r="N3353" t="s">
        <v>1734</v>
      </c>
      <c r="O3353">
        <v>0</v>
      </c>
      <c r="P3353" t="s">
        <v>1552</v>
      </c>
      <c r="Q3353">
        <v>19901001</v>
      </c>
    </row>
    <row r="3354" spans="1:17">
      <c r="A3354" t="s">
        <v>1739</v>
      </c>
      <c r="B3354" t="s">
        <v>1671</v>
      </c>
      <c r="C3354">
        <v>201206</v>
      </c>
      <c r="D3354">
        <v>29</v>
      </c>
      <c r="E3354" t="s">
        <v>1555</v>
      </c>
      <c r="F3354">
        <v>161</v>
      </c>
      <c r="G3354">
        <v>280</v>
      </c>
      <c r="H3354">
        <v>1535</v>
      </c>
      <c r="I3354">
        <v>43112034500</v>
      </c>
      <c r="J3354">
        <v>8</v>
      </c>
      <c r="K3354" t="s">
        <v>1751</v>
      </c>
      <c r="L3354">
        <v>2531</v>
      </c>
      <c r="M3354" t="s">
        <v>1557</v>
      </c>
      <c r="N3354" t="s">
        <v>1734</v>
      </c>
      <c r="O3354">
        <v>0</v>
      </c>
      <c r="P3354" t="s">
        <v>1574</v>
      </c>
      <c r="Q3354">
        <v>19970608</v>
      </c>
    </row>
    <row r="3355" spans="1:17">
      <c r="A3355" t="s">
        <v>1739</v>
      </c>
      <c r="B3355" t="s">
        <v>1672</v>
      </c>
      <c r="C3355">
        <v>201206</v>
      </c>
      <c r="D3355">
        <v>29</v>
      </c>
      <c r="E3355" t="s">
        <v>1555</v>
      </c>
      <c r="F3355">
        <v>695</v>
      </c>
      <c r="G3355">
        <v>215</v>
      </c>
      <c r="H3355">
        <v>27005</v>
      </c>
      <c r="I3355">
        <v>43112035000</v>
      </c>
      <c r="J3355">
        <v>8</v>
      </c>
      <c r="K3355" t="s">
        <v>1740</v>
      </c>
      <c r="L3355">
        <v>2531</v>
      </c>
      <c r="M3355" t="s">
        <v>1557</v>
      </c>
      <c r="N3355" t="s">
        <v>1734</v>
      </c>
      <c r="O3355">
        <v>0</v>
      </c>
      <c r="P3355" t="s">
        <v>1552</v>
      </c>
      <c r="Q3355">
        <v>19771001</v>
      </c>
    </row>
    <row r="3356" spans="1:17">
      <c r="A3356" t="s">
        <v>1739</v>
      </c>
      <c r="B3356" t="s">
        <v>1622</v>
      </c>
      <c r="C3356">
        <v>201206</v>
      </c>
      <c r="D3356">
        <v>29</v>
      </c>
      <c r="E3356" t="s">
        <v>1555</v>
      </c>
      <c r="F3356">
        <v>426</v>
      </c>
      <c r="G3356">
        <v>757</v>
      </c>
      <c r="H3356">
        <v>806</v>
      </c>
      <c r="I3356">
        <v>43112035800</v>
      </c>
      <c r="J3356">
        <v>8</v>
      </c>
      <c r="K3356" t="s">
        <v>1740</v>
      </c>
      <c r="L3356">
        <v>2531</v>
      </c>
      <c r="M3356" t="s">
        <v>1557</v>
      </c>
      <c r="N3356" t="s">
        <v>1734</v>
      </c>
      <c r="O3356">
        <v>0</v>
      </c>
      <c r="P3356" t="s">
        <v>1552</v>
      </c>
      <c r="Q3356">
        <v>19771101</v>
      </c>
    </row>
    <row r="3357" spans="1:17">
      <c r="A3357" t="s">
        <v>1739</v>
      </c>
      <c r="B3357" t="s">
        <v>1752</v>
      </c>
      <c r="C3357">
        <v>201206</v>
      </c>
      <c r="D3357">
        <v>29</v>
      </c>
      <c r="E3357" t="s">
        <v>1555</v>
      </c>
      <c r="F3357">
        <v>651</v>
      </c>
      <c r="G3357">
        <v>1023</v>
      </c>
      <c r="H3357">
        <v>247</v>
      </c>
      <c r="I3357">
        <v>43112032800</v>
      </c>
      <c r="J3357">
        <v>8</v>
      </c>
      <c r="K3357" t="s">
        <v>1740</v>
      </c>
      <c r="L3357">
        <v>2531</v>
      </c>
      <c r="M3357" t="s">
        <v>1557</v>
      </c>
      <c r="N3357" t="s">
        <v>1734</v>
      </c>
      <c r="O3357">
        <v>0</v>
      </c>
      <c r="P3357" t="s">
        <v>1552</v>
      </c>
      <c r="Q3357">
        <v>19770701</v>
      </c>
    </row>
    <row r="3358" spans="1:17">
      <c r="A3358" t="s">
        <v>1739</v>
      </c>
      <c r="B3358" t="s">
        <v>1607</v>
      </c>
      <c r="C3358">
        <v>201206</v>
      </c>
      <c r="D3358">
        <v>29</v>
      </c>
      <c r="E3358" t="s">
        <v>1555</v>
      </c>
      <c r="F3358">
        <v>1396</v>
      </c>
      <c r="G3358">
        <v>6290</v>
      </c>
      <c r="H3358">
        <v>2994</v>
      </c>
      <c r="I3358">
        <v>43112033300</v>
      </c>
      <c r="J3358">
        <v>8</v>
      </c>
      <c r="K3358" t="s">
        <v>1740</v>
      </c>
      <c r="L3358">
        <v>2531</v>
      </c>
      <c r="M3358" t="s">
        <v>1557</v>
      </c>
      <c r="N3358" t="s">
        <v>1734</v>
      </c>
      <c r="O3358">
        <v>0</v>
      </c>
      <c r="P3358" t="s">
        <v>1552</v>
      </c>
      <c r="Q3358">
        <v>19770901</v>
      </c>
    </row>
    <row r="3359" spans="1:17">
      <c r="A3359" t="s">
        <v>1739</v>
      </c>
      <c r="B3359" t="s">
        <v>1681</v>
      </c>
      <c r="C3359">
        <v>201206</v>
      </c>
      <c r="D3359">
        <v>29</v>
      </c>
      <c r="E3359" t="s">
        <v>1555</v>
      </c>
      <c r="F3359">
        <v>259</v>
      </c>
      <c r="G3359">
        <v>336</v>
      </c>
      <c r="H3359">
        <v>5982</v>
      </c>
      <c r="I3359">
        <v>43112032700</v>
      </c>
      <c r="J3359">
        <v>8</v>
      </c>
      <c r="K3359" t="s">
        <v>1740</v>
      </c>
      <c r="L3359">
        <v>2531</v>
      </c>
      <c r="M3359" t="s">
        <v>1557</v>
      </c>
      <c r="N3359" t="s">
        <v>1734</v>
      </c>
      <c r="O3359">
        <v>0</v>
      </c>
      <c r="P3359" t="s">
        <v>1552</v>
      </c>
      <c r="Q3359">
        <v>19770801</v>
      </c>
    </row>
    <row r="3360" spans="1:17">
      <c r="A3360" t="s">
        <v>1739</v>
      </c>
      <c r="B3360" t="s">
        <v>1682</v>
      </c>
      <c r="C3360">
        <v>201206</v>
      </c>
      <c r="D3360">
        <v>29</v>
      </c>
      <c r="E3360" t="s">
        <v>1555</v>
      </c>
      <c r="F3360">
        <v>1191</v>
      </c>
      <c r="G3360">
        <v>154</v>
      </c>
      <c r="H3360">
        <v>12929</v>
      </c>
      <c r="I3360">
        <v>43112069200</v>
      </c>
      <c r="J3360">
        <v>8</v>
      </c>
      <c r="K3360" t="s">
        <v>1740</v>
      </c>
      <c r="L3360">
        <v>2531</v>
      </c>
      <c r="M3360" t="s">
        <v>1557</v>
      </c>
      <c r="N3360" t="s">
        <v>1734</v>
      </c>
      <c r="O3360">
        <v>0</v>
      </c>
      <c r="P3360" t="s">
        <v>1552</v>
      </c>
      <c r="Q3360">
        <v>19910701</v>
      </c>
    </row>
    <row r="3361" spans="1:17">
      <c r="A3361" t="s">
        <v>1739</v>
      </c>
      <c r="B3361" t="s">
        <v>1608</v>
      </c>
      <c r="C3361">
        <v>201206</v>
      </c>
      <c r="D3361">
        <v>29</v>
      </c>
      <c r="E3361" t="s">
        <v>1555</v>
      </c>
      <c r="F3361">
        <v>1005</v>
      </c>
      <c r="G3361">
        <v>364</v>
      </c>
      <c r="H3361">
        <v>6595</v>
      </c>
      <c r="I3361">
        <v>43112069400</v>
      </c>
      <c r="J3361">
        <v>8</v>
      </c>
      <c r="K3361" t="s">
        <v>1740</v>
      </c>
      <c r="L3361">
        <v>2531</v>
      </c>
      <c r="M3361" t="s">
        <v>1557</v>
      </c>
      <c r="N3361" t="s">
        <v>1734</v>
      </c>
      <c r="O3361">
        <v>0</v>
      </c>
      <c r="P3361" t="s">
        <v>1552</v>
      </c>
      <c r="Q3361">
        <v>19920701</v>
      </c>
    </row>
    <row r="3362" spans="1:17">
      <c r="A3362" t="s">
        <v>1739</v>
      </c>
      <c r="B3362" t="s">
        <v>1683</v>
      </c>
      <c r="C3362">
        <v>201206</v>
      </c>
      <c r="D3362">
        <v>29</v>
      </c>
      <c r="E3362" t="s">
        <v>1555</v>
      </c>
      <c r="F3362">
        <v>1608</v>
      </c>
      <c r="G3362">
        <v>224</v>
      </c>
      <c r="H3362">
        <v>4397</v>
      </c>
      <c r="I3362">
        <v>43112036500</v>
      </c>
      <c r="J3362">
        <v>8</v>
      </c>
      <c r="K3362" t="s">
        <v>1740</v>
      </c>
      <c r="L3362">
        <v>2531</v>
      </c>
      <c r="M3362" t="s">
        <v>1557</v>
      </c>
      <c r="N3362" t="s">
        <v>1734</v>
      </c>
      <c r="O3362">
        <v>0</v>
      </c>
      <c r="P3362" t="s">
        <v>1552</v>
      </c>
      <c r="Q3362">
        <v>19771201</v>
      </c>
    </row>
    <row r="3363" spans="1:17">
      <c r="A3363" t="s">
        <v>1739</v>
      </c>
      <c r="B3363" t="s">
        <v>1627</v>
      </c>
      <c r="C3363">
        <v>201206</v>
      </c>
      <c r="D3363">
        <v>29</v>
      </c>
      <c r="E3363" t="s">
        <v>1555</v>
      </c>
      <c r="F3363">
        <v>300</v>
      </c>
      <c r="G3363">
        <v>84</v>
      </c>
      <c r="H3363">
        <v>1210</v>
      </c>
      <c r="I3363">
        <v>43112035300</v>
      </c>
      <c r="J3363">
        <v>8</v>
      </c>
      <c r="K3363" t="s">
        <v>1740</v>
      </c>
      <c r="L3363">
        <v>2531</v>
      </c>
      <c r="M3363" t="s">
        <v>1557</v>
      </c>
      <c r="N3363" t="s">
        <v>1734</v>
      </c>
      <c r="O3363">
        <v>0</v>
      </c>
      <c r="P3363" t="s">
        <v>1552</v>
      </c>
      <c r="Q3363">
        <v>19771101</v>
      </c>
    </row>
    <row r="3364" spans="1:17">
      <c r="A3364" t="s">
        <v>1739</v>
      </c>
      <c r="B3364" t="s">
        <v>1609</v>
      </c>
      <c r="C3364">
        <v>201206</v>
      </c>
      <c r="D3364">
        <v>29</v>
      </c>
      <c r="E3364" t="s">
        <v>1555</v>
      </c>
      <c r="F3364">
        <v>10</v>
      </c>
      <c r="G3364">
        <v>84</v>
      </c>
      <c r="H3364">
        <v>22</v>
      </c>
      <c r="I3364">
        <v>43112067600</v>
      </c>
      <c r="J3364">
        <v>8</v>
      </c>
      <c r="K3364" t="s">
        <v>1740</v>
      </c>
      <c r="L3364">
        <v>2531</v>
      </c>
      <c r="M3364" t="s">
        <v>1557</v>
      </c>
      <c r="N3364" t="s">
        <v>1734</v>
      </c>
      <c r="O3364">
        <v>0</v>
      </c>
      <c r="P3364" t="s">
        <v>1662</v>
      </c>
      <c r="Q3364">
        <v>19950401</v>
      </c>
    </row>
    <row r="3365" spans="1:17">
      <c r="A3365" t="s">
        <v>1739</v>
      </c>
      <c r="B3365" t="s">
        <v>1753</v>
      </c>
      <c r="C3365">
        <v>201206</v>
      </c>
      <c r="D3365">
        <v>29</v>
      </c>
      <c r="E3365" t="s">
        <v>1555</v>
      </c>
      <c r="F3365">
        <v>749</v>
      </c>
      <c r="G3365">
        <v>168</v>
      </c>
      <c r="H3365">
        <v>1206</v>
      </c>
      <c r="I3365">
        <v>43112069500</v>
      </c>
      <c r="J3365">
        <v>8</v>
      </c>
      <c r="K3365" t="s">
        <v>1740</v>
      </c>
      <c r="L3365">
        <v>2531</v>
      </c>
      <c r="M3365" t="s">
        <v>1557</v>
      </c>
      <c r="N3365" t="s">
        <v>1734</v>
      </c>
      <c r="O3365">
        <v>0</v>
      </c>
      <c r="P3365" t="s">
        <v>1552</v>
      </c>
      <c r="Q3365">
        <v>19920701</v>
      </c>
    </row>
    <row r="3366" spans="1:17">
      <c r="A3366" t="s">
        <v>1739</v>
      </c>
      <c r="B3366" t="s">
        <v>1612</v>
      </c>
      <c r="C3366">
        <v>201206</v>
      </c>
      <c r="D3366">
        <v>29</v>
      </c>
      <c r="E3366" t="s">
        <v>1555</v>
      </c>
      <c r="F3366">
        <v>506</v>
      </c>
      <c r="G3366">
        <v>467</v>
      </c>
      <c r="H3366">
        <v>2556</v>
      </c>
      <c r="I3366">
        <v>43112033500</v>
      </c>
      <c r="J3366">
        <v>8</v>
      </c>
      <c r="K3366" t="s">
        <v>1740</v>
      </c>
      <c r="L3366">
        <v>2531</v>
      </c>
      <c r="M3366" t="s">
        <v>1557</v>
      </c>
      <c r="N3366" t="s">
        <v>1734</v>
      </c>
      <c r="O3366">
        <v>0</v>
      </c>
      <c r="P3366" t="s">
        <v>1552</v>
      </c>
      <c r="Q3366">
        <v>19770901</v>
      </c>
    </row>
    <row r="3367" spans="1:17">
      <c r="A3367" t="s">
        <v>1739</v>
      </c>
      <c r="B3367" t="s">
        <v>1613</v>
      </c>
      <c r="C3367">
        <v>201206</v>
      </c>
      <c r="D3367">
        <v>29</v>
      </c>
      <c r="E3367" t="s">
        <v>1555</v>
      </c>
      <c r="F3367">
        <v>1081</v>
      </c>
      <c r="G3367">
        <v>161</v>
      </c>
      <c r="H3367">
        <v>10859</v>
      </c>
      <c r="I3367">
        <v>43112036400</v>
      </c>
      <c r="J3367">
        <v>8</v>
      </c>
      <c r="K3367" t="s">
        <v>1740</v>
      </c>
      <c r="L3367">
        <v>2531</v>
      </c>
      <c r="M3367" t="s">
        <v>1557</v>
      </c>
      <c r="N3367" t="s">
        <v>1734</v>
      </c>
      <c r="O3367">
        <v>0</v>
      </c>
      <c r="P3367" t="s">
        <v>1552</v>
      </c>
      <c r="Q3367">
        <v>19771201</v>
      </c>
    </row>
    <row r="3368" spans="1:17">
      <c r="A3368" t="s">
        <v>1739</v>
      </c>
      <c r="B3368" t="s">
        <v>1754</v>
      </c>
      <c r="C3368">
        <v>201206</v>
      </c>
      <c r="D3368">
        <v>29</v>
      </c>
      <c r="E3368" t="s">
        <v>1555</v>
      </c>
      <c r="F3368">
        <v>147</v>
      </c>
      <c r="G3368">
        <v>336</v>
      </c>
      <c r="H3368">
        <v>2387</v>
      </c>
      <c r="I3368">
        <v>43112036300</v>
      </c>
      <c r="J3368">
        <v>8</v>
      </c>
      <c r="K3368" t="s">
        <v>1740</v>
      </c>
      <c r="L3368">
        <v>2531</v>
      </c>
      <c r="M3368" t="s">
        <v>1557</v>
      </c>
      <c r="N3368" t="s">
        <v>1734</v>
      </c>
      <c r="O3368">
        <v>0</v>
      </c>
      <c r="P3368" t="s">
        <v>1552</v>
      </c>
      <c r="Q3368">
        <v>19771101</v>
      </c>
    </row>
    <row r="3369" spans="1:17">
      <c r="A3369" t="s">
        <v>1739</v>
      </c>
      <c r="B3369" t="s">
        <v>1685</v>
      </c>
      <c r="C3369">
        <v>201206</v>
      </c>
      <c r="D3369">
        <v>29</v>
      </c>
      <c r="E3369" t="s">
        <v>1555</v>
      </c>
      <c r="F3369">
        <v>1040</v>
      </c>
      <c r="G3369">
        <v>126</v>
      </c>
      <c r="H3369">
        <v>1598</v>
      </c>
      <c r="I3369">
        <v>43112036600</v>
      </c>
      <c r="J3369">
        <v>8</v>
      </c>
      <c r="K3369" t="s">
        <v>1740</v>
      </c>
      <c r="L3369">
        <v>2531</v>
      </c>
      <c r="M3369" t="s">
        <v>1557</v>
      </c>
      <c r="N3369" t="s">
        <v>1734</v>
      </c>
      <c r="O3369">
        <v>0</v>
      </c>
      <c r="P3369" t="s">
        <v>1552</v>
      </c>
      <c r="Q3369">
        <v>19771201</v>
      </c>
    </row>
    <row r="3370" spans="1:17">
      <c r="A3370" t="s">
        <v>1739</v>
      </c>
      <c r="B3370" t="s">
        <v>1686</v>
      </c>
      <c r="C3370">
        <v>201206</v>
      </c>
      <c r="D3370">
        <v>29</v>
      </c>
      <c r="E3370" t="s">
        <v>1555</v>
      </c>
      <c r="F3370">
        <v>411</v>
      </c>
      <c r="G3370">
        <v>196</v>
      </c>
      <c r="H3370">
        <v>72</v>
      </c>
      <c r="I3370">
        <v>43112069300</v>
      </c>
      <c r="J3370">
        <v>8</v>
      </c>
      <c r="K3370" t="s">
        <v>1740</v>
      </c>
      <c r="L3370">
        <v>2531</v>
      </c>
      <c r="M3370" t="s">
        <v>1557</v>
      </c>
      <c r="N3370" t="s">
        <v>1734</v>
      </c>
      <c r="O3370">
        <v>0</v>
      </c>
      <c r="P3370" t="s">
        <v>1552</v>
      </c>
      <c r="Q3370">
        <v>19910801</v>
      </c>
    </row>
    <row r="3371" spans="1:17">
      <c r="A3371" t="s">
        <v>1739</v>
      </c>
      <c r="B3371" t="s">
        <v>1624</v>
      </c>
      <c r="C3371">
        <v>201206</v>
      </c>
      <c r="D3371">
        <v>29</v>
      </c>
      <c r="E3371" t="s">
        <v>1555</v>
      </c>
      <c r="F3371">
        <v>367</v>
      </c>
      <c r="G3371">
        <v>121</v>
      </c>
      <c r="H3371">
        <v>1717</v>
      </c>
      <c r="I3371">
        <v>43112068900</v>
      </c>
      <c r="J3371">
        <v>8</v>
      </c>
      <c r="K3371" t="s">
        <v>1740</v>
      </c>
      <c r="L3371">
        <v>2531</v>
      </c>
      <c r="M3371" t="s">
        <v>1557</v>
      </c>
      <c r="N3371" t="s">
        <v>1734</v>
      </c>
      <c r="O3371">
        <v>0</v>
      </c>
      <c r="P3371" t="s">
        <v>1552</v>
      </c>
      <c r="Q3371">
        <v>19901101</v>
      </c>
    </row>
    <row r="3372" spans="1:17">
      <c r="A3372" t="s">
        <v>1739</v>
      </c>
      <c r="B3372" t="s">
        <v>1755</v>
      </c>
      <c r="C3372">
        <v>201206</v>
      </c>
      <c r="D3372">
        <v>29</v>
      </c>
      <c r="E3372" t="s">
        <v>1555</v>
      </c>
      <c r="F3372">
        <v>1755</v>
      </c>
      <c r="G3372">
        <v>231</v>
      </c>
      <c r="H3372">
        <v>1816</v>
      </c>
      <c r="I3372">
        <v>43112035100</v>
      </c>
      <c r="J3372">
        <v>8</v>
      </c>
      <c r="K3372" t="s">
        <v>1740</v>
      </c>
      <c r="L3372">
        <v>2531</v>
      </c>
      <c r="M3372" t="s">
        <v>1557</v>
      </c>
      <c r="N3372" t="s">
        <v>1734</v>
      </c>
      <c r="O3372">
        <v>0</v>
      </c>
      <c r="P3372" t="s">
        <v>1552</v>
      </c>
      <c r="Q3372">
        <v>19771001</v>
      </c>
    </row>
    <row r="3373" spans="1:17">
      <c r="A3373" t="s">
        <v>1739</v>
      </c>
      <c r="B3373" t="s">
        <v>1643</v>
      </c>
      <c r="C3373">
        <v>201206</v>
      </c>
      <c r="D3373">
        <v>29</v>
      </c>
      <c r="E3373" t="s">
        <v>1555</v>
      </c>
      <c r="F3373">
        <v>983</v>
      </c>
      <c r="G3373">
        <v>224</v>
      </c>
      <c r="H3373">
        <v>2453</v>
      </c>
      <c r="I3373">
        <v>43112036800</v>
      </c>
      <c r="J3373">
        <v>8</v>
      </c>
      <c r="K3373" t="s">
        <v>1740</v>
      </c>
      <c r="L3373">
        <v>2531</v>
      </c>
      <c r="M3373" t="s">
        <v>1557</v>
      </c>
      <c r="N3373" t="s">
        <v>1734</v>
      </c>
      <c r="O3373">
        <v>0</v>
      </c>
      <c r="P3373" t="s">
        <v>1552</v>
      </c>
      <c r="Q3373">
        <v>19780201</v>
      </c>
    </row>
    <row r="3374" spans="1:17">
      <c r="A3374" t="s">
        <v>1739</v>
      </c>
      <c r="B3374" t="s">
        <v>1644</v>
      </c>
      <c r="C3374">
        <v>201206</v>
      </c>
      <c r="D3374">
        <v>29</v>
      </c>
      <c r="E3374" t="s">
        <v>1555</v>
      </c>
      <c r="F3374">
        <v>1558</v>
      </c>
      <c r="G3374">
        <v>374</v>
      </c>
      <c r="H3374">
        <v>46264</v>
      </c>
      <c r="I3374">
        <v>43112033200</v>
      </c>
      <c r="J3374">
        <v>8</v>
      </c>
      <c r="K3374" t="s">
        <v>1740</v>
      </c>
      <c r="L3374">
        <v>2531</v>
      </c>
      <c r="M3374" t="s">
        <v>1557</v>
      </c>
      <c r="N3374" t="s">
        <v>1734</v>
      </c>
      <c r="O3374">
        <v>0</v>
      </c>
      <c r="P3374" t="s">
        <v>1552</v>
      </c>
      <c r="Q3374">
        <v>19770801</v>
      </c>
    </row>
    <row r="3375" spans="1:17">
      <c r="A3375" t="s">
        <v>1739</v>
      </c>
      <c r="B3375" t="s">
        <v>1621</v>
      </c>
      <c r="C3375">
        <v>201206</v>
      </c>
      <c r="D3375">
        <v>29</v>
      </c>
      <c r="E3375" t="s">
        <v>1555</v>
      </c>
      <c r="F3375">
        <v>254</v>
      </c>
      <c r="G3375">
        <v>271</v>
      </c>
      <c r="H3375">
        <v>4454</v>
      </c>
      <c r="I3375">
        <v>43112033400</v>
      </c>
      <c r="J3375">
        <v>8</v>
      </c>
      <c r="K3375" t="s">
        <v>1740</v>
      </c>
      <c r="L3375">
        <v>2531</v>
      </c>
      <c r="M3375" t="s">
        <v>1557</v>
      </c>
      <c r="N3375" t="s">
        <v>1734</v>
      </c>
      <c r="O3375">
        <v>0</v>
      </c>
      <c r="P3375" t="s">
        <v>1552</v>
      </c>
      <c r="Q3375">
        <v>19770901</v>
      </c>
    </row>
    <row r="3376" spans="1:17">
      <c r="A3376" t="s">
        <v>1739</v>
      </c>
      <c r="B3376" t="s">
        <v>1756</v>
      </c>
      <c r="C3376">
        <v>201206</v>
      </c>
      <c r="D3376">
        <v>30</v>
      </c>
      <c r="E3376" t="s">
        <v>1555</v>
      </c>
      <c r="F3376">
        <v>543</v>
      </c>
      <c r="G3376">
        <v>75</v>
      </c>
      <c r="H3376">
        <v>332</v>
      </c>
      <c r="I3376">
        <v>43112016101</v>
      </c>
      <c r="J3376">
        <v>8</v>
      </c>
      <c r="K3376" t="s">
        <v>1740</v>
      </c>
      <c r="L3376">
        <v>2531</v>
      </c>
      <c r="M3376" t="s">
        <v>1557</v>
      </c>
      <c r="N3376" t="s">
        <v>1734</v>
      </c>
      <c r="O3376">
        <v>0</v>
      </c>
      <c r="P3376" t="s">
        <v>1574</v>
      </c>
      <c r="Q3376">
        <v>19910301</v>
      </c>
    </row>
    <row r="3377" spans="1:17">
      <c r="A3377" t="s">
        <v>1739</v>
      </c>
      <c r="B3377" t="s">
        <v>1757</v>
      </c>
      <c r="C3377">
        <v>201206</v>
      </c>
      <c r="D3377">
        <v>30</v>
      </c>
      <c r="E3377" t="s">
        <v>1555</v>
      </c>
      <c r="F3377">
        <v>733</v>
      </c>
      <c r="G3377">
        <v>451</v>
      </c>
      <c r="H3377">
        <v>18746</v>
      </c>
      <c r="I3377">
        <v>43112014001</v>
      </c>
      <c r="J3377">
        <v>8</v>
      </c>
      <c r="K3377" t="s">
        <v>1740</v>
      </c>
      <c r="L3377">
        <v>2531</v>
      </c>
      <c r="M3377" t="s">
        <v>1557</v>
      </c>
      <c r="N3377" t="s">
        <v>1734</v>
      </c>
      <c r="O3377">
        <v>0</v>
      </c>
      <c r="P3377" t="s">
        <v>1552</v>
      </c>
      <c r="Q3377">
        <v>19791001</v>
      </c>
    </row>
    <row r="3378" spans="1:17">
      <c r="A3378" t="s">
        <v>1739</v>
      </c>
      <c r="B3378" t="s">
        <v>1758</v>
      </c>
      <c r="C3378">
        <v>201206</v>
      </c>
      <c r="D3378">
        <v>29</v>
      </c>
      <c r="E3378" t="s">
        <v>1555</v>
      </c>
      <c r="F3378">
        <v>1894</v>
      </c>
      <c r="G3378">
        <v>122</v>
      </c>
      <c r="H3378">
        <v>22767</v>
      </c>
      <c r="I3378">
        <v>43112017700</v>
      </c>
      <c r="J3378">
        <v>8</v>
      </c>
      <c r="K3378" t="s">
        <v>1740</v>
      </c>
      <c r="L3378">
        <v>2531</v>
      </c>
      <c r="M3378" t="s">
        <v>1557</v>
      </c>
      <c r="N3378" t="s">
        <v>1734</v>
      </c>
      <c r="O3378">
        <v>0</v>
      </c>
      <c r="P3378" t="s">
        <v>1552</v>
      </c>
      <c r="Q3378">
        <v>19701001</v>
      </c>
    </row>
    <row r="3379" spans="1:17">
      <c r="A3379" t="s">
        <v>1739</v>
      </c>
      <c r="B3379" t="s">
        <v>1759</v>
      </c>
      <c r="C3379">
        <v>201206</v>
      </c>
      <c r="D3379">
        <v>29</v>
      </c>
      <c r="E3379" t="s">
        <v>1555</v>
      </c>
      <c r="F3379">
        <v>800</v>
      </c>
      <c r="G3379">
        <v>335</v>
      </c>
      <c r="H3379">
        <v>4453</v>
      </c>
      <c r="I3379">
        <v>43112017802</v>
      </c>
      <c r="J3379">
        <v>8</v>
      </c>
      <c r="K3379" t="s">
        <v>1740</v>
      </c>
      <c r="L3379">
        <v>2531</v>
      </c>
      <c r="M3379" t="s">
        <v>1557</v>
      </c>
      <c r="N3379" t="s">
        <v>1734</v>
      </c>
      <c r="O3379">
        <v>0</v>
      </c>
      <c r="P3379" t="s">
        <v>1552</v>
      </c>
      <c r="Q3379">
        <v>19830601</v>
      </c>
    </row>
    <row r="3380" spans="1:17">
      <c r="A3380" t="s">
        <v>1711</v>
      </c>
      <c r="B3380" t="s">
        <v>1573</v>
      </c>
      <c r="C3380">
        <v>201207</v>
      </c>
      <c r="D3380">
        <v>30</v>
      </c>
      <c r="E3380" t="s">
        <v>1555</v>
      </c>
      <c r="F3380">
        <v>550</v>
      </c>
      <c r="G3380">
        <v>604</v>
      </c>
      <c r="H3380">
        <v>65</v>
      </c>
      <c r="I3380">
        <v>43112018900</v>
      </c>
      <c r="J3380">
        <v>8</v>
      </c>
      <c r="K3380" t="s">
        <v>1712</v>
      </c>
      <c r="L3380">
        <v>2531</v>
      </c>
      <c r="M3380" t="s">
        <v>1557</v>
      </c>
      <c r="N3380" t="s">
        <v>1734</v>
      </c>
      <c r="O3380">
        <v>0</v>
      </c>
      <c r="P3380" t="s">
        <v>1552</v>
      </c>
      <c r="Q3380">
        <v>19841001</v>
      </c>
    </row>
    <row r="3381" spans="1:17">
      <c r="A3381" t="s">
        <v>1711</v>
      </c>
      <c r="B3381" t="s">
        <v>1648</v>
      </c>
      <c r="C3381">
        <v>201207</v>
      </c>
      <c r="D3381">
        <v>17</v>
      </c>
      <c r="E3381" t="s">
        <v>1555</v>
      </c>
      <c r="F3381">
        <v>595</v>
      </c>
      <c r="G3381">
        <v>159</v>
      </c>
      <c r="H3381">
        <v>921</v>
      </c>
      <c r="I3381">
        <v>43112019000</v>
      </c>
      <c r="J3381">
        <v>8</v>
      </c>
      <c r="K3381" t="s">
        <v>1712</v>
      </c>
      <c r="L3381">
        <v>2531</v>
      </c>
      <c r="M3381" t="s">
        <v>1557</v>
      </c>
      <c r="N3381" t="s">
        <v>1734</v>
      </c>
      <c r="O3381">
        <v>0</v>
      </c>
      <c r="P3381" t="s">
        <v>1552</v>
      </c>
      <c r="Q3381">
        <v>19700801</v>
      </c>
    </row>
    <row r="3382" spans="1:17">
      <c r="A3382" t="s">
        <v>1711</v>
      </c>
      <c r="B3382" t="s">
        <v>1649</v>
      </c>
      <c r="C3382">
        <v>201207</v>
      </c>
      <c r="D3382">
        <v>30</v>
      </c>
      <c r="E3382" t="s">
        <v>1555</v>
      </c>
      <c r="F3382">
        <v>1346</v>
      </c>
      <c r="G3382">
        <v>524</v>
      </c>
      <c r="H3382">
        <v>5141</v>
      </c>
      <c r="I3382">
        <v>43112019100</v>
      </c>
      <c r="J3382">
        <v>8</v>
      </c>
      <c r="K3382" t="s">
        <v>1712</v>
      </c>
      <c r="L3382">
        <v>2531</v>
      </c>
      <c r="M3382" t="s">
        <v>1557</v>
      </c>
      <c r="N3382" t="s">
        <v>1734</v>
      </c>
      <c r="O3382">
        <v>0</v>
      </c>
      <c r="P3382" t="s">
        <v>1552</v>
      </c>
      <c r="Q3382">
        <v>19700701</v>
      </c>
    </row>
    <row r="3383" spans="1:17">
      <c r="A3383" t="s">
        <v>1711</v>
      </c>
      <c r="B3383" t="s">
        <v>1701</v>
      </c>
      <c r="C3383">
        <v>201207</v>
      </c>
      <c r="D3383">
        <v>30</v>
      </c>
      <c r="E3383" t="s">
        <v>1555</v>
      </c>
      <c r="F3383">
        <v>572</v>
      </c>
      <c r="G3383">
        <v>320</v>
      </c>
      <c r="H3383">
        <v>2333</v>
      </c>
      <c r="I3383">
        <v>43112019200</v>
      </c>
      <c r="J3383">
        <v>8</v>
      </c>
      <c r="K3383" t="s">
        <v>1712</v>
      </c>
      <c r="L3383">
        <v>2531</v>
      </c>
      <c r="M3383" t="s">
        <v>1557</v>
      </c>
      <c r="N3383" t="s">
        <v>1734</v>
      </c>
      <c r="O3383">
        <v>0</v>
      </c>
      <c r="P3383" t="s">
        <v>1552</v>
      </c>
      <c r="Q3383">
        <v>19700601</v>
      </c>
    </row>
    <row r="3384" spans="1:17">
      <c r="A3384" t="s">
        <v>1711</v>
      </c>
      <c r="B3384" t="s">
        <v>1661</v>
      </c>
      <c r="C3384">
        <v>201207</v>
      </c>
      <c r="D3384">
        <v>30</v>
      </c>
      <c r="E3384" t="s">
        <v>1555</v>
      </c>
      <c r="F3384">
        <v>451</v>
      </c>
      <c r="G3384">
        <v>868</v>
      </c>
      <c r="H3384">
        <v>8991</v>
      </c>
      <c r="I3384">
        <v>43112019300</v>
      </c>
      <c r="J3384">
        <v>8</v>
      </c>
      <c r="K3384" t="s">
        <v>1712</v>
      </c>
      <c r="L3384">
        <v>2531</v>
      </c>
      <c r="M3384" t="s">
        <v>1557</v>
      </c>
      <c r="N3384" t="s">
        <v>1734</v>
      </c>
      <c r="O3384">
        <v>0</v>
      </c>
      <c r="P3384" t="s">
        <v>1552</v>
      </c>
      <c r="Q3384">
        <v>19780601</v>
      </c>
    </row>
    <row r="3385" spans="1:17">
      <c r="A3385" t="s">
        <v>1711</v>
      </c>
      <c r="B3385" t="s">
        <v>1730</v>
      </c>
      <c r="C3385">
        <v>201207</v>
      </c>
      <c r="D3385">
        <v>30</v>
      </c>
      <c r="E3385" t="s">
        <v>1555</v>
      </c>
      <c r="F3385">
        <v>517</v>
      </c>
      <c r="G3385">
        <v>295</v>
      </c>
      <c r="H3385">
        <v>1860</v>
      </c>
      <c r="I3385">
        <v>43112019400</v>
      </c>
      <c r="J3385">
        <v>8</v>
      </c>
      <c r="K3385" t="s">
        <v>1712</v>
      </c>
      <c r="L3385">
        <v>2531</v>
      </c>
      <c r="M3385" t="s">
        <v>1557</v>
      </c>
      <c r="N3385" t="s">
        <v>1734</v>
      </c>
      <c r="O3385">
        <v>0</v>
      </c>
      <c r="P3385" t="s">
        <v>1552</v>
      </c>
      <c r="Q3385">
        <v>19700701</v>
      </c>
    </row>
    <row r="3386" spans="1:17">
      <c r="A3386" t="s">
        <v>1711</v>
      </c>
      <c r="B3386" t="s">
        <v>1591</v>
      </c>
      <c r="C3386">
        <v>201207</v>
      </c>
      <c r="D3386">
        <v>30</v>
      </c>
      <c r="E3386" t="s">
        <v>1555</v>
      </c>
      <c r="F3386">
        <v>556</v>
      </c>
      <c r="G3386">
        <v>309</v>
      </c>
      <c r="H3386">
        <v>2672</v>
      </c>
      <c r="I3386">
        <v>43112019500</v>
      </c>
      <c r="J3386">
        <v>8</v>
      </c>
      <c r="K3386" t="s">
        <v>1712</v>
      </c>
      <c r="L3386">
        <v>2531</v>
      </c>
      <c r="M3386" t="s">
        <v>1557</v>
      </c>
      <c r="N3386" t="s">
        <v>1734</v>
      </c>
      <c r="O3386">
        <v>0</v>
      </c>
      <c r="P3386" t="s">
        <v>1552</v>
      </c>
      <c r="Q3386">
        <v>19700901</v>
      </c>
    </row>
    <row r="3387" spans="1:17">
      <c r="A3387" t="s">
        <v>1711</v>
      </c>
      <c r="B3387" t="s">
        <v>1735</v>
      </c>
      <c r="C3387">
        <v>201207</v>
      </c>
      <c r="D3387">
        <v>5</v>
      </c>
      <c r="E3387" t="s">
        <v>1555</v>
      </c>
      <c r="F3387">
        <v>75</v>
      </c>
      <c r="G3387">
        <v>700</v>
      </c>
      <c r="H3387">
        <v>1038</v>
      </c>
      <c r="I3387">
        <v>43112021900</v>
      </c>
      <c r="J3387">
        <v>8</v>
      </c>
      <c r="K3387" t="s">
        <v>1712</v>
      </c>
      <c r="L3387">
        <v>2531</v>
      </c>
      <c r="M3387" t="s">
        <v>1557</v>
      </c>
      <c r="N3387" t="s">
        <v>1734</v>
      </c>
      <c r="O3387">
        <v>0</v>
      </c>
      <c r="P3387" t="s">
        <v>1574</v>
      </c>
      <c r="Q3387">
        <v>19840501</v>
      </c>
    </row>
    <row r="3388" spans="1:17">
      <c r="A3388" t="s">
        <v>1711</v>
      </c>
      <c r="B3388" t="s">
        <v>1736</v>
      </c>
      <c r="C3388">
        <v>201207</v>
      </c>
      <c r="D3388">
        <v>30</v>
      </c>
      <c r="E3388" t="s">
        <v>1555</v>
      </c>
      <c r="F3388">
        <v>771</v>
      </c>
      <c r="G3388">
        <v>2354</v>
      </c>
      <c r="H3388">
        <v>4547</v>
      </c>
      <c r="I3388">
        <v>43112023500</v>
      </c>
      <c r="J3388">
        <v>8</v>
      </c>
      <c r="K3388" t="s">
        <v>1712</v>
      </c>
      <c r="L3388">
        <v>2531</v>
      </c>
      <c r="M3388" t="s">
        <v>1557</v>
      </c>
      <c r="N3388" t="s">
        <v>1734</v>
      </c>
      <c r="O3388">
        <v>0</v>
      </c>
      <c r="P3388" t="s">
        <v>1552</v>
      </c>
      <c r="Q3388">
        <v>19860701</v>
      </c>
    </row>
    <row r="3389" spans="1:17">
      <c r="A3389" t="s">
        <v>1711</v>
      </c>
      <c r="B3389" t="s">
        <v>1716</v>
      </c>
      <c r="C3389">
        <v>201207</v>
      </c>
      <c r="D3389">
        <v>30</v>
      </c>
      <c r="E3389" t="s">
        <v>1555</v>
      </c>
      <c r="F3389">
        <v>852</v>
      </c>
      <c r="G3389">
        <v>376</v>
      </c>
      <c r="H3389">
        <v>22127</v>
      </c>
      <c r="I3389">
        <v>43112022200</v>
      </c>
      <c r="J3389">
        <v>8</v>
      </c>
      <c r="K3389" t="s">
        <v>1712</v>
      </c>
      <c r="L3389">
        <v>2531</v>
      </c>
      <c r="M3389" t="s">
        <v>1557</v>
      </c>
      <c r="N3389" t="s">
        <v>1734</v>
      </c>
      <c r="O3389">
        <v>0</v>
      </c>
      <c r="P3389" t="s">
        <v>1662</v>
      </c>
      <c r="Q3389">
        <v>19830201</v>
      </c>
    </row>
    <row r="3390" spans="1:17">
      <c r="A3390" t="s">
        <v>1711</v>
      </c>
      <c r="B3390" t="s">
        <v>1650</v>
      </c>
      <c r="C3390">
        <v>201207</v>
      </c>
      <c r="D3390">
        <v>30</v>
      </c>
      <c r="E3390" t="s">
        <v>1555</v>
      </c>
      <c r="F3390">
        <v>588</v>
      </c>
      <c r="G3390">
        <v>241</v>
      </c>
      <c r="H3390">
        <v>1832</v>
      </c>
      <c r="I3390">
        <v>43112022300</v>
      </c>
      <c r="J3390">
        <v>8</v>
      </c>
      <c r="K3390" t="s">
        <v>1712</v>
      </c>
      <c r="L3390">
        <v>2531</v>
      </c>
      <c r="M3390" t="s">
        <v>1557</v>
      </c>
      <c r="N3390" t="s">
        <v>1734</v>
      </c>
      <c r="O3390">
        <v>0</v>
      </c>
      <c r="P3390" t="s">
        <v>1662</v>
      </c>
      <c r="Q3390">
        <v>19840401</v>
      </c>
    </row>
    <row r="3391" spans="1:17">
      <c r="A3391" t="s">
        <v>1711</v>
      </c>
      <c r="B3391" t="s">
        <v>1592</v>
      </c>
      <c r="C3391">
        <v>201207</v>
      </c>
      <c r="D3391">
        <v>30</v>
      </c>
      <c r="E3391" t="s">
        <v>1555</v>
      </c>
      <c r="F3391">
        <v>865</v>
      </c>
      <c r="G3391">
        <v>1162</v>
      </c>
      <c r="H3391">
        <v>24620</v>
      </c>
      <c r="I3391">
        <v>43112022600</v>
      </c>
      <c r="J3391">
        <v>8</v>
      </c>
      <c r="K3391" t="s">
        <v>1712</v>
      </c>
      <c r="L3391">
        <v>2531</v>
      </c>
      <c r="M3391" t="s">
        <v>1557</v>
      </c>
      <c r="N3391" t="s">
        <v>1734</v>
      </c>
      <c r="O3391">
        <v>0</v>
      </c>
      <c r="P3391" t="s">
        <v>1662</v>
      </c>
      <c r="Q3391">
        <v>19821101</v>
      </c>
    </row>
    <row r="3392" spans="1:17">
      <c r="A3392" t="s">
        <v>1711</v>
      </c>
      <c r="B3392" t="s">
        <v>1664</v>
      </c>
      <c r="C3392">
        <v>201207</v>
      </c>
      <c r="D3392">
        <v>30</v>
      </c>
      <c r="E3392" t="s">
        <v>1555</v>
      </c>
      <c r="F3392">
        <v>382</v>
      </c>
      <c r="G3392">
        <v>604</v>
      </c>
      <c r="H3392">
        <v>1188</v>
      </c>
      <c r="I3392">
        <v>43112025600</v>
      </c>
      <c r="J3392">
        <v>8</v>
      </c>
      <c r="K3392" t="s">
        <v>1712</v>
      </c>
      <c r="L3392">
        <v>2531</v>
      </c>
      <c r="M3392" t="s">
        <v>1557</v>
      </c>
      <c r="N3392" t="s">
        <v>1734</v>
      </c>
      <c r="O3392">
        <v>0</v>
      </c>
      <c r="P3392" t="s">
        <v>1552</v>
      </c>
      <c r="Q3392">
        <v>19870901</v>
      </c>
    </row>
    <row r="3393" spans="1:17">
      <c r="A3393" t="s">
        <v>1711</v>
      </c>
      <c r="B3393" t="s">
        <v>1651</v>
      </c>
      <c r="C3393">
        <v>201207</v>
      </c>
      <c r="D3393">
        <v>30</v>
      </c>
      <c r="E3393" t="s">
        <v>1555</v>
      </c>
      <c r="F3393">
        <v>479</v>
      </c>
      <c r="G3393">
        <v>779</v>
      </c>
      <c r="H3393">
        <v>12893</v>
      </c>
      <c r="I3393">
        <v>43112024100</v>
      </c>
      <c r="J3393">
        <v>8</v>
      </c>
      <c r="K3393" t="s">
        <v>1712</v>
      </c>
      <c r="L3393">
        <v>2531</v>
      </c>
      <c r="M3393" t="s">
        <v>1557</v>
      </c>
      <c r="N3393" t="s">
        <v>1734</v>
      </c>
      <c r="O3393">
        <v>0</v>
      </c>
      <c r="P3393" t="s">
        <v>1552</v>
      </c>
      <c r="Q3393">
        <v>19710301</v>
      </c>
    </row>
    <row r="3394" spans="1:17">
      <c r="A3394" t="s">
        <v>1711</v>
      </c>
      <c r="B3394" t="s">
        <v>1576</v>
      </c>
      <c r="C3394">
        <v>201207</v>
      </c>
      <c r="D3394">
        <v>31</v>
      </c>
      <c r="E3394" t="s">
        <v>1555</v>
      </c>
      <c r="F3394">
        <v>1275</v>
      </c>
      <c r="G3394">
        <v>517</v>
      </c>
      <c r="H3394">
        <v>5731</v>
      </c>
      <c r="I3394">
        <v>43112024200</v>
      </c>
      <c r="J3394">
        <v>8</v>
      </c>
      <c r="K3394" t="s">
        <v>1712</v>
      </c>
      <c r="L3394">
        <v>2531</v>
      </c>
      <c r="M3394" t="s">
        <v>1557</v>
      </c>
      <c r="N3394" t="s">
        <v>1734</v>
      </c>
      <c r="O3394">
        <v>0</v>
      </c>
      <c r="P3394" t="s">
        <v>1737</v>
      </c>
      <c r="Q3394">
        <v>19830501</v>
      </c>
    </row>
    <row r="3395" spans="1:17">
      <c r="A3395" t="s">
        <v>1711</v>
      </c>
      <c r="B3395" t="s">
        <v>1652</v>
      </c>
      <c r="C3395">
        <v>201207</v>
      </c>
      <c r="D3395">
        <v>30</v>
      </c>
      <c r="E3395" t="s">
        <v>1555</v>
      </c>
      <c r="F3395">
        <v>291</v>
      </c>
      <c r="G3395">
        <v>2900</v>
      </c>
      <c r="H3395">
        <v>36616</v>
      </c>
      <c r="I3395">
        <v>43112024300</v>
      </c>
      <c r="J3395">
        <v>8</v>
      </c>
      <c r="K3395" t="s">
        <v>1712</v>
      </c>
      <c r="L3395">
        <v>2531</v>
      </c>
      <c r="M3395" t="s">
        <v>1557</v>
      </c>
      <c r="N3395" t="s">
        <v>1734</v>
      </c>
      <c r="O3395">
        <v>0</v>
      </c>
      <c r="P3395" t="s">
        <v>1662</v>
      </c>
      <c r="Q3395">
        <v>19840301</v>
      </c>
    </row>
    <row r="3396" spans="1:17">
      <c r="A3396" t="s">
        <v>1711</v>
      </c>
      <c r="B3396" t="s">
        <v>1577</v>
      </c>
      <c r="C3396">
        <v>201207</v>
      </c>
      <c r="D3396">
        <v>30</v>
      </c>
      <c r="E3396" t="s">
        <v>1555</v>
      </c>
      <c r="F3396">
        <v>620</v>
      </c>
      <c r="G3396">
        <v>1074</v>
      </c>
      <c r="H3396">
        <v>2495</v>
      </c>
      <c r="I3396">
        <v>43112026900</v>
      </c>
      <c r="J3396">
        <v>8</v>
      </c>
      <c r="K3396" t="s">
        <v>1712</v>
      </c>
      <c r="L3396">
        <v>2531</v>
      </c>
      <c r="M3396" t="s">
        <v>1557</v>
      </c>
      <c r="N3396" t="s">
        <v>1734</v>
      </c>
      <c r="O3396">
        <v>0</v>
      </c>
      <c r="P3396" t="s">
        <v>1552</v>
      </c>
      <c r="Q3396">
        <v>19810501</v>
      </c>
    </row>
    <row r="3397" spans="1:17">
      <c r="A3397" t="s">
        <v>1711</v>
      </c>
      <c r="B3397" t="s">
        <v>1631</v>
      </c>
      <c r="C3397">
        <v>201207</v>
      </c>
      <c r="D3397">
        <v>30</v>
      </c>
      <c r="E3397" t="s">
        <v>1555</v>
      </c>
      <c r="F3397">
        <v>860</v>
      </c>
      <c r="G3397">
        <v>3067</v>
      </c>
      <c r="H3397">
        <v>10016</v>
      </c>
      <c r="I3397">
        <v>43112031000</v>
      </c>
      <c r="J3397">
        <v>8</v>
      </c>
      <c r="K3397" t="s">
        <v>1712</v>
      </c>
      <c r="L3397">
        <v>2531</v>
      </c>
      <c r="M3397" t="s">
        <v>1557</v>
      </c>
      <c r="N3397" t="s">
        <v>1734</v>
      </c>
      <c r="O3397">
        <v>0</v>
      </c>
      <c r="P3397" t="s">
        <v>1574</v>
      </c>
      <c r="Q3397">
        <v>19820601</v>
      </c>
    </row>
    <row r="3398" spans="1:17">
      <c r="A3398" t="s">
        <v>1711</v>
      </c>
      <c r="B3398" t="s">
        <v>1653</v>
      </c>
      <c r="C3398">
        <v>201207</v>
      </c>
      <c r="D3398">
        <v>30</v>
      </c>
      <c r="E3398" t="s">
        <v>1555</v>
      </c>
      <c r="F3398">
        <v>1119</v>
      </c>
      <c r="G3398">
        <v>295</v>
      </c>
      <c r="H3398">
        <v>3983</v>
      </c>
      <c r="I3398">
        <v>43112027700</v>
      </c>
      <c r="J3398">
        <v>8</v>
      </c>
      <c r="K3398" t="s">
        <v>1712</v>
      </c>
      <c r="L3398">
        <v>2531</v>
      </c>
      <c r="M3398" t="s">
        <v>1557</v>
      </c>
      <c r="N3398" t="s">
        <v>1734</v>
      </c>
      <c r="O3398">
        <v>0</v>
      </c>
      <c r="P3398" t="s">
        <v>1552</v>
      </c>
      <c r="Q3398">
        <v>19850901</v>
      </c>
    </row>
    <row r="3399" spans="1:17">
      <c r="A3399" t="s">
        <v>1711</v>
      </c>
      <c r="B3399" t="s">
        <v>1593</v>
      </c>
      <c r="C3399">
        <v>201207</v>
      </c>
      <c r="D3399">
        <v>30</v>
      </c>
      <c r="E3399" t="s">
        <v>1555</v>
      </c>
      <c r="F3399">
        <v>987</v>
      </c>
      <c r="G3399">
        <v>1181</v>
      </c>
      <c r="H3399">
        <v>6141</v>
      </c>
      <c r="I3399">
        <v>43112022800</v>
      </c>
      <c r="J3399">
        <v>8</v>
      </c>
      <c r="K3399" t="s">
        <v>1712</v>
      </c>
      <c r="L3399">
        <v>2531</v>
      </c>
      <c r="M3399" t="s">
        <v>1557</v>
      </c>
      <c r="N3399" t="s">
        <v>1734</v>
      </c>
      <c r="O3399">
        <v>0</v>
      </c>
      <c r="P3399" t="s">
        <v>1662</v>
      </c>
      <c r="Q3399">
        <v>19830801</v>
      </c>
    </row>
    <row r="3400" spans="1:17">
      <c r="A3400" t="s">
        <v>1711</v>
      </c>
      <c r="B3400" t="s">
        <v>1578</v>
      </c>
      <c r="C3400">
        <v>201207</v>
      </c>
      <c r="D3400">
        <v>30</v>
      </c>
      <c r="E3400" t="s">
        <v>1555</v>
      </c>
      <c r="F3400">
        <v>328</v>
      </c>
      <c r="G3400">
        <v>2760</v>
      </c>
      <c r="H3400">
        <v>1482</v>
      </c>
      <c r="I3400">
        <v>43112024400</v>
      </c>
      <c r="J3400">
        <v>8</v>
      </c>
      <c r="K3400" t="s">
        <v>1712</v>
      </c>
      <c r="L3400">
        <v>2531</v>
      </c>
      <c r="M3400" t="s">
        <v>1557</v>
      </c>
      <c r="N3400" t="s">
        <v>1734</v>
      </c>
      <c r="O3400">
        <v>0</v>
      </c>
      <c r="P3400" t="s">
        <v>1574</v>
      </c>
      <c r="Q3400">
        <v>19980419</v>
      </c>
    </row>
    <row r="3401" spans="1:17">
      <c r="A3401" t="s">
        <v>1711</v>
      </c>
      <c r="B3401" t="s">
        <v>1580</v>
      </c>
      <c r="C3401">
        <v>201207</v>
      </c>
      <c r="D3401">
        <v>30</v>
      </c>
      <c r="E3401" t="s">
        <v>1555</v>
      </c>
      <c r="F3401">
        <v>978</v>
      </c>
      <c r="G3401">
        <v>671</v>
      </c>
      <c r="H3401">
        <v>26670</v>
      </c>
      <c r="I3401">
        <v>43112023600</v>
      </c>
      <c r="J3401">
        <v>8</v>
      </c>
      <c r="K3401" t="s">
        <v>1712</v>
      </c>
      <c r="L3401">
        <v>2531</v>
      </c>
      <c r="M3401" t="s">
        <v>1557</v>
      </c>
      <c r="N3401" t="s">
        <v>1734</v>
      </c>
      <c r="O3401">
        <v>0</v>
      </c>
      <c r="P3401" t="s">
        <v>1738</v>
      </c>
      <c r="Q3401">
        <v>19830201</v>
      </c>
    </row>
    <row r="3402" spans="1:17">
      <c r="A3402" t="s">
        <v>1711</v>
      </c>
      <c r="B3402" t="s">
        <v>1638</v>
      </c>
      <c r="C3402">
        <v>201207</v>
      </c>
      <c r="D3402">
        <v>30</v>
      </c>
      <c r="E3402" t="s">
        <v>1555</v>
      </c>
      <c r="F3402">
        <v>481</v>
      </c>
      <c r="G3402">
        <v>1745</v>
      </c>
      <c r="H3402">
        <v>153</v>
      </c>
      <c r="I3402">
        <v>43112024700</v>
      </c>
      <c r="J3402">
        <v>8</v>
      </c>
      <c r="K3402" t="s">
        <v>1712</v>
      </c>
      <c r="L3402">
        <v>2531</v>
      </c>
      <c r="M3402" t="s">
        <v>1557</v>
      </c>
      <c r="N3402" t="s">
        <v>1734</v>
      </c>
      <c r="O3402">
        <v>0</v>
      </c>
      <c r="P3402" t="s">
        <v>1552</v>
      </c>
      <c r="Q3402">
        <v>19760501</v>
      </c>
    </row>
    <row r="3403" spans="1:17">
      <c r="A3403" t="s">
        <v>1711</v>
      </c>
      <c r="B3403" t="s">
        <v>1632</v>
      </c>
      <c r="C3403">
        <v>201207</v>
      </c>
      <c r="D3403">
        <v>30</v>
      </c>
      <c r="E3403" t="s">
        <v>1555</v>
      </c>
      <c r="F3403">
        <v>1962</v>
      </c>
      <c r="G3403">
        <v>6472</v>
      </c>
      <c r="H3403">
        <v>8409</v>
      </c>
      <c r="I3403">
        <v>43112025800</v>
      </c>
      <c r="J3403">
        <v>8</v>
      </c>
      <c r="K3403" t="s">
        <v>1712</v>
      </c>
      <c r="L3403">
        <v>2531</v>
      </c>
      <c r="M3403" t="s">
        <v>1557</v>
      </c>
      <c r="N3403" t="s">
        <v>1734</v>
      </c>
      <c r="O3403">
        <v>0</v>
      </c>
      <c r="P3403" t="s">
        <v>1552</v>
      </c>
      <c r="Q3403">
        <v>19720101</v>
      </c>
    </row>
    <row r="3404" spans="1:17">
      <c r="A3404" t="s">
        <v>1711</v>
      </c>
      <c r="B3404" t="s">
        <v>1582</v>
      </c>
      <c r="C3404">
        <v>201207</v>
      </c>
      <c r="D3404">
        <v>30</v>
      </c>
      <c r="E3404" t="s">
        <v>1555</v>
      </c>
      <c r="F3404">
        <v>240</v>
      </c>
      <c r="G3404">
        <v>242</v>
      </c>
      <c r="H3404">
        <v>77</v>
      </c>
      <c r="I3404">
        <v>43112026000</v>
      </c>
      <c r="J3404">
        <v>8</v>
      </c>
      <c r="K3404" t="s">
        <v>1712</v>
      </c>
      <c r="L3404">
        <v>2531</v>
      </c>
      <c r="M3404" t="s">
        <v>1557</v>
      </c>
      <c r="N3404" t="s">
        <v>1734</v>
      </c>
      <c r="O3404">
        <v>0</v>
      </c>
      <c r="P3404" t="s">
        <v>1552</v>
      </c>
      <c r="Q3404">
        <v>19860701</v>
      </c>
    </row>
    <row r="3405" spans="1:17">
      <c r="A3405" t="s">
        <v>1711</v>
      </c>
      <c r="B3405" t="s">
        <v>1595</v>
      </c>
      <c r="C3405">
        <v>201207</v>
      </c>
      <c r="D3405">
        <v>30</v>
      </c>
      <c r="E3405" t="s">
        <v>1555</v>
      </c>
      <c r="F3405">
        <v>666</v>
      </c>
      <c r="G3405">
        <v>430</v>
      </c>
      <c r="H3405">
        <v>11267</v>
      </c>
      <c r="I3405">
        <v>43112027100</v>
      </c>
      <c r="J3405">
        <v>8</v>
      </c>
      <c r="K3405" t="s">
        <v>1712</v>
      </c>
      <c r="L3405">
        <v>2531</v>
      </c>
      <c r="M3405" t="s">
        <v>1557</v>
      </c>
      <c r="N3405" t="s">
        <v>1734</v>
      </c>
      <c r="O3405">
        <v>0</v>
      </c>
      <c r="P3405" t="s">
        <v>1552</v>
      </c>
      <c r="Q3405">
        <v>19740601</v>
      </c>
    </row>
    <row r="3406" spans="1:17">
      <c r="A3406" t="s">
        <v>1711</v>
      </c>
      <c r="B3406" t="s">
        <v>1717</v>
      </c>
      <c r="C3406">
        <v>201207</v>
      </c>
      <c r="D3406">
        <v>30</v>
      </c>
      <c r="E3406" t="s">
        <v>1555</v>
      </c>
      <c r="F3406">
        <v>674</v>
      </c>
      <c r="G3406">
        <v>470</v>
      </c>
      <c r="H3406">
        <v>2205</v>
      </c>
      <c r="I3406">
        <v>43112024901</v>
      </c>
      <c r="J3406">
        <v>8</v>
      </c>
      <c r="K3406" t="s">
        <v>1712</v>
      </c>
      <c r="L3406">
        <v>2531</v>
      </c>
      <c r="M3406" t="s">
        <v>1557</v>
      </c>
      <c r="N3406" t="s">
        <v>1734</v>
      </c>
      <c r="O3406">
        <v>0</v>
      </c>
      <c r="P3406" t="s">
        <v>1662</v>
      </c>
      <c r="Q3406">
        <v>19840301</v>
      </c>
    </row>
    <row r="3407" spans="1:17">
      <c r="A3407" t="s">
        <v>1711</v>
      </c>
      <c r="B3407" t="s">
        <v>1657</v>
      </c>
      <c r="C3407">
        <v>201207</v>
      </c>
      <c r="D3407">
        <v>30</v>
      </c>
      <c r="E3407" t="s">
        <v>1555</v>
      </c>
      <c r="F3407">
        <v>579</v>
      </c>
      <c r="G3407">
        <v>403</v>
      </c>
      <c r="H3407">
        <v>2771</v>
      </c>
      <c r="I3407">
        <v>43112029701</v>
      </c>
      <c r="J3407">
        <v>8</v>
      </c>
      <c r="K3407" t="s">
        <v>1712</v>
      </c>
      <c r="L3407">
        <v>2531</v>
      </c>
      <c r="M3407" t="s">
        <v>1557</v>
      </c>
      <c r="N3407" t="s">
        <v>1734</v>
      </c>
      <c r="O3407">
        <v>0</v>
      </c>
      <c r="P3407" t="s">
        <v>1552</v>
      </c>
      <c r="Q3407">
        <v>19840501</v>
      </c>
    </row>
    <row r="3408" spans="1:17">
      <c r="A3408" t="s">
        <v>1711</v>
      </c>
      <c r="B3408" t="s">
        <v>1547</v>
      </c>
      <c r="C3408">
        <v>201207</v>
      </c>
      <c r="D3408">
        <v>4</v>
      </c>
      <c r="E3408" t="s">
        <v>1555</v>
      </c>
      <c r="F3408">
        <v>68</v>
      </c>
      <c r="G3408">
        <v>371</v>
      </c>
      <c r="H3408">
        <v>308</v>
      </c>
      <c r="I3408">
        <v>43112025901</v>
      </c>
      <c r="J3408">
        <v>8</v>
      </c>
      <c r="K3408" t="s">
        <v>1712</v>
      </c>
      <c r="L3408">
        <v>2531</v>
      </c>
      <c r="M3408" t="s">
        <v>1557</v>
      </c>
      <c r="N3408" t="s">
        <v>1734</v>
      </c>
      <c r="O3408">
        <v>0</v>
      </c>
      <c r="P3408" t="s">
        <v>1552</v>
      </c>
      <c r="Q3408">
        <v>19870601</v>
      </c>
    </row>
    <row r="3409" spans="1:17">
      <c r="A3409" t="s">
        <v>1711</v>
      </c>
      <c r="B3409" t="s">
        <v>1583</v>
      </c>
      <c r="C3409">
        <v>201207</v>
      </c>
      <c r="D3409">
        <v>30</v>
      </c>
      <c r="E3409" t="s">
        <v>1555</v>
      </c>
      <c r="F3409">
        <v>276</v>
      </c>
      <c r="G3409">
        <v>215</v>
      </c>
      <c r="H3409">
        <v>32</v>
      </c>
      <c r="I3409">
        <v>43112064500</v>
      </c>
      <c r="J3409">
        <v>8</v>
      </c>
      <c r="K3409" t="s">
        <v>1712</v>
      </c>
      <c r="L3409">
        <v>2531</v>
      </c>
      <c r="M3409" t="s">
        <v>1557</v>
      </c>
      <c r="N3409" t="s">
        <v>1734</v>
      </c>
      <c r="O3409">
        <v>0</v>
      </c>
      <c r="P3409" t="s">
        <v>1552</v>
      </c>
      <c r="Q3409">
        <v>19880201</v>
      </c>
    </row>
    <row r="3410" spans="1:17">
      <c r="A3410" t="s">
        <v>1711</v>
      </c>
      <c r="B3410" t="s">
        <v>1702</v>
      </c>
      <c r="C3410">
        <v>201207</v>
      </c>
      <c r="D3410">
        <v>30</v>
      </c>
      <c r="E3410" t="s">
        <v>1555</v>
      </c>
      <c r="F3410">
        <v>1418</v>
      </c>
      <c r="G3410">
        <v>940</v>
      </c>
      <c r="H3410">
        <v>10218</v>
      </c>
      <c r="I3410">
        <v>43112070600</v>
      </c>
      <c r="J3410">
        <v>8</v>
      </c>
      <c r="K3410" t="s">
        <v>1712</v>
      </c>
      <c r="L3410">
        <v>2531</v>
      </c>
      <c r="M3410" t="s">
        <v>1557</v>
      </c>
      <c r="N3410" t="s">
        <v>1734</v>
      </c>
      <c r="O3410">
        <v>0</v>
      </c>
      <c r="P3410" t="s">
        <v>1552</v>
      </c>
      <c r="Q3410">
        <v>19931201</v>
      </c>
    </row>
    <row r="3411" spans="1:17">
      <c r="A3411" t="s">
        <v>1711</v>
      </c>
      <c r="B3411" t="s">
        <v>1633</v>
      </c>
      <c r="C3411">
        <v>201207</v>
      </c>
      <c r="D3411">
        <v>30</v>
      </c>
      <c r="E3411" t="s">
        <v>1555</v>
      </c>
      <c r="F3411">
        <v>583</v>
      </c>
      <c r="G3411">
        <v>268</v>
      </c>
      <c r="H3411">
        <v>713</v>
      </c>
      <c r="I3411">
        <v>43112076600</v>
      </c>
      <c r="J3411">
        <v>8</v>
      </c>
      <c r="K3411" t="s">
        <v>1712</v>
      </c>
      <c r="L3411">
        <v>2531</v>
      </c>
      <c r="M3411" t="s">
        <v>1557</v>
      </c>
      <c r="N3411" t="s">
        <v>1734</v>
      </c>
      <c r="O3411">
        <v>0</v>
      </c>
      <c r="P3411" t="s">
        <v>1552</v>
      </c>
      <c r="Q3411">
        <v>19971120</v>
      </c>
    </row>
    <row r="3412" spans="1:17">
      <c r="A3412" t="s">
        <v>1739</v>
      </c>
      <c r="B3412" t="s">
        <v>1573</v>
      </c>
      <c r="C3412">
        <v>201207</v>
      </c>
      <c r="D3412">
        <v>31</v>
      </c>
      <c r="E3412" t="s">
        <v>1555</v>
      </c>
      <c r="F3412">
        <v>115</v>
      </c>
      <c r="G3412">
        <v>197</v>
      </c>
      <c r="H3412">
        <v>8640</v>
      </c>
      <c r="I3412">
        <v>43112029600</v>
      </c>
      <c r="J3412">
        <v>8</v>
      </c>
      <c r="K3412" t="s">
        <v>1740</v>
      </c>
      <c r="L3412">
        <v>2531</v>
      </c>
      <c r="M3412" t="s">
        <v>1557</v>
      </c>
      <c r="N3412" t="s">
        <v>1734</v>
      </c>
      <c r="O3412">
        <v>0</v>
      </c>
      <c r="P3412" t="s">
        <v>1552</v>
      </c>
      <c r="Q3412">
        <v>19730301</v>
      </c>
    </row>
    <row r="3413" spans="1:17">
      <c r="A3413" t="s">
        <v>1739</v>
      </c>
      <c r="B3413" t="s">
        <v>1701</v>
      </c>
      <c r="C3413">
        <v>201207</v>
      </c>
      <c r="D3413">
        <v>23</v>
      </c>
      <c r="E3413" t="s">
        <v>1555</v>
      </c>
      <c r="F3413">
        <v>482</v>
      </c>
      <c r="G3413">
        <v>147</v>
      </c>
      <c r="H3413">
        <v>15910</v>
      </c>
      <c r="I3413">
        <v>43112014900</v>
      </c>
      <c r="J3413">
        <v>8</v>
      </c>
      <c r="K3413" t="s">
        <v>1740</v>
      </c>
      <c r="L3413">
        <v>2531</v>
      </c>
      <c r="M3413" t="s">
        <v>1557</v>
      </c>
      <c r="N3413" t="s">
        <v>1734</v>
      </c>
      <c r="O3413">
        <v>0</v>
      </c>
      <c r="P3413" t="s">
        <v>1552</v>
      </c>
      <c r="Q3413">
        <v>19691201</v>
      </c>
    </row>
    <row r="3414" spans="1:17">
      <c r="A3414" t="s">
        <v>1739</v>
      </c>
      <c r="B3414" t="s">
        <v>1591</v>
      </c>
      <c r="C3414">
        <v>201207</v>
      </c>
      <c r="D3414">
        <v>31</v>
      </c>
      <c r="E3414" t="s">
        <v>1555</v>
      </c>
      <c r="F3414">
        <v>608</v>
      </c>
      <c r="G3414">
        <v>118</v>
      </c>
      <c r="H3414">
        <v>14923</v>
      </c>
      <c r="I3414">
        <v>43112031900</v>
      </c>
      <c r="J3414">
        <v>8</v>
      </c>
      <c r="K3414" t="s">
        <v>1740</v>
      </c>
      <c r="L3414">
        <v>2531</v>
      </c>
      <c r="M3414" t="s">
        <v>1557</v>
      </c>
      <c r="N3414" t="s">
        <v>1734</v>
      </c>
      <c r="O3414">
        <v>0</v>
      </c>
      <c r="P3414" t="s">
        <v>1552</v>
      </c>
      <c r="Q3414">
        <v>19760301</v>
      </c>
    </row>
    <row r="3415" spans="1:17">
      <c r="A3415" t="s">
        <v>1739</v>
      </c>
      <c r="B3415" t="s">
        <v>1736</v>
      </c>
      <c r="C3415">
        <v>201207</v>
      </c>
      <c r="D3415">
        <v>31</v>
      </c>
      <c r="E3415" t="s">
        <v>1555</v>
      </c>
      <c r="F3415">
        <v>1670</v>
      </c>
      <c r="G3415">
        <v>6329</v>
      </c>
      <c r="H3415">
        <v>60459</v>
      </c>
      <c r="I3415">
        <v>43112018000</v>
      </c>
      <c r="J3415">
        <v>8</v>
      </c>
      <c r="K3415" t="s">
        <v>1740</v>
      </c>
      <c r="L3415">
        <v>2531</v>
      </c>
      <c r="M3415" t="s">
        <v>1557</v>
      </c>
      <c r="N3415" t="s">
        <v>1734</v>
      </c>
      <c r="O3415">
        <v>0</v>
      </c>
      <c r="P3415" t="s">
        <v>1574</v>
      </c>
      <c r="Q3415">
        <v>19711101</v>
      </c>
    </row>
    <row r="3416" spans="1:17">
      <c r="A3416" t="s">
        <v>1739</v>
      </c>
      <c r="B3416" t="s">
        <v>1716</v>
      </c>
      <c r="C3416">
        <v>201207</v>
      </c>
      <c r="D3416">
        <v>31</v>
      </c>
      <c r="E3416" t="s">
        <v>1555</v>
      </c>
      <c r="F3416">
        <v>63</v>
      </c>
      <c r="G3416">
        <v>157</v>
      </c>
      <c r="H3416">
        <v>1531</v>
      </c>
      <c r="I3416">
        <v>43112017301</v>
      </c>
      <c r="J3416">
        <v>8</v>
      </c>
      <c r="K3416" t="s">
        <v>1740</v>
      </c>
      <c r="L3416">
        <v>2531</v>
      </c>
      <c r="M3416" t="s">
        <v>1557</v>
      </c>
      <c r="N3416" t="s">
        <v>1734</v>
      </c>
      <c r="O3416">
        <v>0</v>
      </c>
      <c r="P3416" t="s">
        <v>1552</v>
      </c>
      <c r="Q3416">
        <v>19761201</v>
      </c>
    </row>
    <row r="3417" spans="1:17">
      <c r="A3417" t="s">
        <v>1739</v>
      </c>
      <c r="B3417" t="s">
        <v>1663</v>
      </c>
      <c r="C3417">
        <v>201207</v>
      </c>
      <c r="D3417">
        <v>31</v>
      </c>
      <c r="E3417" t="s">
        <v>1555</v>
      </c>
      <c r="F3417">
        <v>1662</v>
      </c>
      <c r="G3417">
        <v>79</v>
      </c>
      <c r="H3417">
        <v>61681</v>
      </c>
      <c r="I3417">
        <v>43112016200</v>
      </c>
      <c r="J3417">
        <v>8</v>
      </c>
      <c r="K3417" t="s">
        <v>1740</v>
      </c>
      <c r="L3417">
        <v>2531</v>
      </c>
      <c r="M3417" t="s">
        <v>1557</v>
      </c>
      <c r="N3417" t="s">
        <v>1734</v>
      </c>
      <c r="O3417">
        <v>0</v>
      </c>
      <c r="P3417" t="s">
        <v>1552</v>
      </c>
      <c r="Q3417">
        <v>19700201</v>
      </c>
    </row>
    <row r="3418" spans="1:17">
      <c r="A3418" t="s">
        <v>1739</v>
      </c>
      <c r="B3418" t="s">
        <v>1592</v>
      </c>
      <c r="C3418">
        <v>201207</v>
      </c>
      <c r="D3418">
        <v>31</v>
      </c>
      <c r="E3418" t="s">
        <v>1555</v>
      </c>
      <c r="F3418">
        <v>291</v>
      </c>
      <c r="G3418">
        <v>118</v>
      </c>
      <c r="H3418">
        <v>5256</v>
      </c>
      <c r="I3418">
        <v>43112020400</v>
      </c>
      <c r="J3418">
        <v>8</v>
      </c>
      <c r="K3418" t="s">
        <v>1740</v>
      </c>
      <c r="L3418">
        <v>2531</v>
      </c>
      <c r="M3418" t="s">
        <v>1557</v>
      </c>
      <c r="N3418" t="s">
        <v>1734</v>
      </c>
      <c r="O3418">
        <v>0</v>
      </c>
      <c r="P3418" t="s">
        <v>1552</v>
      </c>
      <c r="Q3418">
        <v>19700701</v>
      </c>
    </row>
    <row r="3419" spans="1:17">
      <c r="A3419" t="s">
        <v>1739</v>
      </c>
      <c r="B3419" t="s">
        <v>1664</v>
      </c>
      <c r="C3419">
        <v>201207</v>
      </c>
      <c r="D3419">
        <v>30</v>
      </c>
      <c r="E3419" t="s">
        <v>1555</v>
      </c>
      <c r="F3419">
        <v>1574</v>
      </c>
      <c r="G3419">
        <v>5303</v>
      </c>
      <c r="H3419">
        <v>58488</v>
      </c>
      <c r="I3419">
        <v>43112023700</v>
      </c>
      <c r="J3419">
        <v>8</v>
      </c>
      <c r="K3419" t="s">
        <v>1740</v>
      </c>
      <c r="L3419">
        <v>2531</v>
      </c>
      <c r="M3419" t="s">
        <v>1557</v>
      </c>
      <c r="N3419" t="s">
        <v>1734</v>
      </c>
      <c r="O3419">
        <v>0</v>
      </c>
      <c r="P3419" t="s">
        <v>1552</v>
      </c>
      <c r="Q3419">
        <v>19710301</v>
      </c>
    </row>
    <row r="3420" spans="1:17">
      <c r="A3420" t="s">
        <v>1739</v>
      </c>
      <c r="B3420" t="s">
        <v>1651</v>
      </c>
      <c r="C3420">
        <v>201207</v>
      </c>
      <c r="D3420">
        <v>31</v>
      </c>
      <c r="E3420" t="s">
        <v>1555</v>
      </c>
      <c r="F3420">
        <v>314</v>
      </c>
      <c r="G3420">
        <v>7312</v>
      </c>
      <c r="H3420">
        <v>6248</v>
      </c>
      <c r="I3420">
        <v>43112021301</v>
      </c>
      <c r="J3420">
        <v>8</v>
      </c>
      <c r="K3420" t="s">
        <v>1740</v>
      </c>
      <c r="L3420">
        <v>2531</v>
      </c>
      <c r="M3420" t="s">
        <v>1557</v>
      </c>
      <c r="N3420" t="s">
        <v>1734</v>
      </c>
      <c r="O3420">
        <v>0</v>
      </c>
      <c r="P3420" t="s">
        <v>1574</v>
      </c>
      <c r="Q3420">
        <v>19740501</v>
      </c>
    </row>
    <row r="3421" spans="1:17">
      <c r="A3421" t="s">
        <v>1739</v>
      </c>
      <c r="B3421" t="s">
        <v>1576</v>
      </c>
      <c r="C3421">
        <v>201207</v>
      </c>
      <c r="D3421">
        <v>30</v>
      </c>
      <c r="E3421" t="s">
        <v>1555</v>
      </c>
      <c r="F3421">
        <v>658</v>
      </c>
      <c r="G3421">
        <v>663</v>
      </c>
      <c r="H3421">
        <v>992</v>
      </c>
      <c r="I3421">
        <v>43112005701</v>
      </c>
      <c r="J3421">
        <v>8</v>
      </c>
      <c r="K3421" t="s">
        <v>1740</v>
      </c>
      <c r="L3421">
        <v>2531</v>
      </c>
      <c r="M3421" t="s">
        <v>1557</v>
      </c>
      <c r="N3421" t="s">
        <v>1734</v>
      </c>
      <c r="O3421">
        <v>0</v>
      </c>
      <c r="P3421" t="s">
        <v>1552</v>
      </c>
      <c r="Q3421">
        <v>19830501</v>
      </c>
    </row>
    <row r="3422" spans="1:17">
      <c r="A3422" t="s">
        <v>1739</v>
      </c>
      <c r="B3422" t="s">
        <v>1636</v>
      </c>
      <c r="C3422">
        <v>201207</v>
      </c>
      <c r="D3422">
        <v>31</v>
      </c>
      <c r="E3422" t="s">
        <v>1555</v>
      </c>
      <c r="F3422">
        <v>286</v>
      </c>
      <c r="G3422">
        <v>79</v>
      </c>
      <c r="H3422">
        <v>70</v>
      </c>
      <c r="I3422">
        <v>43112007401</v>
      </c>
      <c r="J3422">
        <v>8</v>
      </c>
      <c r="K3422" t="s">
        <v>1740</v>
      </c>
      <c r="L3422">
        <v>2531</v>
      </c>
      <c r="M3422" t="s">
        <v>1557</v>
      </c>
      <c r="N3422" t="s">
        <v>1734</v>
      </c>
      <c r="O3422">
        <v>0</v>
      </c>
      <c r="P3422" t="s">
        <v>1552</v>
      </c>
      <c r="Q3422">
        <v>19690301</v>
      </c>
    </row>
    <row r="3423" spans="1:17">
      <c r="A3423" t="s">
        <v>1739</v>
      </c>
      <c r="B3423" t="s">
        <v>1577</v>
      </c>
      <c r="C3423">
        <v>201207</v>
      </c>
      <c r="D3423">
        <v>31</v>
      </c>
      <c r="E3423" t="s">
        <v>1555</v>
      </c>
      <c r="F3423">
        <v>781</v>
      </c>
      <c r="G3423">
        <v>747</v>
      </c>
      <c r="H3423">
        <v>778</v>
      </c>
      <c r="I3423">
        <v>43112009200</v>
      </c>
      <c r="J3423">
        <v>8</v>
      </c>
      <c r="K3423" t="s">
        <v>1740</v>
      </c>
      <c r="L3423">
        <v>2531</v>
      </c>
      <c r="M3423" t="s">
        <v>1557</v>
      </c>
      <c r="N3423" t="s">
        <v>1734</v>
      </c>
      <c r="O3423">
        <v>0</v>
      </c>
      <c r="P3423" t="s">
        <v>1552</v>
      </c>
      <c r="Q3423">
        <v>19690601</v>
      </c>
    </row>
    <row r="3424" spans="1:17">
      <c r="A3424" t="s">
        <v>1739</v>
      </c>
      <c r="B3424" t="s">
        <v>1631</v>
      </c>
      <c r="C3424">
        <v>201207</v>
      </c>
      <c r="D3424">
        <v>31</v>
      </c>
      <c r="E3424" t="s">
        <v>1555</v>
      </c>
      <c r="F3424">
        <v>1180</v>
      </c>
      <c r="G3424">
        <v>5896</v>
      </c>
      <c r="H3424">
        <v>43754</v>
      </c>
      <c r="I3424">
        <v>43112006100</v>
      </c>
      <c r="J3424">
        <v>8</v>
      </c>
      <c r="K3424" t="s">
        <v>1740</v>
      </c>
      <c r="L3424">
        <v>2531</v>
      </c>
      <c r="M3424" t="s">
        <v>1557</v>
      </c>
      <c r="N3424" t="s">
        <v>1734</v>
      </c>
      <c r="O3424">
        <v>0</v>
      </c>
      <c r="P3424" t="s">
        <v>1552</v>
      </c>
      <c r="Q3424">
        <v>19700301</v>
      </c>
    </row>
    <row r="3425" spans="1:17">
      <c r="A3425" t="s">
        <v>1739</v>
      </c>
      <c r="B3425" t="s">
        <v>1653</v>
      </c>
      <c r="C3425">
        <v>201207</v>
      </c>
      <c r="D3425">
        <v>31</v>
      </c>
      <c r="E3425" t="s">
        <v>1555</v>
      </c>
      <c r="F3425">
        <v>1022</v>
      </c>
      <c r="G3425">
        <v>157</v>
      </c>
      <c r="H3425">
        <v>29898</v>
      </c>
      <c r="I3425">
        <v>43112016300</v>
      </c>
      <c r="J3425">
        <v>8</v>
      </c>
      <c r="K3425" t="s">
        <v>1740</v>
      </c>
      <c r="L3425">
        <v>2531</v>
      </c>
      <c r="M3425" t="s">
        <v>1557</v>
      </c>
      <c r="N3425" t="s">
        <v>1734</v>
      </c>
      <c r="O3425">
        <v>0</v>
      </c>
      <c r="P3425" t="s">
        <v>1552</v>
      </c>
      <c r="Q3425">
        <v>19730401</v>
      </c>
    </row>
    <row r="3426" spans="1:17">
      <c r="A3426" t="s">
        <v>1739</v>
      </c>
      <c r="B3426" t="s">
        <v>1578</v>
      </c>
      <c r="C3426">
        <v>201207</v>
      </c>
      <c r="D3426">
        <v>31</v>
      </c>
      <c r="E3426" t="s">
        <v>1555</v>
      </c>
      <c r="F3426">
        <v>603</v>
      </c>
      <c r="G3426">
        <v>5307</v>
      </c>
      <c r="H3426">
        <v>7817</v>
      </c>
      <c r="I3426">
        <v>43112019600</v>
      </c>
      <c r="J3426">
        <v>8</v>
      </c>
      <c r="K3426" t="s">
        <v>1740</v>
      </c>
      <c r="L3426">
        <v>2531</v>
      </c>
      <c r="M3426" t="s">
        <v>1557</v>
      </c>
      <c r="N3426" t="s">
        <v>1734</v>
      </c>
      <c r="O3426">
        <v>0</v>
      </c>
      <c r="P3426" t="s">
        <v>1552</v>
      </c>
      <c r="Q3426">
        <v>19720901</v>
      </c>
    </row>
    <row r="3427" spans="1:17">
      <c r="A3427" t="s">
        <v>1739</v>
      </c>
      <c r="B3427" t="s">
        <v>1579</v>
      </c>
      <c r="C3427">
        <v>201207</v>
      </c>
      <c r="D3427">
        <v>31</v>
      </c>
      <c r="E3427" t="s">
        <v>1555</v>
      </c>
      <c r="F3427">
        <v>392</v>
      </c>
      <c r="G3427">
        <v>314</v>
      </c>
      <c r="H3427">
        <v>11626</v>
      </c>
      <c r="I3427">
        <v>43112013000</v>
      </c>
      <c r="J3427">
        <v>8</v>
      </c>
      <c r="K3427" t="s">
        <v>1740</v>
      </c>
      <c r="L3427">
        <v>2531</v>
      </c>
      <c r="M3427" t="s">
        <v>1557</v>
      </c>
      <c r="N3427" t="s">
        <v>1734</v>
      </c>
      <c r="O3427">
        <v>0</v>
      </c>
      <c r="P3427" t="s">
        <v>1552</v>
      </c>
      <c r="Q3427">
        <v>19720701</v>
      </c>
    </row>
    <row r="3428" spans="1:17">
      <c r="A3428" t="s">
        <v>1739</v>
      </c>
      <c r="B3428" t="s">
        <v>1580</v>
      </c>
      <c r="C3428">
        <v>201207</v>
      </c>
      <c r="D3428">
        <v>31</v>
      </c>
      <c r="E3428" t="s">
        <v>1555</v>
      </c>
      <c r="F3428">
        <v>999</v>
      </c>
      <c r="G3428">
        <v>393</v>
      </c>
      <c r="H3428">
        <v>4643</v>
      </c>
      <c r="I3428">
        <v>43112021401</v>
      </c>
      <c r="J3428">
        <v>8</v>
      </c>
      <c r="K3428" t="s">
        <v>1740</v>
      </c>
      <c r="L3428">
        <v>2531</v>
      </c>
      <c r="M3428" t="s">
        <v>1557</v>
      </c>
      <c r="N3428" t="s">
        <v>1734</v>
      </c>
      <c r="O3428">
        <v>0</v>
      </c>
      <c r="P3428" t="s">
        <v>1552</v>
      </c>
      <c r="Q3428">
        <v>19760901</v>
      </c>
    </row>
    <row r="3429" spans="1:17">
      <c r="A3429" t="s">
        <v>1739</v>
      </c>
      <c r="B3429" t="s">
        <v>1581</v>
      </c>
      <c r="C3429">
        <v>201207</v>
      </c>
      <c r="D3429">
        <v>31</v>
      </c>
      <c r="E3429" t="s">
        <v>1555</v>
      </c>
      <c r="F3429">
        <v>1130</v>
      </c>
      <c r="G3429">
        <v>314</v>
      </c>
      <c r="H3429">
        <v>41890</v>
      </c>
      <c r="I3429">
        <v>43112023800</v>
      </c>
      <c r="J3429">
        <v>8</v>
      </c>
      <c r="K3429" t="s">
        <v>1740</v>
      </c>
      <c r="L3429">
        <v>2531</v>
      </c>
      <c r="M3429" t="s">
        <v>1557</v>
      </c>
      <c r="N3429" t="s">
        <v>1734</v>
      </c>
      <c r="O3429">
        <v>0</v>
      </c>
      <c r="P3429" t="s">
        <v>1552</v>
      </c>
      <c r="Q3429">
        <v>19701201</v>
      </c>
    </row>
    <row r="3430" spans="1:17">
      <c r="A3430" t="s">
        <v>1739</v>
      </c>
      <c r="B3430" t="s">
        <v>1654</v>
      </c>
      <c r="C3430">
        <v>201207</v>
      </c>
      <c r="D3430">
        <v>30</v>
      </c>
      <c r="E3430" t="s">
        <v>1555</v>
      </c>
      <c r="F3430">
        <v>1214</v>
      </c>
      <c r="G3430">
        <v>2198</v>
      </c>
      <c r="H3430">
        <v>35826</v>
      </c>
      <c r="I3430">
        <v>43112016400</v>
      </c>
      <c r="J3430">
        <v>8</v>
      </c>
      <c r="K3430" t="s">
        <v>1740</v>
      </c>
      <c r="L3430">
        <v>2531</v>
      </c>
      <c r="M3430" t="s">
        <v>1557</v>
      </c>
      <c r="N3430" t="s">
        <v>1734</v>
      </c>
      <c r="O3430">
        <v>0</v>
      </c>
      <c r="P3430" t="s">
        <v>1552</v>
      </c>
      <c r="Q3430">
        <v>19740101</v>
      </c>
    </row>
    <row r="3431" spans="1:17">
      <c r="A3431" t="s">
        <v>1739</v>
      </c>
      <c r="B3431" t="s">
        <v>1638</v>
      </c>
      <c r="C3431">
        <v>201207</v>
      </c>
      <c r="D3431">
        <v>30</v>
      </c>
      <c r="E3431" t="s">
        <v>1555</v>
      </c>
      <c r="F3431">
        <v>936</v>
      </c>
      <c r="G3431">
        <v>4270</v>
      </c>
      <c r="H3431">
        <v>34654</v>
      </c>
      <c r="I3431">
        <v>43112019700</v>
      </c>
      <c r="J3431">
        <v>8</v>
      </c>
      <c r="K3431" t="s">
        <v>1740</v>
      </c>
      <c r="L3431">
        <v>2531</v>
      </c>
      <c r="M3431" t="s">
        <v>1557</v>
      </c>
      <c r="N3431" t="s">
        <v>1734</v>
      </c>
      <c r="O3431">
        <v>0</v>
      </c>
      <c r="P3431" t="s">
        <v>1552</v>
      </c>
      <c r="Q3431">
        <v>19700801</v>
      </c>
    </row>
    <row r="3432" spans="1:17">
      <c r="A3432" t="s">
        <v>1739</v>
      </c>
      <c r="B3432" t="s">
        <v>1666</v>
      </c>
      <c r="C3432">
        <v>201207</v>
      </c>
      <c r="D3432">
        <v>31</v>
      </c>
      <c r="E3432" t="s">
        <v>1555</v>
      </c>
      <c r="F3432">
        <v>670</v>
      </c>
      <c r="G3432">
        <v>354</v>
      </c>
      <c r="H3432">
        <v>24839</v>
      </c>
      <c r="I3432">
        <v>43112012401</v>
      </c>
      <c r="J3432">
        <v>8</v>
      </c>
      <c r="K3432" t="s">
        <v>1740</v>
      </c>
      <c r="L3432">
        <v>2531</v>
      </c>
      <c r="M3432" t="s">
        <v>1557</v>
      </c>
      <c r="N3432" t="s">
        <v>1734</v>
      </c>
      <c r="O3432">
        <v>0</v>
      </c>
      <c r="P3432" t="s">
        <v>1574</v>
      </c>
      <c r="Q3432">
        <v>19970507</v>
      </c>
    </row>
    <row r="3433" spans="1:17">
      <c r="A3433" t="s">
        <v>1739</v>
      </c>
      <c r="B3433" t="s">
        <v>1582</v>
      </c>
      <c r="C3433">
        <v>201207</v>
      </c>
      <c r="D3433">
        <v>31</v>
      </c>
      <c r="E3433" t="s">
        <v>1555</v>
      </c>
      <c r="F3433">
        <v>308</v>
      </c>
      <c r="G3433">
        <v>226</v>
      </c>
      <c r="H3433">
        <v>33</v>
      </c>
      <c r="I3433">
        <v>43112018400</v>
      </c>
      <c r="J3433">
        <v>8</v>
      </c>
      <c r="K3433" t="s">
        <v>1740</v>
      </c>
      <c r="L3433">
        <v>2531</v>
      </c>
      <c r="M3433" t="s">
        <v>1557</v>
      </c>
      <c r="N3433" t="s">
        <v>1734</v>
      </c>
      <c r="O3433">
        <v>0</v>
      </c>
      <c r="P3433" t="s">
        <v>1552</v>
      </c>
      <c r="Q3433">
        <v>19700501</v>
      </c>
    </row>
    <row r="3434" spans="1:17">
      <c r="A3434" t="s">
        <v>1739</v>
      </c>
      <c r="B3434" t="s">
        <v>1667</v>
      </c>
      <c r="C3434">
        <v>201207</v>
      </c>
      <c r="D3434">
        <v>31</v>
      </c>
      <c r="E3434" t="s">
        <v>1555</v>
      </c>
      <c r="F3434">
        <v>588</v>
      </c>
      <c r="G3434">
        <v>590</v>
      </c>
      <c r="H3434">
        <v>21793</v>
      </c>
      <c r="I3434">
        <v>43112005600</v>
      </c>
      <c r="J3434">
        <v>8</v>
      </c>
      <c r="K3434" t="s">
        <v>1740</v>
      </c>
      <c r="L3434">
        <v>2531</v>
      </c>
      <c r="M3434" t="s">
        <v>1557</v>
      </c>
      <c r="N3434" t="s">
        <v>1734</v>
      </c>
      <c r="O3434">
        <v>0</v>
      </c>
      <c r="P3434" t="s">
        <v>1662</v>
      </c>
      <c r="Q3434">
        <v>19690301</v>
      </c>
    </row>
    <row r="3435" spans="1:17">
      <c r="A3435" t="s">
        <v>1739</v>
      </c>
      <c r="B3435" t="s">
        <v>1668</v>
      </c>
      <c r="C3435">
        <v>201207</v>
      </c>
      <c r="D3435">
        <v>31</v>
      </c>
      <c r="E3435" t="s">
        <v>1555</v>
      </c>
      <c r="F3435">
        <v>782</v>
      </c>
      <c r="G3435">
        <v>197</v>
      </c>
      <c r="H3435">
        <v>29024</v>
      </c>
      <c r="I3435">
        <v>43112017500</v>
      </c>
      <c r="J3435">
        <v>8</v>
      </c>
      <c r="K3435" t="s">
        <v>1740</v>
      </c>
      <c r="L3435">
        <v>2531</v>
      </c>
      <c r="M3435" t="s">
        <v>1557</v>
      </c>
      <c r="N3435" t="s">
        <v>1734</v>
      </c>
      <c r="O3435">
        <v>0</v>
      </c>
      <c r="P3435" t="s">
        <v>1552</v>
      </c>
      <c r="Q3435">
        <v>19700401</v>
      </c>
    </row>
    <row r="3436" spans="1:17">
      <c r="A3436" t="s">
        <v>1739</v>
      </c>
      <c r="B3436" t="s">
        <v>1595</v>
      </c>
      <c r="C3436">
        <v>201207</v>
      </c>
      <c r="D3436">
        <v>30</v>
      </c>
      <c r="E3436" t="s">
        <v>1555</v>
      </c>
      <c r="F3436">
        <v>968</v>
      </c>
      <c r="G3436">
        <v>196</v>
      </c>
      <c r="H3436">
        <v>31751</v>
      </c>
      <c r="I3436">
        <v>43112012500</v>
      </c>
      <c r="J3436">
        <v>8</v>
      </c>
      <c r="K3436" t="s">
        <v>1740</v>
      </c>
      <c r="L3436">
        <v>2531</v>
      </c>
      <c r="M3436" t="s">
        <v>1557</v>
      </c>
      <c r="N3436" t="s">
        <v>1734</v>
      </c>
      <c r="O3436">
        <v>0</v>
      </c>
      <c r="P3436" t="s">
        <v>1552</v>
      </c>
      <c r="Q3436">
        <v>19690801</v>
      </c>
    </row>
    <row r="3437" spans="1:17">
      <c r="A3437" t="s">
        <v>1739</v>
      </c>
      <c r="B3437" t="s">
        <v>1656</v>
      </c>
      <c r="C3437">
        <v>201207</v>
      </c>
      <c r="D3437">
        <v>31</v>
      </c>
      <c r="E3437" t="s">
        <v>1555</v>
      </c>
      <c r="F3437">
        <v>957</v>
      </c>
      <c r="G3437">
        <v>1808</v>
      </c>
      <c r="H3437">
        <v>9211</v>
      </c>
      <c r="I3437">
        <v>43112006300</v>
      </c>
      <c r="J3437">
        <v>8</v>
      </c>
      <c r="K3437" t="s">
        <v>1740</v>
      </c>
      <c r="L3437">
        <v>2531</v>
      </c>
      <c r="M3437" t="s">
        <v>1557</v>
      </c>
      <c r="N3437" t="s">
        <v>1734</v>
      </c>
      <c r="O3437">
        <v>0</v>
      </c>
      <c r="P3437" t="s">
        <v>1552</v>
      </c>
      <c r="Q3437">
        <v>19690701</v>
      </c>
    </row>
    <row r="3438" spans="1:17">
      <c r="A3438" t="s">
        <v>1739</v>
      </c>
      <c r="B3438" t="s">
        <v>1657</v>
      </c>
      <c r="C3438">
        <v>201207</v>
      </c>
      <c r="D3438">
        <v>31</v>
      </c>
      <c r="E3438" t="s">
        <v>1555</v>
      </c>
      <c r="F3438">
        <v>1075</v>
      </c>
      <c r="G3438">
        <v>79</v>
      </c>
      <c r="H3438">
        <v>39917</v>
      </c>
      <c r="I3438">
        <v>43112020500</v>
      </c>
      <c r="J3438">
        <v>8</v>
      </c>
      <c r="K3438" t="s">
        <v>1740</v>
      </c>
      <c r="L3438">
        <v>2531</v>
      </c>
      <c r="M3438" t="s">
        <v>1557</v>
      </c>
      <c r="N3438" t="s">
        <v>1734</v>
      </c>
      <c r="O3438">
        <v>0</v>
      </c>
      <c r="P3438" t="s">
        <v>1574</v>
      </c>
      <c r="Q3438">
        <v>19721201</v>
      </c>
    </row>
    <row r="3439" spans="1:17">
      <c r="A3439" t="s">
        <v>1739</v>
      </c>
      <c r="B3439" t="s">
        <v>1584</v>
      </c>
      <c r="C3439">
        <v>201207</v>
      </c>
      <c r="D3439">
        <v>31</v>
      </c>
      <c r="E3439" t="s">
        <v>1555</v>
      </c>
      <c r="F3439">
        <v>826</v>
      </c>
      <c r="G3439">
        <v>2083</v>
      </c>
      <c r="H3439">
        <v>7685</v>
      </c>
      <c r="I3439">
        <v>43112019900</v>
      </c>
      <c r="J3439">
        <v>8</v>
      </c>
      <c r="K3439" t="s">
        <v>1740</v>
      </c>
      <c r="L3439">
        <v>2531</v>
      </c>
      <c r="M3439" t="s">
        <v>1557</v>
      </c>
      <c r="N3439" t="s">
        <v>1734</v>
      </c>
      <c r="O3439">
        <v>0</v>
      </c>
      <c r="P3439" t="s">
        <v>1552</v>
      </c>
      <c r="Q3439">
        <v>19700701</v>
      </c>
    </row>
    <row r="3440" spans="1:17">
      <c r="A3440" t="s">
        <v>1739</v>
      </c>
      <c r="B3440" t="s">
        <v>1586</v>
      </c>
      <c r="C3440">
        <v>201207</v>
      </c>
      <c r="D3440">
        <v>30</v>
      </c>
      <c r="E3440" t="s">
        <v>1555</v>
      </c>
      <c r="F3440">
        <v>253</v>
      </c>
      <c r="G3440">
        <v>79</v>
      </c>
      <c r="H3440">
        <v>7069</v>
      </c>
      <c r="I3440">
        <v>43112017601</v>
      </c>
      <c r="J3440">
        <v>8</v>
      </c>
      <c r="K3440" t="s">
        <v>1740</v>
      </c>
      <c r="L3440">
        <v>2531</v>
      </c>
      <c r="M3440" t="s">
        <v>1557</v>
      </c>
      <c r="N3440" t="s">
        <v>1734</v>
      </c>
      <c r="O3440">
        <v>0</v>
      </c>
      <c r="P3440" t="s">
        <v>1552</v>
      </c>
      <c r="Q3440">
        <v>19751101</v>
      </c>
    </row>
    <row r="3441" spans="1:17">
      <c r="A3441" t="s">
        <v>1739</v>
      </c>
      <c r="B3441" t="s">
        <v>1558</v>
      </c>
      <c r="C3441">
        <v>201207</v>
      </c>
      <c r="D3441">
        <v>31</v>
      </c>
      <c r="E3441" t="s">
        <v>1555</v>
      </c>
      <c r="F3441">
        <v>863</v>
      </c>
      <c r="G3441">
        <v>4999</v>
      </c>
      <c r="H3441">
        <v>13326</v>
      </c>
      <c r="I3441">
        <v>43112015201</v>
      </c>
      <c r="J3441">
        <v>8</v>
      </c>
      <c r="K3441" t="s">
        <v>1740</v>
      </c>
      <c r="L3441">
        <v>2531</v>
      </c>
      <c r="M3441" t="s">
        <v>1557</v>
      </c>
      <c r="N3441" t="s">
        <v>1734</v>
      </c>
      <c r="O3441">
        <v>0</v>
      </c>
      <c r="P3441" t="s">
        <v>1552</v>
      </c>
      <c r="Q3441">
        <v>19940401</v>
      </c>
    </row>
    <row r="3442" spans="1:17">
      <c r="A3442" t="s">
        <v>1739</v>
      </c>
      <c r="B3442" t="s">
        <v>1560</v>
      </c>
      <c r="C3442">
        <v>201207</v>
      </c>
      <c r="D3442">
        <v>31</v>
      </c>
      <c r="E3442" t="s">
        <v>1555</v>
      </c>
      <c r="F3442">
        <v>274</v>
      </c>
      <c r="G3442">
        <v>691</v>
      </c>
      <c r="H3442">
        <v>11910</v>
      </c>
      <c r="I3442">
        <v>43112018500</v>
      </c>
      <c r="J3442">
        <v>8</v>
      </c>
      <c r="K3442" t="s">
        <v>1740</v>
      </c>
      <c r="L3442">
        <v>2531</v>
      </c>
      <c r="M3442" t="s">
        <v>1557</v>
      </c>
      <c r="N3442" t="s">
        <v>1734</v>
      </c>
      <c r="O3442">
        <v>0</v>
      </c>
      <c r="P3442" t="s">
        <v>1552</v>
      </c>
      <c r="Q3442">
        <v>19700601</v>
      </c>
    </row>
    <row r="3443" spans="1:17">
      <c r="A3443" t="s">
        <v>1739</v>
      </c>
      <c r="B3443" t="s">
        <v>1563</v>
      </c>
      <c r="C3443">
        <v>201207</v>
      </c>
      <c r="D3443">
        <v>31</v>
      </c>
      <c r="E3443" t="s">
        <v>1555</v>
      </c>
      <c r="F3443">
        <v>411</v>
      </c>
      <c r="G3443">
        <v>1315</v>
      </c>
      <c r="H3443">
        <v>1069</v>
      </c>
      <c r="I3443">
        <v>43112031100</v>
      </c>
      <c r="J3443">
        <v>8</v>
      </c>
      <c r="K3443" t="s">
        <v>1740</v>
      </c>
      <c r="L3443">
        <v>2531</v>
      </c>
      <c r="M3443" t="s">
        <v>1557</v>
      </c>
      <c r="N3443" t="s">
        <v>1734</v>
      </c>
      <c r="O3443">
        <v>0</v>
      </c>
      <c r="P3443" t="s">
        <v>1552</v>
      </c>
      <c r="Q3443">
        <v>19750801</v>
      </c>
    </row>
    <row r="3444" spans="1:17">
      <c r="A3444" t="s">
        <v>1739</v>
      </c>
      <c r="B3444" t="s">
        <v>1564</v>
      </c>
      <c r="C3444">
        <v>201207</v>
      </c>
      <c r="D3444">
        <v>31</v>
      </c>
      <c r="E3444" t="s">
        <v>1555</v>
      </c>
      <c r="F3444">
        <v>1533</v>
      </c>
      <c r="G3444">
        <v>164</v>
      </c>
      <c r="H3444">
        <v>1254</v>
      </c>
      <c r="I3444">
        <v>43112070000</v>
      </c>
      <c r="J3444">
        <v>8</v>
      </c>
      <c r="K3444" t="s">
        <v>1740</v>
      </c>
      <c r="L3444">
        <v>2531</v>
      </c>
      <c r="M3444" t="s">
        <v>1557</v>
      </c>
      <c r="N3444" t="s">
        <v>1734</v>
      </c>
      <c r="O3444">
        <v>0</v>
      </c>
      <c r="P3444" t="s">
        <v>1552</v>
      </c>
      <c r="Q3444">
        <v>19930601</v>
      </c>
    </row>
    <row r="3445" spans="1:17">
      <c r="A3445" t="s">
        <v>1739</v>
      </c>
      <c r="B3445" t="s">
        <v>1630</v>
      </c>
      <c r="C3445">
        <v>201207</v>
      </c>
      <c r="D3445">
        <v>31</v>
      </c>
      <c r="E3445" t="s">
        <v>1555</v>
      </c>
      <c r="F3445">
        <v>331</v>
      </c>
      <c r="G3445">
        <v>1151</v>
      </c>
      <c r="H3445">
        <v>5125</v>
      </c>
      <c r="I3445">
        <v>43112015301</v>
      </c>
      <c r="J3445">
        <v>8</v>
      </c>
      <c r="K3445" t="s">
        <v>1740</v>
      </c>
      <c r="L3445">
        <v>2531</v>
      </c>
      <c r="M3445" t="s">
        <v>1557</v>
      </c>
      <c r="N3445" t="s">
        <v>1734</v>
      </c>
      <c r="O3445">
        <v>0</v>
      </c>
      <c r="P3445" t="s">
        <v>1552</v>
      </c>
      <c r="Q3445">
        <v>19741101</v>
      </c>
    </row>
    <row r="3446" spans="1:17">
      <c r="A3446" t="s">
        <v>1739</v>
      </c>
      <c r="B3446" t="s">
        <v>1645</v>
      </c>
      <c r="C3446">
        <v>201207</v>
      </c>
      <c r="D3446">
        <v>31</v>
      </c>
      <c r="E3446" t="s">
        <v>1555</v>
      </c>
      <c r="F3446">
        <v>228</v>
      </c>
      <c r="G3446">
        <v>680</v>
      </c>
      <c r="H3446">
        <v>5799</v>
      </c>
      <c r="I3446">
        <v>43112010801</v>
      </c>
      <c r="J3446">
        <v>8</v>
      </c>
      <c r="K3446" t="s">
        <v>1740</v>
      </c>
      <c r="L3446">
        <v>2531</v>
      </c>
      <c r="M3446" t="s">
        <v>1557</v>
      </c>
      <c r="N3446" t="s">
        <v>1734</v>
      </c>
      <c r="O3446">
        <v>0</v>
      </c>
      <c r="P3446" t="s">
        <v>1552</v>
      </c>
      <c r="Q3446">
        <v>19721201</v>
      </c>
    </row>
    <row r="3447" spans="1:17">
      <c r="A3447" t="s">
        <v>1739</v>
      </c>
      <c r="B3447" t="s">
        <v>1692</v>
      </c>
      <c r="C3447">
        <v>201207</v>
      </c>
      <c r="D3447">
        <v>31</v>
      </c>
      <c r="E3447" t="s">
        <v>1555</v>
      </c>
      <c r="F3447">
        <v>1681</v>
      </c>
      <c r="G3447">
        <v>2598</v>
      </c>
      <c r="H3447">
        <v>19665</v>
      </c>
      <c r="I3447">
        <v>43112016601</v>
      </c>
      <c r="J3447">
        <v>8</v>
      </c>
      <c r="K3447" t="s">
        <v>1740</v>
      </c>
      <c r="L3447">
        <v>2531</v>
      </c>
      <c r="M3447" t="s">
        <v>1557</v>
      </c>
      <c r="N3447" t="s">
        <v>1734</v>
      </c>
      <c r="O3447">
        <v>0</v>
      </c>
      <c r="P3447" t="s">
        <v>1552</v>
      </c>
      <c r="Q3447">
        <v>19770201</v>
      </c>
    </row>
    <row r="3448" spans="1:17">
      <c r="A3448" t="s">
        <v>1739</v>
      </c>
      <c r="B3448" t="s">
        <v>1569</v>
      </c>
      <c r="C3448">
        <v>201207</v>
      </c>
      <c r="D3448">
        <v>31</v>
      </c>
      <c r="E3448" t="s">
        <v>1555</v>
      </c>
      <c r="F3448">
        <v>855</v>
      </c>
      <c r="G3448">
        <v>921</v>
      </c>
      <c r="H3448">
        <v>13199</v>
      </c>
      <c r="I3448">
        <v>43112009301</v>
      </c>
      <c r="J3448">
        <v>8</v>
      </c>
      <c r="K3448" t="s">
        <v>1740</v>
      </c>
      <c r="L3448">
        <v>2531</v>
      </c>
      <c r="M3448" t="s">
        <v>1557</v>
      </c>
      <c r="N3448" t="s">
        <v>1734</v>
      </c>
      <c r="O3448">
        <v>0</v>
      </c>
      <c r="P3448" t="s">
        <v>1552</v>
      </c>
      <c r="Q3448">
        <v>19790801</v>
      </c>
    </row>
    <row r="3449" spans="1:17">
      <c r="A3449" t="s">
        <v>1739</v>
      </c>
      <c r="B3449" t="s">
        <v>1714</v>
      </c>
      <c r="C3449">
        <v>201207</v>
      </c>
      <c r="D3449">
        <v>6</v>
      </c>
      <c r="E3449" t="s">
        <v>1555</v>
      </c>
      <c r="F3449">
        <v>276</v>
      </c>
      <c r="G3449">
        <v>645</v>
      </c>
      <c r="H3449">
        <v>1153</v>
      </c>
      <c r="I3449">
        <v>43112016800</v>
      </c>
      <c r="J3449">
        <v>8</v>
      </c>
      <c r="K3449" t="s">
        <v>1740</v>
      </c>
      <c r="L3449">
        <v>2531</v>
      </c>
      <c r="M3449" t="s">
        <v>1557</v>
      </c>
      <c r="N3449" t="s">
        <v>1734</v>
      </c>
      <c r="O3449">
        <v>0</v>
      </c>
      <c r="P3449" t="s">
        <v>1552</v>
      </c>
      <c r="Q3449">
        <v>19730501</v>
      </c>
    </row>
    <row r="3450" spans="1:17">
      <c r="A3450" t="s">
        <v>1739</v>
      </c>
      <c r="B3450" t="s">
        <v>1741</v>
      </c>
      <c r="C3450">
        <v>201207</v>
      </c>
      <c r="D3450">
        <v>31</v>
      </c>
      <c r="E3450" t="s">
        <v>1555</v>
      </c>
      <c r="F3450">
        <v>1578</v>
      </c>
      <c r="G3450">
        <v>592</v>
      </c>
      <c r="H3450">
        <v>68529</v>
      </c>
      <c r="I3450">
        <v>43112018100</v>
      </c>
      <c r="J3450">
        <v>8</v>
      </c>
      <c r="K3450" t="s">
        <v>1740</v>
      </c>
      <c r="L3450">
        <v>2531</v>
      </c>
      <c r="M3450" t="s">
        <v>1557</v>
      </c>
      <c r="N3450" t="s">
        <v>1734</v>
      </c>
      <c r="O3450">
        <v>0</v>
      </c>
      <c r="P3450" t="s">
        <v>1574</v>
      </c>
      <c r="Q3450">
        <v>19750601</v>
      </c>
    </row>
    <row r="3451" spans="1:17">
      <c r="A3451" t="s">
        <v>1739</v>
      </c>
      <c r="B3451" t="s">
        <v>1720</v>
      </c>
      <c r="C3451">
        <v>201207</v>
      </c>
      <c r="D3451">
        <v>31</v>
      </c>
      <c r="E3451" t="s">
        <v>1555</v>
      </c>
      <c r="F3451">
        <v>1350</v>
      </c>
      <c r="G3451">
        <v>526</v>
      </c>
      <c r="H3451">
        <v>49885</v>
      </c>
      <c r="I3451">
        <v>43112018600</v>
      </c>
      <c r="J3451">
        <v>8</v>
      </c>
      <c r="K3451" t="s">
        <v>1740</v>
      </c>
      <c r="L3451">
        <v>2531</v>
      </c>
      <c r="M3451" t="s">
        <v>1557</v>
      </c>
      <c r="N3451" t="s">
        <v>1734</v>
      </c>
      <c r="O3451">
        <v>0</v>
      </c>
      <c r="P3451" t="s">
        <v>1552</v>
      </c>
      <c r="Q3451">
        <v>19730501</v>
      </c>
    </row>
    <row r="3452" spans="1:17">
      <c r="A3452" t="s">
        <v>1739</v>
      </c>
      <c r="B3452" t="s">
        <v>1722</v>
      </c>
      <c r="C3452">
        <v>201207</v>
      </c>
      <c r="D3452">
        <v>30</v>
      </c>
      <c r="E3452" t="s">
        <v>1555</v>
      </c>
      <c r="F3452">
        <v>3952</v>
      </c>
      <c r="G3452">
        <v>131</v>
      </c>
      <c r="H3452">
        <v>37152</v>
      </c>
      <c r="I3452">
        <v>43112009700</v>
      </c>
      <c r="J3452">
        <v>8</v>
      </c>
      <c r="K3452" t="s">
        <v>1740</v>
      </c>
      <c r="L3452">
        <v>2531</v>
      </c>
      <c r="M3452" t="s">
        <v>1557</v>
      </c>
      <c r="N3452" t="s">
        <v>1734</v>
      </c>
      <c r="O3452">
        <v>0</v>
      </c>
      <c r="P3452" t="s">
        <v>1552</v>
      </c>
      <c r="Q3452">
        <v>19690701</v>
      </c>
    </row>
    <row r="3453" spans="1:17">
      <c r="A3453" t="s">
        <v>1739</v>
      </c>
      <c r="B3453" t="s">
        <v>1705</v>
      </c>
      <c r="C3453">
        <v>201207</v>
      </c>
      <c r="D3453">
        <v>20</v>
      </c>
      <c r="E3453" t="s">
        <v>1555</v>
      </c>
      <c r="F3453">
        <v>1021</v>
      </c>
      <c r="G3453">
        <v>85</v>
      </c>
      <c r="H3453">
        <v>1236</v>
      </c>
      <c r="I3453">
        <v>43112070400</v>
      </c>
      <c r="J3453">
        <v>8</v>
      </c>
      <c r="K3453" t="s">
        <v>1740</v>
      </c>
      <c r="L3453">
        <v>2531</v>
      </c>
      <c r="M3453" t="s">
        <v>1557</v>
      </c>
      <c r="N3453" t="s">
        <v>1734</v>
      </c>
      <c r="O3453">
        <v>0</v>
      </c>
      <c r="P3453" t="s">
        <v>1552</v>
      </c>
      <c r="Q3453">
        <v>19930901</v>
      </c>
    </row>
    <row r="3454" spans="1:17">
      <c r="A3454" t="s">
        <v>1739</v>
      </c>
      <c r="B3454" t="s">
        <v>1707</v>
      </c>
      <c r="C3454">
        <v>201207</v>
      </c>
      <c r="D3454">
        <v>31</v>
      </c>
      <c r="E3454" t="s">
        <v>1555</v>
      </c>
      <c r="F3454">
        <v>1574</v>
      </c>
      <c r="G3454">
        <v>2269</v>
      </c>
      <c r="H3454">
        <v>40168</v>
      </c>
      <c r="I3454">
        <v>43112023000</v>
      </c>
      <c r="J3454">
        <v>8</v>
      </c>
      <c r="K3454" t="s">
        <v>1742</v>
      </c>
      <c r="L3454">
        <v>2531</v>
      </c>
      <c r="M3454" t="s">
        <v>1557</v>
      </c>
      <c r="N3454" t="s">
        <v>1734</v>
      </c>
      <c r="O3454">
        <v>0</v>
      </c>
      <c r="P3454" t="s">
        <v>1552</v>
      </c>
      <c r="Q3454">
        <v>19701001</v>
      </c>
    </row>
    <row r="3455" spans="1:17">
      <c r="A3455" t="s">
        <v>1739</v>
      </c>
      <c r="B3455" t="s">
        <v>1708</v>
      </c>
      <c r="C3455">
        <v>201207</v>
      </c>
      <c r="D3455">
        <v>31</v>
      </c>
      <c r="E3455" t="s">
        <v>1555</v>
      </c>
      <c r="F3455">
        <v>254</v>
      </c>
      <c r="G3455">
        <v>1052</v>
      </c>
      <c r="H3455">
        <v>16765</v>
      </c>
      <c r="I3455">
        <v>43112018200</v>
      </c>
      <c r="J3455">
        <v>8</v>
      </c>
      <c r="K3455" t="s">
        <v>1740</v>
      </c>
      <c r="L3455">
        <v>2531</v>
      </c>
      <c r="M3455" t="s">
        <v>1557</v>
      </c>
      <c r="N3455" t="s">
        <v>1734</v>
      </c>
      <c r="O3455">
        <v>0</v>
      </c>
      <c r="P3455" t="s">
        <v>1574</v>
      </c>
      <c r="Q3455">
        <v>19760501</v>
      </c>
    </row>
    <row r="3456" spans="1:17">
      <c r="A3456" t="s">
        <v>1739</v>
      </c>
      <c r="B3456" t="s">
        <v>1731</v>
      </c>
      <c r="C3456">
        <v>201207</v>
      </c>
      <c r="D3456">
        <v>31</v>
      </c>
      <c r="E3456" t="s">
        <v>1555</v>
      </c>
      <c r="F3456">
        <v>722</v>
      </c>
      <c r="G3456">
        <v>756</v>
      </c>
      <c r="H3456">
        <v>31312</v>
      </c>
      <c r="I3456">
        <v>43112015400</v>
      </c>
      <c r="J3456">
        <v>8</v>
      </c>
      <c r="K3456" t="s">
        <v>1740</v>
      </c>
      <c r="L3456">
        <v>2531</v>
      </c>
      <c r="M3456" t="s">
        <v>1557</v>
      </c>
      <c r="N3456" t="s">
        <v>1734</v>
      </c>
      <c r="O3456">
        <v>0</v>
      </c>
      <c r="P3456" t="s">
        <v>1552</v>
      </c>
      <c r="Q3456">
        <v>19691201</v>
      </c>
    </row>
    <row r="3457" spans="1:17">
      <c r="A3457" t="s">
        <v>1739</v>
      </c>
      <c r="B3457" t="s">
        <v>1709</v>
      </c>
      <c r="C3457">
        <v>201207</v>
      </c>
      <c r="D3457">
        <v>31</v>
      </c>
      <c r="E3457" t="s">
        <v>1555</v>
      </c>
      <c r="F3457">
        <v>1732</v>
      </c>
      <c r="G3457">
        <v>2894</v>
      </c>
      <c r="H3457">
        <v>468</v>
      </c>
      <c r="I3457">
        <v>43112069700</v>
      </c>
      <c r="J3457">
        <v>8</v>
      </c>
      <c r="K3457" t="s">
        <v>1740</v>
      </c>
      <c r="L3457">
        <v>2531</v>
      </c>
      <c r="M3457" t="s">
        <v>1557</v>
      </c>
      <c r="N3457" t="s">
        <v>1734</v>
      </c>
      <c r="O3457">
        <v>0</v>
      </c>
      <c r="P3457" t="s">
        <v>1552</v>
      </c>
      <c r="Q3457">
        <v>19930201</v>
      </c>
    </row>
    <row r="3458" spans="1:17">
      <c r="A3458" t="s">
        <v>1739</v>
      </c>
      <c r="B3458" t="s">
        <v>1743</v>
      </c>
      <c r="C3458">
        <v>201207</v>
      </c>
      <c r="D3458">
        <v>31</v>
      </c>
      <c r="E3458" t="s">
        <v>1555</v>
      </c>
      <c r="F3458">
        <v>321</v>
      </c>
      <c r="G3458">
        <v>132</v>
      </c>
      <c r="H3458">
        <v>1592</v>
      </c>
      <c r="I3458">
        <v>43112012701</v>
      </c>
      <c r="J3458">
        <v>8</v>
      </c>
      <c r="K3458" t="s">
        <v>1740</v>
      </c>
      <c r="L3458">
        <v>2531</v>
      </c>
      <c r="M3458" t="s">
        <v>1557</v>
      </c>
      <c r="N3458" t="s">
        <v>1734</v>
      </c>
      <c r="O3458">
        <v>0</v>
      </c>
      <c r="P3458" t="s">
        <v>1552</v>
      </c>
      <c r="Q3458">
        <v>19760401</v>
      </c>
    </row>
    <row r="3459" spans="1:17">
      <c r="A3459" t="s">
        <v>1739</v>
      </c>
      <c r="B3459" t="s">
        <v>1732</v>
      </c>
      <c r="C3459">
        <v>201207</v>
      </c>
      <c r="D3459">
        <v>31</v>
      </c>
      <c r="E3459" t="s">
        <v>1555</v>
      </c>
      <c r="F3459">
        <v>3206</v>
      </c>
      <c r="G3459">
        <v>296</v>
      </c>
      <c r="H3459">
        <v>61978</v>
      </c>
      <c r="I3459">
        <v>43112012800</v>
      </c>
      <c r="J3459">
        <v>8</v>
      </c>
      <c r="K3459" t="s">
        <v>1740</v>
      </c>
      <c r="L3459">
        <v>2531</v>
      </c>
      <c r="M3459" t="s">
        <v>1557</v>
      </c>
      <c r="N3459" t="s">
        <v>1734</v>
      </c>
      <c r="O3459">
        <v>0</v>
      </c>
      <c r="P3459" t="s">
        <v>1552</v>
      </c>
      <c r="Q3459">
        <v>19710201</v>
      </c>
    </row>
    <row r="3460" spans="1:17">
      <c r="A3460" t="s">
        <v>1739</v>
      </c>
      <c r="B3460" t="s">
        <v>1724</v>
      </c>
      <c r="C3460">
        <v>201207</v>
      </c>
      <c r="D3460">
        <v>31</v>
      </c>
      <c r="E3460" t="s">
        <v>1555</v>
      </c>
      <c r="F3460">
        <v>999</v>
      </c>
      <c r="G3460">
        <v>362</v>
      </c>
      <c r="H3460">
        <v>8428</v>
      </c>
      <c r="I3460">
        <v>43112016901</v>
      </c>
      <c r="J3460">
        <v>8</v>
      </c>
      <c r="K3460" t="s">
        <v>1740</v>
      </c>
      <c r="L3460">
        <v>2531</v>
      </c>
      <c r="M3460" t="s">
        <v>1557</v>
      </c>
      <c r="N3460" t="s">
        <v>1734</v>
      </c>
      <c r="O3460">
        <v>0</v>
      </c>
      <c r="P3460" t="s">
        <v>1552</v>
      </c>
      <c r="Q3460">
        <v>19801101</v>
      </c>
    </row>
    <row r="3461" spans="1:17">
      <c r="A3461" t="s">
        <v>1739</v>
      </c>
      <c r="B3461" t="s">
        <v>1725</v>
      </c>
      <c r="C3461">
        <v>201207</v>
      </c>
      <c r="D3461">
        <v>31</v>
      </c>
      <c r="E3461" t="s">
        <v>1555</v>
      </c>
      <c r="F3461">
        <v>1010</v>
      </c>
      <c r="G3461">
        <v>296</v>
      </c>
      <c r="H3461">
        <v>56733</v>
      </c>
      <c r="I3461">
        <v>43112015700</v>
      </c>
      <c r="J3461">
        <v>8</v>
      </c>
      <c r="K3461" t="s">
        <v>1740</v>
      </c>
      <c r="L3461">
        <v>2531</v>
      </c>
      <c r="M3461" t="s">
        <v>1557</v>
      </c>
      <c r="N3461" t="s">
        <v>1734</v>
      </c>
      <c r="O3461">
        <v>0</v>
      </c>
      <c r="P3461" t="s">
        <v>1552</v>
      </c>
      <c r="Q3461">
        <v>19740101</v>
      </c>
    </row>
    <row r="3462" spans="1:17">
      <c r="A3462" t="s">
        <v>1739</v>
      </c>
      <c r="B3462" t="s">
        <v>1726</v>
      </c>
      <c r="C3462">
        <v>201207</v>
      </c>
      <c r="D3462">
        <v>31</v>
      </c>
      <c r="E3462" t="s">
        <v>1555</v>
      </c>
      <c r="F3462">
        <v>1565</v>
      </c>
      <c r="G3462">
        <v>164</v>
      </c>
      <c r="H3462">
        <v>4520</v>
      </c>
      <c r="I3462">
        <v>43112009501</v>
      </c>
      <c r="J3462">
        <v>8</v>
      </c>
      <c r="K3462" t="s">
        <v>1740</v>
      </c>
      <c r="L3462">
        <v>2531</v>
      </c>
      <c r="M3462" t="s">
        <v>1557</v>
      </c>
      <c r="N3462" t="s">
        <v>1734</v>
      </c>
      <c r="O3462">
        <v>0</v>
      </c>
      <c r="P3462" t="s">
        <v>1552</v>
      </c>
      <c r="Q3462">
        <v>19700401</v>
      </c>
    </row>
    <row r="3463" spans="1:17">
      <c r="A3463" t="s">
        <v>1739</v>
      </c>
      <c r="B3463" t="s">
        <v>1744</v>
      </c>
      <c r="C3463">
        <v>201207</v>
      </c>
      <c r="D3463">
        <v>31</v>
      </c>
      <c r="E3463" t="s">
        <v>1555</v>
      </c>
      <c r="F3463">
        <v>762</v>
      </c>
      <c r="G3463">
        <v>296</v>
      </c>
      <c r="H3463">
        <v>6157</v>
      </c>
      <c r="I3463">
        <v>43112020001</v>
      </c>
      <c r="J3463">
        <v>8</v>
      </c>
      <c r="K3463" t="s">
        <v>1740</v>
      </c>
      <c r="L3463">
        <v>2531</v>
      </c>
      <c r="M3463" t="s">
        <v>1557</v>
      </c>
      <c r="N3463" t="s">
        <v>1734</v>
      </c>
      <c r="O3463">
        <v>0</v>
      </c>
      <c r="P3463" t="s">
        <v>1552</v>
      </c>
      <c r="Q3463">
        <v>19810801</v>
      </c>
    </row>
    <row r="3464" spans="1:17">
      <c r="A3464" t="s">
        <v>1739</v>
      </c>
      <c r="B3464" t="s">
        <v>1745</v>
      </c>
      <c r="C3464">
        <v>201207</v>
      </c>
      <c r="D3464">
        <v>31</v>
      </c>
      <c r="E3464" t="s">
        <v>1555</v>
      </c>
      <c r="F3464">
        <v>1472</v>
      </c>
      <c r="G3464">
        <v>395</v>
      </c>
      <c r="H3464">
        <v>63861</v>
      </c>
      <c r="I3464">
        <v>43112018800</v>
      </c>
      <c r="J3464">
        <v>8</v>
      </c>
      <c r="K3464" t="s">
        <v>1740</v>
      </c>
      <c r="L3464">
        <v>2531</v>
      </c>
      <c r="M3464" t="s">
        <v>1557</v>
      </c>
      <c r="N3464" t="s">
        <v>1734</v>
      </c>
      <c r="O3464">
        <v>0</v>
      </c>
      <c r="P3464" t="s">
        <v>1552</v>
      </c>
      <c r="Q3464">
        <v>19700501</v>
      </c>
    </row>
    <row r="3465" spans="1:17">
      <c r="A3465" t="s">
        <v>1739</v>
      </c>
      <c r="B3465" t="s">
        <v>1746</v>
      </c>
      <c r="C3465">
        <v>201207</v>
      </c>
      <c r="D3465">
        <v>31</v>
      </c>
      <c r="E3465" t="s">
        <v>1555</v>
      </c>
      <c r="F3465">
        <v>982</v>
      </c>
      <c r="G3465">
        <v>460</v>
      </c>
      <c r="H3465">
        <v>10667</v>
      </c>
      <c r="I3465">
        <v>43112020100</v>
      </c>
      <c r="J3465">
        <v>8</v>
      </c>
      <c r="K3465" t="s">
        <v>1740</v>
      </c>
      <c r="L3465">
        <v>2531</v>
      </c>
      <c r="M3465" t="s">
        <v>1557</v>
      </c>
      <c r="N3465" t="s">
        <v>1734</v>
      </c>
      <c r="O3465">
        <v>0</v>
      </c>
      <c r="P3465" t="s">
        <v>1552</v>
      </c>
      <c r="Q3465">
        <v>19700601</v>
      </c>
    </row>
    <row r="3466" spans="1:17">
      <c r="A3466" t="s">
        <v>1739</v>
      </c>
      <c r="B3466" t="s">
        <v>1747</v>
      </c>
      <c r="C3466">
        <v>201207</v>
      </c>
      <c r="D3466">
        <v>31</v>
      </c>
      <c r="E3466" t="s">
        <v>1555</v>
      </c>
      <c r="F3466">
        <v>575</v>
      </c>
      <c r="G3466">
        <v>23643</v>
      </c>
      <c r="H3466">
        <v>18506</v>
      </c>
      <c r="I3466">
        <v>43112029801</v>
      </c>
      <c r="J3466">
        <v>8</v>
      </c>
      <c r="K3466" t="s">
        <v>1740</v>
      </c>
      <c r="L3466">
        <v>2531</v>
      </c>
      <c r="M3466" t="s">
        <v>1557</v>
      </c>
      <c r="N3466" t="s">
        <v>1734</v>
      </c>
      <c r="O3466">
        <v>0</v>
      </c>
      <c r="P3466" t="s">
        <v>1552</v>
      </c>
      <c r="Q3466">
        <v>19740301</v>
      </c>
    </row>
    <row r="3467" spans="1:17">
      <c r="A3467" t="s">
        <v>1739</v>
      </c>
      <c r="B3467" t="s">
        <v>1760</v>
      </c>
      <c r="C3467">
        <v>201207</v>
      </c>
      <c r="D3467">
        <v>31</v>
      </c>
      <c r="E3467" t="s">
        <v>1555</v>
      </c>
      <c r="F3467">
        <v>663</v>
      </c>
      <c r="G3467">
        <v>2006</v>
      </c>
      <c r="H3467">
        <v>8008</v>
      </c>
      <c r="I3467">
        <v>43112029500</v>
      </c>
      <c r="J3467">
        <v>8</v>
      </c>
      <c r="K3467" t="s">
        <v>1740</v>
      </c>
      <c r="L3467">
        <v>2531</v>
      </c>
      <c r="M3467" t="s">
        <v>1557</v>
      </c>
      <c r="N3467" t="s">
        <v>1734</v>
      </c>
      <c r="O3467">
        <v>0</v>
      </c>
      <c r="P3467" t="s">
        <v>1552</v>
      </c>
      <c r="Q3467">
        <v>19720901</v>
      </c>
    </row>
    <row r="3468" spans="1:17">
      <c r="A3468" t="s">
        <v>1739</v>
      </c>
      <c r="B3468" t="s">
        <v>1748</v>
      </c>
      <c r="C3468">
        <v>201207</v>
      </c>
      <c r="D3468">
        <v>31</v>
      </c>
      <c r="E3468" t="s">
        <v>1555</v>
      </c>
      <c r="F3468">
        <v>640</v>
      </c>
      <c r="G3468">
        <v>6413</v>
      </c>
      <c r="H3468">
        <v>84984</v>
      </c>
      <c r="I3468">
        <v>43112029300</v>
      </c>
      <c r="J3468">
        <v>8</v>
      </c>
      <c r="K3468" t="s">
        <v>1740</v>
      </c>
      <c r="L3468">
        <v>2531</v>
      </c>
      <c r="M3468" t="s">
        <v>1557</v>
      </c>
      <c r="N3468" t="s">
        <v>1734</v>
      </c>
      <c r="O3468">
        <v>0</v>
      </c>
      <c r="P3468" t="s">
        <v>1552</v>
      </c>
      <c r="Q3468">
        <v>19720501</v>
      </c>
    </row>
    <row r="3469" spans="1:17">
      <c r="A3469" t="s">
        <v>1739</v>
      </c>
      <c r="B3469" t="s">
        <v>1749</v>
      </c>
      <c r="C3469">
        <v>201207</v>
      </c>
      <c r="D3469">
        <v>31</v>
      </c>
      <c r="E3469" t="s">
        <v>1555</v>
      </c>
      <c r="F3469">
        <v>259</v>
      </c>
      <c r="G3469">
        <v>263</v>
      </c>
      <c r="H3469">
        <v>5446</v>
      </c>
      <c r="I3469">
        <v>43112012601</v>
      </c>
      <c r="J3469">
        <v>8</v>
      </c>
      <c r="K3469" t="s">
        <v>1740</v>
      </c>
      <c r="L3469">
        <v>2531</v>
      </c>
      <c r="M3469" t="s">
        <v>1557</v>
      </c>
      <c r="N3469" t="s">
        <v>1734</v>
      </c>
      <c r="O3469">
        <v>0</v>
      </c>
      <c r="P3469" t="s">
        <v>1574</v>
      </c>
      <c r="Q3469">
        <v>19980514</v>
      </c>
    </row>
    <row r="3470" spans="1:17">
      <c r="A3470" t="s">
        <v>1739</v>
      </c>
      <c r="B3470" t="s">
        <v>1750</v>
      </c>
      <c r="C3470">
        <v>201207</v>
      </c>
      <c r="D3470">
        <v>31</v>
      </c>
      <c r="E3470" t="s">
        <v>1555</v>
      </c>
      <c r="F3470">
        <v>460</v>
      </c>
      <c r="G3470">
        <v>2466</v>
      </c>
      <c r="H3470">
        <v>5245</v>
      </c>
      <c r="I3470">
        <v>43112015501</v>
      </c>
      <c r="J3470">
        <v>8</v>
      </c>
      <c r="K3470" t="s">
        <v>1740</v>
      </c>
      <c r="L3470">
        <v>2531</v>
      </c>
      <c r="M3470" t="s">
        <v>1557</v>
      </c>
      <c r="N3470" t="s">
        <v>1734</v>
      </c>
      <c r="O3470">
        <v>0</v>
      </c>
      <c r="P3470" t="s">
        <v>1552</v>
      </c>
      <c r="Q3470">
        <v>19901001</v>
      </c>
    </row>
    <row r="3471" spans="1:17">
      <c r="A3471" t="s">
        <v>1739</v>
      </c>
      <c r="B3471" t="s">
        <v>1671</v>
      </c>
      <c r="C3471">
        <v>201207</v>
      </c>
      <c r="D3471">
        <v>31</v>
      </c>
      <c r="E3471" t="s">
        <v>1555</v>
      </c>
      <c r="F3471">
        <v>171</v>
      </c>
      <c r="G3471">
        <v>276</v>
      </c>
      <c r="H3471">
        <v>1727</v>
      </c>
      <c r="I3471">
        <v>43112034500</v>
      </c>
      <c r="J3471">
        <v>8</v>
      </c>
      <c r="K3471" t="s">
        <v>1751</v>
      </c>
      <c r="L3471">
        <v>2531</v>
      </c>
      <c r="M3471" t="s">
        <v>1557</v>
      </c>
      <c r="N3471" t="s">
        <v>1734</v>
      </c>
      <c r="O3471">
        <v>0</v>
      </c>
      <c r="P3471" t="s">
        <v>1574</v>
      </c>
      <c r="Q3471">
        <v>19970608</v>
      </c>
    </row>
    <row r="3472" spans="1:17">
      <c r="A3472" t="s">
        <v>1739</v>
      </c>
      <c r="B3472" t="s">
        <v>1672</v>
      </c>
      <c r="C3472">
        <v>201207</v>
      </c>
      <c r="D3472">
        <v>31</v>
      </c>
      <c r="E3472" t="s">
        <v>1555</v>
      </c>
      <c r="F3472">
        <v>871</v>
      </c>
      <c r="G3472">
        <v>225</v>
      </c>
      <c r="H3472">
        <v>27877</v>
      </c>
      <c r="I3472">
        <v>43112035000</v>
      </c>
      <c r="J3472">
        <v>8</v>
      </c>
      <c r="K3472" t="s">
        <v>1740</v>
      </c>
      <c r="L3472">
        <v>2531</v>
      </c>
      <c r="M3472" t="s">
        <v>1557</v>
      </c>
      <c r="N3472" t="s">
        <v>1734</v>
      </c>
      <c r="O3472">
        <v>0</v>
      </c>
      <c r="P3472" t="s">
        <v>1552</v>
      </c>
      <c r="Q3472">
        <v>19771001</v>
      </c>
    </row>
    <row r="3473" spans="1:17">
      <c r="A3473" t="s">
        <v>1739</v>
      </c>
      <c r="B3473" t="s">
        <v>1622</v>
      </c>
      <c r="C3473">
        <v>201207</v>
      </c>
      <c r="D3473">
        <v>31</v>
      </c>
      <c r="E3473" t="s">
        <v>1555</v>
      </c>
      <c r="F3473">
        <v>493</v>
      </c>
      <c r="G3473">
        <v>812</v>
      </c>
      <c r="H3473">
        <v>801</v>
      </c>
      <c r="I3473">
        <v>43112035800</v>
      </c>
      <c r="J3473">
        <v>8</v>
      </c>
      <c r="K3473" t="s">
        <v>1740</v>
      </c>
      <c r="L3473">
        <v>2531</v>
      </c>
      <c r="M3473" t="s">
        <v>1557</v>
      </c>
      <c r="N3473" t="s">
        <v>1734</v>
      </c>
      <c r="O3473">
        <v>0</v>
      </c>
      <c r="P3473" t="s">
        <v>1552</v>
      </c>
      <c r="Q3473">
        <v>19771101</v>
      </c>
    </row>
    <row r="3474" spans="1:17">
      <c r="A3474" t="s">
        <v>1739</v>
      </c>
      <c r="B3474" t="s">
        <v>1752</v>
      </c>
      <c r="C3474">
        <v>201207</v>
      </c>
      <c r="D3474">
        <v>31</v>
      </c>
      <c r="E3474" t="s">
        <v>1555</v>
      </c>
      <c r="F3474">
        <v>682</v>
      </c>
      <c r="G3474">
        <v>1088</v>
      </c>
      <c r="H3474">
        <v>263</v>
      </c>
      <c r="I3474">
        <v>43112032800</v>
      </c>
      <c r="J3474">
        <v>8</v>
      </c>
      <c r="K3474" t="s">
        <v>1740</v>
      </c>
      <c r="L3474">
        <v>2531</v>
      </c>
      <c r="M3474" t="s">
        <v>1557</v>
      </c>
      <c r="N3474" t="s">
        <v>1734</v>
      </c>
      <c r="O3474">
        <v>0</v>
      </c>
      <c r="P3474" t="s">
        <v>1552</v>
      </c>
      <c r="Q3474">
        <v>19770701</v>
      </c>
    </row>
    <row r="3475" spans="1:17">
      <c r="A3475" t="s">
        <v>1739</v>
      </c>
      <c r="B3475" t="s">
        <v>1607</v>
      </c>
      <c r="C3475">
        <v>201207</v>
      </c>
      <c r="D3475">
        <v>31</v>
      </c>
      <c r="E3475" t="s">
        <v>1555</v>
      </c>
      <c r="F3475">
        <v>1459</v>
      </c>
      <c r="G3475">
        <v>6836</v>
      </c>
      <c r="H3475">
        <v>2980</v>
      </c>
      <c r="I3475">
        <v>43112033300</v>
      </c>
      <c r="J3475">
        <v>8</v>
      </c>
      <c r="K3475" t="s">
        <v>1740</v>
      </c>
      <c r="L3475">
        <v>2531</v>
      </c>
      <c r="M3475" t="s">
        <v>1557</v>
      </c>
      <c r="N3475" t="s">
        <v>1734</v>
      </c>
      <c r="O3475">
        <v>0</v>
      </c>
      <c r="P3475" t="s">
        <v>1552</v>
      </c>
      <c r="Q3475">
        <v>19770901</v>
      </c>
    </row>
    <row r="3476" spans="1:17">
      <c r="A3476" t="s">
        <v>1739</v>
      </c>
      <c r="B3476" t="s">
        <v>1681</v>
      </c>
      <c r="C3476">
        <v>201207</v>
      </c>
      <c r="D3476">
        <v>31</v>
      </c>
      <c r="E3476" t="s">
        <v>1555</v>
      </c>
      <c r="F3476">
        <v>234</v>
      </c>
      <c r="G3476">
        <v>368</v>
      </c>
      <c r="H3476">
        <v>5921</v>
      </c>
      <c r="I3476">
        <v>43112032700</v>
      </c>
      <c r="J3476">
        <v>8</v>
      </c>
      <c r="K3476" t="s">
        <v>1740</v>
      </c>
      <c r="L3476">
        <v>2531</v>
      </c>
      <c r="M3476" t="s">
        <v>1557</v>
      </c>
      <c r="N3476" t="s">
        <v>1734</v>
      </c>
      <c r="O3476">
        <v>0</v>
      </c>
      <c r="P3476" t="s">
        <v>1552</v>
      </c>
      <c r="Q3476">
        <v>19770801</v>
      </c>
    </row>
    <row r="3477" spans="1:17">
      <c r="A3477" t="s">
        <v>1739</v>
      </c>
      <c r="B3477" t="s">
        <v>1682</v>
      </c>
      <c r="C3477">
        <v>201207</v>
      </c>
      <c r="D3477">
        <v>31</v>
      </c>
      <c r="E3477" t="s">
        <v>1555</v>
      </c>
      <c r="F3477">
        <v>1297</v>
      </c>
      <c r="G3477">
        <v>215</v>
      </c>
      <c r="H3477">
        <v>13081</v>
      </c>
      <c r="I3477">
        <v>43112069200</v>
      </c>
      <c r="J3477">
        <v>8</v>
      </c>
      <c r="K3477" t="s">
        <v>1740</v>
      </c>
      <c r="L3477">
        <v>2531</v>
      </c>
      <c r="M3477" t="s">
        <v>1557</v>
      </c>
      <c r="N3477" t="s">
        <v>1734</v>
      </c>
      <c r="O3477">
        <v>0</v>
      </c>
      <c r="P3477" t="s">
        <v>1552</v>
      </c>
      <c r="Q3477">
        <v>19910701</v>
      </c>
    </row>
    <row r="3478" spans="1:17">
      <c r="A3478" t="s">
        <v>1739</v>
      </c>
      <c r="B3478" t="s">
        <v>1608</v>
      </c>
      <c r="C3478">
        <v>201207</v>
      </c>
      <c r="D3478">
        <v>31</v>
      </c>
      <c r="E3478" t="s">
        <v>1555</v>
      </c>
      <c r="F3478">
        <v>926</v>
      </c>
      <c r="G3478">
        <v>337</v>
      </c>
      <c r="H3478">
        <v>6991</v>
      </c>
      <c r="I3478">
        <v>43112069400</v>
      </c>
      <c r="J3478">
        <v>8</v>
      </c>
      <c r="K3478" t="s">
        <v>1740</v>
      </c>
      <c r="L3478">
        <v>2531</v>
      </c>
      <c r="M3478" t="s">
        <v>1557</v>
      </c>
      <c r="N3478" t="s">
        <v>1734</v>
      </c>
      <c r="O3478">
        <v>0</v>
      </c>
      <c r="P3478" t="s">
        <v>1552</v>
      </c>
      <c r="Q3478">
        <v>19920701</v>
      </c>
    </row>
    <row r="3479" spans="1:17">
      <c r="A3479" t="s">
        <v>1739</v>
      </c>
      <c r="B3479" t="s">
        <v>1683</v>
      </c>
      <c r="C3479">
        <v>201207</v>
      </c>
      <c r="D3479">
        <v>31</v>
      </c>
      <c r="E3479" t="s">
        <v>1555</v>
      </c>
      <c r="F3479">
        <v>1495</v>
      </c>
      <c r="G3479">
        <v>225</v>
      </c>
      <c r="H3479">
        <v>4798</v>
      </c>
      <c r="I3479">
        <v>43112036500</v>
      </c>
      <c r="J3479">
        <v>8</v>
      </c>
      <c r="K3479" t="s">
        <v>1740</v>
      </c>
      <c r="L3479">
        <v>2531</v>
      </c>
      <c r="M3479" t="s">
        <v>1557</v>
      </c>
      <c r="N3479" t="s">
        <v>1734</v>
      </c>
      <c r="O3479">
        <v>0</v>
      </c>
      <c r="P3479" t="s">
        <v>1552</v>
      </c>
      <c r="Q3479">
        <v>19771201</v>
      </c>
    </row>
    <row r="3480" spans="1:17">
      <c r="A3480" t="s">
        <v>1739</v>
      </c>
      <c r="B3480" t="s">
        <v>1627</v>
      </c>
      <c r="C3480">
        <v>201207</v>
      </c>
      <c r="D3480">
        <v>31</v>
      </c>
      <c r="E3480" t="s">
        <v>1555</v>
      </c>
      <c r="F3480">
        <v>242</v>
      </c>
      <c r="G3480">
        <v>102</v>
      </c>
      <c r="H3480">
        <v>1286</v>
      </c>
      <c r="I3480">
        <v>43112035300</v>
      </c>
      <c r="J3480">
        <v>8</v>
      </c>
      <c r="K3480" t="s">
        <v>1740</v>
      </c>
      <c r="L3480">
        <v>2531</v>
      </c>
      <c r="M3480" t="s">
        <v>1557</v>
      </c>
      <c r="N3480" t="s">
        <v>1734</v>
      </c>
      <c r="O3480">
        <v>0</v>
      </c>
      <c r="P3480" t="s">
        <v>1552</v>
      </c>
      <c r="Q3480">
        <v>19771101</v>
      </c>
    </row>
    <row r="3481" spans="1:17">
      <c r="A3481" t="s">
        <v>1739</v>
      </c>
      <c r="B3481" t="s">
        <v>1609</v>
      </c>
      <c r="C3481">
        <v>201207</v>
      </c>
      <c r="D3481">
        <v>31</v>
      </c>
      <c r="E3481" t="s">
        <v>1555</v>
      </c>
      <c r="F3481">
        <v>18</v>
      </c>
      <c r="G3481">
        <v>92</v>
      </c>
      <c r="H3481">
        <v>44</v>
      </c>
      <c r="I3481">
        <v>43112067600</v>
      </c>
      <c r="J3481">
        <v>8</v>
      </c>
      <c r="K3481" t="s">
        <v>1740</v>
      </c>
      <c r="L3481">
        <v>2531</v>
      </c>
      <c r="M3481" t="s">
        <v>1557</v>
      </c>
      <c r="N3481" t="s">
        <v>1734</v>
      </c>
      <c r="O3481">
        <v>0</v>
      </c>
      <c r="P3481" t="s">
        <v>1662</v>
      </c>
      <c r="Q3481">
        <v>19950401</v>
      </c>
    </row>
    <row r="3482" spans="1:17">
      <c r="A3482" t="s">
        <v>1739</v>
      </c>
      <c r="B3482" t="s">
        <v>1753</v>
      </c>
      <c r="C3482">
        <v>201207</v>
      </c>
      <c r="D3482">
        <v>31</v>
      </c>
      <c r="E3482" t="s">
        <v>1555</v>
      </c>
      <c r="F3482">
        <v>816</v>
      </c>
      <c r="G3482">
        <v>123</v>
      </c>
      <c r="H3482">
        <v>1226</v>
      </c>
      <c r="I3482">
        <v>43112069500</v>
      </c>
      <c r="J3482">
        <v>8</v>
      </c>
      <c r="K3482" t="s">
        <v>1740</v>
      </c>
      <c r="L3482">
        <v>2531</v>
      </c>
      <c r="M3482" t="s">
        <v>1557</v>
      </c>
      <c r="N3482" t="s">
        <v>1734</v>
      </c>
      <c r="O3482">
        <v>0</v>
      </c>
      <c r="P3482" t="s">
        <v>1552</v>
      </c>
      <c r="Q3482">
        <v>19920701</v>
      </c>
    </row>
    <row r="3483" spans="1:17">
      <c r="A3483" t="s">
        <v>1739</v>
      </c>
      <c r="B3483" t="s">
        <v>1612</v>
      </c>
      <c r="C3483">
        <v>201207</v>
      </c>
      <c r="D3483">
        <v>31</v>
      </c>
      <c r="E3483" t="s">
        <v>1555</v>
      </c>
      <c r="F3483">
        <v>482</v>
      </c>
      <c r="G3483">
        <v>480</v>
      </c>
      <c r="H3483">
        <v>2274</v>
      </c>
      <c r="I3483">
        <v>43112033500</v>
      </c>
      <c r="J3483">
        <v>8</v>
      </c>
      <c r="K3483" t="s">
        <v>1740</v>
      </c>
      <c r="L3483">
        <v>2531</v>
      </c>
      <c r="M3483" t="s">
        <v>1557</v>
      </c>
      <c r="N3483" t="s">
        <v>1734</v>
      </c>
      <c r="O3483">
        <v>0</v>
      </c>
      <c r="P3483" t="s">
        <v>1552</v>
      </c>
      <c r="Q3483">
        <v>19770901</v>
      </c>
    </row>
    <row r="3484" spans="1:17">
      <c r="A3484" t="s">
        <v>1739</v>
      </c>
      <c r="B3484" t="s">
        <v>1613</v>
      </c>
      <c r="C3484">
        <v>201207</v>
      </c>
      <c r="D3484">
        <v>31</v>
      </c>
      <c r="E3484" t="s">
        <v>1555</v>
      </c>
      <c r="F3484">
        <v>1135</v>
      </c>
      <c r="G3484">
        <v>130</v>
      </c>
      <c r="H3484">
        <v>11120</v>
      </c>
      <c r="I3484">
        <v>43112036400</v>
      </c>
      <c r="J3484">
        <v>8</v>
      </c>
      <c r="K3484" t="s">
        <v>1740</v>
      </c>
      <c r="L3484">
        <v>2531</v>
      </c>
      <c r="M3484" t="s">
        <v>1557</v>
      </c>
      <c r="N3484" t="s">
        <v>1734</v>
      </c>
      <c r="O3484">
        <v>0</v>
      </c>
      <c r="P3484" t="s">
        <v>1552</v>
      </c>
      <c r="Q3484">
        <v>19771201</v>
      </c>
    </row>
    <row r="3485" spans="1:17">
      <c r="A3485" t="s">
        <v>1739</v>
      </c>
      <c r="B3485" t="s">
        <v>1754</v>
      </c>
      <c r="C3485">
        <v>201207</v>
      </c>
      <c r="D3485">
        <v>31</v>
      </c>
      <c r="E3485" t="s">
        <v>1555</v>
      </c>
      <c r="F3485">
        <v>168</v>
      </c>
      <c r="G3485">
        <v>358</v>
      </c>
      <c r="H3485">
        <v>2467</v>
      </c>
      <c r="I3485">
        <v>43112036300</v>
      </c>
      <c r="J3485">
        <v>8</v>
      </c>
      <c r="K3485" t="s">
        <v>1740</v>
      </c>
      <c r="L3485">
        <v>2531</v>
      </c>
      <c r="M3485" t="s">
        <v>1557</v>
      </c>
      <c r="N3485" t="s">
        <v>1734</v>
      </c>
      <c r="O3485">
        <v>0</v>
      </c>
      <c r="P3485" t="s">
        <v>1552</v>
      </c>
      <c r="Q3485">
        <v>19771101</v>
      </c>
    </row>
    <row r="3486" spans="1:17">
      <c r="A3486" t="s">
        <v>1739</v>
      </c>
      <c r="B3486" t="s">
        <v>1685</v>
      </c>
      <c r="C3486">
        <v>201207</v>
      </c>
      <c r="D3486">
        <v>31</v>
      </c>
      <c r="E3486" t="s">
        <v>1555</v>
      </c>
      <c r="F3486">
        <v>1173</v>
      </c>
      <c r="G3486">
        <v>123</v>
      </c>
      <c r="H3486">
        <v>1594</v>
      </c>
      <c r="I3486">
        <v>43112036600</v>
      </c>
      <c r="J3486">
        <v>8</v>
      </c>
      <c r="K3486" t="s">
        <v>1740</v>
      </c>
      <c r="L3486">
        <v>2531</v>
      </c>
      <c r="M3486" t="s">
        <v>1557</v>
      </c>
      <c r="N3486" t="s">
        <v>1734</v>
      </c>
      <c r="O3486">
        <v>0</v>
      </c>
      <c r="P3486" t="s">
        <v>1552</v>
      </c>
      <c r="Q3486">
        <v>19771201</v>
      </c>
    </row>
    <row r="3487" spans="1:17">
      <c r="A3487" t="s">
        <v>1739</v>
      </c>
      <c r="B3487" t="s">
        <v>1686</v>
      </c>
      <c r="C3487">
        <v>201207</v>
      </c>
      <c r="D3487">
        <v>31</v>
      </c>
      <c r="E3487" t="s">
        <v>1555</v>
      </c>
      <c r="F3487">
        <v>388</v>
      </c>
      <c r="G3487">
        <v>161</v>
      </c>
      <c r="H3487">
        <v>60</v>
      </c>
      <c r="I3487">
        <v>43112069300</v>
      </c>
      <c r="J3487">
        <v>8</v>
      </c>
      <c r="K3487" t="s">
        <v>1740</v>
      </c>
      <c r="L3487">
        <v>2531</v>
      </c>
      <c r="M3487" t="s">
        <v>1557</v>
      </c>
      <c r="N3487" t="s">
        <v>1734</v>
      </c>
      <c r="O3487">
        <v>0</v>
      </c>
      <c r="P3487" t="s">
        <v>1552</v>
      </c>
      <c r="Q3487">
        <v>19910801</v>
      </c>
    </row>
    <row r="3488" spans="1:17">
      <c r="A3488" t="s">
        <v>1739</v>
      </c>
      <c r="B3488" t="s">
        <v>1624</v>
      </c>
      <c r="C3488">
        <v>201207</v>
      </c>
      <c r="D3488">
        <v>31</v>
      </c>
      <c r="E3488" t="s">
        <v>1555</v>
      </c>
      <c r="F3488">
        <v>444</v>
      </c>
      <c r="G3488">
        <v>92</v>
      </c>
      <c r="H3488">
        <v>1686</v>
      </c>
      <c r="I3488">
        <v>43112068900</v>
      </c>
      <c r="J3488">
        <v>8</v>
      </c>
      <c r="K3488" t="s">
        <v>1740</v>
      </c>
      <c r="L3488">
        <v>2531</v>
      </c>
      <c r="M3488" t="s">
        <v>1557</v>
      </c>
      <c r="N3488" t="s">
        <v>1734</v>
      </c>
      <c r="O3488">
        <v>0</v>
      </c>
      <c r="P3488" t="s">
        <v>1552</v>
      </c>
      <c r="Q3488">
        <v>19901101</v>
      </c>
    </row>
    <row r="3489" spans="1:17">
      <c r="A3489" t="s">
        <v>1739</v>
      </c>
      <c r="B3489" t="s">
        <v>1755</v>
      </c>
      <c r="C3489">
        <v>201207</v>
      </c>
      <c r="D3489">
        <v>31</v>
      </c>
      <c r="E3489" t="s">
        <v>1555</v>
      </c>
      <c r="F3489">
        <v>1808</v>
      </c>
      <c r="G3489">
        <v>207</v>
      </c>
      <c r="H3489">
        <v>1913</v>
      </c>
      <c r="I3489">
        <v>43112035100</v>
      </c>
      <c r="J3489">
        <v>8</v>
      </c>
      <c r="K3489" t="s">
        <v>1740</v>
      </c>
      <c r="L3489">
        <v>2531</v>
      </c>
      <c r="M3489" t="s">
        <v>1557</v>
      </c>
      <c r="N3489" t="s">
        <v>1734</v>
      </c>
      <c r="O3489">
        <v>0</v>
      </c>
      <c r="P3489" t="s">
        <v>1552</v>
      </c>
      <c r="Q3489">
        <v>19771001</v>
      </c>
    </row>
    <row r="3490" spans="1:17">
      <c r="A3490" t="s">
        <v>1739</v>
      </c>
      <c r="B3490" t="s">
        <v>1643</v>
      </c>
      <c r="C3490">
        <v>201207</v>
      </c>
      <c r="D3490">
        <v>31</v>
      </c>
      <c r="E3490" t="s">
        <v>1555</v>
      </c>
      <c r="F3490">
        <v>900</v>
      </c>
      <c r="G3490">
        <v>161</v>
      </c>
      <c r="H3490">
        <v>3290</v>
      </c>
      <c r="I3490">
        <v>43112036800</v>
      </c>
      <c r="J3490">
        <v>8</v>
      </c>
      <c r="K3490" t="s">
        <v>1740</v>
      </c>
      <c r="L3490">
        <v>2531</v>
      </c>
      <c r="M3490" t="s">
        <v>1557</v>
      </c>
      <c r="N3490" t="s">
        <v>1734</v>
      </c>
      <c r="O3490">
        <v>0</v>
      </c>
      <c r="P3490" t="s">
        <v>1552</v>
      </c>
      <c r="Q3490">
        <v>19780201</v>
      </c>
    </row>
    <row r="3491" spans="1:17">
      <c r="A3491" t="s">
        <v>1739</v>
      </c>
      <c r="B3491" t="s">
        <v>1644</v>
      </c>
      <c r="C3491">
        <v>201207</v>
      </c>
      <c r="D3491">
        <v>31</v>
      </c>
      <c r="E3491" t="s">
        <v>1555</v>
      </c>
      <c r="F3491">
        <v>1567</v>
      </c>
      <c r="G3491">
        <v>582</v>
      </c>
      <c r="H3491">
        <v>50082</v>
      </c>
      <c r="I3491">
        <v>43112033200</v>
      </c>
      <c r="J3491">
        <v>8</v>
      </c>
      <c r="K3491" t="s">
        <v>1740</v>
      </c>
      <c r="L3491">
        <v>2531</v>
      </c>
      <c r="M3491" t="s">
        <v>1557</v>
      </c>
      <c r="N3491" t="s">
        <v>1734</v>
      </c>
      <c r="O3491">
        <v>0</v>
      </c>
      <c r="P3491" t="s">
        <v>1552</v>
      </c>
      <c r="Q3491">
        <v>19770801</v>
      </c>
    </row>
    <row r="3492" spans="1:17">
      <c r="A3492" t="s">
        <v>1739</v>
      </c>
      <c r="B3492" t="s">
        <v>1621</v>
      </c>
      <c r="C3492">
        <v>201207</v>
      </c>
      <c r="D3492">
        <v>31</v>
      </c>
      <c r="E3492" t="s">
        <v>1555</v>
      </c>
      <c r="F3492">
        <v>168</v>
      </c>
      <c r="G3492">
        <v>174</v>
      </c>
      <c r="H3492">
        <v>4557</v>
      </c>
      <c r="I3492">
        <v>43112033400</v>
      </c>
      <c r="J3492">
        <v>8</v>
      </c>
      <c r="K3492" t="s">
        <v>1740</v>
      </c>
      <c r="L3492">
        <v>2531</v>
      </c>
      <c r="M3492" t="s">
        <v>1557</v>
      </c>
      <c r="N3492" t="s">
        <v>1734</v>
      </c>
      <c r="O3492">
        <v>0</v>
      </c>
      <c r="P3492" t="s">
        <v>1552</v>
      </c>
      <c r="Q3492">
        <v>19770901</v>
      </c>
    </row>
    <row r="3493" spans="1:17">
      <c r="A3493" t="s">
        <v>1739</v>
      </c>
      <c r="B3493" t="s">
        <v>1756</v>
      </c>
      <c r="C3493">
        <v>201207</v>
      </c>
      <c r="D3493">
        <v>31</v>
      </c>
      <c r="E3493" t="s">
        <v>1555</v>
      </c>
      <c r="F3493">
        <v>432</v>
      </c>
      <c r="G3493">
        <v>79</v>
      </c>
      <c r="H3493">
        <v>281</v>
      </c>
      <c r="I3493">
        <v>43112016101</v>
      </c>
      <c r="J3493">
        <v>8</v>
      </c>
      <c r="K3493" t="s">
        <v>1740</v>
      </c>
      <c r="L3493">
        <v>2531</v>
      </c>
      <c r="M3493" t="s">
        <v>1557</v>
      </c>
      <c r="N3493" t="s">
        <v>1734</v>
      </c>
      <c r="O3493">
        <v>0</v>
      </c>
      <c r="P3493" t="s">
        <v>1574</v>
      </c>
      <c r="Q3493">
        <v>19910301</v>
      </c>
    </row>
    <row r="3494" spans="1:17">
      <c r="A3494" t="s">
        <v>1739</v>
      </c>
      <c r="B3494" t="s">
        <v>1757</v>
      </c>
      <c r="C3494">
        <v>201207</v>
      </c>
      <c r="D3494">
        <v>31</v>
      </c>
      <c r="E3494" t="s">
        <v>1555</v>
      </c>
      <c r="F3494">
        <v>1265</v>
      </c>
      <c r="G3494">
        <v>472</v>
      </c>
      <c r="H3494">
        <v>22071</v>
      </c>
      <c r="I3494">
        <v>43112014001</v>
      </c>
      <c r="J3494">
        <v>8</v>
      </c>
      <c r="K3494" t="s">
        <v>1740</v>
      </c>
      <c r="L3494">
        <v>2531</v>
      </c>
      <c r="M3494" t="s">
        <v>1557</v>
      </c>
      <c r="N3494" t="s">
        <v>1734</v>
      </c>
      <c r="O3494">
        <v>0</v>
      </c>
      <c r="P3494" t="s">
        <v>1552</v>
      </c>
      <c r="Q3494">
        <v>19791001</v>
      </c>
    </row>
    <row r="3495" spans="1:17">
      <c r="A3495" t="s">
        <v>1739</v>
      </c>
      <c r="B3495" t="s">
        <v>1758</v>
      </c>
      <c r="C3495">
        <v>201207</v>
      </c>
      <c r="D3495">
        <v>31</v>
      </c>
      <c r="E3495" t="s">
        <v>1555</v>
      </c>
      <c r="F3495">
        <v>1843</v>
      </c>
      <c r="G3495">
        <v>132</v>
      </c>
      <c r="H3495">
        <v>23581</v>
      </c>
      <c r="I3495">
        <v>43112017700</v>
      </c>
      <c r="J3495">
        <v>8</v>
      </c>
      <c r="K3495" t="s">
        <v>1740</v>
      </c>
      <c r="L3495">
        <v>2531</v>
      </c>
      <c r="M3495" t="s">
        <v>1557</v>
      </c>
      <c r="N3495" t="s">
        <v>1734</v>
      </c>
      <c r="O3495">
        <v>0</v>
      </c>
      <c r="P3495" t="s">
        <v>1552</v>
      </c>
      <c r="Q3495">
        <v>19701001</v>
      </c>
    </row>
    <row r="3496" spans="1:17">
      <c r="A3496" t="s">
        <v>1739</v>
      </c>
      <c r="B3496" t="s">
        <v>1759</v>
      </c>
      <c r="C3496">
        <v>201207</v>
      </c>
      <c r="D3496">
        <v>31</v>
      </c>
      <c r="E3496" t="s">
        <v>1555</v>
      </c>
      <c r="F3496">
        <v>807</v>
      </c>
      <c r="G3496">
        <v>362</v>
      </c>
      <c r="H3496">
        <v>5066</v>
      </c>
      <c r="I3496">
        <v>43112017802</v>
      </c>
      <c r="J3496">
        <v>8</v>
      </c>
      <c r="K3496" t="s">
        <v>1740</v>
      </c>
      <c r="L3496">
        <v>2531</v>
      </c>
      <c r="M3496" t="s">
        <v>1557</v>
      </c>
      <c r="N3496" t="s">
        <v>1734</v>
      </c>
      <c r="O3496">
        <v>0</v>
      </c>
      <c r="P3496" t="s">
        <v>1552</v>
      </c>
      <c r="Q3496">
        <v>19830601</v>
      </c>
    </row>
    <row r="3497" spans="1:17">
      <c r="A3497" t="s">
        <v>1711</v>
      </c>
      <c r="B3497" t="s">
        <v>1573</v>
      </c>
      <c r="C3497">
        <v>201208</v>
      </c>
      <c r="D3497">
        <v>31</v>
      </c>
      <c r="E3497" t="s">
        <v>1555</v>
      </c>
      <c r="F3497">
        <v>474</v>
      </c>
      <c r="G3497">
        <v>742</v>
      </c>
      <c r="H3497">
        <v>88</v>
      </c>
      <c r="I3497">
        <v>43112018900</v>
      </c>
      <c r="J3497">
        <v>8</v>
      </c>
      <c r="K3497" t="s">
        <v>1712</v>
      </c>
      <c r="L3497">
        <v>2531</v>
      </c>
      <c r="M3497" t="s">
        <v>1557</v>
      </c>
      <c r="N3497" t="s">
        <v>1734</v>
      </c>
      <c r="O3497">
        <v>0</v>
      </c>
      <c r="P3497" t="s">
        <v>1552</v>
      </c>
      <c r="Q3497">
        <v>19841001</v>
      </c>
    </row>
    <row r="3498" spans="1:17">
      <c r="A3498" t="s">
        <v>1711</v>
      </c>
      <c r="B3498" t="s">
        <v>1648</v>
      </c>
      <c r="C3498">
        <v>201208</v>
      </c>
      <c r="D3498">
        <v>31</v>
      </c>
      <c r="E3498" t="s">
        <v>1555</v>
      </c>
      <c r="F3498">
        <v>667</v>
      </c>
      <c r="G3498">
        <v>285</v>
      </c>
      <c r="H3498">
        <v>1251</v>
      </c>
      <c r="I3498">
        <v>43112019000</v>
      </c>
      <c r="J3498">
        <v>8</v>
      </c>
      <c r="K3498" t="s">
        <v>1712</v>
      </c>
      <c r="L3498">
        <v>2531</v>
      </c>
      <c r="M3498" t="s">
        <v>1557</v>
      </c>
      <c r="N3498" t="s">
        <v>1734</v>
      </c>
      <c r="O3498">
        <v>0</v>
      </c>
      <c r="P3498" t="s">
        <v>1552</v>
      </c>
      <c r="Q3498">
        <v>19700801</v>
      </c>
    </row>
    <row r="3499" spans="1:17">
      <c r="A3499" t="s">
        <v>1711</v>
      </c>
      <c r="B3499" t="s">
        <v>1649</v>
      </c>
      <c r="C3499">
        <v>201208</v>
      </c>
      <c r="D3499">
        <v>31</v>
      </c>
      <c r="E3499" t="s">
        <v>1555</v>
      </c>
      <c r="F3499">
        <v>1665</v>
      </c>
      <c r="G3499">
        <v>592</v>
      </c>
      <c r="H3499">
        <v>6000</v>
      </c>
      <c r="I3499">
        <v>43112019100</v>
      </c>
      <c r="J3499">
        <v>8</v>
      </c>
      <c r="K3499" t="s">
        <v>1712</v>
      </c>
      <c r="L3499">
        <v>2531</v>
      </c>
      <c r="M3499" t="s">
        <v>1557</v>
      </c>
      <c r="N3499" t="s">
        <v>1734</v>
      </c>
      <c r="O3499">
        <v>0</v>
      </c>
      <c r="P3499" t="s">
        <v>1552</v>
      </c>
      <c r="Q3499">
        <v>19700701</v>
      </c>
    </row>
    <row r="3500" spans="1:17">
      <c r="A3500" t="s">
        <v>1711</v>
      </c>
      <c r="B3500" t="s">
        <v>1701</v>
      </c>
      <c r="C3500">
        <v>201208</v>
      </c>
      <c r="D3500">
        <v>31</v>
      </c>
      <c r="E3500" t="s">
        <v>1555</v>
      </c>
      <c r="F3500">
        <v>362</v>
      </c>
      <c r="G3500">
        <v>285</v>
      </c>
      <c r="H3500">
        <v>3059</v>
      </c>
      <c r="I3500">
        <v>43112019200</v>
      </c>
      <c r="J3500">
        <v>8</v>
      </c>
      <c r="K3500" t="s">
        <v>1712</v>
      </c>
      <c r="L3500">
        <v>2531</v>
      </c>
      <c r="M3500" t="s">
        <v>1557</v>
      </c>
      <c r="N3500" t="s">
        <v>1734</v>
      </c>
      <c r="O3500">
        <v>0</v>
      </c>
      <c r="P3500" t="s">
        <v>1552</v>
      </c>
      <c r="Q3500">
        <v>19700601</v>
      </c>
    </row>
    <row r="3501" spans="1:17">
      <c r="A3501" t="s">
        <v>1711</v>
      </c>
      <c r="B3501" t="s">
        <v>1661</v>
      </c>
      <c r="C3501">
        <v>201208</v>
      </c>
      <c r="D3501">
        <v>31</v>
      </c>
      <c r="E3501" t="s">
        <v>1555</v>
      </c>
      <c r="F3501">
        <v>609</v>
      </c>
      <c r="G3501">
        <v>828</v>
      </c>
      <c r="H3501">
        <v>11157</v>
      </c>
      <c r="I3501">
        <v>43112019300</v>
      </c>
      <c r="J3501">
        <v>8</v>
      </c>
      <c r="K3501" t="s">
        <v>1712</v>
      </c>
      <c r="L3501">
        <v>2531</v>
      </c>
      <c r="M3501" t="s">
        <v>1557</v>
      </c>
      <c r="N3501" t="s">
        <v>1734</v>
      </c>
      <c r="O3501">
        <v>0</v>
      </c>
      <c r="P3501" t="s">
        <v>1552</v>
      </c>
      <c r="Q3501">
        <v>19780601</v>
      </c>
    </row>
    <row r="3502" spans="1:17">
      <c r="A3502" t="s">
        <v>1711</v>
      </c>
      <c r="B3502" t="s">
        <v>1730</v>
      </c>
      <c r="C3502">
        <v>201208</v>
      </c>
      <c r="D3502">
        <v>31</v>
      </c>
      <c r="E3502" t="s">
        <v>1555</v>
      </c>
      <c r="F3502">
        <v>456</v>
      </c>
      <c r="G3502">
        <v>295</v>
      </c>
      <c r="H3502">
        <v>2048</v>
      </c>
      <c r="I3502">
        <v>43112019400</v>
      </c>
      <c r="J3502">
        <v>8</v>
      </c>
      <c r="K3502" t="s">
        <v>1712</v>
      </c>
      <c r="L3502">
        <v>2531</v>
      </c>
      <c r="M3502" t="s">
        <v>1557</v>
      </c>
      <c r="N3502" t="s">
        <v>1734</v>
      </c>
      <c r="O3502">
        <v>0</v>
      </c>
      <c r="P3502" t="s">
        <v>1552</v>
      </c>
      <c r="Q3502">
        <v>19700701</v>
      </c>
    </row>
    <row r="3503" spans="1:17">
      <c r="A3503" t="s">
        <v>1711</v>
      </c>
      <c r="B3503" t="s">
        <v>1591</v>
      </c>
      <c r="C3503">
        <v>201208</v>
      </c>
      <c r="D3503">
        <v>31</v>
      </c>
      <c r="E3503" t="s">
        <v>1555</v>
      </c>
      <c r="F3503">
        <v>588</v>
      </c>
      <c r="G3503">
        <v>304</v>
      </c>
      <c r="H3503">
        <v>2999</v>
      </c>
      <c r="I3503">
        <v>43112019500</v>
      </c>
      <c r="J3503">
        <v>8</v>
      </c>
      <c r="K3503" t="s">
        <v>1712</v>
      </c>
      <c r="L3503">
        <v>2531</v>
      </c>
      <c r="M3503" t="s">
        <v>1557</v>
      </c>
      <c r="N3503" t="s">
        <v>1734</v>
      </c>
      <c r="O3503">
        <v>0</v>
      </c>
      <c r="P3503" t="s">
        <v>1552</v>
      </c>
      <c r="Q3503">
        <v>19700901</v>
      </c>
    </row>
    <row r="3504" spans="1:17">
      <c r="A3504" t="s">
        <v>1711</v>
      </c>
      <c r="B3504" t="s">
        <v>1735</v>
      </c>
      <c r="C3504">
        <v>201208</v>
      </c>
      <c r="D3504">
        <v>31</v>
      </c>
      <c r="E3504" t="s">
        <v>1555</v>
      </c>
      <c r="F3504">
        <v>353</v>
      </c>
      <c r="G3504">
        <v>3760</v>
      </c>
      <c r="H3504">
        <v>5967</v>
      </c>
      <c r="I3504">
        <v>43112021900</v>
      </c>
      <c r="J3504">
        <v>8</v>
      </c>
      <c r="K3504" t="s">
        <v>1712</v>
      </c>
      <c r="L3504">
        <v>2531</v>
      </c>
      <c r="M3504" t="s">
        <v>1557</v>
      </c>
      <c r="N3504" t="s">
        <v>1734</v>
      </c>
      <c r="O3504">
        <v>0</v>
      </c>
      <c r="P3504" t="s">
        <v>1574</v>
      </c>
      <c r="Q3504">
        <v>19840501</v>
      </c>
    </row>
    <row r="3505" spans="1:17">
      <c r="A3505" t="s">
        <v>1711</v>
      </c>
      <c r="B3505" t="s">
        <v>1736</v>
      </c>
      <c r="C3505">
        <v>201208</v>
      </c>
      <c r="D3505">
        <v>31</v>
      </c>
      <c r="E3505" t="s">
        <v>1555</v>
      </c>
      <c r="F3505">
        <v>809</v>
      </c>
      <c r="G3505">
        <v>2668</v>
      </c>
      <c r="H3505">
        <v>5244</v>
      </c>
      <c r="I3505">
        <v>43112023500</v>
      </c>
      <c r="J3505">
        <v>8</v>
      </c>
      <c r="K3505" t="s">
        <v>1712</v>
      </c>
      <c r="L3505">
        <v>2531</v>
      </c>
      <c r="M3505" t="s">
        <v>1557</v>
      </c>
      <c r="N3505" t="s">
        <v>1734</v>
      </c>
      <c r="O3505">
        <v>0</v>
      </c>
      <c r="P3505" t="s">
        <v>1552</v>
      </c>
      <c r="Q3505">
        <v>19860701</v>
      </c>
    </row>
    <row r="3506" spans="1:17">
      <c r="A3506" t="s">
        <v>1711</v>
      </c>
      <c r="B3506" t="s">
        <v>1716</v>
      </c>
      <c r="C3506">
        <v>201208</v>
      </c>
      <c r="D3506">
        <v>31</v>
      </c>
      <c r="E3506" t="s">
        <v>1555</v>
      </c>
      <c r="F3506">
        <v>1012</v>
      </c>
      <c r="G3506">
        <v>428</v>
      </c>
      <c r="H3506">
        <v>26445</v>
      </c>
      <c r="I3506">
        <v>43112022200</v>
      </c>
      <c r="J3506">
        <v>8</v>
      </c>
      <c r="K3506" t="s">
        <v>1712</v>
      </c>
      <c r="L3506">
        <v>2531</v>
      </c>
      <c r="M3506" t="s">
        <v>1557</v>
      </c>
      <c r="N3506" t="s">
        <v>1734</v>
      </c>
      <c r="O3506">
        <v>0</v>
      </c>
      <c r="P3506" t="s">
        <v>1662</v>
      </c>
      <c r="Q3506">
        <v>19830201</v>
      </c>
    </row>
    <row r="3507" spans="1:17">
      <c r="A3507" t="s">
        <v>1711</v>
      </c>
      <c r="B3507" t="s">
        <v>1650</v>
      </c>
      <c r="C3507">
        <v>201208</v>
      </c>
      <c r="D3507">
        <v>31</v>
      </c>
      <c r="E3507" t="s">
        <v>1555</v>
      </c>
      <c r="F3507">
        <v>549</v>
      </c>
      <c r="G3507">
        <v>285</v>
      </c>
      <c r="H3507">
        <v>2051</v>
      </c>
      <c r="I3507">
        <v>43112022300</v>
      </c>
      <c r="J3507">
        <v>8</v>
      </c>
      <c r="K3507" t="s">
        <v>1712</v>
      </c>
      <c r="L3507">
        <v>2531</v>
      </c>
      <c r="M3507" t="s">
        <v>1557</v>
      </c>
      <c r="N3507" t="s">
        <v>1734</v>
      </c>
      <c r="O3507">
        <v>0</v>
      </c>
      <c r="P3507" t="s">
        <v>1662</v>
      </c>
      <c r="Q3507">
        <v>19840401</v>
      </c>
    </row>
    <row r="3508" spans="1:17">
      <c r="A3508" t="s">
        <v>1711</v>
      </c>
      <c r="B3508" t="s">
        <v>1592</v>
      </c>
      <c r="C3508">
        <v>201208</v>
      </c>
      <c r="D3508">
        <v>31</v>
      </c>
      <c r="E3508" t="s">
        <v>1555</v>
      </c>
      <c r="F3508">
        <v>785</v>
      </c>
      <c r="G3508">
        <v>1113</v>
      </c>
      <c r="H3508">
        <v>27703</v>
      </c>
      <c r="I3508">
        <v>43112022600</v>
      </c>
      <c r="J3508">
        <v>8</v>
      </c>
      <c r="K3508" t="s">
        <v>1712</v>
      </c>
      <c r="L3508">
        <v>2531</v>
      </c>
      <c r="M3508" t="s">
        <v>1557</v>
      </c>
      <c r="N3508" t="s">
        <v>1734</v>
      </c>
      <c r="O3508">
        <v>0</v>
      </c>
      <c r="P3508" t="s">
        <v>1662</v>
      </c>
      <c r="Q3508">
        <v>19821101</v>
      </c>
    </row>
    <row r="3509" spans="1:17">
      <c r="A3509" t="s">
        <v>1711</v>
      </c>
      <c r="B3509" t="s">
        <v>1664</v>
      </c>
      <c r="C3509">
        <v>201208</v>
      </c>
      <c r="D3509">
        <v>31</v>
      </c>
      <c r="E3509" t="s">
        <v>1555</v>
      </c>
      <c r="F3509">
        <v>375</v>
      </c>
      <c r="G3509">
        <v>614</v>
      </c>
      <c r="H3509">
        <v>1572</v>
      </c>
      <c r="I3509">
        <v>43112025600</v>
      </c>
      <c r="J3509">
        <v>8</v>
      </c>
      <c r="K3509" t="s">
        <v>1712</v>
      </c>
      <c r="L3509">
        <v>2531</v>
      </c>
      <c r="M3509" t="s">
        <v>1557</v>
      </c>
      <c r="N3509" t="s">
        <v>1734</v>
      </c>
      <c r="O3509">
        <v>0</v>
      </c>
      <c r="P3509" t="s">
        <v>1552</v>
      </c>
      <c r="Q3509">
        <v>19870901</v>
      </c>
    </row>
    <row r="3510" spans="1:17">
      <c r="A3510" t="s">
        <v>1711</v>
      </c>
      <c r="B3510" t="s">
        <v>1651</v>
      </c>
      <c r="C3510">
        <v>201208</v>
      </c>
      <c r="D3510">
        <v>31</v>
      </c>
      <c r="E3510" t="s">
        <v>1555</v>
      </c>
      <c r="F3510">
        <v>481</v>
      </c>
      <c r="G3510">
        <v>569</v>
      </c>
      <c r="H3510">
        <v>13777</v>
      </c>
      <c r="I3510">
        <v>43112024100</v>
      </c>
      <c r="J3510">
        <v>8</v>
      </c>
      <c r="K3510" t="s">
        <v>1712</v>
      </c>
      <c r="L3510">
        <v>2531</v>
      </c>
      <c r="M3510" t="s">
        <v>1557</v>
      </c>
      <c r="N3510" t="s">
        <v>1734</v>
      </c>
      <c r="O3510">
        <v>0</v>
      </c>
      <c r="P3510" t="s">
        <v>1552</v>
      </c>
      <c r="Q3510">
        <v>19710301</v>
      </c>
    </row>
    <row r="3511" spans="1:17">
      <c r="A3511" t="s">
        <v>1711</v>
      </c>
      <c r="B3511" t="s">
        <v>1576</v>
      </c>
      <c r="C3511">
        <v>201208</v>
      </c>
      <c r="D3511">
        <v>31</v>
      </c>
      <c r="E3511" t="s">
        <v>1555</v>
      </c>
      <c r="F3511">
        <v>1410</v>
      </c>
      <c r="G3511">
        <v>504</v>
      </c>
      <c r="H3511">
        <v>8051</v>
      </c>
      <c r="I3511">
        <v>43112024200</v>
      </c>
      <c r="J3511">
        <v>8</v>
      </c>
      <c r="K3511" t="s">
        <v>1712</v>
      </c>
      <c r="L3511">
        <v>2531</v>
      </c>
      <c r="M3511" t="s">
        <v>1557</v>
      </c>
      <c r="N3511" t="s">
        <v>1734</v>
      </c>
      <c r="O3511">
        <v>0</v>
      </c>
      <c r="P3511" t="s">
        <v>1737</v>
      </c>
      <c r="Q3511">
        <v>19830501</v>
      </c>
    </row>
    <row r="3512" spans="1:17">
      <c r="A3512" t="s">
        <v>1711</v>
      </c>
      <c r="B3512" t="s">
        <v>1652</v>
      </c>
      <c r="C3512">
        <v>201208</v>
      </c>
      <c r="D3512">
        <v>31</v>
      </c>
      <c r="E3512" t="s">
        <v>1555</v>
      </c>
      <c r="F3512">
        <v>606</v>
      </c>
      <c r="G3512">
        <v>3210</v>
      </c>
      <c r="H3512">
        <v>39431</v>
      </c>
      <c r="I3512">
        <v>43112024300</v>
      </c>
      <c r="J3512">
        <v>8</v>
      </c>
      <c r="K3512" t="s">
        <v>1712</v>
      </c>
      <c r="L3512">
        <v>2531</v>
      </c>
      <c r="M3512" t="s">
        <v>1557</v>
      </c>
      <c r="N3512" t="s">
        <v>1734</v>
      </c>
      <c r="O3512">
        <v>0</v>
      </c>
      <c r="P3512" t="s">
        <v>1662</v>
      </c>
      <c r="Q3512">
        <v>19840301</v>
      </c>
    </row>
    <row r="3513" spans="1:17">
      <c r="A3513" t="s">
        <v>1711</v>
      </c>
      <c r="B3513" t="s">
        <v>1577</v>
      </c>
      <c r="C3513">
        <v>201208</v>
      </c>
      <c r="D3513">
        <v>31</v>
      </c>
      <c r="E3513" t="s">
        <v>1555</v>
      </c>
      <c r="F3513">
        <v>652</v>
      </c>
      <c r="G3513">
        <v>1113</v>
      </c>
      <c r="H3513">
        <v>3088</v>
      </c>
      <c r="I3513">
        <v>43112026900</v>
      </c>
      <c r="J3513">
        <v>8</v>
      </c>
      <c r="K3513" t="s">
        <v>1712</v>
      </c>
      <c r="L3513">
        <v>2531</v>
      </c>
      <c r="M3513" t="s">
        <v>1557</v>
      </c>
      <c r="N3513" t="s">
        <v>1734</v>
      </c>
      <c r="O3513">
        <v>0</v>
      </c>
      <c r="P3513" t="s">
        <v>1552</v>
      </c>
      <c r="Q3513">
        <v>19810501</v>
      </c>
    </row>
    <row r="3514" spans="1:17">
      <c r="A3514" t="s">
        <v>1711</v>
      </c>
      <c r="B3514" t="s">
        <v>1631</v>
      </c>
      <c r="C3514">
        <v>201208</v>
      </c>
      <c r="D3514">
        <v>31</v>
      </c>
      <c r="E3514" t="s">
        <v>1555</v>
      </c>
      <c r="F3514">
        <v>740</v>
      </c>
      <c r="G3514">
        <v>3196</v>
      </c>
      <c r="H3514">
        <v>12429</v>
      </c>
      <c r="I3514">
        <v>43112031000</v>
      </c>
      <c r="J3514">
        <v>8</v>
      </c>
      <c r="K3514" t="s">
        <v>1712</v>
      </c>
      <c r="L3514">
        <v>2531</v>
      </c>
      <c r="M3514" t="s">
        <v>1557</v>
      </c>
      <c r="N3514" t="s">
        <v>1734</v>
      </c>
      <c r="O3514">
        <v>0</v>
      </c>
      <c r="P3514" t="s">
        <v>1574</v>
      </c>
      <c r="Q3514">
        <v>19820601</v>
      </c>
    </row>
    <row r="3515" spans="1:17">
      <c r="A3515" t="s">
        <v>1711</v>
      </c>
      <c r="B3515" t="s">
        <v>1653</v>
      </c>
      <c r="C3515">
        <v>201208</v>
      </c>
      <c r="D3515">
        <v>30</v>
      </c>
      <c r="E3515" t="s">
        <v>1555</v>
      </c>
      <c r="F3515">
        <v>680</v>
      </c>
      <c r="G3515">
        <v>307</v>
      </c>
      <c r="H3515">
        <v>4002</v>
      </c>
      <c r="I3515">
        <v>43112027700</v>
      </c>
      <c r="J3515">
        <v>8</v>
      </c>
      <c r="K3515" t="s">
        <v>1712</v>
      </c>
      <c r="L3515">
        <v>2531</v>
      </c>
      <c r="M3515" t="s">
        <v>1557</v>
      </c>
      <c r="N3515" t="s">
        <v>1734</v>
      </c>
      <c r="O3515">
        <v>0</v>
      </c>
      <c r="P3515" t="s">
        <v>1552</v>
      </c>
      <c r="Q3515">
        <v>19850901</v>
      </c>
    </row>
    <row r="3516" spans="1:17">
      <c r="A3516" t="s">
        <v>1711</v>
      </c>
      <c r="B3516" t="s">
        <v>1593</v>
      </c>
      <c r="C3516">
        <v>201208</v>
      </c>
      <c r="D3516">
        <v>7</v>
      </c>
      <c r="E3516" t="s">
        <v>1555</v>
      </c>
      <c r="F3516">
        <v>147</v>
      </c>
      <c r="G3516">
        <v>258</v>
      </c>
      <c r="H3516">
        <v>1641</v>
      </c>
      <c r="I3516">
        <v>43112022800</v>
      </c>
      <c r="J3516">
        <v>8</v>
      </c>
      <c r="K3516" t="s">
        <v>1712</v>
      </c>
      <c r="L3516">
        <v>2531</v>
      </c>
      <c r="M3516" t="s">
        <v>1557</v>
      </c>
      <c r="N3516" t="s">
        <v>1734</v>
      </c>
      <c r="O3516">
        <v>0</v>
      </c>
      <c r="P3516" t="s">
        <v>1662</v>
      </c>
      <c r="Q3516">
        <v>19830801</v>
      </c>
    </row>
    <row r="3517" spans="1:17">
      <c r="A3517" t="s">
        <v>1711</v>
      </c>
      <c r="B3517" t="s">
        <v>1578</v>
      </c>
      <c r="C3517">
        <v>201208</v>
      </c>
      <c r="D3517">
        <v>11</v>
      </c>
      <c r="E3517" t="s">
        <v>1555</v>
      </c>
      <c r="F3517">
        <v>134</v>
      </c>
      <c r="G3517">
        <v>1160</v>
      </c>
      <c r="H3517">
        <v>670</v>
      </c>
      <c r="I3517">
        <v>43112024400</v>
      </c>
      <c r="J3517">
        <v>8</v>
      </c>
      <c r="K3517" t="s">
        <v>1712</v>
      </c>
      <c r="L3517">
        <v>2531</v>
      </c>
      <c r="M3517" t="s">
        <v>1557</v>
      </c>
      <c r="N3517" t="s">
        <v>1734</v>
      </c>
      <c r="O3517">
        <v>0</v>
      </c>
      <c r="P3517" t="s">
        <v>1574</v>
      </c>
      <c r="Q3517">
        <v>19980419</v>
      </c>
    </row>
    <row r="3518" spans="1:17">
      <c r="A3518" t="s">
        <v>1711</v>
      </c>
      <c r="B3518" t="s">
        <v>1580</v>
      </c>
      <c r="C3518">
        <v>201208</v>
      </c>
      <c r="D3518">
        <v>31</v>
      </c>
      <c r="E3518" t="s">
        <v>1555</v>
      </c>
      <c r="F3518">
        <v>1027</v>
      </c>
      <c r="G3518">
        <v>656</v>
      </c>
      <c r="H3518">
        <v>26859</v>
      </c>
      <c r="I3518">
        <v>43112023600</v>
      </c>
      <c r="J3518">
        <v>8</v>
      </c>
      <c r="K3518" t="s">
        <v>1712</v>
      </c>
      <c r="L3518">
        <v>2531</v>
      </c>
      <c r="M3518" t="s">
        <v>1557</v>
      </c>
      <c r="N3518" t="s">
        <v>1734</v>
      </c>
      <c r="O3518">
        <v>0</v>
      </c>
      <c r="P3518" t="s">
        <v>1738</v>
      </c>
      <c r="Q3518">
        <v>19830201</v>
      </c>
    </row>
    <row r="3519" spans="1:17">
      <c r="A3519" t="s">
        <v>1711</v>
      </c>
      <c r="B3519" t="s">
        <v>1638</v>
      </c>
      <c r="C3519">
        <v>201208</v>
      </c>
      <c r="D3519">
        <v>31</v>
      </c>
      <c r="E3519" t="s">
        <v>1555</v>
      </c>
      <c r="F3519">
        <v>290</v>
      </c>
      <c r="G3519">
        <v>1627</v>
      </c>
      <c r="H3519">
        <v>396</v>
      </c>
      <c r="I3519">
        <v>43112024700</v>
      </c>
      <c r="J3519">
        <v>8</v>
      </c>
      <c r="K3519" t="s">
        <v>1712</v>
      </c>
      <c r="L3519">
        <v>2531</v>
      </c>
      <c r="M3519" t="s">
        <v>1557</v>
      </c>
      <c r="N3519" t="s">
        <v>1734</v>
      </c>
      <c r="O3519">
        <v>0</v>
      </c>
      <c r="P3519" t="s">
        <v>1552</v>
      </c>
      <c r="Q3519">
        <v>19760501</v>
      </c>
    </row>
    <row r="3520" spans="1:17">
      <c r="A3520" t="s">
        <v>1711</v>
      </c>
      <c r="B3520" t="s">
        <v>1632</v>
      </c>
      <c r="C3520">
        <v>201208</v>
      </c>
      <c r="D3520">
        <v>31</v>
      </c>
      <c r="E3520" t="s">
        <v>1555</v>
      </c>
      <c r="F3520">
        <v>1609</v>
      </c>
      <c r="G3520">
        <v>5597</v>
      </c>
      <c r="H3520">
        <v>9518</v>
      </c>
      <c r="I3520">
        <v>43112025800</v>
      </c>
      <c r="J3520">
        <v>8</v>
      </c>
      <c r="K3520" t="s">
        <v>1712</v>
      </c>
      <c r="L3520">
        <v>2531</v>
      </c>
      <c r="M3520" t="s">
        <v>1557</v>
      </c>
      <c r="N3520" t="s">
        <v>1734</v>
      </c>
      <c r="O3520">
        <v>0</v>
      </c>
      <c r="P3520" t="s">
        <v>1552</v>
      </c>
      <c r="Q3520">
        <v>19720101</v>
      </c>
    </row>
    <row r="3521" spans="1:17">
      <c r="A3521" t="s">
        <v>1711</v>
      </c>
      <c r="B3521" t="s">
        <v>1582</v>
      </c>
      <c r="C3521">
        <v>201208</v>
      </c>
      <c r="D3521">
        <v>31</v>
      </c>
      <c r="E3521" t="s">
        <v>1555</v>
      </c>
      <c r="F3521">
        <v>211</v>
      </c>
      <c r="G3521">
        <v>285</v>
      </c>
      <c r="H3521">
        <v>88</v>
      </c>
      <c r="I3521">
        <v>43112026000</v>
      </c>
      <c r="J3521">
        <v>8</v>
      </c>
      <c r="K3521" t="s">
        <v>1712</v>
      </c>
      <c r="L3521">
        <v>2531</v>
      </c>
      <c r="M3521" t="s">
        <v>1557</v>
      </c>
      <c r="N3521" t="s">
        <v>1734</v>
      </c>
      <c r="O3521">
        <v>0</v>
      </c>
      <c r="P3521" t="s">
        <v>1552</v>
      </c>
      <c r="Q3521">
        <v>19860701</v>
      </c>
    </row>
    <row r="3522" spans="1:17">
      <c r="A3522" t="s">
        <v>1711</v>
      </c>
      <c r="B3522" t="s">
        <v>1595</v>
      </c>
      <c r="C3522">
        <v>201208</v>
      </c>
      <c r="D3522">
        <v>31</v>
      </c>
      <c r="E3522" t="s">
        <v>1555</v>
      </c>
      <c r="F3522">
        <v>420</v>
      </c>
      <c r="G3522">
        <v>428</v>
      </c>
      <c r="H3522">
        <v>12414</v>
      </c>
      <c r="I3522">
        <v>43112027100</v>
      </c>
      <c r="J3522">
        <v>8</v>
      </c>
      <c r="K3522" t="s">
        <v>1712</v>
      </c>
      <c r="L3522">
        <v>2531</v>
      </c>
      <c r="M3522" t="s">
        <v>1557</v>
      </c>
      <c r="N3522" t="s">
        <v>1734</v>
      </c>
      <c r="O3522">
        <v>0</v>
      </c>
      <c r="P3522" t="s">
        <v>1552</v>
      </c>
      <c r="Q3522">
        <v>19740601</v>
      </c>
    </row>
    <row r="3523" spans="1:17">
      <c r="A3523" t="s">
        <v>1711</v>
      </c>
      <c r="B3523" t="s">
        <v>1717</v>
      </c>
      <c r="C3523">
        <v>201208</v>
      </c>
      <c r="D3523">
        <v>31</v>
      </c>
      <c r="E3523" t="s">
        <v>1555</v>
      </c>
      <c r="F3523">
        <v>658</v>
      </c>
      <c r="G3523">
        <v>753</v>
      </c>
      <c r="H3523">
        <v>4726</v>
      </c>
      <c r="I3523">
        <v>43112024901</v>
      </c>
      <c r="J3523">
        <v>8</v>
      </c>
      <c r="K3523" t="s">
        <v>1712</v>
      </c>
      <c r="L3523">
        <v>2531</v>
      </c>
      <c r="M3523" t="s">
        <v>1557</v>
      </c>
      <c r="N3523" t="s">
        <v>1734</v>
      </c>
      <c r="O3523">
        <v>0</v>
      </c>
      <c r="P3523" t="s">
        <v>1662</v>
      </c>
      <c r="Q3523">
        <v>19840301</v>
      </c>
    </row>
    <row r="3524" spans="1:17">
      <c r="A3524" t="s">
        <v>1711</v>
      </c>
      <c r="B3524" t="s">
        <v>1657</v>
      </c>
      <c r="C3524">
        <v>201208</v>
      </c>
      <c r="D3524">
        <v>31</v>
      </c>
      <c r="E3524" t="s">
        <v>1555</v>
      </c>
      <c r="F3524">
        <v>450</v>
      </c>
      <c r="G3524">
        <v>314</v>
      </c>
      <c r="H3524">
        <v>3205</v>
      </c>
      <c r="I3524">
        <v>43112029701</v>
      </c>
      <c r="J3524">
        <v>8</v>
      </c>
      <c r="K3524" t="s">
        <v>1712</v>
      </c>
      <c r="L3524">
        <v>2531</v>
      </c>
      <c r="M3524" t="s">
        <v>1557</v>
      </c>
      <c r="N3524" t="s">
        <v>1734</v>
      </c>
      <c r="O3524">
        <v>0</v>
      </c>
      <c r="P3524" t="s">
        <v>1552</v>
      </c>
      <c r="Q3524">
        <v>19840501</v>
      </c>
    </row>
    <row r="3525" spans="1:17">
      <c r="A3525" t="s">
        <v>1711</v>
      </c>
      <c r="B3525" t="s">
        <v>1547</v>
      </c>
      <c r="C3525">
        <v>201208</v>
      </c>
      <c r="D3525">
        <v>9</v>
      </c>
      <c r="E3525" t="s">
        <v>1555</v>
      </c>
      <c r="F3525">
        <v>259</v>
      </c>
      <c r="G3525">
        <v>1841</v>
      </c>
      <c r="H3525">
        <v>1063</v>
      </c>
      <c r="I3525">
        <v>43112025901</v>
      </c>
      <c r="J3525">
        <v>8</v>
      </c>
      <c r="K3525" t="s">
        <v>1712</v>
      </c>
      <c r="L3525">
        <v>2531</v>
      </c>
      <c r="M3525" t="s">
        <v>1557</v>
      </c>
      <c r="N3525" t="s">
        <v>1734</v>
      </c>
      <c r="O3525">
        <v>0</v>
      </c>
      <c r="P3525" t="s">
        <v>1552</v>
      </c>
      <c r="Q3525">
        <v>19870601</v>
      </c>
    </row>
    <row r="3526" spans="1:17">
      <c r="A3526" t="s">
        <v>1711</v>
      </c>
      <c r="B3526" t="s">
        <v>1583</v>
      </c>
      <c r="C3526">
        <v>201208</v>
      </c>
      <c r="D3526">
        <v>31</v>
      </c>
      <c r="E3526" t="s">
        <v>1555</v>
      </c>
      <c r="F3526">
        <v>307</v>
      </c>
      <c r="G3526">
        <v>257</v>
      </c>
      <c r="H3526">
        <v>40</v>
      </c>
      <c r="I3526">
        <v>43112064500</v>
      </c>
      <c r="J3526">
        <v>8</v>
      </c>
      <c r="K3526" t="s">
        <v>1712</v>
      </c>
      <c r="L3526">
        <v>2531</v>
      </c>
      <c r="M3526" t="s">
        <v>1557</v>
      </c>
      <c r="N3526" t="s">
        <v>1734</v>
      </c>
      <c r="O3526">
        <v>0</v>
      </c>
      <c r="P3526" t="s">
        <v>1552</v>
      </c>
      <c r="Q3526">
        <v>19880201</v>
      </c>
    </row>
    <row r="3527" spans="1:17">
      <c r="A3527" t="s">
        <v>1711</v>
      </c>
      <c r="B3527" t="s">
        <v>1702</v>
      </c>
      <c r="C3527">
        <v>201208</v>
      </c>
      <c r="D3527">
        <v>31</v>
      </c>
      <c r="E3527" t="s">
        <v>1555</v>
      </c>
      <c r="F3527">
        <v>1179</v>
      </c>
      <c r="G3527">
        <v>956</v>
      </c>
      <c r="H3527">
        <v>12977</v>
      </c>
      <c r="I3527">
        <v>43112070600</v>
      </c>
      <c r="J3527">
        <v>8</v>
      </c>
      <c r="K3527" t="s">
        <v>1712</v>
      </c>
      <c r="L3527">
        <v>2531</v>
      </c>
      <c r="M3527" t="s">
        <v>1557</v>
      </c>
      <c r="N3527" t="s">
        <v>1734</v>
      </c>
      <c r="O3527">
        <v>0</v>
      </c>
      <c r="P3527" t="s">
        <v>1552</v>
      </c>
      <c r="Q3527">
        <v>19931201</v>
      </c>
    </row>
    <row r="3528" spans="1:17">
      <c r="A3528" t="s">
        <v>1711</v>
      </c>
      <c r="B3528" t="s">
        <v>1633</v>
      </c>
      <c r="C3528">
        <v>201208</v>
      </c>
      <c r="D3528">
        <v>2</v>
      </c>
      <c r="E3528" t="s">
        <v>1555</v>
      </c>
      <c r="F3528">
        <v>33</v>
      </c>
      <c r="G3528">
        <v>18</v>
      </c>
      <c r="H3528">
        <v>53</v>
      </c>
      <c r="I3528">
        <v>43112076600</v>
      </c>
      <c r="J3528">
        <v>8</v>
      </c>
      <c r="K3528" t="s">
        <v>1712</v>
      </c>
      <c r="L3528">
        <v>2531</v>
      </c>
      <c r="M3528" t="s">
        <v>1557</v>
      </c>
      <c r="N3528" t="s">
        <v>1734</v>
      </c>
      <c r="O3528">
        <v>0</v>
      </c>
      <c r="P3528" t="s">
        <v>1552</v>
      </c>
      <c r="Q3528">
        <v>19971120</v>
      </c>
    </row>
    <row r="3529" spans="1:17">
      <c r="A3529" t="s">
        <v>1739</v>
      </c>
      <c r="B3529" t="s">
        <v>1573</v>
      </c>
      <c r="C3529">
        <v>201208</v>
      </c>
      <c r="D3529">
        <v>31</v>
      </c>
      <c r="E3529" t="s">
        <v>1555</v>
      </c>
      <c r="F3529">
        <v>179</v>
      </c>
      <c r="G3529">
        <v>198</v>
      </c>
      <c r="H3529">
        <v>6298</v>
      </c>
      <c r="I3529">
        <v>43112029600</v>
      </c>
      <c r="J3529">
        <v>8</v>
      </c>
      <c r="K3529" t="s">
        <v>1740</v>
      </c>
      <c r="L3529">
        <v>2531</v>
      </c>
      <c r="M3529" t="s">
        <v>1557</v>
      </c>
      <c r="N3529" t="s">
        <v>1734</v>
      </c>
      <c r="O3529">
        <v>0</v>
      </c>
      <c r="P3529" t="s">
        <v>1552</v>
      </c>
      <c r="Q3529">
        <v>19730301</v>
      </c>
    </row>
    <row r="3530" spans="1:17">
      <c r="A3530" t="s">
        <v>1739</v>
      </c>
      <c r="B3530" t="s">
        <v>1701</v>
      </c>
      <c r="C3530">
        <v>201208</v>
      </c>
      <c r="D3530">
        <v>31</v>
      </c>
      <c r="E3530" t="s">
        <v>1555</v>
      </c>
      <c r="F3530">
        <v>1058</v>
      </c>
      <c r="G3530">
        <v>198</v>
      </c>
      <c r="H3530">
        <v>22044</v>
      </c>
      <c r="I3530">
        <v>43112014900</v>
      </c>
      <c r="J3530">
        <v>8</v>
      </c>
      <c r="K3530" t="s">
        <v>1740</v>
      </c>
      <c r="L3530">
        <v>2531</v>
      </c>
      <c r="M3530" t="s">
        <v>1557</v>
      </c>
      <c r="N3530" t="s">
        <v>1734</v>
      </c>
      <c r="O3530">
        <v>0</v>
      </c>
      <c r="P3530" t="s">
        <v>1552</v>
      </c>
      <c r="Q3530">
        <v>19691201</v>
      </c>
    </row>
    <row r="3531" spans="1:17">
      <c r="A3531" t="s">
        <v>1739</v>
      </c>
      <c r="B3531" t="s">
        <v>1591</v>
      </c>
      <c r="C3531">
        <v>201208</v>
      </c>
      <c r="D3531">
        <v>31</v>
      </c>
      <c r="E3531" t="s">
        <v>1555</v>
      </c>
      <c r="F3531">
        <v>593</v>
      </c>
      <c r="G3531">
        <v>119</v>
      </c>
      <c r="H3531">
        <v>13950</v>
      </c>
      <c r="I3531">
        <v>43112031900</v>
      </c>
      <c r="J3531">
        <v>8</v>
      </c>
      <c r="K3531" t="s">
        <v>1740</v>
      </c>
      <c r="L3531">
        <v>2531</v>
      </c>
      <c r="M3531" t="s">
        <v>1557</v>
      </c>
      <c r="N3531" t="s">
        <v>1734</v>
      </c>
      <c r="O3531">
        <v>0</v>
      </c>
      <c r="P3531" t="s">
        <v>1552</v>
      </c>
      <c r="Q3531">
        <v>19760301</v>
      </c>
    </row>
    <row r="3532" spans="1:17">
      <c r="A3532" t="s">
        <v>1739</v>
      </c>
      <c r="B3532" t="s">
        <v>1635</v>
      </c>
      <c r="C3532">
        <v>201208</v>
      </c>
      <c r="D3532">
        <v>8</v>
      </c>
      <c r="E3532" t="s">
        <v>1555</v>
      </c>
      <c r="F3532">
        <v>140</v>
      </c>
      <c r="G3532">
        <v>221</v>
      </c>
      <c r="H3532">
        <v>1882</v>
      </c>
      <c r="I3532">
        <v>43112030900</v>
      </c>
      <c r="J3532">
        <v>8</v>
      </c>
      <c r="K3532" t="s">
        <v>1740</v>
      </c>
      <c r="L3532">
        <v>2531</v>
      </c>
      <c r="M3532" t="s">
        <v>1557</v>
      </c>
      <c r="N3532" t="s">
        <v>1734</v>
      </c>
      <c r="O3532">
        <v>0</v>
      </c>
      <c r="P3532" t="s">
        <v>1552</v>
      </c>
      <c r="Q3532">
        <v>19750501</v>
      </c>
    </row>
    <row r="3533" spans="1:17">
      <c r="A3533" t="s">
        <v>1739</v>
      </c>
      <c r="B3533" t="s">
        <v>1736</v>
      </c>
      <c r="C3533">
        <v>201208</v>
      </c>
      <c r="D3533">
        <v>30</v>
      </c>
      <c r="E3533" t="s">
        <v>1555</v>
      </c>
      <c r="F3533">
        <v>1713</v>
      </c>
      <c r="G3533">
        <v>4509</v>
      </c>
      <c r="H3533">
        <v>61132</v>
      </c>
      <c r="I3533">
        <v>43112018000</v>
      </c>
      <c r="J3533">
        <v>8</v>
      </c>
      <c r="K3533" t="s">
        <v>1740</v>
      </c>
      <c r="L3533">
        <v>2531</v>
      </c>
      <c r="M3533" t="s">
        <v>1557</v>
      </c>
      <c r="N3533" t="s">
        <v>1734</v>
      </c>
      <c r="O3533">
        <v>0</v>
      </c>
      <c r="P3533" t="s">
        <v>1574</v>
      </c>
      <c r="Q3533">
        <v>19711101</v>
      </c>
    </row>
    <row r="3534" spans="1:17">
      <c r="A3534" t="s">
        <v>1739</v>
      </c>
      <c r="B3534" t="s">
        <v>1716</v>
      </c>
      <c r="C3534">
        <v>201208</v>
      </c>
      <c r="D3534">
        <v>30</v>
      </c>
      <c r="E3534" t="s">
        <v>1555</v>
      </c>
      <c r="F3534">
        <v>46</v>
      </c>
      <c r="G3534">
        <v>158</v>
      </c>
      <c r="H3534">
        <v>1601</v>
      </c>
      <c r="I3534">
        <v>43112017301</v>
      </c>
      <c r="J3534">
        <v>8</v>
      </c>
      <c r="K3534" t="s">
        <v>1740</v>
      </c>
      <c r="L3534">
        <v>2531</v>
      </c>
      <c r="M3534" t="s">
        <v>1557</v>
      </c>
      <c r="N3534" t="s">
        <v>1734</v>
      </c>
      <c r="O3534">
        <v>0</v>
      </c>
      <c r="P3534" t="s">
        <v>1552</v>
      </c>
      <c r="Q3534">
        <v>19761201</v>
      </c>
    </row>
    <row r="3535" spans="1:17">
      <c r="A3535" t="s">
        <v>1739</v>
      </c>
      <c r="B3535" t="s">
        <v>1663</v>
      </c>
      <c r="C3535">
        <v>201208</v>
      </c>
      <c r="D3535">
        <v>31</v>
      </c>
      <c r="E3535" t="s">
        <v>1555</v>
      </c>
      <c r="F3535">
        <v>2121</v>
      </c>
      <c r="G3535">
        <v>79</v>
      </c>
      <c r="H3535">
        <v>60385</v>
      </c>
      <c r="I3535">
        <v>43112016200</v>
      </c>
      <c r="J3535">
        <v>8</v>
      </c>
      <c r="K3535" t="s">
        <v>1740</v>
      </c>
      <c r="L3535">
        <v>2531</v>
      </c>
      <c r="M3535" t="s">
        <v>1557</v>
      </c>
      <c r="N3535" t="s">
        <v>1734</v>
      </c>
      <c r="O3535">
        <v>0</v>
      </c>
      <c r="P3535" t="s">
        <v>1552</v>
      </c>
      <c r="Q3535">
        <v>19700201</v>
      </c>
    </row>
    <row r="3536" spans="1:17">
      <c r="A3536" t="s">
        <v>1739</v>
      </c>
      <c r="B3536" t="s">
        <v>1592</v>
      </c>
      <c r="C3536">
        <v>201208</v>
      </c>
      <c r="D3536">
        <v>31</v>
      </c>
      <c r="E3536" t="s">
        <v>1555</v>
      </c>
      <c r="F3536">
        <v>380</v>
      </c>
      <c r="G3536">
        <v>119</v>
      </c>
      <c r="H3536">
        <v>6635</v>
      </c>
      <c r="I3536">
        <v>43112020400</v>
      </c>
      <c r="J3536">
        <v>8</v>
      </c>
      <c r="K3536" t="s">
        <v>1740</v>
      </c>
      <c r="L3536">
        <v>2531</v>
      </c>
      <c r="M3536" t="s">
        <v>1557</v>
      </c>
      <c r="N3536" t="s">
        <v>1734</v>
      </c>
      <c r="O3536">
        <v>0</v>
      </c>
      <c r="P3536" t="s">
        <v>1552</v>
      </c>
      <c r="Q3536">
        <v>19700701</v>
      </c>
    </row>
    <row r="3537" spans="1:17">
      <c r="A3537" t="s">
        <v>1739</v>
      </c>
      <c r="B3537" t="s">
        <v>1664</v>
      </c>
      <c r="C3537">
        <v>201208</v>
      </c>
      <c r="D3537">
        <v>31</v>
      </c>
      <c r="E3537" t="s">
        <v>1555</v>
      </c>
      <c r="F3537">
        <v>1623</v>
      </c>
      <c r="G3537">
        <v>5344</v>
      </c>
      <c r="H3537">
        <v>57773</v>
      </c>
      <c r="I3537">
        <v>43112023700</v>
      </c>
      <c r="J3537">
        <v>8</v>
      </c>
      <c r="K3537" t="s">
        <v>1740</v>
      </c>
      <c r="L3537">
        <v>2531</v>
      </c>
      <c r="M3537" t="s">
        <v>1557</v>
      </c>
      <c r="N3537" t="s">
        <v>1734</v>
      </c>
      <c r="O3537">
        <v>0</v>
      </c>
      <c r="P3537" t="s">
        <v>1552</v>
      </c>
      <c r="Q3537">
        <v>19710301</v>
      </c>
    </row>
    <row r="3538" spans="1:17">
      <c r="A3538" t="s">
        <v>1739</v>
      </c>
      <c r="B3538" t="s">
        <v>1651</v>
      </c>
      <c r="C3538">
        <v>201208</v>
      </c>
      <c r="D3538">
        <v>31</v>
      </c>
      <c r="E3538" t="s">
        <v>1555</v>
      </c>
      <c r="F3538">
        <v>312</v>
      </c>
      <c r="G3538">
        <v>7363</v>
      </c>
      <c r="H3538">
        <v>4307</v>
      </c>
      <c r="I3538">
        <v>43112021301</v>
      </c>
      <c r="J3538">
        <v>8</v>
      </c>
      <c r="K3538" t="s">
        <v>1740</v>
      </c>
      <c r="L3538">
        <v>2531</v>
      </c>
      <c r="M3538" t="s">
        <v>1557</v>
      </c>
      <c r="N3538" t="s">
        <v>1734</v>
      </c>
      <c r="O3538">
        <v>0</v>
      </c>
      <c r="P3538" t="s">
        <v>1574</v>
      </c>
      <c r="Q3538">
        <v>19740501</v>
      </c>
    </row>
    <row r="3539" spans="1:17">
      <c r="A3539" t="s">
        <v>1739</v>
      </c>
      <c r="B3539" t="s">
        <v>1576</v>
      </c>
      <c r="C3539">
        <v>201208</v>
      </c>
      <c r="D3539">
        <v>31</v>
      </c>
      <c r="E3539" t="s">
        <v>1555</v>
      </c>
      <c r="F3539">
        <v>562</v>
      </c>
      <c r="G3539">
        <v>673</v>
      </c>
      <c r="H3539">
        <v>669</v>
      </c>
      <c r="I3539">
        <v>43112005701</v>
      </c>
      <c r="J3539">
        <v>8</v>
      </c>
      <c r="K3539" t="s">
        <v>1740</v>
      </c>
      <c r="L3539">
        <v>2531</v>
      </c>
      <c r="M3539" t="s">
        <v>1557</v>
      </c>
      <c r="N3539" t="s">
        <v>1734</v>
      </c>
      <c r="O3539">
        <v>0</v>
      </c>
      <c r="P3539" t="s">
        <v>1552</v>
      </c>
      <c r="Q3539">
        <v>19830501</v>
      </c>
    </row>
    <row r="3540" spans="1:17">
      <c r="A3540" t="s">
        <v>1739</v>
      </c>
      <c r="B3540" t="s">
        <v>1636</v>
      </c>
      <c r="C3540">
        <v>201208</v>
      </c>
      <c r="D3540">
        <v>30</v>
      </c>
      <c r="E3540" t="s">
        <v>1555</v>
      </c>
      <c r="F3540">
        <v>271</v>
      </c>
      <c r="G3540">
        <v>79</v>
      </c>
      <c r="H3540">
        <v>63</v>
      </c>
      <c r="I3540">
        <v>43112007401</v>
      </c>
      <c r="J3540">
        <v>8</v>
      </c>
      <c r="K3540" t="s">
        <v>1740</v>
      </c>
      <c r="L3540">
        <v>2531</v>
      </c>
      <c r="M3540" t="s">
        <v>1557</v>
      </c>
      <c r="N3540" t="s">
        <v>1734</v>
      </c>
      <c r="O3540">
        <v>0</v>
      </c>
      <c r="P3540" t="s">
        <v>1552</v>
      </c>
      <c r="Q3540">
        <v>19690301</v>
      </c>
    </row>
    <row r="3541" spans="1:17">
      <c r="A3541" t="s">
        <v>1739</v>
      </c>
      <c r="B3541" t="s">
        <v>1577</v>
      </c>
      <c r="C3541">
        <v>201208</v>
      </c>
      <c r="D3541">
        <v>31</v>
      </c>
      <c r="E3541" t="s">
        <v>1555</v>
      </c>
      <c r="F3541">
        <v>72</v>
      </c>
      <c r="G3541">
        <v>752</v>
      </c>
      <c r="H3541">
        <v>1732</v>
      </c>
      <c r="I3541">
        <v>43112009200</v>
      </c>
      <c r="J3541">
        <v>8</v>
      </c>
      <c r="K3541" t="s">
        <v>1740</v>
      </c>
      <c r="L3541">
        <v>2531</v>
      </c>
      <c r="M3541" t="s">
        <v>1557</v>
      </c>
      <c r="N3541" t="s">
        <v>1734</v>
      </c>
      <c r="O3541">
        <v>0</v>
      </c>
      <c r="P3541" t="s">
        <v>1552</v>
      </c>
      <c r="Q3541">
        <v>19690601</v>
      </c>
    </row>
    <row r="3542" spans="1:17">
      <c r="A3542" t="s">
        <v>1739</v>
      </c>
      <c r="B3542" t="s">
        <v>1631</v>
      </c>
      <c r="C3542">
        <v>201208</v>
      </c>
      <c r="D3542">
        <v>31</v>
      </c>
      <c r="E3542" t="s">
        <v>1555</v>
      </c>
      <c r="F3542">
        <v>1196</v>
      </c>
      <c r="G3542">
        <v>5933</v>
      </c>
      <c r="H3542">
        <v>42532</v>
      </c>
      <c r="I3542">
        <v>43112006100</v>
      </c>
      <c r="J3542">
        <v>8</v>
      </c>
      <c r="K3542" t="s">
        <v>1740</v>
      </c>
      <c r="L3542">
        <v>2531</v>
      </c>
      <c r="M3542" t="s">
        <v>1557</v>
      </c>
      <c r="N3542" t="s">
        <v>1734</v>
      </c>
      <c r="O3542">
        <v>0</v>
      </c>
      <c r="P3542" t="s">
        <v>1552</v>
      </c>
      <c r="Q3542">
        <v>19700301</v>
      </c>
    </row>
    <row r="3543" spans="1:17">
      <c r="A3543" t="s">
        <v>1739</v>
      </c>
      <c r="B3543" t="s">
        <v>1653</v>
      </c>
      <c r="C3543">
        <v>201208</v>
      </c>
      <c r="D3543">
        <v>31</v>
      </c>
      <c r="E3543" t="s">
        <v>1555</v>
      </c>
      <c r="F3543">
        <v>879</v>
      </c>
      <c r="G3543">
        <v>158</v>
      </c>
      <c r="H3543">
        <v>31392</v>
      </c>
      <c r="I3543">
        <v>43112016300</v>
      </c>
      <c r="J3543">
        <v>8</v>
      </c>
      <c r="K3543" t="s">
        <v>1740</v>
      </c>
      <c r="L3543">
        <v>2531</v>
      </c>
      <c r="M3543" t="s">
        <v>1557</v>
      </c>
      <c r="N3543" t="s">
        <v>1734</v>
      </c>
      <c r="O3543">
        <v>0</v>
      </c>
      <c r="P3543" t="s">
        <v>1552</v>
      </c>
      <c r="Q3543">
        <v>19730401</v>
      </c>
    </row>
    <row r="3544" spans="1:17">
      <c r="A3544" t="s">
        <v>1739</v>
      </c>
      <c r="B3544" t="s">
        <v>1578</v>
      </c>
      <c r="C3544">
        <v>201208</v>
      </c>
      <c r="D3544">
        <v>31</v>
      </c>
      <c r="E3544" t="s">
        <v>1555</v>
      </c>
      <c r="F3544">
        <v>992</v>
      </c>
      <c r="G3544">
        <v>5344</v>
      </c>
      <c r="H3544">
        <v>11319</v>
      </c>
      <c r="I3544">
        <v>43112019600</v>
      </c>
      <c r="J3544">
        <v>8</v>
      </c>
      <c r="K3544" t="s">
        <v>1740</v>
      </c>
      <c r="L3544">
        <v>2531</v>
      </c>
      <c r="M3544" t="s">
        <v>1557</v>
      </c>
      <c r="N3544" t="s">
        <v>1734</v>
      </c>
      <c r="O3544">
        <v>0</v>
      </c>
      <c r="P3544" t="s">
        <v>1552</v>
      </c>
      <c r="Q3544">
        <v>19720901</v>
      </c>
    </row>
    <row r="3545" spans="1:17">
      <c r="A3545" t="s">
        <v>1739</v>
      </c>
      <c r="B3545" t="s">
        <v>1579</v>
      </c>
      <c r="C3545">
        <v>201208</v>
      </c>
      <c r="D3545">
        <v>31</v>
      </c>
      <c r="E3545" t="s">
        <v>1555</v>
      </c>
      <c r="F3545">
        <v>322</v>
      </c>
      <c r="G3545">
        <v>317</v>
      </c>
      <c r="H3545">
        <v>11434</v>
      </c>
      <c r="I3545">
        <v>43112013000</v>
      </c>
      <c r="J3545">
        <v>8</v>
      </c>
      <c r="K3545" t="s">
        <v>1740</v>
      </c>
      <c r="L3545">
        <v>2531</v>
      </c>
      <c r="M3545" t="s">
        <v>1557</v>
      </c>
      <c r="N3545" t="s">
        <v>1734</v>
      </c>
      <c r="O3545">
        <v>0</v>
      </c>
      <c r="P3545" t="s">
        <v>1552</v>
      </c>
      <c r="Q3545">
        <v>19720701</v>
      </c>
    </row>
    <row r="3546" spans="1:17">
      <c r="A3546" t="s">
        <v>1739</v>
      </c>
      <c r="B3546" t="s">
        <v>1580</v>
      </c>
      <c r="C3546">
        <v>201208</v>
      </c>
      <c r="D3546">
        <v>31</v>
      </c>
      <c r="E3546" t="s">
        <v>1555</v>
      </c>
      <c r="F3546">
        <v>619</v>
      </c>
      <c r="G3546">
        <v>396</v>
      </c>
      <c r="H3546">
        <v>4047</v>
      </c>
      <c r="I3546">
        <v>43112021401</v>
      </c>
      <c r="J3546">
        <v>8</v>
      </c>
      <c r="K3546" t="s">
        <v>1740</v>
      </c>
      <c r="L3546">
        <v>2531</v>
      </c>
      <c r="M3546" t="s">
        <v>1557</v>
      </c>
      <c r="N3546" t="s">
        <v>1734</v>
      </c>
      <c r="O3546">
        <v>0</v>
      </c>
      <c r="P3546" t="s">
        <v>1552</v>
      </c>
      <c r="Q3546">
        <v>19760901</v>
      </c>
    </row>
    <row r="3547" spans="1:17">
      <c r="A3547" t="s">
        <v>1739</v>
      </c>
      <c r="B3547" t="s">
        <v>1581</v>
      </c>
      <c r="C3547">
        <v>201208</v>
      </c>
      <c r="D3547">
        <v>31</v>
      </c>
      <c r="E3547" t="s">
        <v>1555</v>
      </c>
      <c r="F3547">
        <v>1135</v>
      </c>
      <c r="G3547">
        <v>317</v>
      </c>
      <c r="H3547">
        <v>40385</v>
      </c>
      <c r="I3547">
        <v>43112023800</v>
      </c>
      <c r="J3547">
        <v>8</v>
      </c>
      <c r="K3547" t="s">
        <v>1740</v>
      </c>
      <c r="L3547">
        <v>2531</v>
      </c>
      <c r="M3547" t="s">
        <v>1557</v>
      </c>
      <c r="N3547" t="s">
        <v>1734</v>
      </c>
      <c r="O3547">
        <v>0</v>
      </c>
      <c r="P3547" t="s">
        <v>1552</v>
      </c>
      <c r="Q3547">
        <v>19701201</v>
      </c>
    </row>
    <row r="3548" spans="1:17">
      <c r="A3548" t="s">
        <v>1739</v>
      </c>
      <c r="B3548" t="s">
        <v>1654</v>
      </c>
      <c r="C3548">
        <v>201208</v>
      </c>
      <c r="D3548">
        <v>30</v>
      </c>
      <c r="E3548" t="s">
        <v>1555</v>
      </c>
      <c r="F3548">
        <v>1007</v>
      </c>
      <c r="G3548">
        <v>2206</v>
      </c>
      <c r="H3548">
        <v>35883</v>
      </c>
      <c r="I3548">
        <v>43112016400</v>
      </c>
      <c r="J3548">
        <v>8</v>
      </c>
      <c r="K3548" t="s">
        <v>1740</v>
      </c>
      <c r="L3548">
        <v>2531</v>
      </c>
      <c r="M3548" t="s">
        <v>1557</v>
      </c>
      <c r="N3548" t="s">
        <v>1734</v>
      </c>
      <c r="O3548">
        <v>0</v>
      </c>
      <c r="P3548" t="s">
        <v>1552</v>
      </c>
      <c r="Q3548">
        <v>19740101</v>
      </c>
    </row>
    <row r="3549" spans="1:17">
      <c r="A3549" t="s">
        <v>1739</v>
      </c>
      <c r="B3549" t="s">
        <v>1638</v>
      </c>
      <c r="C3549">
        <v>201208</v>
      </c>
      <c r="D3549">
        <v>31</v>
      </c>
      <c r="E3549" t="s">
        <v>1555</v>
      </c>
      <c r="F3549">
        <v>966</v>
      </c>
      <c r="G3549">
        <v>4315</v>
      </c>
      <c r="H3549">
        <v>34339</v>
      </c>
      <c r="I3549">
        <v>43112019700</v>
      </c>
      <c r="J3549">
        <v>8</v>
      </c>
      <c r="K3549" t="s">
        <v>1740</v>
      </c>
      <c r="L3549">
        <v>2531</v>
      </c>
      <c r="M3549" t="s">
        <v>1557</v>
      </c>
      <c r="N3549" t="s">
        <v>1734</v>
      </c>
      <c r="O3549">
        <v>0</v>
      </c>
      <c r="P3549" t="s">
        <v>1552</v>
      </c>
      <c r="Q3549">
        <v>19700801</v>
      </c>
    </row>
    <row r="3550" spans="1:17">
      <c r="A3550" t="s">
        <v>1739</v>
      </c>
      <c r="B3550" t="s">
        <v>1655</v>
      </c>
      <c r="C3550">
        <v>201208</v>
      </c>
      <c r="D3550">
        <v>15</v>
      </c>
      <c r="E3550" t="s">
        <v>1555</v>
      </c>
      <c r="F3550">
        <v>520</v>
      </c>
      <c r="G3550">
        <v>1734</v>
      </c>
      <c r="H3550">
        <v>20755</v>
      </c>
      <c r="I3550">
        <v>43112015100</v>
      </c>
      <c r="J3550">
        <v>8</v>
      </c>
      <c r="K3550" t="s">
        <v>1740</v>
      </c>
      <c r="L3550">
        <v>2531</v>
      </c>
      <c r="M3550" t="s">
        <v>1557</v>
      </c>
      <c r="N3550" t="s">
        <v>1734</v>
      </c>
      <c r="O3550">
        <v>0</v>
      </c>
      <c r="P3550" t="s">
        <v>1662</v>
      </c>
      <c r="Q3550">
        <v>19730701</v>
      </c>
    </row>
    <row r="3551" spans="1:17">
      <c r="A3551" t="s">
        <v>1739</v>
      </c>
      <c r="B3551" t="s">
        <v>1632</v>
      </c>
      <c r="C3551">
        <v>201208</v>
      </c>
      <c r="D3551">
        <v>11</v>
      </c>
      <c r="E3551" t="s">
        <v>1555</v>
      </c>
      <c r="F3551">
        <v>127</v>
      </c>
      <c r="G3551">
        <v>73</v>
      </c>
      <c r="H3551">
        <v>1632</v>
      </c>
      <c r="I3551">
        <v>43112006400</v>
      </c>
      <c r="J3551">
        <v>8</v>
      </c>
      <c r="K3551" t="s">
        <v>1740</v>
      </c>
      <c r="L3551">
        <v>2531</v>
      </c>
      <c r="M3551" t="s">
        <v>1557</v>
      </c>
      <c r="N3551" t="s">
        <v>1734</v>
      </c>
      <c r="O3551">
        <v>0</v>
      </c>
      <c r="P3551" t="s">
        <v>1552</v>
      </c>
      <c r="Q3551">
        <v>19750201</v>
      </c>
    </row>
    <row r="3552" spans="1:17">
      <c r="A3552" t="s">
        <v>1739</v>
      </c>
      <c r="B3552" t="s">
        <v>1666</v>
      </c>
      <c r="C3552">
        <v>201208</v>
      </c>
      <c r="D3552">
        <v>31</v>
      </c>
      <c r="E3552" t="s">
        <v>1555</v>
      </c>
      <c r="F3552">
        <v>653</v>
      </c>
      <c r="G3552">
        <v>356</v>
      </c>
      <c r="H3552">
        <v>23214</v>
      </c>
      <c r="I3552">
        <v>43112012401</v>
      </c>
      <c r="J3552">
        <v>8</v>
      </c>
      <c r="K3552" t="s">
        <v>1740</v>
      </c>
      <c r="L3552">
        <v>2531</v>
      </c>
      <c r="M3552" t="s">
        <v>1557</v>
      </c>
      <c r="N3552" t="s">
        <v>1734</v>
      </c>
      <c r="O3552">
        <v>0</v>
      </c>
      <c r="P3552" t="s">
        <v>1574</v>
      </c>
      <c r="Q3552">
        <v>19970507</v>
      </c>
    </row>
    <row r="3553" spans="1:17">
      <c r="A3553" t="s">
        <v>1739</v>
      </c>
      <c r="B3553" t="s">
        <v>1582</v>
      </c>
      <c r="C3553">
        <v>201208</v>
      </c>
      <c r="D3553">
        <v>31</v>
      </c>
      <c r="E3553" t="s">
        <v>1555</v>
      </c>
      <c r="F3553">
        <v>310</v>
      </c>
      <c r="G3553">
        <v>198</v>
      </c>
      <c r="H3553">
        <v>35</v>
      </c>
      <c r="I3553">
        <v>43112018400</v>
      </c>
      <c r="J3553">
        <v>8</v>
      </c>
      <c r="K3553" t="s">
        <v>1740</v>
      </c>
      <c r="L3553">
        <v>2531</v>
      </c>
      <c r="M3553" t="s">
        <v>1557</v>
      </c>
      <c r="N3553" t="s">
        <v>1734</v>
      </c>
      <c r="O3553">
        <v>0</v>
      </c>
      <c r="P3553" t="s">
        <v>1552</v>
      </c>
      <c r="Q3553">
        <v>19700501</v>
      </c>
    </row>
    <row r="3554" spans="1:17">
      <c r="A3554" t="s">
        <v>1739</v>
      </c>
      <c r="B3554" t="s">
        <v>1667</v>
      </c>
      <c r="C3554">
        <v>201208</v>
      </c>
      <c r="D3554">
        <v>31</v>
      </c>
      <c r="E3554" t="s">
        <v>1555</v>
      </c>
      <c r="F3554">
        <v>598</v>
      </c>
      <c r="G3554">
        <v>594</v>
      </c>
      <c r="H3554">
        <v>21328</v>
      </c>
      <c r="I3554">
        <v>43112005600</v>
      </c>
      <c r="J3554">
        <v>8</v>
      </c>
      <c r="K3554" t="s">
        <v>1740</v>
      </c>
      <c r="L3554">
        <v>2531</v>
      </c>
      <c r="M3554" t="s">
        <v>1557</v>
      </c>
      <c r="N3554" t="s">
        <v>1734</v>
      </c>
      <c r="O3554">
        <v>0</v>
      </c>
      <c r="P3554" t="s">
        <v>1662</v>
      </c>
      <c r="Q3554">
        <v>19690301</v>
      </c>
    </row>
    <row r="3555" spans="1:17">
      <c r="A3555" t="s">
        <v>1739</v>
      </c>
      <c r="B3555" t="s">
        <v>1668</v>
      </c>
      <c r="C3555">
        <v>201208</v>
      </c>
      <c r="D3555">
        <v>31</v>
      </c>
      <c r="E3555" t="s">
        <v>1555</v>
      </c>
      <c r="F3555">
        <v>794</v>
      </c>
      <c r="G3555">
        <v>198</v>
      </c>
      <c r="H3555">
        <v>28249</v>
      </c>
      <c r="I3555">
        <v>43112017500</v>
      </c>
      <c r="J3555">
        <v>8</v>
      </c>
      <c r="K3555" t="s">
        <v>1740</v>
      </c>
      <c r="L3555">
        <v>2531</v>
      </c>
      <c r="M3555" t="s">
        <v>1557</v>
      </c>
      <c r="N3555" t="s">
        <v>1734</v>
      </c>
      <c r="O3555">
        <v>0</v>
      </c>
      <c r="P3555" t="s">
        <v>1552</v>
      </c>
      <c r="Q3555">
        <v>19700401</v>
      </c>
    </row>
    <row r="3556" spans="1:17">
      <c r="A3556" t="s">
        <v>1739</v>
      </c>
      <c r="B3556" t="s">
        <v>1595</v>
      </c>
      <c r="C3556">
        <v>201208</v>
      </c>
      <c r="D3556">
        <v>30</v>
      </c>
      <c r="E3556" t="s">
        <v>1555</v>
      </c>
      <c r="F3556">
        <v>882</v>
      </c>
      <c r="G3556">
        <v>198</v>
      </c>
      <c r="H3556">
        <v>31403</v>
      </c>
      <c r="I3556">
        <v>43112012500</v>
      </c>
      <c r="J3556">
        <v>8</v>
      </c>
      <c r="K3556" t="s">
        <v>1740</v>
      </c>
      <c r="L3556">
        <v>2531</v>
      </c>
      <c r="M3556" t="s">
        <v>1557</v>
      </c>
      <c r="N3556" t="s">
        <v>1734</v>
      </c>
      <c r="O3556">
        <v>0</v>
      </c>
      <c r="P3556" t="s">
        <v>1552</v>
      </c>
      <c r="Q3556">
        <v>19690801</v>
      </c>
    </row>
    <row r="3557" spans="1:17">
      <c r="A3557" t="s">
        <v>1739</v>
      </c>
      <c r="B3557" t="s">
        <v>1656</v>
      </c>
      <c r="C3557">
        <v>201208</v>
      </c>
      <c r="D3557">
        <v>31</v>
      </c>
      <c r="E3557" t="s">
        <v>1555</v>
      </c>
      <c r="F3557">
        <v>688</v>
      </c>
      <c r="G3557">
        <v>1821</v>
      </c>
      <c r="H3557">
        <v>6691</v>
      </c>
      <c r="I3557">
        <v>43112006300</v>
      </c>
      <c r="J3557">
        <v>8</v>
      </c>
      <c r="K3557" t="s">
        <v>1740</v>
      </c>
      <c r="L3557">
        <v>2531</v>
      </c>
      <c r="M3557" t="s">
        <v>1557</v>
      </c>
      <c r="N3557" t="s">
        <v>1734</v>
      </c>
      <c r="O3557">
        <v>0</v>
      </c>
      <c r="P3557" t="s">
        <v>1552</v>
      </c>
      <c r="Q3557">
        <v>19690701</v>
      </c>
    </row>
    <row r="3558" spans="1:17">
      <c r="A3558" t="s">
        <v>1739</v>
      </c>
      <c r="B3558" t="s">
        <v>1657</v>
      </c>
      <c r="C3558">
        <v>201208</v>
      </c>
      <c r="D3558">
        <v>31</v>
      </c>
      <c r="E3558" t="s">
        <v>1555</v>
      </c>
      <c r="F3558">
        <v>1188</v>
      </c>
      <c r="G3558">
        <v>79</v>
      </c>
      <c r="H3558">
        <v>42291</v>
      </c>
      <c r="I3558">
        <v>43112020500</v>
      </c>
      <c r="J3558">
        <v>8</v>
      </c>
      <c r="K3558" t="s">
        <v>1740</v>
      </c>
      <c r="L3558">
        <v>2531</v>
      </c>
      <c r="M3558" t="s">
        <v>1557</v>
      </c>
      <c r="N3558" t="s">
        <v>1734</v>
      </c>
      <c r="O3558">
        <v>0</v>
      </c>
      <c r="P3558" t="s">
        <v>1574</v>
      </c>
      <c r="Q3558">
        <v>19721201</v>
      </c>
    </row>
    <row r="3559" spans="1:17">
      <c r="A3559" t="s">
        <v>1739</v>
      </c>
      <c r="B3559" t="s">
        <v>1584</v>
      </c>
      <c r="C3559">
        <v>201208</v>
      </c>
      <c r="D3559">
        <v>31</v>
      </c>
      <c r="E3559" t="s">
        <v>1555</v>
      </c>
      <c r="F3559">
        <v>738</v>
      </c>
      <c r="G3559">
        <v>2098</v>
      </c>
      <c r="H3559">
        <v>5038</v>
      </c>
      <c r="I3559">
        <v>43112019900</v>
      </c>
      <c r="J3559">
        <v>8</v>
      </c>
      <c r="K3559" t="s">
        <v>1740</v>
      </c>
      <c r="L3559">
        <v>2531</v>
      </c>
      <c r="M3559" t="s">
        <v>1557</v>
      </c>
      <c r="N3559" t="s">
        <v>1734</v>
      </c>
      <c r="O3559">
        <v>0</v>
      </c>
      <c r="P3559" t="s">
        <v>1552</v>
      </c>
      <c r="Q3559">
        <v>19700701</v>
      </c>
    </row>
    <row r="3560" spans="1:17">
      <c r="A3560" t="s">
        <v>1739</v>
      </c>
      <c r="B3560" t="s">
        <v>1586</v>
      </c>
      <c r="C3560">
        <v>201208</v>
      </c>
      <c r="D3560">
        <v>31</v>
      </c>
      <c r="E3560" t="s">
        <v>1555</v>
      </c>
      <c r="F3560">
        <v>235</v>
      </c>
      <c r="G3560">
        <v>79</v>
      </c>
      <c r="H3560">
        <v>8339</v>
      </c>
      <c r="I3560">
        <v>43112017601</v>
      </c>
      <c r="J3560">
        <v>8</v>
      </c>
      <c r="K3560" t="s">
        <v>1740</v>
      </c>
      <c r="L3560">
        <v>2531</v>
      </c>
      <c r="M3560" t="s">
        <v>1557</v>
      </c>
      <c r="N3560" t="s">
        <v>1734</v>
      </c>
      <c r="O3560">
        <v>0</v>
      </c>
      <c r="P3560" t="s">
        <v>1552</v>
      </c>
      <c r="Q3560">
        <v>19751101</v>
      </c>
    </row>
    <row r="3561" spans="1:17">
      <c r="A3561" t="s">
        <v>1739</v>
      </c>
      <c r="B3561" t="s">
        <v>1558</v>
      </c>
      <c r="C3561">
        <v>201208</v>
      </c>
      <c r="D3561">
        <v>30</v>
      </c>
      <c r="E3561" t="s">
        <v>1555</v>
      </c>
      <c r="F3561">
        <v>620</v>
      </c>
      <c r="G3561">
        <v>4531</v>
      </c>
      <c r="H3561">
        <v>12821</v>
      </c>
      <c r="I3561">
        <v>43112015201</v>
      </c>
      <c r="J3561">
        <v>8</v>
      </c>
      <c r="K3561" t="s">
        <v>1740</v>
      </c>
      <c r="L3561">
        <v>2531</v>
      </c>
      <c r="M3561" t="s">
        <v>1557</v>
      </c>
      <c r="N3561" t="s">
        <v>1734</v>
      </c>
      <c r="O3561">
        <v>0</v>
      </c>
      <c r="P3561" t="s">
        <v>1552</v>
      </c>
      <c r="Q3561">
        <v>19940401</v>
      </c>
    </row>
    <row r="3562" spans="1:17">
      <c r="A3562" t="s">
        <v>1739</v>
      </c>
      <c r="B3562" t="s">
        <v>1560</v>
      </c>
      <c r="C3562">
        <v>201208</v>
      </c>
      <c r="D3562">
        <v>30</v>
      </c>
      <c r="E3562" t="s">
        <v>1555</v>
      </c>
      <c r="F3562">
        <v>264</v>
      </c>
      <c r="G3562">
        <v>644</v>
      </c>
      <c r="H3562">
        <v>11146</v>
      </c>
      <c r="I3562">
        <v>43112018500</v>
      </c>
      <c r="J3562">
        <v>8</v>
      </c>
      <c r="K3562" t="s">
        <v>1740</v>
      </c>
      <c r="L3562">
        <v>2531</v>
      </c>
      <c r="M3562" t="s">
        <v>1557</v>
      </c>
      <c r="N3562" t="s">
        <v>1734</v>
      </c>
      <c r="O3562">
        <v>0</v>
      </c>
      <c r="P3562" t="s">
        <v>1552</v>
      </c>
      <c r="Q3562">
        <v>19700601</v>
      </c>
    </row>
    <row r="3563" spans="1:17">
      <c r="A3563" t="s">
        <v>1739</v>
      </c>
      <c r="B3563" t="s">
        <v>1563</v>
      </c>
      <c r="C3563">
        <v>201208</v>
      </c>
      <c r="D3563">
        <v>30</v>
      </c>
      <c r="E3563" t="s">
        <v>1555</v>
      </c>
      <c r="F3563">
        <v>366</v>
      </c>
      <c r="G3563">
        <v>1226</v>
      </c>
      <c r="H3563">
        <v>1754</v>
      </c>
      <c r="I3563">
        <v>43112031100</v>
      </c>
      <c r="J3563">
        <v>8</v>
      </c>
      <c r="K3563" t="s">
        <v>1740</v>
      </c>
      <c r="L3563">
        <v>2531</v>
      </c>
      <c r="M3563" t="s">
        <v>1557</v>
      </c>
      <c r="N3563" t="s">
        <v>1734</v>
      </c>
      <c r="O3563">
        <v>0</v>
      </c>
      <c r="P3563" t="s">
        <v>1552</v>
      </c>
      <c r="Q3563">
        <v>19750801</v>
      </c>
    </row>
    <row r="3564" spans="1:17">
      <c r="A3564" t="s">
        <v>1739</v>
      </c>
      <c r="B3564" t="s">
        <v>1564</v>
      </c>
      <c r="C3564">
        <v>201208</v>
      </c>
      <c r="D3564">
        <v>30</v>
      </c>
      <c r="E3564" t="s">
        <v>1555</v>
      </c>
      <c r="F3564">
        <v>1368</v>
      </c>
      <c r="G3564">
        <v>153</v>
      </c>
      <c r="H3564">
        <v>1219</v>
      </c>
      <c r="I3564">
        <v>43112070000</v>
      </c>
      <c r="J3564">
        <v>8</v>
      </c>
      <c r="K3564" t="s">
        <v>1740</v>
      </c>
      <c r="L3564">
        <v>2531</v>
      </c>
      <c r="M3564" t="s">
        <v>1557</v>
      </c>
      <c r="N3564" t="s">
        <v>1734</v>
      </c>
      <c r="O3564">
        <v>0</v>
      </c>
      <c r="P3564" t="s">
        <v>1552</v>
      </c>
      <c r="Q3564">
        <v>19930601</v>
      </c>
    </row>
    <row r="3565" spans="1:17">
      <c r="A3565" t="s">
        <v>1739</v>
      </c>
      <c r="B3565" t="s">
        <v>1630</v>
      </c>
      <c r="C3565">
        <v>201208</v>
      </c>
      <c r="D3565">
        <v>30</v>
      </c>
      <c r="E3565" t="s">
        <v>1555</v>
      </c>
      <c r="F3565">
        <v>246</v>
      </c>
      <c r="G3565">
        <v>1073</v>
      </c>
      <c r="H3565">
        <v>6090</v>
      </c>
      <c r="I3565">
        <v>43112015301</v>
      </c>
      <c r="J3565">
        <v>8</v>
      </c>
      <c r="K3565" t="s">
        <v>1740</v>
      </c>
      <c r="L3565">
        <v>2531</v>
      </c>
      <c r="M3565" t="s">
        <v>1557</v>
      </c>
      <c r="N3565" t="s">
        <v>1734</v>
      </c>
      <c r="O3565">
        <v>0</v>
      </c>
      <c r="P3565" t="s">
        <v>1552</v>
      </c>
      <c r="Q3565">
        <v>19741101</v>
      </c>
    </row>
    <row r="3566" spans="1:17">
      <c r="A3566" t="s">
        <v>1739</v>
      </c>
      <c r="B3566" t="s">
        <v>1645</v>
      </c>
      <c r="C3566">
        <v>201208</v>
      </c>
      <c r="D3566">
        <v>30</v>
      </c>
      <c r="E3566" t="s">
        <v>1555</v>
      </c>
      <c r="F3566">
        <v>245</v>
      </c>
      <c r="G3566">
        <v>644</v>
      </c>
      <c r="H3566">
        <v>6057</v>
      </c>
      <c r="I3566">
        <v>43112010801</v>
      </c>
      <c r="J3566">
        <v>8</v>
      </c>
      <c r="K3566" t="s">
        <v>1740</v>
      </c>
      <c r="L3566">
        <v>2531</v>
      </c>
      <c r="M3566" t="s">
        <v>1557</v>
      </c>
      <c r="N3566" t="s">
        <v>1734</v>
      </c>
      <c r="O3566">
        <v>0</v>
      </c>
      <c r="P3566" t="s">
        <v>1552</v>
      </c>
      <c r="Q3566">
        <v>19721201</v>
      </c>
    </row>
    <row r="3567" spans="1:17">
      <c r="A3567" t="s">
        <v>1739</v>
      </c>
      <c r="B3567" t="s">
        <v>1692</v>
      </c>
      <c r="C3567">
        <v>201208</v>
      </c>
      <c r="D3567">
        <v>30</v>
      </c>
      <c r="E3567" t="s">
        <v>1555</v>
      </c>
      <c r="F3567">
        <v>1389</v>
      </c>
      <c r="G3567">
        <v>2421</v>
      </c>
      <c r="H3567">
        <v>19109</v>
      </c>
      <c r="I3567">
        <v>43112016601</v>
      </c>
      <c r="J3567">
        <v>8</v>
      </c>
      <c r="K3567" t="s">
        <v>1740</v>
      </c>
      <c r="L3567">
        <v>2531</v>
      </c>
      <c r="M3567" t="s">
        <v>1557</v>
      </c>
      <c r="N3567" t="s">
        <v>1734</v>
      </c>
      <c r="O3567">
        <v>0</v>
      </c>
      <c r="P3567" t="s">
        <v>1552</v>
      </c>
      <c r="Q3567">
        <v>19770201</v>
      </c>
    </row>
    <row r="3568" spans="1:17">
      <c r="A3568" t="s">
        <v>1739</v>
      </c>
      <c r="B3568" t="s">
        <v>1569</v>
      </c>
      <c r="C3568">
        <v>201208</v>
      </c>
      <c r="D3568">
        <v>30</v>
      </c>
      <c r="E3568" t="s">
        <v>1555</v>
      </c>
      <c r="F3568">
        <v>840</v>
      </c>
      <c r="G3568">
        <v>858</v>
      </c>
      <c r="H3568">
        <v>13210</v>
      </c>
      <c r="I3568">
        <v>43112009301</v>
      </c>
      <c r="J3568">
        <v>8</v>
      </c>
      <c r="K3568" t="s">
        <v>1740</v>
      </c>
      <c r="L3568">
        <v>2531</v>
      </c>
      <c r="M3568" t="s">
        <v>1557</v>
      </c>
      <c r="N3568" t="s">
        <v>1734</v>
      </c>
      <c r="O3568">
        <v>0</v>
      </c>
      <c r="P3568" t="s">
        <v>1552</v>
      </c>
      <c r="Q3568">
        <v>19790801</v>
      </c>
    </row>
    <row r="3569" spans="1:17">
      <c r="A3569" t="s">
        <v>1739</v>
      </c>
      <c r="B3569" t="s">
        <v>1741</v>
      </c>
      <c r="C3569">
        <v>201208</v>
      </c>
      <c r="D3569">
        <v>30</v>
      </c>
      <c r="E3569" t="s">
        <v>1555</v>
      </c>
      <c r="F3569">
        <v>1796</v>
      </c>
      <c r="G3569">
        <v>552</v>
      </c>
      <c r="H3569">
        <v>68042</v>
      </c>
      <c r="I3569">
        <v>43112018100</v>
      </c>
      <c r="J3569">
        <v>8</v>
      </c>
      <c r="K3569" t="s">
        <v>1740</v>
      </c>
      <c r="L3569">
        <v>2531</v>
      </c>
      <c r="M3569" t="s">
        <v>1557</v>
      </c>
      <c r="N3569" t="s">
        <v>1734</v>
      </c>
      <c r="O3569">
        <v>0</v>
      </c>
      <c r="P3569" t="s">
        <v>1574</v>
      </c>
      <c r="Q3569">
        <v>19750601</v>
      </c>
    </row>
    <row r="3570" spans="1:17">
      <c r="A3570" t="s">
        <v>1739</v>
      </c>
      <c r="B3570" t="s">
        <v>1720</v>
      </c>
      <c r="C3570">
        <v>201208</v>
      </c>
      <c r="D3570">
        <v>30</v>
      </c>
      <c r="E3570" t="s">
        <v>1555</v>
      </c>
      <c r="F3570">
        <v>1568</v>
      </c>
      <c r="G3570">
        <v>490</v>
      </c>
      <c r="H3570">
        <v>49100</v>
      </c>
      <c r="I3570">
        <v>43112018600</v>
      </c>
      <c r="J3570">
        <v>8</v>
      </c>
      <c r="K3570" t="s">
        <v>1740</v>
      </c>
      <c r="L3570">
        <v>2531</v>
      </c>
      <c r="M3570" t="s">
        <v>1557</v>
      </c>
      <c r="N3570" t="s">
        <v>1734</v>
      </c>
      <c r="O3570">
        <v>0</v>
      </c>
      <c r="P3570" t="s">
        <v>1552</v>
      </c>
      <c r="Q3570">
        <v>19730501</v>
      </c>
    </row>
    <row r="3571" spans="1:17">
      <c r="A3571" t="s">
        <v>1739</v>
      </c>
      <c r="B3571" t="s">
        <v>1722</v>
      </c>
      <c r="C3571">
        <v>201208</v>
      </c>
      <c r="D3571">
        <v>30</v>
      </c>
      <c r="E3571" t="s">
        <v>1555</v>
      </c>
      <c r="F3571">
        <v>3810</v>
      </c>
      <c r="G3571">
        <v>123</v>
      </c>
      <c r="H3571">
        <v>37339</v>
      </c>
      <c r="I3571">
        <v>43112009700</v>
      </c>
      <c r="J3571">
        <v>8</v>
      </c>
      <c r="K3571" t="s">
        <v>1740</v>
      </c>
      <c r="L3571">
        <v>2531</v>
      </c>
      <c r="M3571" t="s">
        <v>1557</v>
      </c>
      <c r="N3571" t="s">
        <v>1734</v>
      </c>
      <c r="O3571">
        <v>0</v>
      </c>
      <c r="P3571" t="s">
        <v>1552</v>
      </c>
      <c r="Q3571">
        <v>19690701</v>
      </c>
    </row>
    <row r="3572" spans="1:17">
      <c r="A3572" t="s">
        <v>1739</v>
      </c>
      <c r="B3572" t="s">
        <v>1705</v>
      </c>
      <c r="C3572">
        <v>201208</v>
      </c>
      <c r="D3572">
        <v>30</v>
      </c>
      <c r="E3572" t="s">
        <v>1555</v>
      </c>
      <c r="F3572">
        <v>1723</v>
      </c>
      <c r="G3572">
        <v>123</v>
      </c>
      <c r="H3572">
        <v>2138</v>
      </c>
      <c r="I3572">
        <v>43112070400</v>
      </c>
      <c r="J3572">
        <v>8</v>
      </c>
      <c r="K3572" t="s">
        <v>1740</v>
      </c>
      <c r="L3572">
        <v>2531</v>
      </c>
      <c r="M3572" t="s">
        <v>1557</v>
      </c>
      <c r="N3572" t="s">
        <v>1734</v>
      </c>
      <c r="O3572">
        <v>0</v>
      </c>
      <c r="P3572" t="s">
        <v>1552</v>
      </c>
      <c r="Q3572">
        <v>19930901</v>
      </c>
    </row>
    <row r="3573" spans="1:17">
      <c r="A3573" t="s">
        <v>1739</v>
      </c>
      <c r="B3573" t="s">
        <v>1707</v>
      </c>
      <c r="C3573">
        <v>201208</v>
      </c>
      <c r="D3573">
        <v>30</v>
      </c>
      <c r="E3573" t="s">
        <v>1555</v>
      </c>
      <c r="F3573">
        <v>1334</v>
      </c>
      <c r="G3573">
        <v>2115</v>
      </c>
      <c r="H3573">
        <v>37265</v>
      </c>
      <c r="I3573">
        <v>43112023000</v>
      </c>
      <c r="J3573">
        <v>8</v>
      </c>
      <c r="K3573" t="s">
        <v>1742</v>
      </c>
      <c r="L3573">
        <v>2531</v>
      </c>
      <c r="M3573" t="s">
        <v>1557</v>
      </c>
      <c r="N3573" t="s">
        <v>1734</v>
      </c>
      <c r="O3573">
        <v>0</v>
      </c>
      <c r="P3573" t="s">
        <v>1552</v>
      </c>
      <c r="Q3573">
        <v>19701001</v>
      </c>
    </row>
    <row r="3574" spans="1:17">
      <c r="A3574" t="s">
        <v>1739</v>
      </c>
      <c r="B3574" t="s">
        <v>1708</v>
      </c>
      <c r="C3574">
        <v>201208</v>
      </c>
      <c r="D3574">
        <v>30</v>
      </c>
      <c r="E3574" t="s">
        <v>1555</v>
      </c>
      <c r="F3574">
        <v>397</v>
      </c>
      <c r="G3574">
        <v>981</v>
      </c>
      <c r="H3574">
        <v>16803</v>
      </c>
      <c r="I3574">
        <v>43112018200</v>
      </c>
      <c r="J3574">
        <v>8</v>
      </c>
      <c r="K3574" t="s">
        <v>1740</v>
      </c>
      <c r="L3574">
        <v>2531</v>
      </c>
      <c r="M3574" t="s">
        <v>1557</v>
      </c>
      <c r="N3574" t="s">
        <v>1734</v>
      </c>
      <c r="O3574">
        <v>0</v>
      </c>
      <c r="P3574" t="s">
        <v>1574</v>
      </c>
      <c r="Q3574">
        <v>19760501</v>
      </c>
    </row>
    <row r="3575" spans="1:17">
      <c r="A3575" t="s">
        <v>1739</v>
      </c>
      <c r="B3575" t="s">
        <v>1731</v>
      </c>
      <c r="C3575">
        <v>201208</v>
      </c>
      <c r="D3575">
        <v>30</v>
      </c>
      <c r="E3575" t="s">
        <v>1555</v>
      </c>
      <c r="F3575">
        <v>489</v>
      </c>
      <c r="G3575">
        <v>705</v>
      </c>
      <c r="H3575">
        <v>31235</v>
      </c>
      <c r="I3575">
        <v>43112015400</v>
      </c>
      <c r="J3575">
        <v>8</v>
      </c>
      <c r="K3575" t="s">
        <v>1740</v>
      </c>
      <c r="L3575">
        <v>2531</v>
      </c>
      <c r="M3575" t="s">
        <v>1557</v>
      </c>
      <c r="N3575" t="s">
        <v>1734</v>
      </c>
      <c r="O3575">
        <v>0</v>
      </c>
      <c r="P3575" t="s">
        <v>1552</v>
      </c>
      <c r="Q3575">
        <v>19691201</v>
      </c>
    </row>
    <row r="3576" spans="1:17">
      <c r="A3576" t="s">
        <v>1739</v>
      </c>
      <c r="B3576" t="s">
        <v>1709</v>
      </c>
      <c r="C3576">
        <v>201208</v>
      </c>
      <c r="D3576">
        <v>30</v>
      </c>
      <c r="E3576" t="s">
        <v>1555</v>
      </c>
      <c r="F3576">
        <v>1391</v>
      </c>
      <c r="G3576">
        <v>2697</v>
      </c>
      <c r="H3576">
        <v>529</v>
      </c>
      <c r="I3576">
        <v>43112069700</v>
      </c>
      <c r="J3576">
        <v>8</v>
      </c>
      <c r="K3576" t="s">
        <v>1740</v>
      </c>
      <c r="L3576">
        <v>2531</v>
      </c>
      <c r="M3576" t="s">
        <v>1557</v>
      </c>
      <c r="N3576" t="s">
        <v>1734</v>
      </c>
      <c r="O3576">
        <v>0</v>
      </c>
      <c r="P3576" t="s">
        <v>1552</v>
      </c>
      <c r="Q3576">
        <v>19930201</v>
      </c>
    </row>
    <row r="3577" spans="1:17">
      <c r="A3577" t="s">
        <v>1739</v>
      </c>
      <c r="B3577" t="s">
        <v>1743</v>
      </c>
      <c r="C3577">
        <v>201208</v>
      </c>
      <c r="D3577">
        <v>30</v>
      </c>
      <c r="E3577" t="s">
        <v>1555</v>
      </c>
      <c r="F3577">
        <v>377</v>
      </c>
      <c r="G3577">
        <v>123</v>
      </c>
      <c r="H3577">
        <v>1500</v>
      </c>
      <c r="I3577">
        <v>43112012701</v>
      </c>
      <c r="J3577">
        <v>8</v>
      </c>
      <c r="K3577" t="s">
        <v>1740</v>
      </c>
      <c r="L3577">
        <v>2531</v>
      </c>
      <c r="M3577" t="s">
        <v>1557</v>
      </c>
      <c r="N3577" t="s">
        <v>1734</v>
      </c>
      <c r="O3577">
        <v>0</v>
      </c>
      <c r="P3577" t="s">
        <v>1552</v>
      </c>
      <c r="Q3577">
        <v>19760401</v>
      </c>
    </row>
    <row r="3578" spans="1:17">
      <c r="A3578" t="s">
        <v>1739</v>
      </c>
      <c r="B3578" t="s">
        <v>1732</v>
      </c>
      <c r="C3578">
        <v>201208</v>
      </c>
      <c r="D3578">
        <v>30</v>
      </c>
      <c r="E3578" t="s">
        <v>1555</v>
      </c>
      <c r="F3578">
        <v>3187</v>
      </c>
      <c r="G3578">
        <v>276</v>
      </c>
      <c r="H3578">
        <v>62340</v>
      </c>
      <c r="I3578">
        <v>43112012800</v>
      </c>
      <c r="J3578">
        <v>8</v>
      </c>
      <c r="K3578" t="s">
        <v>1740</v>
      </c>
      <c r="L3578">
        <v>2531</v>
      </c>
      <c r="M3578" t="s">
        <v>1557</v>
      </c>
      <c r="N3578" t="s">
        <v>1734</v>
      </c>
      <c r="O3578">
        <v>0</v>
      </c>
      <c r="P3578" t="s">
        <v>1552</v>
      </c>
      <c r="Q3578">
        <v>19710201</v>
      </c>
    </row>
    <row r="3579" spans="1:17">
      <c r="A3579" t="s">
        <v>1739</v>
      </c>
      <c r="B3579" t="s">
        <v>1724</v>
      </c>
      <c r="C3579">
        <v>201208</v>
      </c>
      <c r="D3579">
        <v>30</v>
      </c>
      <c r="E3579" t="s">
        <v>1555</v>
      </c>
      <c r="F3579">
        <v>904</v>
      </c>
      <c r="G3579">
        <v>337</v>
      </c>
      <c r="H3579">
        <v>7576</v>
      </c>
      <c r="I3579">
        <v>43112016901</v>
      </c>
      <c r="J3579">
        <v>8</v>
      </c>
      <c r="K3579" t="s">
        <v>1740</v>
      </c>
      <c r="L3579">
        <v>2531</v>
      </c>
      <c r="M3579" t="s">
        <v>1557</v>
      </c>
      <c r="N3579" t="s">
        <v>1734</v>
      </c>
      <c r="O3579">
        <v>0</v>
      </c>
      <c r="P3579" t="s">
        <v>1552</v>
      </c>
      <c r="Q3579">
        <v>19801101</v>
      </c>
    </row>
    <row r="3580" spans="1:17">
      <c r="A3580" t="s">
        <v>1739</v>
      </c>
      <c r="B3580" t="s">
        <v>1725</v>
      </c>
      <c r="C3580">
        <v>201208</v>
      </c>
      <c r="D3580">
        <v>30</v>
      </c>
      <c r="E3580" t="s">
        <v>1555</v>
      </c>
      <c r="F3580">
        <v>1849</v>
      </c>
      <c r="G3580">
        <v>276</v>
      </c>
      <c r="H3580">
        <v>57890</v>
      </c>
      <c r="I3580">
        <v>43112015700</v>
      </c>
      <c r="J3580">
        <v>8</v>
      </c>
      <c r="K3580" t="s">
        <v>1740</v>
      </c>
      <c r="L3580">
        <v>2531</v>
      </c>
      <c r="M3580" t="s">
        <v>1557</v>
      </c>
      <c r="N3580" t="s">
        <v>1734</v>
      </c>
      <c r="O3580">
        <v>0</v>
      </c>
      <c r="P3580" t="s">
        <v>1552</v>
      </c>
      <c r="Q3580">
        <v>19740101</v>
      </c>
    </row>
    <row r="3581" spans="1:17">
      <c r="A3581" t="s">
        <v>1739</v>
      </c>
      <c r="B3581" t="s">
        <v>1726</v>
      </c>
      <c r="C3581">
        <v>201208</v>
      </c>
      <c r="D3581">
        <v>30</v>
      </c>
      <c r="E3581" t="s">
        <v>1555</v>
      </c>
      <c r="F3581">
        <v>1516</v>
      </c>
      <c r="G3581">
        <v>153</v>
      </c>
      <c r="H3581">
        <v>4615</v>
      </c>
      <c r="I3581">
        <v>43112009501</v>
      </c>
      <c r="J3581">
        <v>8</v>
      </c>
      <c r="K3581" t="s">
        <v>1740</v>
      </c>
      <c r="L3581">
        <v>2531</v>
      </c>
      <c r="M3581" t="s">
        <v>1557</v>
      </c>
      <c r="N3581" t="s">
        <v>1734</v>
      </c>
      <c r="O3581">
        <v>0</v>
      </c>
      <c r="P3581" t="s">
        <v>1552</v>
      </c>
      <c r="Q3581">
        <v>19700401</v>
      </c>
    </row>
    <row r="3582" spans="1:17">
      <c r="A3582" t="s">
        <v>1739</v>
      </c>
      <c r="B3582" t="s">
        <v>1744</v>
      </c>
      <c r="C3582">
        <v>201208</v>
      </c>
      <c r="D3582">
        <v>30</v>
      </c>
      <c r="E3582" t="s">
        <v>1555</v>
      </c>
      <c r="F3582">
        <v>776</v>
      </c>
      <c r="G3582">
        <v>276</v>
      </c>
      <c r="H3582">
        <v>5889</v>
      </c>
      <c r="I3582">
        <v>43112020001</v>
      </c>
      <c r="J3582">
        <v>8</v>
      </c>
      <c r="K3582" t="s">
        <v>1740</v>
      </c>
      <c r="L3582">
        <v>2531</v>
      </c>
      <c r="M3582" t="s">
        <v>1557</v>
      </c>
      <c r="N3582" t="s">
        <v>1734</v>
      </c>
      <c r="O3582">
        <v>0</v>
      </c>
      <c r="P3582" t="s">
        <v>1552</v>
      </c>
      <c r="Q3582">
        <v>19810801</v>
      </c>
    </row>
    <row r="3583" spans="1:17">
      <c r="A3583" t="s">
        <v>1739</v>
      </c>
      <c r="B3583" t="s">
        <v>1745</v>
      </c>
      <c r="C3583">
        <v>201208</v>
      </c>
      <c r="D3583">
        <v>30</v>
      </c>
      <c r="E3583" t="s">
        <v>1555</v>
      </c>
      <c r="F3583">
        <v>1515</v>
      </c>
      <c r="G3583">
        <v>368</v>
      </c>
      <c r="H3583">
        <v>63901</v>
      </c>
      <c r="I3583">
        <v>43112018800</v>
      </c>
      <c r="J3583">
        <v>8</v>
      </c>
      <c r="K3583" t="s">
        <v>1740</v>
      </c>
      <c r="L3583">
        <v>2531</v>
      </c>
      <c r="M3583" t="s">
        <v>1557</v>
      </c>
      <c r="N3583" t="s">
        <v>1734</v>
      </c>
      <c r="O3583">
        <v>0</v>
      </c>
      <c r="P3583" t="s">
        <v>1552</v>
      </c>
      <c r="Q3583">
        <v>19700501</v>
      </c>
    </row>
    <row r="3584" spans="1:17">
      <c r="A3584" t="s">
        <v>1739</v>
      </c>
      <c r="B3584" t="s">
        <v>1746</v>
      </c>
      <c r="C3584">
        <v>201208</v>
      </c>
      <c r="D3584">
        <v>30</v>
      </c>
      <c r="E3584" t="s">
        <v>1555</v>
      </c>
      <c r="F3584">
        <v>957</v>
      </c>
      <c r="G3584">
        <v>429</v>
      </c>
      <c r="H3584">
        <v>10640</v>
      </c>
      <c r="I3584">
        <v>43112020100</v>
      </c>
      <c r="J3584">
        <v>8</v>
      </c>
      <c r="K3584" t="s">
        <v>1740</v>
      </c>
      <c r="L3584">
        <v>2531</v>
      </c>
      <c r="M3584" t="s">
        <v>1557</v>
      </c>
      <c r="N3584" t="s">
        <v>1734</v>
      </c>
      <c r="O3584">
        <v>0</v>
      </c>
      <c r="P3584" t="s">
        <v>1552</v>
      </c>
      <c r="Q3584">
        <v>19700601</v>
      </c>
    </row>
    <row r="3585" spans="1:17">
      <c r="A3585" t="s">
        <v>1739</v>
      </c>
      <c r="B3585" t="s">
        <v>1747</v>
      </c>
      <c r="C3585">
        <v>201208</v>
      </c>
      <c r="D3585">
        <v>30</v>
      </c>
      <c r="E3585" t="s">
        <v>1555</v>
      </c>
      <c r="F3585">
        <v>399</v>
      </c>
      <c r="G3585">
        <v>21463</v>
      </c>
      <c r="H3585">
        <v>13912</v>
      </c>
      <c r="I3585">
        <v>43112029801</v>
      </c>
      <c r="J3585">
        <v>8</v>
      </c>
      <c r="K3585" t="s">
        <v>1740</v>
      </c>
      <c r="L3585">
        <v>2531</v>
      </c>
      <c r="M3585" t="s">
        <v>1557</v>
      </c>
      <c r="N3585" t="s">
        <v>1734</v>
      </c>
      <c r="O3585">
        <v>0</v>
      </c>
      <c r="P3585" t="s">
        <v>1552</v>
      </c>
      <c r="Q3585">
        <v>19740301</v>
      </c>
    </row>
    <row r="3586" spans="1:17">
      <c r="A3586" t="s">
        <v>1739</v>
      </c>
      <c r="B3586" t="s">
        <v>1760</v>
      </c>
      <c r="C3586">
        <v>201208</v>
      </c>
      <c r="D3586">
        <v>30</v>
      </c>
      <c r="E3586" t="s">
        <v>1555</v>
      </c>
      <c r="F3586">
        <v>776</v>
      </c>
      <c r="G3586">
        <v>1870</v>
      </c>
      <c r="H3586">
        <v>8189</v>
      </c>
      <c r="I3586">
        <v>43112029500</v>
      </c>
      <c r="J3586">
        <v>8</v>
      </c>
      <c r="K3586" t="s">
        <v>1740</v>
      </c>
      <c r="L3586">
        <v>2531</v>
      </c>
      <c r="M3586" t="s">
        <v>1557</v>
      </c>
      <c r="N3586" t="s">
        <v>1734</v>
      </c>
      <c r="O3586">
        <v>0</v>
      </c>
      <c r="P3586" t="s">
        <v>1552</v>
      </c>
      <c r="Q3586">
        <v>19720901</v>
      </c>
    </row>
    <row r="3587" spans="1:17">
      <c r="A3587" t="s">
        <v>1739</v>
      </c>
      <c r="B3587" t="s">
        <v>1748</v>
      </c>
      <c r="C3587">
        <v>201208</v>
      </c>
      <c r="D3587">
        <v>30</v>
      </c>
      <c r="E3587" t="s">
        <v>1555</v>
      </c>
      <c r="F3587">
        <v>637</v>
      </c>
      <c r="G3587">
        <v>5976</v>
      </c>
      <c r="H3587">
        <v>82327</v>
      </c>
      <c r="I3587">
        <v>43112029300</v>
      </c>
      <c r="J3587">
        <v>8</v>
      </c>
      <c r="K3587" t="s">
        <v>1740</v>
      </c>
      <c r="L3587">
        <v>2531</v>
      </c>
      <c r="M3587" t="s">
        <v>1557</v>
      </c>
      <c r="N3587" t="s">
        <v>1734</v>
      </c>
      <c r="O3587">
        <v>0</v>
      </c>
      <c r="P3587" t="s">
        <v>1552</v>
      </c>
      <c r="Q3587">
        <v>19720501</v>
      </c>
    </row>
    <row r="3588" spans="1:17">
      <c r="A3588" t="s">
        <v>1739</v>
      </c>
      <c r="B3588" t="s">
        <v>1749</v>
      </c>
      <c r="C3588">
        <v>201208</v>
      </c>
      <c r="D3588">
        <v>30</v>
      </c>
      <c r="E3588" t="s">
        <v>1555</v>
      </c>
      <c r="F3588">
        <v>263</v>
      </c>
      <c r="G3588">
        <v>245</v>
      </c>
      <c r="H3588">
        <v>5356</v>
      </c>
      <c r="I3588">
        <v>43112012601</v>
      </c>
      <c r="J3588">
        <v>8</v>
      </c>
      <c r="K3588" t="s">
        <v>1740</v>
      </c>
      <c r="L3588">
        <v>2531</v>
      </c>
      <c r="M3588" t="s">
        <v>1557</v>
      </c>
      <c r="N3588" t="s">
        <v>1734</v>
      </c>
      <c r="O3588">
        <v>0</v>
      </c>
      <c r="P3588" t="s">
        <v>1574</v>
      </c>
      <c r="Q3588">
        <v>19980514</v>
      </c>
    </row>
    <row r="3589" spans="1:17">
      <c r="A3589" t="s">
        <v>1739</v>
      </c>
      <c r="B3589" t="s">
        <v>1750</v>
      </c>
      <c r="C3589">
        <v>201208</v>
      </c>
      <c r="D3589">
        <v>30</v>
      </c>
      <c r="E3589" t="s">
        <v>1555</v>
      </c>
      <c r="F3589">
        <v>493</v>
      </c>
      <c r="G3589">
        <v>2292</v>
      </c>
      <c r="H3589">
        <v>5485</v>
      </c>
      <c r="I3589">
        <v>43112015501</v>
      </c>
      <c r="J3589">
        <v>8</v>
      </c>
      <c r="K3589" t="s">
        <v>1740</v>
      </c>
      <c r="L3589">
        <v>2531</v>
      </c>
      <c r="M3589" t="s">
        <v>1557</v>
      </c>
      <c r="N3589" t="s">
        <v>1734</v>
      </c>
      <c r="O3589">
        <v>0</v>
      </c>
      <c r="P3589" t="s">
        <v>1552</v>
      </c>
      <c r="Q3589">
        <v>19901001</v>
      </c>
    </row>
    <row r="3590" spans="1:17">
      <c r="A3590" t="s">
        <v>1739</v>
      </c>
      <c r="B3590" t="s">
        <v>1671</v>
      </c>
      <c r="C3590">
        <v>201208</v>
      </c>
      <c r="D3590">
        <v>30</v>
      </c>
      <c r="E3590" t="s">
        <v>1555</v>
      </c>
      <c r="F3590">
        <v>177</v>
      </c>
      <c r="G3590">
        <v>181</v>
      </c>
      <c r="H3590">
        <v>1481</v>
      </c>
      <c r="I3590">
        <v>43112034500</v>
      </c>
      <c r="J3590">
        <v>8</v>
      </c>
      <c r="K3590" t="s">
        <v>1751</v>
      </c>
      <c r="L3590">
        <v>2531</v>
      </c>
      <c r="M3590" t="s">
        <v>1557</v>
      </c>
      <c r="N3590" t="s">
        <v>1734</v>
      </c>
      <c r="O3590">
        <v>0</v>
      </c>
      <c r="P3590" t="s">
        <v>1574</v>
      </c>
      <c r="Q3590">
        <v>19970608</v>
      </c>
    </row>
    <row r="3591" spans="1:17">
      <c r="A3591" t="s">
        <v>1739</v>
      </c>
      <c r="B3591" t="s">
        <v>1672</v>
      </c>
      <c r="C3591">
        <v>201208</v>
      </c>
      <c r="D3591">
        <v>30</v>
      </c>
      <c r="E3591" t="s">
        <v>1555</v>
      </c>
      <c r="F3591">
        <v>664</v>
      </c>
      <c r="G3591">
        <v>105</v>
      </c>
      <c r="H3591">
        <v>27459</v>
      </c>
      <c r="I3591">
        <v>43112035000</v>
      </c>
      <c r="J3591">
        <v>8</v>
      </c>
      <c r="K3591" t="s">
        <v>1740</v>
      </c>
      <c r="L3591">
        <v>2531</v>
      </c>
      <c r="M3591" t="s">
        <v>1557</v>
      </c>
      <c r="N3591" t="s">
        <v>1734</v>
      </c>
      <c r="O3591">
        <v>0</v>
      </c>
      <c r="P3591" t="s">
        <v>1552</v>
      </c>
      <c r="Q3591">
        <v>19771001</v>
      </c>
    </row>
    <row r="3592" spans="1:17">
      <c r="A3592" t="s">
        <v>1739</v>
      </c>
      <c r="B3592" t="s">
        <v>1622</v>
      </c>
      <c r="C3592">
        <v>201208</v>
      </c>
      <c r="D3592">
        <v>30</v>
      </c>
      <c r="E3592" t="s">
        <v>1555</v>
      </c>
      <c r="F3592">
        <v>442</v>
      </c>
      <c r="G3592">
        <v>858</v>
      </c>
      <c r="H3592">
        <v>850</v>
      </c>
      <c r="I3592">
        <v>43112035800</v>
      </c>
      <c r="J3592">
        <v>8</v>
      </c>
      <c r="K3592" t="s">
        <v>1740</v>
      </c>
      <c r="L3592">
        <v>2531</v>
      </c>
      <c r="M3592" t="s">
        <v>1557</v>
      </c>
      <c r="N3592" t="s">
        <v>1734</v>
      </c>
      <c r="O3592">
        <v>0</v>
      </c>
      <c r="P3592" t="s">
        <v>1552</v>
      </c>
      <c r="Q3592">
        <v>19771101</v>
      </c>
    </row>
    <row r="3593" spans="1:17">
      <c r="A3593" t="s">
        <v>1739</v>
      </c>
      <c r="B3593" t="s">
        <v>1752</v>
      </c>
      <c r="C3593">
        <v>201208</v>
      </c>
      <c r="D3593">
        <v>30</v>
      </c>
      <c r="E3593" t="s">
        <v>1555</v>
      </c>
      <c r="F3593">
        <v>651</v>
      </c>
      <c r="G3593">
        <v>1044</v>
      </c>
      <c r="H3593">
        <v>271</v>
      </c>
      <c r="I3593">
        <v>43112032800</v>
      </c>
      <c r="J3593">
        <v>8</v>
      </c>
      <c r="K3593" t="s">
        <v>1740</v>
      </c>
      <c r="L3593">
        <v>2531</v>
      </c>
      <c r="M3593" t="s">
        <v>1557</v>
      </c>
      <c r="N3593" t="s">
        <v>1734</v>
      </c>
      <c r="O3593">
        <v>0</v>
      </c>
      <c r="P3593" t="s">
        <v>1552</v>
      </c>
      <c r="Q3593">
        <v>19770701</v>
      </c>
    </row>
    <row r="3594" spans="1:17">
      <c r="A3594" t="s">
        <v>1739</v>
      </c>
      <c r="B3594" t="s">
        <v>1607</v>
      </c>
      <c r="C3594">
        <v>201208</v>
      </c>
      <c r="D3594">
        <v>30</v>
      </c>
      <c r="E3594" t="s">
        <v>1555</v>
      </c>
      <c r="F3594">
        <v>1182</v>
      </c>
      <c r="G3594">
        <v>6879</v>
      </c>
      <c r="H3594">
        <v>3270</v>
      </c>
      <c r="I3594">
        <v>43112033300</v>
      </c>
      <c r="J3594">
        <v>8</v>
      </c>
      <c r="K3594" t="s">
        <v>1740</v>
      </c>
      <c r="L3594">
        <v>2531</v>
      </c>
      <c r="M3594" t="s">
        <v>1557</v>
      </c>
      <c r="N3594" t="s">
        <v>1734</v>
      </c>
      <c r="O3594">
        <v>0</v>
      </c>
      <c r="P3594" t="s">
        <v>1552</v>
      </c>
      <c r="Q3594">
        <v>19770901</v>
      </c>
    </row>
    <row r="3595" spans="1:17">
      <c r="A3595" t="s">
        <v>1739</v>
      </c>
      <c r="B3595" t="s">
        <v>1681</v>
      </c>
      <c r="C3595">
        <v>201208</v>
      </c>
      <c r="D3595">
        <v>30</v>
      </c>
      <c r="E3595" t="s">
        <v>1555</v>
      </c>
      <c r="F3595">
        <v>191</v>
      </c>
      <c r="G3595">
        <v>858</v>
      </c>
      <c r="H3595">
        <v>5844</v>
      </c>
      <c r="I3595">
        <v>43112032700</v>
      </c>
      <c r="J3595">
        <v>8</v>
      </c>
      <c r="K3595" t="s">
        <v>1740</v>
      </c>
      <c r="L3595">
        <v>2531</v>
      </c>
      <c r="M3595" t="s">
        <v>1557</v>
      </c>
      <c r="N3595" t="s">
        <v>1734</v>
      </c>
      <c r="O3595">
        <v>0</v>
      </c>
      <c r="P3595" t="s">
        <v>1552</v>
      </c>
      <c r="Q3595">
        <v>19770801</v>
      </c>
    </row>
    <row r="3596" spans="1:17">
      <c r="A3596" t="s">
        <v>1739</v>
      </c>
      <c r="B3596" t="s">
        <v>1682</v>
      </c>
      <c r="C3596">
        <v>201208</v>
      </c>
      <c r="D3596">
        <v>30</v>
      </c>
      <c r="E3596" t="s">
        <v>1555</v>
      </c>
      <c r="F3596">
        <v>1205</v>
      </c>
      <c r="G3596">
        <v>129</v>
      </c>
      <c r="H3596">
        <v>13082</v>
      </c>
      <c r="I3596">
        <v>43112069200</v>
      </c>
      <c r="J3596">
        <v>8</v>
      </c>
      <c r="K3596" t="s">
        <v>1740</v>
      </c>
      <c r="L3596">
        <v>2531</v>
      </c>
      <c r="M3596" t="s">
        <v>1557</v>
      </c>
      <c r="N3596" t="s">
        <v>1734</v>
      </c>
      <c r="O3596">
        <v>0</v>
      </c>
      <c r="P3596" t="s">
        <v>1552</v>
      </c>
      <c r="Q3596">
        <v>19910701</v>
      </c>
    </row>
    <row r="3597" spans="1:17">
      <c r="A3597" t="s">
        <v>1739</v>
      </c>
      <c r="B3597" t="s">
        <v>1608</v>
      </c>
      <c r="C3597">
        <v>201208</v>
      </c>
      <c r="D3597">
        <v>30</v>
      </c>
      <c r="E3597" t="s">
        <v>1555</v>
      </c>
      <c r="F3597">
        <v>805</v>
      </c>
      <c r="G3597">
        <v>400</v>
      </c>
      <c r="H3597">
        <v>7538</v>
      </c>
      <c r="I3597">
        <v>43112069400</v>
      </c>
      <c r="J3597">
        <v>8</v>
      </c>
      <c r="K3597" t="s">
        <v>1740</v>
      </c>
      <c r="L3597">
        <v>2531</v>
      </c>
      <c r="M3597" t="s">
        <v>1557</v>
      </c>
      <c r="N3597" t="s">
        <v>1734</v>
      </c>
      <c r="O3597">
        <v>0</v>
      </c>
      <c r="P3597" t="s">
        <v>1552</v>
      </c>
      <c r="Q3597">
        <v>19920701</v>
      </c>
    </row>
    <row r="3598" spans="1:17">
      <c r="A3598" t="s">
        <v>1739</v>
      </c>
      <c r="B3598" t="s">
        <v>1683</v>
      </c>
      <c r="C3598">
        <v>201208</v>
      </c>
      <c r="D3598">
        <v>30</v>
      </c>
      <c r="E3598" t="s">
        <v>1555</v>
      </c>
      <c r="F3598">
        <v>1310</v>
      </c>
      <c r="G3598">
        <v>153</v>
      </c>
      <c r="H3598">
        <v>5101</v>
      </c>
      <c r="I3598">
        <v>43112036500</v>
      </c>
      <c r="J3598">
        <v>8</v>
      </c>
      <c r="K3598" t="s">
        <v>1740</v>
      </c>
      <c r="L3598">
        <v>2531</v>
      </c>
      <c r="M3598" t="s">
        <v>1557</v>
      </c>
      <c r="N3598" t="s">
        <v>1734</v>
      </c>
      <c r="O3598">
        <v>0</v>
      </c>
      <c r="P3598" t="s">
        <v>1552</v>
      </c>
      <c r="Q3598">
        <v>19771201</v>
      </c>
    </row>
    <row r="3599" spans="1:17">
      <c r="A3599" t="s">
        <v>1739</v>
      </c>
      <c r="B3599" t="s">
        <v>1627</v>
      </c>
      <c r="C3599">
        <v>201208</v>
      </c>
      <c r="D3599">
        <v>30</v>
      </c>
      <c r="E3599" t="s">
        <v>1555</v>
      </c>
      <c r="F3599">
        <v>257</v>
      </c>
      <c r="G3599">
        <v>86</v>
      </c>
      <c r="H3599">
        <v>1204</v>
      </c>
      <c r="I3599">
        <v>43112035300</v>
      </c>
      <c r="J3599">
        <v>8</v>
      </c>
      <c r="K3599" t="s">
        <v>1740</v>
      </c>
      <c r="L3599">
        <v>2531</v>
      </c>
      <c r="M3599" t="s">
        <v>1557</v>
      </c>
      <c r="N3599" t="s">
        <v>1734</v>
      </c>
      <c r="O3599">
        <v>0</v>
      </c>
      <c r="P3599" t="s">
        <v>1552</v>
      </c>
      <c r="Q3599">
        <v>19771101</v>
      </c>
    </row>
    <row r="3600" spans="1:17">
      <c r="A3600" t="s">
        <v>1739</v>
      </c>
      <c r="B3600" t="s">
        <v>1609</v>
      </c>
      <c r="C3600">
        <v>201208</v>
      </c>
      <c r="D3600">
        <v>30</v>
      </c>
      <c r="E3600" t="s">
        <v>1555</v>
      </c>
      <c r="F3600">
        <v>13</v>
      </c>
      <c r="G3600">
        <v>86</v>
      </c>
      <c r="H3600">
        <v>31</v>
      </c>
      <c r="I3600">
        <v>43112067600</v>
      </c>
      <c r="J3600">
        <v>8</v>
      </c>
      <c r="K3600" t="s">
        <v>1740</v>
      </c>
      <c r="L3600">
        <v>2531</v>
      </c>
      <c r="M3600" t="s">
        <v>1557</v>
      </c>
      <c r="N3600" t="s">
        <v>1734</v>
      </c>
      <c r="O3600">
        <v>0</v>
      </c>
      <c r="P3600" t="s">
        <v>1662</v>
      </c>
      <c r="Q3600">
        <v>19950401</v>
      </c>
    </row>
    <row r="3601" spans="1:17">
      <c r="A3601" t="s">
        <v>1739</v>
      </c>
      <c r="B3601" t="s">
        <v>1753</v>
      </c>
      <c r="C3601">
        <v>201208</v>
      </c>
      <c r="D3601">
        <v>30</v>
      </c>
      <c r="E3601" t="s">
        <v>1555</v>
      </c>
      <c r="F3601">
        <v>825</v>
      </c>
      <c r="G3601">
        <v>143</v>
      </c>
      <c r="H3601">
        <v>1163</v>
      </c>
      <c r="I3601">
        <v>43112069500</v>
      </c>
      <c r="J3601">
        <v>8</v>
      </c>
      <c r="K3601" t="s">
        <v>1740</v>
      </c>
      <c r="L3601">
        <v>2531</v>
      </c>
      <c r="M3601" t="s">
        <v>1557</v>
      </c>
      <c r="N3601" t="s">
        <v>1734</v>
      </c>
      <c r="O3601">
        <v>0</v>
      </c>
      <c r="P3601" t="s">
        <v>1552</v>
      </c>
      <c r="Q3601">
        <v>19920701</v>
      </c>
    </row>
    <row r="3602" spans="1:17">
      <c r="A3602" t="s">
        <v>1739</v>
      </c>
      <c r="B3602" t="s">
        <v>1612</v>
      </c>
      <c r="C3602">
        <v>201208</v>
      </c>
      <c r="D3602">
        <v>30</v>
      </c>
      <c r="E3602" t="s">
        <v>1555</v>
      </c>
      <c r="F3602">
        <v>441</v>
      </c>
      <c r="G3602">
        <v>420</v>
      </c>
      <c r="H3602">
        <v>2194</v>
      </c>
      <c r="I3602">
        <v>43112033500</v>
      </c>
      <c r="J3602">
        <v>8</v>
      </c>
      <c r="K3602" t="s">
        <v>1740</v>
      </c>
      <c r="L3602">
        <v>2531</v>
      </c>
      <c r="M3602" t="s">
        <v>1557</v>
      </c>
      <c r="N3602" t="s">
        <v>1734</v>
      </c>
      <c r="O3602">
        <v>0</v>
      </c>
      <c r="P3602" t="s">
        <v>1552</v>
      </c>
      <c r="Q3602">
        <v>19770901</v>
      </c>
    </row>
    <row r="3603" spans="1:17">
      <c r="A3603" t="s">
        <v>1739</v>
      </c>
      <c r="B3603" t="s">
        <v>1613</v>
      </c>
      <c r="C3603">
        <v>201208</v>
      </c>
      <c r="D3603">
        <v>30</v>
      </c>
      <c r="E3603" t="s">
        <v>1555</v>
      </c>
      <c r="F3603">
        <v>1090</v>
      </c>
      <c r="G3603">
        <v>157</v>
      </c>
      <c r="H3603">
        <v>11243</v>
      </c>
      <c r="I3603">
        <v>43112036400</v>
      </c>
      <c r="J3603">
        <v>8</v>
      </c>
      <c r="K3603" t="s">
        <v>1740</v>
      </c>
      <c r="L3603">
        <v>2531</v>
      </c>
      <c r="M3603" t="s">
        <v>1557</v>
      </c>
      <c r="N3603" t="s">
        <v>1734</v>
      </c>
      <c r="O3603">
        <v>0</v>
      </c>
      <c r="P3603" t="s">
        <v>1552</v>
      </c>
      <c r="Q3603">
        <v>19771201</v>
      </c>
    </row>
    <row r="3604" spans="1:17">
      <c r="A3604" t="s">
        <v>1739</v>
      </c>
      <c r="B3604" t="s">
        <v>1754</v>
      </c>
      <c r="C3604">
        <v>201208</v>
      </c>
      <c r="D3604">
        <v>30</v>
      </c>
      <c r="E3604" t="s">
        <v>1555</v>
      </c>
      <c r="F3604">
        <v>234</v>
      </c>
      <c r="G3604">
        <v>343</v>
      </c>
      <c r="H3604">
        <v>2294</v>
      </c>
      <c r="I3604">
        <v>43112036300</v>
      </c>
      <c r="J3604">
        <v>8</v>
      </c>
      <c r="K3604" t="s">
        <v>1740</v>
      </c>
      <c r="L3604">
        <v>2531</v>
      </c>
      <c r="M3604" t="s">
        <v>1557</v>
      </c>
      <c r="N3604" t="s">
        <v>1734</v>
      </c>
      <c r="O3604">
        <v>0</v>
      </c>
      <c r="P3604" t="s">
        <v>1552</v>
      </c>
      <c r="Q3604">
        <v>19771101</v>
      </c>
    </row>
    <row r="3605" spans="1:17">
      <c r="A3605" t="s">
        <v>1739</v>
      </c>
      <c r="B3605" t="s">
        <v>1685</v>
      </c>
      <c r="C3605">
        <v>201208</v>
      </c>
      <c r="D3605">
        <v>30</v>
      </c>
      <c r="E3605" t="s">
        <v>1555</v>
      </c>
      <c r="F3605">
        <v>1231</v>
      </c>
      <c r="G3605">
        <v>100</v>
      </c>
      <c r="H3605">
        <v>1664</v>
      </c>
      <c r="I3605">
        <v>43112036600</v>
      </c>
      <c r="J3605">
        <v>8</v>
      </c>
      <c r="K3605" t="s">
        <v>1740</v>
      </c>
      <c r="L3605">
        <v>2531</v>
      </c>
      <c r="M3605" t="s">
        <v>1557</v>
      </c>
      <c r="N3605" t="s">
        <v>1734</v>
      </c>
      <c r="O3605">
        <v>0</v>
      </c>
      <c r="P3605" t="s">
        <v>1552</v>
      </c>
      <c r="Q3605">
        <v>19771201</v>
      </c>
    </row>
    <row r="3606" spans="1:17">
      <c r="A3606" t="s">
        <v>1739</v>
      </c>
      <c r="B3606" t="s">
        <v>1686</v>
      </c>
      <c r="C3606">
        <v>201208</v>
      </c>
      <c r="D3606">
        <v>30</v>
      </c>
      <c r="E3606" t="s">
        <v>1555</v>
      </c>
      <c r="F3606">
        <v>447</v>
      </c>
      <c r="G3606">
        <v>143</v>
      </c>
      <c r="H3606">
        <v>38</v>
      </c>
      <c r="I3606">
        <v>43112069300</v>
      </c>
      <c r="J3606">
        <v>8</v>
      </c>
      <c r="K3606" t="s">
        <v>1740</v>
      </c>
      <c r="L3606">
        <v>2531</v>
      </c>
      <c r="M3606" t="s">
        <v>1557</v>
      </c>
      <c r="N3606" t="s">
        <v>1734</v>
      </c>
      <c r="O3606">
        <v>0</v>
      </c>
      <c r="P3606" t="s">
        <v>1552</v>
      </c>
      <c r="Q3606">
        <v>19910801</v>
      </c>
    </row>
    <row r="3607" spans="1:17">
      <c r="A3607" t="s">
        <v>1739</v>
      </c>
      <c r="B3607" t="s">
        <v>1624</v>
      </c>
      <c r="C3607">
        <v>201208</v>
      </c>
      <c r="D3607">
        <v>30</v>
      </c>
      <c r="E3607" t="s">
        <v>1555</v>
      </c>
      <c r="F3607">
        <v>940</v>
      </c>
      <c r="G3607">
        <v>86</v>
      </c>
      <c r="H3607">
        <v>1198</v>
      </c>
      <c r="I3607">
        <v>43112068900</v>
      </c>
      <c r="J3607">
        <v>8</v>
      </c>
      <c r="K3607" t="s">
        <v>1740</v>
      </c>
      <c r="L3607">
        <v>2531</v>
      </c>
      <c r="M3607" t="s">
        <v>1557</v>
      </c>
      <c r="N3607" t="s">
        <v>1734</v>
      </c>
      <c r="O3607">
        <v>0</v>
      </c>
      <c r="P3607" t="s">
        <v>1552</v>
      </c>
      <c r="Q3607">
        <v>19901101</v>
      </c>
    </row>
    <row r="3608" spans="1:17">
      <c r="A3608" t="s">
        <v>1739</v>
      </c>
      <c r="B3608" t="s">
        <v>1755</v>
      </c>
      <c r="C3608">
        <v>201208</v>
      </c>
      <c r="D3608">
        <v>30</v>
      </c>
      <c r="E3608" t="s">
        <v>1555</v>
      </c>
      <c r="F3608">
        <v>1829</v>
      </c>
      <c r="G3608">
        <v>229</v>
      </c>
      <c r="H3608">
        <v>1983</v>
      </c>
      <c r="I3608">
        <v>43112035100</v>
      </c>
      <c r="J3608">
        <v>8</v>
      </c>
      <c r="K3608" t="s">
        <v>1740</v>
      </c>
      <c r="L3608">
        <v>2531</v>
      </c>
      <c r="M3608" t="s">
        <v>1557</v>
      </c>
      <c r="N3608" t="s">
        <v>1734</v>
      </c>
      <c r="O3608">
        <v>0</v>
      </c>
      <c r="P3608" t="s">
        <v>1552</v>
      </c>
      <c r="Q3608">
        <v>19771001</v>
      </c>
    </row>
    <row r="3609" spans="1:17">
      <c r="A3609" t="s">
        <v>1739</v>
      </c>
      <c r="B3609" t="s">
        <v>1641</v>
      </c>
      <c r="C3609">
        <v>201208</v>
      </c>
      <c r="D3609">
        <v>28</v>
      </c>
      <c r="E3609" t="s">
        <v>1555</v>
      </c>
      <c r="F3609">
        <v>129</v>
      </c>
      <c r="G3609">
        <v>338</v>
      </c>
      <c r="H3609">
        <v>1469</v>
      </c>
      <c r="I3609">
        <v>43112034000</v>
      </c>
      <c r="J3609">
        <v>8</v>
      </c>
      <c r="K3609" t="s">
        <v>1740</v>
      </c>
      <c r="L3609">
        <v>2531</v>
      </c>
      <c r="M3609" t="s">
        <v>1557</v>
      </c>
      <c r="N3609" t="s">
        <v>1734</v>
      </c>
      <c r="O3609">
        <v>0</v>
      </c>
      <c r="P3609" t="s">
        <v>1552</v>
      </c>
      <c r="Q3609">
        <v>19771001</v>
      </c>
    </row>
    <row r="3610" spans="1:17">
      <c r="A3610" t="s">
        <v>1739</v>
      </c>
      <c r="B3610" t="s">
        <v>1643</v>
      </c>
      <c r="C3610">
        <v>201208</v>
      </c>
      <c r="D3610">
        <v>30</v>
      </c>
      <c r="E3610" t="s">
        <v>1555</v>
      </c>
      <c r="F3610">
        <v>1043</v>
      </c>
      <c r="G3610">
        <v>129</v>
      </c>
      <c r="H3610">
        <v>3480</v>
      </c>
      <c r="I3610">
        <v>43112036800</v>
      </c>
      <c r="J3610">
        <v>8</v>
      </c>
      <c r="K3610" t="s">
        <v>1740</v>
      </c>
      <c r="L3610">
        <v>2531</v>
      </c>
      <c r="M3610" t="s">
        <v>1557</v>
      </c>
      <c r="N3610" t="s">
        <v>1734</v>
      </c>
      <c r="O3610">
        <v>0</v>
      </c>
      <c r="P3610" t="s">
        <v>1552</v>
      </c>
      <c r="Q3610">
        <v>19780201</v>
      </c>
    </row>
    <row r="3611" spans="1:17">
      <c r="A3611" t="s">
        <v>1739</v>
      </c>
      <c r="B3611" t="s">
        <v>1644</v>
      </c>
      <c r="C3611">
        <v>201208</v>
      </c>
      <c r="D3611">
        <v>30</v>
      </c>
      <c r="E3611" t="s">
        <v>1555</v>
      </c>
      <c r="F3611">
        <v>1653</v>
      </c>
      <c r="G3611">
        <v>400</v>
      </c>
      <c r="H3611">
        <v>50523</v>
      </c>
      <c r="I3611">
        <v>43112033200</v>
      </c>
      <c r="J3611">
        <v>8</v>
      </c>
      <c r="K3611" t="s">
        <v>1740</v>
      </c>
      <c r="L3611">
        <v>2531</v>
      </c>
      <c r="M3611" t="s">
        <v>1557</v>
      </c>
      <c r="N3611" t="s">
        <v>1734</v>
      </c>
      <c r="O3611">
        <v>0</v>
      </c>
      <c r="P3611" t="s">
        <v>1552</v>
      </c>
      <c r="Q3611">
        <v>19770801</v>
      </c>
    </row>
    <row r="3612" spans="1:17">
      <c r="A3612" t="s">
        <v>1739</v>
      </c>
      <c r="B3612" t="s">
        <v>1621</v>
      </c>
      <c r="C3612">
        <v>201208</v>
      </c>
      <c r="D3612">
        <v>30</v>
      </c>
      <c r="E3612" t="s">
        <v>1555</v>
      </c>
      <c r="F3612">
        <v>306</v>
      </c>
      <c r="G3612">
        <v>200</v>
      </c>
      <c r="H3612">
        <v>6139</v>
      </c>
      <c r="I3612">
        <v>43112033400</v>
      </c>
      <c r="J3612">
        <v>8</v>
      </c>
      <c r="K3612" t="s">
        <v>1740</v>
      </c>
      <c r="L3612">
        <v>2531</v>
      </c>
      <c r="M3612" t="s">
        <v>1557</v>
      </c>
      <c r="N3612" t="s">
        <v>1734</v>
      </c>
      <c r="O3612">
        <v>0</v>
      </c>
      <c r="P3612" t="s">
        <v>1552</v>
      </c>
      <c r="Q3612">
        <v>19770901</v>
      </c>
    </row>
    <row r="3613" spans="1:17">
      <c r="A3613" t="s">
        <v>1739</v>
      </c>
      <c r="B3613" t="s">
        <v>1756</v>
      </c>
      <c r="C3613">
        <v>201208</v>
      </c>
      <c r="D3613">
        <v>31</v>
      </c>
      <c r="E3613" t="s">
        <v>1555</v>
      </c>
      <c r="F3613">
        <v>394</v>
      </c>
      <c r="G3613">
        <v>79</v>
      </c>
      <c r="H3613">
        <v>234</v>
      </c>
      <c r="I3613">
        <v>43112016101</v>
      </c>
      <c r="J3613">
        <v>8</v>
      </c>
      <c r="K3613" t="s">
        <v>1740</v>
      </c>
      <c r="L3613">
        <v>2531</v>
      </c>
      <c r="M3613" t="s">
        <v>1557</v>
      </c>
      <c r="N3613" t="s">
        <v>1734</v>
      </c>
      <c r="O3613">
        <v>0</v>
      </c>
      <c r="P3613" t="s">
        <v>1574</v>
      </c>
      <c r="Q3613">
        <v>19910301</v>
      </c>
    </row>
    <row r="3614" spans="1:17">
      <c r="A3614" t="s">
        <v>1739</v>
      </c>
      <c r="B3614" t="s">
        <v>1757</v>
      </c>
      <c r="C3614">
        <v>201208</v>
      </c>
      <c r="D3614">
        <v>31</v>
      </c>
      <c r="E3614" t="s">
        <v>1555</v>
      </c>
      <c r="F3614">
        <v>782</v>
      </c>
      <c r="G3614">
        <v>475</v>
      </c>
      <c r="H3614">
        <v>18416</v>
      </c>
      <c r="I3614">
        <v>43112014001</v>
      </c>
      <c r="J3614">
        <v>8</v>
      </c>
      <c r="K3614" t="s">
        <v>1740</v>
      </c>
      <c r="L3614">
        <v>2531</v>
      </c>
      <c r="M3614" t="s">
        <v>1557</v>
      </c>
      <c r="N3614" t="s">
        <v>1734</v>
      </c>
      <c r="O3614">
        <v>0</v>
      </c>
      <c r="P3614" t="s">
        <v>1552</v>
      </c>
      <c r="Q3614">
        <v>19791001</v>
      </c>
    </row>
    <row r="3615" spans="1:17">
      <c r="A3615" t="s">
        <v>1739</v>
      </c>
      <c r="B3615" t="s">
        <v>1758</v>
      </c>
      <c r="C3615">
        <v>201208</v>
      </c>
      <c r="D3615">
        <v>30</v>
      </c>
      <c r="E3615" t="s">
        <v>1555</v>
      </c>
      <c r="F3615">
        <v>1537</v>
      </c>
      <c r="G3615">
        <v>123</v>
      </c>
      <c r="H3615">
        <v>23677</v>
      </c>
      <c r="I3615">
        <v>43112017700</v>
      </c>
      <c r="J3615">
        <v>8</v>
      </c>
      <c r="K3615" t="s">
        <v>1740</v>
      </c>
      <c r="L3615">
        <v>2531</v>
      </c>
      <c r="M3615" t="s">
        <v>1557</v>
      </c>
      <c r="N3615" t="s">
        <v>1734</v>
      </c>
      <c r="O3615">
        <v>0</v>
      </c>
      <c r="P3615" t="s">
        <v>1552</v>
      </c>
      <c r="Q3615">
        <v>19701001</v>
      </c>
    </row>
    <row r="3616" spans="1:17">
      <c r="A3616" t="s">
        <v>1739</v>
      </c>
      <c r="B3616" t="s">
        <v>1759</v>
      </c>
      <c r="C3616">
        <v>201208</v>
      </c>
      <c r="D3616">
        <v>30</v>
      </c>
      <c r="E3616" t="s">
        <v>1555</v>
      </c>
      <c r="F3616">
        <v>946</v>
      </c>
      <c r="G3616">
        <v>337</v>
      </c>
      <c r="H3616">
        <v>5255</v>
      </c>
      <c r="I3616">
        <v>43112017802</v>
      </c>
      <c r="J3616">
        <v>8</v>
      </c>
      <c r="K3616" t="s">
        <v>1740</v>
      </c>
      <c r="L3616">
        <v>2531</v>
      </c>
      <c r="M3616" t="s">
        <v>1557</v>
      </c>
      <c r="N3616" t="s">
        <v>1734</v>
      </c>
      <c r="O3616">
        <v>0</v>
      </c>
      <c r="P3616" t="s">
        <v>1552</v>
      </c>
      <c r="Q3616">
        <v>19830601</v>
      </c>
    </row>
    <row r="3617" spans="1:17">
      <c r="A3617" t="s">
        <v>1711</v>
      </c>
      <c r="B3617" t="s">
        <v>1573</v>
      </c>
      <c r="C3617">
        <v>201209</v>
      </c>
      <c r="D3617">
        <v>29</v>
      </c>
      <c r="E3617" t="s">
        <v>1555</v>
      </c>
      <c r="F3617">
        <v>467</v>
      </c>
      <c r="G3617">
        <v>712</v>
      </c>
      <c r="H3617">
        <v>69</v>
      </c>
      <c r="I3617">
        <v>43112018900</v>
      </c>
      <c r="J3617">
        <v>8</v>
      </c>
      <c r="K3617" t="s">
        <v>1712</v>
      </c>
      <c r="L3617">
        <v>2531</v>
      </c>
      <c r="M3617" t="s">
        <v>1557</v>
      </c>
      <c r="N3617" t="s">
        <v>1734</v>
      </c>
      <c r="O3617">
        <v>0</v>
      </c>
      <c r="P3617" t="s">
        <v>1552</v>
      </c>
      <c r="Q3617">
        <v>19841001</v>
      </c>
    </row>
    <row r="3618" spans="1:17">
      <c r="A3618" t="s">
        <v>1711</v>
      </c>
      <c r="B3618" t="s">
        <v>1648</v>
      </c>
      <c r="C3618">
        <v>201209</v>
      </c>
      <c r="D3618">
        <v>29</v>
      </c>
      <c r="E3618" t="s">
        <v>1555</v>
      </c>
      <c r="F3618">
        <v>553</v>
      </c>
      <c r="G3618">
        <v>281</v>
      </c>
      <c r="H3618">
        <v>750</v>
      </c>
      <c r="I3618">
        <v>43112019000</v>
      </c>
      <c r="J3618">
        <v>8</v>
      </c>
      <c r="K3618" t="s">
        <v>1712</v>
      </c>
      <c r="L3618">
        <v>2531</v>
      </c>
      <c r="M3618" t="s">
        <v>1557</v>
      </c>
      <c r="N3618" t="s">
        <v>1734</v>
      </c>
      <c r="O3618">
        <v>0</v>
      </c>
      <c r="P3618" t="s">
        <v>1552</v>
      </c>
      <c r="Q3618">
        <v>19700801</v>
      </c>
    </row>
    <row r="3619" spans="1:17">
      <c r="A3619" t="s">
        <v>1711</v>
      </c>
      <c r="B3619" t="s">
        <v>1649</v>
      </c>
      <c r="C3619">
        <v>201209</v>
      </c>
      <c r="D3619">
        <v>29</v>
      </c>
      <c r="E3619" t="s">
        <v>1555</v>
      </c>
      <c r="F3619">
        <v>1495</v>
      </c>
      <c r="G3619">
        <v>594</v>
      </c>
      <c r="H3619">
        <v>4952</v>
      </c>
      <c r="I3619">
        <v>43112019100</v>
      </c>
      <c r="J3619">
        <v>8</v>
      </c>
      <c r="K3619" t="s">
        <v>1712</v>
      </c>
      <c r="L3619">
        <v>2531</v>
      </c>
      <c r="M3619" t="s">
        <v>1557</v>
      </c>
      <c r="N3619" t="s">
        <v>1734</v>
      </c>
      <c r="O3619">
        <v>0</v>
      </c>
      <c r="P3619" t="s">
        <v>1552</v>
      </c>
      <c r="Q3619">
        <v>19700701</v>
      </c>
    </row>
    <row r="3620" spans="1:17">
      <c r="A3620" t="s">
        <v>1711</v>
      </c>
      <c r="B3620" t="s">
        <v>1701</v>
      </c>
      <c r="C3620">
        <v>201209</v>
      </c>
      <c r="D3620">
        <v>29</v>
      </c>
      <c r="E3620" t="s">
        <v>1555</v>
      </c>
      <c r="F3620">
        <v>376</v>
      </c>
      <c r="G3620">
        <v>237</v>
      </c>
      <c r="H3620">
        <v>2296</v>
      </c>
      <c r="I3620">
        <v>43112019200</v>
      </c>
      <c r="J3620">
        <v>8</v>
      </c>
      <c r="K3620" t="s">
        <v>1712</v>
      </c>
      <c r="L3620">
        <v>2531</v>
      </c>
      <c r="M3620" t="s">
        <v>1557</v>
      </c>
      <c r="N3620" t="s">
        <v>1734</v>
      </c>
      <c r="O3620">
        <v>0</v>
      </c>
      <c r="P3620" t="s">
        <v>1552</v>
      </c>
      <c r="Q3620">
        <v>19700601</v>
      </c>
    </row>
    <row r="3621" spans="1:17">
      <c r="A3621" t="s">
        <v>1711</v>
      </c>
      <c r="B3621" t="s">
        <v>1661</v>
      </c>
      <c r="C3621">
        <v>201209</v>
      </c>
      <c r="D3621">
        <v>29</v>
      </c>
      <c r="E3621" t="s">
        <v>1555</v>
      </c>
      <c r="F3621">
        <v>647</v>
      </c>
      <c r="G3621">
        <v>858</v>
      </c>
      <c r="H3621">
        <v>8309</v>
      </c>
      <c r="I3621">
        <v>43112019300</v>
      </c>
      <c r="J3621">
        <v>8</v>
      </c>
      <c r="K3621" t="s">
        <v>1712</v>
      </c>
      <c r="L3621">
        <v>2531</v>
      </c>
      <c r="M3621" t="s">
        <v>1557</v>
      </c>
      <c r="N3621" t="s">
        <v>1734</v>
      </c>
      <c r="O3621">
        <v>0</v>
      </c>
      <c r="P3621" t="s">
        <v>1552</v>
      </c>
      <c r="Q3621">
        <v>19780601</v>
      </c>
    </row>
    <row r="3622" spans="1:17">
      <c r="A3622" t="s">
        <v>1711</v>
      </c>
      <c r="B3622" t="s">
        <v>1730</v>
      </c>
      <c r="C3622">
        <v>201209</v>
      </c>
      <c r="D3622">
        <v>29</v>
      </c>
      <c r="E3622" t="s">
        <v>1555</v>
      </c>
      <c r="F3622">
        <v>400</v>
      </c>
      <c r="G3622">
        <v>325</v>
      </c>
      <c r="H3622">
        <v>1406</v>
      </c>
      <c r="I3622">
        <v>43112019400</v>
      </c>
      <c r="J3622">
        <v>8</v>
      </c>
      <c r="K3622" t="s">
        <v>1712</v>
      </c>
      <c r="L3622">
        <v>2531</v>
      </c>
      <c r="M3622" t="s">
        <v>1557</v>
      </c>
      <c r="N3622" t="s">
        <v>1734</v>
      </c>
      <c r="O3622">
        <v>0</v>
      </c>
      <c r="P3622" t="s">
        <v>1552</v>
      </c>
      <c r="Q3622">
        <v>19700701</v>
      </c>
    </row>
    <row r="3623" spans="1:17">
      <c r="A3623" t="s">
        <v>1711</v>
      </c>
      <c r="B3623" t="s">
        <v>1591</v>
      </c>
      <c r="C3623">
        <v>201209</v>
      </c>
      <c r="D3623">
        <v>29</v>
      </c>
      <c r="E3623" t="s">
        <v>1555</v>
      </c>
      <c r="F3623">
        <v>610</v>
      </c>
      <c r="G3623">
        <v>282</v>
      </c>
      <c r="H3623">
        <v>2284</v>
      </c>
      <c r="I3623">
        <v>43112019500</v>
      </c>
      <c r="J3623">
        <v>8</v>
      </c>
      <c r="K3623" t="s">
        <v>1712</v>
      </c>
      <c r="L3623">
        <v>2531</v>
      </c>
      <c r="M3623" t="s">
        <v>1557</v>
      </c>
      <c r="N3623" t="s">
        <v>1734</v>
      </c>
      <c r="O3623">
        <v>0</v>
      </c>
      <c r="P3623" t="s">
        <v>1552</v>
      </c>
      <c r="Q3623">
        <v>19700901</v>
      </c>
    </row>
    <row r="3624" spans="1:17">
      <c r="A3624" t="s">
        <v>1711</v>
      </c>
      <c r="B3624" t="s">
        <v>1735</v>
      </c>
      <c r="C3624">
        <v>201209</v>
      </c>
      <c r="D3624">
        <v>29</v>
      </c>
      <c r="E3624" t="s">
        <v>1555</v>
      </c>
      <c r="F3624">
        <v>432</v>
      </c>
      <c r="G3624">
        <v>4037</v>
      </c>
      <c r="H3624">
        <v>4527</v>
      </c>
      <c r="I3624">
        <v>43112021900</v>
      </c>
      <c r="J3624">
        <v>8</v>
      </c>
      <c r="K3624" t="s">
        <v>1712</v>
      </c>
      <c r="L3624">
        <v>2531</v>
      </c>
      <c r="M3624" t="s">
        <v>1557</v>
      </c>
      <c r="N3624" t="s">
        <v>1734</v>
      </c>
      <c r="O3624">
        <v>0</v>
      </c>
      <c r="P3624" t="s">
        <v>1574</v>
      </c>
      <c r="Q3624">
        <v>19840501</v>
      </c>
    </row>
    <row r="3625" spans="1:17">
      <c r="A3625" t="s">
        <v>1711</v>
      </c>
      <c r="B3625" t="s">
        <v>1736</v>
      </c>
      <c r="C3625">
        <v>201209</v>
      </c>
      <c r="D3625">
        <v>20</v>
      </c>
      <c r="E3625" t="s">
        <v>1555</v>
      </c>
      <c r="F3625">
        <v>516</v>
      </c>
      <c r="G3625">
        <v>2204</v>
      </c>
      <c r="H3625">
        <v>3237</v>
      </c>
      <c r="I3625">
        <v>43112023500</v>
      </c>
      <c r="J3625">
        <v>8</v>
      </c>
      <c r="K3625" t="s">
        <v>1712</v>
      </c>
      <c r="L3625">
        <v>2531</v>
      </c>
      <c r="M3625" t="s">
        <v>1557</v>
      </c>
      <c r="N3625" t="s">
        <v>1734</v>
      </c>
      <c r="O3625">
        <v>0</v>
      </c>
      <c r="P3625" t="s">
        <v>1552</v>
      </c>
      <c r="Q3625">
        <v>19860701</v>
      </c>
    </row>
    <row r="3626" spans="1:17">
      <c r="A3626" t="s">
        <v>1711</v>
      </c>
      <c r="B3626" t="s">
        <v>1716</v>
      </c>
      <c r="C3626">
        <v>201209</v>
      </c>
      <c r="D3626">
        <v>29</v>
      </c>
      <c r="E3626" t="s">
        <v>1555</v>
      </c>
      <c r="F3626">
        <v>714</v>
      </c>
      <c r="G3626">
        <v>462</v>
      </c>
      <c r="H3626">
        <v>20197</v>
      </c>
      <c r="I3626">
        <v>43112022200</v>
      </c>
      <c r="J3626">
        <v>8</v>
      </c>
      <c r="K3626" t="s">
        <v>1712</v>
      </c>
      <c r="L3626">
        <v>2531</v>
      </c>
      <c r="M3626" t="s">
        <v>1557</v>
      </c>
      <c r="N3626" t="s">
        <v>1734</v>
      </c>
      <c r="O3626">
        <v>0</v>
      </c>
      <c r="P3626" t="s">
        <v>1662</v>
      </c>
      <c r="Q3626">
        <v>19830201</v>
      </c>
    </row>
    <row r="3627" spans="1:17">
      <c r="A3627" t="s">
        <v>1711</v>
      </c>
      <c r="B3627" t="s">
        <v>1650</v>
      </c>
      <c r="C3627">
        <v>201209</v>
      </c>
      <c r="D3627">
        <v>29</v>
      </c>
      <c r="E3627" t="s">
        <v>1555</v>
      </c>
      <c r="F3627">
        <v>516</v>
      </c>
      <c r="G3627">
        <v>265</v>
      </c>
      <c r="H3627">
        <v>1416</v>
      </c>
      <c r="I3627">
        <v>43112022300</v>
      </c>
      <c r="J3627">
        <v>8</v>
      </c>
      <c r="K3627" t="s">
        <v>1712</v>
      </c>
      <c r="L3627">
        <v>2531</v>
      </c>
      <c r="M3627" t="s">
        <v>1557</v>
      </c>
      <c r="N3627" t="s">
        <v>1734</v>
      </c>
      <c r="O3627">
        <v>0</v>
      </c>
      <c r="P3627" t="s">
        <v>1662</v>
      </c>
      <c r="Q3627">
        <v>19840401</v>
      </c>
    </row>
    <row r="3628" spans="1:17">
      <c r="A3628" t="s">
        <v>1711</v>
      </c>
      <c r="B3628" t="s">
        <v>1592</v>
      </c>
      <c r="C3628">
        <v>201209</v>
      </c>
      <c r="D3628">
        <v>29</v>
      </c>
      <c r="E3628" t="s">
        <v>1555</v>
      </c>
      <c r="F3628">
        <v>866</v>
      </c>
      <c r="G3628">
        <v>1202</v>
      </c>
      <c r="H3628">
        <v>22786</v>
      </c>
      <c r="I3628">
        <v>43112022600</v>
      </c>
      <c r="J3628">
        <v>8</v>
      </c>
      <c r="K3628" t="s">
        <v>1712</v>
      </c>
      <c r="L3628">
        <v>2531</v>
      </c>
      <c r="M3628" t="s">
        <v>1557</v>
      </c>
      <c r="N3628" t="s">
        <v>1734</v>
      </c>
      <c r="O3628">
        <v>0</v>
      </c>
      <c r="P3628" t="s">
        <v>1662</v>
      </c>
      <c r="Q3628">
        <v>19821101</v>
      </c>
    </row>
    <row r="3629" spans="1:17">
      <c r="A3629" t="s">
        <v>1711</v>
      </c>
      <c r="B3629" t="s">
        <v>1664</v>
      </c>
      <c r="C3629">
        <v>201209</v>
      </c>
      <c r="D3629">
        <v>29</v>
      </c>
      <c r="E3629" t="s">
        <v>1555</v>
      </c>
      <c r="F3629">
        <v>391</v>
      </c>
      <c r="G3629">
        <v>649</v>
      </c>
      <c r="H3629">
        <v>1205</v>
      </c>
      <c r="I3629">
        <v>43112025600</v>
      </c>
      <c r="J3629">
        <v>8</v>
      </c>
      <c r="K3629" t="s">
        <v>1712</v>
      </c>
      <c r="L3629">
        <v>2531</v>
      </c>
      <c r="M3629" t="s">
        <v>1557</v>
      </c>
      <c r="N3629" t="s">
        <v>1734</v>
      </c>
      <c r="O3629">
        <v>0</v>
      </c>
      <c r="P3629" t="s">
        <v>1552</v>
      </c>
      <c r="Q3629">
        <v>19870901</v>
      </c>
    </row>
    <row r="3630" spans="1:17">
      <c r="A3630" t="s">
        <v>1711</v>
      </c>
      <c r="B3630" t="s">
        <v>1651</v>
      </c>
      <c r="C3630">
        <v>201209</v>
      </c>
      <c r="D3630">
        <v>30</v>
      </c>
      <c r="E3630" t="s">
        <v>1555</v>
      </c>
      <c r="F3630">
        <v>477</v>
      </c>
      <c r="G3630">
        <v>655</v>
      </c>
      <c r="H3630">
        <v>12435</v>
      </c>
      <c r="I3630">
        <v>43112024100</v>
      </c>
      <c r="J3630">
        <v>8</v>
      </c>
      <c r="K3630" t="s">
        <v>1712</v>
      </c>
      <c r="L3630">
        <v>2531</v>
      </c>
      <c r="M3630" t="s">
        <v>1557</v>
      </c>
      <c r="N3630" t="s">
        <v>1734</v>
      </c>
      <c r="O3630">
        <v>0</v>
      </c>
      <c r="P3630" t="s">
        <v>1552</v>
      </c>
      <c r="Q3630">
        <v>19710301</v>
      </c>
    </row>
    <row r="3631" spans="1:17">
      <c r="A3631" t="s">
        <v>1711</v>
      </c>
      <c r="B3631" t="s">
        <v>1576</v>
      </c>
      <c r="C3631">
        <v>201209</v>
      </c>
      <c r="D3631">
        <v>29</v>
      </c>
      <c r="E3631" t="s">
        <v>1555</v>
      </c>
      <c r="F3631">
        <v>1120</v>
      </c>
      <c r="G3631">
        <v>748</v>
      </c>
      <c r="H3631">
        <v>6244</v>
      </c>
      <c r="I3631">
        <v>43112024200</v>
      </c>
      <c r="J3631">
        <v>8</v>
      </c>
      <c r="K3631" t="s">
        <v>1712</v>
      </c>
      <c r="L3631">
        <v>2531</v>
      </c>
      <c r="M3631" t="s">
        <v>1557</v>
      </c>
      <c r="N3631" t="s">
        <v>1734</v>
      </c>
      <c r="O3631">
        <v>0</v>
      </c>
      <c r="P3631" t="s">
        <v>1737</v>
      </c>
      <c r="Q3631">
        <v>19830501</v>
      </c>
    </row>
    <row r="3632" spans="1:17">
      <c r="A3632" t="s">
        <v>1711</v>
      </c>
      <c r="B3632" t="s">
        <v>1652</v>
      </c>
      <c r="C3632">
        <v>201209</v>
      </c>
      <c r="D3632">
        <v>9</v>
      </c>
      <c r="E3632" t="s">
        <v>1555</v>
      </c>
      <c r="F3632">
        <v>142</v>
      </c>
      <c r="G3632">
        <v>1044</v>
      </c>
      <c r="H3632">
        <v>9620</v>
      </c>
      <c r="I3632">
        <v>43112024300</v>
      </c>
      <c r="J3632">
        <v>8</v>
      </c>
      <c r="K3632" t="s">
        <v>1712</v>
      </c>
      <c r="L3632">
        <v>2531</v>
      </c>
      <c r="M3632" t="s">
        <v>1557</v>
      </c>
      <c r="N3632" t="s">
        <v>1734</v>
      </c>
      <c r="O3632">
        <v>0</v>
      </c>
      <c r="P3632" t="s">
        <v>1662</v>
      </c>
      <c r="Q3632">
        <v>19840301</v>
      </c>
    </row>
    <row r="3633" spans="1:17">
      <c r="A3633" t="s">
        <v>1711</v>
      </c>
      <c r="B3633" t="s">
        <v>1577</v>
      </c>
      <c r="C3633">
        <v>201209</v>
      </c>
      <c r="D3633">
        <v>29</v>
      </c>
      <c r="E3633" t="s">
        <v>1555</v>
      </c>
      <c r="F3633">
        <v>610</v>
      </c>
      <c r="G3633">
        <v>1180</v>
      </c>
      <c r="H3633">
        <v>2532</v>
      </c>
      <c r="I3633">
        <v>43112026900</v>
      </c>
      <c r="J3633">
        <v>8</v>
      </c>
      <c r="K3633" t="s">
        <v>1712</v>
      </c>
      <c r="L3633">
        <v>2531</v>
      </c>
      <c r="M3633" t="s">
        <v>1557</v>
      </c>
      <c r="N3633" t="s">
        <v>1734</v>
      </c>
      <c r="O3633">
        <v>0</v>
      </c>
      <c r="P3633" t="s">
        <v>1552</v>
      </c>
      <c r="Q3633">
        <v>19810501</v>
      </c>
    </row>
    <row r="3634" spans="1:17">
      <c r="A3634" t="s">
        <v>1711</v>
      </c>
      <c r="B3634" t="s">
        <v>1631</v>
      </c>
      <c r="C3634">
        <v>201209</v>
      </c>
      <c r="D3634">
        <v>29</v>
      </c>
      <c r="E3634" t="s">
        <v>1555</v>
      </c>
      <c r="F3634">
        <v>795</v>
      </c>
      <c r="G3634">
        <v>3295</v>
      </c>
      <c r="H3634">
        <v>10489</v>
      </c>
      <c r="I3634">
        <v>43112031000</v>
      </c>
      <c r="J3634">
        <v>8</v>
      </c>
      <c r="K3634" t="s">
        <v>1712</v>
      </c>
      <c r="L3634">
        <v>2531</v>
      </c>
      <c r="M3634" t="s">
        <v>1557</v>
      </c>
      <c r="N3634" t="s">
        <v>1734</v>
      </c>
      <c r="O3634">
        <v>0</v>
      </c>
      <c r="P3634" t="s">
        <v>1574</v>
      </c>
      <c r="Q3634">
        <v>19820601</v>
      </c>
    </row>
    <row r="3635" spans="1:17">
      <c r="A3635" t="s">
        <v>1711</v>
      </c>
      <c r="B3635" t="s">
        <v>1653</v>
      </c>
      <c r="C3635">
        <v>201209</v>
      </c>
      <c r="D3635">
        <v>28</v>
      </c>
      <c r="E3635" t="s">
        <v>1555</v>
      </c>
      <c r="F3635">
        <v>662</v>
      </c>
      <c r="G3635">
        <v>297</v>
      </c>
      <c r="H3635">
        <v>2929</v>
      </c>
      <c r="I3635">
        <v>43112027700</v>
      </c>
      <c r="J3635">
        <v>8</v>
      </c>
      <c r="K3635" t="s">
        <v>1712</v>
      </c>
      <c r="L3635">
        <v>2531</v>
      </c>
      <c r="M3635" t="s">
        <v>1557</v>
      </c>
      <c r="N3635" t="s">
        <v>1734</v>
      </c>
      <c r="O3635">
        <v>0</v>
      </c>
      <c r="P3635" t="s">
        <v>1552</v>
      </c>
      <c r="Q3635">
        <v>19850901</v>
      </c>
    </row>
    <row r="3636" spans="1:17">
      <c r="A3636" t="s">
        <v>1711</v>
      </c>
      <c r="B3636" t="s">
        <v>1593</v>
      </c>
      <c r="C3636">
        <v>201209</v>
      </c>
      <c r="D3636">
        <v>10</v>
      </c>
      <c r="E3636" t="s">
        <v>1555</v>
      </c>
      <c r="F3636">
        <v>164</v>
      </c>
      <c r="G3636">
        <v>511</v>
      </c>
      <c r="H3636">
        <v>2292</v>
      </c>
      <c r="I3636">
        <v>43112022800</v>
      </c>
      <c r="J3636">
        <v>8</v>
      </c>
      <c r="K3636" t="s">
        <v>1712</v>
      </c>
      <c r="L3636">
        <v>2531</v>
      </c>
      <c r="M3636" t="s">
        <v>1557</v>
      </c>
      <c r="N3636" t="s">
        <v>1734</v>
      </c>
      <c r="O3636">
        <v>0</v>
      </c>
      <c r="P3636" t="s">
        <v>1662</v>
      </c>
      <c r="Q3636">
        <v>19830801</v>
      </c>
    </row>
    <row r="3637" spans="1:17">
      <c r="A3637" t="s">
        <v>1711</v>
      </c>
      <c r="B3637" t="s">
        <v>1578</v>
      </c>
      <c r="C3637">
        <v>201209</v>
      </c>
      <c r="D3637">
        <v>4</v>
      </c>
      <c r="E3637" t="s">
        <v>1555</v>
      </c>
      <c r="F3637">
        <v>59</v>
      </c>
      <c r="G3637">
        <v>753</v>
      </c>
      <c r="H3637">
        <v>247</v>
      </c>
      <c r="I3637">
        <v>43112024400</v>
      </c>
      <c r="J3637">
        <v>8</v>
      </c>
      <c r="K3637" t="s">
        <v>1712</v>
      </c>
      <c r="L3637">
        <v>2531</v>
      </c>
      <c r="M3637" t="s">
        <v>1557</v>
      </c>
      <c r="N3637" t="s">
        <v>1734</v>
      </c>
      <c r="O3637">
        <v>0</v>
      </c>
      <c r="P3637" t="s">
        <v>1574</v>
      </c>
      <c r="Q3637">
        <v>19980419</v>
      </c>
    </row>
    <row r="3638" spans="1:17">
      <c r="A3638" t="s">
        <v>1711</v>
      </c>
      <c r="B3638" t="s">
        <v>1580</v>
      </c>
      <c r="C3638">
        <v>201209</v>
      </c>
      <c r="D3638">
        <v>29</v>
      </c>
      <c r="E3638" t="s">
        <v>1555</v>
      </c>
      <c r="F3638">
        <v>719</v>
      </c>
      <c r="G3638">
        <v>698</v>
      </c>
      <c r="H3638">
        <v>22954</v>
      </c>
      <c r="I3638">
        <v>43112023600</v>
      </c>
      <c r="J3638">
        <v>8</v>
      </c>
      <c r="K3638" t="s">
        <v>1712</v>
      </c>
      <c r="L3638">
        <v>2531</v>
      </c>
      <c r="M3638" t="s">
        <v>1557</v>
      </c>
      <c r="N3638" t="s">
        <v>1734</v>
      </c>
      <c r="O3638">
        <v>0</v>
      </c>
      <c r="P3638" t="s">
        <v>1738</v>
      </c>
      <c r="Q3638">
        <v>19830201</v>
      </c>
    </row>
    <row r="3639" spans="1:17">
      <c r="A3639" t="s">
        <v>1711</v>
      </c>
      <c r="B3639" t="s">
        <v>1638</v>
      </c>
      <c r="C3639">
        <v>201209</v>
      </c>
      <c r="D3639">
        <v>29</v>
      </c>
      <c r="E3639" t="s">
        <v>1555</v>
      </c>
      <c r="F3639">
        <v>225</v>
      </c>
      <c r="G3639">
        <v>1702</v>
      </c>
      <c r="H3639">
        <v>342</v>
      </c>
      <c r="I3639">
        <v>43112024700</v>
      </c>
      <c r="J3639">
        <v>8</v>
      </c>
      <c r="K3639" t="s">
        <v>1712</v>
      </c>
      <c r="L3639">
        <v>2531</v>
      </c>
      <c r="M3639" t="s">
        <v>1557</v>
      </c>
      <c r="N3639" t="s">
        <v>1734</v>
      </c>
      <c r="O3639">
        <v>0</v>
      </c>
      <c r="P3639" t="s">
        <v>1552</v>
      </c>
      <c r="Q3639">
        <v>19760501</v>
      </c>
    </row>
    <row r="3640" spans="1:17">
      <c r="A3640" t="s">
        <v>1711</v>
      </c>
      <c r="B3640" t="s">
        <v>1632</v>
      </c>
      <c r="C3640">
        <v>201209</v>
      </c>
      <c r="D3640">
        <v>29</v>
      </c>
      <c r="E3640" t="s">
        <v>1555</v>
      </c>
      <c r="F3640">
        <v>1205</v>
      </c>
      <c r="G3640">
        <v>6925</v>
      </c>
      <c r="H3640">
        <v>9116</v>
      </c>
      <c r="I3640">
        <v>43112025800</v>
      </c>
      <c r="J3640">
        <v>8</v>
      </c>
      <c r="K3640" t="s">
        <v>1712</v>
      </c>
      <c r="L3640">
        <v>2531</v>
      </c>
      <c r="M3640" t="s">
        <v>1557</v>
      </c>
      <c r="N3640" t="s">
        <v>1734</v>
      </c>
      <c r="O3640">
        <v>0</v>
      </c>
      <c r="P3640" t="s">
        <v>1552</v>
      </c>
      <c r="Q3640">
        <v>19720101</v>
      </c>
    </row>
    <row r="3641" spans="1:17">
      <c r="A3641" t="s">
        <v>1711</v>
      </c>
      <c r="B3641" t="s">
        <v>1582</v>
      </c>
      <c r="C3641">
        <v>201209</v>
      </c>
      <c r="D3641">
        <v>29</v>
      </c>
      <c r="E3641" t="s">
        <v>1555</v>
      </c>
      <c r="F3641">
        <v>195</v>
      </c>
      <c r="G3641">
        <v>296</v>
      </c>
      <c r="H3641">
        <v>86</v>
      </c>
      <c r="I3641">
        <v>43112026000</v>
      </c>
      <c r="J3641">
        <v>8</v>
      </c>
      <c r="K3641" t="s">
        <v>1712</v>
      </c>
      <c r="L3641">
        <v>2531</v>
      </c>
      <c r="M3641" t="s">
        <v>1557</v>
      </c>
      <c r="N3641" t="s">
        <v>1734</v>
      </c>
      <c r="O3641">
        <v>0</v>
      </c>
      <c r="P3641" t="s">
        <v>1552</v>
      </c>
      <c r="Q3641">
        <v>19860701</v>
      </c>
    </row>
    <row r="3642" spans="1:17">
      <c r="A3642" t="s">
        <v>1711</v>
      </c>
      <c r="B3642" t="s">
        <v>1595</v>
      </c>
      <c r="C3642">
        <v>201209</v>
      </c>
      <c r="D3642">
        <v>29</v>
      </c>
      <c r="E3642" t="s">
        <v>1555</v>
      </c>
      <c r="F3642">
        <v>465</v>
      </c>
      <c r="G3642">
        <v>490</v>
      </c>
      <c r="H3642">
        <v>10083</v>
      </c>
      <c r="I3642">
        <v>43112027100</v>
      </c>
      <c r="J3642">
        <v>8</v>
      </c>
      <c r="K3642" t="s">
        <v>1712</v>
      </c>
      <c r="L3642">
        <v>2531</v>
      </c>
      <c r="M3642" t="s">
        <v>1557</v>
      </c>
      <c r="N3642" t="s">
        <v>1734</v>
      </c>
      <c r="O3642">
        <v>0</v>
      </c>
      <c r="P3642" t="s">
        <v>1552</v>
      </c>
      <c r="Q3642">
        <v>19740601</v>
      </c>
    </row>
    <row r="3643" spans="1:17">
      <c r="A3643" t="s">
        <v>1711</v>
      </c>
      <c r="B3643" t="s">
        <v>1717</v>
      </c>
      <c r="C3643">
        <v>201209</v>
      </c>
      <c r="D3643">
        <v>29</v>
      </c>
      <c r="E3643" t="s">
        <v>1555</v>
      </c>
      <c r="F3643">
        <v>787</v>
      </c>
      <c r="G3643">
        <v>594</v>
      </c>
      <c r="H3643">
        <v>3320</v>
      </c>
      <c r="I3643">
        <v>43112024901</v>
      </c>
      <c r="J3643">
        <v>8</v>
      </c>
      <c r="K3643" t="s">
        <v>1712</v>
      </c>
      <c r="L3643">
        <v>2531</v>
      </c>
      <c r="M3643" t="s">
        <v>1557</v>
      </c>
      <c r="N3643" t="s">
        <v>1734</v>
      </c>
      <c r="O3643">
        <v>0</v>
      </c>
      <c r="P3643" t="s">
        <v>1662</v>
      </c>
      <c r="Q3643">
        <v>19840301</v>
      </c>
    </row>
    <row r="3644" spans="1:17">
      <c r="A3644" t="s">
        <v>1711</v>
      </c>
      <c r="B3644" t="s">
        <v>1657</v>
      </c>
      <c r="C3644">
        <v>201209</v>
      </c>
      <c r="D3644">
        <v>29</v>
      </c>
      <c r="E3644" t="s">
        <v>1555</v>
      </c>
      <c r="F3644">
        <v>421</v>
      </c>
      <c r="G3644">
        <v>429</v>
      </c>
      <c r="H3644">
        <v>2567</v>
      </c>
      <c r="I3644">
        <v>43112029701</v>
      </c>
      <c r="J3644">
        <v>8</v>
      </c>
      <c r="K3644" t="s">
        <v>1712</v>
      </c>
      <c r="L3644">
        <v>2531</v>
      </c>
      <c r="M3644" t="s">
        <v>1557</v>
      </c>
      <c r="N3644" t="s">
        <v>1734</v>
      </c>
      <c r="O3644">
        <v>0</v>
      </c>
      <c r="P3644" t="s">
        <v>1552</v>
      </c>
      <c r="Q3644">
        <v>19840501</v>
      </c>
    </row>
    <row r="3645" spans="1:17">
      <c r="A3645" t="s">
        <v>1711</v>
      </c>
      <c r="B3645" t="s">
        <v>1583</v>
      </c>
      <c r="C3645">
        <v>201209</v>
      </c>
      <c r="D3645">
        <v>29</v>
      </c>
      <c r="E3645" t="s">
        <v>1555</v>
      </c>
      <c r="F3645">
        <v>236</v>
      </c>
      <c r="G3645">
        <v>207</v>
      </c>
      <c r="H3645">
        <v>30</v>
      </c>
      <c r="I3645">
        <v>43112064500</v>
      </c>
      <c r="J3645">
        <v>8</v>
      </c>
      <c r="K3645" t="s">
        <v>1712</v>
      </c>
      <c r="L3645">
        <v>2531</v>
      </c>
      <c r="M3645" t="s">
        <v>1557</v>
      </c>
      <c r="N3645" t="s">
        <v>1734</v>
      </c>
      <c r="O3645">
        <v>0</v>
      </c>
      <c r="P3645" t="s">
        <v>1552</v>
      </c>
      <c r="Q3645">
        <v>19880201</v>
      </c>
    </row>
    <row r="3646" spans="1:17">
      <c r="A3646" t="s">
        <v>1711</v>
      </c>
      <c r="B3646" t="s">
        <v>1702</v>
      </c>
      <c r="C3646">
        <v>201209</v>
      </c>
      <c r="D3646">
        <v>29</v>
      </c>
      <c r="E3646" t="s">
        <v>1555</v>
      </c>
      <c r="F3646">
        <v>1361</v>
      </c>
      <c r="G3646">
        <v>1069</v>
      </c>
      <c r="H3646">
        <v>10676</v>
      </c>
      <c r="I3646">
        <v>43112070600</v>
      </c>
      <c r="J3646">
        <v>8</v>
      </c>
      <c r="K3646" t="s">
        <v>1712</v>
      </c>
      <c r="L3646">
        <v>2531</v>
      </c>
      <c r="M3646" t="s">
        <v>1557</v>
      </c>
      <c r="N3646" t="s">
        <v>1734</v>
      </c>
      <c r="O3646">
        <v>0</v>
      </c>
      <c r="P3646" t="s">
        <v>1552</v>
      </c>
      <c r="Q3646">
        <v>19931201</v>
      </c>
    </row>
    <row r="3647" spans="1:17">
      <c r="A3647" t="s">
        <v>1711</v>
      </c>
      <c r="B3647" t="s">
        <v>1633</v>
      </c>
      <c r="C3647">
        <v>201209</v>
      </c>
      <c r="D3647">
        <v>10</v>
      </c>
      <c r="E3647" t="s">
        <v>1555</v>
      </c>
      <c r="F3647">
        <v>194</v>
      </c>
      <c r="G3647">
        <v>104</v>
      </c>
      <c r="H3647">
        <v>354</v>
      </c>
      <c r="I3647">
        <v>43112076600</v>
      </c>
      <c r="J3647">
        <v>8</v>
      </c>
      <c r="K3647" t="s">
        <v>1712</v>
      </c>
      <c r="L3647">
        <v>2531</v>
      </c>
      <c r="M3647" t="s">
        <v>1557</v>
      </c>
      <c r="N3647" t="s">
        <v>1734</v>
      </c>
      <c r="O3647">
        <v>0</v>
      </c>
      <c r="P3647" t="s">
        <v>1552</v>
      </c>
      <c r="Q3647">
        <v>19971120</v>
      </c>
    </row>
    <row r="3648" spans="1:17">
      <c r="A3648" t="s">
        <v>1739</v>
      </c>
      <c r="B3648" t="s">
        <v>1573</v>
      </c>
      <c r="C3648">
        <v>201209</v>
      </c>
      <c r="D3648">
        <v>29</v>
      </c>
      <c r="E3648" t="s">
        <v>1555</v>
      </c>
      <c r="F3648">
        <v>162</v>
      </c>
      <c r="G3648">
        <v>172</v>
      </c>
      <c r="H3648">
        <v>5989</v>
      </c>
      <c r="I3648">
        <v>43112029600</v>
      </c>
      <c r="J3648">
        <v>8</v>
      </c>
      <c r="K3648" t="s">
        <v>1740</v>
      </c>
      <c r="L3648">
        <v>2531</v>
      </c>
      <c r="M3648" t="s">
        <v>1557</v>
      </c>
      <c r="N3648" t="s">
        <v>1734</v>
      </c>
      <c r="O3648">
        <v>0</v>
      </c>
      <c r="P3648" t="s">
        <v>1552</v>
      </c>
      <c r="Q3648">
        <v>19730301</v>
      </c>
    </row>
    <row r="3649" spans="1:17">
      <c r="A3649" t="s">
        <v>1739</v>
      </c>
      <c r="B3649" t="s">
        <v>1701</v>
      </c>
      <c r="C3649">
        <v>201209</v>
      </c>
      <c r="D3649">
        <v>29</v>
      </c>
      <c r="E3649" t="s">
        <v>1555</v>
      </c>
      <c r="F3649">
        <v>598</v>
      </c>
      <c r="G3649">
        <v>171</v>
      </c>
      <c r="H3649">
        <v>21883</v>
      </c>
      <c r="I3649">
        <v>43112014900</v>
      </c>
      <c r="J3649">
        <v>8</v>
      </c>
      <c r="K3649" t="s">
        <v>1740</v>
      </c>
      <c r="L3649">
        <v>2531</v>
      </c>
      <c r="M3649" t="s">
        <v>1557</v>
      </c>
      <c r="N3649" t="s">
        <v>1734</v>
      </c>
      <c r="O3649">
        <v>0</v>
      </c>
      <c r="P3649" t="s">
        <v>1552</v>
      </c>
      <c r="Q3649">
        <v>19691201</v>
      </c>
    </row>
    <row r="3650" spans="1:17">
      <c r="A3650" t="s">
        <v>1739</v>
      </c>
      <c r="B3650" t="s">
        <v>1591</v>
      </c>
      <c r="C3650">
        <v>201209</v>
      </c>
      <c r="D3650">
        <v>12</v>
      </c>
      <c r="E3650" t="s">
        <v>1555</v>
      </c>
      <c r="F3650">
        <v>196</v>
      </c>
      <c r="G3650">
        <v>43</v>
      </c>
      <c r="H3650">
        <v>4753</v>
      </c>
      <c r="I3650">
        <v>43112031900</v>
      </c>
      <c r="J3650">
        <v>8</v>
      </c>
      <c r="K3650" t="s">
        <v>1740</v>
      </c>
      <c r="L3650">
        <v>2531</v>
      </c>
      <c r="M3650" t="s">
        <v>1557</v>
      </c>
      <c r="N3650" t="s">
        <v>1734</v>
      </c>
      <c r="O3650">
        <v>0</v>
      </c>
      <c r="P3650" t="s">
        <v>1552</v>
      </c>
      <c r="Q3650">
        <v>19760301</v>
      </c>
    </row>
    <row r="3651" spans="1:17">
      <c r="A3651" t="s">
        <v>1739</v>
      </c>
      <c r="B3651" t="s">
        <v>1635</v>
      </c>
      <c r="C3651">
        <v>201209</v>
      </c>
      <c r="D3651">
        <v>29</v>
      </c>
      <c r="E3651" t="s">
        <v>1555</v>
      </c>
      <c r="F3651">
        <v>402</v>
      </c>
      <c r="G3651">
        <v>621</v>
      </c>
      <c r="H3651">
        <v>5303</v>
      </c>
      <c r="I3651">
        <v>43112030900</v>
      </c>
      <c r="J3651">
        <v>8</v>
      </c>
      <c r="K3651" t="s">
        <v>1740</v>
      </c>
      <c r="L3651">
        <v>2531</v>
      </c>
      <c r="M3651" t="s">
        <v>1557</v>
      </c>
      <c r="N3651" t="s">
        <v>1734</v>
      </c>
      <c r="O3651">
        <v>0</v>
      </c>
      <c r="P3651" t="s">
        <v>1552</v>
      </c>
      <c r="Q3651">
        <v>19750501</v>
      </c>
    </row>
    <row r="3652" spans="1:17">
      <c r="A3652" t="s">
        <v>1739</v>
      </c>
      <c r="B3652" t="s">
        <v>1736</v>
      </c>
      <c r="C3652">
        <v>201209</v>
      </c>
      <c r="D3652">
        <v>29</v>
      </c>
      <c r="E3652" t="s">
        <v>1555</v>
      </c>
      <c r="F3652">
        <v>1628</v>
      </c>
      <c r="G3652">
        <v>3933</v>
      </c>
      <c r="H3652">
        <v>59579</v>
      </c>
      <c r="I3652">
        <v>43112018000</v>
      </c>
      <c r="J3652">
        <v>8</v>
      </c>
      <c r="K3652" t="s">
        <v>1740</v>
      </c>
      <c r="L3652">
        <v>2531</v>
      </c>
      <c r="M3652" t="s">
        <v>1557</v>
      </c>
      <c r="N3652" t="s">
        <v>1734</v>
      </c>
      <c r="O3652">
        <v>0</v>
      </c>
      <c r="P3652" t="s">
        <v>1574</v>
      </c>
      <c r="Q3652">
        <v>19711101</v>
      </c>
    </row>
    <row r="3653" spans="1:17">
      <c r="A3653" t="s">
        <v>1739</v>
      </c>
      <c r="B3653" t="s">
        <v>1716</v>
      </c>
      <c r="C3653">
        <v>201209</v>
      </c>
      <c r="D3653">
        <v>29</v>
      </c>
      <c r="E3653" t="s">
        <v>1555</v>
      </c>
      <c r="F3653">
        <v>78</v>
      </c>
      <c r="G3653">
        <v>138</v>
      </c>
      <c r="H3653">
        <v>1248</v>
      </c>
      <c r="I3653">
        <v>43112017301</v>
      </c>
      <c r="J3653">
        <v>8</v>
      </c>
      <c r="K3653" t="s">
        <v>1740</v>
      </c>
      <c r="L3653">
        <v>2531</v>
      </c>
      <c r="M3653" t="s">
        <v>1557</v>
      </c>
      <c r="N3653" t="s">
        <v>1734</v>
      </c>
      <c r="O3653">
        <v>0</v>
      </c>
      <c r="P3653" t="s">
        <v>1552</v>
      </c>
      <c r="Q3653">
        <v>19761201</v>
      </c>
    </row>
    <row r="3654" spans="1:17">
      <c r="A3654" t="s">
        <v>1739</v>
      </c>
      <c r="B3654" t="s">
        <v>1663</v>
      </c>
      <c r="C3654">
        <v>201209</v>
      </c>
      <c r="D3654">
        <v>29</v>
      </c>
      <c r="E3654" t="s">
        <v>1555</v>
      </c>
      <c r="F3654">
        <v>1635</v>
      </c>
      <c r="G3654">
        <v>69</v>
      </c>
      <c r="H3654">
        <v>59773</v>
      </c>
      <c r="I3654">
        <v>43112016200</v>
      </c>
      <c r="J3654">
        <v>8</v>
      </c>
      <c r="K3654" t="s">
        <v>1740</v>
      </c>
      <c r="L3654">
        <v>2531</v>
      </c>
      <c r="M3654" t="s">
        <v>1557</v>
      </c>
      <c r="N3654" t="s">
        <v>1734</v>
      </c>
      <c r="O3654">
        <v>0</v>
      </c>
      <c r="P3654" t="s">
        <v>1552</v>
      </c>
      <c r="Q3654">
        <v>19700201</v>
      </c>
    </row>
    <row r="3655" spans="1:17">
      <c r="A3655" t="s">
        <v>1739</v>
      </c>
      <c r="B3655" t="s">
        <v>1592</v>
      </c>
      <c r="C3655">
        <v>201209</v>
      </c>
      <c r="D3655">
        <v>29</v>
      </c>
      <c r="E3655" t="s">
        <v>1555</v>
      </c>
      <c r="F3655">
        <v>226</v>
      </c>
      <c r="G3655">
        <v>103</v>
      </c>
      <c r="H3655">
        <v>5439</v>
      </c>
      <c r="I3655">
        <v>43112020400</v>
      </c>
      <c r="J3655">
        <v>8</v>
      </c>
      <c r="K3655" t="s">
        <v>1740</v>
      </c>
      <c r="L3655">
        <v>2531</v>
      </c>
      <c r="M3655" t="s">
        <v>1557</v>
      </c>
      <c r="N3655" t="s">
        <v>1734</v>
      </c>
      <c r="O3655">
        <v>0</v>
      </c>
      <c r="P3655" t="s">
        <v>1552</v>
      </c>
      <c r="Q3655">
        <v>19700701</v>
      </c>
    </row>
    <row r="3656" spans="1:17">
      <c r="A3656" t="s">
        <v>1739</v>
      </c>
      <c r="B3656" t="s">
        <v>1664</v>
      </c>
      <c r="C3656">
        <v>201209</v>
      </c>
      <c r="D3656">
        <v>29</v>
      </c>
      <c r="E3656" t="s">
        <v>1555</v>
      </c>
      <c r="F3656">
        <v>2406</v>
      </c>
      <c r="G3656">
        <v>4657</v>
      </c>
      <c r="H3656">
        <v>57601</v>
      </c>
      <c r="I3656">
        <v>43112023700</v>
      </c>
      <c r="J3656">
        <v>8</v>
      </c>
      <c r="K3656" t="s">
        <v>1740</v>
      </c>
      <c r="L3656">
        <v>2531</v>
      </c>
      <c r="M3656" t="s">
        <v>1557</v>
      </c>
      <c r="N3656" t="s">
        <v>1734</v>
      </c>
      <c r="O3656">
        <v>0</v>
      </c>
      <c r="P3656" t="s">
        <v>1552</v>
      </c>
      <c r="Q3656">
        <v>19710301</v>
      </c>
    </row>
    <row r="3657" spans="1:17">
      <c r="A3657" t="s">
        <v>1739</v>
      </c>
      <c r="B3657" t="s">
        <v>1651</v>
      </c>
      <c r="C3657">
        <v>201209</v>
      </c>
      <c r="D3657">
        <v>29</v>
      </c>
      <c r="E3657" t="s">
        <v>1555</v>
      </c>
      <c r="F3657">
        <v>163</v>
      </c>
      <c r="G3657">
        <v>6422</v>
      </c>
      <c r="H3657">
        <v>2582</v>
      </c>
      <c r="I3657">
        <v>43112021301</v>
      </c>
      <c r="J3657">
        <v>8</v>
      </c>
      <c r="K3657" t="s">
        <v>1740</v>
      </c>
      <c r="L3657">
        <v>2531</v>
      </c>
      <c r="M3657" t="s">
        <v>1557</v>
      </c>
      <c r="N3657" t="s">
        <v>1734</v>
      </c>
      <c r="O3657">
        <v>0</v>
      </c>
      <c r="P3657" t="s">
        <v>1574</v>
      </c>
      <c r="Q3657">
        <v>19740501</v>
      </c>
    </row>
    <row r="3658" spans="1:17">
      <c r="A3658" t="s">
        <v>1739</v>
      </c>
      <c r="B3658" t="s">
        <v>1576</v>
      </c>
      <c r="C3658">
        <v>201209</v>
      </c>
      <c r="D3658">
        <v>29</v>
      </c>
      <c r="E3658" t="s">
        <v>1555</v>
      </c>
      <c r="F3658">
        <v>690</v>
      </c>
      <c r="G3658">
        <v>586</v>
      </c>
      <c r="H3658">
        <v>881</v>
      </c>
      <c r="I3658">
        <v>43112005701</v>
      </c>
      <c r="J3658">
        <v>8</v>
      </c>
      <c r="K3658" t="s">
        <v>1740</v>
      </c>
      <c r="L3658">
        <v>2531</v>
      </c>
      <c r="M3658" t="s">
        <v>1557</v>
      </c>
      <c r="N3658" t="s">
        <v>1734</v>
      </c>
      <c r="O3658">
        <v>0</v>
      </c>
      <c r="P3658" t="s">
        <v>1552</v>
      </c>
      <c r="Q3658">
        <v>19830501</v>
      </c>
    </row>
    <row r="3659" spans="1:17">
      <c r="A3659" t="s">
        <v>1739</v>
      </c>
      <c r="B3659" t="s">
        <v>1636</v>
      </c>
      <c r="C3659">
        <v>201209</v>
      </c>
      <c r="D3659">
        <v>29</v>
      </c>
      <c r="E3659" t="s">
        <v>1555</v>
      </c>
      <c r="F3659">
        <v>607</v>
      </c>
      <c r="G3659">
        <v>69</v>
      </c>
      <c r="H3659">
        <v>147</v>
      </c>
      <c r="I3659">
        <v>43112007401</v>
      </c>
      <c r="J3659">
        <v>8</v>
      </c>
      <c r="K3659" t="s">
        <v>1740</v>
      </c>
      <c r="L3659">
        <v>2531</v>
      </c>
      <c r="M3659" t="s">
        <v>1557</v>
      </c>
      <c r="N3659" t="s">
        <v>1734</v>
      </c>
      <c r="O3659">
        <v>0</v>
      </c>
      <c r="P3659" t="s">
        <v>1552</v>
      </c>
      <c r="Q3659">
        <v>19690301</v>
      </c>
    </row>
    <row r="3660" spans="1:17">
      <c r="A3660" t="s">
        <v>1739</v>
      </c>
      <c r="B3660" t="s">
        <v>1577</v>
      </c>
      <c r="C3660">
        <v>201209</v>
      </c>
      <c r="D3660">
        <v>29</v>
      </c>
      <c r="E3660" t="s">
        <v>1555</v>
      </c>
      <c r="F3660">
        <v>68</v>
      </c>
      <c r="G3660">
        <v>655</v>
      </c>
      <c r="H3660">
        <v>1621</v>
      </c>
      <c r="I3660">
        <v>43112009200</v>
      </c>
      <c r="J3660">
        <v>8</v>
      </c>
      <c r="K3660" t="s">
        <v>1740</v>
      </c>
      <c r="L3660">
        <v>2531</v>
      </c>
      <c r="M3660" t="s">
        <v>1557</v>
      </c>
      <c r="N3660" t="s">
        <v>1734</v>
      </c>
      <c r="O3660">
        <v>0</v>
      </c>
      <c r="P3660" t="s">
        <v>1552</v>
      </c>
      <c r="Q3660">
        <v>19690601</v>
      </c>
    </row>
    <row r="3661" spans="1:17">
      <c r="A3661" t="s">
        <v>1739</v>
      </c>
      <c r="B3661" t="s">
        <v>1631</v>
      </c>
      <c r="C3661">
        <v>201209</v>
      </c>
      <c r="D3661">
        <v>29</v>
      </c>
      <c r="E3661" t="s">
        <v>1555</v>
      </c>
      <c r="F3661">
        <v>1108</v>
      </c>
      <c r="G3661">
        <v>5175</v>
      </c>
      <c r="H3661">
        <v>40567</v>
      </c>
      <c r="I3661">
        <v>43112006100</v>
      </c>
      <c r="J3661">
        <v>8</v>
      </c>
      <c r="K3661" t="s">
        <v>1740</v>
      </c>
      <c r="L3661">
        <v>2531</v>
      </c>
      <c r="M3661" t="s">
        <v>1557</v>
      </c>
      <c r="N3661" t="s">
        <v>1734</v>
      </c>
      <c r="O3661">
        <v>0</v>
      </c>
      <c r="P3661" t="s">
        <v>1552</v>
      </c>
      <c r="Q3661">
        <v>19700301</v>
      </c>
    </row>
    <row r="3662" spans="1:17">
      <c r="A3662" t="s">
        <v>1739</v>
      </c>
      <c r="B3662" t="s">
        <v>1653</v>
      </c>
      <c r="C3662">
        <v>201209</v>
      </c>
      <c r="D3662">
        <v>29</v>
      </c>
      <c r="E3662" t="s">
        <v>1555</v>
      </c>
      <c r="F3662">
        <v>1239</v>
      </c>
      <c r="G3662">
        <v>138</v>
      </c>
      <c r="H3662">
        <v>29853</v>
      </c>
      <c r="I3662">
        <v>43112016300</v>
      </c>
      <c r="J3662">
        <v>8</v>
      </c>
      <c r="K3662" t="s">
        <v>1740</v>
      </c>
      <c r="L3662">
        <v>2531</v>
      </c>
      <c r="M3662" t="s">
        <v>1557</v>
      </c>
      <c r="N3662" t="s">
        <v>1734</v>
      </c>
      <c r="O3662">
        <v>0</v>
      </c>
      <c r="P3662" t="s">
        <v>1552</v>
      </c>
      <c r="Q3662">
        <v>19730401</v>
      </c>
    </row>
    <row r="3663" spans="1:17">
      <c r="A3663" t="s">
        <v>1739</v>
      </c>
      <c r="B3663" t="s">
        <v>1578</v>
      </c>
      <c r="C3663">
        <v>201209</v>
      </c>
      <c r="D3663">
        <v>29</v>
      </c>
      <c r="E3663" t="s">
        <v>1555</v>
      </c>
      <c r="F3663">
        <v>717</v>
      </c>
      <c r="G3663">
        <v>4657</v>
      </c>
      <c r="H3663">
        <v>7123</v>
      </c>
      <c r="I3663">
        <v>43112019600</v>
      </c>
      <c r="J3663">
        <v>8</v>
      </c>
      <c r="K3663" t="s">
        <v>1740</v>
      </c>
      <c r="L3663">
        <v>2531</v>
      </c>
      <c r="M3663" t="s">
        <v>1557</v>
      </c>
      <c r="N3663" t="s">
        <v>1734</v>
      </c>
      <c r="O3663">
        <v>0</v>
      </c>
      <c r="P3663" t="s">
        <v>1552</v>
      </c>
      <c r="Q3663">
        <v>19720901</v>
      </c>
    </row>
    <row r="3664" spans="1:17">
      <c r="A3664" t="s">
        <v>1739</v>
      </c>
      <c r="B3664" t="s">
        <v>1579</v>
      </c>
      <c r="C3664">
        <v>201209</v>
      </c>
      <c r="D3664">
        <v>29</v>
      </c>
      <c r="E3664" t="s">
        <v>1555</v>
      </c>
      <c r="F3664">
        <v>287</v>
      </c>
      <c r="G3664">
        <v>276</v>
      </c>
      <c r="H3664">
        <v>10475</v>
      </c>
      <c r="I3664">
        <v>43112013000</v>
      </c>
      <c r="J3664">
        <v>8</v>
      </c>
      <c r="K3664" t="s">
        <v>1740</v>
      </c>
      <c r="L3664">
        <v>2531</v>
      </c>
      <c r="M3664" t="s">
        <v>1557</v>
      </c>
      <c r="N3664" t="s">
        <v>1734</v>
      </c>
      <c r="O3664">
        <v>0</v>
      </c>
      <c r="P3664" t="s">
        <v>1552</v>
      </c>
      <c r="Q3664">
        <v>19720701</v>
      </c>
    </row>
    <row r="3665" spans="1:17">
      <c r="A3665" t="s">
        <v>1739</v>
      </c>
      <c r="B3665" t="s">
        <v>1580</v>
      </c>
      <c r="C3665">
        <v>201209</v>
      </c>
      <c r="D3665">
        <v>29</v>
      </c>
      <c r="E3665" t="s">
        <v>1555</v>
      </c>
      <c r="F3665">
        <v>360</v>
      </c>
      <c r="G3665">
        <v>345</v>
      </c>
      <c r="H3665">
        <v>4474</v>
      </c>
      <c r="I3665">
        <v>43112021401</v>
      </c>
      <c r="J3665">
        <v>8</v>
      </c>
      <c r="K3665" t="s">
        <v>1740</v>
      </c>
      <c r="L3665">
        <v>2531</v>
      </c>
      <c r="M3665" t="s">
        <v>1557</v>
      </c>
      <c r="N3665" t="s">
        <v>1734</v>
      </c>
      <c r="O3665">
        <v>0</v>
      </c>
      <c r="P3665" t="s">
        <v>1552</v>
      </c>
      <c r="Q3665">
        <v>19760901</v>
      </c>
    </row>
    <row r="3666" spans="1:17">
      <c r="A3666" t="s">
        <v>1739</v>
      </c>
      <c r="B3666" t="s">
        <v>1581</v>
      </c>
      <c r="C3666">
        <v>201209</v>
      </c>
      <c r="D3666">
        <v>29</v>
      </c>
      <c r="E3666" t="s">
        <v>1555</v>
      </c>
      <c r="F3666">
        <v>1079</v>
      </c>
      <c r="G3666">
        <v>276</v>
      </c>
      <c r="H3666">
        <v>39482</v>
      </c>
      <c r="I3666">
        <v>43112023800</v>
      </c>
      <c r="J3666">
        <v>8</v>
      </c>
      <c r="K3666" t="s">
        <v>1740</v>
      </c>
      <c r="L3666">
        <v>2531</v>
      </c>
      <c r="M3666" t="s">
        <v>1557</v>
      </c>
      <c r="N3666" t="s">
        <v>1734</v>
      </c>
      <c r="O3666">
        <v>0</v>
      </c>
      <c r="P3666" t="s">
        <v>1552</v>
      </c>
      <c r="Q3666">
        <v>19701201</v>
      </c>
    </row>
    <row r="3667" spans="1:17">
      <c r="A3667" t="s">
        <v>1739</v>
      </c>
      <c r="B3667" t="s">
        <v>1654</v>
      </c>
      <c r="C3667">
        <v>201209</v>
      </c>
      <c r="D3667">
        <v>29</v>
      </c>
      <c r="E3667" t="s">
        <v>1555</v>
      </c>
      <c r="F3667">
        <v>943</v>
      </c>
      <c r="G3667">
        <v>1932</v>
      </c>
      <c r="H3667">
        <v>34539</v>
      </c>
      <c r="I3667">
        <v>43112016400</v>
      </c>
      <c r="J3667">
        <v>8</v>
      </c>
      <c r="K3667" t="s">
        <v>1740</v>
      </c>
      <c r="L3667">
        <v>2531</v>
      </c>
      <c r="M3667" t="s">
        <v>1557</v>
      </c>
      <c r="N3667" t="s">
        <v>1734</v>
      </c>
      <c r="O3667">
        <v>0</v>
      </c>
      <c r="P3667" t="s">
        <v>1552</v>
      </c>
      <c r="Q3667">
        <v>19740101</v>
      </c>
    </row>
    <row r="3668" spans="1:17">
      <c r="A3668" t="s">
        <v>1739</v>
      </c>
      <c r="B3668" t="s">
        <v>1638</v>
      </c>
      <c r="C3668">
        <v>201209</v>
      </c>
      <c r="D3668">
        <v>29</v>
      </c>
      <c r="E3668" t="s">
        <v>1555</v>
      </c>
      <c r="F3668">
        <v>887</v>
      </c>
      <c r="G3668">
        <v>3760</v>
      </c>
      <c r="H3668">
        <v>32475</v>
      </c>
      <c r="I3668">
        <v>43112019700</v>
      </c>
      <c r="J3668">
        <v>8</v>
      </c>
      <c r="K3668" t="s">
        <v>1740</v>
      </c>
      <c r="L3668">
        <v>2531</v>
      </c>
      <c r="M3668" t="s">
        <v>1557</v>
      </c>
      <c r="N3668" t="s">
        <v>1734</v>
      </c>
      <c r="O3668">
        <v>0</v>
      </c>
      <c r="P3668" t="s">
        <v>1552</v>
      </c>
      <c r="Q3668">
        <v>19700801</v>
      </c>
    </row>
    <row r="3669" spans="1:17">
      <c r="A3669" t="s">
        <v>1739</v>
      </c>
      <c r="B3669" t="s">
        <v>1655</v>
      </c>
      <c r="C3669">
        <v>201209</v>
      </c>
      <c r="D3669">
        <v>28</v>
      </c>
      <c r="E3669" t="s">
        <v>1555</v>
      </c>
      <c r="F3669">
        <v>1169</v>
      </c>
      <c r="G3669">
        <v>2959</v>
      </c>
      <c r="H3669">
        <v>47843</v>
      </c>
      <c r="I3669">
        <v>43112015100</v>
      </c>
      <c r="J3669">
        <v>8</v>
      </c>
      <c r="K3669" t="s">
        <v>1740</v>
      </c>
      <c r="L3669">
        <v>2531</v>
      </c>
      <c r="M3669" t="s">
        <v>1557</v>
      </c>
      <c r="N3669" t="s">
        <v>1734</v>
      </c>
      <c r="O3669">
        <v>0</v>
      </c>
      <c r="P3669" t="s">
        <v>1662</v>
      </c>
      <c r="Q3669">
        <v>19730701</v>
      </c>
    </row>
    <row r="3670" spans="1:17">
      <c r="A3670" t="s">
        <v>1739</v>
      </c>
      <c r="B3670" t="s">
        <v>1632</v>
      </c>
      <c r="C3670">
        <v>201209</v>
      </c>
      <c r="D3670">
        <v>29</v>
      </c>
      <c r="E3670" t="s">
        <v>1555</v>
      </c>
      <c r="F3670">
        <v>271</v>
      </c>
      <c r="G3670">
        <v>172</v>
      </c>
      <c r="H3670">
        <v>3210</v>
      </c>
      <c r="I3670">
        <v>43112006400</v>
      </c>
      <c r="J3670">
        <v>8</v>
      </c>
      <c r="K3670" t="s">
        <v>1740</v>
      </c>
      <c r="L3670">
        <v>2531</v>
      </c>
      <c r="M3670" t="s">
        <v>1557</v>
      </c>
      <c r="N3670" t="s">
        <v>1734</v>
      </c>
      <c r="O3670">
        <v>0</v>
      </c>
      <c r="P3670" t="s">
        <v>1552</v>
      </c>
      <c r="Q3670">
        <v>19750201</v>
      </c>
    </row>
    <row r="3671" spans="1:17">
      <c r="A3671" t="s">
        <v>1739</v>
      </c>
      <c r="B3671" t="s">
        <v>1666</v>
      </c>
      <c r="C3671">
        <v>201209</v>
      </c>
      <c r="D3671">
        <v>29</v>
      </c>
      <c r="E3671" t="s">
        <v>1555</v>
      </c>
      <c r="F3671">
        <v>648</v>
      </c>
      <c r="G3671">
        <v>310</v>
      </c>
      <c r="H3671">
        <v>23725</v>
      </c>
      <c r="I3671">
        <v>43112012401</v>
      </c>
      <c r="J3671">
        <v>8</v>
      </c>
      <c r="K3671" t="s">
        <v>1740</v>
      </c>
      <c r="L3671">
        <v>2531</v>
      </c>
      <c r="M3671" t="s">
        <v>1557</v>
      </c>
      <c r="N3671" t="s">
        <v>1734</v>
      </c>
      <c r="O3671">
        <v>0</v>
      </c>
      <c r="P3671" t="s">
        <v>1574</v>
      </c>
      <c r="Q3671">
        <v>19970507</v>
      </c>
    </row>
    <row r="3672" spans="1:17">
      <c r="A3672" t="s">
        <v>1739</v>
      </c>
      <c r="B3672" t="s">
        <v>1582</v>
      </c>
      <c r="C3672">
        <v>201209</v>
      </c>
      <c r="D3672">
        <v>29</v>
      </c>
      <c r="E3672" t="s">
        <v>1555</v>
      </c>
      <c r="F3672">
        <v>312</v>
      </c>
      <c r="G3672">
        <v>172</v>
      </c>
      <c r="H3672">
        <v>30</v>
      </c>
      <c r="I3672">
        <v>43112018400</v>
      </c>
      <c r="J3672">
        <v>8</v>
      </c>
      <c r="K3672" t="s">
        <v>1740</v>
      </c>
      <c r="L3672">
        <v>2531</v>
      </c>
      <c r="M3672" t="s">
        <v>1557</v>
      </c>
      <c r="N3672" t="s">
        <v>1734</v>
      </c>
      <c r="O3672">
        <v>0</v>
      </c>
      <c r="P3672" t="s">
        <v>1552</v>
      </c>
      <c r="Q3672">
        <v>19700501</v>
      </c>
    </row>
    <row r="3673" spans="1:17">
      <c r="A3673" t="s">
        <v>1739</v>
      </c>
      <c r="B3673" t="s">
        <v>1667</v>
      </c>
      <c r="C3673">
        <v>201209</v>
      </c>
      <c r="D3673">
        <v>29</v>
      </c>
      <c r="E3673" t="s">
        <v>1555</v>
      </c>
      <c r="F3673">
        <v>567</v>
      </c>
      <c r="G3673">
        <v>517</v>
      </c>
      <c r="H3673">
        <v>20782</v>
      </c>
      <c r="I3673">
        <v>43112005600</v>
      </c>
      <c r="J3673">
        <v>8</v>
      </c>
      <c r="K3673" t="s">
        <v>1740</v>
      </c>
      <c r="L3673">
        <v>2531</v>
      </c>
      <c r="M3673" t="s">
        <v>1557</v>
      </c>
      <c r="N3673" t="s">
        <v>1734</v>
      </c>
      <c r="O3673">
        <v>0</v>
      </c>
      <c r="P3673" t="s">
        <v>1662</v>
      </c>
      <c r="Q3673">
        <v>19690301</v>
      </c>
    </row>
    <row r="3674" spans="1:17">
      <c r="A3674" t="s">
        <v>1739</v>
      </c>
      <c r="B3674" t="s">
        <v>1668</v>
      </c>
      <c r="C3674">
        <v>201209</v>
      </c>
      <c r="D3674">
        <v>29</v>
      </c>
      <c r="E3674" t="s">
        <v>1555</v>
      </c>
      <c r="F3674">
        <v>739</v>
      </c>
      <c r="G3674">
        <v>172</v>
      </c>
      <c r="H3674">
        <v>26996</v>
      </c>
      <c r="I3674">
        <v>43112017500</v>
      </c>
      <c r="J3674">
        <v>8</v>
      </c>
      <c r="K3674" t="s">
        <v>1740</v>
      </c>
      <c r="L3674">
        <v>2531</v>
      </c>
      <c r="M3674" t="s">
        <v>1557</v>
      </c>
      <c r="N3674" t="s">
        <v>1734</v>
      </c>
      <c r="O3674">
        <v>0</v>
      </c>
      <c r="P3674" t="s">
        <v>1552</v>
      </c>
      <c r="Q3674">
        <v>19700401</v>
      </c>
    </row>
    <row r="3675" spans="1:17">
      <c r="A3675" t="s">
        <v>1739</v>
      </c>
      <c r="B3675" t="s">
        <v>1595</v>
      </c>
      <c r="C3675">
        <v>201209</v>
      </c>
      <c r="D3675">
        <v>29</v>
      </c>
      <c r="E3675" t="s">
        <v>1555</v>
      </c>
      <c r="F3675">
        <v>893</v>
      </c>
      <c r="G3675">
        <v>172</v>
      </c>
      <c r="H3675">
        <v>29187</v>
      </c>
      <c r="I3675">
        <v>43112012500</v>
      </c>
      <c r="J3675">
        <v>8</v>
      </c>
      <c r="K3675" t="s">
        <v>1740</v>
      </c>
      <c r="L3675">
        <v>2531</v>
      </c>
      <c r="M3675" t="s">
        <v>1557</v>
      </c>
      <c r="N3675" t="s">
        <v>1734</v>
      </c>
      <c r="O3675">
        <v>0</v>
      </c>
      <c r="P3675" t="s">
        <v>1552</v>
      </c>
      <c r="Q3675">
        <v>19690801</v>
      </c>
    </row>
    <row r="3676" spans="1:17">
      <c r="A3676" t="s">
        <v>1739</v>
      </c>
      <c r="B3676" t="s">
        <v>1656</v>
      </c>
      <c r="C3676">
        <v>201209</v>
      </c>
      <c r="D3676">
        <v>29</v>
      </c>
      <c r="E3676" t="s">
        <v>1555</v>
      </c>
      <c r="F3676">
        <v>339</v>
      </c>
      <c r="G3676">
        <v>1587</v>
      </c>
      <c r="H3676">
        <v>8204</v>
      </c>
      <c r="I3676">
        <v>43112006300</v>
      </c>
      <c r="J3676">
        <v>8</v>
      </c>
      <c r="K3676" t="s">
        <v>1740</v>
      </c>
      <c r="L3676">
        <v>2531</v>
      </c>
      <c r="M3676" t="s">
        <v>1557</v>
      </c>
      <c r="N3676" t="s">
        <v>1734</v>
      </c>
      <c r="O3676">
        <v>0</v>
      </c>
      <c r="P3676" t="s">
        <v>1552</v>
      </c>
      <c r="Q3676">
        <v>19690701</v>
      </c>
    </row>
    <row r="3677" spans="1:17">
      <c r="A3677" t="s">
        <v>1739</v>
      </c>
      <c r="B3677" t="s">
        <v>1657</v>
      </c>
      <c r="C3677">
        <v>201209</v>
      </c>
      <c r="D3677">
        <v>29</v>
      </c>
      <c r="E3677" t="s">
        <v>1555</v>
      </c>
      <c r="F3677">
        <v>1074</v>
      </c>
      <c r="G3677">
        <v>69</v>
      </c>
      <c r="H3677">
        <v>39304</v>
      </c>
      <c r="I3677">
        <v>43112020500</v>
      </c>
      <c r="J3677">
        <v>8</v>
      </c>
      <c r="K3677" t="s">
        <v>1740</v>
      </c>
      <c r="L3677">
        <v>2531</v>
      </c>
      <c r="M3677" t="s">
        <v>1557</v>
      </c>
      <c r="N3677" t="s">
        <v>1734</v>
      </c>
      <c r="O3677">
        <v>0</v>
      </c>
      <c r="P3677" t="s">
        <v>1574</v>
      </c>
      <c r="Q3677">
        <v>19721201</v>
      </c>
    </row>
    <row r="3678" spans="1:17">
      <c r="A3678" t="s">
        <v>1739</v>
      </c>
      <c r="B3678" t="s">
        <v>1584</v>
      </c>
      <c r="C3678">
        <v>201209</v>
      </c>
      <c r="D3678">
        <v>29</v>
      </c>
      <c r="E3678" t="s">
        <v>1555</v>
      </c>
      <c r="F3678">
        <v>402</v>
      </c>
      <c r="G3678">
        <v>1828</v>
      </c>
      <c r="H3678">
        <v>2739</v>
      </c>
      <c r="I3678">
        <v>43112019900</v>
      </c>
      <c r="J3678">
        <v>8</v>
      </c>
      <c r="K3678" t="s">
        <v>1740</v>
      </c>
      <c r="L3678">
        <v>2531</v>
      </c>
      <c r="M3678" t="s">
        <v>1557</v>
      </c>
      <c r="N3678" t="s">
        <v>1734</v>
      </c>
      <c r="O3678">
        <v>0</v>
      </c>
      <c r="P3678" t="s">
        <v>1552</v>
      </c>
      <c r="Q3678">
        <v>19700701</v>
      </c>
    </row>
    <row r="3679" spans="1:17">
      <c r="A3679" t="s">
        <v>1739</v>
      </c>
      <c r="B3679" t="s">
        <v>1586</v>
      </c>
      <c r="C3679">
        <v>201209</v>
      </c>
      <c r="D3679">
        <v>29</v>
      </c>
      <c r="E3679" t="s">
        <v>1555</v>
      </c>
      <c r="F3679">
        <v>330</v>
      </c>
      <c r="G3679">
        <v>69</v>
      </c>
      <c r="H3679">
        <v>7974</v>
      </c>
      <c r="I3679">
        <v>43112017601</v>
      </c>
      <c r="J3679">
        <v>8</v>
      </c>
      <c r="K3679" t="s">
        <v>1740</v>
      </c>
      <c r="L3679">
        <v>2531</v>
      </c>
      <c r="M3679" t="s">
        <v>1557</v>
      </c>
      <c r="N3679" t="s">
        <v>1734</v>
      </c>
      <c r="O3679">
        <v>0</v>
      </c>
      <c r="P3679" t="s">
        <v>1552</v>
      </c>
      <c r="Q3679">
        <v>19751101</v>
      </c>
    </row>
    <row r="3680" spans="1:17">
      <c r="A3680" t="s">
        <v>1739</v>
      </c>
      <c r="B3680" t="s">
        <v>1558</v>
      </c>
      <c r="C3680">
        <v>201209</v>
      </c>
      <c r="D3680">
        <v>26</v>
      </c>
      <c r="E3680" t="s">
        <v>1555</v>
      </c>
      <c r="F3680">
        <v>217</v>
      </c>
      <c r="G3680">
        <v>4017</v>
      </c>
      <c r="H3680">
        <v>8592</v>
      </c>
      <c r="I3680">
        <v>43112015201</v>
      </c>
      <c r="J3680">
        <v>8</v>
      </c>
      <c r="K3680" t="s">
        <v>1740</v>
      </c>
      <c r="L3680">
        <v>2531</v>
      </c>
      <c r="M3680" t="s">
        <v>1557</v>
      </c>
      <c r="N3680" t="s">
        <v>1734</v>
      </c>
      <c r="O3680">
        <v>0</v>
      </c>
      <c r="P3680" t="s">
        <v>1552</v>
      </c>
      <c r="Q3680">
        <v>19940401</v>
      </c>
    </row>
    <row r="3681" spans="1:17">
      <c r="A3681" t="s">
        <v>1739</v>
      </c>
      <c r="B3681" t="s">
        <v>1560</v>
      </c>
      <c r="C3681">
        <v>201209</v>
      </c>
      <c r="D3681">
        <v>29</v>
      </c>
      <c r="E3681" t="s">
        <v>1555</v>
      </c>
      <c r="F3681">
        <v>286</v>
      </c>
      <c r="G3681">
        <v>619</v>
      </c>
      <c r="H3681">
        <v>11552</v>
      </c>
      <c r="I3681">
        <v>43112018500</v>
      </c>
      <c r="J3681">
        <v>8</v>
      </c>
      <c r="K3681" t="s">
        <v>1740</v>
      </c>
      <c r="L3681">
        <v>2531</v>
      </c>
      <c r="M3681" t="s">
        <v>1557</v>
      </c>
      <c r="N3681" t="s">
        <v>1734</v>
      </c>
      <c r="O3681">
        <v>0</v>
      </c>
      <c r="P3681" t="s">
        <v>1552</v>
      </c>
      <c r="Q3681">
        <v>19700601</v>
      </c>
    </row>
    <row r="3682" spans="1:17">
      <c r="A3682" t="s">
        <v>1739</v>
      </c>
      <c r="B3682" t="s">
        <v>1563</v>
      </c>
      <c r="C3682">
        <v>201209</v>
      </c>
      <c r="D3682">
        <v>29</v>
      </c>
      <c r="E3682" t="s">
        <v>1555</v>
      </c>
      <c r="F3682">
        <v>336</v>
      </c>
      <c r="G3682">
        <v>1178</v>
      </c>
      <c r="H3682">
        <v>1784</v>
      </c>
      <c r="I3682">
        <v>43112031100</v>
      </c>
      <c r="J3682">
        <v>8</v>
      </c>
      <c r="K3682" t="s">
        <v>1740</v>
      </c>
      <c r="L3682">
        <v>2531</v>
      </c>
      <c r="M3682" t="s">
        <v>1557</v>
      </c>
      <c r="N3682" t="s">
        <v>1734</v>
      </c>
      <c r="O3682">
        <v>0</v>
      </c>
      <c r="P3682" t="s">
        <v>1552</v>
      </c>
      <c r="Q3682">
        <v>19750801</v>
      </c>
    </row>
    <row r="3683" spans="1:17">
      <c r="A3683" t="s">
        <v>1739</v>
      </c>
      <c r="B3683" t="s">
        <v>1564</v>
      </c>
      <c r="C3683">
        <v>201209</v>
      </c>
      <c r="D3683">
        <v>29</v>
      </c>
      <c r="E3683" t="s">
        <v>1555</v>
      </c>
      <c r="F3683">
        <v>1055</v>
      </c>
      <c r="G3683">
        <v>147</v>
      </c>
      <c r="H3683">
        <v>973</v>
      </c>
      <c r="I3683">
        <v>43112070000</v>
      </c>
      <c r="J3683">
        <v>8</v>
      </c>
      <c r="K3683" t="s">
        <v>1740</v>
      </c>
      <c r="L3683">
        <v>2531</v>
      </c>
      <c r="M3683" t="s">
        <v>1557</v>
      </c>
      <c r="N3683" t="s">
        <v>1734</v>
      </c>
      <c r="O3683">
        <v>0</v>
      </c>
      <c r="P3683" t="s">
        <v>1552</v>
      </c>
      <c r="Q3683">
        <v>19930601</v>
      </c>
    </row>
    <row r="3684" spans="1:17">
      <c r="A3684" t="s">
        <v>1739</v>
      </c>
      <c r="B3684" t="s">
        <v>1630</v>
      </c>
      <c r="C3684">
        <v>201209</v>
      </c>
      <c r="D3684">
        <v>29</v>
      </c>
      <c r="E3684" t="s">
        <v>1555</v>
      </c>
      <c r="F3684">
        <v>326</v>
      </c>
      <c r="G3684">
        <v>1031</v>
      </c>
      <c r="H3684">
        <v>7661</v>
      </c>
      <c r="I3684">
        <v>43112015301</v>
      </c>
      <c r="J3684">
        <v>8</v>
      </c>
      <c r="K3684" t="s">
        <v>1740</v>
      </c>
      <c r="L3684">
        <v>2531</v>
      </c>
      <c r="M3684" t="s">
        <v>1557</v>
      </c>
      <c r="N3684" t="s">
        <v>1734</v>
      </c>
      <c r="O3684">
        <v>0</v>
      </c>
      <c r="P3684" t="s">
        <v>1552</v>
      </c>
      <c r="Q3684">
        <v>19741101</v>
      </c>
    </row>
    <row r="3685" spans="1:17">
      <c r="A3685" t="s">
        <v>1739</v>
      </c>
      <c r="B3685" t="s">
        <v>1645</v>
      </c>
      <c r="C3685">
        <v>201209</v>
      </c>
      <c r="D3685">
        <v>29</v>
      </c>
      <c r="E3685" t="s">
        <v>1555</v>
      </c>
      <c r="F3685">
        <v>136</v>
      </c>
      <c r="G3685">
        <v>619</v>
      </c>
      <c r="H3685">
        <v>6076</v>
      </c>
      <c r="I3685">
        <v>43112010801</v>
      </c>
      <c r="J3685">
        <v>8</v>
      </c>
      <c r="K3685" t="s">
        <v>1740</v>
      </c>
      <c r="L3685">
        <v>2531</v>
      </c>
      <c r="M3685" t="s">
        <v>1557</v>
      </c>
      <c r="N3685" t="s">
        <v>1734</v>
      </c>
      <c r="O3685">
        <v>0</v>
      </c>
      <c r="P3685" t="s">
        <v>1552</v>
      </c>
      <c r="Q3685">
        <v>19721201</v>
      </c>
    </row>
    <row r="3686" spans="1:17">
      <c r="A3686" t="s">
        <v>1739</v>
      </c>
      <c r="B3686" t="s">
        <v>1692</v>
      </c>
      <c r="C3686">
        <v>201209</v>
      </c>
      <c r="D3686">
        <v>29</v>
      </c>
      <c r="E3686" t="s">
        <v>1555</v>
      </c>
      <c r="F3686">
        <v>1452</v>
      </c>
      <c r="G3686">
        <v>2327</v>
      </c>
      <c r="H3686">
        <v>18373</v>
      </c>
      <c r="I3686">
        <v>43112016601</v>
      </c>
      <c r="J3686">
        <v>8</v>
      </c>
      <c r="K3686" t="s">
        <v>1740</v>
      </c>
      <c r="L3686">
        <v>2531</v>
      </c>
      <c r="M3686" t="s">
        <v>1557</v>
      </c>
      <c r="N3686" t="s">
        <v>1734</v>
      </c>
      <c r="O3686">
        <v>0</v>
      </c>
      <c r="P3686" t="s">
        <v>1552</v>
      </c>
      <c r="Q3686">
        <v>19770201</v>
      </c>
    </row>
    <row r="3687" spans="1:17">
      <c r="A3687" t="s">
        <v>1739</v>
      </c>
      <c r="B3687" t="s">
        <v>1569</v>
      </c>
      <c r="C3687">
        <v>201209</v>
      </c>
      <c r="D3687">
        <v>29</v>
      </c>
      <c r="E3687" t="s">
        <v>1555</v>
      </c>
      <c r="F3687">
        <v>806</v>
      </c>
      <c r="G3687">
        <v>825</v>
      </c>
      <c r="H3687">
        <v>13134</v>
      </c>
      <c r="I3687">
        <v>43112009301</v>
      </c>
      <c r="J3687">
        <v>8</v>
      </c>
      <c r="K3687" t="s">
        <v>1740</v>
      </c>
      <c r="L3687">
        <v>2531</v>
      </c>
      <c r="M3687" t="s">
        <v>1557</v>
      </c>
      <c r="N3687" t="s">
        <v>1734</v>
      </c>
      <c r="O3687">
        <v>0</v>
      </c>
      <c r="P3687" t="s">
        <v>1552</v>
      </c>
      <c r="Q3687">
        <v>19790801</v>
      </c>
    </row>
    <row r="3688" spans="1:17">
      <c r="A3688" t="s">
        <v>1739</v>
      </c>
      <c r="B3688" t="s">
        <v>1741</v>
      </c>
      <c r="C3688">
        <v>201209</v>
      </c>
      <c r="D3688">
        <v>29</v>
      </c>
      <c r="E3688" t="s">
        <v>1555</v>
      </c>
      <c r="F3688">
        <v>1503</v>
      </c>
      <c r="G3688">
        <v>530</v>
      </c>
      <c r="H3688">
        <v>66335</v>
      </c>
      <c r="I3688">
        <v>43112018100</v>
      </c>
      <c r="J3688">
        <v>8</v>
      </c>
      <c r="K3688" t="s">
        <v>1740</v>
      </c>
      <c r="L3688">
        <v>2531</v>
      </c>
      <c r="M3688" t="s">
        <v>1557</v>
      </c>
      <c r="N3688" t="s">
        <v>1734</v>
      </c>
      <c r="O3688">
        <v>0</v>
      </c>
      <c r="P3688" t="s">
        <v>1574</v>
      </c>
      <c r="Q3688">
        <v>19750601</v>
      </c>
    </row>
    <row r="3689" spans="1:17">
      <c r="A3689" t="s">
        <v>1739</v>
      </c>
      <c r="B3689" t="s">
        <v>1720</v>
      </c>
      <c r="C3689">
        <v>201209</v>
      </c>
      <c r="D3689">
        <v>29</v>
      </c>
      <c r="E3689" t="s">
        <v>1555</v>
      </c>
      <c r="F3689">
        <v>1319</v>
      </c>
      <c r="G3689">
        <v>471</v>
      </c>
      <c r="H3689">
        <v>45593</v>
      </c>
      <c r="I3689">
        <v>43112018600</v>
      </c>
      <c r="J3689">
        <v>8</v>
      </c>
      <c r="K3689" t="s">
        <v>1740</v>
      </c>
      <c r="L3689">
        <v>2531</v>
      </c>
      <c r="M3689" t="s">
        <v>1557</v>
      </c>
      <c r="N3689" t="s">
        <v>1734</v>
      </c>
      <c r="O3689">
        <v>0</v>
      </c>
      <c r="P3689" t="s">
        <v>1552</v>
      </c>
      <c r="Q3689">
        <v>19730501</v>
      </c>
    </row>
    <row r="3690" spans="1:17">
      <c r="A3690" t="s">
        <v>1739</v>
      </c>
      <c r="B3690" t="s">
        <v>1722</v>
      </c>
      <c r="C3690">
        <v>201209</v>
      </c>
      <c r="D3690">
        <v>29</v>
      </c>
      <c r="E3690" t="s">
        <v>1555</v>
      </c>
      <c r="F3690">
        <v>3398</v>
      </c>
      <c r="G3690">
        <v>118</v>
      </c>
      <c r="H3690">
        <v>35723</v>
      </c>
      <c r="I3690">
        <v>43112009700</v>
      </c>
      <c r="J3690">
        <v>8</v>
      </c>
      <c r="K3690" t="s">
        <v>1740</v>
      </c>
      <c r="L3690">
        <v>2531</v>
      </c>
      <c r="M3690" t="s">
        <v>1557</v>
      </c>
      <c r="N3690" t="s">
        <v>1734</v>
      </c>
      <c r="O3690">
        <v>0</v>
      </c>
      <c r="P3690" t="s">
        <v>1552</v>
      </c>
      <c r="Q3690">
        <v>19690701</v>
      </c>
    </row>
    <row r="3691" spans="1:17">
      <c r="A3691" t="s">
        <v>1739</v>
      </c>
      <c r="B3691" t="s">
        <v>1705</v>
      </c>
      <c r="C3691">
        <v>201209</v>
      </c>
      <c r="D3691">
        <v>29</v>
      </c>
      <c r="E3691" t="s">
        <v>1555</v>
      </c>
      <c r="F3691">
        <v>1517</v>
      </c>
      <c r="G3691">
        <v>118</v>
      </c>
      <c r="H3691">
        <v>1970</v>
      </c>
      <c r="I3691">
        <v>43112070400</v>
      </c>
      <c r="J3691">
        <v>8</v>
      </c>
      <c r="K3691" t="s">
        <v>1740</v>
      </c>
      <c r="L3691">
        <v>2531</v>
      </c>
      <c r="M3691" t="s">
        <v>1557</v>
      </c>
      <c r="N3691" t="s">
        <v>1734</v>
      </c>
      <c r="O3691">
        <v>0</v>
      </c>
      <c r="P3691" t="s">
        <v>1552</v>
      </c>
      <c r="Q3691">
        <v>19930901</v>
      </c>
    </row>
    <row r="3692" spans="1:17">
      <c r="A3692" t="s">
        <v>1739</v>
      </c>
      <c r="B3692" t="s">
        <v>1707</v>
      </c>
      <c r="C3692">
        <v>201209</v>
      </c>
      <c r="D3692">
        <v>12</v>
      </c>
      <c r="E3692" t="s">
        <v>1555</v>
      </c>
      <c r="F3692">
        <v>559</v>
      </c>
      <c r="G3692">
        <v>875</v>
      </c>
      <c r="H3692">
        <v>14506</v>
      </c>
      <c r="I3692">
        <v>43112023000</v>
      </c>
      <c r="J3692">
        <v>8</v>
      </c>
      <c r="K3692" t="s">
        <v>1742</v>
      </c>
      <c r="L3692">
        <v>2531</v>
      </c>
      <c r="M3692" t="s">
        <v>1557</v>
      </c>
      <c r="N3692" t="s">
        <v>1734</v>
      </c>
      <c r="O3692">
        <v>0</v>
      </c>
      <c r="P3692" t="s">
        <v>1552</v>
      </c>
      <c r="Q3692">
        <v>19701001</v>
      </c>
    </row>
    <row r="3693" spans="1:17">
      <c r="A3693" t="s">
        <v>1739</v>
      </c>
      <c r="B3693" t="s">
        <v>1708</v>
      </c>
      <c r="C3693">
        <v>201209</v>
      </c>
      <c r="D3693">
        <v>29</v>
      </c>
      <c r="E3693" t="s">
        <v>1555</v>
      </c>
      <c r="F3693">
        <v>367</v>
      </c>
      <c r="G3693">
        <v>943</v>
      </c>
      <c r="H3693">
        <v>16225</v>
      </c>
      <c r="I3693">
        <v>43112018200</v>
      </c>
      <c r="J3693">
        <v>8</v>
      </c>
      <c r="K3693" t="s">
        <v>1740</v>
      </c>
      <c r="L3693">
        <v>2531</v>
      </c>
      <c r="M3693" t="s">
        <v>1557</v>
      </c>
      <c r="N3693" t="s">
        <v>1734</v>
      </c>
      <c r="O3693">
        <v>0</v>
      </c>
      <c r="P3693" t="s">
        <v>1574</v>
      </c>
      <c r="Q3693">
        <v>19760501</v>
      </c>
    </row>
    <row r="3694" spans="1:17">
      <c r="A3694" t="s">
        <v>1739</v>
      </c>
      <c r="B3694" t="s">
        <v>1731</v>
      </c>
      <c r="C3694">
        <v>201209</v>
      </c>
      <c r="D3694">
        <v>29</v>
      </c>
      <c r="E3694" t="s">
        <v>1555</v>
      </c>
      <c r="F3694">
        <v>602</v>
      </c>
      <c r="G3694">
        <v>678</v>
      </c>
      <c r="H3694">
        <v>30029</v>
      </c>
      <c r="I3694">
        <v>43112015400</v>
      </c>
      <c r="J3694">
        <v>8</v>
      </c>
      <c r="K3694" t="s">
        <v>1740</v>
      </c>
      <c r="L3694">
        <v>2531</v>
      </c>
      <c r="M3694" t="s">
        <v>1557</v>
      </c>
      <c r="N3694" t="s">
        <v>1734</v>
      </c>
      <c r="O3694">
        <v>0</v>
      </c>
      <c r="P3694" t="s">
        <v>1552</v>
      </c>
      <c r="Q3694">
        <v>19691201</v>
      </c>
    </row>
    <row r="3695" spans="1:17">
      <c r="A3695" t="s">
        <v>1739</v>
      </c>
      <c r="B3695" t="s">
        <v>1709</v>
      </c>
      <c r="C3695">
        <v>201209</v>
      </c>
      <c r="D3695">
        <v>29</v>
      </c>
      <c r="E3695" t="s">
        <v>1555</v>
      </c>
      <c r="F3695">
        <v>654</v>
      </c>
      <c r="G3695">
        <v>2593</v>
      </c>
      <c r="H3695">
        <v>1012</v>
      </c>
      <c r="I3695">
        <v>43112069700</v>
      </c>
      <c r="J3695">
        <v>8</v>
      </c>
      <c r="K3695" t="s">
        <v>1740</v>
      </c>
      <c r="L3695">
        <v>2531</v>
      </c>
      <c r="M3695" t="s">
        <v>1557</v>
      </c>
      <c r="N3695" t="s">
        <v>1734</v>
      </c>
      <c r="O3695">
        <v>0</v>
      </c>
      <c r="P3695" t="s">
        <v>1552</v>
      </c>
      <c r="Q3695">
        <v>19930201</v>
      </c>
    </row>
    <row r="3696" spans="1:17">
      <c r="A3696" t="s">
        <v>1739</v>
      </c>
      <c r="B3696" t="s">
        <v>1743</v>
      </c>
      <c r="C3696">
        <v>201209</v>
      </c>
      <c r="D3696">
        <v>29</v>
      </c>
      <c r="E3696" t="s">
        <v>1555</v>
      </c>
      <c r="F3696">
        <v>331</v>
      </c>
      <c r="G3696">
        <v>118</v>
      </c>
      <c r="H3696">
        <v>1508</v>
      </c>
      <c r="I3696">
        <v>43112012701</v>
      </c>
      <c r="J3696">
        <v>8</v>
      </c>
      <c r="K3696" t="s">
        <v>1740</v>
      </c>
      <c r="L3696">
        <v>2531</v>
      </c>
      <c r="M3696" t="s">
        <v>1557</v>
      </c>
      <c r="N3696" t="s">
        <v>1734</v>
      </c>
      <c r="O3696">
        <v>0</v>
      </c>
      <c r="P3696" t="s">
        <v>1552</v>
      </c>
      <c r="Q3696">
        <v>19760401</v>
      </c>
    </row>
    <row r="3697" spans="1:17">
      <c r="A3697" t="s">
        <v>1739</v>
      </c>
      <c r="B3697" t="s">
        <v>1732</v>
      </c>
      <c r="C3697">
        <v>201209</v>
      </c>
      <c r="D3697">
        <v>29</v>
      </c>
      <c r="E3697" t="s">
        <v>1555</v>
      </c>
      <c r="F3697">
        <v>2936</v>
      </c>
      <c r="G3697">
        <v>265</v>
      </c>
      <c r="H3697">
        <v>60166</v>
      </c>
      <c r="I3697">
        <v>43112012800</v>
      </c>
      <c r="J3697">
        <v>8</v>
      </c>
      <c r="K3697" t="s">
        <v>1740</v>
      </c>
      <c r="L3697">
        <v>2531</v>
      </c>
      <c r="M3697" t="s">
        <v>1557</v>
      </c>
      <c r="N3697" t="s">
        <v>1734</v>
      </c>
      <c r="O3697">
        <v>0</v>
      </c>
      <c r="P3697" t="s">
        <v>1552</v>
      </c>
      <c r="Q3697">
        <v>19710201</v>
      </c>
    </row>
    <row r="3698" spans="1:17">
      <c r="A3698" t="s">
        <v>1739</v>
      </c>
      <c r="B3698" t="s">
        <v>1724</v>
      </c>
      <c r="C3698">
        <v>201209</v>
      </c>
      <c r="D3698">
        <v>29</v>
      </c>
      <c r="E3698" t="s">
        <v>1555</v>
      </c>
      <c r="F3698">
        <v>936</v>
      </c>
      <c r="G3698">
        <v>324</v>
      </c>
      <c r="H3698">
        <v>7700</v>
      </c>
      <c r="I3698">
        <v>43112016901</v>
      </c>
      <c r="J3698">
        <v>8</v>
      </c>
      <c r="K3698" t="s">
        <v>1740</v>
      </c>
      <c r="L3698">
        <v>2531</v>
      </c>
      <c r="M3698" t="s">
        <v>1557</v>
      </c>
      <c r="N3698" t="s">
        <v>1734</v>
      </c>
      <c r="O3698">
        <v>0</v>
      </c>
      <c r="P3698" t="s">
        <v>1552</v>
      </c>
      <c r="Q3698">
        <v>19801101</v>
      </c>
    </row>
    <row r="3699" spans="1:17">
      <c r="A3699" t="s">
        <v>1739</v>
      </c>
      <c r="B3699" t="s">
        <v>1725</v>
      </c>
      <c r="C3699">
        <v>201209</v>
      </c>
      <c r="D3699">
        <v>29</v>
      </c>
      <c r="E3699" t="s">
        <v>1555</v>
      </c>
      <c r="F3699">
        <v>1205</v>
      </c>
      <c r="G3699">
        <v>265</v>
      </c>
      <c r="H3699">
        <v>53236</v>
      </c>
      <c r="I3699">
        <v>43112015700</v>
      </c>
      <c r="J3699">
        <v>8</v>
      </c>
      <c r="K3699" t="s">
        <v>1740</v>
      </c>
      <c r="L3699">
        <v>2531</v>
      </c>
      <c r="M3699" t="s">
        <v>1557</v>
      </c>
      <c r="N3699" t="s">
        <v>1734</v>
      </c>
      <c r="O3699">
        <v>0</v>
      </c>
      <c r="P3699" t="s">
        <v>1552</v>
      </c>
      <c r="Q3699">
        <v>19740101</v>
      </c>
    </row>
    <row r="3700" spans="1:17">
      <c r="A3700" t="s">
        <v>1739</v>
      </c>
      <c r="B3700" t="s">
        <v>1726</v>
      </c>
      <c r="C3700">
        <v>201209</v>
      </c>
      <c r="D3700">
        <v>29</v>
      </c>
      <c r="E3700" t="s">
        <v>1555</v>
      </c>
      <c r="F3700">
        <v>1190</v>
      </c>
      <c r="G3700">
        <v>147</v>
      </c>
      <c r="H3700">
        <v>4709</v>
      </c>
      <c r="I3700">
        <v>43112009501</v>
      </c>
      <c r="J3700">
        <v>8</v>
      </c>
      <c r="K3700" t="s">
        <v>1740</v>
      </c>
      <c r="L3700">
        <v>2531</v>
      </c>
      <c r="M3700" t="s">
        <v>1557</v>
      </c>
      <c r="N3700" t="s">
        <v>1734</v>
      </c>
      <c r="O3700">
        <v>0</v>
      </c>
      <c r="P3700" t="s">
        <v>1552</v>
      </c>
      <c r="Q3700">
        <v>19700401</v>
      </c>
    </row>
    <row r="3701" spans="1:17">
      <c r="A3701" t="s">
        <v>1739</v>
      </c>
      <c r="B3701" t="s">
        <v>1744</v>
      </c>
      <c r="C3701">
        <v>201209</v>
      </c>
      <c r="D3701">
        <v>29</v>
      </c>
      <c r="E3701" t="s">
        <v>1555</v>
      </c>
      <c r="F3701">
        <v>805</v>
      </c>
      <c r="G3701">
        <v>265</v>
      </c>
      <c r="H3701">
        <v>5501</v>
      </c>
      <c r="I3701">
        <v>43112020001</v>
      </c>
      <c r="J3701">
        <v>8</v>
      </c>
      <c r="K3701" t="s">
        <v>1740</v>
      </c>
      <c r="L3701">
        <v>2531</v>
      </c>
      <c r="M3701" t="s">
        <v>1557</v>
      </c>
      <c r="N3701" t="s">
        <v>1734</v>
      </c>
      <c r="O3701">
        <v>0</v>
      </c>
      <c r="P3701" t="s">
        <v>1552</v>
      </c>
      <c r="Q3701">
        <v>19810801</v>
      </c>
    </row>
    <row r="3702" spans="1:17">
      <c r="A3702" t="s">
        <v>1739</v>
      </c>
      <c r="B3702" t="s">
        <v>1745</v>
      </c>
      <c r="C3702">
        <v>201209</v>
      </c>
      <c r="D3702">
        <v>29</v>
      </c>
      <c r="E3702" t="s">
        <v>1555</v>
      </c>
      <c r="F3702">
        <v>1868</v>
      </c>
      <c r="G3702">
        <v>354</v>
      </c>
      <c r="H3702">
        <v>61234</v>
      </c>
      <c r="I3702">
        <v>43112018800</v>
      </c>
      <c r="J3702">
        <v>8</v>
      </c>
      <c r="K3702" t="s">
        <v>1740</v>
      </c>
      <c r="L3702">
        <v>2531</v>
      </c>
      <c r="M3702" t="s">
        <v>1557</v>
      </c>
      <c r="N3702" t="s">
        <v>1734</v>
      </c>
      <c r="O3702">
        <v>0</v>
      </c>
      <c r="P3702" t="s">
        <v>1552</v>
      </c>
      <c r="Q3702">
        <v>19700501</v>
      </c>
    </row>
    <row r="3703" spans="1:17">
      <c r="A3703" t="s">
        <v>1739</v>
      </c>
      <c r="B3703" t="s">
        <v>1746</v>
      </c>
      <c r="C3703">
        <v>201209</v>
      </c>
      <c r="D3703">
        <v>29</v>
      </c>
      <c r="E3703" t="s">
        <v>1555</v>
      </c>
      <c r="F3703">
        <v>893</v>
      </c>
      <c r="G3703">
        <v>412</v>
      </c>
      <c r="H3703">
        <v>10126</v>
      </c>
      <c r="I3703">
        <v>43112020100</v>
      </c>
      <c r="J3703">
        <v>8</v>
      </c>
      <c r="K3703" t="s">
        <v>1740</v>
      </c>
      <c r="L3703">
        <v>2531</v>
      </c>
      <c r="M3703" t="s">
        <v>1557</v>
      </c>
      <c r="N3703" t="s">
        <v>1734</v>
      </c>
      <c r="O3703">
        <v>0</v>
      </c>
      <c r="P3703" t="s">
        <v>1552</v>
      </c>
      <c r="Q3703">
        <v>19700601</v>
      </c>
    </row>
    <row r="3704" spans="1:17">
      <c r="A3704" t="s">
        <v>1739</v>
      </c>
      <c r="B3704" t="s">
        <v>1747</v>
      </c>
      <c r="C3704">
        <v>201209</v>
      </c>
      <c r="D3704">
        <v>29</v>
      </c>
      <c r="E3704" t="s">
        <v>1555</v>
      </c>
      <c r="F3704">
        <v>452</v>
      </c>
      <c r="G3704">
        <v>21182</v>
      </c>
      <c r="H3704">
        <v>14514</v>
      </c>
      <c r="I3704">
        <v>43112029801</v>
      </c>
      <c r="J3704">
        <v>8</v>
      </c>
      <c r="K3704" t="s">
        <v>1740</v>
      </c>
      <c r="L3704">
        <v>2531</v>
      </c>
      <c r="M3704" t="s">
        <v>1557</v>
      </c>
      <c r="N3704" t="s">
        <v>1734</v>
      </c>
      <c r="O3704">
        <v>0</v>
      </c>
      <c r="P3704" t="s">
        <v>1552</v>
      </c>
      <c r="Q3704">
        <v>19740301</v>
      </c>
    </row>
    <row r="3705" spans="1:17">
      <c r="A3705" t="s">
        <v>1739</v>
      </c>
      <c r="B3705" t="s">
        <v>1760</v>
      </c>
      <c r="C3705">
        <v>201209</v>
      </c>
      <c r="D3705">
        <v>29</v>
      </c>
      <c r="E3705" t="s">
        <v>1555</v>
      </c>
      <c r="F3705">
        <v>645</v>
      </c>
      <c r="G3705">
        <v>1797</v>
      </c>
      <c r="H3705">
        <v>7923</v>
      </c>
      <c r="I3705">
        <v>43112029500</v>
      </c>
      <c r="J3705">
        <v>8</v>
      </c>
      <c r="K3705" t="s">
        <v>1740</v>
      </c>
      <c r="L3705">
        <v>2531</v>
      </c>
      <c r="M3705" t="s">
        <v>1557</v>
      </c>
      <c r="N3705" t="s">
        <v>1734</v>
      </c>
      <c r="O3705">
        <v>0</v>
      </c>
      <c r="P3705" t="s">
        <v>1552</v>
      </c>
      <c r="Q3705">
        <v>19720901</v>
      </c>
    </row>
    <row r="3706" spans="1:17">
      <c r="A3706" t="s">
        <v>1739</v>
      </c>
      <c r="B3706" t="s">
        <v>1748</v>
      </c>
      <c r="C3706">
        <v>201209</v>
      </c>
      <c r="D3706">
        <v>29</v>
      </c>
      <c r="E3706" t="s">
        <v>1555</v>
      </c>
      <c r="F3706">
        <v>559</v>
      </c>
      <c r="G3706">
        <v>5745</v>
      </c>
      <c r="H3706">
        <v>75778</v>
      </c>
      <c r="I3706">
        <v>43112029300</v>
      </c>
      <c r="J3706">
        <v>8</v>
      </c>
      <c r="K3706" t="s">
        <v>1740</v>
      </c>
      <c r="L3706">
        <v>2531</v>
      </c>
      <c r="M3706" t="s">
        <v>1557</v>
      </c>
      <c r="N3706" t="s">
        <v>1734</v>
      </c>
      <c r="O3706">
        <v>0</v>
      </c>
      <c r="P3706" t="s">
        <v>1552</v>
      </c>
      <c r="Q3706">
        <v>19720501</v>
      </c>
    </row>
    <row r="3707" spans="1:17">
      <c r="A3707" t="s">
        <v>1739</v>
      </c>
      <c r="B3707" t="s">
        <v>1749</v>
      </c>
      <c r="C3707">
        <v>201209</v>
      </c>
      <c r="D3707">
        <v>29</v>
      </c>
      <c r="E3707" t="s">
        <v>1555</v>
      </c>
      <c r="F3707">
        <v>377</v>
      </c>
      <c r="G3707">
        <v>236</v>
      </c>
      <c r="H3707">
        <v>4634</v>
      </c>
      <c r="I3707">
        <v>43112012601</v>
      </c>
      <c r="J3707">
        <v>8</v>
      </c>
      <c r="K3707" t="s">
        <v>1740</v>
      </c>
      <c r="L3707">
        <v>2531</v>
      </c>
      <c r="M3707" t="s">
        <v>1557</v>
      </c>
      <c r="N3707" t="s">
        <v>1734</v>
      </c>
      <c r="O3707">
        <v>0</v>
      </c>
      <c r="P3707" t="s">
        <v>1574</v>
      </c>
      <c r="Q3707">
        <v>19980514</v>
      </c>
    </row>
    <row r="3708" spans="1:17">
      <c r="A3708" t="s">
        <v>1739</v>
      </c>
      <c r="B3708" t="s">
        <v>1750</v>
      </c>
      <c r="C3708">
        <v>201209</v>
      </c>
      <c r="D3708">
        <v>29</v>
      </c>
      <c r="E3708" t="s">
        <v>1555</v>
      </c>
      <c r="F3708">
        <v>277</v>
      </c>
      <c r="G3708">
        <v>2203</v>
      </c>
      <c r="H3708">
        <v>5106</v>
      </c>
      <c r="I3708">
        <v>43112015501</v>
      </c>
      <c r="J3708">
        <v>8</v>
      </c>
      <c r="K3708" t="s">
        <v>1740</v>
      </c>
      <c r="L3708">
        <v>2531</v>
      </c>
      <c r="M3708" t="s">
        <v>1557</v>
      </c>
      <c r="N3708" t="s">
        <v>1734</v>
      </c>
      <c r="O3708">
        <v>0</v>
      </c>
      <c r="P3708" t="s">
        <v>1552</v>
      </c>
      <c r="Q3708">
        <v>19901001</v>
      </c>
    </row>
    <row r="3709" spans="1:17">
      <c r="A3709" t="s">
        <v>1739</v>
      </c>
      <c r="B3709" t="s">
        <v>1671</v>
      </c>
      <c r="C3709">
        <v>201209</v>
      </c>
      <c r="D3709">
        <v>29</v>
      </c>
      <c r="E3709" t="s">
        <v>1555</v>
      </c>
      <c r="F3709">
        <v>172</v>
      </c>
      <c r="G3709">
        <v>196</v>
      </c>
      <c r="H3709">
        <v>1665</v>
      </c>
      <c r="I3709">
        <v>43112034500</v>
      </c>
      <c r="J3709">
        <v>8</v>
      </c>
      <c r="K3709" t="s">
        <v>1751</v>
      </c>
      <c r="L3709">
        <v>2531</v>
      </c>
      <c r="M3709" t="s">
        <v>1557</v>
      </c>
      <c r="N3709" t="s">
        <v>1734</v>
      </c>
      <c r="O3709">
        <v>0</v>
      </c>
      <c r="P3709" t="s">
        <v>1574</v>
      </c>
      <c r="Q3709">
        <v>19970608</v>
      </c>
    </row>
    <row r="3710" spans="1:17">
      <c r="A3710" t="s">
        <v>1739</v>
      </c>
      <c r="B3710" t="s">
        <v>1672</v>
      </c>
      <c r="C3710">
        <v>201209</v>
      </c>
      <c r="D3710">
        <v>29</v>
      </c>
      <c r="E3710" t="s">
        <v>1555</v>
      </c>
      <c r="F3710">
        <v>557</v>
      </c>
      <c r="G3710">
        <v>108</v>
      </c>
      <c r="H3710">
        <v>26012</v>
      </c>
      <c r="I3710">
        <v>43112035000</v>
      </c>
      <c r="J3710">
        <v>8</v>
      </c>
      <c r="K3710" t="s">
        <v>1740</v>
      </c>
      <c r="L3710">
        <v>2531</v>
      </c>
      <c r="M3710" t="s">
        <v>1557</v>
      </c>
      <c r="N3710" t="s">
        <v>1734</v>
      </c>
      <c r="O3710">
        <v>0</v>
      </c>
      <c r="P3710" t="s">
        <v>1552</v>
      </c>
      <c r="Q3710">
        <v>19771001</v>
      </c>
    </row>
    <row r="3711" spans="1:17">
      <c r="A3711" t="s">
        <v>1739</v>
      </c>
      <c r="B3711" t="s">
        <v>1622</v>
      </c>
      <c r="C3711">
        <v>201209</v>
      </c>
      <c r="D3711">
        <v>29</v>
      </c>
      <c r="E3711" t="s">
        <v>1555</v>
      </c>
      <c r="F3711">
        <v>403</v>
      </c>
      <c r="G3711">
        <v>839</v>
      </c>
      <c r="H3711">
        <v>882</v>
      </c>
      <c r="I3711">
        <v>43112035800</v>
      </c>
      <c r="J3711">
        <v>8</v>
      </c>
      <c r="K3711" t="s">
        <v>1740</v>
      </c>
      <c r="L3711">
        <v>2531</v>
      </c>
      <c r="M3711" t="s">
        <v>1557</v>
      </c>
      <c r="N3711" t="s">
        <v>1734</v>
      </c>
      <c r="O3711">
        <v>0</v>
      </c>
      <c r="P3711" t="s">
        <v>1552</v>
      </c>
      <c r="Q3711">
        <v>19771101</v>
      </c>
    </row>
    <row r="3712" spans="1:17">
      <c r="A3712" t="s">
        <v>1739</v>
      </c>
      <c r="B3712" t="s">
        <v>1752</v>
      </c>
      <c r="C3712">
        <v>201209</v>
      </c>
      <c r="D3712">
        <v>29</v>
      </c>
      <c r="E3712" t="s">
        <v>1555</v>
      </c>
      <c r="F3712">
        <v>624</v>
      </c>
      <c r="G3712">
        <v>1016</v>
      </c>
      <c r="H3712">
        <v>294</v>
      </c>
      <c r="I3712">
        <v>43112032800</v>
      </c>
      <c r="J3712">
        <v>8</v>
      </c>
      <c r="K3712" t="s">
        <v>1740</v>
      </c>
      <c r="L3712">
        <v>2531</v>
      </c>
      <c r="M3712" t="s">
        <v>1557</v>
      </c>
      <c r="N3712" t="s">
        <v>1734</v>
      </c>
      <c r="O3712">
        <v>0</v>
      </c>
      <c r="P3712" t="s">
        <v>1552</v>
      </c>
      <c r="Q3712">
        <v>19770701</v>
      </c>
    </row>
    <row r="3713" spans="1:17">
      <c r="A3713" t="s">
        <v>1739</v>
      </c>
      <c r="B3713" t="s">
        <v>1607</v>
      </c>
      <c r="C3713">
        <v>201209</v>
      </c>
      <c r="D3713">
        <v>29</v>
      </c>
      <c r="E3713" t="s">
        <v>1555</v>
      </c>
      <c r="F3713">
        <v>1658</v>
      </c>
      <c r="G3713">
        <v>6800</v>
      </c>
      <c r="H3713">
        <v>2601</v>
      </c>
      <c r="I3713">
        <v>43112033300</v>
      </c>
      <c r="J3713">
        <v>8</v>
      </c>
      <c r="K3713" t="s">
        <v>1740</v>
      </c>
      <c r="L3713">
        <v>2531</v>
      </c>
      <c r="M3713" t="s">
        <v>1557</v>
      </c>
      <c r="N3713" t="s">
        <v>1734</v>
      </c>
      <c r="O3713">
        <v>0</v>
      </c>
      <c r="P3713" t="s">
        <v>1552</v>
      </c>
      <c r="Q3713">
        <v>19770901</v>
      </c>
    </row>
    <row r="3714" spans="1:17">
      <c r="A3714" t="s">
        <v>1739</v>
      </c>
      <c r="B3714" t="s">
        <v>1681</v>
      </c>
      <c r="C3714">
        <v>201209</v>
      </c>
      <c r="D3714">
        <v>29</v>
      </c>
      <c r="E3714" t="s">
        <v>1555</v>
      </c>
      <c r="F3714">
        <v>257</v>
      </c>
      <c r="G3714">
        <v>1428</v>
      </c>
      <c r="H3714">
        <v>5648</v>
      </c>
      <c r="I3714">
        <v>43112032700</v>
      </c>
      <c r="J3714">
        <v>8</v>
      </c>
      <c r="K3714" t="s">
        <v>1740</v>
      </c>
      <c r="L3714">
        <v>2531</v>
      </c>
      <c r="M3714" t="s">
        <v>1557</v>
      </c>
      <c r="N3714" t="s">
        <v>1734</v>
      </c>
      <c r="O3714">
        <v>0</v>
      </c>
      <c r="P3714" t="s">
        <v>1552</v>
      </c>
      <c r="Q3714">
        <v>19770801</v>
      </c>
    </row>
    <row r="3715" spans="1:17">
      <c r="A3715" t="s">
        <v>1739</v>
      </c>
      <c r="B3715" t="s">
        <v>1682</v>
      </c>
      <c r="C3715">
        <v>201209</v>
      </c>
      <c r="D3715">
        <v>29</v>
      </c>
      <c r="E3715" t="s">
        <v>1555</v>
      </c>
      <c r="F3715">
        <v>978</v>
      </c>
      <c r="G3715">
        <v>118</v>
      </c>
      <c r="H3715">
        <v>11873</v>
      </c>
      <c r="I3715">
        <v>43112069200</v>
      </c>
      <c r="J3715">
        <v>8</v>
      </c>
      <c r="K3715" t="s">
        <v>1740</v>
      </c>
      <c r="L3715">
        <v>2531</v>
      </c>
      <c r="M3715" t="s">
        <v>1557</v>
      </c>
      <c r="N3715" t="s">
        <v>1734</v>
      </c>
      <c r="O3715">
        <v>0</v>
      </c>
      <c r="P3715" t="s">
        <v>1552</v>
      </c>
      <c r="Q3715">
        <v>19910701</v>
      </c>
    </row>
    <row r="3716" spans="1:17">
      <c r="A3716" t="s">
        <v>1739</v>
      </c>
      <c r="B3716" t="s">
        <v>1608</v>
      </c>
      <c r="C3716">
        <v>201209</v>
      </c>
      <c r="D3716">
        <v>29</v>
      </c>
      <c r="E3716" t="s">
        <v>1555</v>
      </c>
      <c r="F3716">
        <v>594</v>
      </c>
      <c r="G3716">
        <v>280</v>
      </c>
      <c r="H3716">
        <v>7353</v>
      </c>
      <c r="I3716">
        <v>43112069400</v>
      </c>
      <c r="J3716">
        <v>8</v>
      </c>
      <c r="K3716" t="s">
        <v>1740</v>
      </c>
      <c r="L3716">
        <v>2531</v>
      </c>
      <c r="M3716" t="s">
        <v>1557</v>
      </c>
      <c r="N3716" t="s">
        <v>1734</v>
      </c>
      <c r="O3716">
        <v>0</v>
      </c>
      <c r="P3716" t="s">
        <v>1552</v>
      </c>
      <c r="Q3716">
        <v>19920701</v>
      </c>
    </row>
    <row r="3717" spans="1:17">
      <c r="A3717" t="s">
        <v>1739</v>
      </c>
      <c r="B3717" t="s">
        <v>1683</v>
      </c>
      <c r="C3717">
        <v>201209</v>
      </c>
      <c r="D3717">
        <v>29</v>
      </c>
      <c r="E3717" t="s">
        <v>1555</v>
      </c>
      <c r="F3717">
        <v>1183</v>
      </c>
      <c r="G3717">
        <v>147</v>
      </c>
      <c r="H3717">
        <v>5063</v>
      </c>
      <c r="I3717">
        <v>43112036500</v>
      </c>
      <c r="J3717">
        <v>8</v>
      </c>
      <c r="K3717" t="s">
        <v>1740</v>
      </c>
      <c r="L3717">
        <v>2531</v>
      </c>
      <c r="M3717" t="s">
        <v>1557</v>
      </c>
      <c r="N3717" t="s">
        <v>1734</v>
      </c>
      <c r="O3717">
        <v>0</v>
      </c>
      <c r="P3717" t="s">
        <v>1552</v>
      </c>
      <c r="Q3717">
        <v>19771201</v>
      </c>
    </row>
    <row r="3718" spans="1:17">
      <c r="A3718" t="s">
        <v>1739</v>
      </c>
      <c r="B3718" t="s">
        <v>1627</v>
      </c>
      <c r="C3718">
        <v>201209</v>
      </c>
      <c r="D3718">
        <v>29</v>
      </c>
      <c r="E3718" t="s">
        <v>1555</v>
      </c>
      <c r="F3718">
        <v>279</v>
      </c>
      <c r="G3718">
        <v>98</v>
      </c>
      <c r="H3718">
        <v>1058</v>
      </c>
      <c r="I3718">
        <v>43112035300</v>
      </c>
      <c r="J3718">
        <v>8</v>
      </c>
      <c r="K3718" t="s">
        <v>1740</v>
      </c>
      <c r="L3718">
        <v>2531</v>
      </c>
      <c r="M3718" t="s">
        <v>1557</v>
      </c>
      <c r="N3718" t="s">
        <v>1734</v>
      </c>
      <c r="O3718">
        <v>0</v>
      </c>
      <c r="P3718" t="s">
        <v>1552</v>
      </c>
      <c r="Q3718">
        <v>19771101</v>
      </c>
    </row>
    <row r="3719" spans="1:17">
      <c r="A3719" t="s">
        <v>1739</v>
      </c>
      <c r="B3719" t="s">
        <v>1609</v>
      </c>
      <c r="C3719">
        <v>201209</v>
      </c>
      <c r="D3719">
        <v>29</v>
      </c>
      <c r="E3719" t="s">
        <v>1555</v>
      </c>
      <c r="F3719">
        <v>8</v>
      </c>
      <c r="G3719">
        <v>88</v>
      </c>
      <c r="H3719">
        <v>26</v>
      </c>
      <c r="I3719">
        <v>43112067600</v>
      </c>
      <c r="J3719">
        <v>8</v>
      </c>
      <c r="K3719" t="s">
        <v>1740</v>
      </c>
      <c r="L3719">
        <v>2531</v>
      </c>
      <c r="M3719" t="s">
        <v>1557</v>
      </c>
      <c r="N3719" t="s">
        <v>1734</v>
      </c>
      <c r="O3719">
        <v>0</v>
      </c>
      <c r="P3719" t="s">
        <v>1662</v>
      </c>
      <c r="Q3719">
        <v>19950401</v>
      </c>
    </row>
    <row r="3720" spans="1:17">
      <c r="A3720" t="s">
        <v>1739</v>
      </c>
      <c r="B3720" t="s">
        <v>1753</v>
      </c>
      <c r="C3720">
        <v>201209</v>
      </c>
      <c r="D3720">
        <v>29</v>
      </c>
      <c r="E3720" t="s">
        <v>1555</v>
      </c>
      <c r="F3720">
        <v>844</v>
      </c>
      <c r="G3720">
        <v>132</v>
      </c>
      <c r="H3720">
        <v>1105</v>
      </c>
      <c r="I3720">
        <v>43112069500</v>
      </c>
      <c r="J3720">
        <v>8</v>
      </c>
      <c r="K3720" t="s">
        <v>1740</v>
      </c>
      <c r="L3720">
        <v>2531</v>
      </c>
      <c r="M3720" t="s">
        <v>1557</v>
      </c>
      <c r="N3720" t="s">
        <v>1734</v>
      </c>
      <c r="O3720">
        <v>0</v>
      </c>
      <c r="P3720" t="s">
        <v>1552</v>
      </c>
      <c r="Q3720">
        <v>19920701</v>
      </c>
    </row>
    <row r="3721" spans="1:17">
      <c r="A3721" t="s">
        <v>1739</v>
      </c>
      <c r="B3721" t="s">
        <v>1612</v>
      </c>
      <c r="C3721">
        <v>201209</v>
      </c>
      <c r="D3721">
        <v>29</v>
      </c>
      <c r="E3721" t="s">
        <v>1555</v>
      </c>
      <c r="F3721">
        <v>422</v>
      </c>
      <c r="G3721">
        <v>412</v>
      </c>
      <c r="H3721">
        <v>1903</v>
      </c>
      <c r="I3721">
        <v>43112033500</v>
      </c>
      <c r="J3721">
        <v>8</v>
      </c>
      <c r="K3721" t="s">
        <v>1740</v>
      </c>
      <c r="L3721">
        <v>2531</v>
      </c>
      <c r="M3721" t="s">
        <v>1557</v>
      </c>
      <c r="N3721" t="s">
        <v>1734</v>
      </c>
      <c r="O3721">
        <v>0</v>
      </c>
      <c r="P3721" t="s">
        <v>1552</v>
      </c>
      <c r="Q3721">
        <v>19770901</v>
      </c>
    </row>
    <row r="3722" spans="1:17">
      <c r="A3722" t="s">
        <v>1739</v>
      </c>
      <c r="B3722" t="s">
        <v>1613</v>
      </c>
      <c r="C3722">
        <v>201209</v>
      </c>
      <c r="D3722">
        <v>29</v>
      </c>
      <c r="E3722" t="s">
        <v>1555</v>
      </c>
      <c r="F3722">
        <v>963</v>
      </c>
      <c r="G3722">
        <v>125</v>
      </c>
      <c r="H3722">
        <v>11427</v>
      </c>
      <c r="I3722">
        <v>43112036400</v>
      </c>
      <c r="J3722">
        <v>8</v>
      </c>
      <c r="K3722" t="s">
        <v>1740</v>
      </c>
      <c r="L3722">
        <v>2531</v>
      </c>
      <c r="M3722" t="s">
        <v>1557</v>
      </c>
      <c r="N3722" t="s">
        <v>1734</v>
      </c>
      <c r="O3722">
        <v>0</v>
      </c>
      <c r="P3722" t="s">
        <v>1552</v>
      </c>
      <c r="Q3722">
        <v>19771201</v>
      </c>
    </row>
    <row r="3723" spans="1:17">
      <c r="A3723" t="s">
        <v>1739</v>
      </c>
      <c r="B3723" t="s">
        <v>1754</v>
      </c>
      <c r="C3723">
        <v>201209</v>
      </c>
      <c r="D3723">
        <v>29</v>
      </c>
      <c r="E3723" t="s">
        <v>1555</v>
      </c>
      <c r="F3723">
        <v>199</v>
      </c>
      <c r="G3723">
        <v>392</v>
      </c>
      <c r="H3723">
        <v>2401</v>
      </c>
      <c r="I3723">
        <v>43112036300</v>
      </c>
      <c r="J3723">
        <v>8</v>
      </c>
      <c r="K3723" t="s">
        <v>1740</v>
      </c>
      <c r="L3723">
        <v>2531</v>
      </c>
      <c r="M3723" t="s">
        <v>1557</v>
      </c>
      <c r="N3723" t="s">
        <v>1734</v>
      </c>
      <c r="O3723">
        <v>0</v>
      </c>
      <c r="P3723" t="s">
        <v>1552</v>
      </c>
      <c r="Q3723">
        <v>19771101</v>
      </c>
    </row>
    <row r="3724" spans="1:17">
      <c r="A3724" t="s">
        <v>1739</v>
      </c>
      <c r="B3724" t="s">
        <v>1685</v>
      </c>
      <c r="C3724">
        <v>201209</v>
      </c>
      <c r="D3724">
        <v>29</v>
      </c>
      <c r="E3724" t="s">
        <v>1555</v>
      </c>
      <c r="F3724">
        <v>1057</v>
      </c>
      <c r="G3724">
        <v>118</v>
      </c>
      <c r="H3724">
        <v>1721</v>
      </c>
      <c r="I3724">
        <v>43112036600</v>
      </c>
      <c r="J3724">
        <v>8</v>
      </c>
      <c r="K3724" t="s">
        <v>1740</v>
      </c>
      <c r="L3724">
        <v>2531</v>
      </c>
      <c r="M3724" t="s">
        <v>1557</v>
      </c>
      <c r="N3724" t="s">
        <v>1734</v>
      </c>
      <c r="O3724">
        <v>0</v>
      </c>
      <c r="P3724" t="s">
        <v>1552</v>
      </c>
      <c r="Q3724">
        <v>19771201</v>
      </c>
    </row>
    <row r="3725" spans="1:17">
      <c r="A3725" t="s">
        <v>1739</v>
      </c>
      <c r="B3725" t="s">
        <v>1686</v>
      </c>
      <c r="C3725">
        <v>201209</v>
      </c>
      <c r="D3725">
        <v>29</v>
      </c>
      <c r="E3725" t="s">
        <v>1555</v>
      </c>
      <c r="F3725">
        <v>404</v>
      </c>
      <c r="G3725">
        <v>177</v>
      </c>
      <c r="H3725">
        <v>72</v>
      </c>
      <c r="I3725">
        <v>43112069300</v>
      </c>
      <c r="J3725">
        <v>8</v>
      </c>
      <c r="K3725" t="s">
        <v>1740</v>
      </c>
      <c r="L3725">
        <v>2531</v>
      </c>
      <c r="M3725" t="s">
        <v>1557</v>
      </c>
      <c r="N3725" t="s">
        <v>1734</v>
      </c>
      <c r="O3725">
        <v>0</v>
      </c>
      <c r="P3725" t="s">
        <v>1552</v>
      </c>
      <c r="Q3725">
        <v>19910801</v>
      </c>
    </row>
    <row r="3726" spans="1:17">
      <c r="A3726" t="s">
        <v>1739</v>
      </c>
      <c r="B3726" t="s">
        <v>1624</v>
      </c>
      <c r="C3726">
        <v>201209</v>
      </c>
      <c r="D3726">
        <v>29</v>
      </c>
      <c r="E3726" t="s">
        <v>1555</v>
      </c>
      <c r="F3726">
        <v>683</v>
      </c>
      <c r="G3726">
        <v>88</v>
      </c>
      <c r="H3726">
        <v>1407</v>
      </c>
      <c r="I3726">
        <v>43112068900</v>
      </c>
      <c r="J3726">
        <v>8</v>
      </c>
      <c r="K3726" t="s">
        <v>1740</v>
      </c>
      <c r="L3726">
        <v>2531</v>
      </c>
      <c r="M3726" t="s">
        <v>1557</v>
      </c>
      <c r="N3726" t="s">
        <v>1734</v>
      </c>
      <c r="O3726">
        <v>0</v>
      </c>
      <c r="P3726" t="s">
        <v>1552</v>
      </c>
      <c r="Q3726">
        <v>19901101</v>
      </c>
    </row>
    <row r="3727" spans="1:17">
      <c r="A3727" t="s">
        <v>1739</v>
      </c>
      <c r="B3727" t="s">
        <v>1755</v>
      </c>
      <c r="C3727">
        <v>201209</v>
      </c>
      <c r="D3727">
        <v>29</v>
      </c>
      <c r="E3727" t="s">
        <v>1555</v>
      </c>
      <c r="F3727">
        <v>1744</v>
      </c>
      <c r="G3727">
        <v>125</v>
      </c>
      <c r="H3727">
        <v>1882</v>
      </c>
      <c r="I3727">
        <v>43112035100</v>
      </c>
      <c r="J3727">
        <v>8</v>
      </c>
      <c r="K3727" t="s">
        <v>1740</v>
      </c>
      <c r="L3727">
        <v>2531</v>
      </c>
      <c r="M3727" t="s">
        <v>1557</v>
      </c>
      <c r="N3727" t="s">
        <v>1734</v>
      </c>
      <c r="O3727">
        <v>0</v>
      </c>
      <c r="P3727" t="s">
        <v>1552</v>
      </c>
      <c r="Q3727">
        <v>19771001</v>
      </c>
    </row>
    <row r="3728" spans="1:17">
      <c r="A3728" t="s">
        <v>1739</v>
      </c>
      <c r="B3728" t="s">
        <v>1641</v>
      </c>
      <c r="C3728">
        <v>201209</v>
      </c>
      <c r="D3728">
        <v>29</v>
      </c>
      <c r="E3728" t="s">
        <v>1555</v>
      </c>
      <c r="F3728">
        <v>193</v>
      </c>
      <c r="G3728">
        <v>343</v>
      </c>
      <c r="H3728">
        <v>1873</v>
      </c>
      <c r="I3728">
        <v>43112034000</v>
      </c>
      <c r="J3728">
        <v>8</v>
      </c>
      <c r="K3728" t="s">
        <v>1740</v>
      </c>
      <c r="L3728">
        <v>2531</v>
      </c>
      <c r="M3728" t="s">
        <v>1557</v>
      </c>
      <c r="N3728" t="s">
        <v>1734</v>
      </c>
      <c r="O3728">
        <v>0</v>
      </c>
      <c r="P3728" t="s">
        <v>1552</v>
      </c>
      <c r="Q3728">
        <v>19771001</v>
      </c>
    </row>
    <row r="3729" spans="1:17">
      <c r="A3729" t="s">
        <v>1739</v>
      </c>
      <c r="B3729" t="s">
        <v>1643</v>
      </c>
      <c r="C3729">
        <v>201209</v>
      </c>
      <c r="D3729">
        <v>7</v>
      </c>
      <c r="E3729" t="s">
        <v>1555</v>
      </c>
      <c r="F3729">
        <v>138</v>
      </c>
      <c r="G3729">
        <v>31</v>
      </c>
      <c r="H3729">
        <v>998</v>
      </c>
      <c r="I3729">
        <v>43112036800</v>
      </c>
      <c r="J3729">
        <v>8</v>
      </c>
      <c r="K3729" t="s">
        <v>1740</v>
      </c>
      <c r="L3729">
        <v>2531</v>
      </c>
      <c r="M3729" t="s">
        <v>1557</v>
      </c>
      <c r="N3729" t="s">
        <v>1734</v>
      </c>
      <c r="O3729">
        <v>0</v>
      </c>
      <c r="P3729" t="s">
        <v>1552</v>
      </c>
      <c r="Q3729">
        <v>19780201</v>
      </c>
    </row>
    <row r="3730" spans="1:17">
      <c r="A3730" t="s">
        <v>1739</v>
      </c>
      <c r="B3730" t="s">
        <v>1644</v>
      </c>
      <c r="C3730">
        <v>201209</v>
      </c>
      <c r="D3730">
        <v>29</v>
      </c>
      <c r="E3730" t="s">
        <v>1555</v>
      </c>
      <c r="F3730">
        <v>2433</v>
      </c>
      <c r="G3730">
        <v>480</v>
      </c>
      <c r="H3730">
        <v>48788</v>
      </c>
      <c r="I3730">
        <v>43112033200</v>
      </c>
      <c r="J3730">
        <v>8</v>
      </c>
      <c r="K3730" t="s">
        <v>1740</v>
      </c>
      <c r="L3730">
        <v>2531</v>
      </c>
      <c r="M3730" t="s">
        <v>1557</v>
      </c>
      <c r="N3730" t="s">
        <v>1734</v>
      </c>
      <c r="O3730">
        <v>0</v>
      </c>
      <c r="P3730" t="s">
        <v>1552</v>
      </c>
      <c r="Q3730">
        <v>19770801</v>
      </c>
    </row>
    <row r="3731" spans="1:17">
      <c r="A3731" t="s">
        <v>1739</v>
      </c>
      <c r="B3731" t="s">
        <v>1621</v>
      </c>
      <c r="C3731">
        <v>201209</v>
      </c>
      <c r="D3731">
        <v>29</v>
      </c>
      <c r="E3731" t="s">
        <v>1555</v>
      </c>
      <c r="F3731">
        <v>205</v>
      </c>
      <c r="G3731">
        <v>177</v>
      </c>
      <c r="H3731">
        <v>5232</v>
      </c>
      <c r="I3731">
        <v>43112033400</v>
      </c>
      <c r="J3731">
        <v>8</v>
      </c>
      <c r="K3731" t="s">
        <v>1740</v>
      </c>
      <c r="L3731">
        <v>2531</v>
      </c>
      <c r="M3731" t="s">
        <v>1557</v>
      </c>
      <c r="N3731" t="s">
        <v>1734</v>
      </c>
      <c r="O3731">
        <v>0</v>
      </c>
      <c r="P3731" t="s">
        <v>1552</v>
      </c>
      <c r="Q3731">
        <v>19770901</v>
      </c>
    </row>
    <row r="3732" spans="1:17">
      <c r="A3732" t="s">
        <v>1739</v>
      </c>
      <c r="B3732" t="s">
        <v>1756</v>
      </c>
      <c r="C3732">
        <v>201209</v>
      </c>
      <c r="D3732">
        <v>29</v>
      </c>
      <c r="E3732" t="s">
        <v>1555</v>
      </c>
      <c r="F3732">
        <v>432</v>
      </c>
      <c r="G3732">
        <v>69</v>
      </c>
      <c r="H3732">
        <v>258</v>
      </c>
      <c r="I3732">
        <v>43112016101</v>
      </c>
      <c r="J3732">
        <v>8</v>
      </c>
      <c r="K3732" t="s">
        <v>1740</v>
      </c>
      <c r="L3732">
        <v>2531</v>
      </c>
      <c r="M3732" t="s">
        <v>1557</v>
      </c>
      <c r="N3732" t="s">
        <v>1734</v>
      </c>
      <c r="O3732">
        <v>0</v>
      </c>
      <c r="P3732" t="s">
        <v>1574</v>
      </c>
      <c r="Q3732">
        <v>19910301</v>
      </c>
    </row>
    <row r="3733" spans="1:17">
      <c r="A3733" t="s">
        <v>1739</v>
      </c>
      <c r="B3733" t="s">
        <v>1757</v>
      </c>
      <c r="C3733">
        <v>201209</v>
      </c>
      <c r="D3733">
        <v>29</v>
      </c>
      <c r="E3733" t="s">
        <v>1555</v>
      </c>
      <c r="F3733">
        <v>1091</v>
      </c>
      <c r="G3733">
        <v>414</v>
      </c>
      <c r="H3733">
        <v>17278</v>
      </c>
      <c r="I3733">
        <v>43112014001</v>
      </c>
      <c r="J3733">
        <v>8</v>
      </c>
      <c r="K3733" t="s">
        <v>1740</v>
      </c>
      <c r="L3733">
        <v>2531</v>
      </c>
      <c r="M3733" t="s">
        <v>1557</v>
      </c>
      <c r="N3733" t="s">
        <v>1734</v>
      </c>
      <c r="O3733">
        <v>0</v>
      </c>
      <c r="P3733" t="s">
        <v>1552</v>
      </c>
      <c r="Q3733">
        <v>19791001</v>
      </c>
    </row>
    <row r="3734" spans="1:17">
      <c r="A3734" t="s">
        <v>1739</v>
      </c>
      <c r="B3734" t="s">
        <v>1758</v>
      </c>
      <c r="C3734">
        <v>201209</v>
      </c>
      <c r="D3734">
        <v>29</v>
      </c>
      <c r="E3734" t="s">
        <v>1555</v>
      </c>
      <c r="F3734">
        <v>1661</v>
      </c>
      <c r="G3734">
        <v>118</v>
      </c>
      <c r="H3734">
        <v>21995</v>
      </c>
      <c r="I3734">
        <v>43112017700</v>
      </c>
      <c r="J3734">
        <v>8</v>
      </c>
      <c r="K3734" t="s">
        <v>1740</v>
      </c>
      <c r="L3734">
        <v>2531</v>
      </c>
      <c r="M3734" t="s">
        <v>1557</v>
      </c>
      <c r="N3734" t="s">
        <v>1734</v>
      </c>
      <c r="O3734">
        <v>0</v>
      </c>
      <c r="P3734" t="s">
        <v>1552</v>
      </c>
      <c r="Q3734">
        <v>19701001</v>
      </c>
    </row>
    <row r="3735" spans="1:17">
      <c r="A3735" t="s">
        <v>1739</v>
      </c>
      <c r="B3735" t="s">
        <v>1759</v>
      </c>
      <c r="C3735">
        <v>201209</v>
      </c>
      <c r="D3735">
        <v>29</v>
      </c>
      <c r="E3735" t="s">
        <v>1555</v>
      </c>
      <c r="F3735">
        <v>839</v>
      </c>
      <c r="G3735">
        <v>324</v>
      </c>
      <c r="H3735">
        <v>4734</v>
      </c>
      <c r="I3735">
        <v>43112017802</v>
      </c>
      <c r="J3735">
        <v>8</v>
      </c>
      <c r="K3735" t="s">
        <v>1740</v>
      </c>
      <c r="L3735">
        <v>2531</v>
      </c>
      <c r="M3735" t="s">
        <v>1557</v>
      </c>
      <c r="N3735" t="s">
        <v>1734</v>
      </c>
      <c r="O3735">
        <v>0</v>
      </c>
      <c r="P3735" t="s">
        <v>1552</v>
      </c>
      <c r="Q3735">
        <v>19830601</v>
      </c>
    </row>
    <row r="3736" spans="1:17">
      <c r="A3736" t="s">
        <v>1711</v>
      </c>
      <c r="B3736" t="s">
        <v>1573</v>
      </c>
      <c r="C3736">
        <v>201210</v>
      </c>
      <c r="D3736">
        <v>24</v>
      </c>
      <c r="E3736" t="s">
        <v>1555</v>
      </c>
      <c r="F3736">
        <v>383</v>
      </c>
      <c r="G3736">
        <v>419</v>
      </c>
      <c r="H3736">
        <v>59</v>
      </c>
      <c r="I3736">
        <v>43112018900</v>
      </c>
      <c r="J3736">
        <v>8</v>
      </c>
      <c r="K3736" t="s">
        <v>1712</v>
      </c>
      <c r="L3736">
        <v>2531</v>
      </c>
      <c r="M3736" t="s">
        <v>1557</v>
      </c>
      <c r="N3736" t="s">
        <v>1734</v>
      </c>
      <c r="O3736">
        <v>0</v>
      </c>
      <c r="P3736" t="s">
        <v>1552</v>
      </c>
      <c r="Q3736">
        <v>19841001</v>
      </c>
    </row>
    <row r="3737" spans="1:17">
      <c r="A3737" t="s">
        <v>1711</v>
      </c>
      <c r="B3737" t="s">
        <v>1648</v>
      </c>
      <c r="C3737">
        <v>201210</v>
      </c>
      <c r="D3737">
        <v>24</v>
      </c>
      <c r="E3737" t="s">
        <v>1555</v>
      </c>
      <c r="F3737">
        <v>407</v>
      </c>
      <c r="G3737">
        <v>188</v>
      </c>
      <c r="H3737">
        <v>745</v>
      </c>
      <c r="I3737">
        <v>43112019000</v>
      </c>
      <c r="J3737">
        <v>8</v>
      </c>
      <c r="K3737" t="s">
        <v>1712</v>
      </c>
      <c r="L3737">
        <v>2531</v>
      </c>
      <c r="M3737" t="s">
        <v>1557</v>
      </c>
      <c r="N3737" t="s">
        <v>1734</v>
      </c>
      <c r="O3737">
        <v>0</v>
      </c>
      <c r="P3737" t="s">
        <v>1552</v>
      </c>
      <c r="Q3737">
        <v>19700801</v>
      </c>
    </row>
    <row r="3738" spans="1:17">
      <c r="A3738" t="s">
        <v>1711</v>
      </c>
      <c r="B3738" t="s">
        <v>1649</v>
      </c>
      <c r="C3738">
        <v>201210</v>
      </c>
      <c r="D3738">
        <v>20</v>
      </c>
      <c r="E3738" t="s">
        <v>1555</v>
      </c>
      <c r="F3738">
        <v>466</v>
      </c>
      <c r="G3738">
        <v>303</v>
      </c>
      <c r="H3738">
        <v>3793</v>
      </c>
      <c r="I3738">
        <v>43112019100</v>
      </c>
      <c r="J3738">
        <v>8</v>
      </c>
      <c r="K3738" t="s">
        <v>1712</v>
      </c>
      <c r="L3738">
        <v>2531</v>
      </c>
      <c r="M3738" t="s">
        <v>1557</v>
      </c>
      <c r="N3738" t="s">
        <v>1734</v>
      </c>
      <c r="O3738">
        <v>0</v>
      </c>
      <c r="P3738" t="s">
        <v>1552</v>
      </c>
      <c r="Q3738">
        <v>19700701</v>
      </c>
    </row>
    <row r="3739" spans="1:17">
      <c r="A3739" t="s">
        <v>1711</v>
      </c>
      <c r="B3739" t="s">
        <v>1701</v>
      </c>
      <c r="C3739">
        <v>201210</v>
      </c>
      <c r="D3739">
        <v>24</v>
      </c>
      <c r="E3739" t="s">
        <v>1555</v>
      </c>
      <c r="F3739">
        <v>253</v>
      </c>
      <c r="G3739">
        <v>151</v>
      </c>
      <c r="H3739">
        <v>1975</v>
      </c>
      <c r="I3739">
        <v>43112019200</v>
      </c>
      <c r="J3739">
        <v>8</v>
      </c>
      <c r="K3739" t="s">
        <v>1712</v>
      </c>
      <c r="L3739">
        <v>2531</v>
      </c>
      <c r="M3739" t="s">
        <v>1557</v>
      </c>
      <c r="N3739" t="s">
        <v>1734</v>
      </c>
      <c r="O3739">
        <v>0</v>
      </c>
      <c r="P3739" t="s">
        <v>1552</v>
      </c>
      <c r="Q3739">
        <v>19700601</v>
      </c>
    </row>
    <row r="3740" spans="1:17">
      <c r="A3740" t="s">
        <v>1711</v>
      </c>
      <c r="B3740" t="s">
        <v>1661</v>
      </c>
      <c r="C3740">
        <v>201210</v>
      </c>
      <c r="D3740">
        <v>25</v>
      </c>
      <c r="E3740" t="s">
        <v>1555</v>
      </c>
      <c r="F3740">
        <v>535</v>
      </c>
      <c r="G3740">
        <v>525</v>
      </c>
      <c r="H3740">
        <v>7008</v>
      </c>
      <c r="I3740">
        <v>43112019300</v>
      </c>
      <c r="J3740">
        <v>8</v>
      </c>
      <c r="K3740" t="s">
        <v>1712</v>
      </c>
      <c r="L3740">
        <v>2531</v>
      </c>
      <c r="M3740" t="s">
        <v>1557</v>
      </c>
      <c r="N3740" t="s">
        <v>1734</v>
      </c>
      <c r="O3740">
        <v>0</v>
      </c>
      <c r="P3740" t="s">
        <v>1552</v>
      </c>
      <c r="Q3740">
        <v>19780601</v>
      </c>
    </row>
    <row r="3741" spans="1:17">
      <c r="A3741" t="s">
        <v>1711</v>
      </c>
      <c r="B3741" t="s">
        <v>1730</v>
      </c>
      <c r="C3741">
        <v>201210</v>
      </c>
      <c r="D3741">
        <v>25</v>
      </c>
      <c r="E3741" t="s">
        <v>1555</v>
      </c>
      <c r="F3741">
        <v>416</v>
      </c>
      <c r="G3741">
        <v>191</v>
      </c>
      <c r="H3741">
        <v>1473</v>
      </c>
      <c r="I3741">
        <v>43112019400</v>
      </c>
      <c r="J3741">
        <v>8</v>
      </c>
      <c r="K3741" t="s">
        <v>1712</v>
      </c>
      <c r="L3741">
        <v>2531</v>
      </c>
      <c r="M3741" t="s">
        <v>1557</v>
      </c>
      <c r="N3741" t="s">
        <v>1734</v>
      </c>
      <c r="O3741">
        <v>0</v>
      </c>
      <c r="P3741" t="s">
        <v>1552</v>
      </c>
      <c r="Q3741">
        <v>19700701</v>
      </c>
    </row>
    <row r="3742" spans="1:17">
      <c r="A3742" t="s">
        <v>1711</v>
      </c>
      <c r="B3742" t="s">
        <v>1591</v>
      </c>
      <c r="C3742">
        <v>201210</v>
      </c>
      <c r="D3742">
        <v>24</v>
      </c>
      <c r="E3742" t="s">
        <v>1555</v>
      </c>
      <c r="F3742">
        <v>374</v>
      </c>
      <c r="G3742">
        <v>132</v>
      </c>
      <c r="H3742">
        <v>1544</v>
      </c>
      <c r="I3742">
        <v>43112019500</v>
      </c>
      <c r="J3742">
        <v>8</v>
      </c>
      <c r="K3742" t="s">
        <v>1712</v>
      </c>
      <c r="L3742">
        <v>2531</v>
      </c>
      <c r="M3742" t="s">
        <v>1557</v>
      </c>
      <c r="N3742" t="s">
        <v>1734</v>
      </c>
      <c r="O3742">
        <v>0</v>
      </c>
      <c r="P3742" t="s">
        <v>1552</v>
      </c>
      <c r="Q3742">
        <v>19700901</v>
      </c>
    </row>
    <row r="3743" spans="1:17">
      <c r="A3743" t="s">
        <v>1711</v>
      </c>
      <c r="B3743" t="s">
        <v>1735</v>
      </c>
      <c r="C3743">
        <v>201210</v>
      </c>
      <c r="D3743">
        <v>24</v>
      </c>
      <c r="E3743" t="s">
        <v>1555</v>
      </c>
      <c r="F3743">
        <v>486</v>
      </c>
      <c r="G3743">
        <v>2600</v>
      </c>
      <c r="H3743">
        <v>3797</v>
      </c>
      <c r="I3743">
        <v>43112021900</v>
      </c>
      <c r="J3743">
        <v>8</v>
      </c>
      <c r="K3743" t="s">
        <v>1712</v>
      </c>
      <c r="L3743">
        <v>2531</v>
      </c>
      <c r="M3743" t="s">
        <v>1557</v>
      </c>
      <c r="N3743" t="s">
        <v>1734</v>
      </c>
      <c r="O3743">
        <v>0</v>
      </c>
      <c r="P3743" t="s">
        <v>1574</v>
      </c>
      <c r="Q3743">
        <v>19840501</v>
      </c>
    </row>
    <row r="3744" spans="1:17">
      <c r="A3744" t="s">
        <v>1711</v>
      </c>
      <c r="B3744" t="s">
        <v>1736</v>
      </c>
      <c r="C3744">
        <v>201210</v>
      </c>
      <c r="D3744">
        <v>25</v>
      </c>
      <c r="E3744" t="s">
        <v>1555</v>
      </c>
      <c r="F3744">
        <v>646</v>
      </c>
      <c r="G3744">
        <v>1870</v>
      </c>
      <c r="H3744">
        <v>4027</v>
      </c>
      <c r="I3744">
        <v>43112023500</v>
      </c>
      <c r="J3744">
        <v>8</v>
      </c>
      <c r="K3744" t="s">
        <v>1712</v>
      </c>
      <c r="L3744">
        <v>2531</v>
      </c>
      <c r="M3744" t="s">
        <v>1557</v>
      </c>
      <c r="N3744" t="s">
        <v>1734</v>
      </c>
      <c r="O3744">
        <v>0</v>
      </c>
      <c r="P3744" t="s">
        <v>1552</v>
      </c>
      <c r="Q3744">
        <v>19860701</v>
      </c>
    </row>
    <row r="3745" spans="1:17">
      <c r="A3745" t="s">
        <v>1711</v>
      </c>
      <c r="B3745" t="s">
        <v>1716</v>
      </c>
      <c r="C3745">
        <v>201210</v>
      </c>
      <c r="D3745">
        <v>24</v>
      </c>
      <c r="E3745" t="s">
        <v>1555</v>
      </c>
      <c r="F3745">
        <v>514</v>
      </c>
      <c r="G3745">
        <v>247</v>
      </c>
      <c r="H3745">
        <v>17017</v>
      </c>
      <c r="I3745">
        <v>43112022200</v>
      </c>
      <c r="J3745">
        <v>8</v>
      </c>
      <c r="K3745" t="s">
        <v>1712</v>
      </c>
      <c r="L3745">
        <v>2531</v>
      </c>
      <c r="M3745" t="s">
        <v>1557</v>
      </c>
      <c r="N3745" t="s">
        <v>1734</v>
      </c>
      <c r="O3745">
        <v>0</v>
      </c>
      <c r="P3745" t="s">
        <v>1662</v>
      </c>
      <c r="Q3745">
        <v>19830201</v>
      </c>
    </row>
    <row r="3746" spans="1:17">
      <c r="A3746" t="s">
        <v>1711</v>
      </c>
      <c r="B3746" t="s">
        <v>1650</v>
      </c>
      <c r="C3746">
        <v>201210</v>
      </c>
      <c r="D3746">
        <v>25</v>
      </c>
      <c r="E3746" t="s">
        <v>1555</v>
      </c>
      <c r="F3746">
        <v>396</v>
      </c>
      <c r="G3746">
        <v>172</v>
      </c>
      <c r="H3746">
        <v>1218</v>
      </c>
      <c r="I3746">
        <v>43112022300</v>
      </c>
      <c r="J3746">
        <v>8</v>
      </c>
      <c r="K3746" t="s">
        <v>1712</v>
      </c>
      <c r="L3746">
        <v>2531</v>
      </c>
      <c r="M3746" t="s">
        <v>1557</v>
      </c>
      <c r="N3746" t="s">
        <v>1734</v>
      </c>
      <c r="O3746">
        <v>0</v>
      </c>
      <c r="P3746" t="s">
        <v>1662</v>
      </c>
      <c r="Q3746">
        <v>19840401</v>
      </c>
    </row>
    <row r="3747" spans="1:17">
      <c r="A3747" t="s">
        <v>1711</v>
      </c>
      <c r="B3747" t="s">
        <v>1592</v>
      </c>
      <c r="C3747">
        <v>201210</v>
      </c>
      <c r="D3747">
        <v>25</v>
      </c>
      <c r="E3747" t="s">
        <v>1555</v>
      </c>
      <c r="F3747">
        <v>766</v>
      </c>
      <c r="G3747">
        <v>630</v>
      </c>
      <c r="H3747">
        <v>20050</v>
      </c>
      <c r="I3747">
        <v>43112022600</v>
      </c>
      <c r="J3747">
        <v>8</v>
      </c>
      <c r="K3747" t="s">
        <v>1712</v>
      </c>
      <c r="L3747">
        <v>2531</v>
      </c>
      <c r="M3747" t="s">
        <v>1557</v>
      </c>
      <c r="N3747" t="s">
        <v>1734</v>
      </c>
      <c r="O3747">
        <v>0</v>
      </c>
      <c r="P3747" t="s">
        <v>1662</v>
      </c>
      <c r="Q3747">
        <v>19821101</v>
      </c>
    </row>
    <row r="3748" spans="1:17">
      <c r="A3748" t="s">
        <v>1711</v>
      </c>
      <c r="B3748" t="s">
        <v>1664</v>
      </c>
      <c r="C3748">
        <v>201210</v>
      </c>
      <c r="D3748">
        <v>25</v>
      </c>
      <c r="E3748" t="s">
        <v>1555</v>
      </c>
      <c r="F3748">
        <v>367</v>
      </c>
      <c r="G3748">
        <v>515</v>
      </c>
      <c r="H3748">
        <v>1027</v>
      </c>
      <c r="I3748">
        <v>43112025600</v>
      </c>
      <c r="J3748">
        <v>8</v>
      </c>
      <c r="K3748" t="s">
        <v>1712</v>
      </c>
      <c r="L3748">
        <v>2531</v>
      </c>
      <c r="M3748" t="s">
        <v>1557</v>
      </c>
      <c r="N3748" t="s">
        <v>1734</v>
      </c>
      <c r="O3748">
        <v>0</v>
      </c>
      <c r="P3748" t="s">
        <v>1552</v>
      </c>
      <c r="Q3748">
        <v>19870901</v>
      </c>
    </row>
    <row r="3749" spans="1:17">
      <c r="A3749" t="s">
        <v>1711</v>
      </c>
      <c r="B3749" t="s">
        <v>1651</v>
      </c>
      <c r="C3749">
        <v>201210</v>
      </c>
      <c r="D3749">
        <v>24</v>
      </c>
      <c r="E3749" t="s">
        <v>1555</v>
      </c>
      <c r="F3749">
        <v>311</v>
      </c>
      <c r="G3749">
        <v>447</v>
      </c>
      <c r="H3749">
        <v>9082</v>
      </c>
      <c r="I3749">
        <v>43112024100</v>
      </c>
      <c r="J3749">
        <v>8</v>
      </c>
      <c r="K3749" t="s">
        <v>1712</v>
      </c>
      <c r="L3749">
        <v>2531</v>
      </c>
      <c r="M3749" t="s">
        <v>1557</v>
      </c>
      <c r="N3749" t="s">
        <v>1734</v>
      </c>
      <c r="O3749">
        <v>0</v>
      </c>
      <c r="P3749" t="s">
        <v>1552</v>
      </c>
      <c r="Q3749">
        <v>19710301</v>
      </c>
    </row>
    <row r="3750" spans="1:17">
      <c r="A3750" t="s">
        <v>1711</v>
      </c>
      <c r="B3750" t="s">
        <v>1576</v>
      </c>
      <c r="C3750">
        <v>201210</v>
      </c>
      <c r="D3750">
        <v>24</v>
      </c>
      <c r="E3750" t="s">
        <v>1555</v>
      </c>
      <c r="F3750">
        <v>775</v>
      </c>
      <c r="G3750">
        <v>320</v>
      </c>
      <c r="H3750">
        <v>4545</v>
      </c>
      <c r="I3750">
        <v>43112024200</v>
      </c>
      <c r="J3750">
        <v>8</v>
      </c>
      <c r="K3750" t="s">
        <v>1712</v>
      </c>
      <c r="L3750">
        <v>2531</v>
      </c>
      <c r="M3750" t="s">
        <v>1557</v>
      </c>
      <c r="N3750" t="s">
        <v>1734</v>
      </c>
      <c r="O3750">
        <v>0</v>
      </c>
      <c r="P3750" t="s">
        <v>1737</v>
      </c>
      <c r="Q3750">
        <v>19830501</v>
      </c>
    </row>
    <row r="3751" spans="1:17">
      <c r="A3751" t="s">
        <v>1711</v>
      </c>
      <c r="B3751" t="s">
        <v>1652</v>
      </c>
      <c r="C3751">
        <v>201210</v>
      </c>
      <c r="D3751">
        <v>25</v>
      </c>
      <c r="E3751" t="s">
        <v>1555</v>
      </c>
      <c r="F3751">
        <v>556</v>
      </c>
      <c r="G3751">
        <v>2099</v>
      </c>
      <c r="H3751">
        <v>28051</v>
      </c>
      <c r="I3751">
        <v>43112024300</v>
      </c>
      <c r="J3751">
        <v>8</v>
      </c>
      <c r="K3751" t="s">
        <v>1712</v>
      </c>
      <c r="L3751">
        <v>2531</v>
      </c>
      <c r="M3751" t="s">
        <v>1557</v>
      </c>
      <c r="N3751" t="s">
        <v>1734</v>
      </c>
      <c r="O3751">
        <v>0</v>
      </c>
      <c r="P3751" t="s">
        <v>1662</v>
      </c>
      <c r="Q3751">
        <v>19840301</v>
      </c>
    </row>
    <row r="3752" spans="1:17">
      <c r="A3752" t="s">
        <v>1711</v>
      </c>
      <c r="B3752" t="s">
        <v>1577</v>
      </c>
      <c r="C3752">
        <v>201210</v>
      </c>
      <c r="D3752">
        <v>25</v>
      </c>
      <c r="E3752" t="s">
        <v>1555</v>
      </c>
      <c r="F3752">
        <v>499</v>
      </c>
      <c r="G3752">
        <v>792</v>
      </c>
      <c r="H3752">
        <v>1949</v>
      </c>
      <c r="I3752">
        <v>43112026900</v>
      </c>
      <c r="J3752">
        <v>8</v>
      </c>
      <c r="K3752" t="s">
        <v>1712</v>
      </c>
      <c r="L3752">
        <v>2531</v>
      </c>
      <c r="M3752" t="s">
        <v>1557</v>
      </c>
      <c r="N3752" t="s">
        <v>1734</v>
      </c>
      <c r="O3752">
        <v>0</v>
      </c>
      <c r="P3752" t="s">
        <v>1552</v>
      </c>
      <c r="Q3752">
        <v>19810501</v>
      </c>
    </row>
    <row r="3753" spans="1:17">
      <c r="A3753" t="s">
        <v>1711</v>
      </c>
      <c r="B3753" t="s">
        <v>1631</v>
      </c>
      <c r="C3753">
        <v>201210</v>
      </c>
      <c r="D3753">
        <v>24</v>
      </c>
      <c r="E3753" t="s">
        <v>1555</v>
      </c>
      <c r="F3753">
        <v>636</v>
      </c>
      <c r="G3753">
        <v>2131</v>
      </c>
      <c r="H3753">
        <v>8868</v>
      </c>
      <c r="I3753">
        <v>43112031000</v>
      </c>
      <c r="J3753">
        <v>8</v>
      </c>
      <c r="K3753" t="s">
        <v>1712</v>
      </c>
      <c r="L3753">
        <v>2531</v>
      </c>
      <c r="M3753" t="s">
        <v>1557</v>
      </c>
      <c r="N3753" t="s">
        <v>1734</v>
      </c>
      <c r="O3753">
        <v>0</v>
      </c>
      <c r="P3753" t="s">
        <v>1574</v>
      </c>
      <c r="Q3753">
        <v>19820601</v>
      </c>
    </row>
    <row r="3754" spans="1:17">
      <c r="A3754" t="s">
        <v>1711</v>
      </c>
      <c r="B3754" t="s">
        <v>1653</v>
      </c>
      <c r="C3754">
        <v>201210</v>
      </c>
      <c r="D3754">
        <v>25</v>
      </c>
      <c r="E3754" t="s">
        <v>1555</v>
      </c>
      <c r="F3754">
        <v>749</v>
      </c>
      <c r="G3754">
        <v>191</v>
      </c>
      <c r="H3754">
        <v>2792</v>
      </c>
      <c r="I3754">
        <v>43112027700</v>
      </c>
      <c r="J3754">
        <v>8</v>
      </c>
      <c r="K3754" t="s">
        <v>1712</v>
      </c>
      <c r="L3754">
        <v>2531</v>
      </c>
      <c r="M3754" t="s">
        <v>1557</v>
      </c>
      <c r="N3754" t="s">
        <v>1734</v>
      </c>
      <c r="O3754">
        <v>0</v>
      </c>
      <c r="P3754" t="s">
        <v>1552</v>
      </c>
      <c r="Q3754">
        <v>19850901</v>
      </c>
    </row>
    <row r="3755" spans="1:17">
      <c r="A3755" t="s">
        <v>1711</v>
      </c>
      <c r="B3755" t="s">
        <v>1593</v>
      </c>
      <c r="C3755">
        <v>201210</v>
      </c>
      <c r="D3755">
        <v>25</v>
      </c>
      <c r="E3755" t="s">
        <v>1555</v>
      </c>
      <c r="F3755">
        <v>384</v>
      </c>
      <c r="G3755">
        <v>916</v>
      </c>
      <c r="H3755">
        <v>5353</v>
      </c>
      <c r="I3755">
        <v>43112022800</v>
      </c>
      <c r="J3755">
        <v>8</v>
      </c>
      <c r="K3755" t="s">
        <v>1712</v>
      </c>
      <c r="L3755">
        <v>2531</v>
      </c>
      <c r="M3755" t="s">
        <v>1557</v>
      </c>
      <c r="N3755" t="s">
        <v>1734</v>
      </c>
      <c r="O3755">
        <v>0</v>
      </c>
      <c r="P3755" t="s">
        <v>1662</v>
      </c>
      <c r="Q3755">
        <v>19830801</v>
      </c>
    </row>
    <row r="3756" spans="1:17">
      <c r="A3756" t="s">
        <v>1711</v>
      </c>
      <c r="B3756" t="s">
        <v>1578</v>
      </c>
      <c r="C3756">
        <v>201210</v>
      </c>
      <c r="D3756">
        <v>25</v>
      </c>
      <c r="E3756" t="s">
        <v>1555</v>
      </c>
      <c r="F3756">
        <v>315</v>
      </c>
      <c r="G3756">
        <v>2583</v>
      </c>
      <c r="H3756">
        <v>1478</v>
      </c>
      <c r="I3756">
        <v>43112024400</v>
      </c>
      <c r="J3756">
        <v>8</v>
      </c>
      <c r="K3756" t="s">
        <v>1712</v>
      </c>
      <c r="L3756">
        <v>2531</v>
      </c>
      <c r="M3756" t="s">
        <v>1557</v>
      </c>
      <c r="N3756" t="s">
        <v>1734</v>
      </c>
      <c r="O3756">
        <v>0</v>
      </c>
      <c r="P3756" t="s">
        <v>1574</v>
      </c>
      <c r="Q3756">
        <v>19980419</v>
      </c>
    </row>
    <row r="3757" spans="1:17">
      <c r="A3757" t="s">
        <v>1711</v>
      </c>
      <c r="B3757" t="s">
        <v>1580</v>
      </c>
      <c r="C3757">
        <v>201210</v>
      </c>
      <c r="D3757">
        <v>24</v>
      </c>
      <c r="E3757" t="s">
        <v>1555</v>
      </c>
      <c r="F3757">
        <v>756</v>
      </c>
      <c r="G3757">
        <v>457</v>
      </c>
      <c r="H3757">
        <v>19790</v>
      </c>
      <c r="I3757">
        <v>43112023600</v>
      </c>
      <c r="J3757">
        <v>8</v>
      </c>
      <c r="K3757" t="s">
        <v>1712</v>
      </c>
      <c r="L3757">
        <v>2531</v>
      </c>
      <c r="M3757" t="s">
        <v>1557</v>
      </c>
      <c r="N3757" t="s">
        <v>1734</v>
      </c>
      <c r="O3757">
        <v>0</v>
      </c>
      <c r="P3757" t="s">
        <v>1738</v>
      </c>
      <c r="Q3757">
        <v>19830201</v>
      </c>
    </row>
    <row r="3758" spans="1:17">
      <c r="A3758" t="s">
        <v>1711</v>
      </c>
      <c r="B3758" t="s">
        <v>1638</v>
      </c>
      <c r="C3758">
        <v>201210</v>
      </c>
      <c r="D3758">
        <v>24</v>
      </c>
      <c r="E3758" t="s">
        <v>1555</v>
      </c>
      <c r="F3758">
        <v>204</v>
      </c>
      <c r="G3758">
        <v>1026</v>
      </c>
      <c r="H3758">
        <v>312</v>
      </c>
      <c r="I3758">
        <v>43112024700</v>
      </c>
      <c r="J3758">
        <v>8</v>
      </c>
      <c r="K3758" t="s">
        <v>1712</v>
      </c>
      <c r="L3758">
        <v>2531</v>
      </c>
      <c r="M3758" t="s">
        <v>1557</v>
      </c>
      <c r="N3758" t="s">
        <v>1734</v>
      </c>
      <c r="O3758">
        <v>0</v>
      </c>
      <c r="P3758" t="s">
        <v>1552</v>
      </c>
      <c r="Q3758">
        <v>19760501</v>
      </c>
    </row>
    <row r="3759" spans="1:17">
      <c r="A3759" t="s">
        <v>1711</v>
      </c>
      <c r="B3759" t="s">
        <v>1582</v>
      </c>
      <c r="C3759">
        <v>201210</v>
      </c>
      <c r="D3759">
        <v>24</v>
      </c>
      <c r="E3759" t="s">
        <v>1555</v>
      </c>
      <c r="F3759">
        <v>155</v>
      </c>
      <c r="G3759">
        <v>148</v>
      </c>
      <c r="H3759">
        <v>71</v>
      </c>
      <c r="I3759">
        <v>43112026000</v>
      </c>
      <c r="J3759">
        <v>8</v>
      </c>
      <c r="K3759" t="s">
        <v>1712</v>
      </c>
      <c r="L3759">
        <v>2531</v>
      </c>
      <c r="M3759" t="s">
        <v>1557</v>
      </c>
      <c r="N3759" t="s">
        <v>1734</v>
      </c>
      <c r="O3759">
        <v>0</v>
      </c>
      <c r="P3759" t="s">
        <v>1552</v>
      </c>
      <c r="Q3759">
        <v>19860701</v>
      </c>
    </row>
    <row r="3760" spans="1:17">
      <c r="A3760" t="s">
        <v>1711</v>
      </c>
      <c r="B3760" t="s">
        <v>1595</v>
      </c>
      <c r="C3760">
        <v>201210</v>
      </c>
      <c r="D3760">
        <v>25</v>
      </c>
      <c r="E3760" t="s">
        <v>1555</v>
      </c>
      <c r="F3760">
        <v>300</v>
      </c>
      <c r="G3760">
        <v>401</v>
      </c>
      <c r="H3760">
        <v>7871</v>
      </c>
      <c r="I3760">
        <v>43112027100</v>
      </c>
      <c r="J3760">
        <v>8</v>
      </c>
      <c r="K3760" t="s">
        <v>1712</v>
      </c>
      <c r="L3760">
        <v>2531</v>
      </c>
      <c r="M3760" t="s">
        <v>1557</v>
      </c>
      <c r="N3760" t="s">
        <v>1734</v>
      </c>
      <c r="O3760">
        <v>0</v>
      </c>
      <c r="P3760" t="s">
        <v>1552</v>
      </c>
      <c r="Q3760">
        <v>19740601</v>
      </c>
    </row>
    <row r="3761" spans="1:17">
      <c r="A3761" t="s">
        <v>1711</v>
      </c>
      <c r="B3761" t="s">
        <v>1717</v>
      </c>
      <c r="C3761">
        <v>201210</v>
      </c>
      <c r="D3761">
        <v>24</v>
      </c>
      <c r="E3761" t="s">
        <v>1555</v>
      </c>
      <c r="F3761">
        <v>530</v>
      </c>
      <c r="G3761">
        <v>404</v>
      </c>
      <c r="H3761">
        <v>1877</v>
      </c>
      <c r="I3761">
        <v>43112024901</v>
      </c>
      <c r="J3761">
        <v>8</v>
      </c>
      <c r="K3761" t="s">
        <v>1712</v>
      </c>
      <c r="L3761">
        <v>2531</v>
      </c>
      <c r="M3761" t="s">
        <v>1557</v>
      </c>
      <c r="N3761" t="s">
        <v>1734</v>
      </c>
      <c r="O3761">
        <v>0</v>
      </c>
      <c r="P3761" t="s">
        <v>1662</v>
      </c>
      <c r="Q3761">
        <v>19840301</v>
      </c>
    </row>
    <row r="3762" spans="1:17">
      <c r="A3762" t="s">
        <v>1711</v>
      </c>
      <c r="B3762" t="s">
        <v>1657</v>
      </c>
      <c r="C3762">
        <v>201210</v>
      </c>
      <c r="D3762">
        <v>24</v>
      </c>
      <c r="E3762" t="s">
        <v>1555</v>
      </c>
      <c r="F3762">
        <v>340</v>
      </c>
      <c r="G3762">
        <v>301</v>
      </c>
      <c r="H3762">
        <v>1998</v>
      </c>
      <c r="I3762">
        <v>43112029701</v>
      </c>
      <c r="J3762">
        <v>8</v>
      </c>
      <c r="K3762" t="s">
        <v>1712</v>
      </c>
      <c r="L3762">
        <v>2531</v>
      </c>
      <c r="M3762" t="s">
        <v>1557</v>
      </c>
      <c r="N3762" t="s">
        <v>1734</v>
      </c>
      <c r="O3762">
        <v>0</v>
      </c>
      <c r="P3762" t="s">
        <v>1552</v>
      </c>
      <c r="Q3762">
        <v>19840501</v>
      </c>
    </row>
    <row r="3763" spans="1:17">
      <c r="A3763" t="s">
        <v>1711</v>
      </c>
      <c r="B3763" t="s">
        <v>1583</v>
      </c>
      <c r="C3763">
        <v>201210</v>
      </c>
      <c r="D3763">
        <v>24</v>
      </c>
      <c r="E3763" t="s">
        <v>1555</v>
      </c>
      <c r="F3763">
        <v>177</v>
      </c>
      <c r="G3763">
        <v>151</v>
      </c>
      <c r="H3763">
        <v>22</v>
      </c>
      <c r="I3763">
        <v>43112064500</v>
      </c>
      <c r="J3763">
        <v>8</v>
      </c>
      <c r="K3763" t="s">
        <v>1712</v>
      </c>
      <c r="L3763">
        <v>2531</v>
      </c>
      <c r="M3763" t="s">
        <v>1557</v>
      </c>
      <c r="N3763" t="s">
        <v>1734</v>
      </c>
      <c r="O3763">
        <v>0</v>
      </c>
      <c r="P3763" t="s">
        <v>1552</v>
      </c>
      <c r="Q3763">
        <v>19880201</v>
      </c>
    </row>
    <row r="3764" spans="1:17">
      <c r="A3764" t="s">
        <v>1711</v>
      </c>
      <c r="B3764" t="s">
        <v>1702</v>
      </c>
      <c r="C3764">
        <v>201210</v>
      </c>
      <c r="D3764">
        <v>25</v>
      </c>
      <c r="E3764" t="s">
        <v>1555</v>
      </c>
      <c r="F3764">
        <v>1148</v>
      </c>
      <c r="G3764">
        <v>630</v>
      </c>
      <c r="H3764">
        <v>9695</v>
      </c>
      <c r="I3764">
        <v>43112070600</v>
      </c>
      <c r="J3764">
        <v>8</v>
      </c>
      <c r="K3764" t="s">
        <v>1712</v>
      </c>
      <c r="L3764">
        <v>2531</v>
      </c>
      <c r="M3764" t="s">
        <v>1557</v>
      </c>
      <c r="N3764" t="s">
        <v>1734</v>
      </c>
      <c r="O3764">
        <v>0</v>
      </c>
      <c r="P3764" t="s">
        <v>1552</v>
      </c>
      <c r="Q3764">
        <v>19931201</v>
      </c>
    </row>
    <row r="3765" spans="1:17">
      <c r="A3765" t="s">
        <v>1711</v>
      </c>
      <c r="B3765" t="s">
        <v>1633</v>
      </c>
      <c r="C3765">
        <v>201210</v>
      </c>
      <c r="D3765">
        <v>25</v>
      </c>
      <c r="E3765" t="s">
        <v>1555</v>
      </c>
      <c r="F3765">
        <v>356</v>
      </c>
      <c r="G3765">
        <v>191</v>
      </c>
      <c r="H3765">
        <v>417</v>
      </c>
      <c r="I3765">
        <v>43112076600</v>
      </c>
      <c r="J3765">
        <v>8</v>
      </c>
      <c r="K3765" t="s">
        <v>1712</v>
      </c>
      <c r="L3765">
        <v>2531</v>
      </c>
      <c r="M3765" t="s">
        <v>1557</v>
      </c>
      <c r="N3765" t="s">
        <v>1734</v>
      </c>
      <c r="O3765">
        <v>0</v>
      </c>
      <c r="P3765" t="s">
        <v>1552</v>
      </c>
      <c r="Q3765">
        <v>19971120</v>
      </c>
    </row>
    <row r="3766" spans="1:17">
      <c r="A3766" t="s">
        <v>1739</v>
      </c>
      <c r="B3766" t="s">
        <v>1573</v>
      </c>
      <c r="C3766">
        <v>201210</v>
      </c>
      <c r="D3766">
        <v>20</v>
      </c>
      <c r="E3766" t="s">
        <v>1555</v>
      </c>
      <c r="F3766">
        <v>99</v>
      </c>
      <c r="G3766">
        <v>136</v>
      </c>
      <c r="H3766">
        <v>3827</v>
      </c>
      <c r="I3766">
        <v>43112029600</v>
      </c>
      <c r="J3766">
        <v>8</v>
      </c>
      <c r="K3766" t="s">
        <v>1740</v>
      </c>
      <c r="L3766">
        <v>2531</v>
      </c>
      <c r="M3766" t="s">
        <v>1557</v>
      </c>
      <c r="N3766" t="s">
        <v>1734</v>
      </c>
      <c r="O3766">
        <v>0</v>
      </c>
      <c r="P3766" t="s">
        <v>1552</v>
      </c>
      <c r="Q3766">
        <v>19730301</v>
      </c>
    </row>
    <row r="3767" spans="1:17">
      <c r="A3767" t="s">
        <v>1739</v>
      </c>
      <c r="B3767" t="s">
        <v>1701</v>
      </c>
      <c r="C3767">
        <v>201210</v>
      </c>
      <c r="D3767">
        <v>20</v>
      </c>
      <c r="E3767" t="s">
        <v>1555</v>
      </c>
      <c r="F3767">
        <v>407</v>
      </c>
      <c r="G3767">
        <v>139</v>
      </c>
      <c r="H3767">
        <v>15768</v>
      </c>
      <c r="I3767">
        <v>43112014900</v>
      </c>
      <c r="J3767">
        <v>8</v>
      </c>
      <c r="K3767" t="s">
        <v>1740</v>
      </c>
      <c r="L3767">
        <v>2531</v>
      </c>
      <c r="M3767" t="s">
        <v>1557</v>
      </c>
      <c r="N3767" t="s">
        <v>1734</v>
      </c>
      <c r="O3767">
        <v>0</v>
      </c>
      <c r="P3767" t="s">
        <v>1552</v>
      </c>
      <c r="Q3767">
        <v>19691201</v>
      </c>
    </row>
    <row r="3768" spans="1:17">
      <c r="A3768" t="s">
        <v>1739</v>
      </c>
      <c r="B3768" t="s">
        <v>1635</v>
      </c>
      <c r="C3768">
        <v>201210</v>
      </c>
      <c r="D3768">
        <v>20</v>
      </c>
      <c r="E3768" t="s">
        <v>1555</v>
      </c>
      <c r="F3768">
        <v>234</v>
      </c>
      <c r="G3768">
        <v>501</v>
      </c>
      <c r="H3768">
        <v>3506</v>
      </c>
      <c r="I3768">
        <v>43112030900</v>
      </c>
      <c r="J3768">
        <v>8</v>
      </c>
      <c r="K3768" t="s">
        <v>1740</v>
      </c>
      <c r="L3768">
        <v>2531</v>
      </c>
      <c r="M3768" t="s">
        <v>1557</v>
      </c>
      <c r="N3768" t="s">
        <v>1734</v>
      </c>
      <c r="O3768">
        <v>0</v>
      </c>
      <c r="P3768" t="s">
        <v>1552</v>
      </c>
      <c r="Q3768">
        <v>19750501</v>
      </c>
    </row>
    <row r="3769" spans="1:17">
      <c r="A3769" t="s">
        <v>1739</v>
      </c>
      <c r="B3769" t="s">
        <v>1736</v>
      </c>
      <c r="C3769">
        <v>201210</v>
      </c>
      <c r="D3769">
        <v>20</v>
      </c>
      <c r="E3769" t="s">
        <v>1555</v>
      </c>
      <c r="F3769">
        <v>938</v>
      </c>
      <c r="G3769">
        <v>3172</v>
      </c>
      <c r="H3769">
        <v>36269</v>
      </c>
      <c r="I3769">
        <v>43112018000</v>
      </c>
      <c r="J3769">
        <v>8</v>
      </c>
      <c r="K3769" t="s">
        <v>1740</v>
      </c>
      <c r="L3769">
        <v>2531</v>
      </c>
      <c r="M3769" t="s">
        <v>1557</v>
      </c>
      <c r="N3769" t="s">
        <v>1734</v>
      </c>
      <c r="O3769">
        <v>0</v>
      </c>
      <c r="P3769" t="s">
        <v>1574</v>
      </c>
      <c r="Q3769">
        <v>19711101</v>
      </c>
    </row>
    <row r="3770" spans="1:17">
      <c r="A3770" t="s">
        <v>1739</v>
      </c>
      <c r="B3770" t="s">
        <v>1716</v>
      </c>
      <c r="C3770">
        <v>201210</v>
      </c>
      <c r="D3770">
        <v>20</v>
      </c>
      <c r="E3770" t="s">
        <v>1555</v>
      </c>
      <c r="F3770">
        <v>48</v>
      </c>
      <c r="G3770">
        <v>111</v>
      </c>
      <c r="H3770">
        <v>915</v>
      </c>
      <c r="I3770">
        <v>43112017301</v>
      </c>
      <c r="J3770">
        <v>8</v>
      </c>
      <c r="K3770" t="s">
        <v>1740</v>
      </c>
      <c r="L3770">
        <v>2531</v>
      </c>
      <c r="M3770" t="s">
        <v>1557</v>
      </c>
      <c r="N3770" t="s">
        <v>1734</v>
      </c>
      <c r="O3770">
        <v>0</v>
      </c>
      <c r="P3770" t="s">
        <v>1552</v>
      </c>
      <c r="Q3770">
        <v>19761201</v>
      </c>
    </row>
    <row r="3771" spans="1:17">
      <c r="A3771" t="s">
        <v>1739</v>
      </c>
      <c r="B3771" t="s">
        <v>1663</v>
      </c>
      <c r="C3771">
        <v>201210</v>
      </c>
      <c r="D3771">
        <v>20</v>
      </c>
      <c r="E3771" t="s">
        <v>1555</v>
      </c>
      <c r="F3771">
        <v>946</v>
      </c>
      <c r="G3771">
        <v>56</v>
      </c>
      <c r="H3771">
        <v>36595</v>
      </c>
      <c r="I3771">
        <v>43112016200</v>
      </c>
      <c r="J3771">
        <v>8</v>
      </c>
      <c r="K3771" t="s">
        <v>1740</v>
      </c>
      <c r="L3771">
        <v>2531</v>
      </c>
      <c r="M3771" t="s">
        <v>1557</v>
      </c>
      <c r="N3771" t="s">
        <v>1734</v>
      </c>
      <c r="O3771">
        <v>0</v>
      </c>
      <c r="P3771" t="s">
        <v>1552</v>
      </c>
      <c r="Q3771">
        <v>19700201</v>
      </c>
    </row>
    <row r="3772" spans="1:17">
      <c r="A3772" t="s">
        <v>1739</v>
      </c>
      <c r="B3772" t="s">
        <v>1592</v>
      </c>
      <c r="C3772">
        <v>201210</v>
      </c>
      <c r="D3772">
        <v>20</v>
      </c>
      <c r="E3772" t="s">
        <v>1555</v>
      </c>
      <c r="F3772">
        <v>143</v>
      </c>
      <c r="G3772">
        <v>83</v>
      </c>
      <c r="H3772">
        <v>3677</v>
      </c>
      <c r="I3772">
        <v>43112020400</v>
      </c>
      <c r="J3772">
        <v>8</v>
      </c>
      <c r="K3772" t="s">
        <v>1740</v>
      </c>
      <c r="L3772">
        <v>2531</v>
      </c>
      <c r="M3772" t="s">
        <v>1557</v>
      </c>
      <c r="N3772" t="s">
        <v>1734</v>
      </c>
      <c r="O3772">
        <v>0</v>
      </c>
      <c r="P3772" t="s">
        <v>1552</v>
      </c>
      <c r="Q3772">
        <v>19700701</v>
      </c>
    </row>
    <row r="3773" spans="1:17">
      <c r="A3773" t="s">
        <v>1739</v>
      </c>
      <c r="B3773" t="s">
        <v>1664</v>
      </c>
      <c r="C3773">
        <v>201210</v>
      </c>
      <c r="D3773">
        <v>20</v>
      </c>
      <c r="E3773" t="s">
        <v>1555</v>
      </c>
      <c r="F3773">
        <v>895</v>
      </c>
      <c r="G3773">
        <v>3756</v>
      </c>
      <c r="H3773">
        <v>34684</v>
      </c>
      <c r="I3773">
        <v>43112023700</v>
      </c>
      <c r="J3773">
        <v>8</v>
      </c>
      <c r="K3773" t="s">
        <v>1740</v>
      </c>
      <c r="L3773">
        <v>2531</v>
      </c>
      <c r="M3773" t="s">
        <v>1557</v>
      </c>
      <c r="N3773" t="s">
        <v>1734</v>
      </c>
      <c r="O3773">
        <v>0</v>
      </c>
      <c r="P3773" t="s">
        <v>1552</v>
      </c>
      <c r="Q3773">
        <v>19710301</v>
      </c>
    </row>
    <row r="3774" spans="1:17">
      <c r="A3774" t="s">
        <v>1739</v>
      </c>
      <c r="B3774" t="s">
        <v>1651</v>
      </c>
      <c r="C3774">
        <v>201210</v>
      </c>
      <c r="D3774">
        <v>20</v>
      </c>
      <c r="E3774" t="s">
        <v>1555</v>
      </c>
      <c r="F3774">
        <v>121</v>
      </c>
      <c r="G3774">
        <v>5175</v>
      </c>
      <c r="H3774">
        <v>2331</v>
      </c>
      <c r="I3774">
        <v>43112021301</v>
      </c>
      <c r="J3774">
        <v>8</v>
      </c>
      <c r="K3774" t="s">
        <v>1740</v>
      </c>
      <c r="L3774">
        <v>2531</v>
      </c>
      <c r="M3774" t="s">
        <v>1557</v>
      </c>
      <c r="N3774" t="s">
        <v>1734</v>
      </c>
      <c r="O3774">
        <v>0</v>
      </c>
      <c r="P3774" t="s">
        <v>1574</v>
      </c>
      <c r="Q3774">
        <v>19740501</v>
      </c>
    </row>
    <row r="3775" spans="1:17">
      <c r="A3775" t="s">
        <v>1739</v>
      </c>
      <c r="B3775" t="s">
        <v>1576</v>
      </c>
      <c r="C3775">
        <v>201210</v>
      </c>
      <c r="D3775">
        <v>20</v>
      </c>
      <c r="E3775" t="s">
        <v>1555</v>
      </c>
      <c r="F3775">
        <v>418</v>
      </c>
      <c r="G3775">
        <v>473</v>
      </c>
      <c r="H3775">
        <v>589</v>
      </c>
      <c r="I3775">
        <v>43112005701</v>
      </c>
      <c r="J3775">
        <v>8</v>
      </c>
      <c r="K3775" t="s">
        <v>1740</v>
      </c>
      <c r="L3775">
        <v>2531</v>
      </c>
      <c r="M3775" t="s">
        <v>1557</v>
      </c>
      <c r="N3775" t="s">
        <v>1734</v>
      </c>
      <c r="O3775">
        <v>0</v>
      </c>
      <c r="P3775" t="s">
        <v>1552</v>
      </c>
      <c r="Q3775">
        <v>19830501</v>
      </c>
    </row>
    <row r="3776" spans="1:17">
      <c r="A3776" t="s">
        <v>1739</v>
      </c>
      <c r="B3776" t="s">
        <v>1636</v>
      </c>
      <c r="C3776">
        <v>201210</v>
      </c>
      <c r="D3776">
        <v>6</v>
      </c>
      <c r="E3776" t="s">
        <v>1555</v>
      </c>
      <c r="F3776">
        <v>105</v>
      </c>
      <c r="G3776">
        <v>17</v>
      </c>
      <c r="H3776">
        <v>26</v>
      </c>
      <c r="I3776">
        <v>43112007401</v>
      </c>
      <c r="J3776">
        <v>8</v>
      </c>
      <c r="K3776" t="s">
        <v>1740</v>
      </c>
      <c r="L3776">
        <v>2531</v>
      </c>
      <c r="M3776" t="s">
        <v>1557</v>
      </c>
      <c r="N3776" t="s">
        <v>1734</v>
      </c>
      <c r="O3776">
        <v>0</v>
      </c>
      <c r="P3776" t="s">
        <v>1552</v>
      </c>
      <c r="Q3776">
        <v>19690301</v>
      </c>
    </row>
    <row r="3777" spans="1:17">
      <c r="A3777" t="s">
        <v>1739</v>
      </c>
      <c r="B3777" t="s">
        <v>1577</v>
      </c>
      <c r="C3777">
        <v>201210</v>
      </c>
      <c r="D3777">
        <v>20</v>
      </c>
      <c r="E3777" t="s">
        <v>1555</v>
      </c>
      <c r="F3777">
        <v>42</v>
      </c>
      <c r="G3777">
        <v>522</v>
      </c>
      <c r="H3777">
        <v>1040</v>
      </c>
      <c r="I3777">
        <v>43112009200</v>
      </c>
      <c r="J3777">
        <v>8</v>
      </c>
      <c r="K3777" t="s">
        <v>1740</v>
      </c>
      <c r="L3777">
        <v>2531</v>
      </c>
      <c r="M3777" t="s">
        <v>1557</v>
      </c>
      <c r="N3777" t="s">
        <v>1734</v>
      </c>
      <c r="O3777">
        <v>0</v>
      </c>
      <c r="P3777" t="s">
        <v>1552</v>
      </c>
      <c r="Q3777">
        <v>19690601</v>
      </c>
    </row>
    <row r="3778" spans="1:17">
      <c r="A3778" t="s">
        <v>1739</v>
      </c>
      <c r="B3778" t="s">
        <v>1631</v>
      </c>
      <c r="C3778">
        <v>201210</v>
      </c>
      <c r="D3778">
        <v>20</v>
      </c>
      <c r="E3778" t="s">
        <v>1555</v>
      </c>
      <c r="F3778">
        <v>645</v>
      </c>
      <c r="G3778">
        <v>4123</v>
      </c>
      <c r="H3778">
        <v>24975</v>
      </c>
      <c r="I3778">
        <v>43112006100</v>
      </c>
      <c r="J3778">
        <v>8</v>
      </c>
      <c r="K3778" t="s">
        <v>1740</v>
      </c>
      <c r="L3778">
        <v>2531</v>
      </c>
      <c r="M3778" t="s">
        <v>1557</v>
      </c>
      <c r="N3778" t="s">
        <v>1734</v>
      </c>
      <c r="O3778">
        <v>0</v>
      </c>
      <c r="P3778" t="s">
        <v>1552</v>
      </c>
      <c r="Q3778">
        <v>19700301</v>
      </c>
    </row>
    <row r="3779" spans="1:17">
      <c r="A3779" t="s">
        <v>1739</v>
      </c>
      <c r="B3779" t="s">
        <v>1653</v>
      </c>
      <c r="C3779">
        <v>201210</v>
      </c>
      <c r="D3779">
        <v>20</v>
      </c>
      <c r="E3779" t="s">
        <v>1555</v>
      </c>
      <c r="F3779">
        <v>1058</v>
      </c>
      <c r="G3779">
        <v>111</v>
      </c>
      <c r="H3779">
        <v>20040</v>
      </c>
      <c r="I3779">
        <v>43112016300</v>
      </c>
      <c r="J3779">
        <v>8</v>
      </c>
      <c r="K3779" t="s">
        <v>1740</v>
      </c>
      <c r="L3779">
        <v>2531</v>
      </c>
      <c r="M3779" t="s">
        <v>1557</v>
      </c>
      <c r="N3779" t="s">
        <v>1734</v>
      </c>
      <c r="O3779">
        <v>0</v>
      </c>
      <c r="P3779" t="s">
        <v>1552</v>
      </c>
      <c r="Q3779">
        <v>19730401</v>
      </c>
    </row>
    <row r="3780" spans="1:17">
      <c r="A3780" t="s">
        <v>1739</v>
      </c>
      <c r="B3780" t="s">
        <v>1578</v>
      </c>
      <c r="C3780">
        <v>201210</v>
      </c>
      <c r="D3780">
        <v>19</v>
      </c>
      <c r="E3780" t="s">
        <v>1555</v>
      </c>
      <c r="F3780">
        <v>355</v>
      </c>
      <c r="G3780">
        <v>3631</v>
      </c>
      <c r="H3780">
        <v>4013</v>
      </c>
      <c r="I3780">
        <v>43112019600</v>
      </c>
      <c r="J3780">
        <v>8</v>
      </c>
      <c r="K3780" t="s">
        <v>1740</v>
      </c>
      <c r="L3780">
        <v>2531</v>
      </c>
      <c r="M3780" t="s">
        <v>1557</v>
      </c>
      <c r="N3780" t="s">
        <v>1734</v>
      </c>
      <c r="O3780">
        <v>0</v>
      </c>
      <c r="P3780" t="s">
        <v>1552</v>
      </c>
      <c r="Q3780">
        <v>19720901</v>
      </c>
    </row>
    <row r="3781" spans="1:17">
      <c r="A3781" t="s">
        <v>1739</v>
      </c>
      <c r="B3781" t="s">
        <v>1579</v>
      </c>
      <c r="C3781">
        <v>201210</v>
      </c>
      <c r="D3781">
        <v>20</v>
      </c>
      <c r="E3781" t="s">
        <v>1555</v>
      </c>
      <c r="F3781">
        <v>164</v>
      </c>
      <c r="G3781">
        <v>215</v>
      </c>
      <c r="H3781">
        <v>5015</v>
      </c>
      <c r="I3781">
        <v>43112013000</v>
      </c>
      <c r="J3781">
        <v>8</v>
      </c>
      <c r="K3781" t="s">
        <v>1740</v>
      </c>
      <c r="L3781">
        <v>2531</v>
      </c>
      <c r="M3781" t="s">
        <v>1557</v>
      </c>
      <c r="N3781" t="s">
        <v>1734</v>
      </c>
      <c r="O3781">
        <v>0</v>
      </c>
      <c r="P3781" t="s">
        <v>1552</v>
      </c>
      <c r="Q3781">
        <v>19720701</v>
      </c>
    </row>
    <row r="3782" spans="1:17">
      <c r="A3782" t="s">
        <v>1739</v>
      </c>
      <c r="B3782" t="s">
        <v>1580</v>
      </c>
      <c r="C3782">
        <v>201210</v>
      </c>
      <c r="D3782">
        <v>20</v>
      </c>
      <c r="E3782" t="s">
        <v>1555</v>
      </c>
      <c r="F3782">
        <v>275</v>
      </c>
      <c r="G3782">
        <v>278</v>
      </c>
      <c r="H3782">
        <v>2486</v>
      </c>
      <c r="I3782">
        <v>43112021401</v>
      </c>
      <c r="J3782">
        <v>8</v>
      </c>
      <c r="K3782" t="s">
        <v>1740</v>
      </c>
      <c r="L3782">
        <v>2531</v>
      </c>
      <c r="M3782" t="s">
        <v>1557</v>
      </c>
      <c r="N3782" t="s">
        <v>1734</v>
      </c>
      <c r="O3782">
        <v>0</v>
      </c>
      <c r="P3782" t="s">
        <v>1552</v>
      </c>
      <c r="Q3782">
        <v>19760901</v>
      </c>
    </row>
    <row r="3783" spans="1:17">
      <c r="A3783" t="s">
        <v>1739</v>
      </c>
      <c r="B3783" t="s">
        <v>1581</v>
      </c>
      <c r="C3783">
        <v>201210</v>
      </c>
      <c r="D3783">
        <v>20</v>
      </c>
      <c r="E3783" t="s">
        <v>1555</v>
      </c>
      <c r="F3783">
        <v>707</v>
      </c>
      <c r="G3783">
        <v>223</v>
      </c>
      <c r="H3783">
        <v>27364</v>
      </c>
      <c r="I3783">
        <v>43112023800</v>
      </c>
      <c r="J3783">
        <v>8</v>
      </c>
      <c r="K3783" t="s">
        <v>1740</v>
      </c>
      <c r="L3783">
        <v>2531</v>
      </c>
      <c r="M3783" t="s">
        <v>1557</v>
      </c>
      <c r="N3783" t="s">
        <v>1734</v>
      </c>
      <c r="O3783">
        <v>0</v>
      </c>
      <c r="P3783" t="s">
        <v>1552</v>
      </c>
      <c r="Q3783">
        <v>19701201</v>
      </c>
    </row>
    <row r="3784" spans="1:17">
      <c r="A3784" t="s">
        <v>1739</v>
      </c>
      <c r="B3784" t="s">
        <v>1638</v>
      </c>
      <c r="C3784">
        <v>201210</v>
      </c>
      <c r="D3784">
        <v>20</v>
      </c>
      <c r="E3784" t="s">
        <v>1555</v>
      </c>
      <c r="F3784">
        <v>522</v>
      </c>
      <c r="G3784">
        <v>3033</v>
      </c>
      <c r="H3784">
        <v>20198</v>
      </c>
      <c r="I3784">
        <v>43112019700</v>
      </c>
      <c r="J3784">
        <v>8</v>
      </c>
      <c r="K3784" t="s">
        <v>1740</v>
      </c>
      <c r="L3784">
        <v>2531</v>
      </c>
      <c r="M3784" t="s">
        <v>1557</v>
      </c>
      <c r="N3784" t="s">
        <v>1734</v>
      </c>
      <c r="O3784">
        <v>0</v>
      </c>
      <c r="P3784" t="s">
        <v>1552</v>
      </c>
      <c r="Q3784">
        <v>19700801</v>
      </c>
    </row>
    <row r="3785" spans="1:17">
      <c r="A3785" t="s">
        <v>1739</v>
      </c>
      <c r="B3785" t="s">
        <v>1655</v>
      </c>
      <c r="C3785">
        <v>201210</v>
      </c>
      <c r="D3785">
        <v>20</v>
      </c>
      <c r="E3785" t="s">
        <v>1555</v>
      </c>
      <c r="F3785">
        <v>747</v>
      </c>
      <c r="G3785">
        <v>2504</v>
      </c>
      <c r="H3785">
        <v>28907</v>
      </c>
      <c r="I3785">
        <v>43112015100</v>
      </c>
      <c r="J3785">
        <v>8</v>
      </c>
      <c r="K3785" t="s">
        <v>1740</v>
      </c>
      <c r="L3785">
        <v>2531</v>
      </c>
      <c r="M3785" t="s">
        <v>1557</v>
      </c>
      <c r="N3785" t="s">
        <v>1734</v>
      </c>
      <c r="O3785">
        <v>0</v>
      </c>
      <c r="P3785" t="s">
        <v>1662</v>
      </c>
      <c r="Q3785">
        <v>19730701</v>
      </c>
    </row>
    <row r="3786" spans="1:17">
      <c r="A3786" t="s">
        <v>1739</v>
      </c>
      <c r="B3786" t="s">
        <v>1632</v>
      </c>
      <c r="C3786">
        <v>201210</v>
      </c>
      <c r="D3786">
        <v>20</v>
      </c>
      <c r="E3786" t="s">
        <v>1555</v>
      </c>
      <c r="F3786">
        <v>177</v>
      </c>
      <c r="G3786">
        <v>139</v>
      </c>
      <c r="H3786">
        <v>1855</v>
      </c>
      <c r="I3786">
        <v>43112006400</v>
      </c>
      <c r="J3786">
        <v>8</v>
      </c>
      <c r="K3786" t="s">
        <v>1740</v>
      </c>
      <c r="L3786">
        <v>2531</v>
      </c>
      <c r="M3786" t="s">
        <v>1557</v>
      </c>
      <c r="N3786" t="s">
        <v>1734</v>
      </c>
      <c r="O3786">
        <v>0</v>
      </c>
      <c r="P3786" t="s">
        <v>1552</v>
      </c>
      <c r="Q3786">
        <v>19750201</v>
      </c>
    </row>
    <row r="3787" spans="1:17">
      <c r="A3787" t="s">
        <v>1739</v>
      </c>
      <c r="B3787" t="s">
        <v>1666</v>
      </c>
      <c r="C3787">
        <v>201210</v>
      </c>
      <c r="D3787">
        <v>20</v>
      </c>
      <c r="E3787" t="s">
        <v>1555</v>
      </c>
      <c r="F3787">
        <v>396</v>
      </c>
      <c r="G3787">
        <v>250</v>
      </c>
      <c r="H3787">
        <v>15300</v>
      </c>
      <c r="I3787">
        <v>43112012401</v>
      </c>
      <c r="J3787">
        <v>8</v>
      </c>
      <c r="K3787" t="s">
        <v>1740</v>
      </c>
      <c r="L3787">
        <v>2531</v>
      </c>
      <c r="M3787" t="s">
        <v>1557</v>
      </c>
      <c r="N3787" t="s">
        <v>1734</v>
      </c>
      <c r="O3787">
        <v>0</v>
      </c>
      <c r="P3787" t="s">
        <v>1574</v>
      </c>
      <c r="Q3787">
        <v>19970507</v>
      </c>
    </row>
    <row r="3788" spans="1:17">
      <c r="A3788" t="s">
        <v>1739</v>
      </c>
      <c r="B3788" t="s">
        <v>1582</v>
      </c>
      <c r="C3788">
        <v>201210</v>
      </c>
      <c r="D3788">
        <v>20</v>
      </c>
      <c r="E3788" t="s">
        <v>1555</v>
      </c>
      <c r="F3788">
        <v>196</v>
      </c>
      <c r="G3788">
        <v>139</v>
      </c>
      <c r="H3788">
        <v>22</v>
      </c>
      <c r="I3788">
        <v>43112018400</v>
      </c>
      <c r="J3788">
        <v>8</v>
      </c>
      <c r="K3788" t="s">
        <v>1740</v>
      </c>
      <c r="L3788">
        <v>2531</v>
      </c>
      <c r="M3788" t="s">
        <v>1557</v>
      </c>
      <c r="N3788" t="s">
        <v>1734</v>
      </c>
      <c r="O3788">
        <v>0</v>
      </c>
      <c r="P3788" t="s">
        <v>1552</v>
      </c>
      <c r="Q3788">
        <v>19700501</v>
      </c>
    </row>
    <row r="3789" spans="1:17">
      <c r="A3789" t="s">
        <v>1739</v>
      </c>
      <c r="B3789" t="s">
        <v>1667</v>
      </c>
      <c r="C3789">
        <v>201210</v>
      </c>
      <c r="D3789">
        <v>20</v>
      </c>
      <c r="E3789" t="s">
        <v>1555</v>
      </c>
      <c r="F3789">
        <v>354</v>
      </c>
      <c r="G3789">
        <v>417</v>
      </c>
      <c r="H3789">
        <v>13704</v>
      </c>
      <c r="I3789">
        <v>43112005600</v>
      </c>
      <c r="J3789">
        <v>8</v>
      </c>
      <c r="K3789" t="s">
        <v>1740</v>
      </c>
      <c r="L3789">
        <v>2531</v>
      </c>
      <c r="M3789" t="s">
        <v>1557</v>
      </c>
      <c r="N3789" t="s">
        <v>1734</v>
      </c>
      <c r="O3789">
        <v>0</v>
      </c>
      <c r="P3789" t="s">
        <v>1662</v>
      </c>
      <c r="Q3789">
        <v>19690301</v>
      </c>
    </row>
    <row r="3790" spans="1:17">
      <c r="A3790" t="s">
        <v>1739</v>
      </c>
      <c r="B3790" t="s">
        <v>1668</v>
      </c>
      <c r="C3790">
        <v>201210</v>
      </c>
      <c r="D3790">
        <v>20</v>
      </c>
      <c r="E3790" t="s">
        <v>1555</v>
      </c>
      <c r="F3790">
        <v>446</v>
      </c>
      <c r="G3790">
        <v>137</v>
      </c>
      <c r="H3790">
        <v>17283</v>
      </c>
      <c r="I3790">
        <v>43112017500</v>
      </c>
      <c r="J3790">
        <v>8</v>
      </c>
      <c r="K3790" t="s">
        <v>1740</v>
      </c>
      <c r="L3790">
        <v>2531</v>
      </c>
      <c r="M3790" t="s">
        <v>1557</v>
      </c>
      <c r="N3790" t="s">
        <v>1734</v>
      </c>
      <c r="O3790">
        <v>0</v>
      </c>
      <c r="P3790" t="s">
        <v>1552</v>
      </c>
      <c r="Q3790">
        <v>19700401</v>
      </c>
    </row>
    <row r="3791" spans="1:17">
      <c r="A3791" t="s">
        <v>1739</v>
      </c>
      <c r="B3791" t="s">
        <v>1595</v>
      </c>
      <c r="C3791">
        <v>201210</v>
      </c>
      <c r="D3791">
        <v>20</v>
      </c>
      <c r="E3791" t="s">
        <v>1555</v>
      </c>
      <c r="F3791">
        <v>466</v>
      </c>
      <c r="G3791">
        <v>139</v>
      </c>
      <c r="H3791">
        <v>18048</v>
      </c>
      <c r="I3791">
        <v>43112012500</v>
      </c>
      <c r="J3791">
        <v>8</v>
      </c>
      <c r="K3791" t="s">
        <v>1740</v>
      </c>
      <c r="L3791">
        <v>2531</v>
      </c>
      <c r="M3791" t="s">
        <v>1557</v>
      </c>
      <c r="N3791" t="s">
        <v>1734</v>
      </c>
      <c r="O3791">
        <v>0</v>
      </c>
      <c r="P3791" t="s">
        <v>1552</v>
      </c>
      <c r="Q3791">
        <v>19690801</v>
      </c>
    </row>
    <row r="3792" spans="1:17">
      <c r="A3792" t="s">
        <v>1739</v>
      </c>
      <c r="B3792" t="s">
        <v>1656</v>
      </c>
      <c r="C3792">
        <v>201210</v>
      </c>
      <c r="D3792">
        <v>20</v>
      </c>
      <c r="E3792" t="s">
        <v>1555</v>
      </c>
      <c r="F3792">
        <v>354</v>
      </c>
      <c r="G3792">
        <v>1280</v>
      </c>
      <c r="H3792">
        <v>6614</v>
      </c>
      <c r="I3792">
        <v>43112006300</v>
      </c>
      <c r="J3792">
        <v>8</v>
      </c>
      <c r="K3792" t="s">
        <v>1740</v>
      </c>
      <c r="L3792">
        <v>2531</v>
      </c>
      <c r="M3792" t="s">
        <v>1557</v>
      </c>
      <c r="N3792" t="s">
        <v>1734</v>
      </c>
      <c r="O3792">
        <v>0</v>
      </c>
      <c r="P3792" t="s">
        <v>1552</v>
      </c>
      <c r="Q3792">
        <v>19690701</v>
      </c>
    </row>
    <row r="3793" spans="1:17">
      <c r="A3793" t="s">
        <v>1739</v>
      </c>
      <c r="B3793" t="s">
        <v>1657</v>
      </c>
      <c r="C3793">
        <v>201210</v>
      </c>
      <c r="D3793">
        <v>20</v>
      </c>
      <c r="E3793" t="s">
        <v>1555</v>
      </c>
      <c r="F3793">
        <v>613</v>
      </c>
      <c r="G3793">
        <v>56</v>
      </c>
      <c r="H3793">
        <v>23716</v>
      </c>
      <c r="I3793">
        <v>43112020500</v>
      </c>
      <c r="J3793">
        <v>8</v>
      </c>
      <c r="K3793" t="s">
        <v>1740</v>
      </c>
      <c r="L3793">
        <v>2531</v>
      </c>
      <c r="M3793" t="s">
        <v>1557</v>
      </c>
      <c r="N3793" t="s">
        <v>1734</v>
      </c>
      <c r="O3793">
        <v>0</v>
      </c>
      <c r="P3793" t="s">
        <v>1574</v>
      </c>
      <c r="Q3793">
        <v>19721201</v>
      </c>
    </row>
    <row r="3794" spans="1:17">
      <c r="A3794" t="s">
        <v>1739</v>
      </c>
      <c r="B3794" t="s">
        <v>1688</v>
      </c>
      <c r="C3794">
        <v>201210</v>
      </c>
      <c r="D3794">
        <v>8</v>
      </c>
      <c r="E3794" t="s">
        <v>1555</v>
      </c>
      <c r="F3794">
        <v>546</v>
      </c>
      <c r="G3794">
        <v>35</v>
      </c>
      <c r="H3794">
        <v>20928</v>
      </c>
      <c r="I3794">
        <v>43112019800</v>
      </c>
      <c r="J3794">
        <v>8</v>
      </c>
      <c r="K3794" t="s">
        <v>1740</v>
      </c>
      <c r="L3794">
        <v>2531</v>
      </c>
      <c r="M3794" t="s">
        <v>1557</v>
      </c>
      <c r="N3794" t="s">
        <v>1734</v>
      </c>
      <c r="O3794">
        <v>0</v>
      </c>
      <c r="P3794" t="s">
        <v>1552</v>
      </c>
      <c r="Q3794">
        <v>19700801</v>
      </c>
    </row>
    <row r="3795" spans="1:17">
      <c r="A3795" t="s">
        <v>1739</v>
      </c>
      <c r="B3795" t="s">
        <v>1584</v>
      </c>
      <c r="C3795">
        <v>201210</v>
      </c>
      <c r="D3795">
        <v>20</v>
      </c>
      <c r="E3795" t="s">
        <v>1555</v>
      </c>
      <c r="F3795">
        <v>342</v>
      </c>
      <c r="G3795">
        <v>1475</v>
      </c>
      <c r="H3795">
        <v>3309</v>
      </c>
      <c r="I3795">
        <v>43112019900</v>
      </c>
      <c r="J3795">
        <v>8</v>
      </c>
      <c r="K3795" t="s">
        <v>1740</v>
      </c>
      <c r="L3795">
        <v>2531</v>
      </c>
      <c r="M3795" t="s">
        <v>1557</v>
      </c>
      <c r="N3795" t="s">
        <v>1734</v>
      </c>
      <c r="O3795">
        <v>0</v>
      </c>
      <c r="P3795" t="s">
        <v>1552</v>
      </c>
      <c r="Q3795">
        <v>19700701</v>
      </c>
    </row>
    <row r="3796" spans="1:17">
      <c r="A3796" t="s">
        <v>1739</v>
      </c>
      <c r="B3796" t="s">
        <v>1586</v>
      </c>
      <c r="C3796">
        <v>201210</v>
      </c>
      <c r="D3796">
        <v>20</v>
      </c>
      <c r="E3796" t="s">
        <v>1555</v>
      </c>
      <c r="F3796">
        <v>144</v>
      </c>
      <c r="G3796">
        <v>54</v>
      </c>
      <c r="H3796">
        <v>5567</v>
      </c>
      <c r="I3796">
        <v>43112017601</v>
      </c>
      <c r="J3796">
        <v>8</v>
      </c>
      <c r="K3796" t="s">
        <v>1740</v>
      </c>
      <c r="L3796">
        <v>2531</v>
      </c>
      <c r="M3796" t="s">
        <v>1557</v>
      </c>
      <c r="N3796" t="s">
        <v>1734</v>
      </c>
      <c r="O3796">
        <v>0</v>
      </c>
      <c r="P3796" t="s">
        <v>1552</v>
      </c>
      <c r="Q3796">
        <v>19751101</v>
      </c>
    </row>
    <row r="3797" spans="1:17">
      <c r="A3797" t="s">
        <v>1739</v>
      </c>
      <c r="B3797" t="s">
        <v>1558</v>
      </c>
      <c r="C3797">
        <v>201210</v>
      </c>
      <c r="D3797">
        <v>26</v>
      </c>
      <c r="E3797" t="s">
        <v>1555</v>
      </c>
      <c r="F3797">
        <v>488</v>
      </c>
      <c r="G3797">
        <v>4547</v>
      </c>
      <c r="H3797">
        <v>10854</v>
      </c>
      <c r="I3797">
        <v>43112015201</v>
      </c>
      <c r="J3797">
        <v>8</v>
      </c>
      <c r="K3797" t="s">
        <v>1740</v>
      </c>
      <c r="L3797">
        <v>2531</v>
      </c>
      <c r="M3797" t="s">
        <v>1557</v>
      </c>
      <c r="N3797" t="s">
        <v>1734</v>
      </c>
      <c r="O3797">
        <v>0</v>
      </c>
      <c r="P3797" t="s">
        <v>1552</v>
      </c>
      <c r="Q3797">
        <v>19940401</v>
      </c>
    </row>
    <row r="3798" spans="1:17">
      <c r="A3798" t="s">
        <v>1739</v>
      </c>
      <c r="B3798" t="s">
        <v>1560</v>
      </c>
      <c r="C3798">
        <v>201210</v>
      </c>
      <c r="D3798">
        <v>27</v>
      </c>
      <c r="E3798" t="s">
        <v>1555</v>
      </c>
      <c r="F3798">
        <v>338</v>
      </c>
      <c r="G3798">
        <v>649</v>
      </c>
      <c r="H3798">
        <v>12980</v>
      </c>
      <c r="I3798">
        <v>43112018500</v>
      </c>
      <c r="J3798">
        <v>8</v>
      </c>
      <c r="K3798" t="s">
        <v>1740</v>
      </c>
      <c r="L3798">
        <v>2531</v>
      </c>
      <c r="M3798" t="s">
        <v>1557</v>
      </c>
      <c r="N3798" t="s">
        <v>1734</v>
      </c>
      <c r="O3798">
        <v>0</v>
      </c>
      <c r="P3798" t="s">
        <v>1552</v>
      </c>
      <c r="Q3798">
        <v>19700601</v>
      </c>
    </row>
    <row r="3799" spans="1:17">
      <c r="A3799" t="s">
        <v>1739</v>
      </c>
      <c r="B3799" t="s">
        <v>1563</v>
      </c>
      <c r="C3799">
        <v>201210</v>
      </c>
      <c r="D3799">
        <v>26</v>
      </c>
      <c r="E3799" t="s">
        <v>1555</v>
      </c>
      <c r="F3799">
        <v>341</v>
      </c>
      <c r="G3799">
        <v>1218</v>
      </c>
      <c r="H3799">
        <v>1957</v>
      </c>
      <c r="I3799">
        <v>43112031100</v>
      </c>
      <c r="J3799">
        <v>8</v>
      </c>
      <c r="K3799" t="s">
        <v>1740</v>
      </c>
      <c r="L3799">
        <v>2531</v>
      </c>
      <c r="M3799" t="s">
        <v>1557</v>
      </c>
      <c r="N3799" t="s">
        <v>1734</v>
      </c>
      <c r="O3799">
        <v>0</v>
      </c>
      <c r="P3799" t="s">
        <v>1552</v>
      </c>
      <c r="Q3799">
        <v>19750801</v>
      </c>
    </row>
    <row r="3800" spans="1:17">
      <c r="A3800" t="s">
        <v>1739</v>
      </c>
      <c r="B3800" t="s">
        <v>1564</v>
      </c>
      <c r="C3800">
        <v>201210</v>
      </c>
      <c r="D3800">
        <v>27</v>
      </c>
      <c r="E3800" t="s">
        <v>1555</v>
      </c>
      <c r="F3800">
        <v>782</v>
      </c>
      <c r="G3800">
        <v>155</v>
      </c>
      <c r="H3800">
        <v>1081</v>
      </c>
      <c r="I3800">
        <v>43112070000</v>
      </c>
      <c r="J3800">
        <v>8</v>
      </c>
      <c r="K3800" t="s">
        <v>1740</v>
      </c>
      <c r="L3800">
        <v>2531</v>
      </c>
      <c r="M3800" t="s">
        <v>1557</v>
      </c>
      <c r="N3800" t="s">
        <v>1734</v>
      </c>
      <c r="O3800">
        <v>0</v>
      </c>
      <c r="P3800" t="s">
        <v>1552</v>
      </c>
      <c r="Q3800">
        <v>19930601</v>
      </c>
    </row>
    <row r="3801" spans="1:17">
      <c r="A3801" t="s">
        <v>1739</v>
      </c>
      <c r="B3801" t="s">
        <v>1630</v>
      </c>
      <c r="C3801">
        <v>201210</v>
      </c>
      <c r="D3801">
        <v>27</v>
      </c>
      <c r="E3801" t="s">
        <v>1555</v>
      </c>
      <c r="F3801">
        <v>377</v>
      </c>
      <c r="G3801">
        <v>1082</v>
      </c>
      <c r="H3801">
        <v>6086</v>
      </c>
      <c r="I3801">
        <v>43112015301</v>
      </c>
      <c r="J3801">
        <v>8</v>
      </c>
      <c r="K3801" t="s">
        <v>1740</v>
      </c>
      <c r="L3801">
        <v>2531</v>
      </c>
      <c r="M3801" t="s">
        <v>1557</v>
      </c>
      <c r="N3801" t="s">
        <v>1734</v>
      </c>
      <c r="O3801">
        <v>0</v>
      </c>
      <c r="P3801" t="s">
        <v>1552</v>
      </c>
      <c r="Q3801">
        <v>19741101</v>
      </c>
    </row>
    <row r="3802" spans="1:17">
      <c r="A3802" t="s">
        <v>1739</v>
      </c>
      <c r="B3802" t="s">
        <v>1645</v>
      </c>
      <c r="C3802">
        <v>201210</v>
      </c>
      <c r="D3802">
        <v>27</v>
      </c>
      <c r="E3802" t="s">
        <v>1555</v>
      </c>
      <c r="F3802">
        <v>132</v>
      </c>
      <c r="G3802">
        <v>649</v>
      </c>
      <c r="H3802">
        <v>5303</v>
      </c>
      <c r="I3802">
        <v>43112010801</v>
      </c>
      <c r="J3802">
        <v>8</v>
      </c>
      <c r="K3802" t="s">
        <v>1740</v>
      </c>
      <c r="L3802">
        <v>2531</v>
      </c>
      <c r="M3802" t="s">
        <v>1557</v>
      </c>
      <c r="N3802" t="s">
        <v>1734</v>
      </c>
      <c r="O3802">
        <v>0</v>
      </c>
      <c r="P3802" t="s">
        <v>1552</v>
      </c>
      <c r="Q3802">
        <v>19721201</v>
      </c>
    </row>
    <row r="3803" spans="1:17">
      <c r="A3803" t="s">
        <v>1739</v>
      </c>
      <c r="B3803" t="s">
        <v>1692</v>
      </c>
      <c r="C3803">
        <v>201210</v>
      </c>
      <c r="D3803">
        <v>27</v>
      </c>
      <c r="E3803" t="s">
        <v>1555</v>
      </c>
      <c r="F3803">
        <v>1182</v>
      </c>
      <c r="G3803">
        <v>2442</v>
      </c>
      <c r="H3803">
        <v>17777</v>
      </c>
      <c r="I3803">
        <v>43112016601</v>
      </c>
      <c r="J3803">
        <v>8</v>
      </c>
      <c r="K3803" t="s">
        <v>1740</v>
      </c>
      <c r="L3803">
        <v>2531</v>
      </c>
      <c r="M3803" t="s">
        <v>1557</v>
      </c>
      <c r="N3803" t="s">
        <v>1734</v>
      </c>
      <c r="O3803">
        <v>0</v>
      </c>
      <c r="P3803" t="s">
        <v>1552</v>
      </c>
      <c r="Q3803">
        <v>19770201</v>
      </c>
    </row>
    <row r="3804" spans="1:17">
      <c r="A3804" t="s">
        <v>1739</v>
      </c>
      <c r="B3804" t="s">
        <v>1569</v>
      </c>
      <c r="C3804">
        <v>201210</v>
      </c>
      <c r="D3804">
        <v>27</v>
      </c>
      <c r="E3804" t="s">
        <v>1555</v>
      </c>
      <c r="F3804">
        <v>662</v>
      </c>
      <c r="G3804">
        <v>866</v>
      </c>
      <c r="H3804">
        <v>12302</v>
      </c>
      <c r="I3804">
        <v>43112009301</v>
      </c>
      <c r="J3804">
        <v>8</v>
      </c>
      <c r="K3804" t="s">
        <v>1740</v>
      </c>
      <c r="L3804">
        <v>2531</v>
      </c>
      <c r="M3804" t="s">
        <v>1557</v>
      </c>
      <c r="N3804" t="s">
        <v>1734</v>
      </c>
      <c r="O3804">
        <v>0</v>
      </c>
      <c r="P3804" t="s">
        <v>1552</v>
      </c>
      <c r="Q3804">
        <v>19790801</v>
      </c>
    </row>
    <row r="3805" spans="1:17">
      <c r="A3805" t="s">
        <v>1739</v>
      </c>
      <c r="B3805" t="s">
        <v>1741</v>
      </c>
      <c r="C3805">
        <v>201210</v>
      </c>
      <c r="D3805">
        <v>27</v>
      </c>
      <c r="E3805" t="s">
        <v>1555</v>
      </c>
      <c r="F3805">
        <v>1844</v>
      </c>
      <c r="G3805">
        <v>556</v>
      </c>
      <c r="H3805">
        <v>61959</v>
      </c>
      <c r="I3805">
        <v>43112018100</v>
      </c>
      <c r="J3805">
        <v>8</v>
      </c>
      <c r="K3805" t="s">
        <v>1740</v>
      </c>
      <c r="L3805">
        <v>2531</v>
      </c>
      <c r="M3805" t="s">
        <v>1557</v>
      </c>
      <c r="N3805" t="s">
        <v>1734</v>
      </c>
      <c r="O3805">
        <v>0</v>
      </c>
      <c r="P3805" t="s">
        <v>1574</v>
      </c>
      <c r="Q3805">
        <v>19750601</v>
      </c>
    </row>
    <row r="3806" spans="1:17">
      <c r="A3806" t="s">
        <v>1739</v>
      </c>
      <c r="B3806" t="s">
        <v>1720</v>
      </c>
      <c r="C3806">
        <v>201210</v>
      </c>
      <c r="D3806">
        <v>27</v>
      </c>
      <c r="E3806" t="s">
        <v>1555</v>
      </c>
      <c r="F3806">
        <v>1076</v>
      </c>
      <c r="G3806">
        <v>495</v>
      </c>
      <c r="H3806">
        <v>41501</v>
      </c>
      <c r="I3806">
        <v>43112018600</v>
      </c>
      <c r="J3806">
        <v>8</v>
      </c>
      <c r="K3806" t="s">
        <v>1740</v>
      </c>
      <c r="L3806">
        <v>2531</v>
      </c>
      <c r="M3806" t="s">
        <v>1557</v>
      </c>
      <c r="N3806" t="s">
        <v>1734</v>
      </c>
      <c r="O3806">
        <v>0</v>
      </c>
      <c r="P3806" t="s">
        <v>1552</v>
      </c>
      <c r="Q3806">
        <v>19730501</v>
      </c>
    </row>
    <row r="3807" spans="1:17">
      <c r="A3807" t="s">
        <v>1739</v>
      </c>
      <c r="B3807" t="s">
        <v>1722</v>
      </c>
      <c r="C3807">
        <v>201210</v>
      </c>
      <c r="D3807">
        <v>27</v>
      </c>
      <c r="E3807" t="s">
        <v>1555</v>
      </c>
      <c r="F3807">
        <v>3206</v>
      </c>
      <c r="G3807">
        <v>124</v>
      </c>
      <c r="H3807">
        <v>31905</v>
      </c>
      <c r="I3807">
        <v>43112009700</v>
      </c>
      <c r="J3807">
        <v>8</v>
      </c>
      <c r="K3807" t="s">
        <v>1740</v>
      </c>
      <c r="L3807">
        <v>2531</v>
      </c>
      <c r="M3807" t="s">
        <v>1557</v>
      </c>
      <c r="N3807" t="s">
        <v>1734</v>
      </c>
      <c r="O3807">
        <v>0</v>
      </c>
      <c r="P3807" t="s">
        <v>1552</v>
      </c>
      <c r="Q3807">
        <v>19690701</v>
      </c>
    </row>
    <row r="3808" spans="1:17">
      <c r="A3808" t="s">
        <v>1739</v>
      </c>
      <c r="B3808" t="s">
        <v>1705</v>
      </c>
      <c r="C3808">
        <v>201210</v>
      </c>
      <c r="D3808">
        <v>27</v>
      </c>
      <c r="E3808" t="s">
        <v>1555</v>
      </c>
      <c r="F3808">
        <v>1419</v>
      </c>
      <c r="G3808">
        <v>124</v>
      </c>
      <c r="H3808">
        <v>1725</v>
      </c>
      <c r="I3808">
        <v>43112070400</v>
      </c>
      <c r="J3808">
        <v>8</v>
      </c>
      <c r="K3808" t="s">
        <v>1740</v>
      </c>
      <c r="L3808">
        <v>2531</v>
      </c>
      <c r="M3808" t="s">
        <v>1557</v>
      </c>
      <c r="N3808" t="s">
        <v>1734</v>
      </c>
      <c r="O3808">
        <v>0</v>
      </c>
      <c r="P3808" t="s">
        <v>1552</v>
      </c>
      <c r="Q3808">
        <v>19930901</v>
      </c>
    </row>
    <row r="3809" spans="1:17">
      <c r="A3809" t="s">
        <v>1739</v>
      </c>
      <c r="B3809" t="s">
        <v>1708</v>
      </c>
      <c r="C3809">
        <v>201210</v>
      </c>
      <c r="D3809">
        <v>27</v>
      </c>
      <c r="E3809" t="s">
        <v>1555</v>
      </c>
      <c r="F3809">
        <v>331</v>
      </c>
      <c r="G3809">
        <v>989</v>
      </c>
      <c r="H3809">
        <v>15039</v>
      </c>
      <c r="I3809">
        <v>43112018200</v>
      </c>
      <c r="J3809">
        <v>8</v>
      </c>
      <c r="K3809" t="s">
        <v>1740</v>
      </c>
      <c r="L3809">
        <v>2531</v>
      </c>
      <c r="M3809" t="s">
        <v>1557</v>
      </c>
      <c r="N3809" t="s">
        <v>1734</v>
      </c>
      <c r="O3809">
        <v>0</v>
      </c>
      <c r="P3809" t="s">
        <v>1574</v>
      </c>
      <c r="Q3809">
        <v>19760501</v>
      </c>
    </row>
    <row r="3810" spans="1:17">
      <c r="A3810" t="s">
        <v>1739</v>
      </c>
      <c r="B3810" t="s">
        <v>1731</v>
      </c>
      <c r="C3810">
        <v>201210</v>
      </c>
      <c r="D3810">
        <v>27</v>
      </c>
      <c r="E3810" t="s">
        <v>1555</v>
      </c>
      <c r="F3810">
        <v>615</v>
      </c>
      <c r="G3810">
        <v>711</v>
      </c>
      <c r="H3810">
        <v>27812</v>
      </c>
      <c r="I3810">
        <v>43112015400</v>
      </c>
      <c r="J3810">
        <v>8</v>
      </c>
      <c r="K3810" t="s">
        <v>1740</v>
      </c>
      <c r="L3810">
        <v>2531</v>
      </c>
      <c r="M3810" t="s">
        <v>1557</v>
      </c>
      <c r="N3810" t="s">
        <v>1734</v>
      </c>
      <c r="O3810">
        <v>0</v>
      </c>
      <c r="P3810" t="s">
        <v>1552</v>
      </c>
      <c r="Q3810">
        <v>19691201</v>
      </c>
    </row>
    <row r="3811" spans="1:17">
      <c r="A3811" t="s">
        <v>1739</v>
      </c>
      <c r="B3811" t="s">
        <v>1709</v>
      </c>
      <c r="C3811">
        <v>201210</v>
      </c>
      <c r="D3811">
        <v>26</v>
      </c>
      <c r="E3811" t="s">
        <v>1555</v>
      </c>
      <c r="F3811">
        <v>1033</v>
      </c>
      <c r="G3811">
        <v>2634</v>
      </c>
      <c r="H3811">
        <v>352</v>
      </c>
      <c r="I3811">
        <v>43112069700</v>
      </c>
      <c r="J3811">
        <v>8</v>
      </c>
      <c r="K3811" t="s">
        <v>1740</v>
      </c>
      <c r="L3811">
        <v>2531</v>
      </c>
      <c r="M3811" t="s">
        <v>1557</v>
      </c>
      <c r="N3811" t="s">
        <v>1734</v>
      </c>
      <c r="O3811">
        <v>0</v>
      </c>
      <c r="P3811" t="s">
        <v>1552</v>
      </c>
      <c r="Q3811">
        <v>19930201</v>
      </c>
    </row>
    <row r="3812" spans="1:17">
      <c r="A3812" t="s">
        <v>1739</v>
      </c>
      <c r="B3812" t="s">
        <v>1732</v>
      </c>
      <c r="C3812">
        <v>201210</v>
      </c>
      <c r="D3812">
        <v>27</v>
      </c>
      <c r="E3812" t="s">
        <v>1555</v>
      </c>
      <c r="F3812">
        <v>2536</v>
      </c>
      <c r="G3812">
        <v>278</v>
      </c>
      <c r="H3812">
        <v>55537</v>
      </c>
      <c r="I3812">
        <v>43112012800</v>
      </c>
      <c r="J3812">
        <v>8</v>
      </c>
      <c r="K3812" t="s">
        <v>1740</v>
      </c>
      <c r="L3812">
        <v>2531</v>
      </c>
      <c r="M3812" t="s">
        <v>1557</v>
      </c>
      <c r="N3812" t="s">
        <v>1734</v>
      </c>
      <c r="O3812">
        <v>0</v>
      </c>
      <c r="P3812" t="s">
        <v>1552</v>
      </c>
      <c r="Q3812">
        <v>19710201</v>
      </c>
    </row>
    <row r="3813" spans="1:17">
      <c r="A3813" t="s">
        <v>1739</v>
      </c>
      <c r="B3813" t="s">
        <v>1724</v>
      </c>
      <c r="C3813">
        <v>201210</v>
      </c>
      <c r="D3813">
        <v>25</v>
      </c>
      <c r="E3813" t="s">
        <v>1555</v>
      </c>
      <c r="F3813">
        <v>1035</v>
      </c>
      <c r="G3813">
        <v>322</v>
      </c>
      <c r="H3813">
        <v>6197</v>
      </c>
      <c r="I3813">
        <v>43112016901</v>
      </c>
      <c r="J3813">
        <v>8</v>
      </c>
      <c r="K3813" t="s">
        <v>1740</v>
      </c>
      <c r="L3813">
        <v>2531</v>
      </c>
      <c r="M3813" t="s">
        <v>1557</v>
      </c>
      <c r="N3813" t="s">
        <v>1734</v>
      </c>
      <c r="O3813">
        <v>0</v>
      </c>
      <c r="P3813" t="s">
        <v>1552</v>
      </c>
      <c r="Q3813">
        <v>19801101</v>
      </c>
    </row>
    <row r="3814" spans="1:17">
      <c r="A3814" t="s">
        <v>1739</v>
      </c>
      <c r="B3814" t="s">
        <v>1725</v>
      </c>
      <c r="C3814">
        <v>201210</v>
      </c>
      <c r="D3814">
        <v>26</v>
      </c>
      <c r="E3814" t="s">
        <v>1555</v>
      </c>
      <c r="F3814">
        <v>1049</v>
      </c>
      <c r="G3814">
        <v>273</v>
      </c>
      <c r="H3814">
        <v>41131</v>
      </c>
      <c r="I3814">
        <v>43112015700</v>
      </c>
      <c r="J3814">
        <v>8</v>
      </c>
      <c r="K3814" t="s">
        <v>1740</v>
      </c>
      <c r="L3814">
        <v>2531</v>
      </c>
      <c r="M3814" t="s">
        <v>1557</v>
      </c>
      <c r="N3814" t="s">
        <v>1734</v>
      </c>
      <c r="O3814">
        <v>0</v>
      </c>
      <c r="P3814" t="s">
        <v>1552</v>
      </c>
      <c r="Q3814">
        <v>19740101</v>
      </c>
    </row>
    <row r="3815" spans="1:17">
      <c r="A3815" t="s">
        <v>1739</v>
      </c>
      <c r="B3815" t="s">
        <v>1726</v>
      </c>
      <c r="C3815">
        <v>201210</v>
      </c>
      <c r="D3815">
        <v>27</v>
      </c>
      <c r="E3815" t="s">
        <v>1555</v>
      </c>
      <c r="F3815">
        <v>1046</v>
      </c>
      <c r="G3815">
        <v>155</v>
      </c>
      <c r="H3815">
        <v>4234</v>
      </c>
      <c r="I3815">
        <v>43112009501</v>
      </c>
      <c r="J3815">
        <v>8</v>
      </c>
      <c r="K3815" t="s">
        <v>1740</v>
      </c>
      <c r="L3815">
        <v>2531</v>
      </c>
      <c r="M3815" t="s">
        <v>1557</v>
      </c>
      <c r="N3815" t="s">
        <v>1734</v>
      </c>
      <c r="O3815">
        <v>0</v>
      </c>
      <c r="P3815" t="s">
        <v>1552</v>
      </c>
      <c r="Q3815">
        <v>19700401</v>
      </c>
    </row>
    <row r="3816" spans="1:17">
      <c r="A3816" t="s">
        <v>1739</v>
      </c>
      <c r="B3816" t="s">
        <v>1744</v>
      </c>
      <c r="C3816">
        <v>201210</v>
      </c>
      <c r="D3816">
        <v>27</v>
      </c>
      <c r="E3816" t="s">
        <v>1555</v>
      </c>
      <c r="F3816">
        <v>759</v>
      </c>
      <c r="G3816">
        <v>278</v>
      </c>
      <c r="H3816">
        <v>5125</v>
      </c>
      <c r="I3816">
        <v>43112020001</v>
      </c>
      <c r="J3816">
        <v>8</v>
      </c>
      <c r="K3816" t="s">
        <v>1740</v>
      </c>
      <c r="L3816">
        <v>2531</v>
      </c>
      <c r="M3816" t="s">
        <v>1557</v>
      </c>
      <c r="N3816" t="s">
        <v>1734</v>
      </c>
      <c r="O3816">
        <v>0</v>
      </c>
      <c r="P3816" t="s">
        <v>1552</v>
      </c>
      <c r="Q3816">
        <v>19810801</v>
      </c>
    </row>
    <row r="3817" spans="1:17">
      <c r="A3817" t="s">
        <v>1739</v>
      </c>
      <c r="B3817" t="s">
        <v>1745</v>
      </c>
      <c r="C3817">
        <v>201210</v>
      </c>
      <c r="D3817">
        <v>27</v>
      </c>
      <c r="E3817" t="s">
        <v>1555</v>
      </c>
      <c r="F3817">
        <v>1224</v>
      </c>
      <c r="G3817">
        <v>371</v>
      </c>
      <c r="H3817">
        <v>55376</v>
      </c>
      <c r="I3817">
        <v>43112018800</v>
      </c>
      <c r="J3817">
        <v>8</v>
      </c>
      <c r="K3817" t="s">
        <v>1740</v>
      </c>
      <c r="L3817">
        <v>2531</v>
      </c>
      <c r="M3817" t="s">
        <v>1557</v>
      </c>
      <c r="N3817" t="s">
        <v>1734</v>
      </c>
      <c r="O3817">
        <v>0</v>
      </c>
      <c r="P3817" t="s">
        <v>1552</v>
      </c>
      <c r="Q3817">
        <v>19700501</v>
      </c>
    </row>
    <row r="3818" spans="1:17">
      <c r="A3818" t="s">
        <v>1739</v>
      </c>
      <c r="B3818" t="s">
        <v>1746</v>
      </c>
      <c r="C3818">
        <v>201210</v>
      </c>
      <c r="D3818">
        <v>27</v>
      </c>
      <c r="E3818" t="s">
        <v>1555</v>
      </c>
      <c r="F3818">
        <v>757</v>
      </c>
      <c r="G3818">
        <v>433</v>
      </c>
      <c r="H3818">
        <v>9123</v>
      </c>
      <c r="I3818">
        <v>43112020100</v>
      </c>
      <c r="J3818">
        <v>8</v>
      </c>
      <c r="K3818" t="s">
        <v>1740</v>
      </c>
      <c r="L3818">
        <v>2531</v>
      </c>
      <c r="M3818" t="s">
        <v>1557</v>
      </c>
      <c r="N3818" t="s">
        <v>1734</v>
      </c>
      <c r="O3818">
        <v>0</v>
      </c>
      <c r="P3818" t="s">
        <v>1552</v>
      </c>
      <c r="Q3818">
        <v>19700601</v>
      </c>
    </row>
    <row r="3819" spans="1:17">
      <c r="A3819" t="s">
        <v>1739</v>
      </c>
      <c r="B3819" t="s">
        <v>1747</v>
      </c>
      <c r="C3819">
        <v>201210</v>
      </c>
      <c r="D3819">
        <v>18</v>
      </c>
      <c r="E3819" t="s">
        <v>1555</v>
      </c>
      <c r="F3819">
        <v>327</v>
      </c>
      <c r="G3819">
        <v>15320</v>
      </c>
      <c r="H3819">
        <v>9580</v>
      </c>
      <c r="I3819">
        <v>43112029801</v>
      </c>
      <c r="J3819">
        <v>8</v>
      </c>
      <c r="K3819" t="s">
        <v>1740</v>
      </c>
      <c r="L3819">
        <v>2531</v>
      </c>
      <c r="M3819" t="s">
        <v>1557</v>
      </c>
      <c r="N3819" t="s">
        <v>1734</v>
      </c>
      <c r="O3819">
        <v>0</v>
      </c>
      <c r="P3819" t="s">
        <v>1552</v>
      </c>
      <c r="Q3819">
        <v>19740301</v>
      </c>
    </row>
    <row r="3820" spans="1:17">
      <c r="A3820" t="s">
        <v>1739</v>
      </c>
      <c r="B3820" t="s">
        <v>1760</v>
      </c>
      <c r="C3820">
        <v>201210</v>
      </c>
      <c r="D3820">
        <v>27</v>
      </c>
      <c r="E3820" t="s">
        <v>1555</v>
      </c>
      <c r="F3820">
        <v>612</v>
      </c>
      <c r="G3820">
        <v>1886</v>
      </c>
      <c r="H3820">
        <v>6925</v>
      </c>
      <c r="I3820">
        <v>43112029500</v>
      </c>
      <c r="J3820">
        <v>8</v>
      </c>
      <c r="K3820" t="s">
        <v>1740</v>
      </c>
      <c r="L3820">
        <v>2531</v>
      </c>
      <c r="M3820" t="s">
        <v>1557</v>
      </c>
      <c r="N3820" t="s">
        <v>1734</v>
      </c>
      <c r="O3820">
        <v>0</v>
      </c>
      <c r="P3820" t="s">
        <v>1552</v>
      </c>
      <c r="Q3820">
        <v>19720901</v>
      </c>
    </row>
    <row r="3821" spans="1:17">
      <c r="A3821" t="s">
        <v>1739</v>
      </c>
      <c r="B3821" t="s">
        <v>1748</v>
      </c>
      <c r="C3821">
        <v>201210</v>
      </c>
      <c r="D3821">
        <v>27</v>
      </c>
      <c r="E3821" t="s">
        <v>1555</v>
      </c>
      <c r="F3821">
        <v>511</v>
      </c>
      <c r="G3821">
        <v>6028</v>
      </c>
      <c r="H3821">
        <v>70753</v>
      </c>
      <c r="I3821">
        <v>43112029300</v>
      </c>
      <c r="J3821">
        <v>8</v>
      </c>
      <c r="K3821" t="s">
        <v>1740</v>
      </c>
      <c r="L3821">
        <v>2531</v>
      </c>
      <c r="M3821" t="s">
        <v>1557</v>
      </c>
      <c r="N3821" t="s">
        <v>1734</v>
      </c>
      <c r="O3821">
        <v>0</v>
      </c>
      <c r="P3821" t="s">
        <v>1552</v>
      </c>
      <c r="Q3821">
        <v>19720501</v>
      </c>
    </row>
    <row r="3822" spans="1:17">
      <c r="A3822" t="s">
        <v>1739</v>
      </c>
      <c r="B3822" t="s">
        <v>1749</v>
      </c>
      <c r="C3822">
        <v>201210</v>
      </c>
      <c r="D3822">
        <v>27</v>
      </c>
      <c r="E3822" t="s">
        <v>1555</v>
      </c>
      <c r="F3822">
        <v>371</v>
      </c>
      <c r="G3822">
        <v>247</v>
      </c>
      <c r="H3822">
        <v>4673</v>
      </c>
      <c r="I3822">
        <v>43112012601</v>
      </c>
      <c r="J3822">
        <v>8</v>
      </c>
      <c r="K3822" t="s">
        <v>1740</v>
      </c>
      <c r="L3822">
        <v>2531</v>
      </c>
      <c r="M3822" t="s">
        <v>1557</v>
      </c>
      <c r="N3822" t="s">
        <v>1734</v>
      </c>
      <c r="O3822">
        <v>0</v>
      </c>
      <c r="P3822" t="s">
        <v>1574</v>
      </c>
      <c r="Q3822">
        <v>19980514</v>
      </c>
    </row>
    <row r="3823" spans="1:17">
      <c r="A3823" t="s">
        <v>1739</v>
      </c>
      <c r="B3823" t="s">
        <v>1750</v>
      </c>
      <c r="C3823">
        <v>201210</v>
      </c>
      <c r="D3823">
        <v>27</v>
      </c>
      <c r="E3823" t="s">
        <v>1555</v>
      </c>
      <c r="F3823">
        <v>271</v>
      </c>
      <c r="G3823">
        <v>2317</v>
      </c>
      <c r="H3823">
        <v>3702</v>
      </c>
      <c r="I3823">
        <v>43112015501</v>
      </c>
      <c r="J3823">
        <v>8</v>
      </c>
      <c r="K3823" t="s">
        <v>1740</v>
      </c>
      <c r="L3823">
        <v>2531</v>
      </c>
      <c r="M3823" t="s">
        <v>1557</v>
      </c>
      <c r="N3823" t="s">
        <v>1734</v>
      </c>
      <c r="O3823">
        <v>0</v>
      </c>
      <c r="P3823" t="s">
        <v>1552</v>
      </c>
      <c r="Q3823">
        <v>19901001</v>
      </c>
    </row>
    <row r="3824" spans="1:17">
      <c r="A3824" t="s">
        <v>1739</v>
      </c>
      <c r="B3824" t="s">
        <v>1671</v>
      </c>
      <c r="C3824">
        <v>201210</v>
      </c>
      <c r="D3824">
        <v>27</v>
      </c>
      <c r="E3824" t="s">
        <v>1555</v>
      </c>
      <c r="F3824">
        <v>128</v>
      </c>
      <c r="G3824">
        <v>194</v>
      </c>
      <c r="H3824">
        <v>1485</v>
      </c>
      <c r="I3824">
        <v>43112034500</v>
      </c>
      <c r="J3824">
        <v>8</v>
      </c>
      <c r="K3824" t="s">
        <v>1751</v>
      </c>
      <c r="L3824">
        <v>2531</v>
      </c>
      <c r="M3824" t="s">
        <v>1557</v>
      </c>
      <c r="N3824" t="s">
        <v>1734</v>
      </c>
      <c r="O3824">
        <v>0</v>
      </c>
      <c r="P3824" t="s">
        <v>1574</v>
      </c>
      <c r="Q3824">
        <v>19970608</v>
      </c>
    </row>
    <row r="3825" spans="1:17">
      <c r="A3825" t="s">
        <v>1739</v>
      </c>
      <c r="B3825" t="s">
        <v>1672</v>
      </c>
      <c r="C3825">
        <v>201210</v>
      </c>
      <c r="D3825">
        <v>27</v>
      </c>
      <c r="E3825" t="s">
        <v>1555</v>
      </c>
      <c r="F3825">
        <v>445</v>
      </c>
      <c r="G3825">
        <v>100</v>
      </c>
      <c r="H3825">
        <v>24287</v>
      </c>
      <c r="I3825">
        <v>43112035000</v>
      </c>
      <c r="J3825">
        <v>8</v>
      </c>
      <c r="K3825" t="s">
        <v>1740</v>
      </c>
      <c r="L3825">
        <v>2531</v>
      </c>
      <c r="M3825" t="s">
        <v>1557</v>
      </c>
      <c r="N3825" t="s">
        <v>1734</v>
      </c>
      <c r="O3825">
        <v>0</v>
      </c>
      <c r="P3825" t="s">
        <v>1552</v>
      </c>
      <c r="Q3825">
        <v>19771001</v>
      </c>
    </row>
    <row r="3826" spans="1:17">
      <c r="A3826" t="s">
        <v>1739</v>
      </c>
      <c r="B3826" t="s">
        <v>1622</v>
      </c>
      <c r="C3826">
        <v>201210</v>
      </c>
      <c r="D3826">
        <v>27</v>
      </c>
      <c r="E3826" t="s">
        <v>1555</v>
      </c>
      <c r="F3826">
        <v>349</v>
      </c>
      <c r="G3826">
        <v>896</v>
      </c>
      <c r="H3826">
        <v>826</v>
      </c>
      <c r="I3826">
        <v>43112035800</v>
      </c>
      <c r="J3826">
        <v>8</v>
      </c>
      <c r="K3826" t="s">
        <v>1740</v>
      </c>
      <c r="L3826">
        <v>2531</v>
      </c>
      <c r="M3826" t="s">
        <v>1557</v>
      </c>
      <c r="N3826" t="s">
        <v>1734</v>
      </c>
      <c r="O3826">
        <v>0</v>
      </c>
      <c r="P3826" t="s">
        <v>1552</v>
      </c>
      <c r="Q3826">
        <v>19771101</v>
      </c>
    </row>
    <row r="3827" spans="1:17">
      <c r="A3827" t="s">
        <v>1739</v>
      </c>
      <c r="B3827" t="s">
        <v>1752</v>
      </c>
      <c r="C3827">
        <v>201210</v>
      </c>
      <c r="D3827">
        <v>27</v>
      </c>
      <c r="E3827" t="s">
        <v>1555</v>
      </c>
      <c r="F3827">
        <v>535</v>
      </c>
      <c r="G3827">
        <v>1329</v>
      </c>
      <c r="H3827">
        <v>397</v>
      </c>
      <c r="I3827">
        <v>43112032800</v>
      </c>
      <c r="J3827">
        <v>8</v>
      </c>
      <c r="K3827" t="s">
        <v>1740</v>
      </c>
      <c r="L3827">
        <v>2531</v>
      </c>
      <c r="M3827" t="s">
        <v>1557</v>
      </c>
      <c r="N3827" t="s">
        <v>1734</v>
      </c>
      <c r="O3827">
        <v>0</v>
      </c>
      <c r="P3827" t="s">
        <v>1552</v>
      </c>
      <c r="Q3827">
        <v>19770701</v>
      </c>
    </row>
    <row r="3828" spans="1:17">
      <c r="A3828" t="s">
        <v>1739</v>
      </c>
      <c r="B3828" t="s">
        <v>1681</v>
      </c>
      <c r="C3828">
        <v>201210</v>
      </c>
      <c r="D3828">
        <v>27</v>
      </c>
      <c r="E3828" t="s">
        <v>1555</v>
      </c>
      <c r="F3828">
        <v>178</v>
      </c>
      <c r="G3828">
        <v>1344</v>
      </c>
      <c r="H3828">
        <v>5662</v>
      </c>
      <c r="I3828">
        <v>43112032700</v>
      </c>
      <c r="J3828">
        <v>8</v>
      </c>
      <c r="K3828" t="s">
        <v>1740</v>
      </c>
      <c r="L3828">
        <v>2531</v>
      </c>
      <c r="M3828" t="s">
        <v>1557</v>
      </c>
      <c r="N3828" t="s">
        <v>1734</v>
      </c>
      <c r="O3828">
        <v>0</v>
      </c>
      <c r="P3828" t="s">
        <v>1552</v>
      </c>
      <c r="Q3828">
        <v>19770801</v>
      </c>
    </row>
    <row r="3829" spans="1:17">
      <c r="A3829" t="s">
        <v>1739</v>
      </c>
      <c r="B3829" t="s">
        <v>1682</v>
      </c>
      <c r="C3829">
        <v>201210</v>
      </c>
      <c r="D3829">
        <v>24</v>
      </c>
      <c r="E3829" t="s">
        <v>1555</v>
      </c>
      <c r="F3829">
        <v>796</v>
      </c>
      <c r="G3829">
        <v>108</v>
      </c>
      <c r="H3829">
        <v>9607</v>
      </c>
      <c r="I3829">
        <v>43112069200</v>
      </c>
      <c r="J3829">
        <v>8</v>
      </c>
      <c r="K3829" t="s">
        <v>1740</v>
      </c>
      <c r="L3829">
        <v>2531</v>
      </c>
      <c r="M3829" t="s">
        <v>1557</v>
      </c>
      <c r="N3829" t="s">
        <v>1734</v>
      </c>
      <c r="O3829">
        <v>0</v>
      </c>
      <c r="P3829" t="s">
        <v>1552</v>
      </c>
      <c r="Q3829">
        <v>19910701</v>
      </c>
    </row>
    <row r="3830" spans="1:17">
      <c r="A3830" t="s">
        <v>1739</v>
      </c>
      <c r="B3830" t="s">
        <v>1608</v>
      </c>
      <c r="C3830">
        <v>201210</v>
      </c>
      <c r="D3830">
        <v>27</v>
      </c>
      <c r="E3830" t="s">
        <v>1555</v>
      </c>
      <c r="F3830">
        <v>367</v>
      </c>
      <c r="G3830">
        <v>388</v>
      </c>
      <c r="H3830">
        <v>7280</v>
      </c>
      <c r="I3830">
        <v>43112069400</v>
      </c>
      <c r="J3830">
        <v>8</v>
      </c>
      <c r="K3830" t="s">
        <v>1740</v>
      </c>
      <c r="L3830">
        <v>2531</v>
      </c>
      <c r="M3830" t="s">
        <v>1557</v>
      </c>
      <c r="N3830" t="s">
        <v>1734</v>
      </c>
      <c r="O3830">
        <v>0</v>
      </c>
      <c r="P3830" t="s">
        <v>1552</v>
      </c>
      <c r="Q3830">
        <v>19920701</v>
      </c>
    </row>
    <row r="3831" spans="1:17">
      <c r="A3831" t="s">
        <v>1739</v>
      </c>
      <c r="B3831" t="s">
        <v>1683</v>
      </c>
      <c r="C3831">
        <v>201210</v>
      </c>
      <c r="D3831">
        <v>27</v>
      </c>
      <c r="E3831" t="s">
        <v>1555</v>
      </c>
      <c r="F3831">
        <v>1276</v>
      </c>
      <c r="G3831">
        <v>119</v>
      </c>
      <c r="H3831">
        <v>4252</v>
      </c>
      <c r="I3831">
        <v>43112036500</v>
      </c>
      <c r="J3831">
        <v>8</v>
      </c>
      <c r="K3831" t="s">
        <v>1740</v>
      </c>
      <c r="L3831">
        <v>2531</v>
      </c>
      <c r="M3831" t="s">
        <v>1557</v>
      </c>
      <c r="N3831" t="s">
        <v>1734</v>
      </c>
      <c r="O3831">
        <v>0</v>
      </c>
      <c r="P3831" t="s">
        <v>1552</v>
      </c>
      <c r="Q3831">
        <v>19771201</v>
      </c>
    </row>
    <row r="3832" spans="1:17">
      <c r="A3832" t="s">
        <v>1739</v>
      </c>
      <c r="B3832" t="s">
        <v>1627</v>
      </c>
      <c r="C3832">
        <v>201210</v>
      </c>
      <c r="D3832">
        <v>27</v>
      </c>
      <c r="E3832" t="s">
        <v>1555</v>
      </c>
      <c r="F3832">
        <v>248</v>
      </c>
      <c r="G3832">
        <v>90</v>
      </c>
      <c r="H3832">
        <v>1140</v>
      </c>
      <c r="I3832">
        <v>43112035300</v>
      </c>
      <c r="J3832">
        <v>8</v>
      </c>
      <c r="K3832" t="s">
        <v>1740</v>
      </c>
      <c r="L3832">
        <v>2531</v>
      </c>
      <c r="M3832" t="s">
        <v>1557</v>
      </c>
      <c r="N3832" t="s">
        <v>1734</v>
      </c>
      <c r="O3832">
        <v>0</v>
      </c>
      <c r="P3832" t="s">
        <v>1552</v>
      </c>
      <c r="Q3832">
        <v>19771101</v>
      </c>
    </row>
    <row r="3833" spans="1:17">
      <c r="A3833" t="s">
        <v>1739</v>
      </c>
      <c r="B3833" t="s">
        <v>1609</v>
      </c>
      <c r="C3833">
        <v>201210</v>
      </c>
      <c r="D3833">
        <v>27</v>
      </c>
      <c r="E3833" t="s">
        <v>1555</v>
      </c>
      <c r="F3833">
        <v>8</v>
      </c>
      <c r="G3833">
        <v>90</v>
      </c>
      <c r="H3833">
        <v>21</v>
      </c>
      <c r="I3833">
        <v>43112067600</v>
      </c>
      <c r="J3833">
        <v>8</v>
      </c>
      <c r="K3833" t="s">
        <v>1740</v>
      </c>
      <c r="L3833">
        <v>2531</v>
      </c>
      <c r="M3833" t="s">
        <v>1557</v>
      </c>
      <c r="N3833" t="s">
        <v>1734</v>
      </c>
      <c r="O3833">
        <v>0</v>
      </c>
      <c r="P3833" t="s">
        <v>1662</v>
      </c>
      <c r="Q3833">
        <v>19950401</v>
      </c>
    </row>
    <row r="3834" spans="1:17">
      <c r="A3834" t="s">
        <v>1739</v>
      </c>
      <c r="B3834" t="s">
        <v>1753</v>
      </c>
      <c r="C3834">
        <v>201210</v>
      </c>
      <c r="D3834">
        <v>27</v>
      </c>
      <c r="E3834" t="s">
        <v>1555</v>
      </c>
      <c r="F3834">
        <v>671</v>
      </c>
      <c r="G3834">
        <v>134</v>
      </c>
      <c r="H3834">
        <v>1046</v>
      </c>
      <c r="I3834">
        <v>43112069500</v>
      </c>
      <c r="J3834">
        <v>8</v>
      </c>
      <c r="K3834" t="s">
        <v>1740</v>
      </c>
      <c r="L3834">
        <v>2531</v>
      </c>
      <c r="M3834" t="s">
        <v>1557</v>
      </c>
      <c r="N3834" t="s">
        <v>1734</v>
      </c>
      <c r="O3834">
        <v>0</v>
      </c>
      <c r="P3834" t="s">
        <v>1552</v>
      </c>
      <c r="Q3834">
        <v>19920701</v>
      </c>
    </row>
    <row r="3835" spans="1:17">
      <c r="A3835" t="s">
        <v>1739</v>
      </c>
      <c r="B3835" t="s">
        <v>1612</v>
      </c>
      <c r="C3835">
        <v>201210</v>
      </c>
      <c r="D3835">
        <v>27</v>
      </c>
      <c r="E3835" t="s">
        <v>1555</v>
      </c>
      <c r="F3835">
        <v>339</v>
      </c>
      <c r="G3835">
        <v>448</v>
      </c>
      <c r="H3835">
        <v>2267</v>
      </c>
      <c r="I3835">
        <v>43112033500</v>
      </c>
      <c r="J3835">
        <v>8</v>
      </c>
      <c r="K3835" t="s">
        <v>1740</v>
      </c>
      <c r="L3835">
        <v>2531</v>
      </c>
      <c r="M3835" t="s">
        <v>1557</v>
      </c>
      <c r="N3835" t="s">
        <v>1734</v>
      </c>
      <c r="O3835">
        <v>0</v>
      </c>
      <c r="P3835" t="s">
        <v>1552</v>
      </c>
      <c r="Q3835">
        <v>19770901</v>
      </c>
    </row>
    <row r="3836" spans="1:17">
      <c r="A3836" t="s">
        <v>1739</v>
      </c>
      <c r="B3836" t="s">
        <v>1613</v>
      </c>
      <c r="C3836">
        <v>201210</v>
      </c>
      <c r="D3836">
        <v>27</v>
      </c>
      <c r="E3836" t="s">
        <v>1555</v>
      </c>
      <c r="F3836">
        <v>898</v>
      </c>
      <c r="G3836">
        <v>159</v>
      </c>
      <c r="H3836">
        <v>10858</v>
      </c>
      <c r="I3836">
        <v>43112036400</v>
      </c>
      <c r="J3836">
        <v>8</v>
      </c>
      <c r="K3836" t="s">
        <v>1740</v>
      </c>
      <c r="L3836">
        <v>2531</v>
      </c>
      <c r="M3836" t="s">
        <v>1557</v>
      </c>
      <c r="N3836" t="s">
        <v>1734</v>
      </c>
      <c r="O3836">
        <v>0</v>
      </c>
      <c r="P3836" t="s">
        <v>1552</v>
      </c>
      <c r="Q3836">
        <v>19771201</v>
      </c>
    </row>
    <row r="3837" spans="1:17">
      <c r="A3837" t="s">
        <v>1739</v>
      </c>
      <c r="B3837" t="s">
        <v>1754</v>
      </c>
      <c r="C3837">
        <v>201210</v>
      </c>
      <c r="D3837">
        <v>27</v>
      </c>
      <c r="E3837" t="s">
        <v>1555</v>
      </c>
      <c r="F3837">
        <v>93</v>
      </c>
      <c r="G3837">
        <v>433</v>
      </c>
      <c r="H3837">
        <v>2435</v>
      </c>
      <c r="I3837">
        <v>43112036300</v>
      </c>
      <c r="J3837">
        <v>8</v>
      </c>
      <c r="K3837" t="s">
        <v>1740</v>
      </c>
      <c r="L3837">
        <v>2531</v>
      </c>
      <c r="M3837" t="s">
        <v>1557</v>
      </c>
      <c r="N3837" t="s">
        <v>1734</v>
      </c>
      <c r="O3837">
        <v>0</v>
      </c>
      <c r="P3837" t="s">
        <v>1552</v>
      </c>
      <c r="Q3837">
        <v>19771101</v>
      </c>
    </row>
    <row r="3838" spans="1:17">
      <c r="A3838" t="s">
        <v>1739</v>
      </c>
      <c r="B3838" t="s">
        <v>1685</v>
      </c>
      <c r="C3838">
        <v>201210</v>
      </c>
      <c r="D3838">
        <v>27</v>
      </c>
      <c r="E3838" t="s">
        <v>1555</v>
      </c>
      <c r="F3838">
        <v>999</v>
      </c>
      <c r="G3838">
        <v>139</v>
      </c>
      <c r="H3838">
        <v>1540</v>
      </c>
      <c r="I3838">
        <v>43112036600</v>
      </c>
      <c r="J3838">
        <v>8</v>
      </c>
      <c r="K3838" t="s">
        <v>1740</v>
      </c>
      <c r="L3838">
        <v>2531</v>
      </c>
      <c r="M3838" t="s">
        <v>1557</v>
      </c>
      <c r="N3838" t="s">
        <v>1734</v>
      </c>
      <c r="O3838">
        <v>0</v>
      </c>
      <c r="P3838" t="s">
        <v>1552</v>
      </c>
      <c r="Q3838">
        <v>19771201</v>
      </c>
    </row>
    <row r="3839" spans="1:17">
      <c r="A3839" t="s">
        <v>1739</v>
      </c>
      <c r="B3839" t="s">
        <v>1686</v>
      </c>
      <c r="C3839">
        <v>201210</v>
      </c>
      <c r="D3839">
        <v>27</v>
      </c>
      <c r="E3839" t="s">
        <v>1555</v>
      </c>
      <c r="F3839">
        <v>360</v>
      </c>
      <c r="G3839">
        <v>164</v>
      </c>
      <c r="H3839">
        <v>75</v>
      </c>
      <c r="I3839">
        <v>43112069300</v>
      </c>
      <c r="J3839">
        <v>8</v>
      </c>
      <c r="K3839" t="s">
        <v>1740</v>
      </c>
      <c r="L3839">
        <v>2531</v>
      </c>
      <c r="M3839" t="s">
        <v>1557</v>
      </c>
      <c r="N3839" t="s">
        <v>1734</v>
      </c>
      <c r="O3839">
        <v>0</v>
      </c>
      <c r="P3839" t="s">
        <v>1552</v>
      </c>
      <c r="Q3839">
        <v>19910801</v>
      </c>
    </row>
    <row r="3840" spans="1:17">
      <c r="A3840" t="s">
        <v>1739</v>
      </c>
      <c r="B3840" t="s">
        <v>1624</v>
      </c>
      <c r="C3840">
        <v>201210</v>
      </c>
      <c r="D3840">
        <v>27</v>
      </c>
      <c r="E3840" t="s">
        <v>1555</v>
      </c>
      <c r="F3840">
        <v>653</v>
      </c>
      <c r="G3840">
        <v>119</v>
      </c>
      <c r="H3840">
        <v>1058</v>
      </c>
      <c r="I3840">
        <v>43112068900</v>
      </c>
      <c r="J3840">
        <v>8</v>
      </c>
      <c r="K3840" t="s">
        <v>1740</v>
      </c>
      <c r="L3840">
        <v>2531</v>
      </c>
      <c r="M3840" t="s">
        <v>1557</v>
      </c>
      <c r="N3840" t="s">
        <v>1734</v>
      </c>
      <c r="O3840">
        <v>0</v>
      </c>
      <c r="P3840" t="s">
        <v>1552</v>
      </c>
      <c r="Q3840">
        <v>19901101</v>
      </c>
    </row>
    <row r="3841" spans="1:17">
      <c r="A3841" t="s">
        <v>1739</v>
      </c>
      <c r="B3841" t="s">
        <v>1755</v>
      </c>
      <c r="C3841">
        <v>201210</v>
      </c>
      <c r="D3841">
        <v>27</v>
      </c>
      <c r="E3841" t="s">
        <v>1555</v>
      </c>
      <c r="F3841">
        <v>1519</v>
      </c>
      <c r="G3841">
        <v>129</v>
      </c>
      <c r="H3841">
        <v>1578</v>
      </c>
      <c r="I3841">
        <v>43112035100</v>
      </c>
      <c r="J3841">
        <v>8</v>
      </c>
      <c r="K3841" t="s">
        <v>1740</v>
      </c>
      <c r="L3841">
        <v>2531</v>
      </c>
      <c r="M3841" t="s">
        <v>1557</v>
      </c>
      <c r="N3841" t="s">
        <v>1734</v>
      </c>
      <c r="O3841">
        <v>0</v>
      </c>
      <c r="P3841" t="s">
        <v>1552</v>
      </c>
      <c r="Q3841">
        <v>19771001</v>
      </c>
    </row>
    <row r="3842" spans="1:17">
      <c r="A3842" t="s">
        <v>1739</v>
      </c>
      <c r="B3842" t="s">
        <v>1641</v>
      </c>
      <c r="C3842">
        <v>201210</v>
      </c>
      <c r="D3842">
        <v>27</v>
      </c>
      <c r="E3842" t="s">
        <v>1555</v>
      </c>
      <c r="F3842">
        <v>96</v>
      </c>
      <c r="G3842">
        <v>317</v>
      </c>
      <c r="H3842">
        <v>1832</v>
      </c>
      <c r="I3842">
        <v>43112034000</v>
      </c>
      <c r="J3842">
        <v>8</v>
      </c>
      <c r="K3842" t="s">
        <v>1740</v>
      </c>
      <c r="L3842">
        <v>2531</v>
      </c>
      <c r="M3842" t="s">
        <v>1557</v>
      </c>
      <c r="N3842" t="s">
        <v>1734</v>
      </c>
      <c r="O3842">
        <v>0</v>
      </c>
      <c r="P3842" t="s">
        <v>1552</v>
      </c>
      <c r="Q3842">
        <v>19771001</v>
      </c>
    </row>
    <row r="3843" spans="1:17">
      <c r="A3843" t="s">
        <v>1739</v>
      </c>
      <c r="B3843" t="s">
        <v>1644</v>
      </c>
      <c r="C3843">
        <v>201210</v>
      </c>
      <c r="D3843">
        <v>27</v>
      </c>
      <c r="E3843" t="s">
        <v>1555</v>
      </c>
      <c r="F3843">
        <v>2217</v>
      </c>
      <c r="G3843">
        <v>336</v>
      </c>
      <c r="H3843">
        <v>45854</v>
      </c>
      <c r="I3843">
        <v>43112033200</v>
      </c>
      <c r="J3843">
        <v>8</v>
      </c>
      <c r="K3843" t="s">
        <v>1740</v>
      </c>
      <c r="L3843">
        <v>2531</v>
      </c>
      <c r="M3843" t="s">
        <v>1557</v>
      </c>
      <c r="N3843" t="s">
        <v>1734</v>
      </c>
      <c r="O3843">
        <v>0</v>
      </c>
      <c r="P3843" t="s">
        <v>1552</v>
      </c>
      <c r="Q3843">
        <v>19770801</v>
      </c>
    </row>
    <row r="3844" spans="1:17">
      <c r="A3844" t="s">
        <v>1739</v>
      </c>
      <c r="B3844" t="s">
        <v>1621</v>
      </c>
      <c r="C3844">
        <v>201210</v>
      </c>
      <c r="D3844">
        <v>27</v>
      </c>
      <c r="E3844" t="s">
        <v>1555</v>
      </c>
      <c r="F3844">
        <v>168</v>
      </c>
      <c r="G3844">
        <v>199</v>
      </c>
      <c r="H3844">
        <v>4848</v>
      </c>
      <c r="I3844">
        <v>43112033400</v>
      </c>
      <c r="J3844">
        <v>8</v>
      </c>
      <c r="K3844" t="s">
        <v>1740</v>
      </c>
      <c r="L3844">
        <v>2531</v>
      </c>
      <c r="M3844" t="s">
        <v>1557</v>
      </c>
      <c r="N3844" t="s">
        <v>1734</v>
      </c>
      <c r="O3844">
        <v>0</v>
      </c>
      <c r="P3844" t="s">
        <v>1552</v>
      </c>
      <c r="Q3844">
        <v>19770901</v>
      </c>
    </row>
    <row r="3845" spans="1:17">
      <c r="A3845" t="s">
        <v>1739</v>
      </c>
      <c r="B3845" t="s">
        <v>1756</v>
      </c>
      <c r="C3845">
        <v>201210</v>
      </c>
      <c r="D3845">
        <v>20</v>
      </c>
      <c r="E3845" t="s">
        <v>1555</v>
      </c>
      <c r="F3845">
        <v>222</v>
      </c>
      <c r="G3845">
        <v>56</v>
      </c>
      <c r="H3845">
        <v>135</v>
      </c>
      <c r="I3845">
        <v>43112016101</v>
      </c>
      <c r="J3845">
        <v>8</v>
      </c>
      <c r="K3845" t="s">
        <v>1740</v>
      </c>
      <c r="L3845">
        <v>2531</v>
      </c>
      <c r="M3845" t="s">
        <v>1557</v>
      </c>
      <c r="N3845" t="s">
        <v>1734</v>
      </c>
      <c r="O3845">
        <v>0</v>
      </c>
      <c r="P3845" t="s">
        <v>1574</v>
      </c>
      <c r="Q3845">
        <v>19910301</v>
      </c>
    </row>
    <row r="3846" spans="1:17">
      <c r="A3846" t="s">
        <v>1739</v>
      </c>
      <c r="B3846" t="s">
        <v>1757</v>
      </c>
      <c r="C3846">
        <v>201210</v>
      </c>
      <c r="D3846">
        <v>20</v>
      </c>
      <c r="E3846" t="s">
        <v>1555</v>
      </c>
      <c r="F3846">
        <v>427</v>
      </c>
      <c r="G3846">
        <v>334</v>
      </c>
      <c r="H3846">
        <v>10877</v>
      </c>
      <c r="I3846">
        <v>43112014001</v>
      </c>
      <c r="J3846">
        <v>8</v>
      </c>
      <c r="K3846" t="s">
        <v>1740</v>
      </c>
      <c r="L3846">
        <v>2531</v>
      </c>
      <c r="M3846" t="s">
        <v>1557</v>
      </c>
      <c r="N3846" t="s">
        <v>1734</v>
      </c>
      <c r="O3846">
        <v>0</v>
      </c>
      <c r="P3846" t="s">
        <v>1552</v>
      </c>
      <c r="Q3846">
        <v>19791001</v>
      </c>
    </row>
    <row r="3847" spans="1:17">
      <c r="A3847" t="s">
        <v>1739</v>
      </c>
      <c r="B3847" t="s">
        <v>1758</v>
      </c>
      <c r="C3847">
        <v>201210</v>
      </c>
      <c r="D3847">
        <v>27</v>
      </c>
      <c r="E3847" t="s">
        <v>1555</v>
      </c>
      <c r="F3847">
        <v>1292</v>
      </c>
      <c r="G3847">
        <v>124</v>
      </c>
      <c r="H3847">
        <v>20788</v>
      </c>
      <c r="I3847">
        <v>43112017700</v>
      </c>
      <c r="J3847">
        <v>8</v>
      </c>
      <c r="K3847" t="s">
        <v>1740</v>
      </c>
      <c r="L3847">
        <v>2531</v>
      </c>
      <c r="M3847" t="s">
        <v>1557</v>
      </c>
      <c r="N3847" t="s">
        <v>1734</v>
      </c>
      <c r="O3847">
        <v>0</v>
      </c>
      <c r="P3847" t="s">
        <v>1552</v>
      </c>
      <c r="Q3847">
        <v>19701001</v>
      </c>
    </row>
    <row r="3848" spans="1:17">
      <c r="A3848" t="s">
        <v>1739</v>
      </c>
      <c r="B3848" t="s">
        <v>1759</v>
      </c>
      <c r="C3848">
        <v>201210</v>
      </c>
      <c r="D3848">
        <v>27</v>
      </c>
      <c r="E3848" t="s">
        <v>1555</v>
      </c>
      <c r="F3848">
        <v>909</v>
      </c>
      <c r="G3848">
        <v>340</v>
      </c>
      <c r="H3848">
        <v>3915</v>
      </c>
      <c r="I3848">
        <v>43112017802</v>
      </c>
      <c r="J3848">
        <v>8</v>
      </c>
      <c r="K3848" t="s">
        <v>1740</v>
      </c>
      <c r="L3848">
        <v>2531</v>
      </c>
      <c r="M3848" t="s">
        <v>1557</v>
      </c>
      <c r="N3848" t="s">
        <v>1734</v>
      </c>
      <c r="O3848">
        <v>0</v>
      </c>
      <c r="P3848" t="s">
        <v>1552</v>
      </c>
      <c r="Q3848">
        <v>19830601</v>
      </c>
    </row>
    <row r="3849" spans="1:17">
      <c r="A3849" t="s">
        <v>1711</v>
      </c>
      <c r="B3849" t="s">
        <v>1573</v>
      </c>
      <c r="C3849">
        <v>201211</v>
      </c>
      <c r="D3849">
        <v>29</v>
      </c>
      <c r="E3849" t="s">
        <v>1555</v>
      </c>
      <c r="F3849">
        <v>492</v>
      </c>
      <c r="G3849">
        <v>649</v>
      </c>
      <c r="H3849">
        <v>73</v>
      </c>
      <c r="I3849">
        <v>43112018900</v>
      </c>
      <c r="J3849">
        <v>8</v>
      </c>
      <c r="K3849" t="s">
        <v>1712</v>
      </c>
      <c r="L3849">
        <v>2531</v>
      </c>
      <c r="M3849" t="s">
        <v>1557</v>
      </c>
      <c r="N3849" t="s">
        <v>1734</v>
      </c>
      <c r="O3849">
        <v>0</v>
      </c>
      <c r="P3849" t="s">
        <v>1552</v>
      </c>
      <c r="Q3849">
        <v>19841001</v>
      </c>
    </row>
    <row r="3850" spans="1:17">
      <c r="A3850" t="s">
        <v>1711</v>
      </c>
      <c r="B3850" t="s">
        <v>1648</v>
      </c>
      <c r="C3850">
        <v>201211</v>
      </c>
      <c r="D3850">
        <v>29</v>
      </c>
      <c r="E3850" t="s">
        <v>1555</v>
      </c>
      <c r="F3850">
        <v>522</v>
      </c>
      <c r="G3850">
        <v>216</v>
      </c>
      <c r="H3850">
        <v>794</v>
      </c>
      <c r="I3850">
        <v>43112019000</v>
      </c>
      <c r="J3850">
        <v>8</v>
      </c>
      <c r="K3850" t="s">
        <v>1712</v>
      </c>
      <c r="L3850">
        <v>2531</v>
      </c>
      <c r="M3850" t="s">
        <v>1557</v>
      </c>
      <c r="N3850" t="s">
        <v>1734</v>
      </c>
      <c r="O3850">
        <v>0</v>
      </c>
      <c r="P3850" t="s">
        <v>1552</v>
      </c>
      <c r="Q3850">
        <v>19700801</v>
      </c>
    </row>
    <row r="3851" spans="1:17">
      <c r="A3851" t="s">
        <v>1711</v>
      </c>
      <c r="B3851" t="s">
        <v>1649</v>
      </c>
      <c r="C3851">
        <v>201211</v>
      </c>
      <c r="D3851">
        <v>29</v>
      </c>
      <c r="E3851" t="s">
        <v>1555</v>
      </c>
      <c r="F3851">
        <v>1051</v>
      </c>
      <c r="G3851">
        <v>514</v>
      </c>
      <c r="H3851">
        <v>5373</v>
      </c>
      <c r="I3851">
        <v>43112019100</v>
      </c>
      <c r="J3851">
        <v>8</v>
      </c>
      <c r="K3851" t="s">
        <v>1712</v>
      </c>
      <c r="L3851">
        <v>2531</v>
      </c>
      <c r="M3851" t="s">
        <v>1557</v>
      </c>
      <c r="N3851" t="s">
        <v>1734</v>
      </c>
      <c r="O3851">
        <v>0</v>
      </c>
      <c r="P3851" t="s">
        <v>1552</v>
      </c>
      <c r="Q3851">
        <v>19700701</v>
      </c>
    </row>
    <row r="3852" spans="1:17">
      <c r="A3852" t="s">
        <v>1711</v>
      </c>
      <c r="B3852" t="s">
        <v>1701</v>
      </c>
      <c r="C3852">
        <v>201211</v>
      </c>
      <c r="D3852">
        <v>29</v>
      </c>
      <c r="E3852" t="s">
        <v>1555</v>
      </c>
      <c r="F3852">
        <v>451</v>
      </c>
      <c r="G3852">
        <v>266</v>
      </c>
      <c r="H3852">
        <v>2368</v>
      </c>
      <c r="I3852">
        <v>43112019200</v>
      </c>
      <c r="J3852">
        <v>8</v>
      </c>
      <c r="K3852" t="s">
        <v>1712</v>
      </c>
      <c r="L3852">
        <v>2531</v>
      </c>
      <c r="M3852" t="s">
        <v>1557</v>
      </c>
      <c r="N3852" t="s">
        <v>1734</v>
      </c>
      <c r="O3852">
        <v>0</v>
      </c>
      <c r="P3852" t="s">
        <v>1552</v>
      </c>
      <c r="Q3852">
        <v>19700601</v>
      </c>
    </row>
    <row r="3853" spans="1:17">
      <c r="A3853" t="s">
        <v>1711</v>
      </c>
      <c r="B3853" t="s">
        <v>1661</v>
      </c>
      <c r="C3853">
        <v>201211</v>
      </c>
      <c r="D3853">
        <v>29</v>
      </c>
      <c r="E3853" t="s">
        <v>1555</v>
      </c>
      <c r="F3853">
        <v>740</v>
      </c>
      <c r="G3853">
        <v>848</v>
      </c>
      <c r="H3853">
        <v>7032</v>
      </c>
      <c r="I3853">
        <v>43112019300</v>
      </c>
      <c r="J3853">
        <v>8</v>
      </c>
      <c r="K3853" t="s">
        <v>1712</v>
      </c>
      <c r="L3853">
        <v>2531</v>
      </c>
      <c r="M3853" t="s">
        <v>1557</v>
      </c>
      <c r="N3853" t="s">
        <v>1734</v>
      </c>
      <c r="O3853">
        <v>0</v>
      </c>
      <c r="P3853" t="s">
        <v>1552</v>
      </c>
      <c r="Q3853">
        <v>19780601</v>
      </c>
    </row>
    <row r="3854" spans="1:17">
      <c r="A3854" t="s">
        <v>1711</v>
      </c>
      <c r="B3854" t="s">
        <v>1730</v>
      </c>
      <c r="C3854">
        <v>201211</v>
      </c>
      <c r="D3854">
        <v>29</v>
      </c>
      <c r="E3854" t="s">
        <v>1555</v>
      </c>
      <c r="F3854">
        <v>504</v>
      </c>
      <c r="G3854">
        <v>271</v>
      </c>
      <c r="H3854">
        <v>1645</v>
      </c>
      <c r="I3854">
        <v>43112019400</v>
      </c>
      <c r="J3854">
        <v>8</v>
      </c>
      <c r="K3854" t="s">
        <v>1712</v>
      </c>
      <c r="L3854">
        <v>2531</v>
      </c>
      <c r="M3854" t="s">
        <v>1557</v>
      </c>
      <c r="N3854" t="s">
        <v>1734</v>
      </c>
      <c r="O3854">
        <v>0</v>
      </c>
      <c r="P3854" t="s">
        <v>1552</v>
      </c>
      <c r="Q3854">
        <v>19700701</v>
      </c>
    </row>
    <row r="3855" spans="1:17">
      <c r="A3855" t="s">
        <v>1711</v>
      </c>
      <c r="B3855" t="s">
        <v>1591</v>
      </c>
      <c r="C3855">
        <v>201211</v>
      </c>
      <c r="D3855">
        <v>29</v>
      </c>
      <c r="E3855" t="s">
        <v>1555</v>
      </c>
      <c r="F3855">
        <v>512</v>
      </c>
      <c r="G3855">
        <v>271</v>
      </c>
      <c r="H3855">
        <v>1984</v>
      </c>
      <c r="I3855">
        <v>43112019500</v>
      </c>
      <c r="J3855">
        <v>8</v>
      </c>
      <c r="K3855" t="s">
        <v>1712</v>
      </c>
      <c r="L3855">
        <v>2531</v>
      </c>
      <c r="M3855" t="s">
        <v>1557</v>
      </c>
      <c r="N3855" t="s">
        <v>1734</v>
      </c>
      <c r="O3855">
        <v>0</v>
      </c>
      <c r="P3855" t="s">
        <v>1552</v>
      </c>
      <c r="Q3855">
        <v>19700901</v>
      </c>
    </row>
    <row r="3856" spans="1:17">
      <c r="A3856" t="s">
        <v>1711</v>
      </c>
      <c r="B3856" t="s">
        <v>1735</v>
      </c>
      <c r="C3856">
        <v>201211</v>
      </c>
      <c r="D3856">
        <v>29</v>
      </c>
      <c r="E3856" t="s">
        <v>1555</v>
      </c>
      <c r="F3856">
        <v>660</v>
      </c>
      <c r="G3856">
        <v>3598</v>
      </c>
      <c r="H3856">
        <v>4841</v>
      </c>
      <c r="I3856">
        <v>43112021900</v>
      </c>
      <c r="J3856">
        <v>8</v>
      </c>
      <c r="K3856" t="s">
        <v>1712</v>
      </c>
      <c r="L3856">
        <v>2531</v>
      </c>
      <c r="M3856" t="s">
        <v>1557</v>
      </c>
      <c r="N3856" t="s">
        <v>1734</v>
      </c>
      <c r="O3856">
        <v>0</v>
      </c>
      <c r="P3856" t="s">
        <v>1574</v>
      </c>
      <c r="Q3856">
        <v>19840501</v>
      </c>
    </row>
    <row r="3857" spans="1:17">
      <c r="A3857" t="s">
        <v>1711</v>
      </c>
      <c r="B3857" t="s">
        <v>1736</v>
      </c>
      <c r="C3857">
        <v>201211</v>
      </c>
      <c r="D3857">
        <v>29</v>
      </c>
      <c r="E3857" t="s">
        <v>1555</v>
      </c>
      <c r="F3857">
        <v>878</v>
      </c>
      <c r="G3857">
        <v>2570</v>
      </c>
      <c r="H3857">
        <v>4774</v>
      </c>
      <c r="I3857">
        <v>43112023500</v>
      </c>
      <c r="J3857">
        <v>8</v>
      </c>
      <c r="K3857" t="s">
        <v>1712</v>
      </c>
      <c r="L3857">
        <v>2531</v>
      </c>
      <c r="M3857" t="s">
        <v>1557</v>
      </c>
      <c r="N3857" t="s">
        <v>1734</v>
      </c>
      <c r="O3857">
        <v>0</v>
      </c>
      <c r="P3857" t="s">
        <v>1552</v>
      </c>
      <c r="Q3857">
        <v>19860701</v>
      </c>
    </row>
    <row r="3858" spans="1:17">
      <c r="A3858" t="s">
        <v>1711</v>
      </c>
      <c r="B3858" t="s">
        <v>1716</v>
      </c>
      <c r="C3858">
        <v>201211</v>
      </c>
      <c r="D3858">
        <v>29</v>
      </c>
      <c r="E3858" t="s">
        <v>1555</v>
      </c>
      <c r="F3858">
        <v>641</v>
      </c>
      <c r="G3858">
        <v>307</v>
      </c>
      <c r="H3858">
        <v>20006</v>
      </c>
      <c r="I3858">
        <v>43112022200</v>
      </c>
      <c r="J3858">
        <v>8</v>
      </c>
      <c r="K3858" t="s">
        <v>1712</v>
      </c>
      <c r="L3858">
        <v>2531</v>
      </c>
      <c r="M3858" t="s">
        <v>1557</v>
      </c>
      <c r="N3858" t="s">
        <v>1734</v>
      </c>
      <c r="O3858">
        <v>0</v>
      </c>
      <c r="P3858" t="s">
        <v>1662</v>
      </c>
      <c r="Q3858">
        <v>19830201</v>
      </c>
    </row>
    <row r="3859" spans="1:17">
      <c r="A3859" t="s">
        <v>1711</v>
      </c>
      <c r="B3859" t="s">
        <v>1650</v>
      </c>
      <c r="C3859">
        <v>201211</v>
      </c>
      <c r="D3859">
        <v>29</v>
      </c>
      <c r="E3859" t="s">
        <v>1555</v>
      </c>
      <c r="F3859">
        <v>555</v>
      </c>
      <c r="G3859">
        <v>270</v>
      </c>
      <c r="H3859">
        <v>1507</v>
      </c>
      <c r="I3859">
        <v>43112022300</v>
      </c>
      <c r="J3859">
        <v>8</v>
      </c>
      <c r="K3859" t="s">
        <v>1712</v>
      </c>
      <c r="L3859">
        <v>2531</v>
      </c>
      <c r="M3859" t="s">
        <v>1557</v>
      </c>
      <c r="N3859" t="s">
        <v>1734</v>
      </c>
      <c r="O3859">
        <v>0</v>
      </c>
      <c r="P3859" t="s">
        <v>1662</v>
      </c>
      <c r="Q3859">
        <v>19840401</v>
      </c>
    </row>
    <row r="3860" spans="1:17">
      <c r="A3860" t="s">
        <v>1711</v>
      </c>
      <c r="B3860" t="s">
        <v>1592</v>
      </c>
      <c r="C3860">
        <v>201211</v>
      </c>
      <c r="D3860">
        <v>29</v>
      </c>
      <c r="E3860" t="s">
        <v>1555</v>
      </c>
      <c r="F3860">
        <v>885</v>
      </c>
      <c r="G3860">
        <v>1001</v>
      </c>
      <c r="H3860">
        <v>23539</v>
      </c>
      <c r="I3860">
        <v>43112022600</v>
      </c>
      <c r="J3860">
        <v>8</v>
      </c>
      <c r="K3860" t="s">
        <v>1712</v>
      </c>
      <c r="L3860">
        <v>2531</v>
      </c>
      <c r="M3860" t="s">
        <v>1557</v>
      </c>
      <c r="N3860" t="s">
        <v>1734</v>
      </c>
      <c r="O3860">
        <v>0</v>
      </c>
      <c r="P3860" t="s">
        <v>1662</v>
      </c>
      <c r="Q3860">
        <v>19821101</v>
      </c>
    </row>
    <row r="3861" spans="1:17">
      <c r="A3861" t="s">
        <v>1711</v>
      </c>
      <c r="B3861" t="s">
        <v>1664</v>
      </c>
      <c r="C3861">
        <v>201211</v>
      </c>
      <c r="D3861">
        <v>29</v>
      </c>
      <c r="E3861" t="s">
        <v>1555</v>
      </c>
      <c r="F3861">
        <v>436</v>
      </c>
      <c r="G3861">
        <v>703</v>
      </c>
      <c r="H3861">
        <v>1296</v>
      </c>
      <c r="I3861">
        <v>43112025600</v>
      </c>
      <c r="J3861">
        <v>8</v>
      </c>
      <c r="K3861" t="s">
        <v>1712</v>
      </c>
      <c r="L3861">
        <v>2531</v>
      </c>
      <c r="M3861" t="s">
        <v>1557</v>
      </c>
      <c r="N3861" t="s">
        <v>1734</v>
      </c>
      <c r="O3861">
        <v>0</v>
      </c>
      <c r="P3861" t="s">
        <v>1552</v>
      </c>
      <c r="Q3861">
        <v>19870901</v>
      </c>
    </row>
    <row r="3862" spans="1:17">
      <c r="A3862" t="s">
        <v>1711</v>
      </c>
      <c r="B3862" t="s">
        <v>1651</v>
      </c>
      <c r="C3862">
        <v>201211</v>
      </c>
      <c r="D3862">
        <v>29</v>
      </c>
      <c r="E3862" t="s">
        <v>1555</v>
      </c>
      <c r="F3862">
        <v>478</v>
      </c>
      <c r="G3862">
        <v>568</v>
      </c>
      <c r="H3862">
        <v>11381</v>
      </c>
      <c r="I3862">
        <v>43112024100</v>
      </c>
      <c r="J3862">
        <v>8</v>
      </c>
      <c r="K3862" t="s">
        <v>1712</v>
      </c>
      <c r="L3862">
        <v>2531</v>
      </c>
      <c r="M3862" t="s">
        <v>1557</v>
      </c>
      <c r="N3862" t="s">
        <v>1734</v>
      </c>
      <c r="O3862">
        <v>0</v>
      </c>
      <c r="P3862" t="s">
        <v>1552</v>
      </c>
      <c r="Q3862">
        <v>19710301</v>
      </c>
    </row>
    <row r="3863" spans="1:17">
      <c r="A3863" t="s">
        <v>1711</v>
      </c>
      <c r="B3863" t="s">
        <v>1576</v>
      </c>
      <c r="C3863">
        <v>201211</v>
      </c>
      <c r="D3863">
        <v>29</v>
      </c>
      <c r="E3863" t="s">
        <v>1555</v>
      </c>
      <c r="F3863">
        <v>1015</v>
      </c>
      <c r="G3863">
        <v>559</v>
      </c>
      <c r="H3863">
        <v>6161</v>
      </c>
      <c r="I3863">
        <v>43112024200</v>
      </c>
      <c r="J3863">
        <v>8</v>
      </c>
      <c r="K3863" t="s">
        <v>1712</v>
      </c>
      <c r="L3863">
        <v>2531</v>
      </c>
      <c r="M3863" t="s">
        <v>1557</v>
      </c>
      <c r="N3863" t="s">
        <v>1734</v>
      </c>
      <c r="O3863">
        <v>0</v>
      </c>
      <c r="P3863" t="s">
        <v>1737</v>
      </c>
      <c r="Q3863">
        <v>19830501</v>
      </c>
    </row>
    <row r="3864" spans="1:17">
      <c r="A3864" t="s">
        <v>1711</v>
      </c>
      <c r="B3864" t="s">
        <v>1652</v>
      </c>
      <c r="C3864">
        <v>201211</v>
      </c>
      <c r="D3864">
        <v>29</v>
      </c>
      <c r="E3864" t="s">
        <v>1555</v>
      </c>
      <c r="F3864">
        <v>888</v>
      </c>
      <c r="G3864">
        <v>2976</v>
      </c>
      <c r="H3864">
        <v>34320</v>
      </c>
      <c r="I3864">
        <v>43112024300</v>
      </c>
      <c r="J3864">
        <v>8</v>
      </c>
      <c r="K3864" t="s">
        <v>1712</v>
      </c>
      <c r="L3864">
        <v>2531</v>
      </c>
      <c r="M3864" t="s">
        <v>1557</v>
      </c>
      <c r="N3864" t="s">
        <v>1734</v>
      </c>
      <c r="O3864">
        <v>0</v>
      </c>
      <c r="P3864" t="s">
        <v>1662</v>
      </c>
      <c r="Q3864">
        <v>19840301</v>
      </c>
    </row>
    <row r="3865" spans="1:17">
      <c r="A3865" t="s">
        <v>1711</v>
      </c>
      <c r="B3865" t="s">
        <v>1577</v>
      </c>
      <c r="C3865">
        <v>201211</v>
      </c>
      <c r="D3865">
        <v>29</v>
      </c>
      <c r="E3865" t="s">
        <v>1555</v>
      </c>
      <c r="F3865">
        <v>723</v>
      </c>
      <c r="G3865">
        <v>1075</v>
      </c>
      <c r="H3865">
        <v>2816</v>
      </c>
      <c r="I3865">
        <v>43112026900</v>
      </c>
      <c r="J3865">
        <v>8</v>
      </c>
      <c r="K3865" t="s">
        <v>1712</v>
      </c>
      <c r="L3865">
        <v>2531</v>
      </c>
      <c r="M3865" t="s">
        <v>1557</v>
      </c>
      <c r="N3865" t="s">
        <v>1734</v>
      </c>
      <c r="O3865">
        <v>0</v>
      </c>
      <c r="P3865" t="s">
        <v>1552</v>
      </c>
      <c r="Q3865">
        <v>19810501</v>
      </c>
    </row>
    <row r="3866" spans="1:17">
      <c r="A3866" t="s">
        <v>1711</v>
      </c>
      <c r="B3866" t="s">
        <v>1631</v>
      </c>
      <c r="C3866">
        <v>201211</v>
      </c>
      <c r="D3866">
        <v>29</v>
      </c>
      <c r="E3866" t="s">
        <v>1555</v>
      </c>
      <c r="F3866">
        <v>707</v>
      </c>
      <c r="G3866">
        <v>2902</v>
      </c>
      <c r="H3866">
        <v>10359</v>
      </c>
      <c r="I3866">
        <v>43112031000</v>
      </c>
      <c r="J3866">
        <v>8</v>
      </c>
      <c r="K3866" t="s">
        <v>1712</v>
      </c>
      <c r="L3866">
        <v>2531</v>
      </c>
      <c r="M3866" t="s">
        <v>1557</v>
      </c>
      <c r="N3866" t="s">
        <v>1734</v>
      </c>
      <c r="O3866">
        <v>0</v>
      </c>
      <c r="P3866" t="s">
        <v>1574</v>
      </c>
      <c r="Q3866">
        <v>19820601</v>
      </c>
    </row>
    <row r="3867" spans="1:17">
      <c r="A3867" t="s">
        <v>1711</v>
      </c>
      <c r="B3867" t="s">
        <v>1653</v>
      </c>
      <c r="C3867">
        <v>201211</v>
      </c>
      <c r="D3867">
        <v>29</v>
      </c>
      <c r="E3867" t="s">
        <v>1555</v>
      </c>
      <c r="F3867">
        <v>952</v>
      </c>
      <c r="G3867">
        <v>270</v>
      </c>
      <c r="H3867">
        <v>3999</v>
      </c>
      <c r="I3867">
        <v>43112027700</v>
      </c>
      <c r="J3867">
        <v>8</v>
      </c>
      <c r="K3867" t="s">
        <v>1712</v>
      </c>
      <c r="L3867">
        <v>2531</v>
      </c>
      <c r="M3867" t="s">
        <v>1557</v>
      </c>
      <c r="N3867" t="s">
        <v>1734</v>
      </c>
      <c r="O3867">
        <v>0</v>
      </c>
      <c r="P3867" t="s">
        <v>1552</v>
      </c>
      <c r="Q3867">
        <v>19850901</v>
      </c>
    </row>
    <row r="3868" spans="1:17">
      <c r="A3868" t="s">
        <v>1711</v>
      </c>
      <c r="B3868" t="s">
        <v>1593</v>
      </c>
      <c r="C3868">
        <v>201211</v>
      </c>
      <c r="D3868">
        <v>29</v>
      </c>
      <c r="E3868" t="s">
        <v>1555</v>
      </c>
      <c r="F3868">
        <v>817</v>
      </c>
      <c r="G3868">
        <v>1353</v>
      </c>
      <c r="H3868">
        <v>6480</v>
      </c>
      <c r="I3868">
        <v>43112022800</v>
      </c>
      <c r="J3868">
        <v>8</v>
      </c>
      <c r="K3868" t="s">
        <v>1712</v>
      </c>
      <c r="L3868">
        <v>2531</v>
      </c>
      <c r="M3868" t="s">
        <v>1557</v>
      </c>
      <c r="N3868" t="s">
        <v>1734</v>
      </c>
      <c r="O3868">
        <v>0</v>
      </c>
      <c r="P3868" t="s">
        <v>1662</v>
      </c>
      <c r="Q3868">
        <v>19830801</v>
      </c>
    </row>
    <row r="3869" spans="1:17">
      <c r="A3869" t="s">
        <v>1711</v>
      </c>
      <c r="B3869" t="s">
        <v>1578</v>
      </c>
      <c r="C3869">
        <v>201211</v>
      </c>
      <c r="D3869">
        <v>29</v>
      </c>
      <c r="E3869" t="s">
        <v>1555</v>
      </c>
      <c r="F3869">
        <v>365</v>
      </c>
      <c r="G3869">
        <v>3082</v>
      </c>
      <c r="H3869">
        <v>1617</v>
      </c>
      <c r="I3869">
        <v>43112024400</v>
      </c>
      <c r="J3869">
        <v>8</v>
      </c>
      <c r="K3869" t="s">
        <v>1712</v>
      </c>
      <c r="L3869">
        <v>2531</v>
      </c>
      <c r="M3869" t="s">
        <v>1557</v>
      </c>
      <c r="N3869" t="s">
        <v>1734</v>
      </c>
      <c r="O3869">
        <v>0</v>
      </c>
      <c r="P3869" t="s">
        <v>1574</v>
      </c>
      <c r="Q3869">
        <v>19980419</v>
      </c>
    </row>
    <row r="3870" spans="1:17">
      <c r="A3870" t="s">
        <v>1711</v>
      </c>
      <c r="B3870" t="s">
        <v>1580</v>
      </c>
      <c r="C3870">
        <v>201211</v>
      </c>
      <c r="D3870">
        <v>29</v>
      </c>
      <c r="E3870" t="s">
        <v>1555</v>
      </c>
      <c r="F3870">
        <v>768</v>
      </c>
      <c r="G3870">
        <v>426</v>
      </c>
      <c r="H3870">
        <v>25831</v>
      </c>
      <c r="I3870">
        <v>43112023600</v>
      </c>
      <c r="J3870">
        <v>8</v>
      </c>
      <c r="K3870" t="s">
        <v>1712</v>
      </c>
      <c r="L3870">
        <v>2531</v>
      </c>
      <c r="M3870" t="s">
        <v>1557</v>
      </c>
      <c r="N3870" t="s">
        <v>1734</v>
      </c>
      <c r="O3870">
        <v>0</v>
      </c>
      <c r="P3870" t="s">
        <v>1738</v>
      </c>
      <c r="Q3870">
        <v>19830201</v>
      </c>
    </row>
    <row r="3871" spans="1:17">
      <c r="A3871" t="s">
        <v>1711</v>
      </c>
      <c r="B3871" t="s">
        <v>1638</v>
      </c>
      <c r="C3871">
        <v>201211</v>
      </c>
      <c r="D3871">
        <v>29</v>
      </c>
      <c r="E3871" t="s">
        <v>1555</v>
      </c>
      <c r="F3871">
        <v>272</v>
      </c>
      <c r="G3871">
        <v>1650</v>
      </c>
      <c r="H3871">
        <v>508</v>
      </c>
      <c r="I3871">
        <v>43112024700</v>
      </c>
      <c r="J3871">
        <v>8</v>
      </c>
      <c r="K3871" t="s">
        <v>1712</v>
      </c>
      <c r="L3871">
        <v>2531</v>
      </c>
      <c r="M3871" t="s">
        <v>1557</v>
      </c>
      <c r="N3871" t="s">
        <v>1734</v>
      </c>
      <c r="O3871">
        <v>0</v>
      </c>
      <c r="P3871" t="s">
        <v>1552</v>
      </c>
      <c r="Q3871">
        <v>19760501</v>
      </c>
    </row>
    <row r="3872" spans="1:17">
      <c r="A3872" t="s">
        <v>1711</v>
      </c>
      <c r="B3872" t="s">
        <v>1632</v>
      </c>
      <c r="C3872">
        <v>201211</v>
      </c>
      <c r="D3872">
        <v>25</v>
      </c>
      <c r="E3872" t="s">
        <v>1555</v>
      </c>
      <c r="F3872">
        <v>738</v>
      </c>
      <c r="G3872">
        <v>3662</v>
      </c>
      <c r="H3872">
        <v>9244</v>
      </c>
      <c r="I3872">
        <v>43112025800</v>
      </c>
      <c r="J3872">
        <v>8</v>
      </c>
      <c r="K3872" t="s">
        <v>1712</v>
      </c>
      <c r="L3872">
        <v>2531</v>
      </c>
      <c r="M3872" t="s">
        <v>1557</v>
      </c>
      <c r="N3872" t="s">
        <v>1734</v>
      </c>
      <c r="O3872">
        <v>0</v>
      </c>
      <c r="P3872" t="s">
        <v>1552</v>
      </c>
      <c r="Q3872">
        <v>19720101</v>
      </c>
    </row>
    <row r="3873" spans="1:17">
      <c r="A3873" t="s">
        <v>1711</v>
      </c>
      <c r="B3873" t="s">
        <v>1582</v>
      </c>
      <c r="C3873">
        <v>201211</v>
      </c>
      <c r="D3873">
        <v>28</v>
      </c>
      <c r="E3873" t="s">
        <v>1555</v>
      </c>
      <c r="F3873">
        <v>200</v>
      </c>
      <c r="G3873">
        <v>229</v>
      </c>
      <c r="H3873">
        <v>78</v>
      </c>
      <c r="I3873">
        <v>43112026000</v>
      </c>
      <c r="J3873">
        <v>8</v>
      </c>
      <c r="K3873" t="s">
        <v>1712</v>
      </c>
      <c r="L3873">
        <v>2531</v>
      </c>
      <c r="M3873" t="s">
        <v>1557</v>
      </c>
      <c r="N3873" t="s">
        <v>1734</v>
      </c>
      <c r="O3873">
        <v>0</v>
      </c>
      <c r="P3873" t="s">
        <v>1552</v>
      </c>
      <c r="Q3873">
        <v>19860701</v>
      </c>
    </row>
    <row r="3874" spans="1:17">
      <c r="A3874" t="s">
        <v>1711</v>
      </c>
      <c r="B3874" t="s">
        <v>1595</v>
      </c>
      <c r="C3874">
        <v>201211</v>
      </c>
      <c r="D3874">
        <v>29</v>
      </c>
      <c r="E3874" t="s">
        <v>1555</v>
      </c>
      <c r="F3874">
        <v>408</v>
      </c>
      <c r="G3874">
        <v>541</v>
      </c>
      <c r="H3874">
        <v>10864</v>
      </c>
      <c r="I3874">
        <v>43112027100</v>
      </c>
      <c r="J3874">
        <v>8</v>
      </c>
      <c r="K3874" t="s">
        <v>1712</v>
      </c>
      <c r="L3874">
        <v>2531</v>
      </c>
      <c r="M3874" t="s">
        <v>1557</v>
      </c>
      <c r="N3874" t="s">
        <v>1734</v>
      </c>
      <c r="O3874">
        <v>0</v>
      </c>
      <c r="P3874" t="s">
        <v>1552</v>
      </c>
      <c r="Q3874">
        <v>19740601</v>
      </c>
    </row>
    <row r="3875" spans="1:17">
      <c r="A3875" t="s">
        <v>1711</v>
      </c>
      <c r="B3875" t="s">
        <v>1717</v>
      </c>
      <c r="C3875">
        <v>201211</v>
      </c>
      <c r="D3875">
        <v>29</v>
      </c>
      <c r="E3875" t="s">
        <v>1555</v>
      </c>
      <c r="F3875">
        <v>588</v>
      </c>
      <c r="G3875">
        <v>487</v>
      </c>
      <c r="H3875">
        <v>1802</v>
      </c>
      <c r="I3875">
        <v>43112024901</v>
      </c>
      <c r="J3875">
        <v>8</v>
      </c>
      <c r="K3875" t="s">
        <v>1712</v>
      </c>
      <c r="L3875">
        <v>2531</v>
      </c>
      <c r="M3875" t="s">
        <v>1557</v>
      </c>
      <c r="N3875" t="s">
        <v>1734</v>
      </c>
      <c r="O3875">
        <v>0</v>
      </c>
      <c r="P3875" t="s">
        <v>1662</v>
      </c>
      <c r="Q3875">
        <v>19840301</v>
      </c>
    </row>
    <row r="3876" spans="1:17">
      <c r="A3876" t="s">
        <v>1711</v>
      </c>
      <c r="B3876" t="s">
        <v>1657</v>
      </c>
      <c r="C3876">
        <v>201211</v>
      </c>
      <c r="D3876">
        <v>29</v>
      </c>
      <c r="E3876" t="s">
        <v>1555</v>
      </c>
      <c r="F3876">
        <v>431</v>
      </c>
      <c r="G3876">
        <v>379</v>
      </c>
      <c r="H3876">
        <v>2573</v>
      </c>
      <c r="I3876">
        <v>43112029701</v>
      </c>
      <c r="J3876">
        <v>8</v>
      </c>
      <c r="K3876" t="s">
        <v>1712</v>
      </c>
      <c r="L3876">
        <v>2531</v>
      </c>
      <c r="M3876" t="s">
        <v>1557</v>
      </c>
      <c r="N3876" t="s">
        <v>1734</v>
      </c>
      <c r="O3876">
        <v>0</v>
      </c>
      <c r="P3876" t="s">
        <v>1552</v>
      </c>
      <c r="Q3876">
        <v>19840501</v>
      </c>
    </row>
    <row r="3877" spans="1:17">
      <c r="A3877" t="s">
        <v>1711</v>
      </c>
      <c r="B3877" t="s">
        <v>1583</v>
      </c>
      <c r="C3877">
        <v>201211</v>
      </c>
      <c r="D3877">
        <v>29</v>
      </c>
      <c r="E3877" t="s">
        <v>1555</v>
      </c>
      <c r="F3877">
        <v>245</v>
      </c>
      <c r="G3877">
        <v>243</v>
      </c>
      <c r="H3877">
        <v>38</v>
      </c>
      <c r="I3877">
        <v>43112064500</v>
      </c>
      <c r="J3877">
        <v>8</v>
      </c>
      <c r="K3877" t="s">
        <v>1712</v>
      </c>
      <c r="L3877">
        <v>2531</v>
      </c>
      <c r="M3877" t="s">
        <v>1557</v>
      </c>
      <c r="N3877" t="s">
        <v>1734</v>
      </c>
      <c r="O3877">
        <v>0</v>
      </c>
      <c r="P3877" t="s">
        <v>1552</v>
      </c>
      <c r="Q3877">
        <v>19880201</v>
      </c>
    </row>
    <row r="3878" spans="1:17">
      <c r="A3878" t="s">
        <v>1711</v>
      </c>
      <c r="B3878" t="s">
        <v>1702</v>
      </c>
      <c r="C3878">
        <v>201211</v>
      </c>
      <c r="D3878">
        <v>29</v>
      </c>
      <c r="E3878" t="s">
        <v>1555</v>
      </c>
      <c r="F3878">
        <v>1774</v>
      </c>
      <c r="G3878">
        <v>974</v>
      </c>
      <c r="H3878">
        <v>12128</v>
      </c>
      <c r="I3878">
        <v>43112070600</v>
      </c>
      <c r="J3878">
        <v>8</v>
      </c>
      <c r="K3878" t="s">
        <v>1712</v>
      </c>
      <c r="L3878">
        <v>2531</v>
      </c>
      <c r="M3878" t="s">
        <v>1557</v>
      </c>
      <c r="N3878" t="s">
        <v>1734</v>
      </c>
      <c r="O3878">
        <v>0</v>
      </c>
      <c r="P3878" t="s">
        <v>1552</v>
      </c>
      <c r="Q3878">
        <v>19931201</v>
      </c>
    </row>
    <row r="3879" spans="1:17">
      <c r="A3879" t="s">
        <v>1711</v>
      </c>
      <c r="B3879" t="s">
        <v>1633</v>
      </c>
      <c r="C3879">
        <v>201211</v>
      </c>
      <c r="D3879">
        <v>29</v>
      </c>
      <c r="E3879" t="s">
        <v>1555</v>
      </c>
      <c r="F3879">
        <v>424</v>
      </c>
      <c r="G3879">
        <v>189</v>
      </c>
      <c r="H3879">
        <v>549</v>
      </c>
      <c r="I3879">
        <v>43112076600</v>
      </c>
      <c r="J3879">
        <v>8</v>
      </c>
      <c r="K3879" t="s">
        <v>1712</v>
      </c>
      <c r="L3879">
        <v>2531</v>
      </c>
      <c r="M3879" t="s">
        <v>1557</v>
      </c>
      <c r="N3879" t="s">
        <v>1734</v>
      </c>
      <c r="O3879">
        <v>0</v>
      </c>
      <c r="P3879" t="s">
        <v>1552</v>
      </c>
      <c r="Q3879">
        <v>19971120</v>
      </c>
    </row>
    <row r="3880" spans="1:17">
      <c r="A3880" t="s">
        <v>1739</v>
      </c>
      <c r="B3880" t="s">
        <v>1573</v>
      </c>
      <c r="C3880">
        <v>201211</v>
      </c>
      <c r="D3880">
        <v>29</v>
      </c>
      <c r="E3880" t="s">
        <v>1555</v>
      </c>
      <c r="F3880">
        <v>149</v>
      </c>
      <c r="G3880">
        <v>187</v>
      </c>
      <c r="H3880">
        <v>6234</v>
      </c>
      <c r="I3880">
        <v>43112029600</v>
      </c>
      <c r="J3880">
        <v>8</v>
      </c>
      <c r="K3880" t="s">
        <v>1740</v>
      </c>
      <c r="L3880">
        <v>2531</v>
      </c>
      <c r="M3880" t="s">
        <v>1557</v>
      </c>
      <c r="N3880" t="s">
        <v>1734</v>
      </c>
      <c r="O3880">
        <v>0</v>
      </c>
      <c r="P3880" t="s">
        <v>1552</v>
      </c>
      <c r="Q3880">
        <v>19730301</v>
      </c>
    </row>
    <row r="3881" spans="1:17">
      <c r="A3881" t="s">
        <v>1739</v>
      </c>
      <c r="B3881" t="s">
        <v>1701</v>
      </c>
      <c r="C3881">
        <v>201211</v>
      </c>
      <c r="D3881">
        <v>29</v>
      </c>
      <c r="E3881" t="s">
        <v>1555</v>
      </c>
      <c r="F3881">
        <v>558</v>
      </c>
      <c r="G3881">
        <v>187</v>
      </c>
      <c r="H3881">
        <v>23234</v>
      </c>
      <c r="I3881">
        <v>43112014900</v>
      </c>
      <c r="J3881">
        <v>8</v>
      </c>
      <c r="K3881" t="s">
        <v>1740</v>
      </c>
      <c r="L3881">
        <v>2531</v>
      </c>
      <c r="M3881" t="s">
        <v>1557</v>
      </c>
      <c r="N3881" t="s">
        <v>1734</v>
      </c>
      <c r="O3881">
        <v>0</v>
      </c>
      <c r="P3881" t="s">
        <v>1552</v>
      </c>
      <c r="Q3881">
        <v>19691201</v>
      </c>
    </row>
    <row r="3882" spans="1:17">
      <c r="A3882" t="s">
        <v>1739</v>
      </c>
      <c r="B3882" t="s">
        <v>1635</v>
      </c>
      <c r="C3882">
        <v>201211</v>
      </c>
      <c r="D3882">
        <v>29</v>
      </c>
      <c r="E3882" t="s">
        <v>1555</v>
      </c>
      <c r="F3882">
        <v>334</v>
      </c>
      <c r="G3882">
        <v>671</v>
      </c>
      <c r="H3882">
        <v>6014</v>
      </c>
      <c r="I3882">
        <v>43112030900</v>
      </c>
      <c r="J3882">
        <v>8</v>
      </c>
      <c r="K3882" t="s">
        <v>1740</v>
      </c>
      <c r="L3882">
        <v>2531</v>
      </c>
      <c r="M3882" t="s">
        <v>1557</v>
      </c>
      <c r="N3882" t="s">
        <v>1734</v>
      </c>
      <c r="O3882">
        <v>0</v>
      </c>
      <c r="P3882" t="s">
        <v>1552</v>
      </c>
      <c r="Q3882">
        <v>19750501</v>
      </c>
    </row>
    <row r="3883" spans="1:17">
      <c r="A3883" t="s">
        <v>1739</v>
      </c>
      <c r="B3883" t="s">
        <v>1736</v>
      </c>
      <c r="C3883">
        <v>201211</v>
      </c>
      <c r="D3883">
        <v>29</v>
      </c>
      <c r="E3883" t="s">
        <v>1555</v>
      </c>
      <c r="F3883">
        <v>1349</v>
      </c>
      <c r="G3883">
        <v>4258</v>
      </c>
      <c r="H3883">
        <v>56083</v>
      </c>
      <c r="I3883">
        <v>43112018000</v>
      </c>
      <c r="J3883">
        <v>8</v>
      </c>
      <c r="K3883" t="s">
        <v>1740</v>
      </c>
      <c r="L3883">
        <v>2531</v>
      </c>
      <c r="M3883" t="s">
        <v>1557</v>
      </c>
      <c r="N3883" t="s">
        <v>1734</v>
      </c>
      <c r="O3883">
        <v>0</v>
      </c>
      <c r="P3883" t="s">
        <v>1574</v>
      </c>
      <c r="Q3883">
        <v>19711101</v>
      </c>
    </row>
    <row r="3884" spans="1:17">
      <c r="A3884" t="s">
        <v>1739</v>
      </c>
      <c r="B3884" t="s">
        <v>1716</v>
      </c>
      <c r="C3884">
        <v>201211</v>
      </c>
      <c r="D3884">
        <v>29</v>
      </c>
      <c r="E3884" t="s">
        <v>1555</v>
      </c>
      <c r="F3884">
        <v>55</v>
      </c>
      <c r="G3884">
        <v>149</v>
      </c>
      <c r="H3884">
        <v>1290</v>
      </c>
      <c r="I3884">
        <v>43112017301</v>
      </c>
      <c r="J3884">
        <v>8</v>
      </c>
      <c r="K3884" t="s">
        <v>1740</v>
      </c>
      <c r="L3884">
        <v>2531</v>
      </c>
      <c r="M3884" t="s">
        <v>1557</v>
      </c>
      <c r="N3884" t="s">
        <v>1734</v>
      </c>
      <c r="O3884">
        <v>0</v>
      </c>
      <c r="P3884" t="s">
        <v>1552</v>
      </c>
      <c r="Q3884">
        <v>19761201</v>
      </c>
    </row>
    <row r="3885" spans="1:17">
      <c r="A3885" t="s">
        <v>1739</v>
      </c>
      <c r="B3885" t="s">
        <v>1663</v>
      </c>
      <c r="C3885">
        <v>201211</v>
      </c>
      <c r="D3885">
        <v>29</v>
      </c>
      <c r="E3885" t="s">
        <v>1555</v>
      </c>
      <c r="F3885">
        <v>1314</v>
      </c>
      <c r="G3885">
        <v>73</v>
      </c>
      <c r="H3885">
        <v>54595</v>
      </c>
      <c r="I3885">
        <v>43112016200</v>
      </c>
      <c r="J3885">
        <v>8</v>
      </c>
      <c r="K3885" t="s">
        <v>1740</v>
      </c>
      <c r="L3885">
        <v>2531</v>
      </c>
      <c r="M3885" t="s">
        <v>1557</v>
      </c>
      <c r="N3885" t="s">
        <v>1734</v>
      </c>
      <c r="O3885">
        <v>0</v>
      </c>
      <c r="P3885" t="s">
        <v>1552</v>
      </c>
      <c r="Q3885">
        <v>19700201</v>
      </c>
    </row>
    <row r="3886" spans="1:17">
      <c r="A3886" t="s">
        <v>1739</v>
      </c>
      <c r="B3886" t="s">
        <v>1592</v>
      </c>
      <c r="C3886">
        <v>201211</v>
      </c>
      <c r="D3886">
        <v>29</v>
      </c>
      <c r="E3886" t="s">
        <v>1555</v>
      </c>
      <c r="F3886">
        <v>367</v>
      </c>
      <c r="G3886">
        <v>112</v>
      </c>
      <c r="H3886">
        <v>7495</v>
      </c>
      <c r="I3886">
        <v>43112020400</v>
      </c>
      <c r="J3886">
        <v>8</v>
      </c>
      <c r="K3886" t="s">
        <v>1740</v>
      </c>
      <c r="L3886">
        <v>2531</v>
      </c>
      <c r="M3886" t="s">
        <v>1557</v>
      </c>
      <c r="N3886" t="s">
        <v>1734</v>
      </c>
      <c r="O3886">
        <v>0</v>
      </c>
      <c r="P3886" t="s">
        <v>1552</v>
      </c>
      <c r="Q3886">
        <v>19700701</v>
      </c>
    </row>
    <row r="3887" spans="1:17">
      <c r="A3887" t="s">
        <v>1739</v>
      </c>
      <c r="B3887" t="s">
        <v>1664</v>
      </c>
      <c r="C3887">
        <v>201211</v>
      </c>
      <c r="D3887">
        <v>29</v>
      </c>
      <c r="E3887" t="s">
        <v>1555</v>
      </c>
      <c r="F3887">
        <v>1509</v>
      </c>
      <c r="G3887">
        <v>5042</v>
      </c>
      <c r="H3887">
        <v>53134</v>
      </c>
      <c r="I3887">
        <v>43112023700</v>
      </c>
      <c r="J3887">
        <v>8</v>
      </c>
      <c r="K3887" t="s">
        <v>1740</v>
      </c>
      <c r="L3887">
        <v>2531</v>
      </c>
      <c r="M3887" t="s">
        <v>1557</v>
      </c>
      <c r="N3887" t="s">
        <v>1734</v>
      </c>
      <c r="O3887">
        <v>0</v>
      </c>
      <c r="P3887" t="s">
        <v>1552</v>
      </c>
      <c r="Q3887">
        <v>19710301</v>
      </c>
    </row>
    <row r="3888" spans="1:17">
      <c r="A3888" t="s">
        <v>1739</v>
      </c>
      <c r="B3888" t="s">
        <v>1651</v>
      </c>
      <c r="C3888">
        <v>201211</v>
      </c>
      <c r="D3888">
        <v>29</v>
      </c>
      <c r="E3888" t="s">
        <v>1555</v>
      </c>
      <c r="F3888">
        <v>111</v>
      </c>
      <c r="G3888">
        <v>6932</v>
      </c>
      <c r="H3888">
        <v>3008</v>
      </c>
      <c r="I3888">
        <v>43112021301</v>
      </c>
      <c r="J3888">
        <v>8</v>
      </c>
      <c r="K3888" t="s">
        <v>1740</v>
      </c>
      <c r="L3888">
        <v>2531</v>
      </c>
      <c r="M3888" t="s">
        <v>1557</v>
      </c>
      <c r="N3888" t="s">
        <v>1734</v>
      </c>
      <c r="O3888">
        <v>0</v>
      </c>
      <c r="P3888" t="s">
        <v>1574</v>
      </c>
      <c r="Q3888">
        <v>19740501</v>
      </c>
    </row>
    <row r="3889" spans="1:17">
      <c r="A3889" t="s">
        <v>1739</v>
      </c>
      <c r="B3889" t="s">
        <v>1576</v>
      </c>
      <c r="C3889">
        <v>201211</v>
      </c>
      <c r="D3889">
        <v>29</v>
      </c>
      <c r="E3889" t="s">
        <v>1555</v>
      </c>
      <c r="F3889">
        <v>597</v>
      </c>
      <c r="G3889">
        <v>635</v>
      </c>
      <c r="H3889">
        <v>940</v>
      </c>
      <c r="I3889">
        <v>43112005701</v>
      </c>
      <c r="J3889">
        <v>8</v>
      </c>
      <c r="K3889" t="s">
        <v>1740</v>
      </c>
      <c r="L3889">
        <v>2531</v>
      </c>
      <c r="M3889" t="s">
        <v>1557</v>
      </c>
      <c r="N3889" t="s">
        <v>1734</v>
      </c>
      <c r="O3889">
        <v>0</v>
      </c>
      <c r="P3889" t="s">
        <v>1552</v>
      </c>
      <c r="Q3889">
        <v>19830501</v>
      </c>
    </row>
    <row r="3890" spans="1:17">
      <c r="A3890" t="s">
        <v>1739</v>
      </c>
      <c r="B3890" t="s">
        <v>1636</v>
      </c>
      <c r="C3890">
        <v>201211</v>
      </c>
      <c r="D3890">
        <v>29</v>
      </c>
      <c r="E3890" t="s">
        <v>1555</v>
      </c>
      <c r="F3890">
        <v>275</v>
      </c>
      <c r="G3890">
        <v>75</v>
      </c>
      <c r="H3890">
        <v>237</v>
      </c>
      <c r="I3890">
        <v>43112007401</v>
      </c>
      <c r="J3890">
        <v>8</v>
      </c>
      <c r="K3890" t="s">
        <v>1740</v>
      </c>
      <c r="L3890">
        <v>2531</v>
      </c>
      <c r="M3890" t="s">
        <v>1557</v>
      </c>
      <c r="N3890" t="s">
        <v>1734</v>
      </c>
      <c r="O3890">
        <v>0</v>
      </c>
      <c r="P3890" t="s">
        <v>1552</v>
      </c>
      <c r="Q3890">
        <v>19690301</v>
      </c>
    </row>
    <row r="3891" spans="1:17">
      <c r="A3891" t="s">
        <v>1739</v>
      </c>
      <c r="B3891" t="s">
        <v>1653</v>
      </c>
      <c r="C3891">
        <v>201211</v>
      </c>
      <c r="D3891">
        <v>29</v>
      </c>
      <c r="E3891" t="s">
        <v>1555</v>
      </c>
      <c r="F3891">
        <v>744</v>
      </c>
      <c r="G3891">
        <v>149</v>
      </c>
      <c r="H3891">
        <v>24811</v>
      </c>
      <c r="I3891">
        <v>43112016300</v>
      </c>
      <c r="J3891">
        <v>8</v>
      </c>
      <c r="K3891" t="s">
        <v>1740</v>
      </c>
      <c r="L3891">
        <v>2531</v>
      </c>
      <c r="M3891" t="s">
        <v>1557</v>
      </c>
      <c r="N3891" t="s">
        <v>1734</v>
      </c>
      <c r="O3891">
        <v>0</v>
      </c>
      <c r="P3891" t="s">
        <v>1552</v>
      </c>
      <c r="Q3891">
        <v>19730401</v>
      </c>
    </row>
    <row r="3892" spans="1:17">
      <c r="A3892" t="s">
        <v>1739</v>
      </c>
      <c r="B3892" t="s">
        <v>1578</v>
      </c>
      <c r="C3892">
        <v>201211</v>
      </c>
      <c r="D3892">
        <v>29</v>
      </c>
      <c r="E3892" t="s">
        <v>1555</v>
      </c>
      <c r="F3892">
        <v>558</v>
      </c>
      <c r="G3892">
        <v>5044</v>
      </c>
      <c r="H3892">
        <v>6809</v>
      </c>
      <c r="I3892">
        <v>43112019600</v>
      </c>
      <c r="J3892">
        <v>8</v>
      </c>
      <c r="K3892" t="s">
        <v>1740</v>
      </c>
      <c r="L3892">
        <v>2531</v>
      </c>
      <c r="M3892" t="s">
        <v>1557</v>
      </c>
      <c r="N3892" t="s">
        <v>1734</v>
      </c>
      <c r="O3892">
        <v>0</v>
      </c>
      <c r="P3892" t="s">
        <v>1552</v>
      </c>
      <c r="Q3892">
        <v>19720901</v>
      </c>
    </row>
    <row r="3893" spans="1:17">
      <c r="A3893" t="s">
        <v>1739</v>
      </c>
      <c r="B3893" t="s">
        <v>1580</v>
      </c>
      <c r="C3893">
        <v>201211</v>
      </c>
      <c r="D3893">
        <v>29</v>
      </c>
      <c r="E3893" t="s">
        <v>1555</v>
      </c>
      <c r="F3893">
        <v>533</v>
      </c>
      <c r="G3893">
        <v>373</v>
      </c>
      <c r="H3893">
        <v>7878</v>
      </c>
      <c r="I3893">
        <v>43112021401</v>
      </c>
      <c r="J3893">
        <v>8</v>
      </c>
      <c r="K3893" t="s">
        <v>1740</v>
      </c>
      <c r="L3893">
        <v>2531</v>
      </c>
      <c r="M3893" t="s">
        <v>1557</v>
      </c>
      <c r="N3893" t="s">
        <v>1734</v>
      </c>
      <c r="O3893">
        <v>0</v>
      </c>
      <c r="P3893" t="s">
        <v>1552</v>
      </c>
      <c r="Q3893">
        <v>19760901</v>
      </c>
    </row>
    <row r="3894" spans="1:17">
      <c r="A3894" t="s">
        <v>1739</v>
      </c>
      <c r="B3894" t="s">
        <v>1581</v>
      </c>
      <c r="C3894">
        <v>201211</v>
      </c>
      <c r="D3894">
        <v>29</v>
      </c>
      <c r="E3894" t="s">
        <v>1555</v>
      </c>
      <c r="F3894">
        <v>948</v>
      </c>
      <c r="G3894">
        <v>299</v>
      </c>
      <c r="H3894">
        <v>39383</v>
      </c>
      <c r="I3894">
        <v>43112023800</v>
      </c>
      <c r="J3894">
        <v>8</v>
      </c>
      <c r="K3894" t="s">
        <v>1740</v>
      </c>
      <c r="L3894">
        <v>2531</v>
      </c>
      <c r="M3894" t="s">
        <v>1557</v>
      </c>
      <c r="N3894" t="s">
        <v>1734</v>
      </c>
      <c r="O3894">
        <v>0</v>
      </c>
      <c r="P3894" t="s">
        <v>1552</v>
      </c>
      <c r="Q3894">
        <v>19701201</v>
      </c>
    </row>
    <row r="3895" spans="1:17">
      <c r="A3895" t="s">
        <v>1739</v>
      </c>
      <c r="B3895" t="s">
        <v>1654</v>
      </c>
      <c r="C3895">
        <v>201211</v>
      </c>
      <c r="D3895">
        <v>28</v>
      </c>
      <c r="E3895" t="s">
        <v>1555</v>
      </c>
      <c r="F3895">
        <v>1176</v>
      </c>
      <c r="G3895">
        <v>1965</v>
      </c>
      <c r="H3895">
        <v>29248</v>
      </c>
      <c r="I3895">
        <v>43112016400</v>
      </c>
      <c r="J3895">
        <v>8</v>
      </c>
      <c r="K3895" t="s">
        <v>1740</v>
      </c>
      <c r="L3895">
        <v>2531</v>
      </c>
      <c r="M3895" t="s">
        <v>1557</v>
      </c>
      <c r="N3895" t="s">
        <v>1734</v>
      </c>
      <c r="O3895">
        <v>0</v>
      </c>
      <c r="P3895" t="s">
        <v>1552</v>
      </c>
      <c r="Q3895">
        <v>19740101</v>
      </c>
    </row>
    <row r="3896" spans="1:17">
      <c r="A3896" t="s">
        <v>1739</v>
      </c>
      <c r="B3896" t="s">
        <v>1638</v>
      </c>
      <c r="C3896">
        <v>201211</v>
      </c>
      <c r="D3896">
        <v>29</v>
      </c>
      <c r="E3896" t="s">
        <v>1555</v>
      </c>
      <c r="F3896">
        <v>1029</v>
      </c>
      <c r="G3896">
        <v>4071</v>
      </c>
      <c r="H3896">
        <v>34038</v>
      </c>
      <c r="I3896">
        <v>43112019700</v>
      </c>
      <c r="J3896">
        <v>8</v>
      </c>
      <c r="K3896" t="s">
        <v>1740</v>
      </c>
      <c r="L3896">
        <v>2531</v>
      </c>
      <c r="M3896" t="s">
        <v>1557</v>
      </c>
      <c r="N3896" t="s">
        <v>1734</v>
      </c>
      <c r="O3896">
        <v>0</v>
      </c>
      <c r="P3896" t="s">
        <v>1552</v>
      </c>
      <c r="Q3896">
        <v>19700801</v>
      </c>
    </row>
    <row r="3897" spans="1:17">
      <c r="A3897" t="s">
        <v>1739</v>
      </c>
      <c r="B3897" t="s">
        <v>1655</v>
      </c>
      <c r="C3897">
        <v>201211</v>
      </c>
      <c r="D3897">
        <v>29</v>
      </c>
      <c r="E3897" t="s">
        <v>1555</v>
      </c>
      <c r="F3897">
        <v>1140</v>
      </c>
      <c r="G3897">
        <v>3361</v>
      </c>
      <c r="H3897">
        <v>47370</v>
      </c>
      <c r="I3897">
        <v>43112015100</v>
      </c>
      <c r="J3897">
        <v>8</v>
      </c>
      <c r="K3897" t="s">
        <v>1740</v>
      </c>
      <c r="L3897">
        <v>2531</v>
      </c>
      <c r="M3897" t="s">
        <v>1557</v>
      </c>
      <c r="N3897" t="s">
        <v>1734</v>
      </c>
      <c r="O3897">
        <v>0</v>
      </c>
      <c r="P3897" t="s">
        <v>1662</v>
      </c>
      <c r="Q3897">
        <v>19730701</v>
      </c>
    </row>
    <row r="3898" spans="1:17">
      <c r="A3898" t="s">
        <v>1739</v>
      </c>
      <c r="B3898" t="s">
        <v>1632</v>
      </c>
      <c r="C3898">
        <v>201211</v>
      </c>
      <c r="D3898">
        <v>25</v>
      </c>
      <c r="E3898" t="s">
        <v>1555</v>
      </c>
      <c r="F3898">
        <v>202</v>
      </c>
      <c r="G3898">
        <v>159</v>
      </c>
      <c r="H3898">
        <v>4855</v>
      </c>
      <c r="I3898">
        <v>43112006400</v>
      </c>
      <c r="J3898">
        <v>8</v>
      </c>
      <c r="K3898" t="s">
        <v>1740</v>
      </c>
      <c r="L3898">
        <v>2531</v>
      </c>
      <c r="M3898" t="s">
        <v>1557</v>
      </c>
      <c r="N3898" t="s">
        <v>1734</v>
      </c>
      <c r="O3898">
        <v>0</v>
      </c>
      <c r="P3898" t="s">
        <v>1552</v>
      </c>
      <c r="Q3898">
        <v>19750201</v>
      </c>
    </row>
    <row r="3899" spans="1:17">
      <c r="A3899" t="s">
        <v>1739</v>
      </c>
      <c r="B3899" t="s">
        <v>1666</v>
      </c>
      <c r="C3899">
        <v>201211</v>
      </c>
      <c r="D3899">
        <v>29</v>
      </c>
      <c r="E3899" t="s">
        <v>1555</v>
      </c>
      <c r="F3899">
        <v>575</v>
      </c>
      <c r="G3899">
        <v>336</v>
      </c>
      <c r="H3899">
        <v>23942</v>
      </c>
      <c r="I3899">
        <v>43112012401</v>
      </c>
      <c r="J3899">
        <v>8</v>
      </c>
      <c r="K3899" t="s">
        <v>1740</v>
      </c>
      <c r="L3899">
        <v>2531</v>
      </c>
      <c r="M3899" t="s">
        <v>1557</v>
      </c>
      <c r="N3899" t="s">
        <v>1734</v>
      </c>
      <c r="O3899">
        <v>0</v>
      </c>
      <c r="P3899" t="s">
        <v>1574</v>
      </c>
      <c r="Q3899">
        <v>19970507</v>
      </c>
    </row>
    <row r="3900" spans="1:17">
      <c r="A3900" t="s">
        <v>1739</v>
      </c>
      <c r="B3900" t="s">
        <v>1582</v>
      </c>
      <c r="C3900">
        <v>201211</v>
      </c>
      <c r="D3900">
        <v>29</v>
      </c>
      <c r="E3900" t="s">
        <v>1555</v>
      </c>
      <c r="F3900">
        <v>296</v>
      </c>
      <c r="G3900">
        <v>187</v>
      </c>
      <c r="H3900">
        <v>29</v>
      </c>
      <c r="I3900">
        <v>43112018400</v>
      </c>
      <c r="J3900">
        <v>8</v>
      </c>
      <c r="K3900" t="s">
        <v>1740</v>
      </c>
      <c r="L3900">
        <v>2531</v>
      </c>
      <c r="M3900" t="s">
        <v>1557</v>
      </c>
      <c r="N3900" t="s">
        <v>1734</v>
      </c>
      <c r="O3900">
        <v>0</v>
      </c>
      <c r="P3900" t="s">
        <v>1552</v>
      </c>
      <c r="Q3900">
        <v>19700501</v>
      </c>
    </row>
    <row r="3901" spans="1:17">
      <c r="A3901" t="s">
        <v>1739</v>
      </c>
      <c r="B3901" t="s">
        <v>1667</v>
      </c>
      <c r="C3901">
        <v>201211</v>
      </c>
      <c r="D3901">
        <v>29</v>
      </c>
      <c r="E3901" t="s">
        <v>1555</v>
      </c>
      <c r="F3901">
        <v>520</v>
      </c>
      <c r="G3901">
        <v>560</v>
      </c>
      <c r="H3901">
        <v>21604</v>
      </c>
      <c r="I3901">
        <v>43112005600</v>
      </c>
      <c r="J3901">
        <v>8</v>
      </c>
      <c r="K3901" t="s">
        <v>1740</v>
      </c>
      <c r="L3901">
        <v>2531</v>
      </c>
      <c r="M3901" t="s">
        <v>1557</v>
      </c>
      <c r="N3901" t="s">
        <v>1734</v>
      </c>
      <c r="O3901">
        <v>0</v>
      </c>
      <c r="P3901" t="s">
        <v>1662</v>
      </c>
      <c r="Q3901">
        <v>19690301</v>
      </c>
    </row>
    <row r="3902" spans="1:17">
      <c r="A3902" t="s">
        <v>1739</v>
      </c>
      <c r="B3902" t="s">
        <v>1668</v>
      </c>
      <c r="C3902">
        <v>201211</v>
      </c>
      <c r="D3902">
        <v>29</v>
      </c>
      <c r="E3902" t="s">
        <v>1555</v>
      </c>
      <c r="F3902">
        <v>649</v>
      </c>
      <c r="G3902">
        <v>187</v>
      </c>
      <c r="H3902">
        <v>26964</v>
      </c>
      <c r="I3902">
        <v>43112017500</v>
      </c>
      <c r="J3902">
        <v>8</v>
      </c>
      <c r="K3902" t="s">
        <v>1740</v>
      </c>
      <c r="L3902">
        <v>2531</v>
      </c>
      <c r="M3902" t="s">
        <v>1557</v>
      </c>
      <c r="N3902" t="s">
        <v>1734</v>
      </c>
      <c r="O3902">
        <v>0</v>
      </c>
      <c r="P3902" t="s">
        <v>1552</v>
      </c>
      <c r="Q3902">
        <v>19700401</v>
      </c>
    </row>
    <row r="3903" spans="1:17">
      <c r="A3903" t="s">
        <v>1739</v>
      </c>
      <c r="B3903" t="s">
        <v>1595</v>
      </c>
      <c r="C3903">
        <v>201211</v>
      </c>
      <c r="D3903">
        <v>28</v>
      </c>
      <c r="E3903" t="s">
        <v>1555</v>
      </c>
      <c r="F3903">
        <v>663</v>
      </c>
      <c r="G3903">
        <v>180</v>
      </c>
      <c r="H3903">
        <v>27593</v>
      </c>
      <c r="I3903">
        <v>43112012500</v>
      </c>
      <c r="J3903">
        <v>8</v>
      </c>
      <c r="K3903" t="s">
        <v>1740</v>
      </c>
      <c r="L3903">
        <v>2531</v>
      </c>
      <c r="M3903" t="s">
        <v>1557</v>
      </c>
      <c r="N3903" t="s">
        <v>1734</v>
      </c>
      <c r="O3903">
        <v>0</v>
      </c>
      <c r="P3903" t="s">
        <v>1552</v>
      </c>
      <c r="Q3903">
        <v>19690801</v>
      </c>
    </row>
    <row r="3904" spans="1:17">
      <c r="A3904" t="s">
        <v>1739</v>
      </c>
      <c r="B3904" t="s">
        <v>1656</v>
      </c>
      <c r="C3904">
        <v>201211</v>
      </c>
      <c r="D3904">
        <v>29</v>
      </c>
      <c r="E3904" t="s">
        <v>1555</v>
      </c>
      <c r="F3904">
        <v>416</v>
      </c>
      <c r="G3904">
        <v>1718</v>
      </c>
      <c r="H3904">
        <v>10365</v>
      </c>
      <c r="I3904">
        <v>43112006300</v>
      </c>
      <c r="J3904">
        <v>8</v>
      </c>
      <c r="K3904" t="s">
        <v>1740</v>
      </c>
      <c r="L3904">
        <v>2531</v>
      </c>
      <c r="M3904" t="s">
        <v>1557</v>
      </c>
      <c r="N3904" t="s">
        <v>1734</v>
      </c>
      <c r="O3904">
        <v>0</v>
      </c>
      <c r="P3904" t="s">
        <v>1552</v>
      </c>
      <c r="Q3904">
        <v>19690701</v>
      </c>
    </row>
    <row r="3905" spans="1:17">
      <c r="A3905" t="s">
        <v>1739</v>
      </c>
      <c r="B3905" t="s">
        <v>1657</v>
      </c>
      <c r="C3905">
        <v>201211</v>
      </c>
      <c r="D3905">
        <v>29</v>
      </c>
      <c r="E3905" t="s">
        <v>1555</v>
      </c>
      <c r="F3905">
        <v>942</v>
      </c>
      <c r="G3905">
        <v>75</v>
      </c>
      <c r="H3905">
        <v>39135</v>
      </c>
      <c r="I3905">
        <v>43112020500</v>
      </c>
      <c r="J3905">
        <v>8</v>
      </c>
      <c r="K3905" t="s">
        <v>1740</v>
      </c>
      <c r="L3905">
        <v>2531</v>
      </c>
      <c r="M3905" t="s">
        <v>1557</v>
      </c>
      <c r="N3905" t="s">
        <v>1734</v>
      </c>
      <c r="O3905">
        <v>0</v>
      </c>
      <c r="P3905" t="s">
        <v>1574</v>
      </c>
      <c r="Q3905">
        <v>19721201</v>
      </c>
    </row>
    <row r="3906" spans="1:17">
      <c r="A3906" t="s">
        <v>1739</v>
      </c>
      <c r="B3906" t="s">
        <v>1688</v>
      </c>
      <c r="C3906">
        <v>201211</v>
      </c>
      <c r="D3906">
        <v>29</v>
      </c>
      <c r="E3906" t="s">
        <v>1555</v>
      </c>
      <c r="F3906">
        <v>2371</v>
      </c>
      <c r="G3906">
        <v>112</v>
      </c>
      <c r="H3906">
        <v>88270</v>
      </c>
      <c r="I3906">
        <v>43112019800</v>
      </c>
      <c r="J3906">
        <v>8</v>
      </c>
      <c r="K3906" t="s">
        <v>1740</v>
      </c>
      <c r="L3906">
        <v>2531</v>
      </c>
      <c r="M3906" t="s">
        <v>1557</v>
      </c>
      <c r="N3906" t="s">
        <v>1734</v>
      </c>
      <c r="O3906">
        <v>0</v>
      </c>
      <c r="P3906" t="s">
        <v>1552</v>
      </c>
      <c r="Q3906">
        <v>19700801</v>
      </c>
    </row>
    <row r="3907" spans="1:17">
      <c r="A3907" t="s">
        <v>1739</v>
      </c>
      <c r="B3907" t="s">
        <v>1584</v>
      </c>
      <c r="C3907">
        <v>201211</v>
      </c>
      <c r="D3907">
        <v>29</v>
      </c>
      <c r="E3907" t="s">
        <v>1555</v>
      </c>
      <c r="F3907">
        <v>518</v>
      </c>
      <c r="G3907">
        <v>1979</v>
      </c>
      <c r="H3907">
        <v>5434</v>
      </c>
      <c r="I3907">
        <v>43112019900</v>
      </c>
      <c r="J3907">
        <v>8</v>
      </c>
      <c r="K3907" t="s">
        <v>1740</v>
      </c>
      <c r="L3907">
        <v>2531</v>
      </c>
      <c r="M3907" t="s">
        <v>1557</v>
      </c>
      <c r="N3907" t="s">
        <v>1734</v>
      </c>
      <c r="O3907">
        <v>0</v>
      </c>
      <c r="P3907" t="s">
        <v>1552</v>
      </c>
      <c r="Q3907">
        <v>19700701</v>
      </c>
    </row>
    <row r="3908" spans="1:17">
      <c r="A3908" t="s">
        <v>1739</v>
      </c>
      <c r="B3908" t="s">
        <v>1586</v>
      </c>
      <c r="C3908">
        <v>201211</v>
      </c>
      <c r="D3908">
        <v>29</v>
      </c>
      <c r="E3908" t="s">
        <v>1555</v>
      </c>
      <c r="F3908">
        <v>136</v>
      </c>
      <c r="G3908">
        <v>75</v>
      </c>
      <c r="H3908">
        <v>5641</v>
      </c>
      <c r="I3908">
        <v>43112017601</v>
      </c>
      <c r="J3908">
        <v>8</v>
      </c>
      <c r="K3908" t="s">
        <v>1740</v>
      </c>
      <c r="L3908">
        <v>2531</v>
      </c>
      <c r="M3908" t="s">
        <v>1557</v>
      </c>
      <c r="N3908" t="s">
        <v>1734</v>
      </c>
      <c r="O3908">
        <v>0</v>
      </c>
      <c r="P3908" t="s">
        <v>1552</v>
      </c>
      <c r="Q3908">
        <v>19751101</v>
      </c>
    </row>
    <row r="3909" spans="1:17">
      <c r="A3909" t="s">
        <v>1739</v>
      </c>
      <c r="B3909" t="s">
        <v>1558</v>
      </c>
      <c r="C3909">
        <v>201211</v>
      </c>
      <c r="D3909">
        <v>30</v>
      </c>
      <c r="E3909" t="s">
        <v>1555</v>
      </c>
      <c r="F3909">
        <v>796</v>
      </c>
      <c r="G3909">
        <v>4944</v>
      </c>
      <c r="H3909">
        <v>13433</v>
      </c>
      <c r="I3909">
        <v>43112015201</v>
      </c>
      <c r="J3909">
        <v>8</v>
      </c>
      <c r="K3909" t="s">
        <v>1740</v>
      </c>
      <c r="L3909">
        <v>2531</v>
      </c>
      <c r="M3909" t="s">
        <v>1557</v>
      </c>
      <c r="N3909" t="s">
        <v>1734</v>
      </c>
      <c r="O3909">
        <v>0</v>
      </c>
      <c r="P3909" t="s">
        <v>1552</v>
      </c>
      <c r="Q3909">
        <v>19940401</v>
      </c>
    </row>
    <row r="3910" spans="1:17">
      <c r="A3910" t="s">
        <v>1739</v>
      </c>
      <c r="B3910" t="s">
        <v>1560</v>
      </c>
      <c r="C3910">
        <v>201211</v>
      </c>
      <c r="D3910">
        <v>29</v>
      </c>
      <c r="E3910" t="s">
        <v>1555</v>
      </c>
      <c r="F3910">
        <v>278</v>
      </c>
      <c r="G3910">
        <v>683</v>
      </c>
      <c r="H3910">
        <v>11337</v>
      </c>
      <c r="I3910">
        <v>43112018500</v>
      </c>
      <c r="J3910">
        <v>8</v>
      </c>
      <c r="K3910" t="s">
        <v>1740</v>
      </c>
      <c r="L3910">
        <v>2531</v>
      </c>
      <c r="M3910" t="s">
        <v>1557</v>
      </c>
      <c r="N3910" t="s">
        <v>1734</v>
      </c>
      <c r="O3910">
        <v>0</v>
      </c>
      <c r="P3910" t="s">
        <v>1552</v>
      </c>
      <c r="Q3910">
        <v>19700601</v>
      </c>
    </row>
    <row r="3911" spans="1:17">
      <c r="A3911" t="s">
        <v>1739</v>
      </c>
      <c r="B3911" t="s">
        <v>1563</v>
      </c>
      <c r="C3911">
        <v>201211</v>
      </c>
      <c r="D3911">
        <v>30</v>
      </c>
      <c r="E3911" t="s">
        <v>1555</v>
      </c>
      <c r="F3911">
        <v>495</v>
      </c>
      <c r="G3911">
        <v>1301</v>
      </c>
      <c r="H3911">
        <v>1753</v>
      </c>
      <c r="I3911">
        <v>43112031100</v>
      </c>
      <c r="J3911">
        <v>8</v>
      </c>
      <c r="K3911" t="s">
        <v>1740</v>
      </c>
      <c r="L3911">
        <v>2531</v>
      </c>
      <c r="M3911" t="s">
        <v>1557</v>
      </c>
      <c r="N3911" t="s">
        <v>1734</v>
      </c>
      <c r="O3911">
        <v>0</v>
      </c>
      <c r="P3911" t="s">
        <v>1552</v>
      </c>
      <c r="Q3911">
        <v>19750801</v>
      </c>
    </row>
    <row r="3912" spans="1:17">
      <c r="A3912" t="s">
        <v>1739</v>
      </c>
      <c r="B3912" t="s">
        <v>1564</v>
      </c>
      <c r="C3912">
        <v>201211</v>
      </c>
      <c r="D3912">
        <v>30</v>
      </c>
      <c r="E3912" t="s">
        <v>1555</v>
      </c>
      <c r="F3912">
        <v>917</v>
      </c>
      <c r="G3912">
        <v>163</v>
      </c>
      <c r="H3912">
        <v>1477</v>
      </c>
      <c r="I3912">
        <v>43112070000</v>
      </c>
      <c r="J3912">
        <v>8</v>
      </c>
      <c r="K3912" t="s">
        <v>1740</v>
      </c>
      <c r="L3912">
        <v>2531</v>
      </c>
      <c r="M3912" t="s">
        <v>1557</v>
      </c>
      <c r="N3912" t="s">
        <v>1734</v>
      </c>
      <c r="O3912">
        <v>0</v>
      </c>
      <c r="P3912" t="s">
        <v>1552</v>
      </c>
      <c r="Q3912">
        <v>19930601</v>
      </c>
    </row>
    <row r="3913" spans="1:17">
      <c r="A3913" t="s">
        <v>1739</v>
      </c>
      <c r="B3913" t="s">
        <v>1630</v>
      </c>
      <c r="C3913">
        <v>201211</v>
      </c>
      <c r="D3913">
        <v>30</v>
      </c>
      <c r="E3913" t="s">
        <v>1555</v>
      </c>
      <c r="F3913">
        <v>375</v>
      </c>
      <c r="G3913">
        <v>1139</v>
      </c>
      <c r="H3913">
        <v>9010</v>
      </c>
      <c r="I3913">
        <v>43112015301</v>
      </c>
      <c r="J3913">
        <v>8</v>
      </c>
      <c r="K3913" t="s">
        <v>1740</v>
      </c>
      <c r="L3913">
        <v>2531</v>
      </c>
      <c r="M3913" t="s">
        <v>1557</v>
      </c>
      <c r="N3913" t="s">
        <v>1734</v>
      </c>
      <c r="O3913">
        <v>0</v>
      </c>
      <c r="P3913" t="s">
        <v>1552</v>
      </c>
      <c r="Q3913">
        <v>19741101</v>
      </c>
    </row>
    <row r="3914" spans="1:17">
      <c r="A3914" t="s">
        <v>1739</v>
      </c>
      <c r="B3914" t="s">
        <v>1645</v>
      </c>
      <c r="C3914">
        <v>201211</v>
      </c>
      <c r="D3914">
        <v>30</v>
      </c>
      <c r="E3914" t="s">
        <v>1555</v>
      </c>
      <c r="F3914">
        <v>181</v>
      </c>
      <c r="G3914">
        <v>683</v>
      </c>
      <c r="H3914">
        <v>5515</v>
      </c>
      <c r="I3914">
        <v>43112010801</v>
      </c>
      <c r="J3914">
        <v>8</v>
      </c>
      <c r="K3914" t="s">
        <v>1740</v>
      </c>
      <c r="L3914">
        <v>2531</v>
      </c>
      <c r="M3914" t="s">
        <v>1557</v>
      </c>
      <c r="N3914" t="s">
        <v>1734</v>
      </c>
      <c r="O3914">
        <v>0</v>
      </c>
      <c r="P3914" t="s">
        <v>1552</v>
      </c>
      <c r="Q3914">
        <v>19721201</v>
      </c>
    </row>
    <row r="3915" spans="1:17">
      <c r="A3915" t="s">
        <v>1739</v>
      </c>
      <c r="B3915" t="s">
        <v>1692</v>
      </c>
      <c r="C3915">
        <v>201211</v>
      </c>
      <c r="D3915">
        <v>30</v>
      </c>
      <c r="E3915" t="s">
        <v>1555</v>
      </c>
      <c r="F3915">
        <v>995</v>
      </c>
      <c r="G3915">
        <v>2570</v>
      </c>
      <c r="H3915">
        <v>22352</v>
      </c>
      <c r="I3915">
        <v>43112016601</v>
      </c>
      <c r="J3915">
        <v>8</v>
      </c>
      <c r="K3915" t="s">
        <v>1740</v>
      </c>
      <c r="L3915">
        <v>2531</v>
      </c>
      <c r="M3915" t="s">
        <v>1557</v>
      </c>
      <c r="N3915" t="s">
        <v>1734</v>
      </c>
      <c r="O3915">
        <v>0</v>
      </c>
      <c r="P3915" t="s">
        <v>1552</v>
      </c>
      <c r="Q3915">
        <v>19770201</v>
      </c>
    </row>
    <row r="3916" spans="1:17">
      <c r="A3916" t="s">
        <v>1739</v>
      </c>
      <c r="B3916" t="s">
        <v>1569</v>
      </c>
      <c r="C3916">
        <v>201211</v>
      </c>
      <c r="D3916">
        <v>30</v>
      </c>
      <c r="E3916" t="s">
        <v>1555</v>
      </c>
      <c r="F3916">
        <v>902</v>
      </c>
      <c r="G3916">
        <v>911</v>
      </c>
      <c r="H3916">
        <v>13764</v>
      </c>
      <c r="I3916">
        <v>43112009301</v>
      </c>
      <c r="J3916">
        <v>8</v>
      </c>
      <c r="K3916" t="s">
        <v>1740</v>
      </c>
      <c r="L3916">
        <v>2531</v>
      </c>
      <c r="M3916" t="s">
        <v>1557</v>
      </c>
      <c r="N3916" t="s">
        <v>1734</v>
      </c>
      <c r="O3916">
        <v>0</v>
      </c>
      <c r="P3916" t="s">
        <v>1552</v>
      </c>
      <c r="Q3916">
        <v>19790801</v>
      </c>
    </row>
    <row r="3917" spans="1:17">
      <c r="A3917" t="s">
        <v>1739</v>
      </c>
      <c r="B3917" t="s">
        <v>1741</v>
      </c>
      <c r="C3917">
        <v>201211</v>
      </c>
      <c r="D3917">
        <v>30</v>
      </c>
      <c r="E3917" t="s">
        <v>1555</v>
      </c>
      <c r="F3917">
        <v>1739</v>
      </c>
      <c r="G3917">
        <v>586</v>
      </c>
      <c r="H3917">
        <v>71171</v>
      </c>
      <c r="I3917">
        <v>43112018100</v>
      </c>
      <c r="J3917">
        <v>8</v>
      </c>
      <c r="K3917" t="s">
        <v>1740</v>
      </c>
      <c r="L3917">
        <v>2531</v>
      </c>
      <c r="M3917" t="s">
        <v>1557</v>
      </c>
      <c r="N3917" t="s">
        <v>1734</v>
      </c>
      <c r="O3917">
        <v>0</v>
      </c>
      <c r="P3917" t="s">
        <v>1574</v>
      </c>
      <c r="Q3917">
        <v>19750601</v>
      </c>
    </row>
    <row r="3918" spans="1:17">
      <c r="A3918" t="s">
        <v>1739</v>
      </c>
      <c r="B3918" t="s">
        <v>1720</v>
      </c>
      <c r="C3918">
        <v>201211</v>
      </c>
      <c r="D3918">
        <v>29</v>
      </c>
      <c r="E3918" t="s">
        <v>1555</v>
      </c>
      <c r="F3918">
        <v>1317</v>
      </c>
      <c r="G3918">
        <v>520</v>
      </c>
      <c r="H3918">
        <v>48346</v>
      </c>
      <c r="I3918">
        <v>43112018600</v>
      </c>
      <c r="J3918">
        <v>8</v>
      </c>
      <c r="K3918" t="s">
        <v>1740</v>
      </c>
      <c r="L3918">
        <v>2531</v>
      </c>
      <c r="M3918" t="s">
        <v>1557</v>
      </c>
      <c r="N3918" t="s">
        <v>1734</v>
      </c>
      <c r="O3918">
        <v>0</v>
      </c>
      <c r="P3918" t="s">
        <v>1552</v>
      </c>
      <c r="Q3918">
        <v>19730501</v>
      </c>
    </row>
    <row r="3919" spans="1:17">
      <c r="A3919" t="s">
        <v>1739</v>
      </c>
      <c r="B3919" t="s">
        <v>1722</v>
      </c>
      <c r="C3919">
        <v>201211</v>
      </c>
      <c r="D3919">
        <v>30</v>
      </c>
      <c r="E3919" t="s">
        <v>1555</v>
      </c>
      <c r="F3919">
        <v>3088</v>
      </c>
      <c r="G3919">
        <v>130</v>
      </c>
      <c r="H3919">
        <v>41176</v>
      </c>
      <c r="I3919">
        <v>43112009700</v>
      </c>
      <c r="J3919">
        <v>8</v>
      </c>
      <c r="K3919" t="s">
        <v>1740</v>
      </c>
      <c r="L3919">
        <v>2531</v>
      </c>
      <c r="M3919" t="s">
        <v>1557</v>
      </c>
      <c r="N3919" t="s">
        <v>1734</v>
      </c>
      <c r="O3919">
        <v>0</v>
      </c>
      <c r="P3919" t="s">
        <v>1552</v>
      </c>
      <c r="Q3919">
        <v>19690701</v>
      </c>
    </row>
    <row r="3920" spans="1:17">
      <c r="A3920" t="s">
        <v>1739</v>
      </c>
      <c r="B3920" t="s">
        <v>1705</v>
      </c>
      <c r="C3920">
        <v>201211</v>
      </c>
      <c r="D3920">
        <v>30</v>
      </c>
      <c r="E3920" t="s">
        <v>1555</v>
      </c>
      <c r="F3920">
        <v>1768</v>
      </c>
      <c r="G3920">
        <v>130</v>
      </c>
      <c r="H3920">
        <v>2093</v>
      </c>
      <c r="I3920">
        <v>43112070400</v>
      </c>
      <c r="J3920">
        <v>8</v>
      </c>
      <c r="K3920" t="s">
        <v>1740</v>
      </c>
      <c r="L3920">
        <v>2531</v>
      </c>
      <c r="M3920" t="s">
        <v>1557</v>
      </c>
      <c r="N3920" t="s">
        <v>1734</v>
      </c>
      <c r="O3920">
        <v>0</v>
      </c>
      <c r="P3920" t="s">
        <v>1552</v>
      </c>
      <c r="Q3920">
        <v>19930901</v>
      </c>
    </row>
    <row r="3921" spans="1:17">
      <c r="A3921" t="s">
        <v>1739</v>
      </c>
      <c r="B3921" t="s">
        <v>1708</v>
      </c>
      <c r="C3921">
        <v>201211</v>
      </c>
      <c r="D3921">
        <v>30</v>
      </c>
      <c r="E3921" t="s">
        <v>1555</v>
      </c>
      <c r="F3921">
        <v>466</v>
      </c>
      <c r="G3921">
        <v>1041</v>
      </c>
      <c r="H3921">
        <v>19064</v>
      </c>
      <c r="I3921">
        <v>43112018200</v>
      </c>
      <c r="J3921">
        <v>8</v>
      </c>
      <c r="K3921" t="s">
        <v>1740</v>
      </c>
      <c r="L3921">
        <v>2531</v>
      </c>
      <c r="M3921" t="s">
        <v>1557</v>
      </c>
      <c r="N3921" t="s">
        <v>1734</v>
      </c>
      <c r="O3921">
        <v>0</v>
      </c>
      <c r="P3921" t="s">
        <v>1574</v>
      </c>
      <c r="Q3921">
        <v>19760501</v>
      </c>
    </row>
    <row r="3922" spans="1:17">
      <c r="A3922" t="s">
        <v>1739</v>
      </c>
      <c r="B3922" t="s">
        <v>1731</v>
      </c>
      <c r="C3922">
        <v>201211</v>
      </c>
      <c r="D3922">
        <v>30</v>
      </c>
      <c r="E3922" t="s">
        <v>1555</v>
      </c>
      <c r="F3922">
        <v>747</v>
      </c>
      <c r="G3922">
        <v>748</v>
      </c>
      <c r="H3922">
        <v>30516</v>
      </c>
      <c r="I3922">
        <v>43112015400</v>
      </c>
      <c r="J3922">
        <v>8</v>
      </c>
      <c r="K3922" t="s">
        <v>1740</v>
      </c>
      <c r="L3922">
        <v>2531</v>
      </c>
      <c r="M3922" t="s">
        <v>1557</v>
      </c>
      <c r="N3922" t="s">
        <v>1734</v>
      </c>
      <c r="O3922">
        <v>0</v>
      </c>
      <c r="P3922" t="s">
        <v>1552</v>
      </c>
      <c r="Q3922">
        <v>19691201</v>
      </c>
    </row>
    <row r="3923" spans="1:17">
      <c r="A3923" t="s">
        <v>1739</v>
      </c>
      <c r="B3923" t="s">
        <v>1709</v>
      </c>
      <c r="C3923">
        <v>201211</v>
      </c>
      <c r="D3923">
        <v>30</v>
      </c>
      <c r="E3923" t="s">
        <v>1555</v>
      </c>
      <c r="F3923">
        <v>1032</v>
      </c>
      <c r="G3923">
        <v>2863</v>
      </c>
      <c r="H3923">
        <v>80</v>
      </c>
      <c r="I3923">
        <v>43112069700</v>
      </c>
      <c r="J3923">
        <v>8</v>
      </c>
      <c r="K3923" t="s">
        <v>1740</v>
      </c>
      <c r="L3923">
        <v>2531</v>
      </c>
      <c r="M3923" t="s">
        <v>1557</v>
      </c>
      <c r="N3923" t="s">
        <v>1734</v>
      </c>
      <c r="O3923">
        <v>0</v>
      </c>
      <c r="P3923" t="s">
        <v>1552</v>
      </c>
      <c r="Q3923">
        <v>19930201</v>
      </c>
    </row>
    <row r="3924" spans="1:17">
      <c r="A3924" t="s">
        <v>1739</v>
      </c>
      <c r="B3924" t="s">
        <v>1732</v>
      </c>
      <c r="C3924">
        <v>201211</v>
      </c>
      <c r="D3924">
        <v>30</v>
      </c>
      <c r="E3924" t="s">
        <v>1555</v>
      </c>
      <c r="F3924">
        <v>3066</v>
      </c>
      <c r="G3924">
        <v>293</v>
      </c>
      <c r="H3924">
        <v>60799</v>
      </c>
      <c r="I3924">
        <v>43112012800</v>
      </c>
      <c r="J3924">
        <v>8</v>
      </c>
      <c r="K3924" t="s">
        <v>1740</v>
      </c>
      <c r="L3924">
        <v>2531</v>
      </c>
      <c r="M3924" t="s">
        <v>1557</v>
      </c>
      <c r="N3924" t="s">
        <v>1734</v>
      </c>
      <c r="O3924">
        <v>0</v>
      </c>
      <c r="P3924" t="s">
        <v>1552</v>
      </c>
      <c r="Q3924">
        <v>19710201</v>
      </c>
    </row>
    <row r="3925" spans="1:17">
      <c r="A3925" t="s">
        <v>1739</v>
      </c>
      <c r="B3925" t="s">
        <v>1724</v>
      </c>
      <c r="C3925">
        <v>201211</v>
      </c>
      <c r="D3925">
        <v>30</v>
      </c>
      <c r="E3925" t="s">
        <v>1555</v>
      </c>
      <c r="F3925">
        <v>879</v>
      </c>
      <c r="G3925">
        <v>358</v>
      </c>
      <c r="H3925">
        <v>7711</v>
      </c>
      <c r="I3925">
        <v>43112016901</v>
      </c>
      <c r="J3925">
        <v>8</v>
      </c>
      <c r="K3925" t="s">
        <v>1740</v>
      </c>
      <c r="L3925">
        <v>2531</v>
      </c>
      <c r="M3925" t="s">
        <v>1557</v>
      </c>
      <c r="N3925" t="s">
        <v>1734</v>
      </c>
      <c r="O3925">
        <v>0</v>
      </c>
      <c r="P3925" t="s">
        <v>1552</v>
      </c>
      <c r="Q3925">
        <v>19801101</v>
      </c>
    </row>
    <row r="3926" spans="1:17">
      <c r="A3926" t="s">
        <v>1739</v>
      </c>
      <c r="B3926" t="s">
        <v>1725</v>
      </c>
      <c r="C3926">
        <v>201211</v>
      </c>
      <c r="D3926">
        <v>1</v>
      </c>
      <c r="E3926" t="s">
        <v>1555</v>
      </c>
      <c r="F3926">
        <v>0</v>
      </c>
      <c r="G3926">
        <v>10</v>
      </c>
      <c r="H3926">
        <v>1274</v>
      </c>
      <c r="I3926">
        <v>43112015700</v>
      </c>
      <c r="J3926">
        <v>8</v>
      </c>
      <c r="K3926" t="s">
        <v>1740</v>
      </c>
      <c r="L3926">
        <v>2531</v>
      </c>
      <c r="M3926" t="s">
        <v>1557</v>
      </c>
      <c r="N3926" t="s">
        <v>1734</v>
      </c>
      <c r="O3926">
        <v>0</v>
      </c>
      <c r="P3926" t="s">
        <v>1552</v>
      </c>
      <c r="Q3926">
        <v>19740101</v>
      </c>
    </row>
    <row r="3927" spans="1:17">
      <c r="A3927" t="s">
        <v>1739</v>
      </c>
      <c r="B3927" t="s">
        <v>1726</v>
      </c>
      <c r="C3927">
        <v>201211</v>
      </c>
      <c r="D3927">
        <v>29</v>
      </c>
      <c r="E3927" t="s">
        <v>1555</v>
      </c>
      <c r="F3927">
        <v>1111</v>
      </c>
      <c r="G3927">
        <v>161</v>
      </c>
      <c r="H3927">
        <v>4456</v>
      </c>
      <c r="I3927">
        <v>43112009501</v>
      </c>
      <c r="J3927">
        <v>8</v>
      </c>
      <c r="K3927" t="s">
        <v>1740</v>
      </c>
      <c r="L3927">
        <v>2531</v>
      </c>
      <c r="M3927" t="s">
        <v>1557</v>
      </c>
      <c r="N3927" t="s">
        <v>1734</v>
      </c>
      <c r="O3927">
        <v>0</v>
      </c>
      <c r="P3927" t="s">
        <v>1552</v>
      </c>
      <c r="Q3927">
        <v>19700401</v>
      </c>
    </row>
    <row r="3928" spans="1:17">
      <c r="A3928" t="s">
        <v>1739</v>
      </c>
      <c r="B3928" t="s">
        <v>1744</v>
      </c>
      <c r="C3928">
        <v>201211</v>
      </c>
      <c r="D3928">
        <v>30</v>
      </c>
      <c r="E3928" t="s">
        <v>1555</v>
      </c>
      <c r="F3928">
        <v>1302</v>
      </c>
      <c r="G3928">
        <v>293</v>
      </c>
      <c r="H3928">
        <v>4352</v>
      </c>
      <c r="I3928">
        <v>43112020001</v>
      </c>
      <c r="J3928">
        <v>8</v>
      </c>
      <c r="K3928" t="s">
        <v>1740</v>
      </c>
      <c r="L3928">
        <v>2531</v>
      </c>
      <c r="M3928" t="s">
        <v>1557</v>
      </c>
      <c r="N3928" t="s">
        <v>1734</v>
      </c>
      <c r="O3928">
        <v>0</v>
      </c>
      <c r="P3928" t="s">
        <v>1552</v>
      </c>
      <c r="Q3928">
        <v>19810801</v>
      </c>
    </row>
    <row r="3929" spans="1:17">
      <c r="A3929" t="s">
        <v>1739</v>
      </c>
      <c r="B3929" t="s">
        <v>1745</v>
      </c>
      <c r="C3929">
        <v>201211</v>
      </c>
      <c r="D3929">
        <v>30</v>
      </c>
      <c r="E3929" t="s">
        <v>1555</v>
      </c>
      <c r="F3929">
        <v>1779</v>
      </c>
      <c r="G3929">
        <v>390</v>
      </c>
      <c r="H3929">
        <v>62069</v>
      </c>
      <c r="I3929">
        <v>43112018800</v>
      </c>
      <c r="J3929">
        <v>8</v>
      </c>
      <c r="K3929" t="s">
        <v>1740</v>
      </c>
      <c r="L3929">
        <v>2531</v>
      </c>
      <c r="M3929" t="s">
        <v>1557</v>
      </c>
      <c r="N3929" t="s">
        <v>1734</v>
      </c>
      <c r="O3929">
        <v>0</v>
      </c>
      <c r="P3929" t="s">
        <v>1552</v>
      </c>
      <c r="Q3929">
        <v>19700501</v>
      </c>
    </row>
    <row r="3930" spans="1:17">
      <c r="A3930" t="s">
        <v>1739</v>
      </c>
      <c r="B3930" t="s">
        <v>1746</v>
      </c>
      <c r="C3930">
        <v>201211</v>
      </c>
      <c r="D3930">
        <v>29</v>
      </c>
      <c r="E3930" t="s">
        <v>1555</v>
      </c>
      <c r="F3930">
        <v>1182</v>
      </c>
      <c r="G3930">
        <v>455</v>
      </c>
      <c r="H3930">
        <v>10013</v>
      </c>
      <c r="I3930">
        <v>43112020100</v>
      </c>
      <c r="J3930">
        <v>8</v>
      </c>
      <c r="K3930" t="s">
        <v>1740</v>
      </c>
      <c r="L3930">
        <v>2531</v>
      </c>
      <c r="M3930" t="s">
        <v>1557</v>
      </c>
      <c r="N3930" t="s">
        <v>1734</v>
      </c>
      <c r="O3930">
        <v>0</v>
      </c>
      <c r="P3930" t="s">
        <v>1552</v>
      </c>
      <c r="Q3930">
        <v>19700601</v>
      </c>
    </row>
    <row r="3931" spans="1:17">
      <c r="A3931" t="s">
        <v>1739</v>
      </c>
      <c r="B3931" t="s">
        <v>1747</v>
      </c>
      <c r="C3931">
        <v>201211</v>
      </c>
      <c r="D3931">
        <v>28</v>
      </c>
      <c r="E3931" t="s">
        <v>1555</v>
      </c>
      <c r="F3931">
        <v>515</v>
      </c>
      <c r="G3931">
        <v>22056</v>
      </c>
      <c r="H3931">
        <v>13695</v>
      </c>
      <c r="I3931">
        <v>43112029801</v>
      </c>
      <c r="J3931">
        <v>8</v>
      </c>
      <c r="K3931" t="s">
        <v>1740</v>
      </c>
      <c r="L3931">
        <v>2531</v>
      </c>
      <c r="M3931" t="s">
        <v>1557</v>
      </c>
      <c r="N3931" t="s">
        <v>1734</v>
      </c>
      <c r="O3931">
        <v>0</v>
      </c>
      <c r="P3931" t="s">
        <v>1552</v>
      </c>
      <c r="Q3931">
        <v>19740301</v>
      </c>
    </row>
    <row r="3932" spans="1:17">
      <c r="A3932" t="s">
        <v>1739</v>
      </c>
      <c r="B3932" t="s">
        <v>1760</v>
      </c>
      <c r="C3932">
        <v>201211</v>
      </c>
      <c r="D3932">
        <v>29</v>
      </c>
      <c r="E3932" t="s">
        <v>1555</v>
      </c>
      <c r="F3932">
        <v>761</v>
      </c>
      <c r="G3932">
        <v>1983</v>
      </c>
      <c r="H3932">
        <v>8005</v>
      </c>
      <c r="I3932">
        <v>43112029500</v>
      </c>
      <c r="J3932">
        <v>8</v>
      </c>
      <c r="K3932" t="s">
        <v>1740</v>
      </c>
      <c r="L3932">
        <v>2531</v>
      </c>
      <c r="M3932" t="s">
        <v>1557</v>
      </c>
      <c r="N3932" t="s">
        <v>1734</v>
      </c>
      <c r="O3932">
        <v>0</v>
      </c>
      <c r="P3932" t="s">
        <v>1552</v>
      </c>
      <c r="Q3932">
        <v>19720901</v>
      </c>
    </row>
    <row r="3933" spans="1:17">
      <c r="A3933" t="s">
        <v>1739</v>
      </c>
      <c r="B3933" t="s">
        <v>1748</v>
      </c>
      <c r="C3933">
        <v>201211</v>
      </c>
      <c r="D3933">
        <v>30</v>
      </c>
      <c r="E3933" t="s">
        <v>1555</v>
      </c>
      <c r="F3933">
        <v>588</v>
      </c>
      <c r="G3933">
        <v>6343</v>
      </c>
      <c r="H3933">
        <v>73796</v>
      </c>
      <c r="I3933">
        <v>43112029300</v>
      </c>
      <c r="J3933">
        <v>8</v>
      </c>
      <c r="K3933" t="s">
        <v>1740</v>
      </c>
      <c r="L3933">
        <v>2531</v>
      </c>
      <c r="M3933" t="s">
        <v>1557</v>
      </c>
      <c r="N3933" t="s">
        <v>1734</v>
      </c>
      <c r="O3933">
        <v>0</v>
      </c>
      <c r="P3933" t="s">
        <v>1552</v>
      </c>
      <c r="Q3933">
        <v>19720501</v>
      </c>
    </row>
    <row r="3934" spans="1:17">
      <c r="A3934" t="s">
        <v>1739</v>
      </c>
      <c r="B3934" t="s">
        <v>1749</v>
      </c>
      <c r="C3934">
        <v>201211</v>
      </c>
      <c r="D3934">
        <v>30</v>
      </c>
      <c r="E3934" t="s">
        <v>1555</v>
      </c>
      <c r="F3934">
        <v>377</v>
      </c>
      <c r="G3934">
        <v>260</v>
      </c>
      <c r="H3934">
        <v>5044</v>
      </c>
      <c r="I3934">
        <v>43112012601</v>
      </c>
      <c r="J3934">
        <v>8</v>
      </c>
      <c r="K3934" t="s">
        <v>1740</v>
      </c>
      <c r="L3934">
        <v>2531</v>
      </c>
      <c r="M3934" t="s">
        <v>1557</v>
      </c>
      <c r="N3934" t="s">
        <v>1734</v>
      </c>
      <c r="O3934">
        <v>0</v>
      </c>
      <c r="P3934" t="s">
        <v>1574</v>
      </c>
      <c r="Q3934">
        <v>19980514</v>
      </c>
    </row>
    <row r="3935" spans="1:17">
      <c r="A3935" t="s">
        <v>1739</v>
      </c>
      <c r="B3935" t="s">
        <v>1750</v>
      </c>
      <c r="C3935">
        <v>201211</v>
      </c>
      <c r="D3935">
        <v>29</v>
      </c>
      <c r="E3935" t="s">
        <v>1555</v>
      </c>
      <c r="F3935">
        <v>221</v>
      </c>
      <c r="G3935">
        <v>2428</v>
      </c>
      <c r="H3935">
        <v>5569</v>
      </c>
      <c r="I3935">
        <v>43112015501</v>
      </c>
      <c r="J3935">
        <v>8</v>
      </c>
      <c r="K3935" t="s">
        <v>1740</v>
      </c>
      <c r="L3935">
        <v>2531</v>
      </c>
      <c r="M3935" t="s">
        <v>1557</v>
      </c>
      <c r="N3935" t="s">
        <v>1734</v>
      </c>
      <c r="O3935">
        <v>0</v>
      </c>
      <c r="P3935" t="s">
        <v>1552</v>
      </c>
      <c r="Q3935">
        <v>19901001</v>
      </c>
    </row>
    <row r="3936" spans="1:17">
      <c r="A3936" t="s">
        <v>1739</v>
      </c>
      <c r="B3936" t="s">
        <v>1671</v>
      </c>
      <c r="C3936">
        <v>201211</v>
      </c>
      <c r="D3936">
        <v>29</v>
      </c>
      <c r="E3936" t="s">
        <v>1555</v>
      </c>
      <c r="F3936">
        <v>138</v>
      </c>
      <c r="G3936">
        <v>84</v>
      </c>
      <c r="H3936">
        <v>1397</v>
      </c>
      <c r="I3936">
        <v>43112034500</v>
      </c>
      <c r="J3936">
        <v>8</v>
      </c>
      <c r="K3936" t="s">
        <v>1751</v>
      </c>
      <c r="L3936">
        <v>2531</v>
      </c>
      <c r="M3936" t="s">
        <v>1557</v>
      </c>
      <c r="N3936" t="s">
        <v>1734</v>
      </c>
      <c r="O3936">
        <v>0</v>
      </c>
      <c r="P3936" t="s">
        <v>1574</v>
      </c>
      <c r="Q3936">
        <v>19970608</v>
      </c>
    </row>
    <row r="3937" spans="1:17">
      <c r="A3937" t="s">
        <v>1739</v>
      </c>
      <c r="B3937" t="s">
        <v>1672</v>
      </c>
      <c r="C3937">
        <v>201211</v>
      </c>
      <c r="D3937">
        <v>29</v>
      </c>
      <c r="E3937" t="s">
        <v>1555</v>
      </c>
      <c r="F3937">
        <v>594</v>
      </c>
      <c r="G3937">
        <v>112</v>
      </c>
      <c r="H3937">
        <v>26642</v>
      </c>
      <c r="I3937">
        <v>43112035000</v>
      </c>
      <c r="J3937">
        <v>8</v>
      </c>
      <c r="K3937" t="s">
        <v>1740</v>
      </c>
      <c r="L3937">
        <v>2531</v>
      </c>
      <c r="M3937" t="s">
        <v>1557</v>
      </c>
      <c r="N3937" t="s">
        <v>1734</v>
      </c>
      <c r="O3937">
        <v>0</v>
      </c>
      <c r="P3937" t="s">
        <v>1552</v>
      </c>
      <c r="Q3937">
        <v>19771001</v>
      </c>
    </row>
    <row r="3938" spans="1:17">
      <c r="A3938" t="s">
        <v>1739</v>
      </c>
      <c r="B3938" t="s">
        <v>1622</v>
      </c>
      <c r="C3938">
        <v>201211</v>
      </c>
      <c r="D3938">
        <v>26</v>
      </c>
      <c r="E3938" t="s">
        <v>1555</v>
      </c>
      <c r="F3938">
        <v>348</v>
      </c>
      <c r="G3938">
        <v>778</v>
      </c>
      <c r="H3938">
        <v>725</v>
      </c>
      <c r="I3938">
        <v>43112035800</v>
      </c>
      <c r="J3938">
        <v>8</v>
      </c>
      <c r="K3938" t="s">
        <v>1740</v>
      </c>
      <c r="L3938">
        <v>2531</v>
      </c>
      <c r="M3938" t="s">
        <v>1557</v>
      </c>
      <c r="N3938" t="s">
        <v>1734</v>
      </c>
      <c r="O3938">
        <v>0</v>
      </c>
      <c r="P3938" t="s">
        <v>1552</v>
      </c>
      <c r="Q3938">
        <v>19771101</v>
      </c>
    </row>
    <row r="3939" spans="1:17">
      <c r="A3939" t="s">
        <v>1739</v>
      </c>
      <c r="B3939" t="s">
        <v>1752</v>
      </c>
      <c r="C3939">
        <v>201211</v>
      </c>
      <c r="D3939">
        <v>29</v>
      </c>
      <c r="E3939" t="s">
        <v>1555</v>
      </c>
      <c r="F3939">
        <v>499</v>
      </c>
      <c r="G3939">
        <v>1037</v>
      </c>
      <c r="H3939">
        <v>327</v>
      </c>
      <c r="I3939">
        <v>43112032800</v>
      </c>
      <c r="J3939">
        <v>8</v>
      </c>
      <c r="K3939" t="s">
        <v>1740</v>
      </c>
      <c r="L3939">
        <v>2531</v>
      </c>
      <c r="M3939" t="s">
        <v>1557</v>
      </c>
      <c r="N3939" t="s">
        <v>1734</v>
      </c>
      <c r="O3939">
        <v>0</v>
      </c>
      <c r="P3939" t="s">
        <v>1552</v>
      </c>
      <c r="Q3939">
        <v>19770701</v>
      </c>
    </row>
    <row r="3940" spans="1:17">
      <c r="A3940" t="s">
        <v>1739</v>
      </c>
      <c r="B3940" t="s">
        <v>1626</v>
      </c>
      <c r="C3940">
        <v>201211</v>
      </c>
      <c r="D3940">
        <v>3</v>
      </c>
      <c r="E3940" t="s">
        <v>1555</v>
      </c>
      <c r="F3940">
        <v>2</v>
      </c>
      <c r="G3940">
        <v>25</v>
      </c>
      <c r="H3940">
        <v>174</v>
      </c>
      <c r="I3940">
        <v>43112033900</v>
      </c>
      <c r="J3940">
        <v>8</v>
      </c>
      <c r="K3940" t="s">
        <v>1740</v>
      </c>
      <c r="L3940">
        <v>2531</v>
      </c>
      <c r="M3940" t="s">
        <v>1557</v>
      </c>
      <c r="N3940" t="s">
        <v>1734</v>
      </c>
      <c r="O3940">
        <v>0</v>
      </c>
      <c r="P3940" t="s">
        <v>1552</v>
      </c>
      <c r="Q3940">
        <v>19771001</v>
      </c>
    </row>
    <row r="3941" spans="1:17">
      <c r="A3941" t="s">
        <v>1739</v>
      </c>
      <c r="B3941" t="s">
        <v>1607</v>
      </c>
      <c r="C3941">
        <v>201211</v>
      </c>
      <c r="D3941">
        <v>22</v>
      </c>
      <c r="E3941" t="s">
        <v>1555</v>
      </c>
      <c r="F3941">
        <v>876</v>
      </c>
      <c r="G3941">
        <v>7045</v>
      </c>
      <c r="H3941">
        <v>2480</v>
      </c>
      <c r="I3941">
        <v>43112033300</v>
      </c>
      <c r="J3941">
        <v>8</v>
      </c>
      <c r="K3941" t="s">
        <v>1740</v>
      </c>
      <c r="L3941">
        <v>2531</v>
      </c>
      <c r="M3941" t="s">
        <v>1557</v>
      </c>
      <c r="N3941" t="s">
        <v>1734</v>
      </c>
      <c r="O3941">
        <v>0</v>
      </c>
      <c r="P3941" t="s">
        <v>1552</v>
      </c>
      <c r="Q3941">
        <v>19770901</v>
      </c>
    </row>
    <row r="3942" spans="1:17">
      <c r="A3942" t="s">
        <v>1739</v>
      </c>
      <c r="B3942" t="s">
        <v>1681</v>
      </c>
      <c r="C3942">
        <v>201211</v>
      </c>
      <c r="D3942">
        <v>29</v>
      </c>
      <c r="E3942" t="s">
        <v>1555</v>
      </c>
      <c r="F3942">
        <v>203</v>
      </c>
      <c r="G3942">
        <v>2158</v>
      </c>
      <c r="H3942">
        <v>5354</v>
      </c>
      <c r="I3942">
        <v>43112032700</v>
      </c>
      <c r="J3942">
        <v>8</v>
      </c>
      <c r="K3942" t="s">
        <v>1740</v>
      </c>
      <c r="L3942">
        <v>2531</v>
      </c>
      <c r="M3942" t="s">
        <v>1557</v>
      </c>
      <c r="N3942" t="s">
        <v>1734</v>
      </c>
      <c r="O3942">
        <v>0</v>
      </c>
      <c r="P3942" t="s">
        <v>1552</v>
      </c>
      <c r="Q3942">
        <v>19770801</v>
      </c>
    </row>
    <row r="3943" spans="1:17">
      <c r="A3943" t="s">
        <v>1739</v>
      </c>
      <c r="B3943" t="s">
        <v>1682</v>
      </c>
      <c r="C3943">
        <v>201211</v>
      </c>
      <c r="D3943">
        <v>29</v>
      </c>
      <c r="E3943" t="s">
        <v>1555</v>
      </c>
      <c r="F3943">
        <v>956</v>
      </c>
      <c r="G3943">
        <v>98</v>
      </c>
      <c r="H3943">
        <v>10695</v>
      </c>
      <c r="I3943">
        <v>43112069200</v>
      </c>
      <c r="J3943">
        <v>8</v>
      </c>
      <c r="K3943" t="s">
        <v>1740</v>
      </c>
      <c r="L3943">
        <v>2531</v>
      </c>
      <c r="M3943" t="s">
        <v>1557</v>
      </c>
      <c r="N3943" t="s">
        <v>1734</v>
      </c>
      <c r="O3943">
        <v>0</v>
      </c>
      <c r="P3943" t="s">
        <v>1552</v>
      </c>
      <c r="Q3943">
        <v>19910701</v>
      </c>
    </row>
    <row r="3944" spans="1:17">
      <c r="A3944" t="s">
        <v>1739</v>
      </c>
      <c r="B3944" t="s">
        <v>1608</v>
      </c>
      <c r="C3944">
        <v>201211</v>
      </c>
      <c r="D3944">
        <v>29</v>
      </c>
      <c r="E3944" t="s">
        <v>1555</v>
      </c>
      <c r="F3944">
        <v>1426</v>
      </c>
      <c r="G3944">
        <v>308</v>
      </c>
      <c r="H3944">
        <v>5936</v>
      </c>
      <c r="I3944">
        <v>43112069400</v>
      </c>
      <c r="J3944">
        <v>8</v>
      </c>
      <c r="K3944" t="s">
        <v>1740</v>
      </c>
      <c r="L3944">
        <v>2531</v>
      </c>
      <c r="M3944" t="s">
        <v>1557</v>
      </c>
      <c r="N3944" t="s">
        <v>1734</v>
      </c>
      <c r="O3944">
        <v>0</v>
      </c>
      <c r="P3944" t="s">
        <v>1552</v>
      </c>
      <c r="Q3944">
        <v>19920701</v>
      </c>
    </row>
    <row r="3945" spans="1:17">
      <c r="A3945" t="s">
        <v>1739</v>
      </c>
      <c r="B3945" t="s">
        <v>1683</v>
      </c>
      <c r="C3945">
        <v>201211</v>
      </c>
      <c r="D3945">
        <v>29</v>
      </c>
      <c r="E3945" t="s">
        <v>1555</v>
      </c>
      <c r="F3945">
        <v>1553</v>
      </c>
      <c r="G3945">
        <v>140</v>
      </c>
      <c r="H3945">
        <v>4095</v>
      </c>
      <c r="I3945">
        <v>43112036500</v>
      </c>
      <c r="J3945">
        <v>8</v>
      </c>
      <c r="K3945" t="s">
        <v>1740</v>
      </c>
      <c r="L3945">
        <v>2531</v>
      </c>
      <c r="M3945" t="s">
        <v>1557</v>
      </c>
      <c r="N3945" t="s">
        <v>1734</v>
      </c>
      <c r="O3945">
        <v>0</v>
      </c>
      <c r="P3945" t="s">
        <v>1552</v>
      </c>
      <c r="Q3945">
        <v>19771201</v>
      </c>
    </row>
    <row r="3946" spans="1:17">
      <c r="A3946" t="s">
        <v>1739</v>
      </c>
      <c r="B3946" t="s">
        <v>1627</v>
      </c>
      <c r="C3946">
        <v>201211</v>
      </c>
      <c r="D3946">
        <v>29</v>
      </c>
      <c r="E3946" t="s">
        <v>1555</v>
      </c>
      <c r="F3946">
        <v>259</v>
      </c>
      <c r="G3946">
        <v>84</v>
      </c>
      <c r="H3946">
        <v>1199</v>
      </c>
      <c r="I3946">
        <v>43112035300</v>
      </c>
      <c r="J3946">
        <v>8</v>
      </c>
      <c r="K3946" t="s">
        <v>1740</v>
      </c>
      <c r="L3946">
        <v>2531</v>
      </c>
      <c r="M3946" t="s">
        <v>1557</v>
      </c>
      <c r="N3946" t="s">
        <v>1734</v>
      </c>
      <c r="O3946">
        <v>0</v>
      </c>
      <c r="P3946" t="s">
        <v>1552</v>
      </c>
      <c r="Q3946">
        <v>19771101</v>
      </c>
    </row>
    <row r="3947" spans="1:17">
      <c r="A3947" t="s">
        <v>1739</v>
      </c>
      <c r="B3947" t="s">
        <v>1609</v>
      </c>
      <c r="C3947">
        <v>201211</v>
      </c>
      <c r="D3947">
        <v>29</v>
      </c>
      <c r="E3947" t="s">
        <v>1555</v>
      </c>
      <c r="F3947">
        <v>6</v>
      </c>
      <c r="G3947">
        <v>84</v>
      </c>
      <c r="H3947">
        <v>21</v>
      </c>
      <c r="I3947">
        <v>43112067600</v>
      </c>
      <c r="J3947">
        <v>8</v>
      </c>
      <c r="K3947" t="s">
        <v>1740</v>
      </c>
      <c r="L3947">
        <v>2531</v>
      </c>
      <c r="M3947" t="s">
        <v>1557</v>
      </c>
      <c r="N3947" t="s">
        <v>1734</v>
      </c>
      <c r="O3947">
        <v>0</v>
      </c>
      <c r="P3947" t="s">
        <v>1662</v>
      </c>
      <c r="Q3947">
        <v>19950401</v>
      </c>
    </row>
    <row r="3948" spans="1:17">
      <c r="A3948" t="s">
        <v>1739</v>
      </c>
      <c r="B3948" t="s">
        <v>1753</v>
      </c>
      <c r="C3948">
        <v>201211</v>
      </c>
      <c r="D3948">
        <v>29</v>
      </c>
      <c r="E3948" t="s">
        <v>1555</v>
      </c>
      <c r="F3948">
        <v>745</v>
      </c>
      <c r="G3948">
        <v>168</v>
      </c>
      <c r="H3948">
        <v>1034</v>
      </c>
      <c r="I3948">
        <v>43112069500</v>
      </c>
      <c r="J3948">
        <v>8</v>
      </c>
      <c r="K3948" t="s">
        <v>1740</v>
      </c>
      <c r="L3948">
        <v>2531</v>
      </c>
      <c r="M3948" t="s">
        <v>1557</v>
      </c>
      <c r="N3948" t="s">
        <v>1734</v>
      </c>
      <c r="O3948">
        <v>0</v>
      </c>
      <c r="P3948" t="s">
        <v>1552</v>
      </c>
      <c r="Q3948">
        <v>19920701</v>
      </c>
    </row>
    <row r="3949" spans="1:17">
      <c r="A3949" t="s">
        <v>1739</v>
      </c>
      <c r="B3949" t="s">
        <v>1761</v>
      </c>
      <c r="C3949">
        <v>201211</v>
      </c>
      <c r="D3949">
        <v>12</v>
      </c>
      <c r="E3949" t="s">
        <v>1555</v>
      </c>
      <c r="F3949">
        <v>19</v>
      </c>
      <c r="G3949">
        <v>54</v>
      </c>
      <c r="H3949">
        <v>1418</v>
      </c>
      <c r="I3949">
        <v>43112032900</v>
      </c>
      <c r="J3949">
        <v>8</v>
      </c>
      <c r="K3949" t="s">
        <v>1740</v>
      </c>
      <c r="L3949">
        <v>2531</v>
      </c>
      <c r="M3949" t="s">
        <v>1557</v>
      </c>
      <c r="N3949" t="s">
        <v>1734</v>
      </c>
      <c r="O3949">
        <v>0</v>
      </c>
      <c r="P3949" t="s">
        <v>1552</v>
      </c>
      <c r="Q3949">
        <v>19770801</v>
      </c>
    </row>
    <row r="3950" spans="1:17">
      <c r="A3950" t="s">
        <v>1739</v>
      </c>
      <c r="B3950" t="s">
        <v>1612</v>
      </c>
      <c r="C3950">
        <v>201211</v>
      </c>
      <c r="D3950">
        <v>29</v>
      </c>
      <c r="E3950" t="s">
        <v>1555</v>
      </c>
      <c r="F3950">
        <v>363</v>
      </c>
      <c r="G3950">
        <v>392</v>
      </c>
      <c r="H3950">
        <v>2015</v>
      </c>
      <c r="I3950">
        <v>43112033500</v>
      </c>
      <c r="J3950">
        <v>8</v>
      </c>
      <c r="K3950" t="s">
        <v>1740</v>
      </c>
      <c r="L3950">
        <v>2531</v>
      </c>
      <c r="M3950" t="s">
        <v>1557</v>
      </c>
      <c r="N3950" t="s">
        <v>1734</v>
      </c>
      <c r="O3950">
        <v>0</v>
      </c>
      <c r="P3950" t="s">
        <v>1552</v>
      </c>
      <c r="Q3950">
        <v>19770901</v>
      </c>
    </row>
    <row r="3951" spans="1:17">
      <c r="A3951" t="s">
        <v>1739</v>
      </c>
      <c r="B3951" t="s">
        <v>1613</v>
      </c>
      <c r="C3951">
        <v>201211</v>
      </c>
      <c r="D3951">
        <v>29</v>
      </c>
      <c r="E3951" t="s">
        <v>1555</v>
      </c>
      <c r="F3951">
        <v>837</v>
      </c>
      <c r="G3951">
        <v>154</v>
      </c>
      <c r="H3951">
        <v>10455</v>
      </c>
      <c r="I3951">
        <v>43112036400</v>
      </c>
      <c r="J3951">
        <v>8</v>
      </c>
      <c r="K3951" t="s">
        <v>1740</v>
      </c>
      <c r="L3951">
        <v>2531</v>
      </c>
      <c r="M3951" t="s">
        <v>1557</v>
      </c>
      <c r="N3951" t="s">
        <v>1734</v>
      </c>
      <c r="O3951">
        <v>0</v>
      </c>
      <c r="P3951" t="s">
        <v>1552</v>
      </c>
      <c r="Q3951">
        <v>19771201</v>
      </c>
    </row>
    <row r="3952" spans="1:17">
      <c r="A3952" t="s">
        <v>1739</v>
      </c>
      <c r="B3952" t="s">
        <v>1754</v>
      </c>
      <c r="C3952">
        <v>201211</v>
      </c>
      <c r="D3952">
        <v>29</v>
      </c>
      <c r="E3952" t="s">
        <v>1555</v>
      </c>
      <c r="F3952">
        <v>86</v>
      </c>
      <c r="G3952">
        <v>140</v>
      </c>
      <c r="H3952">
        <v>2278</v>
      </c>
      <c r="I3952">
        <v>43112036300</v>
      </c>
      <c r="J3952">
        <v>8</v>
      </c>
      <c r="K3952" t="s">
        <v>1740</v>
      </c>
      <c r="L3952">
        <v>2531</v>
      </c>
      <c r="M3952" t="s">
        <v>1557</v>
      </c>
      <c r="N3952" t="s">
        <v>1734</v>
      </c>
      <c r="O3952">
        <v>0</v>
      </c>
      <c r="P3952" t="s">
        <v>1552</v>
      </c>
      <c r="Q3952">
        <v>19771101</v>
      </c>
    </row>
    <row r="3953" spans="1:17">
      <c r="A3953" t="s">
        <v>1739</v>
      </c>
      <c r="B3953" t="s">
        <v>1685</v>
      </c>
      <c r="C3953">
        <v>201211</v>
      </c>
      <c r="D3953">
        <v>29</v>
      </c>
      <c r="E3953" t="s">
        <v>1555</v>
      </c>
      <c r="F3953">
        <v>981</v>
      </c>
      <c r="G3953">
        <v>252</v>
      </c>
      <c r="H3953">
        <v>1532</v>
      </c>
      <c r="I3953">
        <v>43112036600</v>
      </c>
      <c r="J3953">
        <v>8</v>
      </c>
      <c r="K3953" t="s">
        <v>1740</v>
      </c>
      <c r="L3953">
        <v>2531</v>
      </c>
      <c r="M3953" t="s">
        <v>1557</v>
      </c>
      <c r="N3953" t="s">
        <v>1734</v>
      </c>
      <c r="O3953">
        <v>0</v>
      </c>
      <c r="P3953" t="s">
        <v>1552</v>
      </c>
      <c r="Q3953">
        <v>19771201</v>
      </c>
    </row>
    <row r="3954" spans="1:17">
      <c r="A3954" t="s">
        <v>1739</v>
      </c>
      <c r="B3954" t="s">
        <v>1686</v>
      </c>
      <c r="C3954">
        <v>201211</v>
      </c>
      <c r="D3954">
        <v>29</v>
      </c>
      <c r="E3954" t="s">
        <v>1555</v>
      </c>
      <c r="F3954">
        <v>355</v>
      </c>
      <c r="G3954">
        <v>140</v>
      </c>
      <c r="H3954">
        <v>76</v>
      </c>
      <c r="I3954">
        <v>43112069300</v>
      </c>
      <c r="J3954">
        <v>8</v>
      </c>
      <c r="K3954" t="s">
        <v>1740</v>
      </c>
      <c r="L3954">
        <v>2531</v>
      </c>
      <c r="M3954" t="s">
        <v>1557</v>
      </c>
      <c r="N3954" t="s">
        <v>1734</v>
      </c>
      <c r="O3954">
        <v>0</v>
      </c>
      <c r="P3954" t="s">
        <v>1552</v>
      </c>
      <c r="Q3954">
        <v>19910801</v>
      </c>
    </row>
    <row r="3955" spans="1:17">
      <c r="A3955" t="s">
        <v>1739</v>
      </c>
      <c r="B3955" t="s">
        <v>1624</v>
      </c>
      <c r="C3955">
        <v>201211</v>
      </c>
      <c r="D3955">
        <v>29</v>
      </c>
      <c r="E3955" t="s">
        <v>1555</v>
      </c>
      <c r="F3955">
        <v>676</v>
      </c>
      <c r="G3955">
        <v>84</v>
      </c>
      <c r="H3955">
        <v>1100</v>
      </c>
      <c r="I3955">
        <v>43112068900</v>
      </c>
      <c r="J3955">
        <v>8</v>
      </c>
      <c r="K3955" t="s">
        <v>1740</v>
      </c>
      <c r="L3955">
        <v>2531</v>
      </c>
      <c r="M3955" t="s">
        <v>1557</v>
      </c>
      <c r="N3955" t="s">
        <v>1734</v>
      </c>
      <c r="O3955">
        <v>0</v>
      </c>
      <c r="P3955" t="s">
        <v>1552</v>
      </c>
      <c r="Q3955">
        <v>19901101</v>
      </c>
    </row>
    <row r="3956" spans="1:17">
      <c r="A3956" t="s">
        <v>1739</v>
      </c>
      <c r="B3956" t="s">
        <v>1755</v>
      </c>
      <c r="C3956">
        <v>201211</v>
      </c>
      <c r="D3956">
        <v>29</v>
      </c>
      <c r="E3956" t="s">
        <v>1555</v>
      </c>
      <c r="F3956">
        <v>1612</v>
      </c>
      <c r="G3956">
        <v>84</v>
      </c>
      <c r="H3956">
        <v>1616</v>
      </c>
      <c r="I3956">
        <v>43112035100</v>
      </c>
      <c r="J3956">
        <v>8</v>
      </c>
      <c r="K3956" t="s">
        <v>1740</v>
      </c>
      <c r="L3956">
        <v>2531</v>
      </c>
      <c r="M3956" t="s">
        <v>1557</v>
      </c>
      <c r="N3956" t="s">
        <v>1734</v>
      </c>
      <c r="O3956">
        <v>0</v>
      </c>
      <c r="P3956" t="s">
        <v>1552</v>
      </c>
      <c r="Q3956">
        <v>19771001</v>
      </c>
    </row>
    <row r="3957" spans="1:17">
      <c r="A3957" t="s">
        <v>1739</v>
      </c>
      <c r="B3957" t="s">
        <v>1641</v>
      </c>
      <c r="C3957">
        <v>201211</v>
      </c>
      <c r="D3957">
        <v>29</v>
      </c>
      <c r="E3957" t="s">
        <v>1555</v>
      </c>
      <c r="F3957">
        <v>124</v>
      </c>
      <c r="G3957">
        <v>154</v>
      </c>
      <c r="H3957">
        <v>1746</v>
      </c>
      <c r="I3957">
        <v>43112034000</v>
      </c>
      <c r="J3957">
        <v>8</v>
      </c>
      <c r="K3957" t="s">
        <v>1740</v>
      </c>
      <c r="L3957">
        <v>2531</v>
      </c>
      <c r="M3957" t="s">
        <v>1557</v>
      </c>
      <c r="N3957" t="s">
        <v>1734</v>
      </c>
      <c r="O3957">
        <v>0</v>
      </c>
      <c r="P3957" t="s">
        <v>1552</v>
      </c>
      <c r="Q3957">
        <v>19771001</v>
      </c>
    </row>
    <row r="3958" spans="1:17">
      <c r="A3958" t="s">
        <v>1739</v>
      </c>
      <c r="B3958" t="s">
        <v>1643</v>
      </c>
      <c r="C3958">
        <v>201211</v>
      </c>
      <c r="D3958">
        <v>22</v>
      </c>
      <c r="E3958" t="s">
        <v>1555</v>
      </c>
      <c r="F3958">
        <v>446</v>
      </c>
      <c r="G3958">
        <v>67</v>
      </c>
      <c r="H3958">
        <v>1868</v>
      </c>
      <c r="I3958">
        <v>43112036800</v>
      </c>
      <c r="J3958">
        <v>8</v>
      </c>
      <c r="K3958" t="s">
        <v>1740</v>
      </c>
      <c r="L3958">
        <v>2531</v>
      </c>
      <c r="M3958" t="s">
        <v>1557</v>
      </c>
      <c r="N3958" t="s">
        <v>1734</v>
      </c>
      <c r="O3958">
        <v>0</v>
      </c>
      <c r="P3958" t="s">
        <v>1552</v>
      </c>
      <c r="Q3958">
        <v>19780201</v>
      </c>
    </row>
    <row r="3959" spans="1:17">
      <c r="A3959" t="s">
        <v>1739</v>
      </c>
      <c r="B3959" t="s">
        <v>1644</v>
      </c>
      <c r="C3959">
        <v>201211</v>
      </c>
      <c r="D3959">
        <v>29</v>
      </c>
      <c r="E3959" t="s">
        <v>1555</v>
      </c>
      <c r="F3959">
        <v>1793</v>
      </c>
      <c r="G3959">
        <v>518</v>
      </c>
      <c r="H3959">
        <v>47381</v>
      </c>
      <c r="I3959">
        <v>43112033200</v>
      </c>
      <c r="J3959">
        <v>8</v>
      </c>
      <c r="K3959" t="s">
        <v>1740</v>
      </c>
      <c r="L3959">
        <v>2531</v>
      </c>
      <c r="M3959" t="s">
        <v>1557</v>
      </c>
      <c r="N3959" t="s">
        <v>1734</v>
      </c>
      <c r="O3959">
        <v>0</v>
      </c>
      <c r="P3959" t="s">
        <v>1552</v>
      </c>
      <c r="Q3959">
        <v>19770801</v>
      </c>
    </row>
    <row r="3960" spans="1:17">
      <c r="A3960" t="s">
        <v>1739</v>
      </c>
      <c r="B3960" t="s">
        <v>1621</v>
      </c>
      <c r="C3960">
        <v>201211</v>
      </c>
      <c r="D3960">
        <v>29</v>
      </c>
      <c r="E3960" t="s">
        <v>1555</v>
      </c>
      <c r="F3960">
        <v>282</v>
      </c>
      <c r="G3960">
        <v>210</v>
      </c>
      <c r="H3960">
        <v>4570</v>
      </c>
      <c r="I3960">
        <v>43112033400</v>
      </c>
      <c r="J3960">
        <v>8</v>
      </c>
      <c r="K3960" t="s">
        <v>1740</v>
      </c>
      <c r="L3960">
        <v>2531</v>
      </c>
      <c r="M3960" t="s">
        <v>1557</v>
      </c>
      <c r="N3960" t="s">
        <v>1734</v>
      </c>
      <c r="O3960">
        <v>0</v>
      </c>
      <c r="P3960" t="s">
        <v>1552</v>
      </c>
      <c r="Q3960">
        <v>19770901</v>
      </c>
    </row>
    <row r="3961" spans="1:17">
      <c r="A3961" t="s">
        <v>1739</v>
      </c>
      <c r="B3961" t="s">
        <v>1756</v>
      </c>
      <c r="C3961">
        <v>201211</v>
      </c>
      <c r="D3961">
        <v>26</v>
      </c>
      <c r="E3961" t="s">
        <v>1555</v>
      </c>
      <c r="F3961">
        <v>387</v>
      </c>
      <c r="G3961">
        <v>67</v>
      </c>
      <c r="H3961">
        <v>257</v>
      </c>
      <c r="I3961">
        <v>43112016101</v>
      </c>
      <c r="J3961">
        <v>8</v>
      </c>
      <c r="K3961" t="s">
        <v>1740</v>
      </c>
      <c r="L3961">
        <v>2531</v>
      </c>
      <c r="M3961" t="s">
        <v>1557</v>
      </c>
      <c r="N3961" t="s">
        <v>1734</v>
      </c>
      <c r="O3961">
        <v>0</v>
      </c>
      <c r="P3961" t="s">
        <v>1574</v>
      </c>
      <c r="Q3961">
        <v>19910301</v>
      </c>
    </row>
    <row r="3962" spans="1:17">
      <c r="A3962" t="s">
        <v>1739</v>
      </c>
      <c r="B3962" t="s">
        <v>1757</v>
      </c>
      <c r="C3962">
        <v>201211</v>
      </c>
      <c r="D3962">
        <v>29</v>
      </c>
      <c r="E3962" t="s">
        <v>1555</v>
      </c>
      <c r="F3962">
        <v>672</v>
      </c>
      <c r="G3962">
        <v>437</v>
      </c>
      <c r="H3962">
        <v>18435</v>
      </c>
      <c r="I3962">
        <v>43112014001</v>
      </c>
      <c r="J3962">
        <v>8</v>
      </c>
      <c r="K3962" t="s">
        <v>1740</v>
      </c>
      <c r="L3962">
        <v>2531</v>
      </c>
      <c r="M3962" t="s">
        <v>1557</v>
      </c>
      <c r="N3962" t="s">
        <v>1734</v>
      </c>
      <c r="O3962">
        <v>0</v>
      </c>
      <c r="P3962" t="s">
        <v>1552</v>
      </c>
      <c r="Q3962">
        <v>19791001</v>
      </c>
    </row>
    <row r="3963" spans="1:17">
      <c r="A3963" t="s">
        <v>1739</v>
      </c>
      <c r="B3963" t="s">
        <v>1758</v>
      </c>
      <c r="C3963">
        <v>201211</v>
      </c>
      <c r="D3963">
        <v>30</v>
      </c>
      <c r="E3963" t="s">
        <v>1555</v>
      </c>
      <c r="F3963">
        <v>1533</v>
      </c>
      <c r="G3963">
        <v>130</v>
      </c>
      <c r="H3963">
        <v>22316</v>
      </c>
      <c r="I3963">
        <v>43112017700</v>
      </c>
      <c r="J3963">
        <v>8</v>
      </c>
      <c r="K3963" t="s">
        <v>1740</v>
      </c>
      <c r="L3963">
        <v>2531</v>
      </c>
      <c r="M3963" t="s">
        <v>1557</v>
      </c>
      <c r="N3963" t="s">
        <v>1734</v>
      </c>
      <c r="O3963">
        <v>0</v>
      </c>
      <c r="P3963" t="s">
        <v>1552</v>
      </c>
      <c r="Q3963">
        <v>19701001</v>
      </c>
    </row>
    <row r="3964" spans="1:17">
      <c r="A3964" t="s">
        <v>1739</v>
      </c>
      <c r="B3964" t="s">
        <v>1759</v>
      </c>
      <c r="C3964">
        <v>201211</v>
      </c>
      <c r="D3964">
        <v>30</v>
      </c>
      <c r="E3964" t="s">
        <v>1555</v>
      </c>
      <c r="F3964">
        <v>1271</v>
      </c>
      <c r="G3964">
        <v>358</v>
      </c>
      <c r="H3964">
        <v>4202</v>
      </c>
      <c r="I3964">
        <v>43112017802</v>
      </c>
      <c r="J3964">
        <v>8</v>
      </c>
      <c r="K3964" t="s">
        <v>1740</v>
      </c>
      <c r="L3964">
        <v>2531</v>
      </c>
      <c r="M3964" t="s">
        <v>1557</v>
      </c>
      <c r="N3964" t="s">
        <v>1734</v>
      </c>
      <c r="O3964">
        <v>0</v>
      </c>
      <c r="P3964" t="s">
        <v>1552</v>
      </c>
      <c r="Q3964">
        <v>19830601</v>
      </c>
    </row>
    <row r="3965" spans="1:17">
      <c r="A3965" t="s">
        <v>1711</v>
      </c>
      <c r="B3965" t="s">
        <v>1573</v>
      </c>
      <c r="C3965">
        <v>201212</v>
      </c>
      <c r="D3965">
        <v>31</v>
      </c>
      <c r="E3965" t="s">
        <v>1555</v>
      </c>
      <c r="F3965">
        <v>514</v>
      </c>
      <c r="G3965">
        <v>755</v>
      </c>
      <c r="H3965">
        <v>73</v>
      </c>
      <c r="I3965">
        <v>43112018900</v>
      </c>
      <c r="J3965">
        <v>8</v>
      </c>
      <c r="K3965" t="s">
        <v>1712</v>
      </c>
      <c r="L3965">
        <v>2531</v>
      </c>
      <c r="M3965" t="s">
        <v>1557</v>
      </c>
      <c r="N3965" t="s">
        <v>1734</v>
      </c>
      <c r="O3965">
        <v>0</v>
      </c>
      <c r="P3965" t="s">
        <v>1552</v>
      </c>
      <c r="Q3965">
        <v>19841001</v>
      </c>
    </row>
    <row r="3966" spans="1:17">
      <c r="A3966" t="s">
        <v>1711</v>
      </c>
      <c r="B3966" t="s">
        <v>1648</v>
      </c>
      <c r="C3966">
        <v>201212</v>
      </c>
      <c r="D3966">
        <v>11</v>
      </c>
      <c r="E3966" t="s">
        <v>1555</v>
      </c>
      <c r="F3966">
        <v>170</v>
      </c>
      <c r="G3966">
        <v>105</v>
      </c>
      <c r="H3966">
        <v>312</v>
      </c>
      <c r="I3966">
        <v>43112019000</v>
      </c>
      <c r="J3966">
        <v>8</v>
      </c>
      <c r="K3966" t="s">
        <v>1712</v>
      </c>
      <c r="L3966">
        <v>2531</v>
      </c>
      <c r="M3966" t="s">
        <v>1557</v>
      </c>
      <c r="N3966" t="s">
        <v>1734</v>
      </c>
      <c r="O3966">
        <v>0</v>
      </c>
      <c r="P3966" t="s">
        <v>1552</v>
      </c>
      <c r="Q3966">
        <v>19700801</v>
      </c>
    </row>
    <row r="3967" spans="1:17">
      <c r="A3967" t="s">
        <v>1711</v>
      </c>
      <c r="B3967" t="s">
        <v>1649</v>
      </c>
      <c r="C3967">
        <v>201212</v>
      </c>
      <c r="D3967">
        <v>25</v>
      </c>
      <c r="E3967" t="s">
        <v>1555</v>
      </c>
      <c r="F3967">
        <v>751</v>
      </c>
      <c r="G3967">
        <v>449</v>
      </c>
      <c r="H3967">
        <v>4490</v>
      </c>
      <c r="I3967">
        <v>43112019100</v>
      </c>
      <c r="J3967">
        <v>8</v>
      </c>
      <c r="K3967" t="s">
        <v>1712</v>
      </c>
      <c r="L3967">
        <v>2531</v>
      </c>
      <c r="M3967" t="s">
        <v>1557</v>
      </c>
      <c r="N3967" t="s">
        <v>1734</v>
      </c>
      <c r="O3967">
        <v>0</v>
      </c>
      <c r="P3967" t="s">
        <v>1552</v>
      </c>
      <c r="Q3967">
        <v>19700701</v>
      </c>
    </row>
    <row r="3968" spans="1:17">
      <c r="A3968" t="s">
        <v>1711</v>
      </c>
      <c r="B3968" t="s">
        <v>1701</v>
      </c>
      <c r="C3968">
        <v>201212</v>
      </c>
      <c r="D3968">
        <v>5</v>
      </c>
      <c r="E3968" t="s">
        <v>1555</v>
      </c>
      <c r="F3968">
        <v>58</v>
      </c>
      <c r="G3968">
        <v>38</v>
      </c>
      <c r="H3968">
        <v>402</v>
      </c>
      <c r="I3968">
        <v>43112019200</v>
      </c>
      <c r="J3968">
        <v>8</v>
      </c>
      <c r="K3968" t="s">
        <v>1712</v>
      </c>
      <c r="L3968">
        <v>2531</v>
      </c>
      <c r="M3968" t="s">
        <v>1557</v>
      </c>
      <c r="N3968" t="s">
        <v>1734</v>
      </c>
      <c r="O3968">
        <v>0</v>
      </c>
      <c r="P3968" t="s">
        <v>1552</v>
      </c>
      <c r="Q3968">
        <v>19700601</v>
      </c>
    </row>
    <row r="3969" spans="1:17">
      <c r="A3969" t="s">
        <v>1711</v>
      </c>
      <c r="B3969" t="s">
        <v>1661</v>
      </c>
      <c r="C3969">
        <v>201212</v>
      </c>
      <c r="D3969">
        <v>31</v>
      </c>
      <c r="E3969" t="s">
        <v>1555</v>
      </c>
      <c r="F3969">
        <v>608</v>
      </c>
      <c r="G3969">
        <v>924</v>
      </c>
      <c r="H3969">
        <v>6849</v>
      </c>
      <c r="I3969">
        <v>43112019300</v>
      </c>
      <c r="J3969">
        <v>8</v>
      </c>
      <c r="K3969" t="s">
        <v>1712</v>
      </c>
      <c r="L3969">
        <v>2531</v>
      </c>
      <c r="M3969" t="s">
        <v>1557</v>
      </c>
      <c r="N3969" t="s">
        <v>1734</v>
      </c>
      <c r="O3969">
        <v>0</v>
      </c>
      <c r="P3969" t="s">
        <v>1552</v>
      </c>
      <c r="Q3969">
        <v>19780601</v>
      </c>
    </row>
    <row r="3970" spans="1:17">
      <c r="A3970" t="s">
        <v>1711</v>
      </c>
      <c r="B3970" t="s">
        <v>1730</v>
      </c>
      <c r="C3970">
        <v>201212</v>
      </c>
      <c r="D3970">
        <v>31</v>
      </c>
      <c r="E3970" t="s">
        <v>1555</v>
      </c>
      <c r="F3970">
        <v>499</v>
      </c>
      <c r="G3970">
        <v>296</v>
      </c>
      <c r="H3970">
        <v>1497</v>
      </c>
      <c r="I3970">
        <v>43112019400</v>
      </c>
      <c r="J3970">
        <v>8</v>
      </c>
      <c r="K3970" t="s">
        <v>1712</v>
      </c>
      <c r="L3970">
        <v>2531</v>
      </c>
      <c r="M3970" t="s">
        <v>1557</v>
      </c>
      <c r="N3970" t="s">
        <v>1734</v>
      </c>
      <c r="O3970">
        <v>0</v>
      </c>
      <c r="P3970" t="s">
        <v>1552</v>
      </c>
      <c r="Q3970">
        <v>19700701</v>
      </c>
    </row>
    <row r="3971" spans="1:17">
      <c r="A3971" t="s">
        <v>1711</v>
      </c>
      <c r="B3971" t="s">
        <v>1591</v>
      </c>
      <c r="C3971">
        <v>201212</v>
      </c>
      <c r="D3971">
        <v>31</v>
      </c>
      <c r="E3971" t="s">
        <v>1555</v>
      </c>
      <c r="F3971">
        <v>524</v>
      </c>
      <c r="G3971">
        <v>281</v>
      </c>
      <c r="H3971">
        <v>1649</v>
      </c>
      <c r="I3971">
        <v>43112019500</v>
      </c>
      <c r="J3971">
        <v>8</v>
      </c>
      <c r="K3971" t="s">
        <v>1712</v>
      </c>
      <c r="L3971">
        <v>2531</v>
      </c>
      <c r="M3971" t="s">
        <v>1557</v>
      </c>
      <c r="N3971" t="s">
        <v>1734</v>
      </c>
      <c r="O3971">
        <v>0</v>
      </c>
      <c r="P3971" t="s">
        <v>1552</v>
      </c>
      <c r="Q3971">
        <v>19700901</v>
      </c>
    </row>
    <row r="3972" spans="1:17">
      <c r="A3972" t="s">
        <v>1711</v>
      </c>
      <c r="B3972" t="s">
        <v>1735</v>
      </c>
      <c r="C3972">
        <v>201212</v>
      </c>
      <c r="D3972">
        <v>30</v>
      </c>
      <c r="E3972" t="s">
        <v>1555</v>
      </c>
      <c r="F3972">
        <v>829</v>
      </c>
      <c r="G3972">
        <v>3897</v>
      </c>
      <c r="H3972">
        <v>4519</v>
      </c>
      <c r="I3972">
        <v>43112021900</v>
      </c>
      <c r="J3972">
        <v>8</v>
      </c>
      <c r="K3972" t="s">
        <v>1712</v>
      </c>
      <c r="L3972">
        <v>2531</v>
      </c>
      <c r="M3972" t="s">
        <v>1557</v>
      </c>
      <c r="N3972" t="s">
        <v>1734</v>
      </c>
      <c r="O3972">
        <v>0</v>
      </c>
      <c r="P3972" t="s">
        <v>1574</v>
      </c>
      <c r="Q3972">
        <v>19840501</v>
      </c>
    </row>
    <row r="3973" spans="1:17">
      <c r="A3973" t="s">
        <v>1711</v>
      </c>
      <c r="B3973" t="s">
        <v>1736</v>
      </c>
      <c r="C3973">
        <v>201212</v>
      </c>
      <c r="D3973">
        <v>30</v>
      </c>
      <c r="E3973" t="s">
        <v>1555</v>
      </c>
      <c r="F3973">
        <v>940</v>
      </c>
      <c r="G3973">
        <v>2693</v>
      </c>
      <c r="H3973">
        <v>4603</v>
      </c>
      <c r="I3973">
        <v>43112023500</v>
      </c>
      <c r="J3973">
        <v>8</v>
      </c>
      <c r="K3973" t="s">
        <v>1712</v>
      </c>
      <c r="L3973">
        <v>2531</v>
      </c>
      <c r="M3973" t="s">
        <v>1557</v>
      </c>
      <c r="N3973" t="s">
        <v>1734</v>
      </c>
      <c r="O3973">
        <v>0</v>
      </c>
      <c r="P3973" t="s">
        <v>1552</v>
      </c>
      <c r="Q3973">
        <v>19860701</v>
      </c>
    </row>
    <row r="3974" spans="1:17">
      <c r="A3974" t="s">
        <v>1711</v>
      </c>
      <c r="B3974" t="s">
        <v>1716</v>
      </c>
      <c r="C3974">
        <v>201212</v>
      </c>
      <c r="D3974">
        <v>31</v>
      </c>
      <c r="E3974" t="s">
        <v>1555</v>
      </c>
      <c r="F3974">
        <v>778</v>
      </c>
      <c r="G3974">
        <v>400</v>
      </c>
      <c r="H3974">
        <v>23374</v>
      </c>
      <c r="I3974">
        <v>43112022200</v>
      </c>
      <c r="J3974">
        <v>8</v>
      </c>
      <c r="K3974" t="s">
        <v>1712</v>
      </c>
      <c r="L3974">
        <v>2531</v>
      </c>
      <c r="M3974" t="s">
        <v>1557</v>
      </c>
      <c r="N3974" t="s">
        <v>1734</v>
      </c>
      <c r="O3974">
        <v>0</v>
      </c>
      <c r="P3974" t="s">
        <v>1662</v>
      </c>
      <c r="Q3974">
        <v>19830201</v>
      </c>
    </row>
    <row r="3975" spans="1:17">
      <c r="A3975" t="s">
        <v>1711</v>
      </c>
      <c r="B3975" t="s">
        <v>1650</v>
      </c>
      <c r="C3975">
        <v>201212</v>
      </c>
      <c r="D3975">
        <v>30</v>
      </c>
      <c r="E3975" t="s">
        <v>1555</v>
      </c>
      <c r="F3975">
        <v>557</v>
      </c>
      <c r="G3975">
        <v>296</v>
      </c>
      <c r="H3975">
        <v>1515</v>
      </c>
      <c r="I3975">
        <v>43112022300</v>
      </c>
      <c r="J3975">
        <v>8</v>
      </c>
      <c r="K3975" t="s">
        <v>1712</v>
      </c>
      <c r="L3975">
        <v>2531</v>
      </c>
      <c r="M3975" t="s">
        <v>1557</v>
      </c>
      <c r="N3975" t="s">
        <v>1734</v>
      </c>
      <c r="O3975">
        <v>0</v>
      </c>
      <c r="P3975" t="s">
        <v>1662</v>
      </c>
      <c r="Q3975">
        <v>19840401</v>
      </c>
    </row>
    <row r="3976" spans="1:17">
      <c r="A3976" t="s">
        <v>1711</v>
      </c>
      <c r="B3976" t="s">
        <v>1592</v>
      </c>
      <c r="C3976">
        <v>201212</v>
      </c>
      <c r="D3976">
        <v>31</v>
      </c>
      <c r="E3976" t="s">
        <v>1555</v>
      </c>
      <c r="F3976">
        <v>1003</v>
      </c>
      <c r="G3976">
        <v>1066</v>
      </c>
      <c r="H3976">
        <v>23329</v>
      </c>
      <c r="I3976">
        <v>43112022600</v>
      </c>
      <c r="J3976">
        <v>8</v>
      </c>
      <c r="K3976" t="s">
        <v>1712</v>
      </c>
      <c r="L3976">
        <v>2531</v>
      </c>
      <c r="M3976" t="s">
        <v>1557</v>
      </c>
      <c r="N3976" t="s">
        <v>1734</v>
      </c>
      <c r="O3976">
        <v>0</v>
      </c>
      <c r="P3976" t="s">
        <v>1662</v>
      </c>
      <c r="Q3976">
        <v>19821101</v>
      </c>
    </row>
    <row r="3977" spans="1:17">
      <c r="A3977" t="s">
        <v>1711</v>
      </c>
      <c r="B3977" t="s">
        <v>1664</v>
      </c>
      <c r="C3977">
        <v>201212</v>
      </c>
      <c r="D3977">
        <v>31</v>
      </c>
      <c r="E3977" t="s">
        <v>1555</v>
      </c>
      <c r="F3977">
        <v>449</v>
      </c>
      <c r="G3977">
        <v>829</v>
      </c>
      <c r="H3977">
        <v>1283</v>
      </c>
      <c r="I3977">
        <v>43112025600</v>
      </c>
      <c r="J3977">
        <v>8</v>
      </c>
      <c r="K3977" t="s">
        <v>1712</v>
      </c>
      <c r="L3977">
        <v>2531</v>
      </c>
      <c r="M3977" t="s">
        <v>1557</v>
      </c>
      <c r="N3977" t="s">
        <v>1734</v>
      </c>
      <c r="O3977">
        <v>0</v>
      </c>
      <c r="P3977" t="s">
        <v>1552</v>
      </c>
      <c r="Q3977">
        <v>19870901</v>
      </c>
    </row>
    <row r="3978" spans="1:17">
      <c r="A3978" t="s">
        <v>1711</v>
      </c>
      <c r="B3978" t="s">
        <v>1651</v>
      </c>
      <c r="C3978">
        <v>201212</v>
      </c>
      <c r="D3978">
        <v>31</v>
      </c>
      <c r="E3978" t="s">
        <v>1555</v>
      </c>
      <c r="F3978">
        <v>525</v>
      </c>
      <c r="G3978">
        <v>592</v>
      </c>
      <c r="H3978">
        <v>11574</v>
      </c>
      <c r="I3978">
        <v>43112024100</v>
      </c>
      <c r="J3978">
        <v>8</v>
      </c>
      <c r="K3978" t="s">
        <v>1712</v>
      </c>
      <c r="L3978">
        <v>2531</v>
      </c>
      <c r="M3978" t="s">
        <v>1557</v>
      </c>
      <c r="N3978" t="s">
        <v>1734</v>
      </c>
      <c r="O3978">
        <v>0</v>
      </c>
      <c r="P3978" t="s">
        <v>1552</v>
      </c>
      <c r="Q3978">
        <v>19710301</v>
      </c>
    </row>
    <row r="3979" spans="1:17">
      <c r="A3979" t="s">
        <v>1711</v>
      </c>
      <c r="B3979" t="s">
        <v>1576</v>
      </c>
      <c r="C3979">
        <v>201212</v>
      </c>
      <c r="D3979">
        <v>31</v>
      </c>
      <c r="E3979" t="s">
        <v>1555</v>
      </c>
      <c r="F3979">
        <v>1173</v>
      </c>
      <c r="G3979">
        <v>444</v>
      </c>
      <c r="H3979">
        <v>6016</v>
      </c>
      <c r="I3979">
        <v>43112024200</v>
      </c>
      <c r="J3979">
        <v>8</v>
      </c>
      <c r="K3979" t="s">
        <v>1712</v>
      </c>
      <c r="L3979">
        <v>2531</v>
      </c>
      <c r="M3979" t="s">
        <v>1557</v>
      </c>
      <c r="N3979" t="s">
        <v>1734</v>
      </c>
      <c r="O3979">
        <v>0</v>
      </c>
      <c r="P3979" t="s">
        <v>1737</v>
      </c>
      <c r="Q3979">
        <v>19830501</v>
      </c>
    </row>
    <row r="3980" spans="1:17">
      <c r="A3980" t="s">
        <v>1711</v>
      </c>
      <c r="B3980" t="s">
        <v>1652</v>
      </c>
      <c r="C3980">
        <v>201212</v>
      </c>
      <c r="D3980">
        <v>31</v>
      </c>
      <c r="E3980" t="s">
        <v>1555</v>
      </c>
      <c r="F3980">
        <v>864</v>
      </c>
      <c r="G3980">
        <v>3277</v>
      </c>
      <c r="H3980">
        <v>34189</v>
      </c>
      <c r="I3980">
        <v>43112024300</v>
      </c>
      <c r="J3980">
        <v>8</v>
      </c>
      <c r="K3980" t="s">
        <v>1712</v>
      </c>
      <c r="L3980">
        <v>2531</v>
      </c>
      <c r="M3980" t="s">
        <v>1557</v>
      </c>
      <c r="N3980" t="s">
        <v>1734</v>
      </c>
      <c r="O3980">
        <v>0</v>
      </c>
      <c r="P3980" t="s">
        <v>1662</v>
      </c>
      <c r="Q3980">
        <v>19840301</v>
      </c>
    </row>
    <row r="3981" spans="1:17">
      <c r="A3981" t="s">
        <v>1711</v>
      </c>
      <c r="B3981" t="s">
        <v>1577</v>
      </c>
      <c r="C3981">
        <v>201212</v>
      </c>
      <c r="D3981">
        <v>25</v>
      </c>
      <c r="E3981" t="s">
        <v>1555</v>
      </c>
      <c r="F3981">
        <v>626</v>
      </c>
      <c r="G3981">
        <v>947</v>
      </c>
      <c r="H3981">
        <v>2004</v>
      </c>
      <c r="I3981">
        <v>43112026900</v>
      </c>
      <c r="J3981">
        <v>8</v>
      </c>
      <c r="K3981" t="s">
        <v>1712</v>
      </c>
      <c r="L3981">
        <v>2531</v>
      </c>
      <c r="M3981" t="s">
        <v>1557</v>
      </c>
      <c r="N3981" t="s">
        <v>1734</v>
      </c>
      <c r="O3981">
        <v>0</v>
      </c>
      <c r="P3981" t="s">
        <v>1552</v>
      </c>
      <c r="Q3981">
        <v>19810501</v>
      </c>
    </row>
    <row r="3982" spans="1:17">
      <c r="A3982" t="s">
        <v>1711</v>
      </c>
      <c r="B3982" t="s">
        <v>1631</v>
      </c>
      <c r="C3982">
        <v>201212</v>
      </c>
      <c r="D3982">
        <v>2</v>
      </c>
      <c r="E3982" t="s">
        <v>1555</v>
      </c>
      <c r="F3982">
        <v>57</v>
      </c>
      <c r="G3982">
        <v>157</v>
      </c>
      <c r="H3982">
        <v>624</v>
      </c>
      <c r="I3982">
        <v>43112031000</v>
      </c>
      <c r="J3982">
        <v>8</v>
      </c>
      <c r="K3982" t="s">
        <v>1712</v>
      </c>
      <c r="L3982">
        <v>2531</v>
      </c>
      <c r="M3982" t="s">
        <v>1557</v>
      </c>
      <c r="N3982" t="s">
        <v>1734</v>
      </c>
      <c r="O3982">
        <v>0</v>
      </c>
      <c r="P3982" t="s">
        <v>1574</v>
      </c>
      <c r="Q3982">
        <v>19820601</v>
      </c>
    </row>
    <row r="3983" spans="1:17">
      <c r="A3983" t="s">
        <v>1711</v>
      </c>
      <c r="B3983" t="s">
        <v>1653</v>
      </c>
      <c r="C3983">
        <v>201212</v>
      </c>
      <c r="D3983">
        <v>30</v>
      </c>
      <c r="E3983" t="s">
        <v>1555</v>
      </c>
      <c r="F3983">
        <v>1183</v>
      </c>
      <c r="G3983">
        <v>400</v>
      </c>
      <c r="H3983">
        <v>3222</v>
      </c>
      <c r="I3983">
        <v>43112027700</v>
      </c>
      <c r="J3983">
        <v>8</v>
      </c>
      <c r="K3983" t="s">
        <v>1712</v>
      </c>
      <c r="L3983">
        <v>2531</v>
      </c>
      <c r="M3983" t="s">
        <v>1557</v>
      </c>
      <c r="N3983" t="s">
        <v>1734</v>
      </c>
      <c r="O3983">
        <v>0</v>
      </c>
      <c r="P3983" t="s">
        <v>1552</v>
      </c>
      <c r="Q3983">
        <v>19850901</v>
      </c>
    </row>
    <row r="3984" spans="1:17">
      <c r="A3984" t="s">
        <v>1711</v>
      </c>
      <c r="B3984" t="s">
        <v>1593</v>
      </c>
      <c r="C3984">
        <v>201212</v>
      </c>
      <c r="D3984">
        <v>31</v>
      </c>
      <c r="E3984" t="s">
        <v>1555</v>
      </c>
      <c r="F3984">
        <v>666</v>
      </c>
      <c r="G3984">
        <v>1214</v>
      </c>
      <c r="H3984">
        <v>6606</v>
      </c>
      <c r="I3984">
        <v>43112022800</v>
      </c>
      <c r="J3984">
        <v>8</v>
      </c>
      <c r="K3984" t="s">
        <v>1712</v>
      </c>
      <c r="L3984">
        <v>2531</v>
      </c>
      <c r="M3984" t="s">
        <v>1557</v>
      </c>
      <c r="N3984" t="s">
        <v>1734</v>
      </c>
      <c r="O3984">
        <v>0</v>
      </c>
      <c r="P3984" t="s">
        <v>1662</v>
      </c>
      <c r="Q3984">
        <v>19830801</v>
      </c>
    </row>
    <row r="3985" spans="1:17">
      <c r="A3985" t="s">
        <v>1711</v>
      </c>
      <c r="B3985" t="s">
        <v>1578</v>
      </c>
      <c r="C3985">
        <v>201212</v>
      </c>
      <c r="D3985">
        <v>31</v>
      </c>
      <c r="E3985" t="s">
        <v>1555</v>
      </c>
      <c r="F3985">
        <v>412</v>
      </c>
      <c r="G3985">
        <v>3406</v>
      </c>
      <c r="H3985">
        <v>1512</v>
      </c>
      <c r="I3985">
        <v>43112024400</v>
      </c>
      <c r="J3985">
        <v>8</v>
      </c>
      <c r="K3985" t="s">
        <v>1712</v>
      </c>
      <c r="L3985">
        <v>2531</v>
      </c>
      <c r="M3985" t="s">
        <v>1557</v>
      </c>
      <c r="N3985" t="s">
        <v>1734</v>
      </c>
      <c r="O3985">
        <v>0</v>
      </c>
      <c r="P3985" t="s">
        <v>1574</v>
      </c>
      <c r="Q3985">
        <v>19980419</v>
      </c>
    </row>
    <row r="3986" spans="1:17">
      <c r="A3986" t="s">
        <v>1711</v>
      </c>
      <c r="B3986" t="s">
        <v>1580</v>
      </c>
      <c r="C3986">
        <v>201212</v>
      </c>
      <c r="D3986">
        <v>31</v>
      </c>
      <c r="E3986" t="s">
        <v>1555</v>
      </c>
      <c r="F3986">
        <v>822</v>
      </c>
      <c r="G3986">
        <v>385</v>
      </c>
      <c r="H3986">
        <v>21351</v>
      </c>
      <c r="I3986">
        <v>43112023600</v>
      </c>
      <c r="J3986">
        <v>8</v>
      </c>
      <c r="K3986" t="s">
        <v>1712</v>
      </c>
      <c r="L3986">
        <v>2531</v>
      </c>
      <c r="M3986" t="s">
        <v>1557</v>
      </c>
      <c r="N3986" t="s">
        <v>1734</v>
      </c>
      <c r="O3986">
        <v>0</v>
      </c>
      <c r="P3986" t="s">
        <v>1738</v>
      </c>
      <c r="Q3986">
        <v>19830201</v>
      </c>
    </row>
    <row r="3987" spans="1:17">
      <c r="A3987" t="s">
        <v>1711</v>
      </c>
      <c r="B3987" t="s">
        <v>1638</v>
      </c>
      <c r="C3987">
        <v>201212</v>
      </c>
      <c r="D3987">
        <v>24</v>
      </c>
      <c r="E3987" t="s">
        <v>1555</v>
      </c>
      <c r="F3987">
        <v>280</v>
      </c>
      <c r="G3987">
        <v>1460</v>
      </c>
      <c r="H3987">
        <v>386</v>
      </c>
      <c r="I3987">
        <v>43112024700</v>
      </c>
      <c r="J3987">
        <v>8</v>
      </c>
      <c r="K3987" t="s">
        <v>1712</v>
      </c>
      <c r="L3987">
        <v>2531</v>
      </c>
      <c r="M3987" t="s">
        <v>1557</v>
      </c>
      <c r="N3987" t="s">
        <v>1734</v>
      </c>
      <c r="O3987">
        <v>0</v>
      </c>
      <c r="P3987" t="s">
        <v>1552</v>
      </c>
      <c r="Q3987">
        <v>19760501</v>
      </c>
    </row>
    <row r="3988" spans="1:17">
      <c r="A3988" t="s">
        <v>1711</v>
      </c>
      <c r="B3988" t="s">
        <v>1632</v>
      </c>
      <c r="C3988">
        <v>201212</v>
      </c>
      <c r="D3988">
        <v>30</v>
      </c>
      <c r="E3988" t="s">
        <v>1555</v>
      </c>
      <c r="F3988">
        <v>1016</v>
      </c>
      <c r="G3988">
        <v>6600</v>
      </c>
      <c r="H3988">
        <v>10031</v>
      </c>
      <c r="I3988">
        <v>43112025800</v>
      </c>
      <c r="J3988">
        <v>8</v>
      </c>
      <c r="K3988" t="s">
        <v>1712</v>
      </c>
      <c r="L3988">
        <v>2531</v>
      </c>
      <c r="M3988" t="s">
        <v>1557</v>
      </c>
      <c r="N3988" t="s">
        <v>1734</v>
      </c>
      <c r="O3988">
        <v>0</v>
      </c>
      <c r="P3988" t="s">
        <v>1552</v>
      </c>
      <c r="Q3988">
        <v>19720101</v>
      </c>
    </row>
    <row r="3989" spans="1:17">
      <c r="A3989" t="s">
        <v>1711</v>
      </c>
      <c r="B3989" t="s">
        <v>1582</v>
      </c>
      <c r="C3989">
        <v>201212</v>
      </c>
      <c r="D3989">
        <v>19</v>
      </c>
      <c r="E3989" t="s">
        <v>1555</v>
      </c>
      <c r="F3989">
        <v>150</v>
      </c>
      <c r="G3989">
        <v>151</v>
      </c>
      <c r="H3989">
        <v>51</v>
      </c>
      <c r="I3989">
        <v>43112026000</v>
      </c>
      <c r="J3989">
        <v>8</v>
      </c>
      <c r="K3989" t="s">
        <v>1712</v>
      </c>
      <c r="L3989">
        <v>2531</v>
      </c>
      <c r="M3989" t="s">
        <v>1557</v>
      </c>
      <c r="N3989" t="s">
        <v>1734</v>
      </c>
      <c r="O3989">
        <v>0</v>
      </c>
      <c r="P3989" t="s">
        <v>1552</v>
      </c>
      <c r="Q3989">
        <v>19860701</v>
      </c>
    </row>
    <row r="3990" spans="1:17">
      <c r="A3990" t="s">
        <v>1711</v>
      </c>
      <c r="B3990" t="s">
        <v>1595</v>
      </c>
      <c r="C3990">
        <v>201212</v>
      </c>
      <c r="D3990">
        <v>31</v>
      </c>
      <c r="E3990" t="s">
        <v>1555</v>
      </c>
      <c r="F3990">
        <v>404</v>
      </c>
      <c r="G3990">
        <v>415</v>
      </c>
      <c r="H3990">
        <v>9401</v>
      </c>
      <c r="I3990">
        <v>43112027100</v>
      </c>
      <c r="J3990">
        <v>8</v>
      </c>
      <c r="K3990" t="s">
        <v>1712</v>
      </c>
      <c r="L3990">
        <v>2531</v>
      </c>
      <c r="M3990" t="s">
        <v>1557</v>
      </c>
      <c r="N3990" t="s">
        <v>1734</v>
      </c>
      <c r="O3990">
        <v>0</v>
      </c>
      <c r="P3990" t="s">
        <v>1552</v>
      </c>
      <c r="Q3990">
        <v>19740601</v>
      </c>
    </row>
    <row r="3991" spans="1:17">
      <c r="A3991" t="s">
        <v>1711</v>
      </c>
      <c r="B3991" t="s">
        <v>1717</v>
      </c>
      <c r="C3991">
        <v>201212</v>
      </c>
      <c r="D3991">
        <v>31</v>
      </c>
      <c r="E3991" t="s">
        <v>1555</v>
      </c>
      <c r="F3991">
        <v>661</v>
      </c>
      <c r="G3991">
        <v>474</v>
      </c>
      <c r="H3991">
        <v>1807</v>
      </c>
      <c r="I3991">
        <v>43112024901</v>
      </c>
      <c r="J3991">
        <v>8</v>
      </c>
      <c r="K3991" t="s">
        <v>1712</v>
      </c>
      <c r="L3991">
        <v>2531</v>
      </c>
      <c r="M3991" t="s">
        <v>1557</v>
      </c>
      <c r="N3991" t="s">
        <v>1734</v>
      </c>
      <c r="O3991">
        <v>0</v>
      </c>
      <c r="P3991" t="s">
        <v>1662</v>
      </c>
      <c r="Q3991">
        <v>19840301</v>
      </c>
    </row>
    <row r="3992" spans="1:17">
      <c r="A3992" t="s">
        <v>1711</v>
      </c>
      <c r="B3992" t="s">
        <v>1657</v>
      </c>
      <c r="C3992">
        <v>201212</v>
      </c>
      <c r="D3992">
        <v>23</v>
      </c>
      <c r="E3992" t="s">
        <v>1555</v>
      </c>
      <c r="F3992">
        <v>304</v>
      </c>
      <c r="G3992">
        <v>311</v>
      </c>
      <c r="H3992">
        <v>1619</v>
      </c>
      <c r="I3992">
        <v>43112029701</v>
      </c>
      <c r="J3992">
        <v>8</v>
      </c>
      <c r="K3992" t="s">
        <v>1712</v>
      </c>
      <c r="L3992">
        <v>2531</v>
      </c>
      <c r="M3992" t="s">
        <v>1557</v>
      </c>
      <c r="N3992" t="s">
        <v>1734</v>
      </c>
      <c r="O3992">
        <v>0</v>
      </c>
      <c r="P3992" t="s">
        <v>1552</v>
      </c>
      <c r="Q3992">
        <v>19840501</v>
      </c>
    </row>
    <row r="3993" spans="1:17">
      <c r="A3993" t="s">
        <v>1711</v>
      </c>
      <c r="B3993" t="s">
        <v>1583</v>
      </c>
      <c r="C3993">
        <v>201212</v>
      </c>
      <c r="D3993">
        <v>24</v>
      </c>
      <c r="E3993" t="s">
        <v>1555</v>
      </c>
      <c r="F3993">
        <v>216</v>
      </c>
      <c r="G3993">
        <v>188</v>
      </c>
      <c r="H3993">
        <v>27</v>
      </c>
      <c r="I3993">
        <v>43112064500</v>
      </c>
      <c r="J3993">
        <v>8</v>
      </c>
      <c r="K3993" t="s">
        <v>1712</v>
      </c>
      <c r="L3993">
        <v>2531</v>
      </c>
      <c r="M3993" t="s">
        <v>1557</v>
      </c>
      <c r="N3993" t="s">
        <v>1734</v>
      </c>
      <c r="O3993">
        <v>0</v>
      </c>
      <c r="P3993" t="s">
        <v>1552</v>
      </c>
      <c r="Q3993">
        <v>19880201</v>
      </c>
    </row>
    <row r="3994" spans="1:17">
      <c r="A3994" t="s">
        <v>1711</v>
      </c>
      <c r="B3994" t="s">
        <v>1702</v>
      </c>
      <c r="C3994">
        <v>201212</v>
      </c>
      <c r="D3994">
        <v>31</v>
      </c>
      <c r="E3994" t="s">
        <v>1555</v>
      </c>
      <c r="F3994">
        <v>2018</v>
      </c>
      <c r="G3994">
        <v>1086</v>
      </c>
      <c r="H3994">
        <v>14810</v>
      </c>
      <c r="I3994">
        <v>43112070600</v>
      </c>
      <c r="J3994">
        <v>8</v>
      </c>
      <c r="K3994" t="s">
        <v>1712</v>
      </c>
      <c r="L3994">
        <v>2531</v>
      </c>
      <c r="M3994" t="s">
        <v>1557</v>
      </c>
      <c r="N3994" t="s">
        <v>1734</v>
      </c>
      <c r="O3994">
        <v>0</v>
      </c>
      <c r="P3994" t="s">
        <v>1552</v>
      </c>
      <c r="Q3994">
        <v>19931201</v>
      </c>
    </row>
    <row r="3995" spans="1:17">
      <c r="A3995" t="s">
        <v>1711</v>
      </c>
      <c r="B3995" t="s">
        <v>1633</v>
      </c>
      <c r="C3995">
        <v>201212</v>
      </c>
      <c r="D3995">
        <v>31</v>
      </c>
      <c r="E3995" t="s">
        <v>1555</v>
      </c>
      <c r="F3995">
        <v>496</v>
      </c>
      <c r="G3995">
        <v>207</v>
      </c>
      <c r="H3995">
        <v>553</v>
      </c>
      <c r="I3995">
        <v>43112076600</v>
      </c>
      <c r="J3995">
        <v>8</v>
      </c>
      <c r="K3995" t="s">
        <v>1712</v>
      </c>
      <c r="L3995">
        <v>2531</v>
      </c>
      <c r="M3995" t="s">
        <v>1557</v>
      </c>
      <c r="N3995" t="s">
        <v>1734</v>
      </c>
      <c r="O3995">
        <v>0</v>
      </c>
      <c r="P3995" t="s">
        <v>1552</v>
      </c>
      <c r="Q3995">
        <v>19971120</v>
      </c>
    </row>
    <row r="3996" spans="1:17">
      <c r="A3996" t="s">
        <v>1739</v>
      </c>
      <c r="B3996" t="s">
        <v>1573</v>
      </c>
      <c r="C3996">
        <v>201212</v>
      </c>
      <c r="D3996">
        <v>30</v>
      </c>
      <c r="E3996" t="s">
        <v>1555</v>
      </c>
      <c r="F3996">
        <v>163</v>
      </c>
      <c r="G3996">
        <v>193</v>
      </c>
      <c r="H3996">
        <v>6391</v>
      </c>
      <c r="I3996">
        <v>43112029600</v>
      </c>
      <c r="J3996">
        <v>8</v>
      </c>
      <c r="K3996" t="s">
        <v>1740</v>
      </c>
      <c r="L3996">
        <v>2531</v>
      </c>
      <c r="M3996" t="s">
        <v>1557</v>
      </c>
      <c r="N3996" t="s">
        <v>1734</v>
      </c>
      <c r="O3996">
        <v>0</v>
      </c>
      <c r="P3996" t="s">
        <v>1552</v>
      </c>
      <c r="Q3996">
        <v>19730301</v>
      </c>
    </row>
    <row r="3997" spans="1:17">
      <c r="A3997" t="s">
        <v>1739</v>
      </c>
      <c r="B3997" t="s">
        <v>1701</v>
      </c>
      <c r="C3997">
        <v>201212</v>
      </c>
      <c r="D3997">
        <v>30</v>
      </c>
      <c r="E3997" t="s">
        <v>1555</v>
      </c>
      <c r="F3997">
        <v>557</v>
      </c>
      <c r="G3997">
        <v>193</v>
      </c>
      <c r="H3997">
        <v>21804</v>
      </c>
      <c r="I3997">
        <v>43112014900</v>
      </c>
      <c r="J3997">
        <v>8</v>
      </c>
      <c r="K3997" t="s">
        <v>1740</v>
      </c>
      <c r="L3997">
        <v>2531</v>
      </c>
      <c r="M3997" t="s">
        <v>1557</v>
      </c>
      <c r="N3997" t="s">
        <v>1734</v>
      </c>
      <c r="O3997">
        <v>0</v>
      </c>
      <c r="P3997" t="s">
        <v>1552</v>
      </c>
      <c r="Q3997">
        <v>19691201</v>
      </c>
    </row>
    <row r="3998" spans="1:17">
      <c r="A3998" t="s">
        <v>1739</v>
      </c>
      <c r="B3998" t="s">
        <v>1735</v>
      </c>
      <c r="C3998">
        <v>201212</v>
      </c>
      <c r="D3998">
        <v>20</v>
      </c>
      <c r="E3998" t="s">
        <v>1555</v>
      </c>
      <c r="F3998">
        <v>235</v>
      </c>
      <c r="G3998">
        <v>47</v>
      </c>
      <c r="H3998">
        <v>2628</v>
      </c>
      <c r="I3998">
        <v>43112030800</v>
      </c>
      <c r="J3998">
        <v>8</v>
      </c>
      <c r="K3998" t="s">
        <v>1740</v>
      </c>
      <c r="L3998">
        <v>2531</v>
      </c>
      <c r="M3998" t="s">
        <v>1557</v>
      </c>
      <c r="N3998" t="s">
        <v>1734</v>
      </c>
      <c r="O3998">
        <v>0</v>
      </c>
      <c r="P3998" t="s">
        <v>1552</v>
      </c>
      <c r="Q3998">
        <v>19750401</v>
      </c>
    </row>
    <row r="3999" spans="1:17">
      <c r="A3999" t="s">
        <v>1739</v>
      </c>
      <c r="B3999" t="s">
        <v>1635</v>
      </c>
      <c r="C3999">
        <v>201212</v>
      </c>
      <c r="D3999">
        <v>28</v>
      </c>
      <c r="E3999" t="s">
        <v>1555</v>
      </c>
      <c r="F3999">
        <v>290</v>
      </c>
      <c r="G3999">
        <v>658</v>
      </c>
      <c r="H3999">
        <v>5561</v>
      </c>
      <c r="I3999">
        <v>43112030900</v>
      </c>
      <c r="J3999">
        <v>8</v>
      </c>
      <c r="K3999" t="s">
        <v>1740</v>
      </c>
      <c r="L3999">
        <v>2531</v>
      </c>
      <c r="M3999" t="s">
        <v>1557</v>
      </c>
      <c r="N3999" t="s">
        <v>1734</v>
      </c>
      <c r="O3999">
        <v>0</v>
      </c>
      <c r="P3999" t="s">
        <v>1552</v>
      </c>
      <c r="Q3999">
        <v>19750501</v>
      </c>
    </row>
    <row r="4000" spans="1:17">
      <c r="A4000" t="s">
        <v>1739</v>
      </c>
      <c r="B4000" t="s">
        <v>1736</v>
      </c>
      <c r="C4000">
        <v>201212</v>
      </c>
      <c r="D4000">
        <v>30</v>
      </c>
      <c r="E4000" t="s">
        <v>1555</v>
      </c>
      <c r="F4000">
        <v>1538</v>
      </c>
      <c r="G4000">
        <v>4408</v>
      </c>
      <c r="H4000">
        <v>60187</v>
      </c>
      <c r="I4000">
        <v>43112018000</v>
      </c>
      <c r="J4000">
        <v>8</v>
      </c>
      <c r="K4000" t="s">
        <v>1740</v>
      </c>
      <c r="L4000">
        <v>2531</v>
      </c>
      <c r="M4000" t="s">
        <v>1557</v>
      </c>
      <c r="N4000" t="s">
        <v>1734</v>
      </c>
      <c r="O4000">
        <v>0</v>
      </c>
      <c r="P4000" t="s">
        <v>1574</v>
      </c>
      <c r="Q4000">
        <v>19711101</v>
      </c>
    </row>
    <row r="4001" spans="1:17">
      <c r="A4001" t="s">
        <v>1739</v>
      </c>
      <c r="B4001" t="s">
        <v>1716</v>
      </c>
      <c r="C4001">
        <v>201212</v>
      </c>
      <c r="D4001">
        <v>30</v>
      </c>
      <c r="E4001" t="s">
        <v>1555</v>
      </c>
      <c r="F4001">
        <v>74</v>
      </c>
      <c r="G4001">
        <v>155</v>
      </c>
      <c r="H4001">
        <v>1449</v>
      </c>
      <c r="I4001">
        <v>43112017301</v>
      </c>
      <c r="J4001">
        <v>8</v>
      </c>
      <c r="K4001" t="s">
        <v>1740</v>
      </c>
      <c r="L4001">
        <v>2531</v>
      </c>
      <c r="M4001" t="s">
        <v>1557</v>
      </c>
      <c r="N4001" t="s">
        <v>1734</v>
      </c>
      <c r="O4001">
        <v>0</v>
      </c>
      <c r="P4001" t="s">
        <v>1552</v>
      </c>
      <c r="Q4001">
        <v>19761201</v>
      </c>
    </row>
    <row r="4002" spans="1:17">
      <c r="A4002" t="s">
        <v>1739</v>
      </c>
      <c r="B4002" t="s">
        <v>1663</v>
      </c>
      <c r="C4002">
        <v>201212</v>
      </c>
      <c r="D4002">
        <v>30</v>
      </c>
      <c r="E4002" t="s">
        <v>1555</v>
      </c>
      <c r="F4002">
        <v>1496</v>
      </c>
      <c r="G4002">
        <v>77</v>
      </c>
      <c r="H4002">
        <v>58528</v>
      </c>
      <c r="I4002">
        <v>43112016200</v>
      </c>
      <c r="J4002">
        <v>8</v>
      </c>
      <c r="K4002" t="s">
        <v>1740</v>
      </c>
      <c r="L4002">
        <v>2531</v>
      </c>
      <c r="M4002" t="s">
        <v>1557</v>
      </c>
      <c r="N4002" t="s">
        <v>1734</v>
      </c>
      <c r="O4002">
        <v>0</v>
      </c>
      <c r="P4002" t="s">
        <v>1552</v>
      </c>
      <c r="Q4002">
        <v>19700201</v>
      </c>
    </row>
    <row r="4003" spans="1:17">
      <c r="A4003" t="s">
        <v>1739</v>
      </c>
      <c r="B4003" t="s">
        <v>1592</v>
      </c>
      <c r="C4003">
        <v>201212</v>
      </c>
      <c r="D4003">
        <v>28</v>
      </c>
      <c r="E4003" t="s">
        <v>1555</v>
      </c>
      <c r="F4003">
        <v>1148</v>
      </c>
      <c r="G4003">
        <v>131</v>
      </c>
      <c r="H4003">
        <v>15836</v>
      </c>
      <c r="I4003">
        <v>43112020400</v>
      </c>
      <c r="J4003">
        <v>8</v>
      </c>
      <c r="K4003" t="s">
        <v>1740</v>
      </c>
      <c r="L4003">
        <v>2531</v>
      </c>
      <c r="M4003" t="s">
        <v>1557</v>
      </c>
      <c r="N4003" t="s">
        <v>1734</v>
      </c>
      <c r="O4003">
        <v>0</v>
      </c>
      <c r="P4003" t="s">
        <v>1552</v>
      </c>
      <c r="Q4003">
        <v>19700701</v>
      </c>
    </row>
    <row r="4004" spans="1:17">
      <c r="A4004" t="s">
        <v>1739</v>
      </c>
      <c r="B4004" t="s">
        <v>1664</v>
      </c>
      <c r="C4004">
        <v>201212</v>
      </c>
      <c r="D4004">
        <v>30</v>
      </c>
      <c r="E4004" t="s">
        <v>1555</v>
      </c>
      <c r="F4004">
        <v>1406</v>
      </c>
      <c r="G4004">
        <v>6205</v>
      </c>
      <c r="H4004">
        <v>55003</v>
      </c>
      <c r="I4004">
        <v>43112023700</v>
      </c>
      <c r="J4004">
        <v>8</v>
      </c>
      <c r="K4004" t="s">
        <v>1740</v>
      </c>
      <c r="L4004">
        <v>2531</v>
      </c>
      <c r="M4004" t="s">
        <v>1557</v>
      </c>
      <c r="N4004" t="s">
        <v>1734</v>
      </c>
      <c r="O4004">
        <v>0</v>
      </c>
      <c r="P4004" t="s">
        <v>1552</v>
      </c>
      <c r="Q4004">
        <v>19710301</v>
      </c>
    </row>
    <row r="4005" spans="1:17">
      <c r="A4005" t="s">
        <v>1739</v>
      </c>
      <c r="B4005" t="s">
        <v>1651</v>
      </c>
      <c r="C4005">
        <v>201212</v>
      </c>
      <c r="D4005">
        <v>30</v>
      </c>
      <c r="E4005" t="s">
        <v>1555</v>
      </c>
      <c r="F4005">
        <v>234</v>
      </c>
      <c r="G4005">
        <v>7174</v>
      </c>
      <c r="H4005">
        <v>6030</v>
      </c>
      <c r="I4005">
        <v>43112021301</v>
      </c>
      <c r="J4005">
        <v>8</v>
      </c>
      <c r="K4005" t="s">
        <v>1740</v>
      </c>
      <c r="L4005">
        <v>2531</v>
      </c>
      <c r="M4005" t="s">
        <v>1557</v>
      </c>
      <c r="N4005" t="s">
        <v>1734</v>
      </c>
      <c r="O4005">
        <v>0</v>
      </c>
      <c r="P4005" t="s">
        <v>1574</v>
      </c>
      <c r="Q4005">
        <v>19740501</v>
      </c>
    </row>
    <row r="4006" spans="1:17">
      <c r="A4006" t="s">
        <v>1739</v>
      </c>
      <c r="B4006" t="s">
        <v>1576</v>
      </c>
      <c r="C4006">
        <v>201212</v>
      </c>
      <c r="D4006">
        <v>30</v>
      </c>
      <c r="E4006" t="s">
        <v>1555</v>
      </c>
      <c r="F4006">
        <v>562</v>
      </c>
      <c r="G4006">
        <v>657</v>
      </c>
      <c r="H4006">
        <v>912</v>
      </c>
      <c r="I4006">
        <v>43112005701</v>
      </c>
      <c r="J4006">
        <v>8</v>
      </c>
      <c r="K4006" t="s">
        <v>1740</v>
      </c>
      <c r="L4006">
        <v>2531</v>
      </c>
      <c r="M4006" t="s">
        <v>1557</v>
      </c>
      <c r="N4006" t="s">
        <v>1734</v>
      </c>
      <c r="O4006">
        <v>0</v>
      </c>
      <c r="P4006" t="s">
        <v>1552</v>
      </c>
      <c r="Q4006">
        <v>19830501</v>
      </c>
    </row>
    <row r="4007" spans="1:17">
      <c r="A4007" t="s">
        <v>1739</v>
      </c>
      <c r="B4007" t="s">
        <v>1636</v>
      </c>
      <c r="C4007">
        <v>201212</v>
      </c>
      <c r="D4007">
        <v>30</v>
      </c>
      <c r="E4007" t="s">
        <v>1555</v>
      </c>
      <c r="F4007">
        <v>166</v>
      </c>
      <c r="G4007">
        <v>77</v>
      </c>
      <c r="H4007">
        <v>199</v>
      </c>
      <c r="I4007">
        <v>43112007401</v>
      </c>
      <c r="J4007">
        <v>8</v>
      </c>
      <c r="K4007" t="s">
        <v>1740</v>
      </c>
      <c r="L4007">
        <v>2531</v>
      </c>
      <c r="M4007" t="s">
        <v>1557</v>
      </c>
      <c r="N4007" t="s">
        <v>1734</v>
      </c>
      <c r="O4007">
        <v>0</v>
      </c>
      <c r="P4007" t="s">
        <v>1552</v>
      </c>
      <c r="Q4007">
        <v>19690301</v>
      </c>
    </row>
    <row r="4008" spans="1:17">
      <c r="A4008" t="s">
        <v>1739</v>
      </c>
      <c r="B4008" t="s">
        <v>1577</v>
      </c>
      <c r="C4008">
        <v>201212</v>
      </c>
      <c r="D4008">
        <v>17</v>
      </c>
      <c r="E4008" t="s">
        <v>1555</v>
      </c>
      <c r="F4008">
        <v>487</v>
      </c>
      <c r="G4008">
        <v>403</v>
      </c>
      <c r="H4008">
        <v>649</v>
      </c>
      <c r="I4008">
        <v>43112009200</v>
      </c>
      <c r="J4008">
        <v>8</v>
      </c>
      <c r="K4008" t="s">
        <v>1740</v>
      </c>
      <c r="L4008">
        <v>2531</v>
      </c>
      <c r="M4008" t="s">
        <v>1557</v>
      </c>
      <c r="N4008" t="s">
        <v>1734</v>
      </c>
      <c r="O4008">
        <v>0</v>
      </c>
      <c r="P4008" t="s">
        <v>1552</v>
      </c>
      <c r="Q4008">
        <v>19690601</v>
      </c>
    </row>
    <row r="4009" spans="1:17">
      <c r="A4009" t="s">
        <v>1739</v>
      </c>
      <c r="B4009" t="s">
        <v>1631</v>
      </c>
      <c r="C4009">
        <v>201212</v>
      </c>
      <c r="D4009">
        <v>17</v>
      </c>
      <c r="E4009" t="s">
        <v>1555</v>
      </c>
      <c r="F4009">
        <v>1701</v>
      </c>
      <c r="G4009">
        <v>3425</v>
      </c>
      <c r="H4009">
        <v>31499</v>
      </c>
      <c r="I4009">
        <v>43112006100</v>
      </c>
      <c r="J4009">
        <v>8</v>
      </c>
      <c r="K4009" t="s">
        <v>1740</v>
      </c>
      <c r="L4009">
        <v>2531</v>
      </c>
      <c r="M4009" t="s">
        <v>1557</v>
      </c>
      <c r="N4009" t="s">
        <v>1734</v>
      </c>
      <c r="O4009">
        <v>0</v>
      </c>
      <c r="P4009" t="s">
        <v>1552</v>
      </c>
      <c r="Q4009">
        <v>19700301</v>
      </c>
    </row>
    <row r="4010" spans="1:17">
      <c r="A4010" t="s">
        <v>1739</v>
      </c>
      <c r="B4010" t="s">
        <v>1653</v>
      </c>
      <c r="C4010">
        <v>201212</v>
      </c>
      <c r="D4010">
        <v>30</v>
      </c>
      <c r="E4010" t="s">
        <v>1555</v>
      </c>
      <c r="F4010">
        <v>921</v>
      </c>
      <c r="G4010">
        <v>155</v>
      </c>
      <c r="H4010">
        <v>23831</v>
      </c>
      <c r="I4010">
        <v>43112016300</v>
      </c>
      <c r="J4010">
        <v>8</v>
      </c>
      <c r="K4010" t="s">
        <v>1740</v>
      </c>
      <c r="L4010">
        <v>2531</v>
      </c>
      <c r="M4010" t="s">
        <v>1557</v>
      </c>
      <c r="N4010" t="s">
        <v>1734</v>
      </c>
      <c r="O4010">
        <v>0</v>
      </c>
      <c r="P4010" t="s">
        <v>1552</v>
      </c>
      <c r="Q4010">
        <v>19730401</v>
      </c>
    </row>
    <row r="4011" spans="1:17">
      <c r="A4011" t="s">
        <v>1739</v>
      </c>
      <c r="B4011" t="s">
        <v>1578</v>
      </c>
      <c r="C4011">
        <v>201212</v>
      </c>
      <c r="D4011">
        <v>30</v>
      </c>
      <c r="E4011" t="s">
        <v>1555</v>
      </c>
      <c r="F4011">
        <v>757</v>
      </c>
      <c r="G4011">
        <v>5221</v>
      </c>
      <c r="H4011">
        <v>6530</v>
      </c>
      <c r="I4011">
        <v>43112019600</v>
      </c>
      <c r="J4011">
        <v>8</v>
      </c>
      <c r="K4011" t="s">
        <v>1740</v>
      </c>
      <c r="L4011">
        <v>2531</v>
      </c>
      <c r="M4011" t="s">
        <v>1557</v>
      </c>
      <c r="N4011" t="s">
        <v>1734</v>
      </c>
      <c r="O4011">
        <v>0</v>
      </c>
      <c r="P4011" t="s">
        <v>1552</v>
      </c>
      <c r="Q4011">
        <v>19720901</v>
      </c>
    </row>
    <row r="4012" spans="1:17">
      <c r="A4012" t="s">
        <v>1739</v>
      </c>
      <c r="B4012" t="s">
        <v>1579</v>
      </c>
      <c r="C4012">
        <v>201212</v>
      </c>
      <c r="D4012">
        <v>3</v>
      </c>
      <c r="E4012" t="s">
        <v>1555</v>
      </c>
      <c r="F4012">
        <v>54</v>
      </c>
      <c r="G4012">
        <v>32</v>
      </c>
      <c r="H4012">
        <v>2100</v>
      </c>
      <c r="I4012">
        <v>43112013000</v>
      </c>
      <c r="J4012">
        <v>8</v>
      </c>
      <c r="K4012" t="s">
        <v>1740</v>
      </c>
      <c r="L4012">
        <v>2531</v>
      </c>
      <c r="M4012" t="s">
        <v>1557</v>
      </c>
      <c r="N4012" t="s">
        <v>1734</v>
      </c>
      <c r="O4012">
        <v>0</v>
      </c>
      <c r="P4012" t="s">
        <v>1552</v>
      </c>
      <c r="Q4012">
        <v>19720701</v>
      </c>
    </row>
    <row r="4013" spans="1:17">
      <c r="A4013" t="s">
        <v>1739</v>
      </c>
      <c r="B4013" t="s">
        <v>1580</v>
      </c>
      <c r="C4013">
        <v>201212</v>
      </c>
      <c r="D4013">
        <v>30</v>
      </c>
      <c r="E4013" t="s">
        <v>1555</v>
      </c>
      <c r="F4013">
        <v>700</v>
      </c>
      <c r="G4013">
        <v>387</v>
      </c>
      <c r="H4013">
        <v>7421</v>
      </c>
      <c r="I4013">
        <v>43112021401</v>
      </c>
      <c r="J4013">
        <v>8</v>
      </c>
      <c r="K4013" t="s">
        <v>1740</v>
      </c>
      <c r="L4013">
        <v>2531</v>
      </c>
      <c r="M4013" t="s">
        <v>1557</v>
      </c>
      <c r="N4013" t="s">
        <v>1734</v>
      </c>
      <c r="O4013">
        <v>0</v>
      </c>
      <c r="P4013" t="s">
        <v>1552</v>
      </c>
      <c r="Q4013">
        <v>19760901</v>
      </c>
    </row>
    <row r="4014" spans="1:17">
      <c r="A4014" t="s">
        <v>1739</v>
      </c>
      <c r="B4014" t="s">
        <v>1581</v>
      </c>
      <c r="C4014">
        <v>201212</v>
      </c>
      <c r="D4014">
        <v>30</v>
      </c>
      <c r="E4014" t="s">
        <v>1555</v>
      </c>
      <c r="F4014">
        <v>1126</v>
      </c>
      <c r="G4014">
        <v>309</v>
      </c>
      <c r="H4014">
        <v>44041</v>
      </c>
      <c r="I4014">
        <v>43112023800</v>
      </c>
      <c r="J4014">
        <v>8</v>
      </c>
      <c r="K4014" t="s">
        <v>1740</v>
      </c>
      <c r="L4014">
        <v>2531</v>
      </c>
      <c r="M4014" t="s">
        <v>1557</v>
      </c>
      <c r="N4014" t="s">
        <v>1734</v>
      </c>
      <c r="O4014">
        <v>0</v>
      </c>
      <c r="P4014" t="s">
        <v>1552</v>
      </c>
      <c r="Q4014">
        <v>19701201</v>
      </c>
    </row>
    <row r="4015" spans="1:17">
      <c r="A4015" t="s">
        <v>1739</v>
      </c>
      <c r="B4015" t="s">
        <v>1654</v>
      </c>
      <c r="C4015">
        <v>201212</v>
      </c>
      <c r="D4015">
        <v>30</v>
      </c>
      <c r="E4015" t="s">
        <v>1555</v>
      </c>
      <c r="F4015">
        <v>1048</v>
      </c>
      <c r="G4015">
        <v>2166</v>
      </c>
      <c r="H4015">
        <v>32629</v>
      </c>
      <c r="I4015">
        <v>43112016400</v>
      </c>
      <c r="J4015">
        <v>8</v>
      </c>
      <c r="K4015" t="s">
        <v>1740</v>
      </c>
      <c r="L4015">
        <v>2531</v>
      </c>
      <c r="M4015" t="s">
        <v>1557</v>
      </c>
      <c r="N4015" t="s">
        <v>1734</v>
      </c>
      <c r="O4015">
        <v>0</v>
      </c>
      <c r="P4015" t="s">
        <v>1552</v>
      </c>
      <c r="Q4015">
        <v>19740101</v>
      </c>
    </row>
    <row r="4016" spans="1:17">
      <c r="A4016" t="s">
        <v>1739</v>
      </c>
      <c r="B4016" t="s">
        <v>1638</v>
      </c>
      <c r="C4016">
        <v>201212</v>
      </c>
      <c r="D4016">
        <v>30</v>
      </c>
      <c r="E4016" t="s">
        <v>1555</v>
      </c>
      <c r="F4016">
        <v>797</v>
      </c>
      <c r="G4016">
        <v>4215</v>
      </c>
      <c r="H4016">
        <v>31138</v>
      </c>
      <c r="I4016">
        <v>43112019700</v>
      </c>
      <c r="J4016">
        <v>8</v>
      </c>
      <c r="K4016" t="s">
        <v>1740</v>
      </c>
      <c r="L4016">
        <v>2531</v>
      </c>
      <c r="M4016" t="s">
        <v>1557</v>
      </c>
      <c r="N4016" t="s">
        <v>1734</v>
      </c>
      <c r="O4016">
        <v>0</v>
      </c>
      <c r="P4016" t="s">
        <v>1552</v>
      </c>
      <c r="Q4016">
        <v>19700801</v>
      </c>
    </row>
    <row r="4017" spans="1:17">
      <c r="A4017" t="s">
        <v>1739</v>
      </c>
      <c r="B4017" t="s">
        <v>1655</v>
      </c>
      <c r="C4017">
        <v>201212</v>
      </c>
      <c r="D4017">
        <v>30</v>
      </c>
      <c r="E4017" t="s">
        <v>1555</v>
      </c>
      <c r="F4017">
        <v>1252</v>
      </c>
      <c r="G4017">
        <v>3480</v>
      </c>
      <c r="H4017">
        <v>49041</v>
      </c>
      <c r="I4017">
        <v>43112015100</v>
      </c>
      <c r="J4017">
        <v>8</v>
      </c>
      <c r="K4017" t="s">
        <v>1740</v>
      </c>
      <c r="L4017">
        <v>2531</v>
      </c>
      <c r="M4017" t="s">
        <v>1557</v>
      </c>
      <c r="N4017" t="s">
        <v>1734</v>
      </c>
      <c r="O4017">
        <v>0</v>
      </c>
      <c r="P4017" t="s">
        <v>1662</v>
      </c>
      <c r="Q4017">
        <v>19730701</v>
      </c>
    </row>
    <row r="4018" spans="1:17">
      <c r="A4018" t="s">
        <v>1739</v>
      </c>
      <c r="B4018" t="s">
        <v>1632</v>
      </c>
      <c r="C4018">
        <v>201212</v>
      </c>
      <c r="D4018">
        <v>30</v>
      </c>
      <c r="E4018" t="s">
        <v>1555</v>
      </c>
      <c r="F4018">
        <v>143</v>
      </c>
      <c r="G4018">
        <v>193</v>
      </c>
      <c r="H4018">
        <v>7499</v>
      </c>
      <c r="I4018">
        <v>43112006400</v>
      </c>
      <c r="J4018">
        <v>8</v>
      </c>
      <c r="K4018" t="s">
        <v>1740</v>
      </c>
      <c r="L4018">
        <v>2531</v>
      </c>
      <c r="M4018" t="s">
        <v>1557</v>
      </c>
      <c r="N4018" t="s">
        <v>1734</v>
      </c>
      <c r="O4018">
        <v>0</v>
      </c>
      <c r="P4018" t="s">
        <v>1552</v>
      </c>
      <c r="Q4018">
        <v>19750201</v>
      </c>
    </row>
    <row r="4019" spans="1:17">
      <c r="A4019" t="s">
        <v>1739</v>
      </c>
      <c r="B4019" t="s">
        <v>1666</v>
      </c>
      <c r="C4019">
        <v>201212</v>
      </c>
      <c r="D4019">
        <v>8</v>
      </c>
      <c r="E4019" t="s">
        <v>1555</v>
      </c>
      <c r="F4019">
        <v>135</v>
      </c>
      <c r="G4019">
        <v>95</v>
      </c>
      <c r="H4019">
        <v>5258</v>
      </c>
      <c r="I4019">
        <v>43112012401</v>
      </c>
      <c r="J4019">
        <v>8</v>
      </c>
      <c r="K4019" t="s">
        <v>1740</v>
      </c>
      <c r="L4019">
        <v>2531</v>
      </c>
      <c r="M4019" t="s">
        <v>1557</v>
      </c>
      <c r="N4019" t="s">
        <v>1734</v>
      </c>
      <c r="O4019">
        <v>0</v>
      </c>
      <c r="P4019" t="s">
        <v>1574</v>
      </c>
      <c r="Q4019">
        <v>19970507</v>
      </c>
    </row>
    <row r="4020" spans="1:17">
      <c r="A4020" t="s">
        <v>1739</v>
      </c>
      <c r="B4020" t="s">
        <v>1582</v>
      </c>
      <c r="C4020">
        <v>201212</v>
      </c>
      <c r="D4020">
        <v>30</v>
      </c>
      <c r="E4020" t="s">
        <v>1555</v>
      </c>
      <c r="F4020">
        <v>306</v>
      </c>
      <c r="G4020">
        <v>193</v>
      </c>
      <c r="H4020">
        <v>31</v>
      </c>
      <c r="I4020">
        <v>43112018400</v>
      </c>
      <c r="J4020">
        <v>8</v>
      </c>
      <c r="K4020" t="s">
        <v>1740</v>
      </c>
      <c r="L4020">
        <v>2531</v>
      </c>
      <c r="M4020" t="s">
        <v>1557</v>
      </c>
      <c r="N4020" t="s">
        <v>1734</v>
      </c>
      <c r="O4020">
        <v>0</v>
      </c>
      <c r="P4020" t="s">
        <v>1552</v>
      </c>
      <c r="Q4020">
        <v>19700501</v>
      </c>
    </row>
    <row r="4021" spans="1:17">
      <c r="A4021" t="s">
        <v>1739</v>
      </c>
      <c r="B4021" t="s">
        <v>1667</v>
      </c>
      <c r="C4021">
        <v>201212</v>
      </c>
      <c r="D4021">
        <v>30</v>
      </c>
      <c r="E4021" t="s">
        <v>1555</v>
      </c>
      <c r="F4021">
        <v>536</v>
      </c>
      <c r="G4021">
        <v>580</v>
      </c>
      <c r="H4021">
        <v>21030</v>
      </c>
      <c r="I4021">
        <v>43112005600</v>
      </c>
      <c r="J4021">
        <v>8</v>
      </c>
      <c r="K4021" t="s">
        <v>1740</v>
      </c>
      <c r="L4021">
        <v>2531</v>
      </c>
      <c r="M4021" t="s">
        <v>1557</v>
      </c>
      <c r="N4021" t="s">
        <v>1734</v>
      </c>
      <c r="O4021">
        <v>0</v>
      </c>
      <c r="P4021" t="s">
        <v>1662</v>
      </c>
      <c r="Q4021">
        <v>19690301</v>
      </c>
    </row>
    <row r="4022" spans="1:17">
      <c r="A4022" t="s">
        <v>1739</v>
      </c>
      <c r="B4022" t="s">
        <v>1668</v>
      </c>
      <c r="C4022">
        <v>201212</v>
      </c>
      <c r="D4022">
        <v>30</v>
      </c>
      <c r="E4022" t="s">
        <v>1555</v>
      </c>
      <c r="F4022">
        <v>683</v>
      </c>
      <c r="G4022">
        <v>193</v>
      </c>
      <c r="H4022">
        <v>26669</v>
      </c>
      <c r="I4022">
        <v>43112017500</v>
      </c>
      <c r="J4022">
        <v>8</v>
      </c>
      <c r="K4022" t="s">
        <v>1740</v>
      </c>
      <c r="L4022">
        <v>2531</v>
      </c>
      <c r="M4022" t="s">
        <v>1557</v>
      </c>
      <c r="N4022" t="s">
        <v>1734</v>
      </c>
      <c r="O4022">
        <v>0</v>
      </c>
      <c r="P4022" t="s">
        <v>1552</v>
      </c>
      <c r="Q4022">
        <v>19700401</v>
      </c>
    </row>
    <row r="4023" spans="1:17">
      <c r="A4023" t="s">
        <v>1739</v>
      </c>
      <c r="B4023" t="s">
        <v>1595</v>
      </c>
      <c r="C4023">
        <v>201212</v>
      </c>
      <c r="D4023">
        <v>30</v>
      </c>
      <c r="E4023" t="s">
        <v>1555</v>
      </c>
      <c r="F4023">
        <v>832</v>
      </c>
      <c r="G4023">
        <v>193</v>
      </c>
      <c r="H4023">
        <v>22536</v>
      </c>
      <c r="I4023">
        <v>43112012500</v>
      </c>
      <c r="J4023">
        <v>8</v>
      </c>
      <c r="K4023" t="s">
        <v>1740</v>
      </c>
      <c r="L4023">
        <v>2531</v>
      </c>
      <c r="M4023" t="s">
        <v>1557</v>
      </c>
      <c r="N4023" t="s">
        <v>1734</v>
      </c>
      <c r="O4023">
        <v>0</v>
      </c>
      <c r="P4023" t="s">
        <v>1552</v>
      </c>
      <c r="Q4023">
        <v>19690801</v>
      </c>
    </row>
    <row r="4024" spans="1:17">
      <c r="A4024" t="s">
        <v>1739</v>
      </c>
      <c r="B4024" t="s">
        <v>1656</v>
      </c>
      <c r="C4024">
        <v>201212</v>
      </c>
      <c r="D4024">
        <v>30</v>
      </c>
      <c r="E4024" t="s">
        <v>1555</v>
      </c>
      <c r="F4024">
        <v>588</v>
      </c>
      <c r="G4024">
        <v>1779</v>
      </c>
      <c r="H4024">
        <v>8001</v>
      </c>
      <c r="I4024">
        <v>43112006300</v>
      </c>
      <c r="J4024">
        <v>8</v>
      </c>
      <c r="K4024" t="s">
        <v>1740</v>
      </c>
      <c r="L4024">
        <v>2531</v>
      </c>
      <c r="M4024" t="s">
        <v>1557</v>
      </c>
      <c r="N4024" t="s">
        <v>1734</v>
      </c>
      <c r="O4024">
        <v>0</v>
      </c>
      <c r="P4024" t="s">
        <v>1552</v>
      </c>
      <c r="Q4024">
        <v>19690701</v>
      </c>
    </row>
    <row r="4025" spans="1:17">
      <c r="A4025" t="s">
        <v>1739</v>
      </c>
      <c r="B4025" t="s">
        <v>1657</v>
      </c>
      <c r="C4025">
        <v>201212</v>
      </c>
      <c r="D4025">
        <v>30</v>
      </c>
      <c r="E4025" t="s">
        <v>1555</v>
      </c>
      <c r="F4025">
        <v>996</v>
      </c>
      <c r="G4025">
        <v>77</v>
      </c>
      <c r="H4025">
        <v>39008</v>
      </c>
      <c r="I4025">
        <v>43112020500</v>
      </c>
      <c r="J4025">
        <v>8</v>
      </c>
      <c r="K4025" t="s">
        <v>1740</v>
      </c>
      <c r="L4025">
        <v>2531</v>
      </c>
      <c r="M4025" t="s">
        <v>1557</v>
      </c>
      <c r="N4025" t="s">
        <v>1734</v>
      </c>
      <c r="O4025">
        <v>0</v>
      </c>
      <c r="P4025" t="s">
        <v>1574</v>
      </c>
      <c r="Q4025">
        <v>19721201</v>
      </c>
    </row>
    <row r="4026" spans="1:17">
      <c r="A4026" t="s">
        <v>1739</v>
      </c>
      <c r="B4026" t="s">
        <v>1688</v>
      </c>
      <c r="C4026">
        <v>201212</v>
      </c>
      <c r="D4026">
        <v>30</v>
      </c>
      <c r="E4026" t="s">
        <v>1555</v>
      </c>
      <c r="F4026">
        <v>2716</v>
      </c>
      <c r="G4026">
        <v>116</v>
      </c>
      <c r="H4026">
        <v>106300</v>
      </c>
      <c r="I4026">
        <v>43112019800</v>
      </c>
      <c r="J4026">
        <v>8</v>
      </c>
      <c r="K4026" t="s">
        <v>1740</v>
      </c>
      <c r="L4026">
        <v>2531</v>
      </c>
      <c r="M4026" t="s">
        <v>1557</v>
      </c>
      <c r="N4026" t="s">
        <v>1734</v>
      </c>
      <c r="O4026">
        <v>0</v>
      </c>
      <c r="P4026" t="s">
        <v>1552</v>
      </c>
      <c r="Q4026">
        <v>19700801</v>
      </c>
    </row>
    <row r="4027" spans="1:17">
      <c r="A4027" t="s">
        <v>1739</v>
      </c>
      <c r="B4027" t="s">
        <v>1584</v>
      </c>
      <c r="C4027">
        <v>201212</v>
      </c>
      <c r="D4027">
        <v>30</v>
      </c>
      <c r="E4027" t="s">
        <v>1555</v>
      </c>
      <c r="F4027">
        <v>561</v>
      </c>
      <c r="G4027">
        <v>2050</v>
      </c>
      <c r="H4027">
        <v>5031</v>
      </c>
      <c r="I4027">
        <v>43112019900</v>
      </c>
      <c r="J4027">
        <v>8</v>
      </c>
      <c r="K4027" t="s">
        <v>1740</v>
      </c>
      <c r="L4027">
        <v>2531</v>
      </c>
      <c r="M4027" t="s">
        <v>1557</v>
      </c>
      <c r="N4027" t="s">
        <v>1734</v>
      </c>
      <c r="O4027">
        <v>0</v>
      </c>
      <c r="P4027" t="s">
        <v>1552</v>
      </c>
      <c r="Q4027">
        <v>19700701</v>
      </c>
    </row>
    <row r="4028" spans="1:17">
      <c r="A4028" t="s">
        <v>1739</v>
      </c>
      <c r="B4028" t="s">
        <v>1586</v>
      </c>
      <c r="C4028">
        <v>201212</v>
      </c>
      <c r="D4028">
        <v>30</v>
      </c>
      <c r="E4028" t="s">
        <v>1555</v>
      </c>
      <c r="F4028">
        <v>147</v>
      </c>
      <c r="G4028">
        <v>77</v>
      </c>
      <c r="H4028">
        <v>5748</v>
      </c>
      <c r="I4028">
        <v>43112017601</v>
      </c>
      <c r="J4028">
        <v>8</v>
      </c>
      <c r="K4028" t="s">
        <v>1740</v>
      </c>
      <c r="L4028">
        <v>2531</v>
      </c>
      <c r="M4028" t="s">
        <v>1557</v>
      </c>
      <c r="N4028" t="s">
        <v>1734</v>
      </c>
      <c r="O4028">
        <v>0</v>
      </c>
      <c r="P4028" t="s">
        <v>1552</v>
      </c>
      <c r="Q4028">
        <v>19751101</v>
      </c>
    </row>
    <row r="4029" spans="1:17">
      <c r="A4029" t="s">
        <v>1739</v>
      </c>
      <c r="B4029" t="s">
        <v>1558</v>
      </c>
      <c r="C4029">
        <v>201212</v>
      </c>
      <c r="D4029">
        <v>30</v>
      </c>
      <c r="E4029" t="s">
        <v>1555</v>
      </c>
      <c r="F4029">
        <v>683</v>
      </c>
      <c r="G4029">
        <v>5455</v>
      </c>
      <c r="H4029">
        <v>15539</v>
      </c>
      <c r="I4029">
        <v>43112015201</v>
      </c>
      <c r="J4029">
        <v>8</v>
      </c>
      <c r="K4029" t="s">
        <v>1740</v>
      </c>
      <c r="L4029">
        <v>2531</v>
      </c>
      <c r="M4029" t="s">
        <v>1557</v>
      </c>
      <c r="N4029" t="s">
        <v>1734</v>
      </c>
      <c r="O4029">
        <v>0</v>
      </c>
      <c r="P4029" t="s">
        <v>1552</v>
      </c>
      <c r="Q4029">
        <v>19940401</v>
      </c>
    </row>
    <row r="4030" spans="1:17">
      <c r="A4030" t="s">
        <v>1739</v>
      </c>
      <c r="B4030" t="s">
        <v>1560</v>
      </c>
      <c r="C4030">
        <v>201212</v>
      </c>
      <c r="D4030">
        <v>30</v>
      </c>
      <c r="E4030" t="s">
        <v>1555</v>
      </c>
      <c r="F4030">
        <v>267</v>
      </c>
      <c r="G4030">
        <v>753</v>
      </c>
      <c r="H4030">
        <v>11970</v>
      </c>
      <c r="I4030">
        <v>43112018500</v>
      </c>
      <c r="J4030">
        <v>8</v>
      </c>
      <c r="K4030" t="s">
        <v>1740</v>
      </c>
      <c r="L4030">
        <v>2531</v>
      </c>
      <c r="M4030" t="s">
        <v>1557</v>
      </c>
      <c r="N4030" t="s">
        <v>1734</v>
      </c>
      <c r="O4030">
        <v>0</v>
      </c>
      <c r="P4030" t="s">
        <v>1552</v>
      </c>
      <c r="Q4030">
        <v>19700601</v>
      </c>
    </row>
    <row r="4031" spans="1:17">
      <c r="A4031" t="s">
        <v>1739</v>
      </c>
      <c r="B4031" t="s">
        <v>1563</v>
      </c>
      <c r="C4031">
        <v>201212</v>
      </c>
      <c r="D4031">
        <v>30</v>
      </c>
      <c r="E4031" t="s">
        <v>1555</v>
      </c>
      <c r="F4031">
        <v>459</v>
      </c>
      <c r="G4031">
        <v>1436</v>
      </c>
      <c r="H4031">
        <v>2029</v>
      </c>
      <c r="I4031">
        <v>43112031100</v>
      </c>
      <c r="J4031">
        <v>8</v>
      </c>
      <c r="K4031" t="s">
        <v>1740</v>
      </c>
      <c r="L4031">
        <v>2531</v>
      </c>
      <c r="M4031" t="s">
        <v>1557</v>
      </c>
      <c r="N4031" t="s">
        <v>1734</v>
      </c>
      <c r="O4031">
        <v>0</v>
      </c>
      <c r="P4031" t="s">
        <v>1552</v>
      </c>
      <c r="Q4031">
        <v>19750801</v>
      </c>
    </row>
    <row r="4032" spans="1:17">
      <c r="A4032" t="s">
        <v>1739</v>
      </c>
      <c r="B4032" t="s">
        <v>1564</v>
      </c>
      <c r="C4032">
        <v>201212</v>
      </c>
      <c r="D4032">
        <v>30</v>
      </c>
      <c r="E4032" t="s">
        <v>1555</v>
      </c>
      <c r="F4032">
        <v>883</v>
      </c>
      <c r="G4032">
        <v>179</v>
      </c>
      <c r="H4032">
        <v>1402</v>
      </c>
      <c r="I4032">
        <v>43112070000</v>
      </c>
      <c r="J4032">
        <v>8</v>
      </c>
      <c r="K4032" t="s">
        <v>1740</v>
      </c>
      <c r="L4032">
        <v>2531</v>
      </c>
      <c r="M4032" t="s">
        <v>1557</v>
      </c>
      <c r="N4032" t="s">
        <v>1734</v>
      </c>
      <c r="O4032">
        <v>0</v>
      </c>
      <c r="P4032" t="s">
        <v>1552</v>
      </c>
      <c r="Q4032">
        <v>19930601</v>
      </c>
    </row>
    <row r="4033" spans="1:17">
      <c r="A4033" t="s">
        <v>1739</v>
      </c>
      <c r="B4033" t="s">
        <v>1630</v>
      </c>
      <c r="C4033">
        <v>201212</v>
      </c>
      <c r="D4033">
        <v>30</v>
      </c>
      <c r="E4033" t="s">
        <v>1555</v>
      </c>
      <c r="F4033">
        <v>304</v>
      </c>
      <c r="G4033">
        <v>1256</v>
      </c>
      <c r="H4033">
        <v>7004</v>
      </c>
      <c r="I4033">
        <v>43112015301</v>
      </c>
      <c r="J4033">
        <v>8</v>
      </c>
      <c r="K4033" t="s">
        <v>1740</v>
      </c>
      <c r="L4033">
        <v>2531</v>
      </c>
      <c r="M4033" t="s">
        <v>1557</v>
      </c>
      <c r="N4033" t="s">
        <v>1734</v>
      </c>
      <c r="O4033">
        <v>0</v>
      </c>
      <c r="P4033" t="s">
        <v>1552</v>
      </c>
      <c r="Q4033">
        <v>19741101</v>
      </c>
    </row>
    <row r="4034" spans="1:17">
      <c r="A4034" t="s">
        <v>1739</v>
      </c>
      <c r="B4034" t="s">
        <v>1645</v>
      </c>
      <c r="C4034">
        <v>201212</v>
      </c>
      <c r="D4034">
        <v>30</v>
      </c>
      <c r="E4034" t="s">
        <v>1555</v>
      </c>
      <c r="F4034">
        <v>126</v>
      </c>
      <c r="G4034">
        <v>754</v>
      </c>
      <c r="H4034">
        <v>5675</v>
      </c>
      <c r="I4034">
        <v>43112010801</v>
      </c>
      <c r="J4034">
        <v>8</v>
      </c>
      <c r="K4034" t="s">
        <v>1740</v>
      </c>
      <c r="L4034">
        <v>2531</v>
      </c>
      <c r="M4034" t="s">
        <v>1557</v>
      </c>
      <c r="N4034" t="s">
        <v>1734</v>
      </c>
      <c r="O4034">
        <v>0</v>
      </c>
      <c r="P4034" t="s">
        <v>1552</v>
      </c>
      <c r="Q4034">
        <v>19721201</v>
      </c>
    </row>
    <row r="4035" spans="1:17">
      <c r="A4035" t="s">
        <v>1739</v>
      </c>
      <c r="B4035" t="s">
        <v>1692</v>
      </c>
      <c r="C4035">
        <v>201212</v>
      </c>
      <c r="D4035">
        <v>30</v>
      </c>
      <c r="E4035" t="s">
        <v>1555</v>
      </c>
      <c r="F4035">
        <v>1462</v>
      </c>
      <c r="G4035">
        <v>2853</v>
      </c>
      <c r="H4035">
        <v>25027</v>
      </c>
      <c r="I4035">
        <v>43112016601</v>
      </c>
      <c r="J4035">
        <v>8</v>
      </c>
      <c r="K4035" t="s">
        <v>1740</v>
      </c>
      <c r="L4035">
        <v>2531</v>
      </c>
      <c r="M4035" t="s">
        <v>1557</v>
      </c>
      <c r="N4035" t="s">
        <v>1734</v>
      </c>
      <c r="O4035">
        <v>0</v>
      </c>
      <c r="P4035" t="s">
        <v>1552</v>
      </c>
      <c r="Q4035">
        <v>19770201</v>
      </c>
    </row>
    <row r="4036" spans="1:17">
      <c r="A4036" t="s">
        <v>1739</v>
      </c>
      <c r="B4036" t="s">
        <v>1569</v>
      </c>
      <c r="C4036">
        <v>201212</v>
      </c>
      <c r="D4036">
        <v>30</v>
      </c>
      <c r="E4036" t="s">
        <v>1555</v>
      </c>
      <c r="F4036">
        <v>837</v>
      </c>
      <c r="G4036">
        <v>1005</v>
      </c>
      <c r="H4036">
        <v>13790</v>
      </c>
      <c r="I4036">
        <v>43112009301</v>
      </c>
      <c r="J4036">
        <v>8</v>
      </c>
      <c r="K4036" t="s">
        <v>1740</v>
      </c>
      <c r="L4036">
        <v>2531</v>
      </c>
      <c r="M4036" t="s">
        <v>1557</v>
      </c>
      <c r="N4036" t="s">
        <v>1734</v>
      </c>
      <c r="O4036">
        <v>0</v>
      </c>
      <c r="P4036" t="s">
        <v>1552</v>
      </c>
      <c r="Q4036">
        <v>19790801</v>
      </c>
    </row>
    <row r="4037" spans="1:17">
      <c r="A4037" t="s">
        <v>1739</v>
      </c>
      <c r="B4037" t="s">
        <v>1741</v>
      </c>
      <c r="C4037">
        <v>201212</v>
      </c>
      <c r="D4037">
        <v>30</v>
      </c>
      <c r="E4037" t="s">
        <v>1555</v>
      </c>
      <c r="F4037">
        <v>2234</v>
      </c>
      <c r="G4037">
        <v>646</v>
      </c>
      <c r="H4037">
        <v>74352</v>
      </c>
      <c r="I4037">
        <v>43112018100</v>
      </c>
      <c r="J4037">
        <v>8</v>
      </c>
      <c r="K4037" t="s">
        <v>1740</v>
      </c>
      <c r="L4037">
        <v>2531</v>
      </c>
      <c r="M4037" t="s">
        <v>1557</v>
      </c>
      <c r="N4037" t="s">
        <v>1734</v>
      </c>
      <c r="O4037">
        <v>0</v>
      </c>
      <c r="P4037" t="s">
        <v>1574</v>
      </c>
      <c r="Q4037">
        <v>19750601</v>
      </c>
    </row>
    <row r="4038" spans="1:17">
      <c r="A4038" t="s">
        <v>1739</v>
      </c>
      <c r="B4038" t="s">
        <v>1720</v>
      </c>
      <c r="C4038">
        <v>201212</v>
      </c>
      <c r="D4038">
        <v>30</v>
      </c>
      <c r="E4038" t="s">
        <v>1555</v>
      </c>
      <c r="F4038">
        <v>1593</v>
      </c>
      <c r="G4038">
        <v>574</v>
      </c>
      <c r="H4038">
        <v>53022</v>
      </c>
      <c r="I4038">
        <v>43112018600</v>
      </c>
      <c r="J4038">
        <v>8</v>
      </c>
      <c r="K4038" t="s">
        <v>1740</v>
      </c>
      <c r="L4038">
        <v>2531</v>
      </c>
      <c r="M4038" t="s">
        <v>1557</v>
      </c>
      <c r="N4038" t="s">
        <v>1734</v>
      </c>
      <c r="O4038">
        <v>0</v>
      </c>
      <c r="P4038" t="s">
        <v>1552</v>
      </c>
      <c r="Q4038">
        <v>19730501</v>
      </c>
    </row>
    <row r="4039" spans="1:17">
      <c r="A4039" t="s">
        <v>1739</v>
      </c>
      <c r="B4039" t="s">
        <v>1722</v>
      </c>
      <c r="C4039">
        <v>201212</v>
      </c>
      <c r="D4039">
        <v>30</v>
      </c>
      <c r="E4039" t="s">
        <v>1555</v>
      </c>
      <c r="F4039">
        <v>3092</v>
      </c>
      <c r="G4039">
        <v>144</v>
      </c>
      <c r="H4039">
        <v>43318</v>
      </c>
      <c r="I4039">
        <v>43112009700</v>
      </c>
      <c r="J4039">
        <v>8</v>
      </c>
      <c r="K4039" t="s">
        <v>1740</v>
      </c>
      <c r="L4039">
        <v>2531</v>
      </c>
      <c r="M4039" t="s">
        <v>1557</v>
      </c>
      <c r="N4039" t="s">
        <v>1734</v>
      </c>
      <c r="O4039">
        <v>0</v>
      </c>
      <c r="P4039" t="s">
        <v>1552</v>
      </c>
      <c r="Q4039">
        <v>19690701</v>
      </c>
    </row>
    <row r="4040" spans="1:17">
      <c r="A4040" t="s">
        <v>1739</v>
      </c>
      <c r="B4040" t="s">
        <v>1705</v>
      </c>
      <c r="C4040">
        <v>201212</v>
      </c>
      <c r="D4040">
        <v>30</v>
      </c>
      <c r="E4040" t="s">
        <v>1555</v>
      </c>
      <c r="F4040">
        <v>1854</v>
      </c>
      <c r="G4040">
        <v>144</v>
      </c>
      <c r="H4040">
        <v>2323</v>
      </c>
      <c r="I4040">
        <v>43112070400</v>
      </c>
      <c r="J4040">
        <v>8</v>
      </c>
      <c r="K4040" t="s">
        <v>1740</v>
      </c>
      <c r="L4040">
        <v>2531</v>
      </c>
      <c r="M4040" t="s">
        <v>1557</v>
      </c>
      <c r="N4040" t="s">
        <v>1734</v>
      </c>
      <c r="O4040">
        <v>0</v>
      </c>
      <c r="P4040" t="s">
        <v>1552</v>
      </c>
      <c r="Q4040">
        <v>19930901</v>
      </c>
    </row>
    <row r="4041" spans="1:17">
      <c r="A4041" t="s">
        <v>1739</v>
      </c>
      <c r="B4041" t="s">
        <v>1708</v>
      </c>
      <c r="C4041">
        <v>201212</v>
      </c>
      <c r="D4041">
        <v>30</v>
      </c>
      <c r="E4041" t="s">
        <v>1555</v>
      </c>
      <c r="F4041">
        <v>413</v>
      </c>
      <c r="G4041">
        <v>1149</v>
      </c>
      <c r="H4041">
        <v>18551</v>
      </c>
      <c r="I4041">
        <v>43112018200</v>
      </c>
      <c r="J4041">
        <v>8</v>
      </c>
      <c r="K4041" t="s">
        <v>1740</v>
      </c>
      <c r="L4041">
        <v>2531</v>
      </c>
      <c r="M4041" t="s">
        <v>1557</v>
      </c>
      <c r="N4041" t="s">
        <v>1734</v>
      </c>
      <c r="O4041">
        <v>0</v>
      </c>
      <c r="P4041" t="s">
        <v>1574</v>
      </c>
      <c r="Q4041">
        <v>19760501</v>
      </c>
    </row>
    <row r="4042" spans="1:17">
      <c r="A4042" t="s">
        <v>1739</v>
      </c>
      <c r="B4042" t="s">
        <v>1731</v>
      </c>
      <c r="C4042">
        <v>201212</v>
      </c>
      <c r="D4042">
        <v>30</v>
      </c>
      <c r="E4042" t="s">
        <v>1555</v>
      </c>
      <c r="F4042">
        <v>697</v>
      </c>
      <c r="G4042">
        <v>825</v>
      </c>
      <c r="H4042">
        <v>31208</v>
      </c>
      <c r="I4042">
        <v>43112015400</v>
      </c>
      <c r="J4042">
        <v>8</v>
      </c>
      <c r="K4042" t="s">
        <v>1740</v>
      </c>
      <c r="L4042">
        <v>2531</v>
      </c>
      <c r="M4042" t="s">
        <v>1557</v>
      </c>
      <c r="N4042" t="s">
        <v>1734</v>
      </c>
      <c r="O4042">
        <v>0</v>
      </c>
      <c r="P4042" t="s">
        <v>1552</v>
      </c>
      <c r="Q4042">
        <v>19691201</v>
      </c>
    </row>
    <row r="4043" spans="1:17">
      <c r="A4043" t="s">
        <v>1739</v>
      </c>
      <c r="B4043" t="s">
        <v>1709</v>
      </c>
      <c r="C4043">
        <v>201212</v>
      </c>
      <c r="D4043">
        <v>30</v>
      </c>
      <c r="E4043" t="s">
        <v>1555</v>
      </c>
      <c r="F4043">
        <v>1043</v>
      </c>
      <c r="G4043">
        <v>3158</v>
      </c>
      <c r="H4043">
        <v>151</v>
      </c>
      <c r="I4043">
        <v>43112069700</v>
      </c>
      <c r="J4043">
        <v>8</v>
      </c>
      <c r="K4043" t="s">
        <v>1740</v>
      </c>
      <c r="L4043">
        <v>2531</v>
      </c>
      <c r="M4043" t="s">
        <v>1557</v>
      </c>
      <c r="N4043" t="s">
        <v>1734</v>
      </c>
      <c r="O4043">
        <v>0</v>
      </c>
      <c r="P4043" t="s">
        <v>1552</v>
      </c>
      <c r="Q4043">
        <v>19930201</v>
      </c>
    </row>
    <row r="4044" spans="1:17">
      <c r="A4044" t="s">
        <v>1739</v>
      </c>
      <c r="B4044" t="s">
        <v>1743</v>
      </c>
      <c r="C4044">
        <v>201212</v>
      </c>
      <c r="D4044">
        <v>27</v>
      </c>
      <c r="E4044" t="s">
        <v>1555</v>
      </c>
      <c r="F4044">
        <v>251</v>
      </c>
      <c r="G4044">
        <v>127</v>
      </c>
      <c r="H4044">
        <v>1978</v>
      </c>
      <c r="I4044">
        <v>43112012701</v>
      </c>
      <c r="J4044">
        <v>8</v>
      </c>
      <c r="K4044" t="s">
        <v>1740</v>
      </c>
      <c r="L4044">
        <v>2531</v>
      </c>
      <c r="M4044" t="s">
        <v>1557</v>
      </c>
      <c r="N4044" t="s">
        <v>1734</v>
      </c>
      <c r="O4044">
        <v>0</v>
      </c>
      <c r="P4044" t="s">
        <v>1552</v>
      </c>
      <c r="Q4044">
        <v>19760401</v>
      </c>
    </row>
    <row r="4045" spans="1:17">
      <c r="A4045" t="s">
        <v>1739</v>
      </c>
      <c r="B4045" t="s">
        <v>1732</v>
      </c>
      <c r="C4045">
        <v>201212</v>
      </c>
      <c r="D4045">
        <v>30</v>
      </c>
      <c r="E4045" t="s">
        <v>1555</v>
      </c>
      <c r="F4045">
        <v>2750</v>
      </c>
      <c r="G4045">
        <v>323</v>
      </c>
      <c r="H4045">
        <v>63439</v>
      </c>
      <c r="I4045">
        <v>43112012800</v>
      </c>
      <c r="J4045">
        <v>8</v>
      </c>
      <c r="K4045" t="s">
        <v>1740</v>
      </c>
      <c r="L4045">
        <v>2531</v>
      </c>
      <c r="M4045" t="s">
        <v>1557</v>
      </c>
      <c r="N4045" t="s">
        <v>1734</v>
      </c>
      <c r="O4045">
        <v>0</v>
      </c>
      <c r="P4045" t="s">
        <v>1552</v>
      </c>
      <c r="Q4045">
        <v>19710201</v>
      </c>
    </row>
    <row r="4046" spans="1:17">
      <c r="A4046" t="s">
        <v>1739</v>
      </c>
      <c r="B4046" t="s">
        <v>1724</v>
      </c>
      <c r="C4046">
        <v>201212</v>
      </c>
      <c r="D4046">
        <v>30</v>
      </c>
      <c r="E4046" t="s">
        <v>1555</v>
      </c>
      <c r="F4046">
        <v>864</v>
      </c>
      <c r="G4046">
        <v>395</v>
      </c>
      <c r="H4046">
        <v>8004</v>
      </c>
      <c r="I4046">
        <v>43112016901</v>
      </c>
      <c r="J4046">
        <v>8</v>
      </c>
      <c r="K4046" t="s">
        <v>1740</v>
      </c>
      <c r="L4046">
        <v>2531</v>
      </c>
      <c r="M4046" t="s">
        <v>1557</v>
      </c>
      <c r="N4046" t="s">
        <v>1734</v>
      </c>
      <c r="O4046">
        <v>0</v>
      </c>
      <c r="P4046" t="s">
        <v>1552</v>
      </c>
      <c r="Q4046">
        <v>19801101</v>
      </c>
    </row>
    <row r="4047" spans="1:17">
      <c r="A4047" t="s">
        <v>1739</v>
      </c>
      <c r="B4047" t="s">
        <v>1725</v>
      </c>
      <c r="C4047">
        <v>201212</v>
      </c>
      <c r="D4047">
        <v>30</v>
      </c>
      <c r="E4047" t="s">
        <v>1555</v>
      </c>
      <c r="F4047">
        <v>698</v>
      </c>
      <c r="G4047">
        <v>323</v>
      </c>
      <c r="H4047">
        <v>51304</v>
      </c>
      <c r="I4047">
        <v>43112015700</v>
      </c>
      <c r="J4047">
        <v>8</v>
      </c>
      <c r="K4047" t="s">
        <v>1740</v>
      </c>
      <c r="L4047">
        <v>2531</v>
      </c>
      <c r="M4047" t="s">
        <v>1557</v>
      </c>
      <c r="N4047" t="s">
        <v>1734</v>
      </c>
      <c r="O4047">
        <v>0</v>
      </c>
      <c r="P4047" t="s">
        <v>1552</v>
      </c>
      <c r="Q4047">
        <v>19740101</v>
      </c>
    </row>
    <row r="4048" spans="1:17">
      <c r="A4048" t="s">
        <v>1739</v>
      </c>
      <c r="B4048" t="s">
        <v>1726</v>
      </c>
      <c r="C4048">
        <v>201212</v>
      </c>
      <c r="D4048">
        <v>30</v>
      </c>
      <c r="E4048" t="s">
        <v>1555</v>
      </c>
      <c r="F4048">
        <v>1108</v>
      </c>
      <c r="G4048">
        <v>179</v>
      </c>
      <c r="H4048">
        <v>4954</v>
      </c>
      <c r="I4048">
        <v>43112009501</v>
      </c>
      <c r="J4048">
        <v>8</v>
      </c>
      <c r="K4048" t="s">
        <v>1740</v>
      </c>
      <c r="L4048">
        <v>2531</v>
      </c>
      <c r="M4048" t="s">
        <v>1557</v>
      </c>
      <c r="N4048" t="s">
        <v>1734</v>
      </c>
      <c r="O4048">
        <v>0</v>
      </c>
      <c r="P4048" t="s">
        <v>1552</v>
      </c>
      <c r="Q4048">
        <v>19700401</v>
      </c>
    </row>
    <row r="4049" spans="1:17">
      <c r="A4049" t="s">
        <v>1739</v>
      </c>
      <c r="B4049" t="s">
        <v>1744</v>
      </c>
      <c r="C4049">
        <v>201212</v>
      </c>
      <c r="D4049">
        <v>30</v>
      </c>
      <c r="E4049" t="s">
        <v>1555</v>
      </c>
      <c r="F4049">
        <v>1327</v>
      </c>
      <c r="G4049">
        <v>323</v>
      </c>
      <c r="H4049">
        <v>4095</v>
      </c>
      <c r="I4049">
        <v>43112020001</v>
      </c>
      <c r="J4049">
        <v>8</v>
      </c>
      <c r="K4049" t="s">
        <v>1740</v>
      </c>
      <c r="L4049">
        <v>2531</v>
      </c>
      <c r="M4049" t="s">
        <v>1557</v>
      </c>
      <c r="N4049" t="s">
        <v>1734</v>
      </c>
      <c r="O4049">
        <v>0</v>
      </c>
      <c r="P4049" t="s">
        <v>1552</v>
      </c>
      <c r="Q4049">
        <v>19810801</v>
      </c>
    </row>
    <row r="4050" spans="1:17">
      <c r="A4050" t="s">
        <v>1739</v>
      </c>
      <c r="B4050" t="s">
        <v>1745</v>
      </c>
      <c r="C4050">
        <v>201212</v>
      </c>
      <c r="D4050">
        <v>30</v>
      </c>
      <c r="E4050" t="s">
        <v>1555</v>
      </c>
      <c r="F4050">
        <v>1912</v>
      </c>
      <c r="G4050">
        <v>431</v>
      </c>
      <c r="H4050">
        <v>63674</v>
      </c>
      <c r="I4050">
        <v>43112018800</v>
      </c>
      <c r="J4050">
        <v>8</v>
      </c>
      <c r="K4050" t="s">
        <v>1740</v>
      </c>
      <c r="L4050">
        <v>2531</v>
      </c>
      <c r="M4050" t="s">
        <v>1557</v>
      </c>
      <c r="N4050" t="s">
        <v>1734</v>
      </c>
      <c r="O4050">
        <v>0</v>
      </c>
      <c r="P4050" t="s">
        <v>1552</v>
      </c>
      <c r="Q4050">
        <v>19700501</v>
      </c>
    </row>
    <row r="4051" spans="1:17">
      <c r="A4051" t="s">
        <v>1739</v>
      </c>
      <c r="B4051" t="s">
        <v>1746</v>
      </c>
      <c r="C4051">
        <v>201212</v>
      </c>
      <c r="D4051">
        <v>30</v>
      </c>
      <c r="E4051" t="s">
        <v>1555</v>
      </c>
      <c r="F4051">
        <v>1251</v>
      </c>
      <c r="G4051">
        <v>502</v>
      </c>
      <c r="H4051">
        <v>9822</v>
      </c>
      <c r="I4051">
        <v>43112020100</v>
      </c>
      <c r="J4051">
        <v>8</v>
      </c>
      <c r="K4051" t="s">
        <v>1740</v>
      </c>
      <c r="L4051">
        <v>2531</v>
      </c>
      <c r="M4051" t="s">
        <v>1557</v>
      </c>
      <c r="N4051" t="s">
        <v>1734</v>
      </c>
      <c r="O4051">
        <v>0</v>
      </c>
      <c r="P4051" t="s">
        <v>1552</v>
      </c>
      <c r="Q4051">
        <v>19700601</v>
      </c>
    </row>
    <row r="4052" spans="1:17">
      <c r="A4052" t="s">
        <v>1739</v>
      </c>
      <c r="B4052" t="s">
        <v>1760</v>
      </c>
      <c r="C4052">
        <v>201212</v>
      </c>
      <c r="D4052">
        <v>30</v>
      </c>
      <c r="E4052" t="s">
        <v>1555</v>
      </c>
      <c r="F4052">
        <v>743</v>
      </c>
      <c r="G4052">
        <v>2189</v>
      </c>
      <c r="H4052">
        <v>8340</v>
      </c>
      <c r="I4052">
        <v>43112029500</v>
      </c>
      <c r="J4052">
        <v>8</v>
      </c>
      <c r="K4052" t="s">
        <v>1740</v>
      </c>
      <c r="L4052">
        <v>2531</v>
      </c>
      <c r="M4052" t="s">
        <v>1557</v>
      </c>
      <c r="N4052" t="s">
        <v>1734</v>
      </c>
      <c r="O4052">
        <v>0</v>
      </c>
      <c r="P4052" t="s">
        <v>1552</v>
      </c>
      <c r="Q4052">
        <v>19720901</v>
      </c>
    </row>
    <row r="4053" spans="1:17">
      <c r="A4053" t="s">
        <v>1739</v>
      </c>
      <c r="B4053" t="s">
        <v>1748</v>
      </c>
      <c r="C4053">
        <v>201212</v>
      </c>
      <c r="D4053">
        <v>30</v>
      </c>
      <c r="E4053" t="s">
        <v>1555</v>
      </c>
      <c r="F4053">
        <v>501</v>
      </c>
      <c r="G4053">
        <v>6999</v>
      </c>
      <c r="H4053">
        <v>68793</v>
      </c>
      <c r="I4053">
        <v>43112029300</v>
      </c>
      <c r="J4053">
        <v>8</v>
      </c>
      <c r="K4053" t="s">
        <v>1740</v>
      </c>
      <c r="L4053">
        <v>2531</v>
      </c>
      <c r="M4053" t="s">
        <v>1557</v>
      </c>
      <c r="N4053" t="s">
        <v>1734</v>
      </c>
      <c r="O4053">
        <v>0</v>
      </c>
      <c r="P4053" t="s">
        <v>1552</v>
      </c>
      <c r="Q4053">
        <v>19720501</v>
      </c>
    </row>
    <row r="4054" spans="1:17">
      <c r="A4054" t="s">
        <v>1739</v>
      </c>
      <c r="B4054" t="s">
        <v>1749</v>
      </c>
      <c r="C4054">
        <v>201212</v>
      </c>
      <c r="D4054">
        <v>30</v>
      </c>
      <c r="E4054" t="s">
        <v>1555</v>
      </c>
      <c r="F4054">
        <v>318</v>
      </c>
      <c r="G4054">
        <v>287</v>
      </c>
      <c r="H4054">
        <v>5309</v>
      </c>
      <c r="I4054">
        <v>43112012601</v>
      </c>
      <c r="J4054">
        <v>8</v>
      </c>
      <c r="K4054" t="s">
        <v>1740</v>
      </c>
      <c r="L4054">
        <v>2531</v>
      </c>
      <c r="M4054" t="s">
        <v>1557</v>
      </c>
      <c r="N4054" t="s">
        <v>1734</v>
      </c>
      <c r="O4054">
        <v>0</v>
      </c>
      <c r="P4054" t="s">
        <v>1574</v>
      </c>
      <c r="Q4054">
        <v>19980514</v>
      </c>
    </row>
    <row r="4055" spans="1:17">
      <c r="A4055" t="s">
        <v>1739</v>
      </c>
      <c r="B4055" t="s">
        <v>1750</v>
      </c>
      <c r="C4055">
        <v>201212</v>
      </c>
      <c r="D4055">
        <v>30</v>
      </c>
      <c r="E4055" t="s">
        <v>1555</v>
      </c>
      <c r="F4055">
        <v>198</v>
      </c>
      <c r="G4055">
        <v>2692</v>
      </c>
      <c r="H4055">
        <v>5178</v>
      </c>
      <c r="I4055">
        <v>43112015501</v>
      </c>
      <c r="J4055">
        <v>8</v>
      </c>
      <c r="K4055" t="s">
        <v>1740</v>
      </c>
      <c r="L4055">
        <v>2531</v>
      </c>
      <c r="M4055" t="s">
        <v>1557</v>
      </c>
      <c r="N4055" t="s">
        <v>1734</v>
      </c>
      <c r="O4055">
        <v>0</v>
      </c>
      <c r="P4055" t="s">
        <v>1552</v>
      </c>
      <c r="Q4055">
        <v>19901001</v>
      </c>
    </row>
    <row r="4056" spans="1:17">
      <c r="A4056" t="s">
        <v>1739</v>
      </c>
      <c r="B4056" t="s">
        <v>1671</v>
      </c>
      <c r="C4056">
        <v>201212</v>
      </c>
      <c r="D4056">
        <v>30</v>
      </c>
      <c r="E4056" t="s">
        <v>1555</v>
      </c>
      <c r="F4056">
        <v>150</v>
      </c>
      <c r="G4056">
        <v>235</v>
      </c>
      <c r="H4056">
        <v>1758</v>
      </c>
      <c r="I4056">
        <v>43112034500</v>
      </c>
      <c r="J4056">
        <v>8</v>
      </c>
      <c r="K4056" t="s">
        <v>1751</v>
      </c>
      <c r="L4056">
        <v>2531</v>
      </c>
      <c r="M4056" t="s">
        <v>1557</v>
      </c>
      <c r="N4056" t="s">
        <v>1734</v>
      </c>
      <c r="O4056">
        <v>0</v>
      </c>
      <c r="P4056" t="s">
        <v>1574</v>
      </c>
      <c r="Q4056">
        <v>19970608</v>
      </c>
    </row>
    <row r="4057" spans="1:17">
      <c r="A4057" t="s">
        <v>1739</v>
      </c>
      <c r="B4057" t="s">
        <v>1672</v>
      </c>
      <c r="C4057">
        <v>201212</v>
      </c>
      <c r="D4057">
        <v>30</v>
      </c>
      <c r="E4057" t="s">
        <v>1555</v>
      </c>
      <c r="F4057">
        <v>526</v>
      </c>
      <c r="G4057">
        <v>101</v>
      </c>
      <c r="H4057">
        <v>25536</v>
      </c>
      <c r="I4057">
        <v>43112035000</v>
      </c>
      <c r="J4057">
        <v>8</v>
      </c>
      <c r="K4057" t="s">
        <v>1740</v>
      </c>
      <c r="L4057">
        <v>2531</v>
      </c>
      <c r="M4057" t="s">
        <v>1557</v>
      </c>
      <c r="N4057" t="s">
        <v>1734</v>
      </c>
      <c r="O4057">
        <v>0</v>
      </c>
      <c r="P4057" t="s">
        <v>1552</v>
      </c>
      <c r="Q4057">
        <v>19771001</v>
      </c>
    </row>
    <row r="4058" spans="1:17">
      <c r="A4058" t="s">
        <v>1739</v>
      </c>
      <c r="B4058" t="s">
        <v>1752</v>
      </c>
      <c r="C4058">
        <v>201212</v>
      </c>
      <c r="D4058">
        <v>30</v>
      </c>
      <c r="E4058" t="s">
        <v>1555</v>
      </c>
      <c r="F4058">
        <v>514</v>
      </c>
      <c r="G4058">
        <v>1207</v>
      </c>
      <c r="H4058">
        <v>331</v>
      </c>
      <c r="I4058">
        <v>43112032800</v>
      </c>
      <c r="J4058">
        <v>8</v>
      </c>
      <c r="K4058" t="s">
        <v>1740</v>
      </c>
      <c r="L4058">
        <v>2531</v>
      </c>
      <c r="M4058" t="s">
        <v>1557</v>
      </c>
      <c r="N4058" t="s">
        <v>1734</v>
      </c>
      <c r="O4058">
        <v>0</v>
      </c>
      <c r="P4058" t="s">
        <v>1552</v>
      </c>
      <c r="Q4058">
        <v>19770701</v>
      </c>
    </row>
    <row r="4059" spans="1:17">
      <c r="A4059" t="s">
        <v>1739</v>
      </c>
      <c r="B4059" t="s">
        <v>1626</v>
      </c>
      <c r="C4059">
        <v>201212</v>
      </c>
      <c r="D4059">
        <v>30</v>
      </c>
      <c r="E4059" t="s">
        <v>1555</v>
      </c>
      <c r="F4059">
        <v>216</v>
      </c>
      <c r="G4059">
        <v>664</v>
      </c>
      <c r="H4059">
        <v>869</v>
      </c>
      <c r="I4059">
        <v>43112033900</v>
      </c>
      <c r="J4059">
        <v>8</v>
      </c>
      <c r="K4059" t="s">
        <v>1740</v>
      </c>
      <c r="L4059">
        <v>2531</v>
      </c>
      <c r="M4059" t="s">
        <v>1557</v>
      </c>
      <c r="N4059" t="s">
        <v>1734</v>
      </c>
      <c r="O4059">
        <v>0</v>
      </c>
      <c r="P4059" t="s">
        <v>1552</v>
      </c>
      <c r="Q4059">
        <v>19771001</v>
      </c>
    </row>
    <row r="4060" spans="1:17">
      <c r="A4060" t="s">
        <v>1739</v>
      </c>
      <c r="B4060" t="s">
        <v>1607</v>
      </c>
      <c r="C4060">
        <v>201212</v>
      </c>
      <c r="D4060">
        <v>30</v>
      </c>
      <c r="E4060" t="s">
        <v>1555</v>
      </c>
      <c r="F4060">
        <v>1024</v>
      </c>
      <c r="G4060">
        <v>9922</v>
      </c>
      <c r="H4060">
        <v>3430</v>
      </c>
      <c r="I4060">
        <v>43112033300</v>
      </c>
      <c r="J4060">
        <v>8</v>
      </c>
      <c r="K4060" t="s">
        <v>1740</v>
      </c>
      <c r="L4060">
        <v>2531</v>
      </c>
      <c r="M4060" t="s">
        <v>1557</v>
      </c>
      <c r="N4060" t="s">
        <v>1734</v>
      </c>
      <c r="O4060">
        <v>0</v>
      </c>
      <c r="P4060" t="s">
        <v>1552</v>
      </c>
      <c r="Q4060">
        <v>19770901</v>
      </c>
    </row>
    <row r="4061" spans="1:17">
      <c r="A4061" t="s">
        <v>1739</v>
      </c>
      <c r="B4061" t="s">
        <v>1681</v>
      </c>
      <c r="C4061">
        <v>201212</v>
      </c>
      <c r="D4061">
        <v>30</v>
      </c>
      <c r="E4061" t="s">
        <v>1555</v>
      </c>
      <c r="F4061">
        <v>218</v>
      </c>
      <c r="G4061">
        <v>1643</v>
      </c>
      <c r="H4061">
        <v>6228</v>
      </c>
      <c r="I4061">
        <v>43112032700</v>
      </c>
      <c r="J4061">
        <v>8</v>
      </c>
      <c r="K4061" t="s">
        <v>1740</v>
      </c>
      <c r="L4061">
        <v>2531</v>
      </c>
      <c r="M4061" t="s">
        <v>1557</v>
      </c>
      <c r="N4061" t="s">
        <v>1734</v>
      </c>
      <c r="O4061">
        <v>0</v>
      </c>
      <c r="P4061" t="s">
        <v>1552</v>
      </c>
      <c r="Q4061">
        <v>19770801</v>
      </c>
    </row>
    <row r="4062" spans="1:17">
      <c r="A4062" t="s">
        <v>1739</v>
      </c>
      <c r="B4062" t="s">
        <v>1682</v>
      </c>
      <c r="C4062">
        <v>201212</v>
      </c>
      <c r="D4062">
        <v>30</v>
      </c>
      <c r="E4062" t="s">
        <v>1555</v>
      </c>
      <c r="F4062">
        <v>1187</v>
      </c>
      <c r="G4062">
        <v>101</v>
      </c>
      <c r="H4062">
        <v>11949</v>
      </c>
      <c r="I4062">
        <v>43112069200</v>
      </c>
      <c r="J4062">
        <v>8</v>
      </c>
      <c r="K4062" t="s">
        <v>1740</v>
      </c>
      <c r="L4062">
        <v>2531</v>
      </c>
      <c r="M4062" t="s">
        <v>1557</v>
      </c>
      <c r="N4062" t="s">
        <v>1734</v>
      </c>
      <c r="O4062">
        <v>0</v>
      </c>
      <c r="P4062" t="s">
        <v>1552</v>
      </c>
      <c r="Q4062">
        <v>19910701</v>
      </c>
    </row>
    <row r="4063" spans="1:17">
      <c r="A4063" t="s">
        <v>1739</v>
      </c>
      <c r="B4063" t="s">
        <v>1608</v>
      </c>
      <c r="C4063">
        <v>201212</v>
      </c>
      <c r="D4063">
        <v>30</v>
      </c>
      <c r="E4063" t="s">
        <v>1555</v>
      </c>
      <c r="F4063">
        <v>1190</v>
      </c>
      <c r="G4063">
        <v>369</v>
      </c>
      <c r="H4063">
        <v>7149</v>
      </c>
      <c r="I4063">
        <v>43112069400</v>
      </c>
      <c r="J4063">
        <v>8</v>
      </c>
      <c r="K4063" t="s">
        <v>1740</v>
      </c>
      <c r="L4063">
        <v>2531</v>
      </c>
      <c r="M4063" t="s">
        <v>1557</v>
      </c>
      <c r="N4063" t="s">
        <v>1734</v>
      </c>
      <c r="O4063">
        <v>0</v>
      </c>
      <c r="P4063" t="s">
        <v>1552</v>
      </c>
      <c r="Q4063">
        <v>19920701</v>
      </c>
    </row>
    <row r="4064" spans="1:17">
      <c r="A4064" t="s">
        <v>1739</v>
      </c>
      <c r="B4064" t="s">
        <v>1683</v>
      </c>
      <c r="C4064">
        <v>201212</v>
      </c>
      <c r="D4064">
        <v>30</v>
      </c>
      <c r="E4064" t="s">
        <v>1555</v>
      </c>
      <c r="F4064">
        <v>1690</v>
      </c>
      <c r="G4064">
        <v>101</v>
      </c>
      <c r="H4064">
        <v>5154</v>
      </c>
      <c r="I4064">
        <v>43112036500</v>
      </c>
      <c r="J4064">
        <v>8</v>
      </c>
      <c r="K4064" t="s">
        <v>1740</v>
      </c>
      <c r="L4064">
        <v>2531</v>
      </c>
      <c r="M4064" t="s">
        <v>1557</v>
      </c>
      <c r="N4064" t="s">
        <v>1734</v>
      </c>
      <c r="O4064">
        <v>0</v>
      </c>
      <c r="P4064" t="s">
        <v>1552</v>
      </c>
      <c r="Q4064">
        <v>19771201</v>
      </c>
    </row>
    <row r="4065" spans="1:17">
      <c r="A4065" t="s">
        <v>1739</v>
      </c>
      <c r="B4065" t="s">
        <v>1627</v>
      </c>
      <c r="C4065">
        <v>201212</v>
      </c>
      <c r="D4065">
        <v>30</v>
      </c>
      <c r="E4065" t="s">
        <v>1555</v>
      </c>
      <c r="F4065">
        <v>299</v>
      </c>
      <c r="G4065">
        <v>201</v>
      </c>
      <c r="H4065">
        <v>1415</v>
      </c>
      <c r="I4065">
        <v>43112035300</v>
      </c>
      <c r="J4065">
        <v>8</v>
      </c>
      <c r="K4065" t="s">
        <v>1740</v>
      </c>
      <c r="L4065">
        <v>2531</v>
      </c>
      <c r="M4065" t="s">
        <v>1557</v>
      </c>
      <c r="N4065" t="s">
        <v>1734</v>
      </c>
      <c r="O4065">
        <v>0</v>
      </c>
      <c r="P4065" t="s">
        <v>1552</v>
      </c>
      <c r="Q4065">
        <v>19771101</v>
      </c>
    </row>
    <row r="4066" spans="1:17">
      <c r="A4066" t="s">
        <v>1739</v>
      </c>
      <c r="B4066" t="s">
        <v>1609</v>
      </c>
      <c r="C4066">
        <v>201212</v>
      </c>
      <c r="D4066">
        <v>30</v>
      </c>
      <c r="E4066" t="s">
        <v>1555</v>
      </c>
      <c r="F4066">
        <v>2</v>
      </c>
      <c r="G4066">
        <v>101</v>
      </c>
      <c r="H4066">
        <v>10</v>
      </c>
      <c r="I4066">
        <v>43112067600</v>
      </c>
      <c r="J4066">
        <v>8</v>
      </c>
      <c r="K4066" t="s">
        <v>1740</v>
      </c>
      <c r="L4066">
        <v>2531</v>
      </c>
      <c r="M4066" t="s">
        <v>1557</v>
      </c>
      <c r="N4066" t="s">
        <v>1734</v>
      </c>
      <c r="O4066">
        <v>0</v>
      </c>
      <c r="P4066" t="s">
        <v>1662</v>
      </c>
      <c r="Q4066">
        <v>19950401</v>
      </c>
    </row>
    <row r="4067" spans="1:17">
      <c r="A4067" t="s">
        <v>1739</v>
      </c>
      <c r="B4067" t="s">
        <v>1753</v>
      </c>
      <c r="C4067">
        <v>201212</v>
      </c>
      <c r="D4067">
        <v>30</v>
      </c>
      <c r="E4067" t="s">
        <v>1555</v>
      </c>
      <c r="F4067">
        <v>753</v>
      </c>
      <c r="G4067">
        <v>235</v>
      </c>
      <c r="H4067">
        <v>1180</v>
      </c>
      <c r="I4067">
        <v>43112069500</v>
      </c>
      <c r="J4067">
        <v>8</v>
      </c>
      <c r="K4067" t="s">
        <v>1740</v>
      </c>
      <c r="L4067">
        <v>2531</v>
      </c>
      <c r="M4067" t="s">
        <v>1557</v>
      </c>
      <c r="N4067" t="s">
        <v>1734</v>
      </c>
      <c r="O4067">
        <v>0</v>
      </c>
      <c r="P4067" t="s">
        <v>1552</v>
      </c>
      <c r="Q4067">
        <v>19920701</v>
      </c>
    </row>
    <row r="4068" spans="1:17">
      <c r="A4068" t="s">
        <v>1739</v>
      </c>
      <c r="B4068" t="s">
        <v>1761</v>
      </c>
      <c r="C4068">
        <v>201212</v>
      </c>
      <c r="D4068">
        <v>30</v>
      </c>
      <c r="E4068" t="s">
        <v>1555</v>
      </c>
      <c r="F4068">
        <v>213</v>
      </c>
      <c r="G4068">
        <v>247</v>
      </c>
      <c r="H4068">
        <v>11698</v>
      </c>
      <c r="I4068">
        <v>43112032900</v>
      </c>
      <c r="J4068">
        <v>8</v>
      </c>
      <c r="K4068" t="s">
        <v>1740</v>
      </c>
      <c r="L4068">
        <v>2531</v>
      </c>
      <c r="M4068" t="s">
        <v>1557</v>
      </c>
      <c r="N4068" t="s">
        <v>1734</v>
      </c>
      <c r="O4068">
        <v>0</v>
      </c>
      <c r="P4068" t="s">
        <v>1552</v>
      </c>
      <c r="Q4068">
        <v>19770801</v>
      </c>
    </row>
    <row r="4069" spans="1:17">
      <c r="A4069" t="s">
        <v>1739</v>
      </c>
      <c r="B4069" t="s">
        <v>1612</v>
      </c>
      <c r="C4069">
        <v>201212</v>
      </c>
      <c r="D4069">
        <v>30</v>
      </c>
      <c r="E4069" t="s">
        <v>1555</v>
      </c>
      <c r="F4069">
        <v>400</v>
      </c>
      <c r="G4069">
        <v>503</v>
      </c>
      <c r="H4069">
        <v>2125</v>
      </c>
      <c r="I4069">
        <v>43112033500</v>
      </c>
      <c r="J4069">
        <v>8</v>
      </c>
      <c r="K4069" t="s">
        <v>1740</v>
      </c>
      <c r="L4069">
        <v>2531</v>
      </c>
      <c r="M4069" t="s">
        <v>1557</v>
      </c>
      <c r="N4069" t="s">
        <v>1734</v>
      </c>
      <c r="O4069">
        <v>0</v>
      </c>
      <c r="P4069" t="s">
        <v>1552</v>
      </c>
      <c r="Q4069">
        <v>19770901</v>
      </c>
    </row>
    <row r="4070" spans="1:17">
      <c r="A4070" t="s">
        <v>1739</v>
      </c>
      <c r="B4070" t="s">
        <v>1613</v>
      </c>
      <c r="C4070">
        <v>201212</v>
      </c>
      <c r="D4070">
        <v>30</v>
      </c>
      <c r="E4070" t="s">
        <v>1555</v>
      </c>
      <c r="F4070">
        <v>741</v>
      </c>
      <c r="G4070">
        <v>123</v>
      </c>
      <c r="H4070">
        <v>11769</v>
      </c>
      <c r="I4070">
        <v>43112036400</v>
      </c>
      <c r="J4070">
        <v>8</v>
      </c>
      <c r="K4070" t="s">
        <v>1740</v>
      </c>
      <c r="L4070">
        <v>2531</v>
      </c>
      <c r="M4070" t="s">
        <v>1557</v>
      </c>
      <c r="N4070" t="s">
        <v>1734</v>
      </c>
      <c r="O4070">
        <v>0</v>
      </c>
      <c r="P4070" t="s">
        <v>1552</v>
      </c>
      <c r="Q4070">
        <v>19771201</v>
      </c>
    </row>
    <row r="4071" spans="1:17">
      <c r="A4071" t="s">
        <v>1739</v>
      </c>
      <c r="B4071" t="s">
        <v>1754</v>
      </c>
      <c r="C4071">
        <v>201212</v>
      </c>
      <c r="D4071">
        <v>30</v>
      </c>
      <c r="E4071" t="s">
        <v>1555</v>
      </c>
      <c r="F4071">
        <v>147</v>
      </c>
      <c r="G4071">
        <v>369</v>
      </c>
      <c r="H4071">
        <v>2552</v>
      </c>
      <c r="I4071">
        <v>43112036300</v>
      </c>
      <c r="J4071">
        <v>8</v>
      </c>
      <c r="K4071" t="s">
        <v>1740</v>
      </c>
      <c r="L4071">
        <v>2531</v>
      </c>
      <c r="M4071" t="s">
        <v>1557</v>
      </c>
      <c r="N4071" t="s">
        <v>1734</v>
      </c>
      <c r="O4071">
        <v>0</v>
      </c>
      <c r="P4071" t="s">
        <v>1552</v>
      </c>
      <c r="Q4071">
        <v>19771101</v>
      </c>
    </row>
    <row r="4072" spans="1:17">
      <c r="A4072" t="s">
        <v>1739</v>
      </c>
      <c r="B4072" t="s">
        <v>1685</v>
      </c>
      <c r="C4072">
        <v>201212</v>
      </c>
      <c r="D4072">
        <v>30</v>
      </c>
      <c r="E4072" t="s">
        <v>1555</v>
      </c>
      <c r="F4072">
        <v>1163</v>
      </c>
      <c r="G4072">
        <v>126</v>
      </c>
      <c r="H4072">
        <v>1566</v>
      </c>
      <c r="I4072">
        <v>43112036600</v>
      </c>
      <c r="J4072">
        <v>8</v>
      </c>
      <c r="K4072" t="s">
        <v>1740</v>
      </c>
      <c r="L4072">
        <v>2531</v>
      </c>
      <c r="M4072" t="s">
        <v>1557</v>
      </c>
      <c r="N4072" t="s">
        <v>1734</v>
      </c>
      <c r="O4072">
        <v>0</v>
      </c>
      <c r="P4072" t="s">
        <v>1552</v>
      </c>
      <c r="Q4072">
        <v>19771201</v>
      </c>
    </row>
    <row r="4073" spans="1:17">
      <c r="A4073" t="s">
        <v>1739</v>
      </c>
      <c r="B4073" t="s">
        <v>1686</v>
      </c>
      <c r="C4073">
        <v>201212</v>
      </c>
      <c r="D4073">
        <v>30</v>
      </c>
      <c r="E4073" t="s">
        <v>1555</v>
      </c>
      <c r="F4073">
        <v>382</v>
      </c>
      <c r="G4073">
        <v>151</v>
      </c>
      <c r="H4073">
        <v>73</v>
      </c>
      <c r="I4073">
        <v>43112069300</v>
      </c>
      <c r="J4073">
        <v>8</v>
      </c>
      <c r="K4073" t="s">
        <v>1740</v>
      </c>
      <c r="L4073">
        <v>2531</v>
      </c>
      <c r="M4073" t="s">
        <v>1557</v>
      </c>
      <c r="N4073" t="s">
        <v>1734</v>
      </c>
      <c r="O4073">
        <v>0</v>
      </c>
      <c r="P4073" t="s">
        <v>1552</v>
      </c>
      <c r="Q4073">
        <v>19910801</v>
      </c>
    </row>
    <row r="4074" spans="1:17">
      <c r="A4074" t="s">
        <v>1739</v>
      </c>
      <c r="B4074" t="s">
        <v>1624</v>
      </c>
      <c r="C4074">
        <v>201212</v>
      </c>
      <c r="D4074">
        <v>30</v>
      </c>
      <c r="E4074" t="s">
        <v>1555</v>
      </c>
      <c r="F4074">
        <v>689</v>
      </c>
      <c r="G4074">
        <v>123</v>
      </c>
      <c r="H4074">
        <v>1334</v>
      </c>
      <c r="I4074">
        <v>43112068900</v>
      </c>
      <c r="J4074">
        <v>8</v>
      </c>
      <c r="K4074" t="s">
        <v>1740</v>
      </c>
      <c r="L4074">
        <v>2531</v>
      </c>
      <c r="M4074" t="s">
        <v>1557</v>
      </c>
      <c r="N4074" t="s">
        <v>1734</v>
      </c>
      <c r="O4074">
        <v>0</v>
      </c>
      <c r="P4074" t="s">
        <v>1552</v>
      </c>
      <c r="Q4074">
        <v>19901101</v>
      </c>
    </row>
    <row r="4075" spans="1:17">
      <c r="A4075" t="s">
        <v>1739</v>
      </c>
      <c r="B4075" t="s">
        <v>1755</v>
      </c>
      <c r="C4075">
        <v>201212</v>
      </c>
      <c r="D4075">
        <v>30</v>
      </c>
      <c r="E4075" t="s">
        <v>1555</v>
      </c>
      <c r="F4075">
        <v>1867</v>
      </c>
      <c r="G4075">
        <v>168</v>
      </c>
      <c r="H4075">
        <v>1758</v>
      </c>
      <c r="I4075">
        <v>43112035100</v>
      </c>
      <c r="J4075">
        <v>8</v>
      </c>
      <c r="K4075" t="s">
        <v>1740</v>
      </c>
      <c r="L4075">
        <v>2531</v>
      </c>
      <c r="M4075" t="s">
        <v>1557</v>
      </c>
      <c r="N4075" t="s">
        <v>1734</v>
      </c>
      <c r="O4075">
        <v>0</v>
      </c>
      <c r="P4075" t="s">
        <v>1552</v>
      </c>
      <c r="Q4075">
        <v>19771001</v>
      </c>
    </row>
    <row r="4076" spans="1:17">
      <c r="A4076" t="s">
        <v>1739</v>
      </c>
      <c r="B4076" t="s">
        <v>1641</v>
      </c>
      <c r="C4076">
        <v>201212</v>
      </c>
      <c r="D4076">
        <v>30</v>
      </c>
      <c r="E4076" t="s">
        <v>1555</v>
      </c>
      <c r="F4076">
        <v>152</v>
      </c>
      <c r="G4076">
        <v>212</v>
      </c>
      <c r="H4076">
        <v>2060</v>
      </c>
      <c r="I4076">
        <v>43112034000</v>
      </c>
      <c r="J4076">
        <v>8</v>
      </c>
      <c r="K4076" t="s">
        <v>1740</v>
      </c>
      <c r="L4076">
        <v>2531</v>
      </c>
      <c r="M4076" t="s">
        <v>1557</v>
      </c>
      <c r="N4076" t="s">
        <v>1734</v>
      </c>
      <c r="O4076">
        <v>0</v>
      </c>
      <c r="P4076" t="s">
        <v>1552</v>
      </c>
      <c r="Q4076">
        <v>19771001</v>
      </c>
    </row>
    <row r="4077" spans="1:17">
      <c r="A4077" t="s">
        <v>1739</v>
      </c>
      <c r="B4077" t="s">
        <v>1643</v>
      </c>
      <c r="C4077">
        <v>201212</v>
      </c>
      <c r="D4077">
        <v>30</v>
      </c>
      <c r="E4077" t="s">
        <v>1555</v>
      </c>
      <c r="F4077">
        <v>679</v>
      </c>
      <c r="G4077">
        <v>89</v>
      </c>
      <c r="H4077">
        <v>2500</v>
      </c>
      <c r="I4077">
        <v>43112036800</v>
      </c>
      <c r="J4077">
        <v>8</v>
      </c>
      <c r="K4077" t="s">
        <v>1740</v>
      </c>
      <c r="L4077">
        <v>2531</v>
      </c>
      <c r="M4077" t="s">
        <v>1557</v>
      </c>
      <c r="N4077" t="s">
        <v>1734</v>
      </c>
      <c r="O4077">
        <v>0</v>
      </c>
      <c r="P4077" t="s">
        <v>1552</v>
      </c>
      <c r="Q4077">
        <v>19780201</v>
      </c>
    </row>
    <row r="4078" spans="1:17">
      <c r="A4078" t="s">
        <v>1739</v>
      </c>
      <c r="B4078" t="s">
        <v>1644</v>
      </c>
      <c r="C4078">
        <v>201212</v>
      </c>
      <c r="D4078">
        <v>30</v>
      </c>
      <c r="E4078" t="s">
        <v>1555</v>
      </c>
      <c r="F4078">
        <v>1737</v>
      </c>
      <c r="G4078">
        <v>520</v>
      </c>
      <c r="H4078">
        <v>55408</v>
      </c>
      <c r="I4078">
        <v>43112033200</v>
      </c>
      <c r="J4078">
        <v>8</v>
      </c>
      <c r="K4078" t="s">
        <v>1740</v>
      </c>
      <c r="L4078">
        <v>2531</v>
      </c>
      <c r="M4078" t="s">
        <v>1557</v>
      </c>
      <c r="N4078" t="s">
        <v>1734</v>
      </c>
      <c r="O4078">
        <v>0</v>
      </c>
      <c r="P4078" t="s">
        <v>1552</v>
      </c>
      <c r="Q4078">
        <v>19770801</v>
      </c>
    </row>
    <row r="4079" spans="1:17">
      <c r="A4079" t="s">
        <v>1739</v>
      </c>
      <c r="B4079" t="s">
        <v>1621</v>
      </c>
      <c r="C4079">
        <v>201212</v>
      </c>
      <c r="D4079">
        <v>30</v>
      </c>
      <c r="E4079" t="s">
        <v>1555</v>
      </c>
      <c r="F4079">
        <v>350</v>
      </c>
      <c r="G4079">
        <v>285</v>
      </c>
      <c r="H4079">
        <v>5012</v>
      </c>
      <c r="I4079">
        <v>43112033400</v>
      </c>
      <c r="J4079">
        <v>8</v>
      </c>
      <c r="K4079" t="s">
        <v>1740</v>
      </c>
      <c r="L4079">
        <v>2531</v>
      </c>
      <c r="M4079" t="s">
        <v>1557</v>
      </c>
      <c r="N4079" t="s">
        <v>1734</v>
      </c>
      <c r="O4079">
        <v>0</v>
      </c>
      <c r="P4079" t="s">
        <v>1552</v>
      </c>
      <c r="Q4079">
        <v>19770901</v>
      </c>
    </row>
    <row r="4080" spans="1:17">
      <c r="A4080" t="s">
        <v>1739</v>
      </c>
      <c r="B4080" t="s">
        <v>1756</v>
      </c>
      <c r="C4080">
        <v>201212</v>
      </c>
      <c r="D4080">
        <v>30</v>
      </c>
      <c r="E4080" t="s">
        <v>1555</v>
      </c>
      <c r="F4080">
        <v>405</v>
      </c>
      <c r="G4080">
        <v>77</v>
      </c>
      <c r="H4080">
        <v>265</v>
      </c>
      <c r="I4080">
        <v>43112016101</v>
      </c>
      <c r="J4080">
        <v>8</v>
      </c>
      <c r="K4080" t="s">
        <v>1740</v>
      </c>
      <c r="L4080">
        <v>2531</v>
      </c>
      <c r="M4080" t="s">
        <v>1557</v>
      </c>
      <c r="N4080" t="s">
        <v>1734</v>
      </c>
      <c r="O4080">
        <v>0</v>
      </c>
      <c r="P4080" t="s">
        <v>1574</v>
      </c>
      <c r="Q4080">
        <v>19910301</v>
      </c>
    </row>
    <row r="4081" spans="1:17">
      <c r="A4081" t="s">
        <v>1739</v>
      </c>
      <c r="B4081" t="s">
        <v>1757</v>
      </c>
      <c r="C4081">
        <v>201212</v>
      </c>
      <c r="D4081">
        <v>23</v>
      </c>
      <c r="E4081" t="s">
        <v>1555</v>
      </c>
      <c r="F4081">
        <v>466</v>
      </c>
      <c r="G4081">
        <v>351</v>
      </c>
      <c r="H4081">
        <v>12031</v>
      </c>
      <c r="I4081">
        <v>43112014001</v>
      </c>
      <c r="J4081">
        <v>8</v>
      </c>
      <c r="K4081" t="s">
        <v>1740</v>
      </c>
      <c r="L4081">
        <v>2531</v>
      </c>
      <c r="M4081" t="s">
        <v>1557</v>
      </c>
      <c r="N4081" t="s">
        <v>1734</v>
      </c>
      <c r="O4081">
        <v>0</v>
      </c>
      <c r="P4081" t="s">
        <v>1552</v>
      </c>
      <c r="Q4081">
        <v>19791001</v>
      </c>
    </row>
    <row r="4082" spans="1:17">
      <c r="A4082" t="s">
        <v>1739</v>
      </c>
      <c r="B4082" t="s">
        <v>1758</v>
      </c>
      <c r="C4082">
        <v>201212</v>
      </c>
      <c r="D4082">
        <v>30</v>
      </c>
      <c r="E4082" t="s">
        <v>1555</v>
      </c>
      <c r="F4082">
        <v>1416</v>
      </c>
      <c r="G4082">
        <v>144</v>
      </c>
      <c r="H4082">
        <v>22586</v>
      </c>
      <c r="I4082">
        <v>43112017700</v>
      </c>
      <c r="J4082">
        <v>8</v>
      </c>
      <c r="K4082" t="s">
        <v>1740</v>
      </c>
      <c r="L4082">
        <v>2531</v>
      </c>
      <c r="M4082" t="s">
        <v>1557</v>
      </c>
      <c r="N4082" t="s">
        <v>1734</v>
      </c>
      <c r="O4082">
        <v>0</v>
      </c>
      <c r="P4082" t="s">
        <v>1552</v>
      </c>
      <c r="Q4082">
        <v>19701001</v>
      </c>
    </row>
    <row r="4083" spans="1:17">
      <c r="A4083" t="s">
        <v>1739</v>
      </c>
      <c r="B4083" t="s">
        <v>1759</v>
      </c>
      <c r="C4083">
        <v>201212</v>
      </c>
      <c r="D4083">
        <v>30</v>
      </c>
      <c r="E4083" t="s">
        <v>1555</v>
      </c>
      <c r="F4083">
        <v>804</v>
      </c>
      <c r="G4083">
        <v>395</v>
      </c>
      <c r="H4083">
        <v>4387</v>
      </c>
      <c r="I4083">
        <v>43112017802</v>
      </c>
      <c r="J4083">
        <v>8</v>
      </c>
      <c r="K4083" t="s">
        <v>1740</v>
      </c>
      <c r="L4083">
        <v>2531</v>
      </c>
      <c r="M4083" t="s">
        <v>1557</v>
      </c>
      <c r="N4083" t="s">
        <v>1734</v>
      </c>
      <c r="O4083">
        <v>0</v>
      </c>
      <c r="P4083" t="s">
        <v>1552</v>
      </c>
      <c r="Q4083">
        <v>19830601</v>
      </c>
    </row>
    <row r="4084" spans="1:17">
      <c r="A4084" t="s">
        <v>1711</v>
      </c>
      <c r="B4084" t="s">
        <v>1635</v>
      </c>
      <c r="C4084">
        <v>201201</v>
      </c>
      <c r="D4084">
        <v>0</v>
      </c>
      <c r="E4084" t="s">
        <v>1555</v>
      </c>
      <c r="F4084">
        <v>0</v>
      </c>
      <c r="G4084">
        <v>0</v>
      </c>
      <c r="H4084">
        <v>0</v>
      </c>
      <c r="I4084">
        <v>43112022100</v>
      </c>
      <c r="J4084">
        <v>12</v>
      </c>
      <c r="K4084" t="s">
        <v>1712</v>
      </c>
      <c r="L4084">
        <v>2531</v>
      </c>
      <c r="M4084" t="s">
        <v>1557</v>
      </c>
      <c r="N4084" t="s">
        <v>1734</v>
      </c>
      <c r="O4084">
        <v>0</v>
      </c>
      <c r="P4084" t="s">
        <v>1574</v>
      </c>
      <c r="Q4084">
        <v>19840201</v>
      </c>
    </row>
    <row r="4085" spans="1:17">
      <c r="A4085" t="s">
        <v>1711</v>
      </c>
      <c r="B4085" t="s">
        <v>1575</v>
      </c>
      <c r="C4085">
        <v>201201</v>
      </c>
      <c r="D4085">
        <v>0</v>
      </c>
      <c r="E4085" t="s">
        <v>1555</v>
      </c>
      <c r="F4085">
        <v>0</v>
      </c>
      <c r="G4085">
        <v>0</v>
      </c>
      <c r="H4085">
        <v>0</v>
      </c>
      <c r="I4085">
        <v>43112022400</v>
      </c>
      <c r="J4085">
        <v>12</v>
      </c>
      <c r="K4085" t="s">
        <v>1712</v>
      </c>
      <c r="L4085">
        <v>2531</v>
      </c>
      <c r="M4085" t="s">
        <v>1557</v>
      </c>
      <c r="N4085" t="s">
        <v>1734</v>
      </c>
      <c r="O4085">
        <v>0</v>
      </c>
      <c r="P4085" t="s">
        <v>1662</v>
      </c>
      <c r="Q4085">
        <v>19830701</v>
      </c>
    </row>
    <row r="4086" spans="1:17">
      <c r="A4086" t="s">
        <v>1711</v>
      </c>
      <c r="B4086" t="s">
        <v>1663</v>
      </c>
      <c r="C4086">
        <v>201201</v>
      </c>
      <c r="D4086">
        <v>0</v>
      </c>
      <c r="E4086" t="s">
        <v>1555</v>
      </c>
      <c r="F4086">
        <v>0</v>
      </c>
      <c r="G4086">
        <v>0</v>
      </c>
      <c r="H4086">
        <v>0</v>
      </c>
      <c r="I4086">
        <v>43112022500</v>
      </c>
      <c r="J4086">
        <v>12</v>
      </c>
      <c r="K4086" t="s">
        <v>1712</v>
      </c>
      <c r="L4086">
        <v>2531</v>
      </c>
      <c r="M4086" t="s">
        <v>1557</v>
      </c>
      <c r="N4086" t="s">
        <v>1734</v>
      </c>
      <c r="O4086">
        <v>0</v>
      </c>
      <c r="P4086" t="s">
        <v>1552</v>
      </c>
      <c r="Q4086">
        <v>19840201</v>
      </c>
    </row>
    <row r="4087" spans="1:17">
      <c r="A4087" t="s">
        <v>1711</v>
      </c>
      <c r="B4087" t="s">
        <v>1636</v>
      </c>
      <c r="C4087">
        <v>201201</v>
      </c>
      <c r="D4087">
        <v>0</v>
      </c>
      <c r="E4087" t="s">
        <v>1555</v>
      </c>
      <c r="F4087">
        <v>0</v>
      </c>
      <c r="G4087">
        <v>0</v>
      </c>
      <c r="H4087">
        <v>0</v>
      </c>
      <c r="I4087">
        <v>43112022700</v>
      </c>
      <c r="J4087">
        <v>12</v>
      </c>
      <c r="K4087" t="s">
        <v>1712</v>
      </c>
      <c r="L4087">
        <v>2531</v>
      </c>
      <c r="M4087" t="s">
        <v>1557</v>
      </c>
      <c r="N4087" t="s">
        <v>1734</v>
      </c>
      <c r="O4087">
        <v>0</v>
      </c>
      <c r="P4087" t="s">
        <v>1552</v>
      </c>
      <c r="Q4087">
        <v>19850201</v>
      </c>
    </row>
    <row r="4088" spans="1:17">
      <c r="A4088" t="s">
        <v>1711</v>
      </c>
      <c r="B4088" t="s">
        <v>1637</v>
      </c>
      <c r="C4088">
        <v>201201</v>
      </c>
      <c r="D4088">
        <v>0</v>
      </c>
      <c r="E4088" t="s">
        <v>1555</v>
      </c>
      <c r="F4088">
        <v>0</v>
      </c>
      <c r="G4088">
        <v>0</v>
      </c>
      <c r="H4088">
        <v>0</v>
      </c>
      <c r="I4088">
        <v>43112026800</v>
      </c>
      <c r="J4088">
        <v>12</v>
      </c>
      <c r="K4088" t="s">
        <v>1712</v>
      </c>
      <c r="L4088">
        <v>2531</v>
      </c>
      <c r="M4088" t="s">
        <v>1557</v>
      </c>
      <c r="N4088" t="s">
        <v>1734</v>
      </c>
      <c r="O4088">
        <v>0</v>
      </c>
      <c r="P4088" t="s">
        <v>1574</v>
      </c>
      <c r="Q4088">
        <v>19840301</v>
      </c>
    </row>
    <row r="4089" spans="1:17">
      <c r="A4089" t="s">
        <v>1711</v>
      </c>
      <c r="B4089" t="s">
        <v>1762</v>
      </c>
      <c r="C4089">
        <v>201201</v>
      </c>
      <c r="D4089">
        <v>0</v>
      </c>
      <c r="E4089" t="s">
        <v>1555</v>
      </c>
      <c r="F4089">
        <v>0</v>
      </c>
      <c r="G4089">
        <v>0</v>
      </c>
      <c r="H4089">
        <v>0</v>
      </c>
      <c r="I4089">
        <v>43112024500</v>
      </c>
      <c r="J4089">
        <v>12</v>
      </c>
      <c r="K4089" t="s">
        <v>1712</v>
      </c>
      <c r="L4089">
        <v>2531</v>
      </c>
      <c r="M4089" t="s">
        <v>1557</v>
      </c>
      <c r="N4089" t="s">
        <v>1734</v>
      </c>
      <c r="O4089">
        <v>0</v>
      </c>
      <c r="P4089" t="s">
        <v>1662</v>
      </c>
      <c r="Q4089">
        <v>19830801</v>
      </c>
    </row>
    <row r="4090" spans="1:17">
      <c r="A4090" t="s">
        <v>1711</v>
      </c>
      <c r="B4090" t="s">
        <v>1579</v>
      </c>
      <c r="C4090">
        <v>201201</v>
      </c>
      <c r="D4090">
        <v>0</v>
      </c>
      <c r="E4090" t="s">
        <v>1555</v>
      </c>
      <c r="F4090">
        <v>0</v>
      </c>
      <c r="G4090">
        <v>0</v>
      </c>
      <c r="H4090">
        <v>0</v>
      </c>
      <c r="I4090">
        <v>43112024600</v>
      </c>
      <c r="J4090">
        <v>12</v>
      </c>
      <c r="K4090" t="s">
        <v>1712</v>
      </c>
      <c r="L4090">
        <v>2531</v>
      </c>
      <c r="M4090" t="s">
        <v>1557</v>
      </c>
      <c r="N4090" t="s">
        <v>1734</v>
      </c>
      <c r="O4090">
        <v>0</v>
      </c>
      <c r="P4090" t="s">
        <v>1552</v>
      </c>
      <c r="Q4090">
        <v>19760901</v>
      </c>
    </row>
    <row r="4091" spans="1:17">
      <c r="A4091" t="s">
        <v>1711</v>
      </c>
      <c r="B4091" t="s">
        <v>1581</v>
      </c>
      <c r="C4091">
        <v>201201</v>
      </c>
      <c r="D4091">
        <v>0</v>
      </c>
      <c r="E4091" t="s">
        <v>1555</v>
      </c>
      <c r="F4091">
        <v>0</v>
      </c>
      <c r="G4091">
        <v>0</v>
      </c>
      <c r="H4091">
        <v>0</v>
      </c>
      <c r="I4091">
        <v>43112025700</v>
      </c>
      <c r="J4091">
        <v>12</v>
      </c>
      <c r="K4091" t="s">
        <v>1712</v>
      </c>
      <c r="L4091">
        <v>2531</v>
      </c>
      <c r="M4091" t="s">
        <v>1557</v>
      </c>
      <c r="N4091" t="s">
        <v>1734</v>
      </c>
      <c r="O4091">
        <v>0</v>
      </c>
      <c r="P4091" t="s">
        <v>1574</v>
      </c>
      <c r="Q4091">
        <v>19871101</v>
      </c>
    </row>
    <row r="4092" spans="1:17">
      <c r="A4092" t="s">
        <v>1711</v>
      </c>
      <c r="B4092" t="s">
        <v>1655</v>
      </c>
      <c r="C4092">
        <v>201201</v>
      </c>
      <c r="D4092">
        <v>0</v>
      </c>
      <c r="E4092" t="s">
        <v>1555</v>
      </c>
      <c r="F4092">
        <v>0</v>
      </c>
      <c r="G4092">
        <v>0</v>
      </c>
      <c r="H4092">
        <v>0</v>
      </c>
      <c r="I4092">
        <v>43112024800</v>
      </c>
      <c r="J4092">
        <v>12</v>
      </c>
      <c r="K4092" t="s">
        <v>1712</v>
      </c>
      <c r="L4092">
        <v>2531</v>
      </c>
      <c r="M4092" t="s">
        <v>1557</v>
      </c>
      <c r="N4092" t="s">
        <v>1734</v>
      </c>
      <c r="O4092">
        <v>0</v>
      </c>
      <c r="P4092" t="s">
        <v>1552</v>
      </c>
      <c r="Q4092">
        <v>19831101</v>
      </c>
    </row>
    <row r="4093" spans="1:17">
      <c r="A4093" t="s">
        <v>1711</v>
      </c>
      <c r="B4093" t="s">
        <v>1763</v>
      </c>
      <c r="C4093">
        <v>201201</v>
      </c>
      <c r="D4093">
        <v>0</v>
      </c>
      <c r="E4093" t="s">
        <v>1555</v>
      </c>
      <c r="F4093">
        <v>0</v>
      </c>
      <c r="G4093">
        <v>0</v>
      </c>
      <c r="H4093">
        <v>0</v>
      </c>
      <c r="I4093">
        <v>43112025000</v>
      </c>
      <c r="J4093">
        <v>12</v>
      </c>
      <c r="K4093" t="s">
        <v>1712</v>
      </c>
      <c r="L4093">
        <v>2531</v>
      </c>
      <c r="M4093" t="s">
        <v>1557</v>
      </c>
      <c r="N4093" t="s">
        <v>1734</v>
      </c>
      <c r="O4093">
        <v>0</v>
      </c>
      <c r="P4093" t="s">
        <v>1662</v>
      </c>
      <c r="Q4093">
        <v>19720601</v>
      </c>
    </row>
    <row r="4094" spans="1:17">
      <c r="A4094" t="s">
        <v>1711</v>
      </c>
      <c r="B4094" t="s">
        <v>1667</v>
      </c>
      <c r="C4094">
        <v>201201</v>
      </c>
      <c r="D4094">
        <v>0</v>
      </c>
      <c r="E4094" t="s">
        <v>1555</v>
      </c>
      <c r="F4094">
        <v>0</v>
      </c>
      <c r="G4094">
        <v>0</v>
      </c>
      <c r="H4094">
        <v>0</v>
      </c>
      <c r="I4094">
        <v>43112027800</v>
      </c>
      <c r="J4094">
        <v>12</v>
      </c>
      <c r="K4094" t="s">
        <v>1712</v>
      </c>
      <c r="L4094">
        <v>2531</v>
      </c>
      <c r="M4094" t="s">
        <v>1557</v>
      </c>
      <c r="N4094" t="s">
        <v>1734</v>
      </c>
      <c r="O4094">
        <v>0</v>
      </c>
      <c r="P4094" t="s">
        <v>1574</v>
      </c>
      <c r="Q4094">
        <v>19990204</v>
      </c>
    </row>
    <row r="4095" spans="1:17">
      <c r="A4095" t="s">
        <v>1711</v>
      </c>
      <c r="B4095" t="s">
        <v>1668</v>
      </c>
      <c r="C4095">
        <v>201201</v>
      </c>
      <c r="D4095">
        <v>0</v>
      </c>
      <c r="E4095" t="s">
        <v>1555</v>
      </c>
      <c r="F4095">
        <v>0</v>
      </c>
      <c r="G4095">
        <v>0</v>
      </c>
      <c r="H4095">
        <v>0</v>
      </c>
      <c r="I4095">
        <v>43112027000</v>
      </c>
      <c r="J4095">
        <v>12</v>
      </c>
      <c r="K4095" t="s">
        <v>1712</v>
      </c>
      <c r="L4095">
        <v>2531</v>
      </c>
      <c r="M4095" t="s">
        <v>1557</v>
      </c>
      <c r="N4095" t="s">
        <v>1734</v>
      </c>
      <c r="O4095">
        <v>0</v>
      </c>
      <c r="P4095" t="s">
        <v>1552</v>
      </c>
      <c r="Q4095">
        <v>19790201</v>
      </c>
    </row>
    <row r="4096" spans="1:17">
      <c r="A4096" t="s">
        <v>1711</v>
      </c>
      <c r="B4096" t="s">
        <v>1656</v>
      </c>
      <c r="C4096">
        <v>201201</v>
      </c>
      <c r="D4096">
        <v>0</v>
      </c>
      <c r="E4096" t="s">
        <v>1555</v>
      </c>
      <c r="F4096">
        <v>0</v>
      </c>
      <c r="G4096">
        <v>0</v>
      </c>
      <c r="H4096">
        <v>0</v>
      </c>
      <c r="I4096">
        <v>43112032200</v>
      </c>
      <c r="J4096">
        <v>12</v>
      </c>
      <c r="K4096" t="s">
        <v>1712</v>
      </c>
      <c r="L4096">
        <v>2531</v>
      </c>
      <c r="M4096" t="s">
        <v>1557</v>
      </c>
      <c r="N4096" t="s">
        <v>1734</v>
      </c>
      <c r="O4096">
        <v>0</v>
      </c>
      <c r="P4096" t="s">
        <v>1552</v>
      </c>
      <c r="Q4096">
        <v>19820801</v>
      </c>
    </row>
    <row r="4097" spans="1:17">
      <c r="A4097" t="s">
        <v>1711</v>
      </c>
      <c r="B4097" t="s">
        <v>1639</v>
      </c>
      <c r="C4097">
        <v>201201</v>
      </c>
      <c r="D4097">
        <v>0</v>
      </c>
      <c r="E4097" t="s">
        <v>1555</v>
      </c>
      <c r="F4097">
        <v>0</v>
      </c>
      <c r="G4097">
        <v>0</v>
      </c>
      <c r="H4097">
        <v>0</v>
      </c>
      <c r="I4097">
        <v>43112027300</v>
      </c>
      <c r="J4097">
        <v>12</v>
      </c>
      <c r="K4097" t="s">
        <v>1712</v>
      </c>
      <c r="L4097">
        <v>2531</v>
      </c>
      <c r="M4097" t="s">
        <v>1557</v>
      </c>
      <c r="N4097" t="s">
        <v>1734</v>
      </c>
      <c r="O4097">
        <v>0</v>
      </c>
      <c r="P4097" t="s">
        <v>1574</v>
      </c>
      <c r="Q4097">
        <v>19830801</v>
      </c>
    </row>
    <row r="4098" spans="1:17">
      <c r="A4098" t="s">
        <v>1711</v>
      </c>
      <c r="B4098" t="s">
        <v>1584</v>
      </c>
      <c r="C4098">
        <v>201201</v>
      </c>
      <c r="D4098">
        <v>0</v>
      </c>
      <c r="E4098" t="s">
        <v>1555</v>
      </c>
      <c r="F4098">
        <v>0</v>
      </c>
      <c r="G4098">
        <v>0</v>
      </c>
      <c r="H4098">
        <v>0</v>
      </c>
      <c r="I4098">
        <v>43112027901</v>
      </c>
      <c r="J4098">
        <v>12</v>
      </c>
      <c r="K4098" t="s">
        <v>1712</v>
      </c>
      <c r="L4098">
        <v>2531</v>
      </c>
      <c r="M4098" t="s">
        <v>1557</v>
      </c>
      <c r="N4098" t="s">
        <v>1734</v>
      </c>
      <c r="O4098">
        <v>0</v>
      </c>
      <c r="P4098" t="s">
        <v>1552</v>
      </c>
      <c r="Q4098">
        <v>19880201</v>
      </c>
    </row>
    <row r="4099" spans="1:17">
      <c r="A4099" t="s">
        <v>1711</v>
      </c>
      <c r="B4099" t="s">
        <v>1596</v>
      </c>
      <c r="C4099">
        <v>201201</v>
      </c>
      <c r="D4099">
        <v>0</v>
      </c>
      <c r="E4099" t="s">
        <v>1555</v>
      </c>
      <c r="F4099">
        <v>0</v>
      </c>
      <c r="G4099">
        <v>0</v>
      </c>
      <c r="H4099">
        <v>0</v>
      </c>
      <c r="I4099">
        <v>43112077600</v>
      </c>
      <c r="J4099">
        <v>12</v>
      </c>
      <c r="K4099" t="s">
        <v>1764</v>
      </c>
      <c r="L4099">
        <v>2531</v>
      </c>
      <c r="M4099" t="s">
        <v>1557</v>
      </c>
      <c r="N4099" t="s">
        <v>1734</v>
      </c>
      <c r="O4099">
        <v>0</v>
      </c>
      <c r="P4099" t="s">
        <v>1552</v>
      </c>
      <c r="Q4099">
        <v>20010802</v>
      </c>
    </row>
    <row r="4100" spans="1:17">
      <c r="A4100" t="s">
        <v>1739</v>
      </c>
      <c r="B4100" t="s">
        <v>1649</v>
      </c>
      <c r="C4100">
        <v>201201</v>
      </c>
      <c r="D4100">
        <v>0</v>
      </c>
      <c r="E4100" t="s">
        <v>1555</v>
      </c>
      <c r="F4100">
        <v>0</v>
      </c>
      <c r="G4100">
        <v>0</v>
      </c>
      <c r="H4100">
        <v>0</v>
      </c>
      <c r="I4100">
        <v>43112009600</v>
      </c>
      <c r="J4100">
        <v>12</v>
      </c>
      <c r="K4100" t="s">
        <v>1740</v>
      </c>
      <c r="L4100">
        <v>2531</v>
      </c>
      <c r="M4100" t="s">
        <v>1557</v>
      </c>
      <c r="N4100" t="s">
        <v>1734</v>
      </c>
      <c r="O4100">
        <v>0</v>
      </c>
      <c r="P4100" t="s">
        <v>1552</v>
      </c>
      <c r="Q4100">
        <v>19690701</v>
      </c>
    </row>
    <row r="4101" spans="1:17">
      <c r="A4101" t="s">
        <v>1739</v>
      </c>
      <c r="B4101" t="s">
        <v>1661</v>
      </c>
      <c r="C4101">
        <v>201201</v>
      </c>
      <c r="D4101">
        <v>0</v>
      </c>
      <c r="E4101" t="s">
        <v>1555</v>
      </c>
      <c r="F4101">
        <v>0</v>
      </c>
      <c r="G4101">
        <v>0</v>
      </c>
      <c r="H4101">
        <v>0</v>
      </c>
      <c r="I4101">
        <v>43112020301</v>
      </c>
      <c r="J4101">
        <v>12</v>
      </c>
      <c r="K4101" t="s">
        <v>1740</v>
      </c>
      <c r="L4101">
        <v>2531</v>
      </c>
      <c r="M4101" t="s">
        <v>1557</v>
      </c>
      <c r="N4101" t="s">
        <v>1734</v>
      </c>
      <c r="O4101">
        <v>0</v>
      </c>
      <c r="P4101" t="s">
        <v>1552</v>
      </c>
      <c r="Q4101">
        <v>19721101</v>
      </c>
    </row>
    <row r="4102" spans="1:17">
      <c r="A4102" t="s">
        <v>1739</v>
      </c>
      <c r="B4102" t="s">
        <v>1735</v>
      </c>
      <c r="C4102">
        <v>201201</v>
      </c>
      <c r="D4102">
        <v>0</v>
      </c>
      <c r="E4102" t="s">
        <v>1555</v>
      </c>
      <c r="F4102">
        <v>0</v>
      </c>
      <c r="G4102">
        <v>0</v>
      </c>
      <c r="H4102">
        <v>0</v>
      </c>
      <c r="I4102">
        <v>43112030800</v>
      </c>
      <c r="J4102">
        <v>12</v>
      </c>
      <c r="K4102" t="s">
        <v>1740</v>
      </c>
      <c r="L4102">
        <v>2531</v>
      </c>
      <c r="M4102" t="s">
        <v>1557</v>
      </c>
      <c r="N4102" t="s">
        <v>1734</v>
      </c>
      <c r="O4102">
        <v>0</v>
      </c>
      <c r="P4102" t="s">
        <v>1552</v>
      </c>
      <c r="Q4102">
        <v>19750401</v>
      </c>
    </row>
    <row r="4103" spans="1:17">
      <c r="A4103" t="s">
        <v>1739</v>
      </c>
      <c r="B4103" t="s">
        <v>1575</v>
      </c>
      <c r="C4103">
        <v>201201</v>
      </c>
      <c r="D4103">
        <v>0</v>
      </c>
      <c r="E4103" t="s">
        <v>1555</v>
      </c>
      <c r="F4103">
        <v>0</v>
      </c>
      <c r="G4103">
        <v>0</v>
      </c>
      <c r="H4103">
        <v>0</v>
      </c>
      <c r="I4103">
        <v>43112014101</v>
      </c>
      <c r="J4103">
        <v>12</v>
      </c>
      <c r="K4103" t="s">
        <v>1740</v>
      </c>
      <c r="L4103">
        <v>2531</v>
      </c>
      <c r="M4103" t="s">
        <v>1557</v>
      </c>
      <c r="N4103" t="s">
        <v>1734</v>
      </c>
      <c r="O4103">
        <v>0</v>
      </c>
      <c r="P4103" t="s">
        <v>1574</v>
      </c>
      <c r="Q4103">
        <v>19741001</v>
      </c>
    </row>
    <row r="4104" spans="1:17">
      <c r="A4104" t="s">
        <v>1739</v>
      </c>
      <c r="B4104" t="s">
        <v>1651</v>
      </c>
      <c r="C4104">
        <v>201201</v>
      </c>
      <c r="D4104">
        <v>0</v>
      </c>
      <c r="E4104" t="s">
        <v>1555</v>
      </c>
      <c r="F4104">
        <v>0</v>
      </c>
      <c r="G4104">
        <v>0</v>
      </c>
      <c r="H4104">
        <v>0</v>
      </c>
      <c r="I4104">
        <v>43112021301</v>
      </c>
      <c r="J4104">
        <v>12</v>
      </c>
      <c r="K4104" t="s">
        <v>1740</v>
      </c>
      <c r="L4104">
        <v>2531</v>
      </c>
      <c r="M4104" t="s">
        <v>1557</v>
      </c>
      <c r="N4104" t="s">
        <v>1734</v>
      </c>
      <c r="O4104">
        <v>0</v>
      </c>
      <c r="P4104" t="s">
        <v>1574</v>
      </c>
      <c r="Q4104">
        <v>19740501</v>
      </c>
    </row>
    <row r="4105" spans="1:17">
      <c r="A4105" t="s">
        <v>1739</v>
      </c>
      <c r="B4105" t="s">
        <v>1652</v>
      </c>
      <c r="C4105">
        <v>201201</v>
      </c>
      <c r="D4105">
        <v>0</v>
      </c>
      <c r="E4105" t="s">
        <v>1555</v>
      </c>
      <c r="F4105">
        <v>0</v>
      </c>
      <c r="G4105">
        <v>0</v>
      </c>
      <c r="H4105">
        <v>0</v>
      </c>
      <c r="I4105">
        <v>43112010300</v>
      </c>
      <c r="J4105">
        <v>12</v>
      </c>
      <c r="K4105" t="s">
        <v>1740</v>
      </c>
      <c r="L4105">
        <v>2531</v>
      </c>
      <c r="M4105" t="s">
        <v>1557</v>
      </c>
      <c r="N4105" t="s">
        <v>1734</v>
      </c>
      <c r="O4105">
        <v>0</v>
      </c>
      <c r="P4105" t="s">
        <v>1552</v>
      </c>
      <c r="Q4105">
        <v>19690701</v>
      </c>
    </row>
    <row r="4106" spans="1:17">
      <c r="A4106" t="s">
        <v>1739</v>
      </c>
      <c r="B4106" t="s">
        <v>1637</v>
      </c>
      <c r="C4106">
        <v>201201</v>
      </c>
      <c r="D4106">
        <v>0</v>
      </c>
      <c r="E4106" t="s">
        <v>1555</v>
      </c>
      <c r="F4106">
        <v>0</v>
      </c>
      <c r="G4106">
        <v>0</v>
      </c>
      <c r="H4106">
        <v>0</v>
      </c>
      <c r="I4106">
        <v>43112017401</v>
      </c>
      <c r="J4106">
        <v>12</v>
      </c>
      <c r="K4106" t="s">
        <v>1740</v>
      </c>
      <c r="L4106">
        <v>2531</v>
      </c>
      <c r="M4106" t="s">
        <v>1557</v>
      </c>
      <c r="N4106" t="s">
        <v>1734</v>
      </c>
      <c r="O4106">
        <v>0</v>
      </c>
      <c r="P4106" t="s">
        <v>1552</v>
      </c>
      <c r="Q4106">
        <v>19780501</v>
      </c>
    </row>
    <row r="4107" spans="1:17">
      <c r="A4107" t="s">
        <v>1739</v>
      </c>
      <c r="B4107" t="s">
        <v>1577</v>
      </c>
      <c r="C4107">
        <v>201201</v>
      </c>
      <c r="D4107">
        <v>0</v>
      </c>
      <c r="E4107" t="s">
        <v>1555</v>
      </c>
      <c r="F4107">
        <v>0</v>
      </c>
      <c r="G4107">
        <v>0</v>
      </c>
      <c r="H4107">
        <v>0</v>
      </c>
      <c r="I4107">
        <v>43112009200</v>
      </c>
      <c r="J4107">
        <v>12</v>
      </c>
      <c r="K4107" t="s">
        <v>1740</v>
      </c>
      <c r="L4107">
        <v>2531</v>
      </c>
      <c r="M4107" t="s">
        <v>1557</v>
      </c>
      <c r="N4107" t="s">
        <v>1734</v>
      </c>
      <c r="O4107">
        <v>0</v>
      </c>
      <c r="P4107" t="s">
        <v>1552</v>
      </c>
      <c r="Q4107">
        <v>19690601</v>
      </c>
    </row>
    <row r="4108" spans="1:17">
      <c r="A4108" t="s">
        <v>1739</v>
      </c>
      <c r="B4108" t="s">
        <v>1593</v>
      </c>
      <c r="C4108">
        <v>201201</v>
      </c>
      <c r="D4108">
        <v>0</v>
      </c>
      <c r="E4108" t="s">
        <v>1555</v>
      </c>
      <c r="F4108">
        <v>0</v>
      </c>
      <c r="G4108">
        <v>0</v>
      </c>
      <c r="H4108">
        <v>0</v>
      </c>
      <c r="I4108">
        <v>43112030300</v>
      </c>
      <c r="J4108">
        <v>12</v>
      </c>
      <c r="K4108" t="s">
        <v>1740</v>
      </c>
      <c r="L4108">
        <v>2531</v>
      </c>
      <c r="M4108" t="s">
        <v>1557</v>
      </c>
      <c r="N4108" t="s">
        <v>1734</v>
      </c>
      <c r="O4108">
        <v>0</v>
      </c>
      <c r="P4108" t="s">
        <v>1552</v>
      </c>
      <c r="Q4108">
        <v>19740801</v>
      </c>
    </row>
    <row r="4109" spans="1:17">
      <c r="A4109" t="s">
        <v>1739</v>
      </c>
      <c r="B4109" t="s">
        <v>1594</v>
      </c>
      <c r="C4109">
        <v>201201</v>
      </c>
      <c r="D4109">
        <v>0</v>
      </c>
      <c r="E4109" t="s">
        <v>1555</v>
      </c>
      <c r="F4109">
        <v>0</v>
      </c>
      <c r="G4109">
        <v>0</v>
      </c>
      <c r="H4109">
        <v>0</v>
      </c>
      <c r="I4109">
        <v>43112006200</v>
      </c>
      <c r="J4109">
        <v>12</v>
      </c>
      <c r="K4109" t="s">
        <v>1740</v>
      </c>
      <c r="L4109">
        <v>2531</v>
      </c>
      <c r="M4109" t="s">
        <v>1557</v>
      </c>
      <c r="N4109" t="s">
        <v>1734</v>
      </c>
      <c r="O4109">
        <v>0</v>
      </c>
      <c r="P4109" t="s">
        <v>1552</v>
      </c>
      <c r="Q4109">
        <v>19690501</v>
      </c>
    </row>
    <row r="4110" spans="1:17">
      <c r="A4110" t="s">
        <v>1739</v>
      </c>
      <c r="B4110" t="s">
        <v>1763</v>
      </c>
      <c r="C4110">
        <v>201201</v>
      </c>
      <c r="D4110">
        <v>0</v>
      </c>
      <c r="E4110" t="s">
        <v>1555</v>
      </c>
      <c r="F4110">
        <v>0</v>
      </c>
      <c r="G4110">
        <v>0</v>
      </c>
      <c r="H4110">
        <v>0</v>
      </c>
      <c r="I4110">
        <v>43112018301</v>
      </c>
      <c r="J4110">
        <v>12</v>
      </c>
      <c r="K4110" t="s">
        <v>1740</v>
      </c>
      <c r="L4110">
        <v>2531</v>
      </c>
      <c r="M4110" t="s">
        <v>1557</v>
      </c>
      <c r="N4110" t="s">
        <v>1734</v>
      </c>
      <c r="O4110">
        <v>0</v>
      </c>
      <c r="P4110" t="s">
        <v>1552</v>
      </c>
      <c r="Q4110">
        <v>19750701</v>
      </c>
    </row>
    <row r="4111" spans="1:17">
      <c r="A4111" t="s">
        <v>1739</v>
      </c>
      <c r="B4111" t="s">
        <v>1688</v>
      </c>
      <c r="C4111">
        <v>201201</v>
      </c>
      <c r="D4111">
        <v>0</v>
      </c>
      <c r="E4111" t="s">
        <v>1555</v>
      </c>
      <c r="F4111">
        <v>0</v>
      </c>
      <c r="G4111">
        <v>0</v>
      </c>
      <c r="H4111">
        <v>0</v>
      </c>
      <c r="I4111">
        <v>43112019800</v>
      </c>
      <c r="J4111">
        <v>12</v>
      </c>
      <c r="K4111" t="s">
        <v>1740</v>
      </c>
      <c r="L4111">
        <v>2531</v>
      </c>
      <c r="M4111" t="s">
        <v>1557</v>
      </c>
      <c r="N4111" t="s">
        <v>1734</v>
      </c>
      <c r="O4111">
        <v>0</v>
      </c>
      <c r="P4111" t="s">
        <v>1552</v>
      </c>
      <c r="Q4111">
        <v>19700801</v>
      </c>
    </row>
    <row r="4112" spans="1:17">
      <c r="A4112" t="s">
        <v>1739</v>
      </c>
      <c r="B4112" t="s">
        <v>1702</v>
      </c>
      <c r="C4112">
        <v>201201</v>
      </c>
      <c r="D4112">
        <v>0</v>
      </c>
      <c r="E4112" t="s">
        <v>1555</v>
      </c>
      <c r="F4112">
        <v>0</v>
      </c>
      <c r="G4112">
        <v>0</v>
      </c>
      <c r="H4112">
        <v>0</v>
      </c>
      <c r="I4112">
        <v>43112021800</v>
      </c>
      <c r="J4112">
        <v>12</v>
      </c>
      <c r="K4112" t="s">
        <v>1740</v>
      </c>
      <c r="L4112">
        <v>2531</v>
      </c>
      <c r="M4112" t="s">
        <v>1557</v>
      </c>
      <c r="N4112" t="s">
        <v>1734</v>
      </c>
      <c r="O4112">
        <v>0</v>
      </c>
      <c r="P4112" t="s">
        <v>1552</v>
      </c>
      <c r="Q4112">
        <v>19701101</v>
      </c>
    </row>
    <row r="4113" spans="1:17">
      <c r="A4113" t="s">
        <v>1739</v>
      </c>
      <c r="B4113" t="s">
        <v>1618</v>
      </c>
      <c r="C4113">
        <v>201201</v>
      </c>
      <c r="D4113">
        <v>0</v>
      </c>
      <c r="E4113" t="s">
        <v>1555</v>
      </c>
      <c r="F4113">
        <v>0</v>
      </c>
      <c r="G4113">
        <v>0</v>
      </c>
      <c r="H4113">
        <v>0</v>
      </c>
      <c r="I4113">
        <v>43112070200</v>
      </c>
      <c r="J4113">
        <v>12</v>
      </c>
      <c r="K4113" t="s">
        <v>1740</v>
      </c>
      <c r="L4113">
        <v>2531</v>
      </c>
      <c r="M4113" t="s">
        <v>1557</v>
      </c>
      <c r="N4113" t="s">
        <v>1734</v>
      </c>
      <c r="O4113">
        <v>0</v>
      </c>
      <c r="P4113" t="s">
        <v>1552</v>
      </c>
      <c r="Q4113">
        <v>19930801</v>
      </c>
    </row>
    <row r="4114" spans="1:17">
      <c r="A4114" t="s">
        <v>1739</v>
      </c>
      <c r="B4114" t="s">
        <v>1565</v>
      </c>
      <c r="C4114">
        <v>201201</v>
      </c>
      <c r="D4114">
        <v>0</v>
      </c>
      <c r="E4114" t="s">
        <v>1555</v>
      </c>
      <c r="F4114">
        <v>0</v>
      </c>
      <c r="G4114">
        <v>0</v>
      </c>
      <c r="H4114">
        <v>0</v>
      </c>
      <c r="I4114">
        <v>43112017900</v>
      </c>
      <c r="J4114">
        <v>12</v>
      </c>
      <c r="K4114" t="s">
        <v>1740</v>
      </c>
      <c r="L4114">
        <v>2531</v>
      </c>
      <c r="M4114" t="s">
        <v>1557</v>
      </c>
      <c r="N4114" t="s">
        <v>1734</v>
      </c>
      <c r="O4114">
        <v>0</v>
      </c>
      <c r="P4114" t="s">
        <v>1552</v>
      </c>
      <c r="Q4114">
        <v>19741101</v>
      </c>
    </row>
    <row r="4115" spans="1:17">
      <c r="A4115" t="s">
        <v>1739</v>
      </c>
      <c r="B4115" t="s">
        <v>1566</v>
      </c>
      <c r="C4115">
        <v>201201</v>
      </c>
      <c r="D4115">
        <v>0</v>
      </c>
      <c r="E4115" t="s">
        <v>1555</v>
      </c>
      <c r="F4115">
        <v>0</v>
      </c>
      <c r="G4115">
        <v>0</v>
      </c>
      <c r="H4115">
        <v>0</v>
      </c>
      <c r="I4115">
        <v>43112016500</v>
      </c>
      <c r="J4115">
        <v>12</v>
      </c>
      <c r="K4115" t="s">
        <v>1740</v>
      </c>
      <c r="L4115">
        <v>2531</v>
      </c>
      <c r="M4115" t="s">
        <v>1557</v>
      </c>
      <c r="N4115" t="s">
        <v>1734</v>
      </c>
      <c r="O4115">
        <v>0</v>
      </c>
      <c r="P4115" t="s">
        <v>1552</v>
      </c>
      <c r="Q4115">
        <v>19700301</v>
      </c>
    </row>
    <row r="4116" spans="1:17">
      <c r="A4116" t="s">
        <v>1739</v>
      </c>
      <c r="B4116" t="s">
        <v>1567</v>
      </c>
      <c r="C4116">
        <v>201201</v>
      </c>
      <c r="D4116">
        <v>0</v>
      </c>
      <c r="E4116" t="s">
        <v>1555</v>
      </c>
      <c r="F4116">
        <v>0</v>
      </c>
      <c r="G4116">
        <v>0</v>
      </c>
      <c r="H4116">
        <v>0</v>
      </c>
      <c r="I4116">
        <v>43112021000</v>
      </c>
      <c r="J4116">
        <v>12</v>
      </c>
      <c r="K4116" t="s">
        <v>1740</v>
      </c>
      <c r="L4116">
        <v>2531</v>
      </c>
      <c r="M4116" t="s">
        <v>1557</v>
      </c>
      <c r="N4116" t="s">
        <v>1734</v>
      </c>
      <c r="O4116">
        <v>0</v>
      </c>
      <c r="P4116" t="s">
        <v>1552</v>
      </c>
      <c r="Q4116">
        <v>19720801</v>
      </c>
    </row>
    <row r="4117" spans="1:17">
      <c r="A4117" t="s">
        <v>1739</v>
      </c>
      <c r="B4117" t="s">
        <v>1647</v>
      </c>
      <c r="C4117">
        <v>201201</v>
      </c>
      <c r="D4117">
        <v>0</v>
      </c>
      <c r="E4117" t="s">
        <v>1555</v>
      </c>
      <c r="F4117">
        <v>0</v>
      </c>
      <c r="G4117">
        <v>0</v>
      </c>
      <c r="H4117">
        <v>0</v>
      </c>
      <c r="I4117">
        <v>43112014200</v>
      </c>
      <c r="J4117">
        <v>12</v>
      </c>
      <c r="K4117" t="s">
        <v>1740</v>
      </c>
      <c r="L4117">
        <v>2531</v>
      </c>
      <c r="M4117" t="s">
        <v>1557</v>
      </c>
      <c r="N4117" t="s">
        <v>1734</v>
      </c>
      <c r="O4117">
        <v>0</v>
      </c>
      <c r="P4117" t="s">
        <v>1552</v>
      </c>
      <c r="Q4117">
        <v>19740101</v>
      </c>
    </row>
    <row r="4118" spans="1:17">
      <c r="A4118" t="s">
        <v>1739</v>
      </c>
      <c r="B4118" t="s">
        <v>1713</v>
      </c>
      <c r="C4118">
        <v>201201</v>
      </c>
      <c r="D4118">
        <v>0</v>
      </c>
      <c r="E4118" t="s">
        <v>1555</v>
      </c>
      <c r="F4118">
        <v>0</v>
      </c>
      <c r="G4118">
        <v>0</v>
      </c>
      <c r="H4118">
        <v>0</v>
      </c>
      <c r="I4118">
        <v>43112029000</v>
      </c>
      <c r="J4118">
        <v>12</v>
      </c>
      <c r="K4118" t="s">
        <v>1740</v>
      </c>
      <c r="L4118">
        <v>2531</v>
      </c>
      <c r="M4118" t="s">
        <v>1557</v>
      </c>
      <c r="N4118" t="s">
        <v>1734</v>
      </c>
      <c r="O4118">
        <v>0</v>
      </c>
      <c r="P4118" t="s">
        <v>1552</v>
      </c>
      <c r="Q4118">
        <v>19720701</v>
      </c>
    </row>
    <row r="4119" spans="1:17">
      <c r="A4119" t="s">
        <v>1739</v>
      </c>
      <c r="B4119" t="s">
        <v>1765</v>
      </c>
      <c r="C4119">
        <v>201201</v>
      </c>
      <c r="D4119">
        <v>0</v>
      </c>
      <c r="E4119" t="s">
        <v>1555</v>
      </c>
      <c r="F4119">
        <v>0</v>
      </c>
      <c r="G4119">
        <v>0</v>
      </c>
      <c r="H4119">
        <v>0</v>
      </c>
      <c r="I4119">
        <v>43112022901</v>
      </c>
      <c r="J4119">
        <v>12</v>
      </c>
      <c r="K4119" t="s">
        <v>1740</v>
      </c>
      <c r="L4119">
        <v>2531</v>
      </c>
      <c r="M4119" t="s">
        <v>1557</v>
      </c>
      <c r="N4119" t="s">
        <v>1734</v>
      </c>
      <c r="O4119">
        <v>0</v>
      </c>
      <c r="P4119" t="s">
        <v>1662</v>
      </c>
      <c r="Q4119">
        <v>19790701</v>
      </c>
    </row>
    <row r="4120" spans="1:17">
      <c r="A4120" t="s">
        <v>1739</v>
      </c>
      <c r="B4120" t="s">
        <v>1706</v>
      </c>
      <c r="C4120">
        <v>201201</v>
      </c>
      <c r="D4120">
        <v>0</v>
      </c>
      <c r="E4120" t="s">
        <v>1555</v>
      </c>
      <c r="F4120">
        <v>0</v>
      </c>
      <c r="G4120">
        <v>0</v>
      </c>
      <c r="H4120">
        <v>0</v>
      </c>
      <c r="I4120">
        <v>43112023300</v>
      </c>
      <c r="J4120">
        <v>12</v>
      </c>
      <c r="K4120" t="s">
        <v>1740</v>
      </c>
      <c r="L4120">
        <v>2531</v>
      </c>
      <c r="M4120" t="s">
        <v>1557</v>
      </c>
      <c r="N4120" t="s">
        <v>1734</v>
      </c>
      <c r="O4120">
        <v>0</v>
      </c>
      <c r="P4120" t="s">
        <v>1574</v>
      </c>
      <c r="Q4120">
        <v>19980227</v>
      </c>
    </row>
    <row r="4121" spans="1:17">
      <c r="A4121" t="s">
        <v>1739</v>
      </c>
      <c r="B4121" t="s">
        <v>1766</v>
      </c>
      <c r="C4121">
        <v>201201</v>
      </c>
      <c r="D4121">
        <v>0</v>
      </c>
      <c r="E4121" t="s">
        <v>1555</v>
      </c>
      <c r="F4121">
        <v>0</v>
      </c>
      <c r="G4121">
        <v>0</v>
      </c>
      <c r="H4121">
        <v>0</v>
      </c>
      <c r="I4121">
        <v>43112021100</v>
      </c>
      <c r="J4121">
        <v>12</v>
      </c>
      <c r="K4121" t="s">
        <v>1740</v>
      </c>
      <c r="L4121">
        <v>2531</v>
      </c>
      <c r="M4121" t="s">
        <v>1557</v>
      </c>
      <c r="N4121" t="s">
        <v>1734</v>
      </c>
      <c r="O4121">
        <v>0</v>
      </c>
      <c r="P4121" t="s">
        <v>1552</v>
      </c>
      <c r="Q4121">
        <v>19850301</v>
      </c>
    </row>
    <row r="4122" spans="1:17">
      <c r="A4122" t="s">
        <v>1739</v>
      </c>
      <c r="B4122" t="s">
        <v>1760</v>
      </c>
      <c r="C4122">
        <v>201201</v>
      </c>
      <c r="D4122">
        <v>0</v>
      </c>
      <c r="E4122" t="s">
        <v>1555</v>
      </c>
      <c r="F4122">
        <v>0</v>
      </c>
      <c r="G4122">
        <v>0</v>
      </c>
      <c r="H4122">
        <v>0</v>
      </c>
      <c r="I4122">
        <v>43112029500</v>
      </c>
      <c r="J4122">
        <v>12</v>
      </c>
      <c r="K4122" t="s">
        <v>1740</v>
      </c>
      <c r="L4122">
        <v>2531</v>
      </c>
      <c r="M4122" t="s">
        <v>1557</v>
      </c>
      <c r="N4122" t="s">
        <v>1734</v>
      </c>
      <c r="O4122">
        <v>0</v>
      </c>
      <c r="P4122" t="s">
        <v>1552</v>
      </c>
      <c r="Q4122">
        <v>19720901</v>
      </c>
    </row>
    <row r="4123" spans="1:17">
      <c r="A4123" t="s">
        <v>1739</v>
      </c>
      <c r="B4123" t="s">
        <v>1767</v>
      </c>
      <c r="C4123">
        <v>201201</v>
      </c>
      <c r="D4123">
        <v>0</v>
      </c>
      <c r="E4123" t="s">
        <v>1555</v>
      </c>
      <c r="F4123">
        <v>0</v>
      </c>
      <c r="G4123">
        <v>0</v>
      </c>
      <c r="H4123">
        <v>0</v>
      </c>
      <c r="I4123">
        <v>43112029202</v>
      </c>
      <c r="J4123">
        <v>12</v>
      </c>
      <c r="K4123" t="s">
        <v>1740</v>
      </c>
      <c r="L4123">
        <v>2531</v>
      </c>
      <c r="M4123" t="s">
        <v>1557</v>
      </c>
      <c r="N4123" t="s">
        <v>1734</v>
      </c>
      <c r="O4123">
        <v>0</v>
      </c>
      <c r="P4123" t="s">
        <v>1552</v>
      </c>
      <c r="Q4123">
        <v>19931001</v>
      </c>
    </row>
    <row r="4124" spans="1:17">
      <c r="A4124" t="s">
        <v>1739</v>
      </c>
      <c r="B4124" t="s">
        <v>1676</v>
      </c>
      <c r="C4124">
        <v>201201</v>
      </c>
      <c r="D4124">
        <v>0</v>
      </c>
      <c r="E4124" t="s">
        <v>1555</v>
      </c>
      <c r="F4124">
        <v>0</v>
      </c>
      <c r="G4124">
        <v>0</v>
      </c>
      <c r="H4124">
        <v>0</v>
      </c>
      <c r="I4124">
        <v>43112036700</v>
      </c>
      <c r="J4124">
        <v>12</v>
      </c>
      <c r="K4124" t="s">
        <v>1740</v>
      </c>
      <c r="L4124">
        <v>2531</v>
      </c>
      <c r="M4124" t="s">
        <v>1557</v>
      </c>
      <c r="N4124" t="s">
        <v>1734</v>
      </c>
      <c r="O4124">
        <v>0</v>
      </c>
      <c r="P4124" t="s">
        <v>1552</v>
      </c>
      <c r="Q4124">
        <v>19780101</v>
      </c>
    </row>
    <row r="4125" spans="1:17">
      <c r="A4125" t="s">
        <v>1739</v>
      </c>
      <c r="B4125" t="s">
        <v>1761</v>
      </c>
      <c r="C4125">
        <v>201201</v>
      </c>
      <c r="D4125">
        <v>0</v>
      </c>
      <c r="E4125" t="s">
        <v>1555</v>
      </c>
      <c r="F4125">
        <v>0</v>
      </c>
      <c r="G4125">
        <v>0</v>
      </c>
      <c r="H4125">
        <v>0</v>
      </c>
      <c r="I4125">
        <v>43112032900</v>
      </c>
      <c r="J4125">
        <v>12</v>
      </c>
      <c r="K4125" t="s">
        <v>1740</v>
      </c>
      <c r="L4125">
        <v>2531</v>
      </c>
      <c r="M4125" t="s">
        <v>1557</v>
      </c>
      <c r="N4125" t="s">
        <v>1734</v>
      </c>
      <c r="O4125">
        <v>0</v>
      </c>
      <c r="P4125" t="s">
        <v>1552</v>
      </c>
      <c r="Q4125">
        <v>19770801</v>
      </c>
    </row>
    <row r="4126" spans="1:17">
      <c r="A4126" t="s">
        <v>1739</v>
      </c>
      <c r="B4126" t="s">
        <v>1624</v>
      </c>
      <c r="C4126">
        <v>201201</v>
      </c>
      <c r="D4126">
        <v>0</v>
      </c>
      <c r="E4126" t="s">
        <v>1555</v>
      </c>
      <c r="F4126">
        <v>0</v>
      </c>
      <c r="G4126">
        <v>0</v>
      </c>
      <c r="H4126">
        <v>0</v>
      </c>
      <c r="I4126">
        <v>43112068900</v>
      </c>
      <c r="J4126">
        <v>12</v>
      </c>
      <c r="K4126" t="s">
        <v>1740</v>
      </c>
      <c r="L4126">
        <v>2531</v>
      </c>
      <c r="M4126" t="s">
        <v>1557</v>
      </c>
      <c r="N4126" t="s">
        <v>1734</v>
      </c>
      <c r="O4126">
        <v>0</v>
      </c>
      <c r="P4126" t="s">
        <v>1552</v>
      </c>
      <c r="Q4126">
        <v>19901101</v>
      </c>
    </row>
    <row r="4127" spans="1:17">
      <c r="A4127" t="s">
        <v>1711</v>
      </c>
      <c r="B4127" t="s">
        <v>1635</v>
      </c>
      <c r="C4127">
        <v>201202</v>
      </c>
      <c r="D4127">
        <v>0</v>
      </c>
      <c r="E4127" t="s">
        <v>1555</v>
      </c>
      <c r="F4127">
        <v>0</v>
      </c>
      <c r="G4127">
        <v>0</v>
      </c>
      <c r="H4127">
        <v>0</v>
      </c>
      <c r="I4127">
        <v>43112022100</v>
      </c>
      <c r="J4127">
        <v>12</v>
      </c>
      <c r="K4127" t="s">
        <v>1712</v>
      </c>
      <c r="L4127">
        <v>2531</v>
      </c>
      <c r="M4127" t="s">
        <v>1557</v>
      </c>
      <c r="N4127" t="s">
        <v>1734</v>
      </c>
      <c r="O4127">
        <v>0</v>
      </c>
      <c r="P4127" t="s">
        <v>1574</v>
      </c>
      <c r="Q4127">
        <v>19840201</v>
      </c>
    </row>
    <row r="4128" spans="1:17">
      <c r="A4128" t="s">
        <v>1711</v>
      </c>
      <c r="B4128" t="s">
        <v>1650</v>
      </c>
      <c r="C4128">
        <v>201202</v>
      </c>
      <c r="D4128">
        <v>0</v>
      </c>
      <c r="E4128" t="s">
        <v>1555</v>
      </c>
      <c r="F4128">
        <v>0</v>
      </c>
      <c r="G4128">
        <v>0</v>
      </c>
      <c r="H4128">
        <v>0</v>
      </c>
      <c r="I4128">
        <v>43112022300</v>
      </c>
      <c r="J4128">
        <v>12</v>
      </c>
      <c r="K4128" t="s">
        <v>1712</v>
      </c>
      <c r="L4128">
        <v>2531</v>
      </c>
      <c r="M4128" t="s">
        <v>1557</v>
      </c>
      <c r="N4128" t="s">
        <v>1734</v>
      </c>
      <c r="O4128">
        <v>0</v>
      </c>
      <c r="P4128" t="s">
        <v>1662</v>
      </c>
      <c r="Q4128">
        <v>19840401</v>
      </c>
    </row>
    <row r="4129" spans="1:17">
      <c r="A4129" t="s">
        <v>1711</v>
      </c>
      <c r="B4129" t="s">
        <v>1575</v>
      </c>
      <c r="C4129">
        <v>201202</v>
      </c>
      <c r="D4129">
        <v>0</v>
      </c>
      <c r="E4129" t="s">
        <v>1555</v>
      </c>
      <c r="F4129">
        <v>0</v>
      </c>
      <c r="G4129">
        <v>0</v>
      </c>
      <c r="H4129">
        <v>0</v>
      </c>
      <c r="I4129">
        <v>43112022400</v>
      </c>
      <c r="J4129">
        <v>12</v>
      </c>
      <c r="K4129" t="s">
        <v>1712</v>
      </c>
      <c r="L4129">
        <v>2531</v>
      </c>
      <c r="M4129" t="s">
        <v>1557</v>
      </c>
      <c r="N4129" t="s">
        <v>1734</v>
      </c>
      <c r="O4129">
        <v>0</v>
      </c>
      <c r="P4129" t="s">
        <v>1662</v>
      </c>
      <c r="Q4129">
        <v>19830701</v>
      </c>
    </row>
    <row r="4130" spans="1:17">
      <c r="A4130" t="s">
        <v>1711</v>
      </c>
      <c r="B4130" t="s">
        <v>1663</v>
      </c>
      <c r="C4130">
        <v>201202</v>
      </c>
      <c r="D4130">
        <v>0</v>
      </c>
      <c r="E4130" t="s">
        <v>1555</v>
      </c>
      <c r="F4130">
        <v>0</v>
      </c>
      <c r="G4130">
        <v>0</v>
      </c>
      <c r="H4130">
        <v>0</v>
      </c>
      <c r="I4130">
        <v>43112022500</v>
      </c>
      <c r="J4130">
        <v>12</v>
      </c>
      <c r="K4130" t="s">
        <v>1712</v>
      </c>
      <c r="L4130">
        <v>2531</v>
      </c>
      <c r="M4130" t="s">
        <v>1557</v>
      </c>
      <c r="N4130" t="s">
        <v>1734</v>
      </c>
      <c r="O4130">
        <v>0</v>
      </c>
      <c r="P4130" t="s">
        <v>1552</v>
      </c>
      <c r="Q4130">
        <v>19840201</v>
      </c>
    </row>
    <row r="4131" spans="1:17">
      <c r="A4131" t="s">
        <v>1711</v>
      </c>
      <c r="B4131" t="s">
        <v>1592</v>
      </c>
      <c r="C4131">
        <v>201202</v>
      </c>
      <c r="D4131">
        <v>0</v>
      </c>
      <c r="E4131" t="s">
        <v>1555</v>
      </c>
      <c r="F4131">
        <v>0</v>
      </c>
      <c r="G4131">
        <v>0</v>
      </c>
      <c r="H4131">
        <v>0</v>
      </c>
      <c r="I4131">
        <v>43112022600</v>
      </c>
      <c r="J4131">
        <v>12</v>
      </c>
      <c r="K4131" t="s">
        <v>1712</v>
      </c>
      <c r="L4131">
        <v>2531</v>
      </c>
      <c r="M4131" t="s">
        <v>1557</v>
      </c>
      <c r="N4131" t="s">
        <v>1734</v>
      </c>
      <c r="O4131">
        <v>0</v>
      </c>
      <c r="P4131" t="s">
        <v>1662</v>
      </c>
      <c r="Q4131">
        <v>19821101</v>
      </c>
    </row>
    <row r="4132" spans="1:17">
      <c r="A4132" t="s">
        <v>1711</v>
      </c>
      <c r="B4132" t="s">
        <v>1636</v>
      </c>
      <c r="C4132">
        <v>201202</v>
      </c>
      <c r="D4132">
        <v>0</v>
      </c>
      <c r="E4132" t="s">
        <v>1555</v>
      </c>
      <c r="F4132">
        <v>0</v>
      </c>
      <c r="G4132">
        <v>0</v>
      </c>
      <c r="H4132">
        <v>0</v>
      </c>
      <c r="I4132">
        <v>43112022700</v>
      </c>
      <c r="J4132">
        <v>12</v>
      </c>
      <c r="K4132" t="s">
        <v>1712</v>
      </c>
      <c r="L4132">
        <v>2531</v>
      </c>
      <c r="M4132" t="s">
        <v>1557</v>
      </c>
      <c r="N4132" t="s">
        <v>1734</v>
      </c>
      <c r="O4132">
        <v>0</v>
      </c>
      <c r="P4132" t="s">
        <v>1552</v>
      </c>
      <c r="Q4132">
        <v>19850201</v>
      </c>
    </row>
    <row r="4133" spans="1:17">
      <c r="A4133" t="s">
        <v>1711</v>
      </c>
      <c r="B4133" t="s">
        <v>1637</v>
      </c>
      <c r="C4133">
        <v>201202</v>
      </c>
      <c r="D4133">
        <v>0</v>
      </c>
      <c r="E4133" t="s">
        <v>1555</v>
      </c>
      <c r="F4133">
        <v>0</v>
      </c>
      <c r="G4133">
        <v>0</v>
      </c>
      <c r="H4133">
        <v>0</v>
      </c>
      <c r="I4133">
        <v>43112026800</v>
      </c>
      <c r="J4133">
        <v>12</v>
      </c>
      <c r="K4133" t="s">
        <v>1712</v>
      </c>
      <c r="L4133">
        <v>2531</v>
      </c>
      <c r="M4133" t="s">
        <v>1557</v>
      </c>
      <c r="N4133" t="s">
        <v>1734</v>
      </c>
      <c r="O4133">
        <v>0</v>
      </c>
      <c r="P4133" t="s">
        <v>1574</v>
      </c>
      <c r="Q4133">
        <v>19840301</v>
      </c>
    </row>
    <row r="4134" spans="1:17">
      <c r="A4134" t="s">
        <v>1711</v>
      </c>
      <c r="B4134" t="s">
        <v>1631</v>
      </c>
      <c r="C4134">
        <v>201202</v>
      </c>
      <c r="D4134">
        <v>0</v>
      </c>
      <c r="E4134" t="s">
        <v>1555</v>
      </c>
      <c r="F4134">
        <v>0</v>
      </c>
      <c r="G4134">
        <v>0</v>
      </c>
      <c r="H4134">
        <v>0</v>
      </c>
      <c r="I4134">
        <v>43112031000</v>
      </c>
      <c r="J4134">
        <v>12</v>
      </c>
      <c r="K4134" t="s">
        <v>1712</v>
      </c>
      <c r="L4134">
        <v>2531</v>
      </c>
      <c r="M4134" t="s">
        <v>1557</v>
      </c>
      <c r="N4134" t="s">
        <v>1734</v>
      </c>
      <c r="O4134">
        <v>0</v>
      </c>
      <c r="P4134" t="s">
        <v>1574</v>
      </c>
      <c r="Q4134">
        <v>19820601</v>
      </c>
    </row>
    <row r="4135" spans="1:17">
      <c r="A4135" t="s">
        <v>1711</v>
      </c>
      <c r="B4135" t="s">
        <v>1762</v>
      </c>
      <c r="C4135">
        <v>201202</v>
      </c>
      <c r="D4135">
        <v>0</v>
      </c>
      <c r="E4135" t="s">
        <v>1555</v>
      </c>
      <c r="F4135">
        <v>0</v>
      </c>
      <c r="G4135">
        <v>0</v>
      </c>
      <c r="H4135">
        <v>0</v>
      </c>
      <c r="I4135">
        <v>43112024500</v>
      </c>
      <c r="J4135">
        <v>12</v>
      </c>
      <c r="K4135" t="s">
        <v>1712</v>
      </c>
      <c r="L4135">
        <v>2531</v>
      </c>
      <c r="M4135" t="s">
        <v>1557</v>
      </c>
      <c r="N4135" t="s">
        <v>1734</v>
      </c>
      <c r="O4135">
        <v>0</v>
      </c>
      <c r="P4135" t="s">
        <v>1662</v>
      </c>
      <c r="Q4135">
        <v>19830801</v>
      </c>
    </row>
    <row r="4136" spans="1:17">
      <c r="A4136" t="s">
        <v>1711</v>
      </c>
      <c r="B4136" t="s">
        <v>1579</v>
      </c>
      <c r="C4136">
        <v>201202</v>
      </c>
      <c r="D4136">
        <v>0</v>
      </c>
      <c r="E4136" t="s">
        <v>1555</v>
      </c>
      <c r="F4136">
        <v>0</v>
      </c>
      <c r="G4136">
        <v>0</v>
      </c>
      <c r="H4136">
        <v>0</v>
      </c>
      <c r="I4136">
        <v>43112024600</v>
      </c>
      <c r="J4136">
        <v>12</v>
      </c>
      <c r="K4136" t="s">
        <v>1712</v>
      </c>
      <c r="L4136">
        <v>2531</v>
      </c>
      <c r="M4136" t="s">
        <v>1557</v>
      </c>
      <c r="N4136" t="s">
        <v>1734</v>
      </c>
      <c r="O4136">
        <v>0</v>
      </c>
      <c r="P4136" t="s">
        <v>1552</v>
      </c>
      <c r="Q4136">
        <v>19760901</v>
      </c>
    </row>
    <row r="4137" spans="1:17">
      <c r="A4137" t="s">
        <v>1711</v>
      </c>
      <c r="B4137" t="s">
        <v>1581</v>
      </c>
      <c r="C4137">
        <v>201202</v>
      </c>
      <c r="D4137">
        <v>0</v>
      </c>
      <c r="E4137" t="s">
        <v>1555</v>
      </c>
      <c r="F4137">
        <v>0</v>
      </c>
      <c r="G4137">
        <v>0</v>
      </c>
      <c r="H4137">
        <v>0</v>
      </c>
      <c r="I4137">
        <v>43112025700</v>
      </c>
      <c r="J4137">
        <v>12</v>
      </c>
      <c r="K4137" t="s">
        <v>1712</v>
      </c>
      <c r="L4137">
        <v>2531</v>
      </c>
      <c r="M4137" t="s">
        <v>1557</v>
      </c>
      <c r="N4137" t="s">
        <v>1734</v>
      </c>
      <c r="O4137">
        <v>0</v>
      </c>
      <c r="P4137" t="s">
        <v>1574</v>
      </c>
      <c r="Q4137">
        <v>19871101</v>
      </c>
    </row>
    <row r="4138" spans="1:17">
      <c r="A4138" t="s">
        <v>1711</v>
      </c>
      <c r="B4138" t="s">
        <v>1655</v>
      </c>
      <c r="C4138">
        <v>201202</v>
      </c>
      <c r="D4138">
        <v>0</v>
      </c>
      <c r="E4138" t="s">
        <v>1555</v>
      </c>
      <c r="F4138">
        <v>0</v>
      </c>
      <c r="G4138">
        <v>0</v>
      </c>
      <c r="H4138">
        <v>0</v>
      </c>
      <c r="I4138">
        <v>43112024800</v>
      </c>
      <c r="J4138">
        <v>12</v>
      </c>
      <c r="K4138" t="s">
        <v>1712</v>
      </c>
      <c r="L4138">
        <v>2531</v>
      </c>
      <c r="M4138" t="s">
        <v>1557</v>
      </c>
      <c r="N4138" t="s">
        <v>1734</v>
      </c>
      <c r="O4138">
        <v>0</v>
      </c>
      <c r="P4138" t="s">
        <v>1552</v>
      </c>
      <c r="Q4138">
        <v>19831101</v>
      </c>
    </row>
    <row r="4139" spans="1:17">
      <c r="A4139" t="s">
        <v>1711</v>
      </c>
      <c r="B4139" t="s">
        <v>1763</v>
      </c>
      <c r="C4139">
        <v>201202</v>
      </c>
      <c r="D4139">
        <v>0</v>
      </c>
      <c r="E4139" t="s">
        <v>1555</v>
      </c>
      <c r="F4139">
        <v>0</v>
      </c>
      <c r="G4139">
        <v>0</v>
      </c>
      <c r="H4139">
        <v>0</v>
      </c>
      <c r="I4139">
        <v>43112025000</v>
      </c>
      <c r="J4139">
        <v>12</v>
      </c>
      <c r="K4139" t="s">
        <v>1712</v>
      </c>
      <c r="L4139">
        <v>2531</v>
      </c>
      <c r="M4139" t="s">
        <v>1557</v>
      </c>
      <c r="N4139" t="s">
        <v>1734</v>
      </c>
      <c r="O4139">
        <v>0</v>
      </c>
      <c r="P4139" t="s">
        <v>1662</v>
      </c>
      <c r="Q4139">
        <v>19720601</v>
      </c>
    </row>
    <row r="4140" spans="1:17">
      <c r="A4140" t="s">
        <v>1711</v>
      </c>
      <c r="B4140" t="s">
        <v>1667</v>
      </c>
      <c r="C4140">
        <v>201202</v>
      </c>
      <c r="D4140">
        <v>0</v>
      </c>
      <c r="E4140" t="s">
        <v>1555</v>
      </c>
      <c r="F4140">
        <v>0</v>
      </c>
      <c r="G4140">
        <v>0</v>
      </c>
      <c r="H4140">
        <v>0</v>
      </c>
      <c r="I4140">
        <v>43112027800</v>
      </c>
      <c r="J4140">
        <v>12</v>
      </c>
      <c r="K4140" t="s">
        <v>1712</v>
      </c>
      <c r="L4140">
        <v>2531</v>
      </c>
      <c r="M4140" t="s">
        <v>1557</v>
      </c>
      <c r="N4140" t="s">
        <v>1734</v>
      </c>
      <c r="O4140">
        <v>0</v>
      </c>
      <c r="P4140" t="s">
        <v>1574</v>
      </c>
      <c r="Q4140">
        <v>19990204</v>
      </c>
    </row>
    <row r="4141" spans="1:17">
      <c r="A4141" t="s">
        <v>1711</v>
      </c>
      <c r="B4141" t="s">
        <v>1668</v>
      </c>
      <c r="C4141">
        <v>201202</v>
      </c>
      <c r="D4141">
        <v>0</v>
      </c>
      <c r="E4141" t="s">
        <v>1555</v>
      </c>
      <c r="F4141">
        <v>0</v>
      </c>
      <c r="G4141">
        <v>0</v>
      </c>
      <c r="H4141">
        <v>0</v>
      </c>
      <c r="I4141">
        <v>43112027000</v>
      </c>
      <c r="J4141">
        <v>12</v>
      </c>
      <c r="K4141" t="s">
        <v>1712</v>
      </c>
      <c r="L4141">
        <v>2531</v>
      </c>
      <c r="M4141" t="s">
        <v>1557</v>
      </c>
      <c r="N4141" t="s">
        <v>1734</v>
      </c>
      <c r="O4141">
        <v>0</v>
      </c>
      <c r="P4141" t="s">
        <v>1552</v>
      </c>
      <c r="Q4141">
        <v>19790201</v>
      </c>
    </row>
    <row r="4142" spans="1:17">
      <c r="A4142" t="s">
        <v>1711</v>
      </c>
      <c r="B4142" t="s">
        <v>1656</v>
      </c>
      <c r="C4142">
        <v>201202</v>
      </c>
      <c r="D4142">
        <v>0</v>
      </c>
      <c r="E4142" t="s">
        <v>1555</v>
      </c>
      <c r="F4142">
        <v>0</v>
      </c>
      <c r="G4142">
        <v>0</v>
      </c>
      <c r="H4142">
        <v>0</v>
      </c>
      <c r="I4142">
        <v>43112032200</v>
      </c>
      <c r="J4142">
        <v>12</v>
      </c>
      <c r="K4142" t="s">
        <v>1712</v>
      </c>
      <c r="L4142">
        <v>2531</v>
      </c>
      <c r="M4142" t="s">
        <v>1557</v>
      </c>
      <c r="N4142" t="s">
        <v>1734</v>
      </c>
      <c r="O4142">
        <v>0</v>
      </c>
      <c r="P4142" t="s">
        <v>1552</v>
      </c>
      <c r="Q4142">
        <v>19820801</v>
      </c>
    </row>
    <row r="4143" spans="1:17">
      <c r="A4143" t="s">
        <v>1711</v>
      </c>
      <c r="B4143" t="s">
        <v>1639</v>
      </c>
      <c r="C4143">
        <v>201202</v>
      </c>
      <c r="D4143">
        <v>0</v>
      </c>
      <c r="E4143" t="s">
        <v>1555</v>
      </c>
      <c r="F4143">
        <v>0</v>
      </c>
      <c r="G4143">
        <v>0</v>
      </c>
      <c r="H4143">
        <v>0</v>
      </c>
      <c r="I4143">
        <v>43112027300</v>
      </c>
      <c r="J4143">
        <v>12</v>
      </c>
      <c r="K4143" t="s">
        <v>1712</v>
      </c>
      <c r="L4143">
        <v>2531</v>
      </c>
      <c r="M4143" t="s">
        <v>1557</v>
      </c>
      <c r="N4143" t="s">
        <v>1734</v>
      </c>
      <c r="O4143">
        <v>0</v>
      </c>
      <c r="P4143" t="s">
        <v>1574</v>
      </c>
      <c r="Q4143">
        <v>19830801</v>
      </c>
    </row>
    <row r="4144" spans="1:17">
      <c r="A4144" t="s">
        <v>1711</v>
      </c>
      <c r="B4144" t="s">
        <v>1547</v>
      </c>
      <c r="C4144">
        <v>201202</v>
      </c>
      <c r="D4144">
        <v>0</v>
      </c>
      <c r="E4144" t="s">
        <v>1555</v>
      </c>
      <c r="F4144">
        <v>0</v>
      </c>
      <c r="G4144">
        <v>0</v>
      </c>
      <c r="H4144">
        <v>0</v>
      </c>
      <c r="I4144">
        <v>43112025901</v>
      </c>
      <c r="J4144">
        <v>12</v>
      </c>
      <c r="K4144" t="s">
        <v>1712</v>
      </c>
      <c r="L4144">
        <v>2531</v>
      </c>
      <c r="M4144" t="s">
        <v>1557</v>
      </c>
      <c r="N4144" t="s">
        <v>1734</v>
      </c>
      <c r="O4144">
        <v>0</v>
      </c>
      <c r="P4144" t="s">
        <v>1552</v>
      </c>
      <c r="Q4144">
        <v>19870601</v>
      </c>
    </row>
    <row r="4145" spans="1:17">
      <c r="A4145" t="s">
        <v>1711</v>
      </c>
      <c r="B4145" t="s">
        <v>1584</v>
      </c>
      <c r="C4145">
        <v>201202</v>
      </c>
      <c r="D4145">
        <v>0</v>
      </c>
      <c r="E4145" t="s">
        <v>1555</v>
      </c>
      <c r="F4145">
        <v>0</v>
      </c>
      <c r="G4145">
        <v>0</v>
      </c>
      <c r="H4145">
        <v>0</v>
      </c>
      <c r="I4145">
        <v>43112027901</v>
      </c>
      <c r="J4145">
        <v>12</v>
      </c>
      <c r="K4145" t="s">
        <v>1712</v>
      </c>
      <c r="L4145">
        <v>2531</v>
      </c>
      <c r="M4145" t="s">
        <v>1557</v>
      </c>
      <c r="N4145" t="s">
        <v>1734</v>
      </c>
      <c r="O4145">
        <v>0</v>
      </c>
      <c r="P4145" t="s">
        <v>1552</v>
      </c>
      <c r="Q4145">
        <v>19880201</v>
      </c>
    </row>
    <row r="4146" spans="1:17">
      <c r="A4146" t="s">
        <v>1711</v>
      </c>
      <c r="B4146" t="s">
        <v>1596</v>
      </c>
      <c r="C4146">
        <v>201202</v>
      </c>
      <c r="D4146">
        <v>0</v>
      </c>
      <c r="E4146" t="s">
        <v>1555</v>
      </c>
      <c r="F4146">
        <v>0</v>
      </c>
      <c r="G4146">
        <v>0</v>
      </c>
      <c r="H4146">
        <v>0</v>
      </c>
      <c r="I4146">
        <v>43112077600</v>
      </c>
      <c r="J4146">
        <v>12</v>
      </c>
      <c r="K4146" t="s">
        <v>1764</v>
      </c>
      <c r="L4146">
        <v>2531</v>
      </c>
      <c r="M4146" t="s">
        <v>1557</v>
      </c>
      <c r="N4146" t="s">
        <v>1734</v>
      </c>
      <c r="O4146">
        <v>0</v>
      </c>
      <c r="P4146" t="s">
        <v>1552</v>
      </c>
      <c r="Q4146">
        <v>20010802</v>
      </c>
    </row>
    <row r="4147" spans="1:17">
      <c r="A4147" t="s">
        <v>1739</v>
      </c>
      <c r="B4147" t="s">
        <v>1649</v>
      </c>
      <c r="C4147">
        <v>201202</v>
      </c>
      <c r="D4147">
        <v>0</v>
      </c>
      <c r="E4147" t="s">
        <v>1555</v>
      </c>
      <c r="F4147">
        <v>0</v>
      </c>
      <c r="G4147">
        <v>0</v>
      </c>
      <c r="H4147">
        <v>0</v>
      </c>
      <c r="I4147">
        <v>43112009600</v>
      </c>
      <c r="J4147">
        <v>12</v>
      </c>
      <c r="K4147" t="s">
        <v>1740</v>
      </c>
      <c r="L4147">
        <v>2531</v>
      </c>
      <c r="M4147" t="s">
        <v>1557</v>
      </c>
      <c r="N4147" t="s">
        <v>1734</v>
      </c>
      <c r="O4147">
        <v>0</v>
      </c>
      <c r="P4147" t="s">
        <v>1552</v>
      </c>
      <c r="Q4147">
        <v>19690701</v>
      </c>
    </row>
    <row r="4148" spans="1:17">
      <c r="A4148" t="s">
        <v>1739</v>
      </c>
      <c r="B4148" t="s">
        <v>1661</v>
      </c>
      <c r="C4148">
        <v>201202</v>
      </c>
      <c r="D4148">
        <v>0</v>
      </c>
      <c r="E4148" t="s">
        <v>1555</v>
      </c>
      <c r="F4148">
        <v>0</v>
      </c>
      <c r="G4148">
        <v>0</v>
      </c>
      <c r="H4148">
        <v>0</v>
      </c>
      <c r="I4148">
        <v>43112020301</v>
      </c>
      <c r="J4148">
        <v>12</v>
      </c>
      <c r="K4148" t="s">
        <v>1740</v>
      </c>
      <c r="L4148">
        <v>2531</v>
      </c>
      <c r="M4148" t="s">
        <v>1557</v>
      </c>
      <c r="N4148" t="s">
        <v>1734</v>
      </c>
      <c r="O4148">
        <v>0</v>
      </c>
      <c r="P4148" t="s">
        <v>1552</v>
      </c>
      <c r="Q4148">
        <v>19721101</v>
      </c>
    </row>
    <row r="4149" spans="1:17">
      <c r="A4149" t="s">
        <v>1739</v>
      </c>
      <c r="B4149" t="s">
        <v>1735</v>
      </c>
      <c r="C4149">
        <v>201202</v>
      </c>
      <c r="D4149">
        <v>0</v>
      </c>
      <c r="E4149" t="s">
        <v>1555</v>
      </c>
      <c r="F4149">
        <v>0</v>
      </c>
      <c r="G4149">
        <v>0</v>
      </c>
      <c r="H4149">
        <v>0</v>
      </c>
      <c r="I4149">
        <v>43112030800</v>
      </c>
      <c r="J4149">
        <v>12</v>
      </c>
      <c r="K4149" t="s">
        <v>1740</v>
      </c>
      <c r="L4149">
        <v>2531</v>
      </c>
      <c r="M4149" t="s">
        <v>1557</v>
      </c>
      <c r="N4149" t="s">
        <v>1734</v>
      </c>
      <c r="O4149">
        <v>0</v>
      </c>
      <c r="P4149" t="s">
        <v>1552</v>
      </c>
      <c r="Q4149">
        <v>19750401</v>
      </c>
    </row>
    <row r="4150" spans="1:17">
      <c r="A4150" t="s">
        <v>1739</v>
      </c>
      <c r="B4150" t="s">
        <v>1716</v>
      </c>
      <c r="C4150">
        <v>201202</v>
      </c>
      <c r="D4150">
        <v>0</v>
      </c>
      <c r="E4150" t="s">
        <v>1555</v>
      </c>
      <c r="F4150">
        <v>0</v>
      </c>
      <c r="G4150">
        <v>0</v>
      </c>
      <c r="H4150">
        <v>0</v>
      </c>
      <c r="I4150">
        <v>43112017301</v>
      </c>
      <c r="J4150">
        <v>12</v>
      </c>
      <c r="K4150" t="s">
        <v>1740</v>
      </c>
      <c r="L4150">
        <v>2531</v>
      </c>
      <c r="M4150" t="s">
        <v>1557</v>
      </c>
      <c r="N4150" t="s">
        <v>1734</v>
      </c>
      <c r="O4150">
        <v>0</v>
      </c>
      <c r="P4150" t="s">
        <v>1552</v>
      </c>
      <c r="Q4150">
        <v>19761201</v>
      </c>
    </row>
    <row r="4151" spans="1:17">
      <c r="A4151" t="s">
        <v>1739</v>
      </c>
      <c r="B4151" t="s">
        <v>1575</v>
      </c>
      <c r="C4151">
        <v>201202</v>
      </c>
      <c r="D4151">
        <v>0</v>
      </c>
      <c r="E4151" t="s">
        <v>1555</v>
      </c>
      <c r="F4151">
        <v>0</v>
      </c>
      <c r="G4151">
        <v>0</v>
      </c>
      <c r="H4151">
        <v>0</v>
      </c>
      <c r="I4151">
        <v>43112014101</v>
      </c>
      <c r="J4151">
        <v>12</v>
      </c>
      <c r="K4151" t="s">
        <v>1740</v>
      </c>
      <c r="L4151">
        <v>2531</v>
      </c>
      <c r="M4151" t="s">
        <v>1557</v>
      </c>
      <c r="N4151" t="s">
        <v>1734</v>
      </c>
      <c r="O4151">
        <v>0</v>
      </c>
      <c r="P4151" t="s">
        <v>1574</v>
      </c>
      <c r="Q4151">
        <v>19741001</v>
      </c>
    </row>
    <row r="4152" spans="1:17">
      <c r="A4152" t="s">
        <v>1739</v>
      </c>
      <c r="B4152" t="s">
        <v>1651</v>
      </c>
      <c r="C4152">
        <v>201202</v>
      </c>
      <c r="D4152">
        <v>0</v>
      </c>
      <c r="E4152" t="s">
        <v>1555</v>
      </c>
      <c r="F4152">
        <v>0</v>
      </c>
      <c r="G4152">
        <v>0</v>
      </c>
      <c r="H4152">
        <v>0</v>
      </c>
      <c r="I4152">
        <v>43112021301</v>
      </c>
      <c r="J4152">
        <v>12</v>
      </c>
      <c r="K4152" t="s">
        <v>1740</v>
      </c>
      <c r="L4152">
        <v>2531</v>
      </c>
      <c r="M4152" t="s">
        <v>1557</v>
      </c>
      <c r="N4152" t="s">
        <v>1734</v>
      </c>
      <c r="O4152">
        <v>0</v>
      </c>
      <c r="P4152" t="s">
        <v>1574</v>
      </c>
      <c r="Q4152">
        <v>19740501</v>
      </c>
    </row>
    <row r="4153" spans="1:17">
      <c r="A4153" t="s">
        <v>1739</v>
      </c>
      <c r="B4153" t="s">
        <v>1652</v>
      </c>
      <c r="C4153">
        <v>201202</v>
      </c>
      <c r="D4153">
        <v>0</v>
      </c>
      <c r="E4153" t="s">
        <v>1555</v>
      </c>
      <c r="F4153">
        <v>0</v>
      </c>
      <c r="G4153">
        <v>0</v>
      </c>
      <c r="H4153">
        <v>0</v>
      </c>
      <c r="I4153">
        <v>43112010300</v>
      </c>
      <c r="J4153">
        <v>12</v>
      </c>
      <c r="K4153" t="s">
        <v>1740</v>
      </c>
      <c r="L4153">
        <v>2531</v>
      </c>
      <c r="M4153" t="s">
        <v>1557</v>
      </c>
      <c r="N4153" t="s">
        <v>1734</v>
      </c>
      <c r="O4153">
        <v>0</v>
      </c>
      <c r="P4153" t="s">
        <v>1552</v>
      </c>
      <c r="Q4153">
        <v>19690701</v>
      </c>
    </row>
    <row r="4154" spans="1:17">
      <c r="A4154" t="s">
        <v>1739</v>
      </c>
      <c r="B4154" t="s">
        <v>1637</v>
      </c>
      <c r="C4154">
        <v>201202</v>
      </c>
      <c r="D4154">
        <v>0</v>
      </c>
      <c r="E4154" t="s">
        <v>1555</v>
      </c>
      <c r="F4154">
        <v>0</v>
      </c>
      <c r="G4154">
        <v>0</v>
      </c>
      <c r="H4154">
        <v>0</v>
      </c>
      <c r="I4154">
        <v>43112017401</v>
      </c>
      <c r="J4154">
        <v>12</v>
      </c>
      <c r="K4154" t="s">
        <v>1740</v>
      </c>
      <c r="L4154">
        <v>2531</v>
      </c>
      <c r="M4154" t="s">
        <v>1557</v>
      </c>
      <c r="N4154" t="s">
        <v>1734</v>
      </c>
      <c r="O4154">
        <v>0</v>
      </c>
      <c r="P4154" t="s">
        <v>1552</v>
      </c>
      <c r="Q4154">
        <v>19780501</v>
      </c>
    </row>
    <row r="4155" spans="1:17">
      <c r="A4155" t="s">
        <v>1739</v>
      </c>
      <c r="B4155" t="s">
        <v>1577</v>
      </c>
      <c r="C4155">
        <v>201202</v>
      </c>
      <c r="D4155">
        <v>0</v>
      </c>
      <c r="E4155" t="s">
        <v>1555</v>
      </c>
      <c r="F4155">
        <v>0</v>
      </c>
      <c r="G4155">
        <v>0</v>
      </c>
      <c r="H4155">
        <v>0</v>
      </c>
      <c r="I4155">
        <v>43112009200</v>
      </c>
      <c r="J4155">
        <v>12</v>
      </c>
      <c r="K4155" t="s">
        <v>1740</v>
      </c>
      <c r="L4155">
        <v>2531</v>
      </c>
      <c r="M4155" t="s">
        <v>1557</v>
      </c>
      <c r="N4155" t="s">
        <v>1734</v>
      </c>
      <c r="O4155">
        <v>0</v>
      </c>
      <c r="P4155" t="s">
        <v>1552</v>
      </c>
      <c r="Q4155">
        <v>19690601</v>
      </c>
    </row>
    <row r="4156" spans="1:17">
      <c r="A4156" t="s">
        <v>1739</v>
      </c>
      <c r="B4156" t="s">
        <v>1593</v>
      </c>
      <c r="C4156">
        <v>201202</v>
      </c>
      <c r="D4156">
        <v>0</v>
      </c>
      <c r="E4156" t="s">
        <v>1555</v>
      </c>
      <c r="F4156">
        <v>0</v>
      </c>
      <c r="G4156">
        <v>0</v>
      </c>
      <c r="H4156">
        <v>0</v>
      </c>
      <c r="I4156">
        <v>43112030300</v>
      </c>
      <c r="J4156">
        <v>12</v>
      </c>
      <c r="K4156" t="s">
        <v>1740</v>
      </c>
      <c r="L4156">
        <v>2531</v>
      </c>
      <c r="M4156" t="s">
        <v>1557</v>
      </c>
      <c r="N4156" t="s">
        <v>1734</v>
      </c>
      <c r="O4156">
        <v>0</v>
      </c>
      <c r="P4156" t="s">
        <v>1552</v>
      </c>
      <c r="Q4156">
        <v>19740801</v>
      </c>
    </row>
    <row r="4157" spans="1:17">
      <c r="A4157" t="s">
        <v>1739</v>
      </c>
      <c r="B4157" t="s">
        <v>1632</v>
      </c>
      <c r="C4157">
        <v>201202</v>
      </c>
      <c r="D4157">
        <v>0</v>
      </c>
      <c r="E4157" t="s">
        <v>1555</v>
      </c>
      <c r="F4157">
        <v>0</v>
      </c>
      <c r="G4157">
        <v>0</v>
      </c>
      <c r="H4157">
        <v>0</v>
      </c>
      <c r="I4157">
        <v>43112006400</v>
      </c>
      <c r="J4157">
        <v>12</v>
      </c>
      <c r="K4157" t="s">
        <v>1740</v>
      </c>
      <c r="L4157">
        <v>2531</v>
      </c>
      <c r="M4157" t="s">
        <v>1557</v>
      </c>
      <c r="N4157" t="s">
        <v>1734</v>
      </c>
      <c r="O4157">
        <v>0</v>
      </c>
      <c r="P4157" t="s">
        <v>1552</v>
      </c>
      <c r="Q4157">
        <v>19750201</v>
      </c>
    </row>
    <row r="4158" spans="1:17">
      <c r="A4158" t="s">
        <v>1739</v>
      </c>
      <c r="B4158" t="s">
        <v>1594</v>
      </c>
      <c r="C4158">
        <v>201202</v>
      </c>
      <c r="D4158">
        <v>0</v>
      </c>
      <c r="E4158" t="s">
        <v>1555</v>
      </c>
      <c r="F4158">
        <v>0</v>
      </c>
      <c r="G4158">
        <v>0</v>
      </c>
      <c r="H4158">
        <v>0</v>
      </c>
      <c r="I4158">
        <v>43112006200</v>
      </c>
      <c r="J4158">
        <v>12</v>
      </c>
      <c r="K4158" t="s">
        <v>1740</v>
      </c>
      <c r="L4158">
        <v>2531</v>
      </c>
      <c r="M4158" t="s">
        <v>1557</v>
      </c>
      <c r="N4158" t="s">
        <v>1734</v>
      </c>
      <c r="O4158">
        <v>0</v>
      </c>
      <c r="P4158" t="s">
        <v>1552</v>
      </c>
      <c r="Q4158">
        <v>19690501</v>
      </c>
    </row>
    <row r="4159" spans="1:17">
      <c r="A4159" t="s">
        <v>1739</v>
      </c>
      <c r="B4159" t="s">
        <v>1763</v>
      </c>
      <c r="C4159">
        <v>201202</v>
      </c>
      <c r="D4159">
        <v>0</v>
      </c>
      <c r="E4159" t="s">
        <v>1555</v>
      </c>
      <c r="F4159">
        <v>0</v>
      </c>
      <c r="G4159">
        <v>0</v>
      </c>
      <c r="H4159">
        <v>0</v>
      </c>
      <c r="I4159">
        <v>43112018301</v>
      </c>
      <c r="J4159">
        <v>12</v>
      </c>
      <c r="K4159" t="s">
        <v>1740</v>
      </c>
      <c r="L4159">
        <v>2531</v>
      </c>
      <c r="M4159" t="s">
        <v>1557</v>
      </c>
      <c r="N4159" t="s">
        <v>1734</v>
      </c>
      <c r="O4159">
        <v>0</v>
      </c>
      <c r="P4159" t="s">
        <v>1552</v>
      </c>
      <c r="Q4159">
        <v>19750701</v>
      </c>
    </row>
    <row r="4160" spans="1:17">
      <c r="A4160" t="s">
        <v>1739</v>
      </c>
      <c r="B4160" t="s">
        <v>1688</v>
      </c>
      <c r="C4160">
        <v>201202</v>
      </c>
      <c r="D4160">
        <v>0</v>
      </c>
      <c r="E4160" t="s">
        <v>1555</v>
      </c>
      <c r="F4160">
        <v>0</v>
      </c>
      <c r="G4160">
        <v>0</v>
      </c>
      <c r="H4160">
        <v>0</v>
      </c>
      <c r="I4160">
        <v>43112019800</v>
      </c>
      <c r="J4160">
        <v>12</v>
      </c>
      <c r="K4160" t="s">
        <v>1740</v>
      </c>
      <c r="L4160">
        <v>2531</v>
      </c>
      <c r="M4160" t="s">
        <v>1557</v>
      </c>
      <c r="N4160" t="s">
        <v>1734</v>
      </c>
      <c r="O4160">
        <v>0</v>
      </c>
      <c r="P4160" t="s">
        <v>1552</v>
      </c>
      <c r="Q4160">
        <v>19700801</v>
      </c>
    </row>
    <row r="4161" spans="1:17">
      <c r="A4161" t="s">
        <v>1739</v>
      </c>
      <c r="B4161" t="s">
        <v>1702</v>
      </c>
      <c r="C4161">
        <v>201202</v>
      </c>
      <c r="D4161">
        <v>0</v>
      </c>
      <c r="E4161" t="s">
        <v>1555</v>
      </c>
      <c r="F4161">
        <v>0</v>
      </c>
      <c r="G4161">
        <v>0</v>
      </c>
      <c r="H4161">
        <v>0</v>
      </c>
      <c r="I4161">
        <v>43112021800</v>
      </c>
      <c r="J4161">
        <v>12</v>
      </c>
      <c r="K4161" t="s">
        <v>1740</v>
      </c>
      <c r="L4161">
        <v>2531</v>
      </c>
      <c r="M4161" t="s">
        <v>1557</v>
      </c>
      <c r="N4161" t="s">
        <v>1734</v>
      </c>
      <c r="O4161">
        <v>0</v>
      </c>
      <c r="P4161" t="s">
        <v>1552</v>
      </c>
      <c r="Q4161">
        <v>19701101</v>
      </c>
    </row>
    <row r="4162" spans="1:17">
      <c r="A4162" t="s">
        <v>1739</v>
      </c>
      <c r="B4162" t="s">
        <v>1618</v>
      </c>
      <c r="C4162">
        <v>201202</v>
      </c>
      <c r="D4162">
        <v>0</v>
      </c>
      <c r="E4162" t="s">
        <v>1555</v>
      </c>
      <c r="F4162">
        <v>0</v>
      </c>
      <c r="G4162">
        <v>0</v>
      </c>
      <c r="H4162">
        <v>0</v>
      </c>
      <c r="I4162">
        <v>43112070200</v>
      </c>
      <c r="J4162">
        <v>12</v>
      </c>
      <c r="K4162" t="s">
        <v>1740</v>
      </c>
      <c r="L4162">
        <v>2531</v>
      </c>
      <c r="M4162" t="s">
        <v>1557</v>
      </c>
      <c r="N4162" t="s">
        <v>1734</v>
      </c>
      <c r="O4162">
        <v>0</v>
      </c>
      <c r="P4162" t="s">
        <v>1552</v>
      </c>
      <c r="Q4162">
        <v>19930801</v>
      </c>
    </row>
    <row r="4163" spans="1:17">
      <c r="A4163" t="s">
        <v>1739</v>
      </c>
      <c r="B4163" t="s">
        <v>1565</v>
      </c>
      <c r="C4163">
        <v>201202</v>
      </c>
      <c r="D4163">
        <v>0</v>
      </c>
      <c r="E4163" t="s">
        <v>1555</v>
      </c>
      <c r="F4163">
        <v>0</v>
      </c>
      <c r="G4163">
        <v>0</v>
      </c>
      <c r="H4163">
        <v>0</v>
      </c>
      <c r="I4163">
        <v>43112017900</v>
      </c>
      <c r="J4163">
        <v>12</v>
      </c>
      <c r="K4163" t="s">
        <v>1740</v>
      </c>
      <c r="L4163">
        <v>2531</v>
      </c>
      <c r="M4163" t="s">
        <v>1557</v>
      </c>
      <c r="N4163" t="s">
        <v>1734</v>
      </c>
      <c r="O4163">
        <v>0</v>
      </c>
      <c r="P4163" t="s">
        <v>1552</v>
      </c>
      <c r="Q4163">
        <v>19741101</v>
      </c>
    </row>
    <row r="4164" spans="1:17">
      <c r="A4164" t="s">
        <v>1739</v>
      </c>
      <c r="B4164" t="s">
        <v>1566</v>
      </c>
      <c r="C4164">
        <v>201202</v>
      </c>
      <c r="D4164">
        <v>0</v>
      </c>
      <c r="E4164" t="s">
        <v>1555</v>
      </c>
      <c r="F4164">
        <v>0</v>
      </c>
      <c r="G4164">
        <v>0</v>
      </c>
      <c r="H4164">
        <v>0</v>
      </c>
      <c r="I4164">
        <v>43112016500</v>
      </c>
      <c r="J4164">
        <v>12</v>
      </c>
      <c r="K4164" t="s">
        <v>1740</v>
      </c>
      <c r="L4164">
        <v>2531</v>
      </c>
      <c r="M4164" t="s">
        <v>1557</v>
      </c>
      <c r="N4164" t="s">
        <v>1734</v>
      </c>
      <c r="O4164">
        <v>0</v>
      </c>
      <c r="P4164" t="s">
        <v>1552</v>
      </c>
      <c r="Q4164">
        <v>19700301</v>
      </c>
    </row>
    <row r="4165" spans="1:17">
      <c r="A4165" t="s">
        <v>1739</v>
      </c>
      <c r="B4165" t="s">
        <v>1567</v>
      </c>
      <c r="C4165">
        <v>201202</v>
      </c>
      <c r="D4165">
        <v>0</v>
      </c>
      <c r="E4165" t="s">
        <v>1555</v>
      </c>
      <c r="F4165">
        <v>0</v>
      </c>
      <c r="G4165">
        <v>0</v>
      </c>
      <c r="H4165">
        <v>0</v>
      </c>
      <c r="I4165">
        <v>43112021000</v>
      </c>
      <c r="J4165">
        <v>12</v>
      </c>
      <c r="K4165" t="s">
        <v>1740</v>
      </c>
      <c r="L4165">
        <v>2531</v>
      </c>
      <c r="M4165" t="s">
        <v>1557</v>
      </c>
      <c r="N4165" t="s">
        <v>1734</v>
      </c>
      <c r="O4165">
        <v>0</v>
      </c>
      <c r="P4165" t="s">
        <v>1552</v>
      </c>
      <c r="Q4165">
        <v>19720801</v>
      </c>
    </row>
    <row r="4166" spans="1:17">
      <c r="A4166" t="s">
        <v>1739</v>
      </c>
      <c r="B4166" t="s">
        <v>1647</v>
      </c>
      <c r="C4166">
        <v>201202</v>
      </c>
      <c r="D4166">
        <v>0</v>
      </c>
      <c r="E4166" t="s">
        <v>1555</v>
      </c>
      <c r="F4166">
        <v>0</v>
      </c>
      <c r="G4166">
        <v>0</v>
      </c>
      <c r="H4166">
        <v>0</v>
      </c>
      <c r="I4166">
        <v>43112014200</v>
      </c>
      <c r="J4166">
        <v>12</v>
      </c>
      <c r="K4166" t="s">
        <v>1740</v>
      </c>
      <c r="L4166">
        <v>2531</v>
      </c>
      <c r="M4166" t="s">
        <v>1557</v>
      </c>
      <c r="N4166" t="s">
        <v>1734</v>
      </c>
      <c r="O4166">
        <v>0</v>
      </c>
      <c r="P4166" t="s">
        <v>1552</v>
      </c>
      <c r="Q4166">
        <v>19740101</v>
      </c>
    </row>
    <row r="4167" spans="1:17">
      <c r="A4167" t="s">
        <v>1739</v>
      </c>
      <c r="B4167" t="s">
        <v>1713</v>
      </c>
      <c r="C4167">
        <v>201202</v>
      </c>
      <c r="D4167">
        <v>0</v>
      </c>
      <c r="E4167" t="s">
        <v>1555</v>
      </c>
      <c r="F4167">
        <v>0</v>
      </c>
      <c r="G4167">
        <v>0</v>
      </c>
      <c r="H4167">
        <v>0</v>
      </c>
      <c r="I4167">
        <v>43112029000</v>
      </c>
      <c r="J4167">
        <v>12</v>
      </c>
      <c r="K4167" t="s">
        <v>1740</v>
      </c>
      <c r="L4167">
        <v>2531</v>
      </c>
      <c r="M4167" t="s">
        <v>1557</v>
      </c>
      <c r="N4167" t="s">
        <v>1734</v>
      </c>
      <c r="O4167">
        <v>0</v>
      </c>
      <c r="P4167" t="s">
        <v>1552</v>
      </c>
      <c r="Q4167">
        <v>19720701</v>
      </c>
    </row>
    <row r="4168" spans="1:17">
      <c r="A4168" t="s">
        <v>1739</v>
      </c>
      <c r="B4168" t="s">
        <v>1765</v>
      </c>
      <c r="C4168">
        <v>201202</v>
      </c>
      <c r="D4168">
        <v>0</v>
      </c>
      <c r="E4168" t="s">
        <v>1555</v>
      </c>
      <c r="F4168">
        <v>0</v>
      </c>
      <c r="G4168">
        <v>0</v>
      </c>
      <c r="H4168">
        <v>0</v>
      </c>
      <c r="I4168">
        <v>43112022901</v>
      </c>
      <c r="J4168">
        <v>12</v>
      </c>
      <c r="K4168" t="s">
        <v>1740</v>
      </c>
      <c r="L4168">
        <v>2531</v>
      </c>
      <c r="M4168" t="s">
        <v>1557</v>
      </c>
      <c r="N4168" t="s">
        <v>1734</v>
      </c>
      <c r="O4168">
        <v>0</v>
      </c>
      <c r="P4168" t="s">
        <v>1662</v>
      </c>
      <c r="Q4168">
        <v>19790701</v>
      </c>
    </row>
    <row r="4169" spans="1:17">
      <c r="A4169" t="s">
        <v>1739</v>
      </c>
      <c r="B4169" t="s">
        <v>1706</v>
      </c>
      <c r="C4169">
        <v>201202</v>
      </c>
      <c r="D4169">
        <v>0</v>
      </c>
      <c r="E4169" t="s">
        <v>1555</v>
      </c>
      <c r="F4169">
        <v>0</v>
      </c>
      <c r="G4169">
        <v>0</v>
      </c>
      <c r="H4169">
        <v>0</v>
      </c>
      <c r="I4169">
        <v>43112023300</v>
      </c>
      <c r="J4169">
        <v>12</v>
      </c>
      <c r="K4169" t="s">
        <v>1740</v>
      </c>
      <c r="L4169">
        <v>2531</v>
      </c>
      <c r="M4169" t="s">
        <v>1557</v>
      </c>
      <c r="N4169" t="s">
        <v>1734</v>
      </c>
      <c r="O4169">
        <v>0</v>
      </c>
      <c r="P4169" t="s">
        <v>1574</v>
      </c>
      <c r="Q4169">
        <v>19980227</v>
      </c>
    </row>
    <row r="4170" spans="1:17">
      <c r="A4170" t="s">
        <v>1739</v>
      </c>
      <c r="B4170" t="s">
        <v>1746</v>
      </c>
      <c r="C4170">
        <v>201202</v>
      </c>
      <c r="D4170">
        <v>0</v>
      </c>
      <c r="E4170" t="s">
        <v>1555</v>
      </c>
      <c r="F4170">
        <v>0</v>
      </c>
      <c r="G4170">
        <v>0</v>
      </c>
      <c r="H4170">
        <v>0</v>
      </c>
      <c r="I4170">
        <v>43112020100</v>
      </c>
      <c r="J4170">
        <v>12</v>
      </c>
      <c r="K4170" t="s">
        <v>1740</v>
      </c>
      <c r="L4170">
        <v>2531</v>
      </c>
      <c r="M4170" t="s">
        <v>1557</v>
      </c>
      <c r="N4170" t="s">
        <v>1734</v>
      </c>
      <c r="O4170">
        <v>0</v>
      </c>
      <c r="P4170" t="s">
        <v>1552</v>
      </c>
      <c r="Q4170">
        <v>19700601</v>
      </c>
    </row>
    <row r="4171" spans="1:17">
      <c r="A4171" t="s">
        <v>1739</v>
      </c>
      <c r="B4171" t="s">
        <v>1766</v>
      </c>
      <c r="C4171">
        <v>201202</v>
      </c>
      <c r="D4171">
        <v>0</v>
      </c>
      <c r="E4171" t="s">
        <v>1555</v>
      </c>
      <c r="F4171">
        <v>0</v>
      </c>
      <c r="G4171">
        <v>0</v>
      </c>
      <c r="H4171">
        <v>0</v>
      </c>
      <c r="I4171">
        <v>43112021100</v>
      </c>
      <c r="J4171">
        <v>12</v>
      </c>
      <c r="K4171" t="s">
        <v>1740</v>
      </c>
      <c r="L4171">
        <v>2531</v>
      </c>
      <c r="M4171" t="s">
        <v>1557</v>
      </c>
      <c r="N4171" t="s">
        <v>1734</v>
      </c>
      <c r="O4171">
        <v>0</v>
      </c>
      <c r="P4171" t="s">
        <v>1552</v>
      </c>
      <c r="Q4171">
        <v>19850301</v>
      </c>
    </row>
    <row r="4172" spans="1:17">
      <c r="A4172" t="s">
        <v>1739</v>
      </c>
      <c r="B4172" t="s">
        <v>1760</v>
      </c>
      <c r="C4172">
        <v>201202</v>
      </c>
      <c r="D4172">
        <v>0</v>
      </c>
      <c r="E4172" t="s">
        <v>1555</v>
      </c>
      <c r="F4172">
        <v>0</v>
      </c>
      <c r="G4172">
        <v>0</v>
      </c>
      <c r="H4172">
        <v>0</v>
      </c>
      <c r="I4172">
        <v>43112029500</v>
      </c>
      <c r="J4172">
        <v>12</v>
      </c>
      <c r="K4172" t="s">
        <v>1740</v>
      </c>
      <c r="L4172">
        <v>2531</v>
      </c>
      <c r="M4172" t="s">
        <v>1557</v>
      </c>
      <c r="N4172" t="s">
        <v>1734</v>
      </c>
      <c r="O4172">
        <v>0</v>
      </c>
      <c r="P4172" t="s">
        <v>1552</v>
      </c>
      <c r="Q4172">
        <v>19720901</v>
      </c>
    </row>
    <row r="4173" spans="1:17">
      <c r="A4173" t="s">
        <v>1739</v>
      </c>
      <c r="B4173" t="s">
        <v>1767</v>
      </c>
      <c r="C4173">
        <v>201202</v>
      </c>
      <c r="D4173">
        <v>0</v>
      </c>
      <c r="E4173" t="s">
        <v>1555</v>
      </c>
      <c r="F4173">
        <v>0</v>
      </c>
      <c r="G4173">
        <v>0</v>
      </c>
      <c r="H4173">
        <v>0</v>
      </c>
      <c r="I4173">
        <v>43112029202</v>
      </c>
      <c r="J4173">
        <v>12</v>
      </c>
      <c r="K4173" t="s">
        <v>1740</v>
      </c>
      <c r="L4173">
        <v>2531</v>
      </c>
      <c r="M4173" t="s">
        <v>1557</v>
      </c>
      <c r="N4173" t="s">
        <v>1734</v>
      </c>
      <c r="O4173">
        <v>0</v>
      </c>
      <c r="P4173" t="s">
        <v>1552</v>
      </c>
      <c r="Q4173">
        <v>19931001</v>
      </c>
    </row>
    <row r="4174" spans="1:17">
      <c r="A4174" t="s">
        <v>1739</v>
      </c>
      <c r="B4174" t="s">
        <v>1676</v>
      </c>
      <c r="C4174">
        <v>201202</v>
      </c>
      <c r="D4174">
        <v>0</v>
      </c>
      <c r="E4174" t="s">
        <v>1555</v>
      </c>
      <c r="F4174">
        <v>0</v>
      </c>
      <c r="G4174">
        <v>0</v>
      </c>
      <c r="H4174">
        <v>0</v>
      </c>
      <c r="I4174">
        <v>43112036700</v>
      </c>
      <c r="J4174">
        <v>12</v>
      </c>
      <c r="K4174" t="s">
        <v>1740</v>
      </c>
      <c r="L4174">
        <v>2531</v>
      </c>
      <c r="M4174" t="s">
        <v>1557</v>
      </c>
      <c r="N4174" t="s">
        <v>1734</v>
      </c>
      <c r="O4174">
        <v>0</v>
      </c>
      <c r="P4174" t="s">
        <v>1552</v>
      </c>
      <c r="Q4174">
        <v>19780101</v>
      </c>
    </row>
    <row r="4175" spans="1:17">
      <c r="A4175" t="s">
        <v>1739</v>
      </c>
      <c r="B4175" t="s">
        <v>1761</v>
      </c>
      <c r="C4175">
        <v>201202</v>
      </c>
      <c r="D4175">
        <v>0</v>
      </c>
      <c r="E4175" t="s">
        <v>1555</v>
      </c>
      <c r="F4175">
        <v>0</v>
      </c>
      <c r="G4175">
        <v>0</v>
      </c>
      <c r="H4175">
        <v>0</v>
      </c>
      <c r="I4175">
        <v>43112032900</v>
      </c>
      <c r="J4175">
        <v>12</v>
      </c>
      <c r="K4175" t="s">
        <v>1740</v>
      </c>
      <c r="L4175">
        <v>2531</v>
      </c>
      <c r="M4175" t="s">
        <v>1557</v>
      </c>
      <c r="N4175" t="s">
        <v>1734</v>
      </c>
      <c r="O4175">
        <v>0</v>
      </c>
      <c r="P4175" t="s">
        <v>1552</v>
      </c>
      <c r="Q4175">
        <v>19770801</v>
      </c>
    </row>
    <row r="4176" spans="1:17">
      <c r="A4176" t="s">
        <v>1739</v>
      </c>
      <c r="B4176" t="s">
        <v>1641</v>
      </c>
      <c r="C4176">
        <v>201202</v>
      </c>
      <c r="D4176">
        <v>0</v>
      </c>
      <c r="E4176" t="s">
        <v>1555</v>
      </c>
      <c r="F4176">
        <v>0</v>
      </c>
      <c r="G4176">
        <v>0</v>
      </c>
      <c r="H4176">
        <v>0</v>
      </c>
      <c r="I4176">
        <v>43112034000</v>
      </c>
      <c r="J4176">
        <v>12</v>
      </c>
      <c r="K4176" t="s">
        <v>1740</v>
      </c>
      <c r="L4176">
        <v>2531</v>
      </c>
      <c r="M4176" t="s">
        <v>1557</v>
      </c>
      <c r="N4176" t="s">
        <v>1734</v>
      </c>
      <c r="O4176">
        <v>0</v>
      </c>
      <c r="P4176" t="s">
        <v>1552</v>
      </c>
      <c r="Q4176">
        <v>19771001</v>
      </c>
    </row>
    <row r="4177" spans="1:17">
      <c r="A4177" t="s">
        <v>1711</v>
      </c>
      <c r="B4177" t="s">
        <v>1661</v>
      </c>
      <c r="C4177">
        <v>201203</v>
      </c>
      <c r="D4177">
        <v>0</v>
      </c>
      <c r="E4177" t="s">
        <v>1555</v>
      </c>
      <c r="F4177">
        <v>0</v>
      </c>
      <c r="G4177">
        <v>0</v>
      </c>
      <c r="H4177">
        <v>0</v>
      </c>
      <c r="I4177">
        <v>43112019300</v>
      </c>
      <c r="J4177">
        <v>12</v>
      </c>
      <c r="K4177" t="s">
        <v>1712</v>
      </c>
      <c r="L4177">
        <v>2531</v>
      </c>
      <c r="M4177" t="s">
        <v>1557</v>
      </c>
      <c r="N4177" t="s">
        <v>1734</v>
      </c>
      <c r="O4177">
        <v>0</v>
      </c>
      <c r="P4177" t="s">
        <v>1552</v>
      </c>
      <c r="Q4177">
        <v>19780601</v>
      </c>
    </row>
    <row r="4178" spans="1:17">
      <c r="A4178" t="s">
        <v>1711</v>
      </c>
      <c r="B4178" t="s">
        <v>1635</v>
      </c>
      <c r="C4178">
        <v>201203</v>
      </c>
      <c r="D4178">
        <v>0</v>
      </c>
      <c r="E4178" t="s">
        <v>1555</v>
      </c>
      <c r="F4178">
        <v>0</v>
      </c>
      <c r="G4178">
        <v>0</v>
      </c>
      <c r="H4178">
        <v>0</v>
      </c>
      <c r="I4178">
        <v>43112022100</v>
      </c>
      <c r="J4178">
        <v>12</v>
      </c>
      <c r="K4178" t="s">
        <v>1712</v>
      </c>
      <c r="L4178">
        <v>2531</v>
      </c>
      <c r="M4178" t="s">
        <v>1557</v>
      </c>
      <c r="N4178" t="s">
        <v>1734</v>
      </c>
      <c r="O4178">
        <v>0</v>
      </c>
      <c r="P4178" t="s">
        <v>1574</v>
      </c>
      <c r="Q4178">
        <v>19840201</v>
      </c>
    </row>
    <row r="4179" spans="1:17">
      <c r="A4179" t="s">
        <v>1711</v>
      </c>
      <c r="B4179" t="s">
        <v>1575</v>
      </c>
      <c r="C4179">
        <v>201203</v>
      </c>
      <c r="D4179">
        <v>0</v>
      </c>
      <c r="E4179" t="s">
        <v>1555</v>
      </c>
      <c r="F4179">
        <v>0</v>
      </c>
      <c r="G4179">
        <v>0</v>
      </c>
      <c r="H4179">
        <v>0</v>
      </c>
      <c r="I4179">
        <v>43112022400</v>
      </c>
      <c r="J4179">
        <v>12</v>
      </c>
      <c r="K4179" t="s">
        <v>1712</v>
      </c>
      <c r="L4179">
        <v>2531</v>
      </c>
      <c r="M4179" t="s">
        <v>1557</v>
      </c>
      <c r="N4179" t="s">
        <v>1734</v>
      </c>
      <c r="O4179">
        <v>0</v>
      </c>
      <c r="P4179" t="s">
        <v>1662</v>
      </c>
      <c r="Q4179">
        <v>19830701</v>
      </c>
    </row>
    <row r="4180" spans="1:17">
      <c r="A4180" t="s">
        <v>1711</v>
      </c>
      <c r="B4180" t="s">
        <v>1663</v>
      </c>
      <c r="C4180">
        <v>201203</v>
      </c>
      <c r="D4180">
        <v>0</v>
      </c>
      <c r="E4180" t="s">
        <v>1555</v>
      </c>
      <c r="F4180">
        <v>0</v>
      </c>
      <c r="G4180">
        <v>0</v>
      </c>
      <c r="H4180">
        <v>0</v>
      </c>
      <c r="I4180">
        <v>43112022500</v>
      </c>
      <c r="J4180">
        <v>12</v>
      </c>
      <c r="K4180" t="s">
        <v>1712</v>
      </c>
      <c r="L4180">
        <v>2531</v>
      </c>
      <c r="M4180" t="s">
        <v>1557</v>
      </c>
      <c r="N4180" t="s">
        <v>1734</v>
      </c>
      <c r="O4180">
        <v>0</v>
      </c>
      <c r="P4180" t="s">
        <v>1552</v>
      </c>
      <c r="Q4180">
        <v>19840201</v>
      </c>
    </row>
    <row r="4181" spans="1:17">
      <c r="A4181" t="s">
        <v>1711</v>
      </c>
      <c r="B4181" t="s">
        <v>1592</v>
      </c>
      <c r="C4181">
        <v>201203</v>
      </c>
      <c r="D4181">
        <v>0</v>
      </c>
      <c r="E4181" t="s">
        <v>1555</v>
      </c>
      <c r="F4181">
        <v>0</v>
      </c>
      <c r="G4181">
        <v>0</v>
      </c>
      <c r="H4181">
        <v>0</v>
      </c>
      <c r="I4181">
        <v>43112022600</v>
      </c>
      <c r="J4181">
        <v>12</v>
      </c>
      <c r="K4181" t="s">
        <v>1712</v>
      </c>
      <c r="L4181">
        <v>2531</v>
      </c>
      <c r="M4181" t="s">
        <v>1557</v>
      </c>
      <c r="N4181" t="s">
        <v>1734</v>
      </c>
      <c r="O4181">
        <v>0</v>
      </c>
      <c r="P4181" t="s">
        <v>1662</v>
      </c>
      <c r="Q4181">
        <v>19821101</v>
      </c>
    </row>
    <row r="4182" spans="1:17">
      <c r="A4182" t="s">
        <v>1711</v>
      </c>
      <c r="B4182" t="s">
        <v>1636</v>
      </c>
      <c r="C4182">
        <v>201203</v>
      </c>
      <c r="D4182">
        <v>0</v>
      </c>
      <c r="E4182" t="s">
        <v>1555</v>
      </c>
      <c r="F4182">
        <v>0</v>
      </c>
      <c r="G4182">
        <v>0</v>
      </c>
      <c r="H4182">
        <v>0</v>
      </c>
      <c r="I4182">
        <v>43112022700</v>
      </c>
      <c r="J4182">
        <v>12</v>
      </c>
      <c r="K4182" t="s">
        <v>1712</v>
      </c>
      <c r="L4182">
        <v>2531</v>
      </c>
      <c r="M4182" t="s">
        <v>1557</v>
      </c>
      <c r="N4182" t="s">
        <v>1734</v>
      </c>
      <c r="O4182">
        <v>0</v>
      </c>
      <c r="P4182" t="s">
        <v>1552</v>
      </c>
      <c r="Q4182">
        <v>19850201</v>
      </c>
    </row>
    <row r="4183" spans="1:17">
      <c r="A4183" t="s">
        <v>1711</v>
      </c>
      <c r="B4183" t="s">
        <v>1637</v>
      </c>
      <c r="C4183">
        <v>201203</v>
      </c>
      <c r="D4183">
        <v>0</v>
      </c>
      <c r="E4183" t="s">
        <v>1555</v>
      </c>
      <c r="F4183">
        <v>0</v>
      </c>
      <c r="G4183">
        <v>0</v>
      </c>
      <c r="H4183">
        <v>0</v>
      </c>
      <c r="I4183">
        <v>43112026800</v>
      </c>
      <c r="J4183">
        <v>12</v>
      </c>
      <c r="K4183" t="s">
        <v>1712</v>
      </c>
      <c r="L4183">
        <v>2531</v>
      </c>
      <c r="M4183" t="s">
        <v>1557</v>
      </c>
      <c r="N4183" t="s">
        <v>1734</v>
      </c>
      <c r="O4183">
        <v>0</v>
      </c>
      <c r="P4183" t="s">
        <v>1574</v>
      </c>
      <c r="Q4183">
        <v>19840301</v>
      </c>
    </row>
    <row r="4184" spans="1:17">
      <c r="A4184" t="s">
        <v>1711</v>
      </c>
      <c r="B4184" t="s">
        <v>1762</v>
      </c>
      <c r="C4184">
        <v>201203</v>
      </c>
      <c r="D4184">
        <v>0</v>
      </c>
      <c r="E4184" t="s">
        <v>1555</v>
      </c>
      <c r="F4184">
        <v>0</v>
      </c>
      <c r="G4184">
        <v>0</v>
      </c>
      <c r="H4184">
        <v>0</v>
      </c>
      <c r="I4184">
        <v>43112024500</v>
      </c>
      <c r="J4184">
        <v>12</v>
      </c>
      <c r="K4184" t="s">
        <v>1712</v>
      </c>
      <c r="L4184">
        <v>2531</v>
      </c>
      <c r="M4184" t="s">
        <v>1557</v>
      </c>
      <c r="N4184" t="s">
        <v>1734</v>
      </c>
      <c r="O4184">
        <v>0</v>
      </c>
      <c r="P4184" t="s">
        <v>1662</v>
      </c>
      <c r="Q4184">
        <v>19830801</v>
      </c>
    </row>
    <row r="4185" spans="1:17">
      <c r="A4185" t="s">
        <v>1711</v>
      </c>
      <c r="B4185" t="s">
        <v>1579</v>
      </c>
      <c r="C4185">
        <v>201203</v>
      </c>
      <c r="D4185">
        <v>0</v>
      </c>
      <c r="E4185" t="s">
        <v>1555</v>
      </c>
      <c r="F4185">
        <v>0</v>
      </c>
      <c r="G4185">
        <v>0</v>
      </c>
      <c r="H4185">
        <v>0</v>
      </c>
      <c r="I4185">
        <v>43112024600</v>
      </c>
      <c r="J4185">
        <v>12</v>
      </c>
      <c r="K4185" t="s">
        <v>1712</v>
      </c>
      <c r="L4185">
        <v>2531</v>
      </c>
      <c r="M4185" t="s">
        <v>1557</v>
      </c>
      <c r="N4185" t="s">
        <v>1734</v>
      </c>
      <c r="O4185">
        <v>0</v>
      </c>
      <c r="P4185" t="s">
        <v>1552</v>
      </c>
      <c r="Q4185">
        <v>19760901</v>
      </c>
    </row>
    <row r="4186" spans="1:17">
      <c r="A4186" t="s">
        <v>1711</v>
      </c>
      <c r="B4186" t="s">
        <v>1581</v>
      </c>
      <c r="C4186">
        <v>201203</v>
      </c>
      <c r="D4186">
        <v>0</v>
      </c>
      <c r="E4186" t="s">
        <v>1555</v>
      </c>
      <c r="F4186">
        <v>0</v>
      </c>
      <c r="G4186">
        <v>0</v>
      </c>
      <c r="H4186">
        <v>0</v>
      </c>
      <c r="I4186">
        <v>43112025700</v>
      </c>
      <c r="J4186">
        <v>12</v>
      </c>
      <c r="K4186" t="s">
        <v>1712</v>
      </c>
      <c r="L4186">
        <v>2531</v>
      </c>
      <c r="M4186" t="s">
        <v>1557</v>
      </c>
      <c r="N4186" t="s">
        <v>1734</v>
      </c>
      <c r="O4186">
        <v>0</v>
      </c>
      <c r="P4186" t="s">
        <v>1574</v>
      </c>
      <c r="Q4186">
        <v>19871101</v>
      </c>
    </row>
    <row r="4187" spans="1:17">
      <c r="A4187" t="s">
        <v>1711</v>
      </c>
      <c r="B4187" t="s">
        <v>1763</v>
      </c>
      <c r="C4187">
        <v>201203</v>
      </c>
      <c r="D4187">
        <v>0</v>
      </c>
      <c r="E4187" t="s">
        <v>1555</v>
      </c>
      <c r="F4187">
        <v>0</v>
      </c>
      <c r="G4187">
        <v>0</v>
      </c>
      <c r="H4187">
        <v>0</v>
      </c>
      <c r="I4187">
        <v>43112025000</v>
      </c>
      <c r="J4187">
        <v>12</v>
      </c>
      <c r="K4187" t="s">
        <v>1712</v>
      </c>
      <c r="L4187">
        <v>2531</v>
      </c>
      <c r="M4187" t="s">
        <v>1557</v>
      </c>
      <c r="N4187" t="s">
        <v>1734</v>
      </c>
      <c r="O4187">
        <v>0</v>
      </c>
      <c r="P4187" t="s">
        <v>1662</v>
      </c>
      <c r="Q4187">
        <v>19720601</v>
      </c>
    </row>
    <row r="4188" spans="1:17">
      <c r="A4188" t="s">
        <v>1711</v>
      </c>
      <c r="B4188" t="s">
        <v>1667</v>
      </c>
      <c r="C4188">
        <v>201203</v>
      </c>
      <c r="D4188">
        <v>0</v>
      </c>
      <c r="E4188" t="s">
        <v>1555</v>
      </c>
      <c r="F4188">
        <v>0</v>
      </c>
      <c r="G4188">
        <v>0</v>
      </c>
      <c r="H4188">
        <v>0</v>
      </c>
      <c r="I4188">
        <v>43112027800</v>
      </c>
      <c r="J4188">
        <v>12</v>
      </c>
      <c r="K4188" t="s">
        <v>1712</v>
      </c>
      <c r="L4188">
        <v>2531</v>
      </c>
      <c r="M4188" t="s">
        <v>1557</v>
      </c>
      <c r="N4188" t="s">
        <v>1734</v>
      </c>
      <c r="O4188">
        <v>0</v>
      </c>
      <c r="P4188" t="s">
        <v>1574</v>
      </c>
      <c r="Q4188">
        <v>19990204</v>
      </c>
    </row>
    <row r="4189" spans="1:17">
      <c r="A4189" t="s">
        <v>1711</v>
      </c>
      <c r="B4189" t="s">
        <v>1668</v>
      </c>
      <c r="C4189">
        <v>201203</v>
      </c>
      <c r="D4189">
        <v>0</v>
      </c>
      <c r="E4189" t="s">
        <v>1555</v>
      </c>
      <c r="F4189">
        <v>0</v>
      </c>
      <c r="G4189">
        <v>0</v>
      </c>
      <c r="H4189">
        <v>0</v>
      </c>
      <c r="I4189">
        <v>43112027000</v>
      </c>
      <c r="J4189">
        <v>12</v>
      </c>
      <c r="K4189" t="s">
        <v>1712</v>
      </c>
      <c r="L4189">
        <v>2531</v>
      </c>
      <c r="M4189" t="s">
        <v>1557</v>
      </c>
      <c r="N4189" t="s">
        <v>1734</v>
      </c>
      <c r="O4189">
        <v>0</v>
      </c>
      <c r="P4189" t="s">
        <v>1552</v>
      </c>
      <c r="Q4189">
        <v>19790201</v>
      </c>
    </row>
    <row r="4190" spans="1:17">
      <c r="A4190" t="s">
        <v>1711</v>
      </c>
      <c r="B4190" t="s">
        <v>1656</v>
      </c>
      <c r="C4190">
        <v>201203</v>
      </c>
      <c r="D4190">
        <v>0</v>
      </c>
      <c r="E4190" t="s">
        <v>1555</v>
      </c>
      <c r="F4190">
        <v>0</v>
      </c>
      <c r="G4190">
        <v>0</v>
      </c>
      <c r="H4190">
        <v>0</v>
      </c>
      <c r="I4190">
        <v>43112032200</v>
      </c>
      <c r="J4190">
        <v>12</v>
      </c>
      <c r="K4190" t="s">
        <v>1712</v>
      </c>
      <c r="L4190">
        <v>2531</v>
      </c>
      <c r="M4190" t="s">
        <v>1557</v>
      </c>
      <c r="N4190" t="s">
        <v>1734</v>
      </c>
      <c r="O4190">
        <v>0</v>
      </c>
      <c r="P4190" t="s">
        <v>1552</v>
      </c>
      <c r="Q4190">
        <v>19820801</v>
      </c>
    </row>
    <row r="4191" spans="1:17">
      <c r="A4191" t="s">
        <v>1711</v>
      </c>
      <c r="B4191" t="s">
        <v>1639</v>
      </c>
      <c r="C4191">
        <v>201203</v>
      </c>
      <c r="D4191">
        <v>0</v>
      </c>
      <c r="E4191" t="s">
        <v>1555</v>
      </c>
      <c r="F4191">
        <v>0</v>
      </c>
      <c r="G4191">
        <v>0</v>
      </c>
      <c r="H4191">
        <v>0</v>
      </c>
      <c r="I4191">
        <v>43112027300</v>
      </c>
      <c r="J4191">
        <v>12</v>
      </c>
      <c r="K4191" t="s">
        <v>1712</v>
      </c>
      <c r="L4191">
        <v>2531</v>
      </c>
      <c r="M4191" t="s">
        <v>1557</v>
      </c>
      <c r="N4191" t="s">
        <v>1734</v>
      </c>
      <c r="O4191">
        <v>0</v>
      </c>
      <c r="P4191" t="s">
        <v>1574</v>
      </c>
      <c r="Q4191">
        <v>19830801</v>
      </c>
    </row>
    <row r="4192" spans="1:17">
      <c r="A4192" t="s">
        <v>1711</v>
      </c>
      <c r="B4192" t="s">
        <v>1547</v>
      </c>
      <c r="C4192">
        <v>201203</v>
      </c>
      <c r="D4192">
        <v>0</v>
      </c>
      <c r="E4192" t="s">
        <v>1555</v>
      </c>
      <c r="F4192">
        <v>0</v>
      </c>
      <c r="G4192">
        <v>0</v>
      </c>
      <c r="H4192">
        <v>0</v>
      </c>
      <c r="I4192">
        <v>43112025901</v>
      </c>
      <c r="J4192">
        <v>12</v>
      </c>
      <c r="K4192" t="s">
        <v>1712</v>
      </c>
      <c r="L4192">
        <v>2531</v>
      </c>
      <c r="M4192" t="s">
        <v>1557</v>
      </c>
      <c r="N4192" t="s">
        <v>1734</v>
      </c>
      <c r="O4192">
        <v>0</v>
      </c>
      <c r="P4192" t="s">
        <v>1552</v>
      </c>
      <c r="Q4192">
        <v>19870601</v>
      </c>
    </row>
    <row r="4193" spans="1:17">
      <c r="A4193" t="s">
        <v>1711</v>
      </c>
      <c r="B4193" t="s">
        <v>1584</v>
      </c>
      <c r="C4193">
        <v>201203</v>
      </c>
      <c r="D4193">
        <v>0</v>
      </c>
      <c r="E4193" t="s">
        <v>1555</v>
      </c>
      <c r="F4193">
        <v>0</v>
      </c>
      <c r="G4193">
        <v>0</v>
      </c>
      <c r="H4193">
        <v>0</v>
      </c>
      <c r="I4193">
        <v>43112027901</v>
      </c>
      <c r="J4193">
        <v>12</v>
      </c>
      <c r="K4193" t="s">
        <v>1712</v>
      </c>
      <c r="L4193">
        <v>2531</v>
      </c>
      <c r="M4193" t="s">
        <v>1557</v>
      </c>
      <c r="N4193" t="s">
        <v>1734</v>
      </c>
      <c r="O4193">
        <v>0</v>
      </c>
      <c r="P4193" t="s">
        <v>1552</v>
      </c>
      <c r="Q4193">
        <v>19880201</v>
      </c>
    </row>
    <row r="4194" spans="1:17">
      <c r="A4194" t="s">
        <v>1711</v>
      </c>
      <c r="B4194" t="s">
        <v>1596</v>
      </c>
      <c r="C4194">
        <v>201203</v>
      </c>
      <c r="D4194">
        <v>0</v>
      </c>
      <c r="E4194" t="s">
        <v>1555</v>
      </c>
      <c r="F4194">
        <v>0</v>
      </c>
      <c r="G4194">
        <v>0</v>
      </c>
      <c r="H4194">
        <v>0</v>
      </c>
      <c r="I4194">
        <v>43112077600</v>
      </c>
      <c r="J4194">
        <v>12</v>
      </c>
      <c r="K4194" t="s">
        <v>1764</v>
      </c>
      <c r="L4194">
        <v>2531</v>
      </c>
      <c r="M4194" t="s">
        <v>1557</v>
      </c>
      <c r="N4194" t="s">
        <v>1734</v>
      </c>
      <c r="O4194">
        <v>0</v>
      </c>
      <c r="P4194" t="s">
        <v>1552</v>
      </c>
      <c r="Q4194">
        <v>20010802</v>
      </c>
    </row>
    <row r="4195" spans="1:17">
      <c r="A4195" t="s">
        <v>1739</v>
      </c>
      <c r="B4195" t="s">
        <v>1649</v>
      </c>
      <c r="C4195">
        <v>201203</v>
      </c>
      <c r="D4195">
        <v>0</v>
      </c>
      <c r="E4195" t="s">
        <v>1555</v>
      </c>
      <c r="F4195">
        <v>0</v>
      </c>
      <c r="G4195">
        <v>0</v>
      </c>
      <c r="H4195">
        <v>0</v>
      </c>
      <c r="I4195">
        <v>43112009600</v>
      </c>
      <c r="J4195">
        <v>12</v>
      </c>
      <c r="K4195" t="s">
        <v>1740</v>
      </c>
      <c r="L4195">
        <v>2531</v>
      </c>
      <c r="M4195" t="s">
        <v>1557</v>
      </c>
      <c r="N4195" t="s">
        <v>1734</v>
      </c>
      <c r="O4195">
        <v>0</v>
      </c>
      <c r="P4195" t="s">
        <v>1552</v>
      </c>
      <c r="Q4195">
        <v>19690701</v>
      </c>
    </row>
    <row r="4196" spans="1:17">
      <c r="A4196" t="s">
        <v>1739</v>
      </c>
      <c r="B4196" t="s">
        <v>1661</v>
      </c>
      <c r="C4196">
        <v>201203</v>
      </c>
      <c r="D4196">
        <v>0</v>
      </c>
      <c r="E4196" t="s">
        <v>1555</v>
      </c>
      <c r="F4196">
        <v>0</v>
      </c>
      <c r="G4196">
        <v>0</v>
      </c>
      <c r="H4196">
        <v>0</v>
      </c>
      <c r="I4196">
        <v>43112020301</v>
      </c>
      <c r="J4196">
        <v>12</v>
      </c>
      <c r="K4196" t="s">
        <v>1740</v>
      </c>
      <c r="L4196">
        <v>2531</v>
      </c>
      <c r="M4196" t="s">
        <v>1557</v>
      </c>
      <c r="N4196" t="s">
        <v>1734</v>
      </c>
      <c r="O4196">
        <v>0</v>
      </c>
      <c r="P4196" t="s">
        <v>1552</v>
      </c>
      <c r="Q4196">
        <v>19721101</v>
      </c>
    </row>
    <row r="4197" spans="1:17">
      <c r="A4197" t="s">
        <v>1739</v>
      </c>
      <c r="B4197" t="s">
        <v>1735</v>
      </c>
      <c r="C4197">
        <v>201203</v>
      </c>
      <c r="D4197">
        <v>0</v>
      </c>
      <c r="E4197" t="s">
        <v>1555</v>
      </c>
      <c r="F4197">
        <v>0</v>
      </c>
      <c r="G4197">
        <v>0</v>
      </c>
      <c r="H4197">
        <v>0</v>
      </c>
      <c r="I4197">
        <v>43112030800</v>
      </c>
      <c r="J4197">
        <v>12</v>
      </c>
      <c r="K4197" t="s">
        <v>1740</v>
      </c>
      <c r="L4197">
        <v>2531</v>
      </c>
      <c r="M4197" t="s">
        <v>1557</v>
      </c>
      <c r="N4197" t="s">
        <v>1734</v>
      </c>
      <c r="O4197">
        <v>0</v>
      </c>
      <c r="P4197" t="s">
        <v>1552</v>
      </c>
      <c r="Q4197">
        <v>19750401</v>
      </c>
    </row>
    <row r="4198" spans="1:17">
      <c r="A4198" t="s">
        <v>1739</v>
      </c>
      <c r="B4198" t="s">
        <v>1716</v>
      </c>
      <c r="C4198">
        <v>201203</v>
      </c>
      <c r="D4198">
        <v>0</v>
      </c>
      <c r="E4198" t="s">
        <v>1555</v>
      </c>
      <c r="F4198">
        <v>0</v>
      </c>
      <c r="G4198">
        <v>0</v>
      </c>
      <c r="H4198">
        <v>0</v>
      </c>
      <c r="I4198">
        <v>43112017301</v>
      </c>
      <c r="J4198">
        <v>12</v>
      </c>
      <c r="K4198" t="s">
        <v>1740</v>
      </c>
      <c r="L4198">
        <v>2531</v>
      </c>
      <c r="M4198" t="s">
        <v>1557</v>
      </c>
      <c r="N4198" t="s">
        <v>1734</v>
      </c>
      <c r="O4198">
        <v>0</v>
      </c>
      <c r="P4198" t="s">
        <v>1552</v>
      </c>
      <c r="Q4198">
        <v>19761201</v>
      </c>
    </row>
    <row r="4199" spans="1:17">
      <c r="A4199" t="s">
        <v>1739</v>
      </c>
      <c r="B4199" t="s">
        <v>1575</v>
      </c>
      <c r="C4199">
        <v>201203</v>
      </c>
      <c r="D4199">
        <v>0</v>
      </c>
      <c r="E4199" t="s">
        <v>1555</v>
      </c>
      <c r="F4199">
        <v>0</v>
      </c>
      <c r="G4199">
        <v>0</v>
      </c>
      <c r="H4199">
        <v>0</v>
      </c>
      <c r="I4199">
        <v>43112014101</v>
      </c>
      <c r="J4199">
        <v>12</v>
      </c>
      <c r="K4199" t="s">
        <v>1740</v>
      </c>
      <c r="L4199">
        <v>2531</v>
      </c>
      <c r="M4199" t="s">
        <v>1557</v>
      </c>
      <c r="N4199" t="s">
        <v>1734</v>
      </c>
      <c r="O4199">
        <v>0</v>
      </c>
      <c r="P4199" t="s">
        <v>1574</v>
      </c>
      <c r="Q4199">
        <v>19741001</v>
      </c>
    </row>
    <row r="4200" spans="1:17">
      <c r="A4200" t="s">
        <v>1739</v>
      </c>
      <c r="B4200" t="s">
        <v>1651</v>
      </c>
      <c r="C4200">
        <v>201203</v>
      </c>
      <c r="D4200">
        <v>0</v>
      </c>
      <c r="E4200" t="s">
        <v>1555</v>
      </c>
      <c r="F4200">
        <v>0</v>
      </c>
      <c r="G4200">
        <v>0</v>
      </c>
      <c r="H4200">
        <v>0</v>
      </c>
      <c r="I4200">
        <v>43112021301</v>
      </c>
      <c r="J4200">
        <v>12</v>
      </c>
      <c r="K4200" t="s">
        <v>1740</v>
      </c>
      <c r="L4200">
        <v>2531</v>
      </c>
      <c r="M4200" t="s">
        <v>1557</v>
      </c>
      <c r="N4200" t="s">
        <v>1734</v>
      </c>
      <c r="O4200">
        <v>0</v>
      </c>
      <c r="P4200" t="s">
        <v>1574</v>
      </c>
      <c r="Q4200">
        <v>19740501</v>
      </c>
    </row>
    <row r="4201" spans="1:17">
      <c r="A4201" t="s">
        <v>1739</v>
      </c>
      <c r="B4201" t="s">
        <v>1652</v>
      </c>
      <c r="C4201">
        <v>201203</v>
      </c>
      <c r="D4201">
        <v>0</v>
      </c>
      <c r="E4201" t="s">
        <v>1555</v>
      </c>
      <c r="F4201">
        <v>0</v>
      </c>
      <c r="G4201">
        <v>0</v>
      </c>
      <c r="H4201">
        <v>0</v>
      </c>
      <c r="I4201">
        <v>43112010300</v>
      </c>
      <c r="J4201">
        <v>12</v>
      </c>
      <c r="K4201" t="s">
        <v>1740</v>
      </c>
      <c r="L4201">
        <v>2531</v>
      </c>
      <c r="M4201" t="s">
        <v>1557</v>
      </c>
      <c r="N4201" t="s">
        <v>1734</v>
      </c>
      <c r="O4201">
        <v>0</v>
      </c>
      <c r="P4201" t="s">
        <v>1552</v>
      </c>
      <c r="Q4201">
        <v>19690701</v>
      </c>
    </row>
    <row r="4202" spans="1:17">
      <c r="A4202" t="s">
        <v>1739</v>
      </c>
      <c r="B4202" t="s">
        <v>1637</v>
      </c>
      <c r="C4202">
        <v>201203</v>
      </c>
      <c r="D4202">
        <v>0</v>
      </c>
      <c r="E4202" t="s">
        <v>1555</v>
      </c>
      <c r="F4202">
        <v>0</v>
      </c>
      <c r="G4202">
        <v>0</v>
      </c>
      <c r="H4202">
        <v>0</v>
      </c>
      <c r="I4202">
        <v>43112017401</v>
      </c>
      <c r="J4202">
        <v>12</v>
      </c>
      <c r="K4202" t="s">
        <v>1740</v>
      </c>
      <c r="L4202">
        <v>2531</v>
      </c>
      <c r="M4202" t="s">
        <v>1557</v>
      </c>
      <c r="N4202" t="s">
        <v>1734</v>
      </c>
      <c r="O4202">
        <v>0</v>
      </c>
      <c r="P4202" t="s">
        <v>1552</v>
      </c>
      <c r="Q4202">
        <v>19780501</v>
      </c>
    </row>
    <row r="4203" spans="1:17">
      <c r="A4203" t="s">
        <v>1739</v>
      </c>
      <c r="B4203" t="s">
        <v>1577</v>
      </c>
      <c r="C4203">
        <v>201203</v>
      </c>
      <c r="D4203">
        <v>0</v>
      </c>
      <c r="E4203" t="s">
        <v>1555</v>
      </c>
      <c r="F4203">
        <v>0</v>
      </c>
      <c r="G4203">
        <v>0</v>
      </c>
      <c r="H4203">
        <v>0</v>
      </c>
      <c r="I4203">
        <v>43112009200</v>
      </c>
      <c r="J4203">
        <v>12</v>
      </c>
      <c r="K4203" t="s">
        <v>1740</v>
      </c>
      <c r="L4203">
        <v>2531</v>
      </c>
      <c r="M4203" t="s">
        <v>1557</v>
      </c>
      <c r="N4203" t="s">
        <v>1734</v>
      </c>
      <c r="O4203">
        <v>0</v>
      </c>
      <c r="P4203" t="s">
        <v>1552</v>
      </c>
      <c r="Q4203">
        <v>19690601</v>
      </c>
    </row>
    <row r="4204" spans="1:17">
      <c r="A4204" t="s">
        <v>1739</v>
      </c>
      <c r="B4204" t="s">
        <v>1593</v>
      </c>
      <c r="C4204">
        <v>201203</v>
      </c>
      <c r="D4204">
        <v>0</v>
      </c>
      <c r="E4204" t="s">
        <v>1555</v>
      </c>
      <c r="F4204">
        <v>0</v>
      </c>
      <c r="G4204">
        <v>0</v>
      </c>
      <c r="H4204">
        <v>0</v>
      </c>
      <c r="I4204">
        <v>43112030300</v>
      </c>
      <c r="J4204">
        <v>12</v>
      </c>
      <c r="K4204" t="s">
        <v>1740</v>
      </c>
      <c r="L4204">
        <v>2531</v>
      </c>
      <c r="M4204" t="s">
        <v>1557</v>
      </c>
      <c r="N4204" t="s">
        <v>1734</v>
      </c>
      <c r="O4204">
        <v>0</v>
      </c>
      <c r="P4204" t="s">
        <v>1552</v>
      </c>
      <c r="Q4204">
        <v>19740801</v>
      </c>
    </row>
    <row r="4205" spans="1:17">
      <c r="A4205" t="s">
        <v>1739</v>
      </c>
      <c r="B4205" t="s">
        <v>1632</v>
      </c>
      <c r="C4205">
        <v>201203</v>
      </c>
      <c r="D4205">
        <v>0</v>
      </c>
      <c r="E4205" t="s">
        <v>1555</v>
      </c>
      <c r="F4205">
        <v>0</v>
      </c>
      <c r="G4205">
        <v>0</v>
      </c>
      <c r="H4205">
        <v>0</v>
      </c>
      <c r="I4205">
        <v>43112006400</v>
      </c>
      <c r="J4205">
        <v>12</v>
      </c>
      <c r="K4205" t="s">
        <v>1740</v>
      </c>
      <c r="L4205">
        <v>2531</v>
      </c>
      <c r="M4205" t="s">
        <v>1557</v>
      </c>
      <c r="N4205" t="s">
        <v>1734</v>
      </c>
      <c r="O4205">
        <v>0</v>
      </c>
      <c r="P4205" t="s">
        <v>1552</v>
      </c>
      <c r="Q4205">
        <v>19750201</v>
      </c>
    </row>
    <row r="4206" spans="1:17">
      <c r="A4206" t="s">
        <v>1739</v>
      </c>
      <c r="B4206" t="s">
        <v>1594</v>
      </c>
      <c r="C4206">
        <v>201203</v>
      </c>
      <c r="D4206">
        <v>0</v>
      </c>
      <c r="E4206" t="s">
        <v>1555</v>
      </c>
      <c r="F4206">
        <v>0</v>
      </c>
      <c r="G4206">
        <v>0</v>
      </c>
      <c r="H4206">
        <v>0</v>
      </c>
      <c r="I4206">
        <v>43112006200</v>
      </c>
      <c r="J4206">
        <v>12</v>
      </c>
      <c r="K4206" t="s">
        <v>1740</v>
      </c>
      <c r="L4206">
        <v>2531</v>
      </c>
      <c r="M4206" t="s">
        <v>1557</v>
      </c>
      <c r="N4206" t="s">
        <v>1734</v>
      </c>
      <c r="O4206">
        <v>0</v>
      </c>
      <c r="P4206" t="s">
        <v>1552</v>
      </c>
      <c r="Q4206">
        <v>19690501</v>
      </c>
    </row>
    <row r="4207" spans="1:17">
      <c r="A4207" t="s">
        <v>1739</v>
      </c>
      <c r="B4207" t="s">
        <v>1763</v>
      </c>
      <c r="C4207">
        <v>201203</v>
      </c>
      <c r="D4207">
        <v>0</v>
      </c>
      <c r="E4207" t="s">
        <v>1555</v>
      </c>
      <c r="F4207">
        <v>0</v>
      </c>
      <c r="G4207">
        <v>0</v>
      </c>
      <c r="H4207">
        <v>0</v>
      </c>
      <c r="I4207">
        <v>43112018301</v>
      </c>
      <c r="J4207">
        <v>12</v>
      </c>
      <c r="K4207" t="s">
        <v>1740</v>
      </c>
      <c r="L4207">
        <v>2531</v>
      </c>
      <c r="M4207" t="s">
        <v>1557</v>
      </c>
      <c r="N4207" t="s">
        <v>1734</v>
      </c>
      <c r="O4207">
        <v>0</v>
      </c>
      <c r="P4207" t="s">
        <v>1552</v>
      </c>
      <c r="Q4207">
        <v>19750701</v>
      </c>
    </row>
    <row r="4208" spans="1:17">
      <c r="A4208" t="s">
        <v>1739</v>
      </c>
      <c r="B4208" t="s">
        <v>1688</v>
      </c>
      <c r="C4208">
        <v>201203</v>
      </c>
      <c r="D4208">
        <v>0</v>
      </c>
      <c r="E4208" t="s">
        <v>1555</v>
      </c>
      <c r="F4208">
        <v>0</v>
      </c>
      <c r="G4208">
        <v>0</v>
      </c>
      <c r="H4208">
        <v>0</v>
      </c>
      <c r="I4208">
        <v>43112019800</v>
      </c>
      <c r="J4208">
        <v>12</v>
      </c>
      <c r="K4208" t="s">
        <v>1740</v>
      </c>
      <c r="L4208">
        <v>2531</v>
      </c>
      <c r="M4208" t="s">
        <v>1557</v>
      </c>
      <c r="N4208" t="s">
        <v>1734</v>
      </c>
      <c r="O4208">
        <v>0</v>
      </c>
      <c r="P4208" t="s">
        <v>1552</v>
      </c>
      <c r="Q4208">
        <v>19700801</v>
      </c>
    </row>
    <row r="4209" spans="1:17">
      <c r="A4209" t="s">
        <v>1739</v>
      </c>
      <c r="B4209" t="s">
        <v>1702</v>
      </c>
      <c r="C4209">
        <v>201203</v>
      </c>
      <c r="D4209">
        <v>0</v>
      </c>
      <c r="E4209" t="s">
        <v>1555</v>
      </c>
      <c r="F4209">
        <v>0</v>
      </c>
      <c r="G4209">
        <v>0</v>
      </c>
      <c r="H4209">
        <v>0</v>
      </c>
      <c r="I4209">
        <v>43112021800</v>
      </c>
      <c r="J4209">
        <v>12</v>
      </c>
      <c r="K4209" t="s">
        <v>1740</v>
      </c>
      <c r="L4209">
        <v>2531</v>
      </c>
      <c r="M4209" t="s">
        <v>1557</v>
      </c>
      <c r="N4209" t="s">
        <v>1734</v>
      </c>
      <c r="O4209">
        <v>0</v>
      </c>
      <c r="P4209" t="s">
        <v>1552</v>
      </c>
      <c r="Q4209">
        <v>19701101</v>
      </c>
    </row>
    <row r="4210" spans="1:17">
      <c r="A4210" t="s">
        <v>1739</v>
      </c>
      <c r="B4210" t="s">
        <v>1618</v>
      </c>
      <c r="C4210">
        <v>201203</v>
      </c>
      <c r="D4210">
        <v>0</v>
      </c>
      <c r="E4210" t="s">
        <v>1555</v>
      </c>
      <c r="F4210">
        <v>0</v>
      </c>
      <c r="G4210">
        <v>0</v>
      </c>
      <c r="H4210">
        <v>0</v>
      </c>
      <c r="I4210">
        <v>43112070200</v>
      </c>
      <c r="J4210">
        <v>12</v>
      </c>
      <c r="K4210" t="s">
        <v>1740</v>
      </c>
      <c r="L4210">
        <v>2531</v>
      </c>
      <c r="M4210" t="s">
        <v>1557</v>
      </c>
      <c r="N4210" t="s">
        <v>1734</v>
      </c>
      <c r="O4210">
        <v>0</v>
      </c>
      <c r="P4210" t="s">
        <v>1552</v>
      </c>
      <c r="Q4210">
        <v>19930801</v>
      </c>
    </row>
    <row r="4211" spans="1:17">
      <c r="A4211" t="s">
        <v>1739</v>
      </c>
      <c r="B4211" t="s">
        <v>1565</v>
      </c>
      <c r="C4211">
        <v>201203</v>
      </c>
      <c r="D4211">
        <v>0</v>
      </c>
      <c r="E4211" t="s">
        <v>1555</v>
      </c>
      <c r="F4211">
        <v>0</v>
      </c>
      <c r="G4211">
        <v>0</v>
      </c>
      <c r="H4211">
        <v>0</v>
      </c>
      <c r="I4211">
        <v>43112017900</v>
      </c>
      <c r="J4211">
        <v>12</v>
      </c>
      <c r="K4211" t="s">
        <v>1740</v>
      </c>
      <c r="L4211">
        <v>2531</v>
      </c>
      <c r="M4211" t="s">
        <v>1557</v>
      </c>
      <c r="N4211" t="s">
        <v>1734</v>
      </c>
      <c r="O4211">
        <v>0</v>
      </c>
      <c r="P4211" t="s">
        <v>1552</v>
      </c>
      <c r="Q4211">
        <v>19741101</v>
      </c>
    </row>
    <row r="4212" spans="1:17">
      <c r="A4212" t="s">
        <v>1739</v>
      </c>
      <c r="B4212" t="s">
        <v>1566</v>
      </c>
      <c r="C4212">
        <v>201203</v>
      </c>
      <c r="D4212">
        <v>0</v>
      </c>
      <c r="E4212" t="s">
        <v>1555</v>
      </c>
      <c r="F4212">
        <v>0</v>
      </c>
      <c r="G4212">
        <v>0</v>
      </c>
      <c r="H4212">
        <v>0</v>
      </c>
      <c r="I4212">
        <v>43112016500</v>
      </c>
      <c r="J4212">
        <v>12</v>
      </c>
      <c r="K4212" t="s">
        <v>1740</v>
      </c>
      <c r="L4212">
        <v>2531</v>
      </c>
      <c r="M4212" t="s">
        <v>1557</v>
      </c>
      <c r="N4212" t="s">
        <v>1734</v>
      </c>
      <c r="O4212">
        <v>0</v>
      </c>
      <c r="P4212" t="s">
        <v>1552</v>
      </c>
      <c r="Q4212">
        <v>19700301</v>
      </c>
    </row>
    <row r="4213" spans="1:17">
      <c r="A4213" t="s">
        <v>1739</v>
      </c>
      <c r="B4213" t="s">
        <v>1567</v>
      </c>
      <c r="C4213">
        <v>201203</v>
      </c>
      <c r="D4213">
        <v>0</v>
      </c>
      <c r="E4213" t="s">
        <v>1555</v>
      </c>
      <c r="F4213">
        <v>0</v>
      </c>
      <c r="G4213">
        <v>0</v>
      </c>
      <c r="H4213">
        <v>0</v>
      </c>
      <c r="I4213">
        <v>43112021000</v>
      </c>
      <c r="J4213">
        <v>12</v>
      </c>
      <c r="K4213" t="s">
        <v>1740</v>
      </c>
      <c r="L4213">
        <v>2531</v>
      </c>
      <c r="M4213" t="s">
        <v>1557</v>
      </c>
      <c r="N4213" t="s">
        <v>1734</v>
      </c>
      <c r="O4213">
        <v>0</v>
      </c>
      <c r="P4213" t="s">
        <v>1552</v>
      </c>
      <c r="Q4213">
        <v>19720801</v>
      </c>
    </row>
    <row r="4214" spans="1:17">
      <c r="A4214" t="s">
        <v>1739</v>
      </c>
      <c r="B4214" t="s">
        <v>1647</v>
      </c>
      <c r="C4214">
        <v>201203</v>
      </c>
      <c r="D4214">
        <v>0</v>
      </c>
      <c r="E4214" t="s">
        <v>1555</v>
      </c>
      <c r="F4214">
        <v>0</v>
      </c>
      <c r="G4214">
        <v>0</v>
      </c>
      <c r="H4214">
        <v>0</v>
      </c>
      <c r="I4214">
        <v>43112014200</v>
      </c>
      <c r="J4214">
        <v>12</v>
      </c>
      <c r="K4214" t="s">
        <v>1740</v>
      </c>
      <c r="L4214">
        <v>2531</v>
      </c>
      <c r="M4214" t="s">
        <v>1557</v>
      </c>
      <c r="N4214" t="s">
        <v>1734</v>
      </c>
      <c r="O4214">
        <v>0</v>
      </c>
      <c r="P4214" t="s">
        <v>1552</v>
      </c>
      <c r="Q4214">
        <v>19740101</v>
      </c>
    </row>
    <row r="4215" spans="1:17">
      <c r="A4215" t="s">
        <v>1739</v>
      </c>
      <c r="B4215" t="s">
        <v>1713</v>
      </c>
      <c r="C4215">
        <v>201203</v>
      </c>
      <c r="D4215">
        <v>0</v>
      </c>
      <c r="E4215" t="s">
        <v>1555</v>
      </c>
      <c r="F4215">
        <v>0</v>
      </c>
      <c r="G4215">
        <v>0</v>
      </c>
      <c r="H4215">
        <v>0</v>
      </c>
      <c r="I4215">
        <v>43112029000</v>
      </c>
      <c r="J4215">
        <v>12</v>
      </c>
      <c r="K4215" t="s">
        <v>1740</v>
      </c>
      <c r="L4215">
        <v>2531</v>
      </c>
      <c r="M4215" t="s">
        <v>1557</v>
      </c>
      <c r="N4215" t="s">
        <v>1734</v>
      </c>
      <c r="O4215">
        <v>0</v>
      </c>
      <c r="P4215" t="s">
        <v>1552</v>
      </c>
      <c r="Q4215">
        <v>19720701</v>
      </c>
    </row>
    <row r="4216" spans="1:17">
      <c r="A4216" t="s">
        <v>1739</v>
      </c>
      <c r="B4216" t="s">
        <v>1765</v>
      </c>
      <c r="C4216">
        <v>201203</v>
      </c>
      <c r="D4216">
        <v>0</v>
      </c>
      <c r="E4216" t="s">
        <v>1555</v>
      </c>
      <c r="F4216">
        <v>0</v>
      </c>
      <c r="G4216">
        <v>0</v>
      </c>
      <c r="H4216">
        <v>0</v>
      </c>
      <c r="I4216">
        <v>43112022901</v>
      </c>
      <c r="J4216">
        <v>12</v>
      </c>
      <c r="K4216" t="s">
        <v>1740</v>
      </c>
      <c r="L4216">
        <v>2531</v>
      </c>
      <c r="M4216" t="s">
        <v>1557</v>
      </c>
      <c r="N4216" t="s">
        <v>1734</v>
      </c>
      <c r="O4216">
        <v>0</v>
      </c>
      <c r="P4216" t="s">
        <v>1662</v>
      </c>
      <c r="Q4216">
        <v>19790701</v>
      </c>
    </row>
    <row r="4217" spans="1:17">
      <c r="A4217" t="s">
        <v>1739</v>
      </c>
      <c r="B4217" t="s">
        <v>1706</v>
      </c>
      <c r="C4217">
        <v>201203</v>
      </c>
      <c r="D4217">
        <v>0</v>
      </c>
      <c r="E4217" t="s">
        <v>1555</v>
      </c>
      <c r="F4217">
        <v>0</v>
      </c>
      <c r="G4217">
        <v>0</v>
      </c>
      <c r="H4217">
        <v>0</v>
      </c>
      <c r="I4217">
        <v>43112023300</v>
      </c>
      <c r="J4217">
        <v>12</v>
      </c>
      <c r="K4217" t="s">
        <v>1740</v>
      </c>
      <c r="L4217">
        <v>2531</v>
      </c>
      <c r="M4217" t="s">
        <v>1557</v>
      </c>
      <c r="N4217" t="s">
        <v>1734</v>
      </c>
      <c r="O4217">
        <v>0</v>
      </c>
      <c r="P4217" t="s">
        <v>1574</v>
      </c>
      <c r="Q4217">
        <v>19980227</v>
      </c>
    </row>
    <row r="4218" spans="1:17">
      <c r="A4218" t="s">
        <v>1739</v>
      </c>
      <c r="B4218" t="s">
        <v>1766</v>
      </c>
      <c r="C4218">
        <v>201203</v>
      </c>
      <c r="D4218">
        <v>0</v>
      </c>
      <c r="E4218" t="s">
        <v>1555</v>
      </c>
      <c r="F4218">
        <v>0</v>
      </c>
      <c r="G4218">
        <v>0</v>
      </c>
      <c r="H4218">
        <v>0</v>
      </c>
      <c r="I4218">
        <v>43112021100</v>
      </c>
      <c r="J4218">
        <v>12</v>
      </c>
      <c r="K4218" t="s">
        <v>1740</v>
      </c>
      <c r="L4218">
        <v>2531</v>
      </c>
      <c r="M4218" t="s">
        <v>1557</v>
      </c>
      <c r="N4218" t="s">
        <v>1734</v>
      </c>
      <c r="O4218">
        <v>0</v>
      </c>
      <c r="P4218" t="s">
        <v>1552</v>
      </c>
      <c r="Q4218">
        <v>19850301</v>
      </c>
    </row>
    <row r="4219" spans="1:17">
      <c r="A4219" t="s">
        <v>1739</v>
      </c>
      <c r="B4219" t="s">
        <v>1767</v>
      </c>
      <c r="C4219">
        <v>201203</v>
      </c>
      <c r="D4219">
        <v>0</v>
      </c>
      <c r="E4219" t="s">
        <v>1555</v>
      </c>
      <c r="F4219">
        <v>0</v>
      </c>
      <c r="G4219">
        <v>0</v>
      </c>
      <c r="H4219">
        <v>0</v>
      </c>
      <c r="I4219">
        <v>43112029202</v>
      </c>
      <c r="J4219">
        <v>12</v>
      </c>
      <c r="K4219" t="s">
        <v>1740</v>
      </c>
      <c r="L4219">
        <v>2531</v>
      </c>
      <c r="M4219" t="s">
        <v>1557</v>
      </c>
      <c r="N4219" t="s">
        <v>1734</v>
      </c>
      <c r="O4219">
        <v>0</v>
      </c>
      <c r="P4219" t="s">
        <v>1552</v>
      </c>
      <c r="Q4219">
        <v>19931001</v>
      </c>
    </row>
    <row r="4220" spans="1:17">
      <c r="A4220" t="s">
        <v>1739</v>
      </c>
      <c r="B4220" t="s">
        <v>1676</v>
      </c>
      <c r="C4220">
        <v>201203</v>
      </c>
      <c r="D4220">
        <v>0</v>
      </c>
      <c r="E4220" t="s">
        <v>1555</v>
      </c>
      <c r="F4220">
        <v>0</v>
      </c>
      <c r="G4220">
        <v>0</v>
      </c>
      <c r="H4220">
        <v>0</v>
      </c>
      <c r="I4220">
        <v>43112036700</v>
      </c>
      <c r="J4220">
        <v>12</v>
      </c>
      <c r="K4220" t="s">
        <v>1740</v>
      </c>
      <c r="L4220">
        <v>2531</v>
      </c>
      <c r="M4220" t="s">
        <v>1557</v>
      </c>
      <c r="N4220" t="s">
        <v>1734</v>
      </c>
      <c r="O4220">
        <v>0</v>
      </c>
      <c r="P4220" t="s">
        <v>1552</v>
      </c>
      <c r="Q4220">
        <v>19780101</v>
      </c>
    </row>
    <row r="4221" spans="1:17">
      <c r="A4221" t="s">
        <v>1739</v>
      </c>
      <c r="B4221" t="s">
        <v>1761</v>
      </c>
      <c r="C4221">
        <v>201203</v>
      </c>
      <c r="D4221">
        <v>0</v>
      </c>
      <c r="E4221" t="s">
        <v>1555</v>
      </c>
      <c r="F4221">
        <v>0</v>
      </c>
      <c r="G4221">
        <v>0</v>
      </c>
      <c r="H4221">
        <v>0</v>
      </c>
      <c r="I4221">
        <v>43112032900</v>
      </c>
      <c r="J4221">
        <v>12</v>
      </c>
      <c r="K4221" t="s">
        <v>1740</v>
      </c>
      <c r="L4221">
        <v>2531</v>
      </c>
      <c r="M4221" t="s">
        <v>1557</v>
      </c>
      <c r="N4221" t="s">
        <v>1734</v>
      </c>
      <c r="O4221">
        <v>0</v>
      </c>
      <c r="P4221" t="s">
        <v>1552</v>
      </c>
      <c r="Q4221">
        <v>19770801</v>
      </c>
    </row>
    <row r="4222" spans="1:17">
      <c r="A4222" t="s">
        <v>1739</v>
      </c>
      <c r="B4222" t="s">
        <v>1641</v>
      </c>
      <c r="C4222">
        <v>201203</v>
      </c>
      <c r="D4222">
        <v>0</v>
      </c>
      <c r="E4222" t="s">
        <v>1555</v>
      </c>
      <c r="F4222">
        <v>0</v>
      </c>
      <c r="G4222">
        <v>0</v>
      </c>
      <c r="H4222">
        <v>0</v>
      </c>
      <c r="I4222">
        <v>43112034000</v>
      </c>
      <c r="J4222">
        <v>12</v>
      </c>
      <c r="K4222" t="s">
        <v>1740</v>
      </c>
      <c r="L4222">
        <v>2531</v>
      </c>
      <c r="M4222" t="s">
        <v>1557</v>
      </c>
      <c r="N4222" t="s">
        <v>1734</v>
      </c>
      <c r="O4222">
        <v>0</v>
      </c>
      <c r="P4222" t="s">
        <v>1552</v>
      </c>
      <c r="Q4222">
        <v>19771001</v>
      </c>
    </row>
    <row r="4223" spans="1:17">
      <c r="A4223" t="s">
        <v>1711</v>
      </c>
      <c r="B4223" t="s">
        <v>1648</v>
      </c>
      <c r="C4223">
        <v>201204</v>
      </c>
      <c r="D4223">
        <v>0</v>
      </c>
      <c r="E4223" t="s">
        <v>1555</v>
      </c>
      <c r="F4223">
        <v>0</v>
      </c>
      <c r="G4223">
        <v>0</v>
      </c>
      <c r="H4223">
        <v>0</v>
      </c>
      <c r="I4223">
        <v>43112019000</v>
      </c>
      <c r="J4223">
        <v>12</v>
      </c>
      <c r="K4223" t="s">
        <v>1712</v>
      </c>
      <c r="L4223">
        <v>2531</v>
      </c>
      <c r="M4223" t="s">
        <v>1557</v>
      </c>
      <c r="N4223" t="s">
        <v>1734</v>
      </c>
      <c r="O4223">
        <v>0</v>
      </c>
      <c r="P4223" t="s">
        <v>1552</v>
      </c>
      <c r="Q4223">
        <v>19700801</v>
      </c>
    </row>
    <row r="4224" spans="1:17">
      <c r="A4224" t="s">
        <v>1711</v>
      </c>
      <c r="B4224" t="s">
        <v>1701</v>
      </c>
      <c r="C4224">
        <v>201204</v>
      </c>
      <c r="D4224">
        <v>0</v>
      </c>
      <c r="E4224" t="s">
        <v>1555</v>
      </c>
      <c r="F4224">
        <v>0</v>
      </c>
      <c r="G4224">
        <v>0</v>
      </c>
      <c r="H4224">
        <v>0</v>
      </c>
      <c r="I4224">
        <v>43112019200</v>
      </c>
      <c r="J4224">
        <v>12</v>
      </c>
      <c r="K4224" t="s">
        <v>1712</v>
      </c>
      <c r="L4224">
        <v>2531</v>
      </c>
      <c r="M4224" t="s">
        <v>1557</v>
      </c>
      <c r="N4224" t="s">
        <v>1734</v>
      </c>
      <c r="O4224">
        <v>0</v>
      </c>
      <c r="P4224" t="s">
        <v>1552</v>
      </c>
      <c r="Q4224">
        <v>19700601</v>
      </c>
    </row>
    <row r="4225" spans="1:17">
      <c r="A4225" t="s">
        <v>1711</v>
      </c>
      <c r="B4225" t="s">
        <v>1661</v>
      </c>
      <c r="C4225">
        <v>201204</v>
      </c>
      <c r="D4225">
        <v>0</v>
      </c>
      <c r="E4225" t="s">
        <v>1555</v>
      </c>
      <c r="F4225">
        <v>0</v>
      </c>
      <c r="G4225">
        <v>0</v>
      </c>
      <c r="H4225">
        <v>0</v>
      </c>
      <c r="I4225">
        <v>43112019300</v>
      </c>
      <c r="J4225">
        <v>12</v>
      </c>
      <c r="K4225" t="s">
        <v>1712</v>
      </c>
      <c r="L4225">
        <v>2531</v>
      </c>
      <c r="M4225" t="s">
        <v>1557</v>
      </c>
      <c r="N4225" t="s">
        <v>1734</v>
      </c>
      <c r="O4225">
        <v>0</v>
      </c>
      <c r="P4225" t="s">
        <v>1552</v>
      </c>
      <c r="Q4225">
        <v>19780601</v>
      </c>
    </row>
    <row r="4226" spans="1:17">
      <c r="A4226" t="s">
        <v>1711</v>
      </c>
      <c r="B4226" t="s">
        <v>1635</v>
      </c>
      <c r="C4226">
        <v>201204</v>
      </c>
      <c r="D4226">
        <v>0</v>
      </c>
      <c r="E4226" t="s">
        <v>1555</v>
      </c>
      <c r="F4226">
        <v>0</v>
      </c>
      <c r="G4226">
        <v>0</v>
      </c>
      <c r="H4226">
        <v>0</v>
      </c>
      <c r="I4226">
        <v>43112022100</v>
      </c>
      <c r="J4226">
        <v>12</v>
      </c>
      <c r="K4226" t="s">
        <v>1712</v>
      </c>
      <c r="L4226">
        <v>2531</v>
      </c>
      <c r="M4226" t="s">
        <v>1557</v>
      </c>
      <c r="N4226" t="s">
        <v>1734</v>
      </c>
      <c r="O4226">
        <v>0</v>
      </c>
      <c r="P4226" t="s">
        <v>1574</v>
      </c>
      <c r="Q4226">
        <v>19840201</v>
      </c>
    </row>
    <row r="4227" spans="1:17">
      <c r="A4227" t="s">
        <v>1711</v>
      </c>
      <c r="B4227" t="s">
        <v>1575</v>
      </c>
      <c r="C4227">
        <v>201204</v>
      </c>
      <c r="D4227">
        <v>0</v>
      </c>
      <c r="E4227" t="s">
        <v>1555</v>
      </c>
      <c r="F4227">
        <v>0</v>
      </c>
      <c r="G4227">
        <v>0</v>
      </c>
      <c r="H4227">
        <v>0</v>
      </c>
      <c r="I4227">
        <v>43112022400</v>
      </c>
      <c r="J4227">
        <v>12</v>
      </c>
      <c r="K4227" t="s">
        <v>1712</v>
      </c>
      <c r="L4227">
        <v>2531</v>
      </c>
      <c r="M4227" t="s">
        <v>1557</v>
      </c>
      <c r="N4227" t="s">
        <v>1734</v>
      </c>
      <c r="O4227">
        <v>0</v>
      </c>
      <c r="P4227" t="s">
        <v>1662</v>
      </c>
      <c r="Q4227">
        <v>19830701</v>
      </c>
    </row>
    <row r="4228" spans="1:17">
      <c r="A4228" t="s">
        <v>1711</v>
      </c>
      <c r="B4228" t="s">
        <v>1663</v>
      </c>
      <c r="C4228">
        <v>201204</v>
      </c>
      <c r="D4228">
        <v>0</v>
      </c>
      <c r="E4228" t="s">
        <v>1555</v>
      </c>
      <c r="F4228">
        <v>0</v>
      </c>
      <c r="G4228">
        <v>0</v>
      </c>
      <c r="H4228">
        <v>0</v>
      </c>
      <c r="I4228">
        <v>43112022500</v>
      </c>
      <c r="J4228">
        <v>12</v>
      </c>
      <c r="K4228" t="s">
        <v>1712</v>
      </c>
      <c r="L4228">
        <v>2531</v>
      </c>
      <c r="M4228" t="s">
        <v>1557</v>
      </c>
      <c r="N4228" t="s">
        <v>1734</v>
      </c>
      <c r="O4228">
        <v>0</v>
      </c>
      <c r="P4228" t="s">
        <v>1552</v>
      </c>
      <c r="Q4228">
        <v>19840201</v>
      </c>
    </row>
    <row r="4229" spans="1:17">
      <c r="A4229" t="s">
        <v>1711</v>
      </c>
      <c r="B4229" t="s">
        <v>1592</v>
      </c>
      <c r="C4229">
        <v>201204</v>
      </c>
      <c r="D4229">
        <v>0</v>
      </c>
      <c r="E4229" t="s">
        <v>1555</v>
      </c>
      <c r="F4229">
        <v>0</v>
      </c>
      <c r="G4229">
        <v>0</v>
      </c>
      <c r="H4229">
        <v>0</v>
      </c>
      <c r="I4229">
        <v>43112022600</v>
      </c>
      <c r="J4229">
        <v>12</v>
      </c>
      <c r="K4229" t="s">
        <v>1712</v>
      </c>
      <c r="L4229">
        <v>2531</v>
      </c>
      <c r="M4229" t="s">
        <v>1557</v>
      </c>
      <c r="N4229" t="s">
        <v>1734</v>
      </c>
      <c r="O4229">
        <v>0</v>
      </c>
      <c r="P4229" t="s">
        <v>1662</v>
      </c>
      <c r="Q4229">
        <v>19821101</v>
      </c>
    </row>
    <row r="4230" spans="1:17">
      <c r="A4230" t="s">
        <v>1711</v>
      </c>
      <c r="B4230" t="s">
        <v>1636</v>
      </c>
      <c r="C4230">
        <v>201204</v>
      </c>
      <c r="D4230">
        <v>0</v>
      </c>
      <c r="E4230" t="s">
        <v>1555</v>
      </c>
      <c r="F4230">
        <v>0</v>
      </c>
      <c r="G4230">
        <v>0</v>
      </c>
      <c r="H4230">
        <v>0</v>
      </c>
      <c r="I4230">
        <v>43112022700</v>
      </c>
      <c r="J4230">
        <v>12</v>
      </c>
      <c r="K4230" t="s">
        <v>1712</v>
      </c>
      <c r="L4230">
        <v>2531</v>
      </c>
      <c r="M4230" t="s">
        <v>1557</v>
      </c>
      <c r="N4230" t="s">
        <v>1734</v>
      </c>
      <c r="O4230">
        <v>0</v>
      </c>
      <c r="P4230" t="s">
        <v>1552</v>
      </c>
      <c r="Q4230">
        <v>19850201</v>
      </c>
    </row>
    <row r="4231" spans="1:17">
      <c r="A4231" t="s">
        <v>1711</v>
      </c>
      <c r="B4231" t="s">
        <v>1637</v>
      </c>
      <c r="C4231">
        <v>201204</v>
      </c>
      <c r="D4231">
        <v>0</v>
      </c>
      <c r="E4231" t="s">
        <v>1555</v>
      </c>
      <c r="F4231">
        <v>0</v>
      </c>
      <c r="G4231">
        <v>0</v>
      </c>
      <c r="H4231">
        <v>0</v>
      </c>
      <c r="I4231">
        <v>43112026800</v>
      </c>
      <c r="J4231">
        <v>12</v>
      </c>
      <c r="K4231" t="s">
        <v>1712</v>
      </c>
      <c r="L4231">
        <v>2531</v>
      </c>
      <c r="M4231" t="s">
        <v>1557</v>
      </c>
      <c r="N4231" t="s">
        <v>1734</v>
      </c>
      <c r="O4231">
        <v>0</v>
      </c>
      <c r="P4231" t="s">
        <v>1574</v>
      </c>
      <c r="Q4231">
        <v>19840301</v>
      </c>
    </row>
    <row r="4232" spans="1:17">
      <c r="A4232" t="s">
        <v>1711</v>
      </c>
      <c r="B4232" t="s">
        <v>1653</v>
      </c>
      <c r="C4232">
        <v>201204</v>
      </c>
      <c r="D4232">
        <v>0</v>
      </c>
      <c r="E4232" t="s">
        <v>1555</v>
      </c>
      <c r="F4232">
        <v>0</v>
      </c>
      <c r="G4232">
        <v>0</v>
      </c>
      <c r="H4232">
        <v>0</v>
      </c>
      <c r="I4232">
        <v>43112027700</v>
      </c>
      <c r="J4232">
        <v>12</v>
      </c>
      <c r="K4232" t="s">
        <v>1712</v>
      </c>
      <c r="L4232">
        <v>2531</v>
      </c>
      <c r="M4232" t="s">
        <v>1557</v>
      </c>
      <c r="N4232" t="s">
        <v>1734</v>
      </c>
      <c r="O4232">
        <v>0</v>
      </c>
      <c r="P4232" t="s">
        <v>1552</v>
      </c>
      <c r="Q4232">
        <v>19850901</v>
      </c>
    </row>
    <row r="4233" spans="1:17">
      <c r="A4233" t="s">
        <v>1711</v>
      </c>
      <c r="B4233" t="s">
        <v>1762</v>
      </c>
      <c r="C4233">
        <v>201204</v>
      </c>
      <c r="D4233">
        <v>0</v>
      </c>
      <c r="E4233" t="s">
        <v>1555</v>
      </c>
      <c r="F4233">
        <v>0</v>
      </c>
      <c r="G4233">
        <v>0</v>
      </c>
      <c r="H4233">
        <v>0</v>
      </c>
      <c r="I4233">
        <v>43112024500</v>
      </c>
      <c r="J4233">
        <v>12</v>
      </c>
      <c r="K4233" t="s">
        <v>1712</v>
      </c>
      <c r="L4233">
        <v>2531</v>
      </c>
      <c r="M4233" t="s">
        <v>1557</v>
      </c>
      <c r="N4233" t="s">
        <v>1734</v>
      </c>
      <c r="O4233">
        <v>0</v>
      </c>
      <c r="P4233" t="s">
        <v>1662</v>
      </c>
      <c r="Q4233">
        <v>19830801</v>
      </c>
    </row>
    <row r="4234" spans="1:17">
      <c r="A4234" t="s">
        <v>1711</v>
      </c>
      <c r="B4234" t="s">
        <v>1579</v>
      </c>
      <c r="C4234">
        <v>201204</v>
      </c>
      <c r="D4234">
        <v>0</v>
      </c>
      <c r="E4234" t="s">
        <v>1555</v>
      </c>
      <c r="F4234">
        <v>0</v>
      </c>
      <c r="G4234">
        <v>0</v>
      </c>
      <c r="H4234">
        <v>0</v>
      </c>
      <c r="I4234">
        <v>43112024600</v>
      </c>
      <c r="J4234">
        <v>12</v>
      </c>
      <c r="K4234" t="s">
        <v>1712</v>
      </c>
      <c r="L4234">
        <v>2531</v>
      </c>
      <c r="M4234" t="s">
        <v>1557</v>
      </c>
      <c r="N4234" t="s">
        <v>1734</v>
      </c>
      <c r="O4234">
        <v>0</v>
      </c>
      <c r="P4234" t="s">
        <v>1552</v>
      </c>
      <c r="Q4234">
        <v>19760901</v>
      </c>
    </row>
    <row r="4235" spans="1:17">
      <c r="A4235" t="s">
        <v>1711</v>
      </c>
      <c r="B4235" t="s">
        <v>1581</v>
      </c>
      <c r="C4235">
        <v>201204</v>
      </c>
      <c r="D4235">
        <v>0</v>
      </c>
      <c r="E4235" t="s">
        <v>1555</v>
      </c>
      <c r="F4235">
        <v>0</v>
      </c>
      <c r="G4235">
        <v>0</v>
      </c>
      <c r="H4235">
        <v>0</v>
      </c>
      <c r="I4235">
        <v>43112025700</v>
      </c>
      <c r="J4235">
        <v>12</v>
      </c>
      <c r="K4235" t="s">
        <v>1712</v>
      </c>
      <c r="L4235">
        <v>2531</v>
      </c>
      <c r="M4235" t="s">
        <v>1557</v>
      </c>
      <c r="N4235" t="s">
        <v>1734</v>
      </c>
      <c r="O4235">
        <v>0</v>
      </c>
      <c r="P4235" t="s">
        <v>1574</v>
      </c>
      <c r="Q4235">
        <v>19871101</v>
      </c>
    </row>
    <row r="4236" spans="1:17">
      <c r="A4236" t="s">
        <v>1711</v>
      </c>
      <c r="B4236" t="s">
        <v>1763</v>
      </c>
      <c r="C4236">
        <v>201204</v>
      </c>
      <c r="D4236">
        <v>0</v>
      </c>
      <c r="E4236" t="s">
        <v>1555</v>
      </c>
      <c r="F4236">
        <v>0</v>
      </c>
      <c r="G4236">
        <v>0</v>
      </c>
      <c r="H4236">
        <v>0</v>
      </c>
      <c r="I4236">
        <v>43112025000</v>
      </c>
      <c r="J4236">
        <v>12</v>
      </c>
      <c r="K4236" t="s">
        <v>1712</v>
      </c>
      <c r="L4236">
        <v>2531</v>
      </c>
      <c r="M4236" t="s">
        <v>1557</v>
      </c>
      <c r="N4236" t="s">
        <v>1734</v>
      </c>
      <c r="O4236">
        <v>0</v>
      </c>
      <c r="P4236" t="s">
        <v>1662</v>
      </c>
      <c r="Q4236">
        <v>19720601</v>
      </c>
    </row>
    <row r="4237" spans="1:17">
      <c r="A4237" t="s">
        <v>1711</v>
      </c>
      <c r="B4237" t="s">
        <v>1667</v>
      </c>
      <c r="C4237">
        <v>201204</v>
      </c>
      <c r="D4237">
        <v>0</v>
      </c>
      <c r="E4237" t="s">
        <v>1555</v>
      </c>
      <c r="F4237">
        <v>0</v>
      </c>
      <c r="G4237">
        <v>0</v>
      </c>
      <c r="H4237">
        <v>0</v>
      </c>
      <c r="I4237">
        <v>43112027800</v>
      </c>
      <c r="J4237">
        <v>12</v>
      </c>
      <c r="K4237" t="s">
        <v>1712</v>
      </c>
      <c r="L4237">
        <v>2531</v>
      </c>
      <c r="M4237" t="s">
        <v>1557</v>
      </c>
      <c r="N4237" t="s">
        <v>1734</v>
      </c>
      <c r="O4237">
        <v>0</v>
      </c>
      <c r="P4237" t="s">
        <v>1574</v>
      </c>
      <c r="Q4237">
        <v>19990204</v>
      </c>
    </row>
    <row r="4238" spans="1:17">
      <c r="A4238" t="s">
        <v>1711</v>
      </c>
      <c r="B4238" t="s">
        <v>1668</v>
      </c>
      <c r="C4238">
        <v>201204</v>
      </c>
      <c r="D4238">
        <v>0</v>
      </c>
      <c r="E4238" t="s">
        <v>1555</v>
      </c>
      <c r="F4238">
        <v>0</v>
      </c>
      <c r="G4238">
        <v>0</v>
      </c>
      <c r="H4238">
        <v>0</v>
      </c>
      <c r="I4238">
        <v>43112027000</v>
      </c>
      <c r="J4238">
        <v>12</v>
      </c>
      <c r="K4238" t="s">
        <v>1712</v>
      </c>
      <c r="L4238">
        <v>2531</v>
      </c>
      <c r="M4238" t="s">
        <v>1557</v>
      </c>
      <c r="N4238" t="s">
        <v>1734</v>
      </c>
      <c r="O4238">
        <v>0</v>
      </c>
      <c r="P4238" t="s">
        <v>1552</v>
      </c>
      <c r="Q4238">
        <v>19790201</v>
      </c>
    </row>
    <row r="4239" spans="1:17">
      <c r="A4239" t="s">
        <v>1711</v>
      </c>
      <c r="B4239" t="s">
        <v>1656</v>
      </c>
      <c r="C4239">
        <v>201204</v>
      </c>
      <c r="D4239">
        <v>0</v>
      </c>
      <c r="E4239" t="s">
        <v>1555</v>
      </c>
      <c r="F4239">
        <v>0</v>
      </c>
      <c r="G4239">
        <v>0</v>
      </c>
      <c r="H4239">
        <v>0</v>
      </c>
      <c r="I4239">
        <v>43112032200</v>
      </c>
      <c r="J4239">
        <v>12</v>
      </c>
      <c r="K4239" t="s">
        <v>1712</v>
      </c>
      <c r="L4239">
        <v>2531</v>
      </c>
      <c r="M4239" t="s">
        <v>1557</v>
      </c>
      <c r="N4239" t="s">
        <v>1734</v>
      </c>
      <c r="O4239">
        <v>0</v>
      </c>
      <c r="P4239" t="s">
        <v>1552</v>
      </c>
      <c r="Q4239">
        <v>19820801</v>
      </c>
    </row>
    <row r="4240" spans="1:17">
      <c r="A4240" t="s">
        <v>1711</v>
      </c>
      <c r="B4240" t="s">
        <v>1639</v>
      </c>
      <c r="C4240">
        <v>201204</v>
      </c>
      <c r="D4240">
        <v>0</v>
      </c>
      <c r="E4240" t="s">
        <v>1555</v>
      </c>
      <c r="F4240">
        <v>0</v>
      </c>
      <c r="G4240">
        <v>0</v>
      </c>
      <c r="H4240">
        <v>0</v>
      </c>
      <c r="I4240">
        <v>43112027300</v>
      </c>
      <c r="J4240">
        <v>12</v>
      </c>
      <c r="K4240" t="s">
        <v>1712</v>
      </c>
      <c r="L4240">
        <v>2531</v>
      </c>
      <c r="M4240" t="s">
        <v>1557</v>
      </c>
      <c r="N4240" t="s">
        <v>1734</v>
      </c>
      <c r="O4240">
        <v>0</v>
      </c>
      <c r="P4240" t="s">
        <v>1574</v>
      </c>
      <c r="Q4240">
        <v>19830801</v>
      </c>
    </row>
    <row r="4241" spans="1:17">
      <c r="A4241" t="s">
        <v>1711</v>
      </c>
      <c r="B4241" t="s">
        <v>1547</v>
      </c>
      <c r="C4241">
        <v>201204</v>
      </c>
      <c r="D4241">
        <v>0</v>
      </c>
      <c r="E4241" t="s">
        <v>1555</v>
      </c>
      <c r="F4241">
        <v>0</v>
      </c>
      <c r="G4241">
        <v>0</v>
      </c>
      <c r="H4241">
        <v>0</v>
      </c>
      <c r="I4241">
        <v>43112025901</v>
      </c>
      <c r="J4241">
        <v>12</v>
      </c>
      <c r="K4241" t="s">
        <v>1712</v>
      </c>
      <c r="L4241">
        <v>2531</v>
      </c>
      <c r="M4241" t="s">
        <v>1557</v>
      </c>
      <c r="N4241" t="s">
        <v>1734</v>
      </c>
      <c r="O4241">
        <v>0</v>
      </c>
      <c r="P4241" t="s">
        <v>1552</v>
      </c>
      <c r="Q4241">
        <v>19870601</v>
      </c>
    </row>
    <row r="4242" spans="1:17">
      <c r="A4242" t="s">
        <v>1711</v>
      </c>
      <c r="B4242" t="s">
        <v>1584</v>
      </c>
      <c r="C4242">
        <v>201204</v>
      </c>
      <c r="D4242">
        <v>0</v>
      </c>
      <c r="E4242" t="s">
        <v>1555</v>
      </c>
      <c r="F4242">
        <v>0</v>
      </c>
      <c r="G4242">
        <v>0</v>
      </c>
      <c r="H4242">
        <v>0</v>
      </c>
      <c r="I4242">
        <v>43112027901</v>
      </c>
      <c r="J4242">
        <v>12</v>
      </c>
      <c r="K4242" t="s">
        <v>1712</v>
      </c>
      <c r="L4242">
        <v>2531</v>
      </c>
      <c r="M4242" t="s">
        <v>1557</v>
      </c>
      <c r="N4242" t="s">
        <v>1734</v>
      </c>
      <c r="O4242">
        <v>0</v>
      </c>
      <c r="P4242" t="s">
        <v>1552</v>
      </c>
      <c r="Q4242">
        <v>19880201</v>
      </c>
    </row>
    <row r="4243" spans="1:17">
      <c r="A4243" t="s">
        <v>1711</v>
      </c>
      <c r="B4243" t="s">
        <v>1596</v>
      </c>
      <c r="C4243">
        <v>201204</v>
      </c>
      <c r="D4243">
        <v>0</v>
      </c>
      <c r="E4243" t="s">
        <v>1555</v>
      </c>
      <c r="F4243">
        <v>0</v>
      </c>
      <c r="G4243">
        <v>0</v>
      </c>
      <c r="H4243">
        <v>0</v>
      </c>
      <c r="I4243">
        <v>43112077600</v>
      </c>
      <c r="J4243">
        <v>12</v>
      </c>
      <c r="K4243" t="s">
        <v>1764</v>
      </c>
      <c r="L4243">
        <v>2531</v>
      </c>
      <c r="M4243" t="s">
        <v>1557</v>
      </c>
      <c r="N4243" t="s">
        <v>1734</v>
      </c>
      <c r="O4243">
        <v>0</v>
      </c>
      <c r="P4243" t="s">
        <v>1552</v>
      </c>
      <c r="Q4243">
        <v>20010802</v>
      </c>
    </row>
    <row r="4244" spans="1:17">
      <c r="A4244" t="s">
        <v>1739</v>
      </c>
      <c r="B4244" t="s">
        <v>1649</v>
      </c>
      <c r="C4244">
        <v>201204</v>
      </c>
      <c r="D4244">
        <v>0</v>
      </c>
      <c r="E4244" t="s">
        <v>1555</v>
      </c>
      <c r="F4244">
        <v>0</v>
      </c>
      <c r="G4244">
        <v>0</v>
      </c>
      <c r="H4244">
        <v>0</v>
      </c>
      <c r="I4244">
        <v>43112009600</v>
      </c>
      <c r="J4244">
        <v>12</v>
      </c>
      <c r="K4244" t="s">
        <v>1740</v>
      </c>
      <c r="L4244">
        <v>2531</v>
      </c>
      <c r="M4244" t="s">
        <v>1557</v>
      </c>
      <c r="N4244" t="s">
        <v>1734</v>
      </c>
      <c r="O4244">
        <v>0</v>
      </c>
      <c r="P4244" t="s">
        <v>1552</v>
      </c>
      <c r="Q4244">
        <v>19690701</v>
      </c>
    </row>
    <row r="4245" spans="1:17">
      <c r="A4245" t="s">
        <v>1739</v>
      </c>
      <c r="B4245" t="s">
        <v>1661</v>
      </c>
      <c r="C4245">
        <v>201204</v>
      </c>
      <c r="D4245">
        <v>0</v>
      </c>
      <c r="E4245" t="s">
        <v>1555</v>
      </c>
      <c r="F4245">
        <v>0</v>
      </c>
      <c r="G4245">
        <v>0</v>
      </c>
      <c r="H4245">
        <v>0</v>
      </c>
      <c r="I4245">
        <v>43112020301</v>
      </c>
      <c r="J4245">
        <v>12</v>
      </c>
      <c r="K4245" t="s">
        <v>1740</v>
      </c>
      <c r="L4245">
        <v>2531</v>
      </c>
      <c r="M4245" t="s">
        <v>1557</v>
      </c>
      <c r="N4245" t="s">
        <v>1734</v>
      </c>
      <c r="O4245">
        <v>0</v>
      </c>
      <c r="P4245" t="s">
        <v>1552</v>
      </c>
      <c r="Q4245">
        <v>19721101</v>
      </c>
    </row>
    <row r="4246" spans="1:17">
      <c r="A4246" t="s">
        <v>1739</v>
      </c>
      <c r="B4246" t="s">
        <v>1735</v>
      </c>
      <c r="C4246">
        <v>201204</v>
      </c>
      <c r="D4246">
        <v>0</v>
      </c>
      <c r="E4246" t="s">
        <v>1555</v>
      </c>
      <c r="F4246">
        <v>0</v>
      </c>
      <c r="G4246">
        <v>0</v>
      </c>
      <c r="H4246">
        <v>0</v>
      </c>
      <c r="I4246">
        <v>43112030800</v>
      </c>
      <c r="J4246">
        <v>12</v>
      </c>
      <c r="K4246" t="s">
        <v>1740</v>
      </c>
      <c r="L4246">
        <v>2531</v>
      </c>
      <c r="M4246" t="s">
        <v>1557</v>
      </c>
      <c r="N4246" t="s">
        <v>1734</v>
      </c>
      <c r="O4246">
        <v>0</v>
      </c>
      <c r="P4246" t="s">
        <v>1552</v>
      </c>
      <c r="Q4246">
        <v>19750401</v>
      </c>
    </row>
    <row r="4247" spans="1:17">
      <c r="A4247" t="s">
        <v>1739</v>
      </c>
      <c r="B4247" t="s">
        <v>1575</v>
      </c>
      <c r="C4247">
        <v>201204</v>
      </c>
      <c r="D4247">
        <v>0</v>
      </c>
      <c r="E4247" t="s">
        <v>1555</v>
      </c>
      <c r="F4247">
        <v>0</v>
      </c>
      <c r="G4247">
        <v>0</v>
      </c>
      <c r="H4247">
        <v>0</v>
      </c>
      <c r="I4247">
        <v>43112014101</v>
      </c>
      <c r="J4247">
        <v>12</v>
      </c>
      <c r="K4247" t="s">
        <v>1740</v>
      </c>
      <c r="L4247">
        <v>2531</v>
      </c>
      <c r="M4247" t="s">
        <v>1557</v>
      </c>
      <c r="N4247" t="s">
        <v>1734</v>
      </c>
      <c r="O4247">
        <v>0</v>
      </c>
      <c r="P4247" t="s">
        <v>1574</v>
      </c>
      <c r="Q4247">
        <v>19741001</v>
      </c>
    </row>
    <row r="4248" spans="1:17">
      <c r="A4248" t="s">
        <v>1739</v>
      </c>
      <c r="B4248" t="s">
        <v>1652</v>
      </c>
      <c r="C4248">
        <v>201204</v>
      </c>
      <c r="D4248">
        <v>0</v>
      </c>
      <c r="E4248" t="s">
        <v>1555</v>
      </c>
      <c r="F4248">
        <v>0</v>
      </c>
      <c r="G4248">
        <v>0</v>
      </c>
      <c r="H4248">
        <v>0</v>
      </c>
      <c r="I4248">
        <v>43112010300</v>
      </c>
      <c r="J4248">
        <v>12</v>
      </c>
      <c r="K4248" t="s">
        <v>1740</v>
      </c>
      <c r="L4248">
        <v>2531</v>
      </c>
      <c r="M4248" t="s">
        <v>1557</v>
      </c>
      <c r="N4248" t="s">
        <v>1734</v>
      </c>
      <c r="O4248">
        <v>0</v>
      </c>
      <c r="P4248" t="s">
        <v>1552</v>
      </c>
      <c r="Q4248">
        <v>19690701</v>
      </c>
    </row>
    <row r="4249" spans="1:17">
      <c r="A4249" t="s">
        <v>1739</v>
      </c>
      <c r="B4249" t="s">
        <v>1637</v>
      </c>
      <c r="C4249">
        <v>201204</v>
      </c>
      <c r="D4249">
        <v>0</v>
      </c>
      <c r="E4249" t="s">
        <v>1555</v>
      </c>
      <c r="F4249">
        <v>0</v>
      </c>
      <c r="G4249">
        <v>0</v>
      </c>
      <c r="H4249">
        <v>0</v>
      </c>
      <c r="I4249">
        <v>43112017401</v>
      </c>
      <c r="J4249">
        <v>12</v>
      </c>
      <c r="K4249" t="s">
        <v>1740</v>
      </c>
      <c r="L4249">
        <v>2531</v>
      </c>
      <c r="M4249" t="s">
        <v>1557</v>
      </c>
      <c r="N4249" t="s">
        <v>1734</v>
      </c>
      <c r="O4249">
        <v>0</v>
      </c>
      <c r="P4249" t="s">
        <v>1552</v>
      </c>
      <c r="Q4249">
        <v>19780501</v>
      </c>
    </row>
    <row r="4250" spans="1:17">
      <c r="A4250" t="s">
        <v>1739</v>
      </c>
      <c r="B4250" t="s">
        <v>1593</v>
      </c>
      <c r="C4250">
        <v>201204</v>
      </c>
      <c r="D4250">
        <v>0</v>
      </c>
      <c r="E4250" t="s">
        <v>1555</v>
      </c>
      <c r="F4250">
        <v>0</v>
      </c>
      <c r="G4250">
        <v>0</v>
      </c>
      <c r="H4250">
        <v>0</v>
      </c>
      <c r="I4250">
        <v>43112030300</v>
      </c>
      <c r="J4250">
        <v>12</v>
      </c>
      <c r="K4250" t="s">
        <v>1740</v>
      </c>
      <c r="L4250">
        <v>2531</v>
      </c>
      <c r="M4250" t="s">
        <v>1557</v>
      </c>
      <c r="N4250" t="s">
        <v>1734</v>
      </c>
      <c r="O4250">
        <v>0</v>
      </c>
      <c r="P4250" t="s">
        <v>1552</v>
      </c>
      <c r="Q4250">
        <v>19740801</v>
      </c>
    </row>
    <row r="4251" spans="1:17">
      <c r="A4251" t="s">
        <v>1739</v>
      </c>
      <c r="B4251" t="s">
        <v>1594</v>
      </c>
      <c r="C4251">
        <v>201204</v>
      </c>
      <c r="D4251">
        <v>0</v>
      </c>
      <c r="E4251" t="s">
        <v>1555</v>
      </c>
      <c r="F4251">
        <v>0</v>
      </c>
      <c r="G4251">
        <v>0</v>
      </c>
      <c r="H4251">
        <v>0</v>
      </c>
      <c r="I4251">
        <v>43112006200</v>
      </c>
      <c r="J4251">
        <v>12</v>
      </c>
      <c r="K4251" t="s">
        <v>1740</v>
      </c>
      <c r="L4251">
        <v>2531</v>
      </c>
      <c r="M4251" t="s">
        <v>1557</v>
      </c>
      <c r="N4251" t="s">
        <v>1734</v>
      </c>
      <c r="O4251">
        <v>0</v>
      </c>
      <c r="P4251" t="s">
        <v>1552</v>
      </c>
      <c r="Q4251">
        <v>19690501</v>
      </c>
    </row>
    <row r="4252" spans="1:17">
      <c r="A4252" t="s">
        <v>1739</v>
      </c>
      <c r="B4252" t="s">
        <v>1763</v>
      </c>
      <c r="C4252">
        <v>201204</v>
      </c>
      <c r="D4252">
        <v>0</v>
      </c>
      <c r="E4252" t="s">
        <v>1555</v>
      </c>
      <c r="F4252">
        <v>0</v>
      </c>
      <c r="G4252">
        <v>0</v>
      </c>
      <c r="H4252">
        <v>0</v>
      </c>
      <c r="I4252">
        <v>43112018301</v>
      </c>
      <c r="J4252">
        <v>12</v>
      </c>
      <c r="K4252" t="s">
        <v>1740</v>
      </c>
      <c r="L4252">
        <v>2531</v>
      </c>
      <c r="M4252" t="s">
        <v>1557</v>
      </c>
      <c r="N4252" t="s">
        <v>1734</v>
      </c>
      <c r="O4252">
        <v>0</v>
      </c>
      <c r="P4252" t="s">
        <v>1552</v>
      </c>
      <c r="Q4252">
        <v>19750701</v>
      </c>
    </row>
    <row r="4253" spans="1:17">
      <c r="A4253" t="s">
        <v>1739</v>
      </c>
      <c r="B4253" t="s">
        <v>1688</v>
      </c>
      <c r="C4253">
        <v>201204</v>
      </c>
      <c r="D4253">
        <v>0</v>
      </c>
      <c r="E4253" t="s">
        <v>1555</v>
      </c>
      <c r="F4253">
        <v>0</v>
      </c>
      <c r="G4253">
        <v>0</v>
      </c>
      <c r="H4253">
        <v>0</v>
      </c>
      <c r="I4253">
        <v>43112019800</v>
      </c>
      <c r="J4253">
        <v>12</v>
      </c>
      <c r="K4253" t="s">
        <v>1740</v>
      </c>
      <c r="L4253">
        <v>2531</v>
      </c>
      <c r="M4253" t="s">
        <v>1557</v>
      </c>
      <c r="N4253" t="s">
        <v>1734</v>
      </c>
      <c r="O4253">
        <v>0</v>
      </c>
      <c r="P4253" t="s">
        <v>1552</v>
      </c>
      <c r="Q4253">
        <v>19700801</v>
      </c>
    </row>
    <row r="4254" spans="1:17">
      <c r="A4254" t="s">
        <v>1739</v>
      </c>
      <c r="B4254" t="s">
        <v>1702</v>
      </c>
      <c r="C4254">
        <v>201204</v>
      </c>
      <c r="D4254">
        <v>0</v>
      </c>
      <c r="E4254" t="s">
        <v>1555</v>
      </c>
      <c r="F4254">
        <v>0</v>
      </c>
      <c r="G4254">
        <v>0</v>
      </c>
      <c r="H4254">
        <v>0</v>
      </c>
      <c r="I4254">
        <v>43112021800</v>
      </c>
      <c r="J4254">
        <v>12</v>
      </c>
      <c r="K4254" t="s">
        <v>1740</v>
      </c>
      <c r="L4254">
        <v>2531</v>
      </c>
      <c r="M4254" t="s">
        <v>1557</v>
      </c>
      <c r="N4254" t="s">
        <v>1734</v>
      </c>
      <c r="O4254">
        <v>0</v>
      </c>
      <c r="P4254" t="s">
        <v>1552</v>
      </c>
      <c r="Q4254">
        <v>19701101</v>
      </c>
    </row>
    <row r="4255" spans="1:17">
      <c r="A4255" t="s">
        <v>1739</v>
      </c>
      <c r="B4255" t="s">
        <v>1618</v>
      </c>
      <c r="C4255">
        <v>201204</v>
      </c>
      <c r="D4255">
        <v>0</v>
      </c>
      <c r="E4255" t="s">
        <v>1555</v>
      </c>
      <c r="F4255">
        <v>0</v>
      </c>
      <c r="G4255">
        <v>0</v>
      </c>
      <c r="H4255">
        <v>0</v>
      </c>
      <c r="I4255">
        <v>43112070200</v>
      </c>
      <c r="J4255">
        <v>12</v>
      </c>
      <c r="K4255" t="s">
        <v>1740</v>
      </c>
      <c r="L4255">
        <v>2531</v>
      </c>
      <c r="M4255" t="s">
        <v>1557</v>
      </c>
      <c r="N4255" t="s">
        <v>1734</v>
      </c>
      <c r="O4255">
        <v>0</v>
      </c>
      <c r="P4255" t="s">
        <v>1552</v>
      </c>
      <c r="Q4255">
        <v>19930801</v>
      </c>
    </row>
    <row r="4256" spans="1:17">
      <c r="A4256" t="s">
        <v>1739</v>
      </c>
      <c r="B4256" t="s">
        <v>1565</v>
      </c>
      <c r="C4256">
        <v>201204</v>
      </c>
      <c r="D4256">
        <v>0</v>
      </c>
      <c r="E4256" t="s">
        <v>1555</v>
      </c>
      <c r="F4256">
        <v>0</v>
      </c>
      <c r="G4256">
        <v>0</v>
      </c>
      <c r="H4256">
        <v>0</v>
      </c>
      <c r="I4256">
        <v>43112017900</v>
      </c>
      <c r="J4256">
        <v>12</v>
      </c>
      <c r="K4256" t="s">
        <v>1740</v>
      </c>
      <c r="L4256">
        <v>2531</v>
      </c>
      <c r="M4256" t="s">
        <v>1557</v>
      </c>
      <c r="N4256" t="s">
        <v>1734</v>
      </c>
      <c r="O4256">
        <v>0</v>
      </c>
      <c r="P4256" t="s">
        <v>1552</v>
      </c>
      <c r="Q4256">
        <v>19741101</v>
      </c>
    </row>
    <row r="4257" spans="1:17">
      <c r="A4257" t="s">
        <v>1739</v>
      </c>
      <c r="B4257" t="s">
        <v>1566</v>
      </c>
      <c r="C4257">
        <v>201204</v>
      </c>
      <c r="D4257">
        <v>0</v>
      </c>
      <c r="E4257" t="s">
        <v>1555</v>
      </c>
      <c r="F4257">
        <v>0</v>
      </c>
      <c r="G4257">
        <v>0</v>
      </c>
      <c r="H4257">
        <v>0</v>
      </c>
      <c r="I4257">
        <v>43112016500</v>
      </c>
      <c r="J4257">
        <v>12</v>
      </c>
      <c r="K4257" t="s">
        <v>1740</v>
      </c>
      <c r="L4257">
        <v>2531</v>
      </c>
      <c r="M4257" t="s">
        <v>1557</v>
      </c>
      <c r="N4257" t="s">
        <v>1734</v>
      </c>
      <c r="O4257">
        <v>0</v>
      </c>
      <c r="P4257" t="s">
        <v>1552</v>
      </c>
      <c r="Q4257">
        <v>19700301</v>
      </c>
    </row>
    <row r="4258" spans="1:17">
      <c r="A4258" t="s">
        <v>1739</v>
      </c>
      <c r="B4258" t="s">
        <v>1567</v>
      </c>
      <c r="C4258">
        <v>201204</v>
      </c>
      <c r="D4258">
        <v>0</v>
      </c>
      <c r="E4258" t="s">
        <v>1555</v>
      </c>
      <c r="F4258">
        <v>0</v>
      </c>
      <c r="G4258">
        <v>0</v>
      </c>
      <c r="H4258">
        <v>0</v>
      </c>
      <c r="I4258">
        <v>43112021000</v>
      </c>
      <c r="J4258">
        <v>12</v>
      </c>
      <c r="K4258" t="s">
        <v>1740</v>
      </c>
      <c r="L4258">
        <v>2531</v>
      </c>
      <c r="M4258" t="s">
        <v>1557</v>
      </c>
      <c r="N4258" t="s">
        <v>1734</v>
      </c>
      <c r="O4258">
        <v>0</v>
      </c>
      <c r="P4258" t="s">
        <v>1552</v>
      </c>
      <c r="Q4258">
        <v>19720801</v>
      </c>
    </row>
    <row r="4259" spans="1:17">
      <c r="A4259" t="s">
        <v>1739</v>
      </c>
      <c r="B4259" t="s">
        <v>1647</v>
      </c>
      <c r="C4259">
        <v>201204</v>
      </c>
      <c r="D4259">
        <v>0</v>
      </c>
      <c r="E4259" t="s">
        <v>1555</v>
      </c>
      <c r="F4259">
        <v>0</v>
      </c>
      <c r="G4259">
        <v>0</v>
      </c>
      <c r="H4259">
        <v>0</v>
      </c>
      <c r="I4259">
        <v>43112014200</v>
      </c>
      <c r="J4259">
        <v>12</v>
      </c>
      <c r="K4259" t="s">
        <v>1740</v>
      </c>
      <c r="L4259">
        <v>2531</v>
      </c>
      <c r="M4259" t="s">
        <v>1557</v>
      </c>
      <c r="N4259" t="s">
        <v>1734</v>
      </c>
      <c r="O4259">
        <v>0</v>
      </c>
      <c r="P4259" t="s">
        <v>1552</v>
      </c>
      <c r="Q4259">
        <v>19740101</v>
      </c>
    </row>
    <row r="4260" spans="1:17">
      <c r="A4260" t="s">
        <v>1739</v>
      </c>
      <c r="B4260" t="s">
        <v>1713</v>
      </c>
      <c r="C4260">
        <v>201204</v>
      </c>
      <c r="D4260">
        <v>0</v>
      </c>
      <c r="E4260" t="s">
        <v>1555</v>
      </c>
      <c r="F4260">
        <v>0</v>
      </c>
      <c r="G4260">
        <v>0</v>
      </c>
      <c r="H4260">
        <v>0</v>
      </c>
      <c r="I4260">
        <v>43112029000</v>
      </c>
      <c r="J4260">
        <v>12</v>
      </c>
      <c r="K4260" t="s">
        <v>1740</v>
      </c>
      <c r="L4260">
        <v>2531</v>
      </c>
      <c r="M4260" t="s">
        <v>1557</v>
      </c>
      <c r="N4260" t="s">
        <v>1734</v>
      </c>
      <c r="O4260">
        <v>0</v>
      </c>
      <c r="P4260" t="s">
        <v>1552</v>
      </c>
      <c r="Q4260">
        <v>19720701</v>
      </c>
    </row>
    <row r="4261" spans="1:17">
      <c r="A4261" t="s">
        <v>1739</v>
      </c>
      <c r="B4261" t="s">
        <v>1719</v>
      </c>
      <c r="C4261">
        <v>201204</v>
      </c>
      <c r="D4261">
        <v>0</v>
      </c>
      <c r="E4261" t="s">
        <v>1555</v>
      </c>
      <c r="F4261">
        <v>0</v>
      </c>
      <c r="G4261">
        <v>0</v>
      </c>
      <c r="H4261">
        <v>0</v>
      </c>
      <c r="I4261">
        <v>43112020700</v>
      </c>
      <c r="J4261">
        <v>12</v>
      </c>
      <c r="K4261" t="s">
        <v>1740</v>
      </c>
      <c r="L4261">
        <v>2531</v>
      </c>
      <c r="M4261" t="s">
        <v>1557</v>
      </c>
      <c r="N4261" t="s">
        <v>1734</v>
      </c>
      <c r="O4261">
        <v>0</v>
      </c>
      <c r="P4261" t="s">
        <v>1738</v>
      </c>
      <c r="Q4261">
        <v>19790501</v>
      </c>
    </row>
    <row r="4262" spans="1:17">
      <c r="A4262" t="s">
        <v>1739</v>
      </c>
      <c r="B4262" t="s">
        <v>1765</v>
      </c>
      <c r="C4262">
        <v>201204</v>
      </c>
      <c r="D4262">
        <v>0</v>
      </c>
      <c r="E4262" t="s">
        <v>1555</v>
      </c>
      <c r="F4262">
        <v>0</v>
      </c>
      <c r="G4262">
        <v>0</v>
      </c>
      <c r="H4262">
        <v>0</v>
      </c>
      <c r="I4262">
        <v>43112022901</v>
      </c>
      <c r="J4262">
        <v>12</v>
      </c>
      <c r="K4262" t="s">
        <v>1740</v>
      </c>
      <c r="L4262">
        <v>2531</v>
      </c>
      <c r="M4262" t="s">
        <v>1557</v>
      </c>
      <c r="N4262" t="s">
        <v>1734</v>
      </c>
      <c r="O4262">
        <v>0</v>
      </c>
      <c r="P4262" t="s">
        <v>1662</v>
      </c>
      <c r="Q4262">
        <v>19790701</v>
      </c>
    </row>
    <row r="4263" spans="1:17">
      <c r="A4263" t="s">
        <v>1739</v>
      </c>
      <c r="B4263" t="s">
        <v>1706</v>
      </c>
      <c r="C4263">
        <v>201204</v>
      </c>
      <c r="D4263">
        <v>0</v>
      </c>
      <c r="E4263" t="s">
        <v>1555</v>
      </c>
      <c r="F4263">
        <v>0</v>
      </c>
      <c r="G4263">
        <v>0</v>
      </c>
      <c r="H4263">
        <v>0</v>
      </c>
      <c r="I4263">
        <v>43112023300</v>
      </c>
      <c r="J4263">
        <v>12</v>
      </c>
      <c r="K4263" t="s">
        <v>1740</v>
      </c>
      <c r="L4263">
        <v>2531</v>
      </c>
      <c r="M4263" t="s">
        <v>1557</v>
      </c>
      <c r="N4263" t="s">
        <v>1734</v>
      </c>
      <c r="O4263">
        <v>0</v>
      </c>
      <c r="P4263" t="s">
        <v>1574</v>
      </c>
      <c r="Q4263">
        <v>19980227</v>
      </c>
    </row>
    <row r="4264" spans="1:17">
      <c r="A4264" t="s">
        <v>1739</v>
      </c>
      <c r="B4264" t="s">
        <v>1766</v>
      </c>
      <c r="C4264">
        <v>201204</v>
      </c>
      <c r="D4264">
        <v>0</v>
      </c>
      <c r="E4264" t="s">
        <v>1555</v>
      </c>
      <c r="F4264">
        <v>0</v>
      </c>
      <c r="G4264">
        <v>0</v>
      </c>
      <c r="H4264">
        <v>0</v>
      </c>
      <c r="I4264">
        <v>43112021100</v>
      </c>
      <c r="J4264">
        <v>12</v>
      </c>
      <c r="K4264" t="s">
        <v>1740</v>
      </c>
      <c r="L4264">
        <v>2531</v>
      </c>
      <c r="M4264" t="s">
        <v>1557</v>
      </c>
      <c r="N4264" t="s">
        <v>1734</v>
      </c>
      <c r="O4264">
        <v>0</v>
      </c>
      <c r="P4264" t="s">
        <v>1552</v>
      </c>
      <c r="Q4264">
        <v>19850301</v>
      </c>
    </row>
    <row r="4265" spans="1:17">
      <c r="A4265" t="s">
        <v>1739</v>
      </c>
      <c r="B4265" t="s">
        <v>1767</v>
      </c>
      <c r="C4265">
        <v>201204</v>
      </c>
      <c r="D4265">
        <v>0</v>
      </c>
      <c r="E4265" t="s">
        <v>1555</v>
      </c>
      <c r="F4265">
        <v>0</v>
      </c>
      <c r="G4265">
        <v>0</v>
      </c>
      <c r="H4265">
        <v>0</v>
      </c>
      <c r="I4265">
        <v>43112029202</v>
      </c>
      <c r="J4265">
        <v>12</v>
      </c>
      <c r="K4265" t="s">
        <v>1740</v>
      </c>
      <c r="L4265">
        <v>2531</v>
      </c>
      <c r="M4265" t="s">
        <v>1557</v>
      </c>
      <c r="N4265" t="s">
        <v>1734</v>
      </c>
      <c r="O4265">
        <v>0</v>
      </c>
      <c r="P4265" t="s">
        <v>1552</v>
      </c>
      <c r="Q4265">
        <v>19931001</v>
      </c>
    </row>
    <row r="4266" spans="1:17">
      <c r="A4266" t="s">
        <v>1739</v>
      </c>
      <c r="B4266" t="s">
        <v>1676</v>
      </c>
      <c r="C4266">
        <v>201204</v>
      </c>
      <c r="D4266">
        <v>0</v>
      </c>
      <c r="E4266" t="s">
        <v>1555</v>
      </c>
      <c r="F4266">
        <v>0</v>
      </c>
      <c r="G4266">
        <v>0</v>
      </c>
      <c r="H4266">
        <v>0</v>
      </c>
      <c r="I4266">
        <v>43112036700</v>
      </c>
      <c r="J4266">
        <v>12</v>
      </c>
      <c r="K4266" t="s">
        <v>1740</v>
      </c>
      <c r="L4266">
        <v>2531</v>
      </c>
      <c r="M4266" t="s">
        <v>1557</v>
      </c>
      <c r="N4266" t="s">
        <v>1734</v>
      </c>
      <c r="O4266">
        <v>0</v>
      </c>
      <c r="P4266" t="s">
        <v>1552</v>
      </c>
      <c r="Q4266">
        <v>19780101</v>
      </c>
    </row>
    <row r="4267" spans="1:17">
      <c r="A4267" t="s">
        <v>1739</v>
      </c>
      <c r="B4267" t="s">
        <v>1626</v>
      </c>
      <c r="C4267">
        <v>201204</v>
      </c>
      <c r="D4267">
        <v>0</v>
      </c>
      <c r="E4267" t="s">
        <v>1555</v>
      </c>
      <c r="F4267">
        <v>0</v>
      </c>
      <c r="G4267">
        <v>0</v>
      </c>
      <c r="H4267">
        <v>0</v>
      </c>
      <c r="I4267">
        <v>43112033900</v>
      </c>
      <c r="J4267">
        <v>12</v>
      </c>
      <c r="K4267" t="s">
        <v>1740</v>
      </c>
      <c r="L4267">
        <v>2531</v>
      </c>
      <c r="M4267" t="s">
        <v>1557</v>
      </c>
      <c r="N4267" t="s">
        <v>1734</v>
      </c>
      <c r="O4267">
        <v>0</v>
      </c>
      <c r="P4267" t="s">
        <v>1552</v>
      </c>
      <c r="Q4267">
        <v>19771001</v>
      </c>
    </row>
    <row r="4268" spans="1:17">
      <c r="A4268" t="s">
        <v>1739</v>
      </c>
      <c r="B4268" t="s">
        <v>1761</v>
      </c>
      <c r="C4268">
        <v>201204</v>
      </c>
      <c r="D4268">
        <v>0</v>
      </c>
      <c r="E4268" t="s">
        <v>1555</v>
      </c>
      <c r="F4268">
        <v>0</v>
      </c>
      <c r="G4268">
        <v>0</v>
      </c>
      <c r="H4268">
        <v>0</v>
      </c>
      <c r="I4268">
        <v>43112032900</v>
      </c>
      <c r="J4268">
        <v>12</v>
      </c>
      <c r="K4268" t="s">
        <v>1740</v>
      </c>
      <c r="L4268">
        <v>2531</v>
      </c>
      <c r="M4268" t="s">
        <v>1557</v>
      </c>
      <c r="N4268" t="s">
        <v>1734</v>
      </c>
      <c r="O4268">
        <v>0</v>
      </c>
      <c r="P4268" t="s">
        <v>1552</v>
      </c>
      <c r="Q4268">
        <v>19770801</v>
      </c>
    </row>
    <row r="4269" spans="1:17">
      <c r="A4269" t="s">
        <v>1739</v>
      </c>
      <c r="B4269" t="s">
        <v>1641</v>
      </c>
      <c r="C4269">
        <v>201204</v>
      </c>
      <c r="D4269">
        <v>0</v>
      </c>
      <c r="E4269" t="s">
        <v>1555</v>
      </c>
      <c r="F4269">
        <v>0</v>
      </c>
      <c r="G4269">
        <v>0</v>
      </c>
      <c r="H4269">
        <v>0</v>
      </c>
      <c r="I4269">
        <v>43112034000</v>
      </c>
      <c r="J4269">
        <v>12</v>
      </c>
      <c r="K4269" t="s">
        <v>1740</v>
      </c>
      <c r="L4269">
        <v>2531</v>
      </c>
      <c r="M4269" t="s">
        <v>1557</v>
      </c>
      <c r="N4269" t="s">
        <v>1734</v>
      </c>
      <c r="O4269">
        <v>0</v>
      </c>
      <c r="P4269" t="s">
        <v>1552</v>
      </c>
      <c r="Q4269">
        <v>19771001</v>
      </c>
    </row>
    <row r="4270" spans="1:17">
      <c r="A4270" t="s">
        <v>1739</v>
      </c>
      <c r="B4270" t="s">
        <v>1643</v>
      </c>
      <c r="C4270">
        <v>201204</v>
      </c>
      <c r="D4270">
        <v>0</v>
      </c>
      <c r="E4270" t="s">
        <v>1555</v>
      </c>
      <c r="F4270">
        <v>0</v>
      </c>
      <c r="G4270">
        <v>0</v>
      </c>
      <c r="H4270">
        <v>0</v>
      </c>
      <c r="I4270">
        <v>43112036800</v>
      </c>
      <c r="J4270">
        <v>12</v>
      </c>
      <c r="K4270" t="s">
        <v>1740</v>
      </c>
      <c r="L4270">
        <v>2531</v>
      </c>
      <c r="M4270" t="s">
        <v>1557</v>
      </c>
      <c r="N4270" t="s">
        <v>1734</v>
      </c>
      <c r="O4270">
        <v>0</v>
      </c>
      <c r="P4270" t="s">
        <v>1552</v>
      </c>
      <c r="Q4270">
        <v>19780201</v>
      </c>
    </row>
    <row r="4271" spans="1:17">
      <c r="A4271" t="s">
        <v>1711</v>
      </c>
      <c r="B4271" t="s">
        <v>1648</v>
      </c>
      <c r="C4271">
        <v>201205</v>
      </c>
      <c r="D4271">
        <v>0</v>
      </c>
      <c r="E4271" t="s">
        <v>1555</v>
      </c>
      <c r="F4271">
        <v>0</v>
      </c>
      <c r="G4271">
        <v>0</v>
      </c>
      <c r="H4271">
        <v>0</v>
      </c>
      <c r="I4271">
        <v>43112019000</v>
      </c>
      <c r="J4271">
        <v>12</v>
      </c>
      <c r="K4271" t="s">
        <v>1712</v>
      </c>
      <c r="L4271">
        <v>2531</v>
      </c>
      <c r="M4271" t="s">
        <v>1557</v>
      </c>
      <c r="N4271" t="s">
        <v>1734</v>
      </c>
      <c r="O4271">
        <v>0</v>
      </c>
      <c r="P4271" t="s">
        <v>1552</v>
      </c>
      <c r="Q4271">
        <v>19700801</v>
      </c>
    </row>
    <row r="4272" spans="1:17">
      <c r="A4272" t="s">
        <v>1711</v>
      </c>
      <c r="B4272" t="s">
        <v>1701</v>
      </c>
      <c r="C4272">
        <v>201205</v>
      </c>
      <c r="D4272">
        <v>0</v>
      </c>
      <c r="E4272" t="s">
        <v>1555</v>
      </c>
      <c r="F4272">
        <v>0</v>
      </c>
      <c r="G4272">
        <v>0</v>
      </c>
      <c r="H4272">
        <v>0</v>
      </c>
      <c r="I4272">
        <v>43112019200</v>
      </c>
      <c r="J4272">
        <v>12</v>
      </c>
      <c r="K4272" t="s">
        <v>1712</v>
      </c>
      <c r="L4272">
        <v>2531</v>
      </c>
      <c r="M4272" t="s">
        <v>1557</v>
      </c>
      <c r="N4272" t="s">
        <v>1734</v>
      </c>
      <c r="O4272">
        <v>0</v>
      </c>
      <c r="P4272" t="s">
        <v>1552</v>
      </c>
      <c r="Q4272">
        <v>19700601</v>
      </c>
    </row>
    <row r="4273" spans="1:17">
      <c r="A4273" t="s">
        <v>1711</v>
      </c>
      <c r="B4273" t="s">
        <v>1635</v>
      </c>
      <c r="C4273">
        <v>201205</v>
      </c>
      <c r="D4273">
        <v>0</v>
      </c>
      <c r="E4273" t="s">
        <v>1555</v>
      </c>
      <c r="F4273">
        <v>0</v>
      </c>
      <c r="G4273">
        <v>0</v>
      </c>
      <c r="H4273">
        <v>0</v>
      </c>
      <c r="I4273">
        <v>43112022100</v>
      </c>
      <c r="J4273">
        <v>12</v>
      </c>
      <c r="K4273" t="s">
        <v>1712</v>
      </c>
      <c r="L4273">
        <v>2531</v>
      </c>
      <c r="M4273" t="s">
        <v>1557</v>
      </c>
      <c r="N4273" t="s">
        <v>1734</v>
      </c>
      <c r="O4273">
        <v>0</v>
      </c>
      <c r="P4273" t="s">
        <v>1574</v>
      </c>
      <c r="Q4273">
        <v>19840201</v>
      </c>
    </row>
    <row r="4274" spans="1:17">
      <c r="A4274" t="s">
        <v>1711</v>
      </c>
      <c r="B4274" t="s">
        <v>1575</v>
      </c>
      <c r="C4274">
        <v>201205</v>
      </c>
      <c r="D4274">
        <v>0</v>
      </c>
      <c r="E4274" t="s">
        <v>1555</v>
      </c>
      <c r="F4274">
        <v>0</v>
      </c>
      <c r="G4274">
        <v>0</v>
      </c>
      <c r="H4274">
        <v>0</v>
      </c>
      <c r="I4274">
        <v>43112022400</v>
      </c>
      <c r="J4274">
        <v>12</v>
      </c>
      <c r="K4274" t="s">
        <v>1712</v>
      </c>
      <c r="L4274">
        <v>2531</v>
      </c>
      <c r="M4274" t="s">
        <v>1557</v>
      </c>
      <c r="N4274" t="s">
        <v>1734</v>
      </c>
      <c r="O4274">
        <v>0</v>
      </c>
      <c r="P4274" t="s">
        <v>1662</v>
      </c>
      <c r="Q4274">
        <v>19830701</v>
      </c>
    </row>
    <row r="4275" spans="1:17">
      <c r="A4275" t="s">
        <v>1711</v>
      </c>
      <c r="B4275" t="s">
        <v>1663</v>
      </c>
      <c r="C4275">
        <v>201205</v>
      </c>
      <c r="D4275">
        <v>0</v>
      </c>
      <c r="E4275" t="s">
        <v>1555</v>
      </c>
      <c r="F4275">
        <v>0</v>
      </c>
      <c r="G4275">
        <v>0</v>
      </c>
      <c r="H4275">
        <v>0</v>
      </c>
      <c r="I4275">
        <v>43112022500</v>
      </c>
      <c r="J4275">
        <v>12</v>
      </c>
      <c r="K4275" t="s">
        <v>1712</v>
      </c>
      <c r="L4275">
        <v>2531</v>
      </c>
      <c r="M4275" t="s">
        <v>1557</v>
      </c>
      <c r="N4275" t="s">
        <v>1734</v>
      </c>
      <c r="O4275">
        <v>0</v>
      </c>
      <c r="P4275" t="s">
        <v>1552</v>
      </c>
      <c r="Q4275">
        <v>19840201</v>
      </c>
    </row>
    <row r="4276" spans="1:17">
      <c r="A4276" t="s">
        <v>1711</v>
      </c>
      <c r="B4276" t="s">
        <v>1592</v>
      </c>
      <c r="C4276">
        <v>201205</v>
      </c>
      <c r="D4276">
        <v>0</v>
      </c>
      <c r="E4276" t="s">
        <v>1555</v>
      </c>
      <c r="F4276">
        <v>0</v>
      </c>
      <c r="G4276">
        <v>0</v>
      </c>
      <c r="H4276">
        <v>0</v>
      </c>
      <c r="I4276">
        <v>43112022600</v>
      </c>
      <c r="J4276">
        <v>12</v>
      </c>
      <c r="K4276" t="s">
        <v>1712</v>
      </c>
      <c r="L4276">
        <v>2531</v>
      </c>
      <c r="M4276" t="s">
        <v>1557</v>
      </c>
      <c r="N4276" t="s">
        <v>1734</v>
      </c>
      <c r="O4276">
        <v>0</v>
      </c>
      <c r="P4276" t="s">
        <v>1662</v>
      </c>
      <c r="Q4276">
        <v>19821101</v>
      </c>
    </row>
    <row r="4277" spans="1:17">
      <c r="A4277" t="s">
        <v>1711</v>
      </c>
      <c r="B4277" t="s">
        <v>1636</v>
      </c>
      <c r="C4277">
        <v>201205</v>
      </c>
      <c r="D4277">
        <v>0</v>
      </c>
      <c r="E4277" t="s">
        <v>1555</v>
      </c>
      <c r="F4277">
        <v>0</v>
      </c>
      <c r="G4277">
        <v>0</v>
      </c>
      <c r="H4277">
        <v>0</v>
      </c>
      <c r="I4277">
        <v>43112022700</v>
      </c>
      <c r="J4277">
        <v>12</v>
      </c>
      <c r="K4277" t="s">
        <v>1712</v>
      </c>
      <c r="L4277">
        <v>2531</v>
      </c>
      <c r="M4277" t="s">
        <v>1557</v>
      </c>
      <c r="N4277" t="s">
        <v>1734</v>
      </c>
      <c r="O4277">
        <v>0</v>
      </c>
      <c r="P4277" t="s">
        <v>1552</v>
      </c>
      <c r="Q4277">
        <v>19850201</v>
      </c>
    </row>
    <row r="4278" spans="1:17">
      <c r="A4278" t="s">
        <v>1711</v>
      </c>
      <c r="B4278" t="s">
        <v>1637</v>
      </c>
      <c r="C4278">
        <v>201205</v>
      </c>
      <c r="D4278">
        <v>0</v>
      </c>
      <c r="E4278" t="s">
        <v>1555</v>
      </c>
      <c r="F4278">
        <v>0</v>
      </c>
      <c r="G4278">
        <v>0</v>
      </c>
      <c r="H4278">
        <v>0</v>
      </c>
      <c r="I4278">
        <v>43112026800</v>
      </c>
      <c r="J4278">
        <v>12</v>
      </c>
      <c r="K4278" t="s">
        <v>1712</v>
      </c>
      <c r="L4278">
        <v>2531</v>
      </c>
      <c r="M4278" t="s">
        <v>1557</v>
      </c>
      <c r="N4278" t="s">
        <v>1734</v>
      </c>
      <c r="O4278">
        <v>0</v>
      </c>
      <c r="P4278" t="s">
        <v>1574</v>
      </c>
      <c r="Q4278">
        <v>19840301</v>
      </c>
    </row>
    <row r="4279" spans="1:17">
      <c r="A4279" t="s">
        <v>1711</v>
      </c>
      <c r="B4279" t="s">
        <v>1653</v>
      </c>
      <c r="C4279">
        <v>201205</v>
      </c>
      <c r="D4279">
        <v>0</v>
      </c>
      <c r="E4279" t="s">
        <v>1555</v>
      </c>
      <c r="F4279">
        <v>0</v>
      </c>
      <c r="G4279">
        <v>0</v>
      </c>
      <c r="H4279">
        <v>0</v>
      </c>
      <c r="I4279">
        <v>43112027700</v>
      </c>
      <c r="J4279">
        <v>12</v>
      </c>
      <c r="K4279" t="s">
        <v>1712</v>
      </c>
      <c r="L4279">
        <v>2531</v>
      </c>
      <c r="M4279" t="s">
        <v>1557</v>
      </c>
      <c r="N4279" t="s">
        <v>1734</v>
      </c>
      <c r="O4279">
        <v>0</v>
      </c>
      <c r="P4279" t="s">
        <v>1552</v>
      </c>
      <c r="Q4279">
        <v>19850901</v>
      </c>
    </row>
    <row r="4280" spans="1:17">
      <c r="A4280" t="s">
        <v>1711</v>
      </c>
      <c r="B4280" t="s">
        <v>1762</v>
      </c>
      <c r="C4280">
        <v>201205</v>
      </c>
      <c r="D4280">
        <v>0</v>
      </c>
      <c r="E4280" t="s">
        <v>1555</v>
      </c>
      <c r="F4280">
        <v>0</v>
      </c>
      <c r="G4280">
        <v>0</v>
      </c>
      <c r="H4280">
        <v>0</v>
      </c>
      <c r="I4280">
        <v>43112024500</v>
      </c>
      <c r="J4280">
        <v>12</v>
      </c>
      <c r="K4280" t="s">
        <v>1712</v>
      </c>
      <c r="L4280">
        <v>2531</v>
      </c>
      <c r="M4280" t="s">
        <v>1557</v>
      </c>
      <c r="N4280" t="s">
        <v>1734</v>
      </c>
      <c r="O4280">
        <v>0</v>
      </c>
      <c r="P4280" t="s">
        <v>1662</v>
      </c>
      <c r="Q4280">
        <v>19830801</v>
      </c>
    </row>
    <row r="4281" spans="1:17">
      <c r="A4281" t="s">
        <v>1711</v>
      </c>
      <c r="B4281" t="s">
        <v>1579</v>
      </c>
      <c r="C4281">
        <v>201205</v>
      </c>
      <c r="D4281">
        <v>0</v>
      </c>
      <c r="E4281" t="s">
        <v>1555</v>
      </c>
      <c r="F4281">
        <v>0</v>
      </c>
      <c r="G4281">
        <v>0</v>
      </c>
      <c r="H4281">
        <v>0</v>
      </c>
      <c r="I4281">
        <v>43112024600</v>
      </c>
      <c r="J4281">
        <v>12</v>
      </c>
      <c r="K4281" t="s">
        <v>1712</v>
      </c>
      <c r="L4281">
        <v>2531</v>
      </c>
      <c r="M4281" t="s">
        <v>1557</v>
      </c>
      <c r="N4281" t="s">
        <v>1734</v>
      </c>
      <c r="O4281">
        <v>0</v>
      </c>
      <c r="P4281" t="s">
        <v>1552</v>
      </c>
      <c r="Q4281">
        <v>19760901</v>
      </c>
    </row>
    <row r="4282" spans="1:17">
      <c r="A4282" t="s">
        <v>1711</v>
      </c>
      <c r="B4282" t="s">
        <v>1581</v>
      </c>
      <c r="C4282">
        <v>201205</v>
      </c>
      <c r="D4282">
        <v>0</v>
      </c>
      <c r="E4282" t="s">
        <v>1555</v>
      </c>
      <c r="F4282">
        <v>0</v>
      </c>
      <c r="G4282">
        <v>0</v>
      </c>
      <c r="H4282">
        <v>0</v>
      </c>
      <c r="I4282">
        <v>43112025700</v>
      </c>
      <c r="J4282">
        <v>12</v>
      </c>
      <c r="K4282" t="s">
        <v>1712</v>
      </c>
      <c r="L4282">
        <v>2531</v>
      </c>
      <c r="M4282" t="s">
        <v>1557</v>
      </c>
      <c r="N4282" t="s">
        <v>1734</v>
      </c>
      <c r="O4282">
        <v>0</v>
      </c>
      <c r="P4282" t="s">
        <v>1574</v>
      </c>
      <c r="Q4282">
        <v>19871101</v>
      </c>
    </row>
    <row r="4283" spans="1:17">
      <c r="A4283" t="s">
        <v>1711</v>
      </c>
      <c r="B4283" t="s">
        <v>1655</v>
      </c>
      <c r="C4283">
        <v>201205</v>
      </c>
      <c r="D4283">
        <v>0</v>
      </c>
      <c r="E4283" t="s">
        <v>1555</v>
      </c>
      <c r="F4283">
        <v>0</v>
      </c>
      <c r="G4283">
        <v>0</v>
      </c>
      <c r="H4283">
        <v>0</v>
      </c>
      <c r="I4283">
        <v>43112024800</v>
      </c>
      <c r="J4283">
        <v>12</v>
      </c>
      <c r="K4283" t="s">
        <v>1712</v>
      </c>
      <c r="L4283">
        <v>2531</v>
      </c>
      <c r="M4283" t="s">
        <v>1557</v>
      </c>
      <c r="N4283" t="s">
        <v>1734</v>
      </c>
      <c r="O4283">
        <v>0</v>
      </c>
      <c r="P4283" t="s">
        <v>1552</v>
      </c>
      <c r="Q4283">
        <v>19831101</v>
      </c>
    </row>
    <row r="4284" spans="1:17">
      <c r="A4284" t="s">
        <v>1711</v>
      </c>
      <c r="B4284" t="s">
        <v>1763</v>
      </c>
      <c r="C4284">
        <v>201205</v>
      </c>
      <c r="D4284">
        <v>0</v>
      </c>
      <c r="E4284" t="s">
        <v>1555</v>
      </c>
      <c r="F4284">
        <v>0</v>
      </c>
      <c r="G4284">
        <v>0</v>
      </c>
      <c r="H4284">
        <v>0</v>
      </c>
      <c r="I4284">
        <v>43112025000</v>
      </c>
      <c r="J4284">
        <v>12</v>
      </c>
      <c r="K4284" t="s">
        <v>1712</v>
      </c>
      <c r="L4284">
        <v>2531</v>
      </c>
      <c r="M4284" t="s">
        <v>1557</v>
      </c>
      <c r="N4284" t="s">
        <v>1734</v>
      </c>
      <c r="O4284">
        <v>0</v>
      </c>
      <c r="P4284" t="s">
        <v>1662</v>
      </c>
      <c r="Q4284">
        <v>19720601</v>
      </c>
    </row>
    <row r="4285" spans="1:17">
      <c r="A4285" t="s">
        <v>1711</v>
      </c>
      <c r="B4285" t="s">
        <v>1667</v>
      </c>
      <c r="C4285">
        <v>201205</v>
      </c>
      <c r="D4285">
        <v>0</v>
      </c>
      <c r="E4285" t="s">
        <v>1555</v>
      </c>
      <c r="F4285">
        <v>0</v>
      </c>
      <c r="G4285">
        <v>0</v>
      </c>
      <c r="H4285">
        <v>0</v>
      </c>
      <c r="I4285">
        <v>43112027800</v>
      </c>
      <c r="J4285">
        <v>12</v>
      </c>
      <c r="K4285" t="s">
        <v>1712</v>
      </c>
      <c r="L4285">
        <v>2531</v>
      </c>
      <c r="M4285" t="s">
        <v>1557</v>
      </c>
      <c r="N4285" t="s">
        <v>1734</v>
      </c>
      <c r="O4285">
        <v>0</v>
      </c>
      <c r="P4285" t="s">
        <v>1574</v>
      </c>
      <c r="Q4285">
        <v>19990204</v>
      </c>
    </row>
    <row r="4286" spans="1:17">
      <c r="A4286" t="s">
        <v>1711</v>
      </c>
      <c r="B4286" t="s">
        <v>1668</v>
      </c>
      <c r="C4286">
        <v>201205</v>
      </c>
      <c r="D4286">
        <v>0</v>
      </c>
      <c r="E4286" t="s">
        <v>1555</v>
      </c>
      <c r="F4286">
        <v>0</v>
      </c>
      <c r="G4286">
        <v>0</v>
      </c>
      <c r="H4286">
        <v>0</v>
      </c>
      <c r="I4286">
        <v>43112027000</v>
      </c>
      <c r="J4286">
        <v>12</v>
      </c>
      <c r="K4286" t="s">
        <v>1712</v>
      </c>
      <c r="L4286">
        <v>2531</v>
      </c>
      <c r="M4286" t="s">
        <v>1557</v>
      </c>
      <c r="N4286" t="s">
        <v>1734</v>
      </c>
      <c r="O4286">
        <v>0</v>
      </c>
      <c r="P4286" t="s">
        <v>1552</v>
      </c>
      <c r="Q4286">
        <v>19790201</v>
      </c>
    </row>
    <row r="4287" spans="1:17">
      <c r="A4287" t="s">
        <v>1711</v>
      </c>
      <c r="B4287" t="s">
        <v>1656</v>
      </c>
      <c r="C4287">
        <v>201205</v>
      </c>
      <c r="D4287">
        <v>0</v>
      </c>
      <c r="E4287" t="s">
        <v>1555</v>
      </c>
      <c r="F4287">
        <v>0</v>
      </c>
      <c r="G4287">
        <v>0</v>
      </c>
      <c r="H4287">
        <v>0</v>
      </c>
      <c r="I4287">
        <v>43112032200</v>
      </c>
      <c r="J4287">
        <v>12</v>
      </c>
      <c r="K4287" t="s">
        <v>1712</v>
      </c>
      <c r="L4287">
        <v>2531</v>
      </c>
      <c r="M4287" t="s">
        <v>1557</v>
      </c>
      <c r="N4287" t="s">
        <v>1734</v>
      </c>
      <c r="O4287">
        <v>0</v>
      </c>
      <c r="P4287" t="s">
        <v>1552</v>
      </c>
      <c r="Q4287">
        <v>19820801</v>
      </c>
    </row>
    <row r="4288" spans="1:17">
      <c r="A4288" t="s">
        <v>1711</v>
      </c>
      <c r="B4288" t="s">
        <v>1639</v>
      </c>
      <c r="C4288">
        <v>201205</v>
      </c>
      <c r="D4288">
        <v>0</v>
      </c>
      <c r="E4288" t="s">
        <v>1555</v>
      </c>
      <c r="F4288">
        <v>0</v>
      </c>
      <c r="G4288">
        <v>0</v>
      </c>
      <c r="H4288">
        <v>0</v>
      </c>
      <c r="I4288">
        <v>43112027300</v>
      </c>
      <c r="J4288">
        <v>12</v>
      </c>
      <c r="K4288" t="s">
        <v>1712</v>
      </c>
      <c r="L4288">
        <v>2531</v>
      </c>
      <c r="M4288" t="s">
        <v>1557</v>
      </c>
      <c r="N4288" t="s">
        <v>1734</v>
      </c>
      <c r="O4288">
        <v>0</v>
      </c>
      <c r="P4288" t="s">
        <v>1574</v>
      </c>
      <c r="Q4288">
        <v>19830801</v>
      </c>
    </row>
    <row r="4289" spans="1:17">
      <c r="A4289" t="s">
        <v>1711</v>
      </c>
      <c r="B4289" t="s">
        <v>1547</v>
      </c>
      <c r="C4289">
        <v>201205</v>
      </c>
      <c r="D4289">
        <v>0</v>
      </c>
      <c r="E4289" t="s">
        <v>1555</v>
      </c>
      <c r="F4289">
        <v>0</v>
      </c>
      <c r="G4289">
        <v>0</v>
      </c>
      <c r="H4289">
        <v>0</v>
      </c>
      <c r="I4289">
        <v>43112025901</v>
      </c>
      <c r="J4289">
        <v>12</v>
      </c>
      <c r="K4289" t="s">
        <v>1712</v>
      </c>
      <c r="L4289">
        <v>2531</v>
      </c>
      <c r="M4289" t="s">
        <v>1557</v>
      </c>
      <c r="N4289" t="s">
        <v>1734</v>
      </c>
      <c r="O4289">
        <v>0</v>
      </c>
      <c r="P4289" t="s">
        <v>1552</v>
      </c>
      <c r="Q4289">
        <v>19870601</v>
      </c>
    </row>
    <row r="4290" spans="1:17">
      <c r="A4290" t="s">
        <v>1711</v>
      </c>
      <c r="B4290" t="s">
        <v>1584</v>
      </c>
      <c r="C4290">
        <v>201205</v>
      </c>
      <c r="D4290">
        <v>0</v>
      </c>
      <c r="E4290" t="s">
        <v>1555</v>
      </c>
      <c r="F4290">
        <v>0</v>
      </c>
      <c r="G4290">
        <v>0</v>
      </c>
      <c r="H4290">
        <v>0</v>
      </c>
      <c r="I4290">
        <v>43112027901</v>
      </c>
      <c r="J4290">
        <v>12</v>
      </c>
      <c r="K4290" t="s">
        <v>1712</v>
      </c>
      <c r="L4290">
        <v>2531</v>
      </c>
      <c r="M4290" t="s">
        <v>1557</v>
      </c>
      <c r="N4290" t="s">
        <v>1734</v>
      </c>
      <c r="O4290">
        <v>0</v>
      </c>
      <c r="P4290" t="s">
        <v>1552</v>
      </c>
      <c r="Q4290">
        <v>19880201</v>
      </c>
    </row>
    <row r="4291" spans="1:17">
      <c r="A4291" t="s">
        <v>1711</v>
      </c>
      <c r="B4291" t="s">
        <v>1596</v>
      </c>
      <c r="C4291">
        <v>201205</v>
      </c>
      <c r="D4291">
        <v>0</v>
      </c>
      <c r="E4291" t="s">
        <v>1555</v>
      </c>
      <c r="F4291">
        <v>0</v>
      </c>
      <c r="G4291">
        <v>0</v>
      </c>
      <c r="H4291">
        <v>0</v>
      </c>
      <c r="I4291">
        <v>43112077600</v>
      </c>
      <c r="J4291">
        <v>12</v>
      </c>
      <c r="K4291" t="s">
        <v>1764</v>
      </c>
      <c r="L4291">
        <v>2531</v>
      </c>
      <c r="M4291" t="s">
        <v>1557</v>
      </c>
      <c r="N4291" t="s">
        <v>1734</v>
      </c>
      <c r="O4291">
        <v>0</v>
      </c>
      <c r="P4291" t="s">
        <v>1552</v>
      </c>
      <c r="Q4291">
        <v>20010802</v>
      </c>
    </row>
    <row r="4292" spans="1:17">
      <c r="A4292" t="s">
        <v>1739</v>
      </c>
      <c r="B4292" t="s">
        <v>1649</v>
      </c>
      <c r="C4292">
        <v>201205</v>
      </c>
      <c r="D4292">
        <v>0</v>
      </c>
      <c r="E4292" t="s">
        <v>1555</v>
      </c>
      <c r="F4292">
        <v>0</v>
      </c>
      <c r="G4292">
        <v>0</v>
      </c>
      <c r="H4292">
        <v>0</v>
      </c>
      <c r="I4292">
        <v>43112009600</v>
      </c>
      <c r="J4292">
        <v>12</v>
      </c>
      <c r="K4292" t="s">
        <v>1740</v>
      </c>
      <c r="L4292">
        <v>2531</v>
      </c>
      <c r="M4292" t="s">
        <v>1557</v>
      </c>
      <c r="N4292" t="s">
        <v>1734</v>
      </c>
      <c r="O4292">
        <v>0</v>
      </c>
      <c r="P4292" t="s">
        <v>1552</v>
      </c>
      <c r="Q4292">
        <v>19690701</v>
      </c>
    </row>
    <row r="4293" spans="1:17">
      <c r="A4293" t="s">
        <v>1739</v>
      </c>
      <c r="B4293" t="s">
        <v>1661</v>
      </c>
      <c r="C4293">
        <v>201205</v>
      </c>
      <c r="D4293">
        <v>0</v>
      </c>
      <c r="E4293" t="s">
        <v>1555</v>
      </c>
      <c r="F4293">
        <v>0</v>
      </c>
      <c r="G4293">
        <v>0</v>
      </c>
      <c r="H4293">
        <v>0</v>
      </c>
      <c r="I4293">
        <v>43112020301</v>
      </c>
      <c r="J4293">
        <v>12</v>
      </c>
      <c r="K4293" t="s">
        <v>1740</v>
      </c>
      <c r="L4293">
        <v>2531</v>
      </c>
      <c r="M4293" t="s">
        <v>1557</v>
      </c>
      <c r="N4293" t="s">
        <v>1734</v>
      </c>
      <c r="O4293">
        <v>0</v>
      </c>
      <c r="P4293" t="s">
        <v>1552</v>
      </c>
      <c r="Q4293">
        <v>19721101</v>
      </c>
    </row>
    <row r="4294" spans="1:17">
      <c r="A4294" t="s">
        <v>1739</v>
      </c>
      <c r="B4294" t="s">
        <v>1735</v>
      </c>
      <c r="C4294">
        <v>201205</v>
      </c>
      <c r="D4294">
        <v>0</v>
      </c>
      <c r="E4294" t="s">
        <v>1555</v>
      </c>
      <c r="F4294">
        <v>0</v>
      </c>
      <c r="G4294">
        <v>0</v>
      </c>
      <c r="H4294">
        <v>0</v>
      </c>
      <c r="I4294">
        <v>43112030800</v>
      </c>
      <c r="J4294">
        <v>12</v>
      </c>
      <c r="K4294" t="s">
        <v>1740</v>
      </c>
      <c r="L4294">
        <v>2531</v>
      </c>
      <c r="M4294" t="s">
        <v>1557</v>
      </c>
      <c r="N4294" t="s">
        <v>1734</v>
      </c>
      <c r="O4294">
        <v>0</v>
      </c>
      <c r="P4294" t="s">
        <v>1552</v>
      </c>
      <c r="Q4294">
        <v>19750401</v>
      </c>
    </row>
    <row r="4295" spans="1:17">
      <c r="A4295" t="s">
        <v>1739</v>
      </c>
      <c r="B4295" t="s">
        <v>1635</v>
      </c>
      <c r="C4295">
        <v>201205</v>
      </c>
      <c r="D4295">
        <v>0</v>
      </c>
      <c r="E4295" t="s">
        <v>1555</v>
      </c>
      <c r="F4295">
        <v>0</v>
      </c>
      <c r="G4295">
        <v>0</v>
      </c>
      <c r="H4295">
        <v>0</v>
      </c>
      <c r="I4295">
        <v>43112030900</v>
      </c>
      <c r="J4295">
        <v>12</v>
      </c>
      <c r="K4295" t="s">
        <v>1740</v>
      </c>
      <c r="L4295">
        <v>2531</v>
      </c>
      <c r="M4295" t="s">
        <v>1557</v>
      </c>
      <c r="N4295" t="s">
        <v>1734</v>
      </c>
      <c r="O4295">
        <v>0</v>
      </c>
      <c r="P4295" t="s">
        <v>1552</v>
      </c>
      <c r="Q4295">
        <v>19750501</v>
      </c>
    </row>
    <row r="4296" spans="1:17">
      <c r="A4296" t="s">
        <v>1739</v>
      </c>
      <c r="B4296" t="s">
        <v>1575</v>
      </c>
      <c r="C4296">
        <v>201205</v>
      </c>
      <c r="D4296">
        <v>0</v>
      </c>
      <c r="E4296" t="s">
        <v>1555</v>
      </c>
      <c r="F4296">
        <v>0</v>
      </c>
      <c r="G4296">
        <v>0</v>
      </c>
      <c r="H4296">
        <v>0</v>
      </c>
      <c r="I4296">
        <v>43112014101</v>
      </c>
      <c r="J4296">
        <v>12</v>
      </c>
      <c r="K4296" t="s">
        <v>1740</v>
      </c>
      <c r="L4296">
        <v>2531</v>
      </c>
      <c r="M4296" t="s">
        <v>1557</v>
      </c>
      <c r="N4296" t="s">
        <v>1734</v>
      </c>
      <c r="O4296">
        <v>0</v>
      </c>
      <c r="P4296" t="s">
        <v>1574</v>
      </c>
      <c r="Q4296">
        <v>19741001</v>
      </c>
    </row>
    <row r="4297" spans="1:17">
      <c r="A4297" t="s">
        <v>1739</v>
      </c>
      <c r="B4297" t="s">
        <v>1652</v>
      </c>
      <c r="C4297">
        <v>201205</v>
      </c>
      <c r="D4297">
        <v>0</v>
      </c>
      <c r="E4297" t="s">
        <v>1555</v>
      </c>
      <c r="F4297">
        <v>0</v>
      </c>
      <c r="G4297">
        <v>0</v>
      </c>
      <c r="H4297">
        <v>0</v>
      </c>
      <c r="I4297">
        <v>43112010300</v>
      </c>
      <c r="J4297">
        <v>12</v>
      </c>
      <c r="K4297" t="s">
        <v>1740</v>
      </c>
      <c r="L4297">
        <v>2531</v>
      </c>
      <c r="M4297" t="s">
        <v>1557</v>
      </c>
      <c r="N4297" t="s">
        <v>1734</v>
      </c>
      <c r="O4297">
        <v>0</v>
      </c>
      <c r="P4297" t="s">
        <v>1552</v>
      </c>
      <c r="Q4297">
        <v>19690701</v>
      </c>
    </row>
    <row r="4298" spans="1:17">
      <c r="A4298" t="s">
        <v>1739</v>
      </c>
      <c r="B4298" t="s">
        <v>1637</v>
      </c>
      <c r="C4298">
        <v>201205</v>
      </c>
      <c r="D4298">
        <v>0</v>
      </c>
      <c r="E4298" t="s">
        <v>1555</v>
      </c>
      <c r="F4298">
        <v>0</v>
      </c>
      <c r="G4298">
        <v>0</v>
      </c>
      <c r="H4298">
        <v>0</v>
      </c>
      <c r="I4298">
        <v>43112017401</v>
      </c>
      <c r="J4298">
        <v>12</v>
      </c>
      <c r="K4298" t="s">
        <v>1740</v>
      </c>
      <c r="L4298">
        <v>2531</v>
      </c>
      <c r="M4298" t="s">
        <v>1557</v>
      </c>
      <c r="N4298" t="s">
        <v>1734</v>
      </c>
      <c r="O4298">
        <v>0</v>
      </c>
      <c r="P4298" t="s">
        <v>1552</v>
      </c>
      <c r="Q4298">
        <v>19780501</v>
      </c>
    </row>
    <row r="4299" spans="1:17">
      <c r="A4299" t="s">
        <v>1739</v>
      </c>
      <c r="B4299" t="s">
        <v>1593</v>
      </c>
      <c r="C4299">
        <v>201205</v>
      </c>
      <c r="D4299">
        <v>0</v>
      </c>
      <c r="E4299" t="s">
        <v>1555</v>
      </c>
      <c r="F4299">
        <v>0</v>
      </c>
      <c r="G4299">
        <v>0</v>
      </c>
      <c r="H4299">
        <v>0</v>
      </c>
      <c r="I4299">
        <v>43112030300</v>
      </c>
      <c r="J4299">
        <v>12</v>
      </c>
      <c r="K4299" t="s">
        <v>1740</v>
      </c>
      <c r="L4299">
        <v>2531</v>
      </c>
      <c r="M4299" t="s">
        <v>1557</v>
      </c>
      <c r="N4299" t="s">
        <v>1734</v>
      </c>
      <c r="O4299">
        <v>0</v>
      </c>
      <c r="P4299" t="s">
        <v>1552</v>
      </c>
      <c r="Q4299">
        <v>19740801</v>
      </c>
    </row>
    <row r="4300" spans="1:17">
      <c r="A4300" t="s">
        <v>1739</v>
      </c>
      <c r="B4300" t="s">
        <v>1594</v>
      </c>
      <c r="C4300">
        <v>201205</v>
      </c>
      <c r="D4300">
        <v>0</v>
      </c>
      <c r="E4300" t="s">
        <v>1555</v>
      </c>
      <c r="F4300">
        <v>0</v>
      </c>
      <c r="G4300">
        <v>0</v>
      </c>
      <c r="H4300">
        <v>0</v>
      </c>
      <c r="I4300">
        <v>43112006200</v>
      </c>
      <c r="J4300">
        <v>12</v>
      </c>
      <c r="K4300" t="s">
        <v>1740</v>
      </c>
      <c r="L4300">
        <v>2531</v>
      </c>
      <c r="M4300" t="s">
        <v>1557</v>
      </c>
      <c r="N4300" t="s">
        <v>1734</v>
      </c>
      <c r="O4300">
        <v>0</v>
      </c>
      <c r="P4300" t="s">
        <v>1552</v>
      </c>
      <c r="Q4300">
        <v>19690501</v>
      </c>
    </row>
    <row r="4301" spans="1:17">
      <c r="A4301" t="s">
        <v>1739</v>
      </c>
      <c r="B4301" t="s">
        <v>1763</v>
      </c>
      <c r="C4301">
        <v>201205</v>
      </c>
      <c r="D4301">
        <v>0</v>
      </c>
      <c r="E4301" t="s">
        <v>1555</v>
      </c>
      <c r="F4301">
        <v>0</v>
      </c>
      <c r="G4301">
        <v>0</v>
      </c>
      <c r="H4301">
        <v>0</v>
      </c>
      <c r="I4301">
        <v>43112018301</v>
      </c>
      <c r="J4301">
        <v>12</v>
      </c>
      <c r="K4301" t="s">
        <v>1740</v>
      </c>
      <c r="L4301">
        <v>2531</v>
      </c>
      <c r="M4301" t="s">
        <v>1557</v>
      </c>
      <c r="N4301" t="s">
        <v>1734</v>
      </c>
      <c r="O4301">
        <v>0</v>
      </c>
      <c r="P4301" t="s">
        <v>1552</v>
      </c>
      <c r="Q4301">
        <v>19750701</v>
      </c>
    </row>
    <row r="4302" spans="1:17">
      <c r="A4302" t="s">
        <v>1739</v>
      </c>
      <c r="B4302" t="s">
        <v>1688</v>
      </c>
      <c r="C4302">
        <v>201205</v>
      </c>
      <c r="D4302">
        <v>0</v>
      </c>
      <c r="E4302" t="s">
        <v>1555</v>
      </c>
      <c r="F4302">
        <v>0</v>
      </c>
      <c r="G4302">
        <v>0</v>
      </c>
      <c r="H4302">
        <v>0</v>
      </c>
      <c r="I4302">
        <v>43112019800</v>
      </c>
      <c r="J4302">
        <v>12</v>
      </c>
      <c r="K4302" t="s">
        <v>1740</v>
      </c>
      <c r="L4302">
        <v>2531</v>
      </c>
      <c r="M4302" t="s">
        <v>1557</v>
      </c>
      <c r="N4302" t="s">
        <v>1734</v>
      </c>
      <c r="O4302">
        <v>0</v>
      </c>
      <c r="P4302" t="s">
        <v>1552</v>
      </c>
      <c r="Q4302">
        <v>19700801</v>
      </c>
    </row>
    <row r="4303" spans="1:17">
      <c r="A4303" t="s">
        <v>1739</v>
      </c>
      <c r="B4303" t="s">
        <v>1702</v>
      </c>
      <c r="C4303">
        <v>201205</v>
      </c>
      <c r="D4303">
        <v>0</v>
      </c>
      <c r="E4303" t="s">
        <v>1555</v>
      </c>
      <c r="F4303">
        <v>0</v>
      </c>
      <c r="G4303">
        <v>0</v>
      </c>
      <c r="H4303">
        <v>0</v>
      </c>
      <c r="I4303">
        <v>43112021800</v>
      </c>
      <c r="J4303">
        <v>12</v>
      </c>
      <c r="K4303" t="s">
        <v>1740</v>
      </c>
      <c r="L4303">
        <v>2531</v>
      </c>
      <c r="M4303" t="s">
        <v>1557</v>
      </c>
      <c r="N4303" t="s">
        <v>1734</v>
      </c>
      <c r="O4303">
        <v>0</v>
      </c>
      <c r="P4303" t="s">
        <v>1552</v>
      </c>
      <c r="Q4303">
        <v>19701101</v>
      </c>
    </row>
    <row r="4304" spans="1:17">
      <c r="A4304" t="s">
        <v>1739</v>
      </c>
      <c r="B4304" t="s">
        <v>1618</v>
      </c>
      <c r="C4304">
        <v>201205</v>
      </c>
      <c r="D4304">
        <v>0</v>
      </c>
      <c r="E4304" t="s">
        <v>1555</v>
      </c>
      <c r="F4304">
        <v>0</v>
      </c>
      <c r="G4304">
        <v>0</v>
      </c>
      <c r="H4304">
        <v>0</v>
      </c>
      <c r="I4304">
        <v>43112070200</v>
      </c>
      <c r="J4304">
        <v>12</v>
      </c>
      <c r="K4304" t="s">
        <v>1740</v>
      </c>
      <c r="L4304">
        <v>2531</v>
      </c>
      <c r="M4304" t="s">
        <v>1557</v>
      </c>
      <c r="N4304" t="s">
        <v>1734</v>
      </c>
      <c r="O4304">
        <v>0</v>
      </c>
      <c r="P4304" t="s">
        <v>1552</v>
      </c>
      <c r="Q4304">
        <v>19930801</v>
      </c>
    </row>
    <row r="4305" spans="1:17">
      <c r="A4305" t="s">
        <v>1739</v>
      </c>
      <c r="B4305" t="s">
        <v>1565</v>
      </c>
      <c r="C4305">
        <v>201205</v>
      </c>
      <c r="D4305">
        <v>0</v>
      </c>
      <c r="E4305" t="s">
        <v>1555</v>
      </c>
      <c r="F4305">
        <v>0</v>
      </c>
      <c r="G4305">
        <v>0</v>
      </c>
      <c r="H4305">
        <v>0</v>
      </c>
      <c r="I4305">
        <v>43112017900</v>
      </c>
      <c r="J4305">
        <v>12</v>
      </c>
      <c r="K4305" t="s">
        <v>1740</v>
      </c>
      <c r="L4305">
        <v>2531</v>
      </c>
      <c r="M4305" t="s">
        <v>1557</v>
      </c>
      <c r="N4305" t="s">
        <v>1734</v>
      </c>
      <c r="O4305">
        <v>0</v>
      </c>
      <c r="P4305" t="s">
        <v>1552</v>
      </c>
      <c r="Q4305">
        <v>19741101</v>
      </c>
    </row>
    <row r="4306" spans="1:17">
      <c r="A4306" t="s">
        <v>1739</v>
      </c>
      <c r="B4306" t="s">
        <v>1566</v>
      </c>
      <c r="C4306">
        <v>201205</v>
      </c>
      <c r="D4306">
        <v>0</v>
      </c>
      <c r="E4306" t="s">
        <v>1555</v>
      </c>
      <c r="F4306">
        <v>0</v>
      </c>
      <c r="G4306">
        <v>0</v>
      </c>
      <c r="H4306">
        <v>0</v>
      </c>
      <c r="I4306">
        <v>43112016500</v>
      </c>
      <c r="J4306">
        <v>12</v>
      </c>
      <c r="K4306" t="s">
        <v>1740</v>
      </c>
      <c r="L4306">
        <v>2531</v>
      </c>
      <c r="M4306" t="s">
        <v>1557</v>
      </c>
      <c r="N4306" t="s">
        <v>1734</v>
      </c>
      <c r="O4306">
        <v>0</v>
      </c>
      <c r="P4306" t="s">
        <v>1552</v>
      </c>
      <c r="Q4306">
        <v>19700301</v>
      </c>
    </row>
    <row r="4307" spans="1:17">
      <c r="A4307" t="s">
        <v>1739</v>
      </c>
      <c r="B4307" t="s">
        <v>1567</v>
      </c>
      <c r="C4307">
        <v>201205</v>
      </c>
      <c r="D4307">
        <v>0</v>
      </c>
      <c r="E4307" t="s">
        <v>1555</v>
      </c>
      <c r="F4307">
        <v>0</v>
      </c>
      <c r="G4307">
        <v>0</v>
      </c>
      <c r="H4307">
        <v>0</v>
      </c>
      <c r="I4307">
        <v>43112021000</v>
      </c>
      <c r="J4307">
        <v>12</v>
      </c>
      <c r="K4307" t="s">
        <v>1740</v>
      </c>
      <c r="L4307">
        <v>2531</v>
      </c>
      <c r="M4307" t="s">
        <v>1557</v>
      </c>
      <c r="N4307" t="s">
        <v>1734</v>
      </c>
      <c r="O4307">
        <v>0</v>
      </c>
      <c r="P4307" t="s">
        <v>1552</v>
      </c>
      <c r="Q4307">
        <v>19720801</v>
      </c>
    </row>
    <row r="4308" spans="1:17">
      <c r="A4308" t="s">
        <v>1739</v>
      </c>
      <c r="B4308" t="s">
        <v>1647</v>
      </c>
      <c r="C4308">
        <v>201205</v>
      </c>
      <c r="D4308">
        <v>0</v>
      </c>
      <c r="E4308" t="s">
        <v>1555</v>
      </c>
      <c r="F4308">
        <v>0</v>
      </c>
      <c r="G4308">
        <v>0</v>
      </c>
      <c r="H4308">
        <v>0</v>
      </c>
      <c r="I4308">
        <v>43112014200</v>
      </c>
      <c r="J4308">
        <v>12</v>
      </c>
      <c r="K4308" t="s">
        <v>1740</v>
      </c>
      <c r="L4308">
        <v>2531</v>
      </c>
      <c r="M4308" t="s">
        <v>1557</v>
      </c>
      <c r="N4308" t="s">
        <v>1734</v>
      </c>
      <c r="O4308">
        <v>0</v>
      </c>
      <c r="P4308" t="s">
        <v>1552</v>
      </c>
      <c r="Q4308">
        <v>19740101</v>
      </c>
    </row>
    <row r="4309" spans="1:17">
      <c r="A4309" t="s">
        <v>1739</v>
      </c>
      <c r="B4309" t="s">
        <v>1713</v>
      </c>
      <c r="C4309">
        <v>201205</v>
      </c>
      <c r="D4309">
        <v>0</v>
      </c>
      <c r="E4309" t="s">
        <v>1555</v>
      </c>
      <c r="F4309">
        <v>0</v>
      </c>
      <c r="G4309">
        <v>0</v>
      </c>
      <c r="H4309">
        <v>0</v>
      </c>
      <c r="I4309">
        <v>43112029000</v>
      </c>
      <c r="J4309">
        <v>12</v>
      </c>
      <c r="K4309" t="s">
        <v>1740</v>
      </c>
      <c r="L4309">
        <v>2531</v>
      </c>
      <c r="M4309" t="s">
        <v>1557</v>
      </c>
      <c r="N4309" t="s">
        <v>1734</v>
      </c>
      <c r="O4309">
        <v>0</v>
      </c>
      <c r="P4309" t="s">
        <v>1552</v>
      </c>
      <c r="Q4309">
        <v>19720701</v>
      </c>
    </row>
    <row r="4310" spans="1:17">
      <c r="A4310" t="s">
        <v>1739</v>
      </c>
      <c r="B4310" t="s">
        <v>1719</v>
      </c>
      <c r="C4310">
        <v>201205</v>
      </c>
      <c r="D4310">
        <v>0</v>
      </c>
      <c r="E4310" t="s">
        <v>1555</v>
      </c>
      <c r="F4310">
        <v>0</v>
      </c>
      <c r="G4310">
        <v>0</v>
      </c>
      <c r="H4310">
        <v>0</v>
      </c>
      <c r="I4310">
        <v>43112020700</v>
      </c>
      <c r="J4310">
        <v>12</v>
      </c>
      <c r="K4310" t="s">
        <v>1740</v>
      </c>
      <c r="L4310">
        <v>2531</v>
      </c>
      <c r="M4310" t="s">
        <v>1557</v>
      </c>
      <c r="N4310" t="s">
        <v>1734</v>
      </c>
      <c r="O4310">
        <v>0</v>
      </c>
      <c r="P4310" t="s">
        <v>1738</v>
      </c>
      <c r="Q4310">
        <v>19790501</v>
      </c>
    </row>
    <row r="4311" spans="1:17">
      <c r="A4311" t="s">
        <v>1739</v>
      </c>
      <c r="B4311" t="s">
        <v>1765</v>
      </c>
      <c r="C4311">
        <v>201205</v>
      </c>
      <c r="D4311">
        <v>0</v>
      </c>
      <c r="E4311" t="s">
        <v>1555</v>
      </c>
      <c r="F4311">
        <v>0</v>
      </c>
      <c r="G4311">
        <v>0</v>
      </c>
      <c r="H4311">
        <v>0</v>
      </c>
      <c r="I4311">
        <v>43112022901</v>
      </c>
      <c r="J4311">
        <v>12</v>
      </c>
      <c r="K4311" t="s">
        <v>1740</v>
      </c>
      <c r="L4311">
        <v>2531</v>
      </c>
      <c r="M4311" t="s">
        <v>1557</v>
      </c>
      <c r="N4311" t="s">
        <v>1734</v>
      </c>
      <c r="O4311">
        <v>0</v>
      </c>
      <c r="P4311" t="s">
        <v>1662</v>
      </c>
      <c r="Q4311">
        <v>19790701</v>
      </c>
    </row>
    <row r="4312" spans="1:17">
      <c r="A4312" t="s">
        <v>1739</v>
      </c>
      <c r="B4312" t="s">
        <v>1706</v>
      </c>
      <c r="C4312">
        <v>201205</v>
      </c>
      <c r="D4312">
        <v>0</v>
      </c>
      <c r="E4312" t="s">
        <v>1555</v>
      </c>
      <c r="F4312">
        <v>0</v>
      </c>
      <c r="G4312">
        <v>0</v>
      </c>
      <c r="H4312">
        <v>0</v>
      </c>
      <c r="I4312">
        <v>43112023300</v>
      </c>
      <c r="J4312">
        <v>12</v>
      </c>
      <c r="K4312" t="s">
        <v>1740</v>
      </c>
      <c r="L4312">
        <v>2531</v>
      </c>
      <c r="M4312" t="s">
        <v>1557</v>
      </c>
      <c r="N4312" t="s">
        <v>1734</v>
      </c>
      <c r="O4312">
        <v>0</v>
      </c>
      <c r="P4312" t="s">
        <v>1574</v>
      </c>
      <c r="Q4312">
        <v>19980227</v>
      </c>
    </row>
    <row r="4313" spans="1:17">
      <c r="A4313" t="s">
        <v>1739</v>
      </c>
      <c r="B4313" t="s">
        <v>1766</v>
      </c>
      <c r="C4313">
        <v>201205</v>
      </c>
      <c r="D4313">
        <v>0</v>
      </c>
      <c r="E4313" t="s">
        <v>1555</v>
      </c>
      <c r="F4313">
        <v>0</v>
      </c>
      <c r="G4313">
        <v>0</v>
      </c>
      <c r="H4313">
        <v>0</v>
      </c>
      <c r="I4313">
        <v>43112021100</v>
      </c>
      <c r="J4313">
        <v>12</v>
      </c>
      <c r="K4313" t="s">
        <v>1740</v>
      </c>
      <c r="L4313">
        <v>2531</v>
      </c>
      <c r="M4313" t="s">
        <v>1557</v>
      </c>
      <c r="N4313" t="s">
        <v>1734</v>
      </c>
      <c r="O4313">
        <v>0</v>
      </c>
      <c r="P4313" t="s">
        <v>1552</v>
      </c>
      <c r="Q4313">
        <v>19850301</v>
      </c>
    </row>
    <row r="4314" spans="1:17">
      <c r="A4314" t="s">
        <v>1739</v>
      </c>
      <c r="B4314" t="s">
        <v>1767</v>
      </c>
      <c r="C4314">
        <v>201205</v>
      </c>
      <c r="D4314">
        <v>0</v>
      </c>
      <c r="E4314" t="s">
        <v>1555</v>
      </c>
      <c r="F4314">
        <v>0</v>
      </c>
      <c r="G4314">
        <v>0</v>
      </c>
      <c r="H4314">
        <v>0</v>
      </c>
      <c r="I4314">
        <v>43112029202</v>
      </c>
      <c r="J4314">
        <v>12</v>
      </c>
      <c r="K4314" t="s">
        <v>1740</v>
      </c>
      <c r="L4314">
        <v>2531</v>
      </c>
      <c r="M4314" t="s">
        <v>1557</v>
      </c>
      <c r="N4314" t="s">
        <v>1734</v>
      </c>
      <c r="O4314">
        <v>0</v>
      </c>
      <c r="P4314" t="s">
        <v>1552</v>
      </c>
      <c r="Q4314">
        <v>19931001</v>
      </c>
    </row>
    <row r="4315" spans="1:17">
      <c r="A4315" t="s">
        <v>1739</v>
      </c>
      <c r="B4315" t="s">
        <v>1676</v>
      </c>
      <c r="C4315">
        <v>201205</v>
      </c>
      <c r="D4315">
        <v>0</v>
      </c>
      <c r="E4315" t="s">
        <v>1555</v>
      </c>
      <c r="F4315">
        <v>0</v>
      </c>
      <c r="G4315">
        <v>0</v>
      </c>
      <c r="H4315">
        <v>0</v>
      </c>
      <c r="I4315">
        <v>43112036700</v>
      </c>
      <c r="J4315">
        <v>12</v>
      </c>
      <c r="K4315" t="s">
        <v>1740</v>
      </c>
      <c r="L4315">
        <v>2531</v>
      </c>
      <c r="M4315" t="s">
        <v>1557</v>
      </c>
      <c r="N4315" t="s">
        <v>1734</v>
      </c>
      <c r="O4315">
        <v>0</v>
      </c>
      <c r="P4315" t="s">
        <v>1552</v>
      </c>
      <c r="Q4315">
        <v>19780101</v>
      </c>
    </row>
    <row r="4316" spans="1:17">
      <c r="A4316" t="s">
        <v>1739</v>
      </c>
      <c r="B4316" t="s">
        <v>1626</v>
      </c>
      <c r="C4316">
        <v>201205</v>
      </c>
      <c r="D4316">
        <v>0</v>
      </c>
      <c r="E4316" t="s">
        <v>1555</v>
      </c>
      <c r="F4316">
        <v>0</v>
      </c>
      <c r="G4316">
        <v>0</v>
      </c>
      <c r="H4316">
        <v>0</v>
      </c>
      <c r="I4316">
        <v>43112033900</v>
      </c>
      <c r="J4316">
        <v>12</v>
      </c>
      <c r="K4316" t="s">
        <v>1740</v>
      </c>
      <c r="L4316">
        <v>2531</v>
      </c>
      <c r="M4316" t="s">
        <v>1557</v>
      </c>
      <c r="N4316" t="s">
        <v>1734</v>
      </c>
      <c r="O4316">
        <v>0</v>
      </c>
      <c r="P4316" t="s">
        <v>1552</v>
      </c>
      <c r="Q4316">
        <v>19771001</v>
      </c>
    </row>
    <row r="4317" spans="1:17">
      <c r="A4317" t="s">
        <v>1739</v>
      </c>
      <c r="B4317" t="s">
        <v>1761</v>
      </c>
      <c r="C4317">
        <v>201205</v>
      </c>
      <c r="D4317">
        <v>0</v>
      </c>
      <c r="E4317" t="s">
        <v>1555</v>
      </c>
      <c r="F4317">
        <v>0</v>
      </c>
      <c r="G4317">
        <v>0</v>
      </c>
      <c r="H4317">
        <v>0</v>
      </c>
      <c r="I4317">
        <v>43112032900</v>
      </c>
      <c r="J4317">
        <v>12</v>
      </c>
      <c r="K4317" t="s">
        <v>1740</v>
      </c>
      <c r="L4317">
        <v>2531</v>
      </c>
      <c r="M4317" t="s">
        <v>1557</v>
      </c>
      <c r="N4317" t="s">
        <v>1734</v>
      </c>
      <c r="O4317">
        <v>0</v>
      </c>
      <c r="P4317" t="s">
        <v>1552</v>
      </c>
      <c r="Q4317">
        <v>19770801</v>
      </c>
    </row>
    <row r="4318" spans="1:17">
      <c r="A4318" t="s">
        <v>1739</v>
      </c>
      <c r="B4318" t="s">
        <v>1641</v>
      </c>
      <c r="C4318">
        <v>201205</v>
      </c>
      <c r="D4318">
        <v>0</v>
      </c>
      <c r="E4318" t="s">
        <v>1555</v>
      </c>
      <c r="F4318">
        <v>0</v>
      </c>
      <c r="G4318">
        <v>0</v>
      </c>
      <c r="H4318">
        <v>0</v>
      </c>
      <c r="I4318">
        <v>43112034000</v>
      </c>
      <c r="J4318">
        <v>12</v>
      </c>
      <c r="K4318" t="s">
        <v>1740</v>
      </c>
      <c r="L4318">
        <v>2531</v>
      </c>
      <c r="M4318" t="s">
        <v>1557</v>
      </c>
      <c r="N4318" t="s">
        <v>1734</v>
      </c>
      <c r="O4318">
        <v>0</v>
      </c>
      <c r="P4318" t="s">
        <v>1552</v>
      </c>
      <c r="Q4318">
        <v>19771001</v>
      </c>
    </row>
    <row r="4319" spans="1:17">
      <c r="A4319" t="s">
        <v>1711</v>
      </c>
      <c r="B4319" t="s">
        <v>1635</v>
      </c>
      <c r="C4319">
        <v>201206</v>
      </c>
      <c r="D4319">
        <v>0</v>
      </c>
      <c r="E4319" t="s">
        <v>1555</v>
      </c>
      <c r="F4319">
        <v>0</v>
      </c>
      <c r="G4319">
        <v>0</v>
      </c>
      <c r="H4319">
        <v>0</v>
      </c>
      <c r="I4319">
        <v>43112022100</v>
      </c>
      <c r="J4319">
        <v>12</v>
      </c>
      <c r="K4319" t="s">
        <v>1712</v>
      </c>
      <c r="L4319">
        <v>2531</v>
      </c>
      <c r="M4319" t="s">
        <v>1557</v>
      </c>
      <c r="N4319" t="s">
        <v>1734</v>
      </c>
      <c r="O4319">
        <v>0</v>
      </c>
      <c r="P4319" t="s">
        <v>1574</v>
      </c>
      <c r="Q4319">
        <v>19840201</v>
      </c>
    </row>
    <row r="4320" spans="1:17">
      <c r="A4320" t="s">
        <v>1711</v>
      </c>
      <c r="B4320" t="s">
        <v>1575</v>
      </c>
      <c r="C4320">
        <v>201206</v>
      </c>
      <c r="D4320">
        <v>0</v>
      </c>
      <c r="E4320" t="s">
        <v>1555</v>
      </c>
      <c r="F4320">
        <v>0</v>
      </c>
      <c r="G4320">
        <v>0</v>
      </c>
      <c r="H4320">
        <v>0</v>
      </c>
      <c r="I4320">
        <v>43112022400</v>
      </c>
      <c r="J4320">
        <v>12</v>
      </c>
      <c r="K4320" t="s">
        <v>1712</v>
      </c>
      <c r="L4320">
        <v>2531</v>
      </c>
      <c r="M4320" t="s">
        <v>1557</v>
      </c>
      <c r="N4320" t="s">
        <v>1734</v>
      </c>
      <c r="O4320">
        <v>0</v>
      </c>
      <c r="P4320" t="s">
        <v>1662</v>
      </c>
      <c r="Q4320">
        <v>19830701</v>
      </c>
    </row>
    <row r="4321" spans="1:17">
      <c r="A4321" t="s">
        <v>1711</v>
      </c>
      <c r="B4321" t="s">
        <v>1663</v>
      </c>
      <c r="C4321">
        <v>201206</v>
      </c>
      <c r="D4321">
        <v>0</v>
      </c>
      <c r="E4321" t="s">
        <v>1555</v>
      </c>
      <c r="F4321">
        <v>0</v>
      </c>
      <c r="G4321">
        <v>0</v>
      </c>
      <c r="H4321">
        <v>0</v>
      </c>
      <c r="I4321">
        <v>43112022500</v>
      </c>
      <c r="J4321">
        <v>12</v>
      </c>
      <c r="K4321" t="s">
        <v>1712</v>
      </c>
      <c r="L4321">
        <v>2531</v>
      </c>
      <c r="M4321" t="s">
        <v>1557</v>
      </c>
      <c r="N4321" t="s">
        <v>1734</v>
      </c>
      <c r="O4321">
        <v>0</v>
      </c>
      <c r="P4321" t="s">
        <v>1552</v>
      </c>
      <c r="Q4321">
        <v>19840201</v>
      </c>
    </row>
    <row r="4322" spans="1:17">
      <c r="A4322" t="s">
        <v>1711</v>
      </c>
      <c r="B4322" t="s">
        <v>1636</v>
      </c>
      <c r="C4322">
        <v>201206</v>
      </c>
      <c r="D4322">
        <v>0</v>
      </c>
      <c r="E4322" t="s">
        <v>1555</v>
      </c>
      <c r="F4322">
        <v>0</v>
      </c>
      <c r="G4322">
        <v>0</v>
      </c>
      <c r="H4322">
        <v>0</v>
      </c>
      <c r="I4322">
        <v>43112022700</v>
      </c>
      <c r="J4322">
        <v>12</v>
      </c>
      <c r="K4322" t="s">
        <v>1712</v>
      </c>
      <c r="L4322">
        <v>2531</v>
      </c>
      <c r="M4322" t="s">
        <v>1557</v>
      </c>
      <c r="N4322" t="s">
        <v>1734</v>
      </c>
      <c r="O4322">
        <v>0</v>
      </c>
      <c r="P4322" t="s">
        <v>1552</v>
      </c>
      <c r="Q4322">
        <v>19850201</v>
      </c>
    </row>
    <row r="4323" spans="1:17">
      <c r="A4323" t="s">
        <v>1711</v>
      </c>
      <c r="B4323" t="s">
        <v>1637</v>
      </c>
      <c r="C4323">
        <v>201206</v>
      </c>
      <c r="D4323">
        <v>0</v>
      </c>
      <c r="E4323" t="s">
        <v>1555</v>
      </c>
      <c r="F4323">
        <v>0</v>
      </c>
      <c r="G4323">
        <v>0</v>
      </c>
      <c r="H4323">
        <v>0</v>
      </c>
      <c r="I4323">
        <v>43112026800</v>
      </c>
      <c r="J4323">
        <v>12</v>
      </c>
      <c r="K4323" t="s">
        <v>1712</v>
      </c>
      <c r="L4323">
        <v>2531</v>
      </c>
      <c r="M4323" t="s">
        <v>1557</v>
      </c>
      <c r="N4323" t="s">
        <v>1734</v>
      </c>
      <c r="O4323">
        <v>0</v>
      </c>
      <c r="P4323" t="s">
        <v>1574</v>
      </c>
      <c r="Q4323">
        <v>19840301</v>
      </c>
    </row>
    <row r="4324" spans="1:17">
      <c r="A4324" t="s">
        <v>1711</v>
      </c>
      <c r="B4324" t="s">
        <v>1762</v>
      </c>
      <c r="C4324">
        <v>201206</v>
      </c>
      <c r="D4324">
        <v>0</v>
      </c>
      <c r="E4324" t="s">
        <v>1555</v>
      </c>
      <c r="F4324">
        <v>0</v>
      </c>
      <c r="G4324">
        <v>0</v>
      </c>
      <c r="H4324">
        <v>0</v>
      </c>
      <c r="I4324">
        <v>43112024500</v>
      </c>
      <c r="J4324">
        <v>12</v>
      </c>
      <c r="K4324" t="s">
        <v>1712</v>
      </c>
      <c r="L4324">
        <v>2531</v>
      </c>
      <c r="M4324" t="s">
        <v>1557</v>
      </c>
      <c r="N4324" t="s">
        <v>1734</v>
      </c>
      <c r="O4324">
        <v>0</v>
      </c>
      <c r="P4324" t="s">
        <v>1662</v>
      </c>
      <c r="Q4324">
        <v>19830801</v>
      </c>
    </row>
    <row r="4325" spans="1:17">
      <c r="A4325" t="s">
        <v>1711</v>
      </c>
      <c r="B4325" t="s">
        <v>1579</v>
      </c>
      <c r="C4325">
        <v>201206</v>
      </c>
      <c r="D4325">
        <v>0</v>
      </c>
      <c r="E4325" t="s">
        <v>1555</v>
      </c>
      <c r="F4325">
        <v>0</v>
      </c>
      <c r="G4325">
        <v>0</v>
      </c>
      <c r="H4325">
        <v>0</v>
      </c>
      <c r="I4325">
        <v>43112024600</v>
      </c>
      <c r="J4325">
        <v>12</v>
      </c>
      <c r="K4325" t="s">
        <v>1712</v>
      </c>
      <c r="L4325">
        <v>2531</v>
      </c>
      <c r="M4325" t="s">
        <v>1557</v>
      </c>
      <c r="N4325" t="s">
        <v>1734</v>
      </c>
      <c r="O4325">
        <v>0</v>
      </c>
      <c r="P4325" t="s">
        <v>1552</v>
      </c>
      <c r="Q4325">
        <v>19760901</v>
      </c>
    </row>
    <row r="4326" spans="1:17">
      <c r="A4326" t="s">
        <v>1711</v>
      </c>
      <c r="B4326" t="s">
        <v>1581</v>
      </c>
      <c r="C4326">
        <v>201206</v>
      </c>
      <c r="D4326">
        <v>0</v>
      </c>
      <c r="E4326" t="s">
        <v>1555</v>
      </c>
      <c r="F4326">
        <v>0</v>
      </c>
      <c r="G4326">
        <v>0</v>
      </c>
      <c r="H4326">
        <v>0</v>
      </c>
      <c r="I4326">
        <v>43112025700</v>
      </c>
      <c r="J4326">
        <v>12</v>
      </c>
      <c r="K4326" t="s">
        <v>1712</v>
      </c>
      <c r="L4326">
        <v>2531</v>
      </c>
      <c r="M4326" t="s">
        <v>1557</v>
      </c>
      <c r="N4326" t="s">
        <v>1734</v>
      </c>
      <c r="O4326">
        <v>0</v>
      </c>
      <c r="P4326" t="s">
        <v>1574</v>
      </c>
      <c r="Q4326">
        <v>19871101</v>
      </c>
    </row>
    <row r="4327" spans="1:17">
      <c r="A4327" t="s">
        <v>1711</v>
      </c>
      <c r="B4327" t="s">
        <v>1655</v>
      </c>
      <c r="C4327">
        <v>201206</v>
      </c>
      <c r="D4327">
        <v>0</v>
      </c>
      <c r="E4327" t="s">
        <v>1555</v>
      </c>
      <c r="F4327">
        <v>0</v>
      </c>
      <c r="G4327">
        <v>0</v>
      </c>
      <c r="H4327">
        <v>0</v>
      </c>
      <c r="I4327">
        <v>43112024800</v>
      </c>
      <c r="J4327">
        <v>12</v>
      </c>
      <c r="K4327" t="s">
        <v>1712</v>
      </c>
      <c r="L4327">
        <v>2531</v>
      </c>
      <c r="M4327" t="s">
        <v>1557</v>
      </c>
      <c r="N4327" t="s">
        <v>1734</v>
      </c>
      <c r="O4327">
        <v>0</v>
      </c>
      <c r="P4327" t="s">
        <v>1552</v>
      </c>
      <c r="Q4327">
        <v>19831101</v>
      </c>
    </row>
    <row r="4328" spans="1:17">
      <c r="A4328" t="s">
        <v>1711</v>
      </c>
      <c r="B4328" t="s">
        <v>1763</v>
      </c>
      <c r="C4328">
        <v>201206</v>
      </c>
      <c r="D4328">
        <v>0</v>
      </c>
      <c r="E4328" t="s">
        <v>1555</v>
      </c>
      <c r="F4328">
        <v>0</v>
      </c>
      <c r="G4328">
        <v>0</v>
      </c>
      <c r="H4328">
        <v>0</v>
      </c>
      <c r="I4328">
        <v>43112025000</v>
      </c>
      <c r="J4328">
        <v>12</v>
      </c>
      <c r="K4328" t="s">
        <v>1712</v>
      </c>
      <c r="L4328">
        <v>2531</v>
      </c>
      <c r="M4328" t="s">
        <v>1557</v>
      </c>
      <c r="N4328" t="s">
        <v>1734</v>
      </c>
      <c r="O4328">
        <v>0</v>
      </c>
      <c r="P4328" t="s">
        <v>1662</v>
      </c>
      <c r="Q4328">
        <v>19720601</v>
      </c>
    </row>
    <row r="4329" spans="1:17">
      <c r="A4329" t="s">
        <v>1711</v>
      </c>
      <c r="B4329" t="s">
        <v>1667</v>
      </c>
      <c r="C4329">
        <v>201206</v>
      </c>
      <c r="D4329">
        <v>0</v>
      </c>
      <c r="E4329" t="s">
        <v>1555</v>
      </c>
      <c r="F4329">
        <v>0</v>
      </c>
      <c r="G4329">
        <v>0</v>
      </c>
      <c r="H4329">
        <v>0</v>
      </c>
      <c r="I4329">
        <v>43112027800</v>
      </c>
      <c r="J4329">
        <v>12</v>
      </c>
      <c r="K4329" t="s">
        <v>1712</v>
      </c>
      <c r="L4329">
        <v>2531</v>
      </c>
      <c r="M4329" t="s">
        <v>1557</v>
      </c>
      <c r="N4329" t="s">
        <v>1734</v>
      </c>
      <c r="O4329">
        <v>0</v>
      </c>
      <c r="P4329" t="s">
        <v>1574</v>
      </c>
      <c r="Q4329">
        <v>19990204</v>
      </c>
    </row>
    <row r="4330" spans="1:17">
      <c r="A4330" t="s">
        <v>1711</v>
      </c>
      <c r="B4330" t="s">
        <v>1668</v>
      </c>
      <c r="C4330">
        <v>201206</v>
      </c>
      <c r="D4330">
        <v>0</v>
      </c>
      <c r="E4330" t="s">
        <v>1555</v>
      </c>
      <c r="F4330">
        <v>0</v>
      </c>
      <c r="G4330">
        <v>0</v>
      </c>
      <c r="H4330">
        <v>0</v>
      </c>
      <c r="I4330">
        <v>43112027000</v>
      </c>
      <c r="J4330">
        <v>12</v>
      </c>
      <c r="K4330" t="s">
        <v>1712</v>
      </c>
      <c r="L4330">
        <v>2531</v>
      </c>
      <c r="M4330" t="s">
        <v>1557</v>
      </c>
      <c r="N4330" t="s">
        <v>1734</v>
      </c>
      <c r="O4330">
        <v>0</v>
      </c>
      <c r="P4330" t="s">
        <v>1552</v>
      </c>
      <c r="Q4330">
        <v>19790201</v>
      </c>
    </row>
    <row r="4331" spans="1:17">
      <c r="A4331" t="s">
        <v>1711</v>
      </c>
      <c r="B4331" t="s">
        <v>1656</v>
      </c>
      <c r="C4331">
        <v>201206</v>
      </c>
      <c r="D4331">
        <v>0</v>
      </c>
      <c r="E4331" t="s">
        <v>1555</v>
      </c>
      <c r="F4331">
        <v>0</v>
      </c>
      <c r="G4331">
        <v>0</v>
      </c>
      <c r="H4331">
        <v>0</v>
      </c>
      <c r="I4331">
        <v>43112032200</v>
      </c>
      <c r="J4331">
        <v>12</v>
      </c>
      <c r="K4331" t="s">
        <v>1712</v>
      </c>
      <c r="L4331">
        <v>2531</v>
      </c>
      <c r="M4331" t="s">
        <v>1557</v>
      </c>
      <c r="N4331" t="s">
        <v>1734</v>
      </c>
      <c r="O4331">
        <v>0</v>
      </c>
      <c r="P4331" t="s">
        <v>1552</v>
      </c>
      <c r="Q4331">
        <v>19820801</v>
      </c>
    </row>
    <row r="4332" spans="1:17">
      <c r="A4332" t="s">
        <v>1711</v>
      </c>
      <c r="B4332" t="s">
        <v>1639</v>
      </c>
      <c r="C4332">
        <v>201206</v>
      </c>
      <c r="D4332">
        <v>0</v>
      </c>
      <c r="E4332" t="s">
        <v>1555</v>
      </c>
      <c r="F4332">
        <v>0</v>
      </c>
      <c r="G4332">
        <v>0</v>
      </c>
      <c r="H4332">
        <v>0</v>
      </c>
      <c r="I4332">
        <v>43112027300</v>
      </c>
      <c r="J4332">
        <v>12</v>
      </c>
      <c r="K4332" t="s">
        <v>1712</v>
      </c>
      <c r="L4332">
        <v>2531</v>
      </c>
      <c r="M4332" t="s">
        <v>1557</v>
      </c>
      <c r="N4332" t="s">
        <v>1734</v>
      </c>
      <c r="O4332">
        <v>0</v>
      </c>
      <c r="P4332" t="s">
        <v>1574</v>
      </c>
      <c r="Q4332">
        <v>19830801</v>
      </c>
    </row>
    <row r="4333" spans="1:17">
      <c r="A4333" t="s">
        <v>1711</v>
      </c>
      <c r="B4333" t="s">
        <v>1584</v>
      </c>
      <c r="C4333">
        <v>201206</v>
      </c>
      <c r="D4333">
        <v>0</v>
      </c>
      <c r="E4333" t="s">
        <v>1555</v>
      </c>
      <c r="F4333">
        <v>0</v>
      </c>
      <c r="G4333">
        <v>0</v>
      </c>
      <c r="H4333">
        <v>0</v>
      </c>
      <c r="I4333">
        <v>43112027901</v>
      </c>
      <c r="J4333">
        <v>12</v>
      </c>
      <c r="K4333" t="s">
        <v>1712</v>
      </c>
      <c r="L4333">
        <v>2531</v>
      </c>
      <c r="M4333" t="s">
        <v>1557</v>
      </c>
      <c r="N4333" t="s">
        <v>1734</v>
      </c>
      <c r="O4333">
        <v>0</v>
      </c>
      <c r="P4333" t="s">
        <v>1552</v>
      </c>
      <c r="Q4333">
        <v>19880201</v>
      </c>
    </row>
    <row r="4334" spans="1:17">
      <c r="A4334" t="s">
        <v>1711</v>
      </c>
      <c r="B4334" t="s">
        <v>1596</v>
      </c>
      <c r="C4334">
        <v>201206</v>
      </c>
      <c r="D4334">
        <v>0</v>
      </c>
      <c r="E4334" t="s">
        <v>1555</v>
      </c>
      <c r="F4334">
        <v>0</v>
      </c>
      <c r="G4334">
        <v>0</v>
      </c>
      <c r="H4334">
        <v>0</v>
      </c>
      <c r="I4334">
        <v>43112077600</v>
      </c>
      <c r="J4334">
        <v>12</v>
      </c>
      <c r="K4334" t="s">
        <v>1764</v>
      </c>
      <c r="L4334">
        <v>2531</v>
      </c>
      <c r="M4334" t="s">
        <v>1557</v>
      </c>
      <c r="N4334" t="s">
        <v>1734</v>
      </c>
      <c r="O4334">
        <v>0</v>
      </c>
      <c r="P4334" t="s">
        <v>1552</v>
      </c>
      <c r="Q4334">
        <v>20010802</v>
      </c>
    </row>
    <row r="4335" spans="1:17">
      <c r="A4335" t="s">
        <v>1739</v>
      </c>
      <c r="B4335" t="s">
        <v>1649</v>
      </c>
      <c r="C4335">
        <v>201206</v>
      </c>
      <c r="D4335">
        <v>0</v>
      </c>
      <c r="E4335" t="s">
        <v>1555</v>
      </c>
      <c r="F4335">
        <v>0</v>
      </c>
      <c r="G4335">
        <v>0</v>
      </c>
      <c r="H4335">
        <v>0</v>
      </c>
      <c r="I4335">
        <v>43112009600</v>
      </c>
      <c r="J4335">
        <v>12</v>
      </c>
      <c r="K4335" t="s">
        <v>1740</v>
      </c>
      <c r="L4335">
        <v>2531</v>
      </c>
      <c r="M4335" t="s">
        <v>1557</v>
      </c>
      <c r="N4335" t="s">
        <v>1734</v>
      </c>
      <c r="O4335">
        <v>0</v>
      </c>
      <c r="P4335" t="s">
        <v>1552</v>
      </c>
      <c r="Q4335">
        <v>19690701</v>
      </c>
    </row>
    <row r="4336" spans="1:17">
      <c r="A4336" t="s">
        <v>1739</v>
      </c>
      <c r="B4336" t="s">
        <v>1661</v>
      </c>
      <c r="C4336">
        <v>201206</v>
      </c>
      <c r="D4336">
        <v>0</v>
      </c>
      <c r="E4336" t="s">
        <v>1555</v>
      </c>
      <c r="F4336">
        <v>0</v>
      </c>
      <c r="G4336">
        <v>0</v>
      </c>
      <c r="H4336">
        <v>0</v>
      </c>
      <c r="I4336">
        <v>43112020301</v>
      </c>
      <c r="J4336">
        <v>12</v>
      </c>
      <c r="K4336" t="s">
        <v>1740</v>
      </c>
      <c r="L4336">
        <v>2531</v>
      </c>
      <c r="M4336" t="s">
        <v>1557</v>
      </c>
      <c r="N4336" t="s">
        <v>1734</v>
      </c>
      <c r="O4336">
        <v>0</v>
      </c>
      <c r="P4336" t="s">
        <v>1552</v>
      </c>
      <c r="Q4336">
        <v>19721101</v>
      </c>
    </row>
    <row r="4337" spans="1:17">
      <c r="A4337" t="s">
        <v>1739</v>
      </c>
      <c r="B4337" t="s">
        <v>1735</v>
      </c>
      <c r="C4337">
        <v>201206</v>
      </c>
      <c r="D4337">
        <v>0</v>
      </c>
      <c r="E4337" t="s">
        <v>1555</v>
      </c>
      <c r="F4337">
        <v>0</v>
      </c>
      <c r="G4337">
        <v>0</v>
      </c>
      <c r="H4337">
        <v>0</v>
      </c>
      <c r="I4337">
        <v>43112030800</v>
      </c>
      <c r="J4337">
        <v>12</v>
      </c>
      <c r="K4337" t="s">
        <v>1740</v>
      </c>
      <c r="L4337">
        <v>2531</v>
      </c>
      <c r="M4337" t="s">
        <v>1557</v>
      </c>
      <c r="N4337" t="s">
        <v>1734</v>
      </c>
      <c r="O4337">
        <v>0</v>
      </c>
      <c r="P4337" t="s">
        <v>1552</v>
      </c>
      <c r="Q4337">
        <v>19750401</v>
      </c>
    </row>
    <row r="4338" spans="1:17">
      <c r="A4338" t="s">
        <v>1739</v>
      </c>
      <c r="B4338" t="s">
        <v>1635</v>
      </c>
      <c r="C4338">
        <v>201206</v>
      </c>
      <c r="D4338">
        <v>0</v>
      </c>
      <c r="E4338" t="s">
        <v>1555</v>
      </c>
      <c r="F4338">
        <v>0</v>
      </c>
      <c r="G4338">
        <v>0</v>
      </c>
      <c r="H4338">
        <v>0</v>
      </c>
      <c r="I4338">
        <v>43112030900</v>
      </c>
      <c r="J4338">
        <v>12</v>
      </c>
      <c r="K4338" t="s">
        <v>1740</v>
      </c>
      <c r="L4338">
        <v>2531</v>
      </c>
      <c r="M4338" t="s">
        <v>1557</v>
      </c>
      <c r="N4338" t="s">
        <v>1734</v>
      </c>
      <c r="O4338">
        <v>0</v>
      </c>
      <c r="P4338" t="s">
        <v>1552</v>
      </c>
      <c r="Q4338">
        <v>19750501</v>
      </c>
    </row>
    <row r="4339" spans="1:17">
      <c r="A4339" t="s">
        <v>1739</v>
      </c>
      <c r="B4339" t="s">
        <v>1575</v>
      </c>
      <c r="C4339">
        <v>201206</v>
      </c>
      <c r="D4339">
        <v>0</v>
      </c>
      <c r="E4339" t="s">
        <v>1555</v>
      </c>
      <c r="F4339">
        <v>0</v>
      </c>
      <c r="G4339">
        <v>0</v>
      </c>
      <c r="H4339">
        <v>0</v>
      </c>
      <c r="I4339">
        <v>43112014101</v>
      </c>
      <c r="J4339">
        <v>12</v>
      </c>
      <c r="K4339" t="s">
        <v>1740</v>
      </c>
      <c r="L4339">
        <v>2531</v>
      </c>
      <c r="M4339" t="s">
        <v>1557</v>
      </c>
      <c r="N4339" t="s">
        <v>1734</v>
      </c>
      <c r="O4339">
        <v>0</v>
      </c>
      <c r="P4339" t="s">
        <v>1574</v>
      </c>
      <c r="Q4339">
        <v>19741001</v>
      </c>
    </row>
    <row r="4340" spans="1:17">
      <c r="A4340" t="s">
        <v>1739</v>
      </c>
      <c r="B4340" t="s">
        <v>1652</v>
      </c>
      <c r="C4340">
        <v>201206</v>
      </c>
      <c r="D4340">
        <v>0</v>
      </c>
      <c r="E4340" t="s">
        <v>1555</v>
      </c>
      <c r="F4340">
        <v>0</v>
      </c>
      <c r="G4340">
        <v>0</v>
      </c>
      <c r="H4340">
        <v>0</v>
      </c>
      <c r="I4340">
        <v>43112010300</v>
      </c>
      <c r="J4340">
        <v>12</v>
      </c>
      <c r="K4340" t="s">
        <v>1740</v>
      </c>
      <c r="L4340">
        <v>2531</v>
      </c>
      <c r="M4340" t="s">
        <v>1557</v>
      </c>
      <c r="N4340" t="s">
        <v>1734</v>
      </c>
      <c r="O4340">
        <v>0</v>
      </c>
      <c r="P4340" t="s">
        <v>1552</v>
      </c>
      <c r="Q4340">
        <v>19690701</v>
      </c>
    </row>
    <row r="4341" spans="1:17">
      <c r="A4341" t="s">
        <v>1739</v>
      </c>
      <c r="B4341" t="s">
        <v>1637</v>
      </c>
      <c r="C4341">
        <v>201206</v>
      </c>
      <c r="D4341">
        <v>0</v>
      </c>
      <c r="E4341" t="s">
        <v>1555</v>
      </c>
      <c r="F4341">
        <v>0</v>
      </c>
      <c r="G4341">
        <v>0</v>
      </c>
      <c r="H4341">
        <v>0</v>
      </c>
      <c r="I4341">
        <v>43112017401</v>
      </c>
      <c r="J4341">
        <v>12</v>
      </c>
      <c r="K4341" t="s">
        <v>1740</v>
      </c>
      <c r="L4341">
        <v>2531</v>
      </c>
      <c r="M4341" t="s">
        <v>1557</v>
      </c>
      <c r="N4341" t="s">
        <v>1734</v>
      </c>
      <c r="O4341">
        <v>0</v>
      </c>
      <c r="P4341" t="s">
        <v>1552</v>
      </c>
      <c r="Q4341">
        <v>19780501</v>
      </c>
    </row>
    <row r="4342" spans="1:17">
      <c r="A4342" t="s">
        <v>1739</v>
      </c>
      <c r="B4342" t="s">
        <v>1593</v>
      </c>
      <c r="C4342">
        <v>201206</v>
      </c>
      <c r="D4342">
        <v>0</v>
      </c>
      <c r="E4342" t="s">
        <v>1555</v>
      </c>
      <c r="F4342">
        <v>0</v>
      </c>
      <c r="G4342">
        <v>0</v>
      </c>
      <c r="H4342">
        <v>0</v>
      </c>
      <c r="I4342">
        <v>43112030300</v>
      </c>
      <c r="J4342">
        <v>12</v>
      </c>
      <c r="K4342" t="s">
        <v>1740</v>
      </c>
      <c r="L4342">
        <v>2531</v>
      </c>
      <c r="M4342" t="s">
        <v>1557</v>
      </c>
      <c r="N4342" t="s">
        <v>1734</v>
      </c>
      <c r="O4342">
        <v>0</v>
      </c>
      <c r="P4342" t="s">
        <v>1552</v>
      </c>
      <c r="Q4342">
        <v>19740801</v>
      </c>
    </row>
    <row r="4343" spans="1:17">
      <c r="A4343" t="s">
        <v>1739</v>
      </c>
      <c r="B4343" t="s">
        <v>1655</v>
      </c>
      <c r="C4343">
        <v>201206</v>
      </c>
      <c r="D4343">
        <v>0</v>
      </c>
      <c r="E4343" t="s">
        <v>1555</v>
      </c>
      <c r="F4343">
        <v>0</v>
      </c>
      <c r="G4343">
        <v>0</v>
      </c>
      <c r="H4343">
        <v>0</v>
      </c>
      <c r="I4343">
        <v>43112015100</v>
      </c>
      <c r="J4343">
        <v>12</v>
      </c>
      <c r="K4343" t="s">
        <v>1740</v>
      </c>
      <c r="L4343">
        <v>2531</v>
      </c>
      <c r="M4343" t="s">
        <v>1557</v>
      </c>
      <c r="N4343" t="s">
        <v>1734</v>
      </c>
      <c r="O4343">
        <v>0</v>
      </c>
      <c r="P4343" t="s">
        <v>1662</v>
      </c>
      <c r="Q4343">
        <v>19730701</v>
      </c>
    </row>
    <row r="4344" spans="1:17">
      <c r="A4344" t="s">
        <v>1739</v>
      </c>
      <c r="B4344" t="s">
        <v>1632</v>
      </c>
      <c r="C4344">
        <v>201206</v>
      </c>
      <c r="D4344">
        <v>0</v>
      </c>
      <c r="E4344" t="s">
        <v>1555</v>
      </c>
      <c r="F4344">
        <v>0</v>
      </c>
      <c r="G4344">
        <v>0</v>
      </c>
      <c r="H4344">
        <v>0</v>
      </c>
      <c r="I4344">
        <v>43112006400</v>
      </c>
      <c r="J4344">
        <v>12</v>
      </c>
      <c r="K4344" t="s">
        <v>1740</v>
      </c>
      <c r="L4344">
        <v>2531</v>
      </c>
      <c r="M4344" t="s">
        <v>1557</v>
      </c>
      <c r="N4344" t="s">
        <v>1734</v>
      </c>
      <c r="O4344">
        <v>0</v>
      </c>
      <c r="P4344" t="s">
        <v>1552</v>
      </c>
      <c r="Q4344">
        <v>19750201</v>
      </c>
    </row>
    <row r="4345" spans="1:17">
      <c r="A4345" t="s">
        <v>1739</v>
      </c>
      <c r="B4345" t="s">
        <v>1594</v>
      </c>
      <c r="C4345">
        <v>201206</v>
      </c>
      <c r="D4345">
        <v>0</v>
      </c>
      <c r="E4345" t="s">
        <v>1555</v>
      </c>
      <c r="F4345">
        <v>0</v>
      </c>
      <c r="G4345">
        <v>0</v>
      </c>
      <c r="H4345">
        <v>0</v>
      </c>
      <c r="I4345">
        <v>43112006200</v>
      </c>
      <c r="J4345">
        <v>12</v>
      </c>
      <c r="K4345" t="s">
        <v>1740</v>
      </c>
      <c r="L4345">
        <v>2531</v>
      </c>
      <c r="M4345" t="s">
        <v>1557</v>
      </c>
      <c r="N4345" t="s">
        <v>1734</v>
      </c>
      <c r="O4345">
        <v>0</v>
      </c>
      <c r="P4345" t="s">
        <v>1552</v>
      </c>
      <c r="Q4345">
        <v>19690501</v>
      </c>
    </row>
    <row r="4346" spans="1:17">
      <c r="A4346" t="s">
        <v>1739</v>
      </c>
      <c r="B4346" t="s">
        <v>1763</v>
      </c>
      <c r="C4346">
        <v>201206</v>
      </c>
      <c r="D4346">
        <v>0</v>
      </c>
      <c r="E4346" t="s">
        <v>1555</v>
      </c>
      <c r="F4346">
        <v>0</v>
      </c>
      <c r="G4346">
        <v>0</v>
      </c>
      <c r="H4346">
        <v>0</v>
      </c>
      <c r="I4346">
        <v>43112018301</v>
      </c>
      <c r="J4346">
        <v>12</v>
      </c>
      <c r="K4346" t="s">
        <v>1740</v>
      </c>
      <c r="L4346">
        <v>2531</v>
      </c>
      <c r="M4346" t="s">
        <v>1557</v>
      </c>
      <c r="N4346" t="s">
        <v>1734</v>
      </c>
      <c r="O4346">
        <v>0</v>
      </c>
      <c r="P4346" t="s">
        <v>1552</v>
      </c>
      <c r="Q4346">
        <v>19750701</v>
      </c>
    </row>
    <row r="4347" spans="1:17">
      <c r="A4347" t="s">
        <v>1739</v>
      </c>
      <c r="B4347" t="s">
        <v>1688</v>
      </c>
      <c r="C4347">
        <v>201206</v>
      </c>
      <c r="D4347">
        <v>0</v>
      </c>
      <c r="E4347" t="s">
        <v>1555</v>
      </c>
      <c r="F4347">
        <v>0</v>
      </c>
      <c r="G4347">
        <v>0</v>
      </c>
      <c r="H4347">
        <v>0</v>
      </c>
      <c r="I4347">
        <v>43112019800</v>
      </c>
      <c r="J4347">
        <v>12</v>
      </c>
      <c r="K4347" t="s">
        <v>1740</v>
      </c>
      <c r="L4347">
        <v>2531</v>
      </c>
      <c r="M4347" t="s">
        <v>1557</v>
      </c>
      <c r="N4347" t="s">
        <v>1734</v>
      </c>
      <c r="O4347">
        <v>0</v>
      </c>
      <c r="P4347" t="s">
        <v>1552</v>
      </c>
      <c r="Q4347">
        <v>19700801</v>
      </c>
    </row>
    <row r="4348" spans="1:17">
      <c r="A4348" t="s">
        <v>1739</v>
      </c>
      <c r="B4348" t="s">
        <v>1702</v>
      </c>
      <c r="C4348">
        <v>201206</v>
      </c>
      <c r="D4348">
        <v>0</v>
      </c>
      <c r="E4348" t="s">
        <v>1555</v>
      </c>
      <c r="F4348">
        <v>0</v>
      </c>
      <c r="G4348">
        <v>0</v>
      </c>
      <c r="H4348">
        <v>0</v>
      </c>
      <c r="I4348">
        <v>43112021800</v>
      </c>
      <c r="J4348">
        <v>12</v>
      </c>
      <c r="K4348" t="s">
        <v>1740</v>
      </c>
      <c r="L4348">
        <v>2531</v>
      </c>
      <c r="M4348" t="s">
        <v>1557</v>
      </c>
      <c r="N4348" t="s">
        <v>1734</v>
      </c>
      <c r="O4348">
        <v>0</v>
      </c>
      <c r="P4348" t="s">
        <v>1552</v>
      </c>
      <c r="Q4348">
        <v>19701101</v>
      </c>
    </row>
    <row r="4349" spans="1:17">
      <c r="A4349" t="s">
        <v>1739</v>
      </c>
      <c r="B4349" t="s">
        <v>1618</v>
      </c>
      <c r="C4349">
        <v>201206</v>
      </c>
      <c r="D4349">
        <v>0</v>
      </c>
      <c r="E4349" t="s">
        <v>1555</v>
      </c>
      <c r="F4349">
        <v>0</v>
      </c>
      <c r="G4349">
        <v>0</v>
      </c>
      <c r="H4349">
        <v>0</v>
      </c>
      <c r="I4349">
        <v>43112070200</v>
      </c>
      <c r="J4349">
        <v>12</v>
      </c>
      <c r="K4349" t="s">
        <v>1740</v>
      </c>
      <c r="L4349">
        <v>2531</v>
      </c>
      <c r="M4349" t="s">
        <v>1557</v>
      </c>
      <c r="N4349" t="s">
        <v>1734</v>
      </c>
      <c r="O4349">
        <v>0</v>
      </c>
      <c r="P4349" t="s">
        <v>1552</v>
      </c>
      <c r="Q4349">
        <v>19930801</v>
      </c>
    </row>
    <row r="4350" spans="1:17">
      <c r="A4350" t="s">
        <v>1739</v>
      </c>
      <c r="B4350" t="s">
        <v>1565</v>
      </c>
      <c r="C4350">
        <v>201206</v>
      </c>
      <c r="D4350">
        <v>0</v>
      </c>
      <c r="E4350" t="s">
        <v>1555</v>
      </c>
      <c r="F4350">
        <v>0</v>
      </c>
      <c r="G4350">
        <v>0</v>
      </c>
      <c r="H4350">
        <v>0</v>
      </c>
      <c r="I4350">
        <v>43112017900</v>
      </c>
      <c r="J4350">
        <v>12</v>
      </c>
      <c r="K4350" t="s">
        <v>1740</v>
      </c>
      <c r="L4350">
        <v>2531</v>
      </c>
      <c r="M4350" t="s">
        <v>1557</v>
      </c>
      <c r="N4350" t="s">
        <v>1734</v>
      </c>
      <c r="O4350">
        <v>0</v>
      </c>
      <c r="P4350" t="s">
        <v>1552</v>
      </c>
      <c r="Q4350">
        <v>19741101</v>
      </c>
    </row>
    <row r="4351" spans="1:17">
      <c r="A4351" t="s">
        <v>1739</v>
      </c>
      <c r="B4351" t="s">
        <v>1566</v>
      </c>
      <c r="C4351">
        <v>201206</v>
      </c>
      <c r="D4351">
        <v>0</v>
      </c>
      <c r="E4351" t="s">
        <v>1555</v>
      </c>
      <c r="F4351">
        <v>0</v>
      </c>
      <c r="G4351">
        <v>0</v>
      </c>
      <c r="H4351">
        <v>0</v>
      </c>
      <c r="I4351">
        <v>43112016500</v>
      </c>
      <c r="J4351">
        <v>12</v>
      </c>
      <c r="K4351" t="s">
        <v>1740</v>
      </c>
      <c r="L4351">
        <v>2531</v>
      </c>
      <c r="M4351" t="s">
        <v>1557</v>
      </c>
      <c r="N4351" t="s">
        <v>1734</v>
      </c>
      <c r="O4351">
        <v>0</v>
      </c>
      <c r="P4351" t="s">
        <v>1552</v>
      </c>
      <c r="Q4351">
        <v>19700301</v>
      </c>
    </row>
    <row r="4352" spans="1:17">
      <c r="A4352" t="s">
        <v>1739</v>
      </c>
      <c r="B4352" t="s">
        <v>1567</v>
      </c>
      <c r="C4352">
        <v>201206</v>
      </c>
      <c r="D4352">
        <v>0</v>
      </c>
      <c r="E4352" t="s">
        <v>1555</v>
      </c>
      <c r="F4352">
        <v>0</v>
      </c>
      <c r="G4352">
        <v>0</v>
      </c>
      <c r="H4352">
        <v>0</v>
      </c>
      <c r="I4352">
        <v>43112021000</v>
      </c>
      <c r="J4352">
        <v>12</v>
      </c>
      <c r="K4352" t="s">
        <v>1740</v>
      </c>
      <c r="L4352">
        <v>2531</v>
      </c>
      <c r="M4352" t="s">
        <v>1557</v>
      </c>
      <c r="N4352" t="s">
        <v>1734</v>
      </c>
      <c r="O4352">
        <v>0</v>
      </c>
      <c r="P4352" t="s">
        <v>1552</v>
      </c>
      <c r="Q4352">
        <v>19720801</v>
      </c>
    </row>
    <row r="4353" spans="1:17">
      <c r="A4353" t="s">
        <v>1739</v>
      </c>
      <c r="B4353" t="s">
        <v>1647</v>
      </c>
      <c r="C4353">
        <v>201206</v>
      </c>
      <c r="D4353">
        <v>0</v>
      </c>
      <c r="E4353" t="s">
        <v>1555</v>
      </c>
      <c r="F4353">
        <v>0</v>
      </c>
      <c r="G4353">
        <v>0</v>
      </c>
      <c r="H4353">
        <v>0</v>
      </c>
      <c r="I4353">
        <v>43112014200</v>
      </c>
      <c r="J4353">
        <v>12</v>
      </c>
      <c r="K4353" t="s">
        <v>1740</v>
      </c>
      <c r="L4353">
        <v>2531</v>
      </c>
      <c r="M4353" t="s">
        <v>1557</v>
      </c>
      <c r="N4353" t="s">
        <v>1734</v>
      </c>
      <c r="O4353">
        <v>0</v>
      </c>
      <c r="P4353" t="s">
        <v>1552</v>
      </c>
      <c r="Q4353">
        <v>19740101</v>
      </c>
    </row>
    <row r="4354" spans="1:17">
      <c r="A4354" t="s">
        <v>1739</v>
      </c>
      <c r="B4354" t="s">
        <v>1713</v>
      </c>
      <c r="C4354">
        <v>201206</v>
      </c>
      <c r="D4354">
        <v>0</v>
      </c>
      <c r="E4354" t="s">
        <v>1555</v>
      </c>
      <c r="F4354">
        <v>0</v>
      </c>
      <c r="G4354">
        <v>0</v>
      </c>
      <c r="H4354">
        <v>0</v>
      </c>
      <c r="I4354">
        <v>43112029000</v>
      </c>
      <c r="J4354">
        <v>12</v>
      </c>
      <c r="K4354" t="s">
        <v>1740</v>
      </c>
      <c r="L4354">
        <v>2531</v>
      </c>
      <c r="M4354" t="s">
        <v>1557</v>
      </c>
      <c r="N4354" t="s">
        <v>1734</v>
      </c>
      <c r="O4354">
        <v>0</v>
      </c>
      <c r="P4354" t="s">
        <v>1552</v>
      </c>
      <c r="Q4354">
        <v>19720701</v>
      </c>
    </row>
    <row r="4355" spans="1:17">
      <c r="A4355" t="s">
        <v>1739</v>
      </c>
      <c r="B4355" t="s">
        <v>1719</v>
      </c>
      <c r="C4355">
        <v>201206</v>
      </c>
      <c r="D4355">
        <v>0</v>
      </c>
      <c r="E4355" t="s">
        <v>1555</v>
      </c>
      <c r="F4355">
        <v>0</v>
      </c>
      <c r="G4355">
        <v>0</v>
      </c>
      <c r="H4355">
        <v>0</v>
      </c>
      <c r="I4355">
        <v>43112020700</v>
      </c>
      <c r="J4355">
        <v>12</v>
      </c>
      <c r="K4355" t="s">
        <v>1740</v>
      </c>
      <c r="L4355">
        <v>2531</v>
      </c>
      <c r="M4355" t="s">
        <v>1557</v>
      </c>
      <c r="N4355" t="s">
        <v>1734</v>
      </c>
      <c r="O4355">
        <v>0</v>
      </c>
      <c r="P4355" t="s">
        <v>1738</v>
      </c>
      <c r="Q4355">
        <v>19790501</v>
      </c>
    </row>
    <row r="4356" spans="1:17">
      <c r="A4356" t="s">
        <v>1739</v>
      </c>
      <c r="B4356" t="s">
        <v>1765</v>
      </c>
      <c r="C4356">
        <v>201206</v>
      </c>
      <c r="D4356">
        <v>0</v>
      </c>
      <c r="E4356" t="s">
        <v>1555</v>
      </c>
      <c r="F4356">
        <v>0</v>
      </c>
      <c r="G4356">
        <v>0</v>
      </c>
      <c r="H4356">
        <v>0</v>
      </c>
      <c r="I4356">
        <v>43112022901</v>
      </c>
      <c r="J4356">
        <v>12</v>
      </c>
      <c r="K4356" t="s">
        <v>1740</v>
      </c>
      <c r="L4356">
        <v>2531</v>
      </c>
      <c r="M4356" t="s">
        <v>1557</v>
      </c>
      <c r="N4356" t="s">
        <v>1734</v>
      </c>
      <c r="O4356">
        <v>0</v>
      </c>
      <c r="P4356" t="s">
        <v>1662</v>
      </c>
      <c r="Q4356">
        <v>19790701</v>
      </c>
    </row>
    <row r="4357" spans="1:17">
      <c r="A4357" t="s">
        <v>1739</v>
      </c>
      <c r="B4357" t="s">
        <v>1706</v>
      </c>
      <c r="C4357">
        <v>201206</v>
      </c>
      <c r="D4357">
        <v>0</v>
      </c>
      <c r="E4357" t="s">
        <v>1555</v>
      </c>
      <c r="F4357">
        <v>0</v>
      </c>
      <c r="G4357">
        <v>0</v>
      </c>
      <c r="H4357">
        <v>0</v>
      </c>
      <c r="I4357">
        <v>43112023300</v>
      </c>
      <c r="J4357">
        <v>12</v>
      </c>
      <c r="K4357" t="s">
        <v>1740</v>
      </c>
      <c r="L4357">
        <v>2531</v>
      </c>
      <c r="M4357" t="s">
        <v>1557</v>
      </c>
      <c r="N4357" t="s">
        <v>1734</v>
      </c>
      <c r="O4357">
        <v>0</v>
      </c>
      <c r="P4357" t="s">
        <v>1574</v>
      </c>
      <c r="Q4357">
        <v>19980227</v>
      </c>
    </row>
    <row r="4358" spans="1:17">
      <c r="A4358" t="s">
        <v>1739</v>
      </c>
      <c r="B4358" t="s">
        <v>1766</v>
      </c>
      <c r="C4358">
        <v>201206</v>
      </c>
      <c r="D4358">
        <v>0</v>
      </c>
      <c r="E4358" t="s">
        <v>1555</v>
      </c>
      <c r="F4358">
        <v>0</v>
      </c>
      <c r="G4358">
        <v>0</v>
      </c>
      <c r="H4358">
        <v>0</v>
      </c>
      <c r="I4358">
        <v>43112021100</v>
      </c>
      <c r="J4358">
        <v>12</v>
      </c>
      <c r="K4358" t="s">
        <v>1740</v>
      </c>
      <c r="L4358">
        <v>2531</v>
      </c>
      <c r="M4358" t="s">
        <v>1557</v>
      </c>
      <c r="N4358" t="s">
        <v>1734</v>
      </c>
      <c r="O4358">
        <v>0</v>
      </c>
      <c r="P4358" t="s">
        <v>1552</v>
      </c>
      <c r="Q4358">
        <v>19850301</v>
      </c>
    </row>
    <row r="4359" spans="1:17">
      <c r="A4359" t="s">
        <v>1739</v>
      </c>
      <c r="B4359" t="s">
        <v>1767</v>
      </c>
      <c r="C4359">
        <v>201206</v>
      </c>
      <c r="D4359">
        <v>0</v>
      </c>
      <c r="E4359" t="s">
        <v>1555</v>
      </c>
      <c r="F4359">
        <v>0</v>
      </c>
      <c r="G4359">
        <v>0</v>
      </c>
      <c r="H4359">
        <v>0</v>
      </c>
      <c r="I4359">
        <v>43112029202</v>
      </c>
      <c r="J4359">
        <v>12</v>
      </c>
      <c r="K4359" t="s">
        <v>1740</v>
      </c>
      <c r="L4359">
        <v>2531</v>
      </c>
      <c r="M4359" t="s">
        <v>1557</v>
      </c>
      <c r="N4359" t="s">
        <v>1734</v>
      </c>
      <c r="O4359">
        <v>0</v>
      </c>
      <c r="P4359" t="s">
        <v>1552</v>
      </c>
      <c r="Q4359">
        <v>19931001</v>
      </c>
    </row>
    <row r="4360" spans="1:17">
      <c r="A4360" t="s">
        <v>1739</v>
      </c>
      <c r="B4360" t="s">
        <v>1676</v>
      </c>
      <c r="C4360">
        <v>201206</v>
      </c>
      <c r="D4360">
        <v>0</v>
      </c>
      <c r="E4360" t="s">
        <v>1555</v>
      </c>
      <c r="F4360">
        <v>0</v>
      </c>
      <c r="G4360">
        <v>0</v>
      </c>
      <c r="H4360">
        <v>0</v>
      </c>
      <c r="I4360">
        <v>43112036700</v>
      </c>
      <c r="J4360">
        <v>12</v>
      </c>
      <c r="K4360" t="s">
        <v>1740</v>
      </c>
      <c r="L4360">
        <v>2531</v>
      </c>
      <c r="M4360" t="s">
        <v>1557</v>
      </c>
      <c r="N4360" t="s">
        <v>1734</v>
      </c>
      <c r="O4360">
        <v>0</v>
      </c>
      <c r="P4360" t="s">
        <v>1552</v>
      </c>
      <c r="Q4360">
        <v>19780101</v>
      </c>
    </row>
    <row r="4361" spans="1:17">
      <c r="A4361" t="s">
        <v>1739</v>
      </c>
      <c r="B4361" t="s">
        <v>1626</v>
      </c>
      <c r="C4361">
        <v>201206</v>
      </c>
      <c r="D4361">
        <v>0</v>
      </c>
      <c r="E4361" t="s">
        <v>1555</v>
      </c>
      <c r="F4361">
        <v>0</v>
      </c>
      <c r="G4361">
        <v>0</v>
      </c>
      <c r="H4361">
        <v>0</v>
      </c>
      <c r="I4361">
        <v>43112033900</v>
      </c>
      <c r="J4361">
        <v>12</v>
      </c>
      <c r="K4361" t="s">
        <v>1740</v>
      </c>
      <c r="L4361">
        <v>2531</v>
      </c>
      <c r="M4361" t="s">
        <v>1557</v>
      </c>
      <c r="N4361" t="s">
        <v>1734</v>
      </c>
      <c r="O4361">
        <v>0</v>
      </c>
      <c r="P4361" t="s">
        <v>1552</v>
      </c>
      <c r="Q4361">
        <v>19771001</v>
      </c>
    </row>
    <row r="4362" spans="1:17">
      <c r="A4362" t="s">
        <v>1739</v>
      </c>
      <c r="B4362" t="s">
        <v>1761</v>
      </c>
      <c r="C4362">
        <v>201206</v>
      </c>
      <c r="D4362">
        <v>0</v>
      </c>
      <c r="E4362" t="s">
        <v>1555</v>
      </c>
      <c r="F4362">
        <v>0</v>
      </c>
      <c r="G4362">
        <v>0</v>
      </c>
      <c r="H4362">
        <v>0</v>
      </c>
      <c r="I4362">
        <v>43112032900</v>
      </c>
      <c r="J4362">
        <v>12</v>
      </c>
      <c r="K4362" t="s">
        <v>1740</v>
      </c>
      <c r="L4362">
        <v>2531</v>
      </c>
      <c r="M4362" t="s">
        <v>1557</v>
      </c>
      <c r="N4362" t="s">
        <v>1734</v>
      </c>
      <c r="O4362">
        <v>0</v>
      </c>
      <c r="P4362" t="s">
        <v>1552</v>
      </c>
      <c r="Q4362">
        <v>19770801</v>
      </c>
    </row>
    <row r="4363" spans="1:17">
      <c r="A4363" t="s">
        <v>1739</v>
      </c>
      <c r="B4363" t="s">
        <v>1641</v>
      </c>
      <c r="C4363">
        <v>201206</v>
      </c>
      <c r="D4363">
        <v>0</v>
      </c>
      <c r="E4363" t="s">
        <v>1555</v>
      </c>
      <c r="F4363">
        <v>0</v>
      </c>
      <c r="G4363">
        <v>0</v>
      </c>
      <c r="H4363">
        <v>0</v>
      </c>
      <c r="I4363">
        <v>43112034000</v>
      </c>
      <c r="J4363">
        <v>12</v>
      </c>
      <c r="K4363" t="s">
        <v>1740</v>
      </c>
      <c r="L4363">
        <v>2531</v>
      </c>
      <c r="M4363" t="s">
        <v>1557</v>
      </c>
      <c r="N4363" t="s">
        <v>1734</v>
      </c>
      <c r="O4363">
        <v>0</v>
      </c>
      <c r="P4363" t="s">
        <v>1552</v>
      </c>
      <c r="Q4363">
        <v>19771001</v>
      </c>
    </row>
    <row r="4364" spans="1:17">
      <c r="A4364" t="s">
        <v>1711</v>
      </c>
      <c r="B4364" t="s">
        <v>1635</v>
      </c>
      <c r="C4364">
        <v>201207</v>
      </c>
      <c r="D4364">
        <v>0</v>
      </c>
      <c r="E4364" t="s">
        <v>1555</v>
      </c>
      <c r="F4364">
        <v>0</v>
      </c>
      <c r="G4364">
        <v>0</v>
      </c>
      <c r="H4364">
        <v>0</v>
      </c>
      <c r="I4364">
        <v>43112022100</v>
      </c>
      <c r="J4364">
        <v>12</v>
      </c>
      <c r="K4364" t="s">
        <v>1712</v>
      </c>
      <c r="L4364">
        <v>2531</v>
      </c>
      <c r="M4364" t="s">
        <v>1557</v>
      </c>
      <c r="N4364" t="s">
        <v>1734</v>
      </c>
      <c r="O4364">
        <v>0</v>
      </c>
      <c r="P4364" t="s">
        <v>1574</v>
      </c>
      <c r="Q4364">
        <v>19840201</v>
      </c>
    </row>
    <row r="4365" spans="1:17">
      <c r="A4365" t="s">
        <v>1711</v>
      </c>
      <c r="B4365" t="s">
        <v>1575</v>
      </c>
      <c r="C4365">
        <v>201207</v>
      </c>
      <c r="D4365">
        <v>0</v>
      </c>
      <c r="E4365" t="s">
        <v>1555</v>
      </c>
      <c r="F4365">
        <v>0</v>
      </c>
      <c r="G4365">
        <v>0</v>
      </c>
      <c r="H4365">
        <v>0</v>
      </c>
      <c r="I4365">
        <v>43112022400</v>
      </c>
      <c r="J4365">
        <v>12</v>
      </c>
      <c r="K4365" t="s">
        <v>1712</v>
      </c>
      <c r="L4365">
        <v>2531</v>
      </c>
      <c r="M4365" t="s">
        <v>1557</v>
      </c>
      <c r="N4365" t="s">
        <v>1734</v>
      </c>
      <c r="O4365">
        <v>0</v>
      </c>
      <c r="P4365" t="s">
        <v>1662</v>
      </c>
      <c r="Q4365">
        <v>19830701</v>
      </c>
    </row>
    <row r="4366" spans="1:17">
      <c r="A4366" t="s">
        <v>1711</v>
      </c>
      <c r="B4366" t="s">
        <v>1663</v>
      </c>
      <c r="C4366">
        <v>201207</v>
      </c>
      <c r="D4366">
        <v>0</v>
      </c>
      <c r="E4366" t="s">
        <v>1555</v>
      </c>
      <c r="F4366">
        <v>0</v>
      </c>
      <c r="G4366">
        <v>0</v>
      </c>
      <c r="H4366">
        <v>0</v>
      </c>
      <c r="I4366">
        <v>43112022500</v>
      </c>
      <c r="J4366">
        <v>12</v>
      </c>
      <c r="K4366" t="s">
        <v>1712</v>
      </c>
      <c r="L4366">
        <v>2531</v>
      </c>
      <c r="M4366" t="s">
        <v>1557</v>
      </c>
      <c r="N4366" t="s">
        <v>1734</v>
      </c>
      <c r="O4366">
        <v>0</v>
      </c>
      <c r="P4366" t="s">
        <v>1552</v>
      </c>
      <c r="Q4366">
        <v>19840201</v>
      </c>
    </row>
    <row r="4367" spans="1:17">
      <c r="A4367" t="s">
        <v>1711</v>
      </c>
      <c r="B4367" t="s">
        <v>1636</v>
      </c>
      <c r="C4367">
        <v>201207</v>
      </c>
      <c r="D4367">
        <v>0</v>
      </c>
      <c r="E4367" t="s">
        <v>1555</v>
      </c>
      <c r="F4367">
        <v>0</v>
      </c>
      <c r="G4367">
        <v>0</v>
      </c>
      <c r="H4367">
        <v>0</v>
      </c>
      <c r="I4367">
        <v>43112022700</v>
      </c>
      <c r="J4367">
        <v>12</v>
      </c>
      <c r="K4367" t="s">
        <v>1712</v>
      </c>
      <c r="L4367">
        <v>2531</v>
      </c>
      <c r="M4367" t="s">
        <v>1557</v>
      </c>
      <c r="N4367" t="s">
        <v>1734</v>
      </c>
      <c r="O4367">
        <v>0</v>
      </c>
      <c r="P4367" t="s">
        <v>1552</v>
      </c>
      <c r="Q4367">
        <v>19850201</v>
      </c>
    </row>
    <row r="4368" spans="1:17">
      <c r="A4368" t="s">
        <v>1711</v>
      </c>
      <c r="B4368" t="s">
        <v>1637</v>
      </c>
      <c r="C4368">
        <v>201207</v>
      </c>
      <c r="D4368">
        <v>0</v>
      </c>
      <c r="E4368" t="s">
        <v>1555</v>
      </c>
      <c r="F4368">
        <v>0</v>
      </c>
      <c r="G4368">
        <v>0</v>
      </c>
      <c r="H4368">
        <v>0</v>
      </c>
      <c r="I4368">
        <v>43112026800</v>
      </c>
      <c r="J4368">
        <v>12</v>
      </c>
      <c r="K4368" t="s">
        <v>1712</v>
      </c>
      <c r="L4368">
        <v>2531</v>
      </c>
      <c r="M4368" t="s">
        <v>1557</v>
      </c>
      <c r="N4368" t="s">
        <v>1734</v>
      </c>
      <c r="O4368">
        <v>0</v>
      </c>
      <c r="P4368" t="s">
        <v>1574</v>
      </c>
      <c r="Q4368">
        <v>19840301</v>
      </c>
    </row>
    <row r="4369" spans="1:17">
      <c r="A4369" t="s">
        <v>1711</v>
      </c>
      <c r="B4369" t="s">
        <v>1762</v>
      </c>
      <c r="C4369">
        <v>201207</v>
      </c>
      <c r="D4369">
        <v>0</v>
      </c>
      <c r="E4369" t="s">
        <v>1555</v>
      </c>
      <c r="F4369">
        <v>0</v>
      </c>
      <c r="G4369">
        <v>0</v>
      </c>
      <c r="H4369">
        <v>0</v>
      </c>
      <c r="I4369">
        <v>43112024500</v>
      </c>
      <c r="J4369">
        <v>12</v>
      </c>
      <c r="K4369" t="s">
        <v>1712</v>
      </c>
      <c r="L4369">
        <v>2531</v>
      </c>
      <c r="M4369" t="s">
        <v>1557</v>
      </c>
      <c r="N4369" t="s">
        <v>1734</v>
      </c>
      <c r="O4369">
        <v>0</v>
      </c>
      <c r="P4369" t="s">
        <v>1662</v>
      </c>
      <c r="Q4369">
        <v>19830801</v>
      </c>
    </row>
    <row r="4370" spans="1:17">
      <c r="A4370" t="s">
        <v>1711</v>
      </c>
      <c r="B4370" t="s">
        <v>1579</v>
      </c>
      <c r="C4370">
        <v>201207</v>
      </c>
      <c r="D4370">
        <v>0</v>
      </c>
      <c r="E4370" t="s">
        <v>1555</v>
      </c>
      <c r="F4370">
        <v>0</v>
      </c>
      <c r="G4370">
        <v>0</v>
      </c>
      <c r="H4370">
        <v>0</v>
      </c>
      <c r="I4370">
        <v>43112024600</v>
      </c>
      <c r="J4370">
        <v>12</v>
      </c>
      <c r="K4370" t="s">
        <v>1712</v>
      </c>
      <c r="L4370">
        <v>2531</v>
      </c>
      <c r="M4370" t="s">
        <v>1557</v>
      </c>
      <c r="N4370" t="s">
        <v>1734</v>
      </c>
      <c r="O4370">
        <v>0</v>
      </c>
      <c r="P4370" t="s">
        <v>1552</v>
      </c>
      <c r="Q4370">
        <v>19760901</v>
      </c>
    </row>
    <row r="4371" spans="1:17">
      <c r="A4371" t="s">
        <v>1711</v>
      </c>
      <c r="B4371" t="s">
        <v>1581</v>
      </c>
      <c r="C4371">
        <v>201207</v>
      </c>
      <c r="D4371">
        <v>0</v>
      </c>
      <c r="E4371" t="s">
        <v>1555</v>
      </c>
      <c r="F4371">
        <v>0</v>
      </c>
      <c r="G4371">
        <v>0</v>
      </c>
      <c r="H4371">
        <v>0</v>
      </c>
      <c r="I4371">
        <v>43112025700</v>
      </c>
      <c r="J4371">
        <v>12</v>
      </c>
      <c r="K4371" t="s">
        <v>1712</v>
      </c>
      <c r="L4371">
        <v>2531</v>
      </c>
      <c r="M4371" t="s">
        <v>1557</v>
      </c>
      <c r="N4371" t="s">
        <v>1734</v>
      </c>
      <c r="O4371">
        <v>0</v>
      </c>
      <c r="P4371" t="s">
        <v>1574</v>
      </c>
      <c r="Q4371">
        <v>19871101</v>
      </c>
    </row>
    <row r="4372" spans="1:17">
      <c r="A4372" t="s">
        <v>1711</v>
      </c>
      <c r="B4372" t="s">
        <v>1655</v>
      </c>
      <c r="C4372">
        <v>201207</v>
      </c>
      <c r="D4372">
        <v>0</v>
      </c>
      <c r="E4372" t="s">
        <v>1555</v>
      </c>
      <c r="F4372">
        <v>0</v>
      </c>
      <c r="G4372">
        <v>0</v>
      </c>
      <c r="H4372">
        <v>0</v>
      </c>
      <c r="I4372">
        <v>43112024800</v>
      </c>
      <c r="J4372">
        <v>12</v>
      </c>
      <c r="K4372" t="s">
        <v>1712</v>
      </c>
      <c r="L4372">
        <v>2531</v>
      </c>
      <c r="M4372" t="s">
        <v>1557</v>
      </c>
      <c r="N4372" t="s">
        <v>1734</v>
      </c>
      <c r="O4372">
        <v>0</v>
      </c>
      <c r="P4372" t="s">
        <v>1552</v>
      </c>
      <c r="Q4372">
        <v>19831101</v>
      </c>
    </row>
    <row r="4373" spans="1:17">
      <c r="A4373" t="s">
        <v>1711</v>
      </c>
      <c r="B4373" t="s">
        <v>1763</v>
      </c>
      <c r="C4373">
        <v>201207</v>
      </c>
      <c r="D4373">
        <v>0</v>
      </c>
      <c r="E4373" t="s">
        <v>1555</v>
      </c>
      <c r="F4373">
        <v>0</v>
      </c>
      <c r="G4373">
        <v>0</v>
      </c>
      <c r="H4373">
        <v>0</v>
      </c>
      <c r="I4373">
        <v>43112025000</v>
      </c>
      <c r="J4373">
        <v>12</v>
      </c>
      <c r="K4373" t="s">
        <v>1712</v>
      </c>
      <c r="L4373">
        <v>2531</v>
      </c>
      <c r="M4373" t="s">
        <v>1557</v>
      </c>
      <c r="N4373" t="s">
        <v>1734</v>
      </c>
      <c r="O4373">
        <v>0</v>
      </c>
      <c r="P4373" t="s">
        <v>1662</v>
      </c>
      <c r="Q4373">
        <v>19720601</v>
      </c>
    </row>
    <row r="4374" spans="1:17">
      <c r="A4374" t="s">
        <v>1711</v>
      </c>
      <c r="B4374" t="s">
        <v>1667</v>
      </c>
      <c r="C4374">
        <v>201207</v>
      </c>
      <c r="D4374">
        <v>0</v>
      </c>
      <c r="E4374" t="s">
        <v>1555</v>
      </c>
      <c r="F4374">
        <v>0</v>
      </c>
      <c r="G4374">
        <v>0</v>
      </c>
      <c r="H4374">
        <v>0</v>
      </c>
      <c r="I4374">
        <v>43112027800</v>
      </c>
      <c r="J4374">
        <v>12</v>
      </c>
      <c r="K4374" t="s">
        <v>1712</v>
      </c>
      <c r="L4374">
        <v>2531</v>
      </c>
      <c r="M4374" t="s">
        <v>1557</v>
      </c>
      <c r="N4374" t="s">
        <v>1734</v>
      </c>
      <c r="O4374">
        <v>0</v>
      </c>
      <c r="P4374" t="s">
        <v>1574</v>
      </c>
      <c r="Q4374">
        <v>19990204</v>
      </c>
    </row>
    <row r="4375" spans="1:17">
      <c r="A4375" t="s">
        <v>1711</v>
      </c>
      <c r="B4375" t="s">
        <v>1668</v>
      </c>
      <c r="C4375">
        <v>201207</v>
      </c>
      <c r="D4375">
        <v>0</v>
      </c>
      <c r="E4375" t="s">
        <v>1555</v>
      </c>
      <c r="F4375">
        <v>0</v>
      </c>
      <c r="G4375">
        <v>0</v>
      </c>
      <c r="H4375">
        <v>0</v>
      </c>
      <c r="I4375">
        <v>43112027000</v>
      </c>
      <c r="J4375">
        <v>12</v>
      </c>
      <c r="K4375" t="s">
        <v>1712</v>
      </c>
      <c r="L4375">
        <v>2531</v>
      </c>
      <c r="M4375" t="s">
        <v>1557</v>
      </c>
      <c r="N4375" t="s">
        <v>1734</v>
      </c>
      <c r="O4375">
        <v>0</v>
      </c>
      <c r="P4375" t="s">
        <v>1552</v>
      </c>
      <c r="Q4375">
        <v>19790201</v>
      </c>
    </row>
    <row r="4376" spans="1:17">
      <c r="A4376" t="s">
        <v>1711</v>
      </c>
      <c r="B4376" t="s">
        <v>1656</v>
      </c>
      <c r="C4376">
        <v>201207</v>
      </c>
      <c r="D4376">
        <v>0</v>
      </c>
      <c r="E4376" t="s">
        <v>1555</v>
      </c>
      <c r="F4376">
        <v>0</v>
      </c>
      <c r="G4376">
        <v>0</v>
      </c>
      <c r="H4376">
        <v>0</v>
      </c>
      <c r="I4376">
        <v>43112032200</v>
      </c>
      <c r="J4376">
        <v>12</v>
      </c>
      <c r="K4376" t="s">
        <v>1712</v>
      </c>
      <c r="L4376">
        <v>2531</v>
      </c>
      <c r="M4376" t="s">
        <v>1557</v>
      </c>
      <c r="N4376" t="s">
        <v>1734</v>
      </c>
      <c r="O4376">
        <v>0</v>
      </c>
      <c r="P4376" t="s">
        <v>1552</v>
      </c>
      <c r="Q4376">
        <v>19820801</v>
      </c>
    </row>
    <row r="4377" spans="1:17">
      <c r="A4377" t="s">
        <v>1711</v>
      </c>
      <c r="B4377" t="s">
        <v>1639</v>
      </c>
      <c r="C4377">
        <v>201207</v>
      </c>
      <c r="D4377">
        <v>0</v>
      </c>
      <c r="E4377" t="s">
        <v>1555</v>
      </c>
      <c r="F4377">
        <v>0</v>
      </c>
      <c r="G4377">
        <v>0</v>
      </c>
      <c r="H4377">
        <v>0</v>
      </c>
      <c r="I4377">
        <v>43112027300</v>
      </c>
      <c r="J4377">
        <v>12</v>
      </c>
      <c r="K4377" t="s">
        <v>1712</v>
      </c>
      <c r="L4377">
        <v>2531</v>
      </c>
      <c r="M4377" t="s">
        <v>1557</v>
      </c>
      <c r="N4377" t="s">
        <v>1734</v>
      </c>
      <c r="O4377">
        <v>0</v>
      </c>
      <c r="P4377" t="s">
        <v>1574</v>
      </c>
      <c r="Q4377">
        <v>19830801</v>
      </c>
    </row>
    <row r="4378" spans="1:17">
      <c r="A4378" t="s">
        <v>1711</v>
      </c>
      <c r="B4378" t="s">
        <v>1584</v>
      </c>
      <c r="C4378">
        <v>201207</v>
      </c>
      <c r="D4378">
        <v>0</v>
      </c>
      <c r="E4378" t="s">
        <v>1555</v>
      </c>
      <c r="F4378">
        <v>0</v>
      </c>
      <c r="G4378">
        <v>0</v>
      </c>
      <c r="H4378">
        <v>0</v>
      </c>
      <c r="I4378">
        <v>43112027901</v>
      </c>
      <c r="J4378">
        <v>12</v>
      </c>
      <c r="K4378" t="s">
        <v>1712</v>
      </c>
      <c r="L4378">
        <v>2531</v>
      </c>
      <c r="M4378" t="s">
        <v>1557</v>
      </c>
      <c r="N4378" t="s">
        <v>1734</v>
      </c>
      <c r="O4378">
        <v>0</v>
      </c>
      <c r="P4378" t="s">
        <v>1552</v>
      </c>
      <c r="Q4378">
        <v>19880201</v>
      </c>
    </row>
    <row r="4379" spans="1:17">
      <c r="A4379" t="s">
        <v>1711</v>
      </c>
      <c r="B4379" t="s">
        <v>1596</v>
      </c>
      <c r="C4379">
        <v>201207</v>
      </c>
      <c r="D4379">
        <v>0</v>
      </c>
      <c r="E4379" t="s">
        <v>1555</v>
      </c>
      <c r="F4379">
        <v>0</v>
      </c>
      <c r="G4379">
        <v>0</v>
      </c>
      <c r="H4379">
        <v>0</v>
      </c>
      <c r="I4379">
        <v>43112077600</v>
      </c>
      <c r="J4379">
        <v>12</v>
      </c>
      <c r="K4379" t="s">
        <v>1764</v>
      </c>
      <c r="L4379">
        <v>2531</v>
      </c>
      <c r="M4379" t="s">
        <v>1557</v>
      </c>
      <c r="N4379" t="s">
        <v>1734</v>
      </c>
      <c r="O4379">
        <v>0</v>
      </c>
      <c r="P4379" t="s">
        <v>1552</v>
      </c>
      <c r="Q4379">
        <v>20010802</v>
      </c>
    </row>
    <row r="4380" spans="1:17">
      <c r="A4380" t="s">
        <v>1739</v>
      </c>
      <c r="B4380" t="s">
        <v>1649</v>
      </c>
      <c r="C4380">
        <v>201207</v>
      </c>
      <c r="D4380">
        <v>0</v>
      </c>
      <c r="E4380" t="s">
        <v>1555</v>
      </c>
      <c r="F4380">
        <v>0</v>
      </c>
      <c r="G4380">
        <v>0</v>
      </c>
      <c r="H4380">
        <v>0</v>
      </c>
      <c r="I4380">
        <v>43112009600</v>
      </c>
      <c r="J4380">
        <v>12</v>
      </c>
      <c r="K4380" t="s">
        <v>1740</v>
      </c>
      <c r="L4380">
        <v>2531</v>
      </c>
      <c r="M4380" t="s">
        <v>1557</v>
      </c>
      <c r="N4380" t="s">
        <v>1734</v>
      </c>
      <c r="O4380">
        <v>0</v>
      </c>
      <c r="P4380" t="s">
        <v>1552</v>
      </c>
      <c r="Q4380">
        <v>19690701</v>
      </c>
    </row>
    <row r="4381" spans="1:17">
      <c r="A4381" t="s">
        <v>1739</v>
      </c>
      <c r="B4381" t="s">
        <v>1661</v>
      </c>
      <c r="C4381">
        <v>201207</v>
      </c>
      <c r="D4381">
        <v>0</v>
      </c>
      <c r="E4381" t="s">
        <v>1555</v>
      </c>
      <c r="F4381">
        <v>0</v>
      </c>
      <c r="G4381">
        <v>0</v>
      </c>
      <c r="H4381">
        <v>0</v>
      </c>
      <c r="I4381">
        <v>43112020301</v>
      </c>
      <c r="J4381">
        <v>12</v>
      </c>
      <c r="K4381" t="s">
        <v>1740</v>
      </c>
      <c r="L4381">
        <v>2531</v>
      </c>
      <c r="M4381" t="s">
        <v>1557</v>
      </c>
      <c r="N4381" t="s">
        <v>1734</v>
      </c>
      <c r="O4381">
        <v>0</v>
      </c>
      <c r="P4381" t="s">
        <v>1552</v>
      </c>
      <c r="Q4381">
        <v>19721101</v>
      </c>
    </row>
    <row r="4382" spans="1:17">
      <c r="A4382" t="s">
        <v>1739</v>
      </c>
      <c r="B4382" t="s">
        <v>1735</v>
      </c>
      <c r="C4382">
        <v>201207</v>
      </c>
      <c r="D4382">
        <v>0</v>
      </c>
      <c r="E4382" t="s">
        <v>1555</v>
      </c>
      <c r="F4382">
        <v>0</v>
      </c>
      <c r="G4382">
        <v>0</v>
      </c>
      <c r="H4382">
        <v>0</v>
      </c>
      <c r="I4382">
        <v>43112030800</v>
      </c>
      <c r="J4382">
        <v>12</v>
      </c>
      <c r="K4382" t="s">
        <v>1740</v>
      </c>
      <c r="L4382">
        <v>2531</v>
      </c>
      <c r="M4382" t="s">
        <v>1557</v>
      </c>
      <c r="N4382" t="s">
        <v>1734</v>
      </c>
      <c r="O4382">
        <v>0</v>
      </c>
      <c r="P4382" t="s">
        <v>1552</v>
      </c>
      <c r="Q4382">
        <v>19750401</v>
      </c>
    </row>
    <row r="4383" spans="1:17">
      <c r="A4383" t="s">
        <v>1739</v>
      </c>
      <c r="B4383" t="s">
        <v>1635</v>
      </c>
      <c r="C4383">
        <v>201207</v>
      </c>
      <c r="D4383">
        <v>0</v>
      </c>
      <c r="E4383" t="s">
        <v>1555</v>
      </c>
      <c r="F4383">
        <v>0</v>
      </c>
      <c r="G4383">
        <v>0</v>
      </c>
      <c r="H4383">
        <v>0</v>
      </c>
      <c r="I4383">
        <v>43112030900</v>
      </c>
      <c r="J4383">
        <v>12</v>
      </c>
      <c r="K4383" t="s">
        <v>1740</v>
      </c>
      <c r="L4383">
        <v>2531</v>
      </c>
      <c r="M4383" t="s">
        <v>1557</v>
      </c>
      <c r="N4383" t="s">
        <v>1734</v>
      </c>
      <c r="O4383">
        <v>0</v>
      </c>
      <c r="P4383" t="s">
        <v>1552</v>
      </c>
      <c r="Q4383">
        <v>19750501</v>
      </c>
    </row>
    <row r="4384" spans="1:17">
      <c r="A4384" t="s">
        <v>1739</v>
      </c>
      <c r="B4384" t="s">
        <v>1575</v>
      </c>
      <c r="C4384">
        <v>201207</v>
      </c>
      <c r="D4384">
        <v>0</v>
      </c>
      <c r="E4384" t="s">
        <v>1555</v>
      </c>
      <c r="F4384">
        <v>0</v>
      </c>
      <c r="G4384">
        <v>0</v>
      </c>
      <c r="H4384">
        <v>0</v>
      </c>
      <c r="I4384">
        <v>43112014101</v>
      </c>
      <c r="J4384">
        <v>12</v>
      </c>
      <c r="K4384" t="s">
        <v>1740</v>
      </c>
      <c r="L4384">
        <v>2531</v>
      </c>
      <c r="M4384" t="s">
        <v>1557</v>
      </c>
      <c r="N4384" t="s">
        <v>1734</v>
      </c>
      <c r="O4384">
        <v>0</v>
      </c>
      <c r="P4384" t="s">
        <v>1574</v>
      </c>
      <c r="Q4384">
        <v>19741001</v>
      </c>
    </row>
    <row r="4385" spans="1:17">
      <c r="A4385" t="s">
        <v>1739</v>
      </c>
      <c r="B4385" t="s">
        <v>1652</v>
      </c>
      <c r="C4385">
        <v>201207</v>
      </c>
      <c r="D4385">
        <v>0</v>
      </c>
      <c r="E4385" t="s">
        <v>1555</v>
      </c>
      <c r="F4385">
        <v>0</v>
      </c>
      <c r="G4385">
        <v>0</v>
      </c>
      <c r="H4385">
        <v>0</v>
      </c>
      <c r="I4385">
        <v>43112010300</v>
      </c>
      <c r="J4385">
        <v>12</v>
      </c>
      <c r="K4385" t="s">
        <v>1740</v>
      </c>
      <c r="L4385">
        <v>2531</v>
      </c>
      <c r="M4385" t="s">
        <v>1557</v>
      </c>
      <c r="N4385" t="s">
        <v>1734</v>
      </c>
      <c r="O4385">
        <v>0</v>
      </c>
      <c r="P4385" t="s">
        <v>1552</v>
      </c>
      <c r="Q4385">
        <v>19690701</v>
      </c>
    </row>
    <row r="4386" spans="1:17">
      <c r="A4386" t="s">
        <v>1739</v>
      </c>
      <c r="B4386" t="s">
        <v>1637</v>
      </c>
      <c r="C4386">
        <v>201207</v>
      </c>
      <c r="D4386">
        <v>0</v>
      </c>
      <c r="E4386" t="s">
        <v>1555</v>
      </c>
      <c r="F4386">
        <v>0</v>
      </c>
      <c r="G4386">
        <v>0</v>
      </c>
      <c r="H4386">
        <v>0</v>
      </c>
      <c r="I4386">
        <v>43112017401</v>
      </c>
      <c r="J4386">
        <v>12</v>
      </c>
      <c r="K4386" t="s">
        <v>1740</v>
      </c>
      <c r="L4386">
        <v>2531</v>
      </c>
      <c r="M4386" t="s">
        <v>1557</v>
      </c>
      <c r="N4386" t="s">
        <v>1734</v>
      </c>
      <c r="O4386">
        <v>0</v>
      </c>
      <c r="P4386" t="s">
        <v>1552</v>
      </c>
      <c r="Q4386">
        <v>19780501</v>
      </c>
    </row>
    <row r="4387" spans="1:17">
      <c r="A4387" t="s">
        <v>1739</v>
      </c>
      <c r="B4387" t="s">
        <v>1593</v>
      </c>
      <c r="C4387">
        <v>201207</v>
      </c>
      <c r="D4387">
        <v>0</v>
      </c>
      <c r="E4387" t="s">
        <v>1555</v>
      </c>
      <c r="F4387">
        <v>0</v>
      </c>
      <c r="G4387">
        <v>0</v>
      </c>
      <c r="H4387">
        <v>0</v>
      </c>
      <c r="I4387">
        <v>43112030300</v>
      </c>
      <c r="J4387">
        <v>12</v>
      </c>
      <c r="K4387" t="s">
        <v>1740</v>
      </c>
      <c r="L4387">
        <v>2531</v>
      </c>
      <c r="M4387" t="s">
        <v>1557</v>
      </c>
      <c r="N4387" t="s">
        <v>1734</v>
      </c>
      <c r="O4387">
        <v>0</v>
      </c>
      <c r="P4387" t="s">
        <v>1552</v>
      </c>
      <c r="Q4387">
        <v>19740801</v>
      </c>
    </row>
    <row r="4388" spans="1:17">
      <c r="A4388" t="s">
        <v>1739</v>
      </c>
      <c r="B4388" t="s">
        <v>1655</v>
      </c>
      <c r="C4388">
        <v>201207</v>
      </c>
      <c r="D4388">
        <v>0</v>
      </c>
      <c r="E4388" t="s">
        <v>1555</v>
      </c>
      <c r="F4388">
        <v>0</v>
      </c>
      <c r="G4388">
        <v>0</v>
      </c>
      <c r="H4388">
        <v>0</v>
      </c>
      <c r="I4388">
        <v>43112015100</v>
      </c>
      <c r="J4388">
        <v>12</v>
      </c>
      <c r="K4388" t="s">
        <v>1740</v>
      </c>
      <c r="L4388">
        <v>2531</v>
      </c>
      <c r="M4388" t="s">
        <v>1557</v>
      </c>
      <c r="N4388" t="s">
        <v>1734</v>
      </c>
      <c r="O4388">
        <v>0</v>
      </c>
      <c r="P4388" t="s">
        <v>1662</v>
      </c>
      <c r="Q4388">
        <v>19730701</v>
      </c>
    </row>
    <row r="4389" spans="1:17">
      <c r="A4389" t="s">
        <v>1739</v>
      </c>
      <c r="B4389" t="s">
        <v>1632</v>
      </c>
      <c r="C4389">
        <v>201207</v>
      </c>
      <c r="D4389">
        <v>0</v>
      </c>
      <c r="E4389" t="s">
        <v>1555</v>
      </c>
      <c r="F4389">
        <v>0</v>
      </c>
      <c r="G4389">
        <v>0</v>
      </c>
      <c r="H4389">
        <v>0</v>
      </c>
      <c r="I4389">
        <v>43112006400</v>
      </c>
      <c r="J4389">
        <v>12</v>
      </c>
      <c r="K4389" t="s">
        <v>1740</v>
      </c>
      <c r="L4389">
        <v>2531</v>
      </c>
      <c r="M4389" t="s">
        <v>1557</v>
      </c>
      <c r="N4389" t="s">
        <v>1734</v>
      </c>
      <c r="O4389">
        <v>0</v>
      </c>
      <c r="P4389" t="s">
        <v>1552</v>
      </c>
      <c r="Q4389">
        <v>19750201</v>
      </c>
    </row>
    <row r="4390" spans="1:17">
      <c r="A4390" t="s">
        <v>1739</v>
      </c>
      <c r="B4390" t="s">
        <v>1594</v>
      </c>
      <c r="C4390">
        <v>201207</v>
      </c>
      <c r="D4390">
        <v>0</v>
      </c>
      <c r="E4390" t="s">
        <v>1555</v>
      </c>
      <c r="F4390">
        <v>0</v>
      </c>
      <c r="G4390">
        <v>0</v>
      </c>
      <c r="H4390">
        <v>0</v>
      </c>
      <c r="I4390">
        <v>43112006200</v>
      </c>
      <c r="J4390">
        <v>12</v>
      </c>
      <c r="K4390" t="s">
        <v>1740</v>
      </c>
      <c r="L4390">
        <v>2531</v>
      </c>
      <c r="M4390" t="s">
        <v>1557</v>
      </c>
      <c r="N4390" t="s">
        <v>1734</v>
      </c>
      <c r="O4390">
        <v>0</v>
      </c>
      <c r="P4390" t="s">
        <v>1552</v>
      </c>
      <c r="Q4390">
        <v>19690501</v>
      </c>
    </row>
    <row r="4391" spans="1:17">
      <c r="A4391" t="s">
        <v>1739</v>
      </c>
      <c r="B4391" t="s">
        <v>1763</v>
      </c>
      <c r="C4391">
        <v>201207</v>
      </c>
      <c r="D4391">
        <v>0</v>
      </c>
      <c r="E4391" t="s">
        <v>1555</v>
      </c>
      <c r="F4391">
        <v>0</v>
      </c>
      <c r="G4391">
        <v>0</v>
      </c>
      <c r="H4391">
        <v>0</v>
      </c>
      <c r="I4391">
        <v>43112018301</v>
      </c>
      <c r="J4391">
        <v>12</v>
      </c>
      <c r="K4391" t="s">
        <v>1740</v>
      </c>
      <c r="L4391">
        <v>2531</v>
      </c>
      <c r="M4391" t="s">
        <v>1557</v>
      </c>
      <c r="N4391" t="s">
        <v>1734</v>
      </c>
      <c r="O4391">
        <v>0</v>
      </c>
      <c r="P4391" t="s">
        <v>1552</v>
      </c>
      <c r="Q4391">
        <v>19750701</v>
      </c>
    </row>
    <row r="4392" spans="1:17">
      <c r="A4392" t="s">
        <v>1739</v>
      </c>
      <c r="B4392" t="s">
        <v>1688</v>
      </c>
      <c r="C4392">
        <v>201207</v>
      </c>
      <c r="D4392">
        <v>0</v>
      </c>
      <c r="E4392" t="s">
        <v>1555</v>
      </c>
      <c r="F4392">
        <v>0</v>
      </c>
      <c r="G4392">
        <v>0</v>
      </c>
      <c r="H4392">
        <v>0</v>
      </c>
      <c r="I4392">
        <v>43112019800</v>
      </c>
      <c r="J4392">
        <v>12</v>
      </c>
      <c r="K4392" t="s">
        <v>1740</v>
      </c>
      <c r="L4392">
        <v>2531</v>
      </c>
      <c r="M4392" t="s">
        <v>1557</v>
      </c>
      <c r="N4392" t="s">
        <v>1734</v>
      </c>
      <c r="O4392">
        <v>0</v>
      </c>
      <c r="P4392" t="s">
        <v>1552</v>
      </c>
      <c r="Q4392">
        <v>19700801</v>
      </c>
    </row>
    <row r="4393" spans="1:17">
      <c r="A4393" t="s">
        <v>1739</v>
      </c>
      <c r="B4393" t="s">
        <v>1702</v>
      </c>
      <c r="C4393">
        <v>201207</v>
      </c>
      <c r="D4393">
        <v>0</v>
      </c>
      <c r="E4393" t="s">
        <v>1555</v>
      </c>
      <c r="F4393">
        <v>0</v>
      </c>
      <c r="G4393">
        <v>0</v>
      </c>
      <c r="H4393">
        <v>0</v>
      </c>
      <c r="I4393">
        <v>43112021800</v>
      </c>
      <c r="J4393">
        <v>12</v>
      </c>
      <c r="K4393" t="s">
        <v>1740</v>
      </c>
      <c r="L4393">
        <v>2531</v>
      </c>
      <c r="M4393" t="s">
        <v>1557</v>
      </c>
      <c r="N4393" t="s">
        <v>1734</v>
      </c>
      <c r="O4393">
        <v>0</v>
      </c>
      <c r="P4393" t="s">
        <v>1552</v>
      </c>
      <c r="Q4393">
        <v>19701101</v>
      </c>
    </row>
    <row r="4394" spans="1:17">
      <c r="A4394" t="s">
        <v>1739</v>
      </c>
      <c r="B4394" t="s">
        <v>1618</v>
      </c>
      <c r="C4394">
        <v>201207</v>
      </c>
      <c r="D4394">
        <v>0</v>
      </c>
      <c r="E4394" t="s">
        <v>1555</v>
      </c>
      <c r="F4394">
        <v>0</v>
      </c>
      <c r="G4394">
        <v>0</v>
      </c>
      <c r="H4394">
        <v>0</v>
      </c>
      <c r="I4394">
        <v>43112070200</v>
      </c>
      <c r="J4394">
        <v>12</v>
      </c>
      <c r="K4394" t="s">
        <v>1740</v>
      </c>
      <c r="L4394">
        <v>2531</v>
      </c>
      <c r="M4394" t="s">
        <v>1557</v>
      </c>
      <c r="N4394" t="s">
        <v>1734</v>
      </c>
      <c r="O4394">
        <v>0</v>
      </c>
      <c r="P4394" t="s">
        <v>1552</v>
      </c>
      <c r="Q4394">
        <v>19930801</v>
      </c>
    </row>
    <row r="4395" spans="1:17">
      <c r="A4395" t="s">
        <v>1739</v>
      </c>
      <c r="B4395" t="s">
        <v>1565</v>
      </c>
      <c r="C4395">
        <v>201207</v>
      </c>
      <c r="D4395">
        <v>0</v>
      </c>
      <c r="E4395" t="s">
        <v>1555</v>
      </c>
      <c r="F4395">
        <v>0</v>
      </c>
      <c r="G4395">
        <v>0</v>
      </c>
      <c r="H4395">
        <v>0</v>
      </c>
      <c r="I4395">
        <v>43112017900</v>
      </c>
      <c r="J4395">
        <v>12</v>
      </c>
      <c r="K4395" t="s">
        <v>1740</v>
      </c>
      <c r="L4395">
        <v>2531</v>
      </c>
      <c r="M4395" t="s">
        <v>1557</v>
      </c>
      <c r="N4395" t="s">
        <v>1734</v>
      </c>
      <c r="O4395">
        <v>0</v>
      </c>
      <c r="P4395" t="s">
        <v>1552</v>
      </c>
      <c r="Q4395">
        <v>19741101</v>
      </c>
    </row>
    <row r="4396" spans="1:17">
      <c r="A4396" t="s">
        <v>1739</v>
      </c>
      <c r="B4396" t="s">
        <v>1566</v>
      </c>
      <c r="C4396">
        <v>201207</v>
      </c>
      <c r="D4396">
        <v>0</v>
      </c>
      <c r="E4396" t="s">
        <v>1555</v>
      </c>
      <c r="F4396">
        <v>0</v>
      </c>
      <c r="G4396">
        <v>0</v>
      </c>
      <c r="H4396">
        <v>0</v>
      </c>
      <c r="I4396">
        <v>43112016500</v>
      </c>
      <c r="J4396">
        <v>12</v>
      </c>
      <c r="K4396" t="s">
        <v>1740</v>
      </c>
      <c r="L4396">
        <v>2531</v>
      </c>
      <c r="M4396" t="s">
        <v>1557</v>
      </c>
      <c r="N4396" t="s">
        <v>1734</v>
      </c>
      <c r="O4396">
        <v>0</v>
      </c>
      <c r="P4396" t="s">
        <v>1552</v>
      </c>
      <c r="Q4396">
        <v>19700301</v>
      </c>
    </row>
    <row r="4397" spans="1:17">
      <c r="A4397" t="s">
        <v>1739</v>
      </c>
      <c r="B4397" t="s">
        <v>1567</v>
      </c>
      <c r="C4397">
        <v>201207</v>
      </c>
      <c r="D4397">
        <v>0</v>
      </c>
      <c r="E4397" t="s">
        <v>1555</v>
      </c>
      <c r="F4397">
        <v>0</v>
      </c>
      <c r="G4397">
        <v>0</v>
      </c>
      <c r="H4397">
        <v>0</v>
      </c>
      <c r="I4397">
        <v>43112021000</v>
      </c>
      <c r="J4397">
        <v>12</v>
      </c>
      <c r="K4397" t="s">
        <v>1740</v>
      </c>
      <c r="L4397">
        <v>2531</v>
      </c>
      <c r="M4397" t="s">
        <v>1557</v>
      </c>
      <c r="N4397" t="s">
        <v>1734</v>
      </c>
      <c r="O4397">
        <v>0</v>
      </c>
      <c r="P4397" t="s">
        <v>1552</v>
      </c>
      <c r="Q4397">
        <v>19720801</v>
      </c>
    </row>
    <row r="4398" spans="1:17">
      <c r="A4398" t="s">
        <v>1739</v>
      </c>
      <c r="B4398" t="s">
        <v>1647</v>
      </c>
      <c r="C4398">
        <v>201207</v>
      </c>
      <c r="D4398">
        <v>0</v>
      </c>
      <c r="E4398" t="s">
        <v>1555</v>
      </c>
      <c r="F4398">
        <v>0</v>
      </c>
      <c r="G4398">
        <v>0</v>
      </c>
      <c r="H4398">
        <v>0</v>
      </c>
      <c r="I4398">
        <v>43112014200</v>
      </c>
      <c r="J4398">
        <v>12</v>
      </c>
      <c r="K4398" t="s">
        <v>1740</v>
      </c>
      <c r="L4398">
        <v>2531</v>
      </c>
      <c r="M4398" t="s">
        <v>1557</v>
      </c>
      <c r="N4398" t="s">
        <v>1734</v>
      </c>
      <c r="O4398">
        <v>0</v>
      </c>
      <c r="P4398" t="s">
        <v>1552</v>
      </c>
      <c r="Q4398">
        <v>19740101</v>
      </c>
    </row>
    <row r="4399" spans="1:17">
      <c r="A4399" t="s">
        <v>1739</v>
      </c>
      <c r="B4399" t="s">
        <v>1713</v>
      </c>
      <c r="C4399">
        <v>201207</v>
      </c>
      <c r="D4399">
        <v>0</v>
      </c>
      <c r="E4399" t="s">
        <v>1555</v>
      </c>
      <c r="F4399">
        <v>0</v>
      </c>
      <c r="G4399">
        <v>0</v>
      </c>
      <c r="H4399">
        <v>0</v>
      </c>
      <c r="I4399">
        <v>43112029000</v>
      </c>
      <c r="J4399">
        <v>12</v>
      </c>
      <c r="K4399" t="s">
        <v>1740</v>
      </c>
      <c r="L4399">
        <v>2531</v>
      </c>
      <c r="M4399" t="s">
        <v>1557</v>
      </c>
      <c r="N4399" t="s">
        <v>1734</v>
      </c>
      <c r="O4399">
        <v>0</v>
      </c>
      <c r="P4399" t="s">
        <v>1552</v>
      </c>
      <c r="Q4399">
        <v>19720701</v>
      </c>
    </row>
    <row r="4400" spans="1:17">
      <c r="A4400" t="s">
        <v>1739</v>
      </c>
      <c r="B4400" t="s">
        <v>1719</v>
      </c>
      <c r="C4400">
        <v>201207</v>
      </c>
      <c r="D4400">
        <v>0</v>
      </c>
      <c r="E4400" t="s">
        <v>1555</v>
      </c>
      <c r="F4400">
        <v>0</v>
      </c>
      <c r="G4400">
        <v>0</v>
      </c>
      <c r="H4400">
        <v>0</v>
      </c>
      <c r="I4400">
        <v>43112020700</v>
      </c>
      <c r="J4400">
        <v>12</v>
      </c>
      <c r="K4400" t="s">
        <v>1740</v>
      </c>
      <c r="L4400">
        <v>2531</v>
      </c>
      <c r="M4400" t="s">
        <v>1557</v>
      </c>
      <c r="N4400" t="s">
        <v>1734</v>
      </c>
      <c r="O4400">
        <v>0</v>
      </c>
      <c r="P4400" t="s">
        <v>1738</v>
      </c>
      <c r="Q4400">
        <v>19790501</v>
      </c>
    </row>
    <row r="4401" spans="1:17">
      <c r="A4401" t="s">
        <v>1739</v>
      </c>
      <c r="B4401" t="s">
        <v>1765</v>
      </c>
      <c r="C4401">
        <v>201207</v>
      </c>
      <c r="D4401">
        <v>0</v>
      </c>
      <c r="E4401" t="s">
        <v>1555</v>
      </c>
      <c r="F4401">
        <v>0</v>
      </c>
      <c r="G4401">
        <v>0</v>
      </c>
      <c r="H4401">
        <v>0</v>
      </c>
      <c r="I4401">
        <v>43112022901</v>
      </c>
      <c r="J4401">
        <v>12</v>
      </c>
      <c r="K4401" t="s">
        <v>1740</v>
      </c>
      <c r="L4401">
        <v>2531</v>
      </c>
      <c r="M4401" t="s">
        <v>1557</v>
      </c>
      <c r="N4401" t="s">
        <v>1734</v>
      </c>
      <c r="O4401">
        <v>0</v>
      </c>
      <c r="P4401" t="s">
        <v>1662</v>
      </c>
      <c r="Q4401">
        <v>19790701</v>
      </c>
    </row>
    <row r="4402" spans="1:17">
      <c r="A4402" t="s">
        <v>1739</v>
      </c>
      <c r="B4402" t="s">
        <v>1706</v>
      </c>
      <c r="C4402">
        <v>201207</v>
      </c>
      <c r="D4402">
        <v>0</v>
      </c>
      <c r="E4402" t="s">
        <v>1555</v>
      </c>
      <c r="F4402">
        <v>0</v>
      </c>
      <c r="G4402">
        <v>0</v>
      </c>
      <c r="H4402">
        <v>0</v>
      </c>
      <c r="I4402">
        <v>43112023300</v>
      </c>
      <c r="J4402">
        <v>12</v>
      </c>
      <c r="K4402" t="s">
        <v>1740</v>
      </c>
      <c r="L4402">
        <v>2531</v>
      </c>
      <c r="M4402" t="s">
        <v>1557</v>
      </c>
      <c r="N4402" t="s">
        <v>1734</v>
      </c>
      <c r="O4402">
        <v>0</v>
      </c>
      <c r="P4402" t="s">
        <v>1574</v>
      </c>
      <c r="Q4402">
        <v>19980227</v>
      </c>
    </row>
    <row r="4403" spans="1:17">
      <c r="A4403" t="s">
        <v>1739</v>
      </c>
      <c r="B4403" t="s">
        <v>1766</v>
      </c>
      <c r="C4403">
        <v>201207</v>
      </c>
      <c r="D4403">
        <v>0</v>
      </c>
      <c r="E4403" t="s">
        <v>1555</v>
      </c>
      <c r="F4403">
        <v>0</v>
      </c>
      <c r="G4403">
        <v>0</v>
      </c>
      <c r="H4403">
        <v>0</v>
      </c>
      <c r="I4403">
        <v>43112021100</v>
      </c>
      <c r="J4403">
        <v>12</v>
      </c>
      <c r="K4403" t="s">
        <v>1740</v>
      </c>
      <c r="L4403">
        <v>2531</v>
      </c>
      <c r="M4403" t="s">
        <v>1557</v>
      </c>
      <c r="N4403" t="s">
        <v>1734</v>
      </c>
      <c r="O4403">
        <v>0</v>
      </c>
      <c r="P4403" t="s">
        <v>1552</v>
      </c>
      <c r="Q4403">
        <v>19850301</v>
      </c>
    </row>
    <row r="4404" spans="1:17">
      <c r="A4404" t="s">
        <v>1739</v>
      </c>
      <c r="B4404" t="s">
        <v>1767</v>
      </c>
      <c r="C4404">
        <v>201207</v>
      </c>
      <c r="D4404">
        <v>0</v>
      </c>
      <c r="E4404" t="s">
        <v>1555</v>
      </c>
      <c r="F4404">
        <v>0</v>
      </c>
      <c r="G4404">
        <v>0</v>
      </c>
      <c r="H4404">
        <v>0</v>
      </c>
      <c r="I4404">
        <v>43112029202</v>
      </c>
      <c r="J4404">
        <v>12</v>
      </c>
      <c r="K4404" t="s">
        <v>1740</v>
      </c>
      <c r="L4404">
        <v>2531</v>
      </c>
      <c r="M4404" t="s">
        <v>1557</v>
      </c>
      <c r="N4404" t="s">
        <v>1734</v>
      </c>
      <c r="O4404">
        <v>0</v>
      </c>
      <c r="P4404" t="s">
        <v>1552</v>
      </c>
      <c r="Q4404">
        <v>19931001</v>
      </c>
    </row>
    <row r="4405" spans="1:17">
      <c r="A4405" t="s">
        <v>1739</v>
      </c>
      <c r="B4405" t="s">
        <v>1676</v>
      </c>
      <c r="C4405">
        <v>201207</v>
      </c>
      <c r="D4405">
        <v>0</v>
      </c>
      <c r="E4405" t="s">
        <v>1555</v>
      </c>
      <c r="F4405">
        <v>0</v>
      </c>
      <c r="G4405">
        <v>0</v>
      </c>
      <c r="H4405">
        <v>0</v>
      </c>
      <c r="I4405">
        <v>43112036700</v>
      </c>
      <c r="J4405">
        <v>12</v>
      </c>
      <c r="K4405" t="s">
        <v>1740</v>
      </c>
      <c r="L4405">
        <v>2531</v>
      </c>
      <c r="M4405" t="s">
        <v>1557</v>
      </c>
      <c r="N4405" t="s">
        <v>1734</v>
      </c>
      <c r="O4405">
        <v>0</v>
      </c>
      <c r="P4405" t="s">
        <v>1552</v>
      </c>
      <c r="Q4405">
        <v>19780101</v>
      </c>
    </row>
    <row r="4406" spans="1:17">
      <c r="A4406" t="s">
        <v>1739</v>
      </c>
      <c r="B4406" t="s">
        <v>1626</v>
      </c>
      <c r="C4406">
        <v>201207</v>
      </c>
      <c r="D4406">
        <v>0</v>
      </c>
      <c r="E4406" t="s">
        <v>1555</v>
      </c>
      <c r="F4406">
        <v>0</v>
      </c>
      <c r="G4406">
        <v>0</v>
      </c>
      <c r="H4406">
        <v>0</v>
      </c>
      <c r="I4406">
        <v>43112033900</v>
      </c>
      <c r="J4406">
        <v>12</v>
      </c>
      <c r="K4406" t="s">
        <v>1740</v>
      </c>
      <c r="L4406">
        <v>2531</v>
      </c>
      <c r="M4406" t="s">
        <v>1557</v>
      </c>
      <c r="N4406" t="s">
        <v>1734</v>
      </c>
      <c r="O4406">
        <v>0</v>
      </c>
      <c r="P4406" t="s">
        <v>1552</v>
      </c>
      <c r="Q4406">
        <v>19771001</v>
      </c>
    </row>
    <row r="4407" spans="1:17">
      <c r="A4407" t="s">
        <v>1739</v>
      </c>
      <c r="B4407" t="s">
        <v>1761</v>
      </c>
      <c r="C4407">
        <v>201207</v>
      </c>
      <c r="D4407">
        <v>0</v>
      </c>
      <c r="E4407" t="s">
        <v>1555</v>
      </c>
      <c r="F4407">
        <v>0</v>
      </c>
      <c r="G4407">
        <v>0</v>
      </c>
      <c r="H4407">
        <v>0</v>
      </c>
      <c r="I4407">
        <v>43112032900</v>
      </c>
      <c r="J4407">
        <v>12</v>
      </c>
      <c r="K4407" t="s">
        <v>1740</v>
      </c>
      <c r="L4407">
        <v>2531</v>
      </c>
      <c r="M4407" t="s">
        <v>1557</v>
      </c>
      <c r="N4407" t="s">
        <v>1734</v>
      </c>
      <c r="O4407">
        <v>0</v>
      </c>
      <c r="P4407" t="s">
        <v>1552</v>
      </c>
      <c r="Q4407">
        <v>19770801</v>
      </c>
    </row>
    <row r="4408" spans="1:17">
      <c r="A4408" t="s">
        <v>1739</v>
      </c>
      <c r="B4408" t="s">
        <v>1641</v>
      </c>
      <c r="C4408">
        <v>201207</v>
      </c>
      <c r="D4408">
        <v>0</v>
      </c>
      <c r="E4408" t="s">
        <v>1555</v>
      </c>
      <c r="F4408">
        <v>0</v>
      </c>
      <c r="G4408">
        <v>0</v>
      </c>
      <c r="H4408">
        <v>0</v>
      </c>
      <c r="I4408">
        <v>43112034000</v>
      </c>
      <c r="J4408">
        <v>12</v>
      </c>
      <c r="K4408" t="s">
        <v>1740</v>
      </c>
      <c r="L4408">
        <v>2531</v>
      </c>
      <c r="M4408" t="s">
        <v>1557</v>
      </c>
      <c r="N4408" t="s">
        <v>1734</v>
      </c>
      <c r="O4408">
        <v>0</v>
      </c>
      <c r="P4408" t="s">
        <v>1552</v>
      </c>
      <c r="Q4408">
        <v>19771001</v>
      </c>
    </row>
    <row r="4409" spans="1:17">
      <c r="A4409" t="s">
        <v>1711</v>
      </c>
      <c r="B4409" t="s">
        <v>1635</v>
      </c>
      <c r="C4409">
        <v>201208</v>
      </c>
      <c r="D4409">
        <v>0</v>
      </c>
      <c r="E4409" t="s">
        <v>1555</v>
      </c>
      <c r="F4409">
        <v>0</v>
      </c>
      <c r="G4409">
        <v>0</v>
      </c>
      <c r="H4409">
        <v>0</v>
      </c>
      <c r="I4409">
        <v>43112022100</v>
      </c>
      <c r="J4409">
        <v>12</v>
      </c>
      <c r="K4409" t="s">
        <v>1712</v>
      </c>
      <c r="L4409">
        <v>2531</v>
      </c>
      <c r="M4409" t="s">
        <v>1557</v>
      </c>
      <c r="N4409" t="s">
        <v>1734</v>
      </c>
      <c r="O4409">
        <v>0</v>
      </c>
      <c r="P4409" t="s">
        <v>1574</v>
      </c>
      <c r="Q4409">
        <v>19840201</v>
      </c>
    </row>
    <row r="4410" spans="1:17">
      <c r="A4410" t="s">
        <v>1711</v>
      </c>
      <c r="B4410" t="s">
        <v>1575</v>
      </c>
      <c r="C4410">
        <v>201208</v>
      </c>
      <c r="D4410">
        <v>0</v>
      </c>
      <c r="E4410" t="s">
        <v>1555</v>
      </c>
      <c r="F4410">
        <v>0</v>
      </c>
      <c r="G4410">
        <v>0</v>
      </c>
      <c r="H4410">
        <v>0</v>
      </c>
      <c r="I4410">
        <v>43112022400</v>
      </c>
      <c r="J4410">
        <v>12</v>
      </c>
      <c r="K4410" t="s">
        <v>1712</v>
      </c>
      <c r="L4410">
        <v>2531</v>
      </c>
      <c r="M4410" t="s">
        <v>1557</v>
      </c>
      <c r="N4410" t="s">
        <v>1734</v>
      </c>
      <c r="O4410">
        <v>0</v>
      </c>
      <c r="P4410" t="s">
        <v>1662</v>
      </c>
      <c r="Q4410">
        <v>19830701</v>
      </c>
    </row>
    <row r="4411" spans="1:17">
      <c r="A4411" t="s">
        <v>1711</v>
      </c>
      <c r="B4411" t="s">
        <v>1663</v>
      </c>
      <c r="C4411">
        <v>201208</v>
      </c>
      <c r="D4411">
        <v>0</v>
      </c>
      <c r="E4411" t="s">
        <v>1555</v>
      </c>
      <c r="F4411">
        <v>0</v>
      </c>
      <c r="G4411">
        <v>0</v>
      </c>
      <c r="H4411">
        <v>0</v>
      </c>
      <c r="I4411">
        <v>43112022500</v>
      </c>
      <c r="J4411">
        <v>12</v>
      </c>
      <c r="K4411" t="s">
        <v>1712</v>
      </c>
      <c r="L4411">
        <v>2531</v>
      </c>
      <c r="M4411" t="s">
        <v>1557</v>
      </c>
      <c r="N4411" t="s">
        <v>1734</v>
      </c>
      <c r="O4411">
        <v>0</v>
      </c>
      <c r="P4411" t="s">
        <v>1552</v>
      </c>
      <c r="Q4411">
        <v>19840201</v>
      </c>
    </row>
    <row r="4412" spans="1:17">
      <c r="A4412" t="s">
        <v>1711</v>
      </c>
      <c r="B4412" t="s">
        <v>1636</v>
      </c>
      <c r="C4412">
        <v>201208</v>
      </c>
      <c r="D4412">
        <v>0</v>
      </c>
      <c r="E4412" t="s">
        <v>1555</v>
      </c>
      <c r="F4412">
        <v>0</v>
      </c>
      <c r="G4412">
        <v>0</v>
      </c>
      <c r="H4412">
        <v>0</v>
      </c>
      <c r="I4412">
        <v>43112022700</v>
      </c>
      <c r="J4412">
        <v>12</v>
      </c>
      <c r="K4412" t="s">
        <v>1712</v>
      </c>
      <c r="L4412">
        <v>2531</v>
      </c>
      <c r="M4412" t="s">
        <v>1557</v>
      </c>
      <c r="N4412" t="s">
        <v>1734</v>
      </c>
      <c r="O4412">
        <v>0</v>
      </c>
      <c r="P4412" t="s">
        <v>1552</v>
      </c>
      <c r="Q4412">
        <v>19850201</v>
      </c>
    </row>
    <row r="4413" spans="1:17">
      <c r="A4413" t="s">
        <v>1711</v>
      </c>
      <c r="B4413" t="s">
        <v>1637</v>
      </c>
      <c r="C4413">
        <v>201208</v>
      </c>
      <c r="D4413">
        <v>0</v>
      </c>
      <c r="E4413" t="s">
        <v>1555</v>
      </c>
      <c r="F4413">
        <v>0</v>
      </c>
      <c r="G4413">
        <v>0</v>
      </c>
      <c r="H4413">
        <v>0</v>
      </c>
      <c r="I4413">
        <v>43112026800</v>
      </c>
      <c r="J4413">
        <v>12</v>
      </c>
      <c r="K4413" t="s">
        <v>1712</v>
      </c>
      <c r="L4413">
        <v>2531</v>
      </c>
      <c r="M4413" t="s">
        <v>1557</v>
      </c>
      <c r="N4413" t="s">
        <v>1734</v>
      </c>
      <c r="O4413">
        <v>0</v>
      </c>
      <c r="P4413" t="s">
        <v>1574</v>
      </c>
      <c r="Q4413">
        <v>19840301</v>
      </c>
    </row>
    <row r="4414" spans="1:17">
      <c r="A4414" t="s">
        <v>1711</v>
      </c>
      <c r="B4414" t="s">
        <v>1762</v>
      </c>
      <c r="C4414">
        <v>201208</v>
      </c>
      <c r="D4414">
        <v>0</v>
      </c>
      <c r="E4414" t="s">
        <v>1555</v>
      </c>
      <c r="F4414">
        <v>0</v>
      </c>
      <c r="G4414">
        <v>0</v>
      </c>
      <c r="H4414">
        <v>0</v>
      </c>
      <c r="I4414">
        <v>43112024500</v>
      </c>
      <c r="J4414">
        <v>12</v>
      </c>
      <c r="K4414" t="s">
        <v>1712</v>
      </c>
      <c r="L4414">
        <v>2531</v>
      </c>
      <c r="M4414" t="s">
        <v>1557</v>
      </c>
      <c r="N4414" t="s">
        <v>1734</v>
      </c>
      <c r="O4414">
        <v>0</v>
      </c>
      <c r="P4414" t="s">
        <v>1662</v>
      </c>
      <c r="Q4414">
        <v>19830801</v>
      </c>
    </row>
    <row r="4415" spans="1:17">
      <c r="A4415" t="s">
        <v>1711</v>
      </c>
      <c r="B4415" t="s">
        <v>1579</v>
      </c>
      <c r="C4415">
        <v>201208</v>
      </c>
      <c r="D4415">
        <v>0</v>
      </c>
      <c r="E4415" t="s">
        <v>1555</v>
      </c>
      <c r="F4415">
        <v>0</v>
      </c>
      <c r="G4415">
        <v>0</v>
      </c>
      <c r="H4415">
        <v>0</v>
      </c>
      <c r="I4415">
        <v>43112024600</v>
      </c>
      <c r="J4415">
        <v>12</v>
      </c>
      <c r="K4415" t="s">
        <v>1712</v>
      </c>
      <c r="L4415">
        <v>2531</v>
      </c>
      <c r="M4415" t="s">
        <v>1557</v>
      </c>
      <c r="N4415" t="s">
        <v>1734</v>
      </c>
      <c r="O4415">
        <v>0</v>
      </c>
      <c r="P4415" t="s">
        <v>1552</v>
      </c>
      <c r="Q4415">
        <v>19760901</v>
      </c>
    </row>
    <row r="4416" spans="1:17">
      <c r="A4416" t="s">
        <v>1711</v>
      </c>
      <c r="B4416" t="s">
        <v>1581</v>
      </c>
      <c r="C4416">
        <v>201208</v>
      </c>
      <c r="D4416">
        <v>0</v>
      </c>
      <c r="E4416" t="s">
        <v>1555</v>
      </c>
      <c r="F4416">
        <v>0</v>
      </c>
      <c r="G4416">
        <v>0</v>
      </c>
      <c r="H4416">
        <v>0</v>
      </c>
      <c r="I4416">
        <v>43112025700</v>
      </c>
      <c r="J4416">
        <v>12</v>
      </c>
      <c r="K4416" t="s">
        <v>1712</v>
      </c>
      <c r="L4416">
        <v>2531</v>
      </c>
      <c r="M4416" t="s">
        <v>1557</v>
      </c>
      <c r="N4416" t="s">
        <v>1734</v>
      </c>
      <c r="O4416">
        <v>0</v>
      </c>
      <c r="P4416" t="s">
        <v>1574</v>
      </c>
      <c r="Q4416">
        <v>19871101</v>
      </c>
    </row>
    <row r="4417" spans="1:17">
      <c r="A4417" t="s">
        <v>1711</v>
      </c>
      <c r="B4417" t="s">
        <v>1655</v>
      </c>
      <c r="C4417">
        <v>201208</v>
      </c>
      <c r="D4417">
        <v>0</v>
      </c>
      <c r="E4417" t="s">
        <v>1555</v>
      </c>
      <c r="F4417">
        <v>0</v>
      </c>
      <c r="G4417">
        <v>0</v>
      </c>
      <c r="H4417">
        <v>0</v>
      </c>
      <c r="I4417">
        <v>43112024800</v>
      </c>
      <c r="J4417">
        <v>12</v>
      </c>
      <c r="K4417" t="s">
        <v>1712</v>
      </c>
      <c r="L4417">
        <v>2531</v>
      </c>
      <c r="M4417" t="s">
        <v>1557</v>
      </c>
      <c r="N4417" t="s">
        <v>1734</v>
      </c>
      <c r="O4417">
        <v>0</v>
      </c>
      <c r="P4417" t="s">
        <v>1552</v>
      </c>
      <c r="Q4417">
        <v>19831101</v>
      </c>
    </row>
    <row r="4418" spans="1:17">
      <c r="A4418" t="s">
        <v>1711</v>
      </c>
      <c r="B4418" t="s">
        <v>1763</v>
      </c>
      <c r="C4418">
        <v>201208</v>
      </c>
      <c r="D4418">
        <v>0</v>
      </c>
      <c r="E4418" t="s">
        <v>1555</v>
      </c>
      <c r="F4418">
        <v>0</v>
      </c>
      <c r="G4418">
        <v>0</v>
      </c>
      <c r="H4418">
        <v>0</v>
      </c>
      <c r="I4418">
        <v>43112025000</v>
      </c>
      <c r="J4418">
        <v>12</v>
      </c>
      <c r="K4418" t="s">
        <v>1712</v>
      </c>
      <c r="L4418">
        <v>2531</v>
      </c>
      <c r="M4418" t="s">
        <v>1557</v>
      </c>
      <c r="N4418" t="s">
        <v>1734</v>
      </c>
      <c r="O4418">
        <v>0</v>
      </c>
      <c r="P4418" t="s">
        <v>1662</v>
      </c>
      <c r="Q4418">
        <v>19720601</v>
      </c>
    </row>
    <row r="4419" spans="1:17">
      <c r="A4419" t="s">
        <v>1711</v>
      </c>
      <c r="B4419" t="s">
        <v>1667</v>
      </c>
      <c r="C4419">
        <v>201208</v>
      </c>
      <c r="D4419">
        <v>0</v>
      </c>
      <c r="E4419" t="s">
        <v>1555</v>
      </c>
      <c r="F4419">
        <v>0</v>
      </c>
      <c r="G4419">
        <v>0</v>
      </c>
      <c r="H4419">
        <v>0</v>
      </c>
      <c r="I4419">
        <v>43112027800</v>
      </c>
      <c r="J4419">
        <v>12</v>
      </c>
      <c r="K4419" t="s">
        <v>1712</v>
      </c>
      <c r="L4419">
        <v>2531</v>
      </c>
      <c r="M4419" t="s">
        <v>1557</v>
      </c>
      <c r="N4419" t="s">
        <v>1734</v>
      </c>
      <c r="O4419">
        <v>0</v>
      </c>
      <c r="P4419" t="s">
        <v>1574</v>
      </c>
      <c r="Q4419">
        <v>19990204</v>
      </c>
    </row>
    <row r="4420" spans="1:17">
      <c r="A4420" t="s">
        <v>1711</v>
      </c>
      <c r="B4420" t="s">
        <v>1668</v>
      </c>
      <c r="C4420">
        <v>201208</v>
      </c>
      <c r="D4420">
        <v>0</v>
      </c>
      <c r="E4420" t="s">
        <v>1555</v>
      </c>
      <c r="F4420">
        <v>0</v>
      </c>
      <c r="G4420">
        <v>0</v>
      </c>
      <c r="H4420">
        <v>0</v>
      </c>
      <c r="I4420">
        <v>43112027000</v>
      </c>
      <c r="J4420">
        <v>12</v>
      </c>
      <c r="K4420" t="s">
        <v>1712</v>
      </c>
      <c r="L4420">
        <v>2531</v>
      </c>
      <c r="M4420" t="s">
        <v>1557</v>
      </c>
      <c r="N4420" t="s">
        <v>1734</v>
      </c>
      <c r="O4420">
        <v>0</v>
      </c>
      <c r="P4420" t="s">
        <v>1552</v>
      </c>
      <c r="Q4420">
        <v>19790201</v>
      </c>
    </row>
    <row r="4421" spans="1:17">
      <c r="A4421" t="s">
        <v>1711</v>
      </c>
      <c r="B4421" t="s">
        <v>1656</v>
      </c>
      <c r="C4421">
        <v>201208</v>
      </c>
      <c r="D4421">
        <v>0</v>
      </c>
      <c r="E4421" t="s">
        <v>1555</v>
      </c>
      <c r="F4421">
        <v>0</v>
      </c>
      <c r="G4421">
        <v>0</v>
      </c>
      <c r="H4421">
        <v>0</v>
      </c>
      <c r="I4421">
        <v>43112032200</v>
      </c>
      <c r="J4421">
        <v>12</v>
      </c>
      <c r="K4421" t="s">
        <v>1712</v>
      </c>
      <c r="L4421">
        <v>2531</v>
      </c>
      <c r="M4421" t="s">
        <v>1557</v>
      </c>
      <c r="N4421" t="s">
        <v>1734</v>
      </c>
      <c r="O4421">
        <v>0</v>
      </c>
      <c r="P4421" t="s">
        <v>1552</v>
      </c>
      <c r="Q4421">
        <v>19820801</v>
      </c>
    </row>
    <row r="4422" spans="1:17">
      <c r="A4422" t="s">
        <v>1711</v>
      </c>
      <c r="B4422" t="s">
        <v>1639</v>
      </c>
      <c r="C4422">
        <v>201208</v>
      </c>
      <c r="D4422">
        <v>0</v>
      </c>
      <c r="E4422" t="s">
        <v>1555</v>
      </c>
      <c r="F4422">
        <v>0</v>
      </c>
      <c r="G4422">
        <v>0</v>
      </c>
      <c r="H4422">
        <v>0</v>
      </c>
      <c r="I4422">
        <v>43112027300</v>
      </c>
      <c r="J4422">
        <v>12</v>
      </c>
      <c r="K4422" t="s">
        <v>1712</v>
      </c>
      <c r="L4422">
        <v>2531</v>
      </c>
      <c r="M4422" t="s">
        <v>1557</v>
      </c>
      <c r="N4422" t="s">
        <v>1734</v>
      </c>
      <c r="O4422">
        <v>0</v>
      </c>
      <c r="P4422" t="s">
        <v>1574</v>
      </c>
      <c r="Q4422">
        <v>19830801</v>
      </c>
    </row>
    <row r="4423" spans="1:17">
      <c r="A4423" t="s">
        <v>1711</v>
      </c>
      <c r="B4423" t="s">
        <v>1584</v>
      </c>
      <c r="C4423">
        <v>201208</v>
      </c>
      <c r="D4423">
        <v>0</v>
      </c>
      <c r="E4423" t="s">
        <v>1555</v>
      </c>
      <c r="F4423">
        <v>0</v>
      </c>
      <c r="G4423">
        <v>0</v>
      </c>
      <c r="H4423">
        <v>0</v>
      </c>
      <c r="I4423">
        <v>43112027901</v>
      </c>
      <c r="J4423">
        <v>12</v>
      </c>
      <c r="K4423" t="s">
        <v>1712</v>
      </c>
      <c r="L4423">
        <v>2531</v>
      </c>
      <c r="M4423" t="s">
        <v>1557</v>
      </c>
      <c r="N4423" t="s">
        <v>1734</v>
      </c>
      <c r="O4423">
        <v>0</v>
      </c>
      <c r="P4423" t="s">
        <v>1552</v>
      </c>
      <c r="Q4423">
        <v>19880201</v>
      </c>
    </row>
    <row r="4424" spans="1:17">
      <c r="A4424" t="s">
        <v>1711</v>
      </c>
      <c r="B4424" t="s">
        <v>1596</v>
      </c>
      <c r="C4424">
        <v>201208</v>
      </c>
      <c r="D4424">
        <v>0</v>
      </c>
      <c r="E4424" t="s">
        <v>1555</v>
      </c>
      <c r="F4424">
        <v>0</v>
      </c>
      <c r="G4424">
        <v>0</v>
      </c>
      <c r="H4424">
        <v>0</v>
      </c>
      <c r="I4424">
        <v>43112077600</v>
      </c>
      <c r="J4424">
        <v>12</v>
      </c>
      <c r="K4424" t="s">
        <v>1764</v>
      </c>
      <c r="L4424">
        <v>2531</v>
      </c>
      <c r="M4424" t="s">
        <v>1557</v>
      </c>
      <c r="N4424" t="s">
        <v>1734</v>
      </c>
      <c r="O4424">
        <v>0</v>
      </c>
      <c r="P4424" t="s">
        <v>1552</v>
      </c>
      <c r="Q4424">
        <v>20010802</v>
      </c>
    </row>
    <row r="4425" spans="1:17">
      <c r="A4425" t="s">
        <v>1739</v>
      </c>
      <c r="B4425" t="s">
        <v>1649</v>
      </c>
      <c r="C4425">
        <v>201208</v>
      </c>
      <c r="D4425">
        <v>0</v>
      </c>
      <c r="E4425" t="s">
        <v>1555</v>
      </c>
      <c r="F4425">
        <v>0</v>
      </c>
      <c r="G4425">
        <v>0</v>
      </c>
      <c r="H4425">
        <v>0</v>
      </c>
      <c r="I4425">
        <v>43112009600</v>
      </c>
      <c r="J4425">
        <v>12</v>
      </c>
      <c r="K4425" t="s">
        <v>1740</v>
      </c>
      <c r="L4425">
        <v>2531</v>
      </c>
      <c r="M4425" t="s">
        <v>1557</v>
      </c>
      <c r="N4425" t="s">
        <v>1734</v>
      </c>
      <c r="O4425">
        <v>0</v>
      </c>
      <c r="P4425" t="s">
        <v>1552</v>
      </c>
      <c r="Q4425">
        <v>19690701</v>
      </c>
    </row>
    <row r="4426" spans="1:17">
      <c r="A4426" t="s">
        <v>1739</v>
      </c>
      <c r="B4426" t="s">
        <v>1661</v>
      </c>
      <c r="C4426">
        <v>201208</v>
      </c>
      <c r="D4426">
        <v>0</v>
      </c>
      <c r="E4426" t="s">
        <v>1555</v>
      </c>
      <c r="F4426">
        <v>0</v>
      </c>
      <c r="G4426">
        <v>0</v>
      </c>
      <c r="H4426">
        <v>0</v>
      </c>
      <c r="I4426">
        <v>43112020301</v>
      </c>
      <c r="J4426">
        <v>12</v>
      </c>
      <c r="K4426" t="s">
        <v>1740</v>
      </c>
      <c r="L4426">
        <v>2531</v>
      </c>
      <c r="M4426" t="s">
        <v>1557</v>
      </c>
      <c r="N4426" t="s">
        <v>1734</v>
      </c>
      <c r="O4426">
        <v>0</v>
      </c>
      <c r="P4426" t="s">
        <v>1552</v>
      </c>
      <c r="Q4426">
        <v>19721101</v>
      </c>
    </row>
    <row r="4427" spans="1:17">
      <c r="A4427" t="s">
        <v>1739</v>
      </c>
      <c r="B4427" t="s">
        <v>1735</v>
      </c>
      <c r="C4427">
        <v>201208</v>
      </c>
      <c r="D4427">
        <v>0</v>
      </c>
      <c r="E4427" t="s">
        <v>1555</v>
      </c>
      <c r="F4427">
        <v>0</v>
      </c>
      <c r="G4427">
        <v>0</v>
      </c>
      <c r="H4427">
        <v>0</v>
      </c>
      <c r="I4427">
        <v>43112030800</v>
      </c>
      <c r="J4427">
        <v>12</v>
      </c>
      <c r="K4427" t="s">
        <v>1740</v>
      </c>
      <c r="L4427">
        <v>2531</v>
      </c>
      <c r="M4427" t="s">
        <v>1557</v>
      </c>
      <c r="N4427" t="s">
        <v>1734</v>
      </c>
      <c r="O4427">
        <v>0</v>
      </c>
      <c r="P4427" t="s">
        <v>1552</v>
      </c>
      <c r="Q4427">
        <v>19750401</v>
      </c>
    </row>
    <row r="4428" spans="1:17">
      <c r="A4428" t="s">
        <v>1739</v>
      </c>
      <c r="B4428" t="s">
        <v>1575</v>
      </c>
      <c r="C4428">
        <v>201208</v>
      </c>
      <c r="D4428">
        <v>0</v>
      </c>
      <c r="E4428" t="s">
        <v>1555</v>
      </c>
      <c r="F4428">
        <v>0</v>
      </c>
      <c r="G4428">
        <v>0</v>
      </c>
      <c r="H4428">
        <v>0</v>
      </c>
      <c r="I4428">
        <v>43112014101</v>
      </c>
      <c r="J4428">
        <v>12</v>
      </c>
      <c r="K4428" t="s">
        <v>1740</v>
      </c>
      <c r="L4428">
        <v>2531</v>
      </c>
      <c r="M4428" t="s">
        <v>1557</v>
      </c>
      <c r="N4428" t="s">
        <v>1734</v>
      </c>
      <c r="O4428">
        <v>0</v>
      </c>
      <c r="P4428" t="s">
        <v>1574</v>
      </c>
      <c r="Q4428">
        <v>19741001</v>
      </c>
    </row>
    <row r="4429" spans="1:17">
      <c r="A4429" t="s">
        <v>1739</v>
      </c>
      <c r="B4429" t="s">
        <v>1652</v>
      </c>
      <c r="C4429">
        <v>201208</v>
      </c>
      <c r="D4429">
        <v>0</v>
      </c>
      <c r="E4429" t="s">
        <v>1555</v>
      </c>
      <c r="F4429">
        <v>0</v>
      </c>
      <c r="G4429">
        <v>0</v>
      </c>
      <c r="H4429">
        <v>0</v>
      </c>
      <c r="I4429">
        <v>43112010300</v>
      </c>
      <c r="J4429">
        <v>12</v>
      </c>
      <c r="K4429" t="s">
        <v>1740</v>
      </c>
      <c r="L4429">
        <v>2531</v>
      </c>
      <c r="M4429" t="s">
        <v>1557</v>
      </c>
      <c r="N4429" t="s">
        <v>1734</v>
      </c>
      <c r="O4429">
        <v>0</v>
      </c>
      <c r="P4429" t="s">
        <v>1552</v>
      </c>
      <c r="Q4429">
        <v>19690701</v>
      </c>
    </row>
    <row r="4430" spans="1:17">
      <c r="A4430" t="s">
        <v>1739</v>
      </c>
      <c r="B4430" t="s">
        <v>1637</v>
      </c>
      <c r="C4430">
        <v>201208</v>
      </c>
      <c r="D4430">
        <v>0</v>
      </c>
      <c r="E4430" t="s">
        <v>1555</v>
      </c>
      <c r="F4430">
        <v>0</v>
      </c>
      <c r="G4430">
        <v>0</v>
      </c>
      <c r="H4430">
        <v>0</v>
      </c>
      <c r="I4430">
        <v>43112017401</v>
      </c>
      <c r="J4430">
        <v>12</v>
      </c>
      <c r="K4430" t="s">
        <v>1740</v>
      </c>
      <c r="L4430">
        <v>2531</v>
      </c>
      <c r="M4430" t="s">
        <v>1557</v>
      </c>
      <c r="N4430" t="s">
        <v>1734</v>
      </c>
      <c r="O4430">
        <v>0</v>
      </c>
      <c r="P4430" t="s">
        <v>1552</v>
      </c>
      <c r="Q4430">
        <v>19780501</v>
      </c>
    </row>
    <row r="4431" spans="1:17">
      <c r="A4431" t="s">
        <v>1739</v>
      </c>
      <c r="B4431" t="s">
        <v>1593</v>
      </c>
      <c r="C4431">
        <v>201208</v>
      </c>
      <c r="D4431">
        <v>0</v>
      </c>
      <c r="E4431" t="s">
        <v>1555</v>
      </c>
      <c r="F4431">
        <v>0</v>
      </c>
      <c r="G4431">
        <v>0</v>
      </c>
      <c r="H4431">
        <v>0</v>
      </c>
      <c r="I4431">
        <v>43112030300</v>
      </c>
      <c r="J4431">
        <v>12</v>
      </c>
      <c r="K4431" t="s">
        <v>1740</v>
      </c>
      <c r="L4431">
        <v>2531</v>
      </c>
      <c r="M4431" t="s">
        <v>1557</v>
      </c>
      <c r="N4431" t="s">
        <v>1734</v>
      </c>
      <c r="O4431">
        <v>0</v>
      </c>
      <c r="P4431" t="s">
        <v>1552</v>
      </c>
      <c r="Q4431">
        <v>19740801</v>
      </c>
    </row>
    <row r="4432" spans="1:17">
      <c r="A4432" t="s">
        <v>1739</v>
      </c>
      <c r="B4432" t="s">
        <v>1594</v>
      </c>
      <c r="C4432">
        <v>201208</v>
      </c>
      <c r="D4432">
        <v>0</v>
      </c>
      <c r="E4432" t="s">
        <v>1555</v>
      </c>
      <c r="F4432">
        <v>0</v>
      </c>
      <c r="G4432">
        <v>0</v>
      </c>
      <c r="H4432">
        <v>0</v>
      </c>
      <c r="I4432">
        <v>43112006200</v>
      </c>
      <c r="J4432">
        <v>12</v>
      </c>
      <c r="K4432" t="s">
        <v>1740</v>
      </c>
      <c r="L4432">
        <v>2531</v>
      </c>
      <c r="M4432" t="s">
        <v>1557</v>
      </c>
      <c r="N4432" t="s">
        <v>1734</v>
      </c>
      <c r="O4432">
        <v>0</v>
      </c>
      <c r="P4432" t="s">
        <v>1552</v>
      </c>
      <c r="Q4432">
        <v>19690501</v>
      </c>
    </row>
    <row r="4433" spans="1:17">
      <c r="A4433" t="s">
        <v>1739</v>
      </c>
      <c r="B4433" t="s">
        <v>1763</v>
      </c>
      <c r="C4433">
        <v>201208</v>
      </c>
      <c r="D4433">
        <v>0</v>
      </c>
      <c r="E4433" t="s">
        <v>1555</v>
      </c>
      <c r="F4433">
        <v>0</v>
      </c>
      <c r="G4433">
        <v>0</v>
      </c>
      <c r="H4433">
        <v>0</v>
      </c>
      <c r="I4433">
        <v>43112018301</v>
      </c>
      <c r="J4433">
        <v>12</v>
      </c>
      <c r="K4433" t="s">
        <v>1740</v>
      </c>
      <c r="L4433">
        <v>2531</v>
      </c>
      <c r="M4433" t="s">
        <v>1557</v>
      </c>
      <c r="N4433" t="s">
        <v>1734</v>
      </c>
      <c r="O4433">
        <v>0</v>
      </c>
      <c r="P4433" t="s">
        <v>1552</v>
      </c>
      <c r="Q4433">
        <v>19750701</v>
      </c>
    </row>
    <row r="4434" spans="1:17">
      <c r="A4434" t="s">
        <v>1739</v>
      </c>
      <c r="B4434" t="s">
        <v>1688</v>
      </c>
      <c r="C4434">
        <v>201208</v>
      </c>
      <c r="D4434">
        <v>0</v>
      </c>
      <c r="E4434" t="s">
        <v>1555</v>
      </c>
      <c r="F4434">
        <v>0</v>
      </c>
      <c r="G4434">
        <v>0</v>
      </c>
      <c r="H4434">
        <v>0</v>
      </c>
      <c r="I4434">
        <v>43112019800</v>
      </c>
      <c r="J4434">
        <v>12</v>
      </c>
      <c r="K4434" t="s">
        <v>1740</v>
      </c>
      <c r="L4434">
        <v>2531</v>
      </c>
      <c r="M4434" t="s">
        <v>1557</v>
      </c>
      <c r="N4434" t="s">
        <v>1734</v>
      </c>
      <c r="O4434">
        <v>0</v>
      </c>
      <c r="P4434" t="s">
        <v>1552</v>
      </c>
      <c r="Q4434">
        <v>19700801</v>
      </c>
    </row>
    <row r="4435" spans="1:17">
      <c r="A4435" t="s">
        <v>1739</v>
      </c>
      <c r="B4435" t="s">
        <v>1702</v>
      </c>
      <c r="C4435">
        <v>201208</v>
      </c>
      <c r="D4435">
        <v>0</v>
      </c>
      <c r="E4435" t="s">
        <v>1555</v>
      </c>
      <c r="F4435">
        <v>0</v>
      </c>
      <c r="G4435">
        <v>0</v>
      </c>
      <c r="H4435">
        <v>0</v>
      </c>
      <c r="I4435">
        <v>43112021800</v>
      </c>
      <c r="J4435">
        <v>12</v>
      </c>
      <c r="K4435" t="s">
        <v>1740</v>
      </c>
      <c r="L4435">
        <v>2531</v>
      </c>
      <c r="M4435" t="s">
        <v>1557</v>
      </c>
      <c r="N4435" t="s">
        <v>1734</v>
      </c>
      <c r="O4435">
        <v>0</v>
      </c>
      <c r="P4435" t="s">
        <v>1552</v>
      </c>
      <c r="Q4435">
        <v>19701101</v>
      </c>
    </row>
    <row r="4436" spans="1:17">
      <c r="A4436" t="s">
        <v>1739</v>
      </c>
      <c r="B4436" t="s">
        <v>1618</v>
      </c>
      <c r="C4436">
        <v>201208</v>
      </c>
      <c r="D4436">
        <v>0</v>
      </c>
      <c r="E4436" t="s">
        <v>1555</v>
      </c>
      <c r="F4436">
        <v>0</v>
      </c>
      <c r="G4436">
        <v>0</v>
      </c>
      <c r="H4436">
        <v>0</v>
      </c>
      <c r="I4436">
        <v>43112070200</v>
      </c>
      <c r="J4436">
        <v>12</v>
      </c>
      <c r="K4436" t="s">
        <v>1740</v>
      </c>
      <c r="L4436">
        <v>2531</v>
      </c>
      <c r="M4436" t="s">
        <v>1557</v>
      </c>
      <c r="N4436" t="s">
        <v>1734</v>
      </c>
      <c r="O4436">
        <v>0</v>
      </c>
      <c r="P4436" t="s">
        <v>1552</v>
      </c>
      <c r="Q4436">
        <v>19930801</v>
      </c>
    </row>
    <row r="4437" spans="1:17">
      <c r="A4437" t="s">
        <v>1739</v>
      </c>
      <c r="B4437" t="s">
        <v>1565</v>
      </c>
      <c r="C4437">
        <v>201208</v>
      </c>
      <c r="D4437">
        <v>0</v>
      </c>
      <c r="E4437" t="s">
        <v>1555</v>
      </c>
      <c r="F4437">
        <v>0</v>
      </c>
      <c r="G4437">
        <v>0</v>
      </c>
      <c r="H4437">
        <v>0</v>
      </c>
      <c r="I4437">
        <v>43112017900</v>
      </c>
      <c r="J4437">
        <v>12</v>
      </c>
      <c r="K4437" t="s">
        <v>1740</v>
      </c>
      <c r="L4437">
        <v>2531</v>
      </c>
      <c r="M4437" t="s">
        <v>1557</v>
      </c>
      <c r="N4437" t="s">
        <v>1734</v>
      </c>
      <c r="O4437">
        <v>0</v>
      </c>
      <c r="P4437" t="s">
        <v>1552</v>
      </c>
      <c r="Q4437">
        <v>19741101</v>
      </c>
    </row>
    <row r="4438" spans="1:17">
      <c r="A4438" t="s">
        <v>1739</v>
      </c>
      <c r="B4438" t="s">
        <v>1566</v>
      </c>
      <c r="C4438">
        <v>201208</v>
      </c>
      <c r="D4438">
        <v>0</v>
      </c>
      <c r="E4438" t="s">
        <v>1555</v>
      </c>
      <c r="F4438">
        <v>0</v>
      </c>
      <c r="G4438">
        <v>0</v>
      </c>
      <c r="H4438">
        <v>0</v>
      </c>
      <c r="I4438">
        <v>43112016500</v>
      </c>
      <c r="J4438">
        <v>12</v>
      </c>
      <c r="K4438" t="s">
        <v>1740</v>
      </c>
      <c r="L4438">
        <v>2531</v>
      </c>
      <c r="M4438" t="s">
        <v>1557</v>
      </c>
      <c r="N4438" t="s">
        <v>1734</v>
      </c>
      <c r="O4438">
        <v>0</v>
      </c>
      <c r="P4438" t="s">
        <v>1552</v>
      </c>
      <c r="Q4438">
        <v>19700301</v>
      </c>
    </row>
    <row r="4439" spans="1:17">
      <c r="A4439" t="s">
        <v>1739</v>
      </c>
      <c r="B4439" t="s">
        <v>1567</v>
      </c>
      <c r="C4439">
        <v>201208</v>
      </c>
      <c r="D4439">
        <v>0</v>
      </c>
      <c r="E4439" t="s">
        <v>1555</v>
      </c>
      <c r="F4439">
        <v>0</v>
      </c>
      <c r="G4439">
        <v>0</v>
      </c>
      <c r="H4439">
        <v>0</v>
      </c>
      <c r="I4439">
        <v>43112021000</v>
      </c>
      <c r="J4439">
        <v>12</v>
      </c>
      <c r="K4439" t="s">
        <v>1740</v>
      </c>
      <c r="L4439">
        <v>2531</v>
      </c>
      <c r="M4439" t="s">
        <v>1557</v>
      </c>
      <c r="N4439" t="s">
        <v>1734</v>
      </c>
      <c r="O4439">
        <v>0</v>
      </c>
      <c r="P4439" t="s">
        <v>1552</v>
      </c>
      <c r="Q4439">
        <v>19720801</v>
      </c>
    </row>
    <row r="4440" spans="1:17">
      <c r="A4440" t="s">
        <v>1739</v>
      </c>
      <c r="B4440" t="s">
        <v>1647</v>
      </c>
      <c r="C4440">
        <v>201208</v>
      </c>
      <c r="D4440">
        <v>0</v>
      </c>
      <c r="E4440" t="s">
        <v>1555</v>
      </c>
      <c r="F4440">
        <v>0</v>
      </c>
      <c r="G4440">
        <v>0</v>
      </c>
      <c r="H4440">
        <v>0</v>
      </c>
      <c r="I4440">
        <v>43112014200</v>
      </c>
      <c r="J4440">
        <v>12</v>
      </c>
      <c r="K4440" t="s">
        <v>1740</v>
      </c>
      <c r="L4440">
        <v>2531</v>
      </c>
      <c r="M4440" t="s">
        <v>1557</v>
      </c>
      <c r="N4440" t="s">
        <v>1734</v>
      </c>
      <c r="O4440">
        <v>0</v>
      </c>
      <c r="P4440" t="s">
        <v>1552</v>
      </c>
      <c r="Q4440">
        <v>19740101</v>
      </c>
    </row>
    <row r="4441" spans="1:17">
      <c r="A4441" t="s">
        <v>1739</v>
      </c>
      <c r="B4441" t="s">
        <v>1713</v>
      </c>
      <c r="C4441">
        <v>201208</v>
      </c>
      <c r="D4441">
        <v>0</v>
      </c>
      <c r="E4441" t="s">
        <v>1555</v>
      </c>
      <c r="F4441">
        <v>0</v>
      </c>
      <c r="G4441">
        <v>0</v>
      </c>
      <c r="H4441">
        <v>0</v>
      </c>
      <c r="I4441">
        <v>43112029000</v>
      </c>
      <c r="J4441">
        <v>12</v>
      </c>
      <c r="K4441" t="s">
        <v>1740</v>
      </c>
      <c r="L4441">
        <v>2531</v>
      </c>
      <c r="M4441" t="s">
        <v>1557</v>
      </c>
      <c r="N4441" t="s">
        <v>1734</v>
      </c>
      <c r="O4441">
        <v>0</v>
      </c>
      <c r="P4441" t="s">
        <v>1552</v>
      </c>
      <c r="Q4441">
        <v>19720701</v>
      </c>
    </row>
    <row r="4442" spans="1:17">
      <c r="A4442" t="s">
        <v>1739</v>
      </c>
      <c r="B4442" t="s">
        <v>1714</v>
      </c>
      <c r="C4442">
        <v>201208</v>
      </c>
      <c r="D4442">
        <v>0</v>
      </c>
      <c r="E4442" t="s">
        <v>1555</v>
      </c>
      <c r="F4442">
        <v>0</v>
      </c>
      <c r="G4442">
        <v>0</v>
      </c>
      <c r="H4442">
        <v>0</v>
      </c>
      <c r="I4442">
        <v>43112016800</v>
      </c>
      <c r="J4442">
        <v>12</v>
      </c>
      <c r="K4442" t="s">
        <v>1740</v>
      </c>
      <c r="L4442">
        <v>2531</v>
      </c>
      <c r="M4442" t="s">
        <v>1557</v>
      </c>
      <c r="N4442" t="s">
        <v>1734</v>
      </c>
      <c r="O4442">
        <v>0</v>
      </c>
      <c r="P4442" t="s">
        <v>1552</v>
      </c>
      <c r="Q4442">
        <v>19730501</v>
      </c>
    </row>
    <row r="4443" spans="1:17">
      <c r="A4443" t="s">
        <v>1739</v>
      </c>
      <c r="B4443" t="s">
        <v>1719</v>
      </c>
      <c r="C4443">
        <v>201208</v>
      </c>
      <c r="D4443">
        <v>0</v>
      </c>
      <c r="E4443" t="s">
        <v>1555</v>
      </c>
      <c r="F4443">
        <v>0</v>
      </c>
      <c r="G4443">
        <v>0</v>
      </c>
      <c r="H4443">
        <v>0</v>
      </c>
      <c r="I4443">
        <v>43112020700</v>
      </c>
      <c r="J4443">
        <v>12</v>
      </c>
      <c r="K4443" t="s">
        <v>1740</v>
      </c>
      <c r="L4443">
        <v>2531</v>
      </c>
      <c r="M4443" t="s">
        <v>1557</v>
      </c>
      <c r="N4443" t="s">
        <v>1734</v>
      </c>
      <c r="O4443">
        <v>0</v>
      </c>
      <c r="P4443" t="s">
        <v>1738</v>
      </c>
      <c r="Q4443">
        <v>19790501</v>
      </c>
    </row>
    <row r="4444" spans="1:17">
      <c r="A4444" t="s">
        <v>1739</v>
      </c>
      <c r="B4444" t="s">
        <v>1765</v>
      </c>
      <c r="C4444">
        <v>201208</v>
      </c>
      <c r="D4444">
        <v>0</v>
      </c>
      <c r="E4444" t="s">
        <v>1555</v>
      </c>
      <c r="F4444">
        <v>0</v>
      </c>
      <c r="G4444">
        <v>0</v>
      </c>
      <c r="H4444">
        <v>0</v>
      </c>
      <c r="I4444">
        <v>43112022901</v>
      </c>
      <c r="J4444">
        <v>12</v>
      </c>
      <c r="K4444" t="s">
        <v>1740</v>
      </c>
      <c r="L4444">
        <v>2531</v>
      </c>
      <c r="M4444" t="s">
        <v>1557</v>
      </c>
      <c r="N4444" t="s">
        <v>1734</v>
      </c>
      <c r="O4444">
        <v>0</v>
      </c>
      <c r="P4444" t="s">
        <v>1662</v>
      </c>
      <c r="Q4444">
        <v>19790701</v>
      </c>
    </row>
    <row r="4445" spans="1:17">
      <c r="A4445" t="s">
        <v>1739</v>
      </c>
      <c r="B4445" t="s">
        <v>1706</v>
      </c>
      <c r="C4445">
        <v>201208</v>
      </c>
      <c r="D4445">
        <v>0</v>
      </c>
      <c r="E4445" t="s">
        <v>1555</v>
      </c>
      <c r="F4445">
        <v>0</v>
      </c>
      <c r="G4445">
        <v>0</v>
      </c>
      <c r="H4445">
        <v>0</v>
      </c>
      <c r="I4445">
        <v>43112023300</v>
      </c>
      <c r="J4445">
        <v>12</v>
      </c>
      <c r="K4445" t="s">
        <v>1740</v>
      </c>
      <c r="L4445">
        <v>2531</v>
      </c>
      <c r="M4445" t="s">
        <v>1557</v>
      </c>
      <c r="N4445" t="s">
        <v>1734</v>
      </c>
      <c r="O4445">
        <v>0</v>
      </c>
      <c r="P4445" t="s">
        <v>1574</v>
      </c>
      <c r="Q4445">
        <v>19980227</v>
      </c>
    </row>
    <row r="4446" spans="1:17">
      <c r="A4446" t="s">
        <v>1739</v>
      </c>
      <c r="B4446" t="s">
        <v>1766</v>
      </c>
      <c r="C4446">
        <v>201208</v>
      </c>
      <c r="D4446">
        <v>0</v>
      </c>
      <c r="E4446" t="s">
        <v>1555</v>
      </c>
      <c r="F4446">
        <v>0</v>
      </c>
      <c r="G4446">
        <v>0</v>
      </c>
      <c r="H4446">
        <v>0</v>
      </c>
      <c r="I4446">
        <v>43112021100</v>
      </c>
      <c r="J4446">
        <v>12</v>
      </c>
      <c r="K4446" t="s">
        <v>1740</v>
      </c>
      <c r="L4446">
        <v>2531</v>
      </c>
      <c r="M4446" t="s">
        <v>1557</v>
      </c>
      <c r="N4446" t="s">
        <v>1734</v>
      </c>
      <c r="O4446">
        <v>0</v>
      </c>
      <c r="P4446" t="s">
        <v>1552</v>
      </c>
      <c r="Q4446">
        <v>19850301</v>
      </c>
    </row>
    <row r="4447" spans="1:17">
      <c r="A4447" t="s">
        <v>1739</v>
      </c>
      <c r="B4447" t="s">
        <v>1767</v>
      </c>
      <c r="C4447">
        <v>201208</v>
      </c>
      <c r="D4447">
        <v>0</v>
      </c>
      <c r="E4447" t="s">
        <v>1555</v>
      </c>
      <c r="F4447">
        <v>0</v>
      </c>
      <c r="G4447">
        <v>0</v>
      </c>
      <c r="H4447">
        <v>0</v>
      </c>
      <c r="I4447">
        <v>43112029202</v>
      </c>
      <c r="J4447">
        <v>12</v>
      </c>
      <c r="K4447" t="s">
        <v>1740</v>
      </c>
      <c r="L4447">
        <v>2531</v>
      </c>
      <c r="M4447" t="s">
        <v>1557</v>
      </c>
      <c r="N4447" t="s">
        <v>1734</v>
      </c>
      <c r="O4447">
        <v>0</v>
      </c>
      <c r="P4447" t="s">
        <v>1552</v>
      </c>
      <c r="Q4447">
        <v>19931001</v>
      </c>
    </row>
    <row r="4448" spans="1:17">
      <c r="A4448" t="s">
        <v>1739</v>
      </c>
      <c r="B4448" t="s">
        <v>1676</v>
      </c>
      <c r="C4448">
        <v>201208</v>
      </c>
      <c r="D4448">
        <v>0</v>
      </c>
      <c r="E4448" t="s">
        <v>1555</v>
      </c>
      <c r="F4448">
        <v>0</v>
      </c>
      <c r="G4448">
        <v>0</v>
      </c>
      <c r="H4448">
        <v>0</v>
      </c>
      <c r="I4448">
        <v>43112036700</v>
      </c>
      <c r="J4448">
        <v>12</v>
      </c>
      <c r="K4448" t="s">
        <v>1740</v>
      </c>
      <c r="L4448">
        <v>2531</v>
      </c>
      <c r="M4448" t="s">
        <v>1557</v>
      </c>
      <c r="N4448" t="s">
        <v>1734</v>
      </c>
      <c r="O4448">
        <v>0</v>
      </c>
      <c r="P4448" t="s">
        <v>1552</v>
      </c>
      <c r="Q4448">
        <v>19780101</v>
      </c>
    </row>
    <row r="4449" spans="1:17">
      <c r="A4449" t="s">
        <v>1739</v>
      </c>
      <c r="B4449" t="s">
        <v>1626</v>
      </c>
      <c r="C4449">
        <v>201208</v>
      </c>
      <c r="D4449">
        <v>0</v>
      </c>
      <c r="E4449" t="s">
        <v>1555</v>
      </c>
      <c r="F4449">
        <v>0</v>
      </c>
      <c r="G4449">
        <v>0</v>
      </c>
      <c r="H4449">
        <v>0</v>
      </c>
      <c r="I4449">
        <v>43112033900</v>
      </c>
      <c r="J4449">
        <v>12</v>
      </c>
      <c r="K4449" t="s">
        <v>1740</v>
      </c>
      <c r="L4449">
        <v>2531</v>
      </c>
      <c r="M4449" t="s">
        <v>1557</v>
      </c>
      <c r="N4449" t="s">
        <v>1734</v>
      </c>
      <c r="O4449">
        <v>0</v>
      </c>
      <c r="P4449" t="s">
        <v>1552</v>
      </c>
      <c r="Q4449">
        <v>19771001</v>
      </c>
    </row>
    <row r="4450" spans="1:17">
      <c r="A4450" t="s">
        <v>1739</v>
      </c>
      <c r="B4450" t="s">
        <v>1761</v>
      </c>
      <c r="C4450">
        <v>201208</v>
      </c>
      <c r="D4450">
        <v>0</v>
      </c>
      <c r="E4450" t="s">
        <v>1555</v>
      </c>
      <c r="F4450">
        <v>0</v>
      </c>
      <c r="G4450">
        <v>0</v>
      </c>
      <c r="H4450">
        <v>0</v>
      </c>
      <c r="I4450">
        <v>43112032900</v>
      </c>
      <c r="J4450">
        <v>12</v>
      </c>
      <c r="K4450" t="s">
        <v>1740</v>
      </c>
      <c r="L4450">
        <v>2531</v>
      </c>
      <c r="M4450" t="s">
        <v>1557</v>
      </c>
      <c r="N4450" t="s">
        <v>1734</v>
      </c>
      <c r="O4450">
        <v>0</v>
      </c>
      <c r="P4450" t="s">
        <v>1552</v>
      </c>
      <c r="Q4450">
        <v>19770801</v>
      </c>
    </row>
    <row r="4451" spans="1:17">
      <c r="A4451" t="s">
        <v>1711</v>
      </c>
      <c r="B4451" t="s">
        <v>1635</v>
      </c>
      <c r="C4451">
        <v>201209</v>
      </c>
      <c r="D4451">
        <v>0</v>
      </c>
      <c r="E4451" t="s">
        <v>1555</v>
      </c>
      <c r="F4451">
        <v>0</v>
      </c>
      <c r="G4451">
        <v>0</v>
      </c>
      <c r="H4451">
        <v>0</v>
      </c>
      <c r="I4451">
        <v>43112022100</v>
      </c>
      <c r="J4451">
        <v>12</v>
      </c>
      <c r="K4451" t="s">
        <v>1712</v>
      </c>
      <c r="L4451">
        <v>2531</v>
      </c>
      <c r="M4451" t="s">
        <v>1557</v>
      </c>
      <c r="N4451" t="s">
        <v>1734</v>
      </c>
      <c r="O4451">
        <v>0</v>
      </c>
      <c r="P4451" t="s">
        <v>1574</v>
      </c>
      <c r="Q4451">
        <v>19840201</v>
      </c>
    </row>
    <row r="4452" spans="1:17">
      <c r="A4452" t="s">
        <v>1711</v>
      </c>
      <c r="B4452" t="s">
        <v>1575</v>
      </c>
      <c r="C4452">
        <v>201209</v>
      </c>
      <c r="D4452">
        <v>0</v>
      </c>
      <c r="E4452" t="s">
        <v>1555</v>
      </c>
      <c r="F4452">
        <v>0</v>
      </c>
      <c r="G4452">
        <v>0</v>
      </c>
      <c r="H4452">
        <v>0</v>
      </c>
      <c r="I4452">
        <v>43112022400</v>
      </c>
      <c r="J4452">
        <v>12</v>
      </c>
      <c r="K4452" t="s">
        <v>1712</v>
      </c>
      <c r="L4452">
        <v>2531</v>
      </c>
      <c r="M4452" t="s">
        <v>1557</v>
      </c>
      <c r="N4452" t="s">
        <v>1734</v>
      </c>
      <c r="O4452">
        <v>0</v>
      </c>
      <c r="P4452" t="s">
        <v>1662</v>
      </c>
      <c r="Q4452">
        <v>19830701</v>
      </c>
    </row>
    <row r="4453" spans="1:17">
      <c r="A4453" t="s">
        <v>1711</v>
      </c>
      <c r="B4453" t="s">
        <v>1663</v>
      </c>
      <c r="C4453">
        <v>201209</v>
      </c>
      <c r="D4453">
        <v>0</v>
      </c>
      <c r="E4453" t="s">
        <v>1555</v>
      </c>
      <c r="F4453">
        <v>0</v>
      </c>
      <c r="G4453">
        <v>0</v>
      </c>
      <c r="H4453">
        <v>0</v>
      </c>
      <c r="I4453">
        <v>43112022500</v>
      </c>
      <c r="J4453">
        <v>12</v>
      </c>
      <c r="K4453" t="s">
        <v>1712</v>
      </c>
      <c r="L4453">
        <v>2531</v>
      </c>
      <c r="M4453" t="s">
        <v>1557</v>
      </c>
      <c r="N4453" t="s">
        <v>1734</v>
      </c>
      <c r="O4453">
        <v>0</v>
      </c>
      <c r="P4453" t="s">
        <v>1552</v>
      </c>
      <c r="Q4453">
        <v>19840201</v>
      </c>
    </row>
    <row r="4454" spans="1:17">
      <c r="A4454" t="s">
        <v>1711</v>
      </c>
      <c r="B4454" t="s">
        <v>1636</v>
      </c>
      <c r="C4454">
        <v>201209</v>
      </c>
      <c r="D4454">
        <v>0</v>
      </c>
      <c r="E4454" t="s">
        <v>1555</v>
      </c>
      <c r="F4454">
        <v>0</v>
      </c>
      <c r="G4454">
        <v>0</v>
      </c>
      <c r="H4454">
        <v>0</v>
      </c>
      <c r="I4454">
        <v>43112022700</v>
      </c>
      <c r="J4454">
        <v>12</v>
      </c>
      <c r="K4454" t="s">
        <v>1712</v>
      </c>
      <c r="L4454">
        <v>2531</v>
      </c>
      <c r="M4454" t="s">
        <v>1557</v>
      </c>
      <c r="N4454" t="s">
        <v>1734</v>
      </c>
      <c r="O4454">
        <v>0</v>
      </c>
      <c r="P4454" t="s">
        <v>1552</v>
      </c>
      <c r="Q4454">
        <v>19850201</v>
      </c>
    </row>
    <row r="4455" spans="1:17">
      <c r="A4455" t="s">
        <v>1711</v>
      </c>
      <c r="B4455" t="s">
        <v>1637</v>
      </c>
      <c r="C4455">
        <v>201209</v>
      </c>
      <c r="D4455">
        <v>0</v>
      </c>
      <c r="E4455" t="s">
        <v>1555</v>
      </c>
      <c r="F4455">
        <v>0</v>
      </c>
      <c r="G4455">
        <v>0</v>
      </c>
      <c r="H4455">
        <v>0</v>
      </c>
      <c r="I4455">
        <v>43112026800</v>
      </c>
      <c r="J4455">
        <v>12</v>
      </c>
      <c r="K4455" t="s">
        <v>1712</v>
      </c>
      <c r="L4455">
        <v>2531</v>
      </c>
      <c r="M4455" t="s">
        <v>1557</v>
      </c>
      <c r="N4455" t="s">
        <v>1734</v>
      </c>
      <c r="O4455">
        <v>0</v>
      </c>
      <c r="P4455" t="s">
        <v>1574</v>
      </c>
      <c r="Q4455">
        <v>19840301</v>
      </c>
    </row>
    <row r="4456" spans="1:17">
      <c r="A4456" t="s">
        <v>1711</v>
      </c>
      <c r="B4456" t="s">
        <v>1762</v>
      </c>
      <c r="C4456">
        <v>201209</v>
      </c>
      <c r="D4456">
        <v>0</v>
      </c>
      <c r="E4456" t="s">
        <v>1555</v>
      </c>
      <c r="F4456">
        <v>0</v>
      </c>
      <c r="G4456">
        <v>0</v>
      </c>
      <c r="H4456">
        <v>0</v>
      </c>
      <c r="I4456">
        <v>43112024500</v>
      </c>
      <c r="J4456">
        <v>12</v>
      </c>
      <c r="K4456" t="s">
        <v>1712</v>
      </c>
      <c r="L4456">
        <v>2531</v>
      </c>
      <c r="M4456" t="s">
        <v>1557</v>
      </c>
      <c r="N4456" t="s">
        <v>1734</v>
      </c>
      <c r="O4456">
        <v>0</v>
      </c>
      <c r="P4456" t="s">
        <v>1662</v>
      </c>
      <c r="Q4456">
        <v>19830801</v>
      </c>
    </row>
    <row r="4457" spans="1:17">
      <c r="A4457" t="s">
        <v>1711</v>
      </c>
      <c r="B4457" t="s">
        <v>1579</v>
      </c>
      <c r="C4457">
        <v>201209</v>
      </c>
      <c r="D4457">
        <v>0</v>
      </c>
      <c r="E4457" t="s">
        <v>1555</v>
      </c>
      <c r="F4457">
        <v>0</v>
      </c>
      <c r="G4457">
        <v>0</v>
      </c>
      <c r="H4457">
        <v>0</v>
      </c>
      <c r="I4457">
        <v>43112024600</v>
      </c>
      <c r="J4457">
        <v>12</v>
      </c>
      <c r="K4457" t="s">
        <v>1712</v>
      </c>
      <c r="L4457">
        <v>2531</v>
      </c>
      <c r="M4457" t="s">
        <v>1557</v>
      </c>
      <c r="N4457" t="s">
        <v>1734</v>
      </c>
      <c r="O4457">
        <v>0</v>
      </c>
      <c r="P4457" t="s">
        <v>1552</v>
      </c>
      <c r="Q4457">
        <v>19760901</v>
      </c>
    </row>
    <row r="4458" spans="1:17">
      <c r="A4458" t="s">
        <v>1711</v>
      </c>
      <c r="B4458" t="s">
        <v>1581</v>
      </c>
      <c r="C4458">
        <v>201209</v>
      </c>
      <c r="D4458">
        <v>0</v>
      </c>
      <c r="E4458" t="s">
        <v>1555</v>
      </c>
      <c r="F4458">
        <v>0</v>
      </c>
      <c r="G4458">
        <v>0</v>
      </c>
      <c r="H4458">
        <v>0</v>
      </c>
      <c r="I4458">
        <v>43112025700</v>
      </c>
      <c r="J4458">
        <v>12</v>
      </c>
      <c r="K4458" t="s">
        <v>1712</v>
      </c>
      <c r="L4458">
        <v>2531</v>
      </c>
      <c r="M4458" t="s">
        <v>1557</v>
      </c>
      <c r="N4458" t="s">
        <v>1734</v>
      </c>
      <c r="O4458">
        <v>0</v>
      </c>
      <c r="P4458" t="s">
        <v>1574</v>
      </c>
      <c r="Q4458">
        <v>19871101</v>
      </c>
    </row>
    <row r="4459" spans="1:17">
      <c r="A4459" t="s">
        <v>1711</v>
      </c>
      <c r="B4459" t="s">
        <v>1655</v>
      </c>
      <c r="C4459">
        <v>201209</v>
      </c>
      <c r="D4459">
        <v>0</v>
      </c>
      <c r="E4459" t="s">
        <v>1555</v>
      </c>
      <c r="F4459">
        <v>0</v>
      </c>
      <c r="G4459">
        <v>0</v>
      </c>
      <c r="H4459">
        <v>0</v>
      </c>
      <c r="I4459">
        <v>43112024800</v>
      </c>
      <c r="J4459">
        <v>12</v>
      </c>
      <c r="K4459" t="s">
        <v>1712</v>
      </c>
      <c r="L4459">
        <v>2531</v>
      </c>
      <c r="M4459" t="s">
        <v>1557</v>
      </c>
      <c r="N4459" t="s">
        <v>1734</v>
      </c>
      <c r="O4459">
        <v>0</v>
      </c>
      <c r="P4459" t="s">
        <v>1552</v>
      </c>
      <c r="Q4459">
        <v>19831101</v>
      </c>
    </row>
    <row r="4460" spans="1:17">
      <c r="A4460" t="s">
        <v>1711</v>
      </c>
      <c r="B4460" t="s">
        <v>1763</v>
      </c>
      <c r="C4460">
        <v>201209</v>
      </c>
      <c r="D4460">
        <v>0</v>
      </c>
      <c r="E4460" t="s">
        <v>1555</v>
      </c>
      <c r="F4460">
        <v>0</v>
      </c>
      <c r="G4460">
        <v>0</v>
      </c>
      <c r="H4460">
        <v>0</v>
      </c>
      <c r="I4460">
        <v>43112025000</v>
      </c>
      <c r="J4460">
        <v>12</v>
      </c>
      <c r="K4460" t="s">
        <v>1712</v>
      </c>
      <c r="L4460">
        <v>2531</v>
      </c>
      <c r="M4460" t="s">
        <v>1557</v>
      </c>
      <c r="N4460" t="s">
        <v>1734</v>
      </c>
      <c r="O4460">
        <v>0</v>
      </c>
      <c r="P4460" t="s">
        <v>1662</v>
      </c>
      <c r="Q4460">
        <v>19720601</v>
      </c>
    </row>
    <row r="4461" spans="1:17">
      <c r="A4461" t="s">
        <v>1711</v>
      </c>
      <c r="B4461" t="s">
        <v>1667</v>
      </c>
      <c r="C4461">
        <v>201209</v>
      </c>
      <c r="D4461">
        <v>0</v>
      </c>
      <c r="E4461" t="s">
        <v>1555</v>
      </c>
      <c r="F4461">
        <v>0</v>
      </c>
      <c r="G4461">
        <v>0</v>
      </c>
      <c r="H4461">
        <v>0</v>
      </c>
      <c r="I4461">
        <v>43112027800</v>
      </c>
      <c r="J4461">
        <v>12</v>
      </c>
      <c r="K4461" t="s">
        <v>1712</v>
      </c>
      <c r="L4461">
        <v>2531</v>
      </c>
      <c r="M4461" t="s">
        <v>1557</v>
      </c>
      <c r="N4461" t="s">
        <v>1734</v>
      </c>
      <c r="O4461">
        <v>0</v>
      </c>
      <c r="P4461" t="s">
        <v>1574</v>
      </c>
      <c r="Q4461">
        <v>19990204</v>
      </c>
    </row>
    <row r="4462" spans="1:17">
      <c r="A4462" t="s">
        <v>1711</v>
      </c>
      <c r="B4462" t="s">
        <v>1668</v>
      </c>
      <c r="C4462">
        <v>201209</v>
      </c>
      <c r="D4462">
        <v>0</v>
      </c>
      <c r="E4462" t="s">
        <v>1555</v>
      </c>
      <c r="F4462">
        <v>0</v>
      </c>
      <c r="G4462">
        <v>0</v>
      </c>
      <c r="H4462">
        <v>0</v>
      </c>
      <c r="I4462">
        <v>43112027000</v>
      </c>
      <c r="J4462">
        <v>12</v>
      </c>
      <c r="K4462" t="s">
        <v>1712</v>
      </c>
      <c r="L4462">
        <v>2531</v>
      </c>
      <c r="M4462" t="s">
        <v>1557</v>
      </c>
      <c r="N4462" t="s">
        <v>1734</v>
      </c>
      <c r="O4462">
        <v>0</v>
      </c>
      <c r="P4462" t="s">
        <v>1552</v>
      </c>
      <c r="Q4462">
        <v>19790201</v>
      </c>
    </row>
    <row r="4463" spans="1:17">
      <c r="A4463" t="s">
        <v>1711</v>
      </c>
      <c r="B4463" t="s">
        <v>1656</v>
      </c>
      <c r="C4463">
        <v>201209</v>
      </c>
      <c r="D4463">
        <v>0</v>
      </c>
      <c r="E4463" t="s">
        <v>1555</v>
      </c>
      <c r="F4463">
        <v>0</v>
      </c>
      <c r="G4463">
        <v>0</v>
      </c>
      <c r="H4463">
        <v>0</v>
      </c>
      <c r="I4463">
        <v>43112032200</v>
      </c>
      <c r="J4463">
        <v>12</v>
      </c>
      <c r="K4463" t="s">
        <v>1712</v>
      </c>
      <c r="L4463">
        <v>2531</v>
      </c>
      <c r="M4463" t="s">
        <v>1557</v>
      </c>
      <c r="N4463" t="s">
        <v>1734</v>
      </c>
      <c r="O4463">
        <v>0</v>
      </c>
      <c r="P4463" t="s">
        <v>1552</v>
      </c>
      <c r="Q4463">
        <v>19820801</v>
      </c>
    </row>
    <row r="4464" spans="1:17">
      <c r="A4464" t="s">
        <v>1711</v>
      </c>
      <c r="B4464" t="s">
        <v>1639</v>
      </c>
      <c r="C4464">
        <v>201209</v>
      </c>
      <c r="D4464">
        <v>0</v>
      </c>
      <c r="E4464" t="s">
        <v>1555</v>
      </c>
      <c r="F4464">
        <v>0</v>
      </c>
      <c r="G4464">
        <v>0</v>
      </c>
      <c r="H4464">
        <v>0</v>
      </c>
      <c r="I4464">
        <v>43112027300</v>
      </c>
      <c r="J4464">
        <v>12</v>
      </c>
      <c r="K4464" t="s">
        <v>1712</v>
      </c>
      <c r="L4464">
        <v>2531</v>
      </c>
      <c r="M4464" t="s">
        <v>1557</v>
      </c>
      <c r="N4464" t="s">
        <v>1734</v>
      </c>
      <c r="O4464">
        <v>0</v>
      </c>
      <c r="P4464" t="s">
        <v>1574</v>
      </c>
      <c r="Q4464">
        <v>19830801</v>
      </c>
    </row>
    <row r="4465" spans="1:17">
      <c r="A4465" t="s">
        <v>1711</v>
      </c>
      <c r="B4465" t="s">
        <v>1547</v>
      </c>
      <c r="C4465">
        <v>201209</v>
      </c>
      <c r="D4465">
        <v>0</v>
      </c>
      <c r="E4465" t="s">
        <v>1555</v>
      </c>
      <c r="F4465">
        <v>0</v>
      </c>
      <c r="G4465">
        <v>0</v>
      </c>
      <c r="H4465">
        <v>0</v>
      </c>
      <c r="I4465">
        <v>43112025901</v>
      </c>
      <c r="J4465">
        <v>12</v>
      </c>
      <c r="K4465" t="s">
        <v>1712</v>
      </c>
      <c r="L4465">
        <v>2531</v>
      </c>
      <c r="M4465" t="s">
        <v>1557</v>
      </c>
      <c r="N4465" t="s">
        <v>1734</v>
      </c>
      <c r="O4465">
        <v>0</v>
      </c>
      <c r="P4465" t="s">
        <v>1552</v>
      </c>
      <c r="Q4465">
        <v>19870601</v>
      </c>
    </row>
    <row r="4466" spans="1:17">
      <c r="A4466" t="s">
        <v>1711</v>
      </c>
      <c r="B4466" t="s">
        <v>1584</v>
      </c>
      <c r="C4466">
        <v>201209</v>
      </c>
      <c r="D4466">
        <v>0</v>
      </c>
      <c r="E4466" t="s">
        <v>1555</v>
      </c>
      <c r="F4466">
        <v>0</v>
      </c>
      <c r="G4466">
        <v>0</v>
      </c>
      <c r="H4466">
        <v>0</v>
      </c>
      <c r="I4466">
        <v>43112027901</v>
      </c>
      <c r="J4466">
        <v>12</v>
      </c>
      <c r="K4466" t="s">
        <v>1712</v>
      </c>
      <c r="L4466">
        <v>2531</v>
      </c>
      <c r="M4466" t="s">
        <v>1557</v>
      </c>
      <c r="N4466" t="s">
        <v>1734</v>
      </c>
      <c r="O4466">
        <v>0</v>
      </c>
      <c r="P4466" t="s">
        <v>1552</v>
      </c>
      <c r="Q4466">
        <v>19880201</v>
      </c>
    </row>
    <row r="4467" spans="1:17">
      <c r="A4467" t="s">
        <v>1711</v>
      </c>
      <c r="B4467" t="s">
        <v>1596</v>
      </c>
      <c r="C4467">
        <v>201209</v>
      </c>
      <c r="D4467">
        <v>0</v>
      </c>
      <c r="E4467" t="s">
        <v>1555</v>
      </c>
      <c r="F4467">
        <v>0</v>
      </c>
      <c r="G4467">
        <v>0</v>
      </c>
      <c r="H4467">
        <v>0</v>
      </c>
      <c r="I4467">
        <v>43112077600</v>
      </c>
      <c r="J4467">
        <v>12</v>
      </c>
      <c r="K4467" t="s">
        <v>1764</v>
      </c>
      <c r="L4467">
        <v>2531</v>
      </c>
      <c r="M4467" t="s">
        <v>1557</v>
      </c>
      <c r="N4467" t="s">
        <v>1734</v>
      </c>
      <c r="O4467">
        <v>0</v>
      </c>
      <c r="P4467" t="s">
        <v>1552</v>
      </c>
      <c r="Q4467">
        <v>20010802</v>
      </c>
    </row>
    <row r="4468" spans="1:17">
      <c r="A4468" t="s">
        <v>1739</v>
      </c>
      <c r="B4468" t="s">
        <v>1649</v>
      </c>
      <c r="C4468">
        <v>201209</v>
      </c>
      <c r="D4468">
        <v>0</v>
      </c>
      <c r="E4468" t="s">
        <v>1555</v>
      </c>
      <c r="F4468">
        <v>0</v>
      </c>
      <c r="G4468">
        <v>0</v>
      </c>
      <c r="H4468">
        <v>0</v>
      </c>
      <c r="I4468">
        <v>43112009600</v>
      </c>
      <c r="J4468">
        <v>12</v>
      </c>
      <c r="K4468" t="s">
        <v>1740</v>
      </c>
      <c r="L4468">
        <v>2531</v>
      </c>
      <c r="M4468" t="s">
        <v>1557</v>
      </c>
      <c r="N4468" t="s">
        <v>1734</v>
      </c>
      <c r="O4468">
        <v>0</v>
      </c>
      <c r="P4468" t="s">
        <v>1552</v>
      </c>
      <c r="Q4468">
        <v>19690701</v>
      </c>
    </row>
    <row r="4469" spans="1:17">
      <c r="A4469" t="s">
        <v>1739</v>
      </c>
      <c r="B4469" t="s">
        <v>1661</v>
      </c>
      <c r="C4469">
        <v>201209</v>
      </c>
      <c r="D4469">
        <v>0</v>
      </c>
      <c r="E4469" t="s">
        <v>1555</v>
      </c>
      <c r="F4469">
        <v>0</v>
      </c>
      <c r="G4469">
        <v>0</v>
      </c>
      <c r="H4469">
        <v>0</v>
      </c>
      <c r="I4469">
        <v>43112020301</v>
      </c>
      <c r="J4469">
        <v>12</v>
      </c>
      <c r="K4469" t="s">
        <v>1740</v>
      </c>
      <c r="L4469">
        <v>2531</v>
      </c>
      <c r="M4469" t="s">
        <v>1557</v>
      </c>
      <c r="N4469" t="s">
        <v>1734</v>
      </c>
      <c r="O4469">
        <v>0</v>
      </c>
      <c r="P4469" t="s">
        <v>1552</v>
      </c>
      <c r="Q4469">
        <v>19721101</v>
      </c>
    </row>
    <row r="4470" spans="1:17">
      <c r="A4470" t="s">
        <v>1739</v>
      </c>
      <c r="B4470" t="s">
        <v>1735</v>
      </c>
      <c r="C4470">
        <v>201209</v>
      </c>
      <c r="D4470">
        <v>0</v>
      </c>
      <c r="E4470" t="s">
        <v>1555</v>
      </c>
      <c r="F4470">
        <v>0</v>
      </c>
      <c r="G4470">
        <v>0</v>
      </c>
      <c r="H4470">
        <v>0</v>
      </c>
      <c r="I4470">
        <v>43112030800</v>
      </c>
      <c r="J4470">
        <v>12</v>
      </c>
      <c r="K4470" t="s">
        <v>1740</v>
      </c>
      <c r="L4470">
        <v>2531</v>
      </c>
      <c r="M4470" t="s">
        <v>1557</v>
      </c>
      <c r="N4470" t="s">
        <v>1734</v>
      </c>
      <c r="O4470">
        <v>0</v>
      </c>
      <c r="P4470" t="s">
        <v>1552</v>
      </c>
      <c r="Q4470">
        <v>19750401</v>
      </c>
    </row>
    <row r="4471" spans="1:17">
      <c r="A4471" t="s">
        <v>1739</v>
      </c>
      <c r="B4471" t="s">
        <v>1575</v>
      </c>
      <c r="C4471">
        <v>201209</v>
      </c>
      <c r="D4471">
        <v>0</v>
      </c>
      <c r="E4471" t="s">
        <v>1555</v>
      </c>
      <c r="F4471">
        <v>0</v>
      </c>
      <c r="G4471">
        <v>0</v>
      </c>
      <c r="H4471">
        <v>0</v>
      </c>
      <c r="I4471">
        <v>43112014101</v>
      </c>
      <c r="J4471">
        <v>12</v>
      </c>
      <c r="K4471" t="s">
        <v>1740</v>
      </c>
      <c r="L4471">
        <v>2531</v>
      </c>
      <c r="M4471" t="s">
        <v>1557</v>
      </c>
      <c r="N4471" t="s">
        <v>1734</v>
      </c>
      <c r="O4471">
        <v>0</v>
      </c>
      <c r="P4471" t="s">
        <v>1574</v>
      </c>
      <c r="Q4471">
        <v>19741001</v>
      </c>
    </row>
    <row r="4472" spans="1:17">
      <c r="A4472" t="s">
        <v>1739</v>
      </c>
      <c r="B4472" t="s">
        <v>1652</v>
      </c>
      <c r="C4472">
        <v>201209</v>
      </c>
      <c r="D4472">
        <v>0</v>
      </c>
      <c r="E4472" t="s">
        <v>1555</v>
      </c>
      <c r="F4472">
        <v>0</v>
      </c>
      <c r="G4472">
        <v>0</v>
      </c>
      <c r="H4472">
        <v>0</v>
      </c>
      <c r="I4472">
        <v>43112010300</v>
      </c>
      <c r="J4472">
        <v>12</v>
      </c>
      <c r="K4472" t="s">
        <v>1740</v>
      </c>
      <c r="L4472">
        <v>2531</v>
      </c>
      <c r="M4472" t="s">
        <v>1557</v>
      </c>
      <c r="N4472" t="s">
        <v>1734</v>
      </c>
      <c r="O4472">
        <v>0</v>
      </c>
      <c r="P4472" t="s">
        <v>1552</v>
      </c>
      <c r="Q4472">
        <v>19690701</v>
      </c>
    </row>
    <row r="4473" spans="1:17">
      <c r="A4473" t="s">
        <v>1739</v>
      </c>
      <c r="B4473" t="s">
        <v>1637</v>
      </c>
      <c r="C4473">
        <v>201209</v>
      </c>
      <c r="D4473">
        <v>0</v>
      </c>
      <c r="E4473" t="s">
        <v>1555</v>
      </c>
      <c r="F4473">
        <v>0</v>
      </c>
      <c r="G4473">
        <v>0</v>
      </c>
      <c r="H4473">
        <v>0</v>
      </c>
      <c r="I4473">
        <v>43112017401</v>
      </c>
      <c r="J4473">
        <v>12</v>
      </c>
      <c r="K4473" t="s">
        <v>1740</v>
      </c>
      <c r="L4473">
        <v>2531</v>
      </c>
      <c r="M4473" t="s">
        <v>1557</v>
      </c>
      <c r="N4473" t="s">
        <v>1734</v>
      </c>
      <c r="O4473">
        <v>0</v>
      </c>
      <c r="P4473" t="s">
        <v>1552</v>
      </c>
      <c r="Q4473">
        <v>19780501</v>
      </c>
    </row>
    <row r="4474" spans="1:17">
      <c r="A4474" t="s">
        <v>1739</v>
      </c>
      <c r="B4474" t="s">
        <v>1593</v>
      </c>
      <c r="C4474">
        <v>201209</v>
      </c>
      <c r="D4474">
        <v>0</v>
      </c>
      <c r="E4474" t="s">
        <v>1555</v>
      </c>
      <c r="F4474">
        <v>0</v>
      </c>
      <c r="G4474">
        <v>0</v>
      </c>
      <c r="H4474">
        <v>0</v>
      </c>
      <c r="I4474">
        <v>43112030300</v>
      </c>
      <c r="J4474">
        <v>12</v>
      </c>
      <c r="K4474" t="s">
        <v>1740</v>
      </c>
      <c r="L4474">
        <v>2531</v>
      </c>
      <c r="M4474" t="s">
        <v>1557</v>
      </c>
      <c r="N4474" t="s">
        <v>1734</v>
      </c>
      <c r="O4474">
        <v>0</v>
      </c>
      <c r="P4474" t="s">
        <v>1552</v>
      </c>
      <c r="Q4474">
        <v>19740801</v>
      </c>
    </row>
    <row r="4475" spans="1:17">
      <c r="A4475" t="s">
        <v>1739</v>
      </c>
      <c r="B4475" t="s">
        <v>1594</v>
      </c>
      <c r="C4475">
        <v>201209</v>
      </c>
      <c r="D4475">
        <v>0</v>
      </c>
      <c r="E4475" t="s">
        <v>1555</v>
      </c>
      <c r="F4475">
        <v>0</v>
      </c>
      <c r="G4475">
        <v>0</v>
      </c>
      <c r="H4475">
        <v>0</v>
      </c>
      <c r="I4475">
        <v>43112006200</v>
      </c>
      <c r="J4475">
        <v>12</v>
      </c>
      <c r="K4475" t="s">
        <v>1740</v>
      </c>
      <c r="L4475">
        <v>2531</v>
      </c>
      <c r="M4475" t="s">
        <v>1557</v>
      </c>
      <c r="N4475" t="s">
        <v>1734</v>
      </c>
      <c r="O4475">
        <v>0</v>
      </c>
      <c r="P4475" t="s">
        <v>1552</v>
      </c>
      <c r="Q4475">
        <v>19690501</v>
      </c>
    </row>
    <row r="4476" spans="1:17">
      <c r="A4476" t="s">
        <v>1739</v>
      </c>
      <c r="B4476" t="s">
        <v>1763</v>
      </c>
      <c r="C4476">
        <v>201209</v>
      </c>
      <c r="D4476">
        <v>0</v>
      </c>
      <c r="E4476" t="s">
        <v>1555</v>
      </c>
      <c r="F4476">
        <v>0</v>
      </c>
      <c r="G4476">
        <v>0</v>
      </c>
      <c r="H4476">
        <v>0</v>
      </c>
      <c r="I4476">
        <v>43112018301</v>
      </c>
      <c r="J4476">
        <v>12</v>
      </c>
      <c r="K4476" t="s">
        <v>1740</v>
      </c>
      <c r="L4476">
        <v>2531</v>
      </c>
      <c r="M4476" t="s">
        <v>1557</v>
      </c>
      <c r="N4476" t="s">
        <v>1734</v>
      </c>
      <c r="O4476">
        <v>0</v>
      </c>
      <c r="P4476" t="s">
        <v>1552</v>
      </c>
      <c r="Q4476">
        <v>19750701</v>
      </c>
    </row>
    <row r="4477" spans="1:17">
      <c r="A4477" t="s">
        <v>1739</v>
      </c>
      <c r="B4477" t="s">
        <v>1688</v>
      </c>
      <c r="C4477">
        <v>201209</v>
      </c>
      <c r="D4477">
        <v>0</v>
      </c>
      <c r="E4477" t="s">
        <v>1555</v>
      </c>
      <c r="F4477">
        <v>0</v>
      </c>
      <c r="G4477">
        <v>0</v>
      </c>
      <c r="H4477">
        <v>0</v>
      </c>
      <c r="I4477">
        <v>43112019800</v>
      </c>
      <c r="J4477">
        <v>12</v>
      </c>
      <c r="K4477" t="s">
        <v>1740</v>
      </c>
      <c r="L4477">
        <v>2531</v>
      </c>
      <c r="M4477" t="s">
        <v>1557</v>
      </c>
      <c r="N4477" t="s">
        <v>1734</v>
      </c>
      <c r="O4477">
        <v>0</v>
      </c>
      <c r="P4477" t="s">
        <v>1552</v>
      </c>
      <c r="Q4477">
        <v>19700801</v>
      </c>
    </row>
    <row r="4478" spans="1:17">
      <c r="A4478" t="s">
        <v>1739</v>
      </c>
      <c r="B4478" t="s">
        <v>1702</v>
      </c>
      <c r="C4478">
        <v>201209</v>
      </c>
      <c r="D4478">
        <v>0</v>
      </c>
      <c r="E4478" t="s">
        <v>1555</v>
      </c>
      <c r="F4478">
        <v>0</v>
      </c>
      <c r="G4478">
        <v>0</v>
      </c>
      <c r="H4478">
        <v>0</v>
      </c>
      <c r="I4478">
        <v>43112021800</v>
      </c>
      <c r="J4478">
        <v>12</v>
      </c>
      <c r="K4478" t="s">
        <v>1740</v>
      </c>
      <c r="L4478">
        <v>2531</v>
      </c>
      <c r="M4478" t="s">
        <v>1557</v>
      </c>
      <c r="N4478" t="s">
        <v>1734</v>
      </c>
      <c r="O4478">
        <v>0</v>
      </c>
      <c r="P4478" t="s">
        <v>1552</v>
      </c>
      <c r="Q4478">
        <v>19701101</v>
      </c>
    </row>
    <row r="4479" spans="1:17">
      <c r="A4479" t="s">
        <v>1739</v>
      </c>
      <c r="B4479" t="s">
        <v>1618</v>
      </c>
      <c r="C4479">
        <v>201209</v>
      </c>
      <c r="D4479">
        <v>0</v>
      </c>
      <c r="E4479" t="s">
        <v>1555</v>
      </c>
      <c r="F4479">
        <v>0</v>
      </c>
      <c r="G4479">
        <v>0</v>
      </c>
      <c r="H4479">
        <v>0</v>
      </c>
      <c r="I4479">
        <v>43112070200</v>
      </c>
      <c r="J4479">
        <v>12</v>
      </c>
      <c r="K4479" t="s">
        <v>1740</v>
      </c>
      <c r="L4479">
        <v>2531</v>
      </c>
      <c r="M4479" t="s">
        <v>1557</v>
      </c>
      <c r="N4479" t="s">
        <v>1734</v>
      </c>
      <c r="O4479">
        <v>0</v>
      </c>
      <c r="P4479" t="s">
        <v>1552</v>
      </c>
      <c r="Q4479">
        <v>19930801</v>
      </c>
    </row>
    <row r="4480" spans="1:17">
      <c r="A4480" t="s">
        <v>1739</v>
      </c>
      <c r="B4480" t="s">
        <v>1565</v>
      </c>
      <c r="C4480">
        <v>201209</v>
      </c>
      <c r="D4480">
        <v>0</v>
      </c>
      <c r="E4480" t="s">
        <v>1555</v>
      </c>
      <c r="F4480">
        <v>0</v>
      </c>
      <c r="G4480">
        <v>0</v>
      </c>
      <c r="H4480">
        <v>0</v>
      </c>
      <c r="I4480">
        <v>43112017900</v>
      </c>
      <c r="J4480">
        <v>12</v>
      </c>
      <c r="K4480" t="s">
        <v>1740</v>
      </c>
      <c r="L4480">
        <v>2531</v>
      </c>
      <c r="M4480" t="s">
        <v>1557</v>
      </c>
      <c r="N4480" t="s">
        <v>1734</v>
      </c>
      <c r="O4480">
        <v>0</v>
      </c>
      <c r="P4480" t="s">
        <v>1552</v>
      </c>
      <c r="Q4480">
        <v>19741101</v>
      </c>
    </row>
    <row r="4481" spans="1:17">
      <c r="A4481" t="s">
        <v>1739</v>
      </c>
      <c r="B4481" t="s">
        <v>1566</v>
      </c>
      <c r="C4481">
        <v>201209</v>
      </c>
      <c r="D4481">
        <v>0</v>
      </c>
      <c r="E4481" t="s">
        <v>1555</v>
      </c>
      <c r="F4481">
        <v>0</v>
      </c>
      <c r="G4481">
        <v>0</v>
      </c>
      <c r="H4481">
        <v>0</v>
      </c>
      <c r="I4481">
        <v>43112016500</v>
      </c>
      <c r="J4481">
        <v>12</v>
      </c>
      <c r="K4481" t="s">
        <v>1740</v>
      </c>
      <c r="L4481">
        <v>2531</v>
      </c>
      <c r="M4481" t="s">
        <v>1557</v>
      </c>
      <c r="N4481" t="s">
        <v>1734</v>
      </c>
      <c r="O4481">
        <v>0</v>
      </c>
      <c r="P4481" t="s">
        <v>1552</v>
      </c>
      <c r="Q4481">
        <v>19700301</v>
      </c>
    </row>
    <row r="4482" spans="1:17">
      <c r="A4482" t="s">
        <v>1739</v>
      </c>
      <c r="B4482" t="s">
        <v>1567</v>
      </c>
      <c r="C4482">
        <v>201209</v>
      </c>
      <c r="D4482">
        <v>0</v>
      </c>
      <c r="E4482" t="s">
        <v>1555</v>
      </c>
      <c r="F4482">
        <v>0</v>
      </c>
      <c r="G4482">
        <v>0</v>
      </c>
      <c r="H4482">
        <v>0</v>
      </c>
      <c r="I4482">
        <v>43112021000</v>
      </c>
      <c r="J4482">
        <v>12</v>
      </c>
      <c r="K4482" t="s">
        <v>1740</v>
      </c>
      <c r="L4482">
        <v>2531</v>
      </c>
      <c r="M4482" t="s">
        <v>1557</v>
      </c>
      <c r="N4482" t="s">
        <v>1734</v>
      </c>
      <c r="O4482">
        <v>0</v>
      </c>
      <c r="P4482" t="s">
        <v>1552</v>
      </c>
      <c r="Q4482">
        <v>19720801</v>
      </c>
    </row>
    <row r="4483" spans="1:17">
      <c r="A4483" t="s">
        <v>1739</v>
      </c>
      <c r="B4483" t="s">
        <v>1647</v>
      </c>
      <c r="C4483">
        <v>201209</v>
      </c>
      <c r="D4483">
        <v>0</v>
      </c>
      <c r="E4483" t="s">
        <v>1555</v>
      </c>
      <c r="F4483">
        <v>0</v>
      </c>
      <c r="G4483">
        <v>0</v>
      </c>
      <c r="H4483">
        <v>0</v>
      </c>
      <c r="I4483">
        <v>43112014200</v>
      </c>
      <c r="J4483">
        <v>12</v>
      </c>
      <c r="K4483" t="s">
        <v>1740</v>
      </c>
      <c r="L4483">
        <v>2531</v>
      </c>
      <c r="M4483" t="s">
        <v>1557</v>
      </c>
      <c r="N4483" t="s">
        <v>1734</v>
      </c>
      <c r="O4483">
        <v>0</v>
      </c>
      <c r="P4483" t="s">
        <v>1552</v>
      </c>
      <c r="Q4483">
        <v>19740101</v>
      </c>
    </row>
    <row r="4484" spans="1:17">
      <c r="A4484" t="s">
        <v>1739</v>
      </c>
      <c r="B4484" t="s">
        <v>1713</v>
      </c>
      <c r="C4484">
        <v>201209</v>
      </c>
      <c r="D4484">
        <v>0</v>
      </c>
      <c r="E4484" t="s">
        <v>1555</v>
      </c>
      <c r="F4484">
        <v>0</v>
      </c>
      <c r="G4484">
        <v>0</v>
      </c>
      <c r="H4484">
        <v>0</v>
      </c>
      <c r="I4484">
        <v>43112029000</v>
      </c>
      <c r="J4484">
        <v>12</v>
      </c>
      <c r="K4484" t="s">
        <v>1740</v>
      </c>
      <c r="L4484">
        <v>2531</v>
      </c>
      <c r="M4484" t="s">
        <v>1557</v>
      </c>
      <c r="N4484" t="s">
        <v>1734</v>
      </c>
      <c r="O4484">
        <v>0</v>
      </c>
      <c r="P4484" t="s">
        <v>1552</v>
      </c>
      <c r="Q4484">
        <v>19720701</v>
      </c>
    </row>
    <row r="4485" spans="1:17">
      <c r="A4485" t="s">
        <v>1739</v>
      </c>
      <c r="B4485" t="s">
        <v>1714</v>
      </c>
      <c r="C4485">
        <v>201209</v>
      </c>
      <c r="D4485">
        <v>0</v>
      </c>
      <c r="E4485" t="s">
        <v>1555</v>
      </c>
      <c r="F4485">
        <v>0</v>
      </c>
      <c r="G4485">
        <v>0</v>
      </c>
      <c r="H4485">
        <v>0</v>
      </c>
      <c r="I4485">
        <v>43112016800</v>
      </c>
      <c r="J4485">
        <v>12</v>
      </c>
      <c r="K4485" t="s">
        <v>1740</v>
      </c>
      <c r="L4485">
        <v>2531</v>
      </c>
      <c r="M4485" t="s">
        <v>1557</v>
      </c>
      <c r="N4485" t="s">
        <v>1734</v>
      </c>
      <c r="O4485">
        <v>0</v>
      </c>
      <c r="P4485" t="s">
        <v>1552</v>
      </c>
      <c r="Q4485">
        <v>19730501</v>
      </c>
    </row>
    <row r="4486" spans="1:17">
      <c r="A4486" t="s">
        <v>1739</v>
      </c>
      <c r="B4486" t="s">
        <v>1719</v>
      </c>
      <c r="C4486">
        <v>201209</v>
      </c>
      <c r="D4486">
        <v>0</v>
      </c>
      <c r="E4486" t="s">
        <v>1555</v>
      </c>
      <c r="F4486">
        <v>0</v>
      </c>
      <c r="G4486">
        <v>0</v>
      </c>
      <c r="H4486">
        <v>0</v>
      </c>
      <c r="I4486">
        <v>43112020700</v>
      </c>
      <c r="J4486">
        <v>12</v>
      </c>
      <c r="K4486" t="s">
        <v>1740</v>
      </c>
      <c r="L4486">
        <v>2531</v>
      </c>
      <c r="M4486" t="s">
        <v>1557</v>
      </c>
      <c r="N4486" t="s">
        <v>1734</v>
      </c>
      <c r="O4486">
        <v>0</v>
      </c>
      <c r="P4486" t="s">
        <v>1738</v>
      </c>
      <c r="Q4486">
        <v>19790501</v>
      </c>
    </row>
    <row r="4487" spans="1:17">
      <c r="A4487" t="s">
        <v>1739</v>
      </c>
      <c r="B4487" t="s">
        <v>1765</v>
      </c>
      <c r="C4487">
        <v>201209</v>
      </c>
      <c r="D4487">
        <v>0</v>
      </c>
      <c r="E4487" t="s">
        <v>1555</v>
      </c>
      <c r="F4487">
        <v>0</v>
      </c>
      <c r="G4487">
        <v>0</v>
      </c>
      <c r="H4487">
        <v>0</v>
      </c>
      <c r="I4487">
        <v>43112022901</v>
      </c>
      <c r="J4487">
        <v>12</v>
      </c>
      <c r="K4487" t="s">
        <v>1740</v>
      </c>
      <c r="L4487">
        <v>2531</v>
      </c>
      <c r="M4487" t="s">
        <v>1557</v>
      </c>
      <c r="N4487" t="s">
        <v>1734</v>
      </c>
      <c r="O4487">
        <v>0</v>
      </c>
      <c r="P4487" t="s">
        <v>1662</v>
      </c>
      <c r="Q4487">
        <v>19790701</v>
      </c>
    </row>
    <row r="4488" spans="1:17">
      <c r="A4488" t="s">
        <v>1739</v>
      </c>
      <c r="B4488" t="s">
        <v>1706</v>
      </c>
      <c r="C4488">
        <v>201209</v>
      </c>
      <c r="D4488">
        <v>0</v>
      </c>
      <c r="E4488" t="s">
        <v>1555</v>
      </c>
      <c r="F4488">
        <v>0</v>
      </c>
      <c r="G4488">
        <v>0</v>
      </c>
      <c r="H4488">
        <v>0</v>
      </c>
      <c r="I4488">
        <v>43112023300</v>
      </c>
      <c r="J4488">
        <v>12</v>
      </c>
      <c r="K4488" t="s">
        <v>1740</v>
      </c>
      <c r="L4488">
        <v>2531</v>
      </c>
      <c r="M4488" t="s">
        <v>1557</v>
      </c>
      <c r="N4488" t="s">
        <v>1734</v>
      </c>
      <c r="O4488">
        <v>0</v>
      </c>
      <c r="P4488" t="s">
        <v>1574</v>
      </c>
      <c r="Q4488">
        <v>19980227</v>
      </c>
    </row>
    <row r="4489" spans="1:17">
      <c r="A4489" t="s">
        <v>1739</v>
      </c>
      <c r="B4489" t="s">
        <v>1766</v>
      </c>
      <c r="C4489">
        <v>201209</v>
      </c>
      <c r="D4489">
        <v>0</v>
      </c>
      <c r="E4489" t="s">
        <v>1555</v>
      </c>
      <c r="F4489">
        <v>0</v>
      </c>
      <c r="G4489">
        <v>0</v>
      </c>
      <c r="H4489">
        <v>0</v>
      </c>
      <c r="I4489">
        <v>43112021100</v>
      </c>
      <c r="J4489">
        <v>12</v>
      </c>
      <c r="K4489" t="s">
        <v>1740</v>
      </c>
      <c r="L4489">
        <v>2531</v>
      </c>
      <c r="M4489" t="s">
        <v>1557</v>
      </c>
      <c r="N4489" t="s">
        <v>1734</v>
      </c>
      <c r="O4489">
        <v>0</v>
      </c>
      <c r="P4489" t="s">
        <v>1552</v>
      </c>
      <c r="Q4489">
        <v>19850301</v>
      </c>
    </row>
    <row r="4490" spans="1:17">
      <c r="A4490" t="s">
        <v>1739</v>
      </c>
      <c r="B4490" t="s">
        <v>1767</v>
      </c>
      <c r="C4490">
        <v>201209</v>
      </c>
      <c r="D4490">
        <v>0</v>
      </c>
      <c r="E4490" t="s">
        <v>1555</v>
      </c>
      <c r="F4490">
        <v>0</v>
      </c>
      <c r="G4490">
        <v>0</v>
      </c>
      <c r="H4490">
        <v>0</v>
      </c>
      <c r="I4490">
        <v>43112029202</v>
      </c>
      <c r="J4490">
        <v>12</v>
      </c>
      <c r="K4490" t="s">
        <v>1740</v>
      </c>
      <c r="L4490">
        <v>2531</v>
      </c>
      <c r="M4490" t="s">
        <v>1557</v>
      </c>
      <c r="N4490" t="s">
        <v>1734</v>
      </c>
      <c r="O4490">
        <v>0</v>
      </c>
      <c r="P4490" t="s">
        <v>1552</v>
      </c>
      <c r="Q4490">
        <v>19931001</v>
      </c>
    </row>
    <row r="4491" spans="1:17">
      <c r="A4491" t="s">
        <v>1739</v>
      </c>
      <c r="B4491" t="s">
        <v>1676</v>
      </c>
      <c r="C4491">
        <v>201209</v>
      </c>
      <c r="D4491">
        <v>0</v>
      </c>
      <c r="E4491" t="s">
        <v>1555</v>
      </c>
      <c r="F4491">
        <v>0</v>
      </c>
      <c r="G4491">
        <v>0</v>
      </c>
      <c r="H4491">
        <v>0</v>
      </c>
      <c r="I4491">
        <v>43112036700</v>
      </c>
      <c r="J4491">
        <v>12</v>
      </c>
      <c r="K4491" t="s">
        <v>1740</v>
      </c>
      <c r="L4491">
        <v>2531</v>
      </c>
      <c r="M4491" t="s">
        <v>1557</v>
      </c>
      <c r="N4491" t="s">
        <v>1734</v>
      </c>
      <c r="O4491">
        <v>0</v>
      </c>
      <c r="P4491" t="s">
        <v>1552</v>
      </c>
      <c r="Q4491">
        <v>19780101</v>
      </c>
    </row>
    <row r="4492" spans="1:17">
      <c r="A4492" t="s">
        <v>1739</v>
      </c>
      <c r="B4492" t="s">
        <v>1626</v>
      </c>
      <c r="C4492">
        <v>201209</v>
      </c>
      <c r="D4492">
        <v>0</v>
      </c>
      <c r="E4492" t="s">
        <v>1555</v>
      </c>
      <c r="F4492">
        <v>0</v>
      </c>
      <c r="G4492">
        <v>0</v>
      </c>
      <c r="H4492">
        <v>0</v>
      </c>
      <c r="I4492">
        <v>43112033900</v>
      </c>
      <c r="J4492">
        <v>12</v>
      </c>
      <c r="K4492" t="s">
        <v>1740</v>
      </c>
      <c r="L4492">
        <v>2531</v>
      </c>
      <c r="M4492" t="s">
        <v>1557</v>
      </c>
      <c r="N4492" t="s">
        <v>1734</v>
      </c>
      <c r="O4492">
        <v>0</v>
      </c>
      <c r="P4492" t="s">
        <v>1552</v>
      </c>
      <c r="Q4492">
        <v>19771001</v>
      </c>
    </row>
    <row r="4493" spans="1:17">
      <c r="A4493" t="s">
        <v>1739</v>
      </c>
      <c r="B4493" t="s">
        <v>1761</v>
      </c>
      <c r="C4493">
        <v>201209</v>
      </c>
      <c r="D4493">
        <v>0</v>
      </c>
      <c r="E4493" t="s">
        <v>1555</v>
      </c>
      <c r="F4493">
        <v>0</v>
      </c>
      <c r="G4493">
        <v>0</v>
      </c>
      <c r="H4493">
        <v>0</v>
      </c>
      <c r="I4493">
        <v>43112032900</v>
      </c>
      <c r="J4493">
        <v>12</v>
      </c>
      <c r="K4493" t="s">
        <v>1740</v>
      </c>
      <c r="L4493">
        <v>2531</v>
      </c>
      <c r="M4493" t="s">
        <v>1557</v>
      </c>
      <c r="N4493" t="s">
        <v>1734</v>
      </c>
      <c r="O4493">
        <v>0</v>
      </c>
      <c r="P4493" t="s">
        <v>1552</v>
      </c>
      <c r="Q4493">
        <v>19770801</v>
      </c>
    </row>
    <row r="4494" spans="1:17">
      <c r="A4494" t="s">
        <v>1711</v>
      </c>
      <c r="B4494" t="s">
        <v>1635</v>
      </c>
      <c r="C4494">
        <v>201210</v>
      </c>
      <c r="D4494">
        <v>0</v>
      </c>
      <c r="E4494" t="s">
        <v>1555</v>
      </c>
      <c r="F4494">
        <v>0</v>
      </c>
      <c r="G4494">
        <v>0</v>
      </c>
      <c r="H4494">
        <v>0</v>
      </c>
      <c r="I4494">
        <v>43112022100</v>
      </c>
      <c r="J4494">
        <v>12</v>
      </c>
      <c r="K4494" t="s">
        <v>1712</v>
      </c>
      <c r="L4494">
        <v>2531</v>
      </c>
      <c r="M4494" t="s">
        <v>1557</v>
      </c>
      <c r="N4494" t="s">
        <v>1734</v>
      </c>
      <c r="O4494">
        <v>0</v>
      </c>
      <c r="P4494" t="s">
        <v>1574</v>
      </c>
      <c r="Q4494">
        <v>19840201</v>
      </c>
    </row>
    <row r="4495" spans="1:17">
      <c r="A4495" t="s">
        <v>1711</v>
      </c>
      <c r="B4495" t="s">
        <v>1575</v>
      </c>
      <c r="C4495">
        <v>201210</v>
      </c>
      <c r="D4495">
        <v>0</v>
      </c>
      <c r="E4495" t="s">
        <v>1555</v>
      </c>
      <c r="F4495">
        <v>0</v>
      </c>
      <c r="G4495">
        <v>0</v>
      </c>
      <c r="H4495">
        <v>0</v>
      </c>
      <c r="I4495">
        <v>43112022400</v>
      </c>
      <c r="J4495">
        <v>12</v>
      </c>
      <c r="K4495" t="s">
        <v>1712</v>
      </c>
      <c r="L4495">
        <v>2531</v>
      </c>
      <c r="M4495" t="s">
        <v>1557</v>
      </c>
      <c r="N4495" t="s">
        <v>1734</v>
      </c>
      <c r="O4495">
        <v>0</v>
      </c>
      <c r="P4495" t="s">
        <v>1662</v>
      </c>
      <c r="Q4495">
        <v>19830701</v>
      </c>
    </row>
    <row r="4496" spans="1:17">
      <c r="A4496" t="s">
        <v>1711</v>
      </c>
      <c r="B4496" t="s">
        <v>1663</v>
      </c>
      <c r="C4496">
        <v>201210</v>
      </c>
      <c r="D4496">
        <v>0</v>
      </c>
      <c r="E4496" t="s">
        <v>1555</v>
      </c>
      <c r="F4496">
        <v>0</v>
      </c>
      <c r="G4496">
        <v>0</v>
      </c>
      <c r="H4496">
        <v>0</v>
      </c>
      <c r="I4496">
        <v>43112022500</v>
      </c>
      <c r="J4496">
        <v>12</v>
      </c>
      <c r="K4496" t="s">
        <v>1712</v>
      </c>
      <c r="L4496">
        <v>2531</v>
      </c>
      <c r="M4496" t="s">
        <v>1557</v>
      </c>
      <c r="N4496" t="s">
        <v>1734</v>
      </c>
      <c r="O4496">
        <v>0</v>
      </c>
      <c r="P4496" t="s">
        <v>1552</v>
      </c>
      <c r="Q4496">
        <v>19840201</v>
      </c>
    </row>
    <row r="4497" spans="1:17">
      <c r="A4497" t="s">
        <v>1711</v>
      </c>
      <c r="B4497" t="s">
        <v>1636</v>
      </c>
      <c r="C4497">
        <v>201210</v>
      </c>
      <c r="D4497">
        <v>0</v>
      </c>
      <c r="E4497" t="s">
        <v>1555</v>
      </c>
      <c r="F4497">
        <v>0</v>
      </c>
      <c r="G4497">
        <v>0</v>
      </c>
      <c r="H4497">
        <v>0</v>
      </c>
      <c r="I4497">
        <v>43112022700</v>
      </c>
      <c r="J4497">
        <v>12</v>
      </c>
      <c r="K4497" t="s">
        <v>1712</v>
      </c>
      <c r="L4497">
        <v>2531</v>
      </c>
      <c r="M4497" t="s">
        <v>1557</v>
      </c>
      <c r="N4497" t="s">
        <v>1734</v>
      </c>
      <c r="O4497">
        <v>0</v>
      </c>
      <c r="P4497" t="s">
        <v>1552</v>
      </c>
      <c r="Q4497">
        <v>19850201</v>
      </c>
    </row>
    <row r="4498" spans="1:17">
      <c r="A4498" t="s">
        <v>1711</v>
      </c>
      <c r="B4498" t="s">
        <v>1637</v>
      </c>
      <c r="C4498">
        <v>201210</v>
      </c>
      <c r="D4498">
        <v>0</v>
      </c>
      <c r="E4498" t="s">
        <v>1555</v>
      </c>
      <c r="F4498">
        <v>0</v>
      </c>
      <c r="G4498">
        <v>0</v>
      </c>
      <c r="H4498">
        <v>0</v>
      </c>
      <c r="I4498">
        <v>43112026800</v>
      </c>
      <c r="J4498">
        <v>12</v>
      </c>
      <c r="K4498" t="s">
        <v>1712</v>
      </c>
      <c r="L4498">
        <v>2531</v>
      </c>
      <c r="M4498" t="s">
        <v>1557</v>
      </c>
      <c r="N4498" t="s">
        <v>1734</v>
      </c>
      <c r="O4498">
        <v>0</v>
      </c>
      <c r="P4498" t="s">
        <v>1574</v>
      </c>
      <c r="Q4498">
        <v>19840301</v>
      </c>
    </row>
    <row r="4499" spans="1:17">
      <c r="A4499" t="s">
        <v>1711</v>
      </c>
      <c r="B4499" t="s">
        <v>1762</v>
      </c>
      <c r="C4499">
        <v>201210</v>
      </c>
      <c r="D4499">
        <v>0</v>
      </c>
      <c r="E4499" t="s">
        <v>1555</v>
      </c>
      <c r="F4499">
        <v>0</v>
      </c>
      <c r="G4499">
        <v>0</v>
      </c>
      <c r="H4499">
        <v>0</v>
      </c>
      <c r="I4499">
        <v>43112024500</v>
      </c>
      <c r="J4499">
        <v>12</v>
      </c>
      <c r="K4499" t="s">
        <v>1712</v>
      </c>
      <c r="L4499">
        <v>2531</v>
      </c>
      <c r="M4499" t="s">
        <v>1557</v>
      </c>
      <c r="N4499" t="s">
        <v>1734</v>
      </c>
      <c r="O4499">
        <v>0</v>
      </c>
      <c r="P4499" t="s">
        <v>1662</v>
      </c>
      <c r="Q4499">
        <v>19830801</v>
      </c>
    </row>
    <row r="4500" spans="1:17">
      <c r="A4500" t="s">
        <v>1711</v>
      </c>
      <c r="B4500" t="s">
        <v>1579</v>
      </c>
      <c r="C4500">
        <v>201210</v>
      </c>
      <c r="D4500">
        <v>0</v>
      </c>
      <c r="E4500" t="s">
        <v>1555</v>
      </c>
      <c r="F4500">
        <v>0</v>
      </c>
      <c r="G4500">
        <v>0</v>
      </c>
      <c r="H4500">
        <v>0</v>
      </c>
      <c r="I4500">
        <v>43112024600</v>
      </c>
      <c r="J4500">
        <v>12</v>
      </c>
      <c r="K4500" t="s">
        <v>1712</v>
      </c>
      <c r="L4500">
        <v>2531</v>
      </c>
      <c r="M4500" t="s">
        <v>1557</v>
      </c>
      <c r="N4500" t="s">
        <v>1734</v>
      </c>
      <c r="O4500">
        <v>0</v>
      </c>
      <c r="P4500" t="s">
        <v>1552</v>
      </c>
      <c r="Q4500">
        <v>19760901</v>
      </c>
    </row>
    <row r="4501" spans="1:17">
      <c r="A4501" t="s">
        <v>1711</v>
      </c>
      <c r="B4501" t="s">
        <v>1581</v>
      </c>
      <c r="C4501">
        <v>201210</v>
      </c>
      <c r="D4501">
        <v>0</v>
      </c>
      <c r="E4501" t="s">
        <v>1555</v>
      </c>
      <c r="F4501">
        <v>0</v>
      </c>
      <c r="G4501">
        <v>0</v>
      </c>
      <c r="H4501">
        <v>0</v>
      </c>
      <c r="I4501">
        <v>43112025700</v>
      </c>
      <c r="J4501">
        <v>12</v>
      </c>
      <c r="K4501" t="s">
        <v>1712</v>
      </c>
      <c r="L4501">
        <v>2531</v>
      </c>
      <c r="M4501" t="s">
        <v>1557</v>
      </c>
      <c r="N4501" t="s">
        <v>1734</v>
      </c>
      <c r="O4501">
        <v>0</v>
      </c>
      <c r="P4501" t="s">
        <v>1574</v>
      </c>
      <c r="Q4501">
        <v>19871101</v>
      </c>
    </row>
    <row r="4502" spans="1:17">
      <c r="A4502" t="s">
        <v>1711</v>
      </c>
      <c r="B4502" t="s">
        <v>1655</v>
      </c>
      <c r="C4502">
        <v>201210</v>
      </c>
      <c r="D4502">
        <v>0</v>
      </c>
      <c r="E4502" t="s">
        <v>1555</v>
      </c>
      <c r="F4502">
        <v>0</v>
      </c>
      <c r="G4502">
        <v>0</v>
      </c>
      <c r="H4502">
        <v>0</v>
      </c>
      <c r="I4502">
        <v>43112024800</v>
      </c>
      <c r="J4502">
        <v>12</v>
      </c>
      <c r="K4502" t="s">
        <v>1712</v>
      </c>
      <c r="L4502">
        <v>2531</v>
      </c>
      <c r="M4502" t="s">
        <v>1557</v>
      </c>
      <c r="N4502" t="s">
        <v>1734</v>
      </c>
      <c r="O4502">
        <v>0</v>
      </c>
      <c r="P4502" t="s">
        <v>1552</v>
      </c>
      <c r="Q4502">
        <v>19831101</v>
      </c>
    </row>
    <row r="4503" spans="1:17">
      <c r="A4503" t="s">
        <v>1711</v>
      </c>
      <c r="B4503" t="s">
        <v>1632</v>
      </c>
      <c r="C4503">
        <v>201210</v>
      </c>
      <c r="D4503">
        <v>0</v>
      </c>
      <c r="E4503" t="s">
        <v>1555</v>
      </c>
      <c r="F4503">
        <v>0</v>
      </c>
      <c r="G4503">
        <v>0</v>
      </c>
      <c r="H4503">
        <v>0</v>
      </c>
      <c r="I4503">
        <v>43112025800</v>
      </c>
      <c r="J4503">
        <v>12</v>
      </c>
      <c r="K4503" t="s">
        <v>1712</v>
      </c>
      <c r="L4503">
        <v>2531</v>
      </c>
      <c r="M4503" t="s">
        <v>1557</v>
      </c>
      <c r="N4503" t="s">
        <v>1734</v>
      </c>
      <c r="O4503">
        <v>0</v>
      </c>
      <c r="P4503" t="s">
        <v>1552</v>
      </c>
      <c r="Q4503">
        <v>19720101</v>
      </c>
    </row>
    <row r="4504" spans="1:17">
      <c r="A4504" t="s">
        <v>1711</v>
      </c>
      <c r="B4504" t="s">
        <v>1763</v>
      </c>
      <c r="C4504">
        <v>201210</v>
      </c>
      <c r="D4504">
        <v>0</v>
      </c>
      <c r="E4504" t="s">
        <v>1555</v>
      </c>
      <c r="F4504">
        <v>0</v>
      </c>
      <c r="G4504">
        <v>0</v>
      </c>
      <c r="H4504">
        <v>0</v>
      </c>
      <c r="I4504">
        <v>43112025000</v>
      </c>
      <c r="J4504">
        <v>12</v>
      </c>
      <c r="K4504" t="s">
        <v>1712</v>
      </c>
      <c r="L4504">
        <v>2531</v>
      </c>
      <c r="M4504" t="s">
        <v>1557</v>
      </c>
      <c r="N4504" t="s">
        <v>1734</v>
      </c>
      <c r="O4504">
        <v>0</v>
      </c>
      <c r="P4504" t="s">
        <v>1662</v>
      </c>
      <c r="Q4504">
        <v>19720601</v>
      </c>
    </row>
    <row r="4505" spans="1:17">
      <c r="A4505" t="s">
        <v>1711</v>
      </c>
      <c r="B4505" t="s">
        <v>1667</v>
      </c>
      <c r="C4505">
        <v>201210</v>
      </c>
      <c r="D4505">
        <v>0</v>
      </c>
      <c r="E4505" t="s">
        <v>1555</v>
      </c>
      <c r="F4505">
        <v>0</v>
      </c>
      <c r="G4505">
        <v>0</v>
      </c>
      <c r="H4505">
        <v>0</v>
      </c>
      <c r="I4505">
        <v>43112027800</v>
      </c>
      <c r="J4505">
        <v>12</v>
      </c>
      <c r="K4505" t="s">
        <v>1712</v>
      </c>
      <c r="L4505">
        <v>2531</v>
      </c>
      <c r="M4505" t="s">
        <v>1557</v>
      </c>
      <c r="N4505" t="s">
        <v>1734</v>
      </c>
      <c r="O4505">
        <v>0</v>
      </c>
      <c r="P4505" t="s">
        <v>1574</v>
      </c>
      <c r="Q4505">
        <v>19990204</v>
      </c>
    </row>
    <row r="4506" spans="1:17">
      <c r="A4506" t="s">
        <v>1711</v>
      </c>
      <c r="B4506" t="s">
        <v>1668</v>
      </c>
      <c r="C4506">
        <v>201210</v>
      </c>
      <c r="D4506">
        <v>0</v>
      </c>
      <c r="E4506" t="s">
        <v>1555</v>
      </c>
      <c r="F4506">
        <v>0</v>
      </c>
      <c r="G4506">
        <v>0</v>
      </c>
      <c r="H4506">
        <v>0</v>
      </c>
      <c r="I4506">
        <v>43112027000</v>
      </c>
      <c r="J4506">
        <v>12</v>
      </c>
      <c r="K4506" t="s">
        <v>1712</v>
      </c>
      <c r="L4506">
        <v>2531</v>
      </c>
      <c r="M4506" t="s">
        <v>1557</v>
      </c>
      <c r="N4506" t="s">
        <v>1734</v>
      </c>
      <c r="O4506">
        <v>0</v>
      </c>
      <c r="P4506" t="s">
        <v>1552</v>
      </c>
      <c r="Q4506">
        <v>19790201</v>
      </c>
    </row>
    <row r="4507" spans="1:17">
      <c r="A4507" t="s">
        <v>1711</v>
      </c>
      <c r="B4507" t="s">
        <v>1656</v>
      </c>
      <c r="C4507">
        <v>201210</v>
      </c>
      <c r="D4507">
        <v>0</v>
      </c>
      <c r="E4507" t="s">
        <v>1555</v>
      </c>
      <c r="F4507">
        <v>0</v>
      </c>
      <c r="G4507">
        <v>0</v>
      </c>
      <c r="H4507">
        <v>0</v>
      </c>
      <c r="I4507">
        <v>43112032200</v>
      </c>
      <c r="J4507">
        <v>12</v>
      </c>
      <c r="K4507" t="s">
        <v>1712</v>
      </c>
      <c r="L4507">
        <v>2531</v>
      </c>
      <c r="M4507" t="s">
        <v>1557</v>
      </c>
      <c r="N4507" t="s">
        <v>1734</v>
      </c>
      <c r="O4507">
        <v>0</v>
      </c>
      <c r="P4507" t="s">
        <v>1552</v>
      </c>
      <c r="Q4507">
        <v>19820801</v>
      </c>
    </row>
    <row r="4508" spans="1:17">
      <c r="A4508" t="s">
        <v>1711</v>
      </c>
      <c r="B4508" t="s">
        <v>1639</v>
      </c>
      <c r="C4508">
        <v>201210</v>
      </c>
      <c r="D4508">
        <v>0</v>
      </c>
      <c r="E4508" t="s">
        <v>1555</v>
      </c>
      <c r="F4508">
        <v>0</v>
      </c>
      <c r="G4508">
        <v>0</v>
      </c>
      <c r="H4508">
        <v>0</v>
      </c>
      <c r="I4508">
        <v>43112027300</v>
      </c>
      <c r="J4508">
        <v>12</v>
      </c>
      <c r="K4508" t="s">
        <v>1712</v>
      </c>
      <c r="L4508">
        <v>2531</v>
      </c>
      <c r="M4508" t="s">
        <v>1557</v>
      </c>
      <c r="N4508" t="s">
        <v>1734</v>
      </c>
      <c r="O4508">
        <v>0</v>
      </c>
      <c r="P4508" t="s">
        <v>1574</v>
      </c>
      <c r="Q4508">
        <v>19830801</v>
      </c>
    </row>
    <row r="4509" spans="1:17">
      <c r="A4509" t="s">
        <v>1711</v>
      </c>
      <c r="B4509" t="s">
        <v>1547</v>
      </c>
      <c r="C4509">
        <v>201210</v>
      </c>
      <c r="D4509">
        <v>0</v>
      </c>
      <c r="E4509" t="s">
        <v>1555</v>
      </c>
      <c r="F4509">
        <v>0</v>
      </c>
      <c r="G4509">
        <v>0</v>
      </c>
      <c r="H4509">
        <v>0</v>
      </c>
      <c r="I4509">
        <v>43112025901</v>
      </c>
      <c r="J4509">
        <v>12</v>
      </c>
      <c r="K4509" t="s">
        <v>1712</v>
      </c>
      <c r="L4509">
        <v>2531</v>
      </c>
      <c r="M4509" t="s">
        <v>1557</v>
      </c>
      <c r="N4509" t="s">
        <v>1734</v>
      </c>
      <c r="O4509">
        <v>0</v>
      </c>
      <c r="P4509" t="s">
        <v>1552</v>
      </c>
      <c r="Q4509">
        <v>19870601</v>
      </c>
    </row>
    <row r="4510" spans="1:17">
      <c r="A4510" t="s">
        <v>1711</v>
      </c>
      <c r="B4510" t="s">
        <v>1584</v>
      </c>
      <c r="C4510">
        <v>201210</v>
      </c>
      <c r="D4510">
        <v>0</v>
      </c>
      <c r="E4510" t="s">
        <v>1555</v>
      </c>
      <c r="F4510">
        <v>0</v>
      </c>
      <c r="G4510">
        <v>0</v>
      </c>
      <c r="H4510">
        <v>0</v>
      </c>
      <c r="I4510">
        <v>43112027901</v>
      </c>
      <c r="J4510">
        <v>12</v>
      </c>
      <c r="K4510" t="s">
        <v>1712</v>
      </c>
      <c r="L4510">
        <v>2531</v>
      </c>
      <c r="M4510" t="s">
        <v>1557</v>
      </c>
      <c r="N4510" t="s">
        <v>1734</v>
      </c>
      <c r="O4510">
        <v>0</v>
      </c>
      <c r="P4510" t="s">
        <v>1552</v>
      </c>
      <c r="Q4510">
        <v>19880201</v>
      </c>
    </row>
    <row r="4511" spans="1:17">
      <c r="A4511" t="s">
        <v>1711</v>
      </c>
      <c r="B4511" t="s">
        <v>1596</v>
      </c>
      <c r="C4511">
        <v>201210</v>
      </c>
      <c r="D4511">
        <v>0</v>
      </c>
      <c r="E4511" t="s">
        <v>1555</v>
      </c>
      <c r="F4511">
        <v>0</v>
      </c>
      <c r="G4511">
        <v>0</v>
      </c>
      <c r="H4511">
        <v>0</v>
      </c>
      <c r="I4511">
        <v>43112077600</v>
      </c>
      <c r="J4511">
        <v>12</v>
      </c>
      <c r="K4511" t="s">
        <v>1764</v>
      </c>
      <c r="L4511">
        <v>2531</v>
      </c>
      <c r="M4511" t="s">
        <v>1557</v>
      </c>
      <c r="N4511" t="s">
        <v>1734</v>
      </c>
      <c r="O4511">
        <v>0</v>
      </c>
      <c r="P4511" t="s">
        <v>1552</v>
      </c>
      <c r="Q4511">
        <v>20010802</v>
      </c>
    </row>
    <row r="4512" spans="1:17">
      <c r="A4512" t="s">
        <v>1739</v>
      </c>
      <c r="B4512" t="s">
        <v>1649</v>
      </c>
      <c r="C4512">
        <v>201210</v>
      </c>
      <c r="D4512">
        <v>0</v>
      </c>
      <c r="E4512" t="s">
        <v>1555</v>
      </c>
      <c r="F4512">
        <v>0</v>
      </c>
      <c r="G4512">
        <v>0</v>
      </c>
      <c r="H4512">
        <v>0</v>
      </c>
      <c r="I4512">
        <v>43112009600</v>
      </c>
      <c r="J4512">
        <v>12</v>
      </c>
      <c r="K4512" t="s">
        <v>1740</v>
      </c>
      <c r="L4512">
        <v>2531</v>
      </c>
      <c r="M4512" t="s">
        <v>1557</v>
      </c>
      <c r="N4512" t="s">
        <v>1734</v>
      </c>
      <c r="O4512">
        <v>0</v>
      </c>
      <c r="P4512" t="s">
        <v>1552</v>
      </c>
      <c r="Q4512">
        <v>19690701</v>
      </c>
    </row>
    <row r="4513" spans="1:17">
      <c r="A4513" t="s">
        <v>1739</v>
      </c>
      <c r="B4513" t="s">
        <v>1661</v>
      </c>
      <c r="C4513">
        <v>201210</v>
      </c>
      <c r="D4513">
        <v>0</v>
      </c>
      <c r="E4513" t="s">
        <v>1555</v>
      </c>
      <c r="F4513">
        <v>0</v>
      </c>
      <c r="G4513">
        <v>0</v>
      </c>
      <c r="H4513">
        <v>0</v>
      </c>
      <c r="I4513">
        <v>43112020301</v>
      </c>
      <c r="J4513">
        <v>12</v>
      </c>
      <c r="K4513" t="s">
        <v>1740</v>
      </c>
      <c r="L4513">
        <v>2531</v>
      </c>
      <c r="M4513" t="s">
        <v>1557</v>
      </c>
      <c r="N4513" t="s">
        <v>1734</v>
      </c>
      <c r="O4513">
        <v>0</v>
      </c>
      <c r="P4513" t="s">
        <v>1552</v>
      </c>
      <c r="Q4513">
        <v>19721101</v>
      </c>
    </row>
    <row r="4514" spans="1:17">
      <c r="A4514" t="s">
        <v>1739</v>
      </c>
      <c r="B4514" t="s">
        <v>1591</v>
      </c>
      <c r="C4514">
        <v>201210</v>
      </c>
      <c r="D4514">
        <v>0</v>
      </c>
      <c r="E4514" t="s">
        <v>1555</v>
      </c>
      <c r="F4514">
        <v>0</v>
      </c>
      <c r="G4514">
        <v>0</v>
      </c>
      <c r="H4514">
        <v>0</v>
      </c>
      <c r="I4514">
        <v>43112031900</v>
      </c>
      <c r="J4514">
        <v>12</v>
      </c>
      <c r="K4514" t="s">
        <v>1740</v>
      </c>
      <c r="L4514">
        <v>2531</v>
      </c>
      <c r="M4514" t="s">
        <v>1557</v>
      </c>
      <c r="N4514" t="s">
        <v>1734</v>
      </c>
      <c r="O4514">
        <v>0</v>
      </c>
      <c r="P4514" t="s">
        <v>1552</v>
      </c>
      <c r="Q4514">
        <v>19760301</v>
      </c>
    </row>
    <row r="4515" spans="1:17">
      <c r="A4515" t="s">
        <v>1739</v>
      </c>
      <c r="B4515" t="s">
        <v>1735</v>
      </c>
      <c r="C4515">
        <v>201210</v>
      </c>
      <c r="D4515">
        <v>0</v>
      </c>
      <c r="E4515" t="s">
        <v>1555</v>
      </c>
      <c r="F4515">
        <v>0</v>
      </c>
      <c r="G4515">
        <v>0</v>
      </c>
      <c r="H4515">
        <v>0</v>
      </c>
      <c r="I4515">
        <v>43112030800</v>
      </c>
      <c r="J4515">
        <v>12</v>
      </c>
      <c r="K4515" t="s">
        <v>1740</v>
      </c>
      <c r="L4515">
        <v>2531</v>
      </c>
      <c r="M4515" t="s">
        <v>1557</v>
      </c>
      <c r="N4515" t="s">
        <v>1734</v>
      </c>
      <c r="O4515">
        <v>0</v>
      </c>
      <c r="P4515" t="s">
        <v>1552</v>
      </c>
      <c r="Q4515">
        <v>19750401</v>
      </c>
    </row>
    <row r="4516" spans="1:17">
      <c r="A4516" t="s">
        <v>1739</v>
      </c>
      <c r="B4516" t="s">
        <v>1575</v>
      </c>
      <c r="C4516">
        <v>201210</v>
      </c>
      <c r="D4516">
        <v>0</v>
      </c>
      <c r="E4516" t="s">
        <v>1555</v>
      </c>
      <c r="F4516">
        <v>0</v>
      </c>
      <c r="G4516">
        <v>0</v>
      </c>
      <c r="H4516">
        <v>0</v>
      </c>
      <c r="I4516">
        <v>43112014101</v>
      </c>
      <c r="J4516">
        <v>12</v>
      </c>
      <c r="K4516" t="s">
        <v>1740</v>
      </c>
      <c r="L4516">
        <v>2531</v>
      </c>
      <c r="M4516" t="s">
        <v>1557</v>
      </c>
      <c r="N4516" t="s">
        <v>1734</v>
      </c>
      <c r="O4516">
        <v>0</v>
      </c>
      <c r="P4516" t="s">
        <v>1574</v>
      </c>
      <c r="Q4516">
        <v>19741001</v>
      </c>
    </row>
    <row r="4517" spans="1:17">
      <c r="A4517" t="s">
        <v>1739</v>
      </c>
      <c r="B4517" t="s">
        <v>1652</v>
      </c>
      <c r="C4517">
        <v>201210</v>
      </c>
      <c r="D4517">
        <v>0</v>
      </c>
      <c r="E4517" t="s">
        <v>1555</v>
      </c>
      <c r="F4517">
        <v>0</v>
      </c>
      <c r="G4517">
        <v>0</v>
      </c>
      <c r="H4517">
        <v>0</v>
      </c>
      <c r="I4517">
        <v>43112010300</v>
      </c>
      <c r="J4517">
        <v>12</v>
      </c>
      <c r="K4517" t="s">
        <v>1740</v>
      </c>
      <c r="L4517">
        <v>2531</v>
      </c>
      <c r="M4517" t="s">
        <v>1557</v>
      </c>
      <c r="N4517" t="s">
        <v>1734</v>
      </c>
      <c r="O4517">
        <v>0</v>
      </c>
      <c r="P4517" t="s">
        <v>1552</v>
      </c>
      <c r="Q4517">
        <v>19690701</v>
      </c>
    </row>
    <row r="4518" spans="1:17">
      <c r="A4518" t="s">
        <v>1739</v>
      </c>
      <c r="B4518" t="s">
        <v>1637</v>
      </c>
      <c r="C4518">
        <v>201210</v>
      </c>
      <c r="D4518">
        <v>0</v>
      </c>
      <c r="E4518" t="s">
        <v>1555</v>
      </c>
      <c r="F4518">
        <v>0</v>
      </c>
      <c r="G4518">
        <v>0</v>
      </c>
      <c r="H4518">
        <v>0</v>
      </c>
      <c r="I4518">
        <v>43112017401</v>
      </c>
      <c r="J4518">
        <v>12</v>
      </c>
      <c r="K4518" t="s">
        <v>1740</v>
      </c>
      <c r="L4518">
        <v>2531</v>
      </c>
      <c r="M4518" t="s">
        <v>1557</v>
      </c>
      <c r="N4518" t="s">
        <v>1734</v>
      </c>
      <c r="O4518">
        <v>0</v>
      </c>
      <c r="P4518" t="s">
        <v>1552</v>
      </c>
      <c r="Q4518">
        <v>19780501</v>
      </c>
    </row>
    <row r="4519" spans="1:17">
      <c r="A4519" t="s">
        <v>1739</v>
      </c>
      <c r="B4519" t="s">
        <v>1593</v>
      </c>
      <c r="C4519">
        <v>201210</v>
      </c>
      <c r="D4519">
        <v>0</v>
      </c>
      <c r="E4519" t="s">
        <v>1555</v>
      </c>
      <c r="F4519">
        <v>0</v>
      </c>
      <c r="G4519">
        <v>0</v>
      </c>
      <c r="H4519">
        <v>0</v>
      </c>
      <c r="I4519">
        <v>43112030300</v>
      </c>
      <c r="J4519">
        <v>12</v>
      </c>
      <c r="K4519" t="s">
        <v>1740</v>
      </c>
      <c r="L4519">
        <v>2531</v>
      </c>
      <c r="M4519" t="s">
        <v>1557</v>
      </c>
      <c r="N4519" t="s">
        <v>1734</v>
      </c>
      <c r="O4519">
        <v>0</v>
      </c>
      <c r="P4519" t="s">
        <v>1552</v>
      </c>
      <c r="Q4519">
        <v>19740801</v>
      </c>
    </row>
    <row r="4520" spans="1:17">
      <c r="A4520" t="s">
        <v>1739</v>
      </c>
      <c r="B4520" t="s">
        <v>1654</v>
      </c>
      <c r="C4520">
        <v>201210</v>
      </c>
      <c r="D4520">
        <v>0</v>
      </c>
      <c r="E4520" t="s">
        <v>1555</v>
      </c>
      <c r="F4520">
        <v>0</v>
      </c>
      <c r="G4520">
        <v>0</v>
      </c>
      <c r="H4520">
        <v>0</v>
      </c>
      <c r="I4520">
        <v>43112016400</v>
      </c>
      <c r="J4520">
        <v>12</v>
      </c>
      <c r="K4520" t="s">
        <v>1740</v>
      </c>
      <c r="L4520">
        <v>2531</v>
      </c>
      <c r="M4520" t="s">
        <v>1557</v>
      </c>
      <c r="N4520" t="s">
        <v>1734</v>
      </c>
      <c r="O4520">
        <v>0</v>
      </c>
      <c r="P4520" t="s">
        <v>1552</v>
      </c>
      <c r="Q4520">
        <v>19740101</v>
      </c>
    </row>
    <row r="4521" spans="1:17">
      <c r="A4521" t="s">
        <v>1739</v>
      </c>
      <c r="B4521" t="s">
        <v>1594</v>
      </c>
      <c r="C4521">
        <v>201210</v>
      </c>
      <c r="D4521">
        <v>0</v>
      </c>
      <c r="E4521" t="s">
        <v>1555</v>
      </c>
      <c r="F4521">
        <v>0</v>
      </c>
      <c r="G4521">
        <v>0</v>
      </c>
      <c r="H4521">
        <v>0</v>
      </c>
      <c r="I4521">
        <v>43112006200</v>
      </c>
      <c r="J4521">
        <v>12</v>
      </c>
      <c r="K4521" t="s">
        <v>1740</v>
      </c>
      <c r="L4521">
        <v>2531</v>
      </c>
      <c r="M4521" t="s">
        <v>1557</v>
      </c>
      <c r="N4521" t="s">
        <v>1734</v>
      </c>
      <c r="O4521">
        <v>0</v>
      </c>
      <c r="P4521" t="s">
        <v>1552</v>
      </c>
      <c r="Q4521">
        <v>19690501</v>
      </c>
    </row>
    <row r="4522" spans="1:17">
      <c r="A4522" t="s">
        <v>1739</v>
      </c>
      <c r="B4522" t="s">
        <v>1763</v>
      </c>
      <c r="C4522">
        <v>201210</v>
      </c>
      <c r="D4522">
        <v>0</v>
      </c>
      <c r="E4522" t="s">
        <v>1555</v>
      </c>
      <c r="F4522">
        <v>0</v>
      </c>
      <c r="G4522">
        <v>0</v>
      </c>
      <c r="H4522">
        <v>0</v>
      </c>
      <c r="I4522">
        <v>43112018301</v>
      </c>
      <c r="J4522">
        <v>12</v>
      </c>
      <c r="K4522" t="s">
        <v>1740</v>
      </c>
      <c r="L4522">
        <v>2531</v>
      </c>
      <c r="M4522" t="s">
        <v>1557</v>
      </c>
      <c r="N4522" t="s">
        <v>1734</v>
      </c>
      <c r="O4522">
        <v>0</v>
      </c>
      <c r="P4522" t="s">
        <v>1552</v>
      </c>
      <c r="Q4522">
        <v>19750701</v>
      </c>
    </row>
    <row r="4523" spans="1:17">
      <c r="A4523" t="s">
        <v>1739</v>
      </c>
      <c r="B4523" t="s">
        <v>1702</v>
      </c>
      <c r="C4523">
        <v>201210</v>
      </c>
      <c r="D4523">
        <v>0</v>
      </c>
      <c r="E4523" t="s">
        <v>1555</v>
      </c>
      <c r="F4523">
        <v>0</v>
      </c>
      <c r="G4523">
        <v>0</v>
      </c>
      <c r="H4523">
        <v>0</v>
      </c>
      <c r="I4523">
        <v>43112021800</v>
      </c>
      <c r="J4523">
        <v>12</v>
      </c>
      <c r="K4523" t="s">
        <v>1740</v>
      </c>
      <c r="L4523">
        <v>2531</v>
      </c>
      <c r="M4523" t="s">
        <v>1557</v>
      </c>
      <c r="N4523" t="s">
        <v>1734</v>
      </c>
      <c r="O4523">
        <v>0</v>
      </c>
      <c r="P4523" t="s">
        <v>1552</v>
      </c>
      <c r="Q4523">
        <v>19701101</v>
      </c>
    </row>
    <row r="4524" spans="1:17">
      <c r="A4524" t="s">
        <v>1739</v>
      </c>
      <c r="B4524" t="s">
        <v>1618</v>
      </c>
      <c r="C4524">
        <v>201210</v>
      </c>
      <c r="D4524">
        <v>0</v>
      </c>
      <c r="E4524" t="s">
        <v>1555</v>
      </c>
      <c r="F4524">
        <v>0</v>
      </c>
      <c r="G4524">
        <v>0</v>
      </c>
      <c r="H4524">
        <v>0</v>
      </c>
      <c r="I4524">
        <v>43112070200</v>
      </c>
      <c r="J4524">
        <v>12</v>
      </c>
      <c r="K4524" t="s">
        <v>1740</v>
      </c>
      <c r="L4524">
        <v>2531</v>
      </c>
      <c r="M4524" t="s">
        <v>1557</v>
      </c>
      <c r="N4524" t="s">
        <v>1734</v>
      </c>
      <c r="O4524">
        <v>0</v>
      </c>
      <c r="P4524" t="s">
        <v>1552</v>
      </c>
      <c r="Q4524">
        <v>19930801</v>
      </c>
    </row>
    <row r="4525" spans="1:17">
      <c r="A4525" t="s">
        <v>1739</v>
      </c>
      <c r="B4525" t="s">
        <v>1565</v>
      </c>
      <c r="C4525">
        <v>201210</v>
      </c>
      <c r="D4525">
        <v>0</v>
      </c>
      <c r="E4525" t="s">
        <v>1555</v>
      </c>
      <c r="F4525">
        <v>0</v>
      </c>
      <c r="G4525">
        <v>0</v>
      </c>
      <c r="H4525">
        <v>0</v>
      </c>
      <c r="I4525">
        <v>43112017900</v>
      </c>
      <c r="J4525">
        <v>12</v>
      </c>
      <c r="K4525" t="s">
        <v>1740</v>
      </c>
      <c r="L4525">
        <v>2531</v>
      </c>
      <c r="M4525" t="s">
        <v>1557</v>
      </c>
      <c r="N4525" t="s">
        <v>1734</v>
      </c>
      <c r="O4525">
        <v>0</v>
      </c>
      <c r="P4525" t="s">
        <v>1552</v>
      </c>
      <c r="Q4525">
        <v>19741101</v>
      </c>
    </row>
    <row r="4526" spans="1:17">
      <c r="A4526" t="s">
        <v>1739</v>
      </c>
      <c r="B4526" t="s">
        <v>1566</v>
      </c>
      <c r="C4526">
        <v>201210</v>
      </c>
      <c r="D4526">
        <v>0</v>
      </c>
      <c r="E4526" t="s">
        <v>1555</v>
      </c>
      <c r="F4526">
        <v>0</v>
      </c>
      <c r="G4526">
        <v>0</v>
      </c>
      <c r="H4526">
        <v>0</v>
      </c>
      <c r="I4526">
        <v>43112016500</v>
      </c>
      <c r="J4526">
        <v>12</v>
      </c>
      <c r="K4526" t="s">
        <v>1740</v>
      </c>
      <c r="L4526">
        <v>2531</v>
      </c>
      <c r="M4526" t="s">
        <v>1557</v>
      </c>
      <c r="N4526" t="s">
        <v>1734</v>
      </c>
      <c r="O4526">
        <v>0</v>
      </c>
      <c r="P4526" t="s">
        <v>1552</v>
      </c>
      <c r="Q4526">
        <v>19700301</v>
      </c>
    </row>
    <row r="4527" spans="1:17">
      <c r="A4527" t="s">
        <v>1739</v>
      </c>
      <c r="B4527" t="s">
        <v>1567</v>
      </c>
      <c r="C4527">
        <v>201210</v>
      </c>
      <c r="D4527">
        <v>0</v>
      </c>
      <c r="E4527" t="s">
        <v>1555</v>
      </c>
      <c r="F4527">
        <v>0</v>
      </c>
      <c r="G4527">
        <v>0</v>
      </c>
      <c r="H4527">
        <v>0</v>
      </c>
      <c r="I4527">
        <v>43112021000</v>
      </c>
      <c r="J4527">
        <v>12</v>
      </c>
      <c r="K4527" t="s">
        <v>1740</v>
      </c>
      <c r="L4527">
        <v>2531</v>
      </c>
      <c r="M4527" t="s">
        <v>1557</v>
      </c>
      <c r="N4527" t="s">
        <v>1734</v>
      </c>
      <c r="O4527">
        <v>0</v>
      </c>
      <c r="P4527" t="s">
        <v>1552</v>
      </c>
      <c r="Q4527">
        <v>19720801</v>
      </c>
    </row>
    <row r="4528" spans="1:17">
      <c r="A4528" t="s">
        <v>1739</v>
      </c>
      <c r="B4528" t="s">
        <v>1647</v>
      </c>
      <c r="C4528">
        <v>201210</v>
      </c>
      <c r="D4528">
        <v>0</v>
      </c>
      <c r="E4528" t="s">
        <v>1555</v>
      </c>
      <c r="F4528">
        <v>0</v>
      </c>
      <c r="G4528">
        <v>0</v>
      </c>
      <c r="H4528">
        <v>0</v>
      </c>
      <c r="I4528">
        <v>43112014200</v>
      </c>
      <c r="J4528">
        <v>12</v>
      </c>
      <c r="K4528" t="s">
        <v>1740</v>
      </c>
      <c r="L4528">
        <v>2531</v>
      </c>
      <c r="M4528" t="s">
        <v>1557</v>
      </c>
      <c r="N4528" t="s">
        <v>1734</v>
      </c>
      <c r="O4528">
        <v>0</v>
      </c>
      <c r="P4528" t="s">
        <v>1552</v>
      </c>
      <c r="Q4528">
        <v>19740101</v>
      </c>
    </row>
    <row r="4529" spans="1:17">
      <c r="A4529" t="s">
        <v>1739</v>
      </c>
      <c r="B4529" t="s">
        <v>1713</v>
      </c>
      <c r="C4529">
        <v>201210</v>
      </c>
      <c r="D4529">
        <v>0</v>
      </c>
      <c r="E4529" t="s">
        <v>1555</v>
      </c>
      <c r="F4529">
        <v>0</v>
      </c>
      <c r="G4529">
        <v>0</v>
      </c>
      <c r="H4529">
        <v>0</v>
      </c>
      <c r="I4529">
        <v>43112029000</v>
      </c>
      <c r="J4529">
        <v>12</v>
      </c>
      <c r="K4529" t="s">
        <v>1740</v>
      </c>
      <c r="L4529">
        <v>2531</v>
      </c>
      <c r="M4529" t="s">
        <v>1557</v>
      </c>
      <c r="N4529" t="s">
        <v>1734</v>
      </c>
      <c r="O4529">
        <v>0</v>
      </c>
      <c r="P4529" t="s">
        <v>1552</v>
      </c>
      <c r="Q4529">
        <v>19720701</v>
      </c>
    </row>
    <row r="4530" spans="1:17">
      <c r="A4530" t="s">
        <v>1739</v>
      </c>
      <c r="B4530" t="s">
        <v>1714</v>
      </c>
      <c r="C4530">
        <v>201210</v>
      </c>
      <c r="D4530">
        <v>0</v>
      </c>
      <c r="E4530" t="s">
        <v>1555</v>
      </c>
      <c r="F4530">
        <v>0</v>
      </c>
      <c r="G4530">
        <v>0</v>
      </c>
      <c r="H4530">
        <v>0</v>
      </c>
      <c r="I4530">
        <v>43112016800</v>
      </c>
      <c r="J4530">
        <v>12</v>
      </c>
      <c r="K4530" t="s">
        <v>1740</v>
      </c>
      <c r="L4530">
        <v>2531</v>
      </c>
      <c r="M4530" t="s">
        <v>1557</v>
      </c>
      <c r="N4530" t="s">
        <v>1734</v>
      </c>
      <c r="O4530">
        <v>0</v>
      </c>
      <c r="P4530" t="s">
        <v>1552</v>
      </c>
      <c r="Q4530">
        <v>19730501</v>
      </c>
    </row>
    <row r="4531" spans="1:17">
      <c r="A4531" t="s">
        <v>1739</v>
      </c>
      <c r="B4531" t="s">
        <v>1719</v>
      </c>
      <c r="C4531">
        <v>201210</v>
      </c>
      <c r="D4531">
        <v>0</v>
      </c>
      <c r="E4531" t="s">
        <v>1555</v>
      </c>
      <c r="F4531">
        <v>0</v>
      </c>
      <c r="G4531">
        <v>0</v>
      </c>
      <c r="H4531">
        <v>0</v>
      </c>
      <c r="I4531">
        <v>43112020700</v>
      </c>
      <c r="J4531">
        <v>12</v>
      </c>
      <c r="K4531" t="s">
        <v>1740</v>
      </c>
      <c r="L4531">
        <v>2531</v>
      </c>
      <c r="M4531" t="s">
        <v>1557</v>
      </c>
      <c r="N4531" t="s">
        <v>1734</v>
      </c>
      <c r="O4531">
        <v>0</v>
      </c>
      <c r="P4531" t="s">
        <v>1738</v>
      </c>
      <c r="Q4531">
        <v>19790501</v>
      </c>
    </row>
    <row r="4532" spans="1:17">
      <c r="A4532" t="s">
        <v>1739</v>
      </c>
      <c r="B4532" t="s">
        <v>1765</v>
      </c>
      <c r="C4532">
        <v>201210</v>
      </c>
      <c r="D4532">
        <v>0</v>
      </c>
      <c r="E4532" t="s">
        <v>1555</v>
      </c>
      <c r="F4532">
        <v>0</v>
      </c>
      <c r="G4532">
        <v>0</v>
      </c>
      <c r="H4532">
        <v>0</v>
      </c>
      <c r="I4532">
        <v>43112022901</v>
      </c>
      <c r="J4532">
        <v>12</v>
      </c>
      <c r="K4532" t="s">
        <v>1740</v>
      </c>
      <c r="L4532">
        <v>2531</v>
      </c>
      <c r="M4532" t="s">
        <v>1557</v>
      </c>
      <c r="N4532" t="s">
        <v>1734</v>
      </c>
      <c r="O4532">
        <v>0</v>
      </c>
      <c r="P4532" t="s">
        <v>1662</v>
      </c>
      <c r="Q4532">
        <v>19790701</v>
      </c>
    </row>
    <row r="4533" spans="1:17">
      <c r="A4533" t="s">
        <v>1739</v>
      </c>
      <c r="B4533" t="s">
        <v>1706</v>
      </c>
      <c r="C4533">
        <v>201210</v>
      </c>
      <c r="D4533">
        <v>0</v>
      </c>
      <c r="E4533" t="s">
        <v>1555</v>
      </c>
      <c r="F4533">
        <v>0</v>
      </c>
      <c r="G4533">
        <v>0</v>
      </c>
      <c r="H4533">
        <v>0</v>
      </c>
      <c r="I4533">
        <v>43112023300</v>
      </c>
      <c r="J4533">
        <v>12</v>
      </c>
      <c r="K4533" t="s">
        <v>1740</v>
      </c>
      <c r="L4533">
        <v>2531</v>
      </c>
      <c r="M4533" t="s">
        <v>1557</v>
      </c>
      <c r="N4533" t="s">
        <v>1734</v>
      </c>
      <c r="O4533">
        <v>0</v>
      </c>
      <c r="P4533" t="s">
        <v>1574</v>
      </c>
      <c r="Q4533">
        <v>19980227</v>
      </c>
    </row>
    <row r="4534" spans="1:17">
      <c r="A4534" t="s">
        <v>1739</v>
      </c>
      <c r="B4534" t="s">
        <v>1707</v>
      </c>
      <c r="C4534">
        <v>201210</v>
      </c>
      <c r="D4534">
        <v>0</v>
      </c>
      <c r="E4534" t="s">
        <v>1555</v>
      </c>
      <c r="F4534">
        <v>0</v>
      </c>
      <c r="G4534">
        <v>0</v>
      </c>
      <c r="H4534">
        <v>0</v>
      </c>
      <c r="I4534">
        <v>43112023000</v>
      </c>
      <c r="J4534">
        <v>12</v>
      </c>
      <c r="K4534" t="s">
        <v>1742</v>
      </c>
      <c r="L4534">
        <v>2531</v>
      </c>
      <c r="M4534" t="s">
        <v>1557</v>
      </c>
      <c r="N4534" t="s">
        <v>1734</v>
      </c>
      <c r="O4534">
        <v>0</v>
      </c>
      <c r="P4534" t="s">
        <v>1552</v>
      </c>
      <c r="Q4534">
        <v>19701001</v>
      </c>
    </row>
    <row r="4535" spans="1:17">
      <c r="A4535" t="s">
        <v>1739</v>
      </c>
      <c r="B4535" t="s">
        <v>1743</v>
      </c>
      <c r="C4535">
        <v>201210</v>
      </c>
      <c r="D4535">
        <v>0</v>
      </c>
      <c r="E4535" t="s">
        <v>1555</v>
      </c>
      <c r="F4535">
        <v>0</v>
      </c>
      <c r="G4535">
        <v>0</v>
      </c>
      <c r="H4535">
        <v>0</v>
      </c>
      <c r="I4535">
        <v>43112012701</v>
      </c>
      <c r="J4535">
        <v>12</v>
      </c>
      <c r="K4535" t="s">
        <v>1740</v>
      </c>
      <c r="L4535">
        <v>2531</v>
      </c>
      <c r="M4535" t="s">
        <v>1557</v>
      </c>
      <c r="N4535" t="s">
        <v>1734</v>
      </c>
      <c r="O4535">
        <v>0</v>
      </c>
      <c r="P4535" t="s">
        <v>1552</v>
      </c>
      <c r="Q4535">
        <v>19760401</v>
      </c>
    </row>
    <row r="4536" spans="1:17">
      <c r="A4536" t="s">
        <v>1739</v>
      </c>
      <c r="B4536" t="s">
        <v>1766</v>
      </c>
      <c r="C4536">
        <v>201210</v>
      </c>
      <c r="D4536">
        <v>0</v>
      </c>
      <c r="E4536" t="s">
        <v>1555</v>
      </c>
      <c r="F4536">
        <v>0</v>
      </c>
      <c r="G4536">
        <v>0</v>
      </c>
      <c r="H4536">
        <v>0</v>
      </c>
      <c r="I4536">
        <v>43112021100</v>
      </c>
      <c r="J4536">
        <v>12</v>
      </c>
      <c r="K4536" t="s">
        <v>1740</v>
      </c>
      <c r="L4536">
        <v>2531</v>
      </c>
      <c r="M4536" t="s">
        <v>1557</v>
      </c>
      <c r="N4536" t="s">
        <v>1734</v>
      </c>
      <c r="O4536">
        <v>0</v>
      </c>
      <c r="P4536" t="s">
        <v>1552</v>
      </c>
      <c r="Q4536">
        <v>19850301</v>
      </c>
    </row>
    <row r="4537" spans="1:17">
      <c r="A4537" t="s">
        <v>1739</v>
      </c>
      <c r="B4537" t="s">
        <v>1767</v>
      </c>
      <c r="C4537">
        <v>201210</v>
      </c>
      <c r="D4537">
        <v>0</v>
      </c>
      <c r="E4537" t="s">
        <v>1555</v>
      </c>
      <c r="F4537">
        <v>0</v>
      </c>
      <c r="G4537">
        <v>0</v>
      </c>
      <c r="H4537">
        <v>0</v>
      </c>
      <c r="I4537">
        <v>43112029202</v>
      </c>
      <c r="J4537">
        <v>12</v>
      </c>
      <c r="K4537" t="s">
        <v>1740</v>
      </c>
      <c r="L4537">
        <v>2531</v>
      </c>
      <c r="M4537" t="s">
        <v>1557</v>
      </c>
      <c r="N4537" t="s">
        <v>1734</v>
      </c>
      <c r="O4537">
        <v>0</v>
      </c>
      <c r="P4537" t="s">
        <v>1552</v>
      </c>
      <c r="Q4537">
        <v>19931001</v>
      </c>
    </row>
    <row r="4538" spans="1:17">
      <c r="A4538" t="s">
        <v>1739</v>
      </c>
      <c r="B4538" t="s">
        <v>1676</v>
      </c>
      <c r="C4538">
        <v>201210</v>
      </c>
      <c r="D4538">
        <v>0</v>
      </c>
      <c r="E4538" t="s">
        <v>1555</v>
      </c>
      <c r="F4538">
        <v>0</v>
      </c>
      <c r="G4538">
        <v>0</v>
      </c>
      <c r="H4538">
        <v>0</v>
      </c>
      <c r="I4538">
        <v>43112036700</v>
      </c>
      <c r="J4538">
        <v>12</v>
      </c>
      <c r="K4538" t="s">
        <v>1740</v>
      </c>
      <c r="L4538">
        <v>2531</v>
      </c>
      <c r="M4538" t="s">
        <v>1557</v>
      </c>
      <c r="N4538" t="s">
        <v>1734</v>
      </c>
      <c r="O4538">
        <v>0</v>
      </c>
      <c r="P4538" t="s">
        <v>1552</v>
      </c>
      <c r="Q4538">
        <v>19780101</v>
      </c>
    </row>
    <row r="4539" spans="1:17">
      <c r="A4539" t="s">
        <v>1739</v>
      </c>
      <c r="B4539" t="s">
        <v>1626</v>
      </c>
      <c r="C4539">
        <v>201210</v>
      </c>
      <c r="D4539">
        <v>0</v>
      </c>
      <c r="E4539" t="s">
        <v>1555</v>
      </c>
      <c r="F4539">
        <v>0</v>
      </c>
      <c r="G4539">
        <v>0</v>
      </c>
      <c r="H4539">
        <v>0</v>
      </c>
      <c r="I4539">
        <v>43112033900</v>
      </c>
      <c r="J4539">
        <v>12</v>
      </c>
      <c r="K4539" t="s">
        <v>1740</v>
      </c>
      <c r="L4539">
        <v>2531</v>
      </c>
      <c r="M4539" t="s">
        <v>1557</v>
      </c>
      <c r="N4539" t="s">
        <v>1734</v>
      </c>
      <c r="O4539">
        <v>0</v>
      </c>
      <c r="P4539" t="s">
        <v>1552</v>
      </c>
      <c r="Q4539">
        <v>19771001</v>
      </c>
    </row>
    <row r="4540" spans="1:17">
      <c r="A4540" t="s">
        <v>1739</v>
      </c>
      <c r="B4540" t="s">
        <v>1607</v>
      </c>
      <c r="C4540">
        <v>201210</v>
      </c>
      <c r="D4540">
        <v>0</v>
      </c>
      <c r="E4540" t="s">
        <v>1555</v>
      </c>
      <c r="F4540">
        <v>0</v>
      </c>
      <c r="G4540">
        <v>0</v>
      </c>
      <c r="H4540">
        <v>0</v>
      </c>
      <c r="I4540">
        <v>43112033300</v>
      </c>
      <c r="J4540">
        <v>12</v>
      </c>
      <c r="K4540" t="s">
        <v>1740</v>
      </c>
      <c r="L4540">
        <v>2531</v>
      </c>
      <c r="M4540" t="s">
        <v>1557</v>
      </c>
      <c r="N4540" t="s">
        <v>1734</v>
      </c>
      <c r="O4540">
        <v>0</v>
      </c>
      <c r="P4540" t="s">
        <v>1552</v>
      </c>
      <c r="Q4540">
        <v>19770901</v>
      </c>
    </row>
    <row r="4541" spans="1:17">
      <c r="A4541" t="s">
        <v>1739</v>
      </c>
      <c r="B4541" t="s">
        <v>1761</v>
      </c>
      <c r="C4541">
        <v>201210</v>
      </c>
      <c r="D4541">
        <v>0</v>
      </c>
      <c r="E4541" t="s">
        <v>1555</v>
      </c>
      <c r="F4541">
        <v>0</v>
      </c>
      <c r="G4541">
        <v>0</v>
      </c>
      <c r="H4541">
        <v>0</v>
      </c>
      <c r="I4541">
        <v>43112032900</v>
      </c>
      <c r="J4541">
        <v>12</v>
      </c>
      <c r="K4541" t="s">
        <v>1740</v>
      </c>
      <c r="L4541">
        <v>2531</v>
      </c>
      <c r="M4541" t="s">
        <v>1557</v>
      </c>
      <c r="N4541" t="s">
        <v>1734</v>
      </c>
      <c r="O4541">
        <v>0</v>
      </c>
      <c r="P4541" t="s">
        <v>1552</v>
      </c>
      <c r="Q4541">
        <v>19770801</v>
      </c>
    </row>
    <row r="4542" spans="1:17">
      <c r="A4542" t="s">
        <v>1739</v>
      </c>
      <c r="B4542" t="s">
        <v>1643</v>
      </c>
      <c r="C4542">
        <v>201210</v>
      </c>
      <c r="D4542">
        <v>0</v>
      </c>
      <c r="E4542" t="s">
        <v>1555</v>
      </c>
      <c r="F4542">
        <v>0</v>
      </c>
      <c r="G4542">
        <v>0</v>
      </c>
      <c r="H4542">
        <v>0</v>
      </c>
      <c r="I4542">
        <v>43112036800</v>
      </c>
      <c r="J4542">
        <v>12</v>
      </c>
      <c r="K4542" t="s">
        <v>1740</v>
      </c>
      <c r="L4542">
        <v>2531</v>
      </c>
      <c r="M4542" t="s">
        <v>1557</v>
      </c>
      <c r="N4542" t="s">
        <v>1734</v>
      </c>
      <c r="O4542">
        <v>0</v>
      </c>
      <c r="P4542" t="s">
        <v>1552</v>
      </c>
      <c r="Q4542">
        <v>19780201</v>
      </c>
    </row>
    <row r="4543" spans="1:17">
      <c r="A4543" t="s">
        <v>1711</v>
      </c>
      <c r="B4543" t="s">
        <v>1635</v>
      </c>
      <c r="C4543">
        <v>201211</v>
      </c>
      <c r="D4543">
        <v>0</v>
      </c>
      <c r="E4543" t="s">
        <v>1555</v>
      </c>
      <c r="F4543">
        <v>0</v>
      </c>
      <c r="G4543">
        <v>0</v>
      </c>
      <c r="H4543">
        <v>0</v>
      </c>
      <c r="I4543">
        <v>43112022100</v>
      </c>
      <c r="J4543">
        <v>12</v>
      </c>
      <c r="K4543" t="s">
        <v>1712</v>
      </c>
      <c r="L4543">
        <v>2531</v>
      </c>
      <c r="M4543" t="s">
        <v>1557</v>
      </c>
      <c r="N4543" t="s">
        <v>1734</v>
      </c>
      <c r="O4543">
        <v>0</v>
      </c>
      <c r="P4543" t="s">
        <v>1574</v>
      </c>
      <c r="Q4543">
        <v>19840201</v>
      </c>
    </row>
    <row r="4544" spans="1:17">
      <c r="A4544" t="s">
        <v>1711</v>
      </c>
      <c r="B4544" t="s">
        <v>1575</v>
      </c>
      <c r="C4544">
        <v>201211</v>
      </c>
      <c r="D4544">
        <v>0</v>
      </c>
      <c r="E4544" t="s">
        <v>1555</v>
      </c>
      <c r="F4544">
        <v>0</v>
      </c>
      <c r="G4544">
        <v>0</v>
      </c>
      <c r="H4544">
        <v>0</v>
      </c>
      <c r="I4544">
        <v>43112022400</v>
      </c>
      <c r="J4544">
        <v>12</v>
      </c>
      <c r="K4544" t="s">
        <v>1712</v>
      </c>
      <c r="L4544">
        <v>2531</v>
      </c>
      <c r="M4544" t="s">
        <v>1557</v>
      </c>
      <c r="N4544" t="s">
        <v>1734</v>
      </c>
      <c r="O4544">
        <v>0</v>
      </c>
      <c r="P4544" t="s">
        <v>1662</v>
      </c>
      <c r="Q4544">
        <v>19830701</v>
      </c>
    </row>
    <row r="4545" spans="1:17">
      <c r="A4545" t="s">
        <v>1711</v>
      </c>
      <c r="B4545" t="s">
        <v>1663</v>
      </c>
      <c r="C4545">
        <v>201211</v>
      </c>
      <c r="D4545">
        <v>0</v>
      </c>
      <c r="E4545" t="s">
        <v>1555</v>
      </c>
      <c r="F4545">
        <v>0</v>
      </c>
      <c r="G4545">
        <v>0</v>
      </c>
      <c r="H4545">
        <v>0</v>
      </c>
      <c r="I4545">
        <v>43112022500</v>
      </c>
      <c r="J4545">
        <v>12</v>
      </c>
      <c r="K4545" t="s">
        <v>1712</v>
      </c>
      <c r="L4545">
        <v>2531</v>
      </c>
      <c r="M4545" t="s">
        <v>1557</v>
      </c>
      <c r="N4545" t="s">
        <v>1734</v>
      </c>
      <c r="O4545">
        <v>0</v>
      </c>
      <c r="P4545" t="s">
        <v>1552</v>
      </c>
      <c r="Q4545">
        <v>19840201</v>
      </c>
    </row>
    <row r="4546" spans="1:17">
      <c r="A4546" t="s">
        <v>1711</v>
      </c>
      <c r="B4546" t="s">
        <v>1636</v>
      </c>
      <c r="C4546">
        <v>201211</v>
      </c>
      <c r="D4546">
        <v>0</v>
      </c>
      <c r="E4546" t="s">
        <v>1555</v>
      </c>
      <c r="F4546">
        <v>0</v>
      </c>
      <c r="G4546">
        <v>0</v>
      </c>
      <c r="H4546">
        <v>0</v>
      </c>
      <c r="I4546">
        <v>43112022700</v>
      </c>
      <c r="J4546">
        <v>12</v>
      </c>
      <c r="K4546" t="s">
        <v>1712</v>
      </c>
      <c r="L4546">
        <v>2531</v>
      </c>
      <c r="M4546" t="s">
        <v>1557</v>
      </c>
      <c r="N4546" t="s">
        <v>1734</v>
      </c>
      <c r="O4546">
        <v>0</v>
      </c>
      <c r="P4546" t="s">
        <v>1552</v>
      </c>
      <c r="Q4546">
        <v>19850201</v>
      </c>
    </row>
    <row r="4547" spans="1:17">
      <c r="A4547" t="s">
        <v>1711</v>
      </c>
      <c r="B4547" t="s">
        <v>1637</v>
      </c>
      <c r="C4547">
        <v>201211</v>
      </c>
      <c r="D4547">
        <v>0</v>
      </c>
      <c r="E4547" t="s">
        <v>1555</v>
      </c>
      <c r="F4547">
        <v>0</v>
      </c>
      <c r="G4547">
        <v>0</v>
      </c>
      <c r="H4547">
        <v>0</v>
      </c>
      <c r="I4547">
        <v>43112026800</v>
      </c>
      <c r="J4547">
        <v>12</v>
      </c>
      <c r="K4547" t="s">
        <v>1712</v>
      </c>
      <c r="L4547">
        <v>2531</v>
      </c>
      <c r="M4547" t="s">
        <v>1557</v>
      </c>
      <c r="N4547" t="s">
        <v>1734</v>
      </c>
      <c r="O4547">
        <v>0</v>
      </c>
      <c r="P4547" t="s">
        <v>1574</v>
      </c>
      <c r="Q4547">
        <v>19840301</v>
      </c>
    </row>
    <row r="4548" spans="1:17">
      <c r="A4548" t="s">
        <v>1711</v>
      </c>
      <c r="B4548" t="s">
        <v>1762</v>
      </c>
      <c r="C4548">
        <v>201211</v>
      </c>
      <c r="D4548">
        <v>0</v>
      </c>
      <c r="E4548" t="s">
        <v>1555</v>
      </c>
      <c r="F4548">
        <v>0</v>
      </c>
      <c r="G4548">
        <v>0</v>
      </c>
      <c r="H4548">
        <v>0</v>
      </c>
      <c r="I4548">
        <v>43112024500</v>
      </c>
      <c r="J4548">
        <v>12</v>
      </c>
      <c r="K4548" t="s">
        <v>1712</v>
      </c>
      <c r="L4548">
        <v>2531</v>
      </c>
      <c r="M4548" t="s">
        <v>1557</v>
      </c>
      <c r="N4548" t="s">
        <v>1734</v>
      </c>
      <c r="O4548">
        <v>0</v>
      </c>
      <c r="P4548" t="s">
        <v>1662</v>
      </c>
      <c r="Q4548">
        <v>19830801</v>
      </c>
    </row>
    <row r="4549" spans="1:17">
      <c r="A4549" t="s">
        <v>1711</v>
      </c>
      <c r="B4549" t="s">
        <v>1579</v>
      </c>
      <c r="C4549">
        <v>201211</v>
      </c>
      <c r="D4549">
        <v>0</v>
      </c>
      <c r="E4549" t="s">
        <v>1555</v>
      </c>
      <c r="F4549">
        <v>0</v>
      </c>
      <c r="G4549">
        <v>0</v>
      </c>
      <c r="H4549">
        <v>0</v>
      </c>
      <c r="I4549">
        <v>43112024600</v>
      </c>
      <c r="J4549">
        <v>12</v>
      </c>
      <c r="K4549" t="s">
        <v>1712</v>
      </c>
      <c r="L4549">
        <v>2531</v>
      </c>
      <c r="M4549" t="s">
        <v>1557</v>
      </c>
      <c r="N4549" t="s">
        <v>1734</v>
      </c>
      <c r="O4549">
        <v>0</v>
      </c>
      <c r="P4549" t="s">
        <v>1552</v>
      </c>
      <c r="Q4549">
        <v>19760901</v>
      </c>
    </row>
    <row r="4550" spans="1:17">
      <c r="A4550" t="s">
        <v>1711</v>
      </c>
      <c r="B4550" t="s">
        <v>1581</v>
      </c>
      <c r="C4550">
        <v>201211</v>
      </c>
      <c r="D4550">
        <v>0</v>
      </c>
      <c r="E4550" t="s">
        <v>1555</v>
      </c>
      <c r="F4550">
        <v>0</v>
      </c>
      <c r="G4550">
        <v>0</v>
      </c>
      <c r="H4550">
        <v>0</v>
      </c>
      <c r="I4550">
        <v>43112025700</v>
      </c>
      <c r="J4550">
        <v>12</v>
      </c>
      <c r="K4550" t="s">
        <v>1712</v>
      </c>
      <c r="L4550">
        <v>2531</v>
      </c>
      <c r="M4550" t="s">
        <v>1557</v>
      </c>
      <c r="N4550" t="s">
        <v>1734</v>
      </c>
      <c r="O4550">
        <v>0</v>
      </c>
      <c r="P4550" t="s">
        <v>1574</v>
      </c>
      <c r="Q4550">
        <v>19871101</v>
      </c>
    </row>
    <row r="4551" spans="1:17">
      <c r="A4551" t="s">
        <v>1711</v>
      </c>
      <c r="B4551" t="s">
        <v>1655</v>
      </c>
      <c r="C4551">
        <v>201211</v>
      </c>
      <c r="D4551">
        <v>0</v>
      </c>
      <c r="E4551" t="s">
        <v>1555</v>
      </c>
      <c r="F4551">
        <v>0</v>
      </c>
      <c r="G4551">
        <v>0</v>
      </c>
      <c r="H4551">
        <v>0</v>
      </c>
      <c r="I4551">
        <v>43112024800</v>
      </c>
      <c r="J4551">
        <v>12</v>
      </c>
      <c r="K4551" t="s">
        <v>1712</v>
      </c>
      <c r="L4551">
        <v>2531</v>
      </c>
      <c r="M4551" t="s">
        <v>1557</v>
      </c>
      <c r="N4551" t="s">
        <v>1734</v>
      </c>
      <c r="O4551">
        <v>0</v>
      </c>
      <c r="P4551" t="s">
        <v>1552</v>
      </c>
      <c r="Q4551">
        <v>19831101</v>
      </c>
    </row>
    <row r="4552" spans="1:17">
      <c r="A4552" t="s">
        <v>1711</v>
      </c>
      <c r="B4552" t="s">
        <v>1763</v>
      </c>
      <c r="C4552">
        <v>201211</v>
      </c>
      <c r="D4552">
        <v>0</v>
      </c>
      <c r="E4552" t="s">
        <v>1555</v>
      </c>
      <c r="F4552">
        <v>0</v>
      </c>
      <c r="G4552">
        <v>0</v>
      </c>
      <c r="H4552">
        <v>0</v>
      </c>
      <c r="I4552">
        <v>43112025000</v>
      </c>
      <c r="J4552">
        <v>12</v>
      </c>
      <c r="K4552" t="s">
        <v>1712</v>
      </c>
      <c r="L4552">
        <v>2531</v>
      </c>
      <c r="M4552" t="s">
        <v>1557</v>
      </c>
      <c r="N4552" t="s">
        <v>1734</v>
      </c>
      <c r="O4552">
        <v>0</v>
      </c>
      <c r="P4552" t="s">
        <v>1662</v>
      </c>
      <c r="Q4552">
        <v>19720601</v>
      </c>
    </row>
    <row r="4553" spans="1:17">
      <c r="A4553" t="s">
        <v>1711</v>
      </c>
      <c r="B4553" t="s">
        <v>1667</v>
      </c>
      <c r="C4553">
        <v>201211</v>
      </c>
      <c r="D4553">
        <v>0</v>
      </c>
      <c r="E4553" t="s">
        <v>1555</v>
      </c>
      <c r="F4553">
        <v>0</v>
      </c>
      <c r="G4553">
        <v>0</v>
      </c>
      <c r="H4553">
        <v>0</v>
      </c>
      <c r="I4553">
        <v>43112027800</v>
      </c>
      <c r="J4553">
        <v>12</v>
      </c>
      <c r="K4553" t="s">
        <v>1712</v>
      </c>
      <c r="L4553">
        <v>2531</v>
      </c>
      <c r="M4553" t="s">
        <v>1557</v>
      </c>
      <c r="N4553" t="s">
        <v>1734</v>
      </c>
      <c r="O4553">
        <v>0</v>
      </c>
      <c r="P4553" t="s">
        <v>1574</v>
      </c>
      <c r="Q4553">
        <v>19990204</v>
      </c>
    </row>
    <row r="4554" spans="1:17">
      <c r="A4554" t="s">
        <v>1711</v>
      </c>
      <c r="B4554" t="s">
        <v>1668</v>
      </c>
      <c r="C4554">
        <v>201211</v>
      </c>
      <c r="D4554">
        <v>0</v>
      </c>
      <c r="E4554" t="s">
        <v>1555</v>
      </c>
      <c r="F4554">
        <v>0</v>
      </c>
      <c r="G4554">
        <v>0</v>
      </c>
      <c r="H4554">
        <v>0</v>
      </c>
      <c r="I4554">
        <v>43112027000</v>
      </c>
      <c r="J4554">
        <v>12</v>
      </c>
      <c r="K4554" t="s">
        <v>1712</v>
      </c>
      <c r="L4554">
        <v>2531</v>
      </c>
      <c r="M4554" t="s">
        <v>1557</v>
      </c>
      <c r="N4554" t="s">
        <v>1734</v>
      </c>
      <c r="O4554">
        <v>0</v>
      </c>
      <c r="P4554" t="s">
        <v>1552</v>
      </c>
      <c r="Q4554">
        <v>19790201</v>
      </c>
    </row>
    <row r="4555" spans="1:17">
      <c r="A4555" t="s">
        <v>1711</v>
      </c>
      <c r="B4555" t="s">
        <v>1656</v>
      </c>
      <c r="C4555">
        <v>201211</v>
      </c>
      <c r="D4555">
        <v>0</v>
      </c>
      <c r="E4555" t="s">
        <v>1555</v>
      </c>
      <c r="F4555">
        <v>0</v>
      </c>
      <c r="G4555">
        <v>0</v>
      </c>
      <c r="H4555">
        <v>0</v>
      </c>
      <c r="I4555">
        <v>43112032200</v>
      </c>
      <c r="J4555">
        <v>12</v>
      </c>
      <c r="K4555" t="s">
        <v>1712</v>
      </c>
      <c r="L4555">
        <v>2531</v>
      </c>
      <c r="M4555" t="s">
        <v>1557</v>
      </c>
      <c r="N4555" t="s">
        <v>1734</v>
      </c>
      <c r="O4555">
        <v>0</v>
      </c>
      <c r="P4555" t="s">
        <v>1552</v>
      </c>
      <c r="Q4555">
        <v>19820801</v>
      </c>
    </row>
    <row r="4556" spans="1:17">
      <c r="A4556" t="s">
        <v>1711</v>
      </c>
      <c r="B4556" t="s">
        <v>1639</v>
      </c>
      <c r="C4556">
        <v>201211</v>
      </c>
      <c r="D4556">
        <v>0</v>
      </c>
      <c r="E4556" t="s">
        <v>1555</v>
      </c>
      <c r="F4556">
        <v>0</v>
      </c>
      <c r="G4556">
        <v>0</v>
      </c>
      <c r="H4556">
        <v>0</v>
      </c>
      <c r="I4556">
        <v>43112027300</v>
      </c>
      <c r="J4556">
        <v>12</v>
      </c>
      <c r="K4556" t="s">
        <v>1712</v>
      </c>
      <c r="L4556">
        <v>2531</v>
      </c>
      <c r="M4556" t="s">
        <v>1557</v>
      </c>
      <c r="N4556" t="s">
        <v>1734</v>
      </c>
      <c r="O4556">
        <v>0</v>
      </c>
      <c r="P4556" t="s">
        <v>1574</v>
      </c>
      <c r="Q4556">
        <v>19830801</v>
      </c>
    </row>
    <row r="4557" spans="1:17">
      <c r="A4557" t="s">
        <v>1711</v>
      </c>
      <c r="B4557" t="s">
        <v>1547</v>
      </c>
      <c r="C4557">
        <v>201211</v>
      </c>
      <c r="D4557">
        <v>0</v>
      </c>
      <c r="E4557" t="s">
        <v>1555</v>
      </c>
      <c r="F4557">
        <v>0</v>
      </c>
      <c r="G4557">
        <v>0</v>
      </c>
      <c r="H4557">
        <v>0</v>
      </c>
      <c r="I4557">
        <v>43112025901</v>
      </c>
      <c r="J4557">
        <v>12</v>
      </c>
      <c r="K4557" t="s">
        <v>1712</v>
      </c>
      <c r="L4557">
        <v>2531</v>
      </c>
      <c r="M4557" t="s">
        <v>1557</v>
      </c>
      <c r="N4557" t="s">
        <v>1734</v>
      </c>
      <c r="O4557">
        <v>0</v>
      </c>
      <c r="P4557" t="s">
        <v>1552</v>
      </c>
      <c r="Q4557">
        <v>19870601</v>
      </c>
    </row>
    <row r="4558" spans="1:17">
      <c r="A4558" t="s">
        <v>1711</v>
      </c>
      <c r="B4558" t="s">
        <v>1584</v>
      </c>
      <c r="C4558">
        <v>201211</v>
      </c>
      <c r="D4558">
        <v>0</v>
      </c>
      <c r="E4558" t="s">
        <v>1555</v>
      </c>
      <c r="F4558">
        <v>0</v>
      </c>
      <c r="G4558">
        <v>0</v>
      </c>
      <c r="H4558">
        <v>0</v>
      </c>
      <c r="I4558">
        <v>43112027901</v>
      </c>
      <c r="J4558">
        <v>12</v>
      </c>
      <c r="K4558" t="s">
        <v>1712</v>
      </c>
      <c r="L4558">
        <v>2531</v>
      </c>
      <c r="M4558" t="s">
        <v>1557</v>
      </c>
      <c r="N4558" t="s">
        <v>1734</v>
      </c>
      <c r="O4558">
        <v>0</v>
      </c>
      <c r="P4558" t="s">
        <v>1552</v>
      </c>
      <c r="Q4558">
        <v>19880201</v>
      </c>
    </row>
    <row r="4559" spans="1:17">
      <c r="A4559" t="s">
        <v>1711</v>
      </c>
      <c r="B4559" t="s">
        <v>1596</v>
      </c>
      <c r="C4559">
        <v>201211</v>
      </c>
      <c r="D4559">
        <v>0</v>
      </c>
      <c r="E4559" t="s">
        <v>1555</v>
      </c>
      <c r="F4559">
        <v>0</v>
      </c>
      <c r="G4559">
        <v>0</v>
      </c>
      <c r="H4559">
        <v>0</v>
      </c>
      <c r="I4559">
        <v>43112077600</v>
      </c>
      <c r="J4559">
        <v>12</v>
      </c>
      <c r="K4559" t="s">
        <v>1764</v>
      </c>
      <c r="L4559">
        <v>2531</v>
      </c>
      <c r="M4559" t="s">
        <v>1557</v>
      </c>
      <c r="N4559" t="s">
        <v>1734</v>
      </c>
      <c r="O4559">
        <v>0</v>
      </c>
      <c r="P4559" t="s">
        <v>1552</v>
      </c>
      <c r="Q4559">
        <v>20010802</v>
      </c>
    </row>
    <row r="4560" spans="1:17">
      <c r="A4560" t="s">
        <v>1739</v>
      </c>
      <c r="B4560" t="s">
        <v>1649</v>
      </c>
      <c r="C4560">
        <v>201211</v>
      </c>
      <c r="D4560">
        <v>0</v>
      </c>
      <c r="E4560" t="s">
        <v>1555</v>
      </c>
      <c r="F4560">
        <v>0</v>
      </c>
      <c r="G4560">
        <v>0</v>
      </c>
      <c r="H4560">
        <v>0</v>
      </c>
      <c r="I4560">
        <v>43112009600</v>
      </c>
      <c r="J4560">
        <v>12</v>
      </c>
      <c r="K4560" t="s">
        <v>1740</v>
      </c>
      <c r="L4560">
        <v>2531</v>
      </c>
      <c r="M4560" t="s">
        <v>1557</v>
      </c>
      <c r="N4560" t="s">
        <v>1734</v>
      </c>
      <c r="O4560">
        <v>0</v>
      </c>
      <c r="P4560" t="s">
        <v>1552</v>
      </c>
      <c r="Q4560">
        <v>19690701</v>
      </c>
    </row>
    <row r="4561" spans="1:17">
      <c r="A4561" t="s">
        <v>1739</v>
      </c>
      <c r="B4561" t="s">
        <v>1661</v>
      </c>
      <c r="C4561">
        <v>201211</v>
      </c>
      <c r="D4561">
        <v>0</v>
      </c>
      <c r="E4561" t="s">
        <v>1555</v>
      </c>
      <c r="F4561">
        <v>0</v>
      </c>
      <c r="G4561">
        <v>0</v>
      </c>
      <c r="H4561">
        <v>0</v>
      </c>
      <c r="I4561">
        <v>43112020301</v>
      </c>
      <c r="J4561">
        <v>12</v>
      </c>
      <c r="K4561" t="s">
        <v>1740</v>
      </c>
      <c r="L4561">
        <v>2531</v>
      </c>
      <c r="M4561" t="s">
        <v>1557</v>
      </c>
      <c r="N4561" t="s">
        <v>1734</v>
      </c>
      <c r="O4561">
        <v>0</v>
      </c>
      <c r="P4561" t="s">
        <v>1552</v>
      </c>
      <c r="Q4561">
        <v>19721101</v>
      </c>
    </row>
    <row r="4562" spans="1:17">
      <c r="A4562" t="s">
        <v>1739</v>
      </c>
      <c r="B4562" t="s">
        <v>1591</v>
      </c>
      <c r="C4562">
        <v>201211</v>
      </c>
      <c r="D4562">
        <v>0</v>
      </c>
      <c r="E4562" t="s">
        <v>1555</v>
      </c>
      <c r="F4562">
        <v>0</v>
      </c>
      <c r="G4562">
        <v>0</v>
      </c>
      <c r="H4562">
        <v>0</v>
      </c>
      <c r="I4562">
        <v>43112031900</v>
      </c>
      <c r="J4562">
        <v>12</v>
      </c>
      <c r="K4562" t="s">
        <v>1740</v>
      </c>
      <c r="L4562">
        <v>2531</v>
      </c>
      <c r="M4562" t="s">
        <v>1557</v>
      </c>
      <c r="N4562" t="s">
        <v>1734</v>
      </c>
      <c r="O4562">
        <v>0</v>
      </c>
      <c r="P4562" t="s">
        <v>1552</v>
      </c>
      <c r="Q4562">
        <v>19760301</v>
      </c>
    </row>
    <row r="4563" spans="1:17">
      <c r="A4563" t="s">
        <v>1739</v>
      </c>
      <c r="B4563" t="s">
        <v>1735</v>
      </c>
      <c r="C4563">
        <v>201211</v>
      </c>
      <c r="D4563">
        <v>0</v>
      </c>
      <c r="E4563" t="s">
        <v>1555</v>
      </c>
      <c r="F4563">
        <v>0</v>
      </c>
      <c r="G4563">
        <v>0</v>
      </c>
      <c r="H4563">
        <v>0</v>
      </c>
      <c r="I4563">
        <v>43112030800</v>
      </c>
      <c r="J4563">
        <v>12</v>
      </c>
      <c r="K4563" t="s">
        <v>1740</v>
      </c>
      <c r="L4563">
        <v>2531</v>
      </c>
      <c r="M4563" t="s">
        <v>1557</v>
      </c>
      <c r="N4563" t="s">
        <v>1734</v>
      </c>
      <c r="O4563">
        <v>0</v>
      </c>
      <c r="P4563" t="s">
        <v>1552</v>
      </c>
      <c r="Q4563">
        <v>19750401</v>
      </c>
    </row>
    <row r="4564" spans="1:17">
      <c r="A4564" t="s">
        <v>1739</v>
      </c>
      <c r="B4564" t="s">
        <v>1575</v>
      </c>
      <c r="C4564">
        <v>201211</v>
      </c>
      <c r="D4564">
        <v>0</v>
      </c>
      <c r="E4564" t="s">
        <v>1555</v>
      </c>
      <c r="F4564">
        <v>0</v>
      </c>
      <c r="G4564">
        <v>0</v>
      </c>
      <c r="H4564">
        <v>0</v>
      </c>
      <c r="I4564">
        <v>43112014101</v>
      </c>
      <c r="J4564">
        <v>12</v>
      </c>
      <c r="K4564" t="s">
        <v>1740</v>
      </c>
      <c r="L4564">
        <v>2531</v>
      </c>
      <c r="M4564" t="s">
        <v>1557</v>
      </c>
      <c r="N4564" t="s">
        <v>1734</v>
      </c>
      <c r="O4564">
        <v>0</v>
      </c>
      <c r="P4564" t="s">
        <v>1574</v>
      </c>
      <c r="Q4564">
        <v>19741001</v>
      </c>
    </row>
    <row r="4565" spans="1:17">
      <c r="A4565" t="s">
        <v>1739</v>
      </c>
      <c r="B4565" t="s">
        <v>1652</v>
      </c>
      <c r="C4565">
        <v>201211</v>
      </c>
      <c r="D4565">
        <v>0</v>
      </c>
      <c r="E4565" t="s">
        <v>1555</v>
      </c>
      <c r="F4565">
        <v>0</v>
      </c>
      <c r="G4565">
        <v>0</v>
      </c>
      <c r="H4565">
        <v>0</v>
      </c>
      <c r="I4565">
        <v>43112010300</v>
      </c>
      <c r="J4565">
        <v>12</v>
      </c>
      <c r="K4565" t="s">
        <v>1740</v>
      </c>
      <c r="L4565">
        <v>2531</v>
      </c>
      <c r="M4565" t="s">
        <v>1557</v>
      </c>
      <c r="N4565" t="s">
        <v>1734</v>
      </c>
      <c r="O4565">
        <v>0</v>
      </c>
      <c r="P4565" t="s">
        <v>1552</v>
      </c>
      <c r="Q4565">
        <v>19690701</v>
      </c>
    </row>
    <row r="4566" spans="1:17">
      <c r="A4566" t="s">
        <v>1739</v>
      </c>
      <c r="B4566" t="s">
        <v>1637</v>
      </c>
      <c r="C4566">
        <v>201211</v>
      </c>
      <c r="D4566">
        <v>0</v>
      </c>
      <c r="E4566" t="s">
        <v>1555</v>
      </c>
      <c r="F4566">
        <v>0</v>
      </c>
      <c r="G4566">
        <v>0</v>
      </c>
      <c r="H4566">
        <v>0</v>
      </c>
      <c r="I4566">
        <v>43112017401</v>
      </c>
      <c r="J4566">
        <v>12</v>
      </c>
      <c r="K4566" t="s">
        <v>1740</v>
      </c>
      <c r="L4566">
        <v>2531</v>
      </c>
      <c r="M4566" t="s">
        <v>1557</v>
      </c>
      <c r="N4566" t="s">
        <v>1734</v>
      </c>
      <c r="O4566">
        <v>0</v>
      </c>
      <c r="P4566" t="s">
        <v>1552</v>
      </c>
      <c r="Q4566">
        <v>19780501</v>
      </c>
    </row>
    <row r="4567" spans="1:17">
      <c r="A4567" t="s">
        <v>1739</v>
      </c>
      <c r="B4567" t="s">
        <v>1577</v>
      </c>
      <c r="C4567">
        <v>201211</v>
      </c>
      <c r="D4567">
        <v>0</v>
      </c>
      <c r="E4567" t="s">
        <v>1555</v>
      </c>
      <c r="F4567">
        <v>0</v>
      </c>
      <c r="G4567">
        <v>0</v>
      </c>
      <c r="H4567">
        <v>0</v>
      </c>
      <c r="I4567">
        <v>43112009200</v>
      </c>
      <c r="J4567">
        <v>12</v>
      </c>
      <c r="K4567" t="s">
        <v>1740</v>
      </c>
      <c r="L4567">
        <v>2531</v>
      </c>
      <c r="M4567" t="s">
        <v>1557</v>
      </c>
      <c r="N4567" t="s">
        <v>1734</v>
      </c>
      <c r="O4567">
        <v>0</v>
      </c>
      <c r="P4567" t="s">
        <v>1552</v>
      </c>
      <c r="Q4567">
        <v>19690601</v>
      </c>
    </row>
    <row r="4568" spans="1:17">
      <c r="A4568" t="s">
        <v>1739</v>
      </c>
      <c r="B4568" t="s">
        <v>1631</v>
      </c>
      <c r="C4568">
        <v>201211</v>
      </c>
      <c r="D4568">
        <v>0</v>
      </c>
      <c r="E4568" t="s">
        <v>1555</v>
      </c>
      <c r="F4568">
        <v>0</v>
      </c>
      <c r="G4568">
        <v>0</v>
      </c>
      <c r="H4568">
        <v>0</v>
      </c>
      <c r="I4568">
        <v>43112006100</v>
      </c>
      <c r="J4568">
        <v>12</v>
      </c>
      <c r="K4568" t="s">
        <v>1740</v>
      </c>
      <c r="L4568">
        <v>2531</v>
      </c>
      <c r="M4568" t="s">
        <v>1557</v>
      </c>
      <c r="N4568" t="s">
        <v>1734</v>
      </c>
      <c r="O4568">
        <v>0</v>
      </c>
      <c r="P4568" t="s">
        <v>1552</v>
      </c>
      <c r="Q4568">
        <v>19700301</v>
      </c>
    </row>
    <row r="4569" spans="1:17">
      <c r="A4569" t="s">
        <v>1739</v>
      </c>
      <c r="B4569" t="s">
        <v>1593</v>
      </c>
      <c r="C4569">
        <v>201211</v>
      </c>
      <c r="D4569">
        <v>0</v>
      </c>
      <c r="E4569" t="s">
        <v>1555</v>
      </c>
      <c r="F4569">
        <v>0</v>
      </c>
      <c r="G4569">
        <v>0</v>
      </c>
      <c r="H4569">
        <v>0</v>
      </c>
      <c r="I4569">
        <v>43112030300</v>
      </c>
      <c r="J4569">
        <v>12</v>
      </c>
      <c r="K4569" t="s">
        <v>1740</v>
      </c>
      <c r="L4569">
        <v>2531</v>
      </c>
      <c r="M4569" t="s">
        <v>1557</v>
      </c>
      <c r="N4569" t="s">
        <v>1734</v>
      </c>
      <c r="O4569">
        <v>0</v>
      </c>
      <c r="P4569" t="s">
        <v>1552</v>
      </c>
      <c r="Q4569">
        <v>19740801</v>
      </c>
    </row>
    <row r="4570" spans="1:17">
      <c r="A4570" t="s">
        <v>1739</v>
      </c>
      <c r="B4570" t="s">
        <v>1579</v>
      </c>
      <c r="C4570">
        <v>201211</v>
      </c>
      <c r="D4570">
        <v>0</v>
      </c>
      <c r="E4570" t="s">
        <v>1555</v>
      </c>
      <c r="F4570">
        <v>0</v>
      </c>
      <c r="G4570">
        <v>0</v>
      </c>
      <c r="H4570">
        <v>0</v>
      </c>
      <c r="I4570">
        <v>43112013000</v>
      </c>
      <c r="J4570">
        <v>12</v>
      </c>
      <c r="K4570" t="s">
        <v>1740</v>
      </c>
      <c r="L4570">
        <v>2531</v>
      </c>
      <c r="M4570" t="s">
        <v>1557</v>
      </c>
      <c r="N4570" t="s">
        <v>1734</v>
      </c>
      <c r="O4570">
        <v>0</v>
      </c>
      <c r="P4570" t="s">
        <v>1552</v>
      </c>
      <c r="Q4570">
        <v>19720701</v>
      </c>
    </row>
    <row r="4571" spans="1:17">
      <c r="A4571" t="s">
        <v>1739</v>
      </c>
      <c r="B4571" t="s">
        <v>1594</v>
      </c>
      <c r="C4571">
        <v>201211</v>
      </c>
      <c r="D4571">
        <v>0</v>
      </c>
      <c r="E4571" t="s">
        <v>1555</v>
      </c>
      <c r="F4571">
        <v>0</v>
      </c>
      <c r="G4571">
        <v>0</v>
      </c>
      <c r="H4571">
        <v>0</v>
      </c>
      <c r="I4571">
        <v>43112006200</v>
      </c>
      <c r="J4571">
        <v>12</v>
      </c>
      <c r="K4571" t="s">
        <v>1740</v>
      </c>
      <c r="L4571">
        <v>2531</v>
      </c>
      <c r="M4571" t="s">
        <v>1557</v>
      </c>
      <c r="N4571" t="s">
        <v>1734</v>
      </c>
      <c r="O4571">
        <v>0</v>
      </c>
      <c r="P4571" t="s">
        <v>1552</v>
      </c>
      <c r="Q4571">
        <v>19690501</v>
      </c>
    </row>
    <row r="4572" spans="1:17">
      <c r="A4572" t="s">
        <v>1739</v>
      </c>
      <c r="B4572" t="s">
        <v>1763</v>
      </c>
      <c r="C4572">
        <v>201211</v>
      </c>
      <c r="D4572">
        <v>0</v>
      </c>
      <c r="E4572" t="s">
        <v>1555</v>
      </c>
      <c r="F4572">
        <v>0</v>
      </c>
      <c r="G4572">
        <v>0</v>
      </c>
      <c r="H4572">
        <v>0</v>
      </c>
      <c r="I4572">
        <v>43112018301</v>
      </c>
      <c r="J4572">
        <v>12</v>
      </c>
      <c r="K4572" t="s">
        <v>1740</v>
      </c>
      <c r="L4572">
        <v>2531</v>
      </c>
      <c r="M4572" t="s">
        <v>1557</v>
      </c>
      <c r="N4572" t="s">
        <v>1734</v>
      </c>
      <c r="O4572">
        <v>0</v>
      </c>
      <c r="P4572" t="s">
        <v>1552</v>
      </c>
      <c r="Q4572">
        <v>19750701</v>
      </c>
    </row>
    <row r="4573" spans="1:17">
      <c r="A4573" t="s">
        <v>1739</v>
      </c>
      <c r="B4573" t="s">
        <v>1702</v>
      </c>
      <c r="C4573">
        <v>201211</v>
      </c>
      <c r="D4573">
        <v>0</v>
      </c>
      <c r="E4573" t="s">
        <v>1555</v>
      </c>
      <c r="F4573">
        <v>0</v>
      </c>
      <c r="G4573">
        <v>0</v>
      </c>
      <c r="H4573">
        <v>0</v>
      </c>
      <c r="I4573">
        <v>43112021800</v>
      </c>
      <c r="J4573">
        <v>12</v>
      </c>
      <c r="K4573" t="s">
        <v>1740</v>
      </c>
      <c r="L4573">
        <v>2531</v>
      </c>
      <c r="M4573" t="s">
        <v>1557</v>
      </c>
      <c r="N4573" t="s">
        <v>1734</v>
      </c>
      <c r="O4573">
        <v>0</v>
      </c>
      <c r="P4573" t="s">
        <v>1552</v>
      </c>
      <c r="Q4573">
        <v>19701101</v>
      </c>
    </row>
    <row r="4574" spans="1:17">
      <c r="A4574" t="s">
        <v>1739</v>
      </c>
      <c r="B4574" t="s">
        <v>1618</v>
      </c>
      <c r="C4574">
        <v>201211</v>
      </c>
      <c r="D4574">
        <v>0</v>
      </c>
      <c r="E4574" t="s">
        <v>1555</v>
      </c>
      <c r="F4574">
        <v>0</v>
      </c>
      <c r="G4574">
        <v>0</v>
      </c>
      <c r="H4574">
        <v>0</v>
      </c>
      <c r="I4574">
        <v>43112070200</v>
      </c>
      <c r="J4574">
        <v>12</v>
      </c>
      <c r="K4574" t="s">
        <v>1740</v>
      </c>
      <c r="L4574">
        <v>2531</v>
      </c>
      <c r="M4574" t="s">
        <v>1557</v>
      </c>
      <c r="N4574" t="s">
        <v>1734</v>
      </c>
      <c r="O4574">
        <v>0</v>
      </c>
      <c r="P4574" t="s">
        <v>1552</v>
      </c>
      <c r="Q4574">
        <v>19930801</v>
      </c>
    </row>
    <row r="4575" spans="1:17">
      <c r="A4575" t="s">
        <v>1739</v>
      </c>
      <c r="B4575" t="s">
        <v>1565</v>
      </c>
      <c r="C4575">
        <v>201211</v>
      </c>
      <c r="D4575">
        <v>0</v>
      </c>
      <c r="E4575" t="s">
        <v>1555</v>
      </c>
      <c r="F4575">
        <v>0</v>
      </c>
      <c r="G4575">
        <v>0</v>
      </c>
      <c r="H4575">
        <v>0</v>
      </c>
      <c r="I4575">
        <v>43112017900</v>
      </c>
      <c r="J4575">
        <v>12</v>
      </c>
      <c r="K4575" t="s">
        <v>1740</v>
      </c>
      <c r="L4575">
        <v>2531</v>
      </c>
      <c r="M4575" t="s">
        <v>1557</v>
      </c>
      <c r="N4575" t="s">
        <v>1734</v>
      </c>
      <c r="O4575">
        <v>0</v>
      </c>
      <c r="P4575" t="s">
        <v>1552</v>
      </c>
      <c r="Q4575">
        <v>19741101</v>
      </c>
    </row>
    <row r="4576" spans="1:17">
      <c r="A4576" t="s">
        <v>1739</v>
      </c>
      <c r="B4576" t="s">
        <v>1566</v>
      </c>
      <c r="C4576">
        <v>201211</v>
      </c>
      <c r="D4576">
        <v>0</v>
      </c>
      <c r="E4576" t="s">
        <v>1555</v>
      </c>
      <c r="F4576">
        <v>0</v>
      </c>
      <c r="G4576">
        <v>0</v>
      </c>
      <c r="H4576">
        <v>0</v>
      </c>
      <c r="I4576">
        <v>43112016500</v>
      </c>
      <c r="J4576">
        <v>12</v>
      </c>
      <c r="K4576" t="s">
        <v>1740</v>
      </c>
      <c r="L4576">
        <v>2531</v>
      </c>
      <c r="M4576" t="s">
        <v>1557</v>
      </c>
      <c r="N4576" t="s">
        <v>1734</v>
      </c>
      <c r="O4576">
        <v>0</v>
      </c>
      <c r="P4576" t="s">
        <v>1552</v>
      </c>
      <c r="Q4576">
        <v>19700301</v>
      </c>
    </row>
    <row r="4577" spans="1:17">
      <c r="A4577" t="s">
        <v>1739</v>
      </c>
      <c r="B4577" t="s">
        <v>1567</v>
      </c>
      <c r="C4577">
        <v>201211</v>
      </c>
      <c r="D4577">
        <v>0</v>
      </c>
      <c r="E4577" t="s">
        <v>1555</v>
      </c>
      <c r="F4577">
        <v>0</v>
      </c>
      <c r="G4577">
        <v>0</v>
      </c>
      <c r="H4577">
        <v>0</v>
      </c>
      <c r="I4577">
        <v>43112021000</v>
      </c>
      <c r="J4577">
        <v>12</v>
      </c>
      <c r="K4577" t="s">
        <v>1740</v>
      </c>
      <c r="L4577">
        <v>2531</v>
      </c>
      <c r="M4577" t="s">
        <v>1557</v>
      </c>
      <c r="N4577" t="s">
        <v>1734</v>
      </c>
      <c r="O4577">
        <v>0</v>
      </c>
      <c r="P4577" t="s">
        <v>1552</v>
      </c>
      <c r="Q4577">
        <v>19720801</v>
      </c>
    </row>
    <row r="4578" spans="1:17">
      <c r="A4578" t="s">
        <v>1739</v>
      </c>
      <c r="B4578" t="s">
        <v>1647</v>
      </c>
      <c r="C4578">
        <v>201211</v>
      </c>
      <c r="D4578">
        <v>0</v>
      </c>
      <c r="E4578" t="s">
        <v>1555</v>
      </c>
      <c r="F4578">
        <v>0</v>
      </c>
      <c r="G4578">
        <v>0</v>
      </c>
      <c r="H4578">
        <v>0</v>
      </c>
      <c r="I4578">
        <v>43112014200</v>
      </c>
      <c r="J4578">
        <v>12</v>
      </c>
      <c r="K4578" t="s">
        <v>1740</v>
      </c>
      <c r="L4578">
        <v>2531</v>
      </c>
      <c r="M4578" t="s">
        <v>1557</v>
      </c>
      <c r="N4578" t="s">
        <v>1734</v>
      </c>
      <c r="O4578">
        <v>0</v>
      </c>
      <c r="P4578" t="s">
        <v>1552</v>
      </c>
      <c r="Q4578">
        <v>19740101</v>
      </c>
    </row>
    <row r="4579" spans="1:17">
      <c r="A4579" t="s">
        <v>1739</v>
      </c>
      <c r="B4579" t="s">
        <v>1713</v>
      </c>
      <c r="C4579">
        <v>201211</v>
      </c>
      <c r="D4579">
        <v>0</v>
      </c>
      <c r="E4579" t="s">
        <v>1555</v>
      </c>
      <c r="F4579">
        <v>0</v>
      </c>
      <c r="G4579">
        <v>0</v>
      </c>
      <c r="H4579">
        <v>0</v>
      </c>
      <c r="I4579">
        <v>43112029000</v>
      </c>
      <c r="J4579">
        <v>12</v>
      </c>
      <c r="K4579" t="s">
        <v>1740</v>
      </c>
      <c r="L4579">
        <v>2531</v>
      </c>
      <c r="M4579" t="s">
        <v>1557</v>
      </c>
      <c r="N4579" t="s">
        <v>1734</v>
      </c>
      <c r="O4579">
        <v>0</v>
      </c>
      <c r="P4579" t="s">
        <v>1552</v>
      </c>
      <c r="Q4579">
        <v>19720701</v>
      </c>
    </row>
    <row r="4580" spans="1:17">
      <c r="A4580" t="s">
        <v>1739</v>
      </c>
      <c r="B4580" t="s">
        <v>1714</v>
      </c>
      <c r="C4580">
        <v>201211</v>
      </c>
      <c r="D4580">
        <v>0</v>
      </c>
      <c r="E4580" t="s">
        <v>1555</v>
      </c>
      <c r="F4580">
        <v>0</v>
      </c>
      <c r="G4580">
        <v>0</v>
      </c>
      <c r="H4580">
        <v>0</v>
      </c>
      <c r="I4580">
        <v>43112016800</v>
      </c>
      <c r="J4580">
        <v>12</v>
      </c>
      <c r="K4580" t="s">
        <v>1740</v>
      </c>
      <c r="L4580">
        <v>2531</v>
      </c>
      <c r="M4580" t="s">
        <v>1557</v>
      </c>
      <c r="N4580" t="s">
        <v>1734</v>
      </c>
      <c r="O4580">
        <v>0</v>
      </c>
      <c r="P4580" t="s">
        <v>1552</v>
      </c>
      <c r="Q4580">
        <v>19730501</v>
      </c>
    </row>
    <row r="4581" spans="1:17">
      <c r="A4581" t="s">
        <v>1739</v>
      </c>
      <c r="B4581" t="s">
        <v>1719</v>
      </c>
      <c r="C4581">
        <v>201211</v>
      </c>
      <c r="D4581">
        <v>0</v>
      </c>
      <c r="E4581" t="s">
        <v>1555</v>
      </c>
      <c r="F4581">
        <v>0</v>
      </c>
      <c r="G4581">
        <v>0</v>
      </c>
      <c r="H4581">
        <v>0</v>
      </c>
      <c r="I4581">
        <v>43112020700</v>
      </c>
      <c r="J4581">
        <v>12</v>
      </c>
      <c r="K4581" t="s">
        <v>1740</v>
      </c>
      <c r="L4581">
        <v>2531</v>
      </c>
      <c r="M4581" t="s">
        <v>1557</v>
      </c>
      <c r="N4581" t="s">
        <v>1734</v>
      </c>
      <c r="O4581">
        <v>0</v>
      </c>
      <c r="P4581" t="s">
        <v>1738</v>
      </c>
      <c r="Q4581">
        <v>19790501</v>
      </c>
    </row>
    <row r="4582" spans="1:17">
      <c r="A4582" t="s">
        <v>1739</v>
      </c>
      <c r="B4582" t="s">
        <v>1765</v>
      </c>
      <c r="C4582">
        <v>201211</v>
      </c>
      <c r="D4582">
        <v>0</v>
      </c>
      <c r="E4582" t="s">
        <v>1555</v>
      </c>
      <c r="F4582">
        <v>0</v>
      </c>
      <c r="G4582">
        <v>0</v>
      </c>
      <c r="H4582">
        <v>0</v>
      </c>
      <c r="I4582">
        <v>43112022901</v>
      </c>
      <c r="J4582">
        <v>12</v>
      </c>
      <c r="K4582" t="s">
        <v>1740</v>
      </c>
      <c r="L4582">
        <v>2531</v>
      </c>
      <c r="M4582" t="s">
        <v>1557</v>
      </c>
      <c r="N4582" t="s">
        <v>1734</v>
      </c>
      <c r="O4582">
        <v>0</v>
      </c>
      <c r="P4582" t="s">
        <v>1662</v>
      </c>
      <c r="Q4582">
        <v>19790701</v>
      </c>
    </row>
    <row r="4583" spans="1:17">
      <c r="A4583" t="s">
        <v>1739</v>
      </c>
      <c r="B4583" t="s">
        <v>1706</v>
      </c>
      <c r="C4583">
        <v>201211</v>
      </c>
      <c r="D4583">
        <v>0</v>
      </c>
      <c r="E4583" t="s">
        <v>1555</v>
      </c>
      <c r="F4583">
        <v>0</v>
      </c>
      <c r="G4583">
        <v>0</v>
      </c>
      <c r="H4583">
        <v>0</v>
      </c>
      <c r="I4583">
        <v>43112023300</v>
      </c>
      <c r="J4583">
        <v>12</v>
      </c>
      <c r="K4583" t="s">
        <v>1740</v>
      </c>
      <c r="L4583">
        <v>2531</v>
      </c>
      <c r="M4583" t="s">
        <v>1557</v>
      </c>
      <c r="N4583" t="s">
        <v>1734</v>
      </c>
      <c r="O4583">
        <v>0</v>
      </c>
      <c r="P4583" t="s">
        <v>1574</v>
      </c>
      <c r="Q4583">
        <v>19980227</v>
      </c>
    </row>
    <row r="4584" spans="1:17">
      <c r="A4584" t="s">
        <v>1739</v>
      </c>
      <c r="B4584" t="s">
        <v>1707</v>
      </c>
      <c r="C4584">
        <v>201211</v>
      </c>
      <c r="D4584">
        <v>0</v>
      </c>
      <c r="E4584" t="s">
        <v>1555</v>
      </c>
      <c r="F4584">
        <v>0</v>
      </c>
      <c r="G4584">
        <v>0</v>
      </c>
      <c r="H4584">
        <v>0</v>
      </c>
      <c r="I4584">
        <v>43112023000</v>
      </c>
      <c r="J4584">
        <v>12</v>
      </c>
      <c r="K4584" t="s">
        <v>1742</v>
      </c>
      <c r="L4584">
        <v>2531</v>
      </c>
      <c r="M4584" t="s">
        <v>1557</v>
      </c>
      <c r="N4584" t="s">
        <v>1734</v>
      </c>
      <c r="O4584">
        <v>0</v>
      </c>
      <c r="P4584" t="s">
        <v>1552</v>
      </c>
      <c r="Q4584">
        <v>19701001</v>
      </c>
    </row>
    <row r="4585" spans="1:17">
      <c r="A4585" t="s">
        <v>1739</v>
      </c>
      <c r="B4585" t="s">
        <v>1743</v>
      </c>
      <c r="C4585">
        <v>201211</v>
      </c>
      <c r="D4585">
        <v>0</v>
      </c>
      <c r="E4585" t="s">
        <v>1555</v>
      </c>
      <c r="F4585">
        <v>0</v>
      </c>
      <c r="G4585">
        <v>0</v>
      </c>
      <c r="H4585">
        <v>0</v>
      </c>
      <c r="I4585">
        <v>43112012701</v>
      </c>
      <c r="J4585">
        <v>12</v>
      </c>
      <c r="K4585" t="s">
        <v>1740</v>
      </c>
      <c r="L4585">
        <v>2531</v>
      </c>
      <c r="M4585" t="s">
        <v>1557</v>
      </c>
      <c r="N4585" t="s">
        <v>1734</v>
      </c>
      <c r="O4585">
        <v>0</v>
      </c>
      <c r="P4585" t="s">
        <v>1552</v>
      </c>
      <c r="Q4585">
        <v>19760401</v>
      </c>
    </row>
    <row r="4586" spans="1:17">
      <c r="A4586" t="s">
        <v>1739</v>
      </c>
      <c r="B4586" t="s">
        <v>1766</v>
      </c>
      <c r="C4586">
        <v>201211</v>
      </c>
      <c r="D4586">
        <v>0</v>
      </c>
      <c r="E4586" t="s">
        <v>1555</v>
      </c>
      <c r="F4586">
        <v>0</v>
      </c>
      <c r="G4586">
        <v>0</v>
      </c>
      <c r="H4586">
        <v>0</v>
      </c>
      <c r="I4586">
        <v>43112021100</v>
      </c>
      <c r="J4586">
        <v>12</v>
      </c>
      <c r="K4586" t="s">
        <v>1740</v>
      </c>
      <c r="L4586">
        <v>2531</v>
      </c>
      <c r="M4586" t="s">
        <v>1557</v>
      </c>
      <c r="N4586" t="s">
        <v>1734</v>
      </c>
      <c r="O4586">
        <v>0</v>
      </c>
      <c r="P4586" t="s">
        <v>1552</v>
      </c>
      <c r="Q4586">
        <v>19850301</v>
      </c>
    </row>
    <row r="4587" spans="1:17">
      <c r="A4587" t="s">
        <v>1739</v>
      </c>
      <c r="B4587" t="s">
        <v>1767</v>
      </c>
      <c r="C4587">
        <v>201211</v>
      </c>
      <c r="D4587">
        <v>0</v>
      </c>
      <c r="E4587" t="s">
        <v>1555</v>
      </c>
      <c r="F4587">
        <v>0</v>
      </c>
      <c r="G4587">
        <v>0</v>
      </c>
      <c r="H4587">
        <v>0</v>
      </c>
      <c r="I4587">
        <v>43112029202</v>
      </c>
      <c r="J4587">
        <v>12</v>
      </c>
      <c r="K4587" t="s">
        <v>1740</v>
      </c>
      <c r="L4587">
        <v>2531</v>
      </c>
      <c r="M4587" t="s">
        <v>1557</v>
      </c>
      <c r="N4587" t="s">
        <v>1734</v>
      </c>
      <c r="O4587">
        <v>0</v>
      </c>
      <c r="P4587" t="s">
        <v>1552</v>
      </c>
      <c r="Q4587">
        <v>19931001</v>
      </c>
    </row>
    <row r="4588" spans="1:17">
      <c r="A4588" t="s">
        <v>1739</v>
      </c>
      <c r="B4588" t="s">
        <v>1676</v>
      </c>
      <c r="C4588">
        <v>201211</v>
      </c>
      <c r="D4588">
        <v>0</v>
      </c>
      <c r="E4588" t="s">
        <v>1555</v>
      </c>
      <c r="F4588">
        <v>0</v>
      </c>
      <c r="G4588">
        <v>0</v>
      </c>
      <c r="H4588">
        <v>0</v>
      </c>
      <c r="I4588">
        <v>43112036700</v>
      </c>
      <c r="J4588">
        <v>12</v>
      </c>
      <c r="K4588" t="s">
        <v>1740</v>
      </c>
      <c r="L4588">
        <v>2531</v>
      </c>
      <c r="M4588" t="s">
        <v>1557</v>
      </c>
      <c r="N4588" t="s">
        <v>1734</v>
      </c>
      <c r="O4588">
        <v>0</v>
      </c>
      <c r="P4588" t="s">
        <v>1552</v>
      </c>
      <c r="Q4588">
        <v>19780101</v>
      </c>
    </row>
    <row r="4589" spans="1:17">
      <c r="A4589" t="s">
        <v>1711</v>
      </c>
      <c r="B4589" t="s">
        <v>1635</v>
      </c>
      <c r="C4589">
        <v>201212</v>
      </c>
      <c r="D4589">
        <v>0</v>
      </c>
      <c r="E4589" t="s">
        <v>1555</v>
      </c>
      <c r="F4589">
        <v>0</v>
      </c>
      <c r="G4589">
        <v>0</v>
      </c>
      <c r="H4589">
        <v>0</v>
      </c>
      <c r="I4589">
        <v>43112022100</v>
      </c>
      <c r="J4589">
        <v>12</v>
      </c>
      <c r="K4589" t="s">
        <v>1712</v>
      </c>
      <c r="L4589">
        <v>2531</v>
      </c>
      <c r="M4589" t="s">
        <v>1557</v>
      </c>
      <c r="N4589" t="s">
        <v>1734</v>
      </c>
      <c r="O4589">
        <v>0</v>
      </c>
      <c r="P4589" t="s">
        <v>1574</v>
      </c>
      <c r="Q4589">
        <v>19840201</v>
      </c>
    </row>
    <row r="4590" spans="1:17">
      <c r="A4590" t="s">
        <v>1711</v>
      </c>
      <c r="B4590" t="s">
        <v>1575</v>
      </c>
      <c r="C4590">
        <v>201212</v>
      </c>
      <c r="D4590">
        <v>0</v>
      </c>
      <c r="E4590" t="s">
        <v>1555</v>
      </c>
      <c r="F4590">
        <v>0</v>
      </c>
      <c r="G4590">
        <v>0</v>
      </c>
      <c r="H4590">
        <v>0</v>
      </c>
      <c r="I4590">
        <v>43112022400</v>
      </c>
      <c r="J4590">
        <v>12</v>
      </c>
      <c r="K4590" t="s">
        <v>1712</v>
      </c>
      <c r="L4590">
        <v>2531</v>
      </c>
      <c r="M4590" t="s">
        <v>1557</v>
      </c>
      <c r="N4590" t="s">
        <v>1734</v>
      </c>
      <c r="O4590">
        <v>0</v>
      </c>
      <c r="P4590" t="s">
        <v>1662</v>
      </c>
      <c r="Q4590">
        <v>19830701</v>
      </c>
    </row>
    <row r="4591" spans="1:17">
      <c r="A4591" t="s">
        <v>1711</v>
      </c>
      <c r="B4591" t="s">
        <v>1663</v>
      </c>
      <c r="C4591">
        <v>201212</v>
      </c>
      <c r="D4591">
        <v>0</v>
      </c>
      <c r="E4591" t="s">
        <v>1555</v>
      </c>
      <c r="F4591">
        <v>0</v>
      </c>
      <c r="G4591">
        <v>0</v>
      </c>
      <c r="H4591">
        <v>0</v>
      </c>
      <c r="I4591">
        <v>43112022500</v>
      </c>
      <c r="J4591">
        <v>12</v>
      </c>
      <c r="K4591" t="s">
        <v>1712</v>
      </c>
      <c r="L4591">
        <v>2531</v>
      </c>
      <c r="M4591" t="s">
        <v>1557</v>
      </c>
      <c r="N4591" t="s">
        <v>1734</v>
      </c>
      <c r="O4591">
        <v>0</v>
      </c>
      <c r="P4591" t="s">
        <v>1552</v>
      </c>
      <c r="Q4591">
        <v>19840201</v>
      </c>
    </row>
    <row r="4592" spans="1:17">
      <c r="A4592" t="s">
        <v>1711</v>
      </c>
      <c r="B4592" t="s">
        <v>1636</v>
      </c>
      <c r="C4592">
        <v>201212</v>
      </c>
      <c r="D4592">
        <v>0</v>
      </c>
      <c r="E4592" t="s">
        <v>1555</v>
      </c>
      <c r="F4592">
        <v>0</v>
      </c>
      <c r="G4592">
        <v>0</v>
      </c>
      <c r="H4592">
        <v>0</v>
      </c>
      <c r="I4592">
        <v>43112022700</v>
      </c>
      <c r="J4592">
        <v>12</v>
      </c>
      <c r="K4592" t="s">
        <v>1712</v>
      </c>
      <c r="L4592">
        <v>2531</v>
      </c>
      <c r="M4592" t="s">
        <v>1557</v>
      </c>
      <c r="N4592" t="s">
        <v>1734</v>
      </c>
      <c r="O4592">
        <v>0</v>
      </c>
      <c r="P4592" t="s">
        <v>1552</v>
      </c>
      <c r="Q4592">
        <v>19850201</v>
      </c>
    </row>
    <row r="4593" spans="1:17">
      <c r="A4593" t="s">
        <v>1711</v>
      </c>
      <c r="B4593" t="s">
        <v>1637</v>
      </c>
      <c r="C4593">
        <v>201212</v>
      </c>
      <c r="D4593">
        <v>0</v>
      </c>
      <c r="E4593" t="s">
        <v>1555</v>
      </c>
      <c r="F4593">
        <v>0</v>
      </c>
      <c r="G4593">
        <v>0</v>
      </c>
      <c r="H4593">
        <v>0</v>
      </c>
      <c r="I4593">
        <v>43112026800</v>
      </c>
      <c r="J4593">
        <v>12</v>
      </c>
      <c r="K4593" t="s">
        <v>1712</v>
      </c>
      <c r="L4593">
        <v>2531</v>
      </c>
      <c r="M4593" t="s">
        <v>1557</v>
      </c>
      <c r="N4593" t="s">
        <v>1734</v>
      </c>
      <c r="O4593">
        <v>0</v>
      </c>
      <c r="P4593" t="s">
        <v>1574</v>
      </c>
      <c r="Q4593">
        <v>19840301</v>
      </c>
    </row>
    <row r="4594" spans="1:17">
      <c r="A4594" t="s">
        <v>1711</v>
      </c>
      <c r="B4594" t="s">
        <v>1762</v>
      </c>
      <c r="C4594">
        <v>201212</v>
      </c>
      <c r="D4594">
        <v>0</v>
      </c>
      <c r="E4594" t="s">
        <v>1555</v>
      </c>
      <c r="F4594">
        <v>0</v>
      </c>
      <c r="G4594">
        <v>0</v>
      </c>
      <c r="H4594">
        <v>0</v>
      </c>
      <c r="I4594">
        <v>43112024500</v>
      </c>
      <c r="J4594">
        <v>12</v>
      </c>
      <c r="K4594" t="s">
        <v>1712</v>
      </c>
      <c r="L4594">
        <v>2531</v>
      </c>
      <c r="M4594" t="s">
        <v>1557</v>
      </c>
      <c r="N4594" t="s">
        <v>1734</v>
      </c>
      <c r="O4594">
        <v>0</v>
      </c>
      <c r="P4594" t="s">
        <v>1662</v>
      </c>
      <c r="Q4594">
        <v>19830801</v>
      </c>
    </row>
    <row r="4595" spans="1:17">
      <c r="A4595" t="s">
        <v>1711</v>
      </c>
      <c r="B4595" t="s">
        <v>1579</v>
      </c>
      <c r="C4595">
        <v>201212</v>
      </c>
      <c r="D4595">
        <v>0</v>
      </c>
      <c r="E4595" t="s">
        <v>1555</v>
      </c>
      <c r="F4595">
        <v>0</v>
      </c>
      <c r="G4595">
        <v>0</v>
      </c>
      <c r="H4595">
        <v>0</v>
      </c>
      <c r="I4595">
        <v>43112024600</v>
      </c>
      <c r="J4595">
        <v>12</v>
      </c>
      <c r="K4595" t="s">
        <v>1712</v>
      </c>
      <c r="L4595">
        <v>2531</v>
      </c>
      <c r="M4595" t="s">
        <v>1557</v>
      </c>
      <c r="N4595" t="s">
        <v>1734</v>
      </c>
      <c r="O4595">
        <v>0</v>
      </c>
      <c r="P4595" t="s">
        <v>1552</v>
      </c>
      <c r="Q4595">
        <v>19760901</v>
      </c>
    </row>
    <row r="4596" spans="1:17">
      <c r="A4596" t="s">
        <v>1711</v>
      </c>
      <c r="B4596" t="s">
        <v>1581</v>
      </c>
      <c r="C4596">
        <v>201212</v>
      </c>
      <c r="D4596">
        <v>0</v>
      </c>
      <c r="E4596" t="s">
        <v>1555</v>
      </c>
      <c r="F4596">
        <v>0</v>
      </c>
      <c r="G4596">
        <v>0</v>
      </c>
      <c r="H4596">
        <v>0</v>
      </c>
      <c r="I4596">
        <v>43112025700</v>
      </c>
      <c r="J4596">
        <v>12</v>
      </c>
      <c r="K4596" t="s">
        <v>1712</v>
      </c>
      <c r="L4596">
        <v>2531</v>
      </c>
      <c r="M4596" t="s">
        <v>1557</v>
      </c>
      <c r="N4596" t="s">
        <v>1734</v>
      </c>
      <c r="O4596">
        <v>0</v>
      </c>
      <c r="P4596" t="s">
        <v>1574</v>
      </c>
      <c r="Q4596">
        <v>19871101</v>
      </c>
    </row>
    <row r="4597" spans="1:17">
      <c r="A4597" t="s">
        <v>1711</v>
      </c>
      <c r="B4597" t="s">
        <v>1655</v>
      </c>
      <c r="C4597">
        <v>201212</v>
      </c>
      <c r="D4597">
        <v>0</v>
      </c>
      <c r="E4597" t="s">
        <v>1555</v>
      </c>
      <c r="F4597">
        <v>0</v>
      </c>
      <c r="G4597">
        <v>0</v>
      </c>
      <c r="H4597">
        <v>0</v>
      </c>
      <c r="I4597">
        <v>43112024800</v>
      </c>
      <c r="J4597">
        <v>12</v>
      </c>
      <c r="K4597" t="s">
        <v>1712</v>
      </c>
      <c r="L4597">
        <v>2531</v>
      </c>
      <c r="M4597" t="s">
        <v>1557</v>
      </c>
      <c r="N4597" t="s">
        <v>1734</v>
      </c>
      <c r="O4597">
        <v>0</v>
      </c>
      <c r="P4597" t="s">
        <v>1552</v>
      </c>
      <c r="Q4597">
        <v>19831101</v>
      </c>
    </row>
    <row r="4598" spans="1:17">
      <c r="A4598" t="s">
        <v>1711</v>
      </c>
      <c r="B4598" t="s">
        <v>1763</v>
      </c>
      <c r="C4598">
        <v>201212</v>
      </c>
      <c r="D4598">
        <v>0</v>
      </c>
      <c r="E4598" t="s">
        <v>1555</v>
      </c>
      <c r="F4598">
        <v>0</v>
      </c>
      <c r="G4598">
        <v>0</v>
      </c>
      <c r="H4598">
        <v>0</v>
      </c>
      <c r="I4598">
        <v>43112025000</v>
      </c>
      <c r="J4598">
        <v>12</v>
      </c>
      <c r="K4598" t="s">
        <v>1712</v>
      </c>
      <c r="L4598">
        <v>2531</v>
      </c>
      <c r="M4598" t="s">
        <v>1557</v>
      </c>
      <c r="N4598" t="s">
        <v>1734</v>
      </c>
      <c r="O4598">
        <v>0</v>
      </c>
      <c r="P4598" t="s">
        <v>1662</v>
      </c>
      <c r="Q4598">
        <v>19720601</v>
      </c>
    </row>
    <row r="4599" spans="1:17">
      <c r="A4599" t="s">
        <v>1711</v>
      </c>
      <c r="B4599" t="s">
        <v>1667</v>
      </c>
      <c r="C4599">
        <v>201212</v>
      </c>
      <c r="D4599">
        <v>0</v>
      </c>
      <c r="E4599" t="s">
        <v>1555</v>
      </c>
      <c r="F4599">
        <v>0</v>
      </c>
      <c r="G4599">
        <v>0</v>
      </c>
      <c r="H4599">
        <v>0</v>
      </c>
      <c r="I4599">
        <v>43112027800</v>
      </c>
      <c r="J4599">
        <v>12</v>
      </c>
      <c r="K4599" t="s">
        <v>1712</v>
      </c>
      <c r="L4599">
        <v>2531</v>
      </c>
      <c r="M4599" t="s">
        <v>1557</v>
      </c>
      <c r="N4599" t="s">
        <v>1734</v>
      </c>
      <c r="O4599">
        <v>0</v>
      </c>
      <c r="P4599" t="s">
        <v>1574</v>
      </c>
      <c r="Q4599">
        <v>19990204</v>
      </c>
    </row>
    <row r="4600" spans="1:17">
      <c r="A4600" t="s">
        <v>1711</v>
      </c>
      <c r="B4600" t="s">
        <v>1668</v>
      </c>
      <c r="C4600">
        <v>201212</v>
      </c>
      <c r="D4600">
        <v>0</v>
      </c>
      <c r="E4600" t="s">
        <v>1555</v>
      </c>
      <c r="F4600">
        <v>0</v>
      </c>
      <c r="G4600">
        <v>0</v>
      </c>
      <c r="H4600">
        <v>0</v>
      </c>
      <c r="I4600">
        <v>43112027000</v>
      </c>
      <c r="J4600">
        <v>12</v>
      </c>
      <c r="K4600" t="s">
        <v>1712</v>
      </c>
      <c r="L4600">
        <v>2531</v>
      </c>
      <c r="M4600" t="s">
        <v>1557</v>
      </c>
      <c r="N4600" t="s">
        <v>1734</v>
      </c>
      <c r="O4600">
        <v>0</v>
      </c>
      <c r="P4600" t="s">
        <v>1552</v>
      </c>
      <c r="Q4600">
        <v>19790201</v>
      </c>
    </row>
    <row r="4601" spans="1:17">
      <c r="A4601" t="s">
        <v>1711</v>
      </c>
      <c r="B4601" t="s">
        <v>1656</v>
      </c>
      <c r="C4601">
        <v>201212</v>
      </c>
      <c r="D4601">
        <v>0</v>
      </c>
      <c r="E4601" t="s">
        <v>1555</v>
      </c>
      <c r="F4601">
        <v>0</v>
      </c>
      <c r="G4601">
        <v>0</v>
      </c>
      <c r="H4601">
        <v>0</v>
      </c>
      <c r="I4601">
        <v>43112032200</v>
      </c>
      <c r="J4601">
        <v>12</v>
      </c>
      <c r="K4601" t="s">
        <v>1712</v>
      </c>
      <c r="L4601">
        <v>2531</v>
      </c>
      <c r="M4601" t="s">
        <v>1557</v>
      </c>
      <c r="N4601" t="s">
        <v>1734</v>
      </c>
      <c r="O4601">
        <v>0</v>
      </c>
      <c r="P4601" t="s">
        <v>1552</v>
      </c>
      <c r="Q4601">
        <v>19820801</v>
      </c>
    </row>
    <row r="4602" spans="1:17">
      <c r="A4602" t="s">
        <v>1711</v>
      </c>
      <c r="B4602" t="s">
        <v>1639</v>
      </c>
      <c r="C4602">
        <v>201212</v>
      </c>
      <c r="D4602">
        <v>0</v>
      </c>
      <c r="E4602" t="s">
        <v>1555</v>
      </c>
      <c r="F4602">
        <v>0</v>
      </c>
      <c r="G4602">
        <v>0</v>
      </c>
      <c r="H4602">
        <v>0</v>
      </c>
      <c r="I4602">
        <v>43112027300</v>
      </c>
      <c r="J4602">
        <v>12</v>
      </c>
      <c r="K4602" t="s">
        <v>1712</v>
      </c>
      <c r="L4602">
        <v>2531</v>
      </c>
      <c r="M4602" t="s">
        <v>1557</v>
      </c>
      <c r="N4602" t="s">
        <v>1734</v>
      </c>
      <c r="O4602">
        <v>0</v>
      </c>
      <c r="P4602" t="s">
        <v>1574</v>
      </c>
      <c r="Q4602">
        <v>19830801</v>
      </c>
    </row>
    <row r="4603" spans="1:17">
      <c r="A4603" t="s">
        <v>1711</v>
      </c>
      <c r="B4603" t="s">
        <v>1547</v>
      </c>
      <c r="C4603">
        <v>201212</v>
      </c>
      <c r="D4603">
        <v>0</v>
      </c>
      <c r="E4603" t="s">
        <v>1555</v>
      </c>
      <c r="F4603">
        <v>0</v>
      </c>
      <c r="G4603">
        <v>0</v>
      </c>
      <c r="H4603">
        <v>0</v>
      </c>
      <c r="I4603">
        <v>43112025901</v>
      </c>
      <c r="J4603">
        <v>12</v>
      </c>
      <c r="K4603" t="s">
        <v>1712</v>
      </c>
      <c r="L4603">
        <v>2531</v>
      </c>
      <c r="M4603" t="s">
        <v>1557</v>
      </c>
      <c r="N4603" t="s">
        <v>1734</v>
      </c>
      <c r="O4603">
        <v>0</v>
      </c>
      <c r="P4603" t="s">
        <v>1552</v>
      </c>
      <c r="Q4603">
        <v>19870601</v>
      </c>
    </row>
    <row r="4604" spans="1:17">
      <c r="A4604" t="s">
        <v>1711</v>
      </c>
      <c r="B4604" t="s">
        <v>1584</v>
      </c>
      <c r="C4604">
        <v>201212</v>
      </c>
      <c r="D4604">
        <v>0</v>
      </c>
      <c r="E4604" t="s">
        <v>1555</v>
      </c>
      <c r="F4604">
        <v>0</v>
      </c>
      <c r="G4604">
        <v>0</v>
      </c>
      <c r="H4604">
        <v>0</v>
      </c>
      <c r="I4604">
        <v>43112027901</v>
      </c>
      <c r="J4604">
        <v>12</v>
      </c>
      <c r="K4604" t="s">
        <v>1712</v>
      </c>
      <c r="L4604">
        <v>2531</v>
      </c>
      <c r="M4604" t="s">
        <v>1557</v>
      </c>
      <c r="N4604" t="s">
        <v>1734</v>
      </c>
      <c r="O4604">
        <v>0</v>
      </c>
      <c r="P4604" t="s">
        <v>1552</v>
      </c>
      <c r="Q4604">
        <v>19880201</v>
      </c>
    </row>
    <row r="4605" spans="1:17">
      <c r="A4605" t="s">
        <v>1711</v>
      </c>
      <c r="B4605" t="s">
        <v>1596</v>
      </c>
      <c r="C4605">
        <v>201212</v>
      </c>
      <c r="D4605">
        <v>0</v>
      </c>
      <c r="E4605" t="s">
        <v>1555</v>
      </c>
      <c r="F4605">
        <v>0</v>
      </c>
      <c r="G4605">
        <v>0</v>
      </c>
      <c r="H4605">
        <v>0</v>
      </c>
      <c r="I4605">
        <v>43112077600</v>
      </c>
      <c r="J4605">
        <v>12</v>
      </c>
      <c r="K4605" t="s">
        <v>1764</v>
      </c>
      <c r="L4605">
        <v>2531</v>
      </c>
      <c r="M4605" t="s">
        <v>1557</v>
      </c>
      <c r="N4605" t="s">
        <v>1734</v>
      </c>
      <c r="O4605">
        <v>0</v>
      </c>
      <c r="P4605" t="s">
        <v>1552</v>
      </c>
      <c r="Q4605">
        <v>20010802</v>
      </c>
    </row>
    <row r="4606" spans="1:17">
      <c r="A4606" t="s">
        <v>1739</v>
      </c>
      <c r="B4606" t="s">
        <v>1649</v>
      </c>
      <c r="C4606">
        <v>201212</v>
      </c>
      <c r="D4606">
        <v>0</v>
      </c>
      <c r="E4606" t="s">
        <v>1555</v>
      </c>
      <c r="F4606">
        <v>0</v>
      </c>
      <c r="G4606">
        <v>0</v>
      </c>
      <c r="H4606">
        <v>0</v>
      </c>
      <c r="I4606">
        <v>43112009600</v>
      </c>
      <c r="J4606">
        <v>12</v>
      </c>
      <c r="K4606" t="s">
        <v>1740</v>
      </c>
      <c r="L4606">
        <v>2531</v>
      </c>
      <c r="M4606" t="s">
        <v>1557</v>
      </c>
      <c r="N4606" t="s">
        <v>1734</v>
      </c>
      <c r="O4606">
        <v>0</v>
      </c>
      <c r="P4606" t="s">
        <v>1552</v>
      </c>
      <c r="Q4606">
        <v>19690701</v>
      </c>
    </row>
    <row r="4607" spans="1:17">
      <c r="A4607" t="s">
        <v>1739</v>
      </c>
      <c r="B4607" t="s">
        <v>1661</v>
      </c>
      <c r="C4607">
        <v>201212</v>
      </c>
      <c r="D4607">
        <v>0</v>
      </c>
      <c r="E4607" t="s">
        <v>1555</v>
      </c>
      <c r="F4607">
        <v>0</v>
      </c>
      <c r="G4607">
        <v>0</v>
      </c>
      <c r="H4607">
        <v>0</v>
      </c>
      <c r="I4607">
        <v>43112020301</v>
      </c>
      <c r="J4607">
        <v>12</v>
      </c>
      <c r="K4607" t="s">
        <v>1740</v>
      </c>
      <c r="L4607">
        <v>2531</v>
      </c>
      <c r="M4607" t="s">
        <v>1557</v>
      </c>
      <c r="N4607" t="s">
        <v>1734</v>
      </c>
      <c r="O4607">
        <v>0</v>
      </c>
      <c r="P4607" t="s">
        <v>1552</v>
      </c>
      <c r="Q4607">
        <v>19721101</v>
      </c>
    </row>
    <row r="4608" spans="1:17">
      <c r="A4608" t="s">
        <v>1739</v>
      </c>
      <c r="B4608" t="s">
        <v>1591</v>
      </c>
      <c r="C4608">
        <v>201212</v>
      </c>
      <c r="D4608">
        <v>0</v>
      </c>
      <c r="E4608" t="s">
        <v>1555</v>
      </c>
      <c r="F4608">
        <v>0</v>
      </c>
      <c r="G4608">
        <v>0</v>
      </c>
      <c r="H4608">
        <v>0</v>
      </c>
      <c r="I4608">
        <v>43112031900</v>
      </c>
      <c r="J4608">
        <v>12</v>
      </c>
      <c r="K4608" t="s">
        <v>1740</v>
      </c>
      <c r="L4608">
        <v>2531</v>
      </c>
      <c r="M4608" t="s">
        <v>1557</v>
      </c>
      <c r="N4608" t="s">
        <v>1734</v>
      </c>
      <c r="O4608">
        <v>0</v>
      </c>
      <c r="P4608" t="s">
        <v>1552</v>
      </c>
      <c r="Q4608">
        <v>19760301</v>
      </c>
    </row>
    <row r="4609" spans="1:17">
      <c r="A4609" t="s">
        <v>1739</v>
      </c>
      <c r="B4609" t="s">
        <v>1575</v>
      </c>
      <c r="C4609">
        <v>201212</v>
      </c>
      <c r="D4609">
        <v>0</v>
      </c>
      <c r="E4609" t="s">
        <v>1555</v>
      </c>
      <c r="F4609">
        <v>0</v>
      </c>
      <c r="G4609">
        <v>0</v>
      </c>
      <c r="H4609">
        <v>0</v>
      </c>
      <c r="I4609">
        <v>43112014101</v>
      </c>
      <c r="J4609">
        <v>12</v>
      </c>
      <c r="K4609" t="s">
        <v>1740</v>
      </c>
      <c r="L4609">
        <v>2531</v>
      </c>
      <c r="M4609" t="s">
        <v>1557</v>
      </c>
      <c r="N4609" t="s">
        <v>1734</v>
      </c>
      <c r="O4609">
        <v>0</v>
      </c>
      <c r="P4609" t="s">
        <v>1574</v>
      </c>
      <c r="Q4609">
        <v>19741001</v>
      </c>
    </row>
    <row r="4610" spans="1:17">
      <c r="A4610" t="s">
        <v>1739</v>
      </c>
      <c r="B4610" t="s">
        <v>1652</v>
      </c>
      <c r="C4610">
        <v>201212</v>
      </c>
      <c r="D4610">
        <v>0</v>
      </c>
      <c r="E4610" t="s">
        <v>1555</v>
      </c>
      <c r="F4610">
        <v>0</v>
      </c>
      <c r="G4610">
        <v>0</v>
      </c>
      <c r="H4610">
        <v>0</v>
      </c>
      <c r="I4610">
        <v>43112010300</v>
      </c>
      <c r="J4610">
        <v>12</v>
      </c>
      <c r="K4610" t="s">
        <v>1740</v>
      </c>
      <c r="L4610">
        <v>2531</v>
      </c>
      <c r="M4610" t="s">
        <v>1557</v>
      </c>
      <c r="N4610" t="s">
        <v>1734</v>
      </c>
      <c r="O4610">
        <v>0</v>
      </c>
      <c r="P4610" t="s">
        <v>1552</v>
      </c>
      <c r="Q4610">
        <v>19690701</v>
      </c>
    </row>
    <row r="4611" spans="1:17">
      <c r="A4611" t="s">
        <v>1739</v>
      </c>
      <c r="B4611" t="s">
        <v>1637</v>
      </c>
      <c r="C4611">
        <v>201212</v>
      </c>
      <c r="D4611">
        <v>0</v>
      </c>
      <c r="E4611" t="s">
        <v>1555</v>
      </c>
      <c r="F4611">
        <v>0</v>
      </c>
      <c r="G4611">
        <v>0</v>
      </c>
      <c r="H4611">
        <v>0</v>
      </c>
      <c r="I4611">
        <v>43112017401</v>
      </c>
      <c r="J4611">
        <v>12</v>
      </c>
      <c r="K4611" t="s">
        <v>1740</v>
      </c>
      <c r="L4611">
        <v>2531</v>
      </c>
      <c r="M4611" t="s">
        <v>1557</v>
      </c>
      <c r="N4611" t="s">
        <v>1734</v>
      </c>
      <c r="O4611">
        <v>0</v>
      </c>
      <c r="P4611" t="s">
        <v>1552</v>
      </c>
      <c r="Q4611">
        <v>19780501</v>
      </c>
    </row>
    <row r="4612" spans="1:17">
      <c r="A4612" t="s">
        <v>1739</v>
      </c>
      <c r="B4612" t="s">
        <v>1593</v>
      </c>
      <c r="C4612">
        <v>201212</v>
      </c>
      <c r="D4612">
        <v>0</v>
      </c>
      <c r="E4612" t="s">
        <v>1555</v>
      </c>
      <c r="F4612">
        <v>0</v>
      </c>
      <c r="G4612">
        <v>0</v>
      </c>
      <c r="H4612">
        <v>0</v>
      </c>
      <c r="I4612">
        <v>43112030300</v>
      </c>
      <c r="J4612">
        <v>12</v>
      </c>
      <c r="K4612" t="s">
        <v>1740</v>
      </c>
      <c r="L4612">
        <v>2531</v>
      </c>
      <c r="M4612" t="s">
        <v>1557</v>
      </c>
      <c r="N4612" t="s">
        <v>1734</v>
      </c>
      <c r="O4612">
        <v>0</v>
      </c>
      <c r="P4612" t="s">
        <v>1552</v>
      </c>
      <c r="Q4612">
        <v>19740801</v>
      </c>
    </row>
    <row r="4613" spans="1:17">
      <c r="A4613" t="s">
        <v>1739</v>
      </c>
      <c r="B4613" t="s">
        <v>1594</v>
      </c>
      <c r="C4613">
        <v>201212</v>
      </c>
      <c r="D4613">
        <v>0</v>
      </c>
      <c r="E4613" t="s">
        <v>1555</v>
      </c>
      <c r="F4613">
        <v>0</v>
      </c>
      <c r="G4613">
        <v>0</v>
      </c>
      <c r="H4613">
        <v>0</v>
      </c>
      <c r="I4613">
        <v>43112006200</v>
      </c>
      <c r="J4613">
        <v>12</v>
      </c>
      <c r="K4613" t="s">
        <v>1740</v>
      </c>
      <c r="L4613">
        <v>2531</v>
      </c>
      <c r="M4613" t="s">
        <v>1557</v>
      </c>
      <c r="N4613" t="s">
        <v>1734</v>
      </c>
      <c r="O4613">
        <v>0</v>
      </c>
      <c r="P4613" t="s">
        <v>1552</v>
      </c>
      <c r="Q4613">
        <v>19690501</v>
      </c>
    </row>
    <row r="4614" spans="1:17">
      <c r="A4614" t="s">
        <v>1739</v>
      </c>
      <c r="B4614" t="s">
        <v>1763</v>
      </c>
      <c r="C4614">
        <v>201212</v>
      </c>
      <c r="D4614">
        <v>0</v>
      </c>
      <c r="E4614" t="s">
        <v>1555</v>
      </c>
      <c r="F4614">
        <v>0</v>
      </c>
      <c r="G4614">
        <v>0</v>
      </c>
      <c r="H4614">
        <v>0</v>
      </c>
      <c r="I4614">
        <v>43112018301</v>
      </c>
      <c r="J4614">
        <v>12</v>
      </c>
      <c r="K4614" t="s">
        <v>1740</v>
      </c>
      <c r="L4614">
        <v>2531</v>
      </c>
      <c r="M4614" t="s">
        <v>1557</v>
      </c>
      <c r="N4614" t="s">
        <v>1734</v>
      </c>
      <c r="O4614">
        <v>0</v>
      </c>
      <c r="P4614" t="s">
        <v>1552</v>
      </c>
      <c r="Q4614">
        <v>19750701</v>
      </c>
    </row>
    <row r="4615" spans="1:17">
      <c r="A4615" t="s">
        <v>1739</v>
      </c>
      <c r="B4615" t="s">
        <v>1702</v>
      </c>
      <c r="C4615">
        <v>201212</v>
      </c>
      <c r="D4615">
        <v>0</v>
      </c>
      <c r="E4615" t="s">
        <v>1555</v>
      </c>
      <c r="F4615">
        <v>0</v>
      </c>
      <c r="G4615">
        <v>0</v>
      </c>
      <c r="H4615">
        <v>0</v>
      </c>
      <c r="I4615">
        <v>43112021800</v>
      </c>
      <c r="J4615">
        <v>12</v>
      </c>
      <c r="K4615" t="s">
        <v>1740</v>
      </c>
      <c r="L4615">
        <v>2531</v>
      </c>
      <c r="M4615" t="s">
        <v>1557</v>
      </c>
      <c r="N4615" t="s">
        <v>1734</v>
      </c>
      <c r="O4615">
        <v>0</v>
      </c>
      <c r="P4615" t="s">
        <v>1552</v>
      </c>
      <c r="Q4615">
        <v>19701101</v>
      </c>
    </row>
    <row r="4616" spans="1:17">
      <c r="A4616" t="s">
        <v>1739</v>
      </c>
      <c r="B4616" t="s">
        <v>1618</v>
      </c>
      <c r="C4616">
        <v>201212</v>
      </c>
      <c r="D4616">
        <v>0</v>
      </c>
      <c r="E4616" t="s">
        <v>1555</v>
      </c>
      <c r="F4616">
        <v>0</v>
      </c>
      <c r="G4616">
        <v>0</v>
      </c>
      <c r="H4616">
        <v>0</v>
      </c>
      <c r="I4616">
        <v>43112070200</v>
      </c>
      <c r="J4616">
        <v>12</v>
      </c>
      <c r="K4616" t="s">
        <v>1740</v>
      </c>
      <c r="L4616">
        <v>2531</v>
      </c>
      <c r="M4616" t="s">
        <v>1557</v>
      </c>
      <c r="N4616" t="s">
        <v>1734</v>
      </c>
      <c r="O4616">
        <v>0</v>
      </c>
      <c r="P4616" t="s">
        <v>1552</v>
      </c>
      <c r="Q4616">
        <v>19930801</v>
      </c>
    </row>
    <row r="4617" spans="1:17">
      <c r="A4617" t="s">
        <v>1739</v>
      </c>
      <c r="B4617" t="s">
        <v>1565</v>
      </c>
      <c r="C4617">
        <v>201212</v>
      </c>
      <c r="D4617">
        <v>0</v>
      </c>
      <c r="E4617" t="s">
        <v>1555</v>
      </c>
      <c r="F4617">
        <v>0</v>
      </c>
      <c r="G4617">
        <v>0</v>
      </c>
      <c r="H4617">
        <v>0</v>
      </c>
      <c r="I4617">
        <v>43112017900</v>
      </c>
      <c r="J4617">
        <v>12</v>
      </c>
      <c r="K4617" t="s">
        <v>1740</v>
      </c>
      <c r="L4617">
        <v>2531</v>
      </c>
      <c r="M4617" t="s">
        <v>1557</v>
      </c>
      <c r="N4617" t="s">
        <v>1734</v>
      </c>
      <c r="O4617">
        <v>0</v>
      </c>
      <c r="P4617" t="s">
        <v>1552</v>
      </c>
      <c r="Q4617">
        <v>19741101</v>
      </c>
    </row>
    <row r="4618" spans="1:17">
      <c r="A4618" t="s">
        <v>1739</v>
      </c>
      <c r="B4618" t="s">
        <v>1566</v>
      </c>
      <c r="C4618">
        <v>201212</v>
      </c>
      <c r="D4618">
        <v>0</v>
      </c>
      <c r="E4618" t="s">
        <v>1555</v>
      </c>
      <c r="F4618">
        <v>0</v>
      </c>
      <c r="G4618">
        <v>0</v>
      </c>
      <c r="H4618">
        <v>0</v>
      </c>
      <c r="I4618">
        <v>43112016500</v>
      </c>
      <c r="J4618">
        <v>12</v>
      </c>
      <c r="K4618" t="s">
        <v>1740</v>
      </c>
      <c r="L4618">
        <v>2531</v>
      </c>
      <c r="M4618" t="s">
        <v>1557</v>
      </c>
      <c r="N4618" t="s">
        <v>1734</v>
      </c>
      <c r="O4618">
        <v>0</v>
      </c>
      <c r="P4618" t="s">
        <v>1552</v>
      </c>
      <c r="Q4618">
        <v>19700301</v>
      </c>
    </row>
    <row r="4619" spans="1:17">
      <c r="A4619" t="s">
        <v>1739</v>
      </c>
      <c r="B4619" t="s">
        <v>1567</v>
      </c>
      <c r="C4619">
        <v>201212</v>
      </c>
      <c r="D4619">
        <v>0</v>
      </c>
      <c r="E4619" t="s">
        <v>1555</v>
      </c>
      <c r="F4619">
        <v>0</v>
      </c>
      <c r="G4619">
        <v>0</v>
      </c>
      <c r="H4619">
        <v>0</v>
      </c>
      <c r="I4619">
        <v>43112021000</v>
      </c>
      <c r="J4619">
        <v>12</v>
      </c>
      <c r="K4619" t="s">
        <v>1740</v>
      </c>
      <c r="L4619">
        <v>2531</v>
      </c>
      <c r="M4619" t="s">
        <v>1557</v>
      </c>
      <c r="N4619" t="s">
        <v>1734</v>
      </c>
      <c r="O4619">
        <v>0</v>
      </c>
      <c r="P4619" t="s">
        <v>1552</v>
      </c>
      <c r="Q4619">
        <v>19720801</v>
      </c>
    </row>
    <row r="4620" spans="1:17">
      <c r="A4620" t="s">
        <v>1739</v>
      </c>
      <c r="B4620" t="s">
        <v>1647</v>
      </c>
      <c r="C4620">
        <v>201212</v>
      </c>
      <c r="D4620">
        <v>0</v>
      </c>
      <c r="E4620" t="s">
        <v>1555</v>
      </c>
      <c r="F4620">
        <v>0</v>
      </c>
      <c r="G4620">
        <v>0</v>
      </c>
      <c r="H4620">
        <v>0</v>
      </c>
      <c r="I4620">
        <v>43112014200</v>
      </c>
      <c r="J4620">
        <v>12</v>
      </c>
      <c r="K4620" t="s">
        <v>1740</v>
      </c>
      <c r="L4620">
        <v>2531</v>
      </c>
      <c r="M4620" t="s">
        <v>1557</v>
      </c>
      <c r="N4620" t="s">
        <v>1734</v>
      </c>
      <c r="O4620">
        <v>0</v>
      </c>
      <c r="P4620" t="s">
        <v>1552</v>
      </c>
      <c r="Q4620">
        <v>19740101</v>
      </c>
    </row>
    <row r="4621" spans="1:17">
      <c r="A4621" t="s">
        <v>1739</v>
      </c>
      <c r="B4621" t="s">
        <v>1713</v>
      </c>
      <c r="C4621">
        <v>201212</v>
      </c>
      <c r="D4621">
        <v>0</v>
      </c>
      <c r="E4621" t="s">
        <v>1555</v>
      </c>
      <c r="F4621">
        <v>0</v>
      </c>
      <c r="G4621">
        <v>0</v>
      </c>
      <c r="H4621">
        <v>0</v>
      </c>
      <c r="I4621">
        <v>43112029000</v>
      </c>
      <c r="J4621">
        <v>12</v>
      </c>
      <c r="K4621" t="s">
        <v>1740</v>
      </c>
      <c r="L4621">
        <v>2531</v>
      </c>
      <c r="M4621" t="s">
        <v>1557</v>
      </c>
      <c r="N4621" t="s">
        <v>1734</v>
      </c>
      <c r="O4621">
        <v>0</v>
      </c>
      <c r="P4621" t="s">
        <v>1552</v>
      </c>
      <c r="Q4621">
        <v>19720701</v>
      </c>
    </row>
    <row r="4622" spans="1:17">
      <c r="A4622" t="s">
        <v>1739</v>
      </c>
      <c r="B4622" t="s">
        <v>1714</v>
      </c>
      <c r="C4622">
        <v>201212</v>
      </c>
      <c r="D4622">
        <v>0</v>
      </c>
      <c r="E4622" t="s">
        <v>1555</v>
      </c>
      <c r="F4622">
        <v>0</v>
      </c>
      <c r="G4622">
        <v>0</v>
      </c>
      <c r="H4622">
        <v>0</v>
      </c>
      <c r="I4622">
        <v>43112016800</v>
      </c>
      <c r="J4622">
        <v>12</v>
      </c>
      <c r="K4622" t="s">
        <v>1740</v>
      </c>
      <c r="L4622">
        <v>2531</v>
      </c>
      <c r="M4622" t="s">
        <v>1557</v>
      </c>
      <c r="N4622" t="s">
        <v>1734</v>
      </c>
      <c r="O4622">
        <v>0</v>
      </c>
      <c r="P4622" t="s">
        <v>1552</v>
      </c>
      <c r="Q4622">
        <v>19730501</v>
      </c>
    </row>
    <row r="4623" spans="1:17">
      <c r="A4623" t="s">
        <v>1739</v>
      </c>
      <c r="B4623" t="s">
        <v>1719</v>
      </c>
      <c r="C4623">
        <v>201212</v>
      </c>
      <c r="D4623">
        <v>0</v>
      </c>
      <c r="E4623" t="s">
        <v>1555</v>
      </c>
      <c r="F4623">
        <v>0</v>
      </c>
      <c r="G4623">
        <v>0</v>
      </c>
      <c r="H4623">
        <v>0</v>
      </c>
      <c r="I4623">
        <v>43112020700</v>
      </c>
      <c r="J4623">
        <v>12</v>
      </c>
      <c r="K4623" t="s">
        <v>1740</v>
      </c>
      <c r="L4623">
        <v>2531</v>
      </c>
      <c r="M4623" t="s">
        <v>1557</v>
      </c>
      <c r="N4623" t="s">
        <v>1734</v>
      </c>
      <c r="O4623">
        <v>0</v>
      </c>
      <c r="P4623" t="s">
        <v>1738</v>
      </c>
      <c r="Q4623">
        <v>19790501</v>
      </c>
    </row>
    <row r="4624" spans="1:17">
      <c r="A4624" t="s">
        <v>1739</v>
      </c>
      <c r="B4624" t="s">
        <v>1765</v>
      </c>
      <c r="C4624">
        <v>201212</v>
      </c>
      <c r="D4624">
        <v>0</v>
      </c>
      <c r="E4624" t="s">
        <v>1555</v>
      </c>
      <c r="F4624">
        <v>0</v>
      </c>
      <c r="G4624">
        <v>0</v>
      </c>
      <c r="H4624">
        <v>0</v>
      </c>
      <c r="I4624">
        <v>43112022901</v>
      </c>
      <c r="J4624">
        <v>12</v>
      </c>
      <c r="K4624" t="s">
        <v>1740</v>
      </c>
      <c r="L4624">
        <v>2531</v>
      </c>
      <c r="M4624" t="s">
        <v>1557</v>
      </c>
      <c r="N4624" t="s">
        <v>1734</v>
      </c>
      <c r="O4624">
        <v>0</v>
      </c>
      <c r="P4624" t="s">
        <v>1662</v>
      </c>
      <c r="Q4624">
        <v>19790701</v>
      </c>
    </row>
    <row r="4625" spans="1:17">
      <c r="A4625" t="s">
        <v>1739</v>
      </c>
      <c r="B4625" t="s">
        <v>1706</v>
      </c>
      <c r="C4625">
        <v>201212</v>
      </c>
      <c r="D4625">
        <v>0</v>
      </c>
      <c r="E4625" t="s">
        <v>1555</v>
      </c>
      <c r="F4625">
        <v>0</v>
      </c>
      <c r="G4625">
        <v>0</v>
      </c>
      <c r="H4625">
        <v>0</v>
      </c>
      <c r="I4625">
        <v>43112023300</v>
      </c>
      <c r="J4625">
        <v>12</v>
      </c>
      <c r="K4625" t="s">
        <v>1740</v>
      </c>
      <c r="L4625">
        <v>2531</v>
      </c>
      <c r="M4625" t="s">
        <v>1557</v>
      </c>
      <c r="N4625" t="s">
        <v>1734</v>
      </c>
      <c r="O4625">
        <v>0</v>
      </c>
      <c r="P4625" t="s">
        <v>1574</v>
      </c>
      <c r="Q4625">
        <v>19980227</v>
      </c>
    </row>
    <row r="4626" spans="1:17">
      <c r="A4626" t="s">
        <v>1739</v>
      </c>
      <c r="B4626" t="s">
        <v>1707</v>
      </c>
      <c r="C4626">
        <v>201212</v>
      </c>
      <c r="D4626">
        <v>0</v>
      </c>
      <c r="E4626" t="s">
        <v>1555</v>
      </c>
      <c r="F4626">
        <v>0</v>
      </c>
      <c r="G4626">
        <v>0</v>
      </c>
      <c r="H4626">
        <v>0</v>
      </c>
      <c r="I4626">
        <v>43112023000</v>
      </c>
      <c r="J4626">
        <v>12</v>
      </c>
      <c r="K4626" t="s">
        <v>1742</v>
      </c>
      <c r="L4626">
        <v>2531</v>
      </c>
      <c r="M4626" t="s">
        <v>1557</v>
      </c>
      <c r="N4626" t="s">
        <v>1734</v>
      </c>
      <c r="O4626">
        <v>0</v>
      </c>
      <c r="P4626" t="s">
        <v>1552</v>
      </c>
      <c r="Q4626">
        <v>19701001</v>
      </c>
    </row>
    <row r="4627" spans="1:17">
      <c r="A4627" t="s">
        <v>1739</v>
      </c>
      <c r="B4627" t="s">
        <v>1747</v>
      </c>
      <c r="C4627">
        <v>201212</v>
      </c>
      <c r="D4627">
        <v>0</v>
      </c>
      <c r="E4627" t="s">
        <v>1555</v>
      </c>
      <c r="F4627">
        <v>0</v>
      </c>
      <c r="G4627">
        <v>0</v>
      </c>
      <c r="H4627">
        <v>0</v>
      </c>
      <c r="I4627">
        <v>43112029801</v>
      </c>
      <c r="J4627">
        <v>12</v>
      </c>
      <c r="K4627" t="s">
        <v>1740</v>
      </c>
      <c r="L4627">
        <v>2531</v>
      </c>
      <c r="M4627" t="s">
        <v>1557</v>
      </c>
      <c r="N4627" t="s">
        <v>1734</v>
      </c>
      <c r="O4627">
        <v>0</v>
      </c>
      <c r="P4627" t="s">
        <v>1552</v>
      </c>
      <c r="Q4627">
        <v>19740301</v>
      </c>
    </row>
    <row r="4628" spans="1:17">
      <c r="A4628" t="s">
        <v>1739</v>
      </c>
      <c r="B4628" t="s">
        <v>1766</v>
      </c>
      <c r="C4628">
        <v>201212</v>
      </c>
      <c r="D4628">
        <v>0</v>
      </c>
      <c r="E4628" t="s">
        <v>1555</v>
      </c>
      <c r="F4628">
        <v>0</v>
      </c>
      <c r="G4628">
        <v>0</v>
      </c>
      <c r="H4628">
        <v>0</v>
      </c>
      <c r="I4628">
        <v>43112021100</v>
      </c>
      <c r="J4628">
        <v>12</v>
      </c>
      <c r="K4628" t="s">
        <v>1740</v>
      </c>
      <c r="L4628">
        <v>2531</v>
      </c>
      <c r="M4628" t="s">
        <v>1557</v>
      </c>
      <c r="N4628" t="s">
        <v>1734</v>
      </c>
      <c r="O4628">
        <v>0</v>
      </c>
      <c r="P4628" t="s">
        <v>1552</v>
      </c>
      <c r="Q4628">
        <v>19850301</v>
      </c>
    </row>
    <row r="4629" spans="1:17">
      <c r="A4629" t="s">
        <v>1739</v>
      </c>
      <c r="B4629" t="s">
        <v>1767</v>
      </c>
      <c r="C4629">
        <v>201212</v>
      </c>
      <c r="D4629">
        <v>0</v>
      </c>
      <c r="E4629" t="s">
        <v>1555</v>
      </c>
      <c r="F4629">
        <v>0</v>
      </c>
      <c r="G4629">
        <v>0</v>
      </c>
      <c r="H4629">
        <v>0</v>
      </c>
      <c r="I4629">
        <v>43112029202</v>
      </c>
      <c r="J4629">
        <v>12</v>
      </c>
      <c r="K4629" t="s">
        <v>1740</v>
      </c>
      <c r="L4629">
        <v>2531</v>
      </c>
      <c r="M4629" t="s">
        <v>1557</v>
      </c>
      <c r="N4629" t="s">
        <v>1734</v>
      </c>
      <c r="O4629">
        <v>0</v>
      </c>
      <c r="P4629" t="s">
        <v>1552</v>
      </c>
      <c r="Q4629">
        <v>19931001</v>
      </c>
    </row>
    <row r="4630" spans="1:17">
      <c r="A4630" t="s">
        <v>1739</v>
      </c>
      <c r="B4630" t="s">
        <v>1622</v>
      </c>
      <c r="C4630">
        <v>201212</v>
      </c>
      <c r="D4630">
        <v>0</v>
      </c>
      <c r="E4630" t="s">
        <v>1555</v>
      </c>
      <c r="F4630">
        <v>0</v>
      </c>
      <c r="G4630">
        <v>0</v>
      </c>
      <c r="H4630">
        <v>0</v>
      </c>
      <c r="I4630">
        <v>43112035800</v>
      </c>
      <c r="J4630">
        <v>12</v>
      </c>
      <c r="K4630" t="s">
        <v>1740</v>
      </c>
      <c r="L4630">
        <v>2531</v>
      </c>
      <c r="M4630" t="s">
        <v>1557</v>
      </c>
      <c r="N4630" t="s">
        <v>1734</v>
      </c>
      <c r="O4630">
        <v>0</v>
      </c>
      <c r="P4630" t="s">
        <v>1552</v>
      </c>
      <c r="Q4630">
        <v>19771101</v>
      </c>
    </row>
    <row r="4631" spans="1:17">
      <c r="A4631" t="s">
        <v>1739</v>
      </c>
      <c r="B4631" t="s">
        <v>1676</v>
      </c>
      <c r="C4631">
        <v>201212</v>
      </c>
      <c r="D4631">
        <v>0</v>
      </c>
      <c r="E4631" t="s">
        <v>1555</v>
      </c>
      <c r="F4631">
        <v>0</v>
      </c>
      <c r="G4631">
        <v>0</v>
      </c>
      <c r="H4631">
        <v>0</v>
      </c>
      <c r="I4631">
        <v>43112036700</v>
      </c>
      <c r="J4631">
        <v>12</v>
      </c>
      <c r="K4631" t="s">
        <v>1740</v>
      </c>
      <c r="L4631">
        <v>2531</v>
      </c>
      <c r="M4631" t="s">
        <v>1557</v>
      </c>
      <c r="N4631" t="s">
        <v>1734</v>
      </c>
      <c r="O4631">
        <v>0</v>
      </c>
      <c r="P4631" t="s">
        <v>1552</v>
      </c>
      <c r="Q4631">
        <v>19780101</v>
      </c>
    </row>
    <row r="4632" spans="1:17">
      <c r="A4632" t="s">
        <v>1711</v>
      </c>
      <c r="B4632" t="s">
        <v>1768</v>
      </c>
      <c r="C4632">
        <v>201201</v>
      </c>
      <c r="D4632">
        <v>0</v>
      </c>
      <c r="E4632" t="s">
        <v>1646</v>
      </c>
      <c r="F4632">
        <v>0</v>
      </c>
      <c r="G4632">
        <v>0</v>
      </c>
      <c r="H4632">
        <v>0</v>
      </c>
      <c r="I4632">
        <v>43112027600</v>
      </c>
      <c r="J4632">
        <v>4</v>
      </c>
      <c r="K4632" t="s">
        <v>1712</v>
      </c>
      <c r="L4632">
        <v>2531</v>
      </c>
      <c r="M4632" t="s">
        <v>1557</v>
      </c>
      <c r="N4632" t="s">
        <v>1734</v>
      </c>
      <c r="O4632">
        <v>0</v>
      </c>
      <c r="P4632" t="s">
        <v>1769</v>
      </c>
    </row>
    <row r="4633" spans="1:17">
      <c r="A4633" t="s">
        <v>1711</v>
      </c>
      <c r="B4633" t="s">
        <v>1770</v>
      </c>
      <c r="C4633">
        <v>201201</v>
      </c>
      <c r="D4633">
        <v>0</v>
      </c>
      <c r="E4633" t="s">
        <v>1646</v>
      </c>
      <c r="F4633">
        <v>0</v>
      </c>
      <c r="G4633">
        <v>0</v>
      </c>
      <c r="H4633">
        <v>0</v>
      </c>
      <c r="I4633">
        <v>43112027600</v>
      </c>
      <c r="J4633">
        <v>4</v>
      </c>
      <c r="K4633" t="s">
        <v>1712</v>
      </c>
      <c r="L4633">
        <v>2531</v>
      </c>
      <c r="M4633" t="s">
        <v>1557</v>
      </c>
      <c r="N4633" t="s">
        <v>1734</v>
      </c>
      <c r="O4633">
        <v>0</v>
      </c>
      <c r="P4633" t="s">
        <v>1771</v>
      </c>
    </row>
    <row r="4634" spans="1:17">
      <c r="A4634" t="s">
        <v>1739</v>
      </c>
      <c r="B4634" t="s">
        <v>1650</v>
      </c>
      <c r="C4634">
        <v>201201</v>
      </c>
      <c r="D4634">
        <v>0</v>
      </c>
      <c r="E4634" t="s">
        <v>1646</v>
      </c>
      <c r="F4634">
        <v>0</v>
      </c>
      <c r="G4634">
        <v>0</v>
      </c>
      <c r="H4634">
        <v>0</v>
      </c>
      <c r="I4634">
        <v>43112015000</v>
      </c>
      <c r="J4634">
        <v>4</v>
      </c>
      <c r="K4634" t="s">
        <v>1740</v>
      </c>
      <c r="L4634">
        <v>2531</v>
      </c>
      <c r="M4634" t="s">
        <v>1557</v>
      </c>
      <c r="N4634" t="s">
        <v>1734</v>
      </c>
      <c r="O4634">
        <v>0</v>
      </c>
      <c r="P4634" t="s">
        <v>1552</v>
      </c>
    </row>
    <row r="4635" spans="1:17">
      <c r="A4635" t="s">
        <v>1739</v>
      </c>
      <c r="B4635" t="s">
        <v>1772</v>
      </c>
      <c r="C4635">
        <v>201201</v>
      </c>
      <c r="D4635">
        <v>29</v>
      </c>
      <c r="E4635" t="s">
        <v>1646</v>
      </c>
      <c r="F4635">
        <v>0</v>
      </c>
      <c r="G4635">
        <v>0</v>
      </c>
      <c r="H4635">
        <v>0</v>
      </c>
      <c r="I4635">
        <v>43112021501</v>
      </c>
      <c r="J4635">
        <v>4</v>
      </c>
      <c r="K4635" t="s">
        <v>1740</v>
      </c>
      <c r="L4635">
        <v>2531</v>
      </c>
      <c r="M4635" t="s">
        <v>1557</v>
      </c>
      <c r="N4635" t="s">
        <v>1734</v>
      </c>
      <c r="O4635">
        <v>60101</v>
      </c>
      <c r="P4635" t="s">
        <v>1769</v>
      </c>
      <c r="Q4635">
        <v>19980331</v>
      </c>
    </row>
    <row r="4636" spans="1:17">
      <c r="A4636" t="s">
        <v>1739</v>
      </c>
      <c r="B4636" t="s">
        <v>1773</v>
      </c>
      <c r="C4636">
        <v>201201</v>
      </c>
      <c r="D4636">
        <v>29</v>
      </c>
      <c r="E4636" t="s">
        <v>1646</v>
      </c>
      <c r="F4636">
        <v>0</v>
      </c>
      <c r="G4636">
        <v>0</v>
      </c>
      <c r="H4636">
        <v>0</v>
      </c>
      <c r="I4636">
        <v>43112021501</v>
      </c>
      <c r="J4636">
        <v>4</v>
      </c>
      <c r="K4636" t="s">
        <v>1740</v>
      </c>
      <c r="L4636">
        <v>2531</v>
      </c>
      <c r="M4636" t="s">
        <v>1557</v>
      </c>
      <c r="N4636" t="s">
        <v>1734</v>
      </c>
      <c r="O4636">
        <v>45156</v>
      </c>
      <c r="P4636" t="s">
        <v>1771</v>
      </c>
      <c r="Q4636">
        <v>19980331</v>
      </c>
    </row>
    <row r="4637" spans="1:17">
      <c r="A4637" t="s">
        <v>1739</v>
      </c>
      <c r="B4637" t="s">
        <v>1774</v>
      </c>
      <c r="C4637">
        <v>201201</v>
      </c>
      <c r="D4637">
        <v>29</v>
      </c>
      <c r="E4637" t="s">
        <v>1646</v>
      </c>
      <c r="F4637">
        <v>0</v>
      </c>
      <c r="G4637">
        <v>0</v>
      </c>
      <c r="H4637">
        <v>0</v>
      </c>
      <c r="I4637">
        <v>43112021601</v>
      </c>
      <c r="J4637">
        <v>4</v>
      </c>
      <c r="K4637" t="s">
        <v>1740</v>
      </c>
      <c r="L4637">
        <v>2531</v>
      </c>
      <c r="M4637" t="s">
        <v>1557</v>
      </c>
      <c r="N4637" t="s">
        <v>1734</v>
      </c>
      <c r="O4637">
        <v>83912</v>
      </c>
      <c r="P4637" t="s">
        <v>1769</v>
      </c>
      <c r="Q4637">
        <v>19980331</v>
      </c>
    </row>
    <row r="4638" spans="1:17">
      <c r="A4638" t="s">
        <v>1739</v>
      </c>
      <c r="B4638" t="s">
        <v>1775</v>
      </c>
      <c r="C4638">
        <v>201201</v>
      </c>
      <c r="D4638">
        <v>29</v>
      </c>
      <c r="E4638" t="s">
        <v>1646</v>
      </c>
      <c r="F4638">
        <v>0</v>
      </c>
      <c r="G4638">
        <v>0</v>
      </c>
      <c r="H4638">
        <v>0</v>
      </c>
      <c r="I4638">
        <v>43112021601</v>
      </c>
      <c r="J4638">
        <v>4</v>
      </c>
      <c r="K4638" t="s">
        <v>1740</v>
      </c>
      <c r="L4638">
        <v>2531</v>
      </c>
      <c r="M4638" t="s">
        <v>1557</v>
      </c>
      <c r="N4638" t="s">
        <v>1734</v>
      </c>
      <c r="O4638">
        <v>34897</v>
      </c>
      <c r="P4638" t="s">
        <v>1771</v>
      </c>
      <c r="Q4638">
        <v>19980331</v>
      </c>
    </row>
    <row r="4639" spans="1:17">
      <c r="A4639" t="s">
        <v>1739</v>
      </c>
      <c r="B4639" t="s">
        <v>1640</v>
      </c>
      <c r="C4639">
        <v>201201</v>
      </c>
      <c r="D4639">
        <v>29</v>
      </c>
      <c r="E4639" t="s">
        <v>1646</v>
      </c>
      <c r="F4639">
        <v>0</v>
      </c>
      <c r="G4639">
        <v>0</v>
      </c>
      <c r="H4639">
        <v>0</v>
      </c>
      <c r="I4639">
        <v>43112021700</v>
      </c>
      <c r="J4639">
        <v>4</v>
      </c>
      <c r="K4639" t="s">
        <v>1740</v>
      </c>
      <c r="L4639">
        <v>2531</v>
      </c>
      <c r="M4639" t="s">
        <v>1557</v>
      </c>
      <c r="N4639" t="s">
        <v>1734</v>
      </c>
      <c r="O4639">
        <v>88224</v>
      </c>
      <c r="P4639" t="s">
        <v>1662</v>
      </c>
      <c r="Q4639">
        <v>19810901</v>
      </c>
    </row>
    <row r="4640" spans="1:17">
      <c r="A4640" t="s">
        <v>1739</v>
      </c>
      <c r="B4640" t="s">
        <v>1776</v>
      </c>
      <c r="C4640">
        <v>201201</v>
      </c>
      <c r="D4640">
        <v>30</v>
      </c>
      <c r="E4640" t="s">
        <v>1646</v>
      </c>
      <c r="F4640">
        <v>0</v>
      </c>
      <c r="G4640">
        <v>0</v>
      </c>
      <c r="H4640">
        <v>0</v>
      </c>
      <c r="I4640">
        <v>43112020600</v>
      </c>
      <c r="J4640">
        <v>4</v>
      </c>
      <c r="K4640" t="s">
        <v>1740</v>
      </c>
      <c r="L4640">
        <v>2531</v>
      </c>
      <c r="M4640" t="s">
        <v>1557</v>
      </c>
      <c r="N4640" t="s">
        <v>1734</v>
      </c>
      <c r="O4640">
        <v>125378</v>
      </c>
      <c r="P4640" t="s">
        <v>1771</v>
      </c>
      <c r="Q4640">
        <v>19980331</v>
      </c>
    </row>
    <row r="4641" spans="1:17">
      <c r="A4641" t="s">
        <v>1739</v>
      </c>
      <c r="B4641" t="s">
        <v>1777</v>
      </c>
      <c r="C4641">
        <v>201201</v>
      </c>
      <c r="D4641">
        <v>30</v>
      </c>
      <c r="E4641" t="s">
        <v>1646</v>
      </c>
      <c r="F4641">
        <v>0</v>
      </c>
      <c r="G4641">
        <v>0</v>
      </c>
      <c r="H4641">
        <v>0</v>
      </c>
      <c r="I4641">
        <v>43112020600</v>
      </c>
      <c r="J4641">
        <v>4</v>
      </c>
      <c r="K4641" t="s">
        <v>1740</v>
      </c>
      <c r="L4641">
        <v>2531</v>
      </c>
      <c r="M4641" t="s">
        <v>1557</v>
      </c>
      <c r="N4641" t="s">
        <v>1734</v>
      </c>
      <c r="O4641">
        <v>50522</v>
      </c>
      <c r="P4641" t="s">
        <v>1769</v>
      </c>
      <c r="Q4641">
        <v>19980331</v>
      </c>
    </row>
    <row r="4642" spans="1:17">
      <c r="A4642" t="s">
        <v>1739</v>
      </c>
      <c r="B4642" t="s">
        <v>1778</v>
      </c>
      <c r="C4642">
        <v>201201</v>
      </c>
      <c r="D4642">
        <v>0</v>
      </c>
      <c r="E4642" t="s">
        <v>1646</v>
      </c>
      <c r="F4642">
        <v>0</v>
      </c>
      <c r="G4642">
        <v>0</v>
      </c>
      <c r="H4642">
        <v>0</v>
      </c>
      <c r="I4642">
        <v>43112013101</v>
      </c>
      <c r="J4642">
        <v>4</v>
      </c>
      <c r="K4642" t="s">
        <v>1740</v>
      </c>
      <c r="L4642">
        <v>2531</v>
      </c>
      <c r="M4642" t="s">
        <v>1557</v>
      </c>
      <c r="N4642" t="s">
        <v>1734</v>
      </c>
      <c r="O4642">
        <v>0</v>
      </c>
      <c r="P4642" t="s">
        <v>1769</v>
      </c>
      <c r="Q4642">
        <v>19980331</v>
      </c>
    </row>
    <row r="4643" spans="1:17">
      <c r="A4643" t="s">
        <v>1739</v>
      </c>
      <c r="B4643" t="s">
        <v>1779</v>
      </c>
      <c r="C4643">
        <v>201201</v>
      </c>
      <c r="D4643">
        <v>28</v>
      </c>
      <c r="E4643" t="s">
        <v>1646</v>
      </c>
      <c r="F4643">
        <v>0</v>
      </c>
      <c r="G4643">
        <v>0</v>
      </c>
      <c r="H4643">
        <v>0</v>
      </c>
      <c r="I4643">
        <v>43112013101</v>
      </c>
      <c r="J4643">
        <v>4</v>
      </c>
      <c r="K4643" t="s">
        <v>1740</v>
      </c>
      <c r="L4643">
        <v>2531</v>
      </c>
      <c r="M4643" t="s">
        <v>1557</v>
      </c>
      <c r="N4643" t="s">
        <v>1734</v>
      </c>
      <c r="O4643">
        <v>43285</v>
      </c>
      <c r="P4643" t="s">
        <v>1771</v>
      </c>
      <c r="Q4643">
        <v>19980430</v>
      </c>
    </row>
    <row r="4644" spans="1:17">
      <c r="A4644" t="s">
        <v>1739</v>
      </c>
      <c r="B4644" t="s">
        <v>1568</v>
      </c>
      <c r="C4644">
        <v>201201</v>
      </c>
      <c r="D4644">
        <v>28</v>
      </c>
      <c r="E4644" t="s">
        <v>1646</v>
      </c>
      <c r="F4644">
        <v>0</v>
      </c>
      <c r="G4644">
        <v>0</v>
      </c>
      <c r="H4644">
        <v>0</v>
      </c>
      <c r="I4644">
        <v>43112016701</v>
      </c>
      <c r="J4644">
        <v>4</v>
      </c>
      <c r="K4644" t="s">
        <v>1740</v>
      </c>
      <c r="L4644">
        <v>2531</v>
      </c>
      <c r="M4644" t="s">
        <v>1557</v>
      </c>
      <c r="N4644" t="s">
        <v>1734</v>
      </c>
      <c r="O4644">
        <v>53830</v>
      </c>
      <c r="P4644" t="s">
        <v>1552</v>
      </c>
      <c r="Q4644">
        <v>19980625</v>
      </c>
    </row>
    <row r="4645" spans="1:17">
      <c r="A4645" t="s">
        <v>1739</v>
      </c>
      <c r="B4645" t="s">
        <v>1718</v>
      </c>
      <c r="C4645">
        <v>201201</v>
      </c>
      <c r="D4645">
        <v>28</v>
      </c>
      <c r="E4645" t="s">
        <v>1646</v>
      </c>
      <c r="F4645">
        <v>0</v>
      </c>
      <c r="G4645">
        <v>0</v>
      </c>
      <c r="H4645">
        <v>0</v>
      </c>
      <c r="I4645">
        <v>43112069600</v>
      </c>
      <c r="J4645">
        <v>4</v>
      </c>
      <c r="K4645" t="s">
        <v>1740</v>
      </c>
      <c r="L4645">
        <v>2531</v>
      </c>
      <c r="M4645" t="s">
        <v>1557</v>
      </c>
      <c r="N4645" t="s">
        <v>1734</v>
      </c>
      <c r="O4645">
        <v>64802</v>
      </c>
      <c r="P4645" t="s">
        <v>1552</v>
      </c>
      <c r="Q4645">
        <v>19980802</v>
      </c>
    </row>
    <row r="4646" spans="1:17">
      <c r="A4646" t="s">
        <v>1739</v>
      </c>
      <c r="B4646" t="s">
        <v>1780</v>
      </c>
      <c r="C4646">
        <v>201201</v>
      </c>
      <c r="D4646">
        <v>0</v>
      </c>
      <c r="E4646" t="s">
        <v>1646</v>
      </c>
      <c r="F4646">
        <v>0</v>
      </c>
      <c r="G4646">
        <v>0</v>
      </c>
      <c r="H4646">
        <v>0</v>
      </c>
      <c r="I4646">
        <v>43112010901</v>
      </c>
      <c r="J4646">
        <v>4</v>
      </c>
      <c r="K4646" t="s">
        <v>1740</v>
      </c>
      <c r="L4646">
        <v>2531</v>
      </c>
      <c r="M4646" t="s">
        <v>1557</v>
      </c>
      <c r="N4646" t="s">
        <v>1734</v>
      </c>
      <c r="O4646">
        <v>0</v>
      </c>
      <c r="P4646" t="s">
        <v>1769</v>
      </c>
      <c r="Q4646">
        <v>19980331</v>
      </c>
    </row>
    <row r="4647" spans="1:17">
      <c r="A4647" t="s">
        <v>1739</v>
      </c>
      <c r="B4647" t="s">
        <v>1781</v>
      </c>
      <c r="C4647">
        <v>201201</v>
      </c>
      <c r="D4647">
        <v>0</v>
      </c>
      <c r="E4647" t="s">
        <v>1646</v>
      </c>
      <c r="F4647">
        <v>0</v>
      </c>
      <c r="G4647">
        <v>0</v>
      </c>
      <c r="H4647">
        <v>0</v>
      </c>
      <c r="I4647">
        <v>43112010901</v>
      </c>
      <c r="J4647">
        <v>4</v>
      </c>
      <c r="K4647" t="s">
        <v>1740</v>
      </c>
      <c r="L4647">
        <v>2531</v>
      </c>
      <c r="M4647" t="s">
        <v>1557</v>
      </c>
      <c r="N4647" t="s">
        <v>1734</v>
      </c>
      <c r="O4647">
        <v>0</v>
      </c>
      <c r="P4647" t="s">
        <v>1771</v>
      </c>
      <c r="Q4647">
        <v>19980731</v>
      </c>
    </row>
    <row r="4648" spans="1:17">
      <c r="A4648" t="s">
        <v>1739</v>
      </c>
      <c r="B4648" t="s">
        <v>1782</v>
      </c>
      <c r="C4648">
        <v>201201</v>
      </c>
      <c r="D4648">
        <v>28</v>
      </c>
      <c r="E4648" t="s">
        <v>1646</v>
      </c>
      <c r="F4648">
        <v>0</v>
      </c>
      <c r="G4648">
        <v>0</v>
      </c>
      <c r="H4648">
        <v>0</v>
      </c>
      <c r="I4648">
        <v>43112014300</v>
      </c>
      <c r="J4648">
        <v>4</v>
      </c>
      <c r="K4648" t="s">
        <v>1740</v>
      </c>
      <c r="L4648">
        <v>2531</v>
      </c>
      <c r="M4648" t="s">
        <v>1557</v>
      </c>
      <c r="N4648" t="s">
        <v>1734</v>
      </c>
      <c r="O4648">
        <v>35087</v>
      </c>
      <c r="P4648" t="s">
        <v>1552</v>
      </c>
      <c r="Q4648">
        <v>19980628</v>
      </c>
    </row>
    <row r="4649" spans="1:17">
      <c r="A4649" t="s">
        <v>1739</v>
      </c>
      <c r="B4649" t="s">
        <v>1783</v>
      </c>
      <c r="C4649">
        <v>201201</v>
      </c>
      <c r="D4649">
        <v>0</v>
      </c>
      <c r="E4649" t="s">
        <v>1646</v>
      </c>
      <c r="F4649">
        <v>0</v>
      </c>
      <c r="G4649">
        <v>0</v>
      </c>
      <c r="H4649">
        <v>0</v>
      </c>
      <c r="I4649">
        <v>43112030000</v>
      </c>
      <c r="J4649">
        <v>4</v>
      </c>
      <c r="K4649" t="s">
        <v>1740</v>
      </c>
      <c r="L4649">
        <v>2531</v>
      </c>
      <c r="M4649" t="s">
        <v>1557</v>
      </c>
      <c r="N4649" t="s">
        <v>1734</v>
      </c>
      <c r="O4649">
        <v>0</v>
      </c>
      <c r="P4649" t="s">
        <v>1769</v>
      </c>
      <c r="Q4649">
        <v>19980331</v>
      </c>
    </row>
    <row r="4650" spans="1:17">
      <c r="A4650" t="s">
        <v>1739</v>
      </c>
      <c r="B4650" t="s">
        <v>1784</v>
      </c>
      <c r="C4650">
        <v>201201</v>
      </c>
      <c r="D4650">
        <v>28</v>
      </c>
      <c r="E4650" t="s">
        <v>1646</v>
      </c>
      <c r="F4650">
        <v>0</v>
      </c>
      <c r="G4650">
        <v>0</v>
      </c>
      <c r="H4650">
        <v>0</v>
      </c>
      <c r="I4650">
        <v>43112030000</v>
      </c>
      <c r="J4650">
        <v>4</v>
      </c>
      <c r="K4650" t="s">
        <v>1740</v>
      </c>
      <c r="L4650">
        <v>2531</v>
      </c>
      <c r="M4650" t="s">
        <v>1557</v>
      </c>
      <c r="N4650" t="s">
        <v>1734</v>
      </c>
      <c r="O4650">
        <v>9154</v>
      </c>
      <c r="P4650" t="s">
        <v>1771</v>
      </c>
      <c r="Q4650">
        <v>19980331</v>
      </c>
    </row>
    <row r="4651" spans="1:17">
      <c r="A4651" t="s">
        <v>1739</v>
      </c>
      <c r="B4651" t="s">
        <v>1785</v>
      </c>
      <c r="C4651">
        <v>201201</v>
      </c>
      <c r="D4651">
        <v>0</v>
      </c>
      <c r="E4651" t="s">
        <v>1646</v>
      </c>
      <c r="F4651">
        <v>0</v>
      </c>
      <c r="G4651">
        <v>0</v>
      </c>
      <c r="H4651">
        <v>0</v>
      </c>
      <c r="I4651">
        <v>43112026400</v>
      </c>
      <c r="J4651">
        <v>4</v>
      </c>
      <c r="K4651" t="s">
        <v>1740</v>
      </c>
      <c r="L4651">
        <v>2531</v>
      </c>
      <c r="M4651" t="s">
        <v>1557</v>
      </c>
      <c r="N4651" t="s">
        <v>1734</v>
      </c>
      <c r="O4651">
        <v>0</v>
      </c>
      <c r="P4651" t="s">
        <v>1769</v>
      </c>
      <c r="Q4651">
        <v>20000430</v>
      </c>
    </row>
    <row r="4652" spans="1:17">
      <c r="A4652" t="s">
        <v>1739</v>
      </c>
      <c r="B4652" t="s">
        <v>1786</v>
      </c>
      <c r="C4652">
        <v>201201</v>
      </c>
      <c r="D4652">
        <v>0</v>
      </c>
      <c r="E4652" t="s">
        <v>1646</v>
      </c>
      <c r="F4652">
        <v>0</v>
      </c>
      <c r="G4652">
        <v>0</v>
      </c>
      <c r="H4652">
        <v>0</v>
      </c>
      <c r="I4652">
        <v>43112026400</v>
      </c>
      <c r="J4652">
        <v>4</v>
      </c>
      <c r="K4652" t="s">
        <v>1740</v>
      </c>
      <c r="L4652">
        <v>2531</v>
      </c>
      <c r="M4652" t="s">
        <v>1557</v>
      </c>
      <c r="N4652" t="s">
        <v>1734</v>
      </c>
      <c r="O4652">
        <v>0</v>
      </c>
      <c r="P4652" t="s">
        <v>1771</v>
      </c>
      <c r="Q4652">
        <v>19980331</v>
      </c>
    </row>
    <row r="4653" spans="1:17">
      <c r="A4653" t="s">
        <v>1739</v>
      </c>
      <c r="B4653" t="s">
        <v>1787</v>
      </c>
      <c r="C4653">
        <v>201201</v>
      </c>
      <c r="D4653">
        <v>28</v>
      </c>
      <c r="E4653" t="s">
        <v>1646</v>
      </c>
      <c r="F4653">
        <v>0</v>
      </c>
      <c r="G4653">
        <v>0</v>
      </c>
      <c r="H4653">
        <v>0</v>
      </c>
      <c r="I4653">
        <v>43112018700</v>
      </c>
      <c r="J4653">
        <v>4</v>
      </c>
      <c r="K4653" t="s">
        <v>1740</v>
      </c>
      <c r="L4653">
        <v>2531</v>
      </c>
      <c r="M4653" t="s">
        <v>1557</v>
      </c>
      <c r="N4653" t="s">
        <v>1734</v>
      </c>
      <c r="O4653">
        <v>40420</v>
      </c>
      <c r="P4653" t="s">
        <v>1552</v>
      </c>
      <c r="Q4653">
        <v>19700501</v>
      </c>
    </row>
    <row r="4654" spans="1:17">
      <c r="A4654" t="s">
        <v>1739</v>
      </c>
      <c r="B4654" t="s">
        <v>1788</v>
      </c>
      <c r="C4654">
        <v>201201</v>
      </c>
      <c r="D4654">
        <v>28</v>
      </c>
      <c r="E4654" t="s">
        <v>1646</v>
      </c>
      <c r="F4654">
        <v>0</v>
      </c>
      <c r="G4654">
        <v>0</v>
      </c>
      <c r="H4654">
        <v>0</v>
      </c>
      <c r="I4654">
        <v>43112020801</v>
      </c>
      <c r="J4654">
        <v>4</v>
      </c>
      <c r="K4654" t="s">
        <v>1740</v>
      </c>
      <c r="L4654">
        <v>2531</v>
      </c>
      <c r="M4654" t="s">
        <v>1557</v>
      </c>
      <c r="N4654" t="s">
        <v>1734</v>
      </c>
      <c r="O4654">
        <v>20885</v>
      </c>
      <c r="P4654" t="s">
        <v>1552</v>
      </c>
      <c r="Q4654">
        <v>19730101</v>
      </c>
    </row>
    <row r="4655" spans="1:17">
      <c r="A4655" t="s">
        <v>1739</v>
      </c>
      <c r="B4655" t="s">
        <v>1789</v>
      </c>
      <c r="C4655">
        <v>201201</v>
      </c>
      <c r="D4655">
        <v>28</v>
      </c>
      <c r="E4655" t="s">
        <v>1646</v>
      </c>
      <c r="F4655">
        <v>0</v>
      </c>
      <c r="G4655">
        <v>0</v>
      </c>
      <c r="H4655">
        <v>0</v>
      </c>
      <c r="I4655">
        <v>43112020901</v>
      </c>
      <c r="J4655">
        <v>4</v>
      </c>
      <c r="K4655" t="s">
        <v>1740</v>
      </c>
      <c r="L4655">
        <v>2531</v>
      </c>
      <c r="M4655" t="s">
        <v>1557</v>
      </c>
      <c r="N4655" t="s">
        <v>1734</v>
      </c>
      <c r="O4655">
        <v>43000</v>
      </c>
      <c r="P4655" t="s">
        <v>1552</v>
      </c>
      <c r="Q4655">
        <v>19980622</v>
      </c>
    </row>
    <row r="4656" spans="1:17">
      <c r="A4656" t="s">
        <v>1739</v>
      </c>
      <c r="B4656" t="s">
        <v>1598</v>
      </c>
      <c r="C4656">
        <v>201201</v>
      </c>
      <c r="D4656">
        <v>27</v>
      </c>
      <c r="E4656" t="s">
        <v>1646</v>
      </c>
      <c r="F4656">
        <v>0</v>
      </c>
      <c r="G4656">
        <v>0</v>
      </c>
      <c r="H4656">
        <v>0</v>
      </c>
      <c r="I4656">
        <v>43112074900</v>
      </c>
      <c r="J4656">
        <v>4</v>
      </c>
      <c r="K4656" t="s">
        <v>1740</v>
      </c>
      <c r="L4656">
        <v>2531</v>
      </c>
      <c r="M4656" t="s">
        <v>1557</v>
      </c>
      <c r="N4656" t="s">
        <v>1734</v>
      </c>
      <c r="O4656">
        <v>66008</v>
      </c>
      <c r="P4656" t="s">
        <v>1552</v>
      </c>
      <c r="Q4656">
        <v>19980331</v>
      </c>
    </row>
    <row r="4657" spans="1:17">
      <c r="A4657" t="s">
        <v>1739</v>
      </c>
      <c r="B4657" t="s">
        <v>1790</v>
      </c>
      <c r="C4657">
        <v>201201</v>
      </c>
      <c r="D4657">
        <v>0</v>
      </c>
      <c r="E4657" t="s">
        <v>1646</v>
      </c>
      <c r="F4657">
        <v>0</v>
      </c>
      <c r="G4657">
        <v>0</v>
      </c>
      <c r="H4657">
        <v>0</v>
      </c>
      <c r="I4657">
        <v>43112038200</v>
      </c>
      <c r="J4657">
        <v>4</v>
      </c>
      <c r="K4657" t="s">
        <v>1740</v>
      </c>
      <c r="L4657">
        <v>2531</v>
      </c>
      <c r="M4657" t="s">
        <v>1557</v>
      </c>
      <c r="N4657" t="s">
        <v>1734</v>
      </c>
      <c r="O4657">
        <v>0</v>
      </c>
      <c r="P4657" t="s">
        <v>1769</v>
      </c>
      <c r="Q4657">
        <v>19980331</v>
      </c>
    </row>
    <row r="4658" spans="1:17">
      <c r="A4658" t="s">
        <v>1739</v>
      </c>
      <c r="B4658" t="s">
        <v>1791</v>
      </c>
      <c r="C4658">
        <v>201201</v>
      </c>
      <c r="D4658">
        <v>0</v>
      </c>
      <c r="E4658" t="s">
        <v>1646</v>
      </c>
      <c r="F4658">
        <v>0</v>
      </c>
      <c r="G4658">
        <v>0</v>
      </c>
      <c r="H4658">
        <v>0</v>
      </c>
      <c r="I4658">
        <v>43112038200</v>
      </c>
      <c r="J4658">
        <v>4</v>
      </c>
      <c r="K4658" t="s">
        <v>1740</v>
      </c>
      <c r="L4658">
        <v>2531</v>
      </c>
      <c r="M4658" t="s">
        <v>1557</v>
      </c>
      <c r="N4658" t="s">
        <v>1734</v>
      </c>
      <c r="O4658">
        <v>0</v>
      </c>
      <c r="P4658" t="s">
        <v>1771</v>
      </c>
      <c r="Q4658">
        <v>19980331</v>
      </c>
    </row>
    <row r="4659" spans="1:17">
      <c r="A4659" t="s">
        <v>1739</v>
      </c>
      <c r="B4659" t="s">
        <v>1629</v>
      </c>
      <c r="C4659">
        <v>201201</v>
      </c>
      <c r="D4659">
        <v>28</v>
      </c>
      <c r="E4659" t="s">
        <v>1646</v>
      </c>
      <c r="F4659">
        <v>0</v>
      </c>
      <c r="G4659">
        <v>0</v>
      </c>
      <c r="H4659">
        <v>0</v>
      </c>
      <c r="I4659">
        <v>43112069100</v>
      </c>
      <c r="J4659">
        <v>4</v>
      </c>
      <c r="K4659" t="s">
        <v>1740</v>
      </c>
      <c r="L4659">
        <v>2531</v>
      </c>
      <c r="M4659" t="s">
        <v>1557</v>
      </c>
      <c r="N4659" t="s">
        <v>1734</v>
      </c>
      <c r="O4659">
        <v>15891</v>
      </c>
      <c r="P4659" t="s">
        <v>1552</v>
      </c>
      <c r="Q4659">
        <v>19910501</v>
      </c>
    </row>
    <row r="4660" spans="1:17">
      <c r="A4660" t="s">
        <v>1739</v>
      </c>
      <c r="B4660" t="s">
        <v>1792</v>
      </c>
      <c r="C4660">
        <v>201201</v>
      </c>
      <c r="D4660">
        <v>0</v>
      </c>
      <c r="E4660" t="s">
        <v>1646</v>
      </c>
      <c r="F4660">
        <v>0</v>
      </c>
      <c r="G4660">
        <v>0</v>
      </c>
      <c r="H4660">
        <v>0</v>
      </c>
      <c r="I4660">
        <v>43112035600</v>
      </c>
      <c r="J4660">
        <v>4</v>
      </c>
      <c r="K4660" t="s">
        <v>1740</v>
      </c>
      <c r="L4660">
        <v>2531</v>
      </c>
      <c r="M4660" t="s">
        <v>1557</v>
      </c>
      <c r="N4660" t="s">
        <v>1734</v>
      </c>
      <c r="O4660">
        <v>0</v>
      </c>
      <c r="P4660" t="s">
        <v>1771</v>
      </c>
      <c r="Q4660">
        <v>19980331</v>
      </c>
    </row>
    <row r="4661" spans="1:17">
      <c r="A4661" t="s">
        <v>1739</v>
      </c>
      <c r="B4661" t="s">
        <v>1793</v>
      </c>
      <c r="C4661">
        <v>201201</v>
      </c>
      <c r="D4661">
        <v>28</v>
      </c>
      <c r="E4661" t="s">
        <v>1646</v>
      </c>
      <c r="F4661">
        <v>0</v>
      </c>
      <c r="G4661">
        <v>0</v>
      </c>
      <c r="H4661">
        <v>0</v>
      </c>
      <c r="I4661">
        <v>43112035600</v>
      </c>
      <c r="J4661">
        <v>4</v>
      </c>
      <c r="K4661" t="s">
        <v>1740</v>
      </c>
      <c r="L4661">
        <v>2531</v>
      </c>
      <c r="M4661" t="s">
        <v>1557</v>
      </c>
      <c r="N4661" t="s">
        <v>1734</v>
      </c>
      <c r="O4661">
        <v>54980</v>
      </c>
      <c r="P4661" t="s">
        <v>1769</v>
      </c>
      <c r="Q4661">
        <v>19941001</v>
      </c>
    </row>
    <row r="4662" spans="1:17">
      <c r="A4662" t="s">
        <v>1739</v>
      </c>
      <c r="B4662" t="s">
        <v>1794</v>
      </c>
      <c r="C4662">
        <v>201201</v>
      </c>
      <c r="D4662">
        <v>0</v>
      </c>
      <c r="E4662" t="s">
        <v>1646</v>
      </c>
      <c r="F4662">
        <v>0</v>
      </c>
      <c r="G4662">
        <v>0</v>
      </c>
      <c r="H4662">
        <v>0</v>
      </c>
      <c r="I4662">
        <v>43112038300</v>
      </c>
      <c r="J4662">
        <v>4</v>
      </c>
      <c r="K4662" t="s">
        <v>1740</v>
      </c>
      <c r="L4662">
        <v>2531</v>
      </c>
      <c r="M4662" t="s">
        <v>1557</v>
      </c>
      <c r="N4662" t="s">
        <v>1734</v>
      </c>
      <c r="O4662">
        <v>0</v>
      </c>
      <c r="P4662" t="s">
        <v>1769</v>
      </c>
      <c r="Q4662">
        <v>19980331</v>
      </c>
    </row>
    <row r="4663" spans="1:17">
      <c r="A4663" t="s">
        <v>1739</v>
      </c>
      <c r="B4663" t="s">
        <v>1795</v>
      </c>
      <c r="C4663">
        <v>201201</v>
      </c>
      <c r="D4663">
        <v>28</v>
      </c>
      <c r="E4663" t="s">
        <v>1646</v>
      </c>
      <c r="F4663">
        <v>0</v>
      </c>
      <c r="G4663">
        <v>0</v>
      </c>
      <c r="H4663">
        <v>0</v>
      </c>
      <c r="I4663">
        <v>43112038300</v>
      </c>
      <c r="J4663">
        <v>4</v>
      </c>
      <c r="K4663" t="s">
        <v>1740</v>
      </c>
      <c r="L4663">
        <v>2531</v>
      </c>
      <c r="M4663" t="s">
        <v>1557</v>
      </c>
      <c r="N4663" t="s">
        <v>1734</v>
      </c>
      <c r="O4663">
        <v>46668</v>
      </c>
      <c r="P4663" t="s">
        <v>1771</v>
      </c>
      <c r="Q4663">
        <v>19980331</v>
      </c>
    </row>
    <row r="4664" spans="1:17">
      <c r="A4664" t="s">
        <v>1739</v>
      </c>
      <c r="B4664" t="s">
        <v>1796</v>
      </c>
      <c r="C4664">
        <v>201201</v>
      </c>
      <c r="D4664">
        <v>0</v>
      </c>
      <c r="E4664" t="s">
        <v>1646</v>
      </c>
      <c r="F4664">
        <v>0</v>
      </c>
      <c r="G4664">
        <v>0</v>
      </c>
      <c r="H4664">
        <v>0</v>
      </c>
      <c r="I4664">
        <v>43112038400</v>
      </c>
      <c r="J4664">
        <v>4</v>
      </c>
      <c r="K4664" t="s">
        <v>1740</v>
      </c>
      <c r="L4664">
        <v>2531</v>
      </c>
      <c r="M4664" t="s">
        <v>1557</v>
      </c>
      <c r="N4664" t="s">
        <v>1734</v>
      </c>
      <c r="O4664">
        <v>0</v>
      </c>
      <c r="P4664" t="s">
        <v>1769</v>
      </c>
    </row>
    <row r="4665" spans="1:17">
      <c r="A4665" t="s">
        <v>1739</v>
      </c>
      <c r="B4665" t="s">
        <v>1797</v>
      </c>
      <c r="C4665">
        <v>201201</v>
      </c>
      <c r="D4665">
        <v>0</v>
      </c>
      <c r="E4665" t="s">
        <v>1646</v>
      </c>
      <c r="F4665">
        <v>0</v>
      </c>
      <c r="G4665">
        <v>0</v>
      </c>
      <c r="H4665">
        <v>0</v>
      </c>
      <c r="I4665">
        <v>43112038400</v>
      </c>
      <c r="J4665">
        <v>4</v>
      </c>
      <c r="K4665" t="s">
        <v>1740</v>
      </c>
      <c r="L4665">
        <v>2531</v>
      </c>
      <c r="M4665" t="s">
        <v>1557</v>
      </c>
      <c r="N4665" t="s">
        <v>1734</v>
      </c>
      <c r="O4665">
        <v>0</v>
      </c>
      <c r="P4665" t="s">
        <v>1771</v>
      </c>
    </row>
    <row r="4666" spans="1:17">
      <c r="A4666" t="s">
        <v>1739</v>
      </c>
      <c r="B4666" t="s">
        <v>1614</v>
      </c>
      <c r="C4666">
        <v>201201</v>
      </c>
      <c r="D4666">
        <v>28</v>
      </c>
      <c r="E4666" t="s">
        <v>1646</v>
      </c>
      <c r="F4666">
        <v>0</v>
      </c>
      <c r="G4666">
        <v>0</v>
      </c>
      <c r="H4666">
        <v>0</v>
      </c>
      <c r="I4666">
        <v>43112035700</v>
      </c>
      <c r="J4666">
        <v>4</v>
      </c>
      <c r="K4666" t="s">
        <v>1740</v>
      </c>
      <c r="L4666">
        <v>2531</v>
      </c>
      <c r="M4666" t="s">
        <v>1557</v>
      </c>
      <c r="N4666" t="s">
        <v>1734</v>
      </c>
      <c r="O4666">
        <v>38364</v>
      </c>
      <c r="P4666" t="s">
        <v>1552</v>
      </c>
      <c r="Q4666">
        <v>19771001</v>
      </c>
    </row>
    <row r="4667" spans="1:17">
      <c r="A4667" t="s">
        <v>1739</v>
      </c>
      <c r="B4667" t="s">
        <v>1615</v>
      </c>
      <c r="C4667">
        <v>201201</v>
      </c>
      <c r="D4667">
        <v>0</v>
      </c>
      <c r="E4667" t="s">
        <v>1646</v>
      </c>
      <c r="F4667">
        <v>0</v>
      </c>
      <c r="G4667">
        <v>0</v>
      </c>
      <c r="H4667">
        <v>0</v>
      </c>
      <c r="I4667">
        <v>43112033600</v>
      </c>
      <c r="J4667">
        <v>4</v>
      </c>
      <c r="K4667" t="s">
        <v>1740</v>
      </c>
      <c r="L4667">
        <v>2531</v>
      </c>
      <c r="M4667" t="s">
        <v>1557</v>
      </c>
      <c r="N4667" t="s">
        <v>1734</v>
      </c>
      <c r="O4667">
        <v>0</v>
      </c>
      <c r="P4667" t="s">
        <v>1552</v>
      </c>
      <c r="Q4667">
        <v>19770901</v>
      </c>
    </row>
    <row r="4668" spans="1:17">
      <c r="A4668" t="s">
        <v>1739</v>
      </c>
      <c r="B4668" t="s">
        <v>1798</v>
      </c>
      <c r="C4668">
        <v>201201</v>
      </c>
      <c r="D4668">
        <v>0</v>
      </c>
      <c r="E4668" t="s">
        <v>1646</v>
      </c>
      <c r="F4668">
        <v>0</v>
      </c>
      <c r="G4668">
        <v>0</v>
      </c>
      <c r="H4668">
        <v>0</v>
      </c>
      <c r="I4668">
        <v>43112038100</v>
      </c>
      <c r="J4668">
        <v>4</v>
      </c>
      <c r="K4668" t="s">
        <v>1740</v>
      </c>
      <c r="L4668">
        <v>2531</v>
      </c>
      <c r="M4668" t="s">
        <v>1557</v>
      </c>
      <c r="N4668" t="s">
        <v>1734</v>
      </c>
      <c r="O4668">
        <v>0</v>
      </c>
      <c r="P4668" t="s">
        <v>1769</v>
      </c>
      <c r="Q4668">
        <v>19980331</v>
      </c>
    </row>
    <row r="4669" spans="1:17">
      <c r="A4669" t="s">
        <v>1739</v>
      </c>
      <c r="B4669" t="s">
        <v>1799</v>
      </c>
      <c r="C4669">
        <v>201201</v>
      </c>
      <c r="D4669">
        <v>0</v>
      </c>
      <c r="E4669" t="s">
        <v>1646</v>
      </c>
      <c r="F4669">
        <v>0</v>
      </c>
      <c r="G4669">
        <v>0</v>
      </c>
      <c r="H4669">
        <v>0</v>
      </c>
      <c r="I4669">
        <v>43112038100</v>
      </c>
      <c r="J4669">
        <v>4</v>
      </c>
      <c r="K4669" t="s">
        <v>1740</v>
      </c>
      <c r="L4669">
        <v>2531</v>
      </c>
      <c r="M4669" t="s">
        <v>1557</v>
      </c>
      <c r="N4669" t="s">
        <v>1734</v>
      </c>
      <c r="O4669">
        <v>0</v>
      </c>
      <c r="P4669" t="s">
        <v>1771</v>
      </c>
      <c r="Q4669">
        <v>19980331</v>
      </c>
    </row>
    <row r="4670" spans="1:17">
      <c r="A4670" t="s">
        <v>1711</v>
      </c>
      <c r="B4670" t="s">
        <v>1768</v>
      </c>
      <c r="C4670">
        <v>201202</v>
      </c>
      <c r="D4670">
        <v>0</v>
      </c>
      <c r="E4670" t="s">
        <v>1646</v>
      </c>
      <c r="F4670">
        <v>0</v>
      </c>
      <c r="G4670">
        <v>0</v>
      </c>
      <c r="H4670">
        <v>0</v>
      </c>
      <c r="I4670">
        <v>43112027600</v>
      </c>
      <c r="J4670">
        <v>4</v>
      </c>
      <c r="K4670" t="s">
        <v>1712</v>
      </c>
      <c r="L4670">
        <v>2531</v>
      </c>
      <c r="M4670" t="s">
        <v>1557</v>
      </c>
      <c r="N4670" t="s">
        <v>1734</v>
      </c>
      <c r="O4670">
        <v>0</v>
      </c>
      <c r="P4670" t="s">
        <v>1769</v>
      </c>
    </row>
    <row r="4671" spans="1:17">
      <c r="A4671" t="s">
        <v>1711</v>
      </c>
      <c r="B4671" t="s">
        <v>1770</v>
      </c>
      <c r="C4671">
        <v>201202</v>
      </c>
      <c r="D4671">
        <v>0</v>
      </c>
      <c r="E4671" t="s">
        <v>1646</v>
      </c>
      <c r="F4671">
        <v>0</v>
      </c>
      <c r="G4671">
        <v>0</v>
      </c>
      <c r="H4671">
        <v>0</v>
      </c>
      <c r="I4671">
        <v>43112027600</v>
      </c>
      <c r="J4671">
        <v>4</v>
      </c>
      <c r="K4671" t="s">
        <v>1712</v>
      </c>
      <c r="L4671">
        <v>2531</v>
      </c>
      <c r="M4671" t="s">
        <v>1557</v>
      </c>
      <c r="N4671" t="s">
        <v>1734</v>
      </c>
      <c r="O4671">
        <v>0</v>
      </c>
      <c r="P4671" t="s">
        <v>1771</v>
      </c>
    </row>
    <row r="4672" spans="1:17">
      <c r="A4672" t="s">
        <v>1739</v>
      </c>
      <c r="B4672" t="s">
        <v>1650</v>
      </c>
      <c r="C4672">
        <v>201202</v>
      </c>
      <c r="D4672">
        <v>0</v>
      </c>
      <c r="E4672" t="s">
        <v>1646</v>
      </c>
      <c r="F4672">
        <v>0</v>
      </c>
      <c r="G4672">
        <v>0</v>
      </c>
      <c r="H4672">
        <v>0</v>
      </c>
      <c r="I4672">
        <v>43112015000</v>
      </c>
      <c r="J4672">
        <v>4</v>
      </c>
      <c r="K4672" t="s">
        <v>1740</v>
      </c>
      <c r="L4672">
        <v>2531</v>
      </c>
      <c r="M4672" t="s">
        <v>1557</v>
      </c>
      <c r="N4672" t="s">
        <v>1734</v>
      </c>
      <c r="O4672">
        <v>0</v>
      </c>
      <c r="P4672" t="s">
        <v>1552</v>
      </c>
    </row>
    <row r="4673" spans="1:17">
      <c r="A4673" t="s">
        <v>1739</v>
      </c>
      <c r="B4673" t="s">
        <v>1772</v>
      </c>
      <c r="C4673">
        <v>201202</v>
      </c>
      <c r="D4673">
        <v>19</v>
      </c>
      <c r="E4673" t="s">
        <v>1646</v>
      </c>
      <c r="F4673">
        <v>0</v>
      </c>
      <c r="G4673">
        <v>0</v>
      </c>
      <c r="H4673">
        <v>0</v>
      </c>
      <c r="I4673">
        <v>43112021501</v>
      </c>
      <c r="J4673">
        <v>4</v>
      </c>
      <c r="K4673" t="s">
        <v>1740</v>
      </c>
      <c r="L4673">
        <v>2531</v>
      </c>
      <c r="M4673" t="s">
        <v>1557</v>
      </c>
      <c r="N4673" t="s">
        <v>1734</v>
      </c>
      <c r="O4673">
        <v>38919</v>
      </c>
      <c r="P4673" t="s">
        <v>1769</v>
      </c>
      <c r="Q4673">
        <v>19980331</v>
      </c>
    </row>
    <row r="4674" spans="1:17">
      <c r="A4674" t="s">
        <v>1739</v>
      </c>
      <c r="B4674" t="s">
        <v>1773</v>
      </c>
      <c r="C4674">
        <v>201202</v>
      </c>
      <c r="D4674">
        <v>19</v>
      </c>
      <c r="E4674" t="s">
        <v>1646</v>
      </c>
      <c r="F4674">
        <v>0</v>
      </c>
      <c r="G4674">
        <v>0</v>
      </c>
      <c r="H4674">
        <v>0</v>
      </c>
      <c r="I4674">
        <v>43112021501</v>
      </c>
      <c r="J4674">
        <v>4</v>
      </c>
      <c r="K4674" t="s">
        <v>1740</v>
      </c>
      <c r="L4674">
        <v>2531</v>
      </c>
      <c r="M4674" t="s">
        <v>1557</v>
      </c>
      <c r="N4674" t="s">
        <v>1734</v>
      </c>
      <c r="O4674">
        <v>28196</v>
      </c>
      <c r="P4674" t="s">
        <v>1771</v>
      </c>
      <c r="Q4674">
        <v>19980331</v>
      </c>
    </row>
    <row r="4675" spans="1:17">
      <c r="A4675" t="s">
        <v>1739</v>
      </c>
      <c r="B4675" t="s">
        <v>1774</v>
      </c>
      <c r="C4675">
        <v>201202</v>
      </c>
      <c r="D4675">
        <v>19</v>
      </c>
      <c r="E4675" t="s">
        <v>1646</v>
      </c>
      <c r="F4675">
        <v>0</v>
      </c>
      <c r="G4675">
        <v>0</v>
      </c>
      <c r="H4675">
        <v>0</v>
      </c>
      <c r="I4675">
        <v>43112021601</v>
      </c>
      <c r="J4675">
        <v>4</v>
      </c>
      <c r="K4675" t="s">
        <v>1740</v>
      </c>
      <c r="L4675">
        <v>2531</v>
      </c>
      <c r="M4675" t="s">
        <v>1557</v>
      </c>
      <c r="N4675" t="s">
        <v>1734</v>
      </c>
      <c r="O4675">
        <v>54974</v>
      </c>
      <c r="P4675" t="s">
        <v>1769</v>
      </c>
      <c r="Q4675">
        <v>19980331</v>
      </c>
    </row>
    <row r="4676" spans="1:17">
      <c r="A4676" t="s">
        <v>1739</v>
      </c>
      <c r="B4676" t="s">
        <v>1775</v>
      </c>
      <c r="C4676">
        <v>201202</v>
      </c>
      <c r="D4676">
        <v>19</v>
      </c>
      <c r="E4676" t="s">
        <v>1646</v>
      </c>
      <c r="F4676">
        <v>0</v>
      </c>
      <c r="G4676">
        <v>0</v>
      </c>
      <c r="H4676">
        <v>0</v>
      </c>
      <c r="I4676">
        <v>43112021601</v>
      </c>
      <c r="J4676">
        <v>4</v>
      </c>
      <c r="K4676" t="s">
        <v>1740</v>
      </c>
      <c r="L4676">
        <v>2531</v>
      </c>
      <c r="M4676" t="s">
        <v>1557</v>
      </c>
      <c r="N4676" t="s">
        <v>1734</v>
      </c>
      <c r="O4676">
        <v>23190</v>
      </c>
      <c r="P4676" t="s">
        <v>1771</v>
      </c>
      <c r="Q4676">
        <v>19980331</v>
      </c>
    </row>
    <row r="4677" spans="1:17">
      <c r="A4677" t="s">
        <v>1739</v>
      </c>
      <c r="B4677" t="s">
        <v>1640</v>
      </c>
      <c r="C4677">
        <v>201202</v>
      </c>
      <c r="D4677">
        <v>19</v>
      </c>
      <c r="E4677" t="s">
        <v>1646</v>
      </c>
      <c r="F4677">
        <v>0</v>
      </c>
      <c r="G4677">
        <v>0</v>
      </c>
      <c r="H4677">
        <v>0</v>
      </c>
      <c r="I4677">
        <v>43112021700</v>
      </c>
      <c r="J4677">
        <v>4</v>
      </c>
      <c r="K4677" t="s">
        <v>1740</v>
      </c>
      <c r="L4677">
        <v>2531</v>
      </c>
      <c r="M4677" t="s">
        <v>1557</v>
      </c>
      <c r="N4677" t="s">
        <v>1734</v>
      </c>
      <c r="O4677">
        <v>56247</v>
      </c>
      <c r="P4677" t="s">
        <v>1662</v>
      </c>
      <c r="Q4677">
        <v>19810901</v>
      </c>
    </row>
    <row r="4678" spans="1:17">
      <c r="A4678" t="s">
        <v>1739</v>
      </c>
      <c r="B4678" t="s">
        <v>1776</v>
      </c>
      <c r="C4678">
        <v>201202</v>
      </c>
      <c r="D4678">
        <v>19</v>
      </c>
      <c r="E4678" t="s">
        <v>1646</v>
      </c>
      <c r="F4678">
        <v>0</v>
      </c>
      <c r="G4678">
        <v>0</v>
      </c>
      <c r="H4678">
        <v>0</v>
      </c>
      <c r="I4678">
        <v>43112020600</v>
      </c>
      <c r="J4678">
        <v>4</v>
      </c>
      <c r="K4678" t="s">
        <v>1740</v>
      </c>
      <c r="L4678">
        <v>2531</v>
      </c>
      <c r="M4678" t="s">
        <v>1557</v>
      </c>
      <c r="N4678" t="s">
        <v>1734</v>
      </c>
      <c r="O4678">
        <v>71281</v>
      </c>
      <c r="P4678" t="s">
        <v>1771</v>
      </c>
      <c r="Q4678">
        <v>19980331</v>
      </c>
    </row>
    <row r="4679" spans="1:17">
      <c r="A4679" t="s">
        <v>1739</v>
      </c>
      <c r="B4679" t="s">
        <v>1777</v>
      </c>
      <c r="C4679">
        <v>201202</v>
      </c>
      <c r="D4679">
        <v>19</v>
      </c>
      <c r="E4679" t="s">
        <v>1646</v>
      </c>
      <c r="F4679">
        <v>0</v>
      </c>
      <c r="G4679">
        <v>0</v>
      </c>
      <c r="H4679">
        <v>0</v>
      </c>
      <c r="I4679">
        <v>43112020600</v>
      </c>
      <c r="J4679">
        <v>4</v>
      </c>
      <c r="K4679" t="s">
        <v>1740</v>
      </c>
      <c r="L4679">
        <v>2531</v>
      </c>
      <c r="M4679" t="s">
        <v>1557</v>
      </c>
      <c r="N4679" t="s">
        <v>1734</v>
      </c>
      <c r="O4679">
        <v>32620</v>
      </c>
      <c r="P4679" t="s">
        <v>1769</v>
      </c>
      <c r="Q4679">
        <v>19980331</v>
      </c>
    </row>
    <row r="4680" spans="1:17">
      <c r="A4680" t="s">
        <v>1739</v>
      </c>
      <c r="B4680" t="s">
        <v>1778</v>
      </c>
      <c r="C4680">
        <v>201202</v>
      </c>
      <c r="D4680">
        <v>0</v>
      </c>
      <c r="E4680" t="s">
        <v>1646</v>
      </c>
      <c r="F4680">
        <v>0</v>
      </c>
      <c r="G4680">
        <v>0</v>
      </c>
      <c r="H4680">
        <v>0</v>
      </c>
      <c r="I4680">
        <v>43112013101</v>
      </c>
      <c r="J4680">
        <v>4</v>
      </c>
      <c r="K4680" t="s">
        <v>1740</v>
      </c>
      <c r="L4680">
        <v>2531</v>
      </c>
      <c r="M4680" t="s">
        <v>1557</v>
      </c>
      <c r="N4680" t="s">
        <v>1734</v>
      </c>
      <c r="O4680">
        <v>0</v>
      </c>
      <c r="P4680" t="s">
        <v>1769</v>
      </c>
      <c r="Q4680">
        <v>19980331</v>
      </c>
    </row>
    <row r="4681" spans="1:17">
      <c r="A4681" t="s">
        <v>1739</v>
      </c>
      <c r="B4681" t="s">
        <v>1779</v>
      </c>
      <c r="C4681">
        <v>201202</v>
      </c>
      <c r="D4681">
        <v>23</v>
      </c>
      <c r="E4681" t="s">
        <v>1646</v>
      </c>
      <c r="F4681">
        <v>0</v>
      </c>
      <c r="G4681">
        <v>0</v>
      </c>
      <c r="H4681">
        <v>0</v>
      </c>
      <c r="I4681">
        <v>43112013101</v>
      </c>
      <c r="J4681">
        <v>4</v>
      </c>
      <c r="K4681" t="s">
        <v>1740</v>
      </c>
      <c r="L4681">
        <v>2531</v>
      </c>
      <c r="M4681" t="s">
        <v>1557</v>
      </c>
      <c r="N4681" t="s">
        <v>1734</v>
      </c>
      <c r="O4681">
        <v>34203</v>
      </c>
      <c r="P4681" t="s">
        <v>1771</v>
      </c>
      <c r="Q4681">
        <v>19980430</v>
      </c>
    </row>
    <row r="4682" spans="1:17">
      <c r="A4682" t="s">
        <v>1739</v>
      </c>
      <c r="B4682" t="s">
        <v>1568</v>
      </c>
      <c r="C4682">
        <v>201202</v>
      </c>
      <c r="D4682">
        <v>23</v>
      </c>
      <c r="E4682" t="s">
        <v>1646</v>
      </c>
      <c r="F4682">
        <v>0</v>
      </c>
      <c r="G4682">
        <v>0</v>
      </c>
      <c r="H4682">
        <v>0</v>
      </c>
      <c r="I4682">
        <v>43112016701</v>
      </c>
      <c r="J4682">
        <v>4</v>
      </c>
      <c r="K4682" t="s">
        <v>1740</v>
      </c>
      <c r="L4682">
        <v>2531</v>
      </c>
      <c r="M4682" t="s">
        <v>1557</v>
      </c>
      <c r="N4682" t="s">
        <v>1734</v>
      </c>
      <c r="O4682">
        <v>43864</v>
      </c>
      <c r="P4682" t="s">
        <v>1552</v>
      </c>
      <c r="Q4682">
        <v>19980625</v>
      </c>
    </row>
    <row r="4683" spans="1:17">
      <c r="A4683" t="s">
        <v>1739</v>
      </c>
      <c r="B4683" t="s">
        <v>1718</v>
      </c>
      <c r="C4683">
        <v>201202</v>
      </c>
      <c r="D4683">
        <v>23</v>
      </c>
      <c r="E4683" t="s">
        <v>1646</v>
      </c>
      <c r="F4683">
        <v>0</v>
      </c>
      <c r="G4683">
        <v>0</v>
      </c>
      <c r="H4683">
        <v>0</v>
      </c>
      <c r="I4683">
        <v>43112069600</v>
      </c>
      <c r="J4683">
        <v>4</v>
      </c>
      <c r="K4683" t="s">
        <v>1740</v>
      </c>
      <c r="L4683">
        <v>2531</v>
      </c>
      <c r="M4683" t="s">
        <v>1557</v>
      </c>
      <c r="N4683" t="s">
        <v>1734</v>
      </c>
      <c r="O4683">
        <v>56725</v>
      </c>
      <c r="P4683" t="s">
        <v>1552</v>
      </c>
      <c r="Q4683">
        <v>19980802</v>
      </c>
    </row>
    <row r="4684" spans="1:17">
      <c r="A4684" t="s">
        <v>1739</v>
      </c>
      <c r="B4684" t="s">
        <v>1780</v>
      </c>
      <c r="C4684">
        <v>201202</v>
      </c>
      <c r="D4684">
        <v>0</v>
      </c>
      <c r="E4684" t="s">
        <v>1646</v>
      </c>
      <c r="F4684">
        <v>0</v>
      </c>
      <c r="G4684">
        <v>0</v>
      </c>
      <c r="H4684">
        <v>0</v>
      </c>
      <c r="I4684">
        <v>43112010901</v>
      </c>
      <c r="J4684">
        <v>4</v>
      </c>
      <c r="K4684" t="s">
        <v>1740</v>
      </c>
      <c r="L4684">
        <v>2531</v>
      </c>
      <c r="M4684" t="s">
        <v>1557</v>
      </c>
      <c r="N4684" t="s">
        <v>1734</v>
      </c>
      <c r="O4684">
        <v>0</v>
      </c>
      <c r="P4684" t="s">
        <v>1769</v>
      </c>
      <c r="Q4684">
        <v>19980331</v>
      </c>
    </row>
    <row r="4685" spans="1:17">
      <c r="A4685" t="s">
        <v>1739</v>
      </c>
      <c r="B4685" t="s">
        <v>1781</v>
      </c>
      <c r="C4685">
        <v>201202</v>
      </c>
      <c r="D4685">
        <v>0</v>
      </c>
      <c r="E4685" t="s">
        <v>1646</v>
      </c>
      <c r="F4685">
        <v>0</v>
      </c>
      <c r="G4685">
        <v>0</v>
      </c>
      <c r="H4685">
        <v>0</v>
      </c>
      <c r="I4685">
        <v>43112010901</v>
      </c>
      <c r="J4685">
        <v>4</v>
      </c>
      <c r="K4685" t="s">
        <v>1740</v>
      </c>
      <c r="L4685">
        <v>2531</v>
      </c>
      <c r="M4685" t="s">
        <v>1557</v>
      </c>
      <c r="N4685" t="s">
        <v>1734</v>
      </c>
      <c r="O4685">
        <v>0</v>
      </c>
      <c r="P4685" t="s">
        <v>1771</v>
      </c>
      <c r="Q4685">
        <v>19980731</v>
      </c>
    </row>
    <row r="4686" spans="1:17">
      <c r="A4686" t="s">
        <v>1739</v>
      </c>
      <c r="B4686" t="s">
        <v>1782</v>
      </c>
      <c r="C4686">
        <v>201202</v>
      </c>
      <c r="D4686">
        <v>23</v>
      </c>
      <c r="E4686" t="s">
        <v>1646</v>
      </c>
      <c r="F4686">
        <v>0</v>
      </c>
      <c r="G4686">
        <v>0</v>
      </c>
      <c r="H4686">
        <v>0</v>
      </c>
      <c r="I4686">
        <v>43112014300</v>
      </c>
      <c r="J4686">
        <v>4</v>
      </c>
      <c r="K4686" t="s">
        <v>1740</v>
      </c>
      <c r="L4686">
        <v>2531</v>
      </c>
      <c r="M4686" t="s">
        <v>1557</v>
      </c>
      <c r="N4686" t="s">
        <v>1734</v>
      </c>
      <c r="O4686">
        <v>28327</v>
      </c>
      <c r="P4686" t="s">
        <v>1552</v>
      </c>
      <c r="Q4686">
        <v>19980628</v>
      </c>
    </row>
    <row r="4687" spans="1:17">
      <c r="A4687" t="s">
        <v>1739</v>
      </c>
      <c r="B4687" t="s">
        <v>1783</v>
      </c>
      <c r="C4687">
        <v>201202</v>
      </c>
      <c r="D4687">
        <v>0</v>
      </c>
      <c r="E4687" t="s">
        <v>1646</v>
      </c>
      <c r="F4687">
        <v>0</v>
      </c>
      <c r="G4687">
        <v>0</v>
      </c>
      <c r="H4687">
        <v>0</v>
      </c>
      <c r="I4687">
        <v>43112030000</v>
      </c>
      <c r="J4687">
        <v>4</v>
      </c>
      <c r="K4687" t="s">
        <v>1740</v>
      </c>
      <c r="L4687">
        <v>2531</v>
      </c>
      <c r="M4687" t="s">
        <v>1557</v>
      </c>
      <c r="N4687" t="s">
        <v>1734</v>
      </c>
      <c r="O4687">
        <v>0</v>
      </c>
      <c r="P4687" t="s">
        <v>1769</v>
      </c>
      <c r="Q4687">
        <v>19980331</v>
      </c>
    </row>
    <row r="4688" spans="1:17">
      <c r="A4688" t="s">
        <v>1739</v>
      </c>
      <c r="B4688" t="s">
        <v>1784</v>
      </c>
      <c r="C4688">
        <v>201202</v>
      </c>
      <c r="D4688">
        <v>23</v>
      </c>
      <c r="E4688" t="s">
        <v>1646</v>
      </c>
      <c r="F4688">
        <v>0</v>
      </c>
      <c r="G4688">
        <v>0</v>
      </c>
      <c r="H4688">
        <v>0</v>
      </c>
      <c r="I4688">
        <v>43112030000</v>
      </c>
      <c r="J4688">
        <v>4</v>
      </c>
      <c r="K4688" t="s">
        <v>1740</v>
      </c>
      <c r="L4688">
        <v>2531</v>
      </c>
      <c r="M4688" t="s">
        <v>1557</v>
      </c>
      <c r="N4688" t="s">
        <v>1734</v>
      </c>
      <c r="O4688">
        <v>9809</v>
      </c>
      <c r="P4688" t="s">
        <v>1771</v>
      </c>
      <c r="Q4688">
        <v>19980331</v>
      </c>
    </row>
    <row r="4689" spans="1:17">
      <c r="A4689" t="s">
        <v>1739</v>
      </c>
      <c r="B4689" t="s">
        <v>1785</v>
      </c>
      <c r="C4689">
        <v>201202</v>
      </c>
      <c r="D4689">
        <v>0</v>
      </c>
      <c r="E4689" t="s">
        <v>1646</v>
      </c>
      <c r="F4689">
        <v>0</v>
      </c>
      <c r="G4689">
        <v>0</v>
      </c>
      <c r="H4689">
        <v>0</v>
      </c>
      <c r="I4689">
        <v>43112026400</v>
      </c>
      <c r="J4689">
        <v>4</v>
      </c>
      <c r="K4689" t="s">
        <v>1740</v>
      </c>
      <c r="L4689">
        <v>2531</v>
      </c>
      <c r="M4689" t="s">
        <v>1557</v>
      </c>
      <c r="N4689" t="s">
        <v>1734</v>
      </c>
      <c r="O4689">
        <v>0</v>
      </c>
      <c r="P4689" t="s">
        <v>1769</v>
      </c>
      <c r="Q4689">
        <v>20000430</v>
      </c>
    </row>
    <row r="4690" spans="1:17">
      <c r="A4690" t="s">
        <v>1739</v>
      </c>
      <c r="B4690" t="s">
        <v>1786</v>
      </c>
      <c r="C4690">
        <v>201202</v>
      </c>
      <c r="D4690">
        <v>0</v>
      </c>
      <c r="E4690" t="s">
        <v>1646</v>
      </c>
      <c r="F4690">
        <v>0</v>
      </c>
      <c r="G4690">
        <v>0</v>
      </c>
      <c r="H4690">
        <v>0</v>
      </c>
      <c r="I4690">
        <v>43112026400</v>
      </c>
      <c r="J4690">
        <v>4</v>
      </c>
      <c r="K4690" t="s">
        <v>1740</v>
      </c>
      <c r="L4690">
        <v>2531</v>
      </c>
      <c r="M4690" t="s">
        <v>1557</v>
      </c>
      <c r="N4690" t="s">
        <v>1734</v>
      </c>
      <c r="O4690">
        <v>0</v>
      </c>
      <c r="P4690" t="s">
        <v>1771</v>
      </c>
      <c r="Q4690">
        <v>19980331</v>
      </c>
    </row>
    <row r="4691" spans="1:17">
      <c r="A4691" t="s">
        <v>1739</v>
      </c>
      <c r="B4691" t="s">
        <v>1787</v>
      </c>
      <c r="C4691">
        <v>201202</v>
      </c>
      <c r="D4691">
        <v>23</v>
      </c>
      <c r="E4691" t="s">
        <v>1646</v>
      </c>
      <c r="F4691">
        <v>0</v>
      </c>
      <c r="G4691">
        <v>0</v>
      </c>
      <c r="H4691">
        <v>0</v>
      </c>
      <c r="I4691">
        <v>43112018700</v>
      </c>
      <c r="J4691">
        <v>4</v>
      </c>
      <c r="K4691" t="s">
        <v>1740</v>
      </c>
      <c r="L4691">
        <v>2531</v>
      </c>
      <c r="M4691" t="s">
        <v>1557</v>
      </c>
      <c r="N4691" t="s">
        <v>1734</v>
      </c>
      <c r="O4691">
        <v>32130</v>
      </c>
      <c r="P4691" t="s">
        <v>1552</v>
      </c>
      <c r="Q4691">
        <v>19700501</v>
      </c>
    </row>
    <row r="4692" spans="1:17">
      <c r="A4692" t="s">
        <v>1739</v>
      </c>
      <c r="B4692" t="s">
        <v>1788</v>
      </c>
      <c r="C4692">
        <v>201202</v>
      </c>
      <c r="D4692">
        <v>23</v>
      </c>
      <c r="E4692" t="s">
        <v>1646</v>
      </c>
      <c r="F4692">
        <v>0</v>
      </c>
      <c r="G4692">
        <v>0</v>
      </c>
      <c r="H4692">
        <v>0</v>
      </c>
      <c r="I4692">
        <v>43112020801</v>
      </c>
      <c r="J4692">
        <v>4</v>
      </c>
      <c r="K4692" t="s">
        <v>1740</v>
      </c>
      <c r="L4692">
        <v>2531</v>
      </c>
      <c r="M4692" t="s">
        <v>1557</v>
      </c>
      <c r="N4692" t="s">
        <v>1734</v>
      </c>
      <c r="O4692">
        <v>22885</v>
      </c>
      <c r="P4692" t="s">
        <v>1552</v>
      </c>
      <c r="Q4692">
        <v>19730101</v>
      </c>
    </row>
    <row r="4693" spans="1:17">
      <c r="A4693" t="s">
        <v>1739</v>
      </c>
      <c r="B4693" t="s">
        <v>1789</v>
      </c>
      <c r="C4693">
        <v>201202</v>
      </c>
      <c r="D4693">
        <v>23</v>
      </c>
      <c r="E4693" t="s">
        <v>1646</v>
      </c>
      <c r="F4693">
        <v>0</v>
      </c>
      <c r="G4693">
        <v>0</v>
      </c>
      <c r="H4693">
        <v>0</v>
      </c>
      <c r="I4693">
        <v>43112020901</v>
      </c>
      <c r="J4693">
        <v>4</v>
      </c>
      <c r="K4693" t="s">
        <v>1740</v>
      </c>
      <c r="L4693">
        <v>2531</v>
      </c>
      <c r="M4693" t="s">
        <v>1557</v>
      </c>
      <c r="N4693" t="s">
        <v>1734</v>
      </c>
      <c r="O4693">
        <v>44135</v>
      </c>
      <c r="P4693" t="s">
        <v>1552</v>
      </c>
      <c r="Q4693">
        <v>19980622</v>
      </c>
    </row>
    <row r="4694" spans="1:17">
      <c r="A4694" t="s">
        <v>1739</v>
      </c>
      <c r="B4694" t="s">
        <v>1598</v>
      </c>
      <c r="C4694">
        <v>201202</v>
      </c>
      <c r="D4694">
        <v>23</v>
      </c>
      <c r="E4694" t="s">
        <v>1646</v>
      </c>
      <c r="F4694">
        <v>0</v>
      </c>
      <c r="G4694">
        <v>0</v>
      </c>
      <c r="H4694">
        <v>0</v>
      </c>
      <c r="I4694">
        <v>43112074900</v>
      </c>
      <c r="J4694">
        <v>4</v>
      </c>
      <c r="K4694" t="s">
        <v>1740</v>
      </c>
      <c r="L4694">
        <v>2531</v>
      </c>
      <c r="M4694" t="s">
        <v>1557</v>
      </c>
      <c r="N4694" t="s">
        <v>1734</v>
      </c>
      <c r="O4694">
        <v>53105</v>
      </c>
      <c r="P4694" t="s">
        <v>1552</v>
      </c>
      <c r="Q4694">
        <v>19980331</v>
      </c>
    </row>
    <row r="4695" spans="1:17">
      <c r="A4695" t="s">
        <v>1739</v>
      </c>
      <c r="B4695" t="s">
        <v>1790</v>
      </c>
      <c r="C4695">
        <v>201202</v>
      </c>
      <c r="D4695">
        <v>0</v>
      </c>
      <c r="E4695" t="s">
        <v>1646</v>
      </c>
      <c r="F4695">
        <v>0</v>
      </c>
      <c r="G4695">
        <v>0</v>
      </c>
      <c r="H4695">
        <v>0</v>
      </c>
      <c r="I4695">
        <v>43112038200</v>
      </c>
      <c r="J4695">
        <v>4</v>
      </c>
      <c r="K4695" t="s">
        <v>1740</v>
      </c>
      <c r="L4695">
        <v>2531</v>
      </c>
      <c r="M4695" t="s">
        <v>1557</v>
      </c>
      <c r="N4695" t="s">
        <v>1734</v>
      </c>
      <c r="O4695">
        <v>0</v>
      </c>
      <c r="P4695" t="s">
        <v>1769</v>
      </c>
      <c r="Q4695">
        <v>19980331</v>
      </c>
    </row>
    <row r="4696" spans="1:17">
      <c r="A4696" t="s">
        <v>1739</v>
      </c>
      <c r="B4696" t="s">
        <v>1791</v>
      </c>
      <c r="C4696">
        <v>201202</v>
      </c>
      <c r="D4696">
        <v>0</v>
      </c>
      <c r="E4696" t="s">
        <v>1646</v>
      </c>
      <c r="F4696">
        <v>0</v>
      </c>
      <c r="G4696">
        <v>0</v>
      </c>
      <c r="H4696">
        <v>0</v>
      </c>
      <c r="I4696">
        <v>43112038200</v>
      </c>
      <c r="J4696">
        <v>4</v>
      </c>
      <c r="K4696" t="s">
        <v>1740</v>
      </c>
      <c r="L4696">
        <v>2531</v>
      </c>
      <c r="M4696" t="s">
        <v>1557</v>
      </c>
      <c r="N4696" t="s">
        <v>1734</v>
      </c>
      <c r="O4696">
        <v>0</v>
      </c>
      <c r="P4696" t="s">
        <v>1771</v>
      </c>
      <c r="Q4696">
        <v>19980331</v>
      </c>
    </row>
    <row r="4697" spans="1:17">
      <c r="A4697" t="s">
        <v>1739</v>
      </c>
      <c r="B4697" t="s">
        <v>1629</v>
      </c>
      <c r="C4697">
        <v>201202</v>
      </c>
      <c r="D4697">
        <v>23</v>
      </c>
      <c r="E4697" t="s">
        <v>1646</v>
      </c>
      <c r="F4697">
        <v>0</v>
      </c>
      <c r="G4697">
        <v>0</v>
      </c>
      <c r="H4697">
        <v>0</v>
      </c>
      <c r="I4697">
        <v>43112069100</v>
      </c>
      <c r="J4697">
        <v>4</v>
      </c>
      <c r="K4697" t="s">
        <v>1740</v>
      </c>
      <c r="L4697">
        <v>2531</v>
      </c>
      <c r="M4697" t="s">
        <v>1557</v>
      </c>
      <c r="N4697" t="s">
        <v>1734</v>
      </c>
      <c r="O4697">
        <v>14219</v>
      </c>
      <c r="P4697" t="s">
        <v>1552</v>
      </c>
      <c r="Q4697">
        <v>19910501</v>
      </c>
    </row>
    <row r="4698" spans="1:17">
      <c r="A4698" t="s">
        <v>1739</v>
      </c>
      <c r="B4698" t="s">
        <v>1792</v>
      </c>
      <c r="C4698">
        <v>201202</v>
      </c>
      <c r="D4698">
        <v>0</v>
      </c>
      <c r="E4698" t="s">
        <v>1646</v>
      </c>
      <c r="F4698">
        <v>0</v>
      </c>
      <c r="G4698">
        <v>0</v>
      </c>
      <c r="H4698">
        <v>0</v>
      </c>
      <c r="I4698">
        <v>43112035600</v>
      </c>
      <c r="J4698">
        <v>4</v>
      </c>
      <c r="K4698" t="s">
        <v>1740</v>
      </c>
      <c r="L4698">
        <v>2531</v>
      </c>
      <c r="M4698" t="s">
        <v>1557</v>
      </c>
      <c r="N4698" t="s">
        <v>1734</v>
      </c>
      <c r="O4698">
        <v>0</v>
      </c>
      <c r="P4698" t="s">
        <v>1771</v>
      </c>
      <c r="Q4698">
        <v>19980331</v>
      </c>
    </row>
    <row r="4699" spans="1:17">
      <c r="A4699" t="s">
        <v>1739</v>
      </c>
      <c r="B4699" t="s">
        <v>1793</v>
      </c>
      <c r="C4699">
        <v>201202</v>
      </c>
      <c r="D4699">
        <v>23</v>
      </c>
      <c r="E4699" t="s">
        <v>1646</v>
      </c>
      <c r="F4699">
        <v>0</v>
      </c>
      <c r="G4699">
        <v>0</v>
      </c>
      <c r="H4699">
        <v>0</v>
      </c>
      <c r="I4699">
        <v>43112035600</v>
      </c>
      <c r="J4699">
        <v>4</v>
      </c>
      <c r="K4699" t="s">
        <v>1740</v>
      </c>
      <c r="L4699">
        <v>2531</v>
      </c>
      <c r="M4699" t="s">
        <v>1557</v>
      </c>
      <c r="N4699" t="s">
        <v>1734</v>
      </c>
      <c r="O4699">
        <v>49208</v>
      </c>
      <c r="P4699" t="s">
        <v>1769</v>
      </c>
      <c r="Q4699">
        <v>19941001</v>
      </c>
    </row>
    <row r="4700" spans="1:17">
      <c r="A4700" t="s">
        <v>1739</v>
      </c>
      <c r="B4700" t="s">
        <v>1794</v>
      </c>
      <c r="C4700">
        <v>201202</v>
      </c>
      <c r="D4700">
        <v>0</v>
      </c>
      <c r="E4700" t="s">
        <v>1646</v>
      </c>
      <c r="F4700">
        <v>0</v>
      </c>
      <c r="G4700">
        <v>0</v>
      </c>
      <c r="H4700">
        <v>0</v>
      </c>
      <c r="I4700">
        <v>43112038300</v>
      </c>
      <c r="J4700">
        <v>4</v>
      </c>
      <c r="K4700" t="s">
        <v>1740</v>
      </c>
      <c r="L4700">
        <v>2531</v>
      </c>
      <c r="M4700" t="s">
        <v>1557</v>
      </c>
      <c r="N4700" t="s">
        <v>1734</v>
      </c>
      <c r="O4700">
        <v>0</v>
      </c>
      <c r="P4700" t="s">
        <v>1769</v>
      </c>
      <c r="Q4700">
        <v>19980331</v>
      </c>
    </row>
    <row r="4701" spans="1:17">
      <c r="A4701" t="s">
        <v>1739</v>
      </c>
      <c r="B4701" t="s">
        <v>1795</v>
      </c>
      <c r="C4701">
        <v>201202</v>
      </c>
      <c r="D4701">
        <v>23</v>
      </c>
      <c r="E4701" t="s">
        <v>1646</v>
      </c>
      <c r="F4701">
        <v>0</v>
      </c>
      <c r="G4701">
        <v>0</v>
      </c>
      <c r="H4701">
        <v>0</v>
      </c>
      <c r="I4701">
        <v>43112038300</v>
      </c>
      <c r="J4701">
        <v>4</v>
      </c>
      <c r="K4701" t="s">
        <v>1740</v>
      </c>
      <c r="L4701">
        <v>2531</v>
      </c>
      <c r="M4701" t="s">
        <v>1557</v>
      </c>
      <c r="N4701" t="s">
        <v>1734</v>
      </c>
      <c r="O4701">
        <v>31991</v>
      </c>
      <c r="P4701" t="s">
        <v>1771</v>
      </c>
      <c r="Q4701">
        <v>19980331</v>
      </c>
    </row>
    <row r="4702" spans="1:17">
      <c r="A4702" t="s">
        <v>1739</v>
      </c>
      <c r="B4702" t="s">
        <v>1796</v>
      </c>
      <c r="C4702">
        <v>201202</v>
      </c>
      <c r="D4702">
        <v>0</v>
      </c>
      <c r="E4702" t="s">
        <v>1646</v>
      </c>
      <c r="F4702">
        <v>0</v>
      </c>
      <c r="G4702">
        <v>0</v>
      </c>
      <c r="H4702">
        <v>0</v>
      </c>
      <c r="I4702">
        <v>43112038400</v>
      </c>
      <c r="J4702">
        <v>4</v>
      </c>
      <c r="K4702" t="s">
        <v>1740</v>
      </c>
      <c r="L4702">
        <v>2531</v>
      </c>
      <c r="M4702" t="s">
        <v>1557</v>
      </c>
      <c r="N4702" t="s">
        <v>1734</v>
      </c>
      <c r="O4702">
        <v>0</v>
      </c>
      <c r="P4702" t="s">
        <v>1769</v>
      </c>
    </row>
    <row r="4703" spans="1:17">
      <c r="A4703" t="s">
        <v>1739</v>
      </c>
      <c r="B4703" t="s">
        <v>1797</v>
      </c>
      <c r="C4703">
        <v>201202</v>
      </c>
      <c r="D4703">
        <v>0</v>
      </c>
      <c r="E4703" t="s">
        <v>1646</v>
      </c>
      <c r="F4703">
        <v>0</v>
      </c>
      <c r="G4703">
        <v>0</v>
      </c>
      <c r="H4703">
        <v>0</v>
      </c>
      <c r="I4703">
        <v>43112038400</v>
      </c>
      <c r="J4703">
        <v>4</v>
      </c>
      <c r="K4703" t="s">
        <v>1740</v>
      </c>
      <c r="L4703">
        <v>2531</v>
      </c>
      <c r="M4703" t="s">
        <v>1557</v>
      </c>
      <c r="N4703" t="s">
        <v>1734</v>
      </c>
      <c r="O4703">
        <v>0</v>
      </c>
      <c r="P4703" t="s">
        <v>1771</v>
      </c>
    </row>
    <row r="4704" spans="1:17">
      <c r="A4704" t="s">
        <v>1739</v>
      </c>
      <c r="B4704" t="s">
        <v>1614</v>
      </c>
      <c r="C4704">
        <v>201202</v>
      </c>
      <c r="D4704">
        <v>23</v>
      </c>
      <c r="E4704" t="s">
        <v>1646</v>
      </c>
      <c r="F4704">
        <v>0</v>
      </c>
      <c r="G4704">
        <v>0</v>
      </c>
      <c r="H4704">
        <v>0</v>
      </c>
      <c r="I4704">
        <v>43112035700</v>
      </c>
      <c r="J4704">
        <v>4</v>
      </c>
      <c r="K4704" t="s">
        <v>1740</v>
      </c>
      <c r="L4704">
        <v>2531</v>
      </c>
      <c r="M4704" t="s">
        <v>1557</v>
      </c>
      <c r="N4704" t="s">
        <v>1734</v>
      </c>
      <c r="O4704">
        <v>33208</v>
      </c>
      <c r="P4704" t="s">
        <v>1552</v>
      </c>
      <c r="Q4704">
        <v>19771001</v>
      </c>
    </row>
    <row r="4705" spans="1:17">
      <c r="A4705" t="s">
        <v>1739</v>
      </c>
      <c r="B4705" t="s">
        <v>1615</v>
      </c>
      <c r="C4705">
        <v>201202</v>
      </c>
      <c r="D4705">
        <v>0</v>
      </c>
      <c r="E4705" t="s">
        <v>1646</v>
      </c>
      <c r="F4705">
        <v>0</v>
      </c>
      <c r="G4705">
        <v>0</v>
      </c>
      <c r="H4705">
        <v>0</v>
      </c>
      <c r="I4705">
        <v>43112033600</v>
      </c>
      <c r="J4705">
        <v>4</v>
      </c>
      <c r="K4705" t="s">
        <v>1740</v>
      </c>
      <c r="L4705">
        <v>2531</v>
      </c>
      <c r="M4705" t="s">
        <v>1557</v>
      </c>
      <c r="N4705" t="s">
        <v>1734</v>
      </c>
      <c r="O4705">
        <v>0</v>
      </c>
      <c r="P4705" t="s">
        <v>1552</v>
      </c>
      <c r="Q4705">
        <v>19770901</v>
      </c>
    </row>
    <row r="4706" spans="1:17">
      <c r="A4706" t="s">
        <v>1739</v>
      </c>
      <c r="B4706" t="s">
        <v>1798</v>
      </c>
      <c r="C4706">
        <v>201202</v>
      </c>
      <c r="D4706">
        <v>0</v>
      </c>
      <c r="E4706" t="s">
        <v>1646</v>
      </c>
      <c r="F4706">
        <v>0</v>
      </c>
      <c r="G4706">
        <v>0</v>
      </c>
      <c r="H4706">
        <v>0</v>
      </c>
      <c r="I4706">
        <v>43112038100</v>
      </c>
      <c r="J4706">
        <v>4</v>
      </c>
      <c r="K4706" t="s">
        <v>1740</v>
      </c>
      <c r="L4706">
        <v>2531</v>
      </c>
      <c r="M4706" t="s">
        <v>1557</v>
      </c>
      <c r="N4706" t="s">
        <v>1734</v>
      </c>
      <c r="O4706">
        <v>0</v>
      </c>
      <c r="P4706" t="s">
        <v>1769</v>
      </c>
      <c r="Q4706">
        <v>19980331</v>
      </c>
    </row>
    <row r="4707" spans="1:17">
      <c r="A4707" t="s">
        <v>1739</v>
      </c>
      <c r="B4707" t="s">
        <v>1799</v>
      </c>
      <c r="C4707">
        <v>201202</v>
      </c>
      <c r="D4707">
        <v>0</v>
      </c>
      <c r="E4707" t="s">
        <v>1646</v>
      </c>
      <c r="F4707">
        <v>0</v>
      </c>
      <c r="G4707">
        <v>0</v>
      </c>
      <c r="H4707">
        <v>0</v>
      </c>
      <c r="I4707">
        <v>43112038100</v>
      </c>
      <c r="J4707">
        <v>4</v>
      </c>
      <c r="K4707" t="s">
        <v>1740</v>
      </c>
      <c r="L4707">
        <v>2531</v>
      </c>
      <c r="M4707" t="s">
        <v>1557</v>
      </c>
      <c r="N4707" t="s">
        <v>1734</v>
      </c>
      <c r="O4707">
        <v>0</v>
      </c>
      <c r="P4707" t="s">
        <v>1771</v>
      </c>
      <c r="Q4707">
        <v>19980331</v>
      </c>
    </row>
    <row r="4708" spans="1:17">
      <c r="A4708" t="s">
        <v>1711</v>
      </c>
      <c r="B4708" t="s">
        <v>1768</v>
      </c>
      <c r="C4708">
        <v>201203</v>
      </c>
      <c r="D4708">
        <v>0</v>
      </c>
      <c r="E4708" t="s">
        <v>1646</v>
      </c>
      <c r="F4708">
        <v>0</v>
      </c>
      <c r="G4708">
        <v>0</v>
      </c>
      <c r="H4708">
        <v>0</v>
      </c>
      <c r="I4708">
        <v>43112027600</v>
      </c>
      <c r="J4708">
        <v>4</v>
      </c>
      <c r="K4708" t="s">
        <v>1712</v>
      </c>
      <c r="L4708">
        <v>2531</v>
      </c>
      <c r="M4708" t="s">
        <v>1557</v>
      </c>
      <c r="N4708" t="s">
        <v>1734</v>
      </c>
      <c r="O4708">
        <v>0</v>
      </c>
      <c r="P4708" t="s">
        <v>1769</v>
      </c>
    </row>
    <row r="4709" spans="1:17">
      <c r="A4709" t="s">
        <v>1711</v>
      </c>
      <c r="B4709" t="s">
        <v>1770</v>
      </c>
      <c r="C4709">
        <v>201203</v>
      </c>
      <c r="D4709">
        <v>0</v>
      </c>
      <c r="E4709" t="s">
        <v>1646</v>
      </c>
      <c r="F4709">
        <v>0</v>
      </c>
      <c r="G4709">
        <v>0</v>
      </c>
      <c r="H4709">
        <v>0</v>
      </c>
      <c r="I4709">
        <v>43112027600</v>
      </c>
      <c r="J4709">
        <v>4</v>
      </c>
      <c r="K4709" t="s">
        <v>1712</v>
      </c>
      <c r="L4709">
        <v>2531</v>
      </c>
      <c r="M4709" t="s">
        <v>1557</v>
      </c>
      <c r="N4709" t="s">
        <v>1734</v>
      </c>
      <c r="O4709">
        <v>0</v>
      </c>
      <c r="P4709" t="s">
        <v>1771</v>
      </c>
    </row>
    <row r="4710" spans="1:17">
      <c r="A4710" t="s">
        <v>1739</v>
      </c>
      <c r="B4710" t="s">
        <v>1650</v>
      </c>
      <c r="C4710">
        <v>201203</v>
      </c>
      <c r="D4710">
        <v>0</v>
      </c>
      <c r="E4710" t="s">
        <v>1646</v>
      </c>
      <c r="F4710">
        <v>0</v>
      </c>
      <c r="G4710">
        <v>0</v>
      </c>
      <c r="H4710">
        <v>0</v>
      </c>
      <c r="I4710">
        <v>43112015000</v>
      </c>
      <c r="J4710">
        <v>4</v>
      </c>
      <c r="K4710" t="s">
        <v>1740</v>
      </c>
      <c r="L4710">
        <v>2531</v>
      </c>
      <c r="M4710" t="s">
        <v>1557</v>
      </c>
      <c r="N4710" t="s">
        <v>1734</v>
      </c>
      <c r="O4710">
        <v>0</v>
      </c>
      <c r="P4710" t="s">
        <v>1552</v>
      </c>
    </row>
    <row r="4711" spans="1:17">
      <c r="A4711" t="s">
        <v>1739</v>
      </c>
      <c r="B4711" t="s">
        <v>1772</v>
      </c>
      <c r="C4711">
        <v>201203</v>
      </c>
      <c r="D4711">
        <v>30</v>
      </c>
      <c r="E4711" t="s">
        <v>1646</v>
      </c>
      <c r="F4711">
        <v>0</v>
      </c>
      <c r="G4711">
        <v>0</v>
      </c>
      <c r="H4711">
        <v>0</v>
      </c>
      <c r="I4711">
        <v>43112021501</v>
      </c>
      <c r="J4711">
        <v>4</v>
      </c>
      <c r="K4711" t="s">
        <v>1740</v>
      </c>
      <c r="L4711">
        <v>2531</v>
      </c>
      <c r="M4711" t="s">
        <v>1557</v>
      </c>
      <c r="N4711" t="s">
        <v>1734</v>
      </c>
      <c r="O4711">
        <v>62192</v>
      </c>
      <c r="P4711" t="s">
        <v>1769</v>
      </c>
      <c r="Q4711">
        <v>19980331</v>
      </c>
    </row>
    <row r="4712" spans="1:17">
      <c r="A4712" t="s">
        <v>1739</v>
      </c>
      <c r="B4712" t="s">
        <v>1773</v>
      </c>
      <c r="C4712">
        <v>201203</v>
      </c>
      <c r="D4712">
        <v>30</v>
      </c>
      <c r="E4712" t="s">
        <v>1646</v>
      </c>
      <c r="F4712">
        <v>0</v>
      </c>
      <c r="G4712">
        <v>0</v>
      </c>
      <c r="H4712">
        <v>0</v>
      </c>
      <c r="I4712">
        <v>43112021501</v>
      </c>
      <c r="J4712">
        <v>4</v>
      </c>
      <c r="K4712" t="s">
        <v>1740</v>
      </c>
      <c r="L4712">
        <v>2531</v>
      </c>
      <c r="M4712" t="s">
        <v>1557</v>
      </c>
      <c r="N4712" t="s">
        <v>1734</v>
      </c>
      <c r="O4712">
        <v>45584</v>
      </c>
      <c r="P4712" t="s">
        <v>1771</v>
      </c>
      <c r="Q4712">
        <v>19980331</v>
      </c>
    </row>
    <row r="4713" spans="1:17">
      <c r="A4713" t="s">
        <v>1739</v>
      </c>
      <c r="B4713" t="s">
        <v>1774</v>
      </c>
      <c r="C4713">
        <v>201203</v>
      </c>
      <c r="D4713">
        <v>30</v>
      </c>
      <c r="E4713" t="s">
        <v>1646</v>
      </c>
      <c r="F4713">
        <v>0</v>
      </c>
      <c r="G4713">
        <v>0</v>
      </c>
      <c r="H4713">
        <v>0</v>
      </c>
      <c r="I4713">
        <v>43112021601</v>
      </c>
      <c r="J4713">
        <v>4</v>
      </c>
      <c r="K4713" t="s">
        <v>1740</v>
      </c>
      <c r="L4713">
        <v>2531</v>
      </c>
      <c r="M4713" t="s">
        <v>1557</v>
      </c>
      <c r="N4713" t="s">
        <v>1734</v>
      </c>
      <c r="O4713">
        <v>87152</v>
      </c>
      <c r="P4713" t="s">
        <v>1769</v>
      </c>
      <c r="Q4713">
        <v>19980331</v>
      </c>
    </row>
    <row r="4714" spans="1:17">
      <c r="A4714" t="s">
        <v>1739</v>
      </c>
      <c r="B4714" t="s">
        <v>1775</v>
      </c>
      <c r="C4714">
        <v>201203</v>
      </c>
      <c r="D4714">
        <v>30</v>
      </c>
      <c r="E4714" t="s">
        <v>1646</v>
      </c>
      <c r="F4714">
        <v>0</v>
      </c>
      <c r="G4714">
        <v>0</v>
      </c>
      <c r="H4714">
        <v>0</v>
      </c>
      <c r="I4714">
        <v>43112021601</v>
      </c>
      <c r="J4714">
        <v>4</v>
      </c>
      <c r="K4714" t="s">
        <v>1740</v>
      </c>
      <c r="L4714">
        <v>2531</v>
      </c>
      <c r="M4714" t="s">
        <v>1557</v>
      </c>
      <c r="N4714" t="s">
        <v>1734</v>
      </c>
      <c r="O4714">
        <v>37605</v>
      </c>
      <c r="P4714" t="s">
        <v>1771</v>
      </c>
      <c r="Q4714">
        <v>19980331</v>
      </c>
    </row>
    <row r="4715" spans="1:17">
      <c r="A4715" t="s">
        <v>1739</v>
      </c>
      <c r="B4715" t="s">
        <v>1640</v>
      </c>
      <c r="C4715">
        <v>201203</v>
      </c>
      <c r="D4715">
        <v>30</v>
      </c>
      <c r="E4715" t="s">
        <v>1646</v>
      </c>
      <c r="F4715">
        <v>0</v>
      </c>
      <c r="G4715">
        <v>0</v>
      </c>
      <c r="H4715">
        <v>0</v>
      </c>
      <c r="I4715">
        <v>43112021700</v>
      </c>
      <c r="J4715">
        <v>4</v>
      </c>
      <c r="K4715" t="s">
        <v>1740</v>
      </c>
      <c r="L4715">
        <v>2531</v>
      </c>
      <c r="M4715" t="s">
        <v>1557</v>
      </c>
      <c r="N4715" t="s">
        <v>1734</v>
      </c>
      <c r="O4715">
        <v>84457</v>
      </c>
      <c r="P4715" t="s">
        <v>1662</v>
      </c>
      <c r="Q4715">
        <v>19810901</v>
      </c>
    </row>
    <row r="4716" spans="1:17">
      <c r="A4716" t="s">
        <v>1739</v>
      </c>
      <c r="B4716" t="s">
        <v>1776</v>
      </c>
      <c r="C4716">
        <v>201203</v>
      </c>
      <c r="D4716">
        <v>30</v>
      </c>
      <c r="E4716" t="s">
        <v>1646</v>
      </c>
      <c r="F4716">
        <v>0</v>
      </c>
      <c r="G4716">
        <v>0</v>
      </c>
      <c r="H4716">
        <v>0</v>
      </c>
      <c r="I4716">
        <v>43112020600</v>
      </c>
      <c r="J4716">
        <v>4</v>
      </c>
      <c r="K4716" t="s">
        <v>1740</v>
      </c>
      <c r="L4716">
        <v>2531</v>
      </c>
      <c r="M4716" t="s">
        <v>1557</v>
      </c>
      <c r="N4716" t="s">
        <v>1734</v>
      </c>
      <c r="O4716">
        <v>123954</v>
      </c>
      <c r="P4716" t="s">
        <v>1771</v>
      </c>
      <c r="Q4716">
        <v>19980331</v>
      </c>
    </row>
    <row r="4717" spans="1:17">
      <c r="A4717" t="s">
        <v>1739</v>
      </c>
      <c r="B4717" t="s">
        <v>1777</v>
      </c>
      <c r="C4717">
        <v>201203</v>
      </c>
      <c r="D4717">
        <v>30</v>
      </c>
      <c r="E4717" t="s">
        <v>1646</v>
      </c>
      <c r="F4717">
        <v>0</v>
      </c>
      <c r="G4717">
        <v>0</v>
      </c>
      <c r="H4717">
        <v>0</v>
      </c>
      <c r="I4717">
        <v>43112020600</v>
      </c>
      <c r="J4717">
        <v>4</v>
      </c>
      <c r="K4717" t="s">
        <v>1740</v>
      </c>
      <c r="L4717">
        <v>2531</v>
      </c>
      <c r="M4717" t="s">
        <v>1557</v>
      </c>
      <c r="N4717" t="s">
        <v>1734</v>
      </c>
      <c r="O4717">
        <v>51859</v>
      </c>
      <c r="P4717" t="s">
        <v>1769</v>
      </c>
      <c r="Q4717">
        <v>19980331</v>
      </c>
    </row>
    <row r="4718" spans="1:17">
      <c r="A4718" t="s">
        <v>1739</v>
      </c>
      <c r="B4718" t="s">
        <v>1778</v>
      </c>
      <c r="C4718">
        <v>201203</v>
      </c>
      <c r="D4718">
        <v>0</v>
      </c>
      <c r="E4718" t="s">
        <v>1646</v>
      </c>
      <c r="F4718">
        <v>0</v>
      </c>
      <c r="G4718">
        <v>0</v>
      </c>
      <c r="H4718">
        <v>0</v>
      </c>
      <c r="I4718">
        <v>43112013101</v>
      </c>
      <c r="J4718">
        <v>4</v>
      </c>
      <c r="K4718" t="s">
        <v>1740</v>
      </c>
      <c r="L4718">
        <v>2531</v>
      </c>
      <c r="M4718" t="s">
        <v>1557</v>
      </c>
      <c r="N4718" t="s">
        <v>1734</v>
      </c>
      <c r="O4718">
        <v>0</v>
      </c>
      <c r="P4718" t="s">
        <v>1769</v>
      </c>
      <c r="Q4718">
        <v>19980331</v>
      </c>
    </row>
    <row r="4719" spans="1:17">
      <c r="A4719" t="s">
        <v>1739</v>
      </c>
      <c r="B4719" t="s">
        <v>1779</v>
      </c>
      <c r="C4719">
        <v>201203</v>
      </c>
      <c r="D4719">
        <v>30</v>
      </c>
      <c r="E4719" t="s">
        <v>1646</v>
      </c>
      <c r="F4719">
        <v>0</v>
      </c>
      <c r="G4719">
        <v>0</v>
      </c>
      <c r="H4719">
        <v>0</v>
      </c>
      <c r="I4719">
        <v>43112013101</v>
      </c>
      <c r="J4719">
        <v>4</v>
      </c>
      <c r="K4719" t="s">
        <v>1740</v>
      </c>
      <c r="L4719">
        <v>2531</v>
      </c>
      <c r="M4719" t="s">
        <v>1557</v>
      </c>
      <c r="N4719" t="s">
        <v>1734</v>
      </c>
      <c r="O4719">
        <v>46170</v>
      </c>
      <c r="P4719" t="s">
        <v>1771</v>
      </c>
      <c r="Q4719">
        <v>19980430</v>
      </c>
    </row>
    <row r="4720" spans="1:17">
      <c r="A4720" t="s">
        <v>1739</v>
      </c>
      <c r="B4720" t="s">
        <v>1568</v>
      </c>
      <c r="C4720">
        <v>201203</v>
      </c>
      <c r="D4720">
        <v>30</v>
      </c>
      <c r="E4720" t="s">
        <v>1646</v>
      </c>
      <c r="F4720">
        <v>0</v>
      </c>
      <c r="G4720">
        <v>0</v>
      </c>
      <c r="H4720">
        <v>0</v>
      </c>
      <c r="I4720">
        <v>43112016701</v>
      </c>
      <c r="J4720">
        <v>4</v>
      </c>
      <c r="K4720" t="s">
        <v>1740</v>
      </c>
      <c r="L4720">
        <v>2531</v>
      </c>
      <c r="M4720" t="s">
        <v>1557</v>
      </c>
      <c r="N4720" t="s">
        <v>1734</v>
      </c>
      <c r="O4720">
        <v>65618</v>
      </c>
      <c r="P4720" t="s">
        <v>1552</v>
      </c>
      <c r="Q4720">
        <v>19980625</v>
      </c>
    </row>
    <row r="4721" spans="1:17">
      <c r="A4721" t="s">
        <v>1739</v>
      </c>
      <c r="B4721" t="s">
        <v>1718</v>
      </c>
      <c r="C4721">
        <v>201203</v>
      </c>
      <c r="D4721">
        <v>30</v>
      </c>
      <c r="E4721" t="s">
        <v>1646</v>
      </c>
      <c r="F4721">
        <v>0</v>
      </c>
      <c r="G4721">
        <v>0</v>
      </c>
      <c r="H4721">
        <v>0</v>
      </c>
      <c r="I4721">
        <v>43112069600</v>
      </c>
      <c r="J4721">
        <v>4</v>
      </c>
      <c r="K4721" t="s">
        <v>1740</v>
      </c>
      <c r="L4721">
        <v>2531</v>
      </c>
      <c r="M4721" t="s">
        <v>1557</v>
      </c>
      <c r="N4721" t="s">
        <v>1734</v>
      </c>
      <c r="O4721">
        <v>76421</v>
      </c>
      <c r="P4721" t="s">
        <v>1552</v>
      </c>
      <c r="Q4721">
        <v>19980802</v>
      </c>
    </row>
    <row r="4722" spans="1:17">
      <c r="A4722" t="s">
        <v>1739</v>
      </c>
      <c r="B4722" t="s">
        <v>1780</v>
      </c>
      <c r="C4722">
        <v>201203</v>
      </c>
      <c r="D4722">
        <v>0</v>
      </c>
      <c r="E4722" t="s">
        <v>1646</v>
      </c>
      <c r="F4722">
        <v>0</v>
      </c>
      <c r="G4722">
        <v>0</v>
      </c>
      <c r="H4722">
        <v>0</v>
      </c>
      <c r="I4722">
        <v>43112010901</v>
      </c>
      <c r="J4722">
        <v>4</v>
      </c>
      <c r="K4722" t="s">
        <v>1740</v>
      </c>
      <c r="L4722">
        <v>2531</v>
      </c>
      <c r="M4722" t="s">
        <v>1557</v>
      </c>
      <c r="N4722" t="s">
        <v>1734</v>
      </c>
      <c r="O4722">
        <v>0</v>
      </c>
      <c r="P4722" t="s">
        <v>1769</v>
      </c>
      <c r="Q4722">
        <v>19980331</v>
      </c>
    </row>
    <row r="4723" spans="1:17">
      <c r="A4723" t="s">
        <v>1739</v>
      </c>
      <c r="B4723" t="s">
        <v>1781</v>
      </c>
      <c r="C4723">
        <v>201203</v>
      </c>
      <c r="D4723">
        <v>0</v>
      </c>
      <c r="E4723" t="s">
        <v>1646</v>
      </c>
      <c r="F4723">
        <v>0</v>
      </c>
      <c r="G4723">
        <v>0</v>
      </c>
      <c r="H4723">
        <v>0</v>
      </c>
      <c r="I4723">
        <v>43112010901</v>
      </c>
      <c r="J4723">
        <v>4</v>
      </c>
      <c r="K4723" t="s">
        <v>1740</v>
      </c>
      <c r="L4723">
        <v>2531</v>
      </c>
      <c r="M4723" t="s">
        <v>1557</v>
      </c>
      <c r="N4723" t="s">
        <v>1734</v>
      </c>
      <c r="O4723">
        <v>0</v>
      </c>
      <c r="P4723" t="s">
        <v>1771</v>
      </c>
      <c r="Q4723">
        <v>19980731</v>
      </c>
    </row>
    <row r="4724" spans="1:17">
      <c r="A4724" t="s">
        <v>1739</v>
      </c>
      <c r="B4724" t="s">
        <v>1782</v>
      </c>
      <c r="C4724">
        <v>201203</v>
      </c>
      <c r="D4724">
        <v>30</v>
      </c>
      <c r="E4724" t="s">
        <v>1646</v>
      </c>
      <c r="F4724">
        <v>0</v>
      </c>
      <c r="G4724">
        <v>0</v>
      </c>
      <c r="H4724">
        <v>0</v>
      </c>
      <c r="I4724">
        <v>43112014300</v>
      </c>
      <c r="J4724">
        <v>4</v>
      </c>
      <c r="K4724" t="s">
        <v>1740</v>
      </c>
      <c r="L4724">
        <v>2531</v>
      </c>
      <c r="M4724" t="s">
        <v>1557</v>
      </c>
      <c r="N4724" t="s">
        <v>1734</v>
      </c>
      <c r="O4724">
        <v>43713</v>
      </c>
      <c r="P4724" t="s">
        <v>1552</v>
      </c>
      <c r="Q4724">
        <v>19980628</v>
      </c>
    </row>
    <row r="4725" spans="1:17">
      <c r="A4725" t="s">
        <v>1739</v>
      </c>
      <c r="B4725" t="s">
        <v>1783</v>
      </c>
      <c r="C4725">
        <v>201203</v>
      </c>
      <c r="D4725">
        <v>0</v>
      </c>
      <c r="E4725" t="s">
        <v>1646</v>
      </c>
      <c r="F4725">
        <v>0</v>
      </c>
      <c r="G4725">
        <v>0</v>
      </c>
      <c r="H4725">
        <v>0</v>
      </c>
      <c r="I4725">
        <v>43112030000</v>
      </c>
      <c r="J4725">
        <v>4</v>
      </c>
      <c r="K4725" t="s">
        <v>1740</v>
      </c>
      <c r="L4725">
        <v>2531</v>
      </c>
      <c r="M4725" t="s">
        <v>1557</v>
      </c>
      <c r="N4725" t="s">
        <v>1734</v>
      </c>
      <c r="O4725">
        <v>0</v>
      </c>
      <c r="P4725" t="s">
        <v>1769</v>
      </c>
      <c r="Q4725">
        <v>19980331</v>
      </c>
    </row>
    <row r="4726" spans="1:17">
      <c r="A4726" t="s">
        <v>1739</v>
      </c>
      <c r="B4726" t="s">
        <v>1784</v>
      </c>
      <c r="C4726">
        <v>201203</v>
      </c>
      <c r="D4726">
        <v>30</v>
      </c>
      <c r="E4726" t="s">
        <v>1646</v>
      </c>
      <c r="F4726">
        <v>0</v>
      </c>
      <c r="G4726">
        <v>0</v>
      </c>
      <c r="H4726">
        <v>0</v>
      </c>
      <c r="I4726">
        <v>43112030000</v>
      </c>
      <c r="J4726">
        <v>4</v>
      </c>
      <c r="K4726" t="s">
        <v>1740</v>
      </c>
      <c r="L4726">
        <v>2531</v>
      </c>
      <c r="M4726" t="s">
        <v>1557</v>
      </c>
      <c r="N4726" t="s">
        <v>1734</v>
      </c>
      <c r="O4726">
        <v>10433</v>
      </c>
      <c r="P4726" t="s">
        <v>1771</v>
      </c>
      <c r="Q4726">
        <v>19980331</v>
      </c>
    </row>
    <row r="4727" spans="1:17">
      <c r="A4727" t="s">
        <v>1739</v>
      </c>
      <c r="B4727" t="s">
        <v>1785</v>
      </c>
      <c r="C4727">
        <v>201203</v>
      </c>
      <c r="D4727">
        <v>0</v>
      </c>
      <c r="E4727" t="s">
        <v>1646</v>
      </c>
      <c r="F4727">
        <v>0</v>
      </c>
      <c r="G4727">
        <v>0</v>
      </c>
      <c r="H4727">
        <v>0</v>
      </c>
      <c r="I4727">
        <v>43112026400</v>
      </c>
      <c r="J4727">
        <v>4</v>
      </c>
      <c r="K4727" t="s">
        <v>1740</v>
      </c>
      <c r="L4727">
        <v>2531</v>
      </c>
      <c r="M4727" t="s">
        <v>1557</v>
      </c>
      <c r="N4727" t="s">
        <v>1734</v>
      </c>
      <c r="O4727">
        <v>0</v>
      </c>
      <c r="P4727" t="s">
        <v>1769</v>
      </c>
      <c r="Q4727">
        <v>20000430</v>
      </c>
    </row>
    <row r="4728" spans="1:17">
      <c r="A4728" t="s">
        <v>1739</v>
      </c>
      <c r="B4728" t="s">
        <v>1786</v>
      </c>
      <c r="C4728">
        <v>201203</v>
      </c>
      <c r="D4728">
        <v>0</v>
      </c>
      <c r="E4728" t="s">
        <v>1646</v>
      </c>
      <c r="F4728">
        <v>0</v>
      </c>
      <c r="G4728">
        <v>0</v>
      </c>
      <c r="H4728">
        <v>0</v>
      </c>
      <c r="I4728">
        <v>43112026400</v>
      </c>
      <c r="J4728">
        <v>4</v>
      </c>
      <c r="K4728" t="s">
        <v>1740</v>
      </c>
      <c r="L4728">
        <v>2531</v>
      </c>
      <c r="M4728" t="s">
        <v>1557</v>
      </c>
      <c r="N4728" t="s">
        <v>1734</v>
      </c>
      <c r="O4728">
        <v>0</v>
      </c>
      <c r="P4728" t="s">
        <v>1771</v>
      </c>
      <c r="Q4728">
        <v>19980331</v>
      </c>
    </row>
    <row r="4729" spans="1:17">
      <c r="A4729" t="s">
        <v>1739</v>
      </c>
      <c r="B4729" t="s">
        <v>1787</v>
      </c>
      <c r="C4729">
        <v>201203</v>
      </c>
      <c r="D4729">
        <v>30</v>
      </c>
      <c r="E4729" t="s">
        <v>1646</v>
      </c>
      <c r="F4729">
        <v>0</v>
      </c>
      <c r="G4729">
        <v>0</v>
      </c>
      <c r="H4729">
        <v>0</v>
      </c>
      <c r="I4729">
        <v>43112018700</v>
      </c>
      <c r="J4729">
        <v>4</v>
      </c>
      <c r="K4729" t="s">
        <v>1740</v>
      </c>
      <c r="L4729">
        <v>2531</v>
      </c>
      <c r="M4729" t="s">
        <v>1557</v>
      </c>
      <c r="N4729" t="s">
        <v>1734</v>
      </c>
      <c r="O4729">
        <v>50325</v>
      </c>
      <c r="P4729" t="s">
        <v>1552</v>
      </c>
      <c r="Q4729">
        <v>19700501</v>
      </c>
    </row>
    <row r="4730" spans="1:17">
      <c r="A4730" t="s">
        <v>1739</v>
      </c>
      <c r="B4730" t="s">
        <v>1788</v>
      </c>
      <c r="C4730">
        <v>201203</v>
      </c>
      <c r="D4730">
        <v>30</v>
      </c>
      <c r="E4730" t="s">
        <v>1646</v>
      </c>
      <c r="F4730">
        <v>0</v>
      </c>
      <c r="G4730">
        <v>0</v>
      </c>
      <c r="H4730">
        <v>0</v>
      </c>
      <c r="I4730">
        <v>43112020801</v>
      </c>
      <c r="J4730">
        <v>4</v>
      </c>
      <c r="K4730" t="s">
        <v>1740</v>
      </c>
      <c r="L4730">
        <v>2531</v>
      </c>
      <c r="M4730" t="s">
        <v>1557</v>
      </c>
      <c r="N4730" t="s">
        <v>1734</v>
      </c>
      <c r="O4730">
        <v>32445</v>
      </c>
      <c r="P4730" t="s">
        <v>1552</v>
      </c>
      <c r="Q4730">
        <v>19730101</v>
      </c>
    </row>
    <row r="4731" spans="1:17">
      <c r="A4731" t="s">
        <v>1739</v>
      </c>
      <c r="B4731" t="s">
        <v>1789</v>
      </c>
      <c r="C4731">
        <v>201203</v>
      </c>
      <c r="D4731">
        <v>30</v>
      </c>
      <c r="E4731" t="s">
        <v>1646</v>
      </c>
      <c r="F4731">
        <v>0</v>
      </c>
      <c r="G4731">
        <v>0</v>
      </c>
      <c r="H4731">
        <v>0</v>
      </c>
      <c r="I4731">
        <v>43112020901</v>
      </c>
      <c r="J4731">
        <v>4</v>
      </c>
      <c r="K4731" t="s">
        <v>1740</v>
      </c>
      <c r="L4731">
        <v>2531</v>
      </c>
      <c r="M4731" t="s">
        <v>1557</v>
      </c>
      <c r="N4731" t="s">
        <v>1734</v>
      </c>
      <c r="O4731">
        <v>50478</v>
      </c>
      <c r="P4731" t="s">
        <v>1552</v>
      </c>
      <c r="Q4731">
        <v>19980622</v>
      </c>
    </row>
    <row r="4732" spans="1:17">
      <c r="A4732" t="s">
        <v>1739</v>
      </c>
      <c r="B4732" t="s">
        <v>1598</v>
      </c>
      <c r="C4732">
        <v>201203</v>
      </c>
      <c r="D4732">
        <v>30</v>
      </c>
      <c r="E4732" t="s">
        <v>1646</v>
      </c>
      <c r="F4732">
        <v>0</v>
      </c>
      <c r="G4732">
        <v>0</v>
      </c>
      <c r="H4732">
        <v>0</v>
      </c>
      <c r="I4732">
        <v>43112074900</v>
      </c>
      <c r="J4732">
        <v>4</v>
      </c>
      <c r="K4732" t="s">
        <v>1740</v>
      </c>
      <c r="L4732">
        <v>2531</v>
      </c>
      <c r="M4732" t="s">
        <v>1557</v>
      </c>
      <c r="N4732" t="s">
        <v>1734</v>
      </c>
      <c r="O4732">
        <v>69385</v>
      </c>
      <c r="P4732" t="s">
        <v>1552</v>
      </c>
      <c r="Q4732">
        <v>19980331</v>
      </c>
    </row>
    <row r="4733" spans="1:17">
      <c r="A4733" t="s">
        <v>1739</v>
      </c>
      <c r="B4733" t="s">
        <v>1790</v>
      </c>
      <c r="C4733">
        <v>201203</v>
      </c>
      <c r="D4733">
        <v>0</v>
      </c>
      <c r="E4733" t="s">
        <v>1646</v>
      </c>
      <c r="F4733">
        <v>0</v>
      </c>
      <c r="G4733">
        <v>0</v>
      </c>
      <c r="H4733">
        <v>0</v>
      </c>
      <c r="I4733">
        <v>43112038200</v>
      </c>
      <c r="J4733">
        <v>4</v>
      </c>
      <c r="K4733" t="s">
        <v>1740</v>
      </c>
      <c r="L4733">
        <v>2531</v>
      </c>
      <c r="M4733" t="s">
        <v>1557</v>
      </c>
      <c r="N4733" t="s">
        <v>1734</v>
      </c>
      <c r="O4733">
        <v>0</v>
      </c>
      <c r="P4733" t="s">
        <v>1769</v>
      </c>
      <c r="Q4733">
        <v>19980331</v>
      </c>
    </row>
    <row r="4734" spans="1:17">
      <c r="A4734" t="s">
        <v>1739</v>
      </c>
      <c r="B4734" t="s">
        <v>1791</v>
      </c>
      <c r="C4734">
        <v>201203</v>
      </c>
      <c r="D4734">
        <v>0</v>
      </c>
      <c r="E4734" t="s">
        <v>1646</v>
      </c>
      <c r="F4734">
        <v>0</v>
      </c>
      <c r="G4734">
        <v>0</v>
      </c>
      <c r="H4734">
        <v>0</v>
      </c>
      <c r="I4734">
        <v>43112038200</v>
      </c>
      <c r="J4734">
        <v>4</v>
      </c>
      <c r="K4734" t="s">
        <v>1740</v>
      </c>
      <c r="L4734">
        <v>2531</v>
      </c>
      <c r="M4734" t="s">
        <v>1557</v>
      </c>
      <c r="N4734" t="s">
        <v>1734</v>
      </c>
      <c r="O4734">
        <v>0</v>
      </c>
      <c r="P4734" t="s">
        <v>1771</v>
      </c>
      <c r="Q4734">
        <v>19980331</v>
      </c>
    </row>
    <row r="4735" spans="1:17">
      <c r="A4735" t="s">
        <v>1739</v>
      </c>
      <c r="B4735" t="s">
        <v>1629</v>
      </c>
      <c r="C4735">
        <v>201203</v>
      </c>
      <c r="D4735">
        <v>30</v>
      </c>
      <c r="E4735" t="s">
        <v>1646</v>
      </c>
      <c r="F4735">
        <v>0</v>
      </c>
      <c r="G4735">
        <v>0</v>
      </c>
      <c r="H4735">
        <v>0</v>
      </c>
      <c r="I4735">
        <v>43112069100</v>
      </c>
      <c r="J4735">
        <v>4</v>
      </c>
      <c r="K4735" t="s">
        <v>1740</v>
      </c>
      <c r="L4735">
        <v>2531</v>
      </c>
      <c r="M4735" t="s">
        <v>1557</v>
      </c>
      <c r="N4735" t="s">
        <v>1734</v>
      </c>
      <c r="O4735">
        <v>19401</v>
      </c>
      <c r="P4735" t="s">
        <v>1552</v>
      </c>
      <c r="Q4735">
        <v>19910501</v>
      </c>
    </row>
    <row r="4736" spans="1:17">
      <c r="A4736" t="s">
        <v>1739</v>
      </c>
      <c r="B4736" t="s">
        <v>1792</v>
      </c>
      <c r="C4736">
        <v>201203</v>
      </c>
      <c r="D4736">
        <v>0</v>
      </c>
      <c r="E4736" t="s">
        <v>1646</v>
      </c>
      <c r="F4736">
        <v>0</v>
      </c>
      <c r="G4736">
        <v>0</v>
      </c>
      <c r="H4736">
        <v>0</v>
      </c>
      <c r="I4736">
        <v>43112035600</v>
      </c>
      <c r="J4736">
        <v>4</v>
      </c>
      <c r="K4736" t="s">
        <v>1740</v>
      </c>
      <c r="L4736">
        <v>2531</v>
      </c>
      <c r="M4736" t="s">
        <v>1557</v>
      </c>
      <c r="N4736" t="s">
        <v>1734</v>
      </c>
      <c r="O4736">
        <v>0</v>
      </c>
      <c r="P4736" t="s">
        <v>1771</v>
      </c>
      <c r="Q4736">
        <v>19980331</v>
      </c>
    </row>
    <row r="4737" spans="1:17">
      <c r="A4737" t="s">
        <v>1739</v>
      </c>
      <c r="B4737" t="s">
        <v>1793</v>
      </c>
      <c r="C4737">
        <v>201203</v>
      </c>
      <c r="D4737">
        <v>30</v>
      </c>
      <c r="E4737" t="s">
        <v>1646</v>
      </c>
      <c r="F4737">
        <v>0</v>
      </c>
      <c r="G4737">
        <v>0</v>
      </c>
      <c r="H4737">
        <v>0</v>
      </c>
      <c r="I4737">
        <v>43112035600</v>
      </c>
      <c r="J4737">
        <v>4</v>
      </c>
      <c r="K4737" t="s">
        <v>1740</v>
      </c>
      <c r="L4737">
        <v>2531</v>
      </c>
      <c r="M4737" t="s">
        <v>1557</v>
      </c>
      <c r="N4737" t="s">
        <v>1734</v>
      </c>
      <c r="O4737">
        <v>59840</v>
      </c>
      <c r="P4737" t="s">
        <v>1769</v>
      </c>
      <c r="Q4737">
        <v>19941001</v>
      </c>
    </row>
    <row r="4738" spans="1:17">
      <c r="A4738" t="s">
        <v>1739</v>
      </c>
      <c r="B4738" t="s">
        <v>1794</v>
      </c>
      <c r="C4738">
        <v>201203</v>
      </c>
      <c r="D4738">
        <v>0</v>
      </c>
      <c r="E4738" t="s">
        <v>1646</v>
      </c>
      <c r="F4738">
        <v>0</v>
      </c>
      <c r="G4738">
        <v>0</v>
      </c>
      <c r="H4738">
        <v>0</v>
      </c>
      <c r="I4738">
        <v>43112038300</v>
      </c>
      <c r="J4738">
        <v>4</v>
      </c>
      <c r="K4738" t="s">
        <v>1740</v>
      </c>
      <c r="L4738">
        <v>2531</v>
      </c>
      <c r="M4738" t="s">
        <v>1557</v>
      </c>
      <c r="N4738" t="s">
        <v>1734</v>
      </c>
      <c r="O4738">
        <v>0</v>
      </c>
      <c r="P4738" t="s">
        <v>1769</v>
      </c>
      <c r="Q4738">
        <v>19980331</v>
      </c>
    </row>
    <row r="4739" spans="1:17">
      <c r="A4739" t="s">
        <v>1739</v>
      </c>
      <c r="B4739" t="s">
        <v>1795</v>
      </c>
      <c r="C4739">
        <v>201203</v>
      </c>
      <c r="D4739">
        <v>30</v>
      </c>
      <c r="E4739" t="s">
        <v>1646</v>
      </c>
      <c r="F4739">
        <v>0</v>
      </c>
      <c r="G4739">
        <v>0</v>
      </c>
      <c r="H4739">
        <v>0</v>
      </c>
      <c r="I4739">
        <v>43112038300</v>
      </c>
      <c r="J4739">
        <v>4</v>
      </c>
      <c r="K4739" t="s">
        <v>1740</v>
      </c>
      <c r="L4739">
        <v>2531</v>
      </c>
      <c r="M4739" t="s">
        <v>1557</v>
      </c>
      <c r="N4739" t="s">
        <v>1734</v>
      </c>
      <c r="O4739">
        <v>50682</v>
      </c>
      <c r="P4739" t="s">
        <v>1771</v>
      </c>
      <c r="Q4739">
        <v>19980331</v>
      </c>
    </row>
    <row r="4740" spans="1:17">
      <c r="A4740" t="s">
        <v>1739</v>
      </c>
      <c r="B4740" t="s">
        <v>1796</v>
      </c>
      <c r="C4740">
        <v>201203</v>
      </c>
      <c r="D4740">
        <v>0</v>
      </c>
      <c r="E4740" t="s">
        <v>1646</v>
      </c>
      <c r="F4740">
        <v>0</v>
      </c>
      <c r="G4740">
        <v>0</v>
      </c>
      <c r="H4740">
        <v>0</v>
      </c>
      <c r="I4740">
        <v>43112038400</v>
      </c>
      <c r="J4740">
        <v>4</v>
      </c>
      <c r="K4740" t="s">
        <v>1740</v>
      </c>
      <c r="L4740">
        <v>2531</v>
      </c>
      <c r="M4740" t="s">
        <v>1557</v>
      </c>
      <c r="N4740" t="s">
        <v>1734</v>
      </c>
      <c r="O4740">
        <v>0</v>
      </c>
      <c r="P4740" t="s">
        <v>1769</v>
      </c>
    </row>
    <row r="4741" spans="1:17">
      <c r="A4741" t="s">
        <v>1739</v>
      </c>
      <c r="B4741" t="s">
        <v>1797</v>
      </c>
      <c r="C4741">
        <v>201203</v>
      </c>
      <c r="D4741">
        <v>0</v>
      </c>
      <c r="E4741" t="s">
        <v>1646</v>
      </c>
      <c r="F4741">
        <v>0</v>
      </c>
      <c r="G4741">
        <v>0</v>
      </c>
      <c r="H4741">
        <v>0</v>
      </c>
      <c r="I4741">
        <v>43112038400</v>
      </c>
      <c r="J4741">
        <v>4</v>
      </c>
      <c r="K4741" t="s">
        <v>1740</v>
      </c>
      <c r="L4741">
        <v>2531</v>
      </c>
      <c r="M4741" t="s">
        <v>1557</v>
      </c>
      <c r="N4741" t="s">
        <v>1734</v>
      </c>
      <c r="O4741">
        <v>0</v>
      </c>
      <c r="P4741" t="s">
        <v>1771</v>
      </c>
    </row>
    <row r="4742" spans="1:17">
      <c r="A4742" t="s">
        <v>1739</v>
      </c>
      <c r="B4742" t="s">
        <v>1614</v>
      </c>
      <c r="C4742">
        <v>201203</v>
      </c>
      <c r="D4742">
        <v>30</v>
      </c>
      <c r="E4742" t="s">
        <v>1646</v>
      </c>
      <c r="F4742">
        <v>0</v>
      </c>
      <c r="G4742">
        <v>0</v>
      </c>
      <c r="H4742">
        <v>0</v>
      </c>
      <c r="I4742">
        <v>43112035700</v>
      </c>
      <c r="J4742">
        <v>4</v>
      </c>
      <c r="K4742" t="s">
        <v>1740</v>
      </c>
      <c r="L4742">
        <v>2531</v>
      </c>
      <c r="M4742" t="s">
        <v>1557</v>
      </c>
      <c r="N4742" t="s">
        <v>1734</v>
      </c>
      <c r="O4742">
        <v>43316</v>
      </c>
      <c r="P4742" t="s">
        <v>1552</v>
      </c>
      <c r="Q4742">
        <v>19771001</v>
      </c>
    </row>
    <row r="4743" spans="1:17">
      <c r="A4743" t="s">
        <v>1739</v>
      </c>
      <c r="B4743" t="s">
        <v>1615</v>
      </c>
      <c r="C4743">
        <v>201203</v>
      </c>
      <c r="D4743">
        <v>0</v>
      </c>
      <c r="E4743" t="s">
        <v>1646</v>
      </c>
      <c r="F4743">
        <v>0</v>
      </c>
      <c r="G4743">
        <v>0</v>
      </c>
      <c r="H4743">
        <v>0</v>
      </c>
      <c r="I4743">
        <v>43112033600</v>
      </c>
      <c r="J4743">
        <v>4</v>
      </c>
      <c r="K4743" t="s">
        <v>1740</v>
      </c>
      <c r="L4743">
        <v>2531</v>
      </c>
      <c r="M4743" t="s">
        <v>1557</v>
      </c>
      <c r="N4743" t="s">
        <v>1734</v>
      </c>
      <c r="O4743">
        <v>0</v>
      </c>
      <c r="P4743" t="s">
        <v>1552</v>
      </c>
      <c r="Q4743">
        <v>19770901</v>
      </c>
    </row>
    <row r="4744" spans="1:17">
      <c r="A4744" t="s">
        <v>1739</v>
      </c>
      <c r="B4744" t="s">
        <v>1798</v>
      </c>
      <c r="C4744">
        <v>201203</v>
      </c>
      <c r="D4744">
        <v>0</v>
      </c>
      <c r="E4744" t="s">
        <v>1646</v>
      </c>
      <c r="F4744">
        <v>0</v>
      </c>
      <c r="G4744">
        <v>0</v>
      </c>
      <c r="H4744">
        <v>0</v>
      </c>
      <c r="I4744">
        <v>43112038100</v>
      </c>
      <c r="J4744">
        <v>4</v>
      </c>
      <c r="K4744" t="s">
        <v>1740</v>
      </c>
      <c r="L4744">
        <v>2531</v>
      </c>
      <c r="M4744" t="s">
        <v>1557</v>
      </c>
      <c r="N4744" t="s">
        <v>1734</v>
      </c>
      <c r="O4744">
        <v>0</v>
      </c>
      <c r="P4744" t="s">
        <v>1769</v>
      </c>
      <c r="Q4744">
        <v>19980331</v>
      </c>
    </row>
    <row r="4745" spans="1:17">
      <c r="A4745" t="s">
        <v>1739</v>
      </c>
      <c r="B4745" t="s">
        <v>1799</v>
      </c>
      <c r="C4745">
        <v>201203</v>
      </c>
      <c r="D4745">
        <v>0</v>
      </c>
      <c r="E4745" t="s">
        <v>1646</v>
      </c>
      <c r="F4745">
        <v>0</v>
      </c>
      <c r="G4745">
        <v>0</v>
      </c>
      <c r="H4745">
        <v>0</v>
      </c>
      <c r="I4745">
        <v>43112038100</v>
      </c>
      <c r="J4745">
        <v>4</v>
      </c>
      <c r="K4745" t="s">
        <v>1740</v>
      </c>
      <c r="L4745">
        <v>2531</v>
      </c>
      <c r="M4745" t="s">
        <v>1557</v>
      </c>
      <c r="N4745" t="s">
        <v>1734</v>
      </c>
      <c r="O4745">
        <v>0</v>
      </c>
      <c r="P4745" t="s">
        <v>1771</v>
      </c>
      <c r="Q4745">
        <v>19980331</v>
      </c>
    </row>
    <row r="4746" spans="1:17">
      <c r="A4746" t="s">
        <v>1711</v>
      </c>
      <c r="B4746" t="s">
        <v>1768</v>
      </c>
      <c r="C4746">
        <v>201204</v>
      </c>
      <c r="D4746">
        <v>0</v>
      </c>
      <c r="E4746" t="s">
        <v>1646</v>
      </c>
      <c r="F4746">
        <v>0</v>
      </c>
      <c r="G4746">
        <v>0</v>
      </c>
      <c r="H4746">
        <v>0</v>
      </c>
      <c r="I4746">
        <v>43112027600</v>
      </c>
      <c r="J4746">
        <v>4</v>
      </c>
      <c r="K4746" t="s">
        <v>1712</v>
      </c>
      <c r="L4746">
        <v>2531</v>
      </c>
      <c r="M4746" t="s">
        <v>1557</v>
      </c>
      <c r="N4746" t="s">
        <v>1734</v>
      </c>
      <c r="O4746">
        <v>0</v>
      </c>
      <c r="P4746" t="s">
        <v>1769</v>
      </c>
    </row>
    <row r="4747" spans="1:17">
      <c r="A4747" t="s">
        <v>1711</v>
      </c>
      <c r="B4747" t="s">
        <v>1770</v>
      </c>
      <c r="C4747">
        <v>201204</v>
      </c>
      <c r="D4747">
        <v>0</v>
      </c>
      <c r="E4747" t="s">
        <v>1646</v>
      </c>
      <c r="F4747">
        <v>0</v>
      </c>
      <c r="G4747">
        <v>0</v>
      </c>
      <c r="H4747">
        <v>0</v>
      </c>
      <c r="I4747">
        <v>43112027600</v>
      </c>
      <c r="J4747">
        <v>4</v>
      </c>
      <c r="K4747" t="s">
        <v>1712</v>
      </c>
      <c r="L4747">
        <v>2531</v>
      </c>
      <c r="M4747" t="s">
        <v>1557</v>
      </c>
      <c r="N4747" t="s">
        <v>1734</v>
      </c>
      <c r="O4747">
        <v>0</v>
      </c>
      <c r="P4747" t="s">
        <v>1771</v>
      </c>
    </row>
    <row r="4748" spans="1:17">
      <c r="A4748" t="s">
        <v>1739</v>
      </c>
      <c r="B4748" t="s">
        <v>1650</v>
      </c>
      <c r="C4748">
        <v>201204</v>
      </c>
      <c r="D4748">
        <v>0</v>
      </c>
      <c r="E4748" t="s">
        <v>1646</v>
      </c>
      <c r="F4748">
        <v>0</v>
      </c>
      <c r="G4748">
        <v>0</v>
      </c>
      <c r="H4748">
        <v>0</v>
      </c>
      <c r="I4748">
        <v>43112015000</v>
      </c>
      <c r="J4748">
        <v>4</v>
      </c>
      <c r="K4748" t="s">
        <v>1740</v>
      </c>
      <c r="L4748">
        <v>2531</v>
      </c>
      <c r="M4748" t="s">
        <v>1557</v>
      </c>
      <c r="N4748" t="s">
        <v>1734</v>
      </c>
      <c r="O4748">
        <v>0</v>
      </c>
      <c r="P4748" t="s">
        <v>1552</v>
      </c>
    </row>
    <row r="4749" spans="1:17">
      <c r="A4749" t="s">
        <v>1739</v>
      </c>
      <c r="B4749" t="s">
        <v>1772</v>
      </c>
      <c r="C4749">
        <v>201204</v>
      </c>
      <c r="D4749">
        <v>30</v>
      </c>
      <c r="E4749" t="s">
        <v>1646</v>
      </c>
      <c r="F4749">
        <v>0</v>
      </c>
      <c r="G4749">
        <v>0</v>
      </c>
      <c r="H4749">
        <v>0</v>
      </c>
      <c r="I4749">
        <v>43112021501</v>
      </c>
      <c r="J4749">
        <v>4</v>
      </c>
      <c r="K4749" t="s">
        <v>1740</v>
      </c>
      <c r="L4749">
        <v>2531</v>
      </c>
      <c r="M4749" t="s">
        <v>1557</v>
      </c>
      <c r="N4749" t="s">
        <v>1734</v>
      </c>
      <c r="O4749">
        <v>59849</v>
      </c>
      <c r="P4749" t="s">
        <v>1769</v>
      </c>
      <c r="Q4749">
        <v>19980331</v>
      </c>
    </row>
    <row r="4750" spans="1:17">
      <c r="A4750" t="s">
        <v>1739</v>
      </c>
      <c r="B4750" t="s">
        <v>1773</v>
      </c>
      <c r="C4750">
        <v>201204</v>
      </c>
      <c r="D4750">
        <v>30</v>
      </c>
      <c r="E4750" t="s">
        <v>1646</v>
      </c>
      <c r="F4750">
        <v>0</v>
      </c>
      <c r="G4750">
        <v>0</v>
      </c>
      <c r="H4750">
        <v>0</v>
      </c>
      <c r="I4750">
        <v>43112021501</v>
      </c>
      <c r="J4750">
        <v>4</v>
      </c>
      <c r="K4750" t="s">
        <v>1740</v>
      </c>
      <c r="L4750">
        <v>2531</v>
      </c>
      <c r="M4750" t="s">
        <v>1557</v>
      </c>
      <c r="N4750" t="s">
        <v>1734</v>
      </c>
      <c r="O4750">
        <v>44040</v>
      </c>
      <c r="P4750" t="s">
        <v>1771</v>
      </c>
      <c r="Q4750">
        <v>19980331</v>
      </c>
    </row>
    <row r="4751" spans="1:17">
      <c r="A4751" t="s">
        <v>1739</v>
      </c>
      <c r="B4751" t="s">
        <v>1774</v>
      </c>
      <c r="C4751">
        <v>201204</v>
      </c>
      <c r="D4751">
        <v>30</v>
      </c>
      <c r="E4751" t="s">
        <v>1646</v>
      </c>
      <c r="F4751">
        <v>0</v>
      </c>
      <c r="G4751">
        <v>0</v>
      </c>
      <c r="H4751">
        <v>0</v>
      </c>
      <c r="I4751">
        <v>43112021601</v>
      </c>
      <c r="J4751">
        <v>4</v>
      </c>
      <c r="K4751" t="s">
        <v>1740</v>
      </c>
      <c r="L4751">
        <v>2531</v>
      </c>
      <c r="M4751" t="s">
        <v>1557</v>
      </c>
      <c r="N4751" t="s">
        <v>1734</v>
      </c>
      <c r="O4751">
        <v>85786</v>
      </c>
      <c r="P4751" t="s">
        <v>1769</v>
      </c>
      <c r="Q4751">
        <v>19980331</v>
      </c>
    </row>
    <row r="4752" spans="1:17">
      <c r="A4752" t="s">
        <v>1739</v>
      </c>
      <c r="B4752" t="s">
        <v>1775</v>
      </c>
      <c r="C4752">
        <v>201204</v>
      </c>
      <c r="D4752">
        <v>30</v>
      </c>
      <c r="E4752" t="s">
        <v>1646</v>
      </c>
      <c r="F4752">
        <v>0</v>
      </c>
      <c r="G4752">
        <v>0</v>
      </c>
      <c r="H4752">
        <v>0</v>
      </c>
      <c r="I4752">
        <v>43112021601</v>
      </c>
      <c r="J4752">
        <v>4</v>
      </c>
      <c r="K4752" t="s">
        <v>1740</v>
      </c>
      <c r="L4752">
        <v>2531</v>
      </c>
      <c r="M4752" t="s">
        <v>1557</v>
      </c>
      <c r="N4752" t="s">
        <v>1734</v>
      </c>
      <c r="O4752">
        <v>30770</v>
      </c>
      <c r="P4752" t="s">
        <v>1771</v>
      </c>
      <c r="Q4752">
        <v>19980331</v>
      </c>
    </row>
    <row r="4753" spans="1:17">
      <c r="A4753" t="s">
        <v>1739</v>
      </c>
      <c r="B4753" t="s">
        <v>1640</v>
      </c>
      <c r="C4753">
        <v>201204</v>
      </c>
      <c r="D4753">
        <v>30</v>
      </c>
      <c r="E4753" t="s">
        <v>1646</v>
      </c>
      <c r="F4753">
        <v>0</v>
      </c>
      <c r="G4753">
        <v>0</v>
      </c>
      <c r="H4753">
        <v>0</v>
      </c>
      <c r="I4753">
        <v>43112021700</v>
      </c>
      <c r="J4753">
        <v>4</v>
      </c>
      <c r="K4753" t="s">
        <v>1740</v>
      </c>
      <c r="L4753">
        <v>2531</v>
      </c>
      <c r="M4753" t="s">
        <v>1557</v>
      </c>
      <c r="N4753" t="s">
        <v>1734</v>
      </c>
      <c r="O4753">
        <v>81155</v>
      </c>
      <c r="P4753" t="s">
        <v>1662</v>
      </c>
      <c r="Q4753">
        <v>19810901</v>
      </c>
    </row>
    <row r="4754" spans="1:17">
      <c r="A4754" t="s">
        <v>1739</v>
      </c>
      <c r="B4754" t="s">
        <v>1776</v>
      </c>
      <c r="C4754">
        <v>201204</v>
      </c>
      <c r="D4754">
        <v>30</v>
      </c>
      <c r="E4754" t="s">
        <v>1646</v>
      </c>
      <c r="F4754">
        <v>0</v>
      </c>
      <c r="G4754">
        <v>0</v>
      </c>
      <c r="H4754">
        <v>0</v>
      </c>
      <c r="I4754">
        <v>43112020600</v>
      </c>
      <c r="J4754">
        <v>4</v>
      </c>
      <c r="K4754" t="s">
        <v>1740</v>
      </c>
      <c r="L4754">
        <v>2531</v>
      </c>
      <c r="M4754" t="s">
        <v>1557</v>
      </c>
      <c r="N4754" t="s">
        <v>1734</v>
      </c>
      <c r="O4754">
        <v>120928</v>
      </c>
      <c r="P4754" t="s">
        <v>1771</v>
      </c>
      <c r="Q4754">
        <v>19980331</v>
      </c>
    </row>
    <row r="4755" spans="1:17">
      <c r="A4755" t="s">
        <v>1739</v>
      </c>
      <c r="B4755" t="s">
        <v>1777</v>
      </c>
      <c r="C4755">
        <v>201204</v>
      </c>
      <c r="D4755">
        <v>30</v>
      </c>
      <c r="E4755" t="s">
        <v>1646</v>
      </c>
      <c r="F4755">
        <v>0</v>
      </c>
      <c r="G4755">
        <v>0</v>
      </c>
      <c r="H4755">
        <v>0</v>
      </c>
      <c r="I4755">
        <v>43112020600</v>
      </c>
      <c r="J4755">
        <v>4</v>
      </c>
      <c r="K4755" t="s">
        <v>1740</v>
      </c>
      <c r="L4755">
        <v>2531</v>
      </c>
      <c r="M4755" t="s">
        <v>1557</v>
      </c>
      <c r="N4755" t="s">
        <v>1734</v>
      </c>
      <c r="O4755">
        <v>50631</v>
      </c>
      <c r="P4755" t="s">
        <v>1769</v>
      </c>
      <c r="Q4755">
        <v>19980331</v>
      </c>
    </row>
    <row r="4756" spans="1:17">
      <c r="A4756" t="s">
        <v>1739</v>
      </c>
      <c r="B4756" t="s">
        <v>1778</v>
      </c>
      <c r="C4756">
        <v>201204</v>
      </c>
      <c r="D4756">
        <v>0</v>
      </c>
      <c r="E4756" t="s">
        <v>1646</v>
      </c>
      <c r="F4756">
        <v>0</v>
      </c>
      <c r="G4756">
        <v>0</v>
      </c>
      <c r="H4756">
        <v>0</v>
      </c>
      <c r="I4756">
        <v>43112013101</v>
      </c>
      <c r="J4756">
        <v>4</v>
      </c>
      <c r="K4756" t="s">
        <v>1740</v>
      </c>
      <c r="L4756">
        <v>2531</v>
      </c>
      <c r="M4756" t="s">
        <v>1557</v>
      </c>
      <c r="N4756" t="s">
        <v>1734</v>
      </c>
      <c r="O4756">
        <v>0</v>
      </c>
      <c r="P4756" t="s">
        <v>1769</v>
      </c>
      <c r="Q4756">
        <v>19980331</v>
      </c>
    </row>
    <row r="4757" spans="1:17">
      <c r="A4757" t="s">
        <v>1739</v>
      </c>
      <c r="B4757" t="s">
        <v>1779</v>
      </c>
      <c r="C4757">
        <v>201204</v>
      </c>
      <c r="D4757">
        <v>30</v>
      </c>
      <c r="E4757" t="s">
        <v>1646</v>
      </c>
      <c r="F4757">
        <v>0</v>
      </c>
      <c r="G4757">
        <v>0</v>
      </c>
      <c r="H4757">
        <v>0</v>
      </c>
      <c r="I4757">
        <v>43112013101</v>
      </c>
      <c r="J4757">
        <v>4</v>
      </c>
      <c r="K4757" t="s">
        <v>1740</v>
      </c>
      <c r="L4757">
        <v>2531</v>
      </c>
      <c r="M4757" t="s">
        <v>1557</v>
      </c>
      <c r="N4757" t="s">
        <v>1734</v>
      </c>
      <c r="O4757">
        <v>44495</v>
      </c>
      <c r="P4757" t="s">
        <v>1771</v>
      </c>
      <c r="Q4757">
        <v>19980430</v>
      </c>
    </row>
    <row r="4758" spans="1:17">
      <c r="A4758" t="s">
        <v>1739</v>
      </c>
      <c r="B4758" t="s">
        <v>1568</v>
      </c>
      <c r="C4758">
        <v>201204</v>
      </c>
      <c r="D4758">
        <v>30</v>
      </c>
      <c r="E4758" t="s">
        <v>1646</v>
      </c>
      <c r="F4758">
        <v>0</v>
      </c>
      <c r="G4758">
        <v>0</v>
      </c>
      <c r="H4758">
        <v>0</v>
      </c>
      <c r="I4758">
        <v>43112016701</v>
      </c>
      <c r="J4758">
        <v>4</v>
      </c>
      <c r="K4758" t="s">
        <v>1740</v>
      </c>
      <c r="L4758">
        <v>2531</v>
      </c>
      <c r="M4758" t="s">
        <v>1557</v>
      </c>
      <c r="N4758" t="s">
        <v>1734</v>
      </c>
      <c r="O4758">
        <v>59678</v>
      </c>
      <c r="P4758" t="s">
        <v>1552</v>
      </c>
      <c r="Q4758">
        <v>19980625</v>
      </c>
    </row>
    <row r="4759" spans="1:17">
      <c r="A4759" t="s">
        <v>1739</v>
      </c>
      <c r="B4759" t="s">
        <v>1718</v>
      </c>
      <c r="C4759">
        <v>201204</v>
      </c>
      <c r="D4759">
        <v>30</v>
      </c>
      <c r="E4759" t="s">
        <v>1646</v>
      </c>
      <c r="F4759">
        <v>0</v>
      </c>
      <c r="G4759">
        <v>0</v>
      </c>
      <c r="H4759">
        <v>0</v>
      </c>
      <c r="I4759">
        <v>43112069600</v>
      </c>
      <c r="J4759">
        <v>4</v>
      </c>
      <c r="K4759" t="s">
        <v>1740</v>
      </c>
      <c r="L4759">
        <v>2531</v>
      </c>
      <c r="M4759" t="s">
        <v>1557</v>
      </c>
      <c r="N4759" t="s">
        <v>1734</v>
      </c>
      <c r="O4759">
        <v>69829</v>
      </c>
      <c r="P4759" t="s">
        <v>1552</v>
      </c>
      <c r="Q4759">
        <v>19980802</v>
      </c>
    </row>
    <row r="4760" spans="1:17">
      <c r="A4760" t="s">
        <v>1739</v>
      </c>
      <c r="B4760" t="s">
        <v>1780</v>
      </c>
      <c r="C4760">
        <v>201204</v>
      </c>
      <c r="D4760">
        <v>0</v>
      </c>
      <c r="E4760" t="s">
        <v>1646</v>
      </c>
      <c r="F4760">
        <v>0</v>
      </c>
      <c r="G4760">
        <v>0</v>
      </c>
      <c r="H4760">
        <v>0</v>
      </c>
      <c r="I4760">
        <v>43112010901</v>
      </c>
      <c r="J4760">
        <v>4</v>
      </c>
      <c r="K4760" t="s">
        <v>1740</v>
      </c>
      <c r="L4760">
        <v>2531</v>
      </c>
      <c r="M4760" t="s">
        <v>1557</v>
      </c>
      <c r="N4760" t="s">
        <v>1734</v>
      </c>
      <c r="O4760">
        <v>0</v>
      </c>
      <c r="P4760" t="s">
        <v>1769</v>
      </c>
      <c r="Q4760">
        <v>19980331</v>
      </c>
    </row>
    <row r="4761" spans="1:17">
      <c r="A4761" t="s">
        <v>1739</v>
      </c>
      <c r="B4761" t="s">
        <v>1781</v>
      </c>
      <c r="C4761">
        <v>201204</v>
      </c>
      <c r="D4761">
        <v>0</v>
      </c>
      <c r="E4761" t="s">
        <v>1646</v>
      </c>
      <c r="F4761">
        <v>0</v>
      </c>
      <c r="G4761">
        <v>0</v>
      </c>
      <c r="H4761">
        <v>0</v>
      </c>
      <c r="I4761">
        <v>43112010901</v>
      </c>
      <c r="J4761">
        <v>4</v>
      </c>
      <c r="K4761" t="s">
        <v>1740</v>
      </c>
      <c r="L4761">
        <v>2531</v>
      </c>
      <c r="M4761" t="s">
        <v>1557</v>
      </c>
      <c r="N4761" t="s">
        <v>1734</v>
      </c>
      <c r="O4761">
        <v>0</v>
      </c>
      <c r="P4761" t="s">
        <v>1771</v>
      </c>
      <c r="Q4761">
        <v>19980731</v>
      </c>
    </row>
    <row r="4762" spans="1:17">
      <c r="A4762" t="s">
        <v>1739</v>
      </c>
      <c r="B4762" t="s">
        <v>1782</v>
      </c>
      <c r="C4762">
        <v>201204</v>
      </c>
      <c r="D4762">
        <v>30</v>
      </c>
      <c r="E4762" t="s">
        <v>1646</v>
      </c>
      <c r="F4762">
        <v>0</v>
      </c>
      <c r="G4762">
        <v>0</v>
      </c>
      <c r="H4762">
        <v>0</v>
      </c>
      <c r="I4762">
        <v>43112014300</v>
      </c>
      <c r="J4762">
        <v>4</v>
      </c>
      <c r="K4762" t="s">
        <v>1740</v>
      </c>
      <c r="L4762">
        <v>2531</v>
      </c>
      <c r="M4762" t="s">
        <v>1557</v>
      </c>
      <c r="N4762" t="s">
        <v>1734</v>
      </c>
      <c r="O4762">
        <v>43133</v>
      </c>
      <c r="P4762" t="s">
        <v>1552</v>
      </c>
      <c r="Q4762">
        <v>19980628</v>
      </c>
    </row>
    <row r="4763" spans="1:17">
      <c r="A4763" t="s">
        <v>1739</v>
      </c>
      <c r="B4763" t="s">
        <v>1783</v>
      </c>
      <c r="C4763">
        <v>201204</v>
      </c>
      <c r="D4763">
        <v>0</v>
      </c>
      <c r="E4763" t="s">
        <v>1646</v>
      </c>
      <c r="F4763">
        <v>0</v>
      </c>
      <c r="G4763">
        <v>0</v>
      </c>
      <c r="H4763">
        <v>0</v>
      </c>
      <c r="I4763">
        <v>43112030000</v>
      </c>
      <c r="J4763">
        <v>4</v>
      </c>
      <c r="K4763" t="s">
        <v>1740</v>
      </c>
      <c r="L4763">
        <v>2531</v>
      </c>
      <c r="M4763" t="s">
        <v>1557</v>
      </c>
      <c r="N4763" t="s">
        <v>1734</v>
      </c>
      <c r="O4763">
        <v>0</v>
      </c>
      <c r="P4763" t="s">
        <v>1769</v>
      </c>
      <c r="Q4763">
        <v>19980331</v>
      </c>
    </row>
    <row r="4764" spans="1:17">
      <c r="A4764" t="s">
        <v>1739</v>
      </c>
      <c r="B4764" t="s">
        <v>1784</v>
      </c>
      <c r="C4764">
        <v>201204</v>
      </c>
      <c r="D4764">
        <v>30</v>
      </c>
      <c r="E4764" t="s">
        <v>1646</v>
      </c>
      <c r="F4764">
        <v>0</v>
      </c>
      <c r="G4764">
        <v>0</v>
      </c>
      <c r="H4764">
        <v>0</v>
      </c>
      <c r="I4764">
        <v>43112030000</v>
      </c>
      <c r="J4764">
        <v>4</v>
      </c>
      <c r="K4764" t="s">
        <v>1740</v>
      </c>
      <c r="L4764">
        <v>2531</v>
      </c>
      <c r="M4764" t="s">
        <v>1557</v>
      </c>
      <c r="N4764" t="s">
        <v>1734</v>
      </c>
      <c r="O4764">
        <v>10299</v>
      </c>
      <c r="P4764" t="s">
        <v>1771</v>
      </c>
      <c r="Q4764">
        <v>19980331</v>
      </c>
    </row>
    <row r="4765" spans="1:17">
      <c r="A4765" t="s">
        <v>1739</v>
      </c>
      <c r="B4765" t="s">
        <v>1785</v>
      </c>
      <c r="C4765">
        <v>201204</v>
      </c>
      <c r="D4765">
        <v>0</v>
      </c>
      <c r="E4765" t="s">
        <v>1646</v>
      </c>
      <c r="F4765">
        <v>0</v>
      </c>
      <c r="G4765">
        <v>0</v>
      </c>
      <c r="H4765">
        <v>0</v>
      </c>
      <c r="I4765">
        <v>43112026400</v>
      </c>
      <c r="J4765">
        <v>4</v>
      </c>
      <c r="K4765" t="s">
        <v>1740</v>
      </c>
      <c r="L4765">
        <v>2531</v>
      </c>
      <c r="M4765" t="s">
        <v>1557</v>
      </c>
      <c r="N4765" t="s">
        <v>1734</v>
      </c>
      <c r="O4765">
        <v>0</v>
      </c>
      <c r="P4765" t="s">
        <v>1769</v>
      </c>
      <c r="Q4765">
        <v>20000430</v>
      </c>
    </row>
    <row r="4766" spans="1:17">
      <c r="A4766" t="s">
        <v>1739</v>
      </c>
      <c r="B4766" t="s">
        <v>1786</v>
      </c>
      <c r="C4766">
        <v>201204</v>
      </c>
      <c r="D4766">
        <v>0</v>
      </c>
      <c r="E4766" t="s">
        <v>1646</v>
      </c>
      <c r="F4766">
        <v>0</v>
      </c>
      <c r="G4766">
        <v>0</v>
      </c>
      <c r="H4766">
        <v>0</v>
      </c>
      <c r="I4766">
        <v>43112026400</v>
      </c>
      <c r="J4766">
        <v>4</v>
      </c>
      <c r="K4766" t="s">
        <v>1740</v>
      </c>
      <c r="L4766">
        <v>2531</v>
      </c>
      <c r="M4766" t="s">
        <v>1557</v>
      </c>
      <c r="N4766" t="s">
        <v>1734</v>
      </c>
      <c r="O4766">
        <v>0</v>
      </c>
      <c r="P4766" t="s">
        <v>1771</v>
      </c>
      <c r="Q4766">
        <v>19980331</v>
      </c>
    </row>
    <row r="4767" spans="1:17">
      <c r="A4767" t="s">
        <v>1739</v>
      </c>
      <c r="B4767" t="s">
        <v>1787</v>
      </c>
      <c r="C4767">
        <v>201204</v>
      </c>
      <c r="D4767">
        <v>30</v>
      </c>
      <c r="E4767" t="s">
        <v>1646</v>
      </c>
      <c r="F4767">
        <v>0</v>
      </c>
      <c r="G4767">
        <v>0</v>
      </c>
      <c r="H4767">
        <v>0</v>
      </c>
      <c r="I4767">
        <v>43112018700</v>
      </c>
      <c r="J4767">
        <v>4</v>
      </c>
      <c r="K4767" t="s">
        <v>1740</v>
      </c>
      <c r="L4767">
        <v>2531</v>
      </c>
      <c r="M4767" t="s">
        <v>1557</v>
      </c>
      <c r="N4767" t="s">
        <v>1734</v>
      </c>
      <c r="O4767">
        <v>45261</v>
      </c>
      <c r="P4767" t="s">
        <v>1552</v>
      </c>
      <c r="Q4767">
        <v>19700501</v>
      </c>
    </row>
    <row r="4768" spans="1:17">
      <c r="A4768" t="s">
        <v>1739</v>
      </c>
      <c r="B4768" t="s">
        <v>1788</v>
      </c>
      <c r="C4768">
        <v>201204</v>
      </c>
      <c r="D4768">
        <v>30</v>
      </c>
      <c r="E4768" t="s">
        <v>1646</v>
      </c>
      <c r="F4768">
        <v>0</v>
      </c>
      <c r="G4768">
        <v>0</v>
      </c>
      <c r="H4768">
        <v>0</v>
      </c>
      <c r="I4768">
        <v>43112020801</v>
      </c>
      <c r="J4768">
        <v>4</v>
      </c>
      <c r="K4768" t="s">
        <v>1740</v>
      </c>
      <c r="L4768">
        <v>2531</v>
      </c>
      <c r="M4768" t="s">
        <v>1557</v>
      </c>
      <c r="N4768" t="s">
        <v>1734</v>
      </c>
      <c r="O4768">
        <v>32147</v>
      </c>
      <c r="P4768" t="s">
        <v>1552</v>
      </c>
      <c r="Q4768">
        <v>19730101</v>
      </c>
    </row>
    <row r="4769" spans="1:17">
      <c r="A4769" t="s">
        <v>1739</v>
      </c>
      <c r="B4769" t="s">
        <v>1789</v>
      </c>
      <c r="C4769">
        <v>201204</v>
      </c>
      <c r="D4769">
        <v>30</v>
      </c>
      <c r="E4769" t="s">
        <v>1646</v>
      </c>
      <c r="F4769">
        <v>0</v>
      </c>
      <c r="G4769">
        <v>0</v>
      </c>
      <c r="H4769">
        <v>0</v>
      </c>
      <c r="I4769">
        <v>43112020901</v>
      </c>
      <c r="J4769">
        <v>4</v>
      </c>
      <c r="K4769" t="s">
        <v>1740</v>
      </c>
      <c r="L4769">
        <v>2531</v>
      </c>
      <c r="M4769" t="s">
        <v>1557</v>
      </c>
      <c r="N4769" t="s">
        <v>1734</v>
      </c>
      <c r="O4769">
        <v>34964</v>
      </c>
      <c r="P4769" t="s">
        <v>1552</v>
      </c>
      <c r="Q4769">
        <v>19980622</v>
      </c>
    </row>
    <row r="4770" spans="1:17">
      <c r="A4770" t="s">
        <v>1739</v>
      </c>
      <c r="B4770" t="s">
        <v>1598</v>
      </c>
      <c r="C4770">
        <v>201204</v>
      </c>
      <c r="D4770">
        <v>29</v>
      </c>
      <c r="E4770" t="s">
        <v>1646</v>
      </c>
      <c r="F4770">
        <v>0</v>
      </c>
      <c r="G4770">
        <v>0</v>
      </c>
      <c r="H4770">
        <v>0</v>
      </c>
      <c r="I4770">
        <v>43112074900</v>
      </c>
      <c r="J4770">
        <v>4</v>
      </c>
      <c r="K4770" t="s">
        <v>1740</v>
      </c>
      <c r="L4770">
        <v>2531</v>
      </c>
      <c r="M4770" t="s">
        <v>1557</v>
      </c>
      <c r="N4770" t="s">
        <v>1734</v>
      </c>
      <c r="O4770">
        <v>66753</v>
      </c>
      <c r="P4770" t="s">
        <v>1552</v>
      </c>
      <c r="Q4770">
        <v>19980331</v>
      </c>
    </row>
    <row r="4771" spans="1:17">
      <c r="A4771" t="s">
        <v>1739</v>
      </c>
      <c r="B4771" t="s">
        <v>1790</v>
      </c>
      <c r="C4771">
        <v>201204</v>
      </c>
      <c r="D4771">
        <v>0</v>
      </c>
      <c r="E4771" t="s">
        <v>1646</v>
      </c>
      <c r="F4771">
        <v>0</v>
      </c>
      <c r="G4771">
        <v>0</v>
      </c>
      <c r="H4771">
        <v>0</v>
      </c>
      <c r="I4771">
        <v>43112038200</v>
      </c>
      <c r="J4771">
        <v>4</v>
      </c>
      <c r="K4771" t="s">
        <v>1740</v>
      </c>
      <c r="L4771">
        <v>2531</v>
      </c>
      <c r="M4771" t="s">
        <v>1557</v>
      </c>
      <c r="N4771" t="s">
        <v>1734</v>
      </c>
      <c r="O4771">
        <v>0</v>
      </c>
      <c r="P4771" t="s">
        <v>1769</v>
      </c>
      <c r="Q4771">
        <v>19980331</v>
      </c>
    </row>
    <row r="4772" spans="1:17">
      <c r="A4772" t="s">
        <v>1739</v>
      </c>
      <c r="B4772" t="s">
        <v>1791</v>
      </c>
      <c r="C4772">
        <v>201204</v>
      </c>
      <c r="D4772">
        <v>0</v>
      </c>
      <c r="E4772" t="s">
        <v>1646</v>
      </c>
      <c r="F4772">
        <v>0</v>
      </c>
      <c r="G4772">
        <v>0</v>
      </c>
      <c r="H4772">
        <v>0</v>
      </c>
      <c r="I4772">
        <v>43112038200</v>
      </c>
      <c r="J4772">
        <v>4</v>
      </c>
      <c r="K4772" t="s">
        <v>1740</v>
      </c>
      <c r="L4772">
        <v>2531</v>
      </c>
      <c r="M4772" t="s">
        <v>1557</v>
      </c>
      <c r="N4772" t="s">
        <v>1734</v>
      </c>
      <c r="O4772">
        <v>0</v>
      </c>
      <c r="P4772" t="s">
        <v>1771</v>
      </c>
      <c r="Q4772">
        <v>19980331</v>
      </c>
    </row>
    <row r="4773" spans="1:17">
      <c r="A4773" t="s">
        <v>1739</v>
      </c>
      <c r="B4773" t="s">
        <v>1629</v>
      </c>
      <c r="C4773">
        <v>201204</v>
      </c>
      <c r="D4773">
        <v>29</v>
      </c>
      <c r="E4773" t="s">
        <v>1646</v>
      </c>
      <c r="F4773">
        <v>0</v>
      </c>
      <c r="G4773">
        <v>0</v>
      </c>
      <c r="H4773">
        <v>0</v>
      </c>
      <c r="I4773">
        <v>43112069100</v>
      </c>
      <c r="J4773">
        <v>4</v>
      </c>
      <c r="K4773" t="s">
        <v>1740</v>
      </c>
      <c r="L4773">
        <v>2531</v>
      </c>
      <c r="M4773" t="s">
        <v>1557</v>
      </c>
      <c r="N4773" t="s">
        <v>1734</v>
      </c>
      <c r="O4773">
        <v>18195</v>
      </c>
      <c r="P4773" t="s">
        <v>1552</v>
      </c>
      <c r="Q4773">
        <v>19910501</v>
      </c>
    </row>
    <row r="4774" spans="1:17">
      <c r="A4774" t="s">
        <v>1739</v>
      </c>
      <c r="B4774" t="s">
        <v>1792</v>
      </c>
      <c r="C4774">
        <v>201204</v>
      </c>
      <c r="D4774">
        <v>0</v>
      </c>
      <c r="E4774" t="s">
        <v>1646</v>
      </c>
      <c r="F4774">
        <v>0</v>
      </c>
      <c r="G4774">
        <v>0</v>
      </c>
      <c r="H4774">
        <v>0</v>
      </c>
      <c r="I4774">
        <v>43112035600</v>
      </c>
      <c r="J4774">
        <v>4</v>
      </c>
      <c r="K4774" t="s">
        <v>1740</v>
      </c>
      <c r="L4774">
        <v>2531</v>
      </c>
      <c r="M4774" t="s">
        <v>1557</v>
      </c>
      <c r="N4774" t="s">
        <v>1734</v>
      </c>
      <c r="O4774">
        <v>0</v>
      </c>
      <c r="P4774" t="s">
        <v>1771</v>
      </c>
      <c r="Q4774">
        <v>19980331</v>
      </c>
    </row>
    <row r="4775" spans="1:17">
      <c r="A4775" t="s">
        <v>1739</v>
      </c>
      <c r="B4775" t="s">
        <v>1793</v>
      </c>
      <c r="C4775">
        <v>201204</v>
      </c>
      <c r="D4775">
        <v>29</v>
      </c>
      <c r="E4775" t="s">
        <v>1646</v>
      </c>
      <c r="F4775">
        <v>0</v>
      </c>
      <c r="G4775">
        <v>0</v>
      </c>
      <c r="H4775">
        <v>0</v>
      </c>
      <c r="I4775">
        <v>43112035600</v>
      </c>
      <c r="J4775">
        <v>4</v>
      </c>
      <c r="K4775" t="s">
        <v>1740</v>
      </c>
      <c r="L4775">
        <v>2531</v>
      </c>
      <c r="M4775" t="s">
        <v>1557</v>
      </c>
      <c r="N4775" t="s">
        <v>1734</v>
      </c>
      <c r="O4775">
        <v>59516</v>
      </c>
      <c r="P4775" t="s">
        <v>1769</v>
      </c>
      <c r="Q4775">
        <v>19941001</v>
      </c>
    </row>
    <row r="4776" spans="1:17">
      <c r="A4776" t="s">
        <v>1739</v>
      </c>
      <c r="B4776" t="s">
        <v>1794</v>
      </c>
      <c r="C4776">
        <v>201204</v>
      </c>
      <c r="D4776">
        <v>0</v>
      </c>
      <c r="E4776" t="s">
        <v>1646</v>
      </c>
      <c r="F4776">
        <v>0</v>
      </c>
      <c r="G4776">
        <v>0</v>
      </c>
      <c r="H4776">
        <v>0</v>
      </c>
      <c r="I4776">
        <v>43112038300</v>
      </c>
      <c r="J4776">
        <v>4</v>
      </c>
      <c r="K4776" t="s">
        <v>1740</v>
      </c>
      <c r="L4776">
        <v>2531</v>
      </c>
      <c r="M4776" t="s">
        <v>1557</v>
      </c>
      <c r="N4776" t="s">
        <v>1734</v>
      </c>
      <c r="O4776">
        <v>0</v>
      </c>
      <c r="P4776" t="s">
        <v>1769</v>
      </c>
      <c r="Q4776">
        <v>19980331</v>
      </c>
    </row>
    <row r="4777" spans="1:17">
      <c r="A4777" t="s">
        <v>1739</v>
      </c>
      <c r="B4777" t="s">
        <v>1795</v>
      </c>
      <c r="C4777">
        <v>201204</v>
      </c>
      <c r="D4777">
        <v>29</v>
      </c>
      <c r="E4777" t="s">
        <v>1646</v>
      </c>
      <c r="F4777">
        <v>0</v>
      </c>
      <c r="G4777">
        <v>0</v>
      </c>
      <c r="H4777">
        <v>0</v>
      </c>
      <c r="I4777">
        <v>43112038300</v>
      </c>
      <c r="J4777">
        <v>4</v>
      </c>
      <c r="K4777" t="s">
        <v>1740</v>
      </c>
      <c r="L4777">
        <v>2531</v>
      </c>
      <c r="M4777" t="s">
        <v>1557</v>
      </c>
      <c r="N4777" t="s">
        <v>1734</v>
      </c>
      <c r="O4777">
        <v>46506</v>
      </c>
      <c r="P4777" t="s">
        <v>1771</v>
      </c>
      <c r="Q4777">
        <v>19980331</v>
      </c>
    </row>
    <row r="4778" spans="1:17">
      <c r="A4778" t="s">
        <v>1739</v>
      </c>
      <c r="B4778" t="s">
        <v>1796</v>
      </c>
      <c r="C4778">
        <v>201204</v>
      </c>
      <c r="D4778">
        <v>0</v>
      </c>
      <c r="E4778" t="s">
        <v>1646</v>
      </c>
      <c r="F4778">
        <v>0</v>
      </c>
      <c r="G4778">
        <v>0</v>
      </c>
      <c r="H4778">
        <v>0</v>
      </c>
      <c r="I4778">
        <v>43112038400</v>
      </c>
      <c r="J4778">
        <v>4</v>
      </c>
      <c r="K4778" t="s">
        <v>1740</v>
      </c>
      <c r="L4778">
        <v>2531</v>
      </c>
      <c r="M4778" t="s">
        <v>1557</v>
      </c>
      <c r="N4778" t="s">
        <v>1734</v>
      </c>
      <c r="O4778">
        <v>0</v>
      </c>
      <c r="P4778" t="s">
        <v>1769</v>
      </c>
    </row>
    <row r="4779" spans="1:17">
      <c r="A4779" t="s">
        <v>1739</v>
      </c>
      <c r="B4779" t="s">
        <v>1797</v>
      </c>
      <c r="C4779">
        <v>201204</v>
      </c>
      <c r="D4779">
        <v>0</v>
      </c>
      <c r="E4779" t="s">
        <v>1646</v>
      </c>
      <c r="F4779">
        <v>0</v>
      </c>
      <c r="G4779">
        <v>0</v>
      </c>
      <c r="H4779">
        <v>0</v>
      </c>
      <c r="I4779">
        <v>43112038400</v>
      </c>
      <c r="J4779">
        <v>4</v>
      </c>
      <c r="K4779" t="s">
        <v>1740</v>
      </c>
      <c r="L4779">
        <v>2531</v>
      </c>
      <c r="M4779" t="s">
        <v>1557</v>
      </c>
      <c r="N4779" t="s">
        <v>1734</v>
      </c>
      <c r="O4779">
        <v>0</v>
      </c>
      <c r="P4779" t="s">
        <v>1771</v>
      </c>
    </row>
    <row r="4780" spans="1:17">
      <c r="A4780" t="s">
        <v>1739</v>
      </c>
      <c r="B4780" t="s">
        <v>1614</v>
      </c>
      <c r="C4780">
        <v>201204</v>
      </c>
      <c r="D4780">
        <v>29</v>
      </c>
      <c r="E4780" t="s">
        <v>1646</v>
      </c>
      <c r="F4780">
        <v>0</v>
      </c>
      <c r="G4780">
        <v>0</v>
      </c>
      <c r="H4780">
        <v>0</v>
      </c>
      <c r="I4780">
        <v>43112035700</v>
      </c>
      <c r="J4780">
        <v>4</v>
      </c>
      <c r="K4780" t="s">
        <v>1740</v>
      </c>
      <c r="L4780">
        <v>2531</v>
      </c>
      <c r="M4780" t="s">
        <v>1557</v>
      </c>
      <c r="N4780" t="s">
        <v>1734</v>
      </c>
      <c r="O4780">
        <v>42509</v>
      </c>
      <c r="P4780" t="s">
        <v>1552</v>
      </c>
      <c r="Q4780">
        <v>19771001</v>
      </c>
    </row>
    <row r="4781" spans="1:17">
      <c r="A4781" t="s">
        <v>1739</v>
      </c>
      <c r="B4781" t="s">
        <v>1615</v>
      </c>
      <c r="C4781">
        <v>201204</v>
      </c>
      <c r="D4781">
        <v>0</v>
      </c>
      <c r="E4781" t="s">
        <v>1646</v>
      </c>
      <c r="F4781">
        <v>0</v>
      </c>
      <c r="G4781">
        <v>0</v>
      </c>
      <c r="H4781">
        <v>0</v>
      </c>
      <c r="I4781">
        <v>43112033600</v>
      </c>
      <c r="J4781">
        <v>4</v>
      </c>
      <c r="K4781" t="s">
        <v>1740</v>
      </c>
      <c r="L4781">
        <v>2531</v>
      </c>
      <c r="M4781" t="s">
        <v>1557</v>
      </c>
      <c r="N4781" t="s">
        <v>1734</v>
      </c>
      <c r="O4781">
        <v>0</v>
      </c>
      <c r="P4781" t="s">
        <v>1552</v>
      </c>
      <c r="Q4781">
        <v>19770901</v>
      </c>
    </row>
    <row r="4782" spans="1:17">
      <c r="A4782" t="s">
        <v>1739</v>
      </c>
      <c r="B4782" t="s">
        <v>1798</v>
      </c>
      <c r="C4782">
        <v>201204</v>
      </c>
      <c r="D4782">
        <v>0</v>
      </c>
      <c r="E4782" t="s">
        <v>1646</v>
      </c>
      <c r="F4782">
        <v>0</v>
      </c>
      <c r="G4782">
        <v>0</v>
      </c>
      <c r="H4782">
        <v>0</v>
      </c>
      <c r="I4782">
        <v>43112038100</v>
      </c>
      <c r="J4782">
        <v>4</v>
      </c>
      <c r="K4782" t="s">
        <v>1740</v>
      </c>
      <c r="L4782">
        <v>2531</v>
      </c>
      <c r="M4782" t="s">
        <v>1557</v>
      </c>
      <c r="N4782" t="s">
        <v>1734</v>
      </c>
      <c r="O4782">
        <v>0</v>
      </c>
      <c r="P4782" t="s">
        <v>1769</v>
      </c>
      <c r="Q4782">
        <v>19980331</v>
      </c>
    </row>
    <row r="4783" spans="1:17">
      <c r="A4783" t="s">
        <v>1739</v>
      </c>
      <c r="B4783" t="s">
        <v>1799</v>
      </c>
      <c r="C4783">
        <v>201204</v>
      </c>
      <c r="D4783">
        <v>0</v>
      </c>
      <c r="E4783" t="s">
        <v>1646</v>
      </c>
      <c r="F4783">
        <v>0</v>
      </c>
      <c r="G4783">
        <v>0</v>
      </c>
      <c r="H4783">
        <v>0</v>
      </c>
      <c r="I4783">
        <v>43112038100</v>
      </c>
      <c r="J4783">
        <v>4</v>
      </c>
      <c r="K4783" t="s">
        <v>1740</v>
      </c>
      <c r="L4783">
        <v>2531</v>
      </c>
      <c r="M4783" t="s">
        <v>1557</v>
      </c>
      <c r="N4783" t="s">
        <v>1734</v>
      </c>
      <c r="O4783">
        <v>0</v>
      </c>
      <c r="P4783" t="s">
        <v>1771</v>
      </c>
      <c r="Q4783">
        <v>19980331</v>
      </c>
    </row>
    <row r="4784" spans="1:17">
      <c r="A4784" t="s">
        <v>1711</v>
      </c>
      <c r="B4784" t="s">
        <v>1768</v>
      </c>
      <c r="C4784">
        <v>201205</v>
      </c>
      <c r="D4784">
        <v>0</v>
      </c>
      <c r="E4784" t="s">
        <v>1646</v>
      </c>
      <c r="F4784">
        <v>0</v>
      </c>
      <c r="G4784">
        <v>0</v>
      </c>
      <c r="H4784">
        <v>0</v>
      </c>
      <c r="I4784">
        <v>43112027600</v>
      </c>
      <c r="J4784">
        <v>4</v>
      </c>
      <c r="K4784" t="s">
        <v>1712</v>
      </c>
      <c r="L4784">
        <v>2531</v>
      </c>
      <c r="M4784" t="s">
        <v>1557</v>
      </c>
      <c r="N4784" t="s">
        <v>1734</v>
      </c>
      <c r="O4784">
        <v>0</v>
      </c>
      <c r="P4784" t="s">
        <v>1769</v>
      </c>
    </row>
    <row r="4785" spans="1:17">
      <c r="A4785" t="s">
        <v>1711</v>
      </c>
      <c r="B4785" t="s">
        <v>1770</v>
      </c>
      <c r="C4785">
        <v>201205</v>
      </c>
      <c r="D4785">
        <v>0</v>
      </c>
      <c r="E4785" t="s">
        <v>1646</v>
      </c>
      <c r="F4785">
        <v>0</v>
      </c>
      <c r="G4785">
        <v>0</v>
      </c>
      <c r="H4785">
        <v>0</v>
      </c>
      <c r="I4785">
        <v>43112027600</v>
      </c>
      <c r="J4785">
        <v>4</v>
      </c>
      <c r="K4785" t="s">
        <v>1712</v>
      </c>
      <c r="L4785">
        <v>2531</v>
      </c>
      <c r="M4785" t="s">
        <v>1557</v>
      </c>
      <c r="N4785" t="s">
        <v>1734</v>
      </c>
      <c r="O4785">
        <v>0</v>
      </c>
      <c r="P4785" t="s">
        <v>1771</v>
      </c>
    </row>
    <row r="4786" spans="1:17">
      <c r="A4786" t="s">
        <v>1739</v>
      </c>
      <c r="B4786" t="s">
        <v>1650</v>
      </c>
      <c r="C4786">
        <v>201205</v>
      </c>
      <c r="D4786">
        <v>0</v>
      </c>
      <c r="E4786" t="s">
        <v>1646</v>
      </c>
      <c r="F4786">
        <v>0</v>
      </c>
      <c r="G4786">
        <v>0</v>
      </c>
      <c r="H4786">
        <v>0</v>
      </c>
      <c r="I4786">
        <v>43112015000</v>
      </c>
      <c r="J4786">
        <v>4</v>
      </c>
      <c r="K4786" t="s">
        <v>1740</v>
      </c>
      <c r="L4786">
        <v>2531</v>
      </c>
      <c r="M4786" t="s">
        <v>1557</v>
      </c>
      <c r="N4786" t="s">
        <v>1734</v>
      </c>
      <c r="O4786">
        <v>0</v>
      </c>
      <c r="P4786" t="s">
        <v>1552</v>
      </c>
    </row>
    <row r="4787" spans="1:17">
      <c r="A4787" t="s">
        <v>1739</v>
      </c>
      <c r="B4787" t="s">
        <v>1772</v>
      </c>
      <c r="C4787">
        <v>201205</v>
      </c>
      <c r="D4787">
        <v>27</v>
      </c>
      <c r="E4787" t="s">
        <v>1646</v>
      </c>
      <c r="F4787">
        <v>0</v>
      </c>
      <c r="G4787">
        <v>0</v>
      </c>
      <c r="H4787">
        <v>0</v>
      </c>
      <c r="I4787">
        <v>43112021501</v>
      </c>
      <c r="J4787">
        <v>4</v>
      </c>
      <c r="K4787" t="s">
        <v>1740</v>
      </c>
      <c r="L4787">
        <v>2531</v>
      </c>
      <c r="M4787" t="s">
        <v>1557</v>
      </c>
      <c r="N4787" t="s">
        <v>1734</v>
      </c>
      <c r="O4787">
        <v>56291</v>
      </c>
      <c r="P4787" t="s">
        <v>1769</v>
      </c>
      <c r="Q4787">
        <v>19980331</v>
      </c>
    </row>
    <row r="4788" spans="1:17">
      <c r="A4788" t="s">
        <v>1739</v>
      </c>
      <c r="B4788" t="s">
        <v>1773</v>
      </c>
      <c r="C4788">
        <v>201205</v>
      </c>
      <c r="D4788">
        <v>27</v>
      </c>
      <c r="E4788" t="s">
        <v>1646</v>
      </c>
      <c r="F4788">
        <v>0</v>
      </c>
      <c r="G4788">
        <v>0</v>
      </c>
      <c r="H4788">
        <v>0</v>
      </c>
      <c r="I4788">
        <v>43112021501</v>
      </c>
      <c r="J4788">
        <v>4</v>
      </c>
      <c r="K4788" t="s">
        <v>1740</v>
      </c>
      <c r="L4788">
        <v>2531</v>
      </c>
      <c r="M4788" t="s">
        <v>1557</v>
      </c>
      <c r="N4788" t="s">
        <v>1734</v>
      </c>
      <c r="O4788">
        <v>35794</v>
      </c>
      <c r="P4788" t="s">
        <v>1771</v>
      </c>
      <c r="Q4788">
        <v>19980331</v>
      </c>
    </row>
    <row r="4789" spans="1:17">
      <c r="A4789" t="s">
        <v>1739</v>
      </c>
      <c r="B4789" t="s">
        <v>1774</v>
      </c>
      <c r="C4789">
        <v>201205</v>
      </c>
      <c r="D4789">
        <v>27</v>
      </c>
      <c r="E4789" t="s">
        <v>1646</v>
      </c>
      <c r="F4789">
        <v>0</v>
      </c>
      <c r="G4789">
        <v>0</v>
      </c>
      <c r="H4789">
        <v>0</v>
      </c>
      <c r="I4789">
        <v>43112021601</v>
      </c>
      <c r="J4789">
        <v>4</v>
      </c>
      <c r="K4789" t="s">
        <v>1740</v>
      </c>
      <c r="L4789">
        <v>2531</v>
      </c>
      <c r="M4789" t="s">
        <v>1557</v>
      </c>
      <c r="N4789" t="s">
        <v>1734</v>
      </c>
      <c r="O4789">
        <v>63571</v>
      </c>
      <c r="P4789" t="s">
        <v>1769</v>
      </c>
      <c r="Q4789">
        <v>19980331</v>
      </c>
    </row>
    <row r="4790" spans="1:17">
      <c r="A4790" t="s">
        <v>1739</v>
      </c>
      <c r="B4790" t="s">
        <v>1775</v>
      </c>
      <c r="C4790">
        <v>201205</v>
      </c>
      <c r="D4790">
        <v>27</v>
      </c>
      <c r="E4790" t="s">
        <v>1646</v>
      </c>
      <c r="F4790">
        <v>0</v>
      </c>
      <c r="G4790">
        <v>0</v>
      </c>
      <c r="H4790">
        <v>0</v>
      </c>
      <c r="I4790">
        <v>43112021601</v>
      </c>
      <c r="J4790">
        <v>4</v>
      </c>
      <c r="K4790" t="s">
        <v>1740</v>
      </c>
      <c r="L4790">
        <v>2531</v>
      </c>
      <c r="M4790" t="s">
        <v>1557</v>
      </c>
      <c r="N4790" t="s">
        <v>1734</v>
      </c>
      <c r="O4790">
        <v>29147</v>
      </c>
      <c r="P4790" t="s">
        <v>1771</v>
      </c>
      <c r="Q4790">
        <v>19980331</v>
      </c>
    </row>
    <row r="4791" spans="1:17">
      <c r="A4791" t="s">
        <v>1739</v>
      </c>
      <c r="B4791" t="s">
        <v>1640</v>
      </c>
      <c r="C4791">
        <v>201205</v>
      </c>
      <c r="D4791">
        <v>28</v>
      </c>
      <c r="E4791" t="s">
        <v>1646</v>
      </c>
      <c r="F4791">
        <v>0</v>
      </c>
      <c r="G4791">
        <v>0</v>
      </c>
      <c r="H4791">
        <v>0</v>
      </c>
      <c r="I4791">
        <v>43112021700</v>
      </c>
      <c r="J4791">
        <v>4</v>
      </c>
      <c r="K4791" t="s">
        <v>1740</v>
      </c>
      <c r="L4791">
        <v>2531</v>
      </c>
      <c r="M4791" t="s">
        <v>1557</v>
      </c>
      <c r="N4791" t="s">
        <v>1734</v>
      </c>
      <c r="O4791">
        <v>74804</v>
      </c>
      <c r="P4791" t="s">
        <v>1662</v>
      </c>
      <c r="Q4791">
        <v>19810901</v>
      </c>
    </row>
    <row r="4792" spans="1:17">
      <c r="A4792" t="s">
        <v>1739</v>
      </c>
      <c r="B4792" t="s">
        <v>1776</v>
      </c>
      <c r="C4792">
        <v>201205</v>
      </c>
      <c r="D4792">
        <v>26</v>
      </c>
      <c r="E4792" t="s">
        <v>1646</v>
      </c>
      <c r="F4792">
        <v>0</v>
      </c>
      <c r="G4792">
        <v>0</v>
      </c>
      <c r="H4792">
        <v>0</v>
      </c>
      <c r="I4792">
        <v>43112020600</v>
      </c>
      <c r="J4792">
        <v>4</v>
      </c>
      <c r="K4792" t="s">
        <v>1740</v>
      </c>
      <c r="L4792">
        <v>2531</v>
      </c>
      <c r="M4792" t="s">
        <v>1557</v>
      </c>
      <c r="N4792" t="s">
        <v>1734</v>
      </c>
      <c r="O4792">
        <v>107173</v>
      </c>
      <c r="P4792" t="s">
        <v>1771</v>
      </c>
      <c r="Q4792">
        <v>19980331</v>
      </c>
    </row>
    <row r="4793" spans="1:17">
      <c r="A4793" t="s">
        <v>1739</v>
      </c>
      <c r="B4793" t="s">
        <v>1777</v>
      </c>
      <c r="C4793">
        <v>201205</v>
      </c>
      <c r="D4793">
        <v>27</v>
      </c>
      <c r="E4793" t="s">
        <v>1646</v>
      </c>
      <c r="F4793">
        <v>0</v>
      </c>
      <c r="G4793">
        <v>0</v>
      </c>
      <c r="H4793">
        <v>0</v>
      </c>
      <c r="I4793">
        <v>43112020600</v>
      </c>
      <c r="J4793">
        <v>4</v>
      </c>
      <c r="K4793" t="s">
        <v>1740</v>
      </c>
      <c r="L4793">
        <v>2531</v>
      </c>
      <c r="M4793" t="s">
        <v>1557</v>
      </c>
      <c r="N4793" t="s">
        <v>1734</v>
      </c>
      <c r="O4793">
        <v>52195</v>
      </c>
      <c r="P4793" t="s">
        <v>1769</v>
      </c>
      <c r="Q4793">
        <v>19980331</v>
      </c>
    </row>
    <row r="4794" spans="1:17">
      <c r="A4794" t="s">
        <v>1739</v>
      </c>
      <c r="B4794" t="s">
        <v>1778</v>
      </c>
      <c r="C4794">
        <v>201205</v>
      </c>
      <c r="D4794">
        <v>0</v>
      </c>
      <c r="E4794" t="s">
        <v>1646</v>
      </c>
      <c r="F4794">
        <v>0</v>
      </c>
      <c r="G4794">
        <v>0</v>
      </c>
      <c r="H4794">
        <v>0</v>
      </c>
      <c r="I4794">
        <v>43112013101</v>
      </c>
      <c r="J4794">
        <v>4</v>
      </c>
      <c r="K4794" t="s">
        <v>1740</v>
      </c>
      <c r="L4794">
        <v>2531</v>
      </c>
      <c r="M4794" t="s">
        <v>1557</v>
      </c>
      <c r="N4794" t="s">
        <v>1734</v>
      </c>
      <c r="O4794">
        <v>0</v>
      </c>
      <c r="P4794" t="s">
        <v>1769</v>
      </c>
      <c r="Q4794">
        <v>19980331</v>
      </c>
    </row>
    <row r="4795" spans="1:17">
      <c r="A4795" t="s">
        <v>1739</v>
      </c>
      <c r="B4795" t="s">
        <v>1779</v>
      </c>
      <c r="C4795">
        <v>201205</v>
      </c>
      <c r="D4795">
        <v>31</v>
      </c>
      <c r="E4795" t="s">
        <v>1646</v>
      </c>
      <c r="F4795">
        <v>0</v>
      </c>
      <c r="G4795">
        <v>0</v>
      </c>
      <c r="H4795">
        <v>0</v>
      </c>
      <c r="I4795">
        <v>43112013101</v>
      </c>
      <c r="J4795">
        <v>4</v>
      </c>
      <c r="K4795" t="s">
        <v>1740</v>
      </c>
      <c r="L4795">
        <v>2531</v>
      </c>
      <c r="M4795" t="s">
        <v>1557</v>
      </c>
      <c r="N4795" t="s">
        <v>1734</v>
      </c>
      <c r="O4795">
        <v>44609</v>
      </c>
      <c r="P4795" t="s">
        <v>1771</v>
      </c>
      <c r="Q4795">
        <v>19980430</v>
      </c>
    </row>
    <row r="4796" spans="1:17">
      <c r="A4796" t="s">
        <v>1739</v>
      </c>
      <c r="B4796" t="s">
        <v>1568</v>
      </c>
      <c r="C4796">
        <v>201205</v>
      </c>
      <c r="D4796">
        <v>31</v>
      </c>
      <c r="E4796" t="s">
        <v>1646</v>
      </c>
      <c r="F4796">
        <v>0</v>
      </c>
      <c r="G4796">
        <v>0</v>
      </c>
      <c r="H4796">
        <v>0</v>
      </c>
      <c r="I4796">
        <v>43112016701</v>
      </c>
      <c r="J4796">
        <v>4</v>
      </c>
      <c r="K4796" t="s">
        <v>1740</v>
      </c>
      <c r="L4796">
        <v>2531</v>
      </c>
      <c r="M4796" t="s">
        <v>1557</v>
      </c>
      <c r="N4796" t="s">
        <v>1734</v>
      </c>
      <c r="O4796">
        <v>58145</v>
      </c>
      <c r="P4796" t="s">
        <v>1552</v>
      </c>
      <c r="Q4796">
        <v>19980625</v>
      </c>
    </row>
    <row r="4797" spans="1:17">
      <c r="A4797" t="s">
        <v>1739</v>
      </c>
      <c r="B4797" t="s">
        <v>1718</v>
      </c>
      <c r="C4797">
        <v>201205</v>
      </c>
      <c r="D4797">
        <v>31</v>
      </c>
      <c r="E4797" t="s">
        <v>1646</v>
      </c>
      <c r="F4797">
        <v>0</v>
      </c>
      <c r="G4797">
        <v>0</v>
      </c>
      <c r="H4797">
        <v>0</v>
      </c>
      <c r="I4797">
        <v>43112069600</v>
      </c>
      <c r="J4797">
        <v>4</v>
      </c>
      <c r="K4797" t="s">
        <v>1740</v>
      </c>
      <c r="L4797">
        <v>2531</v>
      </c>
      <c r="M4797" t="s">
        <v>1557</v>
      </c>
      <c r="N4797" t="s">
        <v>1734</v>
      </c>
      <c r="O4797">
        <v>62856</v>
      </c>
      <c r="P4797" t="s">
        <v>1552</v>
      </c>
      <c r="Q4797">
        <v>19980802</v>
      </c>
    </row>
    <row r="4798" spans="1:17">
      <c r="A4798" t="s">
        <v>1739</v>
      </c>
      <c r="B4798" t="s">
        <v>1780</v>
      </c>
      <c r="C4798">
        <v>201205</v>
      </c>
      <c r="D4798">
        <v>0</v>
      </c>
      <c r="E4798" t="s">
        <v>1646</v>
      </c>
      <c r="F4798">
        <v>0</v>
      </c>
      <c r="G4798">
        <v>0</v>
      </c>
      <c r="H4798">
        <v>0</v>
      </c>
      <c r="I4798">
        <v>43112010901</v>
      </c>
      <c r="J4798">
        <v>4</v>
      </c>
      <c r="K4798" t="s">
        <v>1740</v>
      </c>
      <c r="L4798">
        <v>2531</v>
      </c>
      <c r="M4798" t="s">
        <v>1557</v>
      </c>
      <c r="N4798" t="s">
        <v>1734</v>
      </c>
      <c r="O4798">
        <v>0</v>
      </c>
      <c r="P4798" t="s">
        <v>1769</v>
      </c>
      <c r="Q4798">
        <v>19980331</v>
      </c>
    </row>
    <row r="4799" spans="1:17">
      <c r="A4799" t="s">
        <v>1739</v>
      </c>
      <c r="B4799" t="s">
        <v>1781</v>
      </c>
      <c r="C4799">
        <v>201205</v>
      </c>
      <c r="D4799">
        <v>0</v>
      </c>
      <c r="E4799" t="s">
        <v>1646</v>
      </c>
      <c r="F4799">
        <v>0</v>
      </c>
      <c r="G4799">
        <v>0</v>
      </c>
      <c r="H4799">
        <v>0</v>
      </c>
      <c r="I4799">
        <v>43112010901</v>
      </c>
      <c r="J4799">
        <v>4</v>
      </c>
      <c r="K4799" t="s">
        <v>1740</v>
      </c>
      <c r="L4799">
        <v>2531</v>
      </c>
      <c r="M4799" t="s">
        <v>1557</v>
      </c>
      <c r="N4799" t="s">
        <v>1734</v>
      </c>
      <c r="O4799">
        <v>0</v>
      </c>
      <c r="P4799" t="s">
        <v>1771</v>
      </c>
      <c r="Q4799">
        <v>19980731</v>
      </c>
    </row>
    <row r="4800" spans="1:17">
      <c r="A4800" t="s">
        <v>1739</v>
      </c>
      <c r="B4800" t="s">
        <v>1782</v>
      </c>
      <c r="C4800">
        <v>201205</v>
      </c>
      <c r="D4800">
        <v>31</v>
      </c>
      <c r="E4800" t="s">
        <v>1646</v>
      </c>
      <c r="F4800">
        <v>0</v>
      </c>
      <c r="G4800">
        <v>0</v>
      </c>
      <c r="H4800">
        <v>0</v>
      </c>
      <c r="I4800">
        <v>43112014300</v>
      </c>
      <c r="J4800">
        <v>4</v>
      </c>
      <c r="K4800" t="s">
        <v>1740</v>
      </c>
      <c r="L4800">
        <v>2531</v>
      </c>
      <c r="M4800" t="s">
        <v>1557</v>
      </c>
      <c r="N4800" t="s">
        <v>1734</v>
      </c>
      <c r="O4800">
        <v>44208</v>
      </c>
      <c r="P4800" t="s">
        <v>1552</v>
      </c>
      <c r="Q4800">
        <v>19980628</v>
      </c>
    </row>
    <row r="4801" spans="1:17">
      <c r="A4801" t="s">
        <v>1739</v>
      </c>
      <c r="B4801" t="s">
        <v>1783</v>
      </c>
      <c r="C4801">
        <v>201205</v>
      </c>
      <c r="D4801">
        <v>0</v>
      </c>
      <c r="E4801" t="s">
        <v>1646</v>
      </c>
      <c r="F4801">
        <v>0</v>
      </c>
      <c r="G4801">
        <v>0</v>
      </c>
      <c r="H4801">
        <v>0</v>
      </c>
      <c r="I4801">
        <v>43112030000</v>
      </c>
      <c r="J4801">
        <v>4</v>
      </c>
      <c r="K4801" t="s">
        <v>1740</v>
      </c>
      <c r="L4801">
        <v>2531</v>
      </c>
      <c r="M4801" t="s">
        <v>1557</v>
      </c>
      <c r="N4801" t="s">
        <v>1734</v>
      </c>
      <c r="O4801">
        <v>0</v>
      </c>
      <c r="P4801" t="s">
        <v>1769</v>
      </c>
      <c r="Q4801">
        <v>19980331</v>
      </c>
    </row>
    <row r="4802" spans="1:17">
      <c r="A4802" t="s">
        <v>1739</v>
      </c>
      <c r="B4802" t="s">
        <v>1784</v>
      </c>
      <c r="C4802">
        <v>201205</v>
      </c>
      <c r="D4802">
        <v>31</v>
      </c>
      <c r="E4802" t="s">
        <v>1646</v>
      </c>
      <c r="F4802">
        <v>0</v>
      </c>
      <c r="G4802">
        <v>0</v>
      </c>
      <c r="H4802">
        <v>0</v>
      </c>
      <c r="I4802">
        <v>43112030000</v>
      </c>
      <c r="J4802">
        <v>4</v>
      </c>
      <c r="K4802" t="s">
        <v>1740</v>
      </c>
      <c r="L4802">
        <v>2531</v>
      </c>
      <c r="M4802" t="s">
        <v>1557</v>
      </c>
      <c r="N4802" t="s">
        <v>1734</v>
      </c>
      <c r="O4802">
        <v>10277</v>
      </c>
      <c r="P4802" t="s">
        <v>1771</v>
      </c>
      <c r="Q4802">
        <v>19980331</v>
      </c>
    </row>
    <row r="4803" spans="1:17">
      <c r="A4803" t="s">
        <v>1739</v>
      </c>
      <c r="B4803" t="s">
        <v>1785</v>
      </c>
      <c r="C4803">
        <v>201205</v>
      </c>
      <c r="D4803">
        <v>0</v>
      </c>
      <c r="E4803" t="s">
        <v>1646</v>
      </c>
      <c r="F4803">
        <v>0</v>
      </c>
      <c r="G4803">
        <v>0</v>
      </c>
      <c r="H4803">
        <v>0</v>
      </c>
      <c r="I4803">
        <v>43112026400</v>
      </c>
      <c r="J4803">
        <v>4</v>
      </c>
      <c r="K4803" t="s">
        <v>1740</v>
      </c>
      <c r="L4803">
        <v>2531</v>
      </c>
      <c r="M4803" t="s">
        <v>1557</v>
      </c>
      <c r="N4803" t="s">
        <v>1734</v>
      </c>
      <c r="O4803">
        <v>0</v>
      </c>
      <c r="P4803" t="s">
        <v>1769</v>
      </c>
      <c r="Q4803">
        <v>20000430</v>
      </c>
    </row>
    <row r="4804" spans="1:17">
      <c r="A4804" t="s">
        <v>1739</v>
      </c>
      <c r="B4804" t="s">
        <v>1786</v>
      </c>
      <c r="C4804">
        <v>201205</v>
      </c>
      <c r="D4804">
        <v>0</v>
      </c>
      <c r="E4804" t="s">
        <v>1646</v>
      </c>
      <c r="F4804">
        <v>0</v>
      </c>
      <c r="G4804">
        <v>0</v>
      </c>
      <c r="H4804">
        <v>0</v>
      </c>
      <c r="I4804">
        <v>43112026400</v>
      </c>
      <c r="J4804">
        <v>4</v>
      </c>
      <c r="K4804" t="s">
        <v>1740</v>
      </c>
      <c r="L4804">
        <v>2531</v>
      </c>
      <c r="M4804" t="s">
        <v>1557</v>
      </c>
      <c r="N4804" t="s">
        <v>1734</v>
      </c>
      <c r="O4804">
        <v>0</v>
      </c>
      <c r="P4804" t="s">
        <v>1771</v>
      </c>
      <c r="Q4804">
        <v>19980331</v>
      </c>
    </row>
    <row r="4805" spans="1:17">
      <c r="A4805" t="s">
        <v>1739</v>
      </c>
      <c r="B4805" t="s">
        <v>1787</v>
      </c>
      <c r="C4805">
        <v>201205</v>
      </c>
      <c r="D4805">
        <v>31</v>
      </c>
      <c r="E4805" t="s">
        <v>1646</v>
      </c>
      <c r="F4805">
        <v>0</v>
      </c>
      <c r="G4805">
        <v>0</v>
      </c>
      <c r="H4805">
        <v>0</v>
      </c>
      <c r="I4805">
        <v>43112018700</v>
      </c>
      <c r="J4805">
        <v>4</v>
      </c>
      <c r="K4805" t="s">
        <v>1740</v>
      </c>
      <c r="L4805">
        <v>2531</v>
      </c>
      <c r="M4805" t="s">
        <v>1557</v>
      </c>
      <c r="N4805" t="s">
        <v>1734</v>
      </c>
      <c r="O4805">
        <v>46028</v>
      </c>
      <c r="P4805" t="s">
        <v>1552</v>
      </c>
      <c r="Q4805">
        <v>19700501</v>
      </c>
    </row>
    <row r="4806" spans="1:17">
      <c r="A4806" t="s">
        <v>1739</v>
      </c>
      <c r="B4806" t="s">
        <v>1788</v>
      </c>
      <c r="C4806">
        <v>201205</v>
      </c>
      <c r="D4806">
        <v>31</v>
      </c>
      <c r="E4806" t="s">
        <v>1646</v>
      </c>
      <c r="F4806">
        <v>0</v>
      </c>
      <c r="G4806">
        <v>0</v>
      </c>
      <c r="H4806">
        <v>0</v>
      </c>
      <c r="I4806">
        <v>43112020801</v>
      </c>
      <c r="J4806">
        <v>4</v>
      </c>
      <c r="K4806" t="s">
        <v>1740</v>
      </c>
      <c r="L4806">
        <v>2531</v>
      </c>
      <c r="M4806" t="s">
        <v>1557</v>
      </c>
      <c r="N4806" t="s">
        <v>1734</v>
      </c>
      <c r="O4806">
        <v>26663</v>
      </c>
      <c r="P4806" t="s">
        <v>1552</v>
      </c>
      <c r="Q4806">
        <v>19730101</v>
      </c>
    </row>
    <row r="4807" spans="1:17">
      <c r="A4807" t="s">
        <v>1739</v>
      </c>
      <c r="B4807" t="s">
        <v>1789</v>
      </c>
      <c r="C4807">
        <v>201205</v>
      </c>
      <c r="D4807">
        <v>30</v>
      </c>
      <c r="E4807" t="s">
        <v>1646</v>
      </c>
      <c r="F4807">
        <v>0</v>
      </c>
      <c r="G4807">
        <v>0</v>
      </c>
      <c r="H4807">
        <v>0</v>
      </c>
      <c r="I4807">
        <v>43112020901</v>
      </c>
      <c r="J4807">
        <v>4</v>
      </c>
      <c r="K4807" t="s">
        <v>1740</v>
      </c>
      <c r="L4807">
        <v>2531</v>
      </c>
      <c r="M4807" t="s">
        <v>1557</v>
      </c>
      <c r="N4807" t="s">
        <v>1734</v>
      </c>
      <c r="O4807">
        <v>28326</v>
      </c>
      <c r="P4807" t="s">
        <v>1552</v>
      </c>
      <c r="Q4807">
        <v>19980622</v>
      </c>
    </row>
    <row r="4808" spans="1:17">
      <c r="A4808" t="s">
        <v>1739</v>
      </c>
      <c r="B4808" t="s">
        <v>1598</v>
      </c>
      <c r="C4808">
        <v>201205</v>
      </c>
      <c r="D4808">
        <v>31</v>
      </c>
      <c r="E4808" t="s">
        <v>1646</v>
      </c>
      <c r="F4808">
        <v>0</v>
      </c>
      <c r="G4808">
        <v>0</v>
      </c>
      <c r="H4808">
        <v>0</v>
      </c>
      <c r="I4808">
        <v>43112074900</v>
      </c>
      <c r="J4808">
        <v>4</v>
      </c>
      <c r="K4808" t="s">
        <v>1740</v>
      </c>
      <c r="L4808">
        <v>2531</v>
      </c>
      <c r="M4808" t="s">
        <v>1557</v>
      </c>
      <c r="N4808" t="s">
        <v>1734</v>
      </c>
      <c r="O4808">
        <v>66323</v>
      </c>
      <c r="P4808" t="s">
        <v>1552</v>
      </c>
      <c r="Q4808">
        <v>19980331</v>
      </c>
    </row>
    <row r="4809" spans="1:17">
      <c r="A4809" t="s">
        <v>1739</v>
      </c>
      <c r="B4809" t="s">
        <v>1790</v>
      </c>
      <c r="C4809">
        <v>201205</v>
      </c>
      <c r="D4809">
        <v>0</v>
      </c>
      <c r="E4809" t="s">
        <v>1646</v>
      </c>
      <c r="F4809">
        <v>0</v>
      </c>
      <c r="G4809">
        <v>0</v>
      </c>
      <c r="H4809">
        <v>0</v>
      </c>
      <c r="I4809">
        <v>43112038200</v>
      </c>
      <c r="J4809">
        <v>4</v>
      </c>
      <c r="K4809" t="s">
        <v>1740</v>
      </c>
      <c r="L4809">
        <v>2531</v>
      </c>
      <c r="M4809" t="s">
        <v>1557</v>
      </c>
      <c r="N4809" t="s">
        <v>1734</v>
      </c>
      <c r="O4809">
        <v>0</v>
      </c>
      <c r="P4809" t="s">
        <v>1769</v>
      </c>
      <c r="Q4809">
        <v>19980331</v>
      </c>
    </row>
    <row r="4810" spans="1:17">
      <c r="A4810" t="s">
        <v>1739</v>
      </c>
      <c r="B4810" t="s">
        <v>1791</v>
      </c>
      <c r="C4810">
        <v>201205</v>
      </c>
      <c r="D4810">
        <v>0</v>
      </c>
      <c r="E4810" t="s">
        <v>1646</v>
      </c>
      <c r="F4810">
        <v>0</v>
      </c>
      <c r="G4810">
        <v>0</v>
      </c>
      <c r="H4810">
        <v>0</v>
      </c>
      <c r="I4810">
        <v>43112038200</v>
      </c>
      <c r="J4810">
        <v>4</v>
      </c>
      <c r="K4810" t="s">
        <v>1740</v>
      </c>
      <c r="L4810">
        <v>2531</v>
      </c>
      <c r="M4810" t="s">
        <v>1557</v>
      </c>
      <c r="N4810" t="s">
        <v>1734</v>
      </c>
      <c r="O4810">
        <v>0</v>
      </c>
      <c r="P4810" t="s">
        <v>1771</v>
      </c>
      <c r="Q4810">
        <v>19980331</v>
      </c>
    </row>
    <row r="4811" spans="1:17">
      <c r="A4811" t="s">
        <v>1739</v>
      </c>
      <c r="B4811" t="s">
        <v>1629</v>
      </c>
      <c r="C4811">
        <v>201205</v>
      </c>
      <c r="D4811">
        <v>30</v>
      </c>
      <c r="E4811" t="s">
        <v>1646</v>
      </c>
      <c r="F4811">
        <v>0</v>
      </c>
      <c r="G4811">
        <v>0</v>
      </c>
      <c r="H4811">
        <v>0</v>
      </c>
      <c r="I4811">
        <v>43112069100</v>
      </c>
      <c r="J4811">
        <v>4</v>
      </c>
      <c r="K4811" t="s">
        <v>1740</v>
      </c>
      <c r="L4811">
        <v>2531</v>
      </c>
      <c r="M4811" t="s">
        <v>1557</v>
      </c>
      <c r="N4811" t="s">
        <v>1734</v>
      </c>
      <c r="O4811">
        <v>18444</v>
      </c>
      <c r="P4811" t="s">
        <v>1552</v>
      </c>
      <c r="Q4811">
        <v>19910501</v>
      </c>
    </row>
    <row r="4812" spans="1:17">
      <c r="A4812" t="s">
        <v>1739</v>
      </c>
      <c r="B4812" t="s">
        <v>1792</v>
      </c>
      <c r="C4812">
        <v>201205</v>
      </c>
      <c r="D4812">
        <v>0</v>
      </c>
      <c r="E4812" t="s">
        <v>1646</v>
      </c>
      <c r="F4812">
        <v>0</v>
      </c>
      <c r="G4812">
        <v>0</v>
      </c>
      <c r="H4812">
        <v>0</v>
      </c>
      <c r="I4812">
        <v>43112035600</v>
      </c>
      <c r="J4812">
        <v>4</v>
      </c>
      <c r="K4812" t="s">
        <v>1740</v>
      </c>
      <c r="L4812">
        <v>2531</v>
      </c>
      <c r="M4812" t="s">
        <v>1557</v>
      </c>
      <c r="N4812" t="s">
        <v>1734</v>
      </c>
      <c r="O4812">
        <v>0</v>
      </c>
      <c r="P4812" t="s">
        <v>1771</v>
      </c>
      <c r="Q4812">
        <v>19980331</v>
      </c>
    </row>
    <row r="4813" spans="1:17">
      <c r="A4813" t="s">
        <v>1739</v>
      </c>
      <c r="B4813" t="s">
        <v>1793</v>
      </c>
      <c r="C4813">
        <v>201205</v>
      </c>
      <c r="D4813">
        <v>31</v>
      </c>
      <c r="E4813" t="s">
        <v>1646</v>
      </c>
      <c r="F4813">
        <v>0</v>
      </c>
      <c r="G4813">
        <v>0</v>
      </c>
      <c r="H4813">
        <v>0</v>
      </c>
      <c r="I4813">
        <v>43112035600</v>
      </c>
      <c r="J4813">
        <v>4</v>
      </c>
      <c r="K4813" t="s">
        <v>1740</v>
      </c>
      <c r="L4813">
        <v>2531</v>
      </c>
      <c r="M4813" t="s">
        <v>1557</v>
      </c>
      <c r="N4813" t="s">
        <v>1734</v>
      </c>
      <c r="O4813">
        <v>62600</v>
      </c>
      <c r="P4813" t="s">
        <v>1769</v>
      </c>
      <c r="Q4813">
        <v>19941001</v>
      </c>
    </row>
    <row r="4814" spans="1:17">
      <c r="A4814" t="s">
        <v>1739</v>
      </c>
      <c r="B4814" t="s">
        <v>1794</v>
      </c>
      <c r="C4814">
        <v>201205</v>
      </c>
      <c r="D4814">
        <v>0</v>
      </c>
      <c r="E4814" t="s">
        <v>1646</v>
      </c>
      <c r="F4814">
        <v>0</v>
      </c>
      <c r="G4814">
        <v>0</v>
      </c>
      <c r="H4814">
        <v>0</v>
      </c>
      <c r="I4814">
        <v>43112038300</v>
      </c>
      <c r="J4814">
        <v>4</v>
      </c>
      <c r="K4814" t="s">
        <v>1740</v>
      </c>
      <c r="L4814">
        <v>2531</v>
      </c>
      <c r="M4814" t="s">
        <v>1557</v>
      </c>
      <c r="N4814" t="s">
        <v>1734</v>
      </c>
      <c r="O4814">
        <v>0</v>
      </c>
      <c r="P4814" t="s">
        <v>1769</v>
      </c>
      <c r="Q4814">
        <v>19980331</v>
      </c>
    </row>
    <row r="4815" spans="1:17">
      <c r="A4815" t="s">
        <v>1739</v>
      </c>
      <c r="B4815" t="s">
        <v>1795</v>
      </c>
      <c r="C4815">
        <v>201205</v>
      </c>
      <c r="D4815">
        <v>31</v>
      </c>
      <c r="E4815" t="s">
        <v>1646</v>
      </c>
      <c r="F4815">
        <v>0</v>
      </c>
      <c r="G4815">
        <v>0</v>
      </c>
      <c r="H4815">
        <v>0</v>
      </c>
      <c r="I4815">
        <v>43112038300</v>
      </c>
      <c r="J4815">
        <v>4</v>
      </c>
      <c r="K4815" t="s">
        <v>1740</v>
      </c>
      <c r="L4815">
        <v>2531</v>
      </c>
      <c r="M4815" t="s">
        <v>1557</v>
      </c>
      <c r="N4815" t="s">
        <v>1734</v>
      </c>
      <c r="O4815">
        <v>49465</v>
      </c>
      <c r="P4815" t="s">
        <v>1771</v>
      </c>
      <c r="Q4815">
        <v>19980331</v>
      </c>
    </row>
    <row r="4816" spans="1:17">
      <c r="A4816" t="s">
        <v>1739</v>
      </c>
      <c r="B4816" t="s">
        <v>1796</v>
      </c>
      <c r="C4816">
        <v>201205</v>
      </c>
      <c r="D4816">
        <v>0</v>
      </c>
      <c r="E4816" t="s">
        <v>1646</v>
      </c>
      <c r="F4816">
        <v>0</v>
      </c>
      <c r="G4816">
        <v>0</v>
      </c>
      <c r="H4816">
        <v>0</v>
      </c>
      <c r="I4816">
        <v>43112038400</v>
      </c>
      <c r="J4816">
        <v>4</v>
      </c>
      <c r="K4816" t="s">
        <v>1740</v>
      </c>
      <c r="L4816">
        <v>2531</v>
      </c>
      <c r="M4816" t="s">
        <v>1557</v>
      </c>
      <c r="N4816" t="s">
        <v>1734</v>
      </c>
      <c r="O4816">
        <v>0</v>
      </c>
      <c r="P4816" t="s">
        <v>1769</v>
      </c>
    </row>
    <row r="4817" spans="1:17">
      <c r="A4817" t="s">
        <v>1739</v>
      </c>
      <c r="B4817" t="s">
        <v>1797</v>
      </c>
      <c r="C4817">
        <v>201205</v>
      </c>
      <c r="D4817">
        <v>0</v>
      </c>
      <c r="E4817" t="s">
        <v>1646</v>
      </c>
      <c r="F4817">
        <v>0</v>
      </c>
      <c r="G4817">
        <v>0</v>
      </c>
      <c r="H4817">
        <v>0</v>
      </c>
      <c r="I4817">
        <v>43112038400</v>
      </c>
      <c r="J4817">
        <v>4</v>
      </c>
      <c r="K4817" t="s">
        <v>1740</v>
      </c>
      <c r="L4817">
        <v>2531</v>
      </c>
      <c r="M4817" t="s">
        <v>1557</v>
      </c>
      <c r="N4817" t="s">
        <v>1734</v>
      </c>
      <c r="O4817">
        <v>0</v>
      </c>
      <c r="P4817" t="s">
        <v>1771</v>
      </c>
    </row>
    <row r="4818" spans="1:17">
      <c r="A4818" t="s">
        <v>1739</v>
      </c>
      <c r="B4818" t="s">
        <v>1614</v>
      </c>
      <c r="C4818">
        <v>201205</v>
      </c>
      <c r="D4818">
        <v>30</v>
      </c>
      <c r="E4818" t="s">
        <v>1646</v>
      </c>
      <c r="F4818">
        <v>0</v>
      </c>
      <c r="G4818">
        <v>0</v>
      </c>
      <c r="H4818">
        <v>0</v>
      </c>
      <c r="I4818">
        <v>43112035700</v>
      </c>
      <c r="J4818">
        <v>4</v>
      </c>
      <c r="K4818" t="s">
        <v>1740</v>
      </c>
      <c r="L4818">
        <v>2531</v>
      </c>
      <c r="M4818" t="s">
        <v>1557</v>
      </c>
      <c r="N4818" t="s">
        <v>1734</v>
      </c>
      <c r="O4818">
        <v>42558</v>
      </c>
      <c r="P4818" t="s">
        <v>1552</v>
      </c>
      <c r="Q4818">
        <v>19771001</v>
      </c>
    </row>
    <row r="4819" spans="1:17">
      <c r="A4819" t="s">
        <v>1739</v>
      </c>
      <c r="B4819" t="s">
        <v>1615</v>
      </c>
      <c r="C4819">
        <v>201205</v>
      </c>
      <c r="D4819">
        <v>0</v>
      </c>
      <c r="E4819" t="s">
        <v>1646</v>
      </c>
      <c r="F4819">
        <v>0</v>
      </c>
      <c r="G4819">
        <v>0</v>
      </c>
      <c r="H4819">
        <v>0</v>
      </c>
      <c r="I4819">
        <v>43112033600</v>
      </c>
      <c r="J4819">
        <v>4</v>
      </c>
      <c r="K4819" t="s">
        <v>1740</v>
      </c>
      <c r="L4819">
        <v>2531</v>
      </c>
      <c r="M4819" t="s">
        <v>1557</v>
      </c>
      <c r="N4819" t="s">
        <v>1734</v>
      </c>
      <c r="O4819">
        <v>0</v>
      </c>
      <c r="P4819" t="s">
        <v>1552</v>
      </c>
      <c r="Q4819">
        <v>19770901</v>
      </c>
    </row>
    <row r="4820" spans="1:17">
      <c r="A4820" t="s">
        <v>1739</v>
      </c>
      <c r="B4820" t="s">
        <v>1798</v>
      </c>
      <c r="C4820">
        <v>201205</v>
      </c>
      <c r="D4820">
        <v>0</v>
      </c>
      <c r="E4820" t="s">
        <v>1646</v>
      </c>
      <c r="F4820">
        <v>0</v>
      </c>
      <c r="G4820">
        <v>0</v>
      </c>
      <c r="H4820">
        <v>0</v>
      </c>
      <c r="I4820">
        <v>43112038100</v>
      </c>
      <c r="J4820">
        <v>4</v>
      </c>
      <c r="K4820" t="s">
        <v>1740</v>
      </c>
      <c r="L4820">
        <v>2531</v>
      </c>
      <c r="M4820" t="s">
        <v>1557</v>
      </c>
      <c r="N4820" t="s">
        <v>1734</v>
      </c>
      <c r="O4820">
        <v>0</v>
      </c>
      <c r="P4820" t="s">
        <v>1769</v>
      </c>
      <c r="Q4820">
        <v>19980331</v>
      </c>
    </row>
    <row r="4821" spans="1:17">
      <c r="A4821" t="s">
        <v>1739</v>
      </c>
      <c r="B4821" t="s">
        <v>1799</v>
      </c>
      <c r="C4821">
        <v>201205</v>
      </c>
      <c r="D4821">
        <v>0</v>
      </c>
      <c r="E4821" t="s">
        <v>1646</v>
      </c>
      <c r="F4821">
        <v>0</v>
      </c>
      <c r="G4821">
        <v>0</v>
      </c>
      <c r="H4821">
        <v>0</v>
      </c>
      <c r="I4821">
        <v>43112038100</v>
      </c>
      <c r="J4821">
        <v>4</v>
      </c>
      <c r="K4821" t="s">
        <v>1740</v>
      </c>
      <c r="L4821">
        <v>2531</v>
      </c>
      <c r="M4821" t="s">
        <v>1557</v>
      </c>
      <c r="N4821" t="s">
        <v>1734</v>
      </c>
      <c r="O4821">
        <v>0</v>
      </c>
      <c r="P4821" t="s">
        <v>1771</v>
      </c>
      <c r="Q4821">
        <v>19980331</v>
      </c>
    </row>
    <row r="4822" spans="1:17">
      <c r="A4822" t="s">
        <v>1711</v>
      </c>
      <c r="B4822" t="s">
        <v>1768</v>
      </c>
      <c r="C4822">
        <v>201206</v>
      </c>
      <c r="D4822">
        <v>0</v>
      </c>
      <c r="E4822" t="s">
        <v>1646</v>
      </c>
      <c r="F4822">
        <v>0</v>
      </c>
      <c r="G4822">
        <v>0</v>
      </c>
      <c r="H4822">
        <v>0</v>
      </c>
      <c r="I4822">
        <v>43112027600</v>
      </c>
      <c r="J4822">
        <v>4</v>
      </c>
      <c r="K4822" t="s">
        <v>1712</v>
      </c>
      <c r="L4822">
        <v>2531</v>
      </c>
      <c r="M4822" t="s">
        <v>1557</v>
      </c>
      <c r="N4822" t="s">
        <v>1734</v>
      </c>
      <c r="O4822">
        <v>0</v>
      </c>
      <c r="P4822" t="s">
        <v>1769</v>
      </c>
    </row>
    <row r="4823" spans="1:17">
      <c r="A4823" t="s">
        <v>1711</v>
      </c>
      <c r="B4823" t="s">
        <v>1770</v>
      </c>
      <c r="C4823">
        <v>201206</v>
      </c>
      <c r="D4823">
        <v>0</v>
      </c>
      <c r="E4823" t="s">
        <v>1646</v>
      </c>
      <c r="F4823">
        <v>0</v>
      </c>
      <c r="G4823">
        <v>0</v>
      </c>
      <c r="H4823">
        <v>0</v>
      </c>
      <c r="I4823">
        <v>43112027600</v>
      </c>
      <c r="J4823">
        <v>4</v>
      </c>
      <c r="K4823" t="s">
        <v>1712</v>
      </c>
      <c r="L4823">
        <v>2531</v>
      </c>
      <c r="M4823" t="s">
        <v>1557</v>
      </c>
      <c r="N4823" t="s">
        <v>1734</v>
      </c>
      <c r="O4823">
        <v>0</v>
      </c>
      <c r="P4823" t="s">
        <v>1771</v>
      </c>
    </row>
    <row r="4824" spans="1:17">
      <c r="A4824" t="s">
        <v>1739</v>
      </c>
      <c r="B4824" t="s">
        <v>1650</v>
      </c>
      <c r="C4824">
        <v>201206</v>
      </c>
      <c r="D4824">
        <v>0</v>
      </c>
      <c r="E4824" t="s">
        <v>1646</v>
      </c>
      <c r="F4824">
        <v>0</v>
      </c>
      <c r="G4824">
        <v>0</v>
      </c>
      <c r="H4824">
        <v>0</v>
      </c>
      <c r="I4824">
        <v>43112015000</v>
      </c>
      <c r="J4824">
        <v>4</v>
      </c>
      <c r="K4824" t="s">
        <v>1740</v>
      </c>
      <c r="L4824">
        <v>2531</v>
      </c>
      <c r="M4824" t="s">
        <v>1557</v>
      </c>
      <c r="N4824" t="s">
        <v>1734</v>
      </c>
      <c r="O4824">
        <v>0</v>
      </c>
      <c r="P4824" t="s">
        <v>1552</v>
      </c>
    </row>
    <row r="4825" spans="1:17">
      <c r="A4825" t="s">
        <v>1739</v>
      </c>
      <c r="B4825" t="s">
        <v>1772</v>
      </c>
      <c r="C4825">
        <v>201206</v>
      </c>
      <c r="D4825">
        <v>29</v>
      </c>
      <c r="E4825" t="s">
        <v>1646</v>
      </c>
      <c r="F4825">
        <v>0</v>
      </c>
      <c r="G4825">
        <v>0</v>
      </c>
      <c r="H4825">
        <v>0</v>
      </c>
      <c r="I4825">
        <v>43112021501</v>
      </c>
      <c r="J4825">
        <v>4</v>
      </c>
      <c r="K4825" t="s">
        <v>1740</v>
      </c>
      <c r="L4825">
        <v>2531</v>
      </c>
      <c r="M4825" t="s">
        <v>1557</v>
      </c>
      <c r="N4825" t="s">
        <v>1734</v>
      </c>
      <c r="O4825">
        <v>60034</v>
      </c>
      <c r="P4825" t="s">
        <v>1769</v>
      </c>
      <c r="Q4825">
        <v>19980331</v>
      </c>
    </row>
    <row r="4826" spans="1:17">
      <c r="A4826" t="s">
        <v>1739</v>
      </c>
      <c r="B4826" t="s">
        <v>1773</v>
      </c>
      <c r="C4826">
        <v>201206</v>
      </c>
      <c r="D4826">
        <v>29</v>
      </c>
      <c r="E4826" t="s">
        <v>1646</v>
      </c>
      <c r="F4826">
        <v>0</v>
      </c>
      <c r="G4826">
        <v>0</v>
      </c>
      <c r="H4826">
        <v>0</v>
      </c>
      <c r="I4826">
        <v>43112021501</v>
      </c>
      <c r="J4826">
        <v>4</v>
      </c>
      <c r="K4826" t="s">
        <v>1740</v>
      </c>
      <c r="L4826">
        <v>2531</v>
      </c>
      <c r="M4826" t="s">
        <v>1557</v>
      </c>
      <c r="N4826" t="s">
        <v>1734</v>
      </c>
      <c r="O4826">
        <v>33690</v>
      </c>
      <c r="P4826" t="s">
        <v>1771</v>
      </c>
      <c r="Q4826">
        <v>19980331</v>
      </c>
    </row>
    <row r="4827" spans="1:17">
      <c r="A4827" t="s">
        <v>1739</v>
      </c>
      <c r="B4827" t="s">
        <v>1774</v>
      </c>
      <c r="C4827">
        <v>201206</v>
      </c>
      <c r="D4827">
        <v>29</v>
      </c>
      <c r="E4827" t="s">
        <v>1646</v>
      </c>
      <c r="F4827">
        <v>0</v>
      </c>
      <c r="G4827">
        <v>0</v>
      </c>
      <c r="H4827">
        <v>0</v>
      </c>
      <c r="I4827">
        <v>43112021601</v>
      </c>
      <c r="J4827">
        <v>4</v>
      </c>
      <c r="K4827" t="s">
        <v>1740</v>
      </c>
      <c r="L4827">
        <v>2531</v>
      </c>
      <c r="M4827" t="s">
        <v>1557</v>
      </c>
      <c r="N4827" t="s">
        <v>1734</v>
      </c>
      <c r="O4827">
        <v>68633</v>
      </c>
      <c r="P4827" t="s">
        <v>1769</v>
      </c>
      <c r="Q4827">
        <v>19980331</v>
      </c>
    </row>
    <row r="4828" spans="1:17">
      <c r="A4828" t="s">
        <v>1739</v>
      </c>
      <c r="B4828" t="s">
        <v>1775</v>
      </c>
      <c r="C4828">
        <v>201206</v>
      </c>
      <c r="D4828">
        <v>29</v>
      </c>
      <c r="E4828" t="s">
        <v>1646</v>
      </c>
      <c r="F4828">
        <v>0</v>
      </c>
      <c r="G4828">
        <v>0</v>
      </c>
      <c r="H4828">
        <v>0</v>
      </c>
      <c r="I4828">
        <v>43112021601</v>
      </c>
      <c r="J4828">
        <v>4</v>
      </c>
      <c r="K4828" t="s">
        <v>1740</v>
      </c>
      <c r="L4828">
        <v>2531</v>
      </c>
      <c r="M4828" t="s">
        <v>1557</v>
      </c>
      <c r="N4828" t="s">
        <v>1734</v>
      </c>
      <c r="O4828">
        <v>47303</v>
      </c>
      <c r="P4828" t="s">
        <v>1771</v>
      </c>
      <c r="Q4828">
        <v>19980331</v>
      </c>
    </row>
    <row r="4829" spans="1:17">
      <c r="A4829" t="s">
        <v>1739</v>
      </c>
      <c r="B4829" t="s">
        <v>1640</v>
      </c>
      <c r="C4829">
        <v>201206</v>
      </c>
      <c r="D4829">
        <v>29</v>
      </c>
      <c r="E4829" t="s">
        <v>1646</v>
      </c>
      <c r="F4829">
        <v>0</v>
      </c>
      <c r="G4829">
        <v>0</v>
      </c>
      <c r="H4829">
        <v>0</v>
      </c>
      <c r="I4829">
        <v>43112021700</v>
      </c>
      <c r="J4829">
        <v>4</v>
      </c>
      <c r="K4829" t="s">
        <v>1740</v>
      </c>
      <c r="L4829">
        <v>2531</v>
      </c>
      <c r="M4829" t="s">
        <v>1557</v>
      </c>
      <c r="N4829" t="s">
        <v>1734</v>
      </c>
      <c r="O4829">
        <v>69318</v>
      </c>
      <c r="P4829" t="s">
        <v>1662</v>
      </c>
      <c r="Q4829">
        <v>19810901</v>
      </c>
    </row>
    <row r="4830" spans="1:17">
      <c r="A4830" t="s">
        <v>1739</v>
      </c>
      <c r="B4830" t="s">
        <v>1776</v>
      </c>
      <c r="C4830">
        <v>201206</v>
      </c>
      <c r="D4830">
        <v>29</v>
      </c>
      <c r="E4830" t="s">
        <v>1646</v>
      </c>
      <c r="F4830">
        <v>0</v>
      </c>
      <c r="G4830">
        <v>0</v>
      </c>
      <c r="H4830">
        <v>0</v>
      </c>
      <c r="I4830">
        <v>43112020600</v>
      </c>
      <c r="J4830">
        <v>4</v>
      </c>
      <c r="K4830" t="s">
        <v>1740</v>
      </c>
      <c r="L4830">
        <v>2531</v>
      </c>
      <c r="M4830" t="s">
        <v>1557</v>
      </c>
      <c r="N4830" t="s">
        <v>1734</v>
      </c>
      <c r="O4830">
        <v>118576</v>
      </c>
      <c r="P4830" t="s">
        <v>1771</v>
      </c>
      <c r="Q4830">
        <v>19980331</v>
      </c>
    </row>
    <row r="4831" spans="1:17">
      <c r="A4831" t="s">
        <v>1739</v>
      </c>
      <c r="B4831" t="s">
        <v>1777</v>
      </c>
      <c r="C4831">
        <v>201206</v>
      </c>
      <c r="D4831">
        <v>29</v>
      </c>
      <c r="E4831" t="s">
        <v>1646</v>
      </c>
      <c r="F4831">
        <v>0</v>
      </c>
      <c r="G4831">
        <v>0</v>
      </c>
      <c r="H4831">
        <v>0</v>
      </c>
      <c r="I4831">
        <v>43112020600</v>
      </c>
      <c r="J4831">
        <v>4</v>
      </c>
      <c r="K4831" t="s">
        <v>1740</v>
      </c>
      <c r="L4831">
        <v>2531</v>
      </c>
      <c r="M4831" t="s">
        <v>1557</v>
      </c>
      <c r="N4831" t="s">
        <v>1734</v>
      </c>
      <c r="O4831">
        <v>56812</v>
      </c>
      <c r="P4831" t="s">
        <v>1769</v>
      </c>
      <c r="Q4831">
        <v>19980331</v>
      </c>
    </row>
    <row r="4832" spans="1:17">
      <c r="A4832" t="s">
        <v>1739</v>
      </c>
      <c r="B4832" t="s">
        <v>1778</v>
      </c>
      <c r="C4832">
        <v>201206</v>
      </c>
      <c r="D4832">
        <v>0</v>
      </c>
      <c r="E4832" t="s">
        <v>1646</v>
      </c>
      <c r="F4832">
        <v>0</v>
      </c>
      <c r="G4832">
        <v>0</v>
      </c>
      <c r="H4832">
        <v>0</v>
      </c>
      <c r="I4832">
        <v>43112013101</v>
      </c>
      <c r="J4832">
        <v>4</v>
      </c>
      <c r="K4832" t="s">
        <v>1740</v>
      </c>
      <c r="L4832">
        <v>2531</v>
      </c>
      <c r="M4832" t="s">
        <v>1557</v>
      </c>
      <c r="N4832" t="s">
        <v>1734</v>
      </c>
      <c r="O4832">
        <v>0</v>
      </c>
      <c r="P4832" t="s">
        <v>1769</v>
      </c>
      <c r="Q4832">
        <v>19980331</v>
      </c>
    </row>
    <row r="4833" spans="1:17">
      <c r="A4833" t="s">
        <v>1739</v>
      </c>
      <c r="B4833" t="s">
        <v>1779</v>
      </c>
      <c r="C4833">
        <v>201206</v>
      </c>
      <c r="D4833">
        <v>29</v>
      </c>
      <c r="E4833" t="s">
        <v>1646</v>
      </c>
      <c r="F4833">
        <v>0</v>
      </c>
      <c r="G4833">
        <v>0</v>
      </c>
      <c r="H4833">
        <v>0</v>
      </c>
      <c r="I4833">
        <v>43112013101</v>
      </c>
      <c r="J4833">
        <v>4</v>
      </c>
      <c r="K4833" t="s">
        <v>1740</v>
      </c>
      <c r="L4833">
        <v>2531</v>
      </c>
      <c r="M4833" t="s">
        <v>1557</v>
      </c>
      <c r="N4833" t="s">
        <v>1734</v>
      </c>
      <c r="O4833">
        <v>53186</v>
      </c>
      <c r="P4833" t="s">
        <v>1771</v>
      </c>
      <c r="Q4833">
        <v>19980430</v>
      </c>
    </row>
    <row r="4834" spans="1:17">
      <c r="A4834" t="s">
        <v>1739</v>
      </c>
      <c r="B4834" t="s">
        <v>1568</v>
      </c>
      <c r="C4834">
        <v>201206</v>
      </c>
      <c r="D4834">
        <v>29</v>
      </c>
      <c r="E4834" t="s">
        <v>1646</v>
      </c>
      <c r="F4834">
        <v>0</v>
      </c>
      <c r="G4834">
        <v>0</v>
      </c>
      <c r="H4834">
        <v>0</v>
      </c>
      <c r="I4834">
        <v>43112016701</v>
      </c>
      <c r="J4834">
        <v>4</v>
      </c>
      <c r="K4834" t="s">
        <v>1740</v>
      </c>
      <c r="L4834">
        <v>2531</v>
      </c>
      <c r="M4834" t="s">
        <v>1557</v>
      </c>
      <c r="N4834" t="s">
        <v>1734</v>
      </c>
      <c r="O4834">
        <v>60856</v>
      </c>
      <c r="P4834" t="s">
        <v>1552</v>
      </c>
      <c r="Q4834">
        <v>19980625</v>
      </c>
    </row>
    <row r="4835" spans="1:17">
      <c r="A4835" t="s">
        <v>1739</v>
      </c>
      <c r="B4835" t="s">
        <v>1718</v>
      </c>
      <c r="C4835">
        <v>201206</v>
      </c>
      <c r="D4835">
        <v>29</v>
      </c>
      <c r="E4835" t="s">
        <v>1646</v>
      </c>
      <c r="F4835">
        <v>0</v>
      </c>
      <c r="G4835">
        <v>0</v>
      </c>
      <c r="H4835">
        <v>0</v>
      </c>
      <c r="I4835">
        <v>43112069600</v>
      </c>
      <c r="J4835">
        <v>4</v>
      </c>
      <c r="K4835" t="s">
        <v>1740</v>
      </c>
      <c r="L4835">
        <v>2531</v>
      </c>
      <c r="M4835" t="s">
        <v>1557</v>
      </c>
      <c r="N4835" t="s">
        <v>1734</v>
      </c>
      <c r="O4835">
        <v>69105</v>
      </c>
      <c r="P4835" t="s">
        <v>1552</v>
      </c>
      <c r="Q4835">
        <v>19980802</v>
      </c>
    </row>
    <row r="4836" spans="1:17">
      <c r="A4836" t="s">
        <v>1739</v>
      </c>
      <c r="B4836" t="s">
        <v>1780</v>
      </c>
      <c r="C4836">
        <v>201206</v>
      </c>
      <c r="D4836">
        <v>0</v>
      </c>
      <c r="E4836" t="s">
        <v>1646</v>
      </c>
      <c r="F4836">
        <v>0</v>
      </c>
      <c r="G4836">
        <v>0</v>
      </c>
      <c r="H4836">
        <v>0</v>
      </c>
      <c r="I4836">
        <v>43112010901</v>
      </c>
      <c r="J4836">
        <v>4</v>
      </c>
      <c r="K4836" t="s">
        <v>1740</v>
      </c>
      <c r="L4836">
        <v>2531</v>
      </c>
      <c r="M4836" t="s">
        <v>1557</v>
      </c>
      <c r="N4836" t="s">
        <v>1734</v>
      </c>
      <c r="O4836">
        <v>0</v>
      </c>
      <c r="P4836" t="s">
        <v>1769</v>
      </c>
      <c r="Q4836">
        <v>19980331</v>
      </c>
    </row>
    <row r="4837" spans="1:17">
      <c r="A4837" t="s">
        <v>1739</v>
      </c>
      <c r="B4837" t="s">
        <v>1781</v>
      </c>
      <c r="C4837">
        <v>201206</v>
      </c>
      <c r="D4837">
        <v>0</v>
      </c>
      <c r="E4837" t="s">
        <v>1646</v>
      </c>
      <c r="F4837">
        <v>0</v>
      </c>
      <c r="G4837">
        <v>0</v>
      </c>
      <c r="H4837">
        <v>0</v>
      </c>
      <c r="I4837">
        <v>43112010901</v>
      </c>
      <c r="J4837">
        <v>4</v>
      </c>
      <c r="K4837" t="s">
        <v>1740</v>
      </c>
      <c r="L4837">
        <v>2531</v>
      </c>
      <c r="M4837" t="s">
        <v>1557</v>
      </c>
      <c r="N4837" t="s">
        <v>1734</v>
      </c>
      <c r="O4837">
        <v>0</v>
      </c>
      <c r="P4837" t="s">
        <v>1771</v>
      </c>
      <c r="Q4837">
        <v>19980731</v>
      </c>
    </row>
    <row r="4838" spans="1:17">
      <c r="A4838" t="s">
        <v>1739</v>
      </c>
      <c r="B4838" t="s">
        <v>1782</v>
      </c>
      <c r="C4838">
        <v>201206</v>
      </c>
      <c r="D4838">
        <v>29</v>
      </c>
      <c r="E4838" t="s">
        <v>1646</v>
      </c>
      <c r="F4838">
        <v>0</v>
      </c>
      <c r="G4838">
        <v>0</v>
      </c>
      <c r="H4838">
        <v>0</v>
      </c>
      <c r="I4838">
        <v>43112014300</v>
      </c>
      <c r="J4838">
        <v>4</v>
      </c>
      <c r="K4838" t="s">
        <v>1740</v>
      </c>
      <c r="L4838">
        <v>2531</v>
      </c>
      <c r="M4838" t="s">
        <v>1557</v>
      </c>
      <c r="N4838" t="s">
        <v>1734</v>
      </c>
      <c r="O4838">
        <v>40944</v>
      </c>
      <c r="P4838" t="s">
        <v>1552</v>
      </c>
      <c r="Q4838">
        <v>19980628</v>
      </c>
    </row>
    <row r="4839" spans="1:17">
      <c r="A4839" t="s">
        <v>1739</v>
      </c>
      <c r="B4839" t="s">
        <v>1783</v>
      </c>
      <c r="C4839">
        <v>201206</v>
      </c>
      <c r="D4839">
        <v>0</v>
      </c>
      <c r="E4839" t="s">
        <v>1646</v>
      </c>
      <c r="F4839">
        <v>0</v>
      </c>
      <c r="G4839">
        <v>0</v>
      </c>
      <c r="H4839">
        <v>0</v>
      </c>
      <c r="I4839">
        <v>43112030000</v>
      </c>
      <c r="J4839">
        <v>4</v>
      </c>
      <c r="K4839" t="s">
        <v>1740</v>
      </c>
      <c r="L4839">
        <v>2531</v>
      </c>
      <c r="M4839" t="s">
        <v>1557</v>
      </c>
      <c r="N4839" t="s">
        <v>1734</v>
      </c>
      <c r="O4839">
        <v>0</v>
      </c>
      <c r="P4839" t="s">
        <v>1769</v>
      </c>
      <c r="Q4839">
        <v>19980331</v>
      </c>
    </row>
    <row r="4840" spans="1:17">
      <c r="A4840" t="s">
        <v>1739</v>
      </c>
      <c r="B4840" t="s">
        <v>1784</v>
      </c>
      <c r="C4840">
        <v>201206</v>
      </c>
      <c r="D4840">
        <v>29</v>
      </c>
      <c r="E4840" t="s">
        <v>1646</v>
      </c>
      <c r="F4840">
        <v>0</v>
      </c>
      <c r="G4840">
        <v>0</v>
      </c>
      <c r="H4840">
        <v>0</v>
      </c>
      <c r="I4840">
        <v>43112030000</v>
      </c>
      <c r="J4840">
        <v>4</v>
      </c>
      <c r="K4840" t="s">
        <v>1740</v>
      </c>
      <c r="L4840">
        <v>2531</v>
      </c>
      <c r="M4840" t="s">
        <v>1557</v>
      </c>
      <c r="N4840" t="s">
        <v>1734</v>
      </c>
      <c r="O4840">
        <v>9478</v>
      </c>
      <c r="P4840" t="s">
        <v>1771</v>
      </c>
      <c r="Q4840">
        <v>19980331</v>
      </c>
    </row>
    <row r="4841" spans="1:17">
      <c r="A4841" t="s">
        <v>1739</v>
      </c>
      <c r="B4841" t="s">
        <v>1785</v>
      </c>
      <c r="C4841">
        <v>201206</v>
      </c>
      <c r="D4841">
        <v>0</v>
      </c>
      <c r="E4841" t="s">
        <v>1646</v>
      </c>
      <c r="F4841">
        <v>0</v>
      </c>
      <c r="G4841">
        <v>0</v>
      </c>
      <c r="H4841">
        <v>0</v>
      </c>
      <c r="I4841">
        <v>43112026400</v>
      </c>
      <c r="J4841">
        <v>4</v>
      </c>
      <c r="K4841" t="s">
        <v>1740</v>
      </c>
      <c r="L4841">
        <v>2531</v>
      </c>
      <c r="M4841" t="s">
        <v>1557</v>
      </c>
      <c r="N4841" t="s">
        <v>1734</v>
      </c>
      <c r="O4841">
        <v>0</v>
      </c>
      <c r="P4841" t="s">
        <v>1769</v>
      </c>
      <c r="Q4841">
        <v>20000430</v>
      </c>
    </row>
    <row r="4842" spans="1:17">
      <c r="A4842" t="s">
        <v>1739</v>
      </c>
      <c r="B4842" t="s">
        <v>1786</v>
      </c>
      <c r="C4842">
        <v>201206</v>
      </c>
      <c r="D4842">
        <v>0</v>
      </c>
      <c r="E4842" t="s">
        <v>1646</v>
      </c>
      <c r="F4842">
        <v>0</v>
      </c>
      <c r="G4842">
        <v>0</v>
      </c>
      <c r="H4842">
        <v>0</v>
      </c>
      <c r="I4842">
        <v>43112026400</v>
      </c>
      <c r="J4842">
        <v>4</v>
      </c>
      <c r="K4842" t="s">
        <v>1740</v>
      </c>
      <c r="L4842">
        <v>2531</v>
      </c>
      <c r="M4842" t="s">
        <v>1557</v>
      </c>
      <c r="N4842" t="s">
        <v>1734</v>
      </c>
      <c r="O4842">
        <v>0</v>
      </c>
      <c r="P4842" t="s">
        <v>1771</v>
      </c>
      <c r="Q4842">
        <v>19980331</v>
      </c>
    </row>
    <row r="4843" spans="1:17">
      <c r="A4843" t="s">
        <v>1739</v>
      </c>
      <c r="B4843" t="s">
        <v>1787</v>
      </c>
      <c r="C4843">
        <v>201206</v>
      </c>
      <c r="D4843">
        <v>29</v>
      </c>
      <c r="E4843" t="s">
        <v>1646</v>
      </c>
      <c r="F4843">
        <v>0</v>
      </c>
      <c r="G4843">
        <v>0</v>
      </c>
      <c r="H4843">
        <v>0</v>
      </c>
      <c r="I4843">
        <v>43112018700</v>
      </c>
      <c r="J4843">
        <v>4</v>
      </c>
      <c r="K4843" t="s">
        <v>1740</v>
      </c>
      <c r="L4843">
        <v>2531</v>
      </c>
      <c r="M4843" t="s">
        <v>1557</v>
      </c>
      <c r="N4843" t="s">
        <v>1734</v>
      </c>
      <c r="O4843">
        <v>47640</v>
      </c>
      <c r="P4843" t="s">
        <v>1552</v>
      </c>
      <c r="Q4843">
        <v>19700501</v>
      </c>
    </row>
    <row r="4844" spans="1:17">
      <c r="A4844" t="s">
        <v>1739</v>
      </c>
      <c r="B4844" t="s">
        <v>1788</v>
      </c>
      <c r="C4844">
        <v>201206</v>
      </c>
      <c r="D4844">
        <v>29</v>
      </c>
      <c r="E4844" t="s">
        <v>1646</v>
      </c>
      <c r="F4844">
        <v>0</v>
      </c>
      <c r="G4844">
        <v>0</v>
      </c>
      <c r="H4844">
        <v>0</v>
      </c>
      <c r="I4844">
        <v>43112020801</v>
      </c>
      <c r="J4844">
        <v>4</v>
      </c>
      <c r="K4844" t="s">
        <v>1740</v>
      </c>
      <c r="L4844">
        <v>2531</v>
      </c>
      <c r="M4844" t="s">
        <v>1557</v>
      </c>
      <c r="N4844" t="s">
        <v>1734</v>
      </c>
      <c r="O4844">
        <v>19010</v>
      </c>
      <c r="P4844" t="s">
        <v>1552</v>
      </c>
      <c r="Q4844">
        <v>19730101</v>
      </c>
    </row>
    <row r="4845" spans="1:17">
      <c r="A4845" t="s">
        <v>1739</v>
      </c>
      <c r="B4845" t="s">
        <v>1789</v>
      </c>
      <c r="C4845">
        <v>201206</v>
      </c>
      <c r="D4845">
        <v>29</v>
      </c>
      <c r="E4845" t="s">
        <v>1646</v>
      </c>
      <c r="F4845">
        <v>0</v>
      </c>
      <c r="G4845">
        <v>0</v>
      </c>
      <c r="H4845">
        <v>0</v>
      </c>
      <c r="I4845">
        <v>43112020901</v>
      </c>
      <c r="J4845">
        <v>4</v>
      </c>
      <c r="K4845" t="s">
        <v>1740</v>
      </c>
      <c r="L4845">
        <v>2531</v>
      </c>
      <c r="M4845" t="s">
        <v>1557</v>
      </c>
      <c r="N4845" t="s">
        <v>1734</v>
      </c>
      <c r="O4845">
        <v>68524</v>
      </c>
      <c r="P4845" t="s">
        <v>1552</v>
      </c>
      <c r="Q4845">
        <v>19980622</v>
      </c>
    </row>
    <row r="4846" spans="1:17">
      <c r="A4846" t="s">
        <v>1739</v>
      </c>
      <c r="B4846" t="s">
        <v>1598</v>
      </c>
      <c r="C4846">
        <v>201206</v>
      </c>
      <c r="D4846">
        <v>29</v>
      </c>
      <c r="E4846" t="s">
        <v>1646</v>
      </c>
      <c r="F4846">
        <v>0</v>
      </c>
      <c r="G4846">
        <v>0</v>
      </c>
      <c r="H4846">
        <v>0</v>
      </c>
      <c r="I4846">
        <v>43112074900</v>
      </c>
      <c r="J4846">
        <v>4</v>
      </c>
      <c r="K4846" t="s">
        <v>1740</v>
      </c>
      <c r="L4846">
        <v>2531</v>
      </c>
      <c r="M4846" t="s">
        <v>1557</v>
      </c>
      <c r="N4846" t="s">
        <v>1734</v>
      </c>
      <c r="O4846">
        <v>68372</v>
      </c>
      <c r="P4846" t="s">
        <v>1552</v>
      </c>
      <c r="Q4846">
        <v>19980331</v>
      </c>
    </row>
    <row r="4847" spans="1:17">
      <c r="A4847" t="s">
        <v>1739</v>
      </c>
      <c r="B4847" t="s">
        <v>1790</v>
      </c>
      <c r="C4847">
        <v>201206</v>
      </c>
      <c r="D4847">
        <v>0</v>
      </c>
      <c r="E4847" t="s">
        <v>1646</v>
      </c>
      <c r="F4847">
        <v>0</v>
      </c>
      <c r="G4847">
        <v>0</v>
      </c>
      <c r="H4847">
        <v>0</v>
      </c>
      <c r="I4847">
        <v>43112038200</v>
      </c>
      <c r="J4847">
        <v>4</v>
      </c>
      <c r="K4847" t="s">
        <v>1740</v>
      </c>
      <c r="L4847">
        <v>2531</v>
      </c>
      <c r="M4847" t="s">
        <v>1557</v>
      </c>
      <c r="N4847" t="s">
        <v>1734</v>
      </c>
      <c r="O4847">
        <v>0</v>
      </c>
      <c r="P4847" t="s">
        <v>1769</v>
      </c>
      <c r="Q4847">
        <v>19980331</v>
      </c>
    </row>
    <row r="4848" spans="1:17">
      <c r="A4848" t="s">
        <v>1739</v>
      </c>
      <c r="B4848" t="s">
        <v>1791</v>
      </c>
      <c r="C4848">
        <v>201206</v>
      </c>
      <c r="D4848">
        <v>0</v>
      </c>
      <c r="E4848" t="s">
        <v>1646</v>
      </c>
      <c r="F4848">
        <v>0</v>
      </c>
      <c r="G4848">
        <v>0</v>
      </c>
      <c r="H4848">
        <v>0</v>
      </c>
      <c r="I4848">
        <v>43112038200</v>
      </c>
      <c r="J4848">
        <v>4</v>
      </c>
      <c r="K4848" t="s">
        <v>1740</v>
      </c>
      <c r="L4848">
        <v>2531</v>
      </c>
      <c r="M4848" t="s">
        <v>1557</v>
      </c>
      <c r="N4848" t="s">
        <v>1734</v>
      </c>
      <c r="O4848">
        <v>0</v>
      </c>
      <c r="P4848" t="s">
        <v>1771</v>
      </c>
      <c r="Q4848">
        <v>19980331</v>
      </c>
    </row>
    <row r="4849" spans="1:17">
      <c r="A4849" t="s">
        <v>1739</v>
      </c>
      <c r="B4849" t="s">
        <v>1629</v>
      </c>
      <c r="C4849">
        <v>201206</v>
      </c>
      <c r="D4849">
        <v>29</v>
      </c>
      <c r="E4849" t="s">
        <v>1646</v>
      </c>
      <c r="F4849">
        <v>0</v>
      </c>
      <c r="G4849">
        <v>0</v>
      </c>
      <c r="H4849">
        <v>0</v>
      </c>
      <c r="I4849">
        <v>43112069100</v>
      </c>
      <c r="J4849">
        <v>4</v>
      </c>
      <c r="K4849" t="s">
        <v>1740</v>
      </c>
      <c r="L4849">
        <v>2531</v>
      </c>
      <c r="M4849" t="s">
        <v>1557</v>
      </c>
      <c r="N4849" t="s">
        <v>1734</v>
      </c>
      <c r="O4849">
        <v>17441</v>
      </c>
      <c r="P4849" t="s">
        <v>1552</v>
      </c>
      <c r="Q4849">
        <v>19910501</v>
      </c>
    </row>
    <row r="4850" spans="1:17">
      <c r="A4850" t="s">
        <v>1739</v>
      </c>
      <c r="B4850" t="s">
        <v>1792</v>
      </c>
      <c r="C4850">
        <v>201206</v>
      </c>
      <c r="D4850">
        <v>0</v>
      </c>
      <c r="E4850" t="s">
        <v>1646</v>
      </c>
      <c r="F4850">
        <v>0</v>
      </c>
      <c r="G4850">
        <v>0</v>
      </c>
      <c r="H4850">
        <v>0</v>
      </c>
      <c r="I4850">
        <v>43112035600</v>
      </c>
      <c r="J4850">
        <v>4</v>
      </c>
      <c r="K4850" t="s">
        <v>1740</v>
      </c>
      <c r="L4850">
        <v>2531</v>
      </c>
      <c r="M4850" t="s">
        <v>1557</v>
      </c>
      <c r="N4850" t="s">
        <v>1734</v>
      </c>
      <c r="O4850">
        <v>0</v>
      </c>
      <c r="P4850" t="s">
        <v>1771</v>
      </c>
      <c r="Q4850">
        <v>19980331</v>
      </c>
    </row>
    <row r="4851" spans="1:17">
      <c r="A4851" t="s">
        <v>1739</v>
      </c>
      <c r="B4851" t="s">
        <v>1793</v>
      </c>
      <c r="C4851">
        <v>201206</v>
      </c>
      <c r="D4851">
        <v>29</v>
      </c>
      <c r="E4851" t="s">
        <v>1646</v>
      </c>
      <c r="F4851">
        <v>0</v>
      </c>
      <c r="G4851">
        <v>0</v>
      </c>
      <c r="H4851">
        <v>0</v>
      </c>
      <c r="I4851">
        <v>43112035600</v>
      </c>
      <c r="J4851">
        <v>4</v>
      </c>
      <c r="K4851" t="s">
        <v>1740</v>
      </c>
      <c r="L4851">
        <v>2531</v>
      </c>
      <c r="M4851" t="s">
        <v>1557</v>
      </c>
      <c r="N4851" t="s">
        <v>1734</v>
      </c>
      <c r="O4851">
        <v>57810</v>
      </c>
      <c r="P4851" t="s">
        <v>1769</v>
      </c>
      <c r="Q4851">
        <v>19941001</v>
      </c>
    </row>
    <row r="4852" spans="1:17">
      <c r="A4852" t="s">
        <v>1739</v>
      </c>
      <c r="B4852" t="s">
        <v>1794</v>
      </c>
      <c r="C4852">
        <v>201206</v>
      </c>
      <c r="D4852">
        <v>0</v>
      </c>
      <c r="E4852" t="s">
        <v>1646</v>
      </c>
      <c r="F4852">
        <v>0</v>
      </c>
      <c r="G4852">
        <v>0</v>
      </c>
      <c r="H4852">
        <v>0</v>
      </c>
      <c r="I4852">
        <v>43112038300</v>
      </c>
      <c r="J4852">
        <v>4</v>
      </c>
      <c r="K4852" t="s">
        <v>1740</v>
      </c>
      <c r="L4852">
        <v>2531</v>
      </c>
      <c r="M4852" t="s">
        <v>1557</v>
      </c>
      <c r="N4852" t="s">
        <v>1734</v>
      </c>
      <c r="O4852">
        <v>0</v>
      </c>
      <c r="P4852" t="s">
        <v>1769</v>
      </c>
      <c r="Q4852">
        <v>19980331</v>
      </c>
    </row>
    <row r="4853" spans="1:17">
      <c r="A4853" t="s">
        <v>1739</v>
      </c>
      <c r="B4853" t="s">
        <v>1795</v>
      </c>
      <c r="C4853">
        <v>201206</v>
      </c>
      <c r="D4853">
        <v>29</v>
      </c>
      <c r="E4853" t="s">
        <v>1646</v>
      </c>
      <c r="F4853">
        <v>0</v>
      </c>
      <c r="G4853">
        <v>0</v>
      </c>
      <c r="H4853">
        <v>0</v>
      </c>
      <c r="I4853">
        <v>43112038300</v>
      </c>
      <c r="J4853">
        <v>4</v>
      </c>
      <c r="K4853" t="s">
        <v>1740</v>
      </c>
      <c r="L4853">
        <v>2531</v>
      </c>
      <c r="M4853" t="s">
        <v>1557</v>
      </c>
      <c r="N4853" t="s">
        <v>1734</v>
      </c>
      <c r="O4853">
        <v>50159</v>
      </c>
      <c r="P4853" t="s">
        <v>1771</v>
      </c>
      <c r="Q4853">
        <v>19980331</v>
      </c>
    </row>
    <row r="4854" spans="1:17">
      <c r="A4854" t="s">
        <v>1739</v>
      </c>
      <c r="B4854" t="s">
        <v>1796</v>
      </c>
      <c r="C4854">
        <v>201206</v>
      </c>
      <c r="D4854">
        <v>0</v>
      </c>
      <c r="E4854" t="s">
        <v>1646</v>
      </c>
      <c r="F4854">
        <v>0</v>
      </c>
      <c r="G4854">
        <v>0</v>
      </c>
      <c r="H4854">
        <v>0</v>
      </c>
      <c r="I4854">
        <v>43112038400</v>
      </c>
      <c r="J4854">
        <v>4</v>
      </c>
      <c r="K4854" t="s">
        <v>1740</v>
      </c>
      <c r="L4854">
        <v>2531</v>
      </c>
      <c r="M4854" t="s">
        <v>1557</v>
      </c>
      <c r="N4854" t="s">
        <v>1734</v>
      </c>
      <c r="O4854">
        <v>0</v>
      </c>
      <c r="P4854" t="s">
        <v>1769</v>
      </c>
    </row>
    <row r="4855" spans="1:17">
      <c r="A4855" t="s">
        <v>1739</v>
      </c>
      <c r="B4855" t="s">
        <v>1797</v>
      </c>
      <c r="C4855">
        <v>201206</v>
      </c>
      <c r="D4855">
        <v>0</v>
      </c>
      <c r="E4855" t="s">
        <v>1646</v>
      </c>
      <c r="F4855">
        <v>0</v>
      </c>
      <c r="G4855">
        <v>0</v>
      </c>
      <c r="H4855">
        <v>0</v>
      </c>
      <c r="I4855">
        <v>43112038400</v>
      </c>
      <c r="J4855">
        <v>4</v>
      </c>
      <c r="K4855" t="s">
        <v>1740</v>
      </c>
      <c r="L4855">
        <v>2531</v>
      </c>
      <c r="M4855" t="s">
        <v>1557</v>
      </c>
      <c r="N4855" t="s">
        <v>1734</v>
      </c>
      <c r="O4855">
        <v>0</v>
      </c>
      <c r="P4855" t="s">
        <v>1771</v>
      </c>
    </row>
    <row r="4856" spans="1:17">
      <c r="A4856" t="s">
        <v>1739</v>
      </c>
      <c r="B4856" t="s">
        <v>1614</v>
      </c>
      <c r="C4856">
        <v>201206</v>
      </c>
      <c r="D4856">
        <v>29</v>
      </c>
      <c r="E4856" t="s">
        <v>1646</v>
      </c>
      <c r="F4856">
        <v>0</v>
      </c>
      <c r="G4856">
        <v>0</v>
      </c>
      <c r="H4856">
        <v>0</v>
      </c>
      <c r="I4856">
        <v>43112035700</v>
      </c>
      <c r="J4856">
        <v>4</v>
      </c>
      <c r="K4856" t="s">
        <v>1740</v>
      </c>
      <c r="L4856">
        <v>2531</v>
      </c>
      <c r="M4856" t="s">
        <v>1557</v>
      </c>
      <c r="N4856" t="s">
        <v>1734</v>
      </c>
      <c r="O4856">
        <v>41834</v>
      </c>
      <c r="P4856" t="s">
        <v>1552</v>
      </c>
      <c r="Q4856">
        <v>19771001</v>
      </c>
    </row>
    <row r="4857" spans="1:17">
      <c r="A4857" t="s">
        <v>1739</v>
      </c>
      <c r="B4857" t="s">
        <v>1615</v>
      </c>
      <c r="C4857">
        <v>201206</v>
      </c>
      <c r="D4857">
        <v>0</v>
      </c>
      <c r="E4857" t="s">
        <v>1646</v>
      </c>
      <c r="F4857">
        <v>0</v>
      </c>
      <c r="G4857">
        <v>0</v>
      </c>
      <c r="H4857">
        <v>0</v>
      </c>
      <c r="I4857">
        <v>43112033600</v>
      </c>
      <c r="J4857">
        <v>4</v>
      </c>
      <c r="K4857" t="s">
        <v>1740</v>
      </c>
      <c r="L4857">
        <v>2531</v>
      </c>
      <c r="M4857" t="s">
        <v>1557</v>
      </c>
      <c r="N4857" t="s">
        <v>1734</v>
      </c>
      <c r="O4857">
        <v>0</v>
      </c>
      <c r="P4857" t="s">
        <v>1552</v>
      </c>
      <c r="Q4857">
        <v>19770901</v>
      </c>
    </row>
    <row r="4858" spans="1:17">
      <c r="A4858" t="s">
        <v>1739</v>
      </c>
      <c r="B4858" t="s">
        <v>1798</v>
      </c>
      <c r="C4858">
        <v>201206</v>
      </c>
      <c r="D4858">
        <v>0</v>
      </c>
      <c r="E4858" t="s">
        <v>1646</v>
      </c>
      <c r="F4858">
        <v>0</v>
      </c>
      <c r="G4858">
        <v>0</v>
      </c>
      <c r="H4858">
        <v>0</v>
      </c>
      <c r="I4858">
        <v>43112038100</v>
      </c>
      <c r="J4858">
        <v>4</v>
      </c>
      <c r="K4858" t="s">
        <v>1740</v>
      </c>
      <c r="L4858">
        <v>2531</v>
      </c>
      <c r="M4858" t="s">
        <v>1557</v>
      </c>
      <c r="N4858" t="s">
        <v>1734</v>
      </c>
      <c r="O4858">
        <v>0</v>
      </c>
      <c r="P4858" t="s">
        <v>1769</v>
      </c>
      <c r="Q4858">
        <v>19980331</v>
      </c>
    </row>
    <row r="4859" spans="1:17">
      <c r="A4859" t="s">
        <v>1739</v>
      </c>
      <c r="B4859" t="s">
        <v>1799</v>
      </c>
      <c r="C4859">
        <v>201206</v>
      </c>
      <c r="D4859">
        <v>0</v>
      </c>
      <c r="E4859" t="s">
        <v>1646</v>
      </c>
      <c r="F4859">
        <v>0</v>
      </c>
      <c r="G4859">
        <v>0</v>
      </c>
      <c r="H4859">
        <v>0</v>
      </c>
      <c r="I4859">
        <v>43112038100</v>
      </c>
      <c r="J4859">
        <v>4</v>
      </c>
      <c r="K4859" t="s">
        <v>1740</v>
      </c>
      <c r="L4859">
        <v>2531</v>
      </c>
      <c r="M4859" t="s">
        <v>1557</v>
      </c>
      <c r="N4859" t="s">
        <v>1734</v>
      </c>
      <c r="O4859">
        <v>0</v>
      </c>
      <c r="P4859" t="s">
        <v>1771</v>
      </c>
      <c r="Q4859">
        <v>19980331</v>
      </c>
    </row>
    <row r="4860" spans="1:17">
      <c r="A4860" t="s">
        <v>1711</v>
      </c>
      <c r="B4860" t="s">
        <v>1768</v>
      </c>
      <c r="C4860">
        <v>201207</v>
      </c>
      <c r="D4860">
        <v>0</v>
      </c>
      <c r="E4860" t="s">
        <v>1646</v>
      </c>
      <c r="F4860">
        <v>0</v>
      </c>
      <c r="G4860">
        <v>0</v>
      </c>
      <c r="H4860">
        <v>0</v>
      </c>
      <c r="I4860">
        <v>43112027600</v>
      </c>
      <c r="J4860">
        <v>4</v>
      </c>
      <c r="K4860" t="s">
        <v>1712</v>
      </c>
      <c r="L4860">
        <v>2531</v>
      </c>
      <c r="M4860" t="s">
        <v>1557</v>
      </c>
      <c r="N4860" t="s">
        <v>1734</v>
      </c>
      <c r="O4860">
        <v>0</v>
      </c>
      <c r="P4860" t="s">
        <v>1769</v>
      </c>
    </row>
    <row r="4861" spans="1:17">
      <c r="A4861" t="s">
        <v>1711</v>
      </c>
      <c r="B4861" t="s">
        <v>1770</v>
      </c>
      <c r="C4861">
        <v>201207</v>
      </c>
      <c r="D4861">
        <v>0</v>
      </c>
      <c r="E4861" t="s">
        <v>1646</v>
      </c>
      <c r="F4861">
        <v>0</v>
      </c>
      <c r="G4861">
        <v>0</v>
      </c>
      <c r="H4861">
        <v>0</v>
      </c>
      <c r="I4861">
        <v>43112027600</v>
      </c>
      <c r="J4861">
        <v>4</v>
      </c>
      <c r="K4861" t="s">
        <v>1712</v>
      </c>
      <c r="L4861">
        <v>2531</v>
      </c>
      <c r="M4861" t="s">
        <v>1557</v>
      </c>
      <c r="N4861" t="s">
        <v>1734</v>
      </c>
      <c r="O4861">
        <v>0</v>
      </c>
      <c r="P4861" t="s">
        <v>1771</v>
      </c>
    </row>
    <row r="4862" spans="1:17">
      <c r="A4862" t="s">
        <v>1739</v>
      </c>
      <c r="B4862" t="s">
        <v>1650</v>
      </c>
      <c r="C4862">
        <v>201207</v>
      </c>
      <c r="D4862">
        <v>0</v>
      </c>
      <c r="E4862" t="s">
        <v>1646</v>
      </c>
      <c r="F4862">
        <v>0</v>
      </c>
      <c r="G4862">
        <v>0</v>
      </c>
      <c r="H4862">
        <v>0</v>
      </c>
      <c r="I4862">
        <v>43112015000</v>
      </c>
      <c r="J4862">
        <v>4</v>
      </c>
      <c r="K4862" t="s">
        <v>1740</v>
      </c>
      <c r="L4862">
        <v>2531</v>
      </c>
      <c r="M4862" t="s">
        <v>1557</v>
      </c>
      <c r="N4862" t="s">
        <v>1734</v>
      </c>
      <c r="O4862">
        <v>0</v>
      </c>
      <c r="P4862" t="s">
        <v>1552</v>
      </c>
    </row>
    <row r="4863" spans="1:17">
      <c r="A4863" t="s">
        <v>1739</v>
      </c>
      <c r="B4863" t="s">
        <v>1772</v>
      </c>
      <c r="C4863">
        <v>201207</v>
      </c>
      <c r="D4863">
        <v>31</v>
      </c>
      <c r="E4863" t="s">
        <v>1646</v>
      </c>
      <c r="F4863">
        <v>0</v>
      </c>
      <c r="G4863">
        <v>0</v>
      </c>
      <c r="H4863">
        <v>0</v>
      </c>
      <c r="I4863">
        <v>43112021501</v>
      </c>
      <c r="J4863">
        <v>4</v>
      </c>
      <c r="K4863" t="s">
        <v>1740</v>
      </c>
      <c r="L4863">
        <v>2531</v>
      </c>
      <c r="M4863" t="s">
        <v>1557</v>
      </c>
      <c r="N4863" t="s">
        <v>1734</v>
      </c>
      <c r="O4863">
        <v>75760</v>
      </c>
      <c r="P4863" t="s">
        <v>1769</v>
      </c>
      <c r="Q4863">
        <v>19980331</v>
      </c>
    </row>
    <row r="4864" spans="1:17">
      <c r="A4864" t="s">
        <v>1739</v>
      </c>
      <c r="B4864" t="s">
        <v>1773</v>
      </c>
      <c r="C4864">
        <v>201207</v>
      </c>
      <c r="D4864">
        <v>31</v>
      </c>
      <c r="E4864" t="s">
        <v>1646</v>
      </c>
      <c r="F4864">
        <v>0</v>
      </c>
      <c r="G4864">
        <v>0</v>
      </c>
      <c r="H4864">
        <v>0</v>
      </c>
      <c r="I4864">
        <v>43112021501</v>
      </c>
      <c r="J4864">
        <v>4</v>
      </c>
      <c r="K4864" t="s">
        <v>1740</v>
      </c>
      <c r="L4864">
        <v>2531</v>
      </c>
      <c r="M4864" t="s">
        <v>1557</v>
      </c>
      <c r="N4864" t="s">
        <v>1734</v>
      </c>
      <c r="O4864">
        <v>47390</v>
      </c>
      <c r="P4864" t="s">
        <v>1771</v>
      </c>
      <c r="Q4864">
        <v>19980331</v>
      </c>
    </row>
    <row r="4865" spans="1:17">
      <c r="A4865" t="s">
        <v>1739</v>
      </c>
      <c r="B4865" t="s">
        <v>1774</v>
      </c>
      <c r="C4865">
        <v>201207</v>
      </c>
      <c r="D4865">
        <v>31</v>
      </c>
      <c r="E4865" t="s">
        <v>1646</v>
      </c>
      <c r="F4865">
        <v>0</v>
      </c>
      <c r="G4865">
        <v>0</v>
      </c>
      <c r="H4865">
        <v>0</v>
      </c>
      <c r="I4865">
        <v>43112021601</v>
      </c>
      <c r="J4865">
        <v>4</v>
      </c>
      <c r="K4865" t="s">
        <v>1740</v>
      </c>
      <c r="L4865">
        <v>2531</v>
      </c>
      <c r="M4865" t="s">
        <v>1557</v>
      </c>
      <c r="N4865" t="s">
        <v>1734</v>
      </c>
      <c r="O4865">
        <v>77979</v>
      </c>
      <c r="P4865" t="s">
        <v>1769</v>
      </c>
      <c r="Q4865">
        <v>19980331</v>
      </c>
    </row>
    <row r="4866" spans="1:17">
      <c r="A4866" t="s">
        <v>1739</v>
      </c>
      <c r="B4866" t="s">
        <v>1775</v>
      </c>
      <c r="C4866">
        <v>201207</v>
      </c>
      <c r="D4866">
        <v>31</v>
      </c>
      <c r="E4866" t="s">
        <v>1646</v>
      </c>
      <c r="F4866">
        <v>0</v>
      </c>
      <c r="G4866">
        <v>0</v>
      </c>
      <c r="H4866">
        <v>0</v>
      </c>
      <c r="I4866">
        <v>43112021601</v>
      </c>
      <c r="J4866">
        <v>4</v>
      </c>
      <c r="K4866" t="s">
        <v>1740</v>
      </c>
      <c r="L4866">
        <v>2531</v>
      </c>
      <c r="M4866" t="s">
        <v>1557</v>
      </c>
      <c r="N4866" t="s">
        <v>1734</v>
      </c>
      <c r="O4866">
        <v>47181</v>
      </c>
      <c r="P4866" t="s">
        <v>1771</v>
      </c>
      <c r="Q4866">
        <v>19980331</v>
      </c>
    </row>
    <row r="4867" spans="1:17">
      <c r="A4867" t="s">
        <v>1739</v>
      </c>
      <c r="B4867" t="s">
        <v>1640</v>
      </c>
      <c r="C4867">
        <v>201207</v>
      </c>
      <c r="D4867">
        <v>31</v>
      </c>
      <c r="E4867" t="s">
        <v>1646</v>
      </c>
      <c r="F4867">
        <v>0</v>
      </c>
      <c r="G4867">
        <v>0</v>
      </c>
      <c r="H4867">
        <v>0</v>
      </c>
      <c r="I4867">
        <v>43112021700</v>
      </c>
      <c r="J4867">
        <v>4</v>
      </c>
      <c r="K4867" t="s">
        <v>1740</v>
      </c>
      <c r="L4867">
        <v>2531</v>
      </c>
      <c r="M4867" t="s">
        <v>1557</v>
      </c>
      <c r="N4867" t="s">
        <v>1734</v>
      </c>
      <c r="O4867">
        <v>73872</v>
      </c>
      <c r="P4867" t="s">
        <v>1662</v>
      </c>
      <c r="Q4867">
        <v>19810901</v>
      </c>
    </row>
    <row r="4868" spans="1:17">
      <c r="A4868" t="s">
        <v>1739</v>
      </c>
      <c r="B4868" t="s">
        <v>1776</v>
      </c>
      <c r="C4868">
        <v>201207</v>
      </c>
      <c r="D4868">
        <v>31</v>
      </c>
      <c r="E4868" t="s">
        <v>1646</v>
      </c>
      <c r="F4868">
        <v>0</v>
      </c>
      <c r="G4868">
        <v>0</v>
      </c>
      <c r="H4868">
        <v>0</v>
      </c>
      <c r="I4868">
        <v>43112020600</v>
      </c>
      <c r="J4868">
        <v>4</v>
      </c>
      <c r="K4868" t="s">
        <v>1740</v>
      </c>
      <c r="L4868">
        <v>2531</v>
      </c>
      <c r="M4868" t="s">
        <v>1557</v>
      </c>
      <c r="N4868" t="s">
        <v>1734</v>
      </c>
      <c r="O4868">
        <v>106744</v>
      </c>
      <c r="P4868" t="s">
        <v>1771</v>
      </c>
      <c r="Q4868">
        <v>19980331</v>
      </c>
    </row>
    <row r="4869" spans="1:17">
      <c r="A4869" t="s">
        <v>1739</v>
      </c>
      <c r="B4869" t="s">
        <v>1777</v>
      </c>
      <c r="C4869">
        <v>201207</v>
      </c>
      <c r="D4869">
        <v>31</v>
      </c>
      <c r="E4869" t="s">
        <v>1646</v>
      </c>
      <c r="F4869">
        <v>0</v>
      </c>
      <c r="G4869">
        <v>0</v>
      </c>
      <c r="H4869">
        <v>0</v>
      </c>
      <c r="I4869">
        <v>43112020600</v>
      </c>
      <c r="J4869">
        <v>4</v>
      </c>
      <c r="K4869" t="s">
        <v>1740</v>
      </c>
      <c r="L4869">
        <v>2531</v>
      </c>
      <c r="M4869" t="s">
        <v>1557</v>
      </c>
      <c r="N4869" t="s">
        <v>1734</v>
      </c>
      <c r="O4869">
        <v>51745</v>
      </c>
      <c r="P4869" t="s">
        <v>1769</v>
      </c>
      <c r="Q4869">
        <v>19980331</v>
      </c>
    </row>
    <row r="4870" spans="1:17">
      <c r="A4870" t="s">
        <v>1739</v>
      </c>
      <c r="B4870" t="s">
        <v>1778</v>
      </c>
      <c r="C4870">
        <v>201207</v>
      </c>
      <c r="D4870">
        <v>0</v>
      </c>
      <c r="E4870" t="s">
        <v>1646</v>
      </c>
      <c r="F4870">
        <v>0</v>
      </c>
      <c r="G4870">
        <v>0</v>
      </c>
      <c r="H4870">
        <v>0</v>
      </c>
      <c r="I4870">
        <v>43112013101</v>
      </c>
      <c r="J4870">
        <v>4</v>
      </c>
      <c r="K4870" t="s">
        <v>1740</v>
      </c>
      <c r="L4870">
        <v>2531</v>
      </c>
      <c r="M4870" t="s">
        <v>1557</v>
      </c>
      <c r="N4870" t="s">
        <v>1734</v>
      </c>
      <c r="O4870">
        <v>0</v>
      </c>
      <c r="P4870" t="s">
        <v>1769</v>
      </c>
      <c r="Q4870">
        <v>19980331</v>
      </c>
    </row>
    <row r="4871" spans="1:17">
      <c r="A4871" t="s">
        <v>1739</v>
      </c>
      <c r="B4871" t="s">
        <v>1779</v>
      </c>
      <c r="C4871">
        <v>201207</v>
      </c>
      <c r="D4871">
        <v>31</v>
      </c>
      <c r="E4871" t="s">
        <v>1646</v>
      </c>
      <c r="F4871">
        <v>0</v>
      </c>
      <c r="G4871">
        <v>0</v>
      </c>
      <c r="H4871">
        <v>0</v>
      </c>
      <c r="I4871">
        <v>43112013101</v>
      </c>
      <c r="J4871">
        <v>4</v>
      </c>
      <c r="K4871" t="s">
        <v>1740</v>
      </c>
      <c r="L4871">
        <v>2531</v>
      </c>
      <c r="M4871" t="s">
        <v>1557</v>
      </c>
      <c r="N4871" t="s">
        <v>1734</v>
      </c>
      <c r="O4871">
        <v>55811</v>
      </c>
      <c r="P4871" t="s">
        <v>1771</v>
      </c>
      <c r="Q4871">
        <v>19980430</v>
      </c>
    </row>
    <row r="4872" spans="1:17">
      <c r="A4872" t="s">
        <v>1739</v>
      </c>
      <c r="B4872" t="s">
        <v>1568</v>
      </c>
      <c r="C4872">
        <v>201207</v>
      </c>
      <c r="D4872">
        <v>31</v>
      </c>
      <c r="E4872" t="s">
        <v>1646</v>
      </c>
      <c r="F4872">
        <v>0</v>
      </c>
      <c r="G4872">
        <v>0</v>
      </c>
      <c r="H4872">
        <v>0</v>
      </c>
      <c r="I4872">
        <v>43112016701</v>
      </c>
      <c r="J4872">
        <v>4</v>
      </c>
      <c r="K4872" t="s">
        <v>1740</v>
      </c>
      <c r="L4872">
        <v>2531</v>
      </c>
      <c r="M4872" t="s">
        <v>1557</v>
      </c>
      <c r="N4872" t="s">
        <v>1734</v>
      </c>
      <c r="O4872">
        <v>64598</v>
      </c>
      <c r="P4872" t="s">
        <v>1552</v>
      </c>
      <c r="Q4872">
        <v>19980625</v>
      </c>
    </row>
    <row r="4873" spans="1:17">
      <c r="A4873" t="s">
        <v>1739</v>
      </c>
      <c r="B4873" t="s">
        <v>1718</v>
      </c>
      <c r="C4873">
        <v>201207</v>
      </c>
      <c r="D4873">
        <v>31</v>
      </c>
      <c r="E4873" t="s">
        <v>1646</v>
      </c>
      <c r="F4873">
        <v>0</v>
      </c>
      <c r="G4873">
        <v>0</v>
      </c>
      <c r="H4873">
        <v>0</v>
      </c>
      <c r="I4873">
        <v>43112069600</v>
      </c>
      <c r="J4873">
        <v>4</v>
      </c>
      <c r="K4873" t="s">
        <v>1740</v>
      </c>
      <c r="L4873">
        <v>2531</v>
      </c>
      <c r="M4873" t="s">
        <v>1557</v>
      </c>
      <c r="N4873" t="s">
        <v>1734</v>
      </c>
      <c r="O4873">
        <v>74256</v>
      </c>
      <c r="P4873" t="s">
        <v>1552</v>
      </c>
      <c r="Q4873">
        <v>19980802</v>
      </c>
    </row>
    <row r="4874" spans="1:17">
      <c r="A4874" t="s">
        <v>1739</v>
      </c>
      <c r="B4874" t="s">
        <v>1780</v>
      </c>
      <c r="C4874">
        <v>201207</v>
      </c>
      <c r="D4874">
        <v>0</v>
      </c>
      <c r="E4874" t="s">
        <v>1646</v>
      </c>
      <c r="F4874">
        <v>0</v>
      </c>
      <c r="G4874">
        <v>0</v>
      </c>
      <c r="H4874">
        <v>0</v>
      </c>
      <c r="I4874">
        <v>43112010901</v>
      </c>
      <c r="J4874">
        <v>4</v>
      </c>
      <c r="K4874" t="s">
        <v>1740</v>
      </c>
      <c r="L4874">
        <v>2531</v>
      </c>
      <c r="M4874" t="s">
        <v>1557</v>
      </c>
      <c r="N4874" t="s">
        <v>1734</v>
      </c>
      <c r="O4874">
        <v>0</v>
      </c>
      <c r="P4874" t="s">
        <v>1769</v>
      </c>
      <c r="Q4874">
        <v>19980331</v>
      </c>
    </row>
    <row r="4875" spans="1:17">
      <c r="A4875" t="s">
        <v>1739</v>
      </c>
      <c r="B4875" t="s">
        <v>1781</v>
      </c>
      <c r="C4875">
        <v>201207</v>
      </c>
      <c r="D4875">
        <v>0</v>
      </c>
      <c r="E4875" t="s">
        <v>1646</v>
      </c>
      <c r="F4875">
        <v>0</v>
      </c>
      <c r="G4875">
        <v>0</v>
      </c>
      <c r="H4875">
        <v>0</v>
      </c>
      <c r="I4875">
        <v>43112010901</v>
      </c>
      <c r="J4875">
        <v>4</v>
      </c>
      <c r="K4875" t="s">
        <v>1740</v>
      </c>
      <c r="L4875">
        <v>2531</v>
      </c>
      <c r="M4875" t="s">
        <v>1557</v>
      </c>
      <c r="N4875" t="s">
        <v>1734</v>
      </c>
      <c r="O4875">
        <v>0</v>
      </c>
      <c r="P4875" t="s">
        <v>1771</v>
      </c>
      <c r="Q4875">
        <v>19980731</v>
      </c>
    </row>
    <row r="4876" spans="1:17">
      <c r="A4876" t="s">
        <v>1739</v>
      </c>
      <c r="B4876" t="s">
        <v>1782</v>
      </c>
      <c r="C4876">
        <v>201207</v>
      </c>
      <c r="D4876">
        <v>31</v>
      </c>
      <c r="E4876" t="s">
        <v>1646</v>
      </c>
      <c r="F4876">
        <v>0</v>
      </c>
      <c r="G4876">
        <v>0</v>
      </c>
      <c r="H4876">
        <v>0</v>
      </c>
      <c r="I4876">
        <v>43112014300</v>
      </c>
      <c r="J4876">
        <v>4</v>
      </c>
      <c r="K4876" t="s">
        <v>1740</v>
      </c>
      <c r="L4876">
        <v>2531</v>
      </c>
      <c r="M4876" t="s">
        <v>1557</v>
      </c>
      <c r="N4876" t="s">
        <v>1734</v>
      </c>
      <c r="O4876">
        <v>34868</v>
      </c>
      <c r="P4876" t="s">
        <v>1552</v>
      </c>
      <c r="Q4876">
        <v>19980628</v>
      </c>
    </row>
    <row r="4877" spans="1:17">
      <c r="A4877" t="s">
        <v>1739</v>
      </c>
      <c r="B4877" t="s">
        <v>1783</v>
      </c>
      <c r="C4877">
        <v>201207</v>
      </c>
      <c r="D4877">
        <v>0</v>
      </c>
      <c r="E4877" t="s">
        <v>1646</v>
      </c>
      <c r="F4877">
        <v>0</v>
      </c>
      <c r="G4877">
        <v>0</v>
      </c>
      <c r="H4877">
        <v>0</v>
      </c>
      <c r="I4877">
        <v>43112030000</v>
      </c>
      <c r="J4877">
        <v>4</v>
      </c>
      <c r="K4877" t="s">
        <v>1740</v>
      </c>
      <c r="L4877">
        <v>2531</v>
      </c>
      <c r="M4877" t="s">
        <v>1557</v>
      </c>
      <c r="N4877" t="s">
        <v>1734</v>
      </c>
      <c r="O4877">
        <v>0</v>
      </c>
      <c r="P4877" t="s">
        <v>1769</v>
      </c>
      <c r="Q4877">
        <v>19980331</v>
      </c>
    </row>
    <row r="4878" spans="1:17">
      <c r="A4878" t="s">
        <v>1739</v>
      </c>
      <c r="B4878" t="s">
        <v>1784</v>
      </c>
      <c r="C4878">
        <v>201207</v>
      </c>
      <c r="D4878">
        <v>31</v>
      </c>
      <c r="E4878" t="s">
        <v>1646</v>
      </c>
      <c r="F4878">
        <v>0</v>
      </c>
      <c r="G4878">
        <v>0</v>
      </c>
      <c r="H4878">
        <v>0</v>
      </c>
      <c r="I4878">
        <v>43112030000</v>
      </c>
      <c r="J4878">
        <v>4</v>
      </c>
      <c r="K4878" t="s">
        <v>1740</v>
      </c>
      <c r="L4878">
        <v>2531</v>
      </c>
      <c r="M4878" t="s">
        <v>1557</v>
      </c>
      <c r="N4878" t="s">
        <v>1734</v>
      </c>
      <c r="O4878">
        <v>10534</v>
      </c>
      <c r="P4878" t="s">
        <v>1771</v>
      </c>
      <c r="Q4878">
        <v>19980331</v>
      </c>
    </row>
    <row r="4879" spans="1:17">
      <c r="A4879" t="s">
        <v>1739</v>
      </c>
      <c r="B4879" t="s">
        <v>1785</v>
      </c>
      <c r="C4879">
        <v>201207</v>
      </c>
      <c r="D4879">
        <v>0</v>
      </c>
      <c r="E4879" t="s">
        <v>1646</v>
      </c>
      <c r="F4879">
        <v>0</v>
      </c>
      <c r="G4879">
        <v>0</v>
      </c>
      <c r="H4879">
        <v>0</v>
      </c>
      <c r="I4879">
        <v>43112026400</v>
      </c>
      <c r="J4879">
        <v>4</v>
      </c>
      <c r="K4879" t="s">
        <v>1740</v>
      </c>
      <c r="L4879">
        <v>2531</v>
      </c>
      <c r="M4879" t="s">
        <v>1557</v>
      </c>
      <c r="N4879" t="s">
        <v>1734</v>
      </c>
      <c r="O4879">
        <v>0</v>
      </c>
      <c r="P4879" t="s">
        <v>1769</v>
      </c>
      <c r="Q4879">
        <v>20000430</v>
      </c>
    </row>
    <row r="4880" spans="1:17">
      <c r="A4880" t="s">
        <v>1739</v>
      </c>
      <c r="B4880" t="s">
        <v>1786</v>
      </c>
      <c r="C4880">
        <v>201207</v>
      </c>
      <c r="D4880">
        <v>0</v>
      </c>
      <c r="E4880" t="s">
        <v>1646</v>
      </c>
      <c r="F4880">
        <v>0</v>
      </c>
      <c r="G4880">
        <v>0</v>
      </c>
      <c r="H4880">
        <v>0</v>
      </c>
      <c r="I4880">
        <v>43112026400</v>
      </c>
      <c r="J4880">
        <v>4</v>
      </c>
      <c r="K4880" t="s">
        <v>1740</v>
      </c>
      <c r="L4880">
        <v>2531</v>
      </c>
      <c r="M4880" t="s">
        <v>1557</v>
      </c>
      <c r="N4880" t="s">
        <v>1734</v>
      </c>
      <c r="O4880">
        <v>0</v>
      </c>
      <c r="P4880" t="s">
        <v>1771</v>
      </c>
      <c r="Q4880">
        <v>19980331</v>
      </c>
    </row>
    <row r="4881" spans="1:17">
      <c r="A4881" t="s">
        <v>1739</v>
      </c>
      <c r="B4881" t="s">
        <v>1787</v>
      </c>
      <c r="C4881">
        <v>201207</v>
      </c>
      <c r="D4881">
        <v>31</v>
      </c>
      <c r="E4881" t="s">
        <v>1646</v>
      </c>
      <c r="F4881">
        <v>0</v>
      </c>
      <c r="G4881">
        <v>0</v>
      </c>
      <c r="H4881">
        <v>0</v>
      </c>
      <c r="I4881">
        <v>43112018700</v>
      </c>
      <c r="J4881">
        <v>4</v>
      </c>
      <c r="K4881" t="s">
        <v>1740</v>
      </c>
      <c r="L4881">
        <v>2531</v>
      </c>
      <c r="M4881" t="s">
        <v>1557</v>
      </c>
      <c r="N4881" t="s">
        <v>1734</v>
      </c>
      <c r="O4881">
        <v>48220</v>
      </c>
      <c r="P4881" t="s">
        <v>1552</v>
      </c>
      <c r="Q4881">
        <v>19700501</v>
      </c>
    </row>
    <row r="4882" spans="1:17">
      <c r="A4882" t="s">
        <v>1739</v>
      </c>
      <c r="B4882" t="s">
        <v>1788</v>
      </c>
      <c r="C4882">
        <v>201207</v>
      </c>
      <c r="D4882">
        <v>31</v>
      </c>
      <c r="E4882" t="s">
        <v>1646</v>
      </c>
      <c r="F4882">
        <v>0</v>
      </c>
      <c r="G4882">
        <v>0</v>
      </c>
      <c r="H4882">
        <v>0</v>
      </c>
      <c r="I4882">
        <v>43112020801</v>
      </c>
      <c r="J4882">
        <v>4</v>
      </c>
      <c r="K4882" t="s">
        <v>1740</v>
      </c>
      <c r="L4882">
        <v>2531</v>
      </c>
      <c r="M4882" t="s">
        <v>1557</v>
      </c>
      <c r="N4882" t="s">
        <v>1734</v>
      </c>
      <c r="O4882">
        <v>20228</v>
      </c>
      <c r="P4882" t="s">
        <v>1552</v>
      </c>
      <c r="Q4882">
        <v>19730101</v>
      </c>
    </row>
    <row r="4883" spans="1:17">
      <c r="A4883" t="s">
        <v>1739</v>
      </c>
      <c r="B4883" t="s">
        <v>1789</v>
      </c>
      <c r="C4883">
        <v>201207</v>
      </c>
      <c r="D4883">
        <v>31</v>
      </c>
      <c r="E4883" t="s">
        <v>1646</v>
      </c>
      <c r="F4883">
        <v>0</v>
      </c>
      <c r="G4883">
        <v>0</v>
      </c>
      <c r="H4883">
        <v>0</v>
      </c>
      <c r="I4883">
        <v>43112020901</v>
      </c>
      <c r="J4883">
        <v>4</v>
      </c>
      <c r="K4883" t="s">
        <v>1740</v>
      </c>
      <c r="L4883">
        <v>2531</v>
      </c>
      <c r="M4883" t="s">
        <v>1557</v>
      </c>
      <c r="N4883" t="s">
        <v>1734</v>
      </c>
      <c r="O4883">
        <v>71319</v>
      </c>
      <c r="P4883" t="s">
        <v>1552</v>
      </c>
      <c r="Q4883">
        <v>19980622</v>
      </c>
    </row>
    <row r="4884" spans="1:17">
      <c r="A4884" t="s">
        <v>1739</v>
      </c>
      <c r="B4884" t="s">
        <v>1598</v>
      </c>
      <c r="C4884">
        <v>201207</v>
      </c>
      <c r="D4884">
        <v>31</v>
      </c>
      <c r="E4884" t="s">
        <v>1646</v>
      </c>
      <c r="F4884">
        <v>0</v>
      </c>
      <c r="G4884">
        <v>0</v>
      </c>
      <c r="H4884">
        <v>0</v>
      </c>
      <c r="I4884">
        <v>43112074900</v>
      </c>
      <c r="J4884">
        <v>4</v>
      </c>
      <c r="K4884" t="s">
        <v>1740</v>
      </c>
      <c r="L4884">
        <v>2531</v>
      </c>
      <c r="M4884" t="s">
        <v>1557</v>
      </c>
      <c r="N4884" t="s">
        <v>1734</v>
      </c>
      <c r="O4884">
        <v>72838</v>
      </c>
      <c r="P4884" t="s">
        <v>1552</v>
      </c>
      <c r="Q4884">
        <v>19980331</v>
      </c>
    </row>
    <row r="4885" spans="1:17">
      <c r="A4885" t="s">
        <v>1739</v>
      </c>
      <c r="B4885" t="s">
        <v>1790</v>
      </c>
      <c r="C4885">
        <v>201207</v>
      </c>
      <c r="D4885">
        <v>0</v>
      </c>
      <c r="E4885" t="s">
        <v>1646</v>
      </c>
      <c r="F4885">
        <v>0</v>
      </c>
      <c r="G4885">
        <v>0</v>
      </c>
      <c r="H4885">
        <v>0</v>
      </c>
      <c r="I4885">
        <v>43112038200</v>
      </c>
      <c r="J4885">
        <v>4</v>
      </c>
      <c r="K4885" t="s">
        <v>1740</v>
      </c>
      <c r="L4885">
        <v>2531</v>
      </c>
      <c r="M4885" t="s">
        <v>1557</v>
      </c>
      <c r="N4885" t="s">
        <v>1734</v>
      </c>
      <c r="O4885">
        <v>0</v>
      </c>
      <c r="P4885" t="s">
        <v>1769</v>
      </c>
      <c r="Q4885">
        <v>19980331</v>
      </c>
    </row>
    <row r="4886" spans="1:17">
      <c r="A4886" t="s">
        <v>1739</v>
      </c>
      <c r="B4886" t="s">
        <v>1791</v>
      </c>
      <c r="C4886">
        <v>201207</v>
      </c>
      <c r="D4886">
        <v>0</v>
      </c>
      <c r="E4886" t="s">
        <v>1646</v>
      </c>
      <c r="F4886">
        <v>0</v>
      </c>
      <c r="G4886">
        <v>0</v>
      </c>
      <c r="H4886">
        <v>0</v>
      </c>
      <c r="I4886">
        <v>43112038200</v>
      </c>
      <c r="J4886">
        <v>4</v>
      </c>
      <c r="K4886" t="s">
        <v>1740</v>
      </c>
      <c r="L4886">
        <v>2531</v>
      </c>
      <c r="M4886" t="s">
        <v>1557</v>
      </c>
      <c r="N4886" t="s">
        <v>1734</v>
      </c>
      <c r="O4886">
        <v>0</v>
      </c>
      <c r="P4886" t="s">
        <v>1771</v>
      </c>
      <c r="Q4886">
        <v>19980331</v>
      </c>
    </row>
    <row r="4887" spans="1:17">
      <c r="A4887" t="s">
        <v>1739</v>
      </c>
      <c r="B4887" t="s">
        <v>1629</v>
      </c>
      <c r="C4887">
        <v>201207</v>
      </c>
      <c r="D4887">
        <v>31</v>
      </c>
      <c r="E4887" t="s">
        <v>1646</v>
      </c>
      <c r="F4887">
        <v>0</v>
      </c>
      <c r="G4887">
        <v>0</v>
      </c>
      <c r="H4887">
        <v>0</v>
      </c>
      <c r="I4887">
        <v>43112069100</v>
      </c>
      <c r="J4887">
        <v>4</v>
      </c>
      <c r="K4887" t="s">
        <v>1740</v>
      </c>
      <c r="L4887">
        <v>2531</v>
      </c>
      <c r="M4887" t="s">
        <v>1557</v>
      </c>
      <c r="N4887" t="s">
        <v>1734</v>
      </c>
      <c r="O4887">
        <v>18293</v>
      </c>
      <c r="P4887" t="s">
        <v>1552</v>
      </c>
      <c r="Q4887">
        <v>19910501</v>
      </c>
    </row>
    <row r="4888" spans="1:17">
      <c r="A4888" t="s">
        <v>1739</v>
      </c>
      <c r="B4888" t="s">
        <v>1792</v>
      </c>
      <c r="C4888">
        <v>201207</v>
      </c>
      <c r="D4888">
        <v>0</v>
      </c>
      <c r="E4888" t="s">
        <v>1646</v>
      </c>
      <c r="F4888">
        <v>0</v>
      </c>
      <c r="G4888">
        <v>0</v>
      </c>
      <c r="H4888">
        <v>0</v>
      </c>
      <c r="I4888">
        <v>43112035600</v>
      </c>
      <c r="J4888">
        <v>4</v>
      </c>
      <c r="K4888" t="s">
        <v>1740</v>
      </c>
      <c r="L4888">
        <v>2531</v>
      </c>
      <c r="M4888" t="s">
        <v>1557</v>
      </c>
      <c r="N4888" t="s">
        <v>1734</v>
      </c>
      <c r="O4888">
        <v>0</v>
      </c>
      <c r="P4888" t="s">
        <v>1771</v>
      </c>
      <c r="Q4888">
        <v>19980331</v>
      </c>
    </row>
    <row r="4889" spans="1:17">
      <c r="A4889" t="s">
        <v>1739</v>
      </c>
      <c r="B4889" t="s">
        <v>1793</v>
      </c>
      <c r="C4889">
        <v>201207</v>
      </c>
      <c r="D4889">
        <v>31</v>
      </c>
      <c r="E4889" t="s">
        <v>1646</v>
      </c>
      <c r="F4889">
        <v>0</v>
      </c>
      <c r="G4889">
        <v>0</v>
      </c>
      <c r="H4889">
        <v>0</v>
      </c>
      <c r="I4889">
        <v>43112035600</v>
      </c>
      <c r="J4889">
        <v>4</v>
      </c>
      <c r="K4889" t="s">
        <v>1740</v>
      </c>
      <c r="L4889">
        <v>2531</v>
      </c>
      <c r="M4889" t="s">
        <v>1557</v>
      </c>
      <c r="N4889" t="s">
        <v>1734</v>
      </c>
      <c r="O4889">
        <v>61887</v>
      </c>
      <c r="P4889" t="s">
        <v>1769</v>
      </c>
      <c r="Q4889">
        <v>19941001</v>
      </c>
    </row>
    <row r="4890" spans="1:17">
      <c r="A4890" t="s">
        <v>1739</v>
      </c>
      <c r="B4890" t="s">
        <v>1794</v>
      </c>
      <c r="C4890">
        <v>201207</v>
      </c>
      <c r="D4890">
        <v>0</v>
      </c>
      <c r="E4890" t="s">
        <v>1646</v>
      </c>
      <c r="F4890">
        <v>0</v>
      </c>
      <c r="G4890">
        <v>0</v>
      </c>
      <c r="H4890">
        <v>0</v>
      </c>
      <c r="I4890">
        <v>43112038300</v>
      </c>
      <c r="J4890">
        <v>4</v>
      </c>
      <c r="K4890" t="s">
        <v>1740</v>
      </c>
      <c r="L4890">
        <v>2531</v>
      </c>
      <c r="M4890" t="s">
        <v>1557</v>
      </c>
      <c r="N4890" t="s">
        <v>1734</v>
      </c>
      <c r="O4890">
        <v>0</v>
      </c>
      <c r="P4890" t="s">
        <v>1769</v>
      </c>
      <c r="Q4890">
        <v>19980331</v>
      </c>
    </row>
    <row r="4891" spans="1:17">
      <c r="A4891" t="s">
        <v>1739</v>
      </c>
      <c r="B4891" t="s">
        <v>1795</v>
      </c>
      <c r="C4891">
        <v>201207</v>
      </c>
      <c r="D4891">
        <v>31</v>
      </c>
      <c r="E4891" t="s">
        <v>1646</v>
      </c>
      <c r="F4891">
        <v>0</v>
      </c>
      <c r="G4891">
        <v>0</v>
      </c>
      <c r="H4891">
        <v>0</v>
      </c>
      <c r="I4891">
        <v>43112038300</v>
      </c>
      <c r="J4891">
        <v>4</v>
      </c>
      <c r="K4891" t="s">
        <v>1740</v>
      </c>
      <c r="L4891">
        <v>2531</v>
      </c>
      <c r="M4891" t="s">
        <v>1557</v>
      </c>
      <c r="N4891" t="s">
        <v>1734</v>
      </c>
      <c r="O4891">
        <v>53981</v>
      </c>
      <c r="P4891" t="s">
        <v>1771</v>
      </c>
      <c r="Q4891">
        <v>19980331</v>
      </c>
    </row>
    <row r="4892" spans="1:17">
      <c r="A4892" t="s">
        <v>1739</v>
      </c>
      <c r="B4892" t="s">
        <v>1796</v>
      </c>
      <c r="C4892">
        <v>201207</v>
      </c>
      <c r="D4892">
        <v>0</v>
      </c>
      <c r="E4892" t="s">
        <v>1646</v>
      </c>
      <c r="F4892">
        <v>0</v>
      </c>
      <c r="G4892">
        <v>0</v>
      </c>
      <c r="H4892">
        <v>0</v>
      </c>
      <c r="I4892">
        <v>43112038400</v>
      </c>
      <c r="J4892">
        <v>4</v>
      </c>
      <c r="K4892" t="s">
        <v>1740</v>
      </c>
      <c r="L4892">
        <v>2531</v>
      </c>
      <c r="M4892" t="s">
        <v>1557</v>
      </c>
      <c r="N4892" t="s">
        <v>1734</v>
      </c>
      <c r="O4892">
        <v>0</v>
      </c>
      <c r="P4892" t="s">
        <v>1769</v>
      </c>
    </row>
    <row r="4893" spans="1:17">
      <c r="A4893" t="s">
        <v>1739</v>
      </c>
      <c r="B4893" t="s">
        <v>1797</v>
      </c>
      <c r="C4893">
        <v>201207</v>
      </c>
      <c r="D4893">
        <v>0</v>
      </c>
      <c r="E4893" t="s">
        <v>1646</v>
      </c>
      <c r="F4893">
        <v>0</v>
      </c>
      <c r="G4893">
        <v>0</v>
      </c>
      <c r="H4893">
        <v>0</v>
      </c>
      <c r="I4893">
        <v>43112038400</v>
      </c>
      <c r="J4893">
        <v>4</v>
      </c>
      <c r="K4893" t="s">
        <v>1740</v>
      </c>
      <c r="L4893">
        <v>2531</v>
      </c>
      <c r="M4893" t="s">
        <v>1557</v>
      </c>
      <c r="N4893" t="s">
        <v>1734</v>
      </c>
      <c r="O4893">
        <v>0</v>
      </c>
      <c r="P4893" t="s">
        <v>1771</v>
      </c>
    </row>
    <row r="4894" spans="1:17">
      <c r="A4894" t="s">
        <v>1739</v>
      </c>
      <c r="B4894" t="s">
        <v>1614</v>
      </c>
      <c r="C4894">
        <v>201207</v>
      </c>
      <c r="D4894">
        <v>31</v>
      </c>
      <c r="E4894" t="s">
        <v>1646</v>
      </c>
      <c r="F4894">
        <v>0</v>
      </c>
      <c r="G4894">
        <v>0</v>
      </c>
      <c r="H4894">
        <v>0</v>
      </c>
      <c r="I4894">
        <v>43112035700</v>
      </c>
      <c r="J4894">
        <v>4</v>
      </c>
      <c r="K4894" t="s">
        <v>1740</v>
      </c>
      <c r="L4894">
        <v>2531</v>
      </c>
      <c r="M4894" t="s">
        <v>1557</v>
      </c>
      <c r="N4894" t="s">
        <v>1734</v>
      </c>
      <c r="O4894">
        <v>43694</v>
      </c>
      <c r="P4894" t="s">
        <v>1552</v>
      </c>
      <c r="Q4894">
        <v>19771001</v>
      </c>
    </row>
    <row r="4895" spans="1:17">
      <c r="A4895" t="s">
        <v>1739</v>
      </c>
      <c r="B4895" t="s">
        <v>1615</v>
      </c>
      <c r="C4895">
        <v>201207</v>
      </c>
      <c r="D4895">
        <v>0</v>
      </c>
      <c r="E4895" t="s">
        <v>1646</v>
      </c>
      <c r="F4895">
        <v>0</v>
      </c>
      <c r="G4895">
        <v>0</v>
      </c>
      <c r="H4895">
        <v>0</v>
      </c>
      <c r="I4895">
        <v>43112033600</v>
      </c>
      <c r="J4895">
        <v>4</v>
      </c>
      <c r="K4895" t="s">
        <v>1740</v>
      </c>
      <c r="L4895">
        <v>2531</v>
      </c>
      <c r="M4895" t="s">
        <v>1557</v>
      </c>
      <c r="N4895" t="s">
        <v>1734</v>
      </c>
      <c r="O4895">
        <v>0</v>
      </c>
      <c r="P4895" t="s">
        <v>1552</v>
      </c>
      <c r="Q4895">
        <v>19770901</v>
      </c>
    </row>
    <row r="4896" spans="1:17">
      <c r="A4896" t="s">
        <v>1739</v>
      </c>
      <c r="B4896" t="s">
        <v>1798</v>
      </c>
      <c r="C4896">
        <v>201207</v>
      </c>
      <c r="D4896">
        <v>0</v>
      </c>
      <c r="E4896" t="s">
        <v>1646</v>
      </c>
      <c r="F4896">
        <v>0</v>
      </c>
      <c r="G4896">
        <v>0</v>
      </c>
      <c r="H4896">
        <v>0</v>
      </c>
      <c r="I4896">
        <v>43112038100</v>
      </c>
      <c r="J4896">
        <v>4</v>
      </c>
      <c r="K4896" t="s">
        <v>1740</v>
      </c>
      <c r="L4896">
        <v>2531</v>
      </c>
      <c r="M4896" t="s">
        <v>1557</v>
      </c>
      <c r="N4896" t="s">
        <v>1734</v>
      </c>
      <c r="O4896">
        <v>0</v>
      </c>
      <c r="P4896" t="s">
        <v>1769</v>
      </c>
      <c r="Q4896">
        <v>19980331</v>
      </c>
    </row>
    <row r="4897" spans="1:17">
      <c r="A4897" t="s">
        <v>1739</v>
      </c>
      <c r="B4897" t="s">
        <v>1799</v>
      </c>
      <c r="C4897">
        <v>201207</v>
      </c>
      <c r="D4897">
        <v>0</v>
      </c>
      <c r="E4897" t="s">
        <v>1646</v>
      </c>
      <c r="F4897">
        <v>0</v>
      </c>
      <c r="G4897">
        <v>0</v>
      </c>
      <c r="H4897">
        <v>0</v>
      </c>
      <c r="I4897">
        <v>43112038100</v>
      </c>
      <c r="J4897">
        <v>4</v>
      </c>
      <c r="K4897" t="s">
        <v>1740</v>
      </c>
      <c r="L4897">
        <v>2531</v>
      </c>
      <c r="M4897" t="s">
        <v>1557</v>
      </c>
      <c r="N4897" t="s">
        <v>1734</v>
      </c>
      <c r="O4897">
        <v>0</v>
      </c>
      <c r="P4897" t="s">
        <v>1771</v>
      </c>
      <c r="Q4897">
        <v>19980331</v>
      </c>
    </row>
    <row r="4898" spans="1:17">
      <c r="A4898" t="s">
        <v>1711</v>
      </c>
      <c r="B4898" t="s">
        <v>1768</v>
      </c>
      <c r="C4898">
        <v>201208</v>
      </c>
      <c r="D4898">
        <v>0</v>
      </c>
      <c r="E4898" t="s">
        <v>1646</v>
      </c>
      <c r="F4898">
        <v>0</v>
      </c>
      <c r="G4898">
        <v>0</v>
      </c>
      <c r="H4898">
        <v>0</v>
      </c>
      <c r="I4898">
        <v>43112027600</v>
      </c>
      <c r="J4898">
        <v>4</v>
      </c>
      <c r="K4898" t="s">
        <v>1712</v>
      </c>
      <c r="L4898">
        <v>2531</v>
      </c>
      <c r="M4898" t="s">
        <v>1557</v>
      </c>
      <c r="N4898" t="s">
        <v>1734</v>
      </c>
      <c r="O4898">
        <v>0</v>
      </c>
      <c r="P4898" t="s">
        <v>1769</v>
      </c>
    </row>
    <row r="4899" spans="1:17">
      <c r="A4899" t="s">
        <v>1711</v>
      </c>
      <c r="B4899" t="s">
        <v>1770</v>
      </c>
      <c r="C4899">
        <v>201208</v>
      </c>
      <c r="D4899">
        <v>0</v>
      </c>
      <c r="E4899" t="s">
        <v>1646</v>
      </c>
      <c r="F4899">
        <v>0</v>
      </c>
      <c r="G4899">
        <v>0</v>
      </c>
      <c r="H4899">
        <v>0</v>
      </c>
      <c r="I4899">
        <v>43112027600</v>
      </c>
      <c r="J4899">
        <v>4</v>
      </c>
      <c r="K4899" t="s">
        <v>1712</v>
      </c>
      <c r="L4899">
        <v>2531</v>
      </c>
      <c r="M4899" t="s">
        <v>1557</v>
      </c>
      <c r="N4899" t="s">
        <v>1734</v>
      </c>
      <c r="O4899">
        <v>0</v>
      </c>
      <c r="P4899" t="s">
        <v>1771</v>
      </c>
    </row>
    <row r="4900" spans="1:17">
      <c r="A4900" t="s">
        <v>1739</v>
      </c>
      <c r="B4900" t="s">
        <v>1650</v>
      </c>
      <c r="C4900">
        <v>201208</v>
      </c>
      <c r="D4900">
        <v>0</v>
      </c>
      <c r="E4900" t="s">
        <v>1646</v>
      </c>
      <c r="F4900">
        <v>0</v>
      </c>
      <c r="G4900">
        <v>0</v>
      </c>
      <c r="H4900">
        <v>0</v>
      </c>
      <c r="I4900">
        <v>43112015000</v>
      </c>
      <c r="J4900">
        <v>4</v>
      </c>
      <c r="K4900" t="s">
        <v>1740</v>
      </c>
      <c r="L4900">
        <v>2531</v>
      </c>
      <c r="M4900" t="s">
        <v>1557</v>
      </c>
      <c r="N4900" t="s">
        <v>1734</v>
      </c>
      <c r="O4900">
        <v>0</v>
      </c>
      <c r="P4900" t="s">
        <v>1552</v>
      </c>
    </row>
    <row r="4901" spans="1:17">
      <c r="A4901" t="s">
        <v>1739</v>
      </c>
      <c r="B4901" t="s">
        <v>1772</v>
      </c>
      <c r="C4901">
        <v>201208</v>
      </c>
      <c r="D4901">
        <v>31</v>
      </c>
      <c r="E4901" t="s">
        <v>1646</v>
      </c>
      <c r="F4901">
        <v>0</v>
      </c>
      <c r="G4901">
        <v>0</v>
      </c>
      <c r="H4901">
        <v>0</v>
      </c>
      <c r="I4901">
        <v>43112021501</v>
      </c>
      <c r="J4901">
        <v>4</v>
      </c>
      <c r="K4901" t="s">
        <v>1740</v>
      </c>
      <c r="L4901">
        <v>2531</v>
      </c>
      <c r="M4901" t="s">
        <v>1557</v>
      </c>
      <c r="N4901" t="s">
        <v>1734</v>
      </c>
      <c r="O4901">
        <v>77970</v>
      </c>
      <c r="P4901" t="s">
        <v>1769</v>
      </c>
      <c r="Q4901">
        <v>19980331</v>
      </c>
    </row>
    <row r="4902" spans="1:17">
      <c r="A4902" t="s">
        <v>1739</v>
      </c>
      <c r="B4902" t="s">
        <v>1773</v>
      </c>
      <c r="C4902">
        <v>201208</v>
      </c>
      <c r="D4902">
        <v>31</v>
      </c>
      <c r="E4902" t="s">
        <v>1646</v>
      </c>
      <c r="F4902">
        <v>0</v>
      </c>
      <c r="G4902">
        <v>0</v>
      </c>
      <c r="H4902">
        <v>0</v>
      </c>
      <c r="I4902">
        <v>43112021501</v>
      </c>
      <c r="J4902">
        <v>4</v>
      </c>
      <c r="K4902" t="s">
        <v>1740</v>
      </c>
      <c r="L4902">
        <v>2531</v>
      </c>
      <c r="M4902" t="s">
        <v>1557</v>
      </c>
      <c r="N4902" t="s">
        <v>1734</v>
      </c>
      <c r="O4902">
        <v>50179</v>
      </c>
      <c r="P4902" t="s">
        <v>1771</v>
      </c>
      <c r="Q4902">
        <v>19980331</v>
      </c>
    </row>
    <row r="4903" spans="1:17">
      <c r="A4903" t="s">
        <v>1739</v>
      </c>
      <c r="B4903" t="s">
        <v>1774</v>
      </c>
      <c r="C4903">
        <v>201208</v>
      </c>
      <c r="D4903">
        <v>31</v>
      </c>
      <c r="E4903" t="s">
        <v>1646</v>
      </c>
      <c r="F4903">
        <v>0</v>
      </c>
      <c r="G4903">
        <v>0</v>
      </c>
      <c r="H4903">
        <v>0</v>
      </c>
      <c r="I4903">
        <v>43112021601</v>
      </c>
      <c r="J4903">
        <v>4</v>
      </c>
      <c r="K4903" t="s">
        <v>1740</v>
      </c>
      <c r="L4903">
        <v>2531</v>
      </c>
      <c r="M4903" t="s">
        <v>1557</v>
      </c>
      <c r="N4903" t="s">
        <v>1734</v>
      </c>
      <c r="O4903">
        <v>84707</v>
      </c>
      <c r="P4903" t="s">
        <v>1769</v>
      </c>
      <c r="Q4903">
        <v>19980331</v>
      </c>
    </row>
    <row r="4904" spans="1:17">
      <c r="A4904" t="s">
        <v>1739</v>
      </c>
      <c r="B4904" t="s">
        <v>1775</v>
      </c>
      <c r="C4904">
        <v>201208</v>
      </c>
      <c r="D4904">
        <v>31</v>
      </c>
      <c r="E4904" t="s">
        <v>1646</v>
      </c>
      <c r="F4904">
        <v>0</v>
      </c>
      <c r="G4904">
        <v>0</v>
      </c>
      <c r="H4904">
        <v>0</v>
      </c>
      <c r="I4904">
        <v>43112021601</v>
      </c>
      <c r="J4904">
        <v>4</v>
      </c>
      <c r="K4904" t="s">
        <v>1740</v>
      </c>
      <c r="L4904">
        <v>2531</v>
      </c>
      <c r="M4904" t="s">
        <v>1557</v>
      </c>
      <c r="N4904" t="s">
        <v>1734</v>
      </c>
      <c r="O4904">
        <v>46419</v>
      </c>
      <c r="P4904" t="s">
        <v>1771</v>
      </c>
      <c r="Q4904">
        <v>19980331</v>
      </c>
    </row>
    <row r="4905" spans="1:17">
      <c r="A4905" t="s">
        <v>1739</v>
      </c>
      <c r="B4905" t="s">
        <v>1640</v>
      </c>
      <c r="C4905">
        <v>201208</v>
      </c>
      <c r="D4905">
        <v>31</v>
      </c>
      <c r="E4905" t="s">
        <v>1646</v>
      </c>
      <c r="F4905">
        <v>0</v>
      </c>
      <c r="G4905">
        <v>0</v>
      </c>
      <c r="H4905">
        <v>0</v>
      </c>
      <c r="I4905">
        <v>43112021700</v>
      </c>
      <c r="J4905">
        <v>4</v>
      </c>
      <c r="K4905" t="s">
        <v>1740</v>
      </c>
      <c r="L4905">
        <v>2531</v>
      </c>
      <c r="M4905" t="s">
        <v>1557</v>
      </c>
      <c r="N4905" t="s">
        <v>1734</v>
      </c>
      <c r="O4905">
        <v>78925</v>
      </c>
      <c r="P4905" t="s">
        <v>1662</v>
      </c>
      <c r="Q4905">
        <v>19810901</v>
      </c>
    </row>
    <row r="4906" spans="1:17">
      <c r="A4906" t="s">
        <v>1739</v>
      </c>
      <c r="B4906" t="s">
        <v>1776</v>
      </c>
      <c r="C4906">
        <v>201208</v>
      </c>
      <c r="D4906">
        <v>31</v>
      </c>
      <c r="E4906" t="s">
        <v>1646</v>
      </c>
      <c r="F4906">
        <v>0</v>
      </c>
      <c r="G4906">
        <v>0</v>
      </c>
      <c r="H4906">
        <v>0</v>
      </c>
      <c r="I4906">
        <v>43112020600</v>
      </c>
      <c r="J4906">
        <v>4</v>
      </c>
      <c r="K4906" t="s">
        <v>1740</v>
      </c>
      <c r="L4906">
        <v>2531</v>
      </c>
      <c r="M4906" t="s">
        <v>1557</v>
      </c>
      <c r="N4906" t="s">
        <v>1734</v>
      </c>
      <c r="O4906">
        <v>91871</v>
      </c>
      <c r="P4906" t="s">
        <v>1771</v>
      </c>
      <c r="Q4906">
        <v>19980331</v>
      </c>
    </row>
    <row r="4907" spans="1:17">
      <c r="A4907" t="s">
        <v>1739</v>
      </c>
      <c r="B4907" t="s">
        <v>1777</v>
      </c>
      <c r="C4907">
        <v>201208</v>
      </c>
      <c r="D4907">
        <v>31</v>
      </c>
      <c r="E4907" t="s">
        <v>1646</v>
      </c>
      <c r="F4907">
        <v>0</v>
      </c>
      <c r="G4907">
        <v>0</v>
      </c>
      <c r="H4907">
        <v>0</v>
      </c>
      <c r="I4907">
        <v>43112020600</v>
      </c>
      <c r="J4907">
        <v>4</v>
      </c>
      <c r="K4907" t="s">
        <v>1740</v>
      </c>
      <c r="L4907">
        <v>2531</v>
      </c>
      <c r="M4907" t="s">
        <v>1557</v>
      </c>
      <c r="N4907" t="s">
        <v>1734</v>
      </c>
      <c r="O4907">
        <v>48107</v>
      </c>
      <c r="P4907" t="s">
        <v>1769</v>
      </c>
      <c r="Q4907">
        <v>19980331</v>
      </c>
    </row>
    <row r="4908" spans="1:17">
      <c r="A4908" t="s">
        <v>1739</v>
      </c>
      <c r="B4908" t="s">
        <v>1778</v>
      </c>
      <c r="C4908">
        <v>201208</v>
      </c>
      <c r="D4908">
        <v>0</v>
      </c>
      <c r="E4908" t="s">
        <v>1646</v>
      </c>
      <c r="F4908">
        <v>0</v>
      </c>
      <c r="G4908">
        <v>0</v>
      </c>
      <c r="H4908">
        <v>0</v>
      </c>
      <c r="I4908">
        <v>43112013101</v>
      </c>
      <c r="J4908">
        <v>4</v>
      </c>
      <c r="K4908" t="s">
        <v>1740</v>
      </c>
      <c r="L4908">
        <v>2531</v>
      </c>
      <c r="M4908" t="s">
        <v>1557</v>
      </c>
      <c r="N4908" t="s">
        <v>1734</v>
      </c>
      <c r="O4908">
        <v>0</v>
      </c>
      <c r="P4908" t="s">
        <v>1769</v>
      </c>
      <c r="Q4908">
        <v>19980331</v>
      </c>
    </row>
    <row r="4909" spans="1:17">
      <c r="A4909" t="s">
        <v>1739</v>
      </c>
      <c r="B4909" t="s">
        <v>1779</v>
      </c>
      <c r="C4909">
        <v>201208</v>
      </c>
      <c r="D4909">
        <v>30</v>
      </c>
      <c r="E4909" t="s">
        <v>1646</v>
      </c>
      <c r="F4909">
        <v>0</v>
      </c>
      <c r="G4909">
        <v>0</v>
      </c>
      <c r="H4909">
        <v>0</v>
      </c>
      <c r="I4909">
        <v>43112013101</v>
      </c>
      <c r="J4909">
        <v>4</v>
      </c>
      <c r="K4909" t="s">
        <v>1740</v>
      </c>
      <c r="L4909">
        <v>2531</v>
      </c>
      <c r="M4909" t="s">
        <v>1557</v>
      </c>
      <c r="N4909" t="s">
        <v>1734</v>
      </c>
      <c r="O4909">
        <v>55360</v>
      </c>
      <c r="P4909" t="s">
        <v>1771</v>
      </c>
      <c r="Q4909">
        <v>19980430</v>
      </c>
    </row>
    <row r="4910" spans="1:17">
      <c r="A4910" t="s">
        <v>1739</v>
      </c>
      <c r="B4910" t="s">
        <v>1568</v>
      </c>
      <c r="C4910">
        <v>201208</v>
      </c>
      <c r="D4910">
        <v>30</v>
      </c>
      <c r="E4910" t="s">
        <v>1646</v>
      </c>
      <c r="F4910">
        <v>0</v>
      </c>
      <c r="G4910">
        <v>0</v>
      </c>
      <c r="H4910">
        <v>0</v>
      </c>
      <c r="I4910">
        <v>43112016701</v>
      </c>
      <c r="J4910">
        <v>4</v>
      </c>
      <c r="K4910" t="s">
        <v>1740</v>
      </c>
      <c r="L4910">
        <v>2531</v>
      </c>
      <c r="M4910" t="s">
        <v>1557</v>
      </c>
      <c r="N4910" t="s">
        <v>1734</v>
      </c>
      <c r="O4910">
        <v>64765</v>
      </c>
      <c r="P4910" t="s">
        <v>1552</v>
      </c>
      <c r="Q4910">
        <v>19980625</v>
      </c>
    </row>
    <row r="4911" spans="1:17">
      <c r="A4911" t="s">
        <v>1739</v>
      </c>
      <c r="B4911" t="s">
        <v>1718</v>
      </c>
      <c r="C4911">
        <v>201208</v>
      </c>
      <c r="D4911">
        <v>30</v>
      </c>
      <c r="E4911" t="s">
        <v>1646</v>
      </c>
      <c r="F4911">
        <v>0</v>
      </c>
      <c r="G4911">
        <v>0</v>
      </c>
      <c r="H4911">
        <v>0</v>
      </c>
      <c r="I4911">
        <v>43112069600</v>
      </c>
      <c r="J4911">
        <v>4</v>
      </c>
      <c r="K4911" t="s">
        <v>1740</v>
      </c>
      <c r="L4911">
        <v>2531</v>
      </c>
      <c r="M4911" t="s">
        <v>1557</v>
      </c>
      <c r="N4911" t="s">
        <v>1734</v>
      </c>
      <c r="O4911">
        <v>72865</v>
      </c>
      <c r="P4911" t="s">
        <v>1552</v>
      </c>
      <c r="Q4911">
        <v>19980802</v>
      </c>
    </row>
    <row r="4912" spans="1:17">
      <c r="A4912" t="s">
        <v>1739</v>
      </c>
      <c r="B4912" t="s">
        <v>1780</v>
      </c>
      <c r="C4912">
        <v>201208</v>
      </c>
      <c r="D4912">
        <v>0</v>
      </c>
      <c r="E4912" t="s">
        <v>1646</v>
      </c>
      <c r="F4912">
        <v>0</v>
      </c>
      <c r="G4912">
        <v>0</v>
      </c>
      <c r="H4912">
        <v>0</v>
      </c>
      <c r="I4912">
        <v>43112010901</v>
      </c>
      <c r="J4912">
        <v>4</v>
      </c>
      <c r="K4912" t="s">
        <v>1740</v>
      </c>
      <c r="L4912">
        <v>2531</v>
      </c>
      <c r="M4912" t="s">
        <v>1557</v>
      </c>
      <c r="N4912" t="s">
        <v>1734</v>
      </c>
      <c r="O4912">
        <v>0</v>
      </c>
      <c r="P4912" t="s">
        <v>1769</v>
      </c>
      <c r="Q4912">
        <v>19980331</v>
      </c>
    </row>
    <row r="4913" spans="1:17">
      <c r="A4913" t="s">
        <v>1739</v>
      </c>
      <c r="B4913" t="s">
        <v>1781</v>
      </c>
      <c r="C4913">
        <v>201208</v>
      </c>
      <c r="D4913">
        <v>0</v>
      </c>
      <c r="E4913" t="s">
        <v>1646</v>
      </c>
      <c r="F4913">
        <v>0</v>
      </c>
      <c r="G4913">
        <v>0</v>
      </c>
      <c r="H4913">
        <v>0</v>
      </c>
      <c r="I4913">
        <v>43112010901</v>
      </c>
      <c r="J4913">
        <v>4</v>
      </c>
      <c r="K4913" t="s">
        <v>1740</v>
      </c>
      <c r="L4913">
        <v>2531</v>
      </c>
      <c r="M4913" t="s">
        <v>1557</v>
      </c>
      <c r="N4913" t="s">
        <v>1734</v>
      </c>
      <c r="O4913">
        <v>0</v>
      </c>
      <c r="P4913" t="s">
        <v>1771</v>
      </c>
      <c r="Q4913">
        <v>19980731</v>
      </c>
    </row>
    <row r="4914" spans="1:17">
      <c r="A4914" t="s">
        <v>1739</v>
      </c>
      <c r="B4914" t="s">
        <v>1782</v>
      </c>
      <c r="C4914">
        <v>201208</v>
      </c>
      <c r="D4914">
        <v>30</v>
      </c>
      <c r="E4914" t="s">
        <v>1646</v>
      </c>
      <c r="F4914">
        <v>0</v>
      </c>
      <c r="G4914">
        <v>0</v>
      </c>
      <c r="H4914">
        <v>0</v>
      </c>
      <c r="I4914">
        <v>43112014300</v>
      </c>
      <c r="J4914">
        <v>4</v>
      </c>
      <c r="K4914" t="s">
        <v>1740</v>
      </c>
      <c r="L4914">
        <v>2531</v>
      </c>
      <c r="M4914" t="s">
        <v>1557</v>
      </c>
      <c r="N4914" t="s">
        <v>1734</v>
      </c>
      <c r="O4914">
        <v>38185</v>
      </c>
      <c r="P4914" t="s">
        <v>1552</v>
      </c>
      <c r="Q4914">
        <v>19980628</v>
      </c>
    </row>
    <row r="4915" spans="1:17">
      <c r="A4915" t="s">
        <v>1739</v>
      </c>
      <c r="B4915" t="s">
        <v>1783</v>
      </c>
      <c r="C4915">
        <v>201208</v>
      </c>
      <c r="D4915">
        <v>0</v>
      </c>
      <c r="E4915" t="s">
        <v>1646</v>
      </c>
      <c r="F4915">
        <v>0</v>
      </c>
      <c r="G4915">
        <v>0</v>
      </c>
      <c r="H4915">
        <v>0</v>
      </c>
      <c r="I4915">
        <v>43112030000</v>
      </c>
      <c r="J4915">
        <v>4</v>
      </c>
      <c r="K4915" t="s">
        <v>1740</v>
      </c>
      <c r="L4915">
        <v>2531</v>
      </c>
      <c r="M4915" t="s">
        <v>1557</v>
      </c>
      <c r="N4915" t="s">
        <v>1734</v>
      </c>
      <c r="O4915">
        <v>0</v>
      </c>
      <c r="P4915" t="s">
        <v>1769</v>
      </c>
      <c r="Q4915">
        <v>19980331</v>
      </c>
    </row>
    <row r="4916" spans="1:17">
      <c r="A4916" t="s">
        <v>1739</v>
      </c>
      <c r="B4916" t="s">
        <v>1784</v>
      </c>
      <c r="C4916">
        <v>201208</v>
      </c>
      <c r="D4916">
        <v>30</v>
      </c>
      <c r="E4916" t="s">
        <v>1646</v>
      </c>
      <c r="F4916">
        <v>0</v>
      </c>
      <c r="G4916">
        <v>0</v>
      </c>
      <c r="H4916">
        <v>0</v>
      </c>
      <c r="I4916">
        <v>43112030000</v>
      </c>
      <c r="J4916">
        <v>4</v>
      </c>
      <c r="K4916" t="s">
        <v>1740</v>
      </c>
      <c r="L4916">
        <v>2531</v>
      </c>
      <c r="M4916" t="s">
        <v>1557</v>
      </c>
      <c r="N4916" t="s">
        <v>1734</v>
      </c>
      <c r="O4916">
        <v>8316</v>
      </c>
      <c r="P4916" t="s">
        <v>1771</v>
      </c>
      <c r="Q4916">
        <v>19980331</v>
      </c>
    </row>
    <row r="4917" spans="1:17">
      <c r="A4917" t="s">
        <v>1739</v>
      </c>
      <c r="B4917" t="s">
        <v>1785</v>
      </c>
      <c r="C4917">
        <v>201208</v>
      </c>
      <c r="D4917">
        <v>0</v>
      </c>
      <c r="E4917" t="s">
        <v>1646</v>
      </c>
      <c r="F4917">
        <v>0</v>
      </c>
      <c r="G4917">
        <v>0</v>
      </c>
      <c r="H4917">
        <v>0</v>
      </c>
      <c r="I4917">
        <v>43112026400</v>
      </c>
      <c r="J4917">
        <v>4</v>
      </c>
      <c r="K4917" t="s">
        <v>1740</v>
      </c>
      <c r="L4917">
        <v>2531</v>
      </c>
      <c r="M4917" t="s">
        <v>1557</v>
      </c>
      <c r="N4917" t="s">
        <v>1734</v>
      </c>
      <c r="O4917">
        <v>0</v>
      </c>
      <c r="P4917" t="s">
        <v>1769</v>
      </c>
      <c r="Q4917">
        <v>20000430</v>
      </c>
    </row>
    <row r="4918" spans="1:17">
      <c r="A4918" t="s">
        <v>1739</v>
      </c>
      <c r="B4918" t="s">
        <v>1786</v>
      </c>
      <c r="C4918">
        <v>201208</v>
      </c>
      <c r="D4918">
        <v>0</v>
      </c>
      <c r="E4918" t="s">
        <v>1646</v>
      </c>
      <c r="F4918">
        <v>0</v>
      </c>
      <c r="G4918">
        <v>0</v>
      </c>
      <c r="H4918">
        <v>0</v>
      </c>
      <c r="I4918">
        <v>43112026400</v>
      </c>
      <c r="J4918">
        <v>4</v>
      </c>
      <c r="K4918" t="s">
        <v>1740</v>
      </c>
      <c r="L4918">
        <v>2531</v>
      </c>
      <c r="M4918" t="s">
        <v>1557</v>
      </c>
      <c r="N4918" t="s">
        <v>1734</v>
      </c>
      <c r="O4918">
        <v>0</v>
      </c>
      <c r="P4918" t="s">
        <v>1771</v>
      </c>
      <c r="Q4918">
        <v>19980331</v>
      </c>
    </row>
    <row r="4919" spans="1:17">
      <c r="A4919" t="s">
        <v>1739</v>
      </c>
      <c r="B4919" t="s">
        <v>1787</v>
      </c>
      <c r="C4919">
        <v>201208</v>
      </c>
      <c r="D4919">
        <v>30</v>
      </c>
      <c r="E4919" t="s">
        <v>1646</v>
      </c>
      <c r="F4919">
        <v>0</v>
      </c>
      <c r="G4919">
        <v>0</v>
      </c>
      <c r="H4919">
        <v>0</v>
      </c>
      <c r="I4919">
        <v>43112018700</v>
      </c>
      <c r="J4919">
        <v>4</v>
      </c>
      <c r="K4919" t="s">
        <v>1740</v>
      </c>
      <c r="L4919">
        <v>2531</v>
      </c>
      <c r="M4919" t="s">
        <v>1557</v>
      </c>
      <c r="N4919" t="s">
        <v>1734</v>
      </c>
      <c r="O4919">
        <v>48505</v>
      </c>
      <c r="P4919" t="s">
        <v>1552</v>
      </c>
      <c r="Q4919">
        <v>19700501</v>
      </c>
    </row>
    <row r="4920" spans="1:17">
      <c r="A4920" t="s">
        <v>1739</v>
      </c>
      <c r="B4920" t="s">
        <v>1788</v>
      </c>
      <c r="C4920">
        <v>201208</v>
      </c>
      <c r="D4920">
        <v>30</v>
      </c>
      <c r="E4920" t="s">
        <v>1646</v>
      </c>
      <c r="F4920">
        <v>0</v>
      </c>
      <c r="G4920">
        <v>0</v>
      </c>
      <c r="H4920">
        <v>0</v>
      </c>
      <c r="I4920">
        <v>43112020801</v>
      </c>
      <c r="J4920">
        <v>4</v>
      </c>
      <c r="K4920" t="s">
        <v>1740</v>
      </c>
      <c r="L4920">
        <v>2531</v>
      </c>
      <c r="M4920" t="s">
        <v>1557</v>
      </c>
      <c r="N4920" t="s">
        <v>1734</v>
      </c>
      <c r="O4920">
        <v>14423</v>
      </c>
      <c r="P4920" t="s">
        <v>1552</v>
      </c>
      <c r="Q4920">
        <v>19730101</v>
      </c>
    </row>
    <row r="4921" spans="1:17">
      <c r="A4921" t="s">
        <v>1739</v>
      </c>
      <c r="B4921" t="s">
        <v>1789</v>
      </c>
      <c r="C4921">
        <v>201208</v>
      </c>
      <c r="D4921">
        <v>30</v>
      </c>
      <c r="E4921" t="s">
        <v>1646</v>
      </c>
      <c r="F4921">
        <v>0</v>
      </c>
      <c r="G4921">
        <v>0</v>
      </c>
      <c r="H4921">
        <v>0</v>
      </c>
      <c r="I4921">
        <v>43112020901</v>
      </c>
      <c r="J4921">
        <v>4</v>
      </c>
      <c r="K4921" t="s">
        <v>1740</v>
      </c>
      <c r="L4921">
        <v>2531</v>
      </c>
      <c r="M4921" t="s">
        <v>1557</v>
      </c>
      <c r="N4921" t="s">
        <v>1734</v>
      </c>
      <c r="O4921">
        <v>71181</v>
      </c>
      <c r="P4921" t="s">
        <v>1552</v>
      </c>
      <c r="Q4921">
        <v>19980622</v>
      </c>
    </row>
    <row r="4922" spans="1:17">
      <c r="A4922" t="s">
        <v>1739</v>
      </c>
      <c r="B4922" t="s">
        <v>1598</v>
      </c>
      <c r="C4922">
        <v>201208</v>
      </c>
      <c r="D4922">
        <v>30</v>
      </c>
      <c r="E4922" t="s">
        <v>1646</v>
      </c>
      <c r="F4922">
        <v>0</v>
      </c>
      <c r="G4922">
        <v>0</v>
      </c>
      <c r="H4922">
        <v>0</v>
      </c>
      <c r="I4922">
        <v>43112074900</v>
      </c>
      <c r="J4922">
        <v>4</v>
      </c>
      <c r="K4922" t="s">
        <v>1740</v>
      </c>
      <c r="L4922">
        <v>2531</v>
      </c>
      <c r="M4922" t="s">
        <v>1557</v>
      </c>
      <c r="N4922" t="s">
        <v>1734</v>
      </c>
      <c r="O4922">
        <v>71982</v>
      </c>
      <c r="P4922" t="s">
        <v>1552</v>
      </c>
      <c r="Q4922">
        <v>19980331</v>
      </c>
    </row>
    <row r="4923" spans="1:17">
      <c r="A4923" t="s">
        <v>1739</v>
      </c>
      <c r="B4923" t="s">
        <v>1790</v>
      </c>
      <c r="C4923">
        <v>201208</v>
      </c>
      <c r="D4923">
        <v>0</v>
      </c>
      <c r="E4923" t="s">
        <v>1646</v>
      </c>
      <c r="F4923">
        <v>0</v>
      </c>
      <c r="G4923">
        <v>0</v>
      </c>
      <c r="H4923">
        <v>0</v>
      </c>
      <c r="I4923">
        <v>43112038200</v>
      </c>
      <c r="J4923">
        <v>4</v>
      </c>
      <c r="K4923" t="s">
        <v>1740</v>
      </c>
      <c r="L4923">
        <v>2531</v>
      </c>
      <c r="M4923" t="s">
        <v>1557</v>
      </c>
      <c r="N4923" t="s">
        <v>1734</v>
      </c>
      <c r="O4923">
        <v>0</v>
      </c>
      <c r="P4923" t="s">
        <v>1769</v>
      </c>
      <c r="Q4923">
        <v>19980331</v>
      </c>
    </row>
    <row r="4924" spans="1:17">
      <c r="A4924" t="s">
        <v>1739</v>
      </c>
      <c r="B4924" t="s">
        <v>1791</v>
      </c>
      <c r="C4924">
        <v>201208</v>
      </c>
      <c r="D4924">
        <v>0</v>
      </c>
      <c r="E4924" t="s">
        <v>1646</v>
      </c>
      <c r="F4924">
        <v>0</v>
      </c>
      <c r="G4924">
        <v>0</v>
      </c>
      <c r="H4924">
        <v>0</v>
      </c>
      <c r="I4924">
        <v>43112038200</v>
      </c>
      <c r="J4924">
        <v>4</v>
      </c>
      <c r="K4924" t="s">
        <v>1740</v>
      </c>
      <c r="L4924">
        <v>2531</v>
      </c>
      <c r="M4924" t="s">
        <v>1557</v>
      </c>
      <c r="N4924" t="s">
        <v>1734</v>
      </c>
      <c r="O4924">
        <v>0</v>
      </c>
      <c r="P4924" t="s">
        <v>1771</v>
      </c>
      <c r="Q4924">
        <v>19980331</v>
      </c>
    </row>
    <row r="4925" spans="1:17">
      <c r="A4925" t="s">
        <v>1739</v>
      </c>
      <c r="B4925" t="s">
        <v>1629</v>
      </c>
      <c r="C4925">
        <v>201208</v>
      </c>
      <c r="D4925">
        <v>30</v>
      </c>
      <c r="E4925" t="s">
        <v>1646</v>
      </c>
      <c r="F4925">
        <v>0</v>
      </c>
      <c r="G4925">
        <v>0</v>
      </c>
      <c r="H4925">
        <v>0</v>
      </c>
      <c r="I4925">
        <v>43112069100</v>
      </c>
      <c r="J4925">
        <v>4</v>
      </c>
      <c r="K4925" t="s">
        <v>1740</v>
      </c>
      <c r="L4925">
        <v>2531</v>
      </c>
      <c r="M4925" t="s">
        <v>1557</v>
      </c>
      <c r="N4925" t="s">
        <v>1734</v>
      </c>
      <c r="O4925">
        <v>18179</v>
      </c>
      <c r="P4925" t="s">
        <v>1552</v>
      </c>
      <c r="Q4925">
        <v>19910501</v>
      </c>
    </row>
    <row r="4926" spans="1:17">
      <c r="A4926" t="s">
        <v>1739</v>
      </c>
      <c r="B4926" t="s">
        <v>1792</v>
      </c>
      <c r="C4926">
        <v>201208</v>
      </c>
      <c r="D4926">
        <v>0</v>
      </c>
      <c r="E4926" t="s">
        <v>1646</v>
      </c>
      <c r="F4926">
        <v>0</v>
      </c>
      <c r="G4926">
        <v>0</v>
      </c>
      <c r="H4926">
        <v>0</v>
      </c>
      <c r="I4926">
        <v>43112035600</v>
      </c>
      <c r="J4926">
        <v>4</v>
      </c>
      <c r="K4926" t="s">
        <v>1740</v>
      </c>
      <c r="L4926">
        <v>2531</v>
      </c>
      <c r="M4926" t="s">
        <v>1557</v>
      </c>
      <c r="N4926" t="s">
        <v>1734</v>
      </c>
      <c r="O4926">
        <v>0</v>
      </c>
      <c r="P4926" t="s">
        <v>1771</v>
      </c>
      <c r="Q4926">
        <v>19980331</v>
      </c>
    </row>
    <row r="4927" spans="1:17">
      <c r="A4927" t="s">
        <v>1739</v>
      </c>
      <c r="B4927" t="s">
        <v>1793</v>
      </c>
      <c r="C4927">
        <v>201208</v>
      </c>
      <c r="D4927">
        <v>30</v>
      </c>
      <c r="E4927" t="s">
        <v>1646</v>
      </c>
      <c r="F4927">
        <v>0</v>
      </c>
      <c r="G4927">
        <v>0</v>
      </c>
      <c r="H4927">
        <v>0</v>
      </c>
      <c r="I4927">
        <v>43112035600</v>
      </c>
      <c r="J4927">
        <v>4</v>
      </c>
      <c r="K4927" t="s">
        <v>1740</v>
      </c>
      <c r="L4927">
        <v>2531</v>
      </c>
      <c r="M4927" t="s">
        <v>1557</v>
      </c>
      <c r="N4927" t="s">
        <v>1734</v>
      </c>
      <c r="O4927">
        <v>60318</v>
      </c>
      <c r="P4927" t="s">
        <v>1769</v>
      </c>
      <c r="Q4927">
        <v>19941001</v>
      </c>
    </row>
    <row r="4928" spans="1:17">
      <c r="A4928" t="s">
        <v>1739</v>
      </c>
      <c r="B4928" t="s">
        <v>1794</v>
      </c>
      <c r="C4928">
        <v>201208</v>
      </c>
      <c r="D4928">
        <v>0</v>
      </c>
      <c r="E4928" t="s">
        <v>1646</v>
      </c>
      <c r="F4928">
        <v>0</v>
      </c>
      <c r="G4928">
        <v>0</v>
      </c>
      <c r="H4928">
        <v>0</v>
      </c>
      <c r="I4928">
        <v>43112038300</v>
      </c>
      <c r="J4928">
        <v>4</v>
      </c>
      <c r="K4928" t="s">
        <v>1740</v>
      </c>
      <c r="L4928">
        <v>2531</v>
      </c>
      <c r="M4928" t="s">
        <v>1557</v>
      </c>
      <c r="N4928" t="s">
        <v>1734</v>
      </c>
      <c r="O4928">
        <v>0</v>
      </c>
      <c r="P4928" t="s">
        <v>1769</v>
      </c>
      <c r="Q4928">
        <v>19980331</v>
      </c>
    </row>
    <row r="4929" spans="1:17">
      <c r="A4929" t="s">
        <v>1739</v>
      </c>
      <c r="B4929" t="s">
        <v>1795</v>
      </c>
      <c r="C4929">
        <v>201208</v>
      </c>
      <c r="D4929">
        <v>30</v>
      </c>
      <c r="E4929" t="s">
        <v>1646</v>
      </c>
      <c r="F4929">
        <v>0</v>
      </c>
      <c r="G4929">
        <v>0</v>
      </c>
      <c r="H4929">
        <v>0</v>
      </c>
      <c r="I4929">
        <v>43112038300</v>
      </c>
      <c r="J4929">
        <v>4</v>
      </c>
      <c r="K4929" t="s">
        <v>1740</v>
      </c>
      <c r="L4929">
        <v>2531</v>
      </c>
      <c r="M4929" t="s">
        <v>1557</v>
      </c>
      <c r="N4929" t="s">
        <v>1734</v>
      </c>
      <c r="O4929">
        <v>55852</v>
      </c>
      <c r="P4929" t="s">
        <v>1771</v>
      </c>
      <c r="Q4929">
        <v>19980331</v>
      </c>
    </row>
    <row r="4930" spans="1:17">
      <c r="A4930" t="s">
        <v>1739</v>
      </c>
      <c r="B4930" t="s">
        <v>1796</v>
      </c>
      <c r="C4930">
        <v>201208</v>
      </c>
      <c r="D4930">
        <v>0</v>
      </c>
      <c r="E4930" t="s">
        <v>1646</v>
      </c>
      <c r="F4930">
        <v>0</v>
      </c>
      <c r="G4930">
        <v>0</v>
      </c>
      <c r="H4930">
        <v>0</v>
      </c>
      <c r="I4930">
        <v>43112038400</v>
      </c>
      <c r="J4930">
        <v>4</v>
      </c>
      <c r="K4930" t="s">
        <v>1740</v>
      </c>
      <c r="L4930">
        <v>2531</v>
      </c>
      <c r="M4930" t="s">
        <v>1557</v>
      </c>
      <c r="N4930" t="s">
        <v>1734</v>
      </c>
      <c r="O4930">
        <v>0</v>
      </c>
      <c r="P4930" t="s">
        <v>1769</v>
      </c>
    </row>
    <row r="4931" spans="1:17">
      <c r="A4931" t="s">
        <v>1739</v>
      </c>
      <c r="B4931" t="s">
        <v>1797</v>
      </c>
      <c r="C4931">
        <v>201208</v>
      </c>
      <c r="D4931">
        <v>0</v>
      </c>
      <c r="E4931" t="s">
        <v>1646</v>
      </c>
      <c r="F4931">
        <v>0</v>
      </c>
      <c r="G4931">
        <v>0</v>
      </c>
      <c r="H4931">
        <v>0</v>
      </c>
      <c r="I4931">
        <v>43112038400</v>
      </c>
      <c r="J4931">
        <v>4</v>
      </c>
      <c r="K4931" t="s">
        <v>1740</v>
      </c>
      <c r="L4931">
        <v>2531</v>
      </c>
      <c r="M4931" t="s">
        <v>1557</v>
      </c>
      <c r="N4931" t="s">
        <v>1734</v>
      </c>
      <c r="O4931">
        <v>0</v>
      </c>
      <c r="P4931" t="s">
        <v>1771</v>
      </c>
    </row>
    <row r="4932" spans="1:17">
      <c r="A4932" t="s">
        <v>1739</v>
      </c>
      <c r="B4932" t="s">
        <v>1614</v>
      </c>
      <c r="C4932">
        <v>201208</v>
      </c>
      <c r="D4932">
        <v>30</v>
      </c>
      <c r="E4932" t="s">
        <v>1646</v>
      </c>
      <c r="F4932">
        <v>0</v>
      </c>
      <c r="G4932">
        <v>0</v>
      </c>
      <c r="H4932">
        <v>0</v>
      </c>
      <c r="I4932">
        <v>43112035700</v>
      </c>
      <c r="J4932">
        <v>4</v>
      </c>
      <c r="K4932" t="s">
        <v>1740</v>
      </c>
      <c r="L4932">
        <v>2531</v>
      </c>
      <c r="M4932" t="s">
        <v>1557</v>
      </c>
      <c r="N4932" t="s">
        <v>1734</v>
      </c>
      <c r="O4932">
        <v>39868</v>
      </c>
      <c r="P4932" t="s">
        <v>1552</v>
      </c>
      <c r="Q4932">
        <v>19771001</v>
      </c>
    </row>
    <row r="4933" spans="1:17">
      <c r="A4933" t="s">
        <v>1739</v>
      </c>
      <c r="B4933" t="s">
        <v>1615</v>
      </c>
      <c r="C4933">
        <v>201208</v>
      </c>
      <c r="D4933">
        <v>0</v>
      </c>
      <c r="E4933" t="s">
        <v>1646</v>
      </c>
      <c r="F4933">
        <v>0</v>
      </c>
      <c r="G4933">
        <v>0</v>
      </c>
      <c r="H4933">
        <v>0</v>
      </c>
      <c r="I4933">
        <v>43112033600</v>
      </c>
      <c r="J4933">
        <v>4</v>
      </c>
      <c r="K4933" t="s">
        <v>1740</v>
      </c>
      <c r="L4933">
        <v>2531</v>
      </c>
      <c r="M4933" t="s">
        <v>1557</v>
      </c>
      <c r="N4933" t="s">
        <v>1734</v>
      </c>
      <c r="O4933">
        <v>0</v>
      </c>
      <c r="P4933" t="s">
        <v>1552</v>
      </c>
      <c r="Q4933">
        <v>19770901</v>
      </c>
    </row>
    <row r="4934" spans="1:17">
      <c r="A4934" t="s">
        <v>1739</v>
      </c>
      <c r="B4934" t="s">
        <v>1798</v>
      </c>
      <c r="C4934">
        <v>201208</v>
      </c>
      <c r="D4934">
        <v>0</v>
      </c>
      <c r="E4934" t="s">
        <v>1646</v>
      </c>
      <c r="F4934">
        <v>0</v>
      </c>
      <c r="G4934">
        <v>0</v>
      </c>
      <c r="H4934">
        <v>0</v>
      </c>
      <c r="I4934">
        <v>43112038100</v>
      </c>
      <c r="J4934">
        <v>4</v>
      </c>
      <c r="K4934" t="s">
        <v>1740</v>
      </c>
      <c r="L4934">
        <v>2531</v>
      </c>
      <c r="M4934" t="s">
        <v>1557</v>
      </c>
      <c r="N4934" t="s">
        <v>1734</v>
      </c>
      <c r="O4934">
        <v>0</v>
      </c>
      <c r="P4934" t="s">
        <v>1769</v>
      </c>
      <c r="Q4934">
        <v>19980331</v>
      </c>
    </row>
    <row r="4935" spans="1:17">
      <c r="A4935" t="s">
        <v>1739</v>
      </c>
      <c r="B4935" t="s">
        <v>1799</v>
      </c>
      <c r="C4935">
        <v>201208</v>
      </c>
      <c r="D4935">
        <v>0</v>
      </c>
      <c r="E4935" t="s">
        <v>1646</v>
      </c>
      <c r="F4935">
        <v>0</v>
      </c>
      <c r="G4935">
        <v>0</v>
      </c>
      <c r="H4935">
        <v>0</v>
      </c>
      <c r="I4935">
        <v>43112038100</v>
      </c>
      <c r="J4935">
        <v>4</v>
      </c>
      <c r="K4935" t="s">
        <v>1740</v>
      </c>
      <c r="L4935">
        <v>2531</v>
      </c>
      <c r="M4935" t="s">
        <v>1557</v>
      </c>
      <c r="N4935" t="s">
        <v>1734</v>
      </c>
      <c r="O4935">
        <v>0</v>
      </c>
      <c r="P4935" t="s">
        <v>1771</v>
      </c>
      <c r="Q4935">
        <v>19980331</v>
      </c>
    </row>
    <row r="4936" spans="1:17">
      <c r="A4936" t="s">
        <v>1711</v>
      </c>
      <c r="B4936" t="s">
        <v>1768</v>
      </c>
      <c r="C4936">
        <v>201209</v>
      </c>
      <c r="D4936">
        <v>0</v>
      </c>
      <c r="E4936" t="s">
        <v>1646</v>
      </c>
      <c r="F4936">
        <v>0</v>
      </c>
      <c r="G4936">
        <v>0</v>
      </c>
      <c r="H4936">
        <v>0</v>
      </c>
      <c r="I4936">
        <v>43112027600</v>
      </c>
      <c r="J4936">
        <v>4</v>
      </c>
      <c r="K4936" t="s">
        <v>1712</v>
      </c>
      <c r="L4936">
        <v>2531</v>
      </c>
      <c r="M4936" t="s">
        <v>1557</v>
      </c>
      <c r="N4936" t="s">
        <v>1734</v>
      </c>
      <c r="O4936">
        <v>0</v>
      </c>
      <c r="P4936" t="s">
        <v>1769</v>
      </c>
    </row>
    <row r="4937" spans="1:17">
      <c r="A4937" t="s">
        <v>1711</v>
      </c>
      <c r="B4937" t="s">
        <v>1770</v>
      </c>
      <c r="C4937">
        <v>201209</v>
      </c>
      <c r="D4937">
        <v>0</v>
      </c>
      <c r="E4937" t="s">
        <v>1646</v>
      </c>
      <c r="F4937">
        <v>0</v>
      </c>
      <c r="G4937">
        <v>0</v>
      </c>
      <c r="H4937">
        <v>0</v>
      </c>
      <c r="I4937">
        <v>43112027600</v>
      </c>
      <c r="J4937">
        <v>4</v>
      </c>
      <c r="K4937" t="s">
        <v>1712</v>
      </c>
      <c r="L4937">
        <v>2531</v>
      </c>
      <c r="M4937" t="s">
        <v>1557</v>
      </c>
      <c r="N4937" t="s">
        <v>1734</v>
      </c>
      <c r="O4937">
        <v>0</v>
      </c>
      <c r="P4937" t="s">
        <v>1771</v>
      </c>
    </row>
    <row r="4938" spans="1:17">
      <c r="A4938" t="s">
        <v>1739</v>
      </c>
      <c r="B4938" t="s">
        <v>1650</v>
      </c>
      <c r="C4938">
        <v>201209</v>
      </c>
      <c r="D4938">
        <v>0</v>
      </c>
      <c r="E4938" t="s">
        <v>1646</v>
      </c>
      <c r="F4938">
        <v>0</v>
      </c>
      <c r="G4938">
        <v>0</v>
      </c>
      <c r="H4938">
        <v>0</v>
      </c>
      <c r="I4938">
        <v>43112015000</v>
      </c>
      <c r="J4938">
        <v>4</v>
      </c>
      <c r="K4938" t="s">
        <v>1740</v>
      </c>
      <c r="L4938">
        <v>2531</v>
      </c>
      <c r="M4938" t="s">
        <v>1557</v>
      </c>
      <c r="N4938" t="s">
        <v>1734</v>
      </c>
      <c r="O4938">
        <v>0</v>
      </c>
      <c r="P4938" t="s">
        <v>1552</v>
      </c>
    </row>
    <row r="4939" spans="1:17">
      <c r="A4939" t="s">
        <v>1739</v>
      </c>
      <c r="B4939" t="s">
        <v>1772</v>
      </c>
      <c r="C4939">
        <v>201209</v>
      </c>
      <c r="D4939">
        <v>29</v>
      </c>
      <c r="E4939" t="s">
        <v>1646</v>
      </c>
      <c r="F4939">
        <v>0</v>
      </c>
      <c r="G4939">
        <v>0</v>
      </c>
      <c r="H4939">
        <v>0</v>
      </c>
      <c r="I4939">
        <v>43112021501</v>
      </c>
      <c r="J4939">
        <v>4</v>
      </c>
      <c r="K4939" t="s">
        <v>1740</v>
      </c>
      <c r="L4939">
        <v>2531</v>
      </c>
      <c r="M4939" t="s">
        <v>1557</v>
      </c>
      <c r="N4939" t="s">
        <v>1734</v>
      </c>
      <c r="O4939">
        <v>72845</v>
      </c>
      <c r="P4939" t="s">
        <v>1769</v>
      </c>
      <c r="Q4939">
        <v>19980331</v>
      </c>
    </row>
    <row r="4940" spans="1:17">
      <c r="A4940" t="s">
        <v>1739</v>
      </c>
      <c r="B4940" t="s">
        <v>1773</v>
      </c>
      <c r="C4940">
        <v>201209</v>
      </c>
      <c r="D4940">
        <v>29</v>
      </c>
      <c r="E4940" t="s">
        <v>1646</v>
      </c>
      <c r="F4940">
        <v>0</v>
      </c>
      <c r="G4940">
        <v>0</v>
      </c>
      <c r="H4940">
        <v>0</v>
      </c>
      <c r="I4940">
        <v>43112021501</v>
      </c>
      <c r="J4940">
        <v>4</v>
      </c>
      <c r="K4940" t="s">
        <v>1740</v>
      </c>
      <c r="L4940">
        <v>2531</v>
      </c>
      <c r="M4940" t="s">
        <v>1557</v>
      </c>
      <c r="N4940" t="s">
        <v>1734</v>
      </c>
      <c r="O4940">
        <v>51024</v>
      </c>
      <c r="P4940" t="s">
        <v>1771</v>
      </c>
      <c r="Q4940">
        <v>19980331</v>
      </c>
    </row>
    <row r="4941" spans="1:17">
      <c r="A4941" t="s">
        <v>1739</v>
      </c>
      <c r="B4941" t="s">
        <v>1774</v>
      </c>
      <c r="C4941">
        <v>201209</v>
      </c>
      <c r="D4941">
        <v>29</v>
      </c>
      <c r="E4941" t="s">
        <v>1646</v>
      </c>
      <c r="F4941">
        <v>0</v>
      </c>
      <c r="G4941">
        <v>0</v>
      </c>
      <c r="H4941">
        <v>0</v>
      </c>
      <c r="I4941">
        <v>43112021601</v>
      </c>
      <c r="J4941">
        <v>4</v>
      </c>
      <c r="K4941" t="s">
        <v>1740</v>
      </c>
      <c r="L4941">
        <v>2531</v>
      </c>
      <c r="M4941" t="s">
        <v>1557</v>
      </c>
      <c r="N4941" t="s">
        <v>1734</v>
      </c>
      <c r="O4941">
        <v>80001</v>
      </c>
      <c r="P4941" t="s">
        <v>1769</v>
      </c>
      <c r="Q4941">
        <v>19980331</v>
      </c>
    </row>
    <row r="4942" spans="1:17">
      <c r="A4942" t="s">
        <v>1739</v>
      </c>
      <c r="B4942" t="s">
        <v>1775</v>
      </c>
      <c r="C4942">
        <v>201209</v>
      </c>
      <c r="D4942">
        <v>29</v>
      </c>
      <c r="E4942" t="s">
        <v>1646</v>
      </c>
      <c r="F4942">
        <v>0</v>
      </c>
      <c r="G4942">
        <v>0</v>
      </c>
      <c r="H4942">
        <v>0</v>
      </c>
      <c r="I4942">
        <v>43112021601</v>
      </c>
      <c r="J4942">
        <v>4</v>
      </c>
      <c r="K4942" t="s">
        <v>1740</v>
      </c>
      <c r="L4942">
        <v>2531</v>
      </c>
      <c r="M4942" t="s">
        <v>1557</v>
      </c>
      <c r="N4942" t="s">
        <v>1734</v>
      </c>
      <c r="O4942">
        <v>43464</v>
      </c>
      <c r="P4942" t="s">
        <v>1771</v>
      </c>
      <c r="Q4942">
        <v>19980331</v>
      </c>
    </row>
    <row r="4943" spans="1:17">
      <c r="A4943" t="s">
        <v>1739</v>
      </c>
      <c r="B4943" t="s">
        <v>1640</v>
      </c>
      <c r="C4943">
        <v>201209</v>
      </c>
      <c r="D4943">
        <v>29</v>
      </c>
      <c r="E4943" t="s">
        <v>1646</v>
      </c>
      <c r="F4943">
        <v>0</v>
      </c>
      <c r="G4943">
        <v>0</v>
      </c>
      <c r="H4943">
        <v>0</v>
      </c>
      <c r="I4943">
        <v>43112021700</v>
      </c>
      <c r="J4943">
        <v>4</v>
      </c>
      <c r="K4943" t="s">
        <v>1740</v>
      </c>
      <c r="L4943">
        <v>2531</v>
      </c>
      <c r="M4943" t="s">
        <v>1557</v>
      </c>
      <c r="N4943" t="s">
        <v>1734</v>
      </c>
      <c r="O4943">
        <v>70160</v>
      </c>
      <c r="P4943" t="s">
        <v>1662</v>
      </c>
      <c r="Q4943">
        <v>19810901</v>
      </c>
    </row>
    <row r="4944" spans="1:17">
      <c r="A4944" t="s">
        <v>1739</v>
      </c>
      <c r="B4944" t="s">
        <v>1776</v>
      </c>
      <c r="C4944">
        <v>201209</v>
      </c>
      <c r="D4944">
        <v>29</v>
      </c>
      <c r="E4944" t="s">
        <v>1646</v>
      </c>
      <c r="F4944">
        <v>0</v>
      </c>
      <c r="G4944">
        <v>0</v>
      </c>
      <c r="H4944">
        <v>0</v>
      </c>
      <c r="I4944">
        <v>43112020600</v>
      </c>
      <c r="J4944">
        <v>4</v>
      </c>
      <c r="K4944" t="s">
        <v>1740</v>
      </c>
      <c r="L4944">
        <v>2531</v>
      </c>
      <c r="M4944" t="s">
        <v>1557</v>
      </c>
      <c r="N4944" t="s">
        <v>1734</v>
      </c>
      <c r="O4944">
        <v>96523</v>
      </c>
      <c r="P4944" t="s">
        <v>1771</v>
      </c>
      <c r="Q4944">
        <v>19980331</v>
      </c>
    </row>
    <row r="4945" spans="1:17">
      <c r="A4945" t="s">
        <v>1739</v>
      </c>
      <c r="B4945" t="s">
        <v>1777</v>
      </c>
      <c r="C4945">
        <v>201209</v>
      </c>
      <c r="D4945">
        <v>29</v>
      </c>
      <c r="E4945" t="s">
        <v>1646</v>
      </c>
      <c r="F4945">
        <v>0</v>
      </c>
      <c r="G4945">
        <v>0</v>
      </c>
      <c r="H4945">
        <v>0</v>
      </c>
      <c r="I4945">
        <v>43112020600</v>
      </c>
      <c r="J4945">
        <v>4</v>
      </c>
      <c r="K4945" t="s">
        <v>1740</v>
      </c>
      <c r="L4945">
        <v>2531</v>
      </c>
      <c r="M4945" t="s">
        <v>1557</v>
      </c>
      <c r="N4945" t="s">
        <v>1734</v>
      </c>
      <c r="O4945">
        <v>45914</v>
      </c>
      <c r="P4945" t="s">
        <v>1769</v>
      </c>
      <c r="Q4945">
        <v>19980331</v>
      </c>
    </row>
    <row r="4946" spans="1:17">
      <c r="A4946" t="s">
        <v>1739</v>
      </c>
      <c r="B4946" t="s">
        <v>1778</v>
      </c>
      <c r="C4946">
        <v>201209</v>
      </c>
      <c r="D4946">
        <v>0</v>
      </c>
      <c r="E4946" t="s">
        <v>1646</v>
      </c>
      <c r="F4946">
        <v>0</v>
      </c>
      <c r="G4946">
        <v>0</v>
      </c>
      <c r="H4946">
        <v>0</v>
      </c>
      <c r="I4946">
        <v>43112013101</v>
      </c>
      <c r="J4946">
        <v>4</v>
      </c>
      <c r="K4946" t="s">
        <v>1740</v>
      </c>
      <c r="L4946">
        <v>2531</v>
      </c>
      <c r="M4946" t="s">
        <v>1557</v>
      </c>
      <c r="N4946" t="s">
        <v>1734</v>
      </c>
      <c r="O4946">
        <v>0</v>
      </c>
      <c r="P4946" t="s">
        <v>1769</v>
      </c>
      <c r="Q4946">
        <v>19980331</v>
      </c>
    </row>
    <row r="4947" spans="1:17">
      <c r="A4947" t="s">
        <v>1739</v>
      </c>
      <c r="B4947" t="s">
        <v>1779</v>
      </c>
      <c r="C4947">
        <v>201209</v>
      </c>
      <c r="D4947">
        <v>29</v>
      </c>
      <c r="E4947" t="s">
        <v>1646</v>
      </c>
      <c r="F4947">
        <v>0</v>
      </c>
      <c r="G4947">
        <v>0</v>
      </c>
      <c r="H4947">
        <v>0</v>
      </c>
      <c r="I4947">
        <v>43112013101</v>
      </c>
      <c r="J4947">
        <v>4</v>
      </c>
      <c r="K4947" t="s">
        <v>1740</v>
      </c>
      <c r="L4947">
        <v>2531</v>
      </c>
      <c r="M4947" t="s">
        <v>1557</v>
      </c>
      <c r="N4947" t="s">
        <v>1734</v>
      </c>
      <c r="O4947">
        <v>52815</v>
      </c>
      <c r="P4947" t="s">
        <v>1771</v>
      </c>
      <c r="Q4947">
        <v>19980430</v>
      </c>
    </row>
    <row r="4948" spans="1:17">
      <c r="A4948" t="s">
        <v>1739</v>
      </c>
      <c r="B4948" t="s">
        <v>1568</v>
      </c>
      <c r="C4948">
        <v>201209</v>
      </c>
      <c r="D4948">
        <v>29</v>
      </c>
      <c r="E4948" t="s">
        <v>1646</v>
      </c>
      <c r="F4948">
        <v>0</v>
      </c>
      <c r="G4948">
        <v>0</v>
      </c>
      <c r="H4948">
        <v>0</v>
      </c>
      <c r="I4948">
        <v>43112016701</v>
      </c>
      <c r="J4948">
        <v>4</v>
      </c>
      <c r="K4948" t="s">
        <v>1740</v>
      </c>
      <c r="L4948">
        <v>2531</v>
      </c>
      <c r="M4948" t="s">
        <v>1557</v>
      </c>
      <c r="N4948" t="s">
        <v>1734</v>
      </c>
      <c r="O4948">
        <v>66402</v>
      </c>
      <c r="P4948" t="s">
        <v>1552</v>
      </c>
      <c r="Q4948">
        <v>19980625</v>
      </c>
    </row>
    <row r="4949" spans="1:17">
      <c r="A4949" t="s">
        <v>1739</v>
      </c>
      <c r="B4949" t="s">
        <v>1718</v>
      </c>
      <c r="C4949">
        <v>201209</v>
      </c>
      <c r="D4949">
        <v>29</v>
      </c>
      <c r="E4949" t="s">
        <v>1646</v>
      </c>
      <c r="F4949">
        <v>0</v>
      </c>
      <c r="G4949">
        <v>0</v>
      </c>
      <c r="H4949">
        <v>0</v>
      </c>
      <c r="I4949">
        <v>43112069600</v>
      </c>
      <c r="J4949">
        <v>4</v>
      </c>
      <c r="K4949" t="s">
        <v>1740</v>
      </c>
      <c r="L4949">
        <v>2531</v>
      </c>
      <c r="M4949" t="s">
        <v>1557</v>
      </c>
      <c r="N4949" t="s">
        <v>1734</v>
      </c>
      <c r="O4949">
        <v>63794</v>
      </c>
      <c r="P4949" t="s">
        <v>1552</v>
      </c>
      <c r="Q4949">
        <v>19980802</v>
      </c>
    </row>
    <row r="4950" spans="1:17">
      <c r="A4950" t="s">
        <v>1739</v>
      </c>
      <c r="B4950" t="s">
        <v>1780</v>
      </c>
      <c r="C4950">
        <v>201209</v>
      </c>
      <c r="D4950">
        <v>0</v>
      </c>
      <c r="E4950" t="s">
        <v>1646</v>
      </c>
      <c r="F4950">
        <v>0</v>
      </c>
      <c r="G4950">
        <v>0</v>
      </c>
      <c r="H4950">
        <v>0</v>
      </c>
      <c r="I4950">
        <v>43112010901</v>
      </c>
      <c r="J4950">
        <v>4</v>
      </c>
      <c r="K4950" t="s">
        <v>1740</v>
      </c>
      <c r="L4950">
        <v>2531</v>
      </c>
      <c r="M4950" t="s">
        <v>1557</v>
      </c>
      <c r="N4950" t="s">
        <v>1734</v>
      </c>
      <c r="O4950">
        <v>0</v>
      </c>
      <c r="P4950" t="s">
        <v>1769</v>
      </c>
      <c r="Q4950">
        <v>19980331</v>
      </c>
    </row>
    <row r="4951" spans="1:17">
      <c r="A4951" t="s">
        <v>1739</v>
      </c>
      <c r="B4951" t="s">
        <v>1781</v>
      </c>
      <c r="C4951">
        <v>201209</v>
      </c>
      <c r="D4951">
        <v>0</v>
      </c>
      <c r="E4951" t="s">
        <v>1646</v>
      </c>
      <c r="F4951">
        <v>0</v>
      </c>
      <c r="G4951">
        <v>0</v>
      </c>
      <c r="H4951">
        <v>0</v>
      </c>
      <c r="I4951">
        <v>43112010901</v>
      </c>
      <c r="J4951">
        <v>4</v>
      </c>
      <c r="K4951" t="s">
        <v>1740</v>
      </c>
      <c r="L4951">
        <v>2531</v>
      </c>
      <c r="M4951" t="s">
        <v>1557</v>
      </c>
      <c r="N4951" t="s">
        <v>1734</v>
      </c>
      <c r="O4951">
        <v>0</v>
      </c>
      <c r="P4951" t="s">
        <v>1771</v>
      </c>
      <c r="Q4951">
        <v>19980731</v>
      </c>
    </row>
    <row r="4952" spans="1:17">
      <c r="A4952" t="s">
        <v>1739</v>
      </c>
      <c r="B4952" t="s">
        <v>1782</v>
      </c>
      <c r="C4952">
        <v>201209</v>
      </c>
      <c r="D4952">
        <v>29</v>
      </c>
      <c r="E4952" t="s">
        <v>1646</v>
      </c>
      <c r="F4952">
        <v>0</v>
      </c>
      <c r="G4952">
        <v>0</v>
      </c>
      <c r="H4952">
        <v>0</v>
      </c>
      <c r="I4952">
        <v>43112014300</v>
      </c>
      <c r="J4952">
        <v>4</v>
      </c>
      <c r="K4952" t="s">
        <v>1740</v>
      </c>
      <c r="L4952">
        <v>2531</v>
      </c>
      <c r="M4952" t="s">
        <v>1557</v>
      </c>
      <c r="N4952" t="s">
        <v>1734</v>
      </c>
      <c r="O4952">
        <v>37416</v>
      </c>
      <c r="P4952" t="s">
        <v>1552</v>
      </c>
      <c r="Q4952">
        <v>19980628</v>
      </c>
    </row>
    <row r="4953" spans="1:17">
      <c r="A4953" t="s">
        <v>1739</v>
      </c>
      <c r="B4953" t="s">
        <v>1783</v>
      </c>
      <c r="C4953">
        <v>201209</v>
      </c>
      <c r="D4953">
        <v>0</v>
      </c>
      <c r="E4953" t="s">
        <v>1646</v>
      </c>
      <c r="F4953">
        <v>0</v>
      </c>
      <c r="G4953">
        <v>0</v>
      </c>
      <c r="H4953">
        <v>0</v>
      </c>
      <c r="I4953">
        <v>43112030000</v>
      </c>
      <c r="J4953">
        <v>4</v>
      </c>
      <c r="K4953" t="s">
        <v>1740</v>
      </c>
      <c r="L4953">
        <v>2531</v>
      </c>
      <c r="M4953" t="s">
        <v>1557</v>
      </c>
      <c r="N4953" t="s">
        <v>1734</v>
      </c>
      <c r="O4953">
        <v>0</v>
      </c>
      <c r="P4953" t="s">
        <v>1769</v>
      </c>
      <c r="Q4953">
        <v>19980331</v>
      </c>
    </row>
    <row r="4954" spans="1:17">
      <c r="A4954" t="s">
        <v>1739</v>
      </c>
      <c r="B4954" t="s">
        <v>1784</v>
      </c>
      <c r="C4954">
        <v>201209</v>
      </c>
      <c r="D4954">
        <v>29</v>
      </c>
      <c r="E4954" t="s">
        <v>1646</v>
      </c>
      <c r="F4954">
        <v>0</v>
      </c>
      <c r="G4954">
        <v>0</v>
      </c>
      <c r="H4954">
        <v>0</v>
      </c>
      <c r="I4954">
        <v>43112030000</v>
      </c>
      <c r="J4954">
        <v>4</v>
      </c>
      <c r="K4954" t="s">
        <v>1740</v>
      </c>
      <c r="L4954">
        <v>2531</v>
      </c>
      <c r="M4954" t="s">
        <v>1557</v>
      </c>
      <c r="N4954" t="s">
        <v>1734</v>
      </c>
      <c r="O4954">
        <v>8767</v>
      </c>
      <c r="P4954" t="s">
        <v>1771</v>
      </c>
      <c r="Q4954">
        <v>19980331</v>
      </c>
    </row>
    <row r="4955" spans="1:17">
      <c r="A4955" t="s">
        <v>1739</v>
      </c>
      <c r="B4955" t="s">
        <v>1785</v>
      </c>
      <c r="C4955">
        <v>201209</v>
      </c>
      <c r="D4955">
        <v>0</v>
      </c>
      <c r="E4955" t="s">
        <v>1646</v>
      </c>
      <c r="F4955">
        <v>0</v>
      </c>
      <c r="G4955">
        <v>0</v>
      </c>
      <c r="H4955">
        <v>0</v>
      </c>
      <c r="I4955">
        <v>43112026400</v>
      </c>
      <c r="J4955">
        <v>4</v>
      </c>
      <c r="K4955" t="s">
        <v>1740</v>
      </c>
      <c r="L4955">
        <v>2531</v>
      </c>
      <c r="M4955" t="s">
        <v>1557</v>
      </c>
      <c r="N4955" t="s">
        <v>1734</v>
      </c>
      <c r="O4955">
        <v>0</v>
      </c>
      <c r="P4955" t="s">
        <v>1769</v>
      </c>
      <c r="Q4955">
        <v>20000430</v>
      </c>
    </row>
    <row r="4956" spans="1:17">
      <c r="A4956" t="s">
        <v>1739</v>
      </c>
      <c r="B4956" t="s">
        <v>1786</v>
      </c>
      <c r="C4956">
        <v>201209</v>
      </c>
      <c r="D4956">
        <v>0</v>
      </c>
      <c r="E4956" t="s">
        <v>1646</v>
      </c>
      <c r="F4956">
        <v>0</v>
      </c>
      <c r="G4956">
        <v>0</v>
      </c>
      <c r="H4956">
        <v>0</v>
      </c>
      <c r="I4956">
        <v>43112026400</v>
      </c>
      <c r="J4956">
        <v>4</v>
      </c>
      <c r="K4956" t="s">
        <v>1740</v>
      </c>
      <c r="L4956">
        <v>2531</v>
      </c>
      <c r="M4956" t="s">
        <v>1557</v>
      </c>
      <c r="N4956" t="s">
        <v>1734</v>
      </c>
      <c r="O4956">
        <v>0</v>
      </c>
      <c r="P4956" t="s">
        <v>1771</v>
      </c>
      <c r="Q4956">
        <v>19980331</v>
      </c>
    </row>
    <row r="4957" spans="1:17">
      <c r="A4957" t="s">
        <v>1739</v>
      </c>
      <c r="B4957" t="s">
        <v>1787</v>
      </c>
      <c r="C4957">
        <v>201209</v>
      </c>
      <c r="D4957">
        <v>29</v>
      </c>
      <c r="E4957" t="s">
        <v>1646</v>
      </c>
      <c r="F4957">
        <v>0</v>
      </c>
      <c r="G4957">
        <v>0</v>
      </c>
      <c r="H4957">
        <v>0</v>
      </c>
      <c r="I4957">
        <v>43112018700</v>
      </c>
      <c r="J4957">
        <v>4</v>
      </c>
      <c r="K4957" t="s">
        <v>1740</v>
      </c>
      <c r="L4957">
        <v>2531</v>
      </c>
      <c r="M4957" t="s">
        <v>1557</v>
      </c>
      <c r="N4957" t="s">
        <v>1734</v>
      </c>
      <c r="O4957">
        <v>45625</v>
      </c>
      <c r="P4957" t="s">
        <v>1552</v>
      </c>
      <c r="Q4957">
        <v>19700501</v>
      </c>
    </row>
    <row r="4958" spans="1:17">
      <c r="A4958" t="s">
        <v>1739</v>
      </c>
      <c r="B4958" t="s">
        <v>1788</v>
      </c>
      <c r="C4958">
        <v>201209</v>
      </c>
      <c r="D4958">
        <v>29</v>
      </c>
      <c r="E4958" t="s">
        <v>1646</v>
      </c>
      <c r="F4958">
        <v>0</v>
      </c>
      <c r="G4958">
        <v>0</v>
      </c>
      <c r="H4958">
        <v>0</v>
      </c>
      <c r="I4958">
        <v>43112020801</v>
      </c>
      <c r="J4958">
        <v>4</v>
      </c>
      <c r="K4958" t="s">
        <v>1740</v>
      </c>
      <c r="L4958">
        <v>2531</v>
      </c>
      <c r="M4958" t="s">
        <v>1557</v>
      </c>
      <c r="N4958" t="s">
        <v>1734</v>
      </c>
      <c r="O4958">
        <v>12561</v>
      </c>
      <c r="P4958" t="s">
        <v>1552</v>
      </c>
      <c r="Q4958">
        <v>19730101</v>
      </c>
    </row>
    <row r="4959" spans="1:17">
      <c r="A4959" t="s">
        <v>1739</v>
      </c>
      <c r="B4959" t="s">
        <v>1789</v>
      </c>
      <c r="C4959">
        <v>201209</v>
      </c>
      <c r="D4959">
        <v>29</v>
      </c>
      <c r="E4959" t="s">
        <v>1646</v>
      </c>
      <c r="F4959">
        <v>0</v>
      </c>
      <c r="G4959">
        <v>0</v>
      </c>
      <c r="H4959">
        <v>0</v>
      </c>
      <c r="I4959">
        <v>43112020901</v>
      </c>
      <c r="J4959">
        <v>4</v>
      </c>
      <c r="K4959" t="s">
        <v>1740</v>
      </c>
      <c r="L4959">
        <v>2531</v>
      </c>
      <c r="M4959" t="s">
        <v>1557</v>
      </c>
      <c r="N4959" t="s">
        <v>1734</v>
      </c>
      <c r="O4959">
        <v>66361</v>
      </c>
      <c r="P4959" t="s">
        <v>1552</v>
      </c>
      <c r="Q4959">
        <v>19980622</v>
      </c>
    </row>
    <row r="4960" spans="1:17">
      <c r="A4960" t="s">
        <v>1739</v>
      </c>
      <c r="B4960" t="s">
        <v>1598</v>
      </c>
      <c r="C4960">
        <v>201209</v>
      </c>
      <c r="D4960">
        <v>29</v>
      </c>
      <c r="E4960" t="s">
        <v>1646</v>
      </c>
      <c r="F4960">
        <v>0</v>
      </c>
      <c r="G4960">
        <v>0</v>
      </c>
      <c r="H4960">
        <v>0</v>
      </c>
      <c r="I4960">
        <v>43112074900</v>
      </c>
      <c r="J4960">
        <v>4</v>
      </c>
      <c r="K4960" t="s">
        <v>1740</v>
      </c>
      <c r="L4960">
        <v>2531</v>
      </c>
      <c r="M4960" t="s">
        <v>1557</v>
      </c>
      <c r="N4960" t="s">
        <v>1734</v>
      </c>
      <c r="O4960">
        <v>64735</v>
      </c>
      <c r="P4960" t="s">
        <v>1552</v>
      </c>
      <c r="Q4960">
        <v>19980331</v>
      </c>
    </row>
    <row r="4961" spans="1:17">
      <c r="A4961" t="s">
        <v>1739</v>
      </c>
      <c r="B4961" t="s">
        <v>1790</v>
      </c>
      <c r="C4961">
        <v>201209</v>
      </c>
      <c r="D4961">
        <v>0</v>
      </c>
      <c r="E4961" t="s">
        <v>1646</v>
      </c>
      <c r="F4961">
        <v>0</v>
      </c>
      <c r="G4961">
        <v>0</v>
      </c>
      <c r="H4961">
        <v>0</v>
      </c>
      <c r="I4961">
        <v>43112038200</v>
      </c>
      <c r="J4961">
        <v>4</v>
      </c>
      <c r="K4961" t="s">
        <v>1740</v>
      </c>
      <c r="L4961">
        <v>2531</v>
      </c>
      <c r="M4961" t="s">
        <v>1557</v>
      </c>
      <c r="N4961" t="s">
        <v>1734</v>
      </c>
      <c r="O4961">
        <v>0</v>
      </c>
      <c r="P4961" t="s">
        <v>1769</v>
      </c>
      <c r="Q4961">
        <v>19980331</v>
      </c>
    </row>
    <row r="4962" spans="1:17">
      <c r="A4962" t="s">
        <v>1739</v>
      </c>
      <c r="B4962" t="s">
        <v>1791</v>
      </c>
      <c r="C4962">
        <v>201209</v>
      </c>
      <c r="D4962">
        <v>0</v>
      </c>
      <c r="E4962" t="s">
        <v>1646</v>
      </c>
      <c r="F4962">
        <v>0</v>
      </c>
      <c r="G4962">
        <v>0</v>
      </c>
      <c r="H4962">
        <v>0</v>
      </c>
      <c r="I4962">
        <v>43112038200</v>
      </c>
      <c r="J4962">
        <v>4</v>
      </c>
      <c r="K4962" t="s">
        <v>1740</v>
      </c>
      <c r="L4962">
        <v>2531</v>
      </c>
      <c r="M4962" t="s">
        <v>1557</v>
      </c>
      <c r="N4962" t="s">
        <v>1734</v>
      </c>
      <c r="O4962">
        <v>0</v>
      </c>
      <c r="P4962" t="s">
        <v>1771</v>
      </c>
      <c r="Q4962">
        <v>19980331</v>
      </c>
    </row>
    <row r="4963" spans="1:17">
      <c r="A4963" t="s">
        <v>1739</v>
      </c>
      <c r="B4963" t="s">
        <v>1629</v>
      </c>
      <c r="C4963">
        <v>201209</v>
      </c>
      <c r="D4963">
        <v>29</v>
      </c>
      <c r="E4963" t="s">
        <v>1646</v>
      </c>
      <c r="F4963">
        <v>0</v>
      </c>
      <c r="G4963">
        <v>0</v>
      </c>
      <c r="H4963">
        <v>0</v>
      </c>
      <c r="I4963">
        <v>43112069100</v>
      </c>
      <c r="J4963">
        <v>4</v>
      </c>
      <c r="K4963" t="s">
        <v>1740</v>
      </c>
      <c r="L4963">
        <v>2531</v>
      </c>
      <c r="M4963" t="s">
        <v>1557</v>
      </c>
      <c r="N4963" t="s">
        <v>1734</v>
      </c>
      <c r="O4963">
        <v>16811</v>
      </c>
      <c r="P4963" t="s">
        <v>1552</v>
      </c>
      <c r="Q4963">
        <v>19910501</v>
      </c>
    </row>
    <row r="4964" spans="1:17">
      <c r="A4964" t="s">
        <v>1739</v>
      </c>
      <c r="B4964" t="s">
        <v>1792</v>
      </c>
      <c r="C4964">
        <v>201209</v>
      </c>
      <c r="D4964">
        <v>0</v>
      </c>
      <c r="E4964" t="s">
        <v>1646</v>
      </c>
      <c r="F4964">
        <v>0</v>
      </c>
      <c r="G4964">
        <v>0</v>
      </c>
      <c r="H4964">
        <v>0</v>
      </c>
      <c r="I4964">
        <v>43112035600</v>
      </c>
      <c r="J4964">
        <v>4</v>
      </c>
      <c r="K4964" t="s">
        <v>1740</v>
      </c>
      <c r="L4964">
        <v>2531</v>
      </c>
      <c r="M4964" t="s">
        <v>1557</v>
      </c>
      <c r="N4964" t="s">
        <v>1734</v>
      </c>
      <c r="O4964">
        <v>0</v>
      </c>
      <c r="P4964" t="s">
        <v>1771</v>
      </c>
      <c r="Q4964">
        <v>19980331</v>
      </c>
    </row>
    <row r="4965" spans="1:17">
      <c r="A4965" t="s">
        <v>1739</v>
      </c>
      <c r="B4965" t="s">
        <v>1793</v>
      </c>
      <c r="C4965">
        <v>201209</v>
      </c>
      <c r="D4965">
        <v>29</v>
      </c>
      <c r="E4965" t="s">
        <v>1646</v>
      </c>
      <c r="F4965">
        <v>0</v>
      </c>
      <c r="G4965">
        <v>0</v>
      </c>
      <c r="H4965">
        <v>0</v>
      </c>
      <c r="I4965">
        <v>43112035600</v>
      </c>
      <c r="J4965">
        <v>4</v>
      </c>
      <c r="K4965" t="s">
        <v>1740</v>
      </c>
      <c r="L4965">
        <v>2531</v>
      </c>
      <c r="M4965" t="s">
        <v>1557</v>
      </c>
      <c r="N4965" t="s">
        <v>1734</v>
      </c>
      <c r="O4965">
        <v>51976</v>
      </c>
      <c r="P4965" t="s">
        <v>1769</v>
      </c>
      <c r="Q4965">
        <v>19941001</v>
      </c>
    </row>
    <row r="4966" spans="1:17">
      <c r="A4966" t="s">
        <v>1739</v>
      </c>
      <c r="B4966" t="s">
        <v>1794</v>
      </c>
      <c r="C4966">
        <v>201209</v>
      </c>
      <c r="D4966">
        <v>0</v>
      </c>
      <c r="E4966" t="s">
        <v>1646</v>
      </c>
      <c r="F4966">
        <v>0</v>
      </c>
      <c r="G4966">
        <v>0</v>
      </c>
      <c r="H4966">
        <v>0</v>
      </c>
      <c r="I4966">
        <v>43112038300</v>
      </c>
      <c r="J4966">
        <v>4</v>
      </c>
      <c r="K4966" t="s">
        <v>1740</v>
      </c>
      <c r="L4966">
        <v>2531</v>
      </c>
      <c r="M4966" t="s">
        <v>1557</v>
      </c>
      <c r="N4966" t="s">
        <v>1734</v>
      </c>
      <c r="O4966">
        <v>0</v>
      </c>
      <c r="P4966" t="s">
        <v>1769</v>
      </c>
      <c r="Q4966">
        <v>19980331</v>
      </c>
    </row>
    <row r="4967" spans="1:17">
      <c r="A4967" t="s">
        <v>1739</v>
      </c>
      <c r="B4967" t="s">
        <v>1795</v>
      </c>
      <c r="C4967">
        <v>201209</v>
      </c>
      <c r="D4967">
        <v>29</v>
      </c>
      <c r="E4967" t="s">
        <v>1646</v>
      </c>
      <c r="F4967">
        <v>0</v>
      </c>
      <c r="G4967">
        <v>0</v>
      </c>
      <c r="H4967">
        <v>0</v>
      </c>
      <c r="I4967">
        <v>43112038300</v>
      </c>
      <c r="J4967">
        <v>4</v>
      </c>
      <c r="K4967" t="s">
        <v>1740</v>
      </c>
      <c r="L4967">
        <v>2531</v>
      </c>
      <c r="M4967" t="s">
        <v>1557</v>
      </c>
      <c r="N4967" t="s">
        <v>1734</v>
      </c>
      <c r="O4967">
        <v>50457</v>
      </c>
      <c r="P4967" t="s">
        <v>1771</v>
      </c>
      <c r="Q4967">
        <v>19980331</v>
      </c>
    </row>
    <row r="4968" spans="1:17">
      <c r="A4968" t="s">
        <v>1739</v>
      </c>
      <c r="B4968" t="s">
        <v>1796</v>
      </c>
      <c r="C4968">
        <v>201209</v>
      </c>
      <c r="D4968">
        <v>0</v>
      </c>
      <c r="E4968" t="s">
        <v>1646</v>
      </c>
      <c r="F4968">
        <v>0</v>
      </c>
      <c r="G4968">
        <v>0</v>
      </c>
      <c r="H4968">
        <v>0</v>
      </c>
      <c r="I4968">
        <v>43112038400</v>
      </c>
      <c r="J4968">
        <v>4</v>
      </c>
      <c r="K4968" t="s">
        <v>1740</v>
      </c>
      <c r="L4968">
        <v>2531</v>
      </c>
      <c r="M4968" t="s">
        <v>1557</v>
      </c>
      <c r="N4968" t="s">
        <v>1734</v>
      </c>
      <c r="O4968">
        <v>0</v>
      </c>
      <c r="P4968" t="s">
        <v>1769</v>
      </c>
    </row>
    <row r="4969" spans="1:17">
      <c r="A4969" t="s">
        <v>1739</v>
      </c>
      <c r="B4969" t="s">
        <v>1797</v>
      </c>
      <c r="C4969">
        <v>201209</v>
      </c>
      <c r="D4969">
        <v>0</v>
      </c>
      <c r="E4969" t="s">
        <v>1646</v>
      </c>
      <c r="F4969">
        <v>0</v>
      </c>
      <c r="G4969">
        <v>0</v>
      </c>
      <c r="H4969">
        <v>0</v>
      </c>
      <c r="I4969">
        <v>43112038400</v>
      </c>
      <c r="J4969">
        <v>4</v>
      </c>
      <c r="K4969" t="s">
        <v>1740</v>
      </c>
      <c r="L4969">
        <v>2531</v>
      </c>
      <c r="M4969" t="s">
        <v>1557</v>
      </c>
      <c r="N4969" t="s">
        <v>1734</v>
      </c>
      <c r="O4969">
        <v>0</v>
      </c>
      <c r="P4969" t="s">
        <v>1771</v>
      </c>
    </row>
    <row r="4970" spans="1:17">
      <c r="A4970" t="s">
        <v>1739</v>
      </c>
      <c r="B4970" t="s">
        <v>1614</v>
      </c>
      <c r="C4970">
        <v>201209</v>
      </c>
      <c r="D4970">
        <v>29</v>
      </c>
      <c r="E4970" t="s">
        <v>1646</v>
      </c>
      <c r="F4970">
        <v>0</v>
      </c>
      <c r="G4970">
        <v>0</v>
      </c>
      <c r="H4970">
        <v>0</v>
      </c>
      <c r="I4970">
        <v>43112035700</v>
      </c>
      <c r="J4970">
        <v>4</v>
      </c>
      <c r="K4970" t="s">
        <v>1740</v>
      </c>
      <c r="L4970">
        <v>2531</v>
      </c>
      <c r="M4970" t="s">
        <v>1557</v>
      </c>
      <c r="N4970" t="s">
        <v>1734</v>
      </c>
      <c r="O4970">
        <v>39803</v>
      </c>
      <c r="P4970" t="s">
        <v>1552</v>
      </c>
      <c r="Q4970">
        <v>19771001</v>
      </c>
    </row>
    <row r="4971" spans="1:17">
      <c r="A4971" t="s">
        <v>1739</v>
      </c>
      <c r="B4971" t="s">
        <v>1615</v>
      </c>
      <c r="C4971">
        <v>201209</v>
      </c>
      <c r="D4971">
        <v>0</v>
      </c>
      <c r="E4971" t="s">
        <v>1646</v>
      </c>
      <c r="F4971">
        <v>0</v>
      </c>
      <c r="G4971">
        <v>0</v>
      </c>
      <c r="H4971">
        <v>0</v>
      </c>
      <c r="I4971">
        <v>43112033600</v>
      </c>
      <c r="J4971">
        <v>4</v>
      </c>
      <c r="K4971" t="s">
        <v>1740</v>
      </c>
      <c r="L4971">
        <v>2531</v>
      </c>
      <c r="M4971" t="s">
        <v>1557</v>
      </c>
      <c r="N4971" t="s">
        <v>1734</v>
      </c>
      <c r="O4971">
        <v>0</v>
      </c>
      <c r="P4971" t="s">
        <v>1552</v>
      </c>
      <c r="Q4971">
        <v>19770901</v>
      </c>
    </row>
    <row r="4972" spans="1:17">
      <c r="A4972" t="s">
        <v>1739</v>
      </c>
      <c r="B4972" t="s">
        <v>1799</v>
      </c>
      <c r="C4972">
        <v>201209</v>
      </c>
      <c r="D4972">
        <v>0</v>
      </c>
      <c r="E4972" t="s">
        <v>1646</v>
      </c>
      <c r="F4972">
        <v>0</v>
      </c>
      <c r="G4972">
        <v>0</v>
      </c>
      <c r="H4972">
        <v>0</v>
      </c>
      <c r="I4972">
        <v>43112038100</v>
      </c>
      <c r="J4972">
        <v>4</v>
      </c>
      <c r="K4972" t="s">
        <v>1740</v>
      </c>
      <c r="L4972">
        <v>2531</v>
      </c>
      <c r="M4972" t="s">
        <v>1557</v>
      </c>
      <c r="N4972" t="s">
        <v>1734</v>
      </c>
      <c r="O4972">
        <v>0</v>
      </c>
      <c r="P4972" t="s">
        <v>1771</v>
      </c>
      <c r="Q4972">
        <v>19980331</v>
      </c>
    </row>
    <row r="4973" spans="1:17">
      <c r="A4973" t="s">
        <v>1711</v>
      </c>
      <c r="B4973" t="s">
        <v>1768</v>
      </c>
      <c r="C4973">
        <v>201210</v>
      </c>
      <c r="D4973">
        <v>0</v>
      </c>
      <c r="E4973" t="s">
        <v>1646</v>
      </c>
      <c r="F4973">
        <v>0</v>
      </c>
      <c r="G4973">
        <v>0</v>
      </c>
      <c r="H4973">
        <v>0</v>
      </c>
      <c r="I4973">
        <v>43112027600</v>
      </c>
      <c r="J4973">
        <v>4</v>
      </c>
      <c r="K4973" t="s">
        <v>1712</v>
      </c>
      <c r="L4973">
        <v>2531</v>
      </c>
      <c r="M4973" t="s">
        <v>1557</v>
      </c>
      <c r="N4973" t="s">
        <v>1734</v>
      </c>
      <c r="O4973">
        <v>0</v>
      </c>
      <c r="P4973" t="s">
        <v>1769</v>
      </c>
    </row>
    <row r="4974" spans="1:17">
      <c r="A4974" t="s">
        <v>1711</v>
      </c>
      <c r="B4974" t="s">
        <v>1770</v>
      </c>
      <c r="C4974">
        <v>201210</v>
      </c>
      <c r="D4974">
        <v>0</v>
      </c>
      <c r="E4974" t="s">
        <v>1646</v>
      </c>
      <c r="F4974">
        <v>0</v>
      </c>
      <c r="G4974">
        <v>0</v>
      </c>
      <c r="H4974">
        <v>0</v>
      </c>
      <c r="I4974">
        <v>43112027600</v>
      </c>
      <c r="J4974">
        <v>4</v>
      </c>
      <c r="K4974" t="s">
        <v>1712</v>
      </c>
      <c r="L4974">
        <v>2531</v>
      </c>
      <c r="M4974" t="s">
        <v>1557</v>
      </c>
      <c r="N4974" t="s">
        <v>1734</v>
      </c>
      <c r="O4974">
        <v>0</v>
      </c>
      <c r="P4974" t="s">
        <v>1771</v>
      </c>
    </row>
    <row r="4975" spans="1:17">
      <c r="A4975" t="s">
        <v>1739</v>
      </c>
      <c r="B4975" t="s">
        <v>1650</v>
      </c>
      <c r="C4975">
        <v>201210</v>
      </c>
      <c r="D4975">
        <v>0</v>
      </c>
      <c r="E4975" t="s">
        <v>1646</v>
      </c>
      <c r="F4975">
        <v>0</v>
      </c>
      <c r="G4975">
        <v>0</v>
      </c>
      <c r="H4975">
        <v>0</v>
      </c>
      <c r="I4975">
        <v>43112015000</v>
      </c>
      <c r="J4975">
        <v>4</v>
      </c>
      <c r="K4975" t="s">
        <v>1740</v>
      </c>
      <c r="L4975">
        <v>2531</v>
      </c>
      <c r="M4975" t="s">
        <v>1557</v>
      </c>
      <c r="N4975" t="s">
        <v>1734</v>
      </c>
      <c r="O4975">
        <v>0</v>
      </c>
      <c r="P4975" t="s">
        <v>1552</v>
      </c>
    </row>
    <row r="4976" spans="1:17">
      <c r="A4976" t="s">
        <v>1739</v>
      </c>
      <c r="B4976" t="s">
        <v>1772</v>
      </c>
      <c r="C4976">
        <v>201210</v>
      </c>
      <c r="D4976">
        <v>20</v>
      </c>
      <c r="E4976" t="s">
        <v>1646</v>
      </c>
      <c r="F4976">
        <v>0</v>
      </c>
      <c r="G4976">
        <v>0</v>
      </c>
      <c r="H4976">
        <v>0</v>
      </c>
      <c r="I4976">
        <v>43112021501</v>
      </c>
      <c r="J4976">
        <v>4</v>
      </c>
      <c r="K4976" t="s">
        <v>1740</v>
      </c>
      <c r="L4976">
        <v>2531</v>
      </c>
      <c r="M4976" t="s">
        <v>1557</v>
      </c>
      <c r="N4976" t="s">
        <v>1734</v>
      </c>
      <c r="O4976">
        <v>39678</v>
      </c>
      <c r="P4976" t="s">
        <v>1769</v>
      </c>
      <c r="Q4976">
        <v>19980331</v>
      </c>
    </row>
    <row r="4977" spans="1:17">
      <c r="A4977" t="s">
        <v>1739</v>
      </c>
      <c r="B4977" t="s">
        <v>1773</v>
      </c>
      <c r="C4977">
        <v>201210</v>
      </c>
      <c r="D4977">
        <v>20</v>
      </c>
      <c r="E4977" t="s">
        <v>1646</v>
      </c>
      <c r="F4977">
        <v>0</v>
      </c>
      <c r="G4977">
        <v>0</v>
      </c>
      <c r="H4977">
        <v>0</v>
      </c>
      <c r="I4977">
        <v>43112021501</v>
      </c>
      <c r="J4977">
        <v>4</v>
      </c>
      <c r="K4977" t="s">
        <v>1740</v>
      </c>
      <c r="L4977">
        <v>2531</v>
      </c>
      <c r="M4977" t="s">
        <v>1557</v>
      </c>
      <c r="N4977" t="s">
        <v>1734</v>
      </c>
      <c r="O4977">
        <v>33076</v>
      </c>
      <c r="P4977" t="s">
        <v>1771</v>
      </c>
      <c r="Q4977">
        <v>19980331</v>
      </c>
    </row>
    <row r="4978" spans="1:17">
      <c r="A4978" t="s">
        <v>1739</v>
      </c>
      <c r="B4978" t="s">
        <v>1774</v>
      </c>
      <c r="C4978">
        <v>201210</v>
      </c>
      <c r="D4978">
        <v>18</v>
      </c>
      <c r="E4978" t="s">
        <v>1646</v>
      </c>
      <c r="F4978">
        <v>0</v>
      </c>
      <c r="G4978">
        <v>0</v>
      </c>
      <c r="H4978">
        <v>0</v>
      </c>
      <c r="I4978">
        <v>43112021601</v>
      </c>
      <c r="J4978">
        <v>4</v>
      </c>
      <c r="K4978" t="s">
        <v>1740</v>
      </c>
      <c r="L4978">
        <v>2531</v>
      </c>
      <c r="M4978" t="s">
        <v>1557</v>
      </c>
      <c r="N4978" t="s">
        <v>1734</v>
      </c>
      <c r="O4978">
        <v>45781</v>
      </c>
      <c r="P4978" t="s">
        <v>1769</v>
      </c>
      <c r="Q4978">
        <v>19980331</v>
      </c>
    </row>
    <row r="4979" spans="1:17">
      <c r="A4979" t="s">
        <v>1739</v>
      </c>
      <c r="B4979" t="s">
        <v>1775</v>
      </c>
      <c r="C4979">
        <v>201210</v>
      </c>
      <c r="D4979">
        <v>18</v>
      </c>
      <c r="E4979" t="s">
        <v>1646</v>
      </c>
      <c r="F4979">
        <v>0</v>
      </c>
      <c r="G4979">
        <v>0</v>
      </c>
      <c r="H4979">
        <v>0</v>
      </c>
      <c r="I4979">
        <v>43112021601</v>
      </c>
      <c r="J4979">
        <v>4</v>
      </c>
      <c r="K4979" t="s">
        <v>1740</v>
      </c>
      <c r="L4979">
        <v>2531</v>
      </c>
      <c r="M4979" t="s">
        <v>1557</v>
      </c>
      <c r="N4979" t="s">
        <v>1734</v>
      </c>
      <c r="O4979">
        <v>31217</v>
      </c>
      <c r="P4979" t="s">
        <v>1771</v>
      </c>
      <c r="Q4979">
        <v>19980331</v>
      </c>
    </row>
    <row r="4980" spans="1:17">
      <c r="A4980" t="s">
        <v>1739</v>
      </c>
      <c r="B4980" t="s">
        <v>1640</v>
      </c>
      <c r="C4980">
        <v>201210</v>
      </c>
      <c r="D4980">
        <v>20</v>
      </c>
      <c r="E4980" t="s">
        <v>1646</v>
      </c>
      <c r="F4980">
        <v>0</v>
      </c>
      <c r="G4980">
        <v>0</v>
      </c>
      <c r="H4980">
        <v>0</v>
      </c>
      <c r="I4980">
        <v>43112021700</v>
      </c>
      <c r="J4980">
        <v>4</v>
      </c>
      <c r="K4980" t="s">
        <v>1740</v>
      </c>
      <c r="L4980">
        <v>2531</v>
      </c>
      <c r="M4980" t="s">
        <v>1557</v>
      </c>
      <c r="N4980" t="s">
        <v>1734</v>
      </c>
      <c r="O4980">
        <v>44106</v>
      </c>
      <c r="P4980" t="s">
        <v>1662</v>
      </c>
      <c r="Q4980">
        <v>19810901</v>
      </c>
    </row>
    <row r="4981" spans="1:17">
      <c r="A4981" t="s">
        <v>1739</v>
      </c>
      <c r="B4981" t="s">
        <v>1776</v>
      </c>
      <c r="C4981">
        <v>201210</v>
      </c>
      <c r="D4981">
        <v>20</v>
      </c>
      <c r="E4981" t="s">
        <v>1646</v>
      </c>
      <c r="F4981">
        <v>0</v>
      </c>
      <c r="G4981">
        <v>0</v>
      </c>
      <c r="H4981">
        <v>0</v>
      </c>
      <c r="I4981">
        <v>43112020600</v>
      </c>
      <c r="J4981">
        <v>4</v>
      </c>
      <c r="K4981" t="s">
        <v>1740</v>
      </c>
      <c r="L4981">
        <v>2531</v>
      </c>
      <c r="M4981" t="s">
        <v>1557</v>
      </c>
      <c r="N4981" t="s">
        <v>1734</v>
      </c>
      <c r="O4981">
        <v>73720</v>
      </c>
      <c r="P4981" t="s">
        <v>1771</v>
      </c>
      <c r="Q4981">
        <v>19980331</v>
      </c>
    </row>
    <row r="4982" spans="1:17">
      <c r="A4982" t="s">
        <v>1739</v>
      </c>
      <c r="B4982" t="s">
        <v>1777</v>
      </c>
      <c r="C4982">
        <v>201210</v>
      </c>
      <c r="D4982">
        <v>20</v>
      </c>
      <c r="E4982" t="s">
        <v>1646</v>
      </c>
      <c r="F4982">
        <v>0</v>
      </c>
      <c r="G4982">
        <v>0</v>
      </c>
      <c r="H4982">
        <v>0</v>
      </c>
      <c r="I4982">
        <v>43112020600</v>
      </c>
      <c r="J4982">
        <v>4</v>
      </c>
      <c r="K4982" t="s">
        <v>1740</v>
      </c>
      <c r="L4982">
        <v>2531</v>
      </c>
      <c r="M4982" t="s">
        <v>1557</v>
      </c>
      <c r="N4982" t="s">
        <v>1734</v>
      </c>
      <c r="O4982">
        <v>35455</v>
      </c>
      <c r="P4982" t="s">
        <v>1769</v>
      </c>
      <c r="Q4982">
        <v>19980331</v>
      </c>
    </row>
    <row r="4983" spans="1:17">
      <c r="A4983" t="s">
        <v>1739</v>
      </c>
      <c r="B4983" t="s">
        <v>1778</v>
      </c>
      <c r="C4983">
        <v>201210</v>
      </c>
      <c r="D4983">
        <v>0</v>
      </c>
      <c r="E4983" t="s">
        <v>1646</v>
      </c>
      <c r="F4983">
        <v>0</v>
      </c>
      <c r="G4983">
        <v>0</v>
      </c>
      <c r="H4983">
        <v>0</v>
      </c>
      <c r="I4983">
        <v>43112013101</v>
      </c>
      <c r="J4983">
        <v>4</v>
      </c>
      <c r="K4983" t="s">
        <v>1740</v>
      </c>
      <c r="L4983">
        <v>2531</v>
      </c>
      <c r="M4983" t="s">
        <v>1557</v>
      </c>
      <c r="N4983" t="s">
        <v>1734</v>
      </c>
      <c r="O4983">
        <v>0</v>
      </c>
      <c r="P4983" t="s">
        <v>1769</v>
      </c>
      <c r="Q4983">
        <v>19980331</v>
      </c>
    </row>
    <row r="4984" spans="1:17">
      <c r="A4984" t="s">
        <v>1739</v>
      </c>
      <c r="B4984" t="s">
        <v>1779</v>
      </c>
      <c r="C4984">
        <v>201210</v>
      </c>
      <c r="D4984">
        <v>27</v>
      </c>
      <c r="E4984" t="s">
        <v>1646</v>
      </c>
      <c r="F4984">
        <v>0</v>
      </c>
      <c r="G4984">
        <v>0</v>
      </c>
      <c r="H4984">
        <v>0</v>
      </c>
      <c r="I4984">
        <v>43112013101</v>
      </c>
      <c r="J4984">
        <v>4</v>
      </c>
      <c r="K4984" t="s">
        <v>1740</v>
      </c>
      <c r="L4984">
        <v>2531</v>
      </c>
      <c r="M4984" t="s">
        <v>1557</v>
      </c>
      <c r="N4984" t="s">
        <v>1734</v>
      </c>
      <c r="O4984">
        <v>48860</v>
      </c>
      <c r="P4984" t="s">
        <v>1771</v>
      </c>
      <c r="Q4984">
        <v>19980430</v>
      </c>
    </row>
    <row r="4985" spans="1:17">
      <c r="A4985" t="s">
        <v>1739</v>
      </c>
      <c r="B4985" t="s">
        <v>1568</v>
      </c>
      <c r="C4985">
        <v>201210</v>
      </c>
      <c r="D4985">
        <v>27</v>
      </c>
      <c r="E4985" t="s">
        <v>1646</v>
      </c>
      <c r="F4985">
        <v>0</v>
      </c>
      <c r="G4985">
        <v>0</v>
      </c>
      <c r="H4985">
        <v>0</v>
      </c>
      <c r="I4985">
        <v>43112016701</v>
      </c>
      <c r="J4985">
        <v>4</v>
      </c>
      <c r="K4985" t="s">
        <v>1740</v>
      </c>
      <c r="L4985">
        <v>2531</v>
      </c>
      <c r="M4985" t="s">
        <v>1557</v>
      </c>
      <c r="N4985" t="s">
        <v>1734</v>
      </c>
      <c r="O4985">
        <v>54404</v>
      </c>
      <c r="P4985" t="s">
        <v>1552</v>
      </c>
      <c r="Q4985">
        <v>19980625</v>
      </c>
    </row>
    <row r="4986" spans="1:17">
      <c r="A4986" t="s">
        <v>1739</v>
      </c>
      <c r="B4986" t="s">
        <v>1718</v>
      </c>
      <c r="C4986">
        <v>201210</v>
      </c>
      <c r="D4986">
        <v>27</v>
      </c>
      <c r="E4986" t="s">
        <v>1646</v>
      </c>
      <c r="F4986">
        <v>0</v>
      </c>
      <c r="G4986">
        <v>0</v>
      </c>
      <c r="H4986">
        <v>0</v>
      </c>
      <c r="I4986">
        <v>43112069600</v>
      </c>
      <c r="J4986">
        <v>4</v>
      </c>
      <c r="K4986" t="s">
        <v>1740</v>
      </c>
      <c r="L4986">
        <v>2531</v>
      </c>
      <c r="M4986" t="s">
        <v>1557</v>
      </c>
      <c r="N4986" t="s">
        <v>1734</v>
      </c>
      <c r="O4986">
        <v>57925</v>
      </c>
      <c r="P4986" t="s">
        <v>1552</v>
      </c>
      <c r="Q4986">
        <v>19980802</v>
      </c>
    </row>
    <row r="4987" spans="1:17">
      <c r="A4987" t="s">
        <v>1739</v>
      </c>
      <c r="B4987" t="s">
        <v>1780</v>
      </c>
      <c r="C4987">
        <v>201210</v>
      </c>
      <c r="D4987">
        <v>0</v>
      </c>
      <c r="E4987" t="s">
        <v>1646</v>
      </c>
      <c r="F4987">
        <v>0</v>
      </c>
      <c r="G4987">
        <v>0</v>
      </c>
      <c r="H4987">
        <v>0</v>
      </c>
      <c r="I4987">
        <v>43112010901</v>
      </c>
      <c r="J4987">
        <v>4</v>
      </c>
      <c r="K4987" t="s">
        <v>1740</v>
      </c>
      <c r="L4987">
        <v>2531</v>
      </c>
      <c r="M4987" t="s">
        <v>1557</v>
      </c>
      <c r="N4987" t="s">
        <v>1734</v>
      </c>
      <c r="O4987">
        <v>0</v>
      </c>
      <c r="P4987" t="s">
        <v>1769</v>
      </c>
      <c r="Q4987">
        <v>19980331</v>
      </c>
    </row>
    <row r="4988" spans="1:17">
      <c r="A4988" t="s">
        <v>1739</v>
      </c>
      <c r="B4988" t="s">
        <v>1781</v>
      </c>
      <c r="C4988">
        <v>201210</v>
      </c>
      <c r="D4988">
        <v>0</v>
      </c>
      <c r="E4988" t="s">
        <v>1646</v>
      </c>
      <c r="F4988">
        <v>0</v>
      </c>
      <c r="G4988">
        <v>0</v>
      </c>
      <c r="H4988">
        <v>0</v>
      </c>
      <c r="I4988">
        <v>43112010901</v>
      </c>
      <c r="J4988">
        <v>4</v>
      </c>
      <c r="K4988" t="s">
        <v>1740</v>
      </c>
      <c r="L4988">
        <v>2531</v>
      </c>
      <c r="M4988" t="s">
        <v>1557</v>
      </c>
      <c r="N4988" t="s">
        <v>1734</v>
      </c>
      <c r="O4988">
        <v>0</v>
      </c>
      <c r="P4988" t="s">
        <v>1771</v>
      </c>
      <c r="Q4988">
        <v>19980731</v>
      </c>
    </row>
    <row r="4989" spans="1:17">
      <c r="A4989" t="s">
        <v>1739</v>
      </c>
      <c r="B4989" t="s">
        <v>1782</v>
      </c>
      <c r="C4989">
        <v>201210</v>
      </c>
      <c r="D4989">
        <v>25</v>
      </c>
      <c r="E4989" t="s">
        <v>1646</v>
      </c>
      <c r="F4989">
        <v>0</v>
      </c>
      <c r="G4989">
        <v>0</v>
      </c>
      <c r="H4989">
        <v>0</v>
      </c>
      <c r="I4989">
        <v>43112014300</v>
      </c>
      <c r="J4989">
        <v>4</v>
      </c>
      <c r="K4989" t="s">
        <v>1740</v>
      </c>
      <c r="L4989">
        <v>2531</v>
      </c>
      <c r="M4989" t="s">
        <v>1557</v>
      </c>
      <c r="N4989" t="s">
        <v>1734</v>
      </c>
      <c r="O4989">
        <v>40970</v>
      </c>
      <c r="P4989" t="s">
        <v>1552</v>
      </c>
      <c r="Q4989">
        <v>19980628</v>
      </c>
    </row>
    <row r="4990" spans="1:17">
      <c r="A4990" t="s">
        <v>1739</v>
      </c>
      <c r="B4990" t="s">
        <v>1783</v>
      </c>
      <c r="C4990">
        <v>201210</v>
      </c>
      <c r="D4990">
        <v>0</v>
      </c>
      <c r="E4990" t="s">
        <v>1646</v>
      </c>
      <c r="F4990">
        <v>0</v>
      </c>
      <c r="G4990">
        <v>0</v>
      </c>
      <c r="H4990">
        <v>0</v>
      </c>
      <c r="I4990">
        <v>43112030000</v>
      </c>
      <c r="J4990">
        <v>4</v>
      </c>
      <c r="K4990" t="s">
        <v>1740</v>
      </c>
      <c r="L4990">
        <v>2531</v>
      </c>
      <c r="M4990" t="s">
        <v>1557</v>
      </c>
      <c r="N4990" t="s">
        <v>1734</v>
      </c>
      <c r="O4990">
        <v>0</v>
      </c>
      <c r="P4990" t="s">
        <v>1769</v>
      </c>
      <c r="Q4990">
        <v>19980331</v>
      </c>
    </row>
    <row r="4991" spans="1:17">
      <c r="A4991" t="s">
        <v>1739</v>
      </c>
      <c r="B4991" t="s">
        <v>1784</v>
      </c>
      <c r="C4991">
        <v>201210</v>
      </c>
      <c r="D4991">
        <v>27</v>
      </c>
      <c r="E4991" t="s">
        <v>1646</v>
      </c>
      <c r="F4991">
        <v>0</v>
      </c>
      <c r="G4991">
        <v>0</v>
      </c>
      <c r="H4991">
        <v>0</v>
      </c>
      <c r="I4991">
        <v>43112030000</v>
      </c>
      <c r="J4991">
        <v>4</v>
      </c>
      <c r="K4991" t="s">
        <v>1740</v>
      </c>
      <c r="L4991">
        <v>2531</v>
      </c>
      <c r="M4991" t="s">
        <v>1557</v>
      </c>
      <c r="N4991" t="s">
        <v>1734</v>
      </c>
      <c r="O4991">
        <v>7037</v>
      </c>
      <c r="P4991" t="s">
        <v>1771</v>
      </c>
      <c r="Q4991">
        <v>19980331</v>
      </c>
    </row>
    <row r="4992" spans="1:17">
      <c r="A4992" t="s">
        <v>1739</v>
      </c>
      <c r="B4992" t="s">
        <v>1785</v>
      </c>
      <c r="C4992">
        <v>201210</v>
      </c>
      <c r="D4992">
        <v>0</v>
      </c>
      <c r="E4992" t="s">
        <v>1646</v>
      </c>
      <c r="F4992">
        <v>0</v>
      </c>
      <c r="G4992">
        <v>0</v>
      </c>
      <c r="H4992">
        <v>0</v>
      </c>
      <c r="I4992">
        <v>43112026400</v>
      </c>
      <c r="J4992">
        <v>4</v>
      </c>
      <c r="K4992" t="s">
        <v>1740</v>
      </c>
      <c r="L4992">
        <v>2531</v>
      </c>
      <c r="M4992" t="s">
        <v>1557</v>
      </c>
      <c r="N4992" t="s">
        <v>1734</v>
      </c>
      <c r="O4992">
        <v>0</v>
      </c>
      <c r="P4992" t="s">
        <v>1769</v>
      </c>
      <c r="Q4992">
        <v>20000430</v>
      </c>
    </row>
    <row r="4993" spans="1:17">
      <c r="A4993" t="s">
        <v>1739</v>
      </c>
      <c r="B4993" t="s">
        <v>1786</v>
      </c>
      <c r="C4993">
        <v>201210</v>
      </c>
      <c r="D4993">
        <v>0</v>
      </c>
      <c r="E4993" t="s">
        <v>1646</v>
      </c>
      <c r="F4993">
        <v>0</v>
      </c>
      <c r="G4993">
        <v>0</v>
      </c>
      <c r="H4993">
        <v>0</v>
      </c>
      <c r="I4993">
        <v>43112026400</v>
      </c>
      <c r="J4993">
        <v>4</v>
      </c>
      <c r="K4993" t="s">
        <v>1740</v>
      </c>
      <c r="L4993">
        <v>2531</v>
      </c>
      <c r="M4993" t="s">
        <v>1557</v>
      </c>
      <c r="N4993" t="s">
        <v>1734</v>
      </c>
      <c r="O4993">
        <v>0</v>
      </c>
      <c r="P4993" t="s">
        <v>1771</v>
      </c>
      <c r="Q4993">
        <v>19980331</v>
      </c>
    </row>
    <row r="4994" spans="1:17">
      <c r="A4994" t="s">
        <v>1739</v>
      </c>
      <c r="B4994" t="s">
        <v>1787</v>
      </c>
      <c r="C4994">
        <v>201210</v>
      </c>
      <c r="D4994">
        <v>27</v>
      </c>
      <c r="E4994" t="s">
        <v>1646</v>
      </c>
      <c r="F4994">
        <v>0</v>
      </c>
      <c r="G4994">
        <v>0</v>
      </c>
      <c r="H4994">
        <v>0</v>
      </c>
      <c r="I4994">
        <v>43112018700</v>
      </c>
      <c r="J4994">
        <v>4</v>
      </c>
      <c r="K4994" t="s">
        <v>1740</v>
      </c>
      <c r="L4994">
        <v>2531</v>
      </c>
      <c r="M4994" t="s">
        <v>1557</v>
      </c>
      <c r="N4994" t="s">
        <v>1734</v>
      </c>
      <c r="O4994">
        <v>36392</v>
      </c>
      <c r="P4994" t="s">
        <v>1552</v>
      </c>
      <c r="Q4994">
        <v>19700501</v>
      </c>
    </row>
    <row r="4995" spans="1:17">
      <c r="A4995" t="s">
        <v>1739</v>
      </c>
      <c r="B4995" t="s">
        <v>1788</v>
      </c>
      <c r="C4995">
        <v>201210</v>
      </c>
      <c r="D4995">
        <v>26</v>
      </c>
      <c r="E4995" t="s">
        <v>1646</v>
      </c>
      <c r="F4995">
        <v>0</v>
      </c>
      <c r="G4995">
        <v>0</v>
      </c>
      <c r="H4995">
        <v>0</v>
      </c>
      <c r="I4995">
        <v>43112020801</v>
      </c>
      <c r="J4995">
        <v>4</v>
      </c>
      <c r="K4995" t="s">
        <v>1740</v>
      </c>
      <c r="L4995">
        <v>2531</v>
      </c>
      <c r="M4995" t="s">
        <v>1557</v>
      </c>
      <c r="N4995" t="s">
        <v>1734</v>
      </c>
      <c r="O4995">
        <v>12747</v>
      </c>
      <c r="P4995" t="s">
        <v>1552</v>
      </c>
      <c r="Q4995">
        <v>19730101</v>
      </c>
    </row>
    <row r="4996" spans="1:17">
      <c r="A4996" t="s">
        <v>1739</v>
      </c>
      <c r="B4996" t="s">
        <v>1789</v>
      </c>
      <c r="C4996">
        <v>201210</v>
      </c>
      <c r="D4996">
        <v>26</v>
      </c>
      <c r="E4996" t="s">
        <v>1646</v>
      </c>
      <c r="F4996">
        <v>0</v>
      </c>
      <c r="G4996">
        <v>0</v>
      </c>
      <c r="H4996">
        <v>0</v>
      </c>
      <c r="I4996">
        <v>43112020901</v>
      </c>
      <c r="J4996">
        <v>4</v>
      </c>
      <c r="K4996" t="s">
        <v>1740</v>
      </c>
      <c r="L4996">
        <v>2531</v>
      </c>
      <c r="M4996" t="s">
        <v>1557</v>
      </c>
      <c r="N4996" t="s">
        <v>1734</v>
      </c>
      <c r="O4996">
        <v>62450</v>
      </c>
      <c r="P4996" t="s">
        <v>1552</v>
      </c>
      <c r="Q4996">
        <v>19980622</v>
      </c>
    </row>
    <row r="4997" spans="1:17">
      <c r="A4997" t="s">
        <v>1739</v>
      </c>
      <c r="B4997" t="s">
        <v>1598</v>
      </c>
      <c r="C4997">
        <v>201210</v>
      </c>
      <c r="D4997">
        <v>26</v>
      </c>
      <c r="E4997" t="s">
        <v>1646</v>
      </c>
      <c r="F4997">
        <v>0</v>
      </c>
      <c r="G4997">
        <v>0</v>
      </c>
      <c r="H4997">
        <v>0</v>
      </c>
      <c r="I4997">
        <v>43112074900</v>
      </c>
      <c r="J4997">
        <v>4</v>
      </c>
      <c r="K4997" t="s">
        <v>1740</v>
      </c>
      <c r="L4997">
        <v>2531</v>
      </c>
      <c r="M4997" t="s">
        <v>1557</v>
      </c>
      <c r="N4997" t="s">
        <v>1734</v>
      </c>
      <c r="O4997">
        <v>58944</v>
      </c>
      <c r="P4997" t="s">
        <v>1552</v>
      </c>
      <c r="Q4997">
        <v>19980331</v>
      </c>
    </row>
    <row r="4998" spans="1:17">
      <c r="A4998" t="s">
        <v>1739</v>
      </c>
      <c r="B4998" t="s">
        <v>1790</v>
      </c>
      <c r="C4998">
        <v>201210</v>
      </c>
      <c r="D4998">
        <v>0</v>
      </c>
      <c r="E4998" t="s">
        <v>1646</v>
      </c>
      <c r="F4998">
        <v>0</v>
      </c>
      <c r="G4998">
        <v>0</v>
      </c>
      <c r="H4998">
        <v>0</v>
      </c>
      <c r="I4998">
        <v>43112038200</v>
      </c>
      <c r="J4998">
        <v>4</v>
      </c>
      <c r="K4998" t="s">
        <v>1740</v>
      </c>
      <c r="L4998">
        <v>2531</v>
      </c>
      <c r="M4998" t="s">
        <v>1557</v>
      </c>
      <c r="N4998" t="s">
        <v>1734</v>
      </c>
      <c r="O4998">
        <v>0</v>
      </c>
      <c r="P4998" t="s">
        <v>1769</v>
      </c>
      <c r="Q4998">
        <v>19980331</v>
      </c>
    </row>
    <row r="4999" spans="1:17">
      <c r="A4999" t="s">
        <v>1739</v>
      </c>
      <c r="B4999" t="s">
        <v>1791</v>
      </c>
      <c r="C4999">
        <v>201210</v>
      </c>
      <c r="D4999">
        <v>0</v>
      </c>
      <c r="E4999" t="s">
        <v>1646</v>
      </c>
      <c r="F4999">
        <v>0</v>
      </c>
      <c r="G4999">
        <v>0</v>
      </c>
      <c r="H4999">
        <v>0</v>
      </c>
      <c r="I4999">
        <v>43112038200</v>
      </c>
      <c r="J4999">
        <v>4</v>
      </c>
      <c r="K4999" t="s">
        <v>1740</v>
      </c>
      <c r="L4999">
        <v>2531</v>
      </c>
      <c r="M4999" t="s">
        <v>1557</v>
      </c>
      <c r="N4999" t="s">
        <v>1734</v>
      </c>
      <c r="O4999">
        <v>0</v>
      </c>
      <c r="P4999" t="s">
        <v>1771</v>
      </c>
      <c r="Q4999">
        <v>19980331</v>
      </c>
    </row>
    <row r="5000" spans="1:17">
      <c r="A5000" t="s">
        <v>1739</v>
      </c>
      <c r="B5000" t="s">
        <v>1629</v>
      </c>
      <c r="C5000">
        <v>201210</v>
      </c>
      <c r="D5000">
        <v>26</v>
      </c>
      <c r="E5000" t="s">
        <v>1646</v>
      </c>
      <c r="F5000">
        <v>0</v>
      </c>
      <c r="G5000">
        <v>0</v>
      </c>
      <c r="H5000">
        <v>0</v>
      </c>
      <c r="I5000">
        <v>43112069100</v>
      </c>
      <c r="J5000">
        <v>4</v>
      </c>
      <c r="K5000" t="s">
        <v>1740</v>
      </c>
      <c r="L5000">
        <v>2531</v>
      </c>
      <c r="M5000" t="s">
        <v>1557</v>
      </c>
      <c r="N5000" t="s">
        <v>1734</v>
      </c>
      <c r="O5000">
        <v>16396</v>
      </c>
      <c r="P5000" t="s">
        <v>1552</v>
      </c>
      <c r="Q5000">
        <v>19910501</v>
      </c>
    </row>
    <row r="5001" spans="1:17">
      <c r="A5001" t="s">
        <v>1739</v>
      </c>
      <c r="B5001" t="s">
        <v>1792</v>
      </c>
      <c r="C5001">
        <v>201210</v>
      </c>
      <c r="D5001">
        <v>0</v>
      </c>
      <c r="E5001" t="s">
        <v>1646</v>
      </c>
      <c r="F5001">
        <v>0</v>
      </c>
      <c r="G5001">
        <v>0</v>
      </c>
      <c r="H5001">
        <v>0</v>
      </c>
      <c r="I5001">
        <v>43112035600</v>
      </c>
      <c r="J5001">
        <v>4</v>
      </c>
      <c r="K5001" t="s">
        <v>1740</v>
      </c>
      <c r="L5001">
        <v>2531</v>
      </c>
      <c r="M5001" t="s">
        <v>1557</v>
      </c>
      <c r="N5001" t="s">
        <v>1734</v>
      </c>
      <c r="O5001">
        <v>0</v>
      </c>
      <c r="P5001" t="s">
        <v>1771</v>
      </c>
      <c r="Q5001">
        <v>19980331</v>
      </c>
    </row>
    <row r="5002" spans="1:17">
      <c r="A5002" t="s">
        <v>1739</v>
      </c>
      <c r="B5002" t="s">
        <v>1793</v>
      </c>
      <c r="C5002">
        <v>201210</v>
      </c>
      <c r="D5002">
        <v>26</v>
      </c>
      <c r="E5002" t="s">
        <v>1646</v>
      </c>
      <c r="F5002">
        <v>0</v>
      </c>
      <c r="G5002">
        <v>0</v>
      </c>
      <c r="H5002">
        <v>0</v>
      </c>
      <c r="I5002">
        <v>43112035600</v>
      </c>
      <c r="J5002">
        <v>4</v>
      </c>
      <c r="K5002" t="s">
        <v>1740</v>
      </c>
      <c r="L5002">
        <v>2531</v>
      </c>
      <c r="M5002" t="s">
        <v>1557</v>
      </c>
      <c r="N5002" t="s">
        <v>1734</v>
      </c>
      <c r="O5002">
        <v>42695</v>
      </c>
      <c r="P5002" t="s">
        <v>1769</v>
      </c>
      <c r="Q5002">
        <v>19941001</v>
      </c>
    </row>
    <row r="5003" spans="1:17">
      <c r="A5003" t="s">
        <v>1739</v>
      </c>
      <c r="B5003" t="s">
        <v>1794</v>
      </c>
      <c r="C5003">
        <v>201210</v>
      </c>
      <c r="D5003">
        <v>0</v>
      </c>
      <c r="E5003" t="s">
        <v>1646</v>
      </c>
      <c r="F5003">
        <v>0</v>
      </c>
      <c r="G5003">
        <v>0</v>
      </c>
      <c r="H5003">
        <v>0</v>
      </c>
      <c r="I5003">
        <v>43112038300</v>
      </c>
      <c r="J5003">
        <v>4</v>
      </c>
      <c r="K5003" t="s">
        <v>1740</v>
      </c>
      <c r="L5003">
        <v>2531</v>
      </c>
      <c r="M5003" t="s">
        <v>1557</v>
      </c>
      <c r="N5003" t="s">
        <v>1734</v>
      </c>
      <c r="O5003">
        <v>0</v>
      </c>
      <c r="P5003" t="s">
        <v>1769</v>
      </c>
      <c r="Q5003">
        <v>19980331</v>
      </c>
    </row>
    <row r="5004" spans="1:17">
      <c r="A5004" t="s">
        <v>1739</v>
      </c>
      <c r="B5004" t="s">
        <v>1795</v>
      </c>
      <c r="C5004">
        <v>201210</v>
      </c>
      <c r="D5004">
        <v>26</v>
      </c>
      <c r="E5004" t="s">
        <v>1646</v>
      </c>
      <c r="F5004">
        <v>0</v>
      </c>
      <c r="G5004">
        <v>0</v>
      </c>
      <c r="H5004">
        <v>0</v>
      </c>
      <c r="I5004">
        <v>43112038300</v>
      </c>
      <c r="J5004">
        <v>4</v>
      </c>
      <c r="K5004" t="s">
        <v>1740</v>
      </c>
      <c r="L5004">
        <v>2531</v>
      </c>
      <c r="M5004" t="s">
        <v>1557</v>
      </c>
      <c r="N5004" t="s">
        <v>1734</v>
      </c>
      <c r="O5004">
        <v>42363</v>
      </c>
      <c r="P5004" t="s">
        <v>1771</v>
      </c>
      <c r="Q5004">
        <v>19980331</v>
      </c>
    </row>
    <row r="5005" spans="1:17">
      <c r="A5005" t="s">
        <v>1739</v>
      </c>
      <c r="B5005" t="s">
        <v>1796</v>
      </c>
      <c r="C5005">
        <v>201210</v>
      </c>
      <c r="D5005">
        <v>0</v>
      </c>
      <c r="E5005" t="s">
        <v>1646</v>
      </c>
      <c r="F5005">
        <v>0</v>
      </c>
      <c r="G5005">
        <v>0</v>
      </c>
      <c r="H5005">
        <v>0</v>
      </c>
      <c r="I5005">
        <v>43112038400</v>
      </c>
      <c r="J5005">
        <v>4</v>
      </c>
      <c r="K5005" t="s">
        <v>1740</v>
      </c>
      <c r="L5005">
        <v>2531</v>
      </c>
      <c r="M5005" t="s">
        <v>1557</v>
      </c>
      <c r="N5005" t="s">
        <v>1734</v>
      </c>
      <c r="O5005">
        <v>0</v>
      </c>
      <c r="P5005" t="s">
        <v>1769</v>
      </c>
    </row>
    <row r="5006" spans="1:17">
      <c r="A5006" t="s">
        <v>1739</v>
      </c>
      <c r="B5006" t="s">
        <v>1797</v>
      </c>
      <c r="C5006">
        <v>201210</v>
      </c>
      <c r="D5006">
        <v>0</v>
      </c>
      <c r="E5006" t="s">
        <v>1646</v>
      </c>
      <c r="F5006">
        <v>0</v>
      </c>
      <c r="G5006">
        <v>0</v>
      </c>
      <c r="H5006">
        <v>0</v>
      </c>
      <c r="I5006">
        <v>43112038400</v>
      </c>
      <c r="J5006">
        <v>4</v>
      </c>
      <c r="K5006" t="s">
        <v>1740</v>
      </c>
      <c r="L5006">
        <v>2531</v>
      </c>
      <c r="M5006" t="s">
        <v>1557</v>
      </c>
      <c r="N5006" t="s">
        <v>1734</v>
      </c>
      <c r="O5006">
        <v>0</v>
      </c>
      <c r="P5006" t="s">
        <v>1771</v>
      </c>
    </row>
    <row r="5007" spans="1:17">
      <c r="A5007" t="s">
        <v>1739</v>
      </c>
      <c r="B5007" t="s">
        <v>1614</v>
      </c>
      <c r="C5007">
        <v>201210</v>
      </c>
      <c r="D5007">
        <v>26</v>
      </c>
      <c r="E5007" t="s">
        <v>1646</v>
      </c>
      <c r="F5007">
        <v>0</v>
      </c>
      <c r="G5007">
        <v>0</v>
      </c>
      <c r="H5007">
        <v>0</v>
      </c>
      <c r="I5007">
        <v>43112035700</v>
      </c>
      <c r="J5007">
        <v>4</v>
      </c>
      <c r="K5007" t="s">
        <v>1740</v>
      </c>
      <c r="L5007">
        <v>2531</v>
      </c>
      <c r="M5007" t="s">
        <v>1557</v>
      </c>
      <c r="N5007" t="s">
        <v>1734</v>
      </c>
      <c r="O5007">
        <v>37807</v>
      </c>
      <c r="P5007" t="s">
        <v>1552</v>
      </c>
      <c r="Q5007">
        <v>19771001</v>
      </c>
    </row>
    <row r="5008" spans="1:17">
      <c r="A5008" t="s">
        <v>1739</v>
      </c>
      <c r="B5008" t="s">
        <v>1615</v>
      </c>
      <c r="C5008">
        <v>201210</v>
      </c>
      <c r="D5008">
        <v>0</v>
      </c>
      <c r="E5008" t="s">
        <v>1646</v>
      </c>
      <c r="F5008">
        <v>0</v>
      </c>
      <c r="G5008">
        <v>0</v>
      </c>
      <c r="H5008">
        <v>0</v>
      </c>
      <c r="I5008">
        <v>43112033600</v>
      </c>
      <c r="J5008">
        <v>4</v>
      </c>
      <c r="K5008" t="s">
        <v>1740</v>
      </c>
      <c r="L5008">
        <v>2531</v>
      </c>
      <c r="M5008" t="s">
        <v>1557</v>
      </c>
      <c r="N5008" t="s">
        <v>1734</v>
      </c>
      <c r="O5008">
        <v>0</v>
      </c>
      <c r="P5008" t="s">
        <v>1552</v>
      </c>
      <c r="Q5008">
        <v>19770901</v>
      </c>
    </row>
    <row r="5009" spans="1:17">
      <c r="A5009" t="s">
        <v>1739</v>
      </c>
      <c r="B5009" t="s">
        <v>1799</v>
      </c>
      <c r="C5009">
        <v>201210</v>
      </c>
      <c r="D5009">
        <v>0</v>
      </c>
      <c r="E5009" t="s">
        <v>1646</v>
      </c>
      <c r="F5009">
        <v>0</v>
      </c>
      <c r="G5009">
        <v>0</v>
      </c>
      <c r="H5009">
        <v>0</v>
      </c>
      <c r="I5009">
        <v>43112038100</v>
      </c>
      <c r="J5009">
        <v>4</v>
      </c>
      <c r="K5009" t="s">
        <v>1740</v>
      </c>
      <c r="L5009">
        <v>2531</v>
      </c>
      <c r="M5009" t="s">
        <v>1557</v>
      </c>
      <c r="N5009" t="s">
        <v>1734</v>
      </c>
      <c r="O5009">
        <v>0</v>
      </c>
      <c r="P5009" t="s">
        <v>1771</v>
      </c>
      <c r="Q5009">
        <v>19980331</v>
      </c>
    </row>
    <row r="5010" spans="1:17">
      <c r="A5010" t="s">
        <v>1711</v>
      </c>
      <c r="B5010" t="s">
        <v>1768</v>
      </c>
      <c r="C5010">
        <v>201211</v>
      </c>
      <c r="D5010">
        <v>0</v>
      </c>
      <c r="E5010" t="s">
        <v>1646</v>
      </c>
      <c r="F5010">
        <v>0</v>
      </c>
      <c r="G5010">
        <v>0</v>
      </c>
      <c r="H5010">
        <v>0</v>
      </c>
      <c r="I5010">
        <v>43112027600</v>
      </c>
      <c r="J5010">
        <v>4</v>
      </c>
      <c r="K5010" t="s">
        <v>1712</v>
      </c>
      <c r="L5010">
        <v>2531</v>
      </c>
      <c r="M5010" t="s">
        <v>1557</v>
      </c>
      <c r="N5010" t="s">
        <v>1734</v>
      </c>
      <c r="O5010">
        <v>0</v>
      </c>
      <c r="P5010" t="s">
        <v>1769</v>
      </c>
    </row>
    <row r="5011" spans="1:17">
      <c r="A5011" t="s">
        <v>1711</v>
      </c>
      <c r="B5011" t="s">
        <v>1770</v>
      </c>
      <c r="C5011">
        <v>201211</v>
      </c>
      <c r="D5011">
        <v>0</v>
      </c>
      <c r="E5011" t="s">
        <v>1646</v>
      </c>
      <c r="F5011">
        <v>0</v>
      </c>
      <c r="G5011">
        <v>0</v>
      </c>
      <c r="H5011">
        <v>0</v>
      </c>
      <c r="I5011">
        <v>43112027600</v>
      </c>
      <c r="J5011">
        <v>4</v>
      </c>
      <c r="K5011" t="s">
        <v>1712</v>
      </c>
      <c r="L5011">
        <v>2531</v>
      </c>
      <c r="M5011" t="s">
        <v>1557</v>
      </c>
      <c r="N5011" t="s">
        <v>1734</v>
      </c>
      <c r="O5011">
        <v>0</v>
      </c>
      <c r="P5011" t="s">
        <v>1771</v>
      </c>
    </row>
    <row r="5012" spans="1:17">
      <c r="A5012" t="s">
        <v>1739</v>
      </c>
      <c r="B5012" t="s">
        <v>1650</v>
      </c>
      <c r="C5012">
        <v>201211</v>
      </c>
      <c r="D5012">
        <v>0</v>
      </c>
      <c r="E5012" t="s">
        <v>1646</v>
      </c>
      <c r="F5012">
        <v>0</v>
      </c>
      <c r="G5012">
        <v>0</v>
      </c>
      <c r="H5012">
        <v>0</v>
      </c>
      <c r="I5012">
        <v>43112015000</v>
      </c>
      <c r="J5012">
        <v>4</v>
      </c>
      <c r="K5012" t="s">
        <v>1740</v>
      </c>
      <c r="L5012">
        <v>2531</v>
      </c>
      <c r="M5012" t="s">
        <v>1557</v>
      </c>
      <c r="N5012" t="s">
        <v>1734</v>
      </c>
      <c r="O5012">
        <v>0</v>
      </c>
      <c r="P5012" t="s">
        <v>1552</v>
      </c>
    </row>
    <row r="5013" spans="1:17">
      <c r="A5013" t="s">
        <v>1739</v>
      </c>
      <c r="B5013" t="s">
        <v>1772</v>
      </c>
      <c r="C5013">
        <v>201211</v>
      </c>
      <c r="D5013">
        <v>26</v>
      </c>
      <c r="E5013" t="s">
        <v>1646</v>
      </c>
      <c r="F5013">
        <v>0</v>
      </c>
      <c r="G5013">
        <v>0</v>
      </c>
      <c r="H5013">
        <v>0</v>
      </c>
      <c r="I5013">
        <v>43112021501</v>
      </c>
      <c r="J5013">
        <v>4</v>
      </c>
      <c r="K5013" t="s">
        <v>1740</v>
      </c>
      <c r="L5013">
        <v>2531</v>
      </c>
      <c r="M5013" t="s">
        <v>1557</v>
      </c>
      <c r="N5013" t="s">
        <v>1734</v>
      </c>
      <c r="O5013">
        <v>52033</v>
      </c>
      <c r="P5013" t="s">
        <v>1769</v>
      </c>
      <c r="Q5013">
        <v>19980331</v>
      </c>
    </row>
    <row r="5014" spans="1:17">
      <c r="A5014" t="s">
        <v>1739</v>
      </c>
      <c r="B5014" t="s">
        <v>1773</v>
      </c>
      <c r="C5014">
        <v>201211</v>
      </c>
      <c r="D5014">
        <v>26</v>
      </c>
      <c r="E5014" t="s">
        <v>1646</v>
      </c>
      <c r="F5014">
        <v>0</v>
      </c>
      <c r="G5014">
        <v>0</v>
      </c>
      <c r="H5014">
        <v>0</v>
      </c>
      <c r="I5014">
        <v>43112021501</v>
      </c>
      <c r="J5014">
        <v>4</v>
      </c>
      <c r="K5014" t="s">
        <v>1740</v>
      </c>
      <c r="L5014">
        <v>2531</v>
      </c>
      <c r="M5014" t="s">
        <v>1557</v>
      </c>
      <c r="N5014" t="s">
        <v>1734</v>
      </c>
      <c r="O5014">
        <v>42897</v>
      </c>
      <c r="P5014" t="s">
        <v>1771</v>
      </c>
      <c r="Q5014">
        <v>19980331</v>
      </c>
    </row>
    <row r="5015" spans="1:17">
      <c r="A5015" t="s">
        <v>1739</v>
      </c>
      <c r="B5015" t="s">
        <v>1774</v>
      </c>
      <c r="C5015">
        <v>201211</v>
      </c>
      <c r="D5015">
        <v>14</v>
      </c>
      <c r="E5015" t="s">
        <v>1646</v>
      </c>
      <c r="F5015">
        <v>0</v>
      </c>
      <c r="G5015">
        <v>0</v>
      </c>
      <c r="H5015">
        <v>0</v>
      </c>
      <c r="I5015">
        <v>43112021601</v>
      </c>
      <c r="J5015">
        <v>4</v>
      </c>
      <c r="K5015" t="s">
        <v>1740</v>
      </c>
      <c r="L5015">
        <v>2531</v>
      </c>
      <c r="M5015" t="s">
        <v>1557</v>
      </c>
      <c r="N5015" t="s">
        <v>1734</v>
      </c>
      <c r="O5015">
        <v>85409</v>
      </c>
      <c r="P5015" t="s">
        <v>1769</v>
      </c>
      <c r="Q5015">
        <v>19980331</v>
      </c>
    </row>
    <row r="5016" spans="1:17">
      <c r="A5016" t="s">
        <v>1739</v>
      </c>
      <c r="B5016" t="s">
        <v>1775</v>
      </c>
      <c r="C5016">
        <v>201211</v>
      </c>
      <c r="D5016">
        <v>27</v>
      </c>
      <c r="E5016" t="s">
        <v>1646</v>
      </c>
      <c r="F5016">
        <v>0</v>
      </c>
      <c r="G5016">
        <v>0</v>
      </c>
      <c r="H5016">
        <v>0</v>
      </c>
      <c r="I5016">
        <v>43112021601</v>
      </c>
      <c r="J5016">
        <v>4</v>
      </c>
      <c r="K5016" t="s">
        <v>1740</v>
      </c>
      <c r="L5016">
        <v>2531</v>
      </c>
      <c r="M5016" t="s">
        <v>1557</v>
      </c>
      <c r="N5016" t="s">
        <v>1734</v>
      </c>
      <c r="O5016">
        <v>8726</v>
      </c>
      <c r="P5016" t="s">
        <v>1771</v>
      </c>
      <c r="Q5016">
        <v>19980331</v>
      </c>
    </row>
    <row r="5017" spans="1:17">
      <c r="A5017" t="s">
        <v>1739</v>
      </c>
      <c r="B5017" t="s">
        <v>1640</v>
      </c>
      <c r="C5017">
        <v>201211</v>
      </c>
      <c r="D5017">
        <v>29</v>
      </c>
      <c r="E5017" t="s">
        <v>1646</v>
      </c>
      <c r="F5017">
        <v>0</v>
      </c>
      <c r="G5017">
        <v>0</v>
      </c>
      <c r="H5017">
        <v>0</v>
      </c>
      <c r="I5017">
        <v>43112021700</v>
      </c>
      <c r="J5017">
        <v>4</v>
      </c>
      <c r="K5017" t="s">
        <v>1740</v>
      </c>
      <c r="L5017">
        <v>2531</v>
      </c>
      <c r="M5017" t="s">
        <v>1557</v>
      </c>
      <c r="N5017" t="s">
        <v>1734</v>
      </c>
      <c r="O5017">
        <v>76174</v>
      </c>
      <c r="P5017" t="s">
        <v>1662</v>
      </c>
      <c r="Q5017">
        <v>19810901</v>
      </c>
    </row>
    <row r="5018" spans="1:17">
      <c r="A5018" t="s">
        <v>1739</v>
      </c>
      <c r="B5018" t="s">
        <v>1776</v>
      </c>
      <c r="C5018">
        <v>201211</v>
      </c>
      <c r="D5018">
        <v>29</v>
      </c>
      <c r="E5018" t="s">
        <v>1646</v>
      </c>
      <c r="F5018">
        <v>0</v>
      </c>
      <c r="G5018">
        <v>0</v>
      </c>
      <c r="H5018">
        <v>0</v>
      </c>
      <c r="I5018">
        <v>43112020600</v>
      </c>
      <c r="J5018">
        <v>4</v>
      </c>
      <c r="K5018" t="s">
        <v>1740</v>
      </c>
      <c r="L5018">
        <v>2531</v>
      </c>
      <c r="M5018" t="s">
        <v>1557</v>
      </c>
      <c r="N5018" t="s">
        <v>1734</v>
      </c>
      <c r="O5018">
        <v>102874</v>
      </c>
      <c r="P5018" t="s">
        <v>1771</v>
      </c>
      <c r="Q5018">
        <v>19980331</v>
      </c>
    </row>
    <row r="5019" spans="1:17">
      <c r="A5019" t="s">
        <v>1739</v>
      </c>
      <c r="B5019" t="s">
        <v>1777</v>
      </c>
      <c r="C5019">
        <v>201211</v>
      </c>
      <c r="D5019">
        <v>29</v>
      </c>
      <c r="E5019" t="s">
        <v>1646</v>
      </c>
      <c r="F5019">
        <v>0</v>
      </c>
      <c r="G5019">
        <v>0</v>
      </c>
      <c r="H5019">
        <v>0</v>
      </c>
      <c r="I5019">
        <v>43112020600</v>
      </c>
      <c r="J5019">
        <v>4</v>
      </c>
      <c r="K5019" t="s">
        <v>1740</v>
      </c>
      <c r="L5019">
        <v>2531</v>
      </c>
      <c r="M5019" t="s">
        <v>1557</v>
      </c>
      <c r="N5019" t="s">
        <v>1734</v>
      </c>
      <c r="O5019">
        <v>61680</v>
      </c>
      <c r="P5019" t="s">
        <v>1769</v>
      </c>
      <c r="Q5019">
        <v>19980331</v>
      </c>
    </row>
    <row r="5020" spans="1:17">
      <c r="A5020" t="s">
        <v>1739</v>
      </c>
      <c r="B5020" t="s">
        <v>1778</v>
      </c>
      <c r="C5020">
        <v>201211</v>
      </c>
      <c r="D5020">
        <v>0</v>
      </c>
      <c r="E5020" t="s">
        <v>1646</v>
      </c>
      <c r="F5020">
        <v>0</v>
      </c>
      <c r="G5020">
        <v>0</v>
      </c>
      <c r="H5020">
        <v>0</v>
      </c>
      <c r="I5020">
        <v>43112013101</v>
      </c>
      <c r="J5020">
        <v>4</v>
      </c>
      <c r="K5020" t="s">
        <v>1740</v>
      </c>
      <c r="L5020">
        <v>2531</v>
      </c>
      <c r="M5020" t="s">
        <v>1557</v>
      </c>
      <c r="N5020" t="s">
        <v>1734</v>
      </c>
      <c r="O5020">
        <v>0</v>
      </c>
      <c r="P5020" t="s">
        <v>1769</v>
      </c>
      <c r="Q5020">
        <v>19980331</v>
      </c>
    </row>
    <row r="5021" spans="1:17">
      <c r="A5021" t="s">
        <v>1739</v>
      </c>
      <c r="B5021" t="s">
        <v>1779</v>
      </c>
      <c r="C5021">
        <v>201211</v>
      </c>
      <c r="D5021">
        <v>30</v>
      </c>
      <c r="E5021" t="s">
        <v>1646</v>
      </c>
      <c r="F5021">
        <v>0</v>
      </c>
      <c r="G5021">
        <v>0</v>
      </c>
      <c r="H5021">
        <v>0</v>
      </c>
      <c r="I5021">
        <v>43112013101</v>
      </c>
      <c r="J5021">
        <v>4</v>
      </c>
      <c r="K5021" t="s">
        <v>1740</v>
      </c>
      <c r="L5021">
        <v>2531</v>
      </c>
      <c r="M5021" t="s">
        <v>1557</v>
      </c>
      <c r="N5021" t="s">
        <v>1734</v>
      </c>
      <c r="O5021">
        <v>52239</v>
      </c>
      <c r="P5021" t="s">
        <v>1771</v>
      </c>
      <c r="Q5021">
        <v>19980430</v>
      </c>
    </row>
    <row r="5022" spans="1:17">
      <c r="A5022" t="s">
        <v>1739</v>
      </c>
      <c r="B5022" t="s">
        <v>1568</v>
      </c>
      <c r="C5022">
        <v>201211</v>
      </c>
      <c r="D5022">
        <v>29</v>
      </c>
      <c r="E5022" t="s">
        <v>1646</v>
      </c>
      <c r="F5022">
        <v>0</v>
      </c>
      <c r="G5022">
        <v>0</v>
      </c>
      <c r="H5022">
        <v>0</v>
      </c>
      <c r="I5022">
        <v>43112016701</v>
      </c>
      <c r="J5022">
        <v>4</v>
      </c>
      <c r="K5022" t="s">
        <v>1740</v>
      </c>
      <c r="L5022">
        <v>2531</v>
      </c>
      <c r="M5022" t="s">
        <v>1557</v>
      </c>
      <c r="N5022" t="s">
        <v>1734</v>
      </c>
      <c r="O5022">
        <v>59778</v>
      </c>
      <c r="P5022" t="s">
        <v>1552</v>
      </c>
      <c r="Q5022">
        <v>19980625</v>
      </c>
    </row>
    <row r="5023" spans="1:17">
      <c r="A5023" t="s">
        <v>1739</v>
      </c>
      <c r="B5023" t="s">
        <v>1718</v>
      </c>
      <c r="C5023">
        <v>201211</v>
      </c>
      <c r="D5023">
        <v>30</v>
      </c>
      <c r="E5023" t="s">
        <v>1646</v>
      </c>
      <c r="F5023">
        <v>0</v>
      </c>
      <c r="G5023">
        <v>0</v>
      </c>
      <c r="H5023">
        <v>0</v>
      </c>
      <c r="I5023">
        <v>43112069600</v>
      </c>
      <c r="J5023">
        <v>4</v>
      </c>
      <c r="K5023" t="s">
        <v>1740</v>
      </c>
      <c r="L5023">
        <v>2531</v>
      </c>
      <c r="M5023" t="s">
        <v>1557</v>
      </c>
      <c r="N5023" t="s">
        <v>1734</v>
      </c>
      <c r="O5023">
        <v>62633</v>
      </c>
      <c r="P5023" t="s">
        <v>1552</v>
      </c>
      <c r="Q5023">
        <v>19980802</v>
      </c>
    </row>
    <row r="5024" spans="1:17">
      <c r="A5024" t="s">
        <v>1739</v>
      </c>
      <c r="B5024" t="s">
        <v>1780</v>
      </c>
      <c r="C5024">
        <v>201211</v>
      </c>
      <c r="D5024">
        <v>0</v>
      </c>
      <c r="E5024" t="s">
        <v>1646</v>
      </c>
      <c r="F5024">
        <v>0</v>
      </c>
      <c r="G5024">
        <v>0</v>
      </c>
      <c r="H5024">
        <v>0</v>
      </c>
      <c r="I5024">
        <v>43112010901</v>
      </c>
      <c r="J5024">
        <v>4</v>
      </c>
      <c r="K5024" t="s">
        <v>1740</v>
      </c>
      <c r="L5024">
        <v>2531</v>
      </c>
      <c r="M5024" t="s">
        <v>1557</v>
      </c>
      <c r="N5024" t="s">
        <v>1734</v>
      </c>
      <c r="O5024">
        <v>0</v>
      </c>
      <c r="P5024" t="s">
        <v>1769</v>
      </c>
      <c r="Q5024">
        <v>19980331</v>
      </c>
    </row>
    <row r="5025" spans="1:17">
      <c r="A5025" t="s">
        <v>1739</v>
      </c>
      <c r="B5025" t="s">
        <v>1781</v>
      </c>
      <c r="C5025">
        <v>201211</v>
      </c>
      <c r="D5025">
        <v>0</v>
      </c>
      <c r="E5025" t="s">
        <v>1646</v>
      </c>
      <c r="F5025">
        <v>0</v>
      </c>
      <c r="G5025">
        <v>0</v>
      </c>
      <c r="H5025">
        <v>0</v>
      </c>
      <c r="I5025">
        <v>43112010901</v>
      </c>
      <c r="J5025">
        <v>4</v>
      </c>
      <c r="K5025" t="s">
        <v>1740</v>
      </c>
      <c r="L5025">
        <v>2531</v>
      </c>
      <c r="M5025" t="s">
        <v>1557</v>
      </c>
      <c r="N5025" t="s">
        <v>1734</v>
      </c>
      <c r="O5025">
        <v>0</v>
      </c>
      <c r="P5025" t="s">
        <v>1771</v>
      </c>
      <c r="Q5025">
        <v>19980731</v>
      </c>
    </row>
    <row r="5026" spans="1:17">
      <c r="A5026" t="s">
        <v>1739</v>
      </c>
      <c r="B5026" t="s">
        <v>1782</v>
      </c>
      <c r="C5026">
        <v>201211</v>
      </c>
      <c r="D5026">
        <v>30</v>
      </c>
      <c r="E5026" t="s">
        <v>1646</v>
      </c>
      <c r="F5026">
        <v>0</v>
      </c>
      <c r="G5026">
        <v>0</v>
      </c>
      <c r="H5026">
        <v>0</v>
      </c>
      <c r="I5026">
        <v>43112014300</v>
      </c>
      <c r="J5026">
        <v>4</v>
      </c>
      <c r="K5026" t="s">
        <v>1740</v>
      </c>
      <c r="L5026">
        <v>2531</v>
      </c>
      <c r="M5026" t="s">
        <v>1557</v>
      </c>
      <c r="N5026" t="s">
        <v>1734</v>
      </c>
      <c r="O5026">
        <v>36547</v>
      </c>
      <c r="P5026" t="s">
        <v>1552</v>
      </c>
      <c r="Q5026">
        <v>19980628</v>
      </c>
    </row>
    <row r="5027" spans="1:17">
      <c r="A5027" t="s">
        <v>1739</v>
      </c>
      <c r="B5027" t="s">
        <v>1783</v>
      </c>
      <c r="C5027">
        <v>201211</v>
      </c>
      <c r="D5027">
        <v>0</v>
      </c>
      <c r="E5027" t="s">
        <v>1646</v>
      </c>
      <c r="F5027">
        <v>0</v>
      </c>
      <c r="G5027">
        <v>0</v>
      </c>
      <c r="H5027">
        <v>0</v>
      </c>
      <c r="I5027">
        <v>43112030000</v>
      </c>
      <c r="J5027">
        <v>4</v>
      </c>
      <c r="K5027" t="s">
        <v>1740</v>
      </c>
      <c r="L5027">
        <v>2531</v>
      </c>
      <c r="M5027" t="s">
        <v>1557</v>
      </c>
      <c r="N5027" t="s">
        <v>1734</v>
      </c>
      <c r="O5027">
        <v>0</v>
      </c>
      <c r="P5027" t="s">
        <v>1769</v>
      </c>
      <c r="Q5027">
        <v>19980331</v>
      </c>
    </row>
    <row r="5028" spans="1:17">
      <c r="A5028" t="s">
        <v>1739</v>
      </c>
      <c r="B5028" t="s">
        <v>1784</v>
      </c>
      <c r="C5028">
        <v>201211</v>
      </c>
      <c r="D5028">
        <v>30</v>
      </c>
      <c r="E5028" t="s">
        <v>1646</v>
      </c>
      <c r="F5028">
        <v>0</v>
      </c>
      <c r="G5028">
        <v>0</v>
      </c>
      <c r="H5028">
        <v>0</v>
      </c>
      <c r="I5028">
        <v>43112030000</v>
      </c>
      <c r="J5028">
        <v>4</v>
      </c>
      <c r="K5028" t="s">
        <v>1740</v>
      </c>
      <c r="L5028">
        <v>2531</v>
      </c>
      <c r="M5028" t="s">
        <v>1557</v>
      </c>
      <c r="N5028" t="s">
        <v>1734</v>
      </c>
      <c r="O5028">
        <v>6321</v>
      </c>
      <c r="P5028" t="s">
        <v>1771</v>
      </c>
      <c r="Q5028">
        <v>19980331</v>
      </c>
    </row>
    <row r="5029" spans="1:17">
      <c r="A5029" t="s">
        <v>1739</v>
      </c>
      <c r="B5029" t="s">
        <v>1785</v>
      </c>
      <c r="C5029">
        <v>201211</v>
      </c>
      <c r="D5029">
        <v>0</v>
      </c>
      <c r="E5029" t="s">
        <v>1646</v>
      </c>
      <c r="F5029">
        <v>0</v>
      </c>
      <c r="G5029">
        <v>0</v>
      </c>
      <c r="H5029">
        <v>0</v>
      </c>
      <c r="I5029">
        <v>43112026400</v>
      </c>
      <c r="J5029">
        <v>4</v>
      </c>
      <c r="K5029" t="s">
        <v>1740</v>
      </c>
      <c r="L5029">
        <v>2531</v>
      </c>
      <c r="M5029" t="s">
        <v>1557</v>
      </c>
      <c r="N5029" t="s">
        <v>1734</v>
      </c>
      <c r="O5029">
        <v>0</v>
      </c>
      <c r="P5029" t="s">
        <v>1769</v>
      </c>
      <c r="Q5029">
        <v>20000430</v>
      </c>
    </row>
    <row r="5030" spans="1:17">
      <c r="A5030" t="s">
        <v>1739</v>
      </c>
      <c r="B5030" t="s">
        <v>1786</v>
      </c>
      <c r="C5030">
        <v>201211</v>
      </c>
      <c r="D5030">
        <v>0</v>
      </c>
      <c r="E5030" t="s">
        <v>1646</v>
      </c>
      <c r="F5030">
        <v>0</v>
      </c>
      <c r="G5030">
        <v>0</v>
      </c>
      <c r="H5030">
        <v>0</v>
      </c>
      <c r="I5030">
        <v>43112026400</v>
      </c>
      <c r="J5030">
        <v>4</v>
      </c>
      <c r="K5030" t="s">
        <v>1740</v>
      </c>
      <c r="L5030">
        <v>2531</v>
      </c>
      <c r="M5030" t="s">
        <v>1557</v>
      </c>
      <c r="N5030" t="s">
        <v>1734</v>
      </c>
      <c r="O5030">
        <v>0</v>
      </c>
      <c r="P5030" t="s">
        <v>1771</v>
      </c>
      <c r="Q5030">
        <v>19980331</v>
      </c>
    </row>
    <row r="5031" spans="1:17">
      <c r="A5031" t="s">
        <v>1739</v>
      </c>
      <c r="B5031" t="s">
        <v>1787</v>
      </c>
      <c r="C5031">
        <v>201211</v>
      </c>
      <c r="D5031">
        <v>30</v>
      </c>
      <c r="E5031" t="s">
        <v>1646</v>
      </c>
      <c r="F5031">
        <v>0</v>
      </c>
      <c r="G5031">
        <v>0</v>
      </c>
      <c r="H5031">
        <v>0</v>
      </c>
      <c r="I5031">
        <v>43112018700</v>
      </c>
      <c r="J5031">
        <v>4</v>
      </c>
      <c r="K5031" t="s">
        <v>1740</v>
      </c>
      <c r="L5031">
        <v>2531</v>
      </c>
      <c r="M5031" t="s">
        <v>1557</v>
      </c>
      <c r="N5031" t="s">
        <v>1734</v>
      </c>
      <c r="O5031">
        <v>41707</v>
      </c>
      <c r="P5031" t="s">
        <v>1552</v>
      </c>
      <c r="Q5031">
        <v>19700501</v>
      </c>
    </row>
    <row r="5032" spans="1:17">
      <c r="A5032" t="s">
        <v>1739</v>
      </c>
      <c r="B5032" t="s">
        <v>1788</v>
      </c>
      <c r="C5032">
        <v>201211</v>
      </c>
      <c r="D5032">
        <v>29</v>
      </c>
      <c r="E5032" t="s">
        <v>1646</v>
      </c>
      <c r="F5032">
        <v>0</v>
      </c>
      <c r="G5032">
        <v>0</v>
      </c>
      <c r="H5032">
        <v>0</v>
      </c>
      <c r="I5032">
        <v>43112020801</v>
      </c>
      <c r="J5032">
        <v>4</v>
      </c>
      <c r="K5032" t="s">
        <v>1740</v>
      </c>
      <c r="L5032">
        <v>2531</v>
      </c>
      <c r="M5032" t="s">
        <v>1557</v>
      </c>
      <c r="N5032" t="s">
        <v>1734</v>
      </c>
      <c r="O5032">
        <v>14193</v>
      </c>
      <c r="P5032" t="s">
        <v>1552</v>
      </c>
      <c r="Q5032">
        <v>19730101</v>
      </c>
    </row>
    <row r="5033" spans="1:17">
      <c r="A5033" t="s">
        <v>1739</v>
      </c>
      <c r="B5033" t="s">
        <v>1789</v>
      </c>
      <c r="C5033">
        <v>201211</v>
      </c>
      <c r="D5033">
        <v>30</v>
      </c>
      <c r="E5033" t="s">
        <v>1646</v>
      </c>
      <c r="F5033">
        <v>0</v>
      </c>
      <c r="G5033">
        <v>0</v>
      </c>
      <c r="H5033">
        <v>0</v>
      </c>
      <c r="I5033">
        <v>43112020901</v>
      </c>
      <c r="J5033">
        <v>4</v>
      </c>
      <c r="K5033" t="s">
        <v>1740</v>
      </c>
      <c r="L5033">
        <v>2531</v>
      </c>
      <c r="M5033" t="s">
        <v>1557</v>
      </c>
      <c r="N5033" t="s">
        <v>1734</v>
      </c>
      <c r="O5033">
        <v>70019</v>
      </c>
      <c r="P5033" t="s">
        <v>1552</v>
      </c>
      <c r="Q5033">
        <v>19980622</v>
      </c>
    </row>
    <row r="5034" spans="1:17">
      <c r="A5034" t="s">
        <v>1739</v>
      </c>
      <c r="B5034" t="s">
        <v>1598</v>
      </c>
      <c r="C5034">
        <v>201211</v>
      </c>
      <c r="D5034">
        <v>29</v>
      </c>
      <c r="E5034" t="s">
        <v>1646</v>
      </c>
      <c r="F5034">
        <v>0</v>
      </c>
      <c r="G5034">
        <v>0</v>
      </c>
      <c r="H5034">
        <v>0</v>
      </c>
      <c r="I5034">
        <v>43112074900</v>
      </c>
      <c r="J5034">
        <v>4</v>
      </c>
      <c r="K5034" t="s">
        <v>1740</v>
      </c>
      <c r="L5034">
        <v>2531</v>
      </c>
      <c r="M5034" t="s">
        <v>1557</v>
      </c>
      <c r="N5034" t="s">
        <v>1734</v>
      </c>
      <c r="O5034">
        <v>66252</v>
      </c>
      <c r="P5034" t="s">
        <v>1552</v>
      </c>
      <c r="Q5034">
        <v>19980331</v>
      </c>
    </row>
    <row r="5035" spans="1:17">
      <c r="A5035" t="s">
        <v>1739</v>
      </c>
      <c r="B5035" t="s">
        <v>1790</v>
      </c>
      <c r="C5035">
        <v>201211</v>
      </c>
      <c r="D5035">
        <v>0</v>
      </c>
      <c r="E5035" t="s">
        <v>1646</v>
      </c>
      <c r="F5035">
        <v>0</v>
      </c>
      <c r="G5035">
        <v>0</v>
      </c>
      <c r="H5035">
        <v>0</v>
      </c>
      <c r="I5035">
        <v>43112038200</v>
      </c>
      <c r="J5035">
        <v>4</v>
      </c>
      <c r="K5035" t="s">
        <v>1740</v>
      </c>
      <c r="L5035">
        <v>2531</v>
      </c>
      <c r="M5035" t="s">
        <v>1557</v>
      </c>
      <c r="N5035" t="s">
        <v>1734</v>
      </c>
      <c r="O5035">
        <v>0</v>
      </c>
      <c r="P5035" t="s">
        <v>1769</v>
      </c>
      <c r="Q5035">
        <v>19980331</v>
      </c>
    </row>
    <row r="5036" spans="1:17">
      <c r="A5036" t="s">
        <v>1739</v>
      </c>
      <c r="B5036" t="s">
        <v>1791</v>
      </c>
      <c r="C5036">
        <v>201211</v>
      </c>
      <c r="D5036">
        <v>0</v>
      </c>
      <c r="E5036" t="s">
        <v>1646</v>
      </c>
      <c r="F5036">
        <v>0</v>
      </c>
      <c r="G5036">
        <v>0</v>
      </c>
      <c r="H5036">
        <v>0</v>
      </c>
      <c r="I5036">
        <v>43112038200</v>
      </c>
      <c r="J5036">
        <v>4</v>
      </c>
      <c r="K5036" t="s">
        <v>1740</v>
      </c>
      <c r="L5036">
        <v>2531</v>
      </c>
      <c r="M5036" t="s">
        <v>1557</v>
      </c>
      <c r="N5036" t="s">
        <v>1734</v>
      </c>
      <c r="O5036">
        <v>0</v>
      </c>
      <c r="P5036" t="s">
        <v>1771</v>
      </c>
      <c r="Q5036">
        <v>19980331</v>
      </c>
    </row>
    <row r="5037" spans="1:17">
      <c r="A5037" t="s">
        <v>1739</v>
      </c>
      <c r="B5037" t="s">
        <v>1629</v>
      </c>
      <c r="C5037">
        <v>201211</v>
      </c>
      <c r="D5037">
        <v>29</v>
      </c>
      <c r="E5037" t="s">
        <v>1646</v>
      </c>
      <c r="F5037">
        <v>0</v>
      </c>
      <c r="G5037">
        <v>0</v>
      </c>
      <c r="H5037">
        <v>0</v>
      </c>
      <c r="I5037">
        <v>43112069100</v>
      </c>
      <c r="J5037">
        <v>4</v>
      </c>
      <c r="K5037" t="s">
        <v>1740</v>
      </c>
      <c r="L5037">
        <v>2531</v>
      </c>
      <c r="M5037" t="s">
        <v>1557</v>
      </c>
      <c r="N5037" t="s">
        <v>1734</v>
      </c>
      <c r="O5037">
        <v>17441</v>
      </c>
      <c r="P5037" t="s">
        <v>1552</v>
      </c>
      <c r="Q5037">
        <v>19910501</v>
      </c>
    </row>
    <row r="5038" spans="1:17">
      <c r="A5038" t="s">
        <v>1739</v>
      </c>
      <c r="B5038" t="s">
        <v>1792</v>
      </c>
      <c r="C5038">
        <v>201211</v>
      </c>
      <c r="D5038">
        <v>0</v>
      </c>
      <c r="E5038" t="s">
        <v>1646</v>
      </c>
      <c r="F5038">
        <v>0</v>
      </c>
      <c r="G5038">
        <v>0</v>
      </c>
      <c r="H5038">
        <v>0</v>
      </c>
      <c r="I5038">
        <v>43112035600</v>
      </c>
      <c r="J5038">
        <v>4</v>
      </c>
      <c r="K5038" t="s">
        <v>1740</v>
      </c>
      <c r="L5038">
        <v>2531</v>
      </c>
      <c r="M5038" t="s">
        <v>1557</v>
      </c>
      <c r="N5038" t="s">
        <v>1734</v>
      </c>
      <c r="O5038">
        <v>0</v>
      </c>
      <c r="P5038" t="s">
        <v>1771</v>
      </c>
      <c r="Q5038">
        <v>19980331</v>
      </c>
    </row>
    <row r="5039" spans="1:17">
      <c r="A5039" t="s">
        <v>1739</v>
      </c>
      <c r="B5039" t="s">
        <v>1793</v>
      </c>
      <c r="C5039">
        <v>201211</v>
      </c>
      <c r="D5039">
        <v>29</v>
      </c>
      <c r="E5039" t="s">
        <v>1646</v>
      </c>
      <c r="F5039">
        <v>0</v>
      </c>
      <c r="G5039">
        <v>0</v>
      </c>
      <c r="H5039">
        <v>0</v>
      </c>
      <c r="I5039">
        <v>43112035600</v>
      </c>
      <c r="J5039">
        <v>4</v>
      </c>
      <c r="K5039" t="s">
        <v>1740</v>
      </c>
      <c r="L5039">
        <v>2531</v>
      </c>
      <c r="M5039" t="s">
        <v>1557</v>
      </c>
      <c r="N5039" t="s">
        <v>1734</v>
      </c>
      <c r="O5039">
        <v>48600</v>
      </c>
      <c r="P5039" t="s">
        <v>1769</v>
      </c>
      <c r="Q5039">
        <v>19941001</v>
      </c>
    </row>
    <row r="5040" spans="1:17">
      <c r="A5040" t="s">
        <v>1739</v>
      </c>
      <c r="B5040" t="s">
        <v>1794</v>
      </c>
      <c r="C5040">
        <v>201211</v>
      </c>
      <c r="D5040">
        <v>0</v>
      </c>
      <c r="E5040" t="s">
        <v>1646</v>
      </c>
      <c r="F5040">
        <v>0</v>
      </c>
      <c r="G5040">
        <v>0</v>
      </c>
      <c r="H5040">
        <v>0</v>
      </c>
      <c r="I5040">
        <v>43112038300</v>
      </c>
      <c r="J5040">
        <v>4</v>
      </c>
      <c r="K5040" t="s">
        <v>1740</v>
      </c>
      <c r="L5040">
        <v>2531</v>
      </c>
      <c r="M5040" t="s">
        <v>1557</v>
      </c>
      <c r="N5040" t="s">
        <v>1734</v>
      </c>
      <c r="O5040">
        <v>0</v>
      </c>
      <c r="P5040" t="s">
        <v>1769</v>
      </c>
      <c r="Q5040">
        <v>19980331</v>
      </c>
    </row>
    <row r="5041" spans="1:17">
      <c r="A5041" t="s">
        <v>1739</v>
      </c>
      <c r="B5041" t="s">
        <v>1795</v>
      </c>
      <c r="C5041">
        <v>201211</v>
      </c>
      <c r="D5041">
        <v>29</v>
      </c>
      <c r="E5041" t="s">
        <v>1646</v>
      </c>
      <c r="F5041">
        <v>0</v>
      </c>
      <c r="G5041">
        <v>0</v>
      </c>
      <c r="H5041">
        <v>0</v>
      </c>
      <c r="I5041">
        <v>43112038300</v>
      </c>
      <c r="J5041">
        <v>4</v>
      </c>
      <c r="K5041" t="s">
        <v>1740</v>
      </c>
      <c r="L5041">
        <v>2531</v>
      </c>
      <c r="M5041" t="s">
        <v>1557</v>
      </c>
      <c r="N5041" t="s">
        <v>1734</v>
      </c>
      <c r="O5041">
        <v>46661</v>
      </c>
      <c r="P5041" t="s">
        <v>1771</v>
      </c>
      <c r="Q5041">
        <v>19980331</v>
      </c>
    </row>
    <row r="5042" spans="1:17">
      <c r="A5042" t="s">
        <v>1739</v>
      </c>
      <c r="B5042" t="s">
        <v>1796</v>
      </c>
      <c r="C5042">
        <v>201211</v>
      </c>
      <c r="D5042">
        <v>0</v>
      </c>
      <c r="E5042" t="s">
        <v>1646</v>
      </c>
      <c r="F5042">
        <v>0</v>
      </c>
      <c r="G5042">
        <v>0</v>
      </c>
      <c r="H5042">
        <v>0</v>
      </c>
      <c r="I5042">
        <v>43112038400</v>
      </c>
      <c r="J5042">
        <v>4</v>
      </c>
      <c r="K5042" t="s">
        <v>1740</v>
      </c>
      <c r="L5042">
        <v>2531</v>
      </c>
      <c r="M5042" t="s">
        <v>1557</v>
      </c>
      <c r="N5042" t="s">
        <v>1734</v>
      </c>
      <c r="O5042">
        <v>0</v>
      </c>
      <c r="P5042" t="s">
        <v>1769</v>
      </c>
    </row>
    <row r="5043" spans="1:17">
      <c r="A5043" t="s">
        <v>1739</v>
      </c>
      <c r="B5043" t="s">
        <v>1797</v>
      </c>
      <c r="C5043">
        <v>201211</v>
      </c>
      <c r="D5043">
        <v>0</v>
      </c>
      <c r="E5043" t="s">
        <v>1646</v>
      </c>
      <c r="F5043">
        <v>0</v>
      </c>
      <c r="G5043">
        <v>0</v>
      </c>
      <c r="H5043">
        <v>0</v>
      </c>
      <c r="I5043">
        <v>43112038400</v>
      </c>
      <c r="J5043">
        <v>4</v>
      </c>
      <c r="K5043" t="s">
        <v>1740</v>
      </c>
      <c r="L5043">
        <v>2531</v>
      </c>
      <c r="M5043" t="s">
        <v>1557</v>
      </c>
      <c r="N5043" t="s">
        <v>1734</v>
      </c>
      <c r="O5043">
        <v>0</v>
      </c>
      <c r="P5043" t="s">
        <v>1771</v>
      </c>
    </row>
    <row r="5044" spans="1:17">
      <c r="A5044" t="s">
        <v>1739</v>
      </c>
      <c r="B5044" t="s">
        <v>1614</v>
      </c>
      <c r="C5044">
        <v>201211</v>
      </c>
      <c r="D5044">
        <v>29</v>
      </c>
      <c r="E5044" t="s">
        <v>1646</v>
      </c>
      <c r="F5044">
        <v>0</v>
      </c>
      <c r="G5044">
        <v>0</v>
      </c>
      <c r="H5044">
        <v>0</v>
      </c>
      <c r="I5044">
        <v>43112035700</v>
      </c>
      <c r="J5044">
        <v>4</v>
      </c>
      <c r="K5044" t="s">
        <v>1740</v>
      </c>
      <c r="L5044">
        <v>2531</v>
      </c>
      <c r="M5044" t="s">
        <v>1557</v>
      </c>
      <c r="N5044" t="s">
        <v>1734</v>
      </c>
      <c r="O5044">
        <v>39400</v>
      </c>
      <c r="P5044" t="s">
        <v>1552</v>
      </c>
      <c r="Q5044">
        <v>19771001</v>
      </c>
    </row>
    <row r="5045" spans="1:17">
      <c r="A5045" t="s">
        <v>1739</v>
      </c>
      <c r="B5045" t="s">
        <v>1615</v>
      </c>
      <c r="C5045">
        <v>201211</v>
      </c>
      <c r="D5045">
        <v>15</v>
      </c>
      <c r="E5045" t="s">
        <v>1646</v>
      </c>
      <c r="F5045">
        <v>0</v>
      </c>
      <c r="G5045">
        <v>0</v>
      </c>
      <c r="H5045">
        <v>0</v>
      </c>
      <c r="I5045">
        <v>43112033600</v>
      </c>
      <c r="J5045">
        <v>4</v>
      </c>
      <c r="K5045" t="s">
        <v>1740</v>
      </c>
      <c r="L5045">
        <v>2531</v>
      </c>
      <c r="M5045" t="s">
        <v>1557</v>
      </c>
      <c r="N5045" t="s">
        <v>1734</v>
      </c>
      <c r="O5045">
        <v>7980</v>
      </c>
      <c r="P5045" t="s">
        <v>1552</v>
      </c>
      <c r="Q5045">
        <v>19770901</v>
      </c>
    </row>
    <row r="5046" spans="1:17">
      <c r="A5046" t="s">
        <v>1739</v>
      </c>
      <c r="B5046" t="s">
        <v>1799</v>
      </c>
      <c r="C5046">
        <v>201211</v>
      </c>
      <c r="D5046">
        <v>0</v>
      </c>
      <c r="E5046" t="s">
        <v>1646</v>
      </c>
      <c r="F5046">
        <v>0</v>
      </c>
      <c r="G5046">
        <v>0</v>
      </c>
      <c r="H5046">
        <v>0</v>
      </c>
      <c r="I5046">
        <v>43112038100</v>
      </c>
      <c r="J5046">
        <v>4</v>
      </c>
      <c r="K5046" t="s">
        <v>1740</v>
      </c>
      <c r="L5046">
        <v>2531</v>
      </c>
      <c r="M5046" t="s">
        <v>1557</v>
      </c>
      <c r="N5046" t="s">
        <v>1734</v>
      </c>
      <c r="O5046">
        <v>0</v>
      </c>
      <c r="P5046" t="s">
        <v>1771</v>
      </c>
      <c r="Q5046">
        <v>19980331</v>
      </c>
    </row>
    <row r="5047" spans="1:17">
      <c r="A5047" t="s">
        <v>1711</v>
      </c>
      <c r="B5047" t="s">
        <v>1768</v>
      </c>
      <c r="C5047">
        <v>201212</v>
      </c>
      <c r="D5047">
        <v>0</v>
      </c>
      <c r="E5047" t="s">
        <v>1646</v>
      </c>
      <c r="F5047">
        <v>0</v>
      </c>
      <c r="G5047">
        <v>0</v>
      </c>
      <c r="H5047">
        <v>0</v>
      </c>
      <c r="I5047">
        <v>43112027600</v>
      </c>
      <c r="J5047">
        <v>4</v>
      </c>
      <c r="K5047" t="s">
        <v>1712</v>
      </c>
      <c r="L5047">
        <v>2531</v>
      </c>
      <c r="M5047" t="s">
        <v>1557</v>
      </c>
      <c r="N5047" t="s">
        <v>1734</v>
      </c>
      <c r="O5047">
        <v>0</v>
      </c>
      <c r="P5047" t="s">
        <v>1769</v>
      </c>
    </row>
    <row r="5048" spans="1:17">
      <c r="A5048" t="s">
        <v>1711</v>
      </c>
      <c r="B5048" t="s">
        <v>1770</v>
      </c>
      <c r="C5048">
        <v>201212</v>
      </c>
      <c r="D5048">
        <v>0</v>
      </c>
      <c r="E5048" t="s">
        <v>1646</v>
      </c>
      <c r="F5048">
        <v>0</v>
      </c>
      <c r="G5048">
        <v>0</v>
      </c>
      <c r="H5048">
        <v>0</v>
      </c>
      <c r="I5048">
        <v>43112027600</v>
      </c>
      <c r="J5048">
        <v>4</v>
      </c>
      <c r="K5048" t="s">
        <v>1712</v>
      </c>
      <c r="L5048">
        <v>2531</v>
      </c>
      <c r="M5048" t="s">
        <v>1557</v>
      </c>
      <c r="N5048" t="s">
        <v>1734</v>
      </c>
      <c r="O5048">
        <v>0</v>
      </c>
      <c r="P5048" t="s">
        <v>1771</v>
      </c>
    </row>
    <row r="5049" spans="1:17">
      <c r="A5049" t="s">
        <v>1739</v>
      </c>
      <c r="B5049" t="s">
        <v>1650</v>
      </c>
      <c r="C5049">
        <v>201212</v>
      </c>
      <c r="D5049">
        <v>0</v>
      </c>
      <c r="E5049" t="s">
        <v>1646</v>
      </c>
      <c r="F5049">
        <v>0</v>
      </c>
      <c r="G5049">
        <v>0</v>
      </c>
      <c r="H5049">
        <v>0</v>
      </c>
      <c r="I5049">
        <v>43112015000</v>
      </c>
      <c r="J5049">
        <v>4</v>
      </c>
      <c r="K5049" t="s">
        <v>1740</v>
      </c>
      <c r="L5049">
        <v>2531</v>
      </c>
      <c r="M5049" t="s">
        <v>1557</v>
      </c>
      <c r="N5049" t="s">
        <v>1734</v>
      </c>
      <c r="O5049">
        <v>0</v>
      </c>
      <c r="P5049" t="s">
        <v>1552</v>
      </c>
    </row>
    <row r="5050" spans="1:17">
      <c r="A5050" t="s">
        <v>1739</v>
      </c>
      <c r="B5050" t="s">
        <v>1772</v>
      </c>
      <c r="C5050">
        <v>201212</v>
      </c>
      <c r="D5050">
        <v>30</v>
      </c>
      <c r="E5050" t="s">
        <v>1646</v>
      </c>
      <c r="F5050">
        <v>0</v>
      </c>
      <c r="G5050">
        <v>0</v>
      </c>
      <c r="H5050">
        <v>0</v>
      </c>
      <c r="I5050">
        <v>43112021501</v>
      </c>
      <c r="J5050">
        <v>4</v>
      </c>
      <c r="K5050" t="s">
        <v>1740</v>
      </c>
      <c r="L5050">
        <v>2531</v>
      </c>
      <c r="M5050" t="s">
        <v>1557</v>
      </c>
      <c r="N5050" t="s">
        <v>1734</v>
      </c>
      <c r="O5050">
        <v>73518</v>
      </c>
      <c r="P5050" t="s">
        <v>1769</v>
      </c>
      <c r="Q5050">
        <v>19980331</v>
      </c>
    </row>
    <row r="5051" spans="1:17">
      <c r="A5051" t="s">
        <v>1739</v>
      </c>
      <c r="B5051" t="s">
        <v>1773</v>
      </c>
      <c r="C5051">
        <v>201212</v>
      </c>
      <c r="D5051">
        <v>30</v>
      </c>
      <c r="E5051" t="s">
        <v>1646</v>
      </c>
      <c r="F5051">
        <v>0</v>
      </c>
      <c r="G5051">
        <v>0</v>
      </c>
      <c r="H5051">
        <v>0</v>
      </c>
      <c r="I5051">
        <v>43112021501</v>
      </c>
      <c r="J5051">
        <v>4</v>
      </c>
      <c r="K5051" t="s">
        <v>1740</v>
      </c>
      <c r="L5051">
        <v>2531</v>
      </c>
      <c r="M5051" t="s">
        <v>1557</v>
      </c>
      <c r="N5051" t="s">
        <v>1734</v>
      </c>
      <c r="O5051">
        <v>48824</v>
      </c>
      <c r="P5051" t="s">
        <v>1771</v>
      </c>
      <c r="Q5051">
        <v>19980331</v>
      </c>
    </row>
    <row r="5052" spans="1:17">
      <c r="A5052" t="s">
        <v>1739</v>
      </c>
      <c r="B5052" t="s">
        <v>1774</v>
      </c>
      <c r="C5052">
        <v>201212</v>
      </c>
      <c r="D5052">
        <v>1</v>
      </c>
      <c r="E5052" t="s">
        <v>1646</v>
      </c>
      <c r="F5052">
        <v>0</v>
      </c>
      <c r="G5052">
        <v>0</v>
      </c>
      <c r="H5052">
        <v>0</v>
      </c>
      <c r="I5052">
        <v>43112021601</v>
      </c>
      <c r="J5052">
        <v>4</v>
      </c>
      <c r="K5052" t="s">
        <v>1740</v>
      </c>
      <c r="L5052">
        <v>2531</v>
      </c>
      <c r="M5052" t="s">
        <v>1557</v>
      </c>
      <c r="N5052" t="s">
        <v>1734</v>
      </c>
      <c r="O5052">
        <v>95335</v>
      </c>
      <c r="P5052" t="s">
        <v>1769</v>
      </c>
      <c r="Q5052">
        <v>19980331</v>
      </c>
    </row>
    <row r="5053" spans="1:17">
      <c r="A5053" t="s">
        <v>1739</v>
      </c>
      <c r="B5053" t="s">
        <v>1775</v>
      </c>
      <c r="C5053">
        <v>201212</v>
      </c>
      <c r="D5053">
        <v>0</v>
      </c>
      <c r="E5053" t="s">
        <v>1646</v>
      </c>
      <c r="F5053">
        <v>0</v>
      </c>
      <c r="G5053">
        <v>0</v>
      </c>
      <c r="H5053">
        <v>0</v>
      </c>
      <c r="I5053">
        <v>43112021601</v>
      </c>
      <c r="J5053">
        <v>4</v>
      </c>
      <c r="K5053" t="s">
        <v>1740</v>
      </c>
      <c r="L5053">
        <v>2531</v>
      </c>
      <c r="M5053" t="s">
        <v>1557</v>
      </c>
      <c r="N5053" t="s">
        <v>1734</v>
      </c>
      <c r="O5053">
        <v>0</v>
      </c>
      <c r="P5053" t="s">
        <v>1771</v>
      </c>
      <c r="Q5053">
        <v>19980331</v>
      </c>
    </row>
    <row r="5054" spans="1:17">
      <c r="A5054" t="s">
        <v>1739</v>
      </c>
      <c r="B5054" t="s">
        <v>1640</v>
      </c>
      <c r="C5054">
        <v>201212</v>
      </c>
      <c r="D5054">
        <v>30</v>
      </c>
      <c r="E5054" t="s">
        <v>1646</v>
      </c>
      <c r="F5054">
        <v>0</v>
      </c>
      <c r="G5054">
        <v>0</v>
      </c>
      <c r="H5054">
        <v>0</v>
      </c>
      <c r="I5054">
        <v>43112021700</v>
      </c>
      <c r="J5054">
        <v>4</v>
      </c>
      <c r="K5054" t="s">
        <v>1740</v>
      </c>
      <c r="L5054">
        <v>2531</v>
      </c>
      <c r="M5054" t="s">
        <v>1557</v>
      </c>
      <c r="N5054" t="s">
        <v>1734</v>
      </c>
      <c r="O5054">
        <v>75523</v>
      </c>
      <c r="P5054" t="s">
        <v>1662</v>
      </c>
      <c r="Q5054">
        <v>19810901</v>
      </c>
    </row>
    <row r="5055" spans="1:17">
      <c r="A5055" t="s">
        <v>1739</v>
      </c>
      <c r="B5055" t="s">
        <v>1776</v>
      </c>
      <c r="C5055">
        <v>201212</v>
      </c>
      <c r="D5055">
        <v>30</v>
      </c>
      <c r="E5055" t="s">
        <v>1646</v>
      </c>
      <c r="F5055">
        <v>0</v>
      </c>
      <c r="G5055">
        <v>0</v>
      </c>
      <c r="H5055">
        <v>0</v>
      </c>
      <c r="I5055">
        <v>43112020600</v>
      </c>
      <c r="J5055">
        <v>4</v>
      </c>
      <c r="K5055" t="s">
        <v>1740</v>
      </c>
      <c r="L5055">
        <v>2531</v>
      </c>
      <c r="M5055" t="s">
        <v>1557</v>
      </c>
      <c r="N5055" t="s">
        <v>1734</v>
      </c>
      <c r="O5055">
        <v>114628</v>
      </c>
      <c r="P5055" t="s">
        <v>1771</v>
      </c>
      <c r="Q5055">
        <v>19980331</v>
      </c>
    </row>
    <row r="5056" spans="1:17">
      <c r="A5056" t="s">
        <v>1739</v>
      </c>
      <c r="B5056" t="s">
        <v>1777</v>
      </c>
      <c r="C5056">
        <v>201212</v>
      </c>
      <c r="D5056">
        <v>30</v>
      </c>
      <c r="E5056" t="s">
        <v>1646</v>
      </c>
      <c r="F5056">
        <v>0</v>
      </c>
      <c r="G5056">
        <v>0</v>
      </c>
      <c r="H5056">
        <v>0</v>
      </c>
      <c r="I5056">
        <v>43112020600</v>
      </c>
      <c r="J5056">
        <v>4</v>
      </c>
      <c r="K5056" t="s">
        <v>1740</v>
      </c>
      <c r="L5056">
        <v>2531</v>
      </c>
      <c r="M5056" t="s">
        <v>1557</v>
      </c>
      <c r="N5056" t="s">
        <v>1734</v>
      </c>
      <c r="O5056">
        <v>56688</v>
      </c>
      <c r="P5056" t="s">
        <v>1769</v>
      </c>
      <c r="Q5056">
        <v>19980331</v>
      </c>
    </row>
    <row r="5057" spans="1:17">
      <c r="A5057" t="s">
        <v>1739</v>
      </c>
      <c r="B5057" t="s">
        <v>1778</v>
      </c>
      <c r="C5057">
        <v>201212</v>
      </c>
      <c r="D5057">
        <v>0</v>
      </c>
      <c r="E5057" t="s">
        <v>1646</v>
      </c>
      <c r="F5057">
        <v>0</v>
      </c>
      <c r="G5057">
        <v>0</v>
      </c>
      <c r="H5057">
        <v>0</v>
      </c>
      <c r="I5057">
        <v>43112013101</v>
      </c>
      <c r="J5057">
        <v>4</v>
      </c>
      <c r="K5057" t="s">
        <v>1740</v>
      </c>
      <c r="L5057">
        <v>2531</v>
      </c>
      <c r="M5057" t="s">
        <v>1557</v>
      </c>
      <c r="N5057" t="s">
        <v>1734</v>
      </c>
      <c r="O5057">
        <v>0</v>
      </c>
      <c r="P5057" t="s">
        <v>1769</v>
      </c>
      <c r="Q5057">
        <v>19980331</v>
      </c>
    </row>
    <row r="5058" spans="1:17">
      <c r="A5058" t="s">
        <v>1739</v>
      </c>
      <c r="B5058" t="s">
        <v>1779</v>
      </c>
      <c r="C5058">
        <v>201212</v>
      </c>
      <c r="D5058">
        <v>30</v>
      </c>
      <c r="E5058" t="s">
        <v>1646</v>
      </c>
      <c r="F5058">
        <v>0</v>
      </c>
      <c r="G5058">
        <v>0</v>
      </c>
      <c r="H5058">
        <v>0</v>
      </c>
      <c r="I5058">
        <v>43112013101</v>
      </c>
      <c r="J5058">
        <v>4</v>
      </c>
      <c r="K5058" t="s">
        <v>1740</v>
      </c>
      <c r="L5058">
        <v>2531</v>
      </c>
      <c r="M5058" t="s">
        <v>1557</v>
      </c>
      <c r="N5058" t="s">
        <v>1734</v>
      </c>
      <c r="O5058">
        <v>57108</v>
      </c>
      <c r="P5058" t="s">
        <v>1771</v>
      </c>
      <c r="Q5058">
        <v>19980430</v>
      </c>
    </row>
    <row r="5059" spans="1:17">
      <c r="A5059" t="s">
        <v>1739</v>
      </c>
      <c r="B5059" t="s">
        <v>1568</v>
      </c>
      <c r="C5059">
        <v>201212</v>
      </c>
      <c r="D5059">
        <v>30</v>
      </c>
      <c r="E5059" t="s">
        <v>1646</v>
      </c>
      <c r="F5059">
        <v>0</v>
      </c>
      <c r="G5059">
        <v>0</v>
      </c>
      <c r="H5059">
        <v>0</v>
      </c>
      <c r="I5059">
        <v>43112016701</v>
      </c>
      <c r="J5059">
        <v>4</v>
      </c>
      <c r="K5059" t="s">
        <v>1740</v>
      </c>
      <c r="L5059">
        <v>2531</v>
      </c>
      <c r="M5059" t="s">
        <v>1557</v>
      </c>
      <c r="N5059" t="s">
        <v>1734</v>
      </c>
      <c r="O5059">
        <v>69674</v>
      </c>
      <c r="P5059" t="s">
        <v>1552</v>
      </c>
      <c r="Q5059">
        <v>19980625</v>
      </c>
    </row>
    <row r="5060" spans="1:17">
      <c r="A5060" t="s">
        <v>1739</v>
      </c>
      <c r="B5060" t="s">
        <v>1718</v>
      </c>
      <c r="C5060">
        <v>201212</v>
      </c>
      <c r="D5060">
        <v>30</v>
      </c>
      <c r="E5060" t="s">
        <v>1646</v>
      </c>
      <c r="F5060">
        <v>0</v>
      </c>
      <c r="G5060">
        <v>0</v>
      </c>
      <c r="H5060">
        <v>0</v>
      </c>
      <c r="I5060">
        <v>43112069600</v>
      </c>
      <c r="J5060">
        <v>4</v>
      </c>
      <c r="K5060" t="s">
        <v>1740</v>
      </c>
      <c r="L5060">
        <v>2531</v>
      </c>
      <c r="M5060" t="s">
        <v>1557</v>
      </c>
      <c r="N5060" t="s">
        <v>1734</v>
      </c>
      <c r="O5060">
        <v>66305</v>
      </c>
      <c r="P5060" t="s">
        <v>1552</v>
      </c>
      <c r="Q5060">
        <v>19980802</v>
      </c>
    </row>
    <row r="5061" spans="1:17">
      <c r="A5061" t="s">
        <v>1739</v>
      </c>
      <c r="B5061" t="s">
        <v>1780</v>
      </c>
      <c r="C5061">
        <v>201212</v>
      </c>
      <c r="D5061">
        <v>0</v>
      </c>
      <c r="E5061" t="s">
        <v>1646</v>
      </c>
      <c r="F5061">
        <v>0</v>
      </c>
      <c r="G5061">
        <v>0</v>
      </c>
      <c r="H5061">
        <v>0</v>
      </c>
      <c r="I5061">
        <v>43112010901</v>
      </c>
      <c r="J5061">
        <v>4</v>
      </c>
      <c r="K5061" t="s">
        <v>1740</v>
      </c>
      <c r="L5061">
        <v>2531</v>
      </c>
      <c r="M5061" t="s">
        <v>1557</v>
      </c>
      <c r="N5061" t="s">
        <v>1734</v>
      </c>
      <c r="O5061">
        <v>0</v>
      </c>
      <c r="P5061" t="s">
        <v>1769</v>
      </c>
      <c r="Q5061">
        <v>19980331</v>
      </c>
    </row>
    <row r="5062" spans="1:17">
      <c r="A5062" t="s">
        <v>1739</v>
      </c>
      <c r="B5062" t="s">
        <v>1781</v>
      </c>
      <c r="C5062">
        <v>201212</v>
      </c>
      <c r="D5062">
        <v>0</v>
      </c>
      <c r="E5062" t="s">
        <v>1646</v>
      </c>
      <c r="F5062">
        <v>0</v>
      </c>
      <c r="G5062">
        <v>0</v>
      </c>
      <c r="H5062">
        <v>0</v>
      </c>
      <c r="I5062">
        <v>43112010901</v>
      </c>
      <c r="J5062">
        <v>4</v>
      </c>
      <c r="K5062" t="s">
        <v>1740</v>
      </c>
      <c r="L5062">
        <v>2531</v>
      </c>
      <c r="M5062" t="s">
        <v>1557</v>
      </c>
      <c r="N5062" t="s">
        <v>1734</v>
      </c>
      <c r="O5062">
        <v>0</v>
      </c>
      <c r="P5062" t="s">
        <v>1771</v>
      </c>
      <c r="Q5062">
        <v>19980731</v>
      </c>
    </row>
    <row r="5063" spans="1:17">
      <c r="A5063" t="s">
        <v>1739</v>
      </c>
      <c r="B5063" t="s">
        <v>1782</v>
      </c>
      <c r="C5063">
        <v>201212</v>
      </c>
      <c r="D5063">
        <v>30</v>
      </c>
      <c r="E5063" t="s">
        <v>1646</v>
      </c>
      <c r="F5063">
        <v>0</v>
      </c>
      <c r="G5063">
        <v>0</v>
      </c>
      <c r="H5063">
        <v>0</v>
      </c>
      <c r="I5063">
        <v>43112014300</v>
      </c>
      <c r="J5063">
        <v>4</v>
      </c>
      <c r="K5063" t="s">
        <v>1740</v>
      </c>
      <c r="L5063">
        <v>2531</v>
      </c>
      <c r="M5063" t="s">
        <v>1557</v>
      </c>
      <c r="N5063" t="s">
        <v>1734</v>
      </c>
      <c r="O5063">
        <v>35995</v>
      </c>
      <c r="P5063" t="s">
        <v>1552</v>
      </c>
      <c r="Q5063">
        <v>19980628</v>
      </c>
    </row>
    <row r="5064" spans="1:17">
      <c r="A5064" t="s">
        <v>1739</v>
      </c>
      <c r="B5064" t="s">
        <v>1783</v>
      </c>
      <c r="C5064">
        <v>201212</v>
      </c>
      <c r="D5064">
        <v>0</v>
      </c>
      <c r="E5064" t="s">
        <v>1646</v>
      </c>
      <c r="F5064">
        <v>0</v>
      </c>
      <c r="G5064">
        <v>0</v>
      </c>
      <c r="H5064">
        <v>0</v>
      </c>
      <c r="I5064">
        <v>43112030000</v>
      </c>
      <c r="J5064">
        <v>4</v>
      </c>
      <c r="K5064" t="s">
        <v>1740</v>
      </c>
      <c r="L5064">
        <v>2531</v>
      </c>
      <c r="M5064" t="s">
        <v>1557</v>
      </c>
      <c r="N5064" t="s">
        <v>1734</v>
      </c>
      <c r="O5064">
        <v>0</v>
      </c>
      <c r="P5064" t="s">
        <v>1769</v>
      </c>
      <c r="Q5064">
        <v>19980331</v>
      </c>
    </row>
    <row r="5065" spans="1:17">
      <c r="A5065" t="s">
        <v>1739</v>
      </c>
      <c r="B5065" t="s">
        <v>1784</v>
      </c>
      <c r="C5065">
        <v>201212</v>
      </c>
      <c r="D5065">
        <v>30</v>
      </c>
      <c r="E5065" t="s">
        <v>1646</v>
      </c>
      <c r="F5065">
        <v>0</v>
      </c>
      <c r="G5065">
        <v>0</v>
      </c>
      <c r="H5065">
        <v>0</v>
      </c>
      <c r="I5065">
        <v>43112030000</v>
      </c>
      <c r="J5065">
        <v>4</v>
      </c>
      <c r="K5065" t="s">
        <v>1740</v>
      </c>
      <c r="L5065">
        <v>2531</v>
      </c>
      <c r="M5065" t="s">
        <v>1557</v>
      </c>
      <c r="N5065" t="s">
        <v>1734</v>
      </c>
      <c r="O5065">
        <v>7182</v>
      </c>
      <c r="P5065" t="s">
        <v>1771</v>
      </c>
      <c r="Q5065">
        <v>19980331</v>
      </c>
    </row>
    <row r="5066" spans="1:17">
      <c r="A5066" t="s">
        <v>1739</v>
      </c>
      <c r="B5066" t="s">
        <v>1785</v>
      </c>
      <c r="C5066">
        <v>201212</v>
      </c>
      <c r="D5066">
        <v>0</v>
      </c>
      <c r="E5066" t="s">
        <v>1646</v>
      </c>
      <c r="F5066">
        <v>0</v>
      </c>
      <c r="G5066">
        <v>0</v>
      </c>
      <c r="H5066">
        <v>0</v>
      </c>
      <c r="I5066">
        <v>43112026400</v>
      </c>
      <c r="J5066">
        <v>4</v>
      </c>
      <c r="K5066" t="s">
        <v>1740</v>
      </c>
      <c r="L5066">
        <v>2531</v>
      </c>
      <c r="M5066" t="s">
        <v>1557</v>
      </c>
      <c r="N5066" t="s">
        <v>1734</v>
      </c>
      <c r="O5066">
        <v>0</v>
      </c>
      <c r="P5066" t="s">
        <v>1769</v>
      </c>
      <c r="Q5066">
        <v>20000430</v>
      </c>
    </row>
    <row r="5067" spans="1:17">
      <c r="A5067" t="s">
        <v>1739</v>
      </c>
      <c r="B5067" t="s">
        <v>1786</v>
      </c>
      <c r="C5067">
        <v>201212</v>
      </c>
      <c r="D5067">
        <v>0</v>
      </c>
      <c r="E5067" t="s">
        <v>1646</v>
      </c>
      <c r="F5067">
        <v>0</v>
      </c>
      <c r="G5067">
        <v>0</v>
      </c>
      <c r="H5067">
        <v>0</v>
      </c>
      <c r="I5067">
        <v>43112026400</v>
      </c>
      <c r="J5067">
        <v>4</v>
      </c>
      <c r="K5067" t="s">
        <v>1740</v>
      </c>
      <c r="L5067">
        <v>2531</v>
      </c>
      <c r="M5067" t="s">
        <v>1557</v>
      </c>
      <c r="N5067" t="s">
        <v>1734</v>
      </c>
      <c r="O5067">
        <v>0</v>
      </c>
      <c r="P5067" t="s">
        <v>1771</v>
      </c>
      <c r="Q5067">
        <v>19980331</v>
      </c>
    </row>
    <row r="5068" spans="1:17">
      <c r="A5068" t="s">
        <v>1739</v>
      </c>
      <c r="B5068" t="s">
        <v>1787</v>
      </c>
      <c r="C5068">
        <v>201212</v>
      </c>
      <c r="D5068">
        <v>30</v>
      </c>
      <c r="E5068" t="s">
        <v>1646</v>
      </c>
      <c r="F5068">
        <v>0</v>
      </c>
      <c r="G5068">
        <v>0</v>
      </c>
      <c r="H5068">
        <v>0</v>
      </c>
      <c r="I5068">
        <v>43112018700</v>
      </c>
      <c r="J5068">
        <v>4</v>
      </c>
      <c r="K5068" t="s">
        <v>1740</v>
      </c>
      <c r="L5068">
        <v>2531</v>
      </c>
      <c r="M5068" t="s">
        <v>1557</v>
      </c>
      <c r="N5068" t="s">
        <v>1734</v>
      </c>
      <c r="O5068">
        <v>43914</v>
      </c>
      <c r="P5068" t="s">
        <v>1552</v>
      </c>
      <c r="Q5068">
        <v>19700501</v>
      </c>
    </row>
    <row r="5069" spans="1:17">
      <c r="A5069" t="s">
        <v>1739</v>
      </c>
      <c r="B5069" t="s">
        <v>1788</v>
      </c>
      <c r="C5069">
        <v>201212</v>
      </c>
      <c r="D5069">
        <v>27</v>
      </c>
      <c r="E5069" t="s">
        <v>1646</v>
      </c>
      <c r="F5069">
        <v>0</v>
      </c>
      <c r="G5069">
        <v>0</v>
      </c>
      <c r="H5069">
        <v>0</v>
      </c>
      <c r="I5069">
        <v>43112020801</v>
      </c>
      <c r="J5069">
        <v>4</v>
      </c>
      <c r="K5069" t="s">
        <v>1740</v>
      </c>
      <c r="L5069">
        <v>2531</v>
      </c>
      <c r="M5069" t="s">
        <v>1557</v>
      </c>
      <c r="N5069" t="s">
        <v>1734</v>
      </c>
      <c r="O5069">
        <v>9335</v>
      </c>
      <c r="P5069" t="s">
        <v>1552</v>
      </c>
      <c r="Q5069">
        <v>19730101</v>
      </c>
    </row>
    <row r="5070" spans="1:17">
      <c r="A5070" t="s">
        <v>1739</v>
      </c>
      <c r="B5070" t="s">
        <v>1789</v>
      </c>
      <c r="C5070">
        <v>201212</v>
      </c>
      <c r="D5070">
        <v>30</v>
      </c>
      <c r="E5070" t="s">
        <v>1646</v>
      </c>
      <c r="F5070">
        <v>0</v>
      </c>
      <c r="G5070">
        <v>0</v>
      </c>
      <c r="H5070">
        <v>0</v>
      </c>
      <c r="I5070">
        <v>43112020901</v>
      </c>
      <c r="J5070">
        <v>4</v>
      </c>
      <c r="K5070" t="s">
        <v>1740</v>
      </c>
      <c r="L5070">
        <v>2531</v>
      </c>
      <c r="M5070" t="s">
        <v>1557</v>
      </c>
      <c r="N5070" t="s">
        <v>1734</v>
      </c>
      <c r="O5070">
        <v>66320</v>
      </c>
      <c r="P5070" t="s">
        <v>1552</v>
      </c>
      <c r="Q5070">
        <v>19980622</v>
      </c>
    </row>
    <row r="5071" spans="1:17">
      <c r="A5071" t="s">
        <v>1739</v>
      </c>
      <c r="B5071" t="s">
        <v>1598</v>
      </c>
      <c r="C5071">
        <v>201212</v>
      </c>
      <c r="D5071">
        <v>30</v>
      </c>
      <c r="E5071" t="s">
        <v>1646</v>
      </c>
      <c r="F5071">
        <v>0</v>
      </c>
      <c r="G5071">
        <v>0</v>
      </c>
      <c r="H5071">
        <v>0</v>
      </c>
      <c r="I5071">
        <v>43112074900</v>
      </c>
      <c r="J5071">
        <v>4</v>
      </c>
      <c r="K5071" t="s">
        <v>1740</v>
      </c>
      <c r="L5071">
        <v>2531</v>
      </c>
      <c r="M5071" t="s">
        <v>1557</v>
      </c>
      <c r="N5071" t="s">
        <v>1734</v>
      </c>
      <c r="O5071">
        <v>67965</v>
      </c>
      <c r="P5071" t="s">
        <v>1552</v>
      </c>
      <c r="Q5071">
        <v>19980331</v>
      </c>
    </row>
    <row r="5072" spans="1:17">
      <c r="A5072" t="s">
        <v>1739</v>
      </c>
      <c r="B5072" t="s">
        <v>1790</v>
      </c>
      <c r="C5072">
        <v>201212</v>
      </c>
      <c r="D5072">
        <v>0</v>
      </c>
      <c r="E5072" t="s">
        <v>1646</v>
      </c>
      <c r="F5072">
        <v>0</v>
      </c>
      <c r="G5072">
        <v>0</v>
      </c>
      <c r="H5072">
        <v>0</v>
      </c>
      <c r="I5072">
        <v>43112038200</v>
      </c>
      <c r="J5072">
        <v>4</v>
      </c>
      <c r="K5072" t="s">
        <v>1740</v>
      </c>
      <c r="L5072">
        <v>2531</v>
      </c>
      <c r="M5072" t="s">
        <v>1557</v>
      </c>
      <c r="N5072" t="s">
        <v>1734</v>
      </c>
      <c r="O5072">
        <v>0</v>
      </c>
      <c r="P5072" t="s">
        <v>1769</v>
      </c>
      <c r="Q5072">
        <v>19980331</v>
      </c>
    </row>
    <row r="5073" spans="1:17">
      <c r="A5073" t="s">
        <v>1739</v>
      </c>
      <c r="B5073" t="s">
        <v>1791</v>
      </c>
      <c r="C5073">
        <v>201212</v>
      </c>
      <c r="D5073">
        <v>0</v>
      </c>
      <c r="E5073" t="s">
        <v>1646</v>
      </c>
      <c r="F5073">
        <v>0</v>
      </c>
      <c r="G5073">
        <v>0</v>
      </c>
      <c r="H5073">
        <v>0</v>
      </c>
      <c r="I5073">
        <v>43112038200</v>
      </c>
      <c r="J5073">
        <v>4</v>
      </c>
      <c r="K5073" t="s">
        <v>1740</v>
      </c>
      <c r="L5073">
        <v>2531</v>
      </c>
      <c r="M5073" t="s">
        <v>1557</v>
      </c>
      <c r="N5073" t="s">
        <v>1734</v>
      </c>
      <c r="O5073">
        <v>0</v>
      </c>
      <c r="P5073" t="s">
        <v>1771</v>
      </c>
      <c r="Q5073">
        <v>19980331</v>
      </c>
    </row>
    <row r="5074" spans="1:17">
      <c r="A5074" t="s">
        <v>1739</v>
      </c>
      <c r="B5074" t="s">
        <v>1629</v>
      </c>
      <c r="C5074">
        <v>201212</v>
      </c>
      <c r="D5074">
        <v>30</v>
      </c>
      <c r="E5074" t="s">
        <v>1646</v>
      </c>
      <c r="F5074">
        <v>0</v>
      </c>
      <c r="G5074">
        <v>0</v>
      </c>
      <c r="H5074">
        <v>0</v>
      </c>
      <c r="I5074">
        <v>43112069100</v>
      </c>
      <c r="J5074">
        <v>4</v>
      </c>
      <c r="K5074" t="s">
        <v>1740</v>
      </c>
      <c r="L5074">
        <v>2531</v>
      </c>
      <c r="M5074" t="s">
        <v>1557</v>
      </c>
      <c r="N5074" t="s">
        <v>1734</v>
      </c>
      <c r="O5074">
        <v>18092</v>
      </c>
      <c r="P5074" t="s">
        <v>1552</v>
      </c>
      <c r="Q5074">
        <v>19910501</v>
      </c>
    </row>
    <row r="5075" spans="1:17">
      <c r="A5075" t="s">
        <v>1739</v>
      </c>
      <c r="B5075" t="s">
        <v>1792</v>
      </c>
      <c r="C5075">
        <v>201212</v>
      </c>
      <c r="D5075">
        <v>0</v>
      </c>
      <c r="E5075" t="s">
        <v>1646</v>
      </c>
      <c r="F5075">
        <v>0</v>
      </c>
      <c r="G5075">
        <v>0</v>
      </c>
      <c r="H5075">
        <v>0</v>
      </c>
      <c r="I5075">
        <v>43112035600</v>
      </c>
      <c r="J5075">
        <v>4</v>
      </c>
      <c r="K5075" t="s">
        <v>1740</v>
      </c>
      <c r="L5075">
        <v>2531</v>
      </c>
      <c r="M5075" t="s">
        <v>1557</v>
      </c>
      <c r="N5075" t="s">
        <v>1734</v>
      </c>
      <c r="O5075">
        <v>0</v>
      </c>
      <c r="P5075" t="s">
        <v>1771</v>
      </c>
      <c r="Q5075">
        <v>19980331</v>
      </c>
    </row>
    <row r="5076" spans="1:17">
      <c r="A5076" t="s">
        <v>1739</v>
      </c>
      <c r="B5076" t="s">
        <v>1793</v>
      </c>
      <c r="C5076">
        <v>201212</v>
      </c>
      <c r="D5076">
        <v>30</v>
      </c>
      <c r="E5076" t="s">
        <v>1646</v>
      </c>
      <c r="F5076">
        <v>0</v>
      </c>
      <c r="G5076">
        <v>0</v>
      </c>
      <c r="H5076">
        <v>0</v>
      </c>
      <c r="I5076">
        <v>43112035600</v>
      </c>
      <c r="J5076">
        <v>4</v>
      </c>
      <c r="K5076" t="s">
        <v>1740</v>
      </c>
      <c r="L5076">
        <v>2531</v>
      </c>
      <c r="M5076" t="s">
        <v>1557</v>
      </c>
      <c r="N5076" t="s">
        <v>1734</v>
      </c>
      <c r="O5076">
        <v>51855</v>
      </c>
      <c r="P5076" t="s">
        <v>1769</v>
      </c>
      <c r="Q5076">
        <v>19941001</v>
      </c>
    </row>
    <row r="5077" spans="1:17">
      <c r="A5077" t="s">
        <v>1739</v>
      </c>
      <c r="B5077" t="s">
        <v>1794</v>
      </c>
      <c r="C5077">
        <v>201212</v>
      </c>
      <c r="D5077">
        <v>0</v>
      </c>
      <c r="E5077" t="s">
        <v>1646</v>
      </c>
      <c r="F5077">
        <v>0</v>
      </c>
      <c r="G5077">
        <v>0</v>
      </c>
      <c r="H5077">
        <v>0</v>
      </c>
      <c r="I5077">
        <v>43112038300</v>
      </c>
      <c r="J5077">
        <v>4</v>
      </c>
      <c r="K5077" t="s">
        <v>1740</v>
      </c>
      <c r="L5077">
        <v>2531</v>
      </c>
      <c r="M5077" t="s">
        <v>1557</v>
      </c>
      <c r="N5077" t="s">
        <v>1734</v>
      </c>
      <c r="O5077">
        <v>0</v>
      </c>
      <c r="P5077" t="s">
        <v>1769</v>
      </c>
      <c r="Q5077">
        <v>19980331</v>
      </c>
    </row>
    <row r="5078" spans="1:17">
      <c r="A5078" t="s">
        <v>1739</v>
      </c>
      <c r="B5078" t="s">
        <v>1795</v>
      </c>
      <c r="C5078">
        <v>201212</v>
      </c>
      <c r="D5078">
        <v>30</v>
      </c>
      <c r="E5078" t="s">
        <v>1646</v>
      </c>
      <c r="F5078">
        <v>0</v>
      </c>
      <c r="G5078">
        <v>0</v>
      </c>
      <c r="H5078">
        <v>0</v>
      </c>
      <c r="I5078">
        <v>43112038300</v>
      </c>
      <c r="J5078">
        <v>4</v>
      </c>
      <c r="K5078" t="s">
        <v>1740</v>
      </c>
      <c r="L5078">
        <v>2531</v>
      </c>
      <c r="M5078" t="s">
        <v>1557</v>
      </c>
      <c r="N5078" t="s">
        <v>1734</v>
      </c>
      <c r="O5078">
        <v>48500</v>
      </c>
      <c r="P5078" t="s">
        <v>1771</v>
      </c>
      <c r="Q5078">
        <v>19980331</v>
      </c>
    </row>
    <row r="5079" spans="1:17">
      <c r="A5079" t="s">
        <v>1739</v>
      </c>
      <c r="B5079" t="s">
        <v>1796</v>
      </c>
      <c r="C5079">
        <v>201212</v>
      </c>
      <c r="D5079">
        <v>0</v>
      </c>
      <c r="E5079" t="s">
        <v>1646</v>
      </c>
      <c r="F5079">
        <v>0</v>
      </c>
      <c r="G5079">
        <v>0</v>
      </c>
      <c r="H5079">
        <v>0</v>
      </c>
      <c r="I5079">
        <v>43112038400</v>
      </c>
      <c r="J5079">
        <v>4</v>
      </c>
      <c r="K5079" t="s">
        <v>1740</v>
      </c>
      <c r="L5079">
        <v>2531</v>
      </c>
      <c r="M5079" t="s">
        <v>1557</v>
      </c>
      <c r="N5079" t="s">
        <v>1734</v>
      </c>
      <c r="O5079">
        <v>0</v>
      </c>
      <c r="P5079" t="s">
        <v>1769</v>
      </c>
    </row>
    <row r="5080" spans="1:17">
      <c r="A5080" t="s">
        <v>1739</v>
      </c>
      <c r="B5080" t="s">
        <v>1797</v>
      </c>
      <c r="C5080">
        <v>201212</v>
      </c>
      <c r="D5080">
        <v>0</v>
      </c>
      <c r="E5080" t="s">
        <v>1646</v>
      </c>
      <c r="F5080">
        <v>0</v>
      </c>
      <c r="G5080">
        <v>0</v>
      </c>
      <c r="H5080">
        <v>0</v>
      </c>
      <c r="I5080">
        <v>43112038400</v>
      </c>
      <c r="J5080">
        <v>4</v>
      </c>
      <c r="K5080" t="s">
        <v>1740</v>
      </c>
      <c r="L5080">
        <v>2531</v>
      </c>
      <c r="M5080" t="s">
        <v>1557</v>
      </c>
      <c r="N5080" t="s">
        <v>1734</v>
      </c>
      <c r="O5080">
        <v>0</v>
      </c>
      <c r="P5080" t="s">
        <v>1771</v>
      </c>
    </row>
    <row r="5081" spans="1:17">
      <c r="A5081" t="s">
        <v>1739</v>
      </c>
      <c r="B5081" t="s">
        <v>1614</v>
      </c>
      <c r="C5081">
        <v>201212</v>
      </c>
      <c r="D5081">
        <v>30</v>
      </c>
      <c r="E5081" t="s">
        <v>1646</v>
      </c>
      <c r="F5081">
        <v>0</v>
      </c>
      <c r="G5081">
        <v>0</v>
      </c>
      <c r="H5081">
        <v>0</v>
      </c>
      <c r="I5081">
        <v>43112035700</v>
      </c>
      <c r="J5081">
        <v>4</v>
      </c>
      <c r="K5081" t="s">
        <v>1740</v>
      </c>
      <c r="L5081">
        <v>2531</v>
      </c>
      <c r="M5081" t="s">
        <v>1557</v>
      </c>
      <c r="N5081" t="s">
        <v>1734</v>
      </c>
      <c r="O5081">
        <v>41997</v>
      </c>
      <c r="P5081" t="s">
        <v>1552</v>
      </c>
      <c r="Q5081">
        <v>19771001</v>
      </c>
    </row>
    <row r="5082" spans="1:17">
      <c r="A5082" t="s">
        <v>1739</v>
      </c>
      <c r="B5082" t="s">
        <v>1615</v>
      </c>
      <c r="C5082">
        <v>201212</v>
      </c>
      <c r="D5082">
        <v>30</v>
      </c>
      <c r="E5082" t="s">
        <v>1646</v>
      </c>
      <c r="F5082">
        <v>0</v>
      </c>
      <c r="G5082">
        <v>0</v>
      </c>
      <c r="H5082">
        <v>0</v>
      </c>
      <c r="I5082">
        <v>43112033600</v>
      </c>
      <c r="J5082">
        <v>4</v>
      </c>
      <c r="K5082" t="s">
        <v>1740</v>
      </c>
      <c r="L5082">
        <v>2531</v>
      </c>
      <c r="M5082" t="s">
        <v>1557</v>
      </c>
      <c r="N5082" t="s">
        <v>1734</v>
      </c>
      <c r="O5082">
        <v>14126</v>
      </c>
      <c r="P5082" t="s">
        <v>1552</v>
      </c>
      <c r="Q5082">
        <v>19770901</v>
      </c>
    </row>
    <row r="5083" spans="1:17">
      <c r="A5083" t="s">
        <v>1739</v>
      </c>
      <c r="B5083" t="s">
        <v>1799</v>
      </c>
      <c r="C5083">
        <v>201212</v>
      </c>
      <c r="D5083">
        <v>0</v>
      </c>
      <c r="E5083" t="s">
        <v>1646</v>
      </c>
      <c r="F5083">
        <v>0</v>
      </c>
      <c r="G5083">
        <v>0</v>
      </c>
      <c r="H5083">
        <v>0</v>
      </c>
      <c r="I5083">
        <v>43112038100</v>
      </c>
      <c r="J5083">
        <v>4</v>
      </c>
      <c r="K5083" t="s">
        <v>1740</v>
      </c>
      <c r="L5083">
        <v>2531</v>
      </c>
      <c r="M5083" t="s">
        <v>1557</v>
      </c>
      <c r="N5083" t="s">
        <v>1734</v>
      </c>
      <c r="O5083">
        <v>0</v>
      </c>
      <c r="P5083" t="s">
        <v>1771</v>
      </c>
      <c r="Q5083">
        <v>19980331</v>
      </c>
    </row>
    <row r="5084" spans="1:17">
      <c r="A5084" t="s">
        <v>1711</v>
      </c>
      <c r="B5084" t="s">
        <v>1586</v>
      </c>
      <c r="C5084">
        <v>201201</v>
      </c>
      <c r="D5084">
        <v>0</v>
      </c>
      <c r="E5084" t="s">
        <v>1693</v>
      </c>
      <c r="F5084">
        <v>0</v>
      </c>
      <c r="G5084">
        <v>0</v>
      </c>
      <c r="H5084">
        <v>0</v>
      </c>
      <c r="I5084">
        <v>43112077200</v>
      </c>
      <c r="J5084">
        <v>14</v>
      </c>
      <c r="K5084" t="s">
        <v>1712</v>
      </c>
      <c r="L5084">
        <v>2531</v>
      </c>
      <c r="M5084" t="s">
        <v>1557</v>
      </c>
      <c r="N5084" t="s">
        <v>1734</v>
      </c>
      <c r="O5084">
        <v>0</v>
      </c>
      <c r="P5084" t="s">
        <v>1694</v>
      </c>
    </row>
    <row r="5085" spans="1:17">
      <c r="A5085" t="s">
        <v>1739</v>
      </c>
      <c r="B5085">
        <v>2</v>
      </c>
      <c r="C5085">
        <v>201201</v>
      </c>
      <c r="D5085">
        <v>0</v>
      </c>
      <c r="E5085" t="s">
        <v>1693</v>
      </c>
      <c r="F5085">
        <v>0</v>
      </c>
      <c r="G5085">
        <v>0</v>
      </c>
      <c r="H5085">
        <v>0</v>
      </c>
      <c r="I5085">
        <v>43112000900</v>
      </c>
      <c r="J5085">
        <v>14</v>
      </c>
      <c r="K5085" t="s">
        <v>1740</v>
      </c>
      <c r="L5085">
        <v>2531</v>
      </c>
      <c r="M5085" t="s">
        <v>1557</v>
      </c>
      <c r="N5085" t="s">
        <v>1734</v>
      </c>
      <c r="O5085">
        <v>0</v>
      </c>
      <c r="P5085" t="s">
        <v>1694</v>
      </c>
    </row>
    <row r="5086" spans="1:17">
      <c r="A5086" t="s">
        <v>1711</v>
      </c>
      <c r="B5086" t="s">
        <v>1586</v>
      </c>
      <c r="C5086">
        <v>201202</v>
      </c>
      <c r="D5086">
        <v>0</v>
      </c>
      <c r="E5086" t="s">
        <v>1693</v>
      </c>
      <c r="F5086">
        <v>0</v>
      </c>
      <c r="G5086">
        <v>0</v>
      </c>
      <c r="H5086">
        <v>0</v>
      </c>
      <c r="I5086">
        <v>43112077200</v>
      </c>
      <c r="J5086">
        <v>14</v>
      </c>
      <c r="K5086" t="s">
        <v>1712</v>
      </c>
      <c r="L5086">
        <v>2531</v>
      </c>
      <c r="M5086" t="s">
        <v>1557</v>
      </c>
      <c r="N5086" t="s">
        <v>1734</v>
      </c>
      <c r="O5086">
        <v>0</v>
      </c>
      <c r="P5086" t="s">
        <v>1694</v>
      </c>
    </row>
    <row r="5087" spans="1:17">
      <c r="A5087" t="s">
        <v>1739</v>
      </c>
      <c r="B5087">
        <v>2</v>
      </c>
      <c r="C5087">
        <v>201202</v>
      </c>
      <c r="D5087">
        <v>0</v>
      </c>
      <c r="E5087" t="s">
        <v>1693</v>
      </c>
      <c r="F5087">
        <v>0</v>
      </c>
      <c r="G5087">
        <v>0</v>
      </c>
      <c r="H5087">
        <v>0</v>
      </c>
      <c r="I5087">
        <v>43112000900</v>
      </c>
      <c r="J5087">
        <v>14</v>
      </c>
      <c r="K5087" t="s">
        <v>1740</v>
      </c>
      <c r="L5087">
        <v>2531</v>
      </c>
      <c r="M5087" t="s">
        <v>1557</v>
      </c>
      <c r="N5087" t="s">
        <v>1734</v>
      </c>
      <c r="O5087">
        <v>0</v>
      </c>
      <c r="P5087" t="s">
        <v>1694</v>
      </c>
    </row>
    <row r="5088" spans="1:17">
      <c r="A5088" t="s">
        <v>1711</v>
      </c>
      <c r="B5088" t="s">
        <v>1586</v>
      </c>
      <c r="C5088">
        <v>201203</v>
      </c>
      <c r="D5088">
        <v>0</v>
      </c>
      <c r="E5088" t="s">
        <v>1693</v>
      </c>
      <c r="F5088">
        <v>0</v>
      </c>
      <c r="G5088">
        <v>0</v>
      </c>
      <c r="H5088">
        <v>0</v>
      </c>
      <c r="I5088">
        <v>43112077200</v>
      </c>
      <c r="J5088">
        <v>14</v>
      </c>
      <c r="K5088" t="s">
        <v>1712</v>
      </c>
      <c r="L5088">
        <v>2531</v>
      </c>
      <c r="M5088" t="s">
        <v>1557</v>
      </c>
      <c r="N5088" t="s">
        <v>1734</v>
      </c>
      <c r="O5088">
        <v>0</v>
      </c>
      <c r="P5088" t="s">
        <v>1694</v>
      </c>
    </row>
    <row r="5089" spans="1:16">
      <c r="A5089" t="s">
        <v>1739</v>
      </c>
      <c r="B5089">
        <v>2</v>
      </c>
      <c r="C5089">
        <v>201203</v>
      </c>
      <c r="D5089">
        <v>0</v>
      </c>
      <c r="E5089" t="s">
        <v>1693</v>
      </c>
      <c r="F5089">
        <v>0</v>
      </c>
      <c r="G5089">
        <v>0</v>
      </c>
      <c r="H5089">
        <v>0</v>
      </c>
      <c r="I5089">
        <v>43112000900</v>
      </c>
      <c r="J5089">
        <v>14</v>
      </c>
      <c r="K5089" t="s">
        <v>1740</v>
      </c>
      <c r="L5089">
        <v>2531</v>
      </c>
      <c r="M5089" t="s">
        <v>1557</v>
      </c>
      <c r="N5089" t="s">
        <v>1734</v>
      </c>
      <c r="O5089">
        <v>0</v>
      </c>
      <c r="P5089" t="s">
        <v>1694</v>
      </c>
    </row>
    <row r="5090" spans="1:16">
      <c r="A5090" t="s">
        <v>1711</v>
      </c>
      <c r="B5090" t="s">
        <v>1586</v>
      </c>
      <c r="C5090">
        <v>201204</v>
      </c>
      <c r="D5090">
        <v>0</v>
      </c>
      <c r="E5090" t="s">
        <v>1693</v>
      </c>
      <c r="F5090">
        <v>0</v>
      </c>
      <c r="G5090">
        <v>0</v>
      </c>
      <c r="H5090">
        <v>0</v>
      </c>
      <c r="I5090">
        <v>43112077200</v>
      </c>
      <c r="J5090">
        <v>14</v>
      </c>
      <c r="K5090" t="s">
        <v>1712</v>
      </c>
      <c r="L5090">
        <v>2531</v>
      </c>
      <c r="M5090" t="s">
        <v>1557</v>
      </c>
      <c r="N5090" t="s">
        <v>1734</v>
      </c>
      <c r="O5090">
        <v>0</v>
      </c>
      <c r="P5090" t="s">
        <v>1694</v>
      </c>
    </row>
    <row r="5091" spans="1:16">
      <c r="A5091" t="s">
        <v>1739</v>
      </c>
      <c r="B5091">
        <v>2</v>
      </c>
      <c r="C5091">
        <v>201204</v>
      </c>
      <c r="D5091">
        <v>0</v>
      </c>
      <c r="E5091" t="s">
        <v>1693</v>
      </c>
      <c r="F5091">
        <v>0</v>
      </c>
      <c r="G5091">
        <v>0</v>
      </c>
      <c r="H5091">
        <v>0</v>
      </c>
      <c r="I5091">
        <v>43112000900</v>
      </c>
      <c r="J5091">
        <v>14</v>
      </c>
      <c r="K5091" t="s">
        <v>1740</v>
      </c>
      <c r="L5091">
        <v>2531</v>
      </c>
      <c r="M5091" t="s">
        <v>1557</v>
      </c>
      <c r="N5091" t="s">
        <v>1734</v>
      </c>
      <c r="O5091">
        <v>0</v>
      </c>
      <c r="P5091" t="s">
        <v>1694</v>
      </c>
    </row>
    <row r="5092" spans="1:16">
      <c r="A5092" t="s">
        <v>1711</v>
      </c>
      <c r="B5092" t="s">
        <v>1586</v>
      </c>
      <c r="C5092">
        <v>201205</v>
      </c>
      <c r="D5092">
        <v>0</v>
      </c>
      <c r="E5092" t="s">
        <v>1693</v>
      </c>
      <c r="F5092">
        <v>0</v>
      </c>
      <c r="G5092">
        <v>0</v>
      </c>
      <c r="H5092">
        <v>0</v>
      </c>
      <c r="I5092">
        <v>43112077200</v>
      </c>
      <c r="J5092">
        <v>14</v>
      </c>
      <c r="K5092" t="s">
        <v>1712</v>
      </c>
      <c r="L5092">
        <v>2531</v>
      </c>
      <c r="M5092" t="s">
        <v>1557</v>
      </c>
      <c r="N5092" t="s">
        <v>1734</v>
      </c>
      <c r="O5092">
        <v>0</v>
      </c>
      <c r="P5092" t="s">
        <v>1694</v>
      </c>
    </row>
    <row r="5093" spans="1:16">
      <c r="A5093" t="s">
        <v>1739</v>
      </c>
      <c r="B5093">
        <v>2</v>
      </c>
      <c r="C5093">
        <v>201205</v>
      </c>
      <c r="D5093">
        <v>0</v>
      </c>
      <c r="E5093" t="s">
        <v>1693</v>
      </c>
      <c r="F5093">
        <v>0</v>
      </c>
      <c r="G5093">
        <v>0</v>
      </c>
      <c r="H5093">
        <v>0</v>
      </c>
      <c r="I5093">
        <v>43112000900</v>
      </c>
      <c r="J5093">
        <v>14</v>
      </c>
      <c r="K5093" t="s">
        <v>1740</v>
      </c>
      <c r="L5093">
        <v>2531</v>
      </c>
      <c r="M5093" t="s">
        <v>1557</v>
      </c>
      <c r="N5093" t="s">
        <v>1734</v>
      </c>
      <c r="O5093">
        <v>0</v>
      </c>
      <c r="P5093" t="s">
        <v>1694</v>
      </c>
    </row>
    <row r="5094" spans="1:16">
      <c r="A5094" t="s">
        <v>1711</v>
      </c>
      <c r="B5094" t="s">
        <v>1586</v>
      </c>
      <c r="C5094">
        <v>201206</v>
      </c>
      <c r="D5094">
        <v>0</v>
      </c>
      <c r="E5094" t="s">
        <v>1693</v>
      </c>
      <c r="F5094">
        <v>0</v>
      </c>
      <c r="G5094">
        <v>0</v>
      </c>
      <c r="H5094">
        <v>0</v>
      </c>
      <c r="I5094">
        <v>43112077200</v>
      </c>
      <c r="J5094">
        <v>14</v>
      </c>
      <c r="K5094" t="s">
        <v>1712</v>
      </c>
      <c r="L5094">
        <v>2531</v>
      </c>
      <c r="M5094" t="s">
        <v>1557</v>
      </c>
      <c r="N5094" t="s">
        <v>1734</v>
      </c>
      <c r="O5094">
        <v>0</v>
      </c>
      <c r="P5094" t="s">
        <v>1694</v>
      </c>
    </row>
    <row r="5095" spans="1:16">
      <c r="A5095" t="s">
        <v>1739</v>
      </c>
      <c r="B5095">
        <v>2</v>
      </c>
      <c r="C5095">
        <v>201206</v>
      </c>
      <c r="D5095">
        <v>0</v>
      </c>
      <c r="E5095" t="s">
        <v>1693</v>
      </c>
      <c r="F5095">
        <v>0</v>
      </c>
      <c r="G5095">
        <v>0</v>
      </c>
      <c r="H5095">
        <v>0</v>
      </c>
      <c r="I5095">
        <v>43112000900</v>
      </c>
      <c r="J5095">
        <v>14</v>
      </c>
      <c r="K5095" t="s">
        <v>1740</v>
      </c>
      <c r="L5095">
        <v>2531</v>
      </c>
      <c r="M5095" t="s">
        <v>1557</v>
      </c>
      <c r="N5095" t="s">
        <v>1734</v>
      </c>
      <c r="O5095">
        <v>0</v>
      </c>
      <c r="P5095" t="s">
        <v>1694</v>
      </c>
    </row>
    <row r="5096" spans="1:16">
      <c r="A5096" t="s">
        <v>1711</v>
      </c>
      <c r="B5096" t="s">
        <v>1586</v>
      </c>
      <c r="C5096">
        <v>201207</v>
      </c>
      <c r="D5096">
        <v>0</v>
      </c>
      <c r="E5096" t="s">
        <v>1693</v>
      </c>
      <c r="F5096">
        <v>0</v>
      </c>
      <c r="G5096">
        <v>0</v>
      </c>
      <c r="H5096">
        <v>0</v>
      </c>
      <c r="I5096">
        <v>43112077200</v>
      </c>
      <c r="J5096">
        <v>14</v>
      </c>
      <c r="K5096" t="s">
        <v>1712</v>
      </c>
      <c r="L5096">
        <v>2531</v>
      </c>
      <c r="M5096" t="s">
        <v>1557</v>
      </c>
      <c r="N5096" t="s">
        <v>1734</v>
      </c>
      <c r="O5096">
        <v>0</v>
      </c>
      <c r="P5096" t="s">
        <v>1694</v>
      </c>
    </row>
    <row r="5097" spans="1:16">
      <c r="A5097" t="s">
        <v>1739</v>
      </c>
      <c r="B5097">
        <v>2</v>
      </c>
      <c r="C5097">
        <v>201207</v>
      </c>
      <c r="D5097">
        <v>0</v>
      </c>
      <c r="E5097" t="s">
        <v>1693</v>
      </c>
      <c r="F5097">
        <v>0</v>
      </c>
      <c r="G5097">
        <v>0</v>
      </c>
      <c r="H5097">
        <v>0</v>
      </c>
      <c r="I5097">
        <v>43112000900</v>
      </c>
      <c r="J5097">
        <v>14</v>
      </c>
      <c r="K5097" t="s">
        <v>1740</v>
      </c>
      <c r="L5097">
        <v>2531</v>
      </c>
      <c r="M5097" t="s">
        <v>1557</v>
      </c>
      <c r="N5097" t="s">
        <v>1734</v>
      </c>
      <c r="O5097">
        <v>0</v>
      </c>
      <c r="P5097" t="s">
        <v>1694</v>
      </c>
    </row>
    <row r="5098" spans="1:16">
      <c r="A5098" t="s">
        <v>1711</v>
      </c>
      <c r="B5098" t="s">
        <v>1586</v>
      </c>
      <c r="C5098">
        <v>201208</v>
      </c>
      <c r="D5098">
        <v>0</v>
      </c>
      <c r="E5098" t="s">
        <v>1693</v>
      </c>
      <c r="F5098">
        <v>0</v>
      </c>
      <c r="G5098">
        <v>0</v>
      </c>
      <c r="H5098">
        <v>0</v>
      </c>
      <c r="I5098">
        <v>43112077200</v>
      </c>
      <c r="J5098">
        <v>14</v>
      </c>
      <c r="K5098" t="s">
        <v>1712</v>
      </c>
      <c r="L5098">
        <v>2531</v>
      </c>
      <c r="M5098" t="s">
        <v>1557</v>
      </c>
      <c r="N5098" t="s">
        <v>1734</v>
      </c>
      <c r="O5098">
        <v>0</v>
      </c>
      <c r="P5098" t="s">
        <v>1694</v>
      </c>
    </row>
    <row r="5099" spans="1:16">
      <c r="A5099" t="s">
        <v>1739</v>
      </c>
      <c r="B5099">
        <v>2</v>
      </c>
      <c r="C5099">
        <v>201208</v>
      </c>
      <c r="D5099">
        <v>0</v>
      </c>
      <c r="E5099" t="s">
        <v>1693</v>
      </c>
      <c r="F5099">
        <v>0</v>
      </c>
      <c r="G5099">
        <v>0</v>
      </c>
      <c r="H5099">
        <v>0</v>
      </c>
      <c r="I5099">
        <v>43112000900</v>
      </c>
      <c r="J5099">
        <v>14</v>
      </c>
      <c r="K5099" t="s">
        <v>1740</v>
      </c>
      <c r="L5099">
        <v>2531</v>
      </c>
      <c r="M5099" t="s">
        <v>1557</v>
      </c>
      <c r="N5099" t="s">
        <v>1734</v>
      </c>
      <c r="O5099">
        <v>0</v>
      </c>
      <c r="P5099" t="s">
        <v>1694</v>
      </c>
    </row>
    <row r="5100" spans="1:16">
      <c r="A5100" t="s">
        <v>1711</v>
      </c>
      <c r="B5100" t="s">
        <v>1586</v>
      </c>
      <c r="C5100">
        <v>201209</v>
      </c>
      <c r="D5100">
        <v>0</v>
      </c>
      <c r="E5100" t="s">
        <v>1693</v>
      </c>
      <c r="F5100">
        <v>0</v>
      </c>
      <c r="G5100">
        <v>0</v>
      </c>
      <c r="H5100">
        <v>0</v>
      </c>
      <c r="I5100">
        <v>43112077200</v>
      </c>
      <c r="J5100">
        <v>14</v>
      </c>
      <c r="K5100" t="s">
        <v>1712</v>
      </c>
      <c r="L5100">
        <v>2531</v>
      </c>
      <c r="M5100" t="s">
        <v>1557</v>
      </c>
      <c r="N5100" t="s">
        <v>1734</v>
      </c>
      <c r="O5100">
        <v>0</v>
      </c>
      <c r="P5100" t="s">
        <v>1694</v>
      </c>
    </row>
    <row r="5101" spans="1:16">
      <c r="A5101" t="s">
        <v>1739</v>
      </c>
      <c r="B5101">
        <v>2</v>
      </c>
      <c r="C5101">
        <v>201209</v>
      </c>
      <c r="D5101">
        <v>0</v>
      </c>
      <c r="E5101" t="s">
        <v>1693</v>
      </c>
      <c r="F5101">
        <v>0</v>
      </c>
      <c r="G5101">
        <v>0</v>
      </c>
      <c r="H5101">
        <v>0</v>
      </c>
      <c r="I5101">
        <v>43112000900</v>
      </c>
      <c r="J5101">
        <v>14</v>
      </c>
      <c r="K5101" t="s">
        <v>1740</v>
      </c>
      <c r="L5101">
        <v>2531</v>
      </c>
      <c r="M5101" t="s">
        <v>1557</v>
      </c>
      <c r="N5101" t="s">
        <v>1734</v>
      </c>
      <c r="O5101">
        <v>0</v>
      </c>
      <c r="P5101" t="s">
        <v>1694</v>
      </c>
    </row>
    <row r="5102" spans="1:16">
      <c r="A5102" t="s">
        <v>1711</v>
      </c>
      <c r="B5102" t="s">
        <v>1586</v>
      </c>
      <c r="C5102">
        <v>201210</v>
      </c>
      <c r="D5102">
        <v>0</v>
      </c>
      <c r="E5102" t="s">
        <v>1693</v>
      </c>
      <c r="F5102">
        <v>0</v>
      </c>
      <c r="G5102">
        <v>0</v>
      </c>
      <c r="H5102">
        <v>0</v>
      </c>
      <c r="I5102">
        <v>43112077200</v>
      </c>
      <c r="J5102">
        <v>14</v>
      </c>
      <c r="K5102" t="s">
        <v>1712</v>
      </c>
      <c r="L5102">
        <v>2531</v>
      </c>
      <c r="M5102" t="s">
        <v>1557</v>
      </c>
      <c r="N5102" t="s">
        <v>1734</v>
      </c>
      <c r="O5102">
        <v>0</v>
      </c>
      <c r="P5102" t="s">
        <v>1694</v>
      </c>
    </row>
    <row r="5103" spans="1:16">
      <c r="A5103" t="s">
        <v>1739</v>
      </c>
      <c r="B5103">
        <v>2</v>
      </c>
      <c r="C5103">
        <v>201210</v>
      </c>
      <c r="D5103">
        <v>0</v>
      </c>
      <c r="E5103" t="s">
        <v>1693</v>
      </c>
      <c r="F5103">
        <v>0</v>
      </c>
      <c r="G5103">
        <v>0</v>
      </c>
      <c r="H5103">
        <v>0</v>
      </c>
      <c r="I5103">
        <v>43112000900</v>
      </c>
      <c r="J5103">
        <v>14</v>
      </c>
      <c r="K5103" t="s">
        <v>1740</v>
      </c>
      <c r="L5103">
        <v>2531</v>
      </c>
      <c r="M5103" t="s">
        <v>1557</v>
      </c>
      <c r="N5103" t="s">
        <v>1734</v>
      </c>
      <c r="O5103">
        <v>0</v>
      </c>
      <c r="P5103" t="s">
        <v>1694</v>
      </c>
    </row>
    <row r="5104" spans="1:16">
      <c r="A5104" t="s">
        <v>1711</v>
      </c>
      <c r="B5104" t="s">
        <v>1586</v>
      </c>
      <c r="C5104">
        <v>201211</v>
      </c>
      <c r="D5104">
        <v>0</v>
      </c>
      <c r="E5104" t="s">
        <v>1693</v>
      </c>
      <c r="F5104">
        <v>0</v>
      </c>
      <c r="G5104">
        <v>0</v>
      </c>
      <c r="H5104">
        <v>0</v>
      </c>
      <c r="I5104">
        <v>43112077200</v>
      </c>
      <c r="J5104">
        <v>14</v>
      </c>
      <c r="K5104" t="s">
        <v>1712</v>
      </c>
      <c r="L5104">
        <v>2531</v>
      </c>
      <c r="M5104" t="s">
        <v>1557</v>
      </c>
      <c r="N5104" t="s">
        <v>1734</v>
      </c>
      <c r="O5104">
        <v>0</v>
      </c>
      <c r="P5104" t="s">
        <v>1694</v>
      </c>
    </row>
    <row r="5105" spans="1:18">
      <c r="A5105" t="s">
        <v>1739</v>
      </c>
      <c r="B5105">
        <v>2</v>
      </c>
      <c r="C5105">
        <v>201211</v>
      </c>
      <c r="D5105">
        <v>0</v>
      </c>
      <c r="E5105" t="s">
        <v>1693</v>
      </c>
      <c r="F5105">
        <v>0</v>
      </c>
      <c r="G5105">
        <v>0</v>
      </c>
      <c r="H5105">
        <v>0</v>
      </c>
      <c r="I5105">
        <v>43112000900</v>
      </c>
      <c r="J5105">
        <v>14</v>
      </c>
      <c r="K5105" t="s">
        <v>1740</v>
      </c>
      <c r="L5105">
        <v>2531</v>
      </c>
      <c r="M5105" t="s">
        <v>1557</v>
      </c>
      <c r="N5105" t="s">
        <v>1734</v>
      </c>
      <c r="O5105">
        <v>0</v>
      </c>
      <c r="P5105" t="s">
        <v>1694</v>
      </c>
    </row>
    <row r="5106" spans="1:18">
      <c r="A5106" t="s">
        <v>1711</v>
      </c>
      <c r="B5106" t="s">
        <v>1586</v>
      </c>
      <c r="C5106">
        <v>201212</v>
      </c>
      <c r="D5106">
        <v>0</v>
      </c>
      <c r="E5106" t="s">
        <v>1693</v>
      </c>
      <c r="F5106">
        <v>0</v>
      </c>
      <c r="G5106">
        <v>0</v>
      </c>
      <c r="H5106">
        <v>0</v>
      </c>
      <c r="I5106">
        <v>43112077200</v>
      </c>
      <c r="J5106">
        <v>14</v>
      </c>
      <c r="K5106" t="s">
        <v>1712</v>
      </c>
      <c r="L5106">
        <v>2531</v>
      </c>
      <c r="M5106" t="s">
        <v>1557</v>
      </c>
      <c r="N5106" t="s">
        <v>1734</v>
      </c>
      <c r="O5106">
        <v>0</v>
      </c>
      <c r="P5106" t="s">
        <v>1694</v>
      </c>
    </row>
    <row r="5107" spans="1:18">
      <c r="A5107" t="s">
        <v>1739</v>
      </c>
      <c r="B5107">
        <v>2</v>
      </c>
      <c r="C5107">
        <v>201212</v>
      </c>
      <c r="D5107">
        <v>0</v>
      </c>
      <c r="E5107" t="s">
        <v>1693</v>
      </c>
      <c r="F5107">
        <v>0</v>
      </c>
      <c r="G5107">
        <v>0</v>
      </c>
      <c r="H5107">
        <v>0</v>
      </c>
      <c r="I5107">
        <v>43112000900</v>
      </c>
      <c r="J5107">
        <v>14</v>
      </c>
      <c r="K5107" t="s">
        <v>1740</v>
      </c>
      <c r="L5107">
        <v>2531</v>
      </c>
      <c r="M5107" t="s">
        <v>1557</v>
      </c>
      <c r="N5107" t="s">
        <v>1734</v>
      </c>
      <c r="O5107">
        <v>0</v>
      </c>
      <c r="P5107" t="s">
        <v>1694</v>
      </c>
    </row>
    <row r="5108" spans="1:18">
      <c r="F5108">
        <f>SUM(F2688:F4634)</f>
        <v>1053098</v>
      </c>
      <c r="G5108">
        <f t="shared" ref="G5108:H5108" si="2">SUM(G2688:G4634)</f>
        <v>1653947</v>
      </c>
      <c r="H5108">
        <f t="shared" si="2"/>
        <v>18955535</v>
      </c>
      <c r="O5108">
        <f>SUM(O4632:O5083)</f>
        <v>12106576</v>
      </c>
    </row>
    <row r="5109" spans="1:18">
      <c r="F5109" s="105">
        <f>F5108/365</f>
        <v>2885.2</v>
      </c>
      <c r="G5109" s="105">
        <f>G5108*1000/F5108</f>
        <v>1570.5537376388522</v>
      </c>
      <c r="H5109" s="92">
        <f>H5108/F5108</f>
        <v>17.99978254635371</v>
      </c>
      <c r="O5109" s="92">
        <f>O5108/H5108</f>
        <v>0.63868289657875654</v>
      </c>
      <c r="P5109" t="s">
        <v>1733</v>
      </c>
    </row>
    <row r="5113" spans="1:18">
      <c r="A5113" t="s">
        <v>1800</v>
      </c>
      <c r="B5113" t="s">
        <v>1801</v>
      </c>
      <c r="C5113">
        <v>201201</v>
      </c>
      <c r="D5113">
        <v>31</v>
      </c>
      <c r="E5113" t="s">
        <v>1555</v>
      </c>
      <c r="F5113">
        <v>4641</v>
      </c>
      <c r="G5113">
        <v>4413</v>
      </c>
      <c r="H5113">
        <v>30850</v>
      </c>
      <c r="I5113">
        <v>43112032501</v>
      </c>
      <c r="J5113">
        <v>9</v>
      </c>
      <c r="K5113" t="s">
        <v>1802</v>
      </c>
      <c r="L5113">
        <v>276</v>
      </c>
      <c r="M5113" t="s">
        <v>1803</v>
      </c>
      <c r="N5113" t="s">
        <v>1804</v>
      </c>
      <c r="O5113">
        <v>0</v>
      </c>
      <c r="P5113" t="s">
        <v>1552</v>
      </c>
      <c r="Q5113">
        <v>19860401</v>
      </c>
      <c r="R5113">
        <v>891008979</v>
      </c>
    </row>
    <row r="5114" spans="1:18">
      <c r="A5114" t="s">
        <v>1800</v>
      </c>
      <c r="B5114" t="s">
        <v>1805</v>
      </c>
      <c r="C5114">
        <v>201201</v>
      </c>
      <c r="D5114">
        <v>31</v>
      </c>
      <c r="E5114" t="s">
        <v>1555</v>
      </c>
      <c r="F5114">
        <v>21065</v>
      </c>
      <c r="G5114">
        <v>508</v>
      </c>
      <c r="H5114">
        <v>11666</v>
      </c>
      <c r="I5114">
        <v>43112074000</v>
      </c>
      <c r="J5114">
        <v>9</v>
      </c>
      <c r="K5114" t="s">
        <v>1806</v>
      </c>
      <c r="L5114">
        <v>276</v>
      </c>
      <c r="M5114" t="s">
        <v>1803</v>
      </c>
      <c r="N5114" t="s">
        <v>1804</v>
      </c>
      <c r="O5114">
        <v>0</v>
      </c>
      <c r="P5114" t="s">
        <v>1552</v>
      </c>
      <c r="Q5114">
        <v>19960301</v>
      </c>
      <c r="R5114">
        <v>891008979</v>
      </c>
    </row>
    <row r="5115" spans="1:18">
      <c r="A5115" t="s">
        <v>1807</v>
      </c>
      <c r="B5115" t="s">
        <v>1808</v>
      </c>
      <c r="C5115">
        <v>201201</v>
      </c>
      <c r="D5115">
        <v>31</v>
      </c>
      <c r="E5115" t="s">
        <v>1555</v>
      </c>
      <c r="F5115">
        <v>12043</v>
      </c>
      <c r="G5115">
        <v>15633</v>
      </c>
      <c r="H5115">
        <v>6052</v>
      </c>
      <c r="I5115">
        <v>43112071100</v>
      </c>
      <c r="J5115">
        <v>9</v>
      </c>
      <c r="K5115" t="s">
        <v>1802</v>
      </c>
      <c r="L5115">
        <v>276</v>
      </c>
      <c r="M5115" t="s">
        <v>1803</v>
      </c>
      <c r="N5115" t="s">
        <v>1804</v>
      </c>
      <c r="O5115">
        <v>0</v>
      </c>
      <c r="P5115" t="s">
        <v>1552</v>
      </c>
      <c r="Q5115">
        <v>19940901</v>
      </c>
      <c r="R5115">
        <v>891008979</v>
      </c>
    </row>
    <row r="5116" spans="1:18">
      <c r="A5116" t="s">
        <v>1807</v>
      </c>
      <c r="B5116" t="s">
        <v>1809</v>
      </c>
      <c r="C5116">
        <v>201201</v>
      </c>
      <c r="D5116">
        <v>17</v>
      </c>
      <c r="E5116" t="s">
        <v>1555</v>
      </c>
      <c r="F5116">
        <v>10524</v>
      </c>
      <c r="G5116">
        <v>2615</v>
      </c>
      <c r="H5116">
        <v>33188</v>
      </c>
      <c r="I5116">
        <v>43112071802</v>
      </c>
      <c r="J5116">
        <v>9</v>
      </c>
      <c r="K5116" t="s">
        <v>1810</v>
      </c>
      <c r="L5116">
        <v>276</v>
      </c>
      <c r="M5116" t="s">
        <v>1803</v>
      </c>
      <c r="N5116" t="s">
        <v>1804</v>
      </c>
      <c r="O5116">
        <v>0</v>
      </c>
      <c r="P5116" t="s">
        <v>1552</v>
      </c>
      <c r="Q5116">
        <v>20071208</v>
      </c>
      <c r="R5116">
        <v>891008979</v>
      </c>
    </row>
    <row r="5117" spans="1:18">
      <c r="A5117" t="s">
        <v>1807</v>
      </c>
      <c r="B5117" t="s">
        <v>1811</v>
      </c>
      <c r="C5117">
        <v>201201</v>
      </c>
      <c r="D5117">
        <v>31</v>
      </c>
      <c r="E5117" t="s">
        <v>1555</v>
      </c>
      <c r="F5117">
        <v>13386</v>
      </c>
      <c r="G5117">
        <v>2792</v>
      </c>
      <c r="H5117">
        <v>15269</v>
      </c>
      <c r="I5117">
        <v>43112072001</v>
      </c>
      <c r="J5117">
        <v>9</v>
      </c>
      <c r="K5117" t="s">
        <v>1802</v>
      </c>
      <c r="L5117">
        <v>276</v>
      </c>
      <c r="M5117" t="s">
        <v>1803</v>
      </c>
      <c r="N5117" t="s">
        <v>1804</v>
      </c>
      <c r="O5117">
        <v>0</v>
      </c>
      <c r="P5117" t="s">
        <v>1552</v>
      </c>
      <c r="Q5117">
        <v>19970201</v>
      </c>
      <c r="R5117">
        <v>891008979</v>
      </c>
    </row>
    <row r="5118" spans="1:18">
      <c r="A5118" t="s">
        <v>1807</v>
      </c>
      <c r="B5118" t="s">
        <v>1812</v>
      </c>
      <c r="C5118">
        <v>201201</v>
      </c>
      <c r="D5118">
        <v>31</v>
      </c>
      <c r="E5118" t="s">
        <v>1555</v>
      </c>
      <c r="F5118">
        <v>11981</v>
      </c>
      <c r="G5118">
        <v>2976</v>
      </c>
      <c r="H5118">
        <v>5162</v>
      </c>
      <c r="I5118">
        <v>43112073401</v>
      </c>
      <c r="J5118">
        <v>9</v>
      </c>
      <c r="K5118" t="s">
        <v>1813</v>
      </c>
      <c r="L5118">
        <v>276</v>
      </c>
      <c r="M5118" t="s">
        <v>1803</v>
      </c>
      <c r="N5118" t="s">
        <v>1804</v>
      </c>
      <c r="O5118">
        <v>0</v>
      </c>
      <c r="P5118" t="s">
        <v>1552</v>
      </c>
      <c r="Q5118">
        <v>19990428</v>
      </c>
      <c r="R5118">
        <v>891008979</v>
      </c>
    </row>
    <row r="5119" spans="1:18">
      <c r="A5119" t="s">
        <v>1807</v>
      </c>
      <c r="B5119" t="s">
        <v>1814</v>
      </c>
      <c r="C5119">
        <v>201201</v>
      </c>
      <c r="D5119">
        <v>31</v>
      </c>
      <c r="E5119" t="s">
        <v>1555</v>
      </c>
      <c r="F5119">
        <v>10085</v>
      </c>
      <c r="G5119">
        <v>4316</v>
      </c>
      <c r="H5119">
        <v>15694</v>
      </c>
      <c r="I5119">
        <v>43112073600</v>
      </c>
      <c r="J5119">
        <v>9</v>
      </c>
      <c r="K5119" t="s">
        <v>1802</v>
      </c>
      <c r="L5119">
        <v>276</v>
      </c>
      <c r="M5119" t="s">
        <v>1803</v>
      </c>
      <c r="N5119" t="s">
        <v>1804</v>
      </c>
      <c r="O5119">
        <v>0</v>
      </c>
      <c r="P5119" t="s">
        <v>1552</v>
      </c>
      <c r="Q5119">
        <v>19951101</v>
      </c>
      <c r="R5119">
        <v>891008979</v>
      </c>
    </row>
    <row r="5120" spans="1:18">
      <c r="A5120" t="s">
        <v>1807</v>
      </c>
      <c r="B5120" t="s">
        <v>1815</v>
      </c>
      <c r="C5120">
        <v>201201</v>
      </c>
      <c r="D5120">
        <v>31</v>
      </c>
      <c r="E5120" t="s">
        <v>1555</v>
      </c>
      <c r="F5120">
        <v>16365</v>
      </c>
      <c r="G5120">
        <v>1642</v>
      </c>
      <c r="H5120">
        <v>24665</v>
      </c>
      <c r="I5120">
        <v>43112074300</v>
      </c>
      <c r="J5120">
        <v>9</v>
      </c>
      <c r="K5120" t="s">
        <v>1813</v>
      </c>
      <c r="L5120">
        <v>276</v>
      </c>
      <c r="M5120" t="s">
        <v>1803</v>
      </c>
      <c r="N5120" t="s">
        <v>1804</v>
      </c>
      <c r="O5120">
        <v>0</v>
      </c>
      <c r="P5120" t="s">
        <v>1552</v>
      </c>
      <c r="Q5120">
        <v>19960501</v>
      </c>
      <c r="R5120">
        <v>891008979</v>
      </c>
    </row>
    <row r="5121" spans="1:18">
      <c r="A5121" t="s">
        <v>1807</v>
      </c>
      <c r="B5121" t="s">
        <v>1816</v>
      </c>
      <c r="C5121">
        <v>201201</v>
      </c>
      <c r="D5121">
        <v>31</v>
      </c>
      <c r="E5121" t="s">
        <v>1555</v>
      </c>
      <c r="F5121">
        <v>18527</v>
      </c>
      <c r="G5121">
        <v>2933</v>
      </c>
      <c r="H5121">
        <v>52578</v>
      </c>
      <c r="I5121">
        <v>43112078302</v>
      </c>
      <c r="J5121">
        <v>9</v>
      </c>
      <c r="K5121" t="s">
        <v>1813</v>
      </c>
      <c r="L5121">
        <v>276</v>
      </c>
      <c r="M5121" t="s">
        <v>1803</v>
      </c>
      <c r="N5121" t="s">
        <v>1804</v>
      </c>
      <c r="O5121">
        <v>0</v>
      </c>
      <c r="P5121" t="s">
        <v>1552</v>
      </c>
      <c r="Q5121">
        <v>20030215</v>
      </c>
      <c r="R5121">
        <v>891008979</v>
      </c>
    </row>
    <row r="5122" spans="1:18">
      <c r="A5122" t="s">
        <v>1807</v>
      </c>
      <c r="B5122" t="s">
        <v>1817</v>
      </c>
      <c r="C5122">
        <v>201201</v>
      </c>
      <c r="D5122">
        <v>25</v>
      </c>
      <c r="E5122" t="s">
        <v>1555</v>
      </c>
      <c r="F5122">
        <v>10468</v>
      </c>
      <c r="G5122">
        <v>707</v>
      </c>
      <c r="H5122">
        <v>23909</v>
      </c>
      <c r="I5122">
        <v>43112078800</v>
      </c>
      <c r="J5122">
        <v>9</v>
      </c>
      <c r="K5122" t="s">
        <v>1802</v>
      </c>
      <c r="L5122">
        <v>276</v>
      </c>
      <c r="M5122" t="s">
        <v>1803</v>
      </c>
      <c r="N5122" t="s">
        <v>1804</v>
      </c>
      <c r="O5122">
        <v>0</v>
      </c>
      <c r="P5122" t="s">
        <v>1552</v>
      </c>
      <c r="Q5122">
        <v>20030808</v>
      </c>
      <c r="R5122">
        <v>891008979</v>
      </c>
    </row>
    <row r="5123" spans="1:18">
      <c r="A5123" t="s">
        <v>1818</v>
      </c>
      <c r="B5123" t="s">
        <v>1819</v>
      </c>
      <c r="C5123">
        <v>201201</v>
      </c>
      <c r="D5123">
        <v>31</v>
      </c>
      <c r="E5123" t="s">
        <v>1555</v>
      </c>
      <c r="F5123">
        <v>12735</v>
      </c>
      <c r="G5123">
        <v>1966</v>
      </c>
      <c r="H5123">
        <v>7825</v>
      </c>
      <c r="I5123">
        <v>43112034602</v>
      </c>
      <c r="J5123">
        <v>9</v>
      </c>
      <c r="K5123" t="s">
        <v>1820</v>
      </c>
      <c r="L5123">
        <v>276</v>
      </c>
      <c r="M5123" t="s">
        <v>1803</v>
      </c>
      <c r="N5123" t="s">
        <v>1804</v>
      </c>
      <c r="O5123">
        <v>0</v>
      </c>
      <c r="P5123" t="s">
        <v>1552</v>
      </c>
      <c r="Q5123">
        <v>19990617</v>
      </c>
      <c r="R5123">
        <v>891008979</v>
      </c>
    </row>
    <row r="5124" spans="1:18">
      <c r="A5124" t="s">
        <v>1818</v>
      </c>
      <c r="B5124" t="s">
        <v>1821</v>
      </c>
      <c r="C5124">
        <v>201201</v>
      </c>
      <c r="D5124">
        <v>25</v>
      </c>
      <c r="E5124" t="s">
        <v>1555</v>
      </c>
      <c r="F5124">
        <v>6834</v>
      </c>
      <c r="G5124">
        <v>44177</v>
      </c>
      <c r="H5124">
        <v>26014</v>
      </c>
      <c r="I5124">
        <v>43112046602</v>
      </c>
      <c r="J5124">
        <v>9</v>
      </c>
      <c r="K5124" t="s">
        <v>1822</v>
      </c>
      <c r="L5124">
        <v>276</v>
      </c>
      <c r="M5124" t="s">
        <v>1803</v>
      </c>
      <c r="N5124" t="s">
        <v>1804</v>
      </c>
      <c r="O5124">
        <v>0</v>
      </c>
      <c r="P5124" t="s">
        <v>1552</v>
      </c>
      <c r="Q5124">
        <v>19900301</v>
      </c>
      <c r="R5124">
        <v>891008979</v>
      </c>
    </row>
    <row r="5125" spans="1:18">
      <c r="A5125" t="s">
        <v>1823</v>
      </c>
      <c r="B5125" t="s">
        <v>1824</v>
      </c>
      <c r="C5125">
        <v>201201</v>
      </c>
      <c r="D5125">
        <v>31</v>
      </c>
      <c r="E5125" t="s">
        <v>1555</v>
      </c>
      <c r="F5125">
        <v>11050</v>
      </c>
      <c r="G5125">
        <v>22662</v>
      </c>
      <c r="H5125">
        <v>17980</v>
      </c>
      <c r="I5125">
        <v>43112034200</v>
      </c>
      <c r="J5125">
        <v>9</v>
      </c>
      <c r="K5125" t="s">
        <v>1822</v>
      </c>
      <c r="L5125">
        <v>276</v>
      </c>
      <c r="M5125" t="s">
        <v>1803</v>
      </c>
      <c r="N5125" t="s">
        <v>1804</v>
      </c>
      <c r="O5125">
        <v>0</v>
      </c>
      <c r="P5125" t="s">
        <v>1574</v>
      </c>
      <c r="Q5125">
        <v>19960601</v>
      </c>
      <c r="R5125">
        <v>891008979</v>
      </c>
    </row>
    <row r="5126" spans="1:18">
      <c r="A5126" t="s">
        <v>1823</v>
      </c>
      <c r="B5126" t="s">
        <v>1825</v>
      </c>
      <c r="C5126">
        <v>201201</v>
      </c>
      <c r="D5126">
        <v>31</v>
      </c>
      <c r="E5126" t="s">
        <v>1555</v>
      </c>
      <c r="F5126">
        <v>4873</v>
      </c>
      <c r="G5126">
        <v>65927</v>
      </c>
      <c r="H5126">
        <v>2944</v>
      </c>
      <c r="I5126">
        <v>43112034400</v>
      </c>
      <c r="J5126">
        <v>9</v>
      </c>
      <c r="K5126" t="s">
        <v>1822</v>
      </c>
      <c r="L5126">
        <v>276</v>
      </c>
      <c r="M5126" t="s">
        <v>1803</v>
      </c>
      <c r="N5126" t="s">
        <v>1804</v>
      </c>
      <c r="O5126">
        <v>0</v>
      </c>
      <c r="P5126" t="s">
        <v>1552</v>
      </c>
      <c r="Q5126">
        <v>19980131</v>
      </c>
      <c r="R5126">
        <v>891008979</v>
      </c>
    </row>
    <row r="5127" spans="1:18">
      <c r="A5127" t="s">
        <v>1823</v>
      </c>
      <c r="B5127" t="s">
        <v>1826</v>
      </c>
      <c r="C5127">
        <v>201201</v>
      </c>
      <c r="D5127">
        <v>31</v>
      </c>
      <c r="E5127" t="s">
        <v>1555</v>
      </c>
      <c r="F5127">
        <v>5306</v>
      </c>
      <c r="G5127">
        <v>23247</v>
      </c>
      <c r="H5127">
        <v>14576</v>
      </c>
      <c r="I5127">
        <v>43112035402</v>
      </c>
      <c r="J5127">
        <v>9</v>
      </c>
      <c r="K5127" t="s">
        <v>1802</v>
      </c>
      <c r="L5127">
        <v>276</v>
      </c>
      <c r="M5127" t="s">
        <v>1803</v>
      </c>
      <c r="N5127" t="s">
        <v>1804</v>
      </c>
      <c r="O5127">
        <v>0</v>
      </c>
      <c r="P5127" t="s">
        <v>1552</v>
      </c>
      <c r="Q5127">
        <v>20040927</v>
      </c>
      <c r="R5127">
        <v>891008979</v>
      </c>
    </row>
    <row r="5128" spans="1:18">
      <c r="A5128" t="s">
        <v>1823</v>
      </c>
      <c r="B5128" t="s">
        <v>1827</v>
      </c>
      <c r="C5128">
        <v>201201</v>
      </c>
      <c r="D5128">
        <v>31</v>
      </c>
      <c r="E5128" t="s">
        <v>1555</v>
      </c>
      <c r="F5128">
        <v>7753</v>
      </c>
      <c r="G5128">
        <v>489</v>
      </c>
      <c r="H5128">
        <v>22409</v>
      </c>
      <c r="I5128">
        <v>43112034801</v>
      </c>
      <c r="J5128">
        <v>9</v>
      </c>
      <c r="K5128" t="s">
        <v>1822</v>
      </c>
      <c r="L5128">
        <v>276</v>
      </c>
      <c r="M5128" t="s">
        <v>1803</v>
      </c>
      <c r="N5128" t="s">
        <v>1804</v>
      </c>
      <c r="O5128">
        <v>0</v>
      </c>
      <c r="P5128" t="s">
        <v>1552</v>
      </c>
      <c r="Q5128">
        <v>19980530</v>
      </c>
      <c r="R5128">
        <v>891008979</v>
      </c>
    </row>
    <row r="5129" spans="1:18">
      <c r="A5129" t="s">
        <v>1823</v>
      </c>
      <c r="B5129" t="s">
        <v>1828</v>
      </c>
      <c r="C5129">
        <v>201201</v>
      </c>
      <c r="D5129">
        <v>31</v>
      </c>
      <c r="E5129" t="s">
        <v>1555</v>
      </c>
      <c r="F5129">
        <v>10033</v>
      </c>
      <c r="G5129">
        <v>181271</v>
      </c>
      <c r="H5129">
        <v>10204</v>
      </c>
      <c r="I5129">
        <v>43112035501</v>
      </c>
      <c r="J5129">
        <v>9</v>
      </c>
      <c r="K5129" t="s">
        <v>1802</v>
      </c>
      <c r="L5129">
        <v>276</v>
      </c>
      <c r="M5129" t="s">
        <v>1803</v>
      </c>
      <c r="N5129" t="s">
        <v>1804</v>
      </c>
      <c r="O5129">
        <v>0</v>
      </c>
      <c r="P5129" t="s">
        <v>1552</v>
      </c>
      <c r="Q5129">
        <v>19990923</v>
      </c>
      <c r="R5129">
        <v>891008979</v>
      </c>
    </row>
    <row r="5130" spans="1:18">
      <c r="A5130" t="s">
        <v>1823</v>
      </c>
      <c r="B5130" t="s">
        <v>1829</v>
      </c>
      <c r="C5130">
        <v>201201</v>
      </c>
      <c r="D5130">
        <v>31</v>
      </c>
      <c r="E5130" t="s">
        <v>1555</v>
      </c>
      <c r="F5130">
        <v>6163</v>
      </c>
      <c r="G5130">
        <v>8923</v>
      </c>
      <c r="H5130">
        <v>15012</v>
      </c>
      <c r="I5130">
        <v>43112047703</v>
      </c>
      <c r="J5130">
        <v>9</v>
      </c>
      <c r="K5130" t="s">
        <v>1822</v>
      </c>
      <c r="L5130">
        <v>276</v>
      </c>
      <c r="M5130" t="s">
        <v>1803</v>
      </c>
      <c r="N5130" t="s">
        <v>1804</v>
      </c>
      <c r="O5130">
        <v>0</v>
      </c>
      <c r="P5130" t="s">
        <v>1552</v>
      </c>
      <c r="Q5130">
        <v>20040625</v>
      </c>
      <c r="R5130">
        <v>891008979</v>
      </c>
    </row>
    <row r="5131" spans="1:18">
      <c r="A5131" t="s">
        <v>1823</v>
      </c>
      <c r="B5131" t="s">
        <v>1830</v>
      </c>
      <c r="C5131">
        <v>201201</v>
      </c>
      <c r="D5131">
        <v>31</v>
      </c>
      <c r="E5131" t="s">
        <v>1555</v>
      </c>
      <c r="F5131">
        <v>24</v>
      </c>
      <c r="G5131">
        <v>11980</v>
      </c>
      <c r="H5131">
        <v>5406</v>
      </c>
      <c r="I5131">
        <v>43112042002</v>
      </c>
      <c r="J5131">
        <v>9</v>
      </c>
      <c r="K5131" t="s">
        <v>1822</v>
      </c>
      <c r="L5131">
        <v>276</v>
      </c>
      <c r="M5131" t="s">
        <v>1803</v>
      </c>
      <c r="N5131" t="s">
        <v>1804</v>
      </c>
      <c r="O5131">
        <v>0</v>
      </c>
      <c r="P5131" t="s">
        <v>1771</v>
      </c>
      <c r="Q5131">
        <v>20020322</v>
      </c>
      <c r="R5131">
        <v>891008979</v>
      </c>
    </row>
    <row r="5132" spans="1:18">
      <c r="A5132" t="s">
        <v>1823</v>
      </c>
      <c r="B5132" t="s">
        <v>1831</v>
      </c>
      <c r="C5132">
        <v>201201</v>
      </c>
      <c r="D5132">
        <v>31</v>
      </c>
      <c r="E5132" t="s">
        <v>1555</v>
      </c>
      <c r="F5132">
        <v>3456</v>
      </c>
      <c r="G5132">
        <v>26641</v>
      </c>
      <c r="H5132">
        <v>1164</v>
      </c>
      <c r="I5132">
        <v>43112052003</v>
      </c>
      <c r="J5132">
        <v>9</v>
      </c>
      <c r="K5132" t="s">
        <v>1822</v>
      </c>
      <c r="L5132">
        <v>276</v>
      </c>
      <c r="M5132" t="s">
        <v>1803</v>
      </c>
      <c r="N5132" t="s">
        <v>1804</v>
      </c>
      <c r="O5132">
        <v>0</v>
      </c>
      <c r="P5132" t="s">
        <v>1552</v>
      </c>
      <c r="Q5132">
        <v>20000313</v>
      </c>
      <c r="R5132">
        <v>891008979</v>
      </c>
    </row>
    <row r="5133" spans="1:18">
      <c r="A5133" t="s">
        <v>1823</v>
      </c>
      <c r="B5133" t="s">
        <v>1832</v>
      </c>
      <c r="C5133">
        <v>201201</v>
      </c>
      <c r="D5133">
        <v>31</v>
      </c>
      <c r="E5133" t="s">
        <v>1555</v>
      </c>
      <c r="F5133">
        <v>10231</v>
      </c>
      <c r="G5133">
        <v>4451</v>
      </c>
      <c r="H5133">
        <v>17925</v>
      </c>
      <c r="I5133">
        <v>43112045402</v>
      </c>
      <c r="J5133">
        <v>9</v>
      </c>
      <c r="K5133" t="s">
        <v>1822</v>
      </c>
      <c r="L5133">
        <v>276</v>
      </c>
      <c r="M5133" t="s">
        <v>1803</v>
      </c>
      <c r="N5133" t="s">
        <v>1804</v>
      </c>
      <c r="O5133">
        <v>0</v>
      </c>
      <c r="P5133" t="s">
        <v>1552</v>
      </c>
      <c r="Q5133">
        <v>19981022</v>
      </c>
      <c r="R5133">
        <v>891008979</v>
      </c>
    </row>
    <row r="5134" spans="1:18">
      <c r="A5134" t="s">
        <v>1823</v>
      </c>
      <c r="B5134" t="s">
        <v>1833</v>
      </c>
      <c r="C5134">
        <v>201201</v>
      </c>
      <c r="D5134">
        <v>31</v>
      </c>
      <c r="E5134" t="s">
        <v>1555</v>
      </c>
      <c r="F5134">
        <v>8316</v>
      </c>
      <c r="G5134">
        <v>768</v>
      </c>
      <c r="H5134">
        <v>23055</v>
      </c>
      <c r="I5134">
        <v>43112049101</v>
      </c>
      <c r="J5134">
        <v>9</v>
      </c>
      <c r="K5134" t="s">
        <v>1822</v>
      </c>
      <c r="L5134">
        <v>276</v>
      </c>
      <c r="M5134" t="s">
        <v>1803</v>
      </c>
      <c r="N5134" t="s">
        <v>1804</v>
      </c>
      <c r="O5134">
        <v>0</v>
      </c>
      <c r="P5134" t="s">
        <v>1552</v>
      </c>
      <c r="Q5134">
        <v>19880301</v>
      </c>
      <c r="R5134">
        <v>891008979</v>
      </c>
    </row>
    <row r="5135" spans="1:18">
      <c r="A5135" t="s">
        <v>1823</v>
      </c>
      <c r="B5135" t="s">
        <v>1834</v>
      </c>
      <c r="C5135">
        <v>201201</v>
      </c>
      <c r="D5135">
        <v>31</v>
      </c>
      <c r="E5135" t="s">
        <v>1555</v>
      </c>
      <c r="F5135">
        <v>8325</v>
      </c>
      <c r="G5135">
        <v>1251</v>
      </c>
      <c r="H5135">
        <v>9370</v>
      </c>
      <c r="I5135">
        <v>43112040402</v>
      </c>
      <c r="J5135">
        <v>9</v>
      </c>
      <c r="K5135" t="s">
        <v>1822</v>
      </c>
      <c r="L5135">
        <v>276</v>
      </c>
      <c r="M5135" t="s">
        <v>1803</v>
      </c>
      <c r="N5135" t="s">
        <v>1804</v>
      </c>
      <c r="O5135">
        <v>0</v>
      </c>
      <c r="P5135" t="s">
        <v>1552</v>
      </c>
      <c r="Q5135">
        <v>20040919</v>
      </c>
      <c r="R5135">
        <v>891008979</v>
      </c>
    </row>
    <row r="5136" spans="1:18">
      <c r="A5136" t="s">
        <v>1823</v>
      </c>
      <c r="B5136" t="s">
        <v>1835</v>
      </c>
      <c r="C5136">
        <v>201201</v>
      </c>
      <c r="D5136">
        <v>31</v>
      </c>
      <c r="E5136" t="s">
        <v>1555</v>
      </c>
      <c r="F5136">
        <v>8815</v>
      </c>
      <c r="G5136">
        <v>13819</v>
      </c>
      <c r="H5136">
        <v>20507</v>
      </c>
      <c r="I5136">
        <v>43112044601</v>
      </c>
      <c r="J5136">
        <v>9</v>
      </c>
      <c r="K5136" t="s">
        <v>1822</v>
      </c>
      <c r="L5136">
        <v>276</v>
      </c>
      <c r="M5136" t="s">
        <v>1803</v>
      </c>
      <c r="N5136" t="s">
        <v>1804</v>
      </c>
      <c r="O5136">
        <v>0</v>
      </c>
      <c r="P5136" t="s">
        <v>1552</v>
      </c>
      <c r="Q5136">
        <v>19960901</v>
      </c>
      <c r="R5136">
        <v>891008979</v>
      </c>
    </row>
    <row r="5137" spans="1:18">
      <c r="A5137" t="s">
        <v>1823</v>
      </c>
      <c r="B5137" t="s">
        <v>1836</v>
      </c>
      <c r="C5137">
        <v>201201</v>
      </c>
      <c r="D5137">
        <v>31</v>
      </c>
      <c r="E5137" t="s">
        <v>1555</v>
      </c>
      <c r="F5137">
        <v>6604</v>
      </c>
      <c r="G5137">
        <v>12895</v>
      </c>
      <c r="H5137">
        <v>2948</v>
      </c>
      <c r="I5137">
        <v>43112042502</v>
      </c>
      <c r="J5137">
        <v>9</v>
      </c>
      <c r="K5137" t="s">
        <v>1822</v>
      </c>
      <c r="L5137">
        <v>276</v>
      </c>
      <c r="M5137" t="s">
        <v>1803</v>
      </c>
      <c r="N5137" t="s">
        <v>1804</v>
      </c>
      <c r="O5137">
        <v>0</v>
      </c>
      <c r="P5137" t="s">
        <v>1552</v>
      </c>
      <c r="Q5137">
        <v>19970201</v>
      </c>
      <c r="R5137">
        <v>891008979</v>
      </c>
    </row>
    <row r="5138" spans="1:18">
      <c r="A5138" t="s">
        <v>1837</v>
      </c>
      <c r="B5138" t="s">
        <v>1838</v>
      </c>
      <c r="C5138">
        <v>201201</v>
      </c>
      <c r="D5138">
        <v>31</v>
      </c>
      <c r="E5138" t="s">
        <v>1555</v>
      </c>
      <c r="F5138">
        <v>4873</v>
      </c>
      <c r="G5138">
        <v>90939</v>
      </c>
      <c r="H5138">
        <v>16680</v>
      </c>
      <c r="I5138">
        <v>43112034300</v>
      </c>
      <c r="J5138">
        <v>9</v>
      </c>
      <c r="K5138" t="s">
        <v>1802</v>
      </c>
      <c r="L5138">
        <v>276</v>
      </c>
      <c r="M5138" t="s">
        <v>1803</v>
      </c>
      <c r="N5138" t="s">
        <v>1804</v>
      </c>
      <c r="O5138">
        <v>0</v>
      </c>
      <c r="P5138" t="s">
        <v>1552</v>
      </c>
      <c r="Q5138">
        <v>19810501</v>
      </c>
      <c r="R5138">
        <v>891008979</v>
      </c>
    </row>
    <row r="5139" spans="1:18">
      <c r="A5139" t="s">
        <v>1837</v>
      </c>
      <c r="B5139" t="s">
        <v>1839</v>
      </c>
      <c r="C5139">
        <v>201201</v>
      </c>
      <c r="D5139">
        <v>31</v>
      </c>
      <c r="E5139" t="s">
        <v>1555</v>
      </c>
      <c r="F5139">
        <v>15820</v>
      </c>
      <c r="G5139">
        <v>486</v>
      </c>
      <c r="H5139">
        <v>23270</v>
      </c>
      <c r="I5139">
        <v>43112070101</v>
      </c>
      <c r="J5139">
        <v>9</v>
      </c>
      <c r="K5139" t="s">
        <v>1802</v>
      </c>
      <c r="L5139">
        <v>276</v>
      </c>
      <c r="M5139" t="s">
        <v>1803</v>
      </c>
      <c r="N5139" t="s">
        <v>1804</v>
      </c>
      <c r="O5139">
        <v>0</v>
      </c>
      <c r="P5139" t="s">
        <v>1552</v>
      </c>
      <c r="Q5139">
        <v>20030623</v>
      </c>
      <c r="R5139">
        <v>891008979</v>
      </c>
    </row>
    <row r="5140" spans="1:18">
      <c r="A5140" t="s">
        <v>1837</v>
      </c>
      <c r="B5140" t="s">
        <v>1840</v>
      </c>
      <c r="C5140">
        <v>201201</v>
      </c>
      <c r="D5140">
        <v>4</v>
      </c>
      <c r="E5140" t="s">
        <v>1555</v>
      </c>
      <c r="F5140">
        <v>919</v>
      </c>
      <c r="G5140">
        <v>8</v>
      </c>
      <c r="H5140">
        <v>1977</v>
      </c>
      <c r="I5140">
        <v>43112070803</v>
      </c>
      <c r="J5140">
        <v>9</v>
      </c>
      <c r="K5140" t="s">
        <v>1802</v>
      </c>
      <c r="L5140">
        <v>276</v>
      </c>
      <c r="M5140" t="s">
        <v>1803</v>
      </c>
      <c r="N5140" t="s">
        <v>1804</v>
      </c>
      <c r="O5140">
        <v>0</v>
      </c>
      <c r="P5140" t="s">
        <v>1552</v>
      </c>
      <c r="Q5140">
        <v>20040126</v>
      </c>
      <c r="R5140">
        <v>891008979</v>
      </c>
    </row>
    <row r="5141" spans="1:18">
      <c r="A5141" t="s">
        <v>1837</v>
      </c>
      <c r="B5141" t="s">
        <v>1841</v>
      </c>
      <c r="C5141">
        <v>201201</v>
      </c>
      <c r="D5141">
        <v>23</v>
      </c>
      <c r="E5141" t="s">
        <v>1555</v>
      </c>
      <c r="F5141">
        <v>8365</v>
      </c>
      <c r="G5141">
        <v>3172</v>
      </c>
      <c r="H5141">
        <v>30212</v>
      </c>
      <c r="I5141">
        <v>43112071601</v>
      </c>
      <c r="J5141">
        <v>9</v>
      </c>
      <c r="K5141" t="s">
        <v>1802</v>
      </c>
      <c r="L5141">
        <v>276</v>
      </c>
      <c r="M5141" t="s">
        <v>1803</v>
      </c>
      <c r="N5141" t="s">
        <v>1804</v>
      </c>
      <c r="O5141">
        <v>0</v>
      </c>
      <c r="P5141" t="s">
        <v>1552</v>
      </c>
      <c r="Q5141">
        <v>20081031</v>
      </c>
      <c r="R5141">
        <v>891008979</v>
      </c>
    </row>
    <row r="5142" spans="1:18">
      <c r="A5142" t="s">
        <v>1837</v>
      </c>
      <c r="B5142" t="s">
        <v>1842</v>
      </c>
      <c r="C5142">
        <v>201201</v>
      </c>
      <c r="D5142">
        <v>31</v>
      </c>
      <c r="E5142" t="s">
        <v>1555</v>
      </c>
      <c r="F5142">
        <v>10373</v>
      </c>
      <c r="G5142">
        <v>325</v>
      </c>
      <c r="H5142">
        <v>8272</v>
      </c>
      <c r="I5142">
        <v>43112072200</v>
      </c>
      <c r="J5142">
        <v>9</v>
      </c>
      <c r="K5142" t="s">
        <v>1810</v>
      </c>
      <c r="L5142">
        <v>276</v>
      </c>
      <c r="M5142" t="s">
        <v>1803</v>
      </c>
      <c r="N5142" t="s">
        <v>1804</v>
      </c>
      <c r="O5142">
        <v>0</v>
      </c>
      <c r="P5142" t="s">
        <v>1552</v>
      </c>
      <c r="Q5142">
        <v>19941201</v>
      </c>
      <c r="R5142">
        <v>891008979</v>
      </c>
    </row>
    <row r="5143" spans="1:18">
      <c r="A5143" t="s">
        <v>1837</v>
      </c>
      <c r="B5143" t="s">
        <v>1843</v>
      </c>
      <c r="C5143">
        <v>201201</v>
      </c>
      <c r="D5143">
        <v>31</v>
      </c>
      <c r="E5143" t="s">
        <v>1555</v>
      </c>
      <c r="F5143">
        <v>9965</v>
      </c>
      <c r="G5143">
        <v>3638</v>
      </c>
      <c r="H5143">
        <v>32645</v>
      </c>
      <c r="I5143">
        <v>43112075000</v>
      </c>
      <c r="J5143">
        <v>9</v>
      </c>
      <c r="K5143" t="s">
        <v>1802</v>
      </c>
      <c r="L5143">
        <v>276</v>
      </c>
      <c r="M5143" t="s">
        <v>1803</v>
      </c>
      <c r="N5143" t="s">
        <v>1804</v>
      </c>
      <c r="O5143">
        <v>0</v>
      </c>
      <c r="P5143" t="s">
        <v>1552</v>
      </c>
      <c r="Q5143">
        <v>19961001</v>
      </c>
      <c r="R5143">
        <v>891008979</v>
      </c>
    </row>
    <row r="5144" spans="1:18">
      <c r="A5144" t="s">
        <v>1837</v>
      </c>
      <c r="B5144" t="s">
        <v>1844</v>
      </c>
      <c r="C5144">
        <v>201201</v>
      </c>
      <c r="D5144">
        <v>31</v>
      </c>
      <c r="E5144" t="s">
        <v>1555</v>
      </c>
      <c r="F5144">
        <v>20514</v>
      </c>
      <c r="G5144">
        <v>206063</v>
      </c>
      <c r="H5144">
        <v>21050</v>
      </c>
      <c r="I5144">
        <v>43112075800</v>
      </c>
      <c r="J5144">
        <v>9</v>
      </c>
      <c r="K5144" t="s">
        <v>1802</v>
      </c>
      <c r="L5144">
        <v>276</v>
      </c>
      <c r="M5144" t="s">
        <v>1803</v>
      </c>
      <c r="N5144" t="s">
        <v>1804</v>
      </c>
      <c r="O5144">
        <v>0</v>
      </c>
      <c r="P5144" t="s">
        <v>1552</v>
      </c>
      <c r="Q5144">
        <v>19970623</v>
      </c>
      <c r="R5144">
        <v>891008979</v>
      </c>
    </row>
    <row r="5145" spans="1:18">
      <c r="A5145" t="s">
        <v>1837</v>
      </c>
      <c r="B5145" t="s">
        <v>1845</v>
      </c>
      <c r="C5145">
        <v>201201</v>
      </c>
      <c r="D5145">
        <v>31</v>
      </c>
      <c r="E5145" t="s">
        <v>1555</v>
      </c>
      <c r="F5145">
        <v>19388</v>
      </c>
      <c r="G5145">
        <v>32107</v>
      </c>
      <c r="H5145">
        <v>42292</v>
      </c>
      <c r="I5145">
        <v>43112076100</v>
      </c>
      <c r="J5145">
        <v>9</v>
      </c>
      <c r="K5145" t="s">
        <v>1810</v>
      </c>
      <c r="L5145">
        <v>276</v>
      </c>
      <c r="M5145" t="s">
        <v>1803</v>
      </c>
      <c r="N5145" t="s">
        <v>1804</v>
      </c>
      <c r="O5145">
        <v>0</v>
      </c>
      <c r="P5145" t="s">
        <v>1552</v>
      </c>
      <c r="Q5145">
        <v>19970924</v>
      </c>
      <c r="R5145">
        <v>891008979</v>
      </c>
    </row>
    <row r="5146" spans="1:18">
      <c r="A5146" t="s">
        <v>1837</v>
      </c>
      <c r="B5146" t="s">
        <v>1846</v>
      </c>
      <c r="C5146">
        <v>201201</v>
      </c>
      <c r="D5146">
        <v>31</v>
      </c>
      <c r="E5146" t="s">
        <v>1555</v>
      </c>
      <c r="F5146">
        <v>770</v>
      </c>
      <c r="G5146">
        <v>260691</v>
      </c>
      <c r="H5146">
        <v>689</v>
      </c>
      <c r="I5146">
        <v>43112078200</v>
      </c>
      <c r="J5146">
        <v>9</v>
      </c>
      <c r="K5146" t="s">
        <v>1802</v>
      </c>
      <c r="L5146">
        <v>276</v>
      </c>
      <c r="M5146" t="s">
        <v>1803</v>
      </c>
      <c r="N5146" t="s">
        <v>1804</v>
      </c>
      <c r="O5146">
        <v>0</v>
      </c>
      <c r="P5146" t="s">
        <v>1574</v>
      </c>
      <c r="Q5146">
        <v>20040131</v>
      </c>
      <c r="R5146">
        <v>891008979</v>
      </c>
    </row>
    <row r="5147" spans="1:18">
      <c r="A5147" t="s">
        <v>1837</v>
      </c>
      <c r="B5147" t="s">
        <v>1847</v>
      </c>
      <c r="C5147">
        <v>201201</v>
      </c>
      <c r="D5147">
        <v>2</v>
      </c>
      <c r="E5147" t="s">
        <v>1555</v>
      </c>
      <c r="F5147">
        <v>151</v>
      </c>
      <c r="G5147">
        <v>157</v>
      </c>
      <c r="H5147">
        <v>912</v>
      </c>
      <c r="I5147">
        <v>43112079000</v>
      </c>
      <c r="J5147">
        <v>9</v>
      </c>
      <c r="K5147" t="s">
        <v>1802</v>
      </c>
      <c r="L5147">
        <v>276</v>
      </c>
      <c r="M5147" t="s">
        <v>1803</v>
      </c>
      <c r="N5147" t="s">
        <v>1804</v>
      </c>
      <c r="O5147">
        <v>0</v>
      </c>
      <c r="P5147" t="s">
        <v>1552</v>
      </c>
      <c r="Q5147">
        <v>20030910</v>
      </c>
      <c r="R5147">
        <v>891008979</v>
      </c>
    </row>
    <row r="5148" spans="1:18">
      <c r="A5148" t="s">
        <v>1848</v>
      </c>
      <c r="B5148" t="s">
        <v>1849</v>
      </c>
      <c r="C5148">
        <v>201201</v>
      </c>
      <c r="D5148">
        <v>31</v>
      </c>
      <c r="E5148" t="s">
        <v>1555</v>
      </c>
      <c r="F5148">
        <v>9660</v>
      </c>
      <c r="G5148">
        <v>2273</v>
      </c>
      <c r="H5148">
        <v>5302</v>
      </c>
      <c r="I5148">
        <v>43112072501</v>
      </c>
      <c r="J5148">
        <v>9</v>
      </c>
      <c r="K5148" t="s">
        <v>1810</v>
      </c>
      <c r="L5148">
        <v>276</v>
      </c>
      <c r="M5148" t="s">
        <v>1803</v>
      </c>
      <c r="N5148" t="s">
        <v>1804</v>
      </c>
      <c r="O5148">
        <v>0</v>
      </c>
      <c r="P5148" t="s">
        <v>1552</v>
      </c>
      <c r="Q5148">
        <v>19970408</v>
      </c>
      <c r="R5148">
        <v>891008979</v>
      </c>
    </row>
    <row r="5149" spans="1:18">
      <c r="A5149" t="s">
        <v>1848</v>
      </c>
      <c r="B5149" t="s">
        <v>1850</v>
      </c>
      <c r="C5149">
        <v>201201</v>
      </c>
      <c r="D5149">
        <v>9</v>
      </c>
      <c r="E5149" t="s">
        <v>1555</v>
      </c>
      <c r="F5149">
        <v>2713</v>
      </c>
      <c r="G5149">
        <v>160</v>
      </c>
      <c r="H5149">
        <v>9474</v>
      </c>
      <c r="I5149">
        <v>43112076501</v>
      </c>
      <c r="J5149">
        <v>9</v>
      </c>
      <c r="K5149" t="s">
        <v>1810</v>
      </c>
      <c r="L5149">
        <v>276</v>
      </c>
      <c r="M5149" t="s">
        <v>1803</v>
      </c>
      <c r="N5149" t="s">
        <v>1804</v>
      </c>
      <c r="O5149">
        <v>0</v>
      </c>
      <c r="P5149" t="s">
        <v>1552</v>
      </c>
      <c r="Q5149">
        <v>19971216</v>
      </c>
      <c r="R5149">
        <v>891008979</v>
      </c>
    </row>
    <row r="5150" spans="1:18">
      <c r="A5150" t="s">
        <v>1848</v>
      </c>
      <c r="B5150" t="s">
        <v>1851</v>
      </c>
      <c r="C5150">
        <v>201201</v>
      </c>
      <c r="D5150">
        <v>31</v>
      </c>
      <c r="E5150" t="s">
        <v>1555</v>
      </c>
      <c r="F5150">
        <v>13442</v>
      </c>
      <c r="G5150">
        <v>612</v>
      </c>
      <c r="H5150">
        <v>23315</v>
      </c>
      <c r="I5150">
        <v>43112076800</v>
      </c>
      <c r="J5150">
        <v>9</v>
      </c>
      <c r="K5150" t="s">
        <v>1810</v>
      </c>
      <c r="L5150">
        <v>276</v>
      </c>
      <c r="M5150" t="s">
        <v>1803</v>
      </c>
      <c r="N5150" t="s">
        <v>1804</v>
      </c>
      <c r="O5150">
        <v>0</v>
      </c>
      <c r="P5150" t="s">
        <v>1552</v>
      </c>
      <c r="Q5150">
        <v>20000117</v>
      </c>
      <c r="R5150">
        <v>891008979</v>
      </c>
    </row>
    <row r="5151" spans="1:18">
      <c r="A5151" t="s">
        <v>1848</v>
      </c>
      <c r="B5151" t="s">
        <v>1852</v>
      </c>
      <c r="C5151">
        <v>201201</v>
      </c>
      <c r="D5151">
        <v>31</v>
      </c>
      <c r="E5151" t="s">
        <v>1555</v>
      </c>
      <c r="F5151">
        <v>16857</v>
      </c>
      <c r="G5151">
        <v>675</v>
      </c>
      <c r="H5151">
        <v>52117</v>
      </c>
      <c r="I5151">
        <v>43112079200</v>
      </c>
      <c r="J5151">
        <v>9</v>
      </c>
      <c r="K5151" t="s">
        <v>1810</v>
      </c>
      <c r="L5151">
        <v>276</v>
      </c>
      <c r="M5151" t="s">
        <v>1803</v>
      </c>
      <c r="N5151" t="s">
        <v>1804</v>
      </c>
      <c r="O5151">
        <v>0</v>
      </c>
      <c r="P5151" t="s">
        <v>1552</v>
      </c>
      <c r="Q5151">
        <v>20031215</v>
      </c>
      <c r="R5151">
        <v>891008979</v>
      </c>
    </row>
    <row r="5152" spans="1:18">
      <c r="A5152" t="s">
        <v>1853</v>
      </c>
      <c r="B5152" t="s">
        <v>1854</v>
      </c>
      <c r="C5152">
        <v>201201</v>
      </c>
      <c r="D5152">
        <v>31</v>
      </c>
      <c r="E5152" t="s">
        <v>1555</v>
      </c>
      <c r="F5152">
        <v>12901</v>
      </c>
      <c r="G5152">
        <v>5625</v>
      </c>
      <c r="H5152">
        <v>9739</v>
      </c>
      <c r="I5152">
        <v>43112073200</v>
      </c>
      <c r="J5152">
        <v>9</v>
      </c>
      <c r="K5152" t="s">
        <v>1855</v>
      </c>
      <c r="L5152">
        <v>276</v>
      </c>
      <c r="M5152" t="s">
        <v>1803</v>
      </c>
      <c r="N5152" t="s">
        <v>1804</v>
      </c>
      <c r="O5152">
        <v>0</v>
      </c>
      <c r="P5152" t="s">
        <v>1552</v>
      </c>
      <c r="Q5152">
        <v>19950701</v>
      </c>
      <c r="R5152">
        <v>891008979</v>
      </c>
    </row>
    <row r="5153" spans="1:18">
      <c r="A5153" t="s">
        <v>1853</v>
      </c>
      <c r="B5153" t="s">
        <v>1856</v>
      </c>
      <c r="C5153">
        <v>201201</v>
      </c>
      <c r="D5153">
        <v>20</v>
      </c>
      <c r="E5153" t="s">
        <v>1555</v>
      </c>
      <c r="F5153">
        <v>12965</v>
      </c>
      <c r="G5153">
        <v>621</v>
      </c>
      <c r="H5153">
        <v>7965</v>
      </c>
      <c r="I5153">
        <v>43112073800</v>
      </c>
      <c r="J5153">
        <v>9</v>
      </c>
      <c r="K5153" t="s">
        <v>1810</v>
      </c>
      <c r="L5153">
        <v>276</v>
      </c>
      <c r="M5153" t="s">
        <v>1803</v>
      </c>
      <c r="N5153" t="s">
        <v>1804</v>
      </c>
      <c r="O5153">
        <v>0</v>
      </c>
      <c r="P5153" t="s">
        <v>1552</v>
      </c>
      <c r="Q5153">
        <v>19960101</v>
      </c>
      <c r="R5153">
        <v>891008979</v>
      </c>
    </row>
    <row r="5154" spans="1:18">
      <c r="A5154" t="s">
        <v>1853</v>
      </c>
      <c r="B5154" t="s">
        <v>1857</v>
      </c>
      <c r="C5154">
        <v>201201</v>
      </c>
      <c r="D5154">
        <v>31</v>
      </c>
      <c r="E5154" t="s">
        <v>1555</v>
      </c>
      <c r="F5154">
        <v>9940</v>
      </c>
      <c r="G5154">
        <v>5954</v>
      </c>
      <c r="H5154">
        <v>3936</v>
      </c>
      <c r="I5154">
        <v>43112074601</v>
      </c>
      <c r="J5154">
        <v>9</v>
      </c>
      <c r="K5154" t="s">
        <v>1855</v>
      </c>
      <c r="L5154">
        <v>276</v>
      </c>
      <c r="M5154" t="s">
        <v>1803</v>
      </c>
      <c r="N5154" t="s">
        <v>1804</v>
      </c>
      <c r="O5154">
        <v>0</v>
      </c>
      <c r="P5154" t="s">
        <v>1552</v>
      </c>
      <c r="Q5154">
        <v>20030524</v>
      </c>
      <c r="R5154">
        <v>891008979</v>
      </c>
    </row>
    <row r="5155" spans="1:18">
      <c r="A5155" t="s">
        <v>1800</v>
      </c>
      <c r="B5155" t="s">
        <v>1801</v>
      </c>
      <c r="C5155">
        <v>201202</v>
      </c>
      <c r="D5155">
        <v>29</v>
      </c>
      <c r="E5155" t="s">
        <v>1555</v>
      </c>
      <c r="F5155">
        <v>2729</v>
      </c>
      <c r="G5155">
        <v>872</v>
      </c>
      <c r="H5155">
        <v>29797</v>
      </c>
      <c r="I5155">
        <v>43112032501</v>
      </c>
      <c r="J5155">
        <v>9</v>
      </c>
      <c r="K5155" t="s">
        <v>1802</v>
      </c>
      <c r="L5155">
        <v>276</v>
      </c>
      <c r="M5155" t="s">
        <v>1803</v>
      </c>
      <c r="N5155" t="s">
        <v>1804</v>
      </c>
      <c r="O5155">
        <v>0</v>
      </c>
      <c r="P5155" t="s">
        <v>1552</v>
      </c>
      <c r="Q5155">
        <v>19860401</v>
      </c>
      <c r="R5155">
        <v>891008979</v>
      </c>
    </row>
    <row r="5156" spans="1:18">
      <c r="A5156" t="s">
        <v>1800</v>
      </c>
      <c r="B5156" t="s">
        <v>1805</v>
      </c>
      <c r="C5156">
        <v>201202</v>
      </c>
      <c r="D5156">
        <v>29</v>
      </c>
      <c r="E5156" t="s">
        <v>1555</v>
      </c>
      <c r="F5156">
        <v>22044</v>
      </c>
      <c r="G5156">
        <v>741</v>
      </c>
      <c r="H5156">
        <v>10410</v>
      </c>
      <c r="I5156">
        <v>43112074000</v>
      </c>
      <c r="J5156">
        <v>9</v>
      </c>
      <c r="K5156" t="s">
        <v>1806</v>
      </c>
      <c r="L5156">
        <v>276</v>
      </c>
      <c r="M5156" t="s">
        <v>1803</v>
      </c>
      <c r="N5156" t="s">
        <v>1804</v>
      </c>
      <c r="O5156">
        <v>0</v>
      </c>
      <c r="P5156" t="s">
        <v>1552</v>
      </c>
      <c r="Q5156">
        <v>19960301</v>
      </c>
      <c r="R5156">
        <v>891008979</v>
      </c>
    </row>
    <row r="5157" spans="1:18">
      <c r="A5157" t="s">
        <v>1807</v>
      </c>
      <c r="B5157" t="s">
        <v>1808</v>
      </c>
      <c r="C5157">
        <v>201202</v>
      </c>
      <c r="D5157">
        <v>29</v>
      </c>
      <c r="E5157" t="s">
        <v>1555</v>
      </c>
      <c r="F5157">
        <v>11625</v>
      </c>
      <c r="G5157">
        <v>12483</v>
      </c>
      <c r="H5157">
        <v>5304</v>
      </c>
      <c r="I5157">
        <v>43112071100</v>
      </c>
      <c r="J5157">
        <v>9</v>
      </c>
      <c r="K5157" t="s">
        <v>1802</v>
      </c>
      <c r="L5157">
        <v>276</v>
      </c>
      <c r="M5157" t="s">
        <v>1803</v>
      </c>
      <c r="N5157" t="s">
        <v>1804</v>
      </c>
      <c r="O5157">
        <v>0</v>
      </c>
      <c r="P5157" t="s">
        <v>1552</v>
      </c>
      <c r="Q5157">
        <v>19940901</v>
      </c>
      <c r="R5157">
        <v>891008979</v>
      </c>
    </row>
    <row r="5158" spans="1:18">
      <c r="A5158" t="s">
        <v>1807</v>
      </c>
      <c r="B5158" t="s">
        <v>1809</v>
      </c>
      <c r="C5158">
        <v>201202</v>
      </c>
      <c r="D5158">
        <v>19</v>
      </c>
      <c r="E5158" t="s">
        <v>1555</v>
      </c>
      <c r="F5158">
        <v>13644</v>
      </c>
      <c r="G5158">
        <v>1468</v>
      </c>
      <c r="H5158">
        <v>35102</v>
      </c>
      <c r="I5158">
        <v>43112071802</v>
      </c>
      <c r="J5158">
        <v>9</v>
      </c>
      <c r="K5158" t="s">
        <v>1810</v>
      </c>
      <c r="L5158">
        <v>276</v>
      </c>
      <c r="M5158" t="s">
        <v>1803</v>
      </c>
      <c r="N5158" t="s">
        <v>1804</v>
      </c>
      <c r="O5158">
        <v>0</v>
      </c>
      <c r="P5158" t="s">
        <v>1552</v>
      </c>
      <c r="Q5158">
        <v>20071208</v>
      </c>
      <c r="R5158">
        <v>891008979</v>
      </c>
    </row>
    <row r="5159" spans="1:18">
      <c r="A5159" t="s">
        <v>1807</v>
      </c>
      <c r="B5159" t="s">
        <v>1811</v>
      </c>
      <c r="C5159">
        <v>201202</v>
      </c>
      <c r="D5159">
        <v>29</v>
      </c>
      <c r="E5159" t="s">
        <v>1555</v>
      </c>
      <c r="F5159">
        <v>12294</v>
      </c>
      <c r="G5159">
        <v>659</v>
      </c>
      <c r="H5159">
        <v>18514</v>
      </c>
      <c r="I5159">
        <v>43112072001</v>
      </c>
      <c r="J5159">
        <v>9</v>
      </c>
      <c r="K5159" t="s">
        <v>1802</v>
      </c>
      <c r="L5159">
        <v>276</v>
      </c>
      <c r="M5159" t="s">
        <v>1803</v>
      </c>
      <c r="N5159" t="s">
        <v>1804</v>
      </c>
      <c r="O5159">
        <v>0</v>
      </c>
      <c r="P5159" t="s">
        <v>1552</v>
      </c>
      <c r="Q5159">
        <v>19970201</v>
      </c>
      <c r="R5159">
        <v>891008979</v>
      </c>
    </row>
    <row r="5160" spans="1:18">
      <c r="A5160" t="s">
        <v>1807</v>
      </c>
      <c r="B5160" t="s">
        <v>1812</v>
      </c>
      <c r="C5160">
        <v>201202</v>
      </c>
      <c r="D5160">
        <v>29</v>
      </c>
      <c r="E5160" t="s">
        <v>1555</v>
      </c>
      <c r="F5160">
        <v>11769</v>
      </c>
      <c r="G5160">
        <v>1274</v>
      </c>
      <c r="H5160">
        <v>4490</v>
      </c>
      <c r="I5160">
        <v>43112073401</v>
      </c>
      <c r="J5160">
        <v>9</v>
      </c>
      <c r="K5160" t="s">
        <v>1813</v>
      </c>
      <c r="L5160">
        <v>276</v>
      </c>
      <c r="M5160" t="s">
        <v>1803</v>
      </c>
      <c r="N5160" t="s">
        <v>1804</v>
      </c>
      <c r="O5160">
        <v>0</v>
      </c>
      <c r="P5160" t="s">
        <v>1552</v>
      </c>
      <c r="Q5160">
        <v>19990428</v>
      </c>
      <c r="R5160">
        <v>891008979</v>
      </c>
    </row>
    <row r="5161" spans="1:18">
      <c r="A5161" t="s">
        <v>1807</v>
      </c>
      <c r="B5161" t="s">
        <v>1814</v>
      </c>
      <c r="C5161">
        <v>201202</v>
      </c>
      <c r="D5161">
        <v>29</v>
      </c>
      <c r="E5161" t="s">
        <v>1555</v>
      </c>
      <c r="F5161">
        <v>10784</v>
      </c>
      <c r="G5161">
        <v>16537</v>
      </c>
      <c r="H5161">
        <v>18884</v>
      </c>
      <c r="I5161">
        <v>43112073600</v>
      </c>
      <c r="J5161">
        <v>9</v>
      </c>
      <c r="K5161" t="s">
        <v>1802</v>
      </c>
      <c r="L5161">
        <v>276</v>
      </c>
      <c r="M5161" t="s">
        <v>1803</v>
      </c>
      <c r="N5161" t="s">
        <v>1804</v>
      </c>
      <c r="O5161">
        <v>0</v>
      </c>
      <c r="P5161" t="s">
        <v>1552</v>
      </c>
      <c r="Q5161">
        <v>19951101</v>
      </c>
      <c r="R5161">
        <v>891008979</v>
      </c>
    </row>
    <row r="5162" spans="1:18">
      <c r="A5162" t="s">
        <v>1807</v>
      </c>
      <c r="B5162" t="s">
        <v>1815</v>
      </c>
      <c r="C5162">
        <v>201202</v>
      </c>
      <c r="D5162">
        <v>29</v>
      </c>
      <c r="E5162" t="s">
        <v>1555</v>
      </c>
      <c r="F5162">
        <v>14037</v>
      </c>
      <c r="G5162">
        <v>830</v>
      </c>
      <c r="H5162">
        <v>21391</v>
      </c>
      <c r="I5162">
        <v>43112074300</v>
      </c>
      <c r="J5162">
        <v>9</v>
      </c>
      <c r="K5162" t="s">
        <v>1813</v>
      </c>
      <c r="L5162">
        <v>276</v>
      </c>
      <c r="M5162" t="s">
        <v>1803</v>
      </c>
      <c r="N5162" t="s">
        <v>1804</v>
      </c>
      <c r="O5162">
        <v>0</v>
      </c>
      <c r="P5162" t="s">
        <v>1552</v>
      </c>
      <c r="Q5162">
        <v>19960501</v>
      </c>
      <c r="R5162">
        <v>891008979</v>
      </c>
    </row>
    <row r="5163" spans="1:18">
      <c r="A5163" t="s">
        <v>1807</v>
      </c>
      <c r="B5163" t="s">
        <v>1816</v>
      </c>
      <c r="C5163">
        <v>201202</v>
      </c>
      <c r="D5163">
        <v>29</v>
      </c>
      <c r="E5163" t="s">
        <v>1555</v>
      </c>
      <c r="F5163">
        <v>15442</v>
      </c>
      <c r="G5163">
        <v>1189</v>
      </c>
      <c r="H5163">
        <v>38942</v>
      </c>
      <c r="I5163">
        <v>43112078302</v>
      </c>
      <c r="J5163">
        <v>9</v>
      </c>
      <c r="K5163" t="s">
        <v>1813</v>
      </c>
      <c r="L5163">
        <v>276</v>
      </c>
      <c r="M5163" t="s">
        <v>1803</v>
      </c>
      <c r="N5163" t="s">
        <v>1804</v>
      </c>
      <c r="O5163">
        <v>0</v>
      </c>
      <c r="P5163" t="s">
        <v>1552</v>
      </c>
      <c r="Q5163">
        <v>20030215</v>
      </c>
      <c r="R5163">
        <v>891008979</v>
      </c>
    </row>
    <row r="5164" spans="1:18">
      <c r="A5164" t="s">
        <v>1807</v>
      </c>
      <c r="B5164" t="s">
        <v>1817</v>
      </c>
      <c r="C5164">
        <v>201202</v>
      </c>
      <c r="D5164">
        <v>28</v>
      </c>
      <c r="E5164" t="s">
        <v>1555</v>
      </c>
      <c r="F5164">
        <v>12381</v>
      </c>
      <c r="G5164">
        <v>898</v>
      </c>
      <c r="H5164">
        <v>26643</v>
      </c>
      <c r="I5164">
        <v>43112078800</v>
      </c>
      <c r="J5164">
        <v>9</v>
      </c>
      <c r="K5164" t="s">
        <v>1802</v>
      </c>
      <c r="L5164">
        <v>276</v>
      </c>
      <c r="M5164" t="s">
        <v>1803</v>
      </c>
      <c r="N5164" t="s">
        <v>1804</v>
      </c>
      <c r="O5164">
        <v>0</v>
      </c>
      <c r="P5164" t="s">
        <v>1552</v>
      </c>
      <c r="Q5164">
        <v>20030808</v>
      </c>
      <c r="R5164">
        <v>891008979</v>
      </c>
    </row>
    <row r="5165" spans="1:18">
      <c r="A5165" t="s">
        <v>1818</v>
      </c>
      <c r="B5165" t="s">
        <v>1819</v>
      </c>
      <c r="C5165">
        <v>201202</v>
      </c>
      <c r="D5165">
        <v>29</v>
      </c>
      <c r="E5165" t="s">
        <v>1555</v>
      </c>
      <c r="F5165">
        <v>11859</v>
      </c>
      <c r="G5165">
        <v>2067</v>
      </c>
      <c r="H5165">
        <v>7819</v>
      </c>
      <c r="I5165">
        <v>43112034602</v>
      </c>
      <c r="J5165">
        <v>9</v>
      </c>
      <c r="K5165" t="s">
        <v>1820</v>
      </c>
      <c r="L5165">
        <v>276</v>
      </c>
      <c r="M5165" t="s">
        <v>1803</v>
      </c>
      <c r="N5165" t="s">
        <v>1804</v>
      </c>
      <c r="O5165">
        <v>0</v>
      </c>
      <c r="P5165" t="s">
        <v>1552</v>
      </c>
      <c r="Q5165">
        <v>19990617</v>
      </c>
      <c r="R5165">
        <v>891008979</v>
      </c>
    </row>
    <row r="5166" spans="1:18">
      <c r="A5166" t="s">
        <v>1818</v>
      </c>
      <c r="B5166" t="s">
        <v>1821</v>
      </c>
      <c r="C5166">
        <v>201202</v>
      </c>
      <c r="D5166">
        <v>25</v>
      </c>
      <c r="E5166" t="s">
        <v>1555</v>
      </c>
      <c r="F5166">
        <v>7098</v>
      </c>
      <c r="G5166">
        <v>43227</v>
      </c>
      <c r="H5166">
        <v>27814</v>
      </c>
      <c r="I5166">
        <v>43112046602</v>
      </c>
      <c r="J5166">
        <v>9</v>
      </c>
      <c r="K5166" t="s">
        <v>1822</v>
      </c>
      <c r="L5166">
        <v>276</v>
      </c>
      <c r="M5166" t="s">
        <v>1803</v>
      </c>
      <c r="N5166" t="s">
        <v>1804</v>
      </c>
      <c r="O5166">
        <v>0</v>
      </c>
      <c r="P5166" t="s">
        <v>1552</v>
      </c>
      <c r="Q5166">
        <v>19900301</v>
      </c>
      <c r="R5166">
        <v>891008979</v>
      </c>
    </row>
    <row r="5167" spans="1:18">
      <c r="A5167" t="s">
        <v>1823</v>
      </c>
      <c r="B5167" t="s">
        <v>1824</v>
      </c>
      <c r="C5167">
        <v>201202</v>
      </c>
      <c r="D5167">
        <v>29</v>
      </c>
      <c r="E5167" t="s">
        <v>1555</v>
      </c>
      <c r="F5167">
        <v>10819</v>
      </c>
      <c r="G5167">
        <v>10019</v>
      </c>
      <c r="H5167">
        <v>17202</v>
      </c>
      <c r="I5167">
        <v>43112034200</v>
      </c>
      <c r="J5167">
        <v>9</v>
      </c>
      <c r="K5167" t="s">
        <v>1822</v>
      </c>
      <c r="L5167">
        <v>276</v>
      </c>
      <c r="M5167" t="s">
        <v>1803</v>
      </c>
      <c r="N5167" t="s">
        <v>1804</v>
      </c>
      <c r="O5167">
        <v>0</v>
      </c>
      <c r="P5167" t="s">
        <v>1574</v>
      </c>
      <c r="Q5167">
        <v>19960601</v>
      </c>
      <c r="R5167">
        <v>891008979</v>
      </c>
    </row>
    <row r="5168" spans="1:18">
      <c r="A5168" t="s">
        <v>1823</v>
      </c>
      <c r="B5168" t="s">
        <v>1825</v>
      </c>
      <c r="C5168">
        <v>201202</v>
      </c>
      <c r="D5168">
        <v>29</v>
      </c>
      <c r="E5168" t="s">
        <v>1555</v>
      </c>
      <c r="F5168">
        <v>4716</v>
      </c>
      <c r="G5168">
        <v>59835</v>
      </c>
      <c r="H5168">
        <v>2932</v>
      </c>
      <c r="I5168">
        <v>43112034400</v>
      </c>
      <c r="J5168">
        <v>9</v>
      </c>
      <c r="K5168" t="s">
        <v>1822</v>
      </c>
      <c r="L5168">
        <v>276</v>
      </c>
      <c r="M5168" t="s">
        <v>1803</v>
      </c>
      <c r="N5168" t="s">
        <v>1804</v>
      </c>
      <c r="O5168">
        <v>0</v>
      </c>
      <c r="P5168" t="s">
        <v>1552</v>
      </c>
      <c r="Q5168">
        <v>19980131</v>
      </c>
      <c r="R5168">
        <v>891008979</v>
      </c>
    </row>
    <row r="5169" spans="1:18">
      <c r="A5169" t="s">
        <v>1823</v>
      </c>
      <c r="B5169" t="s">
        <v>1826</v>
      </c>
      <c r="C5169">
        <v>201202</v>
      </c>
      <c r="D5169">
        <v>29</v>
      </c>
      <c r="E5169" t="s">
        <v>1555</v>
      </c>
      <c r="F5169">
        <v>4369</v>
      </c>
      <c r="G5169">
        <v>1689</v>
      </c>
      <c r="H5169">
        <v>13781</v>
      </c>
      <c r="I5169">
        <v>43112035402</v>
      </c>
      <c r="J5169">
        <v>9</v>
      </c>
      <c r="K5169" t="s">
        <v>1802</v>
      </c>
      <c r="L5169">
        <v>276</v>
      </c>
      <c r="M5169" t="s">
        <v>1803</v>
      </c>
      <c r="N5169" t="s">
        <v>1804</v>
      </c>
      <c r="O5169">
        <v>0</v>
      </c>
      <c r="P5169" t="s">
        <v>1552</v>
      </c>
      <c r="Q5169">
        <v>20040927</v>
      </c>
      <c r="R5169">
        <v>891008979</v>
      </c>
    </row>
    <row r="5170" spans="1:18">
      <c r="A5170" t="s">
        <v>1823</v>
      </c>
      <c r="B5170" t="s">
        <v>1827</v>
      </c>
      <c r="C5170">
        <v>201202</v>
      </c>
      <c r="D5170">
        <v>29</v>
      </c>
      <c r="E5170" t="s">
        <v>1555</v>
      </c>
      <c r="F5170">
        <v>7490</v>
      </c>
      <c r="G5170">
        <v>507</v>
      </c>
      <c r="H5170">
        <v>22285</v>
      </c>
      <c r="I5170">
        <v>43112034801</v>
      </c>
      <c r="J5170">
        <v>9</v>
      </c>
      <c r="K5170" t="s">
        <v>1822</v>
      </c>
      <c r="L5170">
        <v>276</v>
      </c>
      <c r="M5170" t="s">
        <v>1803</v>
      </c>
      <c r="N5170" t="s">
        <v>1804</v>
      </c>
      <c r="O5170">
        <v>0</v>
      </c>
      <c r="P5170" t="s">
        <v>1552</v>
      </c>
      <c r="Q5170">
        <v>19980530</v>
      </c>
      <c r="R5170">
        <v>891008979</v>
      </c>
    </row>
    <row r="5171" spans="1:18">
      <c r="A5171" t="s">
        <v>1823</v>
      </c>
      <c r="B5171" t="s">
        <v>1828</v>
      </c>
      <c r="C5171">
        <v>201202</v>
      </c>
      <c r="D5171">
        <v>29</v>
      </c>
      <c r="E5171" t="s">
        <v>1555</v>
      </c>
      <c r="F5171">
        <v>9709</v>
      </c>
      <c r="G5171">
        <v>164939</v>
      </c>
      <c r="H5171">
        <v>10165</v>
      </c>
      <c r="I5171">
        <v>43112035501</v>
      </c>
      <c r="J5171">
        <v>9</v>
      </c>
      <c r="K5171" t="s">
        <v>1802</v>
      </c>
      <c r="L5171">
        <v>276</v>
      </c>
      <c r="M5171" t="s">
        <v>1803</v>
      </c>
      <c r="N5171" t="s">
        <v>1804</v>
      </c>
      <c r="O5171">
        <v>0</v>
      </c>
      <c r="P5171" t="s">
        <v>1552</v>
      </c>
      <c r="Q5171">
        <v>19990923</v>
      </c>
      <c r="R5171">
        <v>891008979</v>
      </c>
    </row>
    <row r="5172" spans="1:18">
      <c r="A5172" t="s">
        <v>1823</v>
      </c>
      <c r="B5172" t="s">
        <v>1829</v>
      </c>
      <c r="C5172">
        <v>201202</v>
      </c>
      <c r="D5172">
        <v>29</v>
      </c>
      <c r="E5172" t="s">
        <v>1555</v>
      </c>
      <c r="F5172">
        <v>5964</v>
      </c>
      <c r="G5172">
        <v>9817</v>
      </c>
      <c r="H5172">
        <v>14954</v>
      </c>
      <c r="I5172">
        <v>43112047703</v>
      </c>
      <c r="J5172">
        <v>9</v>
      </c>
      <c r="K5172" t="s">
        <v>1822</v>
      </c>
      <c r="L5172">
        <v>276</v>
      </c>
      <c r="M5172" t="s">
        <v>1803</v>
      </c>
      <c r="N5172" t="s">
        <v>1804</v>
      </c>
      <c r="O5172">
        <v>0</v>
      </c>
      <c r="P5172" t="s">
        <v>1552</v>
      </c>
      <c r="Q5172">
        <v>20040625</v>
      </c>
      <c r="R5172">
        <v>891008979</v>
      </c>
    </row>
    <row r="5173" spans="1:18">
      <c r="A5173" t="s">
        <v>1823</v>
      </c>
      <c r="B5173" t="s">
        <v>1830</v>
      </c>
      <c r="C5173">
        <v>201202</v>
      </c>
      <c r="D5173">
        <v>29</v>
      </c>
      <c r="E5173" t="s">
        <v>1555</v>
      </c>
      <c r="F5173">
        <v>23</v>
      </c>
      <c r="G5173">
        <v>11974</v>
      </c>
      <c r="H5173">
        <v>5376</v>
      </c>
      <c r="I5173">
        <v>43112042002</v>
      </c>
      <c r="J5173">
        <v>9</v>
      </c>
      <c r="K5173" t="s">
        <v>1822</v>
      </c>
      <c r="L5173">
        <v>276</v>
      </c>
      <c r="M5173" t="s">
        <v>1803</v>
      </c>
      <c r="N5173" t="s">
        <v>1804</v>
      </c>
      <c r="O5173">
        <v>0</v>
      </c>
      <c r="P5173" t="s">
        <v>1771</v>
      </c>
      <c r="Q5173">
        <v>20020322</v>
      </c>
      <c r="R5173">
        <v>891008979</v>
      </c>
    </row>
    <row r="5174" spans="1:18">
      <c r="A5174" t="s">
        <v>1823</v>
      </c>
      <c r="B5174" t="s">
        <v>1831</v>
      </c>
      <c r="C5174">
        <v>201202</v>
      </c>
      <c r="D5174">
        <v>29</v>
      </c>
      <c r="E5174" t="s">
        <v>1555</v>
      </c>
      <c r="F5174">
        <v>3028</v>
      </c>
      <c r="G5174">
        <v>24006</v>
      </c>
      <c r="H5174">
        <v>1085</v>
      </c>
      <c r="I5174">
        <v>43112052003</v>
      </c>
      <c r="J5174">
        <v>9</v>
      </c>
      <c r="K5174" t="s">
        <v>1822</v>
      </c>
      <c r="L5174">
        <v>276</v>
      </c>
      <c r="M5174" t="s">
        <v>1803</v>
      </c>
      <c r="N5174" t="s">
        <v>1804</v>
      </c>
      <c r="O5174">
        <v>0</v>
      </c>
      <c r="P5174" t="s">
        <v>1552</v>
      </c>
      <c r="Q5174">
        <v>20000313</v>
      </c>
      <c r="R5174">
        <v>891008979</v>
      </c>
    </row>
    <row r="5175" spans="1:18">
      <c r="A5175" t="s">
        <v>1823</v>
      </c>
      <c r="B5175" t="s">
        <v>1832</v>
      </c>
      <c r="C5175">
        <v>201202</v>
      </c>
      <c r="D5175">
        <v>29</v>
      </c>
      <c r="E5175" t="s">
        <v>1555</v>
      </c>
      <c r="F5175">
        <v>6729</v>
      </c>
      <c r="G5175">
        <v>444</v>
      </c>
      <c r="H5175">
        <v>12647</v>
      </c>
      <c r="I5175">
        <v>43112045402</v>
      </c>
      <c r="J5175">
        <v>9</v>
      </c>
      <c r="K5175" t="s">
        <v>1822</v>
      </c>
      <c r="L5175">
        <v>276</v>
      </c>
      <c r="M5175" t="s">
        <v>1803</v>
      </c>
      <c r="N5175" t="s">
        <v>1804</v>
      </c>
      <c r="O5175">
        <v>0</v>
      </c>
      <c r="P5175" t="s">
        <v>1552</v>
      </c>
      <c r="Q5175">
        <v>19981022</v>
      </c>
      <c r="R5175">
        <v>891008979</v>
      </c>
    </row>
    <row r="5176" spans="1:18">
      <c r="A5176" t="s">
        <v>1823</v>
      </c>
      <c r="B5176" t="s">
        <v>1833</v>
      </c>
      <c r="C5176">
        <v>201202</v>
      </c>
      <c r="D5176">
        <v>29</v>
      </c>
      <c r="E5176" t="s">
        <v>1555</v>
      </c>
      <c r="F5176">
        <v>7420</v>
      </c>
      <c r="G5176">
        <v>806</v>
      </c>
      <c r="H5176">
        <v>22480</v>
      </c>
      <c r="I5176">
        <v>43112049101</v>
      </c>
      <c r="J5176">
        <v>9</v>
      </c>
      <c r="K5176" t="s">
        <v>1822</v>
      </c>
      <c r="L5176">
        <v>276</v>
      </c>
      <c r="M5176" t="s">
        <v>1803</v>
      </c>
      <c r="N5176" t="s">
        <v>1804</v>
      </c>
      <c r="O5176">
        <v>0</v>
      </c>
      <c r="P5176" t="s">
        <v>1552</v>
      </c>
      <c r="Q5176">
        <v>19880301</v>
      </c>
      <c r="R5176">
        <v>891008979</v>
      </c>
    </row>
    <row r="5177" spans="1:18">
      <c r="A5177" t="s">
        <v>1823</v>
      </c>
      <c r="B5177" t="s">
        <v>1834</v>
      </c>
      <c r="C5177">
        <v>201202</v>
      </c>
      <c r="D5177">
        <v>29</v>
      </c>
      <c r="E5177" t="s">
        <v>1555</v>
      </c>
      <c r="F5177">
        <v>7675</v>
      </c>
      <c r="G5177">
        <v>1342</v>
      </c>
      <c r="H5177">
        <v>8927</v>
      </c>
      <c r="I5177">
        <v>43112040402</v>
      </c>
      <c r="J5177">
        <v>9</v>
      </c>
      <c r="K5177" t="s">
        <v>1822</v>
      </c>
      <c r="L5177">
        <v>276</v>
      </c>
      <c r="M5177" t="s">
        <v>1803</v>
      </c>
      <c r="N5177" t="s">
        <v>1804</v>
      </c>
      <c r="O5177">
        <v>0</v>
      </c>
      <c r="P5177" t="s">
        <v>1552</v>
      </c>
      <c r="Q5177">
        <v>20040919</v>
      </c>
      <c r="R5177">
        <v>891008979</v>
      </c>
    </row>
    <row r="5178" spans="1:18">
      <c r="A5178" t="s">
        <v>1823</v>
      </c>
      <c r="B5178" t="s">
        <v>1835</v>
      </c>
      <c r="C5178">
        <v>201202</v>
      </c>
      <c r="D5178">
        <v>29</v>
      </c>
      <c r="E5178" t="s">
        <v>1555</v>
      </c>
      <c r="F5178">
        <v>8530</v>
      </c>
      <c r="G5178">
        <v>11958</v>
      </c>
      <c r="H5178">
        <v>20428</v>
      </c>
      <c r="I5178">
        <v>43112044601</v>
      </c>
      <c r="J5178">
        <v>9</v>
      </c>
      <c r="K5178" t="s">
        <v>1822</v>
      </c>
      <c r="L5178">
        <v>276</v>
      </c>
      <c r="M5178" t="s">
        <v>1803</v>
      </c>
      <c r="N5178" t="s">
        <v>1804</v>
      </c>
      <c r="O5178">
        <v>0</v>
      </c>
      <c r="P5178" t="s">
        <v>1552</v>
      </c>
      <c r="Q5178">
        <v>19960901</v>
      </c>
      <c r="R5178">
        <v>891008979</v>
      </c>
    </row>
    <row r="5179" spans="1:18">
      <c r="A5179" t="s">
        <v>1823</v>
      </c>
      <c r="B5179" t="s">
        <v>1836</v>
      </c>
      <c r="C5179">
        <v>201202</v>
      </c>
      <c r="D5179">
        <v>29</v>
      </c>
      <c r="E5179" t="s">
        <v>1555</v>
      </c>
      <c r="F5179">
        <v>6380</v>
      </c>
      <c r="G5179">
        <v>11217</v>
      </c>
      <c r="H5179">
        <v>2932</v>
      </c>
      <c r="I5179">
        <v>43112042502</v>
      </c>
      <c r="J5179">
        <v>9</v>
      </c>
      <c r="K5179" t="s">
        <v>1822</v>
      </c>
      <c r="L5179">
        <v>276</v>
      </c>
      <c r="M5179" t="s">
        <v>1803</v>
      </c>
      <c r="N5179" t="s">
        <v>1804</v>
      </c>
      <c r="O5179">
        <v>0</v>
      </c>
      <c r="P5179" t="s">
        <v>1552</v>
      </c>
      <c r="Q5179">
        <v>19970201</v>
      </c>
      <c r="R5179">
        <v>891008979</v>
      </c>
    </row>
    <row r="5180" spans="1:18">
      <c r="A5180" t="s">
        <v>1837</v>
      </c>
      <c r="B5180" t="s">
        <v>1838</v>
      </c>
      <c r="C5180">
        <v>201202</v>
      </c>
      <c r="D5180">
        <v>29</v>
      </c>
      <c r="E5180" t="s">
        <v>1555</v>
      </c>
      <c r="F5180">
        <v>4716</v>
      </c>
      <c r="G5180">
        <v>83774</v>
      </c>
      <c r="H5180">
        <v>16616</v>
      </c>
      <c r="I5180">
        <v>43112034300</v>
      </c>
      <c r="J5180">
        <v>9</v>
      </c>
      <c r="K5180" t="s">
        <v>1802</v>
      </c>
      <c r="L5180">
        <v>276</v>
      </c>
      <c r="M5180" t="s">
        <v>1803</v>
      </c>
      <c r="N5180" t="s">
        <v>1804</v>
      </c>
      <c r="O5180">
        <v>0</v>
      </c>
      <c r="P5180" t="s">
        <v>1552</v>
      </c>
      <c r="Q5180">
        <v>19810501</v>
      </c>
      <c r="R5180">
        <v>891008979</v>
      </c>
    </row>
    <row r="5181" spans="1:18">
      <c r="A5181" t="s">
        <v>1837</v>
      </c>
      <c r="B5181" t="s">
        <v>1839</v>
      </c>
      <c r="C5181">
        <v>201202</v>
      </c>
      <c r="D5181">
        <v>28</v>
      </c>
      <c r="E5181" t="s">
        <v>1555</v>
      </c>
      <c r="F5181">
        <v>14871</v>
      </c>
      <c r="G5181">
        <v>487</v>
      </c>
      <c r="H5181">
        <v>19749</v>
      </c>
      <c r="I5181">
        <v>43112070101</v>
      </c>
      <c r="J5181">
        <v>9</v>
      </c>
      <c r="K5181" t="s">
        <v>1802</v>
      </c>
      <c r="L5181">
        <v>276</v>
      </c>
      <c r="M5181" t="s">
        <v>1803</v>
      </c>
      <c r="N5181" t="s">
        <v>1804</v>
      </c>
      <c r="O5181">
        <v>0</v>
      </c>
      <c r="P5181" t="s">
        <v>1552</v>
      </c>
      <c r="Q5181">
        <v>20030623</v>
      </c>
      <c r="R5181">
        <v>891008979</v>
      </c>
    </row>
    <row r="5182" spans="1:18">
      <c r="A5182" t="s">
        <v>1837</v>
      </c>
      <c r="B5182" t="s">
        <v>1840</v>
      </c>
      <c r="C5182">
        <v>201202</v>
      </c>
      <c r="D5182">
        <v>26</v>
      </c>
      <c r="E5182" t="s">
        <v>1555</v>
      </c>
      <c r="F5182">
        <v>15504</v>
      </c>
      <c r="G5182">
        <v>448</v>
      </c>
      <c r="H5182">
        <v>8140</v>
      </c>
      <c r="I5182">
        <v>43112070803</v>
      </c>
      <c r="J5182">
        <v>9</v>
      </c>
      <c r="K5182" t="s">
        <v>1802</v>
      </c>
      <c r="L5182">
        <v>276</v>
      </c>
      <c r="M5182" t="s">
        <v>1803</v>
      </c>
      <c r="N5182" t="s">
        <v>1804</v>
      </c>
      <c r="O5182">
        <v>0</v>
      </c>
      <c r="P5182" t="s">
        <v>1552</v>
      </c>
      <c r="Q5182">
        <v>20040126</v>
      </c>
      <c r="R5182">
        <v>891008979</v>
      </c>
    </row>
    <row r="5183" spans="1:18">
      <c r="A5183" t="s">
        <v>1837</v>
      </c>
      <c r="B5183" t="s">
        <v>1841</v>
      </c>
      <c r="C5183">
        <v>201202</v>
      </c>
      <c r="D5183">
        <v>19</v>
      </c>
      <c r="E5183" t="s">
        <v>1555</v>
      </c>
      <c r="F5183">
        <v>7501</v>
      </c>
      <c r="G5183">
        <v>1244</v>
      </c>
      <c r="H5183">
        <v>20772</v>
      </c>
      <c r="I5183">
        <v>43112071601</v>
      </c>
      <c r="J5183">
        <v>9</v>
      </c>
      <c r="K5183" t="s">
        <v>1802</v>
      </c>
      <c r="L5183">
        <v>276</v>
      </c>
      <c r="M5183" t="s">
        <v>1803</v>
      </c>
      <c r="N5183" t="s">
        <v>1804</v>
      </c>
      <c r="O5183">
        <v>0</v>
      </c>
      <c r="P5183" t="s">
        <v>1552</v>
      </c>
      <c r="Q5183">
        <v>20081031</v>
      </c>
      <c r="R5183">
        <v>891008979</v>
      </c>
    </row>
    <row r="5184" spans="1:18">
      <c r="A5184" t="s">
        <v>1837</v>
      </c>
      <c r="B5184" t="s">
        <v>1842</v>
      </c>
      <c r="C5184">
        <v>201202</v>
      </c>
      <c r="D5184">
        <v>29</v>
      </c>
      <c r="E5184" t="s">
        <v>1555</v>
      </c>
      <c r="F5184">
        <v>11397</v>
      </c>
      <c r="G5184">
        <v>373</v>
      </c>
      <c r="H5184">
        <v>8571</v>
      </c>
      <c r="I5184">
        <v>43112072200</v>
      </c>
      <c r="J5184">
        <v>9</v>
      </c>
      <c r="K5184" t="s">
        <v>1810</v>
      </c>
      <c r="L5184">
        <v>276</v>
      </c>
      <c r="M5184" t="s">
        <v>1803</v>
      </c>
      <c r="N5184" t="s">
        <v>1804</v>
      </c>
      <c r="O5184">
        <v>0</v>
      </c>
      <c r="P5184" t="s">
        <v>1552</v>
      </c>
      <c r="Q5184">
        <v>19941201</v>
      </c>
      <c r="R5184">
        <v>891008979</v>
      </c>
    </row>
    <row r="5185" spans="1:18">
      <c r="A5185" t="s">
        <v>1837</v>
      </c>
      <c r="B5185" t="s">
        <v>1843</v>
      </c>
      <c r="C5185">
        <v>201202</v>
      </c>
      <c r="D5185">
        <v>28</v>
      </c>
      <c r="E5185" t="s">
        <v>1555</v>
      </c>
      <c r="F5185">
        <v>9155</v>
      </c>
      <c r="G5185">
        <v>1243</v>
      </c>
      <c r="H5185">
        <v>26697</v>
      </c>
      <c r="I5185">
        <v>43112075000</v>
      </c>
      <c r="J5185">
        <v>9</v>
      </c>
      <c r="K5185" t="s">
        <v>1802</v>
      </c>
      <c r="L5185">
        <v>276</v>
      </c>
      <c r="M5185" t="s">
        <v>1803</v>
      </c>
      <c r="N5185" t="s">
        <v>1804</v>
      </c>
      <c r="O5185">
        <v>0</v>
      </c>
      <c r="P5185" t="s">
        <v>1552</v>
      </c>
      <c r="Q5185">
        <v>19961001</v>
      </c>
      <c r="R5185">
        <v>891008979</v>
      </c>
    </row>
    <row r="5186" spans="1:18">
      <c r="A5186" t="s">
        <v>1837</v>
      </c>
      <c r="B5186" t="s">
        <v>1844</v>
      </c>
      <c r="C5186">
        <v>201202</v>
      </c>
      <c r="D5186">
        <v>29</v>
      </c>
      <c r="E5186" t="s">
        <v>1555</v>
      </c>
      <c r="F5186">
        <v>20320</v>
      </c>
      <c r="G5186">
        <v>184255</v>
      </c>
      <c r="H5186">
        <v>18253</v>
      </c>
      <c r="I5186">
        <v>43112075800</v>
      </c>
      <c r="J5186">
        <v>9</v>
      </c>
      <c r="K5186" t="s">
        <v>1802</v>
      </c>
      <c r="L5186">
        <v>276</v>
      </c>
      <c r="M5186" t="s">
        <v>1803</v>
      </c>
      <c r="N5186" t="s">
        <v>1804</v>
      </c>
      <c r="O5186">
        <v>0</v>
      </c>
      <c r="P5186" t="s">
        <v>1552</v>
      </c>
      <c r="Q5186">
        <v>19970623</v>
      </c>
      <c r="R5186">
        <v>891008979</v>
      </c>
    </row>
    <row r="5187" spans="1:18">
      <c r="A5187" t="s">
        <v>1837</v>
      </c>
      <c r="B5187" t="s">
        <v>1845</v>
      </c>
      <c r="C5187">
        <v>201202</v>
      </c>
      <c r="D5187">
        <v>29</v>
      </c>
      <c r="E5187" t="s">
        <v>1555</v>
      </c>
      <c r="F5187">
        <v>19062</v>
      </c>
      <c r="G5187">
        <v>26528</v>
      </c>
      <c r="H5187">
        <v>37517</v>
      </c>
      <c r="I5187">
        <v>43112076100</v>
      </c>
      <c r="J5187">
        <v>9</v>
      </c>
      <c r="K5187" t="s">
        <v>1810</v>
      </c>
      <c r="L5187">
        <v>276</v>
      </c>
      <c r="M5187" t="s">
        <v>1803</v>
      </c>
      <c r="N5187" t="s">
        <v>1804</v>
      </c>
      <c r="O5187">
        <v>0</v>
      </c>
      <c r="P5187" t="s">
        <v>1552</v>
      </c>
      <c r="Q5187">
        <v>19970924</v>
      </c>
      <c r="R5187">
        <v>891008979</v>
      </c>
    </row>
    <row r="5188" spans="1:18">
      <c r="A5188" t="s">
        <v>1837</v>
      </c>
      <c r="B5188" t="s">
        <v>1846</v>
      </c>
      <c r="C5188">
        <v>201202</v>
      </c>
      <c r="D5188">
        <v>29</v>
      </c>
      <c r="E5188" t="s">
        <v>1555</v>
      </c>
      <c r="F5188">
        <v>754</v>
      </c>
      <c r="G5188">
        <v>232104</v>
      </c>
      <c r="H5188">
        <v>609</v>
      </c>
      <c r="I5188">
        <v>43112078200</v>
      </c>
      <c r="J5188">
        <v>9</v>
      </c>
      <c r="K5188" t="s">
        <v>1802</v>
      </c>
      <c r="L5188">
        <v>276</v>
      </c>
      <c r="M5188" t="s">
        <v>1803</v>
      </c>
      <c r="N5188" t="s">
        <v>1804</v>
      </c>
      <c r="O5188">
        <v>0</v>
      </c>
      <c r="P5188" t="s">
        <v>1574</v>
      </c>
      <c r="Q5188">
        <v>20040131</v>
      </c>
      <c r="R5188">
        <v>891008979</v>
      </c>
    </row>
    <row r="5189" spans="1:18">
      <c r="A5189" t="s">
        <v>1848</v>
      </c>
      <c r="B5189" t="s">
        <v>1849</v>
      </c>
      <c r="C5189">
        <v>201202</v>
      </c>
      <c r="D5189">
        <v>29</v>
      </c>
      <c r="E5189" t="s">
        <v>1555</v>
      </c>
      <c r="F5189">
        <v>15849</v>
      </c>
      <c r="G5189">
        <v>13437</v>
      </c>
      <c r="H5189">
        <v>7368</v>
      </c>
      <c r="I5189">
        <v>43112072501</v>
      </c>
      <c r="J5189">
        <v>9</v>
      </c>
      <c r="K5189" t="s">
        <v>1810</v>
      </c>
      <c r="L5189">
        <v>276</v>
      </c>
      <c r="M5189" t="s">
        <v>1803</v>
      </c>
      <c r="N5189" t="s">
        <v>1804</v>
      </c>
      <c r="O5189">
        <v>0</v>
      </c>
      <c r="P5189" t="s">
        <v>1552</v>
      </c>
      <c r="Q5189">
        <v>19970408</v>
      </c>
      <c r="R5189">
        <v>891008979</v>
      </c>
    </row>
    <row r="5190" spans="1:18">
      <c r="A5190" t="s">
        <v>1848</v>
      </c>
      <c r="B5190" t="s">
        <v>1850</v>
      </c>
      <c r="C5190">
        <v>201202</v>
      </c>
      <c r="D5190">
        <v>8</v>
      </c>
      <c r="E5190" t="s">
        <v>1555</v>
      </c>
      <c r="F5190">
        <v>3087</v>
      </c>
      <c r="G5190">
        <v>161</v>
      </c>
      <c r="H5190">
        <v>7726</v>
      </c>
      <c r="I5190">
        <v>43112076501</v>
      </c>
      <c r="J5190">
        <v>9</v>
      </c>
      <c r="K5190" t="s">
        <v>1810</v>
      </c>
      <c r="L5190">
        <v>276</v>
      </c>
      <c r="M5190" t="s">
        <v>1803</v>
      </c>
      <c r="N5190" t="s">
        <v>1804</v>
      </c>
      <c r="O5190">
        <v>0</v>
      </c>
      <c r="P5190" t="s">
        <v>1552</v>
      </c>
      <c r="Q5190">
        <v>19971216</v>
      </c>
      <c r="R5190">
        <v>891008979</v>
      </c>
    </row>
    <row r="5191" spans="1:18">
      <c r="A5191" t="s">
        <v>1848</v>
      </c>
      <c r="B5191" t="s">
        <v>1851</v>
      </c>
      <c r="C5191">
        <v>201202</v>
      </c>
      <c r="D5191">
        <v>29</v>
      </c>
      <c r="E5191" t="s">
        <v>1555</v>
      </c>
      <c r="F5191">
        <v>13084</v>
      </c>
      <c r="G5191">
        <v>603</v>
      </c>
      <c r="H5191">
        <v>19662</v>
      </c>
      <c r="I5191">
        <v>43112076800</v>
      </c>
      <c r="J5191">
        <v>9</v>
      </c>
      <c r="K5191" t="s">
        <v>1810</v>
      </c>
      <c r="L5191">
        <v>276</v>
      </c>
      <c r="M5191" t="s">
        <v>1803</v>
      </c>
      <c r="N5191" t="s">
        <v>1804</v>
      </c>
      <c r="O5191">
        <v>0</v>
      </c>
      <c r="P5191" t="s">
        <v>1552</v>
      </c>
      <c r="Q5191">
        <v>20000117</v>
      </c>
      <c r="R5191">
        <v>891008979</v>
      </c>
    </row>
    <row r="5192" spans="1:18">
      <c r="A5192" t="s">
        <v>1848</v>
      </c>
      <c r="B5192" t="s">
        <v>1852</v>
      </c>
      <c r="C5192">
        <v>201202</v>
      </c>
      <c r="D5192">
        <v>29</v>
      </c>
      <c r="E5192" t="s">
        <v>1555</v>
      </c>
      <c r="F5192">
        <v>19277</v>
      </c>
      <c r="G5192">
        <v>5354</v>
      </c>
      <c r="H5192">
        <v>44893</v>
      </c>
      <c r="I5192">
        <v>43112079200</v>
      </c>
      <c r="J5192">
        <v>9</v>
      </c>
      <c r="K5192" t="s">
        <v>1810</v>
      </c>
      <c r="L5192">
        <v>276</v>
      </c>
      <c r="M5192" t="s">
        <v>1803</v>
      </c>
      <c r="N5192" t="s">
        <v>1804</v>
      </c>
      <c r="O5192">
        <v>0</v>
      </c>
      <c r="P5192" t="s">
        <v>1552</v>
      </c>
      <c r="Q5192">
        <v>20031215</v>
      </c>
      <c r="R5192">
        <v>891008979</v>
      </c>
    </row>
    <row r="5193" spans="1:18">
      <c r="A5193" t="s">
        <v>1853</v>
      </c>
      <c r="B5193" t="s">
        <v>1854</v>
      </c>
      <c r="C5193">
        <v>201202</v>
      </c>
      <c r="D5193">
        <v>29</v>
      </c>
      <c r="E5193" t="s">
        <v>1555</v>
      </c>
      <c r="F5193">
        <v>16599</v>
      </c>
      <c r="G5193">
        <v>8576</v>
      </c>
      <c r="H5193">
        <v>11115</v>
      </c>
      <c r="I5193">
        <v>43112073200</v>
      </c>
      <c r="J5193">
        <v>9</v>
      </c>
      <c r="K5193" t="s">
        <v>1855</v>
      </c>
      <c r="L5193">
        <v>276</v>
      </c>
      <c r="M5193" t="s">
        <v>1803</v>
      </c>
      <c r="N5193" t="s">
        <v>1804</v>
      </c>
      <c r="O5193">
        <v>0</v>
      </c>
      <c r="P5193" t="s">
        <v>1552</v>
      </c>
      <c r="Q5193">
        <v>19950701</v>
      </c>
      <c r="R5193">
        <v>891008979</v>
      </c>
    </row>
    <row r="5194" spans="1:18">
      <c r="A5194" t="s">
        <v>1853</v>
      </c>
      <c r="B5194" t="s">
        <v>1856</v>
      </c>
      <c r="C5194">
        <v>201202</v>
      </c>
      <c r="D5194">
        <v>29</v>
      </c>
      <c r="E5194" t="s">
        <v>1555</v>
      </c>
      <c r="F5194">
        <v>18697</v>
      </c>
      <c r="G5194">
        <v>1097</v>
      </c>
      <c r="H5194">
        <v>9217</v>
      </c>
      <c r="I5194">
        <v>43112073800</v>
      </c>
      <c r="J5194">
        <v>9</v>
      </c>
      <c r="K5194" t="s">
        <v>1810</v>
      </c>
      <c r="L5194">
        <v>276</v>
      </c>
      <c r="M5194" t="s">
        <v>1803</v>
      </c>
      <c r="N5194" t="s">
        <v>1804</v>
      </c>
      <c r="O5194">
        <v>0</v>
      </c>
      <c r="P5194" t="s">
        <v>1552</v>
      </c>
      <c r="Q5194">
        <v>19960101</v>
      </c>
      <c r="R5194">
        <v>891008979</v>
      </c>
    </row>
    <row r="5195" spans="1:18">
      <c r="A5195" t="s">
        <v>1853</v>
      </c>
      <c r="B5195" t="s">
        <v>1857</v>
      </c>
      <c r="C5195">
        <v>201202</v>
      </c>
      <c r="D5195">
        <v>29</v>
      </c>
      <c r="E5195" t="s">
        <v>1555</v>
      </c>
      <c r="F5195">
        <v>8910</v>
      </c>
      <c r="G5195">
        <v>4021</v>
      </c>
      <c r="H5195">
        <v>3129</v>
      </c>
      <c r="I5195">
        <v>43112074601</v>
      </c>
      <c r="J5195">
        <v>9</v>
      </c>
      <c r="K5195" t="s">
        <v>1855</v>
      </c>
      <c r="L5195">
        <v>276</v>
      </c>
      <c r="M5195" t="s">
        <v>1803</v>
      </c>
      <c r="N5195" t="s">
        <v>1804</v>
      </c>
      <c r="O5195">
        <v>0</v>
      </c>
      <c r="P5195" t="s">
        <v>1552</v>
      </c>
      <c r="Q5195">
        <v>20030524</v>
      </c>
      <c r="R5195">
        <v>891008979</v>
      </c>
    </row>
    <row r="5196" spans="1:18">
      <c r="A5196" t="s">
        <v>1800</v>
      </c>
      <c r="B5196" t="s">
        <v>1801</v>
      </c>
      <c r="C5196">
        <v>201203</v>
      </c>
      <c r="D5196">
        <v>1</v>
      </c>
      <c r="E5196" t="s">
        <v>1555</v>
      </c>
      <c r="F5196">
        <v>161</v>
      </c>
      <c r="G5196">
        <v>19</v>
      </c>
      <c r="H5196">
        <v>895</v>
      </c>
      <c r="I5196">
        <v>43112032501</v>
      </c>
      <c r="J5196">
        <v>9</v>
      </c>
      <c r="K5196" t="s">
        <v>1802</v>
      </c>
      <c r="L5196">
        <v>276</v>
      </c>
      <c r="M5196" t="s">
        <v>1803</v>
      </c>
      <c r="N5196" t="s">
        <v>1804</v>
      </c>
      <c r="O5196">
        <v>0</v>
      </c>
      <c r="P5196" t="s">
        <v>1552</v>
      </c>
      <c r="Q5196">
        <v>19860401</v>
      </c>
      <c r="R5196">
        <v>891008979</v>
      </c>
    </row>
    <row r="5197" spans="1:18">
      <c r="A5197" t="s">
        <v>1800</v>
      </c>
      <c r="B5197" t="s">
        <v>1805</v>
      </c>
      <c r="C5197">
        <v>201203</v>
      </c>
      <c r="D5197">
        <v>2</v>
      </c>
      <c r="E5197" t="s">
        <v>1555</v>
      </c>
      <c r="F5197">
        <v>1717</v>
      </c>
      <c r="G5197">
        <v>30</v>
      </c>
      <c r="H5197">
        <v>366</v>
      </c>
      <c r="I5197">
        <v>43112074000</v>
      </c>
      <c r="J5197">
        <v>9</v>
      </c>
      <c r="K5197" t="s">
        <v>1806</v>
      </c>
      <c r="L5197">
        <v>276</v>
      </c>
      <c r="M5197" t="s">
        <v>1803</v>
      </c>
      <c r="N5197" t="s">
        <v>1804</v>
      </c>
      <c r="O5197">
        <v>0</v>
      </c>
      <c r="P5197" t="s">
        <v>1552</v>
      </c>
      <c r="Q5197">
        <v>19960301</v>
      </c>
      <c r="R5197">
        <v>891008979</v>
      </c>
    </row>
    <row r="5198" spans="1:18">
      <c r="A5198" t="s">
        <v>1807</v>
      </c>
      <c r="B5198" t="s">
        <v>1808</v>
      </c>
      <c r="C5198">
        <v>201203</v>
      </c>
      <c r="D5198">
        <v>2</v>
      </c>
      <c r="E5198" t="s">
        <v>1555</v>
      </c>
      <c r="F5198">
        <v>772</v>
      </c>
      <c r="G5198">
        <v>453</v>
      </c>
      <c r="H5198">
        <v>185</v>
      </c>
      <c r="I5198">
        <v>43112071100</v>
      </c>
      <c r="J5198">
        <v>9</v>
      </c>
      <c r="K5198" t="s">
        <v>1802</v>
      </c>
      <c r="L5198">
        <v>276</v>
      </c>
      <c r="M5198" t="s">
        <v>1803</v>
      </c>
      <c r="N5198" t="s">
        <v>1804</v>
      </c>
      <c r="O5198">
        <v>0</v>
      </c>
      <c r="P5198" t="s">
        <v>1552</v>
      </c>
      <c r="Q5198">
        <v>19940901</v>
      </c>
      <c r="R5198">
        <v>891008979</v>
      </c>
    </row>
    <row r="5199" spans="1:18">
      <c r="A5199" t="s">
        <v>1807</v>
      </c>
      <c r="B5199" t="s">
        <v>1811</v>
      </c>
      <c r="C5199">
        <v>201203</v>
      </c>
      <c r="D5199">
        <v>2</v>
      </c>
      <c r="E5199" t="s">
        <v>1555</v>
      </c>
      <c r="F5199">
        <v>1143</v>
      </c>
      <c r="G5199">
        <v>54</v>
      </c>
      <c r="H5199">
        <v>1040</v>
      </c>
      <c r="I5199">
        <v>43112072001</v>
      </c>
      <c r="J5199">
        <v>9</v>
      </c>
      <c r="K5199" t="s">
        <v>1802</v>
      </c>
      <c r="L5199">
        <v>276</v>
      </c>
      <c r="M5199" t="s">
        <v>1803</v>
      </c>
      <c r="N5199" t="s">
        <v>1804</v>
      </c>
      <c r="O5199">
        <v>0</v>
      </c>
      <c r="P5199" t="s">
        <v>1552</v>
      </c>
      <c r="Q5199">
        <v>19970201</v>
      </c>
      <c r="R5199">
        <v>891008979</v>
      </c>
    </row>
    <row r="5200" spans="1:18">
      <c r="A5200" t="s">
        <v>1807</v>
      </c>
      <c r="B5200" t="s">
        <v>1812</v>
      </c>
      <c r="C5200">
        <v>201203</v>
      </c>
      <c r="D5200">
        <v>2</v>
      </c>
      <c r="E5200" t="s">
        <v>1555</v>
      </c>
      <c r="F5200">
        <v>797</v>
      </c>
      <c r="G5200">
        <v>37</v>
      </c>
      <c r="H5200">
        <v>195</v>
      </c>
      <c r="I5200">
        <v>43112073401</v>
      </c>
      <c r="J5200">
        <v>9</v>
      </c>
      <c r="K5200" t="s">
        <v>1813</v>
      </c>
      <c r="L5200">
        <v>276</v>
      </c>
      <c r="M5200" t="s">
        <v>1803</v>
      </c>
      <c r="N5200" t="s">
        <v>1804</v>
      </c>
      <c r="O5200">
        <v>0</v>
      </c>
      <c r="P5200" t="s">
        <v>1552</v>
      </c>
      <c r="Q5200">
        <v>19990428</v>
      </c>
      <c r="R5200">
        <v>891008979</v>
      </c>
    </row>
    <row r="5201" spans="1:18">
      <c r="A5201" t="s">
        <v>1807</v>
      </c>
      <c r="B5201" t="s">
        <v>1814</v>
      </c>
      <c r="C5201">
        <v>201203</v>
      </c>
      <c r="D5201">
        <v>2</v>
      </c>
      <c r="E5201" t="s">
        <v>1555</v>
      </c>
      <c r="F5201">
        <v>1084</v>
      </c>
      <c r="G5201">
        <v>144</v>
      </c>
      <c r="H5201">
        <v>378</v>
      </c>
      <c r="I5201">
        <v>43112073600</v>
      </c>
      <c r="J5201">
        <v>9</v>
      </c>
      <c r="K5201" t="s">
        <v>1802</v>
      </c>
      <c r="L5201">
        <v>276</v>
      </c>
      <c r="M5201" t="s">
        <v>1803</v>
      </c>
      <c r="N5201" t="s">
        <v>1804</v>
      </c>
      <c r="O5201">
        <v>0</v>
      </c>
      <c r="P5201" t="s">
        <v>1552</v>
      </c>
      <c r="Q5201">
        <v>19951101</v>
      </c>
      <c r="R5201">
        <v>891008979</v>
      </c>
    </row>
    <row r="5202" spans="1:18">
      <c r="A5202" t="s">
        <v>1807</v>
      </c>
      <c r="B5202" t="s">
        <v>1815</v>
      </c>
      <c r="C5202">
        <v>201203</v>
      </c>
      <c r="D5202">
        <v>2</v>
      </c>
      <c r="E5202" t="s">
        <v>1555</v>
      </c>
      <c r="F5202">
        <v>919</v>
      </c>
      <c r="G5202">
        <v>48</v>
      </c>
      <c r="H5202">
        <v>948</v>
      </c>
      <c r="I5202">
        <v>43112074300</v>
      </c>
      <c r="J5202">
        <v>9</v>
      </c>
      <c r="K5202" t="s">
        <v>1813</v>
      </c>
      <c r="L5202">
        <v>276</v>
      </c>
      <c r="M5202" t="s">
        <v>1803</v>
      </c>
      <c r="N5202" t="s">
        <v>1804</v>
      </c>
      <c r="O5202">
        <v>0</v>
      </c>
      <c r="P5202" t="s">
        <v>1552</v>
      </c>
      <c r="Q5202">
        <v>19960501</v>
      </c>
      <c r="R5202">
        <v>891008979</v>
      </c>
    </row>
    <row r="5203" spans="1:18">
      <c r="A5203" t="s">
        <v>1807</v>
      </c>
      <c r="B5203" t="s">
        <v>1816</v>
      </c>
      <c r="C5203">
        <v>201203</v>
      </c>
      <c r="D5203">
        <v>2</v>
      </c>
      <c r="E5203" t="s">
        <v>1555</v>
      </c>
      <c r="F5203">
        <v>1030</v>
      </c>
      <c r="G5203">
        <v>68</v>
      </c>
      <c r="H5203">
        <v>1663</v>
      </c>
      <c r="I5203">
        <v>43112078302</v>
      </c>
      <c r="J5203">
        <v>9</v>
      </c>
      <c r="K5203" t="s">
        <v>1813</v>
      </c>
      <c r="L5203">
        <v>276</v>
      </c>
      <c r="M5203" t="s">
        <v>1803</v>
      </c>
      <c r="N5203" t="s">
        <v>1804</v>
      </c>
      <c r="O5203">
        <v>0</v>
      </c>
      <c r="P5203" t="s">
        <v>1552</v>
      </c>
      <c r="Q5203">
        <v>20030215</v>
      </c>
      <c r="R5203">
        <v>891008979</v>
      </c>
    </row>
    <row r="5204" spans="1:18">
      <c r="A5204" t="s">
        <v>1818</v>
      </c>
      <c r="B5204" t="s">
        <v>1819</v>
      </c>
      <c r="C5204">
        <v>201203</v>
      </c>
      <c r="D5204">
        <v>1</v>
      </c>
      <c r="E5204" t="s">
        <v>1555</v>
      </c>
      <c r="F5204">
        <v>763</v>
      </c>
      <c r="G5204">
        <v>7</v>
      </c>
      <c r="H5204">
        <v>235</v>
      </c>
      <c r="I5204">
        <v>43112034602</v>
      </c>
      <c r="J5204">
        <v>9</v>
      </c>
      <c r="K5204" t="s">
        <v>1820</v>
      </c>
      <c r="L5204">
        <v>276</v>
      </c>
      <c r="M5204" t="s">
        <v>1803</v>
      </c>
      <c r="N5204" t="s">
        <v>1804</v>
      </c>
      <c r="O5204">
        <v>0</v>
      </c>
      <c r="P5204" t="s">
        <v>1552</v>
      </c>
      <c r="Q5204">
        <v>19990617</v>
      </c>
      <c r="R5204">
        <v>891008979</v>
      </c>
    </row>
    <row r="5205" spans="1:18">
      <c r="A5205" t="s">
        <v>1823</v>
      </c>
      <c r="B5205" t="s">
        <v>1824</v>
      </c>
      <c r="C5205">
        <v>201203</v>
      </c>
      <c r="D5205">
        <v>1</v>
      </c>
      <c r="E5205" t="s">
        <v>1555</v>
      </c>
      <c r="F5205">
        <v>696</v>
      </c>
      <c r="G5205">
        <v>25</v>
      </c>
      <c r="H5205">
        <v>517</v>
      </c>
      <c r="I5205">
        <v>43112034200</v>
      </c>
      <c r="J5205">
        <v>9</v>
      </c>
      <c r="K5205" t="s">
        <v>1822</v>
      </c>
      <c r="L5205">
        <v>276</v>
      </c>
      <c r="M5205" t="s">
        <v>1803</v>
      </c>
      <c r="N5205" t="s">
        <v>1804</v>
      </c>
      <c r="O5205">
        <v>0</v>
      </c>
      <c r="P5205" t="s">
        <v>1574</v>
      </c>
      <c r="Q5205">
        <v>19960601</v>
      </c>
      <c r="R5205">
        <v>891008979</v>
      </c>
    </row>
    <row r="5206" spans="1:18">
      <c r="A5206" t="s">
        <v>1823</v>
      </c>
      <c r="B5206" t="s">
        <v>1825</v>
      </c>
      <c r="C5206">
        <v>201203</v>
      </c>
      <c r="D5206">
        <v>1</v>
      </c>
      <c r="E5206" t="s">
        <v>1555</v>
      </c>
      <c r="F5206">
        <v>304</v>
      </c>
      <c r="G5206">
        <v>1644</v>
      </c>
      <c r="H5206">
        <v>88</v>
      </c>
      <c r="I5206">
        <v>43112034400</v>
      </c>
      <c r="J5206">
        <v>9</v>
      </c>
      <c r="K5206" t="s">
        <v>1822</v>
      </c>
      <c r="L5206">
        <v>276</v>
      </c>
      <c r="M5206" t="s">
        <v>1803</v>
      </c>
      <c r="N5206" t="s">
        <v>1804</v>
      </c>
      <c r="O5206">
        <v>0</v>
      </c>
      <c r="P5206" t="s">
        <v>1552</v>
      </c>
      <c r="Q5206">
        <v>19980131</v>
      </c>
      <c r="R5206">
        <v>891008979</v>
      </c>
    </row>
    <row r="5207" spans="1:18">
      <c r="A5207" t="s">
        <v>1823</v>
      </c>
      <c r="B5207" t="s">
        <v>1826</v>
      </c>
      <c r="C5207">
        <v>201203</v>
      </c>
      <c r="D5207">
        <v>1</v>
      </c>
      <c r="E5207" t="s">
        <v>1555</v>
      </c>
      <c r="F5207">
        <v>281</v>
      </c>
      <c r="G5207">
        <v>10</v>
      </c>
      <c r="H5207">
        <v>414</v>
      </c>
      <c r="I5207">
        <v>43112035402</v>
      </c>
      <c r="J5207">
        <v>9</v>
      </c>
      <c r="K5207" t="s">
        <v>1802</v>
      </c>
      <c r="L5207">
        <v>276</v>
      </c>
      <c r="M5207" t="s">
        <v>1803</v>
      </c>
      <c r="N5207" t="s">
        <v>1804</v>
      </c>
      <c r="O5207">
        <v>0</v>
      </c>
      <c r="P5207" t="s">
        <v>1552</v>
      </c>
      <c r="Q5207">
        <v>20040927</v>
      </c>
      <c r="R5207">
        <v>891008979</v>
      </c>
    </row>
    <row r="5208" spans="1:18">
      <c r="A5208" t="s">
        <v>1823</v>
      </c>
      <c r="B5208" t="s">
        <v>1827</v>
      </c>
      <c r="C5208">
        <v>201203</v>
      </c>
      <c r="D5208">
        <v>1</v>
      </c>
      <c r="E5208" t="s">
        <v>1555</v>
      </c>
      <c r="F5208">
        <v>482</v>
      </c>
      <c r="G5208">
        <v>15</v>
      </c>
      <c r="H5208">
        <v>669</v>
      </c>
      <c r="I5208">
        <v>43112034801</v>
      </c>
      <c r="J5208">
        <v>9</v>
      </c>
      <c r="K5208" t="s">
        <v>1822</v>
      </c>
      <c r="L5208">
        <v>276</v>
      </c>
      <c r="M5208" t="s">
        <v>1803</v>
      </c>
      <c r="N5208" t="s">
        <v>1804</v>
      </c>
      <c r="O5208">
        <v>0</v>
      </c>
      <c r="P5208" t="s">
        <v>1552</v>
      </c>
      <c r="Q5208">
        <v>19980530</v>
      </c>
      <c r="R5208">
        <v>891008979</v>
      </c>
    </row>
    <row r="5209" spans="1:18">
      <c r="A5209" t="s">
        <v>1823</v>
      </c>
      <c r="B5209" t="s">
        <v>1828</v>
      </c>
      <c r="C5209">
        <v>201203</v>
      </c>
      <c r="D5209">
        <v>1</v>
      </c>
      <c r="E5209" t="s">
        <v>1555</v>
      </c>
      <c r="F5209">
        <v>625</v>
      </c>
      <c r="G5209">
        <v>4674</v>
      </c>
      <c r="H5209">
        <v>305</v>
      </c>
      <c r="I5209">
        <v>43112035501</v>
      </c>
      <c r="J5209">
        <v>9</v>
      </c>
      <c r="K5209" t="s">
        <v>1802</v>
      </c>
      <c r="L5209">
        <v>276</v>
      </c>
      <c r="M5209" t="s">
        <v>1803</v>
      </c>
      <c r="N5209" t="s">
        <v>1804</v>
      </c>
      <c r="O5209">
        <v>0</v>
      </c>
      <c r="P5209" t="s">
        <v>1552</v>
      </c>
      <c r="Q5209">
        <v>19990923</v>
      </c>
      <c r="R5209">
        <v>891008979</v>
      </c>
    </row>
    <row r="5210" spans="1:18">
      <c r="A5210" t="s">
        <v>1823</v>
      </c>
      <c r="B5210" t="s">
        <v>1829</v>
      </c>
      <c r="C5210">
        <v>201203</v>
      </c>
      <c r="D5210">
        <v>1</v>
      </c>
      <c r="E5210" t="s">
        <v>1555</v>
      </c>
      <c r="F5210">
        <v>384</v>
      </c>
      <c r="G5210">
        <v>13</v>
      </c>
      <c r="H5210">
        <v>449</v>
      </c>
      <c r="I5210">
        <v>43112047703</v>
      </c>
      <c r="J5210">
        <v>9</v>
      </c>
      <c r="K5210" t="s">
        <v>1822</v>
      </c>
      <c r="L5210">
        <v>276</v>
      </c>
      <c r="M5210" t="s">
        <v>1803</v>
      </c>
      <c r="N5210" t="s">
        <v>1804</v>
      </c>
      <c r="O5210">
        <v>0</v>
      </c>
      <c r="P5210" t="s">
        <v>1552</v>
      </c>
      <c r="Q5210">
        <v>20040625</v>
      </c>
      <c r="R5210">
        <v>891008979</v>
      </c>
    </row>
    <row r="5211" spans="1:18">
      <c r="A5211" t="s">
        <v>1823</v>
      </c>
      <c r="B5211" t="s">
        <v>1830</v>
      </c>
      <c r="C5211">
        <v>201203</v>
      </c>
      <c r="D5211">
        <v>1</v>
      </c>
      <c r="E5211" t="s">
        <v>1555</v>
      </c>
      <c r="F5211">
        <v>1</v>
      </c>
      <c r="G5211">
        <v>137</v>
      </c>
      <c r="H5211">
        <v>161</v>
      </c>
      <c r="I5211">
        <v>43112042002</v>
      </c>
      <c r="J5211">
        <v>9</v>
      </c>
      <c r="K5211" t="s">
        <v>1822</v>
      </c>
      <c r="L5211">
        <v>276</v>
      </c>
      <c r="M5211" t="s">
        <v>1803</v>
      </c>
      <c r="N5211" t="s">
        <v>1804</v>
      </c>
      <c r="O5211">
        <v>0</v>
      </c>
      <c r="P5211" t="s">
        <v>1771</v>
      </c>
      <c r="Q5211">
        <v>20020322</v>
      </c>
      <c r="R5211">
        <v>891008979</v>
      </c>
    </row>
    <row r="5212" spans="1:18">
      <c r="A5212" t="s">
        <v>1823</v>
      </c>
      <c r="B5212" t="s">
        <v>1831</v>
      </c>
      <c r="C5212">
        <v>201203</v>
      </c>
      <c r="D5212">
        <v>1</v>
      </c>
      <c r="E5212" t="s">
        <v>1555</v>
      </c>
      <c r="F5212">
        <v>192</v>
      </c>
      <c r="G5212">
        <v>508</v>
      </c>
      <c r="H5212">
        <v>32</v>
      </c>
      <c r="I5212">
        <v>43112052003</v>
      </c>
      <c r="J5212">
        <v>9</v>
      </c>
      <c r="K5212" t="s">
        <v>1822</v>
      </c>
      <c r="L5212">
        <v>276</v>
      </c>
      <c r="M5212" t="s">
        <v>1803</v>
      </c>
      <c r="N5212" t="s">
        <v>1804</v>
      </c>
      <c r="O5212">
        <v>0</v>
      </c>
      <c r="P5212" t="s">
        <v>1552</v>
      </c>
      <c r="Q5212">
        <v>20000313</v>
      </c>
      <c r="R5212">
        <v>891008979</v>
      </c>
    </row>
    <row r="5213" spans="1:18">
      <c r="A5213" t="s">
        <v>1823</v>
      </c>
      <c r="B5213" t="s">
        <v>1832</v>
      </c>
      <c r="C5213">
        <v>201203</v>
      </c>
      <c r="D5213">
        <v>1</v>
      </c>
      <c r="E5213" t="s">
        <v>1555</v>
      </c>
      <c r="F5213">
        <v>411</v>
      </c>
      <c r="G5213">
        <v>8</v>
      </c>
      <c r="H5213">
        <v>361</v>
      </c>
      <c r="I5213">
        <v>43112045402</v>
      </c>
      <c r="J5213">
        <v>9</v>
      </c>
      <c r="K5213" t="s">
        <v>1822</v>
      </c>
      <c r="L5213">
        <v>276</v>
      </c>
      <c r="M5213" t="s">
        <v>1803</v>
      </c>
      <c r="N5213" t="s">
        <v>1804</v>
      </c>
      <c r="O5213">
        <v>0</v>
      </c>
      <c r="P5213" t="s">
        <v>1552</v>
      </c>
      <c r="Q5213">
        <v>19981022</v>
      </c>
      <c r="R5213">
        <v>891008979</v>
      </c>
    </row>
    <row r="5214" spans="1:18">
      <c r="A5214" t="s">
        <v>1823</v>
      </c>
      <c r="B5214" t="s">
        <v>1833</v>
      </c>
      <c r="C5214">
        <v>201203</v>
      </c>
      <c r="D5214">
        <v>1</v>
      </c>
      <c r="E5214" t="s">
        <v>1555</v>
      </c>
      <c r="F5214">
        <v>478</v>
      </c>
      <c r="G5214">
        <v>16</v>
      </c>
      <c r="H5214">
        <v>675</v>
      </c>
      <c r="I5214">
        <v>43112049101</v>
      </c>
      <c r="J5214">
        <v>9</v>
      </c>
      <c r="K5214" t="s">
        <v>1822</v>
      </c>
      <c r="L5214">
        <v>276</v>
      </c>
      <c r="M5214" t="s">
        <v>1803</v>
      </c>
      <c r="N5214" t="s">
        <v>1804</v>
      </c>
      <c r="O5214">
        <v>0</v>
      </c>
      <c r="P5214" t="s">
        <v>1552</v>
      </c>
      <c r="Q5214">
        <v>19880301</v>
      </c>
      <c r="R5214">
        <v>891008979</v>
      </c>
    </row>
    <row r="5215" spans="1:18">
      <c r="A5215" t="s">
        <v>1823</v>
      </c>
      <c r="B5215" t="s">
        <v>1834</v>
      </c>
      <c r="C5215">
        <v>201203</v>
      </c>
      <c r="D5215">
        <v>1</v>
      </c>
      <c r="E5215" t="s">
        <v>1555</v>
      </c>
      <c r="F5215">
        <v>494</v>
      </c>
      <c r="G5215">
        <v>7</v>
      </c>
      <c r="H5215">
        <v>268</v>
      </c>
      <c r="I5215">
        <v>43112040402</v>
      </c>
      <c r="J5215">
        <v>9</v>
      </c>
      <c r="K5215" t="s">
        <v>1822</v>
      </c>
      <c r="L5215">
        <v>276</v>
      </c>
      <c r="M5215" t="s">
        <v>1803</v>
      </c>
      <c r="N5215" t="s">
        <v>1804</v>
      </c>
      <c r="O5215">
        <v>0</v>
      </c>
      <c r="P5215" t="s">
        <v>1552</v>
      </c>
      <c r="Q5215">
        <v>20040919</v>
      </c>
      <c r="R5215">
        <v>891008979</v>
      </c>
    </row>
    <row r="5216" spans="1:18">
      <c r="A5216" t="s">
        <v>1823</v>
      </c>
      <c r="B5216" t="s">
        <v>1835</v>
      </c>
      <c r="C5216">
        <v>201203</v>
      </c>
      <c r="D5216">
        <v>1</v>
      </c>
      <c r="E5216" t="s">
        <v>1555</v>
      </c>
      <c r="F5216">
        <v>549</v>
      </c>
      <c r="G5216">
        <v>142</v>
      </c>
      <c r="H5216">
        <v>613</v>
      </c>
      <c r="I5216">
        <v>43112044601</v>
      </c>
      <c r="J5216">
        <v>9</v>
      </c>
      <c r="K5216" t="s">
        <v>1822</v>
      </c>
      <c r="L5216">
        <v>276</v>
      </c>
      <c r="M5216" t="s">
        <v>1803</v>
      </c>
      <c r="N5216" t="s">
        <v>1804</v>
      </c>
      <c r="O5216">
        <v>0</v>
      </c>
      <c r="P5216" t="s">
        <v>1552</v>
      </c>
      <c r="Q5216">
        <v>19960901</v>
      </c>
      <c r="R5216">
        <v>891008979</v>
      </c>
    </row>
    <row r="5217" spans="1:18">
      <c r="A5217" t="s">
        <v>1823</v>
      </c>
      <c r="B5217" t="s">
        <v>1836</v>
      </c>
      <c r="C5217">
        <v>201203</v>
      </c>
      <c r="D5217">
        <v>1</v>
      </c>
      <c r="E5217" t="s">
        <v>1555</v>
      </c>
      <c r="F5217">
        <v>411</v>
      </c>
      <c r="G5217">
        <v>153</v>
      </c>
      <c r="H5217">
        <v>88</v>
      </c>
      <c r="I5217">
        <v>43112042502</v>
      </c>
      <c r="J5217">
        <v>9</v>
      </c>
      <c r="K5217" t="s">
        <v>1822</v>
      </c>
      <c r="L5217">
        <v>276</v>
      </c>
      <c r="M5217" t="s">
        <v>1803</v>
      </c>
      <c r="N5217" t="s">
        <v>1804</v>
      </c>
      <c r="O5217">
        <v>0</v>
      </c>
      <c r="P5217" t="s">
        <v>1552</v>
      </c>
      <c r="Q5217">
        <v>19970201</v>
      </c>
      <c r="R5217">
        <v>891008979</v>
      </c>
    </row>
    <row r="5218" spans="1:18">
      <c r="A5218" t="s">
        <v>1837</v>
      </c>
      <c r="B5218" t="s">
        <v>1838</v>
      </c>
      <c r="C5218">
        <v>201203</v>
      </c>
      <c r="D5218">
        <v>1</v>
      </c>
      <c r="E5218" t="s">
        <v>1555</v>
      </c>
      <c r="F5218">
        <v>304</v>
      </c>
      <c r="G5218">
        <v>2252</v>
      </c>
      <c r="H5218">
        <v>499</v>
      </c>
      <c r="I5218">
        <v>43112034300</v>
      </c>
      <c r="J5218">
        <v>9</v>
      </c>
      <c r="K5218" t="s">
        <v>1802</v>
      </c>
      <c r="L5218">
        <v>276</v>
      </c>
      <c r="M5218" t="s">
        <v>1803</v>
      </c>
      <c r="N5218" t="s">
        <v>1804</v>
      </c>
      <c r="O5218">
        <v>0</v>
      </c>
      <c r="P5218" t="s">
        <v>1552</v>
      </c>
      <c r="Q5218">
        <v>19810501</v>
      </c>
      <c r="R5218">
        <v>891008979</v>
      </c>
    </row>
    <row r="5219" spans="1:18">
      <c r="A5219" t="s">
        <v>1837</v>
      </c>
      <c r="B5219" t="s">
        <v>1842</v>
      </c>
      <c r="C5219">
        <v>201203</v>
      </c>
      <c r="D5219">
        <v>2</v>
      </c>
      <c r="E5219" t="s">
        <v>1555</v>
      </c>
      <c r="F5219">
        <v>921</v>
      </c>
      <c r="G5219">
        <v>18</v>
      </c>
      <c r="H5219">
        <v>352</v>
      </c>
      <c r="I5219">
        <v>43112072200</v>
      </c>
      <c r="J5219">
        <v>9</v>
      </c>
      <c r="K5219" t="s">
        <v>1810</v>
      </c>
      <c r="L5219">
        <v>276</v>
      </c>
      <c r="M5219" t="s">
        <v>1803</v>
      </c>
      <c r="N5219" t="s">
        <v>1804</v>
      </c>
      <c r="O5219">
        <v>0</v>
      </c>
      <c r="P5219" t="s">
        <v>1552</v>
      </c>
      <c r="Q5219">
        <v>19941201</v>
      </c>
      <c r="R5219">
        <v>891008979</v>
      </c>
    </row>
    <row r="5220" spans="1:18">
      <c r="A5220" t="s">
        <v>1837</v>
      </c>
      <c r="B5220" t="s">
        <v>1844</v>
      </c>
      <c r="C5220">
        <v>201203</v>
      </c>
      <c r="D5220">
        <v>2</v>
      </c>
      <c r="E5220" t="s">
        <v>1555</v>
      </c>
      <c r="F5220">
        <v>1541</v>
      </c>
      <c r="G5220">
        <v>9533</v>
      </c>
      <c r="H5220">
        <v>687</v>
      </c>
      <c r="I5220">
        <v>43112075800</v>
      </c>
      <c r="J5220">
        <v>9</v>
      </c>
      <c r="K5220" t="s">
        <v>1802</v>
      </c>
      <c r="L5220">
        <v>276</v>
      </c>
      <c r="M5220" t="s">
        <v>1803</v>
      </c>
      <c r="N5220" t="s">
        <v>1804</v>
      </c>
      <c r="O5220">
        <v>0</v>
      </c>
      <c r="P5220" t="s">
        <v>1552</v>
      </c>
      <c r="Q5220">
        <v>19970623</v>
      </c>
      <c r="R5220">
        <v>891008979</v>
      </c>
    </row>
    <row r="5221" spans="1:18">
      <c r="A5221" t="s">
        <v>1837</v>
      </c>
      <c r="B5221" t="s">
        <v>1845</v>
      </c>
      <c r="C5221">
        <v>201203</v>
      </c>
      <c r="D5221">
        <v>2</v>
      </c>
      <c r="E5221" t="s">
        <v>1555</v>
      </c>
      <c r="F5221">
        <v>1446</v>
      </c>
      <c r="G5221">
        <v>1292</v>
      </c>
      <c r="H5221">
        <v>1413</v>
      </c>
      <c r="I5221">
        <v>43112076100</v>
      </c>
      <c r="J5221">
        <v>9</v>
      </c>
      <c r="K5221" t="s">
        <v>1810</v>
      </c>
      <c r="L5221">
        <v>276</v>
      </c>
      <c r="M5221" t="s">
        <v>1803</v>
      </c>
      <c r="N5221" t="s">
        <v>1804</v>
      </c>
      <c r="O5221">
        <v>0</v>
      </c>
      <c r="P5221" t="s">
        <v>1552</v>
      </c>
      <c r="Q5221">
        <v>19970924</v>
      </c>
      <c r="R5221">
        <v>891008979</v>
      </c>
    </row>
    <row r="5222" spans="1:18">
      <c r="A5222" t="s">
        <v>1837</v>
      </c>
      <c r="B5222" t="s">
        <v>1846</v>
      </c>
      <c r="C5222">
        <v>201203</v>
      </c>
      <c r="D5222">
        <v>2</v>
      </c>
      <c r="E5222" t="s">
        <v>1555</v>
      </c>
      <c r="F5222">
        <v>57</v>
      </c>
      <c r="G5222">
        <v>11986</v>
      </c>
      <c r="H5222">
        <v>23</v>
      </c>
      <c r="I5222">
        <v>43112078200</v>
      </c>
      <c r="J5222">
        <v>9</v>
      </c>
      <c r="K5222" t="s">
        <v>1802</v>
      </c>
      <c r="L5222">
        <v>276</v>
      </c>
      <c r="M5222" t="s">
        <v>1803</v>
      </c>
      <c r="N5222" t="s">
        <v>1804</v>
      </c>
      <c r="O5222">
        <v>0</v>
      </c>
      <c r="P5222" t="s">
        <v>1574</v>
      </c>
      <c r="Q5222">
        <v>20040131</v>
      </c>
      <c r="R5222">
        <v>891008979</v>
      </c>
    </row>
    <row r="5223" spans="1:18">
      <c r="A5223" t="s">
        <v>1848</v>
      </c>
      <c r="B5223" t="s">
        <v>1849</v>
      </c>
      <c r="C5223">
        <v>201203</v>
      </c>
      <c r="D5223">
        <v>2</v>
      </c>
      <c r="E5223" t="s">
        <v>1555</v>
      </c>
      <c r="F5223">
        <v>1238</v>
      </c>
      <c r="G5223">
        <v>608</v>
      </c>
      <c r="H5223">
        <v>285</v>
      </c>
      <c r="I5223">
        <v>43112072501</v>
      </c>
      <c r="J5223">
        <v>9</v>
      </c>
      <c r="K5223" t="s">
        <v>1810</v>
      </c>
      <c r="L5223">
        <v>276</v>
      </c>
      <c r="M5223" t="s">
        <v>1803</v>
      </c>
      <c r="N5223" t="s">
        <v>1804</v>
      </c>
      <c r="O5223">
        <v>0</v>
      </c>
      <c r="P5223" t="s">
        <v>1552</v>
      </c>
      <c r="Q5223">
        <v>19970408</v>
      </c>
      <c r="R5223">
        <v>891008979</v>
      </c>
    </row>
    <row r="5224" spans="1:18">
      <c r="A5224" t="s">
        <v>1848</v>
      </c>
      <c r="B5224" t="s">
        <v>1851</v>
      </c>
      <c r="C5224">
        <v>201203</v>
      </c>
      <c r="D5224">
        <v>2</v>
      </c>
      <c r="E5224" t="s">
        <v>1555</v>
      </c>
      <c r="F5224">
        <v>992</v>
      </c>
      <c r="G5224">
        <v>30</v>
      </c>
      <c r="H5224">
        <v>740</v>
      </c>
      <c r="I5224">
        <v>43112076800</v>
      </c>
      <c r="J5224">
        <v>9</v>
      </c>
      <c r="K5224" t="s">
        <v>1810</v>
      </c>
      <c r="L5224">
        <v>276</v>
      </c>
      <c r="M5224" t="s">
        <v>1803</v>
      </c>
      <c r="N5224" t="s">
        <v>1804</v>
      </c>
      <c r="O5224">
        <v>0</v>
      </c>
      <c r="P5224" t="s">
        <v>1552</v>
      </c>
      <c r="Q5224">
        <v>20000117</v>
      </c>
      <c r="R5224">
        <v>891008979</v>
      </c>
    </row>
    <row r="5225" spans="1:18">
      <c r="A5225" t="s">
        <v>1848</v>
      </c>
      <c r="B5225" t="s">
        <v>1852</v>
      </c>
      <c r="C5225">
        <v>201203</v>
      </c>
      <c r="D5225">
        <v>2</v>
      </c>
      <c r="E5225" t="s">
        <v>1555</v>
      </c>
      <c r="F5225">
        <v>1479</v>
      </c>
      <c r="G5225">
        <v>152</v>
      </c>
      <c r="H5225">
        <v>1708</v>
      </c>
      <c r="I5225">
        <v>43112079200</v>
      </c>
      <c r="J5225">
        <v>9</v>
      </c>
      <c r="K5225" t="s">
        <v>1810</v>
      </c>
      <c r="L5225">
        <v>276</v>
      </c>
      <c r="M5225" t="s">
        <v>1803</v>
      </c>
      <c r="N5225" t="s">
        <v>1804</v>
      </c>
      <c r="O5225">
        <v>0</v>
      </c>
      <c r="P5225" t="s">
        <v>1552</v>
      </c>
      <c r="Q5225">
        <v>20031215</v>
      </c>
      <c r="R5225">
        <v>891008979</v>
      </c>
    </row>
    <row r="5226" spans="1:18">
      <c r="A5226" t="s">
        <v>1853</v>
      </c>
      <c r="B5226" t="s">
        <v>1854</v>
      </c>
      <c r="C5226">
        <v>201203</v>
      </c>
      <c r="D5226">
        <v>2</v>
      </c>
      <c r="E5226" t="s">
        <v>1555</v>
      </c>
      <c r="F5226">
        <v>1124</v>
      </c>
      <c r="G5226">
        <v>109</v>
      </c>
      <c r="H5226">
        <v>347</v>
      </c>
      <c r="I5226">
        <v>43112073200</v>
      </c>
      <c r="J5226">
        <v>9</v>
      </c>
      <c r="K5226" t="s">
        <v>1855</v>
      </c>
      <c r="L5226">
        <v>276</v>
      </c>
      <c r="M5226" t="s">
        <v>1803</v>
      </c>
      <c r="N5226" t="s">
        <v>1804</v>
      </c>
      <c r="O5226">
        <v>0</v>
      </c>
      <c r="P5226" t="s">
        <v>1552</v>
      </c>
      <c r="Q5226">
        <v>19950701</v>
      </c>
      <c r="R5226">
        <v>891008979</v>
      </c>
    </row>
    <row r="5227" spans="1:18">
      <c r="A5227" t="s">
        <v>1853</v>
      </c>
      <c r="B5227" t="s">
        <v>1856</v>
      </c>
      <c r="C5227">
        <v>201203</v>
      </c>
      <c r="D5227">
        <v>2</v>
      </c>
      <c r="E5227" t="s">
        <v>1555</v>
      </c>
      <c r="F5227">
        <v>1341</v>
      </c>
      <c r="G5227">
        <v>36</v>
      </c>
      <c r="H5227">
        <v>322</v>
      </c>
      <c r="I5227">
        <v>43112073800</v>
      </c>
      <c r="J5227">
        <v>9</v>
      </c>
      <c r="K5227" t="s">
        <v>1810</v>
      </c>
      <c r="L5227">
        <v>276</v>
      </c>
      <c r="M5227" t="s">
        <v>1803</v>
      </c>
      <c r="N5227" t="s">
        <v>1804</v>
      </c>
      <c r="O5227">
        <v>0</v>
      </c>
      <c r="P5227" t="s">
        <v>1552</v>
      </c>
      <c r="Q5227">
        <v>19960101</v>
      </c>
      <c r="R5227">
        <v>891008979</v>
      </c>
    </row>
    <row r="5228" spans="1:18">
      <c r="A5228" t="s">
        <v>1853</v>
      </c>
      <c r="B5228" t="s">
        <v>1857</v>
      </c>
      <c r="C5228">
        <v>201203</v>
      </c>
      <c r="D5228">
        <v>2</v>
      </c>
      <c r="E5228" t="s">
        <v>1555</v>
      </c>
      <c r="F5228">
        <v>737</v>
      </c>
      <c r="G5228">
        <v>31</v>
      </c>
      <c r="H5228">
        <v>136</v>
      </c>
      <c r="I5228">
        <v>43112074601</v>
      </c>
      <c r="J5228">
        <v>9</v>
      </c>
      <c r="K5228" t="s">
        <v>1855</v>
      </c>
      <c r="L5228">
        <v>276</v>
      </c>
      <c r="M5228" t="s">
        <v>1803</v>
      </c>
      <c r="N5228" t="s">
        <v>1804</v>
      </c>
      <c r="O5228">
        <v>0</v>
      </c>
      <c r="P5228" t="s">
        <v>1552</v>
      </c>
      <c r="Q5228">
        <v>20030524</v>
      </c>
      <c r="R5228">
        <v>891008979</v>
      </c>
    </row>
    <row r="5229" spans="1:18">
      <c r="A5229" t="s">
        <v>1800</v>
      </c>
      <c r="B5229" t="s">
        <v>1801</v>
      </c>
      <c r="C5229">
        <v>201204</v>
      </c>
      <c r="D5229">
        <v>10</v>
      </c>
      <c r="E5229" t="s">
        <v>1555</v>
      </c>
      <c r="F5229">
        <v>1234</v>
      </c>
      <c r="G5229">
        <v>685</v>
      </c>
      <c r="H5229">
        <v>3962</v>
      </c>
      <c r="I5229">
        <v>43112032501</v>
      </c>
      <c r="J5229">
        <v>9</v>
      </c>
      <c r="K5229" t="s">
        <v>1802</v>
      </c>
      <c r="L5229">
        <v>276</v>
      </c>
      <c r="M5229" t="s">
        <v>1803</v>
      </c>
      <c r="N5229" t="s">
        <v>1804</v>
      </c>
      <c r="O5229">
        <v>0</v>
      </c>
      <c r="P5229" t="s">
        <v>1552</v>
      </c>
      <c r="Q5229">
        <v>19860401</v>
      </c>
      <c r="R5229">
        <v>891008979</v>
      </c>
    </row>
    <row r="5230" spans="1:18">
      <c r="A5230" t="s">
        <v>1800</v>
      </c>
      <c r="B5230" t="s">
        <v>1805</v>
      </c>
      <c r="C5230">
        <v>201204</v>
      </c>
      <c r="D5230">
        <v>12</v>
      </c>
      <c r="E5230" t="s">
        <v>1555</v>
      </c>
      <c r="F5230">
        <v>6330</v>
      </c>
      <c r="G5230">
        <v>975</v>
      </c>
      <c r="H5230">
        <v>3000</v>
      </c>
      <c r="I5230">
        <v>43112074000</v>
      </c>
      <c r="J5230">
        <v>9</v>
      </c>
      <c r="K5230" t="s">
        <v>1806</v>
      </c>
      <c r="L5230">
        <v>276</v>
      </c>
      <c r="M5230" t="s">
        <v>1803</v>
      </c>
      <c r="N5230" t="s">
        <v>1804</v>
      </c>
      <c r="O5230">
        <v>0</v>
      </c>
      <c r="P5230" t="s">
        <v>1552</v>
      </c>
      <c r="Q5230">
        <v>19960301</v>
      </c>
      <c r="R5230">
        <v>891008979</v>
      </c>
    </row>
    <row r="5231" spans="1:18">
      <c r="A5231" t="s">
        <v>1807</v>
      </c>
      <c r="B5231" t="s">
        <v>1808</v>
      </c>
      <c r="C5231">
        <v>201204</v>
      </c>
      <c r="D5231">
        <v>22</v>
      </c>
      <c r="E5231" t="s">
        <v>1555</v>
      </c>
      <c r="F5231">
        <v>6409</v>
      </c>
      <c r="G5231">
        <v>8858</v>
      </c>
      <c r="H5231">
        <v>3341</v>
      </c>
      <c r="I5231">
        <v>43112071100</v>
      </c>
      <c r="J5231">
        <v>9</v>
      </c>
      <c r="K5231" t="s">
        <v>1802</v>
      </c>
      <c r="L5231">
        <v>276</v>
      </c>
      <c r="M5231" t="s">
        <v>1803</v>
      </c>
      <c r="N5231" t="s">
        <v>1804</v>
      </c>
      <c r="O5231">
        <v>0</v>
      </c>
      <c r="P5231" t="s">
        <v>1552</v>
      </c>
      <c r="Q5231">
        <v>19940901</v>
      </c>
      <c r="R5231">
        <v>891008979</v>
      </c>
    </row>
    <row r="5232" spans="1:18">
      <c r="A5232" t="s">
        <v>1807</v>
      </c>
      <c r="B5232" t="s">
        <v>1809</v>
      </c>
      <c r="C5232">
        <v>201204</v>
      </c>
      <c r="D5232">
        <v>11</v>
      </c>
      <c r="E5232" t="s">
        <v>1555</v>
      </c>
      <c r="F5232">
        <v>6651</v>
      </c>
      <c r="G5232">
        <v>2658</v>
      </c>
      <c r="H5232">
        <v>17531</v>
      </c>
      <c r="I5232">
        <v>43112071802</v>
      </c>
      <c r="J5232">
        <v>9</v>
      </c>
      <c r="K5232" t="s">
        <v>1810</v>
      </c>
      <c r="L5232">
        <v>276</v>
      </c>
      <c r="M5232" t="s">
        <v>1803</v>
      </c>
      <c r="N5232" t="s">
        <v>1804</v>
      </c>
      <c r="O5232">
        <v>0</v>
      </c>
      <c r="P5232" t="s">
        <v>1552</v>
      </c>
      <c r="Q5232">
        <v>20071208</v>
      </c>
      <c r="R5232">
        <v>891008979</v>
      </c>
    </row>
    <row r="5233" spans="1:18">
      <c r="A5233" t="s">
        <v>1807</v>
      </c>
      <c r="B5233" t="s">
        <v>1811</v>
      </c>
      <c r="C5233">
        <v>201204</v>
      </c>
      <c r="D5233">
        <v>15</v>
      </c>
      <c r="E5233" t="s">
        <v>1555</v>
      </c>
      <c r="F5233">
        <v>8085</v>
      </c>
      <c r="G5233">
        <v>5650</v>
      </c>
      <c r="H5233">
        <v>6205</v>
      </c>
      <c r="I5233">
        <v>43112072001</v>
      </c>
      <c r="J5233">
        <v>9</v>
      </c>
      <c r="K5233" t="s">
        <v>1802</v>
      </c>
      <c r="L5233">
        <v>276</v>
      </c>
      <c r="M5233" t="s">
        <v>1803</v>
      </c>
      <c r="N5233" t="s">
        <v>1804</v>
      </c>
      <c r="O5233">
        <v>0</v>
      </c>
      <c r="P5233" t="s">
        <v>1552</v>
      </c>
      <c r="Q5233">
        <v>19970201</v>
      </c>
      <c r="R5233">
        <v>891008979</v>
      </c>
    </row>
    <row r="5234" spans="1:18">
      <c r="A5234" t="s">
        <v>1807</v>
      </c>
      <c r="B5234" t="s">
        <v>1812</v>
      </c>
      <c r="C5234">
        <v>201204</v>
      </c>
      <c r="D5234">
        <v>23</v>
      </c>
      <c r="E5234" t="s">
        <v>1555</v>
      </c>
      <c r="F5234">
        <v>6454</v>
      </c>
      <c r="G5234">
        <v>4163</v>
      </c>
      <c r="H5234">
        <v>3434</v>
      </c>
      <c r="I5234">
        <v>43112073401</v>
      </c>
      <c r="J5234">
        <v>9</v>
      </c>
      <c r="K5234" t="s">
        <v>1813</v>
      </c>
      <c r="L5234">
        <v>276</v>
      </c>
      <c r="M5234" t="s">
        <v>1803</v>
      </c>
      <c r="N5234" t="s">
        <v>1804</v>
      </c>
      <c r="O5234">
        <v>0</v>
      </c>
      <c r="P5234" t="s">
        <v>1552</v>
      </c>
      <c r="Q5234">
        <v>19990428</v>
      </c>
      <c r="R5234">
        <v>891008979</v>
      </c>
    </row>
    <row r="5235" spans="1:18">
      <c r="A5235" t="s">
        <v>1807</v>
      </c>
      <c r="B5235" t="s">
        <v>1814</v>
      </c>
      <c r="C5235">
        <v>201204</v>
      </c>
      <c r="D5235">
        <v>18</v>
      </c>
      <c r="E5235" t="s">
        <v>1555</v>
      </c>
      <c r="F5235">
        <v>6621</v>
      </c>
      <c r="G5235">
        <v>4016</v>
      </c>
      <c r="H5235">
        <v>5081</v>
      </c>
      <c r="I5235">
        <v>43112073600</v>
      </c>
      <c r="J5235">
        <v>9</v>
      </c>
      <c r="K5235" t="s">
        <v>1802</v>
      </c>
      <c r="L5235">
        <v>276</v>
      </c>
      <c r="M5235" t="s">
        <v>1803</v>
      </c>
      <c r="N5235" t="s">
        <v>1804</v>
      </c>
      <c r="O5235">
        <v>0</v>
      </c>
      <c r="P5235" t="s">
        <v>1552</v>
      </c>
      <c r="Q5235">
        <v>19951101</v>
      </c>
      <c r="R5235">
        <v>891008979</v>
      </c>
    </row>
    <row r="5236" spans="1:18">
      <c r="A5236" t="s">
        <v>1807</v>
      </c>
      <c r="B5236" t="s">
        <v>1815</v>
      </c>
      <c r="C5236">
        <v>201204</v>
      </c>
      <c r="D5236">
        <v>12</v>
      </c>
      <c r="E5236" t="s">
        <v>1555</v>
      </c>
      <c r="F5236">
        <v>3668</v>
      </c>
      <c r="G5236">
        <v>1730</v>
      </c>
      <c r="H5236">
        <v>9282</v>
      </c>
      <c r="I5236">
        <v>43112074300</v>
      </c>
      <c r="J5236">
        <v>9</v>
      </c>
      <c r="K5236" t="s">
        <v>1813</v>
      </c>
      <c r="L5236">
        <v>276</v>
      </c>
      <c r="M5236" t="s">
        <v>1803</v>
      </c>
      <c r="N5236" t="s">
        <v>1804</v>
      </c>
      <c r="O5236">
        <v>0</v>
      </c>
      <c r="P5236" t="s">
        <v>1552</v>
      </c>
      <c r="Q5236">
        <v>19960501</v>
      </c>
      <c r="R5236">
        <v>891008979</v>
      </c>
    </row>
    <row r="5237" spans="1:18">
      <c r="A5237" t="s">
        <v>1807</v>
      </c>
      <c r="B5237" t="s">
        <v>1816</v>
      </c>
      <c r="C5237">
        <v>201204</v>
      </c>
      <c r="D5237">
        <v>17</v>
      </c>
      <c r="E5237" t="s">
        <v>1555</v>
      </c>
      <c r="F5237">
        <v>5899</v>
      </c>
      <c r="G5237">
        <v>2800</v>
      </c>
      <c r="H5237">
        <v>20705</v>
      </c>
      <c r="I5237">
        <v>43112078302</v>
      </c>
      <c r="J5237">
        <v>9</v>
      </c>
      <c r="K5237" t="s">
        <v>1813</v>
      </c>
      <c r="L5237">
        <v>276</v>
      </c>
      <c r="M5237" t="s">
        <v>1803</v>
      </c>
      <c r="N5237" t="s">
        <v>1804</v>
      </c>
      <c r="O5237">
        <v>0</v>
      </c>
      <c r="P5237" t="s">
        <v>1552</v>
      </c>
      <c r="Q5237">
        <v>20030215</v>
      </c>
      <c r="R5237">
        <v>891008979</v>
      </c>
    </row>
    <row r="5238" spans="1:18">
      <c r="A5238" t="s">
        <v>1807</v>
      </c>
      <c r="B5238" t="s">
        <v>1817</v>
      </c>
      <c r="C5238">
        <v>201204</v>
      </c>
      <c r="D5238">
        <v>10</v>
      </c>
      <c r="E5238" t="s">
        <v>1555</v>
      </c>
      <c r="F5238">
        <v>3278</v>
      </c>
      <c r="G5238">
        <v>972</v>
      </c>
      <c r="H5238">
        <v>8059</v>
      </c>
      <c r="I5238">
        <v>43112078800</v>
      </c>
      <c r="J5238">
        <v>9</v>
      </c>
      <c r="K5238" t="s">
        <v>1802</v>
      </c>
      <c r="L5238">
        <v>276</v>
      </c>
      <c r="M5238" t="s">
        <v>1803</v>
      </c>
      <c r="N5238" t="s">
        <v>1804</v>
      </c>
      <c r="O5238">
        <v>0</v>
      </c>
      <c r="P5238" t="s">
        <v>1552</v>
      </c>
      <c r="Q5238">
        <v>20030808</v>
      </c>
      <c r="R5238">
        <v>891008979</v>
      </c>
    </row>
    <row r="5239" spans="1:18">
      <c r="A5239" t="s">
        <v>1818</v>
      </c>
      <c r="B5239" t="s">
        <v>1819</v>
      </c>
      <c r="C5239">
        <v>201204</v>
      </c>
      <c r="D5239">
        <v>16</v>
      </c>
      <c r="E5239" t="s">
        <v>1555</v>
      </c>
      <c r="F5239">
        <v>9729</v>
      </c>
      <c r="G5239">
        <v>15</v>
      </c>
      <c r="H5239">
        <v>1724</v>
      </c>
      <c r="I5239">
        <v>43112034602</v>
      </c>
      <c r="J5239">
        <v>9</v>
      </c>
      <c r="K5239" t="s">
        <v>1820</v>
      </c>
      <c r="L5239">
        <v>276</v>
      </c>
      <c r="M5239" t="s">
        <v>1803</v>
      </c>
      <c r="N5239" t="s">
        <v>1804</v>
      </c>
      <c r="O5239">
        <v>0</v>
      </c>
      <c r="P5239" t="s">
        <v>1552</v>
      </c>
      <c r="Q5239">
        <v>19990617</v>
      </c>
      <c r="R5239">
        <v>891008979</v>
      </c>
    </row>
    <row r="5240" spans="1:18">
      <c r="A5240" t="s">
        <v>1818</v>
      </c>
      <c r="B5240" t="s">
        <v>1821</v>
      </c>
      <c r="C5240">
        <v>201204</v>
      </c>
      <c r="D5240">
        <v>17</v>
      </c>
      <c r="E5240" t="s">
        <v>1555</v>
      </c>
      <c r="F5240">
        <v>7261</v>
      </c>
      <c r="G5240">
        <v>29225</v>
      </c>
      <c r="H5240">
        <v>7648</v>
      </c>
      <c r="I5240">
        <v>43112046602</v>
      </c>
      <c r="J5240">
        <v>9</v>
      </c>
      <c r="K5240" t="s">
        <v>1822</v>
      </c>
      <c r="L5240">
        <v>276</v>
      </c>
      <c r="M5240" t="s">
        <v>1803</v>
      </c>
      <c r="N5240" t="s">
        <v>1804</v>
      </c>
      <c r="O5240">
        <v>0</v>
      </c>
      <c r="P5240" t="s">
        <v>1552</v>
      </c>
      <c r="Q5240">
        <v>19900301</v>
      </c>
      <c r="R5240">
        <v>891008979</v>
      </c>
    </row>
    <row r="5241" spans="1:18">
      <c r="A5241" t="s">
        <v>1823</v>
      </c>
      <c r="B5241" t="s">
        <v>1824</v>
      </c>
      <c r="C5241">
        <v>201204</v>
      </c>
      <c r="D5241">
        <v>16</v>
      </c>
      <c r="E5241" t="s">
        <v>1555</v>
      </c>
      <c r="F5241">
        <v>8530</v>
      </c>
      <c r="G5241">
        <v>6854</v>
      </c>
      <c r="H5241">
        <v>3646</v>
      </c>
      <c r="I5241">
        <v>43112034200</v>
      </c>
      <c r="J5241">
        <v>9</v>
      </c>
      <c r="K5241" t="s">
        <v>1822</v>
      </c>
      <c r="L5241">
        <v>276</v>
      </c>
      <c r="M5241" t="s">
        <v>1803</v>
      </c>
      <c r="N5241" t="s">
        <v>1804</v>
      </c>
      <c r="O5241">
        <v>0</v>
      </c>
      <c r="P5241" t="s">
        <v>1574</v>
      </c>
      <c r="Q5241">
        <v>19960601</v>
      </c>
      <c r="R5241">
        <v>891008979</v>
      </c>
    </row>
    <row r="5242" spans="1:18">
      <c r="A5242" t="s">
        <v>1823</v>
      </c>
      <c r="B5242" t="s">
        <v>1825</v>
      </c>
      <c r="C5242">
        <v>201204</v>
      </c>
      <c r="D5242">
        <v>16</v>
      </c>
      <c r="E5242" t="s">
        <v>1555</v>
      </c>
      <c r="F5242">
        <v>3869</v>
      </c>
      <c r="G5242">
        <v>33023</v>
      </c>
      <c r="H5242">
        <v>647</v>
      </c>
      <c r="I5242">
        <v>43112034400</v>
      </c>
      <c r="J5242">
        <v>9</v>
      </c>
      <c r="K5242" t="s">
        <v>1822</v>
      </c>
      <c r="L5242">
        <v>276</v>
      </c>
      <c r="M5242" t="s">
        <v>1803</v>
      </c>
      <c r="N5242" t="s">
        <v>1804</v>
      </c>
      <c r="O5242">
        <v>0</v>
      </c>
      <c r="P5242" t="s">
        <v>1552</v>
      </c>
      <c r="Q5242">
        <v>19980131</v>
      </c>
      <c r="R5242">
        <v>891008979</v>
      </c>
    </row>
    <row r="5243" spans="1:18">
      <c r="A5243" t="s">
        <v>1823</v>
      </c>
      <c r="B5243" t="s">
        <v>1826</v>
      </c>
      <c r="C5243">
        <v>201204</v>
      </c>
      <c r="D5243">
        <v>17</v>
      </c>
      <c r="E5243" t="s">
        <v>1555</v>
      </c>
      <c r="F5243">
        <v>3719</v>
      </c>
      <c r="G5243">
        <v>21</v>
      </c>
      <c r="H5243">
        <v>3153</v>
      </c>
      <c r="I5243">
        <v>43112035402</v>
      </c>
      <c r="J5243">
        <v>9</v>
      </c>
      <c r="K5243" t="s">
        <v>1802</v>
      </c>
      <c r="L5243">
        <v>276</v>
      </c>
      <c r="M5243" t="s">
        <v>1803</v>
      </c>
      <c r="N5243" t="s">
        <v>1804</v>
      </c>
      <c r="O5243">
        <v>0</v>
      </c>
      <c r="P5243" t="s">
        <v>1552</v>
      </c>
      <c r="Q5243">
        <v>20040927</v>
      </c>
      <c r="R5243">
        <v>891008979</v>
      </c>
    </row>
    <row r="5244" spans="1:18">
      <c r="A5244" t="s">
        <v>1823</v>
      </c>
      <c r="B5244" t="s">
        <v>1827</v>
      </c>
      <c r="C5244">
        <v>201204</v>
      </c>
      <c r="D5244">
        <v>17</v>
      </c>
      <c r="E5244" t="s">
        <v>1555</v>
      </c>
      <c r="F5244">
        <v>6348</v>
      </c>
      <c r="G5244">
        <v>27</v>
      </c>
      <c r="H5244">
        <v>5077</v>
      </c>
      <c r="I5244">
        <v>43112034801</v>
      </c>
      <c r="J5244">
        <v>9</v>
      </c>
      <c r="K5244" t="s">
        <v>1822</v>
      </c>
      <c r="L5244">
        <v>276</v>
      </c>
      <c r="M5244" t="s">
        <v>1803</v>
      </c>
      <c r="N5244" t="s">
        <v>1804</v>
      </c>
      <c r="O5244">
        <v>0</v>
      </c>
      <c r="P5244" t="s">
        <v>1552</v>
      </c>
      <c r="Q5244">
        <v>19980530</v>
      </c>
      <c r="R5244">
        <v>891008979</v>
      </c>
    </row>
    <row r="5245" spans="1:18">
      <c r="A5245" t="s">
        <v>1823</v>
      </c>
      <c r="B5245" t="s">
        <v>1828</v>
      </c>
      <c r="C5245">
        <v>201204</v>
      </c>
      <c r="D5245">
        <v>16</v>
      </c>
      <c r="E5245" t="s">
        <v>1555</v>
      </c>
      <c r="F5245">
        <v>7966</v>
      </c>
      <c r="G5245">
        <v>90151</v>
      </c>
      <c r="H5245">
        <v>2242</v>
      </c>
      <c r="I5245">
        <v>43112035501</v>
      </c>
      <c r="J5245">
        <v>9</v>
      </c>
      <c r="K5245" t="s">
        <v>1802</v>
      </c>
      <c r="L5245">
        <v>276</v>
      </c>
      <c r="M5245" t="s">
        <v>1803</v>
      </c>
      <c r="N5245" t="s">
        <v>1804</v>
      </c>
      <c r="O5245">
        <v>0</v>
      </c>
      <c r="P5245" t="s">
        <v>1552</v>
      </c>
      <c r="Q5245">
        <v>19990923</v>
      </c>
      <c r="R5245">
        <v>891008979</v>
      </c>
    </row>
    <row r="5246" spans="1:18">
      <c r="A5246" t="s">
        <v>1823</v>
      </c>
      <c r="B5246" t="s">
        <v>1829</v>
      </c>
      <c r="C5246">
        <v>201204</v>
      </c>
      <c r="D5246">
        <v>16</v>
      </c>
      <c r="E5246" t="s">
        <v>1555</v>
      </c>
      <c r="F5246">
        <v>4886</v>
      </c>
      <c r="G5246">
        <v>31</v>
      </c>
      <c r="H5246">
        <v>3293</v>
      </c>
      <c r="I5246">
        <v>43112047703</v>
      </c>
      <c r="J5246">
        <v>9</v>
      </c>
      <c r="K5246" t="s">
        <v>1822</v>
      </c>
      <c r="L5246">
        <v>276</v>
      </c>
      <c r="M5246" t="s">
        <v>1803</v>
      </c>
      <c r="N5246" t="s">
        <v>1804</v>
      </c>
      <c r="O5246">
        <v>0</v>
      </c>
      <c r="P5246" t="s">
        <v>1552</v>
      </c>
      <c r="Q5246">
        <v>20040625</v>
      </c>
      <c r="R5246">
        <v>891008979</v>
      </c>
    </row>
    <row r="5247" spans="1:18">
      <c r="A5247" t="s">
        <v>1823</v>
      </c>
      <c r="B5247" t="s">
        <v>1830</v>
      </c>
      <c r="C5247">
        <v>201204</v>
      </c>
      <c r="D5247">
        <v>17</v>
      </c>
      <c r="E5247" t="s">
        <v>1555</v>
      </c>
      <c r="F5247">
        <v>20</v>
      </c>
      <c r="G5247">
        <v>2908</v>
      </c>
      <c r="H5247">
        <v>1230</v>
      </c>
      <c r="I5247">
        <v>43112042002</v>
      </c>
      <c r="J5247">
        <v>9</v>
      </c>
      <c r="K5247" t="s">
        <v>1822</v>
      </c>
      <c r="L5247">
        <v>276</v>
      </c>
      <c r="M5247" t="s">
        <v>1803</v>
      </c>
      <c r="N5247" t="s">
        <v>1804</v>
      </c>
      <c r="O5247">
        <v>0</v>
      </c>
      <c r="P5247" t="s">
        <v>1771</v>
      </c>
      <c r="Q5247">
        <v>20020322</v>
      </c>
      <c r="R5247">
        <v>891008979</v>
      </c>
    </row>
    <row r="5248" spans="1:18">
      <c r="A5248" t="s">
        <v>1823</v>
      </c>
      <c r="B5248" t="s">
        <v>1831</v>
      </c>
      <c r="C5248">
        <v>201204</v>
      </c>
      <c r="D5248">
        <v>16</v>
      </c>
      <c r="E5248" t="s">
        <v>1555</v>
      </c>
      <c r="F5248">
        <v>2447</v>
      </c>
      <c r="G5248">
        <v>9786</v>
      </c>
      <c r="H5248">
        <v>237</v>
      </c>
      <c r="I5248">
        <v>43112052003</v>
      </c>
      <c r="J5248">
        <v>9</v>
      </c>
      <c r="K5248" t="s">
        <v>1822</v>
      </c>
      <c r="L5248">
        <v>276</v>
      </c>
      <c r="M5248" t="s">
        <v>1803</v>
      </c>
      <c r="N5248" t="s">
        <v>1804</v>
      </c>
      <c r="O5248">
        <v>0</v>
      </c>
      <c r="P5248" t="s">
        <v>1552</v>
      </c>
      <c r="Q5248">
        <v>20000313</v>
      </c>
      <c r="R5248">
        <v>891008979</v>
      </c>
    </row>
    <row r="5249" spans="1:18">
      <c r="A5249" t="s">
        <v>1823</v>
      </c>
      <c r="B5249" t="s">
        <v>1858</v>
      </c>
      <c r="C5249">
        <v>201204</v>
      </c>
      <c r="D5249">
        <v>3</v>
      </c>
      <c r="E5249" t="s">
        <v>1555</v>
      </c>
      <c r="F5249">
        <v>872</v>
      </c>
      <c r="G5249">
        <v>889</v>
      </c>
      <c r="H5249">
        <v>2051</v>
      </c>
      <c r="I5249">
        <v>43112055801</v>
      </c>
      <c r="J5249">
        <v>9</v>
      </c>
      <c r="K5249" t="s">
        <v>1822</v>
      </c>
      <c r="L5249">
        <v>276</v>
      </c>
      <c r="M5249" t="s">
        <v>1803</v>
      </c>
      <c r="N5249" t="s">
        <v>1804</v>
      </c>
      <c r="O5249">
        <v>0</v>
      </c>
      <c r="P5249" t="s">
        <v>1552</v>
      </c>
      <c r="Q5249">
        <v>20040511</v>
      </c>
      <c r="R5249">
        <v>891008979</v>
      </c>
    </row>
    <row r="5250" spans="1:18">
      <c r="A5250" t="s">
        <v>1823</v>
      </c>
      <c r="B5250" t="s">
        <v>1832</v>
      </c>
      <c r="C5250">
        <v>201204</v>
      </c>
      <c r="D5250">
        <v>16</v>
      </c>
      <c r="E5250" t="s">
        <v>1555</v>
      </c>
      <c r="F5250">
        <v>5235</v>
      </c>
      <c r="G5250">
        <v>452</v>
      </c>
      <c r="H5250">
        <v>2651</v>
      </c>
      <c r="I5250">
        <v>43112045402</v>
      </c>
      <c r="J5250">
        <v>9</v>
      </c>
      <c r="K5250" t="s">
        <v>1822</v>
      </c>
      <c r="L5250">
        <v>276</v>
      </c>
      <c r="M5250" t="s">
        <v>1803</v>
      </c>
      <c r="N5250" t="s">
        <v>1804</v>
      </c>
      <c r="O5250">
        <v>0</v>
      </c>
      <c r="P5250" t="s">
        <v>1552</v>
      </c>
      <c r="Q5250">
        <v>19981022</v>
      </c>
      <c r="R5250">
        <v>891008979</v>
      </c>
    </row>
    <row r="5251" spans="1:18">
      <c r="A5251" t="s">
        <v>1823</v>
      </c>
      <c r="B5251" t="s">
        <v>1833</v>
      </c>
      <c r="C5251">
        <v>201204</v>
      </c>
      <c r="D5251">
        <v>17</v>
      </c>
      <c r="E5251" t="s">
        <v>1555</v>
      </c>
      <c r="F5251">
        <v>6316</v>
      </c>
      <c r="G5251">
        <v>1444</v>
      </c>
      <c r="H5251">
        <v>5144</v>
      </c>
      <c r="I5251">
        <v>43112049101</v>
      </c>
      <c r="J5251">
        <v>9</v>
      </c>
      <c r="K5251" t="s">
        <v>1822</v>
      </c>
      <c r="L5251">
        <v>276</v>
      </c>
      <c r="M5251" t="s">
        <v>1803</v>
      </c>
      <c r="N5251" t="s">
        <v>1804</v>
      </c>
      <c r="O5251">
        <v>0</v>
      </c>
      <c r="P5251" t="s">
        <v>1552</v>
      </c>
      <c r="Q5251">
        <v>19880301</v>
      </c>
      <c r="R5251">
        <v>891008979</v>
      </c>
    </row>
    <row r="5252" spans="1:18">
      <c r="A5252" t="s">
        <v>1823</v>
      </c>
      <c r="B5252" t="s">
        <v>1834</v>
      </c>
      <c r="C5252">
        <v>201204</v>
      </c>
      <c r="D5252">
        <v>16</v>
      </c>
      <c r="E5252" t="s">
        <v>1555</v>
      </c>
      <c r="F5252">
        <v>6297</v>
      </c>
      <c r="G5252">
        <v>15</v>
      </c>
      <c r="H5252">
        <v>1969</v>
      </c>
      <c r="I5252">
        <v>43112040402</v>
      </c>
      <c r="J5252">
        <v>9</v>
      </c>
      <c r="K5252" t="s">
        <v>1822</v>
      </c>
      <c r="L5252">
        <v>276</v>
      </c>
      <c r="M5252" t="s">
        <v>1803</v>
      </c>
      <c r="N5252" t="s">
        <v>1804</v>
      </c>
      <c r="O5252">
        <v>0</v>
      </c>
      <c r="P5252" t="s">
        <v>1552</v>
      </c>
      <c r="Q5252">
        <v>20040919</v>
      </c>
      <c r="R5252">
        <v>891008979</v>
      </c>
    </row>
    <row r="5253" spans="1:18">
      <c r="A5253" t="s">
        <v>1823</v>
      </c>
      <c r="B5253" t="s">
        <v>1835</v>
      </c>
      <c r="C5253">
        <v>201204</v>
      </c>
      <c r="D5253">
        <v>17</v>
      </c>
      <c r="E5253" t="s">
        <v>1555</v>
      </c>
      <c r="F5253">
        <v>7230</v>
      </c>
      <c r="G5253">
        <v>8068</v>
      </c>
      <c r="H5253">
        <v>4654</v>
      </c>
      <c r="I5253">
        <v>43112044601</v>
      </c>
      <c r="J5253">
        <v>9</v>
      </c>
      <c r="K5253" t="s">
        <v>1822</v>
      </c>
      <c r="L5253">
        <v>276</v>
      </c>
      <c r="M5253" t="s">
        <v>1803</v>
      </c>
      <c r="N5253" t="s">
        <v>1804</v>
      </c>
      <c r="O5253">
        <v>0</v>
      </c>
      <c r="P5253" t="s">
        <v>1552</v>
      </c>
      <c r="Q5253">
        <v>19960901</v>
      </c>
      <c r="R5253">
        <v>891008979</v>
      </c>
    </row>
    <row r="5254" spans="1:18">
      <c r="A5254" t="s">
        <v>1823</v>
      </c>
      <c r="B5254" t="s">
        <v>1836</v>
      </c>
      <c r="C5254">
        <v>201204</v>
      </c>
      <c r="D5254">
        <v>16</v>
      </c>
      <c r="E5254" t="s">
        <v>1555</v>
      </c>
      <c r="F5254">
        <v>5235</v>
      </c>
      <c r="G5254">
        <v>7166</v>
      </c>
      <c r="H5254">
        <v>647</v>
      </c>
      <c r="I5254">
        <v>43112042502</v>
      </c>
      <c r="J5254">
        <v>9</v>
      </c>
      <c r="K5254" t="s">
        <v>1822</v>
      </c>
      <c r="L5254">
        <v>276</v>
      </c>
      <c r="M5254" t="s">
        <v>1803</v>
      </c>
      <c r="N5254" t="s">
        <v>1804</v>
      </c>
      <c r="O5254">
        <v>0</v>
      </c>
      <c r="P5254" t="s">
        <v>1552</v>
      </c>
      <c r="Q5254">
        <v>19970201</v>
      </c>
      <c r="R5254">
        <v>891008979</v>
      </c>
    </row>
    <row r="5255" spans="1:18">
      <c r="A5255" t="s">
        <v>1837</v>
      </c>
      <c r="B5255" t="s">
        <v>1838</v>
      </c>
      <c r="C5255">
        <v>201204</v>
      </c>
      <c r="D5255">
        <v>16</v>
      </c>
      <c r="E5255" t="s">
        <v>1555</v>
      </c>
      <c r="F5255">
        <v>3869</v>
      </c>
      <c r="G5255">
        <v>42429</v>
      </c>
      <c r="H5255">
        <v>3664</v>
      </c>
      <c r="I5255">
        <v>43112034300</v>
      </c>
      <c r="J5255">
        <v>9</v>
      </c>
      <c r="K5255" t="s">
        <v>1802</v>
      </c>
      <c r="L5255">
        <v>276</v>
      </c>
      <c r="M5255" t="s">
        <v>1803</v>
      </c>
      <c r="N5255" t="s">
        <v>1804</v>
      </c>
      <c r="O5255">
        <v>0</v>
      </c>
      <c r="P5255" t="s">
        <v>1552</v>
      </c>
      <c r="Q5255">
        <v>19810501</v>
      </c>
      <c r="R5255">
        <v>891008979</v>
      </c>
    </row>
    <row r="5256" spans="1:18">
      <c r="A5256" t="s">
        <v>1837</v>
      </c>
      <c r="B5256" t="s">
        <v>1839</v>
      </c>
      <c r="C5256">
        <v>201204</v>
      </c>
      <c r="D5256">
        <v>10</v>
      </c>
      <c r="E5256" t="s">
        <v>1555</v>
      </c>
      <c r="F5256">
        <v>4051</v>
      </c>
      <c r="G5256">
        <v>393</v>
      </c>
      <c r="H5256">
        <v>5932</v>
      </c>
      <c r="I5256">
        <v>43112070101</v>
      </c>
      <c r="J5256">
        <v>9</v>
      </c>
      <c r="K5256" t="s">
        <v>1802</v>
      </c>
      <c r="L5256">
        <v>276</v>
      </c>
      <c r="M5256" t="s">
        <v>1803</v>
      </c>
      <c r="N5256" t="s">
        <v>1804</v>
      </c>
      <c r="O5256">
        <v>0</v>
      </c>
      <c r="P5256" t="s">
        <v>1552</v>
      </c>
      <c r="Q5256">
        <v>20030623</v>
      </c>
      <c r="R5256">
        <v>891008979</v>
      </c>
    </row>
    <row r="5257" spans="1:18">
      <c r="A5257" t="s">
        <v>1837</v>
      </c>
      <c r="B5257" t="s">
        <v>1840</v>
      </c>
      <c r="C5257">
        <v>201204</v>
      </c>
      <c r="D5257">
        <v>11</v>
      </c>
      <c r="E5257" t="s">
        <v>1555</v>
      </c>
      <c r="F5257">
        <v>5265</v>
      </c>
      <c r="G5257">
        <v>299</v>
      </c>
      <c r="H5257">
        <v>2984</v>
      </c>
      <c r="I5257">
        <v>43112070803</v>
      </c>
      <c r="J5257">
        <v>9</v>
      </c>
      <c r="K5257" t="s">
        <v>1802</v>
      </c>
      <c r="L5257">
        <v>276</v>
      </c>
      <c r="M5257" t="s">
        <v>1803</v>
      </c>
      <c r="N5257" t="s">
        <v>1804</v>
      </c>
      <c r="O5257">
        <v>0</v>
      </c>
      <c r="P5257" t="s">
        <v>1552</v>
      </c>
      <c r="Q5257">
        <v>20040126</v>
      </c>
      <c r="R5257">
        <v>891008979</v>
      </c>
    </row>
    <row r="5258" spans="1:18">
      <c r="A5258" t="s">
        <v>1837</v>
      </c>
      <c r="B5258" t="s">
        <v>1841</v>
      </c>
      <c r="C5258">
        <v>201204</v>
      </c>
      <c r="D5258">
        <v>11</v>
      </c>
      <c r="E5258" t="s">
        <v>1555</v>
      </c>
      <c r="F5258">
        <v>6684</v>
      </c>
      <c r="G5258">
        <v>2552</v>
      </c>
      <c r="H5258">
        <v>8597</v>
      </c>
      <c r="I5258">
        <v>43112071601</v>
      </c>
      <c r="J5258">
        <v>9</v>
      </c>
      <c r="K5258" t="s">
        <v>1802</v>
      </c>
      <c r="L5258">
        <v>276</v>
      </c>
      <c r="M5258" t="s">
        <v>1803</v>
      </c>
      <c r="N5258" t="s">
        <v>1804</v>
      </c>
      <c r="O5258">
        <v>0</v>
      </c>
      <c r="P5258" t="s">
        <v>1552</v>
      </c>
      <c r="Q5258">
        <v>20081031</v>
      </c>
      <c r="R5258">
        <v>891008979</v>
      </c>
    </row>
    <row r="5259" spans="1:18">
      <c r="A5259" t="s">
        <v>1837</v>
      </c>
      <c r="B5259" t="s">
        <v>1842</v>
      </c>
      <c r="C5259">
        <v>201204</v>
      </c>
      <c r="D5259">
        <v>15</v>
      </c>
      <c r="E5259" t="s">
        <v>1555</v>
      </c>
      <c r="F5259">
        <v>3464</v>
      </c>
      <c r="G5259">
        <v>650</v>
      </c>
      <c r="H5259">
        <v>3763</v>
      </c>
      <c r="I5259">
        <v>43112072200</v>
      </c>
      <c r="J5259">
        <v>9</v>
      </c>
      <c r="K5259" t="s">
        <v>1810</v>
      </c>
      <c r="L5259">
        <v>276</v>
      </c>
      <c r="M5259" t="s">
        <v>1803</v>
      </c>
      <c r="N5259" t="s">
        <v>1804</v>
      </c>
      <c r="O5259">
        <v>0</v>
      </c>
      <c r="P5259" t="s">
        <v>1552</v>
      </c>
      <c r="Q5259">
        <v>19941201</v>
      </c>
      <c r="R5259">
        <v>891008979</v>
      </c>
    </row>
    <row r="5260" spans="1:18">
      <c r="A5260" t="s">
        <v>1837</v>
      </c>
      <c r="B5260" t="s">
        <v>1843</v>
      </c>
      <c r="C5260">
        <v>201204</v>
      </c>
      <c r="D5260">
        <v>11</v>
      </c>
      <c r="E5260" t="s">
        <v>1555</v>
      </c>
      <c r="F5260">
        <v>2829</v>
      </c>
      <c r="G5260">
        <v>1922</v>
      </c>
      <c r="H5260">
        <v>8188</v>
      </c>
      <c r="I5260">
        <v>43112075000</v>
      </c>
      <c r="J5260">
        <v>9</v>
      </c>
      <c r="K5260" t="s">
        <v>1802</v>
      </c>
      <c r="L5260">
        <v>276</v>
      </c>
      <c r="M5260" t="s">
        <v>1803</v>
      </c>
      <c r="N5260" t="s">
        <v>1804</v>
      </c>
      <c r="O5260">
        <v>0</v>
      </c>
      <c r="P5260" t="s">
        <v>1552</v>
      </c>
      <c r="Q5260">
        <v>19961001</v>
      </c>
      <c r="R5260">
        <v>891008979</v>
      </c>
    </row>
    <row r="5261" spans="1:18">
      <c r="A5261" t="s">
        <v>1837</v>
      </c>
      <c r="B5261" t="s">
        <v>1844</v>
      </c>
      <c r="C5261">
        <v>201204</v>
      </c>
      <c r="D5261">
        <v>23</v>
      </c>
      <c r="E5261" t="s">
        <v>1555</v>
      </c>
      <c r="F5261">
        <v>13106</v>
      </c>
      <c r="G5261">
        <v>129600</v>
      </c>
      <c r="H5261">
        <v>12707</v>
      </c>
      <c r="I5261">
        <v>43112075800</v>
      </c>
      <c r="J5261">
        <v>9</v>
      </c>
      <c r="K5261" t="s">
        <v>1802</v>
      </c>
      <c r="L5261">
        <v>276</v>
      </c>
      <c r="M5261" t="s">
        <v>1803</v>
      </c>
      <c r="N5261" t="s">
        <v>1804</v>
      </c>
      <c r="O5261">
        <v>0</v>
      </c>
      <c r="P5261" t="s">
        <v>1552</v>
      </c>
      <c r="Q5261">
        <v>19970623</v>
      </c>
      <c r="R5261">
        <v>891008979</v>
      </c>
    </row>
    <row r="5262" spans="1:18">
      <c r="A5262" t="s">
        <v>1837</v>
      </c>
      <c r="B5262" t="s">
        <v>1845</v>
      </c>
      <c r="C5262">
        <v>201204</v>
      </c>
      <c r="D5262">
        <v>23</v>
      </c>
      <c r="E5262" t="s">
        <v>1555</v>
      </c>
      <c r="F5262">
        <v>12338</v>
      </c>
      <c r="G5262">
        <v>18468</v>
      </c>
      <c r="H5262">
        <v>21999</v>
      </c>
      <c r="I5262">
        <v>43112076100</v>
      </c>
      <c r="J5262">
        <v>9</v>
      </c>
      <c r="K5262" t="s">
        <v>1810</v>
      </c>
      <c r="L5262">
        <v>276</v>
      </c>
      <c r="M5262" t="s">
        <v>1803</v>
      </c>
      <c r="N5262" t="s">
        <v>1804</v>
      </c>
      <c r="O5262">
        <v>0</v>
      </c>
      <c r="P5262" t="s">
        <v>1552</v>
      </c>
      <c r="Q5262">
        <v>19970924</v>
      </c>
      <c r="R5262">
        <v>891008979</v>
      </c>
    </row>
    <row r="5263" spans="1:18">
      <c r="A5263" t="s">
        <v>1837</v>
      </c>
      <c r="B5263" t="s">
        <v>1846</v>
      </c>
      <c r="C5263">
        <v>201204</v>
      </c>
      <c r="D5263">
        <v>23</v>
      </c>
      <c r="E5263" t="s">
        <v>1555</v>
      </c>
      <c r="F5263">
        <v>465</v>
      </c>
      <c r="G5263">
        <v>156331</v>
      </c>
      <c r="H5263">
        <v>406</v>
      </c>
      <c r="I5263">
        <v>43112078200</v>
      </c>
      <c r="J5263">
        <v>9</v>
      </c>
      <c r="K5263" t="s">
        <v>1802</v>
      </c>
      <c r="L5263">
        <v>276</v>
      </c>
      <c r="M5263" t="s">
        <v>1803</v>
      </c>
      <c r="N5263" t="s">
        <v>1804</v>
      </c>
      <c r="O5263">
        <v>0</v>
      </c>
      <c r="P5263" t="s">
        <v>1574</v>
      </c>
      <c r="Q5263">
        <v>20040131</v>
      </c>
      <c r="R5263">
        <v>891008979</v>
      </c>
    </row>
    <row r="5264" spans="1:18">
      <c r="A5264" t="s">
        <v>1837</v>
      </c>
      <c r="B5264" t="s">
        <v>1847</v>
      </c>
      <c r="C5264">
        <v>201204</v>
      </c>
      <c r="D5264">
        <v>2</v>
      </c>
      <c r="E5264" t="s">
        <v>1555</v>
      </c>
      <c r="F5264">
        <v>126</v>
      </c>
      <c r="G5264">
        <v>200</v>
      </c>
      <c r="H5264">
        <v>738</v>
      </c>
      <c r="I5264">
        <v>43112079000</v>
      </c>
      <c r="J5264">
        <v>9</v>
      </c>
      <c r="K5264" t="s">
        <v>1802</v>
      </c>
      <c r="L5264">
        <v>276</v>
      </c>
      <c r="M5264" t="s">
        <v>1803</v>
      </c>
      <c r="N5264" t="s">
        <v>1804</v>
      </c>
      <c r="O5264">
        <v>0</v>
      </c>
      <c r="P5264" t="s">
        <v>1552</v>
      </c>
      <c r="Q5264">
        <v>20030910</v>
      </c>
      <c r="R5264">
        <v>891008979</v>
      </c>
    </row>
    <row r="5265" spans="1:18">
      <c r="A5265" t="s">
        <v>1848</v>
      </c>
      <c r="B5265" t="s">
        <v>1849</v>
      </c>
      <c r="C5265">
        <v>201204</v>
      </c>
      <c r="D5265">
        <v>12</v>
      </c>
      <c r="E5265" t="s">
        <v>1555</v>
      </c>
      <c r="F5265">
        <v>3697</v>
      </c>
      <c r="G5265">
        <v>2949</v>
      </c>
      <c r="H5265">
        <v>2559</v>
      </c>
      <c r="I5265">
        <v>43112072501</v>
      </c>
      <c r="J5265">
        <v>9</v>
      </c>
      <c r="K5265" t="s">
        <v>1810</v>
      </c>
      <c r="L5265">
        <v>276</v>
      </c>
      <c r="M5265" t="s">
        <v>1803</v>
      </c>
      <c r="N5265" t="s">
        <v>1804</v>
      </c>
      <c r="O5265">
        <v>0</v>
      </c>
      <c r="P5265" t="s">
        <v>1552</v>
      </c>
      <c r="Q5265">
        <v>19970408</v>
      </c>
      <c r="R5265">
        <v>891008979</v>
      </c>
    </row>
    <row r="5266" spans="1:18">
      <c r="A5266" t="s">
        <v>1848</v>
      </c>
      <c r="B5266" t="s">
        <v>1850</v>
      </c>
      <c r="C5266">
        <v>201204</v>
      </c>
      <c r="D5266">
        <v>12</v>
      </c>
      <c r="E5266" t="s">
        <v>1555</v>
      </c>
      <c r="F5266">
        <v>4435</v>
      </c>
      <c r="G5266">
        <v>725</v>
      </c>
      <c r="H5266">
        <v>11984</v>
      </c>
      <c r="I5266">
        <v>43112076501</v>
      </c>
      <c r="J5266">
        <v>9</v>
      </c>
      <c r="K5266" t="s">
        <v>1810</v>
      </c>
      <c r="L5266">
        <v>276</v>
      </c>
      <c r="M5266" t="s">
        <v>1803</v>
      </c>
      <c r="N5266" t="s">
        <v>1804</v>
      </c>
      <c r="O5266">
        <v>0</v>
      </c>
      <c r="P5266" t="s">
        <v>1552</v>
      </c>
      <c r="Q5266">
        <v>19971216</v>
      </c>
      <c r="R5266">
        <v>891008979</v>
      </c>
    </row>
    <row r="5267" spans="1:18">
      <c r="A5267" t="s">
        <v>1848</v>
      </c>
      <c r="B5267" t="s">
        <v>1851</v>
      </c>
      <c r="C5267">
        <v>201204</v>
      </c>
      <c r="D5267">
        <v>16</v>
      </c>
      <c r="E5267" t="s">
        <v>1555</v>
      </c>
      <c r="F5267">
        <v>5298</v>
      </c>
      <c r="G5267">
        <v>672</v>
      </c>
      <c r="H5267">
        <v>8594</v>
      </c>
      <c r="I5267">
        <v>43112076800</v>
      </c>
      <c r="J5267">
        <v>9</v>
      </c>
      <c r="K5267" t="s">
        <v>1810</v>
      </c>
      <c r="L5267">
        <v>276</v>
      </c>
      <c r="M5267" t="s">
        <v>1803</v>
      </c>
      <c r="N5267" t="s">
        <v>1804</v>
      </c>
      <c r="O5267">
        <v>0</v>
      </c>
      <c r="P5267" t="s">
        <v>1552</v>
      </c>
      <c r="Q5267">
        <v>20000117</v>
      </c>
      <c r="R5267">
        <v>891008979</v>
      </c>
    </row>
    <row r="5268" spans="1:18">
      <c r="A5268" t="s">
        <v>1848</v>
      </c>
      <c r="B5268" t="s">
        <v>1852</v>
      </c>
      <c r="C5268">
        <v>201204</v>
      </c>
      <c r="D5268">
        <v>11</v>
      </c>
      <c r="E5268" t="s">
        <v>1555</v>
      </c>
      <c r="F5268">
        <v>5864</v>
      </c>
      <c r="G5268">
        <v>4895</v>
      </c>
      <c r="H5268">
        <v>14726</v>
      </c>
      <c r="I5268">
        <v>43112079200</v>
      </c>
      <c r="J5268">
        <v>9</v>
      </c>
      <c r="K5268" t="s">
        <v>1810</v>
      </c>
      <c r="L5268">
        <v>276</v>
      </c>
      <c r="M5268" t="s">
        <v>1803</v>
      </c>
      <c r="N5268" t="s">
        <v>1804</v>
      </c>
      <c r="O5268">
        <v>0</v>
      </c>
      <c r="P5268" t="s">
        <v>1552</v>
      </c>
      <c r="Q5268">
        <v>20031215</v>
      </c>
      <c r="R5268">
        <v>891008979</v>
      </c>
    </row>
    <row r="5269" spans="1:18">
      <c r="A5269" t="s">
        <v>1853</v>
      </c>
      <c r="B5269" t="s">
        <v>1854</v>
      </c>
      <c r="C5269">
        <v>201204</v>
      </c>
      <c r="D5269">
        <v>23</v>
      </c>
      <c r="E5269" t="s">
        <v>1555</v>
      </c>
      <c r="F5269">
        <v>10678</v>
      </c>
      <c r="G5269">
        <v>8770</v>
      </c>
      <c r="H5269">
        <v>5721</v>
      </c>
      <c r="I5269">
        <v>43112073200</v>
      </c>
      <c r="J5269">
        <v>9</v>
      </c>
      <c r="K5269" t="s">
        <v>1855</v>
      </c>
      <c r="L5269">
        <v>276</v>
      </c>
      <c r="M5269" t="s">
        <v>1803</v>
      </c>
      <c r="N5269" t="s">
        <v>1804</v>
      </c>
      <c r="O5269">
        <v>0</v>
      </c>
      <c r="P5269" t="s">
        <v>1552</v>
      </c>
      <c r="Q5269">
        <v>19950701</v>
      </c>
      <c r="R5269">
        <v>891008979</v>
      </c>
    </row>
    <row r="5270" spans="1:18">
      <c r="A5270" t="s">
        <v>1853</v>
      </c>
      <c r="B5270" t="s">
        <v>1856</v>
      </c>
      <c r="C5270">
        <v>201204</v>
      </c>
      <c r="D5270">
        <v>11</v>
      </c>
      <c r="E5270" t="s">
        <v>1555</v>
      </c>
      <c r="F5270">
        <v>5711</v>
      </c>
      <c r="G5270">
        <v>1579</v>
      </c>
      <c r="H5270">
        <v>2924</v>
      </c>
      <c r="I5270">
        <v>43112073800</v>
      </c>
      <c r="J5270">
        <v>9</v>
      </c>
      <c r="K5270" t="s">
        <v>1810</v>
      </c>
      <c r="L5270">
        <v>276</v>
      </c>
      <c r="M5270" t="s">
        <v>1803</v>
      </c>
      <c r="N5270" t="s">
        <v>1804</v>
      </c>
      <c r="O5270">
        <v>0</v>
      </c>
      <c r="P5270" t="s">
        <v>1552</v>
      </c>
      <c r="Q5270">
        <v>19960101</v>
      </c>
      <c r="R5270">
        <v>891008979</v>
      </c>
    </row>
    <row r="5271" spans="1:18">
      <c r="A5271" t="s">
        <v>1853</v>
      </c>
      <c r="B5271" t="s">
        <v>1857</v>
      </c>
      <c r="C5271">
        <v>201204</v>
      </c>
      <c r="D5271">
        <v>23</v>
      </c>
      <c r="E5271" t="s">
        <v>1555</v>
      </c>
      <c r="F5271">
        <v>6272</v>
      </c>
      <c r="G5271">
        <v>3914</v>
      </c>
      <c r="H5271">
        <v>2506</v>
      </c>
      <c r="I5271">
        <v>43112074601</v>
      </c>
      <c r="J5271">
        <v>9</v>
      </c>
      <c r="K5271" t="s">
        <v>1855</v>
      </c>
      <c r="L5271">
        <v>276</v>
      </c>
      <c r="M5271" t="s">
        <v>1803</v>
      </c>
      <c r="N5271" t="s">
        <v>1804</v>
      </c>
      <c r="O5271">
        <v>0</v>
      </c>
      <c r="P5271" t="s">
        <v>1552</v>
      </c>
      <c r="Q5271">
        <v>20030524</v>
      </c>
      <c r="R5271">
        <v>891008979</v>
      </c>
    </row>
    <row r="5272" spans="1:18">
      <c r="A5272" t="s">
        <v>1800</v>
      </c>
      <c r="B5272" t="s">
        <v>1801</v>
      </c>
      <c r="C5272">
        <v>201205</v>
      </c>
      <c r="D5272">
        <v>10</v>
      </c>
      <c r="E5272" t="s">
        <v>1555</v>
      </c>
      <c r="F5272">
        <v>1889</v>
      </c>
      <c r="G5272">
        <v>2520</v>
      </c>
      <c r="H5272">
        <v>4769</v>
      </c>
      <c r="I5272">
        <v>43112032501</v>
      </c>
      <c r="J5272">
        <v>9</v>
      </c>
      <c r="K5272" t="s">
        <v>1802</v>
      </c>
      <c r="L5272">
        <v>276</v>
      </c>
      <c r="M5272" t="s">
        <v>1803</v>
      </c>
      <c r="N5272" t="s">
        <v>1804</v>
      </c>
      <c r="O5272">
        <v>0</v>
      </c>
      <c r="P5272" t="s">
        <v>1552</v>
      </c>
      <c r="Q5272">
        <v>19860401</v>
      </c>
      <c r="R5272">
        <v>891008979</v>
      </c>
    </row>
    <row r="5273" spans="1:18">
      <c r="A5273" t="s">
        <v>1800</v>
      </c>
      <c r="B5273" t="s">
        <v>1805</v>
      </c>
      <c r="C5273">
        <v>201205</v>
      </c>
      <c r="D5273">
        <v>30</v>
      </c>
      <c r="E5273" t="s">
        <v>1555</v>
      </c>
      <c r="F5273">
        <v>17220</v>
      </c>
      <c r="G5273">
        <v>746</v>
      </c>
      <c r="H5273">
        <v>14054</v>
      </c>
      <c r="I5273">
        <v>43112074000</v>
      </c>
      <c r="J5273">
        <v>9</v>
      </c>
      <c r="K5273" t="s">
        <v>1806</v>
      </c>
      <c r="L5273">
        <v>276</v>
      </c>
      <c r="M5273" t="s">
        <v>1803</v>
      </c>
      <c r="N5273" t="s">
        <v>1804</v>
      </c>
      <c r="O5273">
        <v>0</v>
      </c>
      <c r="P5273" t="s">
        <v>1552</v>
      </c>
      <c r="Q5273">
        <v>19960301</v>
      </c>
      <c r="R5273">
        <v>891008979</v>
      </c>
    </row>
    <row r="5274" spans="1:18">
      <c r="A5274" t="s">
        <v>1807</v>
      </c>
      <c r="B5274" t="s">
        <v>1808</v>
      </c>
      <c r="C5274">
        <v>201205</v>
      </c>
      <c r="D5274">
        <v>31</v>
      </c>
      <c r="E5274" t="s">
        <v>1555</v>
      </c>
      <c r="F5274">
        <v>9747</v>
      </c>
      <c r="G5274">
        <v>13463</v>
      </c>
      <c r="H5274">
        <v>7356</v>
      </c>
      <c r="I5274">
        <v>43112071100</v>
      </c>
      <c r="J5274">
        <v>9</v>
      </c>
      <c r="K5274" t="s">
        <v>1802</v>
      </c>
      <c r="L5274">
        <v>276</v>
      </c>
      <c r="M5274" t="s">
        <v>1803</v>
      </c>
      <c r="N5274" t="s">
        <v>1804</v>
      </c>
      <c r="O5274">
        <v>0</v>
      </c>
      <c r="P5274" t="s">
        <v>1552</v>
      </c>
      <c r="Q5274">
        <v>19940901</v>
      </c>
      <c r="R5274">
        <v>891008979</v>
      </c>
    </row>
    <row r="5275" spans="1:18">
      <c r="A5275" t="s">
        <v>1807</v>
      </c>
      <c r="B5275" t="s">
        <v>1809</v>
      </c>
      <c r="C5275">
        <v>201205</v>
      </c>
      <c r="D5275">
        <v>4</v>
      </c>
      <c r="E5275" t="s">
        <v>1555</v>
      </c>
      <c r="F5275">
        <v>3814</v>
      </c>
      <c r="G5275">
        <v>958</v>
      </c>
      <c r="H5275">
        <v>3476</v>
      </c>
      <c r="I5275">
        <v>43112071802</v>
      </c>
      <c r="J5275">
        <v>9</v>
      </c>
      <c r="K5275" t="s">
        <v>1810</v>
      </c>
      <c r="L5275">
        <v>276</v>
      </c>
      <c r="M5275" t="s">
        <v>1803</v>
      </c>
      <c r="N5275" t="s">
        <v>1804</v>
      </c>
      <c r="O5275">
        <v>0</v>
      </c>
      <c r="P5275" t="s">
        <v>1552</v>
      </c>
      <c r="Q5275">
        <v>20071208</v>
      </c>
      <c r="R5275">
        <v>891008979</v>
      </c>
    </row>
    <row r="5276" spans="1:18">
      <c r="A5276" t="s">
        <v>1807</v>
      </c>
      <c r="B5276" t="s">
        <v>1811</v>
      </c>
      <c r="C5276">
        <v>201205</v>
      </c>
      <c r="D5276">
        <v>31</v>
      </c>
      <c r="E5276" t="s">
        <v>1555</v>
      </c>
      <c r="F5276">
        <v>8345</v>
      </c>
      <c r="G5276">
        <v>3399</v>
      </c>
      <c r="H5276">
        <v>26569</v>
      </c>
      <c r="I5276">
        <v>43112072001</v>
      </c>
      <c r="J5276">
        <v>9</v>
      </c>
      <c r="K5276" t="s">
        <v>1802</v>
      </c>
      <c r="L5276">
        <v>276</v>
      </c>
      <c r="M5276" t="s">
        <v>1803</v>
      </c>
      <c r="N5276" t="s">
        <v>1804</v>
      </c>
      <c r="O5276">
        <v>0</v>
      </c>
      <c r="P5276" t="s">
        <v>1552</v>
      </c>
      <c r="Q5276">
        <v>19970201</v>
      </c>
      <c r="R5276">
        <v>891008979</v>
      </c>
    </row>
    <row r="5277" spans="1:18">
      <c r="A5277" t="s">
        <v>1807</v>
      </c>
      <c r="B5277" t="s">
        <v>1812</v>
      </c>
      <c r="C5277">
        <v>201205</v>
      </c>
      <c r="D5277">
        <v>30</v>
      </c>
      <c r="E5277" t="s">
        <v>1555</v>
      </c>
      <c r="F5277">
        <v>7540</v>
      </c>
      <c r="G5277">
        <v>2865</v>
      </c>
      <c r="H5277">
        <v>7884</v>
      </c>
      <c r="I5277">
        <v>43112073401</v>
      </c>
      <c r="J5277">
        <v>9</v>
      </c>
      <c r="K5277" t="s">
        <v>1813</v>
      </c>
      <c r="L5277">
        <v>276</v>
      </c>
      <c r="M5277" t="s">
        <v>1803</v>
      </c>
      <c r="N5277" t="s">
        <v>1804</v>
      </c>
      <c r="O5277">
        <v>0</v>
      </c>
      <c r="P5277" t="s">
        <v>1552</v>
      </c>
      <c r="Q5277">
        <v>19990428</v>
      </c>
      <c r="R5277">
        <v>891008979</v>
      </c>
    </row>
    <row r="5278" spans="1:18">
      <c r="A5278" t="s">
        <v>1807</v>
      </c>
      <c r="B5278" t="s">
        <v>1814</v>
      </c>
      <c r="C5278">
        <v>201205</v>
      </c>
      <c r="D5278">
        <v>31</v>
      </c>
      <c r="E5278" t="s">
        <v>1555</v>
      </c>
      <c r="F5278">
        <v>9911</v>
      </c>
      <c r="G5278">
        <v>5713</v>
      </c>
      <c r="H5278">
        <v>13283</v>
      </c>
      <c r="I5278">
        <v>43112073600</v>
      </c>
      <c r="J5278">
        <v>9</v>
      </c>
      <c r="K5278" t="s">
        <v>1802</v>
      </c>
      <c r="L5278">
        <v>276</v>
      </c>
      <c r="M5278" t="s">
        <v>1803</v>
      </c>
      <c r="N5278" t="s">
        <v>1804</v>
      </c>
      <c r="O5278">
        <v>0</v>
      </c>
      <c r="P5278" t="s">
        <v>1552</v>
      </c>
      <c r="Q5278">
        <v>19951101</v>
      </c>
      <c r="R5278">
        <v>891008979</v>
      </c>
    </row>
    <row r="5279" spans="1:18">
      <c r="A5279" t="s">
        <v>1807</v>
      </c>
      <c r="B5279" t="s">
        <v>1815</v>
      </c>
      <c r="C5279">
        <v>201205</v>
      </c>
      <c r="D5279">
        <v>30</v>
      </c>
      <c r="E5279" t="s">
        <v>1555</v>
      </c>
      <c r="F5279">
        <v>10298</v>
      </c>
      <c r="G5279">
        <v>4625</v>
      </c>
      <c r="H5279">
        <v>41173</v>
      </c>
      <c r="I5279">
        <v>43112074300</v>
      </c>
      <c r="J5279">
        <v>9</v>
      </c>
      <c r="K5279" t="s">
        <v>1813</v>
      </c>
      <c r="L5279">
        <v>276</v>
      </c>
      <c r="M5279" t="s">
        <v>1803</v>
      </c>
      <c r="N5279" t="s">
        <v>1804</v>
      </c>
      <c r="O5279">
        <v>0</v>
      </c>
      <c r="P5279" t="s">
        <v>1552</v>
      </c>
      <c r="Q5279">
        <v>19960501</v>
      </c>
      <c r="R5279">
        <v>891008979</v>
      </c>
    </row>
    <row r="5280" spans="1:18">
      <c r="A5280" t="s">
        <v>1807</v>
      </c>
      <c r="B5280" t="s">
        <v>1816</v>
      </c>
      <c r="C5280">
        <v>201205</v>
      </c>
      <c r="D5280">
        <v>30</v>
      </c>
      <c r="E5280" t="s">
        <v>1555</v>
      </c>
      <c r="F5280">
        <v>15827</v>
      </c>
      <c r="G5280">
        <v>5437</v>
      </c>
      <c r="H5280">
        <v>68397</v>
      </c>
      <c r="I5280">
        <v>43112078302</v>
      </c>
      <c r="J5280">
        <v>9</v>
      </c>
      <c r="K5280" t="s">
        <v>1813</v>
      </c>
      <c r="L5280">
        <v>276</v>
      </c>
      <c r="M5280" t="s">
        <v>1803</v>
      </c>
      <c r="N5280" t="s">
        <v>1804</v>
      </c>
      <c r="O5280">
        <v>0</v>
      </c>
      <c r="P5280" t="s">
        <v>1552</v>
      </c>
      <c r="Q5280">
        <v>20030215</v>
      </c>
      <c r="R5280">
        <v>891008979</v>
      </c>
    </row>
    <row r="5281" spans="1:18">
      <c r="A5281" t="s">
        <v>1807</v>
      </c>
      <c r="B5281" t="s">
        <v>1817</v>
      </c>
      <c r="C5281">
        <v>201205</v>
      </c>
      <c r="D5281">
        <v>22</v>
      </c>
      <c r="E5281" t="s">
        <v>1555</v>
      </c>
      <c r="F5281">
        <v>6526</v>
      </c>
      <c r="G5281">
        <v>1081</v>
      </c>
      <c r="H5281">
        <v>24776</v>
      </c>
      <c r="I5281">
        <v>43112078800</v>
      </c>
      <c r="J5281">
        <v>9</v>
      </c>
      <c r="K5281" t="s">
        <v>1802</v>
      </c>
      <c r="L5281">
        <v>276</v>
      </c>
      <c r="M5281" t="s">
        <v>1803</v>
      </c>
      <c r="N5281" t="s">
        <v>1804</v>
      </c>
      <c r="O5281">
        <v>0</v>
      </c>
      <c r="P5281" t="s">
        <v>1552</v>
      </c>
      <c r="Q5281">
        <v>20030808</v>
      </c>
      <c r="R5281">
        <v>891008979</v>
      </c>
    </row>
    <row r="5282" spans="1:18">
      <c r="A5282" t="s">
        <v>1818</v>
      </c>
      <c r="B5282" t="s">
        <v>1819</v>
      </c>
      <c r="C5282">
        <v>201205</v>
      </c>
      <c r="D5282">
        <v>31</v>
      </c>
      <c r="E5282" t="s">
        <v>1555</v>
      </c>
      <c r="F5282">
        <v>22374</v>
      </c>
      <c r="G5282">
        <v>1799</v>
      </c>
      <c r="H5282">
        <v>6824</v>
      </c>
      <c r="I5282">
        <v>43112034602</v>
      </c>
      <c r="J5282">
        <v>9</v>
      </c>
      <c r="K5282" t="s">
        <v>1820</v>
      </c>
      <c r="L5282">
        <v>276</v>
      </c>
      <c r="M5282" t="s">
        <v>1803</v>
      </c>
      <c r="N5282" t="s">
        <v>1804</v>
      </c>
      <c r="O5282">
        <v>0</v>
      </c>
      <c r="P5282" t="s">
        <v>1552</v>
      </c>
      <c r="Q5282">
        <v>19990617</v>
      </c>
      <c r="R5282">
        <v>891008979</v>
      </c>
    </row>
    <row r="5283" spans="1:18">
      <c r="A5283" t="s">
        <v>1818</v>
      </c>
      <c r="B5283" t="s">
        <v>1821</v>
      </c>
      <c r="C5283">
        <v>201205</v>
      </c>
      <c r="D5283">
        <v>31</v>
      </c>
      <c r="E5283" t="s">
        <v>1555</v>
      </c>
      <c r="F5283">
        <v>15705</v>
      </c>
      <c r="G5283">
        <v>57232</v>
      </c>
      <c r="H5283">
        <v>28941</v>
      </c>
      <c r="I5283">
        <v>43112046602</v>
      </c>
      <c r="J5283">
        <v>9</v>
      </c>
      <c r="K5283" t="s">
        <v>1822</v>
      </c>
      <c r="L5283">
        <v>276</v>
      </c>
      <c r="M5283" t="s">
        <v>1803</v>
      </c>
      <c r="N5283" t="s">
        <v>1804</v>
      </c>
      <c r="O5283">
        <v>0</v>
      </c>
      <c r="P5283" t="s">
        <v>1552</v>
      </c>
      <c r="Q5283">
        <v>19900301</v>
      </c>
      <c r="R5283">
        <v>891008979</v>
      </c>
    </row>
    <row r="5284" spans="1:18">
      <c r="A5284" t="s">
        <v>1823</v>
      </c>
      <c r="B5284" t="s">
        <v>1824</v>
      </c>
      <c r="C5284">
        <v>201205</v>
      </c>
      <c r="D5284">
        <v>31</v>
      </c>
      <c r="E5284" t="s">
        <v>1555</v>
      </c>
      <c r="F5284">
        <v>17905</v>
      </c>
      <c r="G5284">
        <v>24936</v>
      </c>
      <c r="H5284">
        <v>14202</v>
      </c>
      <c r="I5284">
        <v>43112034200</v>
      </c>
      <c r="J5284">
        <v>9</v>
      </c>
      <c r="K5284" t="s">
        <v>1822</v>
      </c>
      <c r="L5284">
        <v>276</v>
      </c>
      <c r="M5284" t="s">
        <v>1803</v>
      </c>
      <c r="N5284" t="s">
        <v>1804</v>
      </c>
      <c r="O5284">
        <v>0</v>
      </c>
      <c r="P5284" t="s">
        <v>1574</v>
      </c>
      <c r="Q5284">
        <v>19960601</v>
      </c>
      <c r="R5284">
        <v>891008979</v>
      </c>
    </row>
    <row r="5285" spans="1:18">
      <c r="A5285" t="s">
        <v>1823</v>
      </c>
      <c r="B5285" t="s">
        <v>1825</v>
      </c>
      <c r="C5285">
        <v>201205</v>
      </c>
      <c r="D5285">
        <v>31</v>
      </c>
      <c r="E5285" t="s">
        <v>1555</v>
      </c>
      <c r="F5285">
        <v>7916</v>
      </c>
      <c r="G5285">
        <v>91047</v>
      </c>
      <c r="H5285">
        <v>2389</v>
      </c>
      <c r="I5285">
        <v>43112034400</v>
      </c>
      <c r="J5285">
        <v>9</v>
      </c>
      <c r="K5285" t="s">
        <v>1822</v>
      </c>
      <c r="L5285">
        <v>276</v>
      </c>
      <c r="M5285" t="s">
        <v>1803</v>
      </c>
      <c r="N5285" t="s">
        <v>1804</v>
      </c>
      <c r="O5285">
        <v>0</v>
      </c>
      <c r="P5285" t="s">
        <v>1552</v>
      </c>
      <c r="Q5285">
        <v>19980131</v>
      </c>
      <c r="R5285">
        <v>891008979</v>
      </c>
    </row>
    <row r="5286" spans="1:18">
      <c r="A5286" t="s">
        <v>1823</v>
      </c>
      <c r="B5286" t="s">
        <v>1826</v>
      </c>
      <c r="C5286">
        <v>201205</v>
      </c>
      <c r="D5286">
        <v>31</v>
      </c>
      <c r="E5286" t="s">
        <v>1555</v>
      </c>
      <c r="F5286">
        <v>6818</v>
      </c>
      <c r="G5286">
        <v>1156</v>
      </c>
      <c r="H5286">
        <v>10831</v>
      </c>
      <c r="I5286">
        <v>43112035402</v>
      </c>
      <c r="J5286">
        <v>9</v>
      </c>
      <c r="K5286" t="s">
        <v>1802</v>
      </c>
      <c r="L5286">
        <v>276</v>
      </c>
      <c r="M5286" t="s">
        <v>1803</v>
      </c>
      <c r="N5286" t="s">
        <v>1804</v>
      </c>
      <c r="O5286">
        <v>0</v>
      </c>
      <c r="P5286" t="s">
        <v>1552</v>
      </c>
      <c r="Q5286">
        <v>20040927</v>
      </c>
      <c r="R5286">
        <v>891008979</v>
      </c>
    </row>
    <row r="5287" spans="1:18">
      <c r="A5287" t="s">
        <v>1823</v>
      </c>
      <c r="B5287" t="s">
        <v>1827</v>
      </c>
      <c r="C5287">
        <v>201205</v>
      </c>
      <c r="D5287">
        <v>31</v>
      </c>
      <c r="E5287" t="s">
        <v>1555</v>
      </c>
      <c r="F5287">
        <v>12245</v>
      </c>
      <c r="G5287">
        <v>395</v>
      </c>
      <c r="H5287">
        <v>17843</v>
      </c>
      <c r="I5287">
        <v>43112034801</v>
      </c>
      <c r="J5287">
        <v>9</v>
      </c>
      <c r="K5287" t="s">
        <v>1822</v>
      </c>
      <c r="L5287">
        <v>276</v>
      </c>
      <c r="M5287" t="s">
        <v>1803</v>
      </c>
      <c r="N5287" t="s">
        <v>1804</v>
      </c>
      <c r="O5287">
        <v>0</v>
      </c>
      <c r="P5287" t="s">
        <v>1552</v>
      </c>
      <c r="Q5287">
        <v>19980530</v>
      </c>
      <c r="R5287">
        <v>891008979</v>
      </c>
    </row>
    <row r="5288" spans="1:18">
      <c r="A5288" t="s">
        <v>1823</v>
      </c>
      <c r="B5288" t="s">
        <v>1828</v>
      </c>
      <c r="C5288">
        <v>201205</v>
      </c>
      <c r="D5288">
        <v>31</v>
      </c>
      <c r="E5288" t="s">
        <v>1555</v>
      </c>
      <c r="F5288">
        <v>16892</v>
      </c>
      <c r="G5288">
        <v>232873</v>
      </c>
      <c r="H5288">
        <v>9124</v>
      </c>
      <c r="I5288">
        <v>43112035501</v>
      </c>
      <c r="J5288">
        <v>9</v>
      </c>
      <c r="K5288" t="s">
        <v>1802</v>
      </c>
      <c r="L5288">
        <v>276</v>
      </c>
      <c r="M5288" t="s">
        <v>1803</v>
      </c>
      <c r="N5288" t="s">
        <v>1804</v>
      </c>
      <c r="O5288">
        <v>0</v>
      </c>
      <c r="P5288" t="s">
        <v>1552</v>
      </c>
      <c r="Q5288">
        <v>19990923</v>
      </c>
      <c r="R5288">
        <v>891008979</v>
      </c>
    </row>
    <row r="5289" spans="1:18">
      <c r="A5289" t="s">
        <v>1823</v>
      </c>
      <c r="B5289" t="s">
        <v>1829</v>
      </c>
      <c r="C5289">
        <v>201205</v>
      </c>
      <c r="D5289">
        <v>31</v>
      </c>
      <c r="E5289" t="s">
        <v>1555</v>
      </c>
      <c r="F5289">
        <v>9750</v>
      </c>
      <c r="G5289">
        <v>11032</v>
      </c>
      <c r="H5289">
        <v>11974</v>
      </c>
      <c r="I5289">
        <v>43112047703</v>
      </c>
      <c r="J5289">
        <v>9</v>
      </c>
      <c r="K5289" t="s">
        <v>1822</v>
      </c>
      <c r="L5289">
        <v>276</v>
      </c>
      <c r="M5289" t="s">
        <v>1803</v>
      </c>
      <c r="N5289" t="s">
        <v>1804</v>
      </c>
      <c r="O5289">
        <v>0</v>
      </c>
      <c r="P5289" t="s">
        <v>1552</v>
      </c>
      <c r="Q5289">
        <v>20040625</v>
      </c>
      <c r="R5289">
        <v>891008979</v>
      </c>
    </row>
    <row r="5290" spans="1:18">
      <c r="A5290" t="s">
        <v>1823</v>
      </c>
      <c r="B5290" t="s">
        <v>1830</v>
      </c>
      <c r="C5290">
        <v>201205</v>
      </c>
      <c r="D5290">
        <v>31</v>
      </c>
      <c r="E5290" t="s">
        <v>1555</v>
      </c>
      <c r="F5290">
        <v>38</v>
      </c>
      <c r="G5290">
        <v>15519</v>
      </c>
      <c r="H5290">
        <v>4304</v>
      </c>
      <c r="I5290">
        <v>43112042002</v>
      </c>
      <c r="J5290">
        <v>9</v>
      </c>
      <c r="K5290" t="s">
        <v>1822</v>
      </c>
      <c r="L5290">
        <v>276</v>
      </c>
      <c r="M5290" t="s">
        <v>1803</v>
      </c>
      <c r="N5290" t="s">
        <v>1804</v>
      </c>
      <c r="O5290">
        <v>0</v>
      </c>
      <c r="P5290" t="s">
        <v>1771</v>
      </c>
      <c r="Q5290">
        <v>20020322</v>
      </c>
      <c r="R5290">
        <v>891008979</v>
      </c>
    </row>
    <row r="5291" spans="1:18">
      <c r="A5291" t="s">
        <v>1823</v>
      </c>
      <c r="B5291" t="s">
        <v>1831</v>
      </c>
      <c r="C5291">
        <v>201205</v>
      </c>
      <c r="D5291">
        <v>31</v>
      </c>
      <c r="E5291" t="s">
        <v>1555</v>
      </c>
      <c r="F5291">
        <v>4875</v>
      </c>
      <c r="G5291">
        <v>33434</v>
      </c>
      <c r="H5291">
        <v>861</v>
      </c>
      <c r="I5291">
        <v>43112052003</v>
      </c>
      <c r="J5291">
        <v>9</v>
      </c>
      <c r="K5291" t="s">
        <v>1822</v>
      </c>
      <c r="L5291">
        <v>276</v>
      </c>
      <c r="M5291" t="s">
        <v>1803</v>
      </c>
      <c r="N5291" t="s">
        <v>1804</v>
      </c>
      <c r="O5291">
        <v>0</v>
      </c>
      <c r="P5291" t="s">
        <v>1552</v>
      </c>
      <c r="Q5291">
        <v>20000313</v>
      </c>
      <c r="R5291">
        <v>891008979</v>
      </c>
    </row>
    <row r="5292" spans="1:18">
      <c r="A5292" t="s">
        <v>1823</v>
      </c>
      <c r="B5292" t="s">
        <v>1832</v>
      </c>
      <c r="C5292">
        <v>201205</v>
      </c>
      <c r="D5292">
        <v>31</v>
      </c>
      <c r="E5292" t="s">
        <v>1555</v>
      </c>
      <c r="F5292">
        <v>7525</v>
      </c>
      <c r="G5292">
        <v>4870</v>
      </c>
      <c r="H5292">
        <v>13162</v>
      </c>
      <c r="I5292">
        <v>43112045402</v>
      </c>
      <c r="J5292">
        <v>9</v>
      </c>
      <c r="K5292" t="s">
        <v>1822</v>
      </c>
      <c r="L5292">
        <v>276</v>
      </c>
      <c r="M5292" t="s">
        <v>1803</v>
      </c>
      <c r="N5292" t="s">
        <v>1804</v>
      </c>
      <c r="O5292">
        <v>0</v>
      </c>
      <c r="P5292" t="s">
        <v>1552</v>
      </c>
      <c r="Q5292">
        <v>19981022</v>
      </c>
      <c r="R5292">
        <v>891008979</v>
      </c>
    </row>
    <row r="5293" spans="1:18">
      <c r="A5293" t="s">
        <v>1823</v>
      </c>
      <c r="B5293" t="s">
        <v>1833</v>
      </c>
      <c r="C5293">
        <v>201205</v>
      </c>
      <c r="D5293">
        <v>29</v>
      </c>
      <c r="E5293" t="s">
        <v>1555</v>
      </c>
      <c r="F5293">
        <v>10907</v>
      </c>
      <c r="G5293">
        <v>9323</v>
      </c>
      <c r="H5293">
        <v>17517</v>
      </c>
      <c r="I5293">
        <v>43112049101</v>
      </c>
      <c r="J5293">
        <v>9</v>
      </c>
      <c r="K5293" t="s">
        <v>1822</v>
      </c>
      <c r="L5293">
        <v>276</v>
      </c>
      <c r="M5293" t="s">
        <v>1803</v>
      </c>
      <c r="N5293" t="s">
        <v>1804</v>
      </c>
      <c r="O5293">
        <v>0</v>
      </c>
      <c r="P5293" t="s">
        <v>1552</v>
      </c>
      <c r="Q5293">
        <v>19880301</v>
      </c>
      <c r="R5293">
        <v>891008979</v>
      </c>
    </row>
    <row r="5294" spans="1:18">
      <c r="A5294" t="s">
        <v>1823</v>
      </c>
      <c r="B5294" t="s">
        <v>1834</v>
      </c>
      <c r="C5294">
        <v>201205</v>
      </c>
      <c r="D5294">
        <v>31</v>
      </c>
      <c r="E5294" t="s">
        <v>1555</v>
      </c>
      <c r="F5294">
        <v>12547</v>
      </c>
      <c r="G5294">
        <v>1032</v>
      </c>
      <c r="H5294">
        <v>7148</v>
      </c>
      <c r="I5294">
        <v>43112040402</v>
      </c>
      <c r="J5294">
        <v>9</v>
      </c>
      <c r="K5294" t="s">
        <v>1822</v>
      </c>
      <c r="L5294">
        <v>276</v>
      </c>
      <c r="M5294" t="s">
        <v>1803</v>
      </c>
      <c r="N5294" t="s">
        <v>1804</v>
      </c>
      <c r="O5294">
        <v>0</v>
      </c>
      <c r="P5294" t="s">
        <v>1552</v>
      </c>
      <c r="Q5294">
        <v>20040919</v>
      </c>
      <c r="R5294">
        <v>891008979</v>
      </c>
    </row>
    <row r="5295" spans="1:18">
      <c r="A5295" t="s">
        <v>1823</v>
      </c>
      <c r="B5295" t="s">
        <v>1835</v>
      </c>
      <c r="C5295">
        <v>201205</v>
      </c>
      <c r="D5295">
        <v>31</v>
      </c>
      <c r="E5295" t="s">
        <v>1555</v>
      </c>
      <c r="F5295">
        <v>13945</v>
      </c>
      <c r="G5295">
        <v>25554</v>
      </c>
      <c r="H5295">
        <v>16356</v>
      </c>
      <c r="I5295">
        <v>43112044601</v>
      </c>
      <c r="J5295">
        <v>9</v>
      </c>
      <c r="K5295" t="s">
        <v>1822</v>
      </c>
      <c r="L5295">
        <v>276</v>
      </c>
      <c r="M5295" t="s">
        <v>1803</v>
      </c>
      <c r="N5295" t="s">
        <v>1804</v>
      </c>
      <c r="O5295">
        <v>0</v>
      </c>
      <c r="P5295" t="s">
        <v>1552</v>
      </c>
      <c r="Q5295">
        <v>19960901</v>
      </c>
      <c r="R5295">
        <v>891008979</v>
      </c>
    </row>
    <row r="5296" spans="1:18">
      <c r="A5296" t="s">
        <v>1823</v>
      </c>
      <c r="B5296" t="s">
        <v>1836</v>
      </c>
      <c r="C5296">
        <v>201205</v>
      </c>
      <c r="D5296">
        <v>31</v>
      </c>
      <c r="E5296" t="s">
        <v>1555</v>
      </c>
      <c r="F5296">
        <v>10431</v>
      </c>
      <c r="G5296">
        <v>22955</v>
      </c>
      <c r="H5296">
        <v>2348</v>
      </c>
      <c r="I5296">
        <v>43112042502</v>
      </c>
      <c r="J5296">
        <v>9</v>
      </c>
      <c r="K5296" t="s">
        <v>1822</v>
      </c>
      <c r="L5296">
        <v>276</v>
      </c>
      <c r="M5296" t="s">
        <v>1803</v>
      </c>
      <c r="N5296" t="s">
        <v>1804</v>
      </c>
      <c r="O5296">
        <v>0</v>
      </c>
      <c r="P5296" t="s">
        <v>1552</v>
      </c>
      <c r="Q5296">
        <v>19970201</v>
      </c>
      <c r="R5296">
        <v>891008979</v>
      </c>
    </row>
    <row r="5297" spans="1:18">
      <c r="A5297" t="s">
        <v>1837</v>
      </c>
      <c r="B5297" t="s">
        <v>1838</v>
      </c>
      <c r="C5297">
        <v>201205</v>
      </c>
      <c r="D5297">
        <v>31</v>
      </c>
      <c r="E5297" t="s">
        <v>1555</v>
      </c>
      <c r="F5297">
        <v>7710</v>
      </c>
      <c r="G5297">
        <v>122465</v>
      </c>
      <c r="H5297">
        <v>13304</v>
      </c>
      <c r="I5297">
        <v>43112034300</v>
      </c>
      <c r="J5297">
        <v>9</v>
      </c>
      <c r="K5297" t="s">
        <v>1802</v>
      </c>
      <c r="L5297">
        <v>276</v>
      </c>
      <c r="M5297" t="s">
        <v>1803</v>
      </c>
      <c r="N5297" t="s">
        <v>1804</v>
      </c>
      <c r="O5297">
        <v>0</v>
      </c>
      <c r="P5297" t="s">
        <v>1552</v>
      </c>
      <c r="Q5297">
        <v>19810501</v>
      </c>
      <c r="R5297">
        <v>891008979</v>
      </c>
    </row>
    <row r="5298" spans="1:18">
      <c r="A5298" t="s">
        <v>1837</v>
      </c>
      <c r="B5298" t="s">
        <v>1839</v>
      </c>
      <c r="C5298">
        <v>201205</v>
      </c>
      <c r="D5298">
        <v>21</v>
      </c>
      <c r="E5298" t="s">
        <v>1555</v>
      </c>
      <c r="F5298">
        <v>7409</v>
      </c>
      <c r="G5298">
        <v>325</v>
      </c>
      <c r="H5298">
        <v>17715</v>
      </c>
      <c r="I5298">
        <v>43112070101</v>
      </c>
      <c r="J5298">
        <v>9</v>
      </c>
      <c r="K5298" t="s">
        <v>1802</v>
      </c>
      <c r="L5298">
        <v>276</v>
      </c>
      <c r="M5298" t="s">
        <v>1803</v>
      </c>
      <c r="N5298" t="s">
        <v>1804</v>
      </c>
      <c r="O5298">
        <v>0</v>
      </c>
      <c r="P5298" t="s">
        <v>1552</v>
      </c>
      <c r="Q5298">
        <v>20030623</v>
      </c>
      <c r="R5298">
        <v>891008979</v>
      </c>
    </row>
    <row r="5299" spans="1:18">
      <c r="A5299" t="s">
        <v>1837</v>
      </c>
      <c r="B5299" t="s">
        <v>1840</v>
      </c>
      <c r="C5299">
        <v>201205</v>
      </c>
      <c r="D5299">
        <v>13</v>
      </c>
      <c r="E5299" t="s">
        <v>1555</v>
      </c>
      <c r="F5299">
        <v>2237</v>
      </c>
      <c r="G5299">
        <v>155</v>
      </c>
      <c r="H5299">
        <v>9832</v>
      </c>
      <c r="I5299">
        <v>43112070803</v>
      </c>
      <c r="J5299">
        <v>9</v>
      </c>
      <c r="K5299" t="s">
        <v>1802</v>
      </c>
      <c r="L5299">
        <v>276</v>
      </c>
      <c r="M5299" t="s">
        <v>1803</v>
      </c>
      <c r="N5299" t="s">
        <v>1804</v>
      </c>
      <c r="O5299">
        <v>0</v>
      </c>
      <c r="P5299" t="s">
        <v>1552</v>
      </c>
      <c r="Q5299">
        <v>20040126</v>
      </c>
      <c r="R5299">
        <v>891008979</v>
      </c>
    </row>
    <row r="5300" spans="1:18">
      <c r="A5300" t="s">
        <v>1837</v>
      </c>
      <c r="B5300" t="s">
        <v>1841</v>
      </c>
      <c r="C5300">
        <v>201205</v>
      </c>
      <c r="D5300">
        <v>20</v>
      </c>
      <c r="E5300" t="s">
        <v>1555</v>
      </c>
      <c r="F5300">
        <v>10898</v>
      </c>
      <c r="G5300">
        <v>3113</v>
      </c>
      <c r="H5300">
        <v>14615</v>
      </c>
      <c r="I5300">
        <v>43112071601</v>
      </c>
      <c r="J5300">
        <v>9</v>
      </c>
      <c r="K5300" t="s">
        <v>1802</v>
      </c>
      <c r="L5300">
        <v>276</v>
      </c>
      <c r="M5300" t="s">
        <v>1803</v>
      </c>
      <c r="N5300" t="s">
        <v>1804</v>
      </c>
      <c r="O5300">
        <v>0</v>
      </c>
      <c r="P5300" t="s">
        <v>1552</v>
      </c>
      <c r="Q5300">
        <v>20081031</v>
      </c>
      <c r="R5300">
        <v>891008979</v>
      </c>
    </row>
    <row r="5301" spans="1:18">
      <c r="A5301" t="s">
        <v>1837</v>
      </c>
      <c r="B5301" t="s">
        <v>1842</v>
      </c>
      <c r="C5301">
        <v>201205</v>
      </c>
      <c r="D5301">
        <v>30</v>
      </c>
      <c r="E5301" t="s">
        <v>1555</v>
      </c>
      <c r="F5301">
        <v>2806</v>
      </c>
      <c r="G5301">
        <v>1513</v>
      </c>
      <c r="H5301">
        <v>11741</v>
      </c>
      <c r="I5301">
        <v>43112072200</v>
      </c>
      <c r="J5301">
        <v>9</v>
      </c>
      <c r="K5301" t="s">
        <v>1810</v>
      </c>
      <c r="L5301">
        <v>276</v>
      </c>
      <c r="M5301" t="s">
        <v>1803</v>
      </c>
      <c r="N5301" t="s">
        <v>1804</v>
      </c>
      <c r="O5301">
        <v>0</v>
      </c>
      <c r="P5301" t="s">
        <v>1552</v>
      </c>
      <c r="Q5301">
        <v>19941201</v>
      </c>
      <c r="R5301">
        <v>891008979</v>
      </c>
    </row>
    <row r="5302" spans="1:18">
      <c r="A5302" t="s">
        <v>1837</v>
      </c>
      <c r="B5302" t="s">
        <v>1843</v>
      </c>
      <c r="C5302">
        <v>201205</v>
      </c>
      <c r="D5302">
        <v>19</v>
      </c>
      <c r="E5302" t="s">
        <v>1555</v>
      </c>
      <c r="F5302">
        <v>5628</v>
      </c>
      <c r="G5302">
        <v>3309</v>
      </c>
      <c r="H5302">
        <v>21583</v>
      </c>
      <c r="I5302">
        <v>43112075000</v>
      </c>
      <c r="J5302">
        <v>9</v>
      </c>
      <c r="K5302" t="s">
        <v>1802</v>
      </c>
      <c r="L5302">
        <v>276</v>
      </c>
      <c r="M5302" t="s">
        <v>1803</v>
      </c>
      <c r="N5302" t="s">
        <v>1804</v>
      </c>
      <c r="O5302">
        <v>0</v>
      </c>
      <c r="P5302" t="s">
        <v>1552</v>
      </c>
      <c r="Q5302">
        <v>19961001</v>
      </c>
      <c r="R5302">
        <v>891008979</v>
      </c>
    </row>
    <row r="5303" spans="1:18">
      <c r="A5303" t="s">
        <v>1837</v>
      </c>
      <c r="B5303" t="s">
        <v>1844</v>
      </c>
      <c r="C5303">
        <v>201205</v>
      </c>
      <c r="D5303">
        <v>31</v>
      </c>
      <c r="E5303" t="s">
        <v>1555</v>
      </c>
      <c r="F5303">
        <v>20601</v>
      </c>
      <c r="G5303">
        <v>222569</v>
      </c>
      <c r="H5303">
        <v>16680</v>
      </c>
      <c r="I5303">
        <v>43112075800</v>
      </c>
      <c r="J5303">
        <v>9</v>
      </c>
      <c r="K5303" t="s">
        <v>1802</v>
      </c>
      <c r="L5303">
        <v>276</v>
      </c>
      <c r="M5303" t="s">
        <v>1803</v>
      </c>
      <c r="N5303" t="s">
        <v>1804</v>
      </c>
      <c r="O5303">
        <v>0</v>
      </c>
      <c r="P5303" t="s">
        <v>1552</v>
      </c>
      <c r="Q5303">
        <v>19970623</v>
      </c>
      <c r="R5303">
        <v>891008979</v>
      </c>
    </row>
    <row r="5304" spans="1:18">
      <c r="A5304" t="s">
        <v>1837</v>
      </c>
      <c r="B5304" t="s">
        <v>1845</v>
      </c>
      <c r="C5304">
        <v>201205</v>
      </c>
      <c r="D5304">
        <v>31</v>
      </c>
      <c r="E5304" t="s">
        <v>1555</v>
      </c>
      <c r="F5304">
        <v>15661</v>
      </c>
      <c r="G5304">
        <v>33628</v>
      </c>
      <c r="H5304">
        <v>52413</v>
      </c>
      <c r="I5304">
        <v>43112076100</v>
      </c>
      <c r="J5304">
        <v>9</v>
      </c>
      <c r="K5304" t="s">
        <v>1810</v>
      </c>
      <c r="L5304">
        <v>276</v>
      </c>
      <c r="M5304" t="s">
        <v>1803</v>
      </c>
      <c r="N5304" t="s">
        <v>1804</v>
      </c>
      <c r="O5304">
        <v>0</v>
      </c>
      <c r="P5304" t="s">
        <v>1552</v>
      </c>
      <c r="Q5304">
        <v>19970924</v>
      </c>
      <c r="R5304">
        <v>891008979</v>
      </c>
    </row>
    <row r="5305" spans="1:18">
      <c r="A5305" t="s">
        <v>1837</v>
      </c>
      <c r="B5305" t="s">
        <v>1846</v>
      </c>
      <c r="C5305">
        <v>201205</v>
      </c>
      <c r="D5305">
        <v>31</v>
      </c>
      <c r="E5305" t="s">
        <v>1555</v>
      </c>
      <c r="F5305">
        <v>488</v>
      </c>
      <c r="G5305">
        <v>266734</v>
      </c>
      <c r="H5305">
        <v>443</v>
      </c>
      <c r="I5305">
        <v>43112078200</v>
      </c>
      <c r="J5305">
        <v>9</v>
      </c>
      <c r="K5305" t="s">
        <v>1802</v>
      </c>
      <c r="L5305">
        <v>276</v>
      </c>
      <c r="M5305" t="s">
        <v>1803</v>
      </c>
      <c r="N5305" t="s">
        <v>1804</v>
      </c>
      <c r="O5305">
        <v>0</v>
      </c>
      <c r="P5305" t="s">
        <v>1574</v>
      </c>
      <c r="Q5305">
        <v>20040131</v>
      </c>
      <c r="R5305">
        <v>891008979</v>
      </c>
    </row>
    <row r="5306" spans="1:18">
      <c r="A5306" t="s">
        <v>1848</v>
      </c>
      <c r="B5306" t="s">
        <v>1849</v>
      </c>
      <c r="C5306">
        <v>201205</v>
      </c>
      <c r="D5306">
        <v>30</v>
      </c>
      <c r="E5306" t="s">
        <v>1555</v>
      </c>
      <c r="F5306">
        <v>8381</v>
      </c>
      <c r="G5306">
        <v>224</v>
      </c>
      <c r="H5306">
        <v>9526</v>
      </c>
      <c r="I5306">
        <v>43112072501</v>
      </c>
      <c r="J5306">
        <v>9</v>
      </c>
      <c r="K5306" t="s">
        <v>1810</v>
      </c>
      <c r="L5306">
        <v>276</v>
      </c>
      <c r="M5306" t="s">
        <v>1803</v>
      </c>
      <c r="N5306" t="s">
        <v>1804</v>
      </c>
      <c r="O5306">
        <v>0</v>
      </c>
      <c r="P5306" t="s">
        <v>1552</v>
      </c>
      <c r="Q5306">
        <v>19970408</v>
      </c>
      <c r="R5306">
        <v>891008979</v>
      </c>
    </row>
    <row r="5307" spans="1:18">
      <c r="A5307" t="s">
        <v>1848</v>
      </c>
      <c r="B5307" t="s">
        <v>1851</v>
      </c>
      <c r="C5307">
        <v>201205</v>
      </c>
      <c r="D5307">
        <v>30</v>
      </c>
      <c r="E5307" t="s">
        <v>1555</v>
      </c>
      <c r="F5307">
        <v>14275</v>
      </c>
      <c r="G5307">
        <v>720</v>
      </c>
      <c r="H5307">
        <v>29246</v>
      </c>
      <c r="I5307">
        <v>43112076800</v>
      </c>
      <c r="J5307">
        <v>9</v>
      </c>
      <c r="K5307" t="s">
        <v>1810</v>
      </c>
      <c r="L5307">
        <v>276</v>
      </c>
      <c r="M5307" t="s">
        <v>1803</v>
      </c>
      <c r="N5307" t="s">
        <v>1804</v>
      </c>
      <c r="O5307">
        <v>0</v>
      </c>
      <c r="P5307" t="s">
        <v>1552</v>
      </c>
      <c r="Q5307">
        <v>20000117</v>
      </c>
      <c r="R5307">
        <v>891008979</v>
      </c>
    </row>
    <row r="5308" spans="1:18">
      <c r="A5308" t="s">
        <v>1848</v>
      </c>
      <c r="B5308" t="s">
        <v>1852</v>
      </c>
      <c r="C5308">
        <v>201205</v>
      </c>
      <c r="D5308">
        <v>21</v>
      </c>
      <c r="E5308" t="s">
        <v>1555</v>
      </c>
      <c r="F5308">
        <v>12486</v>
      </c>
      <c r="G5308">
        <v>2897</v>
      </c>
      <c r="H5308">
        <v>41508</v>
      </c>
      <c r="I5308">
        <v>43112079200</v>
      </c>
      <c r="J5308">
        <v>9</v>
      </c>
      <c r="K5308" t="s">
        <v>1810</v>
      </c>
      <c r="L5308">
        <v>276</v>
      </c>
      <c r="M5308" t="s">
        <v>1803</v>
      </c>
      <c r="N5308" t="s">
        <v>1804</v>
      </c>
      <c r="O5308">
        <v>0</v>
      </c>
      <c r="P5308" t="s">
        <v>1552</v>
      </c>
      <c r="Q5308">
        <v>20031215</v>
      </c>
      <c r="R5308">
        <v>891008979</v>
      </c>
    </row>
    <row r="5309" spans="1:18">
      <c r="A5309" t="s">
        <v>1853</v>
      </c>
      <c r="B5309" t="s">
        <v>1854</v>
      </c>
      <c r="C5309">
        <v>201205</v>
      </c>
      <c r="D5309">
        <v>30</v>
      </c>
      <c r="E5309" t="s">
        <v>1555</v>
      </c>
      <c r="F5309">
        <v>15854</v>
      </c>
      <c r="G5309">
        <v>8536</v>
      </c>
      <c r="H5309">
        <v>8598</v>
      </c>
      <c r="I5309">
        <v>43112073200</v>
      </c>
      <c r="J5309">
        <v>9</v>
      </c>
      <c r="K5309" t="s">
        <v>1855</v>
      </c>
      <c r="L5309">
        <v>276</v>
      </c>
      <c r="M5309" t="s">
        <v>1803</v>
      </c>
      <c r="N5309" t="s">
        <v>1804</v>
      </c>
      <c r="O5309">
        <v>0</v>
      </c>
      <c r="P5309" t="s">
        <v>1552</v>
      </c>
      <c r="Q5309">
        <v>19950701</v>
      </c>
      <c r="R5309">
        <v>891008979</v>
      </c>
    </row>
    <row r="5310" spans="1:18">
      <c r="A5310" t="s">
        <v>1853</v>
      </c>
      <c r="B5310" t="s">
        <v>1856</v>
      </c>
      <c r="C5310">
        <v>201205</v>
      </c>
      <c r="D5310">
        <v>30</v>
      </c>
      <c r="E5310" t="s">
        <v>1555</v>
      </c>
      <c r="F5310">
        <v>18371</v>
      </c>
      <c r="G5310">
        <v>3391</v>
      </c>
      <c r="H5310">
        <v>12938</v>
      </c>
      <c r="I5310">
        <v>43112073800</v>
      </c>
      <c r="J5310">
        <v>9</v>
      </c>
      <c r="K5310" t="s">
        <v>1810</v>
      </c>
      <c r="L5310">
        <v>276</v>
      </c>
      <c r="M5310" t="s">
        <v>1803</v>
      </c>
      <c r="N5310" t="s">
        <v>1804</v>
      </c>
      <c r="O5310">
        <v>0</v>
      </c>
      <c r="P5310" t="s">
        <v>1552</v>
      </c>
      <c r="Q5310">
        <v>19960101</v>
      </c>
      <c r="R5310">
        <v>891008979</v>
      </c>
    </row>
    <row r="5311" spans="1:18">
      <c r="A5311" t="s">
        <v>1853</v>
      </c>
      <c r="B5311" t="s">
        <v>1857</v>
      </c>
      <c r="C5311">
        <v>201205</v>
      </c>
      <c r="D5311">
        <v>31</v>
      </c>
      <c r="E5311" t="s">
        <v>1555</v>
      </c>
      <c r="F5311">
        <v>9166</v>
      </c>
      <c r="G5311">
        <v>5189</v>
      </c>
      <c r="H5311">
        <v>5475</v>
      </c>
      <c r="I5311">
        <v>43112074601</v>
      </c>
      <c r="J5311">
        <v>9</v>
      </c>
      <c r="K5311" t="s">
        <v>1855</v>
      </c>
      <c r="L5311">
        <v>276</v>
      </c>
      <c r="M5311" t="s">
        <v>1803</v>
      </c>
      <c r="N5311" t="s">
        <v>1804</v>
      </c>
      <c r="O5311">
        <v>0</v>
      </c>
      <c r="P5311" t="s">
        <v>1552</v>
      </c>
      <c r="Q5311">
        <v>20030524</v>
      </c>
      <c r="R5311">
        <v>891008979</v>
      </c>
    </row>
    <row r="5312" spans="1:18">
      <c r="A5312" t="s">
        <v>1800</v>
      </c>
      <c r="B5312" t="s">
        <v>1805</v>
      </c>
      <c r="C5312">
        <v>201206</v>
      </c>
      <c r="D5312">
        <v>30</v>
      </c>
      <c r="E5312" t="s">
        <v>1555</v>
      </c>
      <c r="F5312">
        <v>20259</v>
      </c>
      <c r="G5312">
        <v>577</v>
      </c>
      <c r="H5312">
        <v>10009</v>
      </c>
      <c r="I5312">
        <v>43112074000</v>
      </c>
      <c r="J5312">
        <v>9</v>
      </c>
      <c r="K5312" t="s">
        <v>1806</v>
      </c>
      <c r="L5312">
        <v>276</v>
      </c>
      <c r="M5312" t="s">
        <v>1803</v>
      </c>
      <c r="N5312" t="s">
        <v>1804</v>
      </c>
      <c r="O5312">
        <v>0</v>
      </c>
      <c r="P5312" t="s">
        <v>1552</v>
      </c>
      <c r="Q5312">
        <v>19960301</v>
      </c>
      <c r="R5312">
        <v>891008979</v>
      </c>
    </row>
    <row r="5313" spans="1:18">
      <c r="A5313" t="s">
        <v>1807</v>
      </c>
      <c r="B5313" t="s">
        <v>1808</v>
      </c>
      <c r="C5313">
        <v>201206</v>
      </c>
      <c r="D5313">
        <v>30</v>
      </c>
      <c r="E5313" t="s">
        <v>1555</v>
      </c>
      <c r="F5313">
        <v>10162</v>
      </c>
      <c r="G5313">
        <v>14422</v>
      </c>
      <c r="H5313">
        <v>5009</v>
      </c>
      <c r="I5313">
        <v>43112071100</v>
      </c>
      <c r="J5313">
        <v>9</v>
      </c>
      <c r="K5313" t="s">
        <v>1802</v>
      </c>
      <c r="L5313">
        <v>276</v>
      </c>
      <c r="M5313" t="s">
        <v>1803</v>
      </c>
      <c r="N5313" t="s">
        <v>1804</v>
      </c>
      <c r="O5313">
        <v>0</v>
      </c>
      <c r="P5313" t="s">
        <v>1552</v>
      </c>
      <c r="Q5313">
        <v>19940901</v>
      </c>
      <c r="R5313">
        <v>891008979</v>
      </c>
    </row>
    <row r="5314" spans="1:18">
      <c r="A5314" t="s">
        <v>1807</v>
      </c>
      <c r="B5314" t="s">
        <v>1809</v>
      </c>
      <c r="C5314">
        <v>201206</v>
      </c>
      <c r="D5314">
        <v>14</v>
      </c>
      <c r="E5314" t="s">
        <v>1555</v>
      </c>
      <c r="F5314">
        <v>15605</v>
      </c>
      <c r="G5314">
        <v>2830</v>
      </c>
      <c r="H5314">
        <v>12217</v>
      </c>
      <c r="I5314">
        <v>43112071802</v>
      </c>
      <c r="J5314">
        <v>9</v>
      </c>
      <c r="K5314" t="s">
        <v>1810</v>
      </c>
      <c r="L5314">
        <v>276</v>
      </c>
      <c r="M5314" t="s">
        <v>1803</v>
      </c>
      <c r="N5314" t="s">
        <v>1804</v>
      </c>
      <c r="O5314">
        <v>0</v>
      </c>
      <c r="P5314" t="s">
        <v>1552</v>
      </c>
      <c r="Q5314">
        <v>20071208</v>
      </c>
      <c r="R5314">
        <v>891008979</v>
      </c>
    </row>
    <row r="5315" spans="1:18">
      <c r="A5315" t="s">
        <v>1807</v>
      </c>
      <c r="B5315" t="s">
        <v>1811</v>
      </c>
      <c r="C5315">
        <v>201206</v>
      </c>
      <c r="D5315">
        <v>30</v>
      </c>
      <c r="E5315" t="s">
        <v>1555</v>
      </c>
      <c r="F5315">
        <v>9456</v>
      </c>
      <c r="G5315">
        <v>2791</v>
      </c>
      <c r="H5315">
        <v>18611</v>
      </c>
      <c r="I5315">
        <v>43112072001</v>
      </c>
      <c r="J5315">
        <v>9</v>
      </c>
      <c r="K5315" t="s">
        <v>1802</v>
      </c>
      <c r="L5315">
        <v>276</v>
      </c>
      <c r="M5315" t="s">
        <v>1803</v>
      </c>
      <c r="N5315" t="s">
        <v>1804</v>
      </c>
      <c r="O5315">
        <v>0</v>
      </c>
      <c r="P5315" t="s">
        <v>1552</v>
      </c>
      <c r="Q5315">
        <v>19970201</v>
      </c>
      <c r="R5315">
        <v>891008979</v>
      </c>
    </row>
    <row r="5316" spans="1:18">
      <c r="A5316" t="s">
        <v>1807</v>
      </c>
      <c r="B5316" t="s">
        <v>1812</v>
      </c>
      <c r="C5316">
        <v>201206</v>
      </c>
      <c r="D5316">
        <v>30</v>
      </c>
      <c r="E5316" t="s">
        <v>1555</v>
      </c>
      <c r="F5316">
        <v>8660</v>
      </c>
      <c r="G5316">
        <v>841</v>
      </c>
      <c r="H5316">
        <v>5462</v>
      </c>
      <c r="I5316">
        <v>43112073401</v>
      </c>
      <c r="J5316">
        <v>9</v>
      </c>
      <c r="K5316" t="s">
        <v>1813</v>
      </c>
      <c r="L5316">
        <v>276</v>
      </c>
      <c r="M5316" t="s">
        <v>1803</v>
      </c>
      <c r="N5316" t="s">
        <v>1804</v>
      </c>
      <c r="O5316">
        <v>0</v>
      </c>
      <c r="P5316" t="s">
        <v>1552</v>
      </c>
      <c r="Q5316">
        <v>19990428</v>
      </c>
      <c r="R5316">
        <v>891008979</v>
      </c>
    </row>
    <row r="5317" spans="1:18">
      <c r="A5317" t="s">
        <v>1807</v>
      </c>
      <c r="B5317" t="s">
        <v>1814</v>
      </c>
      <c r="C5317">
        <v>201206</v>
      </c>
      <c r="D5317">
        <v>30</v>
      </c>
      <c r="E5317" t="s">
        <v>1555</v>
      </c>
      <c r="F5317">
        <v>13209</v>
      </c>
      <c r="G5317">
        <v>5194</v>
      </c>
      <c r="H5317">
        <v>12533</v>
      </c>
      <c r="I5317">
        <v>43112073600</v>
      </c>
      <c r="J5317">
        <v>9</v>
      </c>
      <c r="K5317" t="s">
        <v>1802</v>
      </c>
      <c r="L5317">
        <v>276</v>
      </c>
      <c r="M5317" t="s">
        <v>1803</v>
      </c>
      <c r="N5317" t="s">
        <v>1804</v>
      </c>
      <c r="O5317">
        <v>0</v>
      </c>
      <c r="P5317" t="s">
        <v>1552</v>
      </c>
      <c r="Q5317">
        <v>19951101</v>
      </c>
      <c r="R5317">
        <v>891008979</v>
      </c>
    </row>
    <row r="5318" spans="1:18">
      <c r="A5318" t="s">
        <v>1807</v>
      </c>
      <c r="B5318" t="s">
        <v>1815</v>
      </c>
      <c r="C5318">
        <v>201206</v>
      </c>
      <c r="D5318">
        <v>30</v>
      </c>
      <c r="E5318" t="s">
        <v>1555</v>
      </c>
      <c r="F5318">
        <v>12123</v>
      </c>
      <c r="G5318">
        <v>867</v>
      </c>
      <c r="H5318">
        <v>24713</v>
      </c>
      <c r="I5318">
        <v>43112074300</v>
      </c>
      <c r="J5318">
        <v>9</v>
      </c>
      <c r="K5318" t="s">
        <v>1813</v>
      </c>
      <c r="L5318">
        <v>276</v>
      </c>
      <c r="M5318" t="s">
        <v>1803</v>
      </c>
      <c r="N5318" t="s">
        <v>1804</v>
      </c>
      <c r="O5318">
        <v>0</v>
      </c>
      <c r="P5318" t="s">
        <v>1552</v>
      </c>
      <c r="Q5318">
        <v>19960501</v>
      </c>
      <c r="R5318">
        <v>891008979</v>
      </c>
    </row>
    <row r="5319" spans="1:18">
      <c r="A5319" t="s">
        <v>1807</v>
      </c>
      <c r="B5319" t="s">
        <v>1816</v>
      </c>
      <c r="C5319">
        <v>201206</v>
      </c>
      <c r="D5319">
        <v>30</v>
      </c>
      <c r="E5319" t="s">
        <v>1555</v>
      </c>
      <c r="F5319">
        <v>19301</v>
      </c>
      <c r="G5319">
        <v>2476</v>
      </c>
      <c r="H5319">
        <v>46989</v>
      </c>
      <c r="I5319">
        <v>43112078302</v>
      </c>
      <c r="J5319">
        <v>9</v>
      </c>
      <c r="K5319" t="s">
        <v>1813</v>
      </c>
      <c r="L5319">
        <v>276</v>
      </c>
      <c r="M5319" t="s">
        <v>1803</v>
      </c>
      <c r="N5319" t="s">
        <v>1804</v>
      </c>
      <c r="O5319">
        <v>0</v>
      </c>
      <c r="P5319" t="s">
        <v>1552</v>
      </c>
      <c r="Q5319">
        <v>20030215</v>
      </c>
      <c r="R5319">
        <v>891008979</v>
      </c>
    </row>
    <row r="5320" spans="1:18">
      <c r="A5320" t="s">
        <v>1807</v>
      </c>
      <c r="B5320" t="s">
        <v>1817</v>
      </c>
      <c r="C5320">
        <v>201206</v>
      </c>
      <c r="D5320">
        <v>15</v>
      </c>
      <c r="E5320" t="s">
        <v>1555</v>
      </c>
      <c r="F5320">
        <v>5357</v>
      </c>
      <c r="G5320">
        <v>347</v>
      </c>
      <c r="H5320">
        <v>12147</v>
      </c>
      <c r="I5320">
        <v>43112078800</v>
      </c>
      <c r="J5320">
        <v>9</v>
      </c>
      <c r="K5320" t="s">
        <v>1802</v>
      </c>
      <c r="L5320">
        <v>276</v>
      </c>
      <c r="M5320" t="s">
        <v>1803</v>
      </c>
      <c r="N5320" t="s">
        <v>1804</v>
      </c>
      <c r="O5320">
        <v>0</v>
      </c>
      <c r="P5320" t="s">
        <v>1552</v>
      </c>
      <c r="Q5320">
        <v>20030808</v>
      </c>
      <c r="R5320">
        <v>891008979</v>
      </c>
    </row>
    <row r="5321" spans="1:18">
      <c r="A5321" t="s">
        <v>1818</v>
      </c>
      <c r="B5321" t="s">
        <v>1819</v>
      </c>
      <c r="C5321">
        <v>201206</v>
      </c>
      <c r="D5321">
        <v>30</v>
      </c>
      <c r="E5321" t="s">
        <v>1555</v>
      </c>
      <c r="F5321">
        <v>11170</v>
      </c>
      <c r="G5321">
        <v>8052</v>
      </c>
      <c r="H5321">
        <v>5410</v>
      </c>
      <c r="I5321">
        <v>43112034602</v>
      </c>
      <c r="J5321">
        <v>9</v>
      </c>
      <c r="K5321" t="s">
        <v>1820</v>
      </c>
      <c r="L5321">
        <v>276</v>
      </c>
      <c r="M5321" t="s">
        <v>1803</v>
      </c>
      <c r="N5321" t="s">
        <v>1804</v>
      </c>
      <c r="O5321">
        <v>0</v>
      </c>
      <c r="P5321" t="s">
        <v>1552</v>
      </c>
      <c r="Q5321">
        <v>19990617</v>
      </c>
      <c r="R5321">
        <v>891008979</v>
      </c>
    </row>
    <row r="5322" spans="1:18">
      <c r="A5322" t="s">
        <v>1818</v>
      </c>
      <c r="B5322" t="s">
        <v>1821</v>
      </c>
      <c r="C5322">
        <v>201206</v>
      </c>
      <c r="D5322">
        <v>30</v>
      </c>
      <c r="E5322" t="s">
        <v>1555</v>
      </c>
      <c r="F5322">
        <v>13771</v>
      </c>
      <c r="G5322">
        <v>6213</v>
      </c>
      <c r="H5322">
        <v>43276</v>
      </c>
      <c r="I5322">
        <v>43112046602</v>
      </c>
      <c r="J5322">
        <v>9</v>
      </c>
      <c r="K5322" t="s">
        <v>1822</v>
      </c>
      <c r="L5322">
        <v>276</v>
      </c>
      <c r="M5322" t="s">
        <v>1803</v>
      </c>
      <c r="N5322" t="s">
        <v>1804</v>
      </c>
      <c r="O5322">
        <v>0</v>
      </c>
      <c r="P5322" t="s">
        <v>1552</v>
      </c>
      <c r="Q5322">
        <v>19900301</v>
      </c>
      <c r="R5322">
        <v>891008979</v>
      </c>
    </row>
    <row r="5323" spans="1:18">
      <c r="A5323" t="s">
        <v>1823</v>
      </c>
      <c r="B5323" t="s">
        <v>1824</v>
      </c>
      <c r="C5323">
        <v>201206</v>
      </c>
      <c r="D5323">
        <v>30</v>
      </c>
      <c r="E5323" t="s">
        <v>1555</v>
      </c>
      <c r="F5323">
        <v>11849</v>
      </c>
      <c r="G5323">
        <v>24272</v>
      </c>
      <c r="H5323">
        <v>18654</v>
      </c>
      <c r="I5323">
        <v>43112034200</v>
      </c>
      <c r="J5323">
        <v>9</v>
      </c>
      <c r="K5323" t="s">
        <v>1822</v>
      </c>
      <c r="L5323">
        <v>276</v>
      </c>
      <c r="M5323" t="s">
        <v>1803</v>
      </c>
      <c r="N5323" t="s">
        <v>1804</v>
      </c>
      <c r="O5323">
        <v>0</v>
      </c>
      <c r="P5323" t="s">
        <v>1574</v>
      </c>
      <c r="Q5323">
        <v>19960601</v>
      </c>
      <c r="R5323">
        <v>891008979</v>
      </c>
    </row>
    <row r="5324" spans="1:18">
      <c r="A5324" t="s">
        <v>1823</v>
      </c>
      <c r="B5324" t="s">
        <v>1825</v>
      </c>
      <c r="C5324">
        <v>201206</v>
      </c>
      <c r="D5324">
        <v>30</v>
      </c>
      <c r="E5324" t="s">
        <v>1555</v>
      </c>
      <c r="F5324">
        <v>4900</v>
      </c>
      <c r="G5324">
        <v>81607</v>
      </c>
      <c r="H5324">
        <v>2798</v>
      </c>
      <c r="I5324">
        <v>43112034400</v>
      </c>
      <c r="J5324">
        <v>9</v>
      </c>
      <c r="K5324" t="s">
        <v>1822</v>
      </c>
      <c r="L5324">
        <v>276</v>
      </c>
      <c r="M5324" t="s">
        <v>1803</v>
      </c>
      <c r="N5324" t="s">
        <v>1804</v>
      </c>
      <c r="O5324">
        <v>0</v>
      </c>
      <c r="P5324" t="s">
        <v>1552</v>
      </c>
      <c r="Q5324">
        <v>19980131</v>
      </c>
      <c r="R5324">
        <v>891008979</v>
      </c>
    </row>
    <row r="5325" spans="1:18">
      <c r="A5325" t="s">
        <v>1823</v>
      </c>
      <c r="B5325" t="s">
        <v>1826</v>
      </c>
      <c r="C5325">
        <v>201206</v>
      </c>
      <c r="D5325">
        <v>30</v>
      </c>
      <c r="E5325" t="s">
        <v>1555</v>
      </c>
      <c r="F5325">
        <v>3747</v>
      </c>
      <c r="G5325">
        <v>2582</v>
      </c>
      <c r="H5325">
        <v>12218</v>
      </c>
      <c r="I5325">
        <v>43112035402</v>
      </c>
      <c r="J5325">
        <v>9</v>
      </c>
      <c r="K5325" t="s">
        <v>1802</v>
      </c>
      <c r="L5325">
        <v>276</v>
      </c>
      <c r="M5325" t="s">
        <v>1803</v>
      </c>
      <c r="N5325" t="s">
        <v>1804</v>
      </c>
      <c r="O5325">
        <v>0</v>
      </c>
      <c r="P5325" t="s">
        <v>1552</v>
      </c>
      <c r="Q5325">
        <v>20040927</v>
      </c>
      <c r="R5325">
        <v>891008979</v>
      </c>
    </row>
    <row r="5326" spans="1:18">
      <c r="A5326" t="s">
        <v>1823</v>
      </c>
      <c r="B5326" t="s">
        <v>1827</v>
      </c>
      <c r="C5326">
        <v>201206</v>
      </c>
      <c r="D5326">
        <v>30</v>
      </c>
      <c r="E5326" t="s">
        <v>1555</v>
      </c>
      <c r="F5326">
        <v>8100</v>
      </c>
      <c r="G5326">
        <v>813</v>
      </c>
      <c r="H5326">
        <v>21744</v>
      </c>
      <c r="I5326">
        <v>43112034801</v>
      </c>
      <c r="J5326">
        <v>9</v>
      </c>
      <c r="K5326" t="s">
        <v>1822</v>
      </c>
      <c r="L5326">
        <v>276</v>
      </c>
      <c r="M5326" t="s">
        <v>1803</v>
      </c>
      <c r="N5326" t="s">
        <v>1804</v>
      </c>
      <c r="O5326">
        <v>0</v>
      </c>
      <c r="P5326" t="s">
        <v>1552</v>
      </c>
      <c r="Q5326">
        <v>19980530</v>
      </c>
      <c r="R5326">
        <v>891008979</v>
      </c>
    </row>
    <row r="5327" spans="1:18">
      <c r="A5327" t="s">
        <v>1823</v>
      </c>
      <c r="B5327" t="s">
        <v>1828</v>
      </c>
      <c r="C5327">
        <v>201206</v>
      </c>
      <c r="D5327">
        <v>30</v>
      </c>
      <c r="E5327" t="s">
        <v>1555</v>
      </c>
      <c r="F5327">
        <v>12569</v>
      </c>
      <c r="G5327">
        <v>220024</v>
      </c>
      <c r="H5327">
        <v>13152</v>
      </c>
      <c r="I5327">
        <v>43112035501</v>
      </c>
      <c r="J5327">
        <v>9</v>
      </c>
      <c r="K5327" t="s">
        <v>1802</v>
      </c>
      <c r="L5327">
        <v>276</v>
      </c>
      <c r="M5327" t="s">
        <v>1803</v>
      </c>
      <c r="N5327" t="s">
        <v>1804</v>
      </c>
      <c r="O5327">
        <v>0</v>
      </c>
      <c r="P5327" t="s">
        <v>1552</v>
      </c>
      <c r="Q5327">
        <v>19990923</v>
      </c>
      <c r="R5327">
        <v>891008979</v>
      </c>
    </row>
    <row r="5328" spans="1:18">
      <c r="A5328" t="s">
        <v>1823</v>
      </c>
      <c r="B5328" t="s">
        <v>1829</v>
      </c>
      <c r="C5328">
        <v>201206</v>
      </c>
      <c r="D5328">
        <v>30</v>
      </c>
      <c r="E5328" t="s">
        <v>1555</v>
      </c>
      <c r="F5328">
        <v>7711</v>
      </c>
      <c r="G5328">
        <v>40349</v>
      </c>
      <c r="H5328">
        <v>18840</v>
      </c>
      <c r="I5328">
        <v>43112047703</v>
      </c>
      <c r="J5328">
        <v>9</v>
      </c>
      <c r="K5328" t="s">
        <v>1822</v>
      </c>
      <c r="L5328">
        <v>276</v>
      </c>
      <c r="M5328" t="s">
        <v>1803</v>
      </c>
      <c r="N5328" t="s">
        <v>1804</v>
      </c>
      <c r="O5328">
        <v>0</v>
      </c>
      <c r="P5328" t="s">
        <v>1552</v>
      </c>
      <c r="Q5328">
        <v>20040625</v>
      </c>
      <c r="R5328">
        <v>891008979</v>
      </c>
    </row>
    <row r="5329" spans="1:18">
      <c r="A5329" t="s">
        <v>1823</v>
      </c>
      <c r="B5329" t="s">
        <v>1830</v>
      </c>
      <c r="C5329">
        <v>201206</v>
      </c>
      <c r="D5329">
        <v>30</v>
      </c>
      <c r="E5329" t="s">
        <v>1555</v>
      </c>
      <c r="F5329">
        <v>1606</v>
      </c>
      <c r="G5329">
        <v>43243</v>
      </c>
      <c r="H5329">
        <v>10626</v>
      </c>
      <c r="I5329">
        <v>43112042002</v>
      </c>
      <c r="J5329">
        <v>9</v>
      </c>
      <c r="K5329" t="s">
        <v>1822</v>
      </c>
      <c r="L5329">
        <v>276</v>
      </c>
      <c r="M5329" t="s">
        <v>1803</v>
      </c>
      <c r="N5329" t="s">
        <v>1804</v>
      </c>
      <c r="O5329">
        <v>0</v>
      </c>
      <c r="P5329" t="s">
        <v>1771</v>
      </c>
      <c r="Q5329">
        <v>20020322</v>
      </c>
      <c r="R5329">
        <v>891008979</v>
      </c>
    </row>
    <row r="5330" spans="1:18">
      <c r="A5330" t="s">
        <v>1823</v>
      </c>
      <c r="B5330" t="s">
        <v>1831</v>
      </c>
      <c r="C5330">
        <v>201206</v>
      </c>
      <c r="D5330">
        <v>30</v>
      </c>
      <c r="E5330" t="s">
        <v>1555</v>
      </c>
      <c r="F5330">
        <v>3164</v>
      </c>
      <c r="G5330">
        <v>35306</v>
      </c>
      <c r="H5330">
        <v>858</v>
      </c>
      <c r="I5330">
        <v>43112052003</v>
      </c>
      <c r="J5330">
        <v>9</v>
      </c>
      <c r="K5330" t="s">
        <v>1822</v>
      </c>
      <c r="L5330">
        <v>276</v>
      </c>
      <c r="M5330" t="s">
        <v>1803</v>
      </c>
      <c r="N5330" t="s">
        <v>1804</v>
      </c>
      <c r="O5330">
        <v>0</v>
      </c>
      <c r="P5330" t="s">
        <v>1552</v>
      </c>
      <c r="Q5330">
        <v>20000313</v>
      </c>
      <c r="R5330">
        <v>891008979</v>
      </c>
    </row>
    <row r="5331" spans="1:18">
      <c r="A5331" t="s">
        <v>1823</v>
      </c>
      <c r="B5331" t="s">
        <v>1832</v>
      </c>
      <c r="C5331">
        <v>201206</v>
      </c>
      <c r="D5331">
        <v>30</v>
      </c>
      <c r="E5331" t="s">
        <v>1555</v>
      </c>
      <c r="F5331">
        <v>9810</v>
      </c>
      <c r="G5331">
        <v>6070</v>
      </c>
      <c r="H5331">
        <v>20730</v>
      </c>
      <c r="I5331">
        <v>43112045402</v>
      </c>
      <c r="J5331">
        <v>9</v>
      </c>
      <c r="K5331" t="s">
        <v>1822</v>
      </c>
      <c r="L5331">
        <v>276</v>
      </c>
      <c r="M5331" t="s">
        <v>1803</v>
      </c>
      <c r="N5331" t="s">
        <v>1804</v>
      </c>
      <c r="O5331">
        <v>0</v>
      </c>
      <c r="P5331" t="s">
        <v>1552</v>
      </c>
      <c r="Q5331">
        <v>19981022</v>
      </c>
      <c r="R5331">
        <v>891008979</v>
      </c>
    </row>
    <row r="5332" spans="1:18">
      <c r="A5332" t="s">
        <v>1823</v>
      </c>
      <c r="B5332" t="s">
        <v>1833</v>
      </c>
      <c r="C5332">
        <v>201206</v>
      </c>
      <c r="D5332">
        <v>8</v>
      </c>
      <c r="E5332" t="s">
        <v>1555</v>
      </c>
      <c r="F5332">
        <v>1778</v>
      </c>
      <c r="G5332">
        <v>3393</v>
      </c>
      <c r="H5332">
        <v>6758</v>
      </c>
      <c r="I5332">
        <v>43112049101</v>
      </c>
      <c r="J5332">
        <v>9</v>
      </c>
      <c r="K5332" t="s">
        <v>1822</v>
      </c>
      <c r="L5332">
        <v>276</v>
      </c>
      <c r="M5332" t="s">
        <v>1803</v>
      </c>
      <c r="N5332" t="s">
        <v>1804</v>
      </c>
      <c r="O5332">
        <v>0</v>
      </c>
      <c r="P5332" t="s">
        <v>1552</v>
      </c>
      <c r="Q5332">
        <v>19880301</v>
      </c>
      <c r="R5332">
        <v>891008979</v>
      </c>
    </row>
    <row r="5333" spans="1:18">
      <c r="A5333" t="s">
        <v>1823</v>
      </c>
      <c r="B5333" t="s">
        <v>1834</v>
      </c>
      <c r="C5333">
        <v>201206</v>
      </c>
      <c r="D5333">
        <v>30</v>
      </c>
      <c r="E5333" t="s">
        <v>1555</v>
      </c>
      <c r="F5333">
        <v>10506</v>
      </c>
      <c r="G5333">
        <v>476</v>
      </c>
      <c r="H5333">
        <v>8398</v>
      </c>
      <c r="I5333">
        <v>43112040402</v>
      </c>
      <c r="J5333">
        <v>9</v>
      </c>
      <c r="K5333" t="s">
        <v>1822</v>
      </c>
      <c r="L5333">
        <v>276</v>
      </c>
      <c r="M5333" t="s">
        <v>1803</v>
      </c>
      <c r="N5333" t="s">
        <v>1804</v>
      </c>
      <c r="O5333">
        <v>0</v>
      </c>
      <c r="P5333" t="s">
        <v>1552</v>
      </c>
      <c r="Q5333">
        <v>20040919</v>
      </c>
      <c r="R5333">
        <v>891008979</v>
      </c>
    </row>
    <row r="5334" spans="1:18">
      <c r="A5334" t="s">
        <v>1823</v>
      </c>
      <c r="B5334" t="s">
        <v>1835</v>
      </c>
      <c r="C5334">
        <v>201206</v>
      </c>
      <c r="D5334">
        <v>30</v>
      </c>
      <c r="E5334" t="s">
        <v>1555</v>
      </c>
      <c r="F5334">
        <v>4828</v>
      </c>
      <c r="G5334">
        <v>18855</v>
      </c>
      <c r="H5334">
        <v>15924</v>
      </c>
      <c r="I5334">
        <v>43112044601</v>
      </c>
      <c r="J5334">
        <v>9</v>
      </c>
      <c r="K5334" t="s">
        <v>1822</v>
      </c>
      <c r="L5334">
        <v>276</v>
      </c>
      <c r="M5334" t="s">
        <v>1803</v>
      </c>
      <c r="N5334" t="s">
        <v>1804</v>
      </c>
      <c r="O5334">
        <v>0</v>
      </c>
      <c r="P5334" t="s">
        <v>1552</v>
      </c>
      <c r="Q5334">
        <v>19960901</v>
      </c>
      <c r="R5334">
        <v>891008979</v>
      </c>
    </row>
    <row r="5335" spans="1:18">
      <c r="A5335" t="s">
        <v>1823</v>
      </c>
      <c r="B5335" t="s">
        <v>1836</v>
      </c>
      <c r="C5335">
        <v>201206</v>
      </c>
      <c r="D5335">
        <v>30</v>
      </c>
      <c r="E5335" t="s">
        <v>1555</v>
      </c>
      <c r="F5335">
        <v>7168</v>
      </c>
      <c r="G5335">
        <v>28608</v>
      </c>
      <c r="H5335">
        <v>2711</v>
      </c>
      <c r="I5335">
        <v>43112042502</v>
      </c>
      <c r="J5335">
        <v>9</v>
      </c>
      <c r="K5335" t="s">
        <v>1822</v>
      </c>
      <c r="L5335">
        <v>276</v>
      </c>
      <c r="M5335" t="s">
        <v>1803</v>
      </c>
      <c r="N5335" t="s">
        <v>1804</v>
      </c>
      <c r="O5335">
        <v>0</v>
      </c>
      <c r="P5335" t="s">
        <v>1552</v>
      </c>
      <c r="Q5335">
        <v>19970201</v>
      </c>
      <c r="R5335">
        <v>891008979</v>
      </c>
    </row>
    <row r="5336" spans="1:18">
      <c r="A5336" t="s">
        <v>1837</v>
      </c>
      <c r="B5336" t="s">
        <v>1838</v>
      </c>
      <c r="C5336">
        <v>201206</v>
      </c>
      <c r="D5336">
        <v>30</v>
      </c>
      <c r="E5336" t="s">
        <v>1555</v>
      </c>
      <c r="F5336">
        <v>3995</v>
      </c>
      <c r="G5336">
        <v>104062</v>
      </c>
      <c r="H5336">
        <v>18651</v>
      </c>
      <c r="I5336">
        <v>43112034300</v>
      </c>
      <c r="J5336">
        <v>9</v>
      </c>
      <c r="K5336" t="s">
        <v>1802</v>
      </c>
      <c r="L5336">
        <v>276</v>
      </c>
      <c r="M5336" t="s">
        <v>1803</v>
      </c>
      <c r="N5336" t="s">
        <v>1804</v>
      </c>
      <c r="O5336">
        <v>0</v>
      </c>
      <c r="P5336" t="s">
        <v>1552</v>
      </c>
      <c r="Q5336">
        <v>19810501</v>
      </c>
      <c r="R5336">
        <v>891008979</v>
      </c>
    </row>
    <row r="5337" spans="1:18">
      <c r="A5337" t="s">
        <v>1837</v>
      </c>
      <c r="B5337" t="s">
        <v>1839</v>
      </c>
      <c r="C5337">
        <v>201206</v>
      </c>
      <c r="D5337">
        <v>9</v>
      </c>
      <c r="E5337" t="s">
        <v>1555</v>
      </c>
      <c r="F5337">
        <v>2720</v>
      </c>
      <c r="G5337">
        <v>85</v>
      </c>
      <c r="H5337">
        <v>4384</v>
      </c>
      <c r="I5337">
        <v>43112070101</v>
      </c>
      <c r="J5337">
        <v>9</v>
      </c>
      <c r="K5337" t="s">
        <v>1802</v>
      </c>
      <c r="L5337">
        <v>276</v>
      </c>
      <c r="M5337" t="s">
        <v>1803</v>
      </c>
      <c r="N5337" t="s">
        <v>1804</v>
      </c>
      <c r="O5337">
        <v>0</v>
      </c>
      <c r="P5337" t="s">
        <v>1552</v>
      </c>
      <c r="Q5337">
        <v>20030623</v>
      </c>
      <c r="R5337">
        <v>891008979</v>
      </c>
    </row>
    <row r="5338" spans="1:18">
      <c r="A5338" t="s">
        <v>1837</v>
      </c>
      <c r="B5338" t="s">
        <v>1840</v>
      </c>
      <c r="C5338">
        <v>201206</v>
      </c>
      <c r="D5338">
        <v>10</v>
      </c>
      <c r="E5338" t="s">
        <v>1555</v>
      </c>
      <c r="F5338">
        <v>1662</v>
      </c>
      <c r="G5338">
        <v>105</v>
      </c>
      <c r="H5338">
        <v>5563</v>
      </c>
      <c r="I5338">
        <v>43112070803</v>
      </c>
      <c r="J5338">
        <v>9</v>
      </c>
      <c r="K5338" t="s">
        <v>1802</v>
      </c>
      <c r="L5338">
        <v>276</v>
      </c>
      <c r="M5338" t="s">
        <v>1803</v>
      </c>
      <c r="N5338" t="s">
        <v>1804</v>
      </c>
      <c r="O5338">
        <v>0</v>
      </c>
      <c r="P5338" t="s">
        <v>1552</v>
      </c>
      <c r="Q5338">
        <v>20040126</v>
      </c>
      <c r="R5338">
        <v>891008979</v>
      </c>
    </row>
    <row r="5339" spans="1:18">
      <c r="A5339" t="s">
        <v>1837</v>
      </c>
      <c r="B5339" t="s">
        <v>1841</v>
      </c>
      <c r="C5339">
        <v>201206</v>
      </c>
      <c r="D5339">
        <v>9</v>
      </c>
      <c r="E5339" t="s">
        <v>1555</v>
      </c>
      <c r="F5339">
        <v>2992</v>
      </c>
      <c r="G5339">
        <v>931</v>
      </c>
      <c r="H5339">
        <v>8775</v>
      </c>
      <c r="I5339">
        <v>43112071601</v>
      </c>
      <c r="J5339">
        <v>9</v>
      </c>
      <c r="K5339" t="s">
        <v>1802</v>
      </c>
      <c r="L5339">
        <v>276</v>
      </c>
      <c r="M5339" t="s">
        <v>1803</v>
      </c>
      <c r="N5339" t="s">
        <v>1804</v>
      </c>
      <c r="O5339">
        <v>0</v>
      </c>
      <c r="P5339" t="s">
        <v>1552</v>
      </c>
      <c r="Q5339">
        <v>20081031</v>
      </c>
      <c r="R5339">
        <v>891008979</v>
      </c>
    </row>
    <row r="5340" spans="1:18">
      <c r="A5340" t="s">
        <v>1837</v>
      </c>
      <c r="B5340" t="s">
        <v>1842</v>
      </c>
      <c r="C5340">
        <v>201206</v>
      </c>
      <c r="D5340">
        <v>30</v>
      </c>
      <c r="E5340" t="s">
        <v>1555</v>
      </c>
      <c r="F5340">
        <v>6204</v>
      </c>
      <c r="G5340">
        <v>388</v>
      </c>
      <c r="H5340">
        <v>7114</v>
      </c>
      <c r="I5340">
        <v>43112072200</v>
      </c>
      <c r="J5340">
        <v>9</v>
      </c>
      <c r="K5340" t="s">
        <v>1810</v>
      </c>
      <c r="L5340">
        <v>276</v>
      </c>
      <c r="M5340" t="s">
        <v>1803</v>
      </c>
      <c r="N5340" t="s">
        <v>1804</v>
      </c>
      <c r="O5340">
        <v>0</v>
      </c>
      <c r="P5340" t="s">
        <v>1552</v>
      </c>
      <c r="Q5340">
        <v>19941201</v>
      </c>
      <c r="R5340">
        <v>891008979</v>
      </c>
    </row>
    <row r="5341" spans="1:18">
      <c r="A5341" t="s">
        <v>1837</v>
      </c>
      <c r="B5341" t="s">
        <v>1843</v>
      </c>
      <c r="C5341">
        <v>201206</v>
      </c>
      <c r="D5341">
        <v>19</v>
      </c>
      <c r="E5341" t="s">
        <v>1555</v>
      </c>
      <c r="F5341">
        <v>6155</v>
      </c>
      <c r="G5341">
        <v>1875</v>
      </c>
      <c r="H5341">
        <v>15926</v>
      </c>
      <c r="I5341">
        <v>43112075000</v>
      </c>
      <c r="J5341">
        <v>9</v>
      </c>
      <c r="K5341" t="s">
        <v>1802</v>
      </c>
      <c r="L5341">
        <v>276</v>
      </c>
      <c r="M5341" t="s">
        <v>1803</v>
      </c>
      <c r="N5341" t="s">
        <v>1804</v>
      </c>
      <c r="O5341">
        <v>0</v>
      </c>
      <c r="P5341" t="s">
        <v>1552</v>
      </c>
      <c r="Q5341">
        <v>19961001</v>
      </c>
      <c r="R5341">
        <v>891008979</v>
      </c>
    </row>
    <row r="5342" spans="1:18">
      <c r="A5342" t="s">
        <v>1837</v>
      </c>
      <c r="B5342" t="s">
        <v>1844</v>
      </c>
      <c r="C5342">
        <v>201206</v>
      </c>
      <c r="D5342">
        <v>30</v>
      </c>
      <c r="E5342" t="s">
        <v>1555</v>
      </c>
      <c r="F5342">
        <v>23208</v>
      </c>
      <c r="G5342">
        <v>216651</v>
      </c>
      <c r="H5342">
        <v>11609</v>
      </c>
      <c r="I5342">
        <v>43112075800</v>
      </c>
      <c r="J5342">
        <v>9</v>
      </c>
      <c r="K5342" t="s">
        <v>1802</v>
      </c>
      <c r="L5342">
        <v>276</v>
      </c>
      <c r="M5342" t="s">
        <v>1803</v>
      </c>
      <c r="N5342" t="s">
        <v>1804</v>
      </c>
      <c r="O5342">
        <v>0</v>
      </c>
      <c r="P5342" t="s">
        <v>1552</v>
      </c>
      <c r="Q5342">
        <v>19970623</v>
      </c>
      <c r="R5342">
        <v>891008979</v>
      </c>
    </row>
    <row r="5343" spans="1:18">
      <c r="A5343" t="s">
        <v>1837</v>
      </c>
      <c r="B5343" t="s">
        <v>1845</v>
      </c>
      <c r="C5343">
        <v>201206</v>
      </c>
      <c r="D5343">
        <v>30</v>
      </c>
      <c r="E5343" t="s">
        <v>1555</v>
      </c>
      <c r="F5343">
        <v>15314</v>
      </c>
      <c r="G5343">
        <v>26998</v>
      </c>
      <c r="H5343">
        <v>37176</v>
      </c>
      <c r="I5343">
        <v>43112076100</v>
      </c>
      <c r="J5343">
        <v>9</v>
      </c>
      <c r="K5343" t="s">
        <v>1810</v>
      </c>
      <c r="L5343">
        <v>276</v>
      </c>
      <c r="M5343" t="s">
        <v>1803</v>
      </c>
      <c r="N5343" t="s">
        <v>1804</v>
      </c>
      <c r="O5343">
        <v>0</v>
      </c>
      <c r="P5343" t="s">
        <v>1552</v>
      </c>
      <c r="Q5343">
        <v>19970924</v>
      </c>
      <c r="R5343">
        <v>891008979</v>
      </c>
    </row>
    <row r="5344" spans="1:18">
      <c r="A5344" t="s">
        <v>1837</v>
      </c>
      <c r="B5344" t="s">
        <v>1846</v>
      </c>
      <c r="C5344">
        <v>201206</v>
      </c>
      <c r="D5344">
        <v>30</v>
      </c>
      <c r="E5344" t="s">
        <v>1555</v>
      </c>
      <c r="F5344">
        <v>514</v>
      </c>
      <c r="G5344">
        <v>255486</v>
      </c>
      <c r="H5344">
        <v>291</v>
      </c>
      <c r="I5344">
        <v>43112078200</v>
      </c>
      <c r="J5344">
        <v>9</v>
      </c>
      <c r="K5344" t="s">
        <v>1802</v>
      </c>
      <c r="L5344">
        <v>276</v>
      </c>
      <c r="M5344" t="s">
        <v>1803</v>
      </c>
      <c r="N5344" t="s">
        <v>1804</v>
      </c>
      <c r="O5344">
        <v>0</v>
      </c>
      <c r="P5344" t="s">
        <v>1574</v>
      </c>
      <c r="Q5344">
        <v>20040131</v>
      </c>
      <c r="R5344">
        <v>891008979</v>
      </c>
    </row>
    <row r="5345" spans="1:18">
      <c r="A5345" t="s">
        <v>1837</v>
      </c>
      <c r="B5345" t="s">
        <v>1847</v>
      </c>
      <c r="C5345">
        <v>201206</v>
      </c>
      <c r="D5345">
        <v>2</v>
      </c>
      <c r="E5345" t="s">
        <v>1555</v>
      </c>
      <c r="F5345">
        <v>333</v>
      </c>
      <c r="G5345">
        <v>359</v>
      </c>
      <c r="H5345">
        <v>1902</v>
      </c>
      <c r="I5345">
        <v>43112079000</v>
      </c>
      <c r="J5345">
        <v>9</v>
      </c>
      <c r="K5345" t="s">
        <v>1802</v>
      </c>
      <c r="L5345">
        <v>276</v>
      </c>
      <c r="M5345" t="s">
        <v>1803</v>
      </c>
      <c r="N5345" t="s">
        <v>1804</v>
      </c>
      <c r="O5345">
        <v>0</v>
      </c>
      <c r="P5345" t="s">
        <v>1552</v>
      </c>
      <c r="Q5345">
        <v>20030910</v>
      </c>
      <c r="R5345">
        <v>891008979</v>
      </c>
    </row>
    <row r="5346" spans="1:18">
      <c r="A5346" t="s">
        <v>1848</v>
      </c>
      <c r="B5346" t="s">
        <v>1849</v>
      </c>
      <c r="C5346">
        <v>201206</v>
      </c>
      <c r="D5346">
        <v>30</v>
      </c>
      <c r="E5346" t="s">
        <v>1555</v>
      </c>
      <c r="F5346">
        <v>10331</v>
      </c>
      <c r="G5346">
        <v>223</v>
      </c>
      <c r="H5346">
        <v>5341</v>
      </c>
      <c r="I5346">
        <v>43112072501</v>
      </c>
      <c r="J5346">
        <v>9</v>
      </c>
      <c r="K5346" t="s">
        <v>1810</v>
      </c>
      <c r="L5346">
        <v>276</v>
      </c>
      <c r="M5346" t="s">
        <v>1803</v>
      </c>
      <c r="N5346" t="s">
        <v>1804</v>
      </c>
      <c r="O5346">
        <v>0</v>
      </c>
      <c r="P5346" t="s">
        <v>1552</v>
      </c>
      <c r="Q5346">
        <v>19970408</v>
      </c>
      <c r="R5346">
        <v>891008979</v>
      </c>
    </row>
    <row r="5347" spans="1:18">
      <c r="A5347" t="s">
        <v>1848</v>
      </c>
      <c r="B5347" t="s">
        <v>1850</v>
      </c>
      <c r="C5347">
        <v>201206</v>
      </c>
      <c r="D5347">
        <v>7</v>
      </c>
      <c r="E5347" t="s">
        <v>1555</v>
      </c>
      <c r="F5347">
        <v>2946</v>
      </c>
      <c r="G5347">
        <v>770</v>
      </c>
      <c r="H5347">
        <v>6532</v>
      </c>
      <c r="I5347">
        <v>43112076501</v>
      </c>
      <c r="J5347">
        <v>9</v>
      </c>
      <c r="K5347" t="s">
        <v>1810</v>
      </c>
      <c r="L5347">
        <v>276</v>
      </c>
      <c r="M5347" t="s">
        <v>1803</v>
      </c>
      <c r="N5347" t="s">
        <v>1804</v>
      </c>
      <c r="O5347">
        <v>0</v>
      </c>
      <c r="P5347" t="s">
        <v>1552</v>
      </c>
      <c r="Q5347">
        <v>19971216</v>
      </c>
      <c r="R5347">
        <v>891008979</v>
      </c>
    </row>
    <row r="5348" spans="1:18">
      <c r="A5348" t="s">
        <v>1848</v>
      </c>
      <c r="B5348" t="s">
        <v>1851</v>
      </c>
      <c r="C5348">
        <v>201206</v>
      </c>
      <c r="D5348">
        <v>30</v>
      </c>
      <c r="E5348" t="s">
        <v>1555</v>
      </c>
      <c r="F5348">
        <v>9330</v>
      </c>
      <c r="G5348">
        <v>600</v>
      </c>
      <c r="H5348">
        <v>26855</v>
      </c>
      <c r="I5348">
        <v>43112076800</v>
      </c>
      <c r="J5348">
        <v>9</v>
      </c>
      <c r="K5348" t="s">
        <v>1810</v>
      </c>
      <c r="L5348">
        <v>276</v>
      </c>
      <c r="M5348" t="s">
        <v>1803</v>
      </c>
      <c r="N5348" t="s">
        <v>1804</v>
      </c>
      <c r="O5348">
        <v>0</v>
      </c>
      <c r="P5348" t="s">
        <v>1552</v>
      </c>
      <c r="Q5348">
        <v>20000117</v>
      </c>
      <c r="R5348">
        <v>891008979</v>
      </c>
    </row>
    <row r="5349" spans="1:18">
      <c r="A5349" t="s">
        <v>1848</v>
      </c>
      <c r="B5349" t="s">
        <v>1852</v>
      </c>
      <c r="C5349">
        <v>201206</v>
      </c>
      <c r="D5349">
        <v>30</v>
      </c>
      <c r="E5349" t="s">
        <v>1555</v>
      </c>
      <c r="F5349">
        <v>14734</v>
      </c>
      <c r="G5349">
        <v>618</v>
      </c>
      <c r="H5349">
        <v>47752</v>
      </c>
      <c r="I5349">
        <v>43112079200</v>
      </c>
      <c r="J5349">
        <v>9</v>
      </c>
      <c r="K5349" t="s">
        <v>1810</v>
      </c>
      <c r="L5349">
        <v>276</v>
      </c>
      <c r="M5349" t="s">
        <v>1803</v>
      </c>
      <c r="N5349" t="s">
        <v>1804</v>
      </c>
      <c r="O5349">
        <v>0</v>
      </c>
      <c r="P5349" t="s">
        <v>1552</v>
      </c>
      <c r="Q5349">
        <v>20031215</v>
      </c>
      <c r="R5349">
        <v>891008979</v>
      </c>
    </row>
    <row r="5350" spans="1:18">
      <c r="A5350" t="s">
        <v>1853</v>
      </c>
      <c r="B5350" t="s">
        <v>1854</v>
      </c>
      <c r="C5350">
        <v>201206</v>
      </c>
      <c r="D5350">
        <v>30</v>
      </c>
      <c r="E5350" t="s">
        <v>1555</v>
      </c>
      <c r="F5350">
        <v>13359</v>
      </c>
      <c r="G5350">
        <v>4840</v>
      </c>
      <c r="H5350">
        <v>8230</v>
      </c>
      <c r="I5350">
        <v>43112073200</v>
      </c>
      <c r="J5350">
        <v>9</v>
      </c>
      <c r="K5350" t="s">
        <v>1855</v>
      </c>
      <c r="L5350">
        <v>276</v>
      </c>
      <c r="M5350" t="s">
        <v>1803</v>
      </c>
      <c r="N5350" t="s">
        <v>1804</v>
      </c>
      <c r="O5350">
        <v>0</v>
      </c>
      <c r="P5350" t="s">
        <v>1552</v>
      </c>
      <c r="Q5350">
        <v>19950701</v>
      </c>
      <c r="R5350">
        <v>891008979</v>
      </c>
    </row>
    <row r="5351" spans="1:18">
      <c r="A5351" t="s">
        <v>1853</v>
      </c>
      <c r="B5351" t="s">
        <v>1856</v>
      </c>
      <c r="C5351">
        <v>201206</v>
      </c>
      <c r="D5351">
        <v>30</v>
      </c>
      <c r="E5351" t="s">
        <v>1555</v>
      </c>
      <c r="F5351">
        <v>18965</v>
      </c>
      <c r="G5351">
        <v>1691</v>
      </c>
      <c r="H5351">
        <v>9221</v>
      </c>
      <c r="I5351">
        <v>43112073800</v>
      </c>
      <c r="J5351">
        <v>9</v>
      </c>
      <c r="K5351" t="s">
        <v>1810</v>
      </c>
      <c r="L5351">
        <v>276</v>
      </c>
      <c r="M5351" t="s">
        <v>1803</v>
      </c>
      <c r="N5351" t="s">
        <v>1804</v>
      </c>
      <c r="O5351">
        <v>0</v>
      </c>
      <c r="P5351" t="s">
        <v>1552</v>
      </c>
      <c r="Q5351">
        <v>19960101</v>
      </c>
      <c r="R5351">
        <v>891008979</v>
      </c>
    </row>
    <row r="5352" spans="1:18">
      <c r="A5352" t="s">
        <v>1853</v>
      </c>
      <c r="B5352" t="s">
        <v>1857</v>
      </c>
      <c r="C5352">
        <v>201206</v>
      </c>
      <c r="D5352">
        <v>30</v>
      </c>
      <c r="E5352" t="s">
        <v>1555</v>
      </c>
      <c r="F5352">
        <v>10427</v>
      </c>
      <c r="G5352">
        <v>2689</v>
      </c>
      <c r="H5352">
        <v>3850</v>
      </c>
      <c r="I5352">
        <v>43112074601</v>
      </c>
      <c r="J5352">
        <v>9</v>
      </c>
      <c r="K5352" t="s">
        <v>1855</v>
      </c>
      <c r="L5352">
        <v>276</v>
      </c>
      <c r="M5352" t="s">
        <v>1803</v>
      </c>
      <c r="N5352" t="s">
        <v>1804</v>
      </c>
      <c r="O5352">
        <v>0</v>
      </c>
      <c r="P5352" t="s">
        <v>1552</v>
      </c>
      <c r="Q5352">
        <v>20030524</v>
      </c>
      <c r="R5352">
        <v>891008979</v>
      </c>
    </row>
    <row r="5353" spans="1:18">
      <c r="A5353" t="s">
        <v>1800</v>
      </c>
      <c r="B5353" t="s">
        <v>1805</v>
      </c>
      <c r="C5353">
        <v>201207</v>
      </c>
      <c r="D5353">
        <v>31</v>
      </c>
      <c r="E5353" t="s">
        <v>1555</v>
      </c>
      <c r="F5353">
        <v>27203</v>
      </c>
      <c r="G5353">
        <v>641</v>
      </c>
      <c r="H5353">
        <v>11773</v>
      </c>
      <c r="I5353">
        <v>43112074000</v>
      </c>
      <c r="J5353">
        <v>9</v>
      </c>
      <c r="K5353" t="s">
        <v>1806</v>
      </c>
      <c r="L5353">
        <v>276</v>
      </c>
      <c r="M5353" t="s">
        <v>1803</v>
      </c>
      <c r="N5353" t="s">
        <v>1804</v>
      </c>
      <c r="O5353">
        <v>0</v>
      </c>
      <c r="P5353" t="s">
        <v>1552</v>
      </c>
      <c r="Q5353">
        <v>19960301</v>
      </c>
      <c r="R5353">
        <v>891008979</v>
      </c>
    </row>
    <row r="5354" spans="1:18">
      <c r="A5354" t="s">
        <v>1807</v>
      </c>
      <c r="B5354" t="s">
        <v>1808</v>
      </c>
      <c r="C5354">
        <v>201207</v>
      </c>
      <c r="D5354">
        <v>31</v>
      </c>
      <c r="E5354" t="s">
        <v>1555</v>
      </c>
      <c r="F5354">
        <v>11835</v>
      </c>
      <c r="G5354">
        <v>15962</v>
      </c>
      <c r="H5354">
        <v>5795</v>
      </c>
      <c r="I5354">
        <v>43112071100</v>
      </c>
      <c r="J5354">
        <v>9</v>
      </c>
      <c r="K5354" t="s">
        <v>1802</v>
      </c>
      <c r="L5354">
        <v>276</v>
      </c>
      <c r="M5354" t="s">
        <v>1803</v>
      </c>
      <c r="N5354" t="s">
        <v>1804</v>
      </c>
      <c r="O5354">
        <v>0</v>
      </c>
      <c r="P5354" t="s">
        <v>1552</v>
      </c>
      <c r="Q5354">
        <v>19940901</v>
      </c>
      <c r="R5354">
        <v>891008979</v>
      </c>
    </row>
    <row r="5355" spans="1:18">
      <c r="A5355" t="s">
        <v>1807</v>
      </c>
      <c r="B5355" t="s">
        <v>1809</v>
      </c>
      <c r="C5355">
        <v>201207</v>
      </c>
      <c r="D5355">
        <v>1</v>
      </c>
      <c r="E5355" t="s">
        <v>1555</v>
      </c>
      <c r="F5355">
        <v>382</v>
      </c>
      <c r="G5355">
        <v>97</v>
      </c>
      <c r="H5355">
        <v>810</v>
      </c>
      <c r="I5355">
        <v>43112071802</v>
      </c>
      <c r="J5355">
        <v>9</v>
      </c>
      <c r="K5355" t="s">
        <v>1810</v>
      </c>
      <c r="L5355">
        <v>276</v>
      </c>
      <c r="M5355" t="s">
        <v>1803</v>
      </c>
      <c r="N5355" t="s">
        <v>1804</v>
      </c>
      <c r="O5355">
        <v>0</v>
      </c>
      <c r="P5355" t="s">
        <v>1552</v>
      </c>
      <c r="Q5355">
        <v>20071208</v>
      </c>
      <c r="R5355">
        <v>891008979</v>
      </c>
    </row>
    <row r="5356" spans="1:18">
      <c r="A5356" t="s">
        <v>1807</v>
      </c>
      <c r="B5356" t="s">
        <v>1811</v>
      </c>
      <c r="C5356">
        <v>201207</v>
      </c>
      <c r="D5356">
        <v>31</v>
      </c>
      <c r="E5356" t="s">
        <v>1555</v>
      </c>
      <c r="F5356">
        <v>14270</v>
      </c>
      <c r="G5356">
        <v>4741</v>
      </c>
      <c r="H5356">
        <v>17651</v>
      </c>
      <c r="I5356">
        <v>43112072001</v>
      </c>
      <c r="J5356">
        <v>9</v>
      </c>
      <c r="K5356" t="s">
        <v>1802</v>
      </c>
      <c r="L5356">
        <v>276</v>
      </c>
      <c r="M5356" t="s">
        <v>1803</v>
      </c>
      <c r="N5356" t="s">
        <v>1804</v>
      </c>
      <c r="O5356">
        <v>0</v>
      </c>
      <c r="P5356" t="s">
        <v>1552</v>
      </c>
      <c r="Q5356">
        <v>19970201</v>
      </c>
      <c r="R5356">
        <v>891008979</v>
      </c>
    </row>
    <row r="5357" spans="1:18">
      <c r="A5357" t="s">
        <v>1807</v>
      </c>
      <c r="B5357" t="s">
        <v>1812</v>
      </c>
      <c r="C5357">
        <v>201207</v>
      </c>
      <c r="D5357">
        <v>31</v>
      </c>
      <c r="E5357" t="s">
        <v>1555</v>
      </c>
      <c r="F5357">
        <v>10501</v>
      </c>
      <c r="G5357">
        <v>463</v>
      </c>
      <c r="H5357">
        <v>4403</v>
      </c>
      <c r="I5357">
        <v>43112073401</v>
      </c>
      <c r="J5357">
        <v>9</v>
      </c>
      <c r="K5357" t="s">
        <v>1813</v>
      </c>
      <c r="L5357">
        <v>276</v>
      </c>
      <c r="M5357" t="s">
        <v>1803</v>
      </c>
      <c r="N5357" t="s">
        <v>1804</v>
      </c>
      <c r="O5357">
        <v>0</v>
      </c>
      <c r="P5357" t="s">
        <v>1552</v>
      </c>
      <c r="Q5357">
        <v>19990428</v>
      </c>
      <c r="R5357">
        <v>891008979</v>
      </c>
    </row>
    <row r="5358" spans="1:18">
      <c r="A5358" t="s">
        <v>1807</v>
      </c>
      <c r="B5358" t="s">
        <v>1814</v>
      </c>
      <c r="C5358">
        <v>201207</v>
      </c>
      <c r="D5358">
        <v>31</v>
      </c>
      <c r="E5358" t="s">
        <v>1555</v>
      </c>
      <c r="F5358">
        <v>17435</v>
      </c>
      <c r="G5358">
        <v>5719</v>
      </c>
      <c r="H5358">
        <v>15213</v>
      </c>
      <c r="I5358">
        <v>43112073600</v>
      </c>
      <c r="J5358">
        <v>9</v>
      </c>
      <c r="K5358" t="s">
        <v>1802</v>
      </c>
      <c r="L5358">
        <v>276</v>
      </c>
      <c r="M5358" t="s">
        <v>1803</v>
      </c>
      <c r="N5358" t="s">
        <v>1804</v>
      </c>
      <c r="O5358">
        <v>0</v>
      </c>
      <c r="P5358" t="s">
        <v>1552</v>
      </c>
      <c r="Q5358">
        <v>19951101</v>
      </c>
      <c r="R5358">
        <v>891008979</v>
      </c>
    </row>
    <row r="5359" spans="1:18">
      <c r="A5359" t="s">
        <v>1807</v>
      </c>
      <c r="B5359" t="s">
        <v>1815</v>
      </c>
      <c r="C5359">
        <v>201207</v>
      </c>
      <c r="D5359">
        <v>29</v>
      </c>
      <c r="E5359" t="s">
        <v>1555</v>
      </c>
      <c r="F5359">
        <v>14000</v>
      </c>
      <c r="G5359">
        <v>572</v>
      </c>
      <c r="H5359">
        <v>21670</v>
      </c>
      <c r="I5359">
        <v>43112074300</v>
      </c>
      <c r="J5359">
        <v>9</v>
      </c>
      <c r="K5359" t="s">
        <v>1813</v>
      </c>
      <c r="L5359">
        <v>276</v>
      </c>
      <c r="M5359" t="s">
        <v>1803</v>
      </c>
      <c r="N5359" t="s">
        <v>1804</v>
      </c>
      <c r="O5359">
        <v>0</v>
      </c>
      <c r="P5359" t="s">
        <v>1552</v>
      </c>
      <c r="Q5359">
        <v>19960501</v>
      </c>
      <c r="R5359">
        <v>891008979</v>
      </c>
    </row>
    <row r="5360" spans="1:18">
      <c r="A5360" t="s">
        <v>1807</v>
      </c>
      <c r="B5360" t="s">
        <v>1816</v>
      </c>
      <c r="C5360">
        <v>201207</v>
      </c>
      <c r="D5360">
        <v>10</v>
      </c>
      <c r="E5360" t="s">
        <v>1555</v>
      </c>
      <c r="F5360">
        <v>4976</v>
      </c>
      <c r="G5360">
        <v>593</v>
      </c>
      <c r="H5360">
        <v>14255</v>
      </c>
      <c r="I5360">
        <v>43112078302</v>
      </c>
      <c r="J5360">
        <v>9</v>
      </c>
      <c r="K5360" t="s">
        <v>1813</v>
      </c>
      <c r="L5360">
        <v>276</v>
      </c>
      <c r="M5360" t="s">
        <v>1803</v>
      </c>
      <c r="N5360" t="s">
        <v>1804</v>
      </c>
      <c r="O5360">
        <v>0</v>
      </c>
      <c r="P5360" t="s">
        <v>1552</v>
      </c>
      <c r="Q5360">
        <v>20030215</v>
      </c>
      <c r="R5360">
        <v>891008979</v>
      </c>
    </row>
    <row r="5361" spans="1:18">
      <c r="A5361" t="s">
        <v>1807</v>
      </c>
      <c r="B5361" t="s">
        <v>1817</v>
      </c>
      <c r="C5361">
        <v>201207</v>
      </c>
      <c r="D5361">
        <v>31</v>
      </c>
      <c r="E5361" t="s">
        <v>1555</v>
      </c>
      <c r="F5361">
        <v>15640</v>
      </c>
      <c r="G5361">
        <v>627</v>
      </c>
      <c r="H5361">
        <v>25718</v>
      </c>
      <c r="I5361">
        <v>43112078800</v>
      </c>
      <c r="J5361">
        <v>9</v>
      </c>
      <c r="K5361" t="s">
        <v>1802</v>
      </c>
      <c r="L5361">
        <v>276</v>
      </c>
      <c r="M5361" t="s">
        <v>1803</v>
      </c>
      <c r="N5361" t="s">
        <v>1804</v>
      </c>
      <c r="O5361">
        <v>0</v>
      </c>
      <c r="P5361" t="s">
        <v>1552</v>
      </c>
      <c r="Q5361">
        <v>20030808</v>
      </c>
      <c r="R5361">
        <v>891008979</v>
      </c>
    </row>
    <row r="5362" spans="1:18">
      <c r="A5362" t="s">
        <v>1818</v>
      </c>
      <c r="B5362" t="s">
        <v>1819</v>
      </c>
      <c r="C5362">
        <v>201207</v>
      </c>
      <c r="D5362">
        <v>31</v>
      </c>
      <c r="E5362" t="s">
        <v>1555</v>
      </c>
      <c r="F5362">
        <v>9891</v>
      </c>
      <c r="G5362">
        <v>4318</v>
      </c>
      <c r="H5362">
        <v>4933</v>
      </c>
      <c r="I5362">
        <v>43112034602</v>
      </c>
      <c r="J5362">
        <v>9</v>
      </c>
      <c r="K5362" t="s">
        <v>1820</v>
      </c>
      <c r="L5362">
        <v>276</v>
      </c>
      <c r="M5362" t="s">
        <v>1803</v>
      </c>
      <c r="N5362" t="s">
        <v>1804</v>
      </c>
      <c r="O5362">
        <v>0</v>
      </c>
      <c r="P5362" t="s">
        <v>1552</v>
      </c>
      <c r="Q5362">
        <v>19990617</v>
      </c>
      <c r="R5362">
        <v>891008979</v>
      </c>
    </row>
    <row r="5363" spans="1:18">
      <c r="A5363" t="s">
        <v>1818</v>
      </c>
      <c r="B5363" t="s">
        <v>1821</v>
      </c>
      <c r="C5363">
        <v>201207</v>
      </c>
      <c r="D5363">
        <v>31</v>
      </c>
      <c r="E5363" t="s">
        <v>1555</v>
      </c>
      <c r="F5363">
        <v>12194</v>
      </c>
      <c r="G5363">
        <v>2091</v>
      </c>
      <c r="H5363">
        <v>39467</v>
      </c>
      <c r="I5363">
        <v>43112046602</v>
      </c>
      <c r="J5363">
        <v>9</v>
      </c>
      <c r="K5363" t="s">
        <v>1822</v>
      </c>
      <c r="L5363">
        <v>276</v>
      </c>
      <c r="M5363" t="s">
        <v>1803</v>
      </c>
      <c r="N5363" t="s">
        <v>1804</v>
      </c>
      <c r="O5363">
        <v>0</v>
      </c>
      <c r="P5363" t="s">
        <v>1552</v>
      </c>
      <c r="Q5363">
        <v>19900301</v>
      </c>
      <c r="R5363">
        <v>891008979</v>
      </c>
    </row>
    <row r="5364" spans="1:18">
      <c r="A5364" t="s">
        <v>1823</v>
      </c>
      <c r="B5364" t="s">
        <v>1824</v>
      </c>
      <c r="C5364">
        <v>201207</v>
      </c>
      <c r="D5364">
        <v>31</v>
      </c>
      <c r="E5364" t="s">
        <v>1555</v>
      </c>
      <c r="F5364">
        <v>10493</v>
      </c>
      <c r="G5364">
        <v>28085</v>
      </c>
      <c r="H5364">
        <v>17012</v>
      </c>
      <c r="I5364">
        <v>43112034200</v>
      </c>
      <c r="J5364">
        <v>9</v>
      </c>
      <c r="K5364" t="s">
        <v>1822</v>
      </c>
      <c r="L5364">
        <v>276</v>
      </c>
      <c r="M5364" t="s">
        <v>1803</v>
      </c>
      <c r="N5364" t="s">
        <v>1804</v>
      </c>
      <c r="O5364">
        <v>0</v>
      </c>
      <c r="P5364" t="s">
        <v>1574</v>
      </c>
      <c r="Q5364">
        <v>19960601</v>
      </c>
      <c r="R5364">
        <v>891008979</v>
      </c>
    </row>
    <row r="5365" spans="1:18">
      <c r="A5365" t="s">
        <v>1823</v>
      </c>
      <c r="B5365" t="s">
        <v>1825</v>
      </c>
      <c r="C5365">
        <v>201207</v>
      </c>
      <c r="D5365">
        <v>31</v>
      </c>
      <c r="E5365" t="s">
        <v>1555</v>
      </c>
      <c r="F5365">
        <v>4441</v>
      </c>
      <c r="G5365">
        <v>62873</v>
      </c>
      <c r="H5365">
        <v>2656</v>
      </c>
      <c r="I5365">
        <v>43112034400</v>
      </c>
      <c r="J5365">
        <v>9</v>
      </c>
      <c r="K5365" t="s">
        <v>1822</v>
      </c>
      <c r="L5365">
        <v>276</v>
      </c>
      <c r="M5365" t="s">
        <v>1803</v>
      </c>
      <c r="N5365" t="s">
        <v>1804</v>
      </c>
      <c r="O5365">
        <v>0</v>
      </c>
      <c r="P5365" t="s">
        <v>1552</v>
      </c>
      <c r="Q5365">
        <v>19980131</v>
      </c>
      <c r="R5365">
        <v>891008979</v>
      </c>
    </row>
    <row r="5366" spans="1:18">
      <c r="A5366" t="s">
        <v>1823</v>
      </c>
      <c r="B5366" t="s">
        <v>1826</v>
      </c>
      <c r="C5366">
        <v>201207</v>
      </c>
      <c r="D5366">
        <v>30</v>
      </c>
      <c r="E5366" t="s">
        <v>1555</v>
      </c>
      <c r="F5366">
        <v>3101</v>
      </c>
      <c r="G5366">
        <v>846</v>
      </c>
      <c r="H5366">
        <v>10415</v>
      </c>
      <c r="I5366">
        <v>43112035402</v>
      </c>
      <c r="J5366">
        <v>9</v>
      </c>
      <c r="K5366" t="s">
        <v>1802</v>
      </c>
      <c r="L5366">
        <v>276</v>
      </c>
      <c r="M5366" t="s">
        <v>1803</v>
      </c>
      <c r="N5366" t="s">
        <v>1804</v>
      </c>
      <c r="O5366">
        <v>0</v>
      </c>
      <c r="P5366" t="s">
        <v>1552</v>
      </c>
      <c r="Q5366">
        <v>20040927</v>
      </c>
      <c r="R5366">
        <v>891008979</v>
      </c>
    </row>
    <row r="5367" spans="1:18">
      <c r="A5367" t="s">
        <v>1823</v>
      </c>
      <c r="B5367" t="s">
        <v>1827</v>
      </c>
      <c r="C5367">
        <v>201207</v>
      </c>
      <c r="D5367">
        <v>31</v>
      </c>
      <c r="E5367" t="s">
        <v>1555</v>
      </c>
      <c r="F5367">
        <v>7274</v>
      </c>
      <c r="G5367">
        <v>973</v>
      </c>
      <c r="H5367">
        <v>19989</v>
      </c>
      <c r="I5367">
        <v>43112034801</v>
      </c>
      <c r="J5367">
        <v>9</v>
      </c>
      <c r="K5367" t="s">
        <v>1822</v>
      </c>
      <c r="L5367">
        <v>276</v>
      </c>
      <c r="M5367" t="s">
        <v>1803</v>
      </c>
      <c r="N5367" t="s">
        <v>1804</v>
      </c>
      <c r="O5367">
        <v>0</v>
      </c>
      <c r="P5367" t="s">
        <v>1552</v>
      </c>
      <c r="Q5367">
        <v>19980530</v>
      </c>
      <c r="R5367">
        <v>891008979</v>
      </c>
    </row>
    <row r="5368" spans="1:18">
      <c r="A5368" t="s">
        <v>1823</v>
      </c>
      <c r="B5368" t="s">
        <v>1828</v>
      </c>
      <c r="C5368">
        <v>201207</v>
      </c>
      <c r="D5368">
        <v>31</v>
      </c>
      <c r="E5368" t="s">
        <v>1555</v>
      </c>
      <c r="F5368">
        <v>12890</v>
      </c>
      <c r="G5368">
        <v>220429</v>
      </c>
      <c r="H5368">
        <v>14035</v>
      </c>
      <c r="I5368">
        <v>43112035501</v>
      </c>
      <c r="J5368">
        <v>9</v>
      </c>
      <c r="K5368" t="s">
        <v>1802</v>
      </c>
      <c r="L5368">
        <v>276</v>
      </c>
      <c r="M5368" t="s">
        <v>1803</v>
      </c>
      <c r="N5368" t="s">
        <v>1804</v>
      </c>
      <c r="O5368">
        <v>0</v>
      </c>
      <c r="P5368" t="s">
        <v>1552</v>
      </c>
      <c r="Q5368">
        <v>19990923</v>
      </c>
      <c r="R5368">
        <v>891008979</v>
      </c>
    </row>
    <row r="5369" spans="1:18">
      <c r="A5369" t="s">
        <v>1823</v>
      </c>
      <c r="B5369" t="s">
        <v>1829</v>
      </c>
      <c r="C5369">
        <v>201207</v>
      </c>
      <c r="D5369">
        <v>31</v>
      </c>
      <c r="E5369" t="s">
        <v>1555</v>
      </c>
      <c r="F5369">
        <v>7402</v>
      </c>
      <c r="G5369">
        <v>38296</v>
      </c>
      <c r="H5369">
        <v>18968</v>
      </c>
      <c r="I5369">
        <v>43112047703</v>
      </c>
      <c r="J5369">
        <v>9</v>
      </c>
      <c r="K5369" t="s">
        <v>1822</v>
      </c>
      <c r="L5369">
        <v>276</v>
      </c>
      <c r="M5369" t="s">
        <v>1803</v>
      </c>
      <c r="N5369" t="s">
        <v>1804</v>
      </c>
      <c r="O5369">
        <v>0</v>
      </c>
      <c r="P5369" t="s">
        <v>1552</v>
      </c>
      <c r="Q5369">
        <v>20040625</v>
      </c>
      <c r="R5369">
        <v>891008979</v>
      </c>
    </row>
    <row r="5370" spans="1:18">
      <c r="A5370" t="s">
        <v>1823</v>
      </c>
      <c r="B5370" t="s">
        <v>1830</v>
      </c>
      <c r="C5370">
        <v>201207</v>
      </c>
      <c r="D5370">
        <v>31</v>
      </c>
      <c r="E5370" t="s">
        <v>1555</v>
      </c>
      <c r="F5370">
        <v>3254</v>
      </c>
      <c r="G5370">
        <v>59816</v>
      </c>
      <c r="H5370">
        <v>16246</v>
      </c>
      <c r="I5370">
        <v>43112042002</v>
      </c>
      <c r="J5370">
        <v>9</v>
      </c>
      <c r="K5370" t="s">
        <v>1822</v>
      </c>
      <c r="L5370">
        <v>276</v>
      </c>
      <c r="M5370" t="s">
        <v>1803</v>
      </c>
      <c r="N5370" t="s">
        <v>1804</v>
      </c>
      <c r="O5370">
        <v>0</v>
      </c>
      <c r="P5370" t="s">
        <v>1771</v>
      </c>
      <c r="Q5370">
        <v>20020322</v>
      </c>
      <c r="R5370">
        <v>891008979</v>
      </c>
    </row>
    <row r="5371" spans="1:18">
      <c r="A5371" t="s">
        <v>1823</v>
      </c>
      <c r="B5371" t="s">
        <v>1831</v>
      </c>
      <c r="C5371">
        <v>201207</v>
      </c>
      <c r="D5371">
        <v>31</v>
      </c>
      <c r="E5371" t="s">
        <v>1555</v>
      </c>
      <c r="F5371">
        <v>2808</v>
      </c>
      <c r="G5371">
        <v>29106</v>
      </c>
      <c r="H5371">
        <v>766</v>
      </c>
      <c r="I5371">
        <v>43112052003</v>
      </c>
      <c r="J5371">
        <v>9</v>
      </c>
      <c r="K5371" t="s">
        <v>1822</v>
      </c>
      <c r="L5371">
        <v>276</v>
      </c>
      <c r="M5371" t="s">
        <v>1803</v>
      </c>
      <c r="N5371" t="s">
        <v>1804</v>
      </c>
      <c r="O5371">
        <v>0</v>
      </c>
      <c r="P5371" t="s">
        <v>1552</v>
      </c>
      <c r="Q5371">
        <v>20000313</v>
      </c>
      <c r="R5371">
        <v>891008979</v>
      </c>
    </row>
    <row r="5372" spans="1:18">
      <c r="A5372" t="s">
        <v>1823</v>
      </c>
      <c r="B5372" t="s">
        <v>1832</v>
      </c>
      <c r="C5372">
        <v>201207</v>
      </c>
      <c r="D5372">
        <v>31</v>
      </c>
      <c r="E5372" t="s">
        <v>1555</v>
      </c>
      <c r="F5372">
        <v>10593</v>
      </c>
      <c r="G5372">
        <v>12886</v>
      </c>
      <c r="H5372">
        <v>19904</v>
      </c>
      <c r="I5372">
        <v>43112045402</v>
      </c>
      <c r="J5372">
        <v>9</v>
      </c>
      <c r="K5372" t="s">
        <v>1822</v>
      </c>
      <c r="L5372">
        <v>276</v>
      </c>
      <c r="M5372" t="s">
        <v>1803</v>
      </c>
      <c r="N5372" t="s">
        <v>1804</v>
      </c>
      <c r="O5372">
        <v>0</v>
      </c>
      <c r="P5372" t="s">
        <v>1552</v>
      </c>
      <c r="Q5372">
        <v>19981022</v>
      </c>
      <c r="R5372">
        <v>891008979</v>
      </c>
    </row>
    <row r="5373" spans="1:18">
      <c r="A5373" t="s">
        <v>1823</v>
      </c>
      <c r="B5373" t="s">
        <v>1833</v>
      </c>
      <c r="C5373">
        <v>201207</v>
      </c>
      <c r="D5373">
        <v>28</v>
      </c>
      <c r="E5373" t="s">
        <v>1555</v>
      </c>
      <c r="F5373">
        <v>5191</v>
      </c>
      <c r="G5373">
        <v>16254</v>
      </c>
      <c r="H5373">
        <v>20321</v>
      </c>
      <c r="I5373">
        <v>43112049101</v>
      </c>
      <c r="J5373">
        <v>9</v>
      </c>
      <c r="K5373" t="s">
        <v>1822</v>
      </c>
      <c r="L5373">
        <v>276</v>
      </c>
      <c r="M5373" t="s">
        <v>1803</v>
      </c>
      <c r="N5373" t="s">
        <v>1804</v>
      </c>
      <c r="O5373">
        <v>0</v>
      </c>
      <c r="P5373" t="s">
        <v>1552</v>
      </c>
      <c r="Q5373">
        <v>19880301</v>
      </c>
      <c r="R5373">
        <v>891008979</v>
      </c>
    </row>
    <row r="5374" spans="1:18">
      <c r="A5374" t="s">
        <v>1823</v>
      </c>
      <c r="B5374" t="s">
        <v>1834</v>
      </c>
      <c r="C5374">
        <v>201207</v>
      </c>
      <c r="D5374">
        <v>31</v>
      </c>
      <c r="E5374" t="s">
        <v>1555</v>
      </c>
      <c r="F5374">
        <v>9380</v>
      </c>
      <c r="G5374">
        <v>466</v>
      </c>
      <c r="H5374">
        <v>7655</v>
      </c>
      <c r="I5374">
        <v>43112040402</v>
      </c>
      <c r="J5374">
        <v>9</v>
      </c>
      <c r="K5374" t="s">
        <v>1822</v>
      </c>
      <c r="L5374">
        <v>276</v>
      </c>
      <c r="M5374" t="s">
        <v>1803</v>
      </c>
      <c r="N5374" t="s">
        <v>1804</v>
      </c>
      <c r="O5374">
        <v>0</v>
      </c>
      <c r="P5374" t="s">
        <v>1552</v>
      </c>
      <c r="Q5374">
        <v>20040919</v>
      </c>
      <c r="R5374">
        <v>891008979</v>
      </c>
    </row>
    <row r="5375" spans="1:18">
      <c r="A5375" t="s">
        <v>1823</v>
      </c>
      <c r="B5375" t="s">
        <v>1835</v>
      </c>
      <c r="C5375">
        <v>201207</v>
      </c>
      <c r="D5375">
        <v>28</v>
      </c>
      <c r="E5375" t="s">
        <v>1555</v>
      </c>
      <c r="F5375">
        <v>3442</v>
      </c>
      <c r="G5375">
        <v>18413</v>
      </c>
      <c r="H5375">
        <v>12236</v>
      </c>
      <c r="I5375">
        <v>43112044601</v>
      </c>
      <c r="J5375">
        <v>9</v>
      </c>
      <c r="K5375" t="s">
        <v>1822</v>
      </c>
      <c r="L5375">
        <v>276</v>
      </c>
      <c r="M5375" t="s">
        <v>1803</v>
      </c>
      <c r="N5375" t="s">
        <v>1804</v>
      </c>
      <c r="O5375">
        <v>0</v>
      </c>
      <c r="P5375" t="s">
        <v>1552</v>
      </c>
      <c r="Q5375">
        <v>19960901</v>
      </c>
      <c r="R5375">
        <v>891008979</v>
      </c>
    </row>
    <row r="5376" spans="1:18">
      <c r="A5376" t="s">
        <v>1823</v>
      </c>
      <c r="B5376" t="s">
        <v>1836</v>
      </c>
      <c r="C5376">
        <v>201207</v>
      </c>
      <c r="D5376">
        <v>31</v>
      </c>
      <c r="E5376" t="s">
        <v>1555</v>
      </c>
      <c r="F5376">
        <v>6381</v>
      </c>
      <c r="G5376">
        <v>29907</v>
      </c>
      <c r="H5376">
        <v>2467</v>
      </c>
      <c r="I5376">
        <v>43112042502</v>
      </c>
      <c r="J5376">
        <v>9</v>
      </c>
      <c r="K5376" t="s">
        <v>1822</v>
      </c>
      <c r="L5376">
        <v>276</v>
      </c>
      <c r="M5376" t="s">
        <v>1803</v>
      </c>
      <c r="N5376" t="s">
        <v>1804</v>
      </c>
      <c r="O5376">
        <v>0</v>
      </c>
      <c r="P5376" t="s">
        <v>1552</v>
      </c>
      <c r="Q5376">
        <v>19970201</v>
      </c>
      <c r="R5376">
        <v>891008979</v>
      </c>
    </row>
    <row r="5377" spans="1:18">
      <c r="A5377" t="s">
        <v>1837</v>
      </c>
      <c r="B5377" t="s">
        <v>1838</v>
      </c>
      <c r="C5377">
        <v>201207</v>
      </c>
      <c r="D5377">
        <v>31</v>
      </c>
      <c r="E5377" t="s">
        <v>1555</v>
      </c>
      <c r="F5377">
        <v>3510</v>
      </c>
      <c r="G5377">
        <v>89642</v>
      </c>
      <c r="H5377">
        <v>17097</v>
      </c>
      <c r="I5377">
        <v>43112034300</v>
      </c>
      <c r="J5377">
        <v>9</v>
      </c>
      <c r="K5377" t="s">
        <v>1802</v>
      </c>
      <c r="L5377">
        <v>276</v>
      </c>
      <c r="M5377" t="s">
        <v>1803</v>
      </c>
      <c r="N5377" t="s">
        <v>1804</v>
      </c>
      <c r="O5377">
        <v>0</v>
      </c>
      <c r="P5377" t="s">
        <v>1552</v>
      </c>
      <c r="Q5377">
        <v>19810501</v>
      </c>
      <c r="R5377">
        <v>891008979</v>
      </c>
    </row>
    <row r="5378" spans="1:18">
      <c r="A5378" t="s">
        <v>1837</v>
      </c>
      <c r="B5378" t="s">
        <v>1839</v>
      </c>
      <c r="C5378">
        <v>201207</v>
      </c>
      <c r="D5378">
        <v>22</v>
      </c>
      <c r="E5378" t="s">
        <v>1555</v>
      </c>
      <c r="F5378">
        <v>9596</v>
      </c>
      <c r="G5378">
        <v>247</v>
      </c>
      <c r="H5378">
        <v>15610</v>
      </c>
      <c r="I5378">
        <v>43112070101</v>
      </c>
      <c r="J5378">
        <v>9</v>
      </c>
      <c r="K5378" t="s">
        <v>1802</v>
      </c>
      <c r="L5378">
        <v>276</v>
      </c>
      <c r="M5378" t="s">
        <v>1803</v>
      </c>
      <c r="N5378" t="s">
        <v>1804</v>
      </c>
      <c r="O5378">
        <v>0</v>
      </c>
      <c r="P5378" t="s">
        <v>1552</v>
      </c>
      <c r="Q5378">
        <v>20030623</v>
      </c>
      <c r="R5378">
        <v>891008979</v>
      </c>
    </row>
    <row r="5379" spans="1:18">
      <c r="A5379" t="s">
        <v>1837</v>
      </c>
      <c r="B5379" t="s">
        <v>1840</v>
      </c>
      <c r="C5379">
        <v>201207</v>
      </c>
      <c r="D5379">
        <v>5</v>
      </c>
      <c r="E5379" t="s">
        <v>1555</v>
      </c>
      <c r="F5379">
        <v>514</v>
      </c>
      <c r="G5379">
        <v>25</v>
      </c>
      <c r="H5379">
        <v>1685</v>
      </c>
      <c r="I5379">
        <v>43112070803</v>
      </c>
      <c r="J5379">
        <v>9</v>
      </c>
      <c r="K5379" t="s">
        <v>1802</v>
      </c>
      <c r="L5379">
        <v>276</v>
      </c>
      <c r="M5379" t="s">
        <v>1803</v>
      </c>
      <c r="N5379" t="s">
        <v>1804</v>
      </c>
      <c r="O5379">
        <v>0</v>
      </c>
      <c r="P5379" t="s">
        <v>1552</v>
      </c>
      <c r="Q5379">
        <v>20040126</v>
      </c>
      <c r="R5379">
        <v>891008979</v>
      </c>
    </row>
    <row r="5380" spans="1:18">
      <c r="A5380" t="s">
        <v>1837</v>
      </c>
      <c r="B5380" t="s">
        <v>1841</v>
      </c>
      <c r="C5380">
        <v>201207</v>
      </c>
      <c r="D5380">
        <v>25</v>
      </c>
      <c r="E5380" t="s">
        <v>1555</v>
      </c>
      <c r="F5380">
        <v>9807</v>
      </c>
      <c r="G5380">
        <v>2909</v>
      </c>
      <c r="H5380">
        <v>33956</v>
      </c>
      <c r="I5380">
        <v>43112071601</v>
      </c>
      <c r="J5380">
        <v>9</v>
      </c>
      <c r="K5380" t="s">
        <v>1802</v>
      </c>
      <c r="L5380">
        <v>276</v>
      </c>
      <c r="M5380" t="s">
        <v>1803</v>
      </c>
      <c r="N5380" t="s">
        <v>1804</v>
      </c>
      <c r="O5380">
        <v>0</v>
      </c>
      <c r="P5380" t="s">
        <v>1552</v>
      </c>
      <c r="Q5380">
        <v>20081031</v>
      </c>
      <c r="R5380">
        <v>891008979</v>
      </c>
    </row>
    <row r="5381" spans="1:18">
      <c r="A5381" t="s">
        <v>1837</v>
      </c>
      <c r="B5381" t="s">
        <v>1842</v>
      </c>
      <c r="C5381">
        <v>201207</v>
      </c>
      <c r="D5381">
        <v>31</v>
      </c>
      <c r="E5381" t="s">
        <v>1555</v>
      </c>
      <c r="F5381">
        <v>6096</v>
      </c>
      <c r="G5381">
        <v>436</v>
      </c>
      <c r="H5381">
        <v>13789</v>
      </c>
      <c r="I5381">
        <v>43112072200</v>
      </c>
      <c r="J5381">
        <v>9</v>
      </c>
      <c r="K5381" t="s">
        <v>1810</v>
      </c>
      <c r="L5381">
        <v>276</v>
      </c>
      <c r="M5381" t="s">
        <v>1803</v>
      </c>
      <c r="N5381" t="s">
        <v>1804</v>
      </c>
      <c r="O5381">
        <v>0</v>
      </c>
      <c r="P5381" t="s">
        <v>1552</v>
      </c>
      <c r="Q5381">
        <v>19941201</v>
      </c>
      <c r="R5381">
        <v>891008979</v>
      </c>
    </row>
    <row r="5382" spans="1:18">
      <c r="A5382" t="s">
        <v>1837</v>
      </c>
      <c r="B5382" t="s">
        <v>1843</v>
      </c>
      <c r="C5382">
        <v>201207</v>
      </c>
      <c r="D5382">
        <v>29</v>
      </c>
      <c r="E5382" t="s">
        <v>1555</v>
      </c>
      <c r="F5382">
        <v>10711</v>
      </c>
      <c r="G5382">
        <v>1805</v>
      </c>
      <c r="H5382">
        <v>20305</v>
      </c>
      <c r="I5382">
        <v>43112075000</v>
      </c>
      <c r="J5382">
        <v>9</v>
      </c>
      <c r="K5382" t="s">
        <v>1802</v>
      </c>
      <c r="L5382">
        <v>276</v>
      </c>
      <c r="M5382" t="s">
        <v>1803</v>
      </c>
      <c r="N5382" t="s">
        <v>1804</v>
      </c>
      <c r="O5382">
        <v>0</v>
      </c>
      <c r="P5382" t="s">
        <v>1552</v>
      </c>
      <c r="Q5382">
        <v>19961001</v>
      </c>
      <c r="R5382">
        <v>891008979</v>
      </c>
    </row>
    <row r="5383" spans="1:18">
      <c r="A5383" t="s">
        <v>1837</v>
      </c>
      <c r="B5383" t="s">
        <v>1844</v>
      </c>
      <c r="C5383">
        <v>201207</v>
      </c>
      <c r="D5383">
        <v>31</v>
      </c>
      <c r="E5383" t="s">
        <v>1555</v>
      </c>
      <c r="F5383">
        <v>26702</v>
      </c>
      <c r="G5383">
        <v>231490</v>
      </c>
      <c r="H5383">
        <v>13545</v>
      </c>
      <c r="I5383">
        <v>43112075800</v>
      </c>
      <c r="J5383">
        <v>9</v>
      </c>
      <c r="K5383" t="s">
        <v>1802</v>
      </c>
      <c r="L5383">
        <v>276</v>
      </c>
      <c r="M5383" t="s">
        <v>1803</v>
      </c>
      <c r="N5383" t="s">
        <v>1804</v>
      </c>
      <c r="O5383">
        <v>0</v>
      </c>
      <c r="P5383" t="s">
        <v>1552</v>
      </c>
      <c r="Q5383">
        <v>19970623</v>
      </c>
      <c r="R5383">
        <v>891008979</v>
      </c>
    </row>
    <row r="5384" spans="1:18">
      <c r="A5384" t="s">
        <v>1837</v>
      </c>
      <c r="B5384" t="s">
        <v>1845</v>
      </c>
      <c r="C5384">
        <v>201207</v>
      </c>
      <c r="D5384">
        <v>20</v>
      </c>
      <c r="E5384" t="s">
        <v>1555</v>
      </c>
      <c r="F5384">
        <v>9470</v>
      </c>
      <c r="G5384">
        <v>15101</v>
      </c>
      <c r="H5384">
        <v>22275</v>
      </c>
      <c r="I5384">
        <v>43112076100</v>
      </c>
      <c r="J5384">
        <v>9</v>
      </c>
      <c r="K5384" t="s">
        <v>1810</v>
      </c>
      <c r="L5384">
        <v>276</v>
      </c>
      <c r="M5384" t="s">
        <v>1803</v>
      </c>
      <c r="N5384" t="s">
        <v>1804</v>
      </c>
      <c r="O5384">
        <v>0</v>
      </c>
      <c r="P5384" t="s">
        <v>1552</v>
      </c>
      <c r="Q5384">
        <v>19970924</v>
      </c>
      <c r="R5384">
        <v>891008979</v>
      </c>
    </row>
    <row r="5385" spans="1:18">
      <c r="A5385" t="s">
        <v>1837</v>
      </c>
      <c r="B5385" t="s">
        <v>1846</v>
      </c>
      <c r="C5385">
        <v>201207</v>
      </c>
      <c r="D5385">
        <v>31</v>
      </c>
      <c r="E5385" t="s">
        <v>1555</v>
      </c>
      <c r="F5385">
        <v>736</v>
      </c>
      <c r="G5385">
        <v>274144</v>
      </c>
      <c r="H5385">
        <v>594</v>
      </c>
      <c r="I5385">
        <v>43112078200</v>
      </c>
      <c r="J5385">
        <v>9</v>
      </c>
      <c r="K5385" t="s">
        <v>1802</v>
      </c>
      <c r="L5385">
        <v>276</v>
      </c>
      <c r="M5385" t="s">
        <v>1803</v>
      </c>
      <c r="N5385" t="s">
        <v>1804</v>
      </c>
      <c r="O5385">
        <v>0</v>
      </c>
      <c r="P5385" t="s">
        <v>1574</v>
      </c>
      <c r="Q5385">
        <v>20040131</v>
      </c>
      <c r="R5385">
        <v>891008979</v>
      </c>
    </row>
    <row r="5386" spans="1:18">
      <c r="A5386" t="s">
        <v>1837</v>
      </c>
      <c r="B5386" t="s">
        <v>1847</v>
      </c>
      <c r="C5386">
        <v>201207</v>
      </c>
      <c r="D5386">
        <v>23</v>
      </c>
      <c r="E5386" t="s">
        <v>1555</v>
      </c>
      <c r="F5386">
        <v>6860</v>
      </c>
      <c r="G5386">
        <v>4438</v>
      </c>
      <c r="H5386">
        <v>30685</v>
      </c>
      <c r="I5386">
        <v>43112079000</v>
      </c>
      <c r="J5386">
        <v>9</v>
      </c>
      <c r="K5386" t="s">
        <v>1802</v>
      </c>
      <c r="L5386">
        <v>276</v>
      </c>
      <c r="M5386" t="s">
        <v>1803</v>
      </c>
      <c r="N5386" t="s">
        <v>1804</v>
      </c>
      <c r="O5386">
        <v>0</v>
      </c>
      <c r="P5386" t="s">
        <v>1552</v>
      </c>
      <c r="Q5386">
        <v>20030910</v>
      </c>
      <c r="R5386">
        <v>891008979</v>
      </c>
    </row>
    <row r="5387" spans="1:18">
      <c r="A5387" t="s">
        <v>1848</v>
      </c>
      <c r="B5387" t="s">
        <v>1849</v>
      </c>
      <c r="C5387">
        <v>201207</v>
      </c>
      <c r="D5387">
        <v>31</v>
      </c>
      <c r="E5387" t="s">
        <v>1555</v>
      </c>
      <c r="F5387">
        <v>11000</v>
      </c>
      <c r="G5387">
        <v>243</v>
      </c>
      <c r="H5387">
        <v>5189</v>
      </c>
      <c r="I5387">
        <v>43112072501</v>
      </c>
      <c r="J5387">
        <v>9</v>
      </c>
      <c r="K5387" t="s">
        <v>1810</v>
      </c>
      <c r="L5387">
        <v>276</v>
      </c>
      <c r="M5387" t="s">
        <v>1803</v>
      </c>
      <c r="N5387" t="s">
        <v>1804</v>
      </c>
      <c r="O5387">
        <v>0</v>
      </c>
      <c r="P5387" t="s">
        <v>1552</v>
      </c>
      <c r="Q5387">
        <v>19970408</v>
      </c>
      <c r="R5387">
        <v>891008979</v>
      </c>
    </row>
    <row r="5388" spans="1:18">
      <c r="A5388" t="s">
        <v>1848</v>
      </c>
      <c r="B5388" t="s">
        <v>1850</v>
      </c>
      <c r="C5388">
        <v>201207</v>
      </c>
      <c r="D5388">
        <v>22</v>
      </c>
      <c r="E5388" t="s">
        <v>1555</v>
      </c>
      <c r="F5388">
        <v>7875</v>
      </c>
      <c r="G5388">
        <v>508</v>
      </c>
      <c r="H5388">
        <v>18584</v>
      </c>
      <c r="I5388">
        <v>43112076501</v>
      </c>
      <c r="J5388">
        <v>9</v>
      </c>
      <c r="K5388" t="s">
        <v>1810</v>
      </c>
      <c r="L5388">
        <v>276</v>
      </c>
      <c r="M5388" t="s">
        <v>1803</v>
      </c>
      <c r="N5388" t="s">
        <v>1804</v>
      </c>
      <c r="O5388">
        <v>0</v>
      </c>
      <c r="P5388" t="s">
        <v>1552</v>
      </c>
      <c r="Q5388">
        <v>19971216</v>
      </c>
      <c r="R5388">
        <v>891008979</v>
      </c>
    </row>
    <row r="5389" spans="1:18">
      <c r="A5389" t="s">
        <v>1848</v>
      </c>
      <c r="B5389" t="s">
        <v>1851</v>
      </c>
      <c r="C5389">
        <v>201207</v>
      </c>
      <c r="D5389">
        <v>31</v>
      </c>
      <c r="E5389" t="s">
        <v>1555</v>
      </c>
      <c r="F5389">
        <v>12915</v>
      </c>
      <c r="G5389">
        <v>559</v>
      </c>
      <c r="H5389">
        <v>28688</v>
      </c>
      <c r="I5389">
        <v>43112076800</v>
      </c>
      <c r="J5389">
        <v>9</v>
      </c>
      <c r="K5389" t="s">
        <v>1810</v>
      </c>
      <c r="L5389">
        <v>276</v>
      </c>
      <c r="M5389" t="s">
        <v>1803</v>
      </c>
      <c r="N5389" t="s">
        <v>1804</v>
      </c>
      <c r="O5389">
        <v>0</v>
      </c>
      <c r="P5389" t="s">
        <v>1552</v>
      </c>
      <c r="Q5389">
        <v>20000117</v>
      </c>
      <c r="R5389">
        <v>891008979</v>
      </c>
    </row>
    <row r="5390" spans="1:18">
      <c r="A5390" t="s">
        <v>1848</v>
      </c>
      <c r="B5390" t="s">
        <v>1852</v>
      </c>
      <c r="C5390">
        <v>201207</v>
      </c>
      <c r="D5390">
        <v>22</v>
      </c>
      <c r="E5390" t="s">
        <v>1555</v>
      </c>
      <c r="F5390">
        <v>10363</v>
      </c>
      <c r="G5390">
        <v>416</v>
      </c>
      <c r="H5390">
        <v>30837</v>
      </c>
      <c r="I5390">
        <v>43112079200</v>
      </c>
      <c r="J5390">
        <v>9</v>
      </c>
      <c r="K5390" t="s">
        <v>1810</v>
      </c>
      <c r="L5390">
        <v>276</v>
      </c>
      <c r="M5390" t="s">
        <v>1803</v>
      </c>
      <c r="N5390" t="s">
        <v>1804</v>
      </c>
      <c r="O5390">
        <v>0</v>
      </c>
      <c r="P5390" t="s">
        <v>1552</v>
      </c>
      <c r="Q5390">
        <v>20031215</v>
      </c>
      <c r="R5390">
        <v>891008979</v>
      </c>
    </row>
    <row r="5391" spans="1:18">
      <c r="A5391" t="s">
        <v>1853</v>
      </c>
      <c r="B5391" t="s">
        <v>1854</v>
      </c>
      <c r="C5391">
        <v>201207</v>
      </c>
      <c r="D5391">
        <v>31</v>
      </c>
      <c r="E5391" t="s">
        <v>1555</v>
      </c>
      <c r="F5391">
        <v>15019</v>
      </c>
      <c r="G5391">
        <v>5083</v>
      </c>
      <c r="H5391">
        <v>9684</v>
      </c>
      <c r="I5391">
        <v>43112073200</v>
      </c>
      <c r="J5391">
        <v>9</v>
      </c>
      <c r="K5391" t="s">
        <v>1855</v>
      </c>
      <c r="L5391">
        <v>276</v>
      </c>
      <c r="M5391" t="s">
        <v>1803</v>
      </c>
      <c r="N5391" t="s">
        <v>1804</v>
      </c>
      <c r="O5391">
        <v>0</v>
      </c>
      <c r="P5391" t="s">
        <v>1552</v>
      </c>
      <c r="Q5391">
        <v>19950701</v>
      </c>
      <c r="R5391">
        <v>891008979</v>
      </c>
    </row>
    <row r="5392" spans="1:18">
      <c r="A5392" t="s">
        <v>1853</v>
      </c>
      <c r="B5392" t="s">
        <v>1856</v>
      </c>
      <c r="C5392">
        <v>201207</v>
      </c>
      <c r="D5392">
        <v>31</v>
      </c>
      <c r="E5392" t="s">
        <v>1555</v>
      </c>
      <c r="F5392">
        <v>13721</v>
      </c>
      <c r="G5392">
        <v>2609</v>
      </c>
      <c r="H5392">
        <v>6678</v>
      </c>
      <c r="I5392">
        <v>43112073800</v>
      </c>
      <c r="J5392">
        <v>9</v>
      </c>
      <c r="K5392" t="s">
        <v>1810</v>
      </c>
      <c r="L5392">
        <v>276</v>
      </c>
      <c r="M5392" t="s">
        <v>1803</v>
      </c>
      <c r="N5392" t="s">
        <v>1804</v>
      </c>
      <c r="O5392">
        <v>0</v>
      </c>
      <c r="P5392" t="s">
        <v>1552</v>
      </c>
      <c r="Q5392">
        <v>19960101</v>
      </c>
      <c r="R5392">
        <v>891008979</v>
      </c>
    </row>
    <row r="5393" spans="1:18">
      <c r="A5393" t="s">
        <v>1853</v>
      </c>
      <c r="B5393" t="s">
        <v>1857</v>
      </c>
      <c r="C5393">
        <v>201207</v>
      </c>
      <c r="D5393">
        <v>31</v>
      </c>
      <c r="E5393" t="s">
        <v>1555</v>
      </c>
      <c r="F5393">
        <v>11826</v>
      </c>
      <c r="G5393">
        <v>2442</v>
      </c>
      <c r="H5393">
        <v>4358</v>
      </c>
      <c r="I5393">
        <v>43112074601</v>
      </c>
      <c r="J5393">
        <v>9</v>
      </c>
      <c r="K5393" t="s">
        <v>1855</v>
      </c>
      <c r="L5393">
        <v>276</v>
      </c>
      <c r="M5393" t="s">
        <v>1803</v>
      </c>
      <c r="N5393" t="s">
        <v>1804</v>
      </c>
      <c r="O5393">
        <v>0</v>
      </c>
      <c r="P5393" t="s">
        <v>1552</v>
      </c>
      <c r="Q5393">
        <v>20030524</v>
      </c>
      <c r="R5393">
        <v>891008979</v>
      </c>
    </row>
    <row r="5394" spans="1:18">
      <c r="A5394" t="s">
        <v>1800</v>
      </c>
      <c r="B5394" t="s">
        <v>1801</v>
      </c>
      <c r="C5394">
        <v>201208</v>
      </c>
      <c r="D5394">
        <v>16</v>
      </c>
      <c r="E5394" t="s">
        <v>1555</v>
      </c>
      <c r="F5394">
        <v>3590</v>
      </c>
      <c r="G5394">
        <v>10871</v>
      </c>
      <c r="H5394">
        <v>11039</v>
      </c>
      <c r="I5394">
        <v>43112032501</v>
      </c>
      <c r="J5394">
        <v>9</v>
      </c>
      <c r="K5394" t="s">
        <v>1802</v>
      </c>
      <c r="L5394">
        <v>276</v>
      </c>
      <c r="M5394" t="s">
        <v>1803</v>
      </c>
      <c r="N5394" t="s">
        <v>1804</v>
      </c>
      <c r="O5394">
        <v>0</v>
      </c>
      <c r="P5394" t="s">
        <v>1552</v>
      </c>
      <c r="Q5394">
        <v>19860401</v>
      </c>
      <c r="R5394">
        <v>891008979</v>
      </c>
    </row>
    <row r="5395" spans="1:18">
      <c r="A5395" t="s">
        <v>1800</v>
      </c>
      <c r="B5395" t="s">
        <v>1805</v>
      </c>
      <c r="C5395">
        <v>201208</v>
      </c>
      <c r="D5395">
        <v>31</v>
      </c>
      <c r="E5395" t="s">
        <v>1555</v>
      </c>
      <c r="F5395">
        <v>22634</v>
      </c>
      <c r="G5395">
        <v>924</v>
      </c>
      <c r="H5395">
        <v>10987</v>
      </c>
      <c r="I5395">
        <v>43112074000</v>
      </c>
      <c r="J5395">
        <v>9</v>
      </c>
      <c r="K5395" t="s">
        <v>1806</v>
      </c>
      <c r="L5395">
        <v>276</v>
      </c>
      <c r="M5395" t="s">
        <v>1803</v>
      </c>
      <c r="N5395" t="s">
        <v>1804</v>
      </c>
      <c r="O5395">
        <v>0</v>
      </c>
      <c r="P5395" t="s">
        <v>1552</v>
      </c>
      <c r="Q5395">
        <v>19960301</v>
      </c>
      <c r="R5395">
        <v>891008979</v>
      </c>
    </row>
    <row r="5396" spans="1:18">
      <c r="A5396" t="s">
        <v>1807</v>
      </c>
      <c r="B5396" t="s">
        <v>1808</v>
      </c>
      <c r="C5396">
        <v>201208</v>
      </c>
      <c r="D5396">
        <v>31</v>
      </c>
      <c r="E5396" t="s">
        <v>1555</v>
      </c>
      <c r="F5396">
        <v>10623</v>
      </c>
      <c r="G5396">
        <v>15107</v>
      </c>
      <c r="H5396">
        <v>5386</v>
      </c>
      <c r="I5396">
        <v>43112071100</v>
      </c>
      <c r="J5396">
        <v>9</v>
      </c>
      <c r="K5396" t="s">
        <v>1802</v>
      </c>
      <c r="L5396">
        <v>276</v>
      </c>
      <c r="M5396" t="s">
        <v>1803</v>
      </c>
      <c r="N5396" t="s">
        <v>1804</v>
      </c>
      <c r="O5396">
        <v>0</v>
      </c>
      <c r="P5396" t="s">
        <v>1552</v>
      </c>
      <c r="Q5396">
        <v>19940901</v>
      </c>
      <c r="R5396">
        <v>891008979</v>
      </c>
    </row>
    <row r="5397" spans="1:18">
      <c r="A5397" t="s">
        <v>1807</v>
      </c>
      <c r="B5397" t="s">
        <v>1809</v>
      </c>
      <c r="C5397">
        <v>201208</v>
      </c>
      <c r="D5397">
        <v>15</v>
      </c>
      <c r="E5397" t="s">
        <v>1555</v>
      </c>
      <c r="F5397">
        <v>14572</v>
      </c>
      <c r="G5397">
        <v>3975</v>
      </c>
      <c r="H5397">
        <v>20820</v>
      </c>
      <c r="I5397">
        <v>43112071802</v>
      </c>
      <c r="J5397">
        <v>9</v>
      </c>
      <c r="K5397" t="s">
        <v>1810</v>
      </c>
      <c r="L5397">
        <v>276</v>
      </c>
      <c r="M5397" t="s">
        <v>1803</v>
      </c>
      <c r="N5397" t="s">
        <v>1804</v>
      </c>
      <c r="O5397">
        <v>0</v>
      </c>
      <c r="P5397" t="s">
        <v>1552</v>
      </c>
      <c r="Q5397">
        <v>20071208</v>
      </c>
      <c r="R5397">
        <v>891008979</v>
      </c>
    </row>
    <row r="5398" spans="1:18">
      <c r="A5398" t="s">
        <v>1807</v>
      </c>
      <c r="B5398" t="s">
        <v>1811</v>
      </c>
      <c r="C5398">
        <v>201208</v>
      </c>
      <c r="D5398">
        <v>31</v>
      </c>
      <c r="E5398" t="s">
        <v>1555</v>
      </c>
      <c r="F5398">
        <v>15599</v>
      </c>
      <c r="G5398">
        <v>4300</v>
      </c>
      <c r="H5398">
        <v>11422</v>
      </c>
      <c r="I5398">
        <v>43112072001</v>
      </c>
      <c r="J5398">
        <v>9</v>
      </c>
      <c r="K5398" t="s">
        <v>1802</v>
      </c>
      <c r="L5398">
        <v>276</v>
      </c>
      <c r="M5398" t="s">
        <v>1803</v>
      </c>
      <c r="N5398" t="s">
        <v>1804</v>
      </c>
      <c r="O5398">
        <v>0</v>
      </c>
      <c r="P5398" t="s">
        <v>1552</v>
      </c>
      <c r="Q5398">
        <v>19970201</v>
      </c>
      <c r="R5398">
        <v>891008979</v>
      </c>
    </row>
    <row r="5399" spans="1:18">
      <c r="A5399" t="s">
        <v>1807</v>
      </c>
      <c r="B5399" t="s">
        <v>1812</v>
      </c>
      <c r="C5399">
        <v>201208</v>
      </c>
      <c r="D5399">
        <v>31</v>
      </c>
      <c r="E5399" t="s">
        <v>1555</v>
      </c>
      <c r="F5399">
        <v>8428</v>
      </c>
      <c r="G5399">
        <v>467</v>
      </c>
      <c r="H5399">
        <v>3260</v>
      </c>
      <c r="I5399">
        <v>43112073401</v>
      </c>
      <c r="J5399">
        <v>9</v>
      </c>
      <c r="K5399" t="s">
        <v>1813</v>
      </c>
      <c r="L5399">
        <v>276</v>
      </c>
      <c r="M5399" t="s">
        <v>1803</v>
      </c>
      <c r="N5399" t="s">
        <v>1804</v>
      </c>
      <c r="O5399">
        <v>0</v>
      </c>
      <c r="P5399" t="s">
        <v>1552</v>
      </c>
      <c r="Q5399">
        <v>19990428</v>
      </c>
      <c r="R5399">
        <v>891008979</v>
      </c>
    </row>
    <row r="5400" spans="1:18">
      <c r="A5400" t="s">
        <v>1807</v>
      </c>
      <c r="B5400" t="s">
        <v>1814</v>
      </c>
      <c r="C5400">
        <v>201208</v>
      </c>
      <c r="D5400">
        <v>31</v>
      </c>
      <c r="E5400" t="s">
        <v>1555</v>
      </c>
      <c r="F5400">
        <v>15418</v>
      </c>
      <c r="G5400">
        <v>6747</v>
      </c>
      <c r="H5400">
        <v>14120</v>
      </c>
      <c r="I5400">
        <v>43112073600</v>
      </c>
      <c r="J5400">
        <v>9</v>
      </c>
      <c r="K5400" t="s">
        <v>1802</v>
      </c>
      <c r="L5400">
        <v>276</v>
      </c>
      <c r="M5400" t="s">
        <v>1803</v>
      </c>
      <c r="N5400" t="s">
        <v>1804</v>
      </c>
      <c r="O5400">
        <v>0</v>
      </c>
      <c r="P5400" t="s">
        <v>1552</v>
      </c>
      <c r="Q5400">
        <v>19951101</v>
      </c>
      <c r="R5400">
        <v>891008979</v>
      </c>
    </row>
    <row r="5401" spans="1:18">
      <c r="A5401" t="s">
        <v>1807</v>
      </c>
      <c r="B5401" t="s">
        <v>1815</v>
      </c>
      <c r="C5401">
        <v>201208</v>
      </c>
      <c r="D5401">
        <v>31</v>
      </c>
      <c r="E5401" t="s">
        <v>1555</v>
      </c>
      <c r="F5401">
        <v>17833</v>
      </c>
      <c r="G5401">
        <v>1961</v>
      </c>
      <c r="H5401">
        <v>18660</v>
      </c>
      <c r="I5401">
        <v>43112074300</v>
      </c>
      <c r="J5401">
        <v>9</v>
      </c>
      <c r="K5401" t="s">
        <v>1813</v>
      </c>
      <c r="L5401">
        <v>276</v>
      </c>
      <c r="M5401" t="s">
        <v>1803</v>
      </c>
      <c r="N5401" t="s">
        <v>1804</v>
      </c>
      <c r="O5401">
        <v>0</v>
      </c>
      <c r="P5401" t="s">
        <v>1552</v>
      </c>
      <c r="Q5401">
        <v>19960501</v>
      </c>
      <c r="R5401">
        <v>891008979</v>
      </c>
    </row>
    <row r="5402" spans="1:18">
      <c r="A5402" t="s">
        <v>1807</v>
      </c>
      <c r="B5402" t="s">
        <v>1816</v>
      </c>
      <c r="C5402">
        <v>201208</v>
      </c>
      <c r="D5402">
        <v>22</v>
      </c>
      <c r="E5402" t="s">
        <v>1555</v>
      </c>
      <c r="F5402">
        <v>13205</v>
      </c>
      <c r="G5402">
        <v>3442</v>
      </c>
      <c r="H5402">
        <v>33584</v>
      </c>
      <c r="I5402">
        <v>43112078302</v>
      </c>
      <c r="J5402">
        <v>9</v>
      </c>
      <c r="K5402" t="s">
        <v>1813</v>
      </c>
      <c r="L5402">
        <v>276</v>
      </c>
      <c r="M5402" t="s">
        <v>1803</v>
      </c>
      <c r="N5402" t="s">
        <v>1804</v>
      </c>
      <c r="O5402">
        <v>0</v>
      </c>
      <c r="P5402" t="s">
        <v>1552</v>
      </c>
      <c r="Q5402">
        <v>20030215</v>
      </c>
      <c r="R5402">
        <v>891008979</v>
      </c>
    </row>
    <row r="5403" spans="1:18">
      <c r="A5403" t="s">
        <v>1807</v>
      </c>
      <c r="B5403" t="s">
        <v>1817</v>
      </c>
      <c r="C5403">
        <v>201208</v>
      </c>
      <c r="D5403">
        <v>31</v>
      </c>
      <c r="E5403" t="s">
        <v>1555</v>
      </c>
      <c r="F5403">
        <v>18406</v>
      </c>
      <c r="G5403">
        <v>389</v>
      </c>
      <c r="H5403">
        <v>15619</v>
      </c>
      <c r="I5403">
        <v>43112078800</v>
      </c>
      <c r="J5403">
        <v>9</v>
      </c>
      <c r="K5403" t="s">
        <v>1802</v>
      </c>
      <c r="L5403">
        <v>276</v>
      </c>
      <c r="M5403" t="s">
        <v>1803</v>
      </c>
      <c r="N5403" t="s">
        <v>1804</v>
      </c>
      <c r="O5403">
        <v>0</v>
      </c>
      <c r="P5403" t="s">
        <v>1552</v>
      </c>
      <c r="Q5403">
        <v>20030808</v>
      </c>
      <c r="R5403">
        <v>891008979</v>
      </c>
    </row>
    <row r="5404" spans="1:18">
      <c r="A5404" t="s">
        <v>1818</v>
      </c>
      <c r="B5404" t="s">
        <v>1819</v>
      </c>
      <c r="C5404">
        <v>201208</v>
      </c>
      <c r="D5404">
        <v>31</v>
      </c>
      <c r="E5404" t="s">
        <v>1555</v>
      </c>
      <c r="F5404">
        <v>9837</v>
      </c>
      <c r="G5404">
        <v>2239</v>
      </c>
      <c r="H5404">
        <v>4393</v>
      </c>
      <c r="I5404">
        <v>43112034602</v>
      </c>
      <c r="J5404">
        <v>9</v>
      </c>
      <c r="K5404" t="s">
        <v>1820</v>
      </c>
      <c r="L5404">
        <v>276</v>
      </c>
      <c r="M5404" t="s">
        <v>1803</v>
      </c>
      <c r="N5404" t="s">
        <v>1804</v>
      </c>
      <c r="O5404">
        <v>0</v>
      </c>
      <c r="P5404" t="s">
        <v>1552</v>
      </c>
      <c r="Q5404">
        <v>19990617</v>
      </c>
      <c r="R5404">
        <v>891008979</v>
      </c>
    </row>
    <row r="5405" spans="1:18">
      <c r="A5405" t="s">
        <v>1818</v>
      </c>
      <c r="B5405" t="s">
        <v>1821</v>
      </c>
      <c r="C5405">
        <v>201208</v>
      </c>
      <c r="D5405">
        <v>31</v>
      </c>
      <c r="E5405" t="s">
        <v>1555</v>
      </c>
      <c r="F5405">
        <v>12108</v>
      </c>
      <c r="G5405">
        <v>945</v>
      </c>
      <c r="H5405">
        <v>35083</v>
      </c>
      <c r="I5405">
        <v>43112046602</v>
      </c>
      <c r="J5405">
        <v>9</v>
      </c>
      <c r="K5405" t="s">
        <v>1822</v>
      </c>
      <c r="L5405">
        <v>276</v>
      </c>
      <c r="M5405" t="s">
        <v>1803</v>
      </c>
      <c r="N5405" t="s">
        <v>1804</v>
      </c>
      <c r="O5405">
        <v>0</v>
      </c>
      <c r="P5405" t="s">
        <v>1552</v>
      </c>
      <c r="Q5405">
        <v>19900301</v>
      </c>
      <c r="R5405">
        <v>891008979</v>
      </c>
    </row>
    <row r="5406" spans="1:18">
      <c r="A5406" t="s">
        <v>1823</v>
      </c>
      <c r="B5406" t="s">
        <v>1824</v>
      </c>
      <c r="C5406">
        <v>201208</v>
      </c>
      <c r="D5406">
        <v>31</v>
      </c>
      <c r="E5406" t="s">
        <v>1555</v>
      </c>
      <c r="F5406">
        <v>10450</v>
      </c>
      <c r="G5406">
        <v>30514</v>
      </c>
      <c r="H5406">
        <v>15169</v>
      </c>
      <c r="I5406">
        <v>43112034200</v>
      </c>
      <c r="J5406">
        <v>9</v>
      </c>
      <c r="K5406" t="s">
        <v>1822</v>
      </c>
      <c r="L5406">
        <v>276</v>
      </c>
      <c r="M5406" t="s">
        <v>1803</v>
      </c>
      <c r="N5406" t="s">
        <v>1804</v>
      </c>
      <c r="O5406">
        <v>0</v>
      </c>
      <c r="P5406" t="s">
        <v>1574</v>
      </c>
      <c r="Q5406">
        <v>19960601</v>
      </c>
      <c r="R5406">
        <v>891008979</v>
      </c>
    </row>
    <row r="5407" spans="1:18">
      <c r="A5407" t="s">
        <v>1823</v>
      </c>
      <c r="B5407" t="s">
        <v>1825</v>
      </c>
      <c r="C5407">
        <v>201208</v>
      </c>
      <c r="D5407">
        <v>31</v>
      </c>
      <c r="E5407" t="s">
        <v>1555</v>
      </c>
      <c r="F5407">
        <v>4315</v>
      </c>
      <c r="G5407">
        <v>55582</v>
      </c>
      <c r="H5407">
        <v>2348</v>
      </c>
      <c r="I5407">
        <v>43112034400</v>
      </c>
      <c r="J5407">
        <v>9</v>
      </c>
      <c r="K5407" t="s">
        <v>1822</v>
      </c>
      <c r="L5407">
        <v>276</v>
      </c>
      <c r="M5407" t="s">
        <v>1803</v>
      </c>
      <c r="N5407" t="s">
        <v>1804</v>
      </c>
      <c r="O5407">
        <v>0</v>
      </c>
      <c r="P5407" t="s">
        <v>1552</v>
      </c>
      <c r="Q5407">
        <v>19980131</v>
      </c>
      <c r="R5407">
        <v>891008979</v>
      </c>
    </row>
    <row r="5408" spans="1:18">
      <c r="A5408" t="s">
        <v>1823</v>
      </c>
      <c r="B5408" t="s">
        <v>1826</v>
      </c>
      <c r="C5408">
        <v>201208</v>
      </c>
      <c r="D5408">
        <v>31</v>
      </c>
      <c r="E5408" t="s">
        <v>1555</v>
      </c>
      <c r="F5408">
        <v>3300</v>
      </c>
      <c r="G5408">
        <v>479</v>
      </c>
      <c r="H5408">
        <v>9921</v>
      </c>
      <c r="I5408">
        <v>43112035402</v>
      </c>
      <c r="J5408">
        <v>9</v>
      </c>
      <c r="K5408" t="s">
        <v>1802</v>
      </c>
      <c r="L5408">
        <v>276</v>
      </c>
      <c r="M5408" t="s">
        <v>1803</v>
      </c>
      <c r="N5408" t="s">
        <v>1804</v>
      </c>
      <c r="O5408">
        <v>0</v>
      </c>
      <c r="P5408" t="s">
        <v>1552</v>
      </c>
      <c r="Q5408">
        <v>20040927</v>
      </c>
      <c r="R5408">
        <v>891008979</v>
      </c>
    </row>
    <row r="5409" spans="1:18">
      <c r="A5409" t="s">
        <v>1823</v>
      </c>
      <c r="B5409" t="s">
        <v>1827</v>
      </c>
      <c r="C5409">
        <v>201208</v>
      </c>
      <c r="D5409">
        <v>31</v>
      </c>
      <c r="E5409" t="s">
        <v>1555</v>
      </c>
      <c r="F5409">
        <v>7235</v>
      </c>
      <c r="G5409">
        <v>531</v>
      </c>
      <c r="H5409">
        <v>17798</v>
      </c>
      <c r="I5409">
        <v>43112034801</v>
      </c>
      <c r="J5409">
        <v>9</v>
      </c>
      <c r="K5409" t="s">
        <v>1822</v>
      </c>
      <c r="L5409">
        <v>276</v>
      </c>
      <c r="M5409" t="s">
        <v>1803</v>
      </c>
      <c r="N5409" t="s">
        <v>1804</v>
      </c>
      <c r="O5409">
        <v>0</v>
      </c>
      <c r="P5409" t="s">
        <v>1552</v>
      </c>
      <c r="Q5409">
        <v>19980530</v>
      </c>
      <c r="R5409">
        <v>891008979</v>
      </c>
    </row>
    <row r="5410" spans="1:18">
      <c r="A5410" t="s">
        <v>1823</v>
      </c>
      <c r="B5410" t="s">
        <v>1828</v>
      </c>
      <c r="C5410">
        <v>201208</v>
      </c>
      <c r="D5410">
        <v>31</v>
      </c>
      <c r="E5410" t="s">
        <v>1555</v>
      </c>
      <c r="F5410">
        <v>12838</v>
      </c>
      <c r="G5410">
        <v>202686</v>
      </c>
      <c r="H5410">
        <v>12514</v>
      </c>
      <c r="I5410">
        <v>43112035501</v>
      </c>
      <c r="J5410">
        <v>9</v>
      </c>
      <c r="K5410" t="s">
        <v>1802</v>
      </c>
      <c r="L5410">
        <v>276</v>
      </c>
      <c r="M5410" t="s">
        <v>1803</v>
      </c>
      <c r="N5410" t="s">
        <v>1804</v>
      </c>
      <c r="O5410">
        <v>0</v>
      </c>
      <c r="P5410" t="s">
        <v>1552</v>
      </c>
      <c r="Q5410">
        <v>19990923</v>
      </c>
      <c r="R5410">
        <v>891008979</v>
      </c>
    </row>
    <row r="5411" spans="1:18">
      <c r="A5411" t="s">
        <v>1823</v>
      </c>
      <c r="B5411" t="s">
        <v>1829</v>
      </c>
      <c r="C5411">
        <v>201208</v>
      </c>
      <c r="D5411">
        <v>31</v>
      </c>
      <c r="E5411" t="s">
        <v>1555</v>
      </c>
      <c r="F5411">
        <v>7382</v>
      </c>
      <c r="G5411">
        <v>32993</v>
      </c>
      <c r="H5411">
        <v>16935</v>
      </c>
      <c r="I5411">
        <v>43112047703</v>
      </c>
      <c r="J5411">
        <v>9</v>
      </c>
      <c r="K5411" t="s">
        <v>1822</v>
      </c>
      <c r="L5411">
        <v>276</v>
      </c>
      <c r="M5411" t="s">
        <v>1803</v>
      </c>
      <c r="N5411" t="s">
        <v>1804</v>
      </c>
      <c r="O5411">
        <v>0</v>
      </c>
      <c r="P5411" t="s">
        <v>1552</v>
      </c>
      <c r="Q5411">
        <v>20040625</v>
      </c>
      <c r="R5411">
        <v>891008979</v>
      </c>
    </row>
    <row r="5412" spans="1:18">
      <c r="A5412" t="s">
        <v>1823</v>
      </c>
      <c r="B5412" t="s">
        <v>1830</v>
      </c>
      <c r="C5412">
        <v>201208</v>
      </c>
      <c r="D5412">
        <v>31</v>
      </c>
      <c r="E5412" t="s">
        <v>1555</v>
      </c>
      <c r="F5412">
        <v>3250</v>
      </c>
      <c r="G5412">
        <v>53802</v>
      </c>
      <c r="H5412">
        <v>14525</v>
      </c>
      <c r="I5412">
        <v>43112042002</v>
      </c>
      <c r="J5412">
        <v>9</v>
      </c>
      <c r="K5412" t="s">
        <v>1822</v>
      </c>
      <c r="L5412">
        <v>276</v>
      </c>
      <c r="M5412" t="s">
        <v>1803</v>
      </c>
      <c r="N5412" t="s">
        <v>1804</v>
      </c>
      <c r="O5412">
        <v>0</v>
      </c>
      <c r="P5412" t="s">
        <v>1771</v>
      </c>
      <c r="Q5412">
        <v>20020322</v>
      </c>
      <c r="R5412">
        <v>891008979</v>
      </c>
    </row>
    <row r="5413" spans="1:18">
      <c r="A5413" t="s">
        <v>1823</v>
      </c>
      <c r="B5413" t="s">
        <v>1831</v>
      </c>
      <c r="C5413">
        <v>201208</v>
      </c>
      <c r="D5413">
        <v>31</v>
      </c>
      <c r="E5413" t="s">
        <v>1555</v>
      </c>
      <c r="F5413">
        <v>2792</v>
      </c>
      <c r="G5413">
        <v>25380</v>
      </c>
      <c r="H5413">
        <v>682</v>
      </c>
      <c r="I5413">
        <v>43112052003</v>
      </c>
      <c r="J5413">
        <v>9</v>
      </c>
      <c r="K5413" t="s">
        <v>1822</v>
      </c>
      <c r="L5413">
        <v>276</v>
      </c>
      <c r="M5413" t="s">
        <v>1803</v>
      </c>
      <c r="N5413" t="s">
        <v>1804</v>
      </c>
      <c r="O5413">
        <v>0</v>
      </c>
      <c r="P5413" t="s">
        <v>1552</v>
      </c>
      <c r="Q5413">
        <v>20000313</v>
      </c>
      <c r="R5413">
        <v>891008979</v>
      </c>
    </row>
    <row r="5414" spans="1:18">
      <c r="A5414" t="s">
        <v>1823</v>
      </c>
      <c r="B5414" t="s">
        <v>1832</v>
      </c>
      <c r="C5414">
        <v>201208</v>
      </c>
      <c r="D5414">
        <v>31</v>
      </c>
      <c r="E5414" t="s">
        <v>1555</v>
      </c>
      <c r="F5414">
        <v>10521</v>
      </c>
      <c r="G5414">
        <v>17269</v>
      </c>
      <c r="H5414">
        <v>17699</v>
      </c>
      <c r="I5414">
        <v>43112045402</v>
      </c>
      <c r="J5414">
        <v>9</v>
      </c>
      <c r="K5414" t="s">
        <v>1822</v>
      </c>
      <c r="L5414">
        <v>276</v>
      </c>
      <c r="M5414" t="s">
        <v>1803</v>
      </c>
      <c r="N5414" t="s">
        <v>1804</v>
      </c>
      <c r="O5414">
        <v>0</v>
      </c>
      <c r="P5414" t="s">
        <v>1552</v>
      </c>
      <c r="Q5414">
        <v>19981022</v>
      </c>
      <c r="R5414">
        <v>891008979</v>
      </c>
    </row>
    <row r="5415" spans="1:18">
      <c r="A5415" t="s">
        <v>1823</v>
      </c>
      <c r="B5415" t="s">
        <v>1833</v>
      </c>
      <c r="C5415">
        <v>201208</v>
      </c>
      <c r="D5415">
        <v>28</v>
      </c>
      <c r="E5415" t="s">
        <v>1555</v>
      </c>
      <c r="F5415">
        <v>5321</v>
      </c>
      <c r="G5415">
        <v>20092</v>
      </c>
      <c r="H5415">
        <v>18648</v>
      </c>
      <c r="I5415">
        <v>43112049101</v>
      </c>
      <c r="J5415">
        <v>9</v>
      </c>
      <c r="K5415" t="s">
        <v>1822</v>
      </c>
      <c r="L5415">
        <v>276</v>
      </c>
      <c r="M5415" t="s">
        <v>1803</v>
      </c>
      <c r="N5415" t="s">
        <v>1804</v>
      </c>
      <c r="O5415">
        <v>0</v>
      </c>
      <c r="P5415" t="s">
        <v>1552</v>
      </c>
      <c r="Q5415">
        <v>19880301</v>
      </c>
      <c r="R5415">
        <v>891008979</v>
      </c>
    </row>
    <row r="5416" spans="1:18">
      <c r="A5416" t="s">
        <v>1823</v>
      </c>
      <c r="B5416" t="s">
        <v>1834</v>
      </c>
      <c r="C5416">
        <v>201208</v>
      </c>
      <c r="D5416">
        <v>31</v>
      </c>
      <c r="E5416" t="s">
        <v>1555</v>
      </c>
      <c r="F5416">
        <v>9354</v>
      </c>
      <c r="G5416">
        <v>251</v>
      </c>
      <c r="H5416">
        <v>6835</v>
      </c>
      <c r="I5416">
        <v>43112040402</v>
      </c>
      <c r="J5416">
        <v>9</v>
      </c>
      <c r="K5416" t="s">
        <v>1822</v>
      </c>
      <c r="L5416">
        <v>276</v>
      </c>
      <c r="M5416" t="s">
        <v>1803</v>
      </c>
      <c r="N5416" t="s">
        <v>1804</v>
      </c>
      <c r="O5416">
        <v>0</v>
      </c>
      <c r="P5416" t="s">
        <v>1552</v>
      </c>
      <c r="Q5416">
        <v>20040919</v>
      </c>
      <c r="R5416">
        <v>891008979</v>
      </c>
    </row>
    <row r="5417" spans="1:18">
      <c r="A5417" t="s">
        <v>1823</v>
      </c>
      <c r="B5417" t="s">
        <v>1835</v>
      </c>
      <c r="C5417">
        <v>201208</v>
      </c>
      <c r="D5417">
        <v>31</v>
      </c>
      <c r="E5417" t="s">
        <v>1555</v>
      </c>
      <c r="F5417">
        <v>4009</v>
      </c>
      <c r="G5417">
        <v>23463</v>
      </c>
      <c r="H5417">
        <v>12758</v>
      </c>
      <c r="I5417">
        <v>43112044601</v>
      </c>
      <c r="J5417">
        <v>9</v>
      </c>
      <c r="K5417" t="s">
        <v>1822</v>
      </c>
      <c r="L5417">
        <v>276</v>
      </c>
      <c r="M5417" t="s">
        <v>1803</v>
      </c>
      <c r="N5417" t="s">
        <v>1804</v>
      </c>
      <c r="O5417">
        <v>0</v>
      </c>
      <c r="P5417" t="s">
        <v>1552</v>
      </c>
      <c r="Q5417">
        <v>19960901</v>
      </c>
      <c r="R5417">
        <v>891008979</v>
      </c>
    </row>
    <row r="5418" spans="1:18">
      <c r="A5418" t="s">
        <v>1823</v>
      </c>
      <c r="B5418" t="s">
        <v>1836</v>
      </c>
      <c r="C5418">
        <v>201208</v>
      </c>
      <c r="D5418">
        <v>31</v>
      </c>
      <c r="E5418" t="s">
        <v>1555</v>
      </c>
      <c r="F5418">
        <v>6355</v>
      </c>
      <c r="G5418">
        <v>30364</v>
      </c>
      <c r="H5418">
        <v>2199</v>
      </c>
      <c r="I5418">
        <v>43112042502</v>
      </c>
      <c r="J5418">
        <v>9</v>
      </c>
      <c r="K5418" t="s">
        <v>1822</v>
      </c>
      <c r="L5418">
        <v>276</v>
      </c>
      <c r="M5418" t="s">
        <v>1803</v>
      </c>
      <c r="N5418" t="s">
        <v>1804</v>
      </c>
      <c r="O5418">
        <v>0</v>
      </c>
      <c r="P5418" t="s">
        <v>1552</v>
      </c>
      <c r="Q5418">
        <v>19970201</v>
      </c>
      <c r="R5418">
        <v>891008979</v>
      </c>
    </row>
    <row r="5419" spans="1:18">
      <c r="A5419" t="s">
        <v>1837</v>
      </c>
      <c r="B5419" t="s">
        <v>1838</v>
      </c>
      <c r="C5419">
        <v>201208</v>
      </c>
      <c r="D5419">
        <v>31</v>
      </c>
      <c r="E5419" t="s">
        <v>1555</v>
      </c>
      <c r="F5419">
        <v>2576</v>
      </c>
      <c r="G5419">
        <v>69460</v>
      </c>
      <c r="H5419">
        <v>12067</v>
      </c>
      <c r="I5419">
        <v>43112034300</v>
      </c>
      <c r="J5419">
        <v>9</v>
      </c>
      <c r="K5419" t="s">
        <v>1802</v>
      </c>
      <c r="L5419">
        <v>276</v>
      </c>
      <c r="M5419" t="s">
        <v>1803</v>
      </c>
      <c r="N5419" t="s">
        <v>1804</v>
      </c>
      <c r="O5419">
        <v>0</v>
      </c>
      <c r="P5419" t="s">
        <v>1552</v>
      </c>
      <c r="Q5419">
        <v>19810501</v>
      </c>
      <c r="R5419">
        <v>891008979</v>
      </c>
    </row>
    <row r="5420" spans="1:18">
      <c r="A5420" t="s">
        <v>1837</v>
      </c>
      <c r="B5420" t="s">
        <v>1839</v>
      </c>
      <c r="C5420">
        <v>201208</v>
      </c>
      <c r="D5420">
        <v>31</v>
      </c>
      <c r="E5420" t="s">
        <v>1555</v>
      </c>
      <c r="F5420">
        <v>14659</v>
      </c>
      <c r="G5420">
        <v>391</v>
      </c>
      <c r="H5420">
        <v>24607</v>
      </c>
      <c r="I5420">
        <v>43112070101</v>
      </c>
      <c r="J5420">
        <v>9</v>
      </c>
      <c r="K5420" t="s">
        <v>1802</v>
      </c>
      <c r="L5420">
        <v>276</v>
      </c>
      <c r="M5420" t="s">
        <v>1803</v>
      </c>
      <c r="N5420" t="s">
        <v>1804</v>
      </c>
      <c r="O5420">
        <v>0</v>
      </c>
      <c r="P5420" t="s">
        <v>1552</v>
      </c>
      <c r="Q5420">
        <v>20030623</v>
      </c>
      <c r="R5420">
        <v>891008979</v>
      </c>
    </row>
    <row r="5421" spans="1:18">
      <c r="A5421" t="s">
        <v>1837</v>
      </c>
      <c r="B5421" t="s">
        <v>1840</v>
      </c>
      <c r="C5421">
        <v>201208</v>
      </c>
      <c r="D5421">
        <v>21</v>
      </c>
      <c r="E5421" t="s">
        <v>1555</v>
      </c>
      <c r="F5421">
        <v>4698</v>
      </c>
      <c r="G5421">
        <v>195</v>
      </c>
      <c r="H5421">
        <v>14725</v>
      </c>
      <c r="I5421">
        <v>43112070803</v>
      </c>
      <c r="J5421">
        <v>9</v>
      </c>
      <c r="K5421" t="s">
        <v>1802</v>
      </c>
      <c r="L5421">
        <v>276</v>
      </c>
      <c r="M5421" t="s">
        <v>1803</v>
      </c>
      <c r="N5421" t="s">
        <v>1804</v>
      </c>
      <c r="O5421">
        <v>0</v>
      </c>
      <c r="P5421" t="s">
        <v>1552</v>
      </c>
      <c r="Q5421">
        <v>20040126</v>
      </c>
      <c r="R5421">
        <v>891008979</v>
      </c>
    </row>
    <row r="5422" spans="1:18">
      <c r="A5422" t="s">
        <v>1837</v>
      </c>
      <c r="B5422" t="s">
        <v>1841</v>
      </c>
      <c r="C5422">
        <v>201208</v>
      </c>
      <c r="D5422">
        <v>28</v>
      </c>
      <c r="E5422" t="s">
        <v>1555</v>
      </c>
      <c r="F5422">
        <v>12761</v>
      </c>
      <c r="G5422">
        <v>5329</v>
      </c>
      <c r="H5422">
        <v>29387</v>
      </c>
      <c r="I5422">
        <v>43112071601</v>
      </c>
      <c r="J5422">
        <v>9</v>
      </c>
      <c r="K5422" t="s">
        <v>1802</v>
      </c>
      <c r="L5422">
        <v>276</v>
      </c>
      <c r="M5422" t="s">
        <v>1803</v>
      </c>
      <c r="N5422" t="s">
        <v>1804</v>
      </c>
      <c r="O5422">
        <v>0</v>
      </c>
      <c r="P5422" t="s">
        <v>1552</v>
      </c>
      <c r="Q5422">
        <v>20081031</v>
      </c>
      <c r="R5422">
        <v>891008979</v>
      </c>
    </row>
    <row r="5423" spans="1:18">
      <c r="A5423" t="s">
        <v>1837</v>
      </c>
      <c r="B5423" t="s">
        <v>1842</v>
      </c>
      <c r="C5423">
        <v>201208</v>
      </c>
      <c r="D5423">
        <v>31</v>
      </c>
      <c r="E5423" t="s">
        <v>1555</v>
      </c>
      <c r="F5423">
        <v>8292</v>
      </c>
      <c r="G5423">
        <v>4437</v>
      </c>
      <c r="H5423">
        <v>40879</v>
      </c>
      <c r="I5423">
        <v>43112072200</v>
      </c>
      <c r="J5423">
        <v>9</v>
      </c>
      <c r="K5423" t="s">
        <v>1810</v>
      </c>
      <c r="L5423">
        <v>276</v>
      </c>
      <c r="M5423" t="s">
        <v>1803</v>
      </c>
      <c r="N5423" t="s">
        <v>1804</v>
      </c>
      <c r="O5423">
        <v>0</v>
      </c>
      <c r="P5423" t="s">
        <v>1552</v>
      </c>
      <c r="Q5423">
        <v>19941201</v>
      </c>
      <c r="R5423">
        <v>891008979</v>
      </c>
    </row>
    <row r="5424" spans="1:18">
      <c r="A5424" t="s">
        <v>1837</v>
      </c>
      <c r="B5424" t="s">
        <v>1843</v>
      </c>
      <c r="C5424">
        <v>201208</v>
      </c>
      <c r="D5424">
        <v>31</v>
      </c>
      <c r="E5424" t="s">
        <v>1555</v>
      </c>
      <c r="F5424">
        <v>15732</v>
      </c>
      <c r="G5424">
        <v>3583</v>
      </c>
      <c r="H5424">
        <v>19616</v>
      </c>
      <c r="I5424">
        <v>43112075000</v>
      </c>
      <c r="J5424">
        <v>9</v>
      </c>
      <c r="K5424" t="s">
        <v>1802</v>
      </c>
      <c r="L5424">
        <v>276</v>
      </c>
      <c r="M5424" t="s">
        <v>1803</v>
      </c>
      <c r="N5424" t="s">
        <v>1804</v>
      </c>
      <c r="O5424">
        <v>0</v>
      </c>
      <c r="P5424" t="s">
        <v>1552</v>
      </c>
      <c r="Q5424">
        <v>19961001</v>
      </c>
      <c r="R5424">
        <v>891008979</v>
      </c>
    </row>
    <row r="5425" spans="1:18">
      <c r="A5425" t="s">
        <v>1837</v>
      </c>
      <c r="B5425" t="s">
        <v>1844</v>
      </c>
      <c r="C5425">
        <v>201208</v>
      </c>
      <c r="D5425">
        <v>31</v>
      </c>
      <c r="E5425" t="s">
        <v>1555</v>
      </c>
      <c r="F5425">
        <v>13794</v>
      </c>
      <c r="G5425">
        <v>214695</v>
      </c>
      <c r="H5425">
        <v>21299</v>
      </c>
      <c r="I5425">
        <v>43112075800</v>
      </c>
      <c r="J5425">
        <v>9</v>
      </c>
      <c r="K5425" t="s">
        <v>1802</v>
      </c>
      <c r="L5425">
        <v>276</v>
      </c>
      <c r="M5425" t="s">
        <v>1803</v>
      </c>
      <c r="N5425" t="s">
        <v>1804</v>
      </c>
      <c r="O5425">
        <v>0</v>
      </c>
      <c r="P5425" t="s">
        <v>1552</v>
      </c>
      <c r="Q5425">
        <v>19970623</v>
      </c>
      <c r="R5425">
        <v>891008979</v>
      </c>
    </row>
    <row r="5426" spans="1:18">
      <c r="A5426" t="s">
        <v>1837</v>
      </c>
      <c r="B5426" t="s">
        <v>1845</v>
      </c>
      <c r="C5426">
        <v>201208</v>
      </c>
      <c r="D5426">
        <v>28</v>
      </c>
      <c r="E5426" t="s">
        <v>1555</v>
      </c>
      <c r="F5426">
        <v>16842</v>
      </c>
      <c r="G5426">
        <v>23519</v>
      </c>
      <c r="H5426">
        <v>30642</v>
      </c>
      <c r="I5426">
        <v>43112076100</v>
      </c>
      <c r="J5426">
        <v>9</v>
      </c>
      <c r="K5426" t="s">
        <v>1810</v>
      </c>
      <c r="L5426">
        <v>276</v>
      </c>
      <c r="M5426" t="s">
        <v>1803</v>
      </c>
      <c r="N5426" t="s">
        <v>1804</v>
      </c>
      <c r="O5426">
        <v>0</v>
      </c>
      <c r="P5426" t="s">
        <v>1552</v>
      </c>
      <c r="Q5426">
        <v>19970924</v>
      </c>
      <c r="R5426">
        <v>891008979</v>
      </c>
    </row>
    <row r="5427" spans="1:18">
      <c r="A5427" t="s">
        <v>1837</v>
      </c>
      <c r="B5427" t="s">
        <v>1846</v>
      </c>
      <c r="C5427">
        <v>201208</v>
      </c>
      <c r="D5427">
        <v>31</v>
      </c>
      <c r="E5427" t="s">
        <v>1555</v>
      </c>
      <c r="F5427">
        <v>682</v>
      </c>
      <c r="G5427">
        <v>248909</v>
      </c>
      <c r="H5427">
        <v>617</v>
      </c>
      <c r="I5427">
        <v>43112078200</v>
      </c>
      <c r="J5427">
        <v>9</v>
      </c>
      <c r="K5427" t="s">
        <v>1802</v>
      </c>
      <c r="L5427">
        <v>276</v>
      </c>
      <c r="M5427" t="s">
        <v>1803</v>
      </c>
      <c r="N5427" t="s">
        <v>1804</v>
      </c>
      <c r="O5427">
        <v>0</v>
      </c>
      <c r="P5427" t="s">
        <v>1574</v>
      </c>
      <c r="Q5427">
        <v>20040131</v>
      </c>
      <c r="R5427">
        <v>891008979</v>
      </c>
    </row>
    <row r="5428" spans="1:18">
      <c r="A5428" t="s">
        <v>1837</v>
      </c>
      <c r="B5428" t="s">
        <v>1847</v>
      </c>
      <c r="C5428">
        <v>201208</v>
      </c>
      <c r="D5428">
        <v>31</v>
      </c>
      <c r="E5428" t="s">
        <v>1555</v>
      </c>
      <c r="F5428">
        <v>16006</v>
      </c>
      <c r="G5428">
        <v>8587</v>
      </c>
      <c r="H5428">
        <v>29211</v>
      </c>
      <c r="I5428">
        <v>43112079000</v>
      </c>
      <c r="J5428">
        <v>9</v>
      </c>
      <c r="K5428" t="s">
        <v>1802</v>
      </c>
      <c r="L5428">
        <v>276</v>
      </c>
      <c r="M5428" t="s">
        <v>1803</v>
      </c>
      <c r="N5428" t="s">
        <v>1804</v>
      </c>
      <c r="O5428">
        <v>0</v>
      </c>
      <c r="P5428" t="s">
        <v>1552</v>
      </c>
      <c r="Q5428">
        <v>20030910</v>
      </c>
      <c r="R5428">
        <v>891008979</v>
      </c>
    </row>
    <row r="5429" spans="1:18">
      <c r="A5429" t="s">
        <v>1848</v>
      </c>
      <c r="B5429" t="s">
        <v>1849</v>
      </c>
      <c r="C5429">
        <v>201208</v>
      </c>
      <c r="D5429">
        <v>31</v>
      </c>
      <c r="E5429" t="s">
        <v>1555</v>
      </c>
      <c r="F5429">
        <v>6200</v>
      </c>
      <c r="G5429">
        <v>235</v>
      </c>
      <c r="H5429">
        <v>3030</v>
      </c>
      <c r="I5429">
        <v>43112072501</v>
      </c>
      <c r="J5429">
        <v>9</v>
      </c>
      <c r="K5429" t="s">
        <v>1810</v>
      </c>
      <c r="L5429">
        <v>276</v>
      </c>
      <c r="M5429" t="s">
        <v>1803</v>
      </c>
      <c r="N5429" t="s">
        <v>1804</v>
      </c>
      <c r="O5429">
        <v>0</v>
      </c>
      <c r="P5429" t="s">
        <v>1552</v>
      </c>
      <c r="Q5429">
        <v>19970408</v>
      </c>
      <c r="R5429">
        <v>891008979</v>
      </c>
    </row>
    <row r="5430" spans="1:18">
      <c r="A5430" t="s">
        <v>1848</v>
      </c>
      <c r="B5430" t="s">
        <v>1850</v>
      </c>
      <c r="C5430">
        <v>201208</v>
      </c>
      <c r="D5430">
        <v>18</v>
      </c>
      <c r="E5430" t="s">
        <v>1555</v>
      </c>
      <c r="F5430">
        <v>1191</v>
      </c>
      <c r="G5430">
        <v>97</v>
      </c>
      <c r="H5430">
        <v>3893</v>
      </c>
      <c r="I5430">
        <v>43112076501</v>
      </c>
      <c r="J5430">
        <v>9</v>
      </c>
      <c r="K5430" t="s">
        <v>1810</v>
      </c>
      <c r="L5430">
        <v>276</v>
      </c>
      <c r="M5430" t="s">
        <v>1803</v>
      </c>
      <c r="N5430" t="s">
        <v>1804</v>
      </c>
      <c r="O5430">
        <v>0</v>
      </c>
      <c r="P5430" t="s">
        <v>1552</v>
      </c>
      <c r="Q5430">
        <v>19971216</v>
      </c>
      <c r="R5430">
        <v>891008979</v>
      </c>
    </row>
    <row r="5431" spans="1:18">
      <c r="A5431" t="s">
        <v>1848</v>
      </c>
      <c r="B5431" t="s">
        <v>1851</v>
      </c>
      <c r="C5431">
        <v>201208</v>
      </c>
      <c r="D5431">
        <v>31</v>
      </c>
      <c r="E5431" t="s">
        <v>1555</v>
      </c>
      <c r="F5431">
        <v>16621</v>
      </c>
      <c r="G5431">
        <v>400</v>
      </c>
      <c r="H5431">
        <v>20345</v>
      </c>
      <c r="I5431">
        <v>43112076800</v>
      </c>
      <c r="J5431">
        <v>9</v>
      </c>
      <c r="K5431" t="s">
        <v>1810</v>
      </c>
      <c r="L5431">
        <v>276</v>
      </c>
      <c r="M5431" t="s">
        <v>1803</v>
      </c>
      <c r="N5431" t="s">
        <v>1804</v>
      </c>
      <c r="O5431">
        <v>0</v>
      </c>
      <c r="P5431" t="s">
        <v>1552</v>
      </c>
      <c r="Q5431">
        <v>20000117</v>
      </c>
      <c r="R5431">
        <v>891008979</v>
      </c>
    </row>
    <row r="5432" spans="1:18">
      <c r="A5432" t="s">
        <v>1848</v>
      </c>
      <c r="B5432" t="s">
        <v>1852</v>
      </c>
      <c r="C5432">
        <v>201208</v>
      </c>
      <c r="D5432">
        <v>26</v>
      </c>
      <c r="E5432" t="s">
        <v>1555</v>
      </c>
      <c r="F5432">
        <v>21989</v>
      </c>
      <c r="G5432">
        <v>520</v>
      </c>
      <c r="H5432">
        <v>26718</v>
      </c>
      <c r="I5432">
        <v>43112079200</v>
      </c>
      <c r="J5432">
        <v>9</v>
      </c>
      <c r="K5432" t="s">
        <v>1810</v>
      </c>
      <c r="L5432">
        <v>276</v>
      </c>
      <c r="M5432" t="s">
        <v>1803</v>
      </c>
      <c r="N5432" t="s">
        <v>1804</v>
      </c>
      <c r="O5432">
        <v>0</v>
      </c>
      <c r="P5432" t="s">
        <v>1552</v>
      </c>
      <c r="Q5432">
        <v>20031215</v>
      </c>
      <c r="R5432">
        <v>891008979</v>
      </c>
    </row>
    <row r="5433" spans="1:18">
      <c r="A5433" t="s">
        <v>1853</v>
      </c>
      <c r="B5433" t="s">
        <v>1854</v>
      </c>
      <c r="C5433">
        <v>201208</v>
      </c>
      <c r="D5433">
        <v>28</v>
      </c>
      <c r="E5433" t="s">
        <v>1555</v>
      </c>
      <c r="F5433">
        <v>11254</v>
      </c>
      <c r="G5433">
        <v>5902</v>
      </c>
      <c r="H5433">
        <v>7616</v>
      </c>
      <c r="I5433">
        <v>43112073200</v>
      </c>
      <c r="J5433">
        <v>9</v>
      </c>
      <c r="K5433" t="s">
        <v>1855</v>
      </c>
      <c r="L5433">
        <v>276</v>
      </c>
      <c r="M5433" t="s">
        <v>1803</v>
      </c>
      <c r="N5433" t="s">
        <v>1804</v>
      </c>
      <c r="O5433">
        <v>0</v>
      </c>
      <c r="P5433" t="s">
        <v>1552</v>
      </c>
      <c r="Q5433">
        <v>19950701</v>
      </c>
      <c r="R5433">
        <v>891008979</v>
      </c>
    </row>
    <row r="5434" spans="1:18">
      <c r="A5434" t="s">
        <v>1853</v>
      </c>
      <c r="B5434" t="s">
        <v>1856</v>
      </c>
      <c r="C5434">
        <v>201208</v>
      </c>
      <c r="D5434">
        <v>31</v>
      </c>
      <c r="E5434" t="s">
        <v>1555</v>
      </c>
      <c r="F5434">
        <v>14258</v>
      </c>
      <c r="G5434">
        <v>1308</v>
      </c>
      <c r="H5434">
        <v>17110</v>
      </c>
      <c r="I5434">
        <v>43112073800</v>
      </c>
      <c r="J5434">
        <v>9</v>
      </c>
      <c r="K5434" t="s">
        <v>1810</v>
      </c>
      <c r="L5434">
        <v>276</v>
      </c>
      <c r="M5434" t="s">
        <v>1803</v>
      </c>
      <c r="N5434" t="s">
        <v>1804</v>
      </c>
      <c r="O5434">
        <v>0</v>
      </c>
      <c r="P5434" t="s">
        <v>1552</v>
      </c>
      <c r="Q5434">
        <v>19960101</v>
      </c>
      <c r="R5434">
        <v>891008979</v>
      </c>
    </row>
    <row r="5435" spans="1:18">
      <c r="A5435" t="s">
        <v>1853</v>
      </c>
      <c r="B5435" t="s">
        <v>1857</v>
      </c>
      <c r="C5435">
        <v>201208</v>
      </c>
      <c r="D5435">
        <v>28</v>
      </c>
      <c r="E5435" t="s">
        <v>1555</v>
      </c>
      <c r="F5435">
        <v>8460</v>
      </c>
      <c r="G5435">
        <v>3846</v>
      </c>
      <c r="H5435">
        <v>3685</v>
      </c>
      <c r="I5435">
        <v>43112074601</v>
      </c>
      <c r="J5435">
        <v>9</v>
      </c>
      <c r="K5435" t="s">
        <v>1855</v>
      </c>
      <c r="L5435">
        <v>276</v>
      </c>
      <c r="M5435" t="s">
        <v>1803</v>
      </c>
      <c r="N5435" t="s">
        <v>1804</v>
      </c>
      <c r="O5435">
        <v>0</v>
      </c>
      <c r="P5435" t="s">
        <v>1552</v>
      </c>
      <c r="Q5435">
        <v>20030524</v>
      </c>
      <c r="R5435">
        <v>891008979</v>
      </c>
    </row>
    <row r="5436" spans="1:18">
      <c r="A5436" t="s">
        <v>1800</v>
      </c>
      <c r="B5436" t="s">
        <v>1801</v>
      </c>
      <c r="C5436">
        <v>201209</v>
      </c>
      <c r="D5436">
        <v>9</v>
      </c>
      <c r="E5436" t="s">
        <v>1555</v>
      </c>
      <c r="F5436">
        <v>2048</v>
      </c>
      <c r="G5436">
        <v>6914</v>
      </c>
      <c r="H5436">
        <v>6435</v>
      </c>
      <c r="I5436">
        <v>43112032501</v>
      </c>
      <c r="J5436">
        <v>9</v>
      </c>
      <c r="K5436" t="s">
        <v>1802</v>
      </c>
      <c r="L5436">
        <v>276</v>
      </c>
      <c r="M5436" t="s">
        <v>1803</v>
      </c>
      <c r="N5436" t="s">
        <v>1804</v>
      </c>
      <c r="O5436">
        <v>0</v>
      </c>
      <c r="P5436" t="s">
        <v>1552</v>
      </c>
      <c r="Q5436">
        <v>19860401</v>
      </c>
      <c r="R5436">
        <v>891008979</v>
      </c>
    </row>
    <row r="5437" spans="1:18">
      <c r="A5437" t="s">
        <v>1800</v>
      </c>
      <c r="B5437" t="s">
        <v>1805</v>
      </c>
      <c r="C5437">
        <v>201209</v>
      </c>
      <c r="D5437">
        <v>30</v>
      </c>
      <c r="E5437" t="s">
        <v>1555</v>
      </c>
      <c r="F5437">
        <v>17060</v>
      </c>
      <c r="G5437">
        <v>6137</v>
      </c>
      <c r="H5437">
        <v>12231</v>
      </c>
      <c r="I5437">
        <v>43112074000</v>
      </c>
      <c r="J5437">
        <v>9</v>
      </c>
      <c r="K5437" t="s">
        <v>1806</v>
      </c>
      <c r="L5437">
        <v>276</v>
      </c>
      <c r="M5437" t="s">
        <v>1803</v>
      </c>
      <c r="N5437" t="s">
        <v>1804</v>
      </c>
      <c r="O5437">
        <v>0</v>
      </c>
      <c r="P5437" t="s">
        <v>1552</v>
      </c>
      <c r="Q5437">
        <v>19960301</v>
      </c>
      <c r="R5437">
        <v>891008979</v>
      </c>
    </row>
    <row r="5438" spans="1:18">
      <c r="A5438" t="s">
        <v>1807</v>
      </c>
      <c r="B5438" t="s">
        <v>1808</v>
      </c>
      <c r="C5438">
        <v>201209</v>
      </c>
      <c r="D5438">
        <v>30</v>
      </c>
      <c r="E5438" t="s">
        <v>1555</v>
      </c>
      <c r="F5438">
        <v>8009</v>
      </c>
      <c r="G5438">
        <v>13323</v>
      </c>
      <c r="H5438">
        <v>5995</v>
      </c>
      <c r="I5438">
        <v>43112071100</v>
      </c>
      <c r="J5438">
        <v>9</v>
      </c>
      <c r="K5438" t="s">
        <v>1802</v>
      </c>
      <c r="L5438">
        <v>276</v>
      </c>
      <c r="M5438" t="s">
        <v>1803</v>
      </c>
      <c r="N5438" t="s">
        <v>1804</v>
      </c>
      <c r="O5438">
        <v>0</v>
      </c>
      <c r="P5438" t="s">
        <v>1552</v>
      </c>
      <c r="Q5438">
        <v>19940901</v>
      </c>
      <c r="R5438">
        <v>891008979</v>
      </c>
    </row>
    <row r="5439" spans="1:18">
      <c r="A5439" t="s">
        <v>1807</v>
      </c>
      <c r="B5439" t="s">
        <v>1809</v>
      </c>
      <c r="C5439">
        <v>201209</v>
      </c>
      <c r="D5439">
        <v>30</v>
      </c>
      <c r="E5439" t="s">
        <v>1555</v>
      </c>
      <c r="F5439">
        <v>27752</v>
      </c>
      <c r="G5439">
        <v>11523</v>
      </c>
      <c r="H5439">
        <v>50093</v>
      </c>
      <c r="I5439">
        <v>43112071802</v>
      </c>
      <c r="J5439">
        <v>9</v>
      </c>
      <c r="K5439" t="s">
        <v>1810</v>
      </c>
      <c r="L5439">
        <v>276</v>
      </c>
      <c r="M5439" t="s">
        <v>1803</v>
      </c>
      <c r="N5439" t="s">
        <v>1804</v>
      </c>
      <c r="O5439">
        <v>0</v>
      </c>
      <c r="P5439" t="s">
        <v>1552</v>
      </c>
      <c r="Q5439">
        <v>20071208</v>
      </c>
      <c r="R5439">
        <v>891008979</v>
      </c>
    </row>
    <row r="5440" spans="1:18">
      <c r="A5440" t="s">
        <v>1807</v>
      </c>
      <c r="B5440" t="s">
        <v>1811</v>
      </c>
      <c r="C5440">
        <v>201209</v>
      </c>
      <c r="D5440">
        <v>30</v>
      </c>
      <c r="E5440" t="s">
        <v>1555</v>
      </c>
      <c r="F5440">
        <v>11879</v>
      </c>
      <c r="G5440">
        <v>6085</v>
      </c>
      <c r="H5440">
        <v>10126</v>
      </c>
      <c r="I5440">
        <v>43112072001</v>
      </c>
      <c r="J5440">
        <v>9</v>
      </c>
      <c r="K5440" t="s">
        <v>1802</v>
      </c>
      <c r="L5440">
        <v>276</v>
      </c>
      <c r="M5440" t="s">
        <v>1803</v>
      </c>
      <c r="N5440" t="s">
        <v>1804</v>
      </c>
      <c r="O5440">
        <v>0</v>
      </c>
      <c r="P5440" t="s">
        <v>1552</v>
      </c>
      <c r="Q5440">
        <v>19970201</v>
      </c>
      <c r="R5440">
        <v>891008979</v>
      </c>
    </row>
    <row r="5441" spans="1:18">
      <c r="A5441" t="s">
        <v>1807</v>
      </c>
      <c r="B5441" t="s">
        <v>1812</v>
      </c>
      <c r="C5441">
        <v>201209</v>
      </c>
      <c r="D5441">
        <v>30</v>
      </c>
      <c r="E5441" t="s">
        <v>1555</v>
      </c>
      <c r="F5441">
        <v>6353</v>
      </c>
      <c r="G5441">
        <v>4732</v>
      </c>
      <c r="H5441">
        <v>3629</v>
      </c>
      <c r="I5441">
        <v>43112073401</v>
      </c>
      <c r="J5441">
        <v>9</v>
      </c>
      <c r="K5441" t="s">
        <v>1813</v>
      </c>
      <c r="L5441">
        <v>276</v>
      </c>
      <c r="M5441" t="s">
        <v>1803</v>
      </c>
      <c r="N5441" t="s">
        <v>1804</v>
      </c>
      <c r="O5441">
        <v>0</v>
      </c>
      <c r="P5441" t="s">
        <v>1552</v>
      </c>
      <c r="Q5441">
        <v>19990428</v>
      </c>
      <c r="R5441">
        <v>891008979</v>
      </c>
    </row>
    <row r="5442" spans="1:18">
      <c r="A5442" t="s">
        <v>1807</v>
      </c>
      <c r="B5442" t="s">
        <v>1814</v>
      </c>
      <c r="C5442">
        <v>201209</v>
      </c>
      <c r="D5442">
        <v>30</v>
      </c>
      <c r="E5442" t="s">
        <v>1555</v>
      </c>
      <c r="F5442">
        <v>11465</v>
      </c>
      <c r="G5442">
        <v>7899</v>
      </c>
      <c r="H5442">
        <v>15409</v>
      </c>
      <c r="I5442">
        <v>43112073600</v>
      </c>
      <c r="J5442">
        <v>9</v>
      </c>
      <c r="K5442" t="s">
        <v>1802</v>
      </c>
      <c r="L5442">
        <v>276</v>
      </c>
      <c r="M5442" t="s">
        <v>1803</v>
      </c>
      <c r="N5442" t="s">
        <v>1804</v>
      </c>
      <c r="O5442">
        <v>0</v>
      </c>
      <c r="P5442" t="s">
        <v>1552</v>
      </c>
      <c r="Q5442">
        <v>19951101</v>
      </c>
      <c r="R5442">
        <v>891008979</v>
      </c>
    </row>
    <row r="5443" spans="1:18">
      <c r="A5443" t="s">
        <v>1807</v>
      </c>
      <c r="B5443" t="s">
        <v>1815</v>
      </c>
      <c r="C5443">
        <v>201209</v>
      </c>
      <c r="D5443">
        <v>30</v>
      </c>
      <c r="E5443" t="s">
        <v>1555</v>
      </c>
      <c r="F5443">
        <v>16032</v>
      </c>
      <c r="G5443">
        <v>5486</v>
      </c>
      <c r="H5443">
        <v>17091</v>
      </c>
      <c r="I5443">
        <v>43112074300</v>
      </c>
      <c r="J5443">
        <v>9</v>
      </c>
      <c r="K5443" t="s">
        <v>1813</v>
      </c>
      <c r="L5443">
        <v>276</v>
      </c>
      <c r="M5443" t="s">
        <v>1803</v>
      </c>
      <c r="N5443" t="s">
        <v>1804</v>
      </c>
      <c r="O5443">
        <v>0</v>
      </c>
      <c r="P5443" t="s">
        <v>1552</v>
      </c>
      <c r="Q5443">
        <v>19960501</v>
      </c>
      <c r="R5443">
        <v>891008979</v>
      </c>
    </row>
    <row r="5444" spans="1:18">
      <c r="A5444" t="s">
        <v>1807</v>
      </c>
      <c r="B5444" t="s">
        <v>1816</v>
      </c>
      <c r="C5444">
        <v>201209</v>
      </c>
      <c r="D5444">
        <v>30</v>
      </c>
      <c r="E5444" t="s">
        <v>1555</v>
      </c>
      <c r="F5444">
        <v>23125</v>
      </c>
      <c r="G5444">
        <v>9777</v>
      </c>
      <c r="H5444">
        <v>64158</v>
      </c>
      <c r="I5444">
        <v>43112078302</v>
      </c>
      <c r="J5444">
        <v>9</v>
      </c>
      <c r="K5444" t="s">
        <v>1813</v>
      </c>
      <c r="L5444">
        <v>276</v>
      </c>
      <c r="M5444" t="s">
        <v>1803</v>
      </c>
      <c r="N5444" t="s">
        <v>1804</v>
      </c>
      <c r="O5444">
        <v>0</v>
      </c>
      <c r="P5444" t="s">
        <v>1552</v>
      </c>
      <c r="Q5444">
        <v>20030215</v>
      </c>
      <c r="R5444">
        <v>891008979</v>
      </c>
    </row>
    <row r="5445" spans="1:18">
      <c r="A5445" t="s">
        <v>1807</v>
      </c>
      <c r="B5445" t="s">
        <v>1817</v>
      </c>
      <c r="C5445">
        <v>201209</v>
      </c>
      <c r="D5445">
        <v>30</v>
      </c>
      <c r="E5445" t="s">
        <v>1555</v>
      </c>
      <c r="F5445">
        <v>13882</v>
      </c>
      <c r="G5445">
        <v>4502</v>
      </c>
      <c r="H5445">
        <v>17249</v>
      </c>
      <c r="I5445">
        <v>43112078800</v>
      </c>
      <c r="J5445">
        <v>9</v>
      </c>
      <c r="K5445" t="s">
        <v>1802</v>
      </c>
      <c r="L5445">
        <v>276</v>
      </c>
      <c r="M5445" t="s">
        <v>1803</v>
      </c>
      <c r="N5445" t="s">
        <v>1804</v>
      </c>
      <c r="O5445">
        <v>0</v>
      </c>
      <c r="P5445" t="s">
        <v>1552</v>
      </c>
      <c r="Q5445">
        <v>20030808</v>
      </c>
      <c r="R5445">
        <v>891008979</v>
      </c>
    </row>
    <row r="5446" spans="1:18">
      <c r="A5446" t="s">
        <v>1818</v>
      </c>
      <c r="B5446" t="s">
        <v>1819</v>
      </c>
      <c r="C5446">
        <v>201209</v>
      </c>
      <c r="D5446">
        <v>30</v>
      </c>
      <c r="E5446" t="s">
        <v>1555</v>
      </c>
      <c r="F5446">
        <v>15227</v>
      </c>
      <c r="G5446">
        <v>6010</v>
      </c>
      <c r="H5446">
        <v>5228</v>
      </c>
      <c r="I5446">
        <v>43112034602</v>
      </c>
      <c r="J5446">
        <v>9</v>
      </c>
      <c r="K5446" t="s">
        <v>1820</v>
      </c>
      <c r="L5446">
        <v>276</v>
      </c>
      <c r="M5446" t="s">
        <v>1803</v>
      </c>
      <c r="N5446" t="s">
        <v>1804</v>
      </c>
      <c r="O5446">
        <v>0</v>
      </c>
      <c r="P5446" t="s">
        <v>1552</v>
      </c>
      <c r="Q5446">
        <v>19990617</v>
      </c>
      <c r="R5446">
        <v>891008979</v>
      </c>
    </row>
    <row r="5447" spans="1:18">
      <c r="A5447" t="s">
        <v>1818</v>
      </c>
      <c r="B5447" t="s">
        <v>1821</v>
      </c>
      <c r="C5447">
        <v>201209</v>
      </c>
      <c r="D5447">
        <v>30</v>
      </c>
      <c r="E5447" t="s">
        <v>1555</v>
      </c>
      <c r="F5447">
        <v>12378</v>
      </c>
      <c r="G5447">
        <v>1333</v>
      </c>
      <c r="H5447">
        <v>36227</v>
      </c>
      <c r="I5447">
        <v>43112046602</v>
      </c>
      <c r="J5447">
        <v>9</v>
      </c>
      <c r="K5447" t="s">
        <v>1822</v>
      </c>
      <c r="L5447">
        <v>276</v>
      </c>
      <c r="M5447" t="s">
        <v>1803</v>
      </c>
      <c r="N5447" t="s">
        <v>1804</v>
      </c>
      <c r="O5447">
        <v>0</v>
      </c>
      <c r="P5447" t="s">
        <v>1552</v>
      </c>
      <c r="Q5447">
        <v>19900301</v>
      </c>
      <c r="R5447">
        <v>891008979</v>
      </c>
    </row>
    <row r="5448" spans="1:18">
      <c r="A5448" t="s">
        <v>1823</v>
      </c>
      <c r="B5448" t="s">
        <v>1824</v>
      </c>
      <c r="C5448">
        <v>201209</v>
      </c>
      <c r="D5448">
        <v>30</v>
      </c>
      <c r="E5448" t="s">
        <v>1555</v>
      </c>
      <c r="F5448">
        <v>11437</v>
      </c>
      <c r="G5448">
        <v>23866</v>
      </c>
      <c r="H5448">
        <v>11469</v>
      </c>
      <c r="I5448">
        <v>43112034200</v>
      </c>
      <c r="J5448">
        <v>9</v>
      </c>
      <c r="K5448" t="s">
        <v>1822</v>
      </c>
      <c r="L5448">
        <v>276</v>
      </c>
      <c r="M5448" t="s">
        <v>1803</v>
      </c>
      <c r="N5448" t="s">
        <v>1804</v>
      </c>
      <c r="O5448">
        <v>0</v>
      </c>
      <c r="P5448" t="s">
        <v>1574</v>
      </c>
      <c r="Q5448">
        <v>19960601</v>
      </c>
      <c r="R5448">
        <v>891008979</v>
      </c>
    </row>
    <row r="5449" spans="1:18">
      <c r="A5449" t="s">
        <v>1823</v>
      </c>
      <c r="B5449" t="s">
        <v>1825</v>
      </c>
      <c r="C5449">
        <v>201209</v>
      </c>
      <c r="D5449">
        <v>30</v>
      </c>
      <c r="E5449" t="s">
        <v>1555</v>
      </c>
      <c r="F5449">
        <v>4346</v>
      </c>
      <c r="G5449">
        <v>55122</v>
      </c>
      <c r="H5449">
        <v>2491</v>
      </c>
      <c r="I5449">
        <v>43112034400</v>
      </c>
      <c r="J5449">
        <v>9</v>
      </c>
      <c r="K5449" t="s">
        <v>1822</v>
      </c>
      <c r="L5449">
        <v>276</v>
      </c>
      <c r="M5449" t="s">
        <v>1803</v>
      </c>
      <c r="N5449" t="s">
        <v>1804</v>
      </c>
      <c r="O5449">
        <v>0</v>
      </c>
      <c r="P5449" t="s">
        <v>1552</v>
      </c>
      <c r="Q5449">
        <v>19980131</v>
      </c>
      <c r="R5449">
        <v>891008979</v>
      </c>
    </row>
    <row r="5450" spans="1:18">
      <c r="A5450" t="s">
        <v>1823</v>
      </c>
      <c r="B5450" t="s">
        <v>1826</v>
      </c>
      <c r="C5450">
        <v>201209</v>
      </c>
      <c r="D5450">
        <v>30</v>
      </c>
      <c r="E5450" t="s">
        <v>1555</v>
      </c>
      <c r="F5450">
        <v>3309</v>
      </c>
      <c r="G5450">
        <v>259</v>
      </c>
      <c r="H5450">
        <v>9166</v>
      </c>
      <c r="I5450">
        <v>43112035402</v>
      </c>
      <c r="J5450">
        <v>9</v>
      </c>
      <c r="K5450" t="s">
        <v>1802</v>
      </c>
      <c r="L5450">
        <v>276</v>
      </c>
      <c r="M5450" t="s">
        <v>1803</v>
      </c>
      <c r="N5450" t="s">
        <v>1804</v>
      </c>
      <c r="O5450">
        <v>0</v>
      </c>
      <c r="P5450" t="s">
        <v>1552</v>
      </c>
      <c r="Q5450">
        <v>20040927</v>
      </c>
      <c r="R5450">
        <v>891008979</v>
      </c>
    </row>
    <row r="5451" spans="1:18">
      <c r="A5451" t="s">
        <v>1823</v>
      </c>
      <c r="B5451" t="s">
        <v>1827</v>
      </c>
      <c r="C5451">
        <v>201209</v>
      </c>
      <c r="D5451">
        <v>30</v>
      </c>
      <c r="E5451" t="s">
        <v>1555</v>
      </c>
      <c r="F5451">
        <v>7731</v>
      </c>
      <c r="G5451">
        <v>327</v>
      </c>
      <c r="H5451">
        <v>19045</v>
      </c>
      <c r="I5451">
        <v>43112034801</v>
      </c>
      <c r="J5451">
        <v>9</v>
      </c>
      <c r="K5451" t="s">
        <v>1822</v>
      </c>
      <c r="L5451">
        <v>276</v>
      </c>
      <c r="M5451" t="s">
        <v>1803</v>
      </c>
      <c r="N5451" t="s">
        <v>1804</v>
      </c>
      <c r="O5451">
        <v>0</v>
      </c>
      <c r="P5451" t="s">
        <v>1552</v>
      </c>
      <c r="Q5451">
        <v>19980530</v>
      </c>
      <c r="R5451">
        <v>891008979</v>
      </c>
    </row>
    <row r="5452" spans="1:18">
      <c r="A5452" t="s">
        <v>1823</v>
      </c>
      <c r="B5452" t="s">
        <v>1828</v>
      </c>
      <c r="C5452">
        <v>201209</v>
      </c>
      <c r="D5452">
        <v>30</v>
      </c>
      <c r="E5452" t="s">
        <v>1555</v>
      </c>
      <c r="F5452">
        <v>13069</v>
      </c>
      <c r="G5452">
        <v>200024</v>
      </c>
      <c r="H5452">
        <v>12612</v>
      </c>
      <c r="I5452">
        <v>43112035501</v>
      </c>
      <c r="J5452">
        <v>9</v>
      </c>
      <c r="K5452" t="s">
        <v>1802</v>
      </c>
      <c r="L5452">
        <v>276</v>
      </c>
      <c r="M5452" t="s">
        <v>1803</v>
      </c>
      <c r="N5452" t="s">
        <v>1804</v>
      </c>
      <c r="O5452">
        <v>0</v>
      </c>
      <c r="P5452" t="s">
        <v>1552</v>
      </c>
      <c r="Q5452">
        <v>19990923</v>
      </c>
      <c r="R5452">
        <v>891008979</v>
      </c>
    </row>
    <row r="5453" spans="1:18">
      <c r="A5453" t="s">
        <v>1823</v>
      </c>
      <c r="B5453" t="s">
        <v>1829</v>
      </c>
      <c r="C5453">
        <v>201209</v>
      </c>
      <c r="D5453">
        <v>30</v>
      </c>
      <c r="E5453" t="s">
        <v>1555</v>
      </c>
      <c r="F5453">
        <v>6726</v>
      </c>
      <c r="G5453">
        <v>38260</v>
      </c>
      <c r="H5453">
        <v>21003</v>
      </c>
      <c r="I5453">
        <v>43112047703</v>
      </c>
      <c r="J5453">
        <v>9</v>
      </c>
      <c r="K5453" t="s">
        <v>1822</v>
      </c>
      <c r="L5453">
        <v>276</v>
      </c>
      <c r="M5453" t="s">
        <v>1803</v>
      </c>
      <c r="N5453" t="s">
        <v>1804</v>
      </c>
      <c r="O5453">
        <v>0</v>
      </c>
      <c r="P5453" t="s">
        <v>1552</v>
      </c>
      <c r="Q5453">
        <v>20040625</v>
      </c>
      <c r="R5453">
        <v>891008979</v>
      </c>
    </row>
    <row r="5454" spans="1:18">
      <c r="A5454" t="s">
        <v>1823</v>
      </c>
      <c r="B5454" t="s">
        <v>1830</v>
      </c>
      <c r="C5454">
        <v>201209</v>
      </c>
      <c r="D5454">
        <v>30</v>
      </c>
      <c r="E5454" t="s">
        <v>1555</v>
      </c>
      <c r="F5454">
        <v>3303</v>
      </c>
      <c r="G5454">
        <v>54057</v>
      </c>
      <c r="H5454">
        <v>14913</v>
      </c>
      <c r="I5454">
        <v>43112042002</v>
      </c>
      <c r="J5454">
        <v>9</v>
      </c>
      <c r="K5454" t="s">
        <v>1822</v>
      </c>
      <c r="L5454">
        <v>276</v>
      </c>
      <c r="M5454" t="s">
        <v>1803</v>
      </c>
      <c r="N5454" t="s">
        <v>1804</v>
      </c>
      <c r="O5454">
        <v>0</v>
      </c>
      <c r="P5454" t="s">
        <v>1771</v>
      </c>
      <c r="Q5454">
        <v>20020322</v>
      </c>
      <c r="R5454">
        <v>891008979</v>
      </c>
    </row>
    <row r="5455" spans="1:18">
      <c r="A5455" t="s">
        <v>1823</v>
      </c>
      <c r="B5455" t="s">
        <v>1831</v>
      </c>
      <c r="C5455">
        <v>201209</v>
      </c>
      <c r="D5455">
        <v>30</v>
      </c>
      <c r="E5455" t="s">
        <v>1555</v>
      </c>
      <c r="F5455">
        <v>2850</v>
      </c>
      <c r="G5455">
        <v>26117</v>
      </c>
      <c r="H5455">
        <v>703</v>
      </c>
      <c r="I5455">
        <v>43112052003</v>
      </c>
      <c r="J5455">
        <v>9</v>
      </c>
      <c r="K5455" t="s">
        <v>1822</v>
      </c>
      <c r="L5455">
        <v>276</v>
      </c>
      <c r="M5455" t="s">
        <v>1803</v>
      </c>
      <c r="N5455" t="s">
        <v>1804</v>
      </c>
      <c r="O5455">
        <v>0</v>
      </c>
      <c r="P5455" t="s">
        <v>1552</v>
      </c>
      <c r="Q5455">
        <v>20000313</v>
      </c>
      <c r="R5455">
        <v>891008979</v>
      </c>
    </row>
    <row r="5456" spans="1:18">
      <c r="A5456" t="s">
        <v>1823</v>
      </c>
      <c r="B5456" t="s">
        <v>1858</v>
      </c>
      <c r="C5456">
        <v>201209</v>
      </c>
      <c r="D5456">
        <v>2</v>
      </c>
      <c r="E5456" t="s">
        <v>1555</v>
      </c>
      <c r="F5456">
        <v>96</v>
      </c>
      <c r="G5456">
        <v>545</v>
      </c>
      <c r="H5456">
        <v>2286</v>
      </c>
      <c r="I5456">
        <v>43112055801</v>
      </c>
      <c r="J5456">
        <v>9</v>
      </c>
      <c r="K5456" t="s">
        <v>1822</v>
      </c>
      <c r="L5456">
        <v>276</v>
      </c>
      <c r="M5456" t="s">
        <v>1803</v>
      </c>
      <c r="N5456" t="s">
        <v>1804</v>
      </c>
      <c r="O5456">
        <v>0</v>
      </c>
      <c r="P5456" t="s">
        <v>1552</v>
      </c>
      <c r="Q5456">
        <v>20040511</v>
      </c>
      <c r="R5456">
        <v>891008979</v>
      </c>
    </row>
    <row r="5457" spans="1:18">
      <c r="A5457" t="s">
        <v>1823</v>
      </c>
      <c r="B5457" t="s">
        <v>1832</v>
      </c>
      <c r="C5457">
        <v>201209</v>
      </c>
      <c r="D5457">
        <v>30</v>
      </c>
      <c r="E5457" t="s">
        <v>1555</v>
      </c>
      <c r="F5457">
        <v>10752</v>
      </c>
      <c r="G5457">
        <v>13854</v>
      </c>
      <c r="H5457">
        <v>17071</v>
      </c>
      <c r="I5457">
        <v>43112045402</v>
      </c>
      <c r="J5457">
        <v>9</v>
      </c>
      <c r="K5457" t="s">
        <v>1822</v>
      </c>
      <c r="L5457">
        <v>276</v>
      </c>
      <c r="M5457" t="s">
        <v>1803</v>
      </c>
      <c r="N5457" t="s">
        <v>1804</v>
      </c>
      <c r="O5457">
        <v>0</v>
      </c>
      <c r="P5457" t="s">
        <v>1552</v>
      </c>
      <c r="Q5457">
        <v>19981022</v>
      </c>
      <c r="R5457">
        <v>891008979</v>
      </c>
    </row>
    <row r="5458" spans="1:18">
      <c r="A5458" t="s">
        <v>1823</v>
      </c>
      <c r="B5458" t="s">
        <v>1833</v>
      </c>
      <c r="C5458">
        <v>201209</v>
      </c>
      <c r="D5458">
        <v>30</v>
      </c>
      <c r="E5458" t="s">
        <v>1555</v>
      </c>
      <c r="F5458">
        <v>7525</v>
      </c>
      <c r="G5458">
        <v>17187</v>
      </c>
      <c r="H5458">
        <v>22779</v>
      </c>
      <c r="I5458">
        <v>43112049101</v>
      </c>
      <c r="J5458">
        <v>9</v>
      </c>
      <c r="K5458" t="s">
        <v>1822</v>
      </c>
      <c r="L5458">
        <v>276</v>
      </c>
      <c r="M5458" t="s">
        <v>1803</v>
      </c>
      <c r="N5458" t="s">
        <v>1804</v>
      </c>
      <c r="O5458">
        <v>0</v>
      </c>
      <c r="P5458" t="s">
        <v>1552</v>
      </c>
      <c r="Q5458">
        <v>19880301</v>
      </c>
      <c r="R5458">
        <v>891008979</v>
      </c>
    </row>
    <row r="5459" spans="1:18">
      <c r="A5459" t="s">
        <v>1823</v>
      </c>
      <c r="B5459" t="s">
        <v>1834</v>
      </c>
      <c r="C5459">
        <v>201209</v>
      </c>
      <c r="D5459">
        <v>30</v>
      </c>
      <c r="E5459" t="s">
        <v>1555</v>
      </c>
      <c r="F5459">
        <v>10241</v>
      </c>
      <c r="G5459">
        <v>140</v>
      </c>
      <c r="H5459">
        <v>6490</v>
      </c>
      <c r="I5459">
        <v>43112040402</v>
      </c>
      <c r="J5459">
        <v>9</v>
      </c>
      <c r="K5459" t="s">
        <v>1822</v>
      </c>
      <c r="L5459">
        <v>276</v>
      </c>
      <c r="M5459" t="s">
        <v>1803</v>
      </c>
      <c r="N5459" t="s">
        <v>1804</v>
      </c>
      <c r="O5459">
        <v>0</v>
      </c>
      <c r="P5459" t="s">
        <v>1552</v>
      </c>
      <c r="Q5459">
        <v>20040919</v>
      </c>
      <c r="R5459">
        <v>891008979</v>
      </c>
    </row>
    <row r="5460" spans="1:18">
      <c r="A5460" t="s">
        <v>1823</v>
      </c>
      <c r="B5460" t="s">
        <v>1835</v>
      </c>
      <c r="C5460">
        <v>201209</v>
      </c>
      <c r="D5460">
        <v>30</v>
      </c>
      <c r="E5460" t="s">
        <v>1555</v>
      </c>
      <c r="F5460">
        <v>4054</v>
      </c>
      <c r="G5460">
        <v>19514</v>
      </c>
      <c r="H5460">
        <v>13036</v>
      </c>
      <c r="I5460">
        <v>43112044601</v>
      </c>
      <c r="J5460">
        <v>9</v>
      </c>
      <c r="K5460" t="s">
        <v>1822</v>
      </c>
      <c r="L5460">
        <v>276</v>
      </c>
      <c r="M5460" t="s">
        <v>1803</v>
      </c>
      <c r="N5460" t="s">
        <v>1804</v>
      </c>
      <c r="O5460">
        <v>0</v>
      </c>
      <c r="P5460" t="s">
        <v>1552</v>
      </c>
      <c r="Q5460">
        <v>19960901</v>
      </c>
      <c r="R5460">
        <v>891008979</v>
      </c>
    </row>
    <row r="5461" spans="1:18">
      <c r="A5461" t="s">
        <v>1823</v>
      </c>
      <c r="B5461" t="s">
        <v>1836</v>
      </c>
      <c r="C5461">
        <v>201209</v>
      </c>
      <c r="D5461">
        <v>30</v>
      </c>
      <c r="E5461" t="s">
        <v>1555</v>
      </c>
      <c r="F5461">
        <v>6477</v>
      </c>
      <c r="G5461">
        <v>27111</v>
      </c>
      <c r="H5461">
        <v>2264</v>
      </c>
      <c r="I5461">
        <v>43112042502</v>
      </c>
      <c r="J5461">
        <v>9</v>
      </c>
      <c r="K5461" t="s">
        <v>1822</v>
      </c>
      <c r="L5461">
        <v>276</v>
      </c>
      <c r="M5461" t="s">
        <v>1803</v>
      </c>
      <c r="N5461" t="s">
        <v>1804</v>
      </c>
      <c r="O5461">
        <v>0</v>
      </c>
      <c r="P5461" t="s">
        <v>1552</v>
      </c>
      <c r="Q5461">
        <v>19970201</v>
      </c>
      <c r="R5461">
        <v>891008979</v>
      </c>
    </row>
    <row r="5462" spans="1:18">
      <c r="A5462" t="s">
        <v>1837</v>
      </c>
      <c r="B5462" t="s">
        <v>1838</v>
      </c>
      <c r="C5462">
        <v>201209</v>
      </c>
      <c r="D5462">
        <v>30</v>
      </c>
      <c r="E5462" t="s">
        <v>1555</v>
      </c>
      <c r="F5462">
        <v>3259</v>
      </c>
      <c r="G5462">
        <v>78274</v>
      </c>
      <c r="H5462">
        <v>13321</v>
      </c>
      <c r="I5462">
        <v>43112034300</v>
      </c>
      <c r="J5462">
        <v>9</v>
      </c>
      <c r="K5462" t="s">
        <v>1802</v>
      </c>
      <c r="L5462">
        <v>276</v>
      </c>
      <c r="M5462" t="s">
        <v>1803</v>
      </c>
      <c r="N5462" t="s">
        <v>1804</v>
      </c>
      <c r="O5462">
        <v>0</v>
      </c>
      <c r="P5462" t="s">
        <v>1552</v>
      </c>
      <c r="Q5462">
        <v>19810501</v>
      </c>
      <c r="R5462">
        <v>891008979</v>
      </c>
    </row>
    <row r="5463" spans="1:18">
      <c r="A5463" t="s">
        <v>1837</v>
      </c>
      <c r="B5463" t="s">
        <v>1839</v>
      </c>
      <c r="C5463">
        <v>201209</v>
      </c>
      <c r="D5463">
        <v>30</v>
      </c>
      <c r="E5463" t="s">
        <v>1555</v>
      </c>
      <c r="F5463">
        <v>11049</v>
      </c>
      <c r="G5463">
        <v>3820</v>
      </c>
      <c r="H5463">
        <v>27392</v>
      </c>
      <c r="I5463">
        <v>43112070101</v>
      </c>
      <c r="J5463">
        <v>9</v>
      </c>
      <c r="K5463" t="s">
        <v>1802</v>
      </c>
      <c r="L5463">
        <v>276</v>
      </c>
      <c r="M5463" t="s">
        <v>1803</v>
      </c>
      <c r="N5463" t="s">
        <v>1804</v>
      </c>
      <c r="O5463">
        <v>0</v>
      </c>
      <c r="P5463" t="s">
        <v>1552</v>
      </c>
      <c r="Q5463">
        <v>20030623</v>
      </c>
      <c r="R5463">
        <v>891008979</v>
      </c>
    </row>
    <row r="5464" spans="1:18">
      <c r="A5464" t="s">
        <v>1837</v>
      </c>
      <c r="B5464" t="s">
        <v>1840</v>
      </c>
      <c r="C5464">
        <v>201209</v>
      </c>
      <c r="D5464">
        <v>29</v>
      </c>
      <c r="E5464" t="s">
        <v>1555</v>
      </c>
      <c r="F5464">
        <v>5624</v>
      </c>
      <c r="G5464">
        <v>4114</v>
      </c>
      <c r="H5464">
        <v>25868</v>
      </c>
      <c r="I5464">
        <v>43112070803</v>
      </c>
      <c r="J5464">
        <v>9</v>
      </c>
      <c r="K5464" t="s">
        <v>1802</v>
      </c>
      <c r="L5464">
        <v>276</v>
      </c>
      <c r="M5464" t="s">
        <v>1803</v>
      </c>
      <c r="N5464" t="s">
        <v>1804</v>
      </c>
      <c r="O5464">
        <v>0</v>
      </c>
      <c r="P5464" t="s">
        <v>1552</v>
      </c>
      <c r="Q5464">
        <v>20040126</v>
      </c>
      <c r="R5464">
        <v>891008979</v>
      </c>
    </row>
    <row r="5465" spans="1:18">
      <c r="A5465" t="s">
        <v>1837</v>
      </c>
      <c r="B5465" t="s">
        <v>1841</v>
      </c>
      <c r="C5465">
        <v>201209</v>
      </c>
      <c r="D5465">
        <v>30</v>
      </c>
      <c r="E5465" t="s">
        <v>1555</v>
      </c>
      <c r="F5465">
        <v>15596</v>
      </c>
      <c r="G5465">
        <v>9610</v>
      </c>
      <c r="H5465">
        <v>31412</v>
      </c>
      <c r="I5465">
        <v>43112071601</v>
      </c>
      <c r="J5465">
        <v>9</v>
      </c>
      <c r="K5465" t="s">
        <v>1802</v>
      </c>
      <c r="L5465">
        <v>276</v>
      </c>
      <c r="M5465" t="s">
        <v>1803</v>
      </c>
      <c r="N5465" t="s">
        <v>1804</v>
      </c>
      <c r="O5465">
        <v>0</v>
      </c>
      <c r="P5465" t="s">
        <v>1552</v>
      </c>
      <c r="Q5465">
        <v>20081031</v>
      </c>
      <c r="R5465">
        <v>891008979</v>
      </c>
    </row>
    <row r="5466" spans="1:18">
      <c r="A5466" t="s">
        <v>1837</v>
      </c>
      <c r="B5466" t="s">
        <v>1842</v>
      </c>
      <c r="C5466">
        <v>201209</v>
      </c>
      <c r="D5466">
        <v>30</v>
      </c>
      <c r="E5466" t="s">
        <v>1555</v>
      </c>
      <c r="F5466">
        <v>11315</v>
      </c>
      <c r="G5466">
        <v>6071</v>
      </c>
      <c r="H5466">
        <v>36893</v>
      </c>
      <c r="I5466">
        <v>43112072200</v>
      </c>
      <c r="J5466">
        <v>9</v>
      </c>
      <c r="K5466" t="s">
        <v>1810</v>
      </c>
      <c r="L5466">
        <v>276</v>
      </c>
      <c r="M5466" t="s">
        <v>1803</v>
      </c>
      <c r="N5466" t="s">
        <v>1804</v>
      </c>
      <c r="O5466">
        <v>0</v>
      </c>
      <c r="P5466" t="s">
        <v>1552</v>
      </c>
      <c r="Q5466">
        <v>19941201</v>
      </c>
      <c r="R5466">
        <v>891008979</v>
      </c>
    </row>
    <row r="5467" spans="1:18">
      <c r="A5467" t="s">
        <v>1837</v>
      </c>
      <c r="B5467" t="s">
        <v>1843</v>
      </c>
      <c r="C5467">
        <v>201209</v>
      </c>
      <c r="D5467">
        <v>30</v>
      </c>
      <c r="E5467" t="s">
        <v>1555</v>
      </c>
      <c r="F5467">
        <v>12581</v>
      </c>
      <c r="G5467">
        <v>5372</v>
      </c>
      <c r="H5467">
        <v>18201</v>
      </c>
      <c r="I5467">
        <v>43112075000</v>
      </c>
      <c r="J5467">
        <v>9</v>
      </c>
      <c r="K5467" t="s">
        <v>1802</v>
      </c>
      <c r="L5467">
        <v>276</v>
      </c>
      <c r="M5467" t="s">
        <v>1803</v>
      </c>
      <c r="N5467" t="s">
        <v>1804</v>
      </c>
      <c r="O5467">
        <v>0</v>
      </c>
      <c r="P5467" t="s">
        <v>1552</v>
      </c>
      <c r="Q5467">
        <v>19961001</v>
      </c>
      <c r="R5467">
        <v>891008979</v>
      </c>
    </row>
    <row r="5468" spans="1:18">
      <c r="A5468" t="s">
        <v>1837</v>
      </c>
      <c r="B5468" t="s">
        <v>1844</v>
      </c>
      <c r="C5468">
        <v>201209</v>
      </c>
      <c r="D5468">
        <v>30</v>
      </c>
      <c r="E5468" t="s">
        <v>1555</v>
      </c>
      <c r="F5468">
        <v>6413</v>
      </c>
      <c r="G5468">
        <v>159819</v>
      </c>
      <c r="H5468">
        <v>28100</v>
      </c>
      <c r="I5468">
        <v>43112075800</v>
      </c>
      <c r="J5468">
        <v>9</v>
      </c>
      <c r="K5468" t="s">
        <v>1802</v>
      </c>
      <c r="L5468">
        <v>276</v>
      </c>
      <c r="M5468" t="s">
        <v>1803</v>
      </c>
      <c r="N5468" t="s">
        <v>1804</v>
      </c>
      <c r="O5468">
        <v>0</v>
      </c>
      <c r="P5468" t="s">
        <v>1552</v>
      </c>
      <c r="Q5468">
        <v>19970623</v>
      </c>
      <c r="R5468">
        <v>891008979</v>
      </c>
    </row>
    <row r="5469" spans="1:18">
      <c r="A5469" t="s">
        <v>1837</v>
      </c>
      <c r="B5469" t="s">
        <v>1845</v>
      </c>
      <c r="C5469">
        <v>201209</v>
      </c>
      <c r="D5469">
        <v>30</v>
      </c>
      <c r="E5469" t="s">
        <v>1555</v>
      </c>
      <c r="F5469">
        <v>20004</v>
      </c>
      <c r="G5469">
        <v>24667</v>
      </c>
      <c r="H5469">
        <v>36536</v>
      </c>
      <c r="I5469">
        <v>43112076100</v>
      </c>
      <c r="J5469">
        <v>9</v>
      </c>
      <c r="K5469" t="s">
        <v>1810</v>
      </c>
      <c r="L5469">
        <v>276</v>
      </c>
      <c r="M5469" t="s">
        <v>1803</v>
      </c>
      <c r="N5469" t="s">
        <v>1804</v>
      </c>
      <c r="O5469">
        <v>0</v>
      </c>
      <c r="P5469" t="s">
        <v>1552</v>
      </c>
      <c r="Q5469">
        <v>19970924</v>
      </c>
      <c r="R5469">
        <v>891008979</v>
      </c>
    </row>
    <row r="5470" spans="1:18">
      <c r="A5470" t="s">
        <v>1837</v>
      </c>
      <c r="B5470" t="s">
        <v>1846</v>
      </c>
      <c r="C5470">
        <v>201209</v>
      </c>
      <c r="D5470">
        <v>30</v>
      </c>
      <c r="E5470" t="s">
        <v>1555</v>
      </c>
      <c r="F5470">
        <v>514</v>
      </c>
      <c r="G5470">
        <v>188326</v>
      </c>
      <c r="H5470">
        <v>686</v>
      </c>
      <c r="I5470">
        <v>43112078200</v>
      </c>
      <c r="J5470">
        <v>9</v>
      </c>
      <c r="K5470" t="s">
        <v>1802</v>
      </c>
      <c r="L5470">
        <v>276</v>
      </c>
      <c r="M5470" t="s">
        <v>1803</v>
      </c>
      <c r="N5470" t="s">
        <v>1804</v>
      </c>
      <c r="O5470">
        <v>0</v>
      </c>
      <c r="P5470" t="s">
        <v>1574</v>
      </c>
      <c r="Q5470">
        <v>20040131</v>
      </c>
      <c r="R5470">
        <v>891008979</v>
      </c>
    </row>
    <row r="5471" spans="1:18">
      <c r="A5471" t="s">
        <v>1837</v>
      </c>
      <c r="B5471" t="s">
        <v>1847</v>
      </c>
      <c r="C5471">
        <v>201209</v>
      </c>
      <c r="D5471">
        <v>30</v>
      </c>
      <c r="E5471" t="s">
        <v>1555</v>
      </c>
      <c r="F5471">
        <v>18235</v>
      </c>
      <c r="G5471">
        <v>11519</v>
      </c>
      <c r="H5471">
        <v>23764</v>
      </c>
      <c r="I5471">
        <v>43112079000</v>
      </c>
      <c r="J5471">
        <v>9</v>
      </c>
      <c r="K5471" t="s">
        <v>1802</v>
      </c>
      <c r="L5471">
        <v>276</v>
      </c>
      <c r="M5471" t="s">
        <v>1803</v>
      </c>
      <c r="N5471" t="s">
        <v>1804</v>
      </c>
      <c r="O5471">
        <v>0</v>
      </c>
      <c r="P5471" t="s">
        <v>1552</v>
      </c>
      <c r="Q5471">
        <v>20030910</v>
      </c>
      <c r="R5471">
        <v>891008979</v>
      </c>
    </row>
    <row r="5472" spans="1:18">
      <c r="A5472" t="s">
        <v>1848</v>
      </c>
      <c r="B5472" t="s">
        <v>1849</v>
      </c>
      <c r="C5472">
        <v>201209</v>
      </c>
      <c r="D5472">
        <v>30</v>
      </c>
      <c r="E5472" t="s">
        <v>1555</v>
      </c>
      <c r="F5472">
        <v>4579</v>
      </c>
      <c r="G5472">
        <v>3360</v>
      </c>
      <c r="H5472">
        <v>3306</v>
      </c>
      <c r="I5472">
        <v>43112072501</v>
      </c>
      <c r="J5472">
        <v>9</v>
      </c>
      <c r="K5472" t="s">
        <v>1810</v>
      </c>
      <c r="L5472">
        <v>276</v>
      </c>
      <c r="M5472" t="s">
        <v>1803</v>
      </c>
      <c r="N5472" t="s">
        <v>1804</v>
      </c>
      <c r="O5472">
        <v>0</v>
      </c>
      <c r="P5472" t="s">
        <v>1552</v>
      </c>
      <c r="Q5472">
        <v>19970408</v>
      </c>
      <c r="R5472">
        <v>891008979</v>
      </c>
    </row>
    <row r="5473" spans="1:18">
      <c r="A5473" t="s">
        <v>1848</v>
      </c>
      <c r="B5473" t="s">
        <v>1850</v>
      </c>
      <c r="C5473">
        <v>201209</v>
      </c>
      <c r="D5473">
        <v>30</v>
      </c>
      <c r="E5473" t="s">
        <v>1555</v>
      </c>
      <c r="F5473">
        <v>1972</v>
      </c>
      <c r="G5473">
        <v>2932</v>
      </c>
      <c r="H5473">
        <v>9518</v>
      </c>
      <c r="I5473">
        <v>43112076501</v>
      </c>
      <c r="J5473">
        <v>9</v>
      </c>
      <c r="K5473" t="s">
        <v>1810</v>
      </c>
      <c r="L5473">
        <v>276</v>
      </c>
      <c r="M5473" t="s">
        <v>1803</v>
      </c>
      <c r="N5473" t="s">
        <v>1804</v>
      </c>
      <c r="O5473">
        <v>0</v>
      </c>
      <c r="P5473" t="s">
        <v>1552</v>
      </c>
      <c r="Q5473">
        <v>19971216</v>
      </c>
      <c r="R5473">
        <v>891008979</v>
      </c>
    </row>
    <row r="5474" spans="1:18">
      <c r="A5474" t="s">
        <v>1848</v>
      </c>
      <c r="B5474" t="s">
        <v>1851</v>
      </c>
      <c r="C5474">
        <v>201209</v>
      </c>
      <c r="D5474">
        <v>30</v>
      </c>
      <c r="E5474" t="s">
        <v>1555</v>
      </c>
      <c r="F5474">
        <v>14002</v>
      </c>
      <c r="G5474">
        <v>4349</v>
      </c>
      <c r="H5474">
        <v>20067</v>
      </c>
      <c r="I5474">
        <v>43112076800</v>
      </c>
      <c r="J5474">
        <v>9</v>
      </c>
      <c r="K5474" t="s">
        <v>1810</v>
      </c>
      <c r="L5474">
        <v>276</v>
      </c>
      <c r="M5474" t="s">
        <v>1803</v>
      </c>
      <c r="N5474" t="s">
        <v>1804</v>
      </c>
      <c r="O5474">
        <v>0</v>
      </c>
      <c r="P5474" t="s">
        <v>1552</v>
      </c>
      <c r="Q5474">
        <v>20000117</v>
      </c>
      <c r="R5474">
        <v>891008979</v>
      </c>
    </row>
    <row r="5475" spans="1:18">
      <c r="A5475" t="s">
        <v>1848</v>
      </c>
      <c r="B5475" t="s">
        <v>1852</v>
      </c>
      <c r="C5475">
        <v>201209</v>
      </c>
      <c r="D5475">
        <v>30</v>
      </c>
      <c r="E5475" t="s">
        <v>1555</v>
      </c>
      <c r="F5475">
        <v>22945</v>
      </c>
      <c r="G5475">
        <v>7253</v>
      </c>
      <c r="H5475">
        <v>38324</v>
      </c>
      <c r="I5475">
        <v>43112079200</v>
      </c>
      <c r="J5475">
        <v>9</v>
      </c>
      <c r="K5475" t="s">
        <v>1810</v>
      </c>
      <c r="L5475">
        <v>276</v>
      </c>
      <c r="M5475" t="s">
        <v>1803</v>
      </c>
      <c r="N5475" t="s">
        <v>1804</v>
      </c>
      <c r="O5475">
        <v>0</v>
      </c>
      <c r="P5475" t="s">
        <v>1552</v>
      </c>
      <c r="Q5475">
        <v>20031215</v>
      </c>
      <c r="R5475">
        <v>891008979</v>
      </c>
    </row>
    <row r="5476" spans="1:18">
      <c r="A5476" t="s">
        <v>1853</v>
      </c>
      <c r="B5476" t="s">
        <v>1854</v>
      </c>
      <c r="C5476">
        <v>201209</v>
      </c>
      <c r="D5476">
        <v>30</v>
      </c>
      <c r="E5476" t="s">
        <v>1555</v>
      </c>
      <c r="F5476">
        <v>10011</v>
      </c>
      <c r="G5476">
        <v>9555</v>
      </c>
      <c r="H5476">
        <v>10006</v>
      </c>
      <c r="I5476">
        <v>43112073200</v>
      </c>
      <c r="J5476">
        <v>9</v>
      </c>
      <c r="K5476" t="s">
        <v>1855</v>
      </c>
      <c r="L5476">
        <v>276</v>
      </c>
      <c r="M5476" t="s">
        <v>1803</v>
      </c>
      <c r="N5476" t="s">
        <v>1804</v>
      </c>
      <c r="O5476">
        <v>0</v>
      </c>
      <c r="P5476" t="s">
        <v>1552</v>
      </c>
      <c r="Q5476">
        <v>19950701</v>
      </c>
      <c r="R5476">
        <v>891008979</v>
      </c>
    </row>
    <row r="5477" spans="1:18">
      <c r="A5477" t="s">
        <v>1853</v>
      </c>
      <c r="B5477" t="s">
        <v>1856</v>
      </c>
      <c r="C5477">
        <v>201209</v>
      </c>
      <c r="D5477">
        <v>30</v>
      </c>
      <c r="E5477" t="s">
        <v>1555</v>
      </c>
      <c r="F5477">
        <v>11533</v>
      </c>
      <c r="G5477">
        <v>113</v>
      </c>
      <c r="H5477">
        <v>23483</v>
      </c>
      <c r="I5477">
        <v>43112073800</v>
      </c>
      <c r="J5477">
        <v>9</v>
      </c>
      <c r="K5477" t="s">
        <v>1810</v>
      </c>
      <c r="L5477">
        <v>276</v>
      </c>
      <c r="M5477" t="s">
        <v>1803</v>
      </c>
      <c r="N5477" t="s">
        <v>1804</v>
      </c>
      <c r="O5477">
        <v>0</v>
      </c>
      <c r="P5477" t="s">
        <v>1552</v>
      </c>
      <c r="Q5477">
        <v>19960101</v>
      </c>
      <c r="R5477">
        <v>891008979</v>
      </c>
    </row>
    <row r="5478" spans="1:18">
      <c r="A5478" t="s">
        <v>1853</v>
      </c>
      <c r="B5478" t="s">
        <v>1857</v>
      </c>
      <c r="C5478">
        <v>201209</v>
      </c>
      <c r="D5478">
        <v>30</v>
      </c>
      <c r="E5478" t="s">
        <v>1555</v>
      </c>
      <c r="F5478">
        <v>7321</v>
      </c>
      <c r="G5478">
        <v>4374</v>
      </c>
      <c r="H5478">
        <v>5177</v>
      </c>
      <c r="I5478">
        <v>43112074601</v>
      </c>
      <c r="J5478">
        <v>9</v>
      </c>
      <c r="K5478" t="s">
        <v>1855</v>
      </c>
      <c r="L5478">
        <v>276</v>
      </c>
      <c r="M5478" t="s">
        <v>1803</v>
      </c>
      <c r="N5478" t="s">
        <v>1804</v>
      </c>
      <c r="O5478">
        <v>0</v>
      </c>
      <c r="P5478" t="s">
        <v>1552</v>
      </c>
      <c r="Q5478">
        <v>20030524</v>
      </c>
      <c r="R5478">
        <v>891008979</v>
      </c>
    </row>
    <row r="5479" spans="1:18">
      <c r="A5479" t="s">
        <v>1800</v>
      </c>
      <c r="B5479" t="s">
        <v>1801</v>
      </c>
      <c r="C5479">
        <v>201210</v>
      </c>
      <c r="D5479">
        <v>31</v>
      </c>
      <c r="E5479" t="s">
        <v>1555</v>
      </c>
      <c r="F5479">
        <v>4933</v>
      </c>
      <c r="G5479">
        <v>39718</v>
      </c>
      <c r="H5479">
        <v>23656</v>
      </c>
      <c r="I5479">
        <v>43112032501</v>
      </c>
      <c r="J5479">
        <v>9</v>
      </c>
      <c r="K5479" t="s">
        <v>1802</v>
      </c>
      <c r="L5479">
        <v>276</v>
      </c>
      <c r="M5479" t="s">
        <v>1803</v>
      </c>
      <c r="N5479" t="s">
        <v>1804</v>
      </c>
      <c r="O5479">
        <v>0</v>
      </c>
      <c r="P5479" t="s">
        <v>1552</v>
      </c>
      <c r="Q5479">
        <v>19860401</v>
      </c>
      <c r="R5479">
        <v>891008979</v>
      </c>
    </row>
    <row r="5480" spans="1:18">
      <c r="A5480" t="s">
        <v>1800</v>
      </c>
      <c r="B5480" t="s">
        <v>1805</v>
      </c>
      <c r="C5480">
        <v>201210</v>
      </c>
      <c r="D5480">
        <v>31</v>
      </c>
      <c r="E5480" t="s">
        <v>1555</v>
      </c>
      <c r="F5480">
        <v>18826</v>
      </c>
      <c r="G5480">
        <v>4690</v>
      </c>
      <c r="H5480">
        <v>11951</v>
      </c>
      <c r="I5480">
        <v>43112074000</v>
      </c>
      <c r="J5480">
        <v>9</v>
      </c>
      <c r="K5480" t="s">
        <v>1806</v>
      </c>
      <c r="L5480">
        <v>276</v>
      </c>
      <c r="M5480" t="s">
        <v>1803</v>
      </c>
      <c r="N5480" t="s">
        <v>1804</v>
      </c>
      <c r="O5480">
        <v>0</v>
      </c>
      <c r="P5480" t="s">
        <v>1552</v>
      </c>
      <c r="Q5480">
        <v>19960301</v>
      </c>
      <c r="R5480">
        <v>891008979</v>
      </c>
    </row>
    <row r="5481" spans="1:18">
      <c r="A5481" t="s">
        <v>1807</v>
      </c>
      <c r="B5481" t="s">
        <v>1808</v>
      </c>
      <c r="C5481">
        <v>201210</v>
      </c>
      <c r="D5481">
        <v>31</v>
      </c>
      <c r="E5481" t="s">
        <v>1555</v>
      </c>
      <c r="F5481">
        <v>11169</v>
      </c>
      <c r="G5481">
        <v>15184</v>
      </c>
      <c r="H5481">
        <v>6117</v>
      </c>
      <c r="I5481">
        <v>43112071100</v>
      </c>
      <c r="J5481">
        <v>9</v>
      </c>
      <c r="K5481" t="s">
        <v>1802</v>
      </c>
      <c r="L5481">
        <v>276</v>
      </c>
      <c r="M5481" t="s">
        <v>1803</v>
      </c>
      <c r="N5481" t="s">
        <v>1804</v>
      </c>
      <c r="O5481">
        <v>0</v>
      </c>
      <c r="P5481" t="s">
        <v>1552</v>
      </c>
      <c r="Q5481">
        <v>19940901</v>
      </c>
      <c r="R5481">
        <v>891008979</v>
      </c>
    </row>
    <row r="5482" spans="1:18">
      <c r="A5482" t="s">
        <v>1807</v>
      </c>
      <c r="B5482" t="s">
        <v>1809</v>
      </c>
      <c r="C5482">
        <v>201210</v>
      </c>
      <c r="D5482">
        <v>31</v>
      </c>
      <c r="E5482" t="s">
        <v>1555</v>
      </c>
      <c r="F5482">
        <v>30623</v>
      </c>
      <c r="G5482">
        <v>10620</v>
      </c>
      <c r="H5482">
        <v>48946</v>
      </c>
      <c r="I5482">
        <v>43112071802</v>
      </c>
      <c r="J5482">
        <v>9</v>
      </c>
      <c r="K5482" t="s">
        <v>1810</v>
      </c>
      <c r="L5482">
        <v>276</v>
      </c>
      <c r="M5482" t="s">
        <v>1803</v>
      </c>
      <c r="N5482" t="s">
        <v>1804</v>
      </c>
      <c r="O5482">
        <v>0</v>
      </c>
      <c r="P5482" t="s">
        <v>1552</v>
      </c>
      <c r="Q5482">
        <v>20071208</v>
      </c>
      <c r="R5482">
        <v>891008979</v>
      </c>
    </row>
    <row r="5483" spans="1:18">
      <c r="A5483" t="s">
        <v>1807</v>
      </c>
      <c r="B5483" t="s">
        <v>1811</v>
      </c>
      <c r="C5483">
        <v>201210</v>
      </c>
      <c r="D5483">
        <v>31</v>
      </c>
      <c r="E5483" t="s">
        <v>1555</v>
      </c>
      <c r="F5483">
        <v>11555</v>
      </c>
      <c r="G5483">
        <v>5870</v>
      </c>
      <c r="H5483">
        <v>10591</v>
      </c>
      <c r="I5483">
        <v>43112072001</v>
      </c>
      <c r="J5483">
        <v>9</v>
      </c>
      <c r="K5483" t="s">
        <v>1802</v>
      </c>
      <c r="L5483">
        <v>276</v>
      </c>
      <c r="M5483" t="s">
        <v>1803</v>
      </c>
      <c r="N5483" t="s">
        <v>1804</v>
      </c>
      <c r="O5483">
        <v>0</v>
      </c>
      <c r="P5483" t="s">
        <v>1552</v>
      </c>
      <c r="Q5483">
        <v>19970201</v>
      </c>
      <c r="R5483">
        <v>891008979</v>
      </c>
    </row>
    <row r="5484" spans="1:18">
      <c r="A5484" t="s">
        <v>1807</v>
      </c>
      <c r="B5484" t="s">
        <v>1812</v>
      </c>
      <c r="C5484">
        <v>201210</v>
      </c>
      <c r="D5484">
        <v>31</v>
      </c>
      <c r="E5484" t="s">
        <v>1555</v>
      </c>
      <c r="F5484">
        <v>7116</v>
      </c>
      <c r="G5484">
        <v>3809</v>
      </c>
      <c r="H5484">
        <v>6056</v>
      </c>
      <c r="I5484">
        <v>43112073401</v>
      </c>
      <c r="J5484">
        <v>9</v>
      </c>
      <c r="K5484" t="s">
        <v>1813</v>
      </c>
      <c r="L5484">
        <v>276</v>
      </c>
      <c r="M5484" t="s">
        <v>1803</v>
      </c>
      <c r="N5484" t="s">
        <v>1804</v>
      </c>
      <c r="O5484">
        <v>0</v>
      </c>
      <c r="P5484" t="s">
        <v>1552</v>
      </c>
      <c r="Q5484">
        <v>19990428</v>
      </c>
      <c r="R5484">
        <v>891008979</v>
      </c>
    </row>
    <row r="5485" spans="1:18">
      <c r="A5485" t="s">
        <v>1807</v>
      </c>
      <c r="B5485" t="s">
        <v>1814</v>
      </c>
      <c r="C5485">
        <v>201210</v>
      </c>
      <c r="D5485">
        <v>31</v>
      </c>
      <c r="E5485" t="s">
        <v>1555</v>
      </c>
      <c r="F5485">
        <v>10844</v>
      </c>
      <c r="G5485">
        <v>6800</v>
      </c>
      <c r="H5485">
        <v>9733</v>
      </c>
      <c r="I5485">
        <v>43112073600</v>
      </c>
      <c r="J5485">
        <v>9</v>
      </c>
      <c r="K5485" t="s">
        <v>1802</v>
      </c>
      <c r="L5485">
        <v>276</v>
      </c>
      <c r="M5485" t="s">
        <v>1803</v>
      </c>
      <c r="N5485" t="s">
        <v>1804</v>
      </c>
      <c r="O5485">
        <v>0</v>
      </c>
      <c r="P5485" t="s">
        <v>1552</v>
      </c>
      <c r="Q5485">
        <v>19951101</v>
      </c>
      <c r="R5485">
        <v>891008979</v>
      </c>
    </row>
    <row r="5486" spans="1:18">
      <c r="A5486" t="s">
        <v>1807</v>
      </c>
      <c r="B5486" t="s">
        <v>1815</v>
      </c>
      <c r="C5486">
        <v>201210</v>
      </c>
      <c r="D5486">
        <v>31</v>
      </c>
      <c r="E5486" t="s">
        <v>1555</v>
      </c>
      <c r="F5486">
        <v>16810</v>
      </c>
      <c r="G5486">
        <v>4292</v>
      </c>
      <c r="H5486">
        <v>16309</v>
      </c>
      <c r="I5486">
        <v>43112074300</v>
      </c>
      <c r="J5486">
        <v>9</v>
      </c>
      <c r="K5486" t="s">
        <v>1813</v>
      </c>
      <c r="L5486">
        <v>276</v>
      </c>
      <c r="M5486" t="s">
        <v>1803</v>
      </c>
      <c r="N5486" t="s">
        <v>1804</v>
      </c>
      <c r="O5486">
        <v>0</v>
      </c>
      <c r="P5486" t="s">
        <v>1552</v>
      </c>
      <c r="Q5486">
        <v>19960501</v>
      </c>
      <c r="R5486">
        <v>891008979</v>
      </c>
    </row>
    <row r="5487" spans="1:18">
      <c r="A5487" t="s">
        <v>1807</v>
      </c>
      <c r="B5487" t="s">
        <v>1816</v>
      </c>
      <c r="C5487">
        <v>201210</v>
      </c>
      <c r="D5487">
        <v>31</v>
      </c>
      <c r="E5487" t="s">
        <v>1555</v>
      </c>
      <c r="F5487">
        <v>26594</v>
      </c>
      <c r="G5487">
        <v>9117</v>
      </c>
      <c r="H5487">
        <v>65333</v>
      </c>
      <c r="I5487">
        <v>43112078302</v>
      </c>
      <c r="J5487">
        <v>9</v>
      </c>
      <c r="K5487" t="s">
        <v>1813</v>
      </c>
      <c r="L5487">
        <v>276</v>
      </c>
      <c r="M5487" t="s">
        <v>1803</v>
      </c>
      <c r="N5487" t="s">
        <v>1804</v>
      </c>
      <c r="O5487">
        <v>0</v>
      </c>
      <c r="P5487" t="s">
        <v>1552</v>
      </c>
      <c r="Q5487">
        <v>20030215</v>
      </c>
      <c r="R5487">
        <v>891008979</v>
      </c>
    </row>
    <row r="5488" spans="1:18">
      <c r="A5488" t="s">
        <v>1807</v>
      </c>
      <c r="B5488" t="s">
        <v>1817</v>
      </c>
      <c r="C5488">
        <v>201210</v>
      </c>
      <c r="D5488">
        <v>31</v>
      </c>
      <c r="E5488" t="s">
        <v>1555</v>
      </c>
      <c r="F5488">
        <v>12796</v>
      </c>
      <c r="G5488">
        <v>2422</v>
      </c>
      <c r="H5488">
        <v>12310</v>
      </c>
      <c r="I5488">
        <v>43112078800</v>
      </c>
      <c r="J5488">
        <v>9</v>
      </c>
      <c r="K5488" t="s">
        <v>1802</v>
      </c>
      <c r="L5488">
        <v>276</v>
      </c>
      <c r="M5488" t="s">
        <v>1803</v>
      </c>
      <c r="N5488" t="s">
        <v>1804</v>
      </c>
      <c r="O5488">
        <v>0</v>
      </c>
      <c r="P5488" t="s">
        <v>1552</v>
      </c>
      <c r="Q5488">
        <v>20030808</v>
      </c>
      <c r="R5488">
        <v>891008979</v>
      </c>
    </row>
    <row r="5489" spans="1:18">
      <c r="A5489" t="s">
        <v>1818</v>
      </c>
      <c r="B5489" t="s">
        <v>1819</v>
      </c>
      <c r="C5489">
        <v>201210</v>
      </c>
      <c r="D5489">
        <v>31</v>
      </c>
      <c r="E5489" t="s">
        <v>1555</v>
      </c>
      <c r="F5489">
        <v>13957</v>
      </c>
      <c r="G5489">
        <v>12760</v>
      </c>
      <c r="H5489">
        <v>6116</v>
      </c>
      <c r="I5489">
        <v>43112034602</v>
      </c>
      <c r="J5489">
        <v>9</v>
      </c>
      <c r="K5489" t="s">
        <v>1820</v>
      </c>
      <c r="L5489">
        <v>276</v>
      </c>
      <c r="M5489" t="s">
        <v>1803</v>
      </c>
      <c r="N5489" t="s">
        <v>1804</v>
      </c>
      <c r="O5489">
        <v>0</v>
      </c>
      <c r="P5489" t="s">
        <v>1552</v>
      </c>
      <c r="Q5489">
        <v>19990617</v>
      </c>
      <c r="R5489">
        <v>891008979</v>
      </c>
    </row>
    <row r="5490" spans="1:18">
      <c r="A5490" t="s">
        <v>1818</v>
      </c>
      <c r="B5490" t="s">
        <v>1821</v>
      </c>
      <c r="C5490">
        <v>201210</v>
      </c>
      <c r="D5490">
        <v>31</v>
      </c>
      <c r="E5490" t="s">
        <v>1555</v>
      </c>
      <c r="F5490">
        <v>8888</v>
      </c>
      <c r="G5490">
        <v>11206</v>
      </c>
      <c r="H5490">
        <v>41659</v>
      </c>
      <c r="I5490">
        <v>43112046602</v>
      </c>
      <c r="J5490">
        <v>9</v>
      </c>
      <c r="K5490" t="s">
        <v>1822</v>
      </c>
      <c r="L5490">
        <v>276</v>
      </c>
      <c r="M5490" t="s">
        <v>1803</v>
      </c>
      <c r="N5490" t="s">
        <v>1804</v>
      </c>
      <c r="O5490">
        <v>0</v>
      </c>
      <c r="P5490" t="s">
        <v>1552</v>
      </c>
      <c r="Q5490">
        <v>19900301</v>
      </c>
      <c r="R5490">
        <v>891008979</v>
      </c>
    </row>
    <row r="5491" spans="1:18">
      <c r="A5491" t="s">
        <v>1823</v>
      </c>
      <c r="B5491" t="s">
        <v>1824</v>
      </c>
      <c r="C5491">
        <v>201210</v>
      </c>
      <c r="D5491">
        <v>31</v>
      </c>
      <c r="E5491" t="s">
        <v>1555</v>
      </c>
      <c r="F5491">
        <v>8240</v>
      </c>
      <c r="G5491">
        <v>20328</v>
      </c>
      <c r="H5491">
        <v>10919</v>
      </c>
      <c r="I5491">
        <v>43112034200</v>
      </c>
      <c r="J5491">
        <v>9</v>
      </c>
      <c r="K5491" t="s">
        <v>1822</v>
      </c>
      <c r="L5491">
        <v>276</v>
      </c>
      <c r="M5491" t="s">
        <v>1803</v>
      </c>
      <c r="N5491" t="s">
        <v>1804</v>
      </c>
      <c r="O5491">
        <v>0</v>
      </c>
      <c r="P5491" t="s">
        <v>1574</v>
      </c>
      <c r="Q5491">
        <v>19960601</v>
      </c>
      <c r="R5491">
        <v>891008979</v>
      </c>
    </row>
    <row r="5492" spans="1:18">
      <c r="A5492" t="s">
        <v>1823</v>
      </c>
      <c r="B5492" t="s">
        <v>1825</v>
      </c>
      <c r="C5492">
        <v>201210</v>
      </c>
      <c r="D5492">
        <v>31</v>
      </c>
      <c r="E5492" t="s">
        <v>1555</v>
      </c>
      <c r="F5492">
        <v>3304</v>
      </c>
      <c r="G5492">
        <v>46994</v>
      </c>
      <c r="H5492">
        <v>2710</v>
      </c>
      <c r="I5492">
        <v>43112034400</v>
      </c>
      <c r="J5492">
        <v>9</v>
      </c>
      <c r="K5492" t="s">
        <v>1822</v>
      </c>
      <c r="L5492">
        <v>276</v>
      </c>
      <c r="M5492" t="s">
        <v>1803</v>
      </c>
      <c r="N5492" t="s">
        <v>1804</v>
      </c>
      <c r="O5492">
        <v>0</v>
      </c>
      <c r="P5492" t="s">
        <v>1552</v>
      </c>
      <c r="Q5492">
        <v>19980131</v>
      </c>
      <c r="R5492">
        <v>891008979</v>
      </c>
    </row>
    <row r="5493" spans="1:18">
      <c r="A5493" t="s">
        <v>1823</v>
      </c>
      <c r="B5493" t="s">
        <v>1826</v>
      </c>
      <c r="C5493">
        <v>201210</v>
      </c>
      <c r="D5493">
        <v>31</v>
      </c>
      <c r="E5493" t="s">
        <v>1555</v>
      </c>
      <c r="F5493">
        <v>2730</v>
      </c>
      <c r="G5493">
        <v>8737</v>
      </c>
      <c r="H5493">
        <v>9822</v>
      </c>
      <c r="I5493">
        <v>43112035402</v>
      </c>
      <c r="J5493">
        <v>9</v>
      </c>
      <c r="K5493" t="s">
        <v>1802</v>
      </c>
      <c r="L5493">
        <v>276</v>
      </c>
      <c r="M5493" t="s">
        <v>1803</v>
      </c>
      <c r="N5493" t="s">
        <v>1804</v>
      </c>
      <c r="O5493">
        <v>0</v>
      </c>
      <c r="P5493" t="s">
        <v>1552</v>
      </c>
      <c r="Q5493">
        <v>20040927</v>
      </c>
      <c r="R5493">
        <v>891008979</v>
      </c>
    </row>
    <row r="5494" spans="1:18">
      <c r="A5494" t="s">
        <v>1823</v>
      </c>
      <c r="B5494" t="s">
        <v>1827</v>
      </c>
      <c r="C5494">
        <v>201210</v>
      </c>
      <c r="D5494">
        <v>31</v>
      </c>
      <c r="E5494" t="s">
        <v>1555</v>
      </c>
      <c r="F5494">
        <v>6724</v>
      </c>
      <c r="G5494">
        <v>9445</v>
      </c>
      <c r="H5494">
        <v>22531</v>
      </c>
      <c r="I5494">
        <v>43112034801</v>
      </c>
      <c r="J5494">
        <v>9</v>
      </c>
      <c r="K5494" t="s">
        <v>1822</v>
      </c>
      <c r="L5494">
        <v>276</v>
      </c>
      <c r="M5494" t="s">
        <v>1803</v>
      </c>
      <c r="N5494" t="s">
        <v>1804</v>
      </c>
      <c r="O5494">
        <v>0</v>
      </c>
      <c r="P5494" t="s">
        <v>1552</v>
      </c>
      <c r="Q5494">
        <v>19980530</v>
      </c>
      <c r="R5494">
        <v>891008979</v>
      </c>
    </row>
    <row r="5495" spans="1:18">
      <c r="A5495" t="s">
        <v>1823</v>
      </c>
      <c r="B5495" t="s">
        <v>1828</v>
      </c>
      <c r="C5495">
        <v>201210</v>
      </c>
      <c r="D5495">
        <v>31</v>
      </c>
      <c r="E5495" t="s">
        <v>1555</v>
      </c>
      <c r="F5495">
        <v>9616</v>
      </c>
      <c r="G5495">
        <v>169859</v>
      </c>
      <c r="H5495">
        <v>9388</v>
      </c>
      <c r="I5495">
        <v>43112035501</v>
      </c>
      <c r="J5495">
        <v>9</v>
      </c>
      <c r="K5495" t="s">
        <v>1802</v>
      </c>
      <c r="L5495">
        <v>276</v>
      </c>
      <c r="M5495" t="s">
        <v>1803</v>
      </c>
      <c r="N5495" t="s">
        <v>1804</v>
      </c>
      <c r="O5495">
        <v>0</v>
      </c>
      <c r="P5495" t="s">
        <v>1552</v>
      </c>
      <c r="Q5495">
        <v>19990923</v>
      </c>
      <c r="R5495">
        <v>891008979</v>
      </c>
    </row>
    <row r="5496" spans="1:18">
      <c r="A5496" t="s">
        <v>1823</v>
      </c>
      <c r="B5496" t="s">
        <v>1829</v>
      </c>
      <c r="C5496">
        <v>201210</v>
      </c>
      <c r="D5496">
        <v>31</v>
      </c>
      <c r="E5496" t="s">
        <v>1555</v>
      </c>
      <c r="F5496">
        <v>5196</v>
      </c>
      <c r="G5496">
        <v>46830</v>
      </c>
      <c r="H5496">
        <v>24350</v>
      </c>
      <c r="I5496">
        <v>43112047703</v>
      </c>
      <c r="J5496">
        <v>9</v>
      </c>
      <c r="K5496" t="s">
        <v>1822</v>
      </c>
      <c r="L5496">
        <v>276</v>
      </c>
      <c r="M5496" t="s">
        <v>1803</v>
      </c>
      <c r="N5496" t="s">
        <v>1804</v>
      </c>
      <c r="O5496">
        <v>0</v>
      </c>
      <c r="P5496" t="s">
        <v>1552</v>
      </c>
      <c r="Q5496">
        <v>20040625</v>
      </c>
      <c r="R5496">
        <v>891008979</v>
      </c>
    </row>
    <row r="5497" spans="1:18">
      <c r="A5497" t="s">
        <v>1823</v>
      </c>
      <c r="B5497" t="s">
        <v>1830</v>
      </c>
      <c r="C5497">
        <v>201210</v>
      </c>
      <c r="D5497">
        <v>31</v>
      </c>
      <c r="E5497" t="s">
        <v>1555</v>
      </c>
      <c r="F5497">
        <v>1862</v>
      </c>
      <c r="G5497">
        <v>44801</v>
      </c>
      <c r="H5497">
        <v>18674</v>
      </c>
      <c r="I5497">
        <v>43112042002</v>
      </c>
      <c r="J5497">
        <v>9</v>
      </c>
      <c r="K5497" t="s">
        <v>1822</v>
      </c>
      <c r="L5497">
        <v>276</v>
      </c>
      <c r="M5497" t="s">
        <v>1803</v>
      </c>
      <c r="N5497" t="s">
        <v>1804</v>
      </c>
      <c r="O5497">
        <v>0</v>
      </c>
      <c r="P5497" t="s">
        <v>1771</v>
      </c>
      <c r="Q5497">
        <v>20020322</v>
      </c>
      <c r="R5497">
        <v>891008979</v>
      </c>
    </row>
    <row r="5498" spans="1:18">
      <c r="A5498" t="s">
        <v>1823</v>
      </c>
      <c r="B5498" t="s">
        <v>1831</v>
      </c>
      <c r="C5498">
        <v>201210</v>
      </c>
      <c r="D5498">
        <v>31</v>
      </c>
      <c r="E5498" t="s">
        <v>1555</v>
      </c>
      <c r="F5498">
        <v>2064</v>
      </c>
      <c r="G5498">
        <v>28784</v>
      </c>
      <c r="H5498">
        <v>762</v>
      </c>
      <c r="I5498">
        <v>43112052003</v>
      </c>
      <c r="J5498">
        <v>9</v>
      </c>
      <c r="K5498" t="s">
        <v>1822</v>
      </c>
      <c r="L5498">
        <v>276</v>
      </c>
      <c r="M5498" t="s">
        <v>1803</v>
      </c>
      <c r="N5498" t="s">
        <v>1804</v>
      </c>
      <c r="O5498">
        <v>0</v>
      </c>
      <c r="P5498" t="s">
        <v>1552</v>
      </c>
      <c r="Q5498">
        <v>20000313</v>
      </c>
      <c r="R5498">
        <v>891008979</v>
      </c>
    </row>
    <row r="5499" spans="1:18">
      <c r="A5499" t="s">
        <v>1823</v>
      </c>
      <c r="B5499" t="s">
        <v>1832</v>
      </c>
      <c r="C5499">
        <v>201210</v>
      </c>
      <c r="D5499">
        <v>31</v>
      </c>
      <c r="E5499" t="s">
        <v>1555</v>
      </c>
      <c r="F5499">
        <v>8100</v>
      </c>
      <c r="G5499">
        <v>14670</v>
      </c>
      <c r="H5499">
        <v>16255</v>
      </c>
      <c r="I5499">
        <v>43112045402</v>
      </c>
      <c r="J5499">
        <v>9</v>
      </c>
      <c r="K5499" t="s">
        <v>1822</v>
      </c>
      <c r="L5499">
        <v>276</v>
      </c>
      <c r="M5499" t="s">
        <v>1803</v>
      </c>
      <c r="N5499" t="s">
        <v>1804</v>
      </c>
      <c r="O5499">
        <v>0</v>
      </c>
      <c r="P5499" t="s">
        <v>1552</v>
      </c>
      <c r="Q5499">
        <v>19981022</v>
      </c>
      <c r="R5499">
        <v>891008979</v>
      </c>
    </row>
    <row r="5500" spans="1:18">
      <c r="A5500" t="s">
        <v>1823</v>
      </c>
      <c r="B5500" t="s">
        <v>1833</v>
      </c>
      <c r="C5500">
        <v>201210</v>
      </c>
      <c r="D5500">
        <v>31</v>
      </c>
      <c r="E5500" t="s">
        <v>1555</v>
      </c>
      <c r="F5500">
        <v>8930</v>
      </c>
      <c r="G5500">
        <v>14235</v>
      </c>
      <c r="H5500">
        <v>26088</v>
      </c>
      <c r="I5500">
        <v>43112049101</v>
      </c>
      <c r="J5500">
        <v>9</v>
      </c>
      <c r="K5500" t="s">
        <v>1822</v>
      </c>
      <c r="L5500">
        <v>276</v>
      </c>
      <c r="M5500" t="s">
        <v>1803</v>
      </c>
      <c r="N5500" t="s">
        <v>1804</v>
      </c>
      <c r="O5500">
        <v>0</v>
      </c>
      <c r="P5500" t="s">
        <v>1552</v>
      </c>
      <c r="Q5500">
        <v>19880301</v>
      </c>
      <c r="R5500">
        <v>891008979</v>
      </c>
    </row>
    <row r="5501" spans="1:18">
      <c r="A5501" t="s">
        <v>1823</v>
      </c>
      <c r="B5501" t="s">
        <v>1834</v>
      </c>
      <c r="C5501">
        <v>201210</v>
      </c>
      <c r="D5501">
        <v>31</v>
      </c>
      <c r="E5501" t="s">
        <v>1555</v>
      </c>
      <c r="F5501">
        <v>8360</v>
      </c>
      <c r="G5501">
        <v>4475</v>
      </c>
      <c r="H5501">
        <v>6520</v>
      </c>
      <c r="I5501">
        <v>43112040402</v>
      </c>
      <c r="J5501">
        <v>9</v>
      </c>
      <c r="K5501" t="s">
        <v>1822</v>
      </c>
      <c r="L5501">
        <v>276</v>
      </c>
      <c r="M5501" t="s">
        <v>1803</v>
      </c>
      <c r="N5501" t="s">
        <v>1804</v>
      </c>
      <c r="O5501">
        <v>0</v>
      </c>
      <c r="P5501" t="s">
        <v>1552</v>
      </c>
      <c r="Q5501">
        <v>20040919</v>
      </c>
      <c r="R5501">
        <v>891008979</v>
      </c>
    </row>
    <row r="5502" spans="1:18">
      <c r="A5502" t="s">
        <v>1823</v>
      </c>
      <c r="B5502" t="s">
        <v>1835</v>
      </c>
      <c r="C5502">
        <v>201210</v>
      </c>
      <c r="D5502">
        <v>31</v>
      </c>
      <c r="E5502" t="s">
        <v>1555</v>
      </c>
      <c r="F5502">
        <v>3325</v>
      </c>
      <c r="G5502">
        <v>17034</v>
      </c>
      <c r="H5502">
        <v>14568</v>
      </c>
      <c r="I5502">
        <v>43112044601</v>
      </c>
      <c r="J5502">
        <v>9</v>
      </c>
      <c r="K5502" t="s">
        <v>1822</v>
      </c>
      <c r="L5502">
        <v>276</v>
      </c>
      <c r="M5502" t="s">
        <v>1803</v>
      </c>
      <c r="N5502" t="s">
        <v>1804</v>
      </c>
      <c r="O5502">
        <v>0</v>
      </c>
      <c r="P5502" t="s">
        <v>1552</v>
      </c>
      <c r="Q5502">
        <v>19960901</v>
      </c>
      <c r="R5502">
        <v>891008979</v>
      </c>
    </row>
    <row r="5503" spans="1:18">
      <c r="A5503" t="s">
        <v>1823</v>
      </c>
      <c r="B5503" t="s">
        <v>1836</v>
      </c>
      <c r="C5503">
        <v>201210</v>
      </c>
      <c r="D5503">
        <v>31</v>
      </c>
      <c r="E5503" t="s">
        <v>1555</v>
      </c>
      <c r="F5503">
        <v>4935</v>
      </c>
      <c r="G5503">
        <v>20440</v>
      </c>
      <c r="H5503">
        <v>2811</v>
      </c>
      <c r="I5503">
        <v>43112042502</v>
      </c>
      <c r="J5503">
        <v>9</v>
      </c>
      <c r="K5503" t="s">
        <v>1822</v>
      </c>
      <c r="L5503">
        <v>276</v>
      </c>
      <c r="M5503" t="s">
        <v>1803</v>
      </c>
      <c r="N5503" t="s">
        <v>1804</v>
      </c>
      <c r="O5503">
        <v>0</v>
      </c>
      <c r="P5503" t="s">
        <v>1552</v>
      </c>
      <c r="Q5503">
        <v>19970201</v>
      </c>
      <c r="R5503">
        <v>891008979</v>
      </c>
    </row>
    <row r="5504" spans="1:18">
      <c r="A5504" t="s">
        <v>1837</v>
      </c>
      <c r="B5504" t="s">
        <v>1838</v>
      </c>
      <c r="C5504">
        <v>201210</v>
      </c>
      <c r="D5504">
        <v>31</v>
      </c>
      <c r="E5504" t="s">
        <v>1555</v>
      </c>
      <c r="F5504">
        <v>4386</v>
      </c>
      <c r="G5504">
        <v>89807</v>
      </c>
      <c r="H5504">
        <v>20094</v>
      </c>
      <c r="I5504">
        <v>43112034300</v>
      </c>
      <c r="J5504">
        <v>9</v>
      </c>
      <c r="K5504" t="s">
        <v>1802</v>
      </c>
      <c r="L5504">
        <v>276</v>
      </c>
      <c r="M5504" t="s">
        <v>1803</v>
      </c>
      <c r="N5504" t="s">
        <v>1804</v>
      </c>
      <c r="O5504">
        <v>0</v>
      </c>
      <c r="P5504" t="s">
        <v>1552</v>
      </c>
      <c r="Q5504">
        <v>19810501</v>
      </c>
      <c r="R5504">
        <v>891008979</v>
      </c>
    </row>
    <row r="5505" spans="1:18">
      <c r="A5505" t="s">
        <v>1837</v>
      </c>
      <c r="B5505" t="s">
        <v>1839</v>
      </c>
      <c r="C5505">
        <v>201210</v>
      </c>
      <c r="D5505">
        <v>31</v>
      </c>
      <c r="E5505" t="s">
        <v>1555</v>
      </c>
      <c r="F5505">
        <v>12192</v>
      </c>
      <c r="G5505">
        <v>2790</v>
      </c>
      <c r="H5505">
        <v>26765</v>
      </c>
      <c r="I5505">
        <v>43112070101</v>
      </c>
      <c r="J5505">
        <v>9</v>
      </c>
      <c r="K5505" t="s">
        <v>1802</v>
      </c>
      <c r="L5505">
        <v>276</v>
      </c>
      <c r="M5505" t="s">
        <v>1803</v>
      </c>
      <c r="N5505" t="s">
        <v>1804</v>
      </c>
      <c r="O5505">
        <v>0</v>
      </c>
      <c r="P5505" t="s">
        <v>1552</v>
      </c>
      <c r="Q5505">
        <v>20030623</v>
      </c>
      <c r="R5505">
        <v>891008979</v>
      </c>
    </row>
    <row r="5506" spans="1:18">
      <c r="A5506" t="s">
        <v>1837</v>
      </c>
      <c r="B5506" t="s">
        <v>1840</v>
      </c>
      <c r="C5506">
        <v>201210</v>
      </c>
      <c r="D5506">
        <v>30</v>
      </c>
      <c r="E5506" t="s">
        <v>1555</v>
      </c>
      <c r="F5506">
        <v>6288</v>
      </c>
      <c r="G5506">
        <v>3108</v>
      </c>
      <c r="H5506">
        <v>27990</v>
      </c>
      <c r="I5506">
        <v>43112070803</v>
      </c>
      <c r="J5506">
        <v>9</v>
      </c>
      <c r="K5506" t="s">
        <v>1802</v>
      </c>
      <c r="L5506">
        <v>276</v>
      </c>
      <c r="M5506" t="s">
        <v>1803</v>
      </c>
      <c r="N5506" t="s">
        <v>1804</v>
      </c>
      <c r="O5506">
        <v>0</v>
      </c>
      <c r="P5506" t="s">
        <v>1552</v>
      </c>
      <c r="Q5506">
        <v>20040126</v>
      </c>
      <c r="R5506">
        <v>891008979</v>
      </c>
    </row>
    <row r="5507" spans="1:18">
      <c r="A5507" t="s">
        <v>1837</v>
      </c>
      <c r="B5507" t="s">
        <v>1841</v>
      </c>
      <c r="C5507">
        <v>201210</v>
      </c>
      <c r="D5507">
        <v>31</v>
      </c>
      <c r="E5507" t="s">
        <v>1555</v>
      </c>
      <c r="F5507">
        <v>20951</v>
      </c>
      <c r="G5507">
        <v>8246</v>
      </c>
      <c r="H5507">
        <v>25378</v>
      </c>
      <c r="I5507">
        <v>43112071601</v>
      </c>
      <c r="J5507">
        <v>9</v>
      </c>
      <c r="K5507" t="s">
        <v>1802</v>
      </c>
      <c r="L5507">
        <v>276</v>
      </c>
      <c r="M5507" t="s">
        <v>1803</v>
      </c>
      <c r="N5507" t="s">
        <v>1804</v>
      </c>
      <c r="O5507">
        <v>0</v>
      </c>
      <c r="P5507" t="s">
        <v>1552</v>
      </c>
      <c r="Q5507">
        <v>20081031</v>
      </c>
      <c r="R5507">
        <v>891008979</v>
      </c>
    </row>
    <row r="5508" spans="1:18">
      <c r="A5508" t="s">
        <v>1837</v>
      </c>
      <c r="B5508" t="s">
        <v>1842</v>
      </c>
      <c r="C5508">
        <v>201210</v>
      </c>
      <c r="D5508">
        <v>31</v>
      </c>
      <c r="E5508" t="s">
        <v>1555</v>
      </c>
      <c r="F5508">
        <v>15833</v>
      </c>
      <c r="G5508">
        <v>5643</v>
      </c>
      <c r="H5508">
        <v>31882</v>
      </c>
      <c r="I5508">
        <v>43112072200</v>
      </c>
      <c r="J5508">
        <v>9</v>
      </c>
      <c r="K5508" t="s">
        <v>1810</v>
      </c>
      <c r="L5508">
        <v>276</v>
      </c>
      <c r="M5508" t="s">
        <v>1803</v>
      </c>
      <c r="N5508" t="s">
        <v>1804</v>
      </c>
      <c r="O5508">
        <v>0</v>
      </c>
      <c r="P5508" t="s">
        <v>1552</v>
      </c>
      <c r="Q5508">
        <v>19941201</v>
      </c>
      <c r="R5508">
        <v>891008979</v>
      </c>
    </row>
    <row r="5509" spans="1:18">
      <c r="A5509" t="s">
        <v>1837</v>
      </c>
      <c r="B5509" t="s">
        <v>1843</v>
      </c>
      <c r="C5509">
        <v>201210</v>
      </c>
      <c r="D5509">
        <v>31</v>
      </c>
      <c r="E5509" t="s">
        <v>1555</v>
      </c>
      <c r="F5509">
        <v>13821</v>
      </c>
      <c r="G5509">
        <v>5271</v>
      </c>
      <c r="H5509">
        <v>21156</v>
      </c>
      <c r="I5509">
        <v>43112075000</v>
      </c>
      <c r="J5509">
        <v>9</v>
      </c>
      <c r="K5509" t="s">
        <v>1802</v>
      </c>
      <c r="L5509">
        <v>276</v>
      </c>
      <c r="M5509" t="s">
        <v>1803</v>
      </c>
      <c r="N5509" t="s">
        <v>1804</v>
      </c>
      <c r="O5509">
        <v>0</v>
      </c>
      <c r="P5509" t="s">
        <v>1552</v>
      </c>
      <c r="Q5509">
        <v>19961001</v>
      </c>
      <c r="R5509">
        <v>891008979</v>
      </c>
    </row>
    <row r="5510" spans="1:18">
      <c r="A5510" t="s">
        <v>1837</v>
      </c>
      <c r="B5510" t="s">
        <v>1844</v>
      </c>
      <c r="C5510">
        <v>201210</v>
      </c>
      <c r="D5510">
        <v>31</v>
      </c>
      <c r="E5510" t="s">
        <v>1555</v>
      </c>
      <c r="F5510">
        <v>7134</v>
      </c>
      <c r="G5510">
        <v>155954</v>
      </c>
      <c r="H5510">
        <v>27139</v>
      </c>
      <c r="I5510">
        <v>43112075800</v>
      </c>
      <c r="J5510">
        <v>9</v>
      </c>
      <c r="K5510" t="s">
        <v>1802</v>
      </c>
      <c r="L5510">
        <v>276</v>
      </c>
      <c r="M5510" t="s">
        <v>1803</v>
      </c>
      <c r="N5510" t="s">
        <v>1804</v>
      </c>
      <c r="O5510">
        <v>0</v>
      </c>
      <c r="P5510" t="s">
        <v>1552</v>
      </c>
      <c r="Q5510">
        <v>19970623</v>
      </c>
      <c r="R5510">
        <v>891008979</v>
      </c>
    </row>
    <row r="5511" spans="1:18">
      <c r="A5511" t="s">
        <v>1837</v>
      </c>
      <c r="B5511" t="s">
        <v>1845</v>
      </c>
      <c r="C5511">
        <v>201210</v>
      </c>
      <c r="D5511">
        <v>31</v>
      </c>
      <c r="E5511" t="s">
        <v>1555</v>
      </c>
      <c r="F5511">
        <v>27427</v>
      </c>
      <c r="G5511">
        <v>25738</v>
      </c>
      <c r="H5511">
        <v>29682</v>
      </c>
      <c r="I5511">
        <v>43112076100</v>
      </c>
      <c r="J5511">
        <v>9</v>
      </c>
      <c r="K5511" t="s">
        <v>1810</v>
      </c>
      <c r="L5511">
        <v>276</v>
      </c>
      <c r="M5511" t="s">
        <v>1803</v>
      </c>
      <c r="N5511" t="s">
        <v>1804</v>
      </c>
      <c r="O5511">
        <v>0</v>
      </c>
      <c r="P5511" t="s">
        <v>1552</v>
      </c>
      <c r="Q5511">
        <v>19970924</v>
      </c>
      <c r="R5511">
        <v>891008979</v>
      </c>
    </row>
    <row r="5512" spans="1:18">
      <c r="A5512" t="s">
        <v>1837</v>
      </c>
      <c r="B5512" t="s">
        <v>1846</v>
      </c>
      <c r="C5512">
        <v>201210</v>
      </c>
      <c r="D5512">
        <v>31</v>
      </c>
      <c r="E5512" t="s">
        <v>1555</v>
      </c>
      <c r="F5512">
        <v>732</v>
      </c>
      <c r="G5512">
        <v>198586</v>
      </c>
      <c r="H5512">
        <v>411</v>
      </c>
      <c r="I5512">
        <v>43112078200</v>
      </c>
      <c r="J5512">
        <v>9</v>
      </c>
      <c r="K5512" t="s">
        <v>1802</v>
      </c>
      <c r="L5512">
        <v>276</v>
      </c>
      <c r="M5512" t="s">
        <v>1803</v>
      </c>
      <c r="N5512" t="s">
        <v>1804</v>
      </c>
      <c r="O5512">
        <v>0</v>
      </c>
      <c r="P5512" t="s">
        <v>1574</v>
      </c>
      <c r="Q5512">
        <v>20040131</v>
      </c>
      <c r="R5512">
        <v>891008979</v>
      </c>
    </row>
    <row r="5513" spans="1:18">
      <c r="A5513" t="s">
        <v>1837</v>
      </c>
      <c r="B5513" t="s">
        <v>1847</v>
      </c>
      <c r="C5513">
        <v>201210</v>
      </c>
      <c r="D5513">
        <v>31</v>
      </c>
      <c r="E5513" t="s">
        <v>1555</v>
      </c>
      <c r="F5513">
        <v>18446</v>
      </c>
      <c r="G5513">
        <v>10494</v>
      </c>
      <c r="H5513">
        <v>23184</v>
      </c>
      <c r="I5513">
        <v>43112079000</v>
      </c>
      <c r="J5513">
        <v>9</v>
      </c>
      <c r="K5513" t="s">
        <v>1802</v>
      </c>
      <c r="L5513">
        <v>276</v>
      </c>
      <c r="M5513" t="s">
        <v>1803</v>
      </c>
      <c r="N5513" t="s">
        <v>1804</v>
      </c>
      <c r="O5513">
        <v>0</v>
      </c>
      <c r="P5513" t="s">
        <v>1552</v>
      </c>
      <c r="Q5513">
        <v>20030910</v>
      </c>
      <c r="R5513">
        <v>891008979</v>
      </c>
    </row>
    <row r="5514" spans="1:18">
      <c r="A5514" t="s">
        <v>1848</v>
      </c>
      <c r="B5514" t="s">
        <v>1849</v>
      </c>
      <c r="C5514">
        <v>201210</v>
      </c>
      <c r="D5514">
        <v>31</v>
      </c>
      <c r="E5514" t="s">
        <v>1555</v>
      </c>
      <c r="F5514">
        <v>7041</v>
      </c>
      <c r="G5514">
        <v>2270</v>
      </c>
      <c r="H5514">
        <v>7692</v>
      </c>
      <c r="I5514">
        <v>43112072501</v>
      </c>
      <c r="J5514">
        <v>9</v>
      </c>
      <c r="K5514" t="s">
        <v>1810</v>
      </c>
      <c r="L5514">
        <v>276</v>
      </c>
      <c r="M5514" t="s">
        <v>1803</v>
      </c>
      <c r="N5514" t="s">
        <v>1804</v>
      </c>
      <c r="O5514">
        <v>0</v>
      </c>
      <c r="P5514" t="s">
        <v>1552</v>
      </c>
      <c r="Q5514">
        <v>19970408</v>
      </c>
      <c r="R5514">
        <v>891008979</v>
      </c>
    </row>
    <row r="5515" spans="1:18">
      <c r="A5515" t="s">
        <v>1848</v>
      </c>
      <c r="B5515" t="s">
        <v>1850</v>
      </c>
      <c r="C5515">
        <v>201210</v>
      </c>
      <c r="D5515">
        <v>31</v>
      </c>
      <c r="E5515" t="s">
        <v>1555</v>
      </c>
      <c r="F5515">
        <v>2291</v>
      </c>
      <c r="G5515">
        <v>1904</v>
      </c>
      <c r="H5515">
        <v>9792</v>
      </c>
      <c r="I5515">
        <v>43112076501</v>
      </c>
      <c r="J5515">
        <v>9</v>
      </c>
      <c r="K5515" t="s">
        <v>1810</v>
      </c>
      <c r="L5515">
        <v>276</v>
      </c>
      <c r="M5515" t="s">
        <v>1803</v>
      </c>
      <c r="N5515" t="s">
        <v>1804</v>
      </c>
      <c r="O5515">
        <v>0</v>
      </c>
      <c r="P5515" t="s">
        <v>1552</v>
      </c>
      <c r="Q5515">
        <v>19971216</v>
      </c>
      <c r="R5515">
        <v>891008979</v>
      </c>
    </row>
    <row r="5516" spans="1:18">
      <c r="A5516" t="s">
        <v>1848</v>
      </c>
      <c r="B5516" t="s">
        <v>1851</v>
      </c>
      <c r="C5516">
        <v>201210</v>
      </c>
      <c r="D5516">
        <v>31</v>
      </c>
      <c r="E5516" t="s">
        <v>1555</v>
      </c>
      <c r="F5516">
        <v>15450</v>
      </c>
      <c r="G5516">
        <v>2937</v>
      </c>
      <c r="H5516">
        <v>19607</v>
      </c>
      <c r="I5516">
        <v>43112076800</v>
      </c>
      <c r="J5516">
        <v>9</v>
      </c>
      <c r="K5516" t="s">
        <v>1810</v>
      </c>
      <c r="L5516">
        <v>276</v>
      </c>
      <c r="M5516" t="s">
        <v>1803</v>
      </c>
      <c r="N5516" t="s">
        <v>1804</v>
      </c>
      <c r="O5516">
        <v>0</v>
      </c>
      <c r="P5516" t="s">
        <v>1552</v>
      </c>
      <c r="Q5516">
        <v>20000117</v>
      </c>
      <c r="R5516">
        <v>891008979</v>
      </c>
    </row>
    <row r="5517" spans="1:18">
      <c r="A5517" t="s">
        <v>1848</v>
      </c>
      <c r="B5517" t="s">
        <v>1852</v>
      </c>
      <c r="C5517">
        <v>201210</v>
      </c>
      <c r="D5517">
        <v>31</v>
      </c>
      <c r="E5517" t="s">
        <v>1555</v>
      </c>
      <c r="F5517">
        <v>25319</v>
      </c>
      <c r="G5517">
        <v>5370</v>
      </c>
      <c r="H5517">
        <v>37446</v>
      </c>
      <c r="I5517">
        <v>43112079200</v>
      </c>
      <c r="J5517">
        <v>9</v>
      </c>
      <c r="K5517" t="s">
        <v>1810</v>
      </c>
      <c r="L5517">
        <v>276</v>
      </c>
      <c r="M5517" t="s">
        <v>1803</v>
      </c>
      <c r="N5517" t="s">
        <v>1804</v>
      </c>
      <c r="O5517">
        <v>0</v>
      </c>
      <c r="P5517" t="s">
        <v>1552</v>
      </c>
      <c r="Q5517">
        <v>20031215</v>
      </c>
      <c r="R5517">
        <v>891008979</v>
      </c>
    </row>
    <row r="5518" spans="1:18">
      <c r="A5518" t="s">
        <v>1853</v>
      </c>
      <c r="B5518" t="s">
        <v>1854</v>
      </c>
      <c r="C5518">
        <v>201210</v>
      </c>
      <c r="D5518">
        <v>31</v>
      </c>
      <c r="E5518" t="s">
        <v>1555</v>
      </c>
      <c r="F5518">
        <v>13365</v>
      </c>
      <c r="G5518">
        <v>8038</v>
      </c>
      <c r="H5518">
        <v>8765</v>
      </c>
      <c r="I5518">
        <v>43112073200</v>
      </c>
      <c r="J5518">
        <v>9</v>
      </c>
      <c r="K5518" t="s">
        <v>1855</v>
      </c>
      <c r="L5518">
        <v>276</v>
      </c>
      <c r="M5518" t="s">
        <v>1803</v>
      </c>
      <c r="N5518" t="s">
        <v>1804</v>
      </c>
      <c r="O5518">
        <v>0</v>
      </c>
      <c r="P5518" t="s">
        <v>1552</v>
      </c>
      <c r="Q5518">
        <v>19950701</v>
      </c>
      <c r="R5518">
        <v>891008979</v>
      </c>
    </row>
    <row r="5519" spans="1:18">
      <c r="A5519" t="s">
        <v>1853</v>
      </c>
      <c r="B5519" t="s">
        <v>1856</v>
      </c>
      <c r="C5519">
        <v>201210</v>
      </c>
      <c r="D5519">
        <v>31</v>
      </c>
      <c r="E5519" t="s">
        <v>1555</v>
      </c>
      <c r="F5519">
        <v>12727</v>
      </c>
      <c r="G5519">
        <v>95</v>
      </c>
      <c r="H5519">
        <v>22945</v>
      </c>
      <c r="I5519">
        <v>43112073800</v>
      </c>
      <c r="J5519">
        <v>9</v>
      </c>
      <c r="K5519" t="s">
        <v>1810</v>
      </c>
      <c r="L5519">
        <v>276</v>
      </c>
      <c r="M5519" t="s">
        <v>1803</v>
      </c>
      <c r="N5519" t="s">
        <v>1804</v>
      </c>
      <c r="O5519">
        <v>0</v>
      </c>
      <c r="P5519" t="s">
        <v>1552</v>
      </c>
      <c r="Q5519">
        <v>19960101</v>
      </c>
      <c r="R5519">
        <v>891008979</v>
      </c>
    </row>
    <row r="5520" spans="1:18">
      <c r="A5520" t="s">
        <v>1853</v>
      </c>
      <c r="B5520" t="s">
        <v>1857</v>
      </c>
      <c r="C5520">
        <v>201210</v>
      </c>
      <c r="D5520">
        <v>31</v>
      </c>
      <c r="E5520" t="s">
        <v>1555</v>
      </c>
      <c r="F5520">
        <v>8268</v>
      </c>
      <c r="G5520">
        <v>5111</v>
      </c>
      <c r="H5520">
        <v>5172</v>
      </c>
      <c r="I5520">
        <v>43112074601</v>
      </c>
      <c r="J5520">
        <v>9</v>
      </c>
      <c r="K5520" t="s">
        <v>1855</v>
      </c>
      <c r="L5520">
        <v>276</v>
      </c>
      <c r="M5520" t="s">
        <v>1803</v>
      </c>
      <c r="N5520" t="s">
        <v>1804</v>
      </c>
      <c r="O5520">
        <v>0</v>
      </c>
      <c r="P5520" t="s">
        <v>1552</v>
      </c>
      <c r="Q5520">
        <v>20030524</v>
      </c>
      <c r="R5520">
        <v>891008979</v>
      </c>
    </row>
    <row r="5521" spans="1:18">
      <c r="A5521" t="s">
        <v>1800</v>
      </c>
      <c r="B5521" t="s">
        <v>1801</v>
      </c>
      <c r="C5521">
        <v>201211</v>
      </c>
      <c r="D5521">
        <v>30</v>
      </c>
      <c r="E5521" t="s">
        <v>1555</v>
      </c>
      <c r="F5521">
        <v>5592</v>
      </c>
      <c r="G5521">
        <v>39038</v>
      </c>
      <c r="H5521">
        <v>27525</v>
      </c>
      <c r="I5521">
        <v>43112032501</v>
      </c>
      <c r="J5521">
        <v>9</v>
      </c>
      <c r="K5521" t="s">
        <v>1802</v>
      </c>
      <c r="L5521">
        <v>276</v>
      </c>
      <c r="M5521" t="s">
        <v>1803</v>
      </c>
      <c r="N5521" t="s">
        <v>1804</v>
      </c>
      <c r="O5521">
        <v>0</v>
      </c>
      <c r="P5521" t="s">
        <v>1552</v>
      </c>
      <c r="Q5521">
        <v>19860401</v>
      </c>
      <c r="R5521">
        <v>891008979</v>
      </c>
    </row>
    <row r="5522" spans="1:18">
      <c r="A5522" t="s">
        <v>1800</v>
      </c>
      <c r="B5522" t="s">
        <v>1805</v>
      </c>
      <c r="C5522">
        <v>201211</v>
      </c>
      <c r="D5522">
        <v>30</v>
      </c>
      <c r="E5522" t="s">
        <v>1555</v>
      </c>
      <c r="F5522">
        <v>19817</v>
      </c>
      <c r="G5522">
        <v>762</v>
      </c>
      <c r="H5522">
        <v>12202</v>
      </c>
      <c r="I5522">
        <v>43112074000</v>
      </c>
      <c r="J5522">
        <v>9</v>
      </c>
      <c r="K5522" t="s">
        <v>1806</v>
      </c>
      <c r="L5522">
        <v>276</v>
      </c>
      <c r="M5522" t="s">
        <v>1803</v>
      </c>
      <c r="N5522" t="s">
        <v>1804</v>
      </c>
      <c r="O5522">
        <v>0</v>
      </c>
      <c r="P5522" t="s">
        <v>1552</v>
      </c>
      <c r="Q5522">
        <v>19960301</v>
      </c>
      <c r="R5522">
        <v>891008979</v>
      </c>
    </row>
    <row r="5523" spans="1:18">
      <c r="A5523" t="s">
        <v>1807</v>
      </c>
      <c r="B5523" t="s">
        <v>1808</v>
      </c>
      <c r="C5523">
        <v>201211</v>
      </c>
      <c r="D5523">
        <v>30</v>
      </c>
      <c r="E5523" t="s">
        <v>1555</v>
      </c>
      <c r="F5523">
        <v>14684</v>
      </c>
      <c r="G5523">
        <v>15292</v>
      </c>
      <c r="H5523">
        <v>6255</v>
      </c>
      <c r="I5523">
        <v>43112071100</v>
      </c>
      <c r="J5523">
        <v>9</v>
      </c>
      <c r="K5523" t="s">
        <v>1802</v>
      </c>
      <c r="L5523">
        <v>276</v>
      </c>
      <c r="M5523" t="s">
        <v>1803</v>
      </c>
      <c r="N5523" t="s">
        <v>1804</v>
      </c>
      <c r="O5523">
        <v>0</v>
      </c>
      <c r="P5523" t="s">
        <v>1552</v>
      </c>
      <c r="Q5523">
        <v>19940901</v>
      </c>
      <c r="R5523">
        <v>891008979</v>
      </c>
    </row>
    <row r="5524" spans="1:18">
      <c r="A5524" t="s">
        <v>1807</v>
      </c>
      <c r="B5524" t="s">
        <v>1809</v>
      </c>
      <c r="C5524">
        <v>201211</v>
      </c>
      <c r="D5524">
        <v>30</v>
      </c>
      <c r="E5524" t="s">
        <v>1555</v>
      </c>
      <c r="F5524">
        <v>14748</v>
      </c>
      <c r="G5524">
        <v>6661</v>
      </c>
      <c r="H5524">
        <v>67521</v>
      </c>
      <c r="I5524">
        <v>43112071802</v>
      </c>
      <c r="J5524">
        <v>9</v>
      </c>
      <c r="K5524" t="s">
        <v>1810</v>
      </c>
      <c r="L5524">
        <v>276</v>
      </c>
      <c r="M5524" t="s">
        <v>1803</v>
      </c>
      <c r="N5524" t="s">
        <v>1804</v>
      </c>
      <c r="O5524">
        <v>0</v>
      </c>
      <c r="P5524" t="s">
        <v>1552</v>
      </c>
      <c r="Q5524">
        <v>20071208</v>
      </c>
      <c r="R5524">
        <v>891008979</v>
      </c>
    </row>
    <row r="5525" spans="1:18">
      <c r="A5525" t="s">
        <v>1807</v>
      </c>
      <c r="B5525" t="s">
        <v>1811</v>
      </c>
      <c r="C5525">
        <v>201211</v>
      </c>
      <c r="D5525">
        <v>30</v>
      </c>
      <c r="E5525" t="s">
        <v>1555</v>
      </c>
      <c r="F5525">
        <v>10782</v>
      </c>
      <c r="G5525">
        <v>3955</v>
      </c>
      <c r="H5525">
        <v>11784</v>
      </c>
      <c r="I5525">
        <v>43112072001</v>
      </c>
      <c r="J5525">
        <v>9</v>
      </c>
      <c r="K5525" t="s">
        <v>1802</v>
      </c>
      <c r="L5525">
        <v>276</v>
      </c>
      <c r="M5525" t="s">
        <v>1803</v>
      </c>
      <c r="N5525" t="s">
        <v>1804</v>
      </c>
      <c r="O5525">
        <v>0</v>
      </c>
      <c r="P5525" t="s">
        <v>1552</v>
      </c>
      <c r="Q5525">
        <v>19970201</v>
      </c>
      <c r="R5525">
        <v>891008979</v>
      </c>
    </row>
    <row r="5526" spans="1:18">
      <c r="A5526" t="s">
        <v>1807</v>
      </c>
      <c r="B5526" t="s">
        <v>1812</v>
      </c>
      <c r="C5526">
        <v>201211</v>
      </c>
      <c r="D5526">
        <v>30</v>
      </c>
      <c r="E5526" t="s">
        <v>1555</v>
      </c>
      <c r="F5526">
        <v>7404</v>
      </c>
      <c r="G5526">
        <v>854</v>
      </c>
      <c r="H5526">
        <v>6277</v>
      </c>
      <c r="I5526">
        <v>43112073401</v>
      </c>
      <c r="J5526">
        <v>9</v>
      </c>
      <c r="K5526" t="s">
        <v>1813</v>
      </c>
      <c r="L5526">
        <v>276</v>
      </c>
      <c r="M5526" t="s">
        <v>1803</v>
      </c>
      <c r="N5526" t="s">
        <v>1804</v>
      </c>
      <c r="O5526">
        <v>0</v>
      </c>
      <c r="P5526" t="s">
        <v>1552</v>
      </c>
      <c r="Q5526">
        <v>19990428</v>
      </c>
      <c r="R5526">
        <v>891008979</v>
      </c>
    </row>
    <row r="5527" spans="1:18">
      <c r="A5527" t="s">
        <v>1807</v>
      </c>
      <c r="B5527" t="s">
        <v>1814</v>
      </c>
      <c r="C5527">
        <v>201211</v>
      </c>
      <c r="D5527">
        <v>30</v>
      </c>
      <c r="E5527" t="s">
        <v>1555</v>
      </c>
      <c r="F5527">
        <v>11923</v>
      </c>
      <c r="G5527">
        <v>4679</v>
      </c>
      <c r="H5527">
        <v>9027</v>
      </c>
      <c r="I5527">
        <v>43112073600</v>
      </c>
      <c r="J5527">
        <v>9</v>
      </c>
      <c r="K5527" t="s">
        <v>1802</v>
      </c>
      <c r="L5527">
        <v>276</v>
      </c>
      <c r="M5527" t="s">
        <v>1803</v>
      </c>
      <c r="N5527" t="s">
        <v>1804</v>
      </c>
      <c r="O5527">
        <v>0</v>
      </c>
      <c r="P5527" t="s">
        <v>1552</v>
      </c>
      <c r="Q5527">
        <v>19951101</v>
      </c>
      <c r="R5527">
        <v>891008979</v>
      </c>
    </row>
    <row r="5528" spans="1:18">
      <c r="A5528" t="s">
        <v>1807</v>
      </c>
      <c r="B5528" t="s">
        <v>1815</v>
      </c>
      <c r="C5528">
        <v>201211</v>
      </c>
      <c r="D5528">
        <v>30</v>
      </c>
      <c r="E5528" t="s">
        <v>1555</v>
      </c>
      <c r="F5528">
        <v>19666</v>
      </c>
      <c r="G5528">
        <v>599</v>
      </c>
      <c r="H5528">
        <v>11188</v>
      </c>
      <c r="I5528">
        <v>43112074300</v>
      </c>
      <c r="J5528">
        <v>9</v>
      </c>
      <c r="K5528" t="s">
        <v>1813</v>
      </c>
      <c r="L5528">
        <v>276</v>
      </c>
      <c r="M5528" t="s">
        <v>1803</v>
      </c>
      <c r="N5528" t="s">
        <v>1804</v>
      </c>
      <c r="O5528">
        <v>0</v>
      </c>
      <c r="P5528" t="s">
        <v>1552</v>
      </c>
      <c r="Q5528">
        <v>19960501</v>
      </c>
      <c r="R5528">
        <v>891008979</v>
      </c>
    </row>
    <row r="5529" spans="1:18">
      <c r="A5529" t="s">
        <v>1807</v>
      </c>
      <c r="B5529" t="s">
        <v>1816</v>
      </c>
      <c r="C5529">
        <v>201211</v>
      </c>
      <c r="D5529">
        <v>30</v>
      </c>
      <c r="E5529" t="s">
        <v>1555</v>
      </c>
      <c r="F5529">
        <v>20439</v>
      </c>
      <c r="G5529">
        <v>5771</v>
      </c>
      <c r="H5529">
        <v>69375</v>
      </c>
      <c r="I5529">
        <v>43112078302</v>
      </c>
      <c r="J5529">
        <v>9</v>
      </c>
      <c r="K5529" t="s">
        <v>1813</v>
      </c>
      <c r="L5529">
        <v>276</v>
      </c>
      <c r="M5529" t="s">
        <v>1803</v>
      </c>
      <c r="N5529" t="s">
        <v>1804</v>
      </c>
      <c r="O5529">
        <v>0</v>
      </c>
      <c r="P5529" t="s">
        <v>1552</v>
      </c>
      <c r="Q5529">
        <v>20030215</v>
      </c>
      <c r="R5529">
        <v>891008979</v>
      </c>
    </row>
    <row r="5530" spans="1:18">
      <c r="A5530" t="s">
        <v>1807</v>
      </c>
      <c r="B5530" t="s">
        <v>1817</v>
      </c>
      <c r="C5530">
        <v>201211</v>
      </c>
      <c r="D5530">
        <v>30</v>
      </c>
      <c r="E5530" t="s">
        <v>1555</v>
      </c>
      <c r="F5530">
        <v>13037</v>
      </c>
      <c r="G5530">
        <v>200</v>
      </c>
      <c r="H5530">
        <v>10545</v>
      </c>
      <c r="I5530">
        <v>43112078800</v>
      </c>
      <c r="J5530">
        <v>9</v>
      </c>
      <c r="K5530" t="s">
        <v>1802</v>
      </c>
      <c r="L5530">
        <v>276</v>
      </c>
      <c r="M5530" t="s">
        <v>1803</v>
      </c>
      <c r="N5530" t="s">
        <v>1804</v>
      </c>
      <c r="O5530">
        <v>0</v>
      </c>
      <c r="P5530" t="s">
        <v>1552</v>
      </c>
      <c r="Q5530">
        <v>20030808</v>
      </c>
      <c r="R5530">
        <v>891008979</v>
      </c>
    </row>
    <row r="5531" spans="1:18">
      <c r="A5531" t="s">
        <v>1818</v>
      </c>
      <c r="B5531" t="s">
        <v>1819</v>
      </c>
      <c r="C5531">
        <v>201211</v>
      </c>
      <c r="D5531">
        <v>30</v>
      </c>
      <c r="E5531" t="s">
        <v>1555</v>
      </c>
      <c r="F5531">
        <v>11263</v>
      </c>
      <c r="G5531">
        <v>6934</v>
      </c>
      <c r="H5531">
        <v>5976</v>
      </c>
      <c r="I5531">
        <v>43112034602</v>
      </c>
      <c r="J5531">
        <v>9</v>
      </c>
      <c r="K5531" t="s">
        <v>1820</v>
      </c>
      <c r="L5531">
        <v>276</v>
      </c>
      <c r="M5531" t="s">
        <v>1803</v>
      </c>
      <c r="N5531" t="s">
        <v>1804</v>
      </c>
      <c r="O5531">
        <v>0</v>
      </c>
      <c r="P5531" t="s">
        <v>1552</v>
      </c>
      <c r="Q5531">
        <v>19990617</v>
      </c>
      <c r="R5531">
        <v>891008979</v>
      </c>
    </row>
    <row r="5532" spans="1:18">
      <c r="A5532" t="s">
        <v>1818</v>
      </c>
      <c r="B5532" t="s">
        <v>1821</v>
      </c>
      <c r="C5532">
        <v>201211</v>
      </c>
      <c r="D5532">
        <v>30</v>
      </c>
      <c r="E5532" t="s">
        <v>1555</v>
      </c>
      <c r="F5532">
        <v>8747</v>
      </c>
      <c r="G5532">
        <v>980</v>
      </c>
      <c r="H5532">
        <v>41440</v>
      </c>
      <c r="I5532">
        <v>43112046602</v>
      </c>
      <c r="J5532">
        <v>9</v>
      </c>
      <c r="K5532" t="s">
        <v>1822</v>
      </c>
      <c r="L5532">
        <v>276</v>
      </c>
      <c r="M5532" t="s">
        <v>1803</v>
      </c>
      <c r="N5532" t="s">
        <v>1804</v>
      </c>
      <c r="O5532">
        <v>0</v>
      </c>
      <c r="P5532" t="s">
        <v>1552</v>
      </c>
      <c r="Q5532">
        <v>19900301</v>
      </c>
      <c r="R5532">
        <v>891008979</v>
      </c>
    </row>
    <row r="5533" spans="1:18">
      <c r="A5533" t="s">
        <v>1823</v>
      </c>
      <c r="B5533" t="s">
        <v>1824</v>
      </c>
      <c r="C5533">
        <v>201211</v>
      </c>
      <c r="D5533">
        <v>30</v>
      </c>
      <c r="E5533" t="s">
        <v>1555</v>
      </c>
      <c r="F5533">
        <v>8798</v>
      </c>
      <c r="G5533">
        <v>17325</v>
      </c>
      <c r="H5533">
        <v>10765</v>
      </c>
      <c r="I5533">
        <v>43112034200</v>
      </c>
      <c r="J5533">
        <v>9</v>
      </c>
      <c r="K5533" t="s">
        <v>1822</v>
      </c>
      <c r="L5533">
        <v>276</v>
      </c>
      <c r="M5533" t="s">
        <v>1803</v>
      </c>
      <c r="N5533" t="s">
        <v>1804</v>
      </c>
      <c r="O5533">
        <v>0</v>
      </c>
      <c r="P5533" t="s">
        <v>1574</v>
      </c>
      <c r="Q5533">
        <v>19960601</v>
      </c>
      <c r="R5533">
        <v>891008979</v>
      </c>
    </row>
    <row r="5534" spans="1:18">
      <c r="A5534" t="s">
        <v>1823</v>
      </c>
      <c r="B5534" t="s">
        <v>1825</v>
      </c>
      <c r="C5534">
        <v>201211</v>
      </c>
      <c r="D5534">
        <v>30</v>
      </c>
      <c r="E5534" t="s">
        <v>1555</v>
      </c>
      <c r="F5534">
        <v>3701</v>
      </c>
      <c r="G5534">
        <v>49254</v>
      </c>
      <c r="H5534">
        <v>2944</v>
      </c>
      <c r="I5534">
        <v>43112034400</v>
      </c>
      <c r="J5534">
        <v>9</v>
      </c>
      <c r="K5534" t="s">
        <v>1822</v>
      </c>
      <c r="L5534">
        <v>276</v>
      </c>
      <c r="M5534" t="s">
        <v>1803</v>
      </c>
      <c r="N5534" t="s">
        <v>1804</v>
      </c>
      <c r="O5534">
        <v>0</v>
      </c>
      <c r="P5534" t="s">
        <v>1552</v>
      </c>
      <c r="Q5534">
        <v>19980131</v>
      </c>
      <c r="R5534">
        <v>891008979</v>
      </c>
    </row>
    <row r="5535" spans="1:18">
      <c r="A5535" t="s">
        <v>1823</v>
      </c>
      <c r="B5535" t="s">
        <v>1826</v>
      </c>
      <c r="C5535">
        <v>201211</v>
      </c>
      <c r="D5535">
        <v>30</v>
      </c>
      <c r="E5535" t="s">
        <v>1555</v>
      </c>
      <c r="F5535">
        <v>3382</v>
      </c>
      <c r="G5535">
        <v>1675</v>
      </c>
      <c r="H5535">
        <v>10733</v>
      </c>
      <c r="I5535">
        <v>43112035402</v>
      </c>
      <c r="J5535">
        <v>9</v>
      </c>
      <c r="K5535" t="s">
        <v>1802</v>
      </c>
      <c r="L5535">
        <v>276</v>
      </c>
      <c r="M5535" t="s">
        <v>1803</v>
      </c>
      <c r="N5535" t="s">
        <v>1804</v>
      </c>
      <c r="O5535">
        <v>0</v>
      </c>
      <c r="P5535" t="s">
        <v>1552</v>
      </c>
      <c r="Q5535">
        <v>20040927</v>
      </c>
      <c r="R5535">
        <v>891008979</v>
      </c>
    </row>
    <row r="5536" spans="1:18">
      <c r="A5536" t="s">
        <v>1823</v>
      </c>
      <c r="B5536" t="s">
        <v>1827</v>
      </c>
      <c r="C5536">
        <v>201211</v>
      </c>
      <c r="D5536">
        <v>30</v>
      </c>
      <c r="E5536" t="s">
        <v>1555</v>
      </c>
      <c r="F5536">
        <v>7991</v>
      </c>
      <c r="G5536">
        <v>651</v>
      </c>
      <c r="H5536">
        <v>24397</v>
      </c>
      <c r="I5536">
        <v>43112034801</v>
      </c>
      <c r="J5536">
        <v>9</v>
      </c>
      <c r="K5536" t="s">
        <v>1822</v>
      </c>
      <c r="L5536">
        <v>276</v>
      </c>
      <c r="M5536" t="s">
        <v>1803</v>
      </c>
      <c r="N5536" t="s">
        <v>1804</v>
      </c>
      <c r="O5536">
        <v>0</v>
      </c>
      <c r="P5536" t="s">
        <v>1552</v>
      </c>
      <c r="Q5536">
        <v>19980530</v>
      </c>
      <c r="R5536">
        <v>891008979</v>
      </c>
    </row>
    <row r="5537" spans="1:18">
      <c r="A5537" t="s">
        <v>1823</v>
      </c>
      <c r="B5537" t="s">
        <v>1828</v>
      </c>
      <c r="C5537">
        <v>201211</v>
      </c>
      <c r="D5537">
        <v>30</v>
      </c>
      <c r="E5537" t="s">
        <v>1555</v>
      </c>
      <c r="F5537">
        <v>11082</v>
      </c>
      <c r="G5537">
        <v>177361</v>
      </c>
      <c r="H5537">
        <v>9282</v>
      </c>
      <c r="I5537">
        <v>43112035501</v>
      </c>
      <c r="J5537">
        <v>9</v>
      </c>
      <c r="K5537" t="s">
        <v>1802</v>
      </c>
      <c r="L5537">
        <v>276</v>
      </c>
      <c r="M5537" t="s">
        <v>1803</v>
      </c>
      <c r="N5537" t="s">
        <v>1804</v>
      </c>
      <c r="O5537">
        <v>0</v>
      </c>
      <c r="P5537" t="s">
        <v>1552</v>
      </c>
      <c r="Q5537">
        <v>19990923</v>
      </c>
      <c r="R5537">
        <v>891008979</v>
      </c>
    </row>
    <row r="5538" spans="1:18">
      <c r="A5538" t="s">
        <v>1823</v>
      </c>
      <c r="B5538" t="s">
        <v>1829</v>
      </c>
      <c r="C5538">
        <v>201211</v>
      </c>
      <c r="D5538">
        <v>30</v>
      </c>
      <c r="E5538" t="s">
        <v>1555</v>
      </c>
      <c r="F5538">
        <v>6313</v>
      </c>
      <c r="G5538">
        <v>39725</v>
      </c>
      <c r="H5538">
        <v>24945</v>
      </c>
      <c r="I5538">
        <v>43112047703</v>
      </c>
      <c r="J5538">
        <v>9</v>
      </c>
      <c r="K5538" t="s">
        <v>1822</v>
      </c>
      <c r="L5538">
        <v>276</v>
      </c>
      <c r="M5538" t="s">
        <v>1803</v>
      </c>
      <c r="N5538" t="s">
        <v>1804</v>
      </c>
      <c r="O5538">
        <v>0</v>
      </c>
      <c r="P5538" t="s">
        <v>1552</v>
      </c>
      <c r="Q5538">
        <v>20040625</v>
      </c>
      <c r="R5538">
        <v>891008979</v>
      </c>
    </row>
    <row r="5539" spans="1:18">
      <c r="A5539" t="s">
        <v>1823</v>
      </c>
      <c r="B5539" t="s">
        <v>1830</v>
      </c>
      <c r="C5539">
        <v>201211</v>
      </c>
      <c r="D5539">
        <v>30</v>
      </c>
      <c r="E5539" t="s">
        <v>1555</v>
      </c>
      <c r="F5539">
        <v>3328</v>
      </c>
      <c r="G5539">
        <v>29871</v>
      </c>
      <c r="H5539">
        <v>19989</v>
      </c>
      <c r="I5539">
        <v>43112042002</v>
      </c>
      <c r="J5539">
        <v>9</v>
      </c>
      <c r="K5539" t="s">
        <v>1822</v>
      </c>
      <c r="L5539">
        <v>276</v>
      </c>
      <c r="M5539" t="s">
        <v>1803</v>
      </c>
      <c r="N5539" t="s">
        <v>1804</v>
      </c>
      <c r="O5539">
        <v>0</v>
      </c>
      <c r="P5539" t="s">
        <v>1771</v>
      </c>
      <c r="Q5539">
        <v>20020322</v>
      </c>
      <c r="R5539">
        <v>891008979</v>
      </c>
    </row>
    <row r="5540" spans="1:18">
      <c r="A5540" t="s">
        <v>1823</v>
      </c>
      <c r="B5540" t="s">
        <v>1831</v>
      </c>
      <c r="C5540">
        <v>201211</v>
      </c>
      <c r="D5540">
        <v>30</v>
      </c>
      <c r="E5540" t="s">
        <v>1555</v>
      </c>
      <c r="F5540">
        <v>2297</v>
      </c>
      <c r="G5540">
        <v>24548</v>
      </c>
      <c r="H5540">
        <v>994</v>
      </c>
      <c r="I5540">
        <v>43112052003</v>
      </c>
      <c r="J5540">
        <v>9</v>
      </c>
      <c r="K5540" t="s">
        <v>1822</v>
      </c>
      <c r="L5540">
        <v>276</v>
      </c>
      <c r="M5540" t="s">
        <v>1803</v>
      </c>
      <c r="N5540" t="s">
        <v>1804</v>
      </c>
      <c r="O5540">
        <v>0</v>
      </c>
      <c r="P5540" t="s">
        <v>1552</v>
      </c>
      <c r="Q5540">
        <v>20000313</v>
      </c>
      <c r="R5540">
        <v>891008979</v>
      </c>
    </row>
    <row r="5541" spans="1:18">
      <c r="A5541" t="s">
        <v>1823</v>
      </c>
      <c r="B5541" t="s">
        <v>1832</v>
      </c>
      <c r="C5541">
        <v>201211</v>
      </c>
      <c r="D5541">
        <v>30</v>
      </c>
      <c r="E5541" t="s">
        <v>1555</v>
      </c>
      <c r="F5541">
        <v>8277</v>
      </c>
      <c r="G5541">
        <v>10853</v>
      </c>
      <c r="H5541">
        <v>17704</v>
      </c>
      <c r="I5541">
        <v>43112045402</v>
      </c>
      <c r="J5541">
        <v>9</v>
      </c>
      <c r="K5541" t="s">
        <v>1822</v>
      </c>
      <c r="L5541">
        <v>276</v>
      </c>
      <c r="M5541" t="s">
        <v>1803</v>
      </c>
      <c r="N5541" t="s">
        <v>1804</v>
      </c>
      <c r="O5541">
        <v>0</v>
      </c>
      <c r="P5541" t="s">
        <v>1552</v>
      </c>
      <c r="Q5541">
        <v>19981022</v>
      </c>
      <c r="R5541">
        <v>891008979</v>
      </c>
    </row>
    <row r="5542" spans="1:18">
      <c r="A5542" t="s">
        <v>1823</v>
      </c>
      <c r="B5542" t="s">
        <v>1833</v>
      </c>
      <c r="C5542">
        <v>201211</v>
      </c>
      <c r="D5542">
        <v>30</v>
      </c>
      <c r="E5542" t="s">
        <v>1555</v>
      </c>
      <c r="F5542">
        <v>9021</v>
      </c>
      <c r="G5542">
        <v>7893</v>
      </c>
      <c r="H5542">
        <v>16916</v>
      </c>
      <c r="I5542">
        <v>43112049101</v>
      </c>
      <c r="J5542">
        <v>9</v>
      </c>
      <c r="K5542" t="s">
        <v>1822</v>
      </c>
      <c r="L5542">
        <v>276</v>
      </c>
      <c r="M5542" t="s">
        <v>1803</v>
      </c>
      <c r="N5542" t="s">
        <v>1804</v>
      </c>
      <c r="O5542">
        <v>0</v>
      </c>
      <c r="P5542" t="s">
        <v>1552</v>
      </c>
      <c r="Q5542">
        <v>19880301</v>
      </c>
      <c r="R5542">
        <v>891008979</v>
      </c>
    </row>
    <row r="5543" spans="1:18">
      <c r="A5543" t="s">
        <v>1823</v>
      </c>
      <c r="B5543" t="s">
        <v>1834</v>
      </c>
      <c r="C5543">
        <v>201211</v>
      </c>
      <c r="D5543">
        <v>30</v>
      </c>
      <c r="E5543" t="s">
        <v>1555</v>
      </c>
      <c r="F5543">
        <v>9915</v>
      </c>
      <c r="G5543">
        <v>29756</v>
      </c>
      <c r="H5543">
        <v>6163</v>
      </c>
      <c r="I5543">
        <v>43112040402</v>
      </c>
      <c r="J5543">
        <v>9</v>
      </c>
      <c r="K5543" t="s">
        <v>1822</v>
      </c>
      <c r="L5543">
        <v>276</v>
      </c>
      <c r="M5543" t="s">
        <v>1803</v>
      </c>
      <c r="N5543" t="s">
        <v>1804</v>
      </c>
      <c r="O5543">
        <v>0</v>
      </c>
      <c r="P5543" t="s">
        <v>1552</v>
      </c>
      <c r="Q5543">
        <v>20040919</v>
      </c>
      <c r="R5543">
        <v>891008979</v>
      </c>
    </row>
    <row r="5544" spans="1:18">
      <c r="A5544" t="s">
        <v>1823</v>
      </c>
      <c r="B5544" t="s">
        <v>1835</v>
      </c>
      <c r="C5544">
        <v>201211</v>
      </c>
      <c r="D5544">
        <v>30</v>
      </c>
      <c r="E5544" t="s">
        <v>1555</v>
      </c>
      <c r="F5544">
        <v>4139</v>
      </c>
      <c r="G5544">
        <v>14728</v>
      </c>
      <c r="H5544">
        <v>16700</v>
      </c>
      <c r="I5544">
        <v>43112044601</v>
      </c>
      <c r="J5544">
        <v>9</v>
      </c>
      <c r="K5544" t="s">
        <v>1822</v>
      </c>
      <c r="L5544">
        <v>276</v>
      </c>
      <c r="M5544" t="s">
        <v>1803</v>
      </c>
      <c r="N5544" t="s">
        <v>1804</v>
      </c>
      <c r="O5544">
        <v>0</v>
      </c>
      <c r="P5544" t="s">
        <v>1552</v>
      </c>
      <c r="Q5544">
        <v>19960901</v>
      </c>
      <c r="R5544">
        <v>891008979</v>
      </c>
    </row>
    <row r="5545" spans="1:18">
      <c r="A5545" t="s">
        <v>1823</v>
      </c>
      <c r="B5545" t="s">
        <v>1836</v>
      </c>
      <c r="C5545">
        <v>201211</v>
      </c>
      <c r="D5545">
        <v>30</v>
      </c>
      <c r="E5545" t="s">
        <v>1555</v>
      </c>
      <c r="F5545">
        <v>5393</v>
      </c>
      <c r="G5545">
        <v>16234</v>
      </c>
      <c r="H5545">
        <v>3123</v>
      </c>
      <c r="I5545">
        <v>43112042502</v>
      </c>
      <c r="J5545">
        <v>9</v>
      </c>
      <c r="K5545" t="s">
        <v>1822</v>
      </c>
      <c r="L5545">
        <v>276</v>
      </c>
      <c r="M5545" t="s">
        <v>1803</v>
      </c>
      <c r="N5545" t="s">
        <v>1804</v>
      </c>
      <c r="O5545">
        <v>0</v>
      </c>
      <c r="P5545" t="s">
        <v>1552</v>
      </c>
      <c r="Q5545">
        <v>19970201</v>
      </c>
      <c r="R5545">
        <v>891008979</v>
      </c>
    </row>
    <row r="5546" spans="1:18">
      <c r="A5546" t="s">
        <v>1837</v>
      </c>
      <c r="B5546" t="s">
        <v>1838</v>
      </c>
      <c r="C5546">
        <v>201211</v>
      </c>
      <c r="D5546">
        <v>30</v>
      </c>
      <c r="E5546" t="s">
        <v>1555</v>
      </c>
      <c r="F5546">
        <v>4644</v>
      </c>
      <c r="G5546">
        <v>89954</v>
      </c>
      <c r="H5546">
        <v>20052</v>
      </c>
      <c r="I5546">
        <v>43112034300</v>
      </c>
      <c r="J5546">
        <v>9</v>
      </c>
      <c r="K5546" t="s">
        <v>1802</v>
      </c>
      <c r="L5546">
        <v>276</v>
      </c>
      <c r="M5546" t="s">
        <v>1803</v>
      </c>
      <c r="N5546" t="s">
        <v>1804</v>
      </c>
      <c r="O5546">
        <v>0</v>
      </c>
      <c r="P5546" t="s">
        <v>1552</v>
      </c>
      <c r="Q5546">
        <v>19810501</v>
      </c>
      <c r="R5546">
        <v>891008979</v>
      </c>
    </row>
    <row r="5547" spans="1:18">
      <c r="A5547" t="s">
        <v>1837</v>
      </c>
      <c r="B5547" t="s">
        <v>1839</v>
      </c>
      <c r="C5547">
        <v>201211</v>
      </c>
      <c r="D5547">
        <v>27</v>
      </c>
      <c r="E5547" t="s">
        <v>1555</v>
      </c>
      <c r="F5547">
        <v>3886</v>
      </c>
      <c r="G5547">
        <v>309</v>
      </c>
      <c r="H5547">
        <v>29712</v>
      </c>
      <c r="I5547">
        <v>43112070101</v>
      </c>
      <c r="J5547">
        <v>9</v>
      </c>
      <c r="K5547" t="s">
        <v>1802</v>
      </c>
      <c r="L5547">
        <v>276</v>
      </c>
      <c r="M5547" t="s">
        <v>1803</v>
      </c>
      <c r="N5547" t="s">
        <v>1804</v>
      </c>
      <c r="O5547">
        <v>0</v>
      </c>
      <c r="P5547" t="s">
        <v>1552</v>
      </c>
      <c r="Q5547">
        <v>20030623</v>
      </c>
      <c r="R5547">
        <v>891008979</v>
      </c>
    </row>
    <row r="5548" spans="1:18">
      <c r="A5548" t="s">
        <v>1837</v>
      </c>
      <c r="B5548" t="s">
        <v>1840</v>
      </c>
      <c r="C5548">
        <v>201211</v>
      </c>
      <c r="D5548">
        <v>28</v>
      </c>
      <c r="E5548" t="s">
        <v>1555</v>
      </c>
      <c r="F5548">
        <v>1828</v>
      </c>
      <c r="G5548">
        <v>361</v>
      </c>
      <c r="H5548">
        <v>35148</v>
      </c>
      <c r="I5548">
        <v>43112070803</v>
      </c>
      <c r="J5548">
        <v>9</v>
      </c>
      <c r="K5548" t="s">
        <v>1802</v>
      </c>
      <c r="L5548">
        <v>276</v>
      </c>
      <c r="M5548" t="s">
        <v>1803</v>
      </c>
      <c r="N5548" t="s">
        <v>1804</v>
      </c>
      <c r="O5548">
        <v>0</v>
      </c>
      <c r="P5548" t="s">
        <v>1552</v>
      </c>
      <c r="Q5548">
        <v>20040126</v>
      </c>
      <c r="R5548">
        <v>891008979</v>
      </c>
    </row>
    <row r="5549" spans="1:18">
      <c r="A5549" t="s">
        <v>1837</v>
      </c>
      <c r="B5549" t="s">
        <v>1841</v>
      </c>
      <c r="C5549">
        <v>201211</v>
      </c>
      <c r="D5549">
        <v>30</v>
      </c>
      <c r="E5549" t="s">
        <v>1555</v>
      </c>
      <c r="F5549">
        <v>13985</v>
      </c>
      <c r="G5549">
        <v>5201</v>
      </c>
      <c r="H5549">
        <v>33623</v>
      </c>
      <c r="I5549">
        <v>43112071601</v>
      </c>
      <c r="J5549">
        <v>9</v>
      </c>
      <c r="K5549" t="s">
        <v>1802</v>
      </c>
      <c r="L5549">
        <v>276</v>
      </c>
      <c r="M5549" t="s">
        <v>1803</v>
      </c>
      <c r="N5549" t="s">
        <v>1804</v>
      </c>
      <c r="O5549">
        <v>0</v>
      </c>
      <c r="P5549" t="s">
        <v>1552</v>
      </c>
      <c r="Q5549">
        <v>20081031</v>
      </c>
      <c r="R5549">
        <v>891008979</v>
      </c>
    </row>
    <row r="5550" spans="1:18">
      <c r="A5550" t="s">
        <v>1837</v>
      </c>
      <c r="B5550" t="s">
        <v>1842</v>
      </c>
      <c r="C5550">
        <v>201211</v>
      </c>
      <c r="D5550">
        <v>30</v>
      </c>
      <c r="E5550" t="s">
        <v>1555</v>
      </c>
      <c r="F5550">
        <v>15434</v>
      </c>
      <c r="G5550">
        <v>3972</v>
      </c>
      <c r="H5550">
        <v>34581</v>
      </c>
      <c r="I5550">
        <v>43112072200</v>
      </c>
      <c r="J5550">
        <v>9</v>
      </c>
      <c r="K5550" t="s">
        <v>1810</v>
      </c>
      <c r="L5550">
        <v>276</v>
      </c>
      <c r="M5550" t="s">
        <v>1803</v>
      </c>
      <c r="N5550" t="s">
        <v>1804</v>
      </c>
      <c r="O5550">
        <v>0</v>
      </c>
      <c r="P5550" t="s">
        <v>1552</v>
      </c>
      <c r="Q5550">
        <v>19941201</v>
      </c>
      <c r="R5550">
        <v>891008979</v>
      </c>
    </row>
    <row r="5551" spans="1:18">
      <c r="A5551" t="s">
        <v>1837</v>
      </c>
      <c r="B5551" t="s">
        <v>1843</v>
      </c>
      <c r="C5551">
        <v>201211</v>
      </c>
      <c r="D5551">
        <v>30</v>
      </c>
      <c r="E5551" t="s">
        <v>1555</v>
      </c>
      <c r="F5551">
        <v>11359</v>
      </c>
      <c r="G5551">
        <v>2685</v>
      </c>
      <c r="H5551">
        <v>23527</v>
      </c>
      <c r="I5551">
        <v>43112075000</v>
      </c>
      <c r="J5551">
        <v>9</v>
      </c>
      <c r="K5551" t="s">
        <v>1802</v>
      </c>
      <c r="L5551">
        <v>276</v>
      </c>
      <c r="M5551" t="s">
        <v>1803</v>
      </c>
      <c r="N5551" t="s">
        <v>1804</v>
      </c>
      <c r="O5551">
        <v>0</v>
      </c>
      <c r="P5551" t="s">
        <v>1552</v>
      </c>
      <c r="Q5551">
        <v>19961001</v>
      </c>
      <c r="R5551">
        <v>891008979</v>
      </c>
    </row>
    <row r="5552" spans="1:18">
      <c r="A5552" t="s">
        <v>1837</v>
      </c>
      <c r="B5552" t="s">
        <v>1844</v>
      </c>
      <c r="C5552">
        <v>201211</v>
      </c>
      <c r="D5552">
        <v>30</v>
      </c>
      <c r="E5552" t="s">
        <v>1555</v>
      </c>
      <c r="F5552">
        <v>7444</v>
      </c>
      <c r="G5552">
        <v>162606</v>
      </c>
      <c r="H5552">
        <v>26378</v>
      </c>
      <c r="I5552">
        <v>43112075800</v>
      </c>
      <c r="J5552">
        <v>9</v>
      </c>
      <c r="K5552" t="s">
        <v>1802</v>
      </c>
      <c r="L5552">
        <v>276</v>
      </c>
      <c r="M5552" t="s">
        <v>1803</v>
      </c>
      <c r="N5552" t="s">
        <v>1804</v>
      </c>
      <c r="O5552">
        <v>0</v>
      </c>
      <c r="P5552" t="s">
        <v>1552</v>
      </c>
      <c r="Q5552">
        <v>19970623</v>
      </c>
      <c r="R5552">
        <v>891008979</v>
      </c>
    </row>
    <row r="5553" spans="1:18">
      <c r="A5553" t="s">
        <v>1837</v>
      </c>
      <c r="B5553" t="s">
        <v>1845</v>
      </c>
      <c r="C5553">
        <v>201211</v>
      </c>
      <c r="D5553">
        <v>30</v>
      </c>
      <c r="E5553" t="s">
        <v>1555</v>
      </c>
      <c r="F5553">
        <v>30874</v>
      </c>
      <c r="G5553">
        <v>23311</v>
      </c>
      <c r="H5553">
        <v>27628</v>
      </c>
      <c r="I5553">
        <v>43112076100</v>
      </c>
      <c r="J5553">
        <v>9</v>
      </c>
      <c r="K5553" t="s">
        <v>1810</v>
      </c>
      <c r="L5553">
        <v>276</v>
      </c>
      <c r="M5553" t="s">
        <v>1803</v>
      </c>
      <c r="N5553" t="s">
        <v>1804</v>
      </c>
      <c r="O5553">
        <v>0</v>
      </c>
      <c r="P5553" t="s">
        <v>1552</v>
      </c>
      <c r="Q5553">
        <v>19970924</v>
      </c>
      <c r="R5553">
        <v>891008979</v>
      </c>
    </row>
    <row r="5554" spans="1:18">
      <c r="A5554" t="s">
        <v>1837</v>
      </c>
      <c r="B5554" t="s">
        <v>1846</v>
      </c>
      <c r="C5554">
        <v>201211</v>
      </c>
      <c r="D5554">
        <v>30</v>
      </c>
      <c r="E5554" t="s">
        <v>1555</v>
      </c>
      <c r="F5554">
        <v>821</v>
      </c>
      <c r="G5554">
        <v>193360</v>
      </c>
      <c r="H5554">
        <v>353</v>
      </c>
      <c r="I5554">
        <v>43112078200</v>
      </c>
      <c r="J5554">
        <v>9</v>
      </c>
      <c r="K5554" t="s">
        <v>1802</v>
      </c>
      <c r="L5554">
        <v>276</v>
      </c>
      <c r="M5554" t="s">
        <v>1803</v>
      </c>
      <c r="N5554" t="s">
        <v>1804</v>
      </c>
      <c r="O5554">
        <v>0</v>
      </c>
      <c r="P5554" t="s">
        <v>1574</v>
      </c>
      <c r="Q5554">
        <v>20040131</v>
      </c>
      <c r="R5554">
        <v>891008979</v>
      </c>
    </row>
    <row r="5555" spans="1:18">
      <c r="A5555" t="s">
        <v>1837</v>
      </c>
      <c r="B5555" t="s">
        <v>1847</v>
      </c>
      <c r="C5555">
        <v>201211</v>
      </c>
      <c r="D5555">
        <v>30</v>
      </c>
      <c r="E5555" t="s">
        <v>1555</v>
      </c>
      <c r="F5555">
        <v>18672</v>
      </c>
      <c r="G5555">
        <v>7161</v>
      </c>
      <c r="H5555">
        <v>22738</v>
      </c>
      <c r="I5555">
        <v>43112079000</v>
      </c>
      <c r="J5555">
        <v>9</v>
      </c>
      <c r="K5555" t="s">
        <v>1802</v>
      </c>
      <c r="L5555">
        <v>276</v>
      </c>
      <c r="M5555" t="s">
        <v>1803</v>
      </c>
      <c r="N5555" t="s">
        <v>1804</v>
      </c>
      <c r="O5555">
        <v>0</v>
      </c>
      <c r="P5555" t="s">
        <v>1552</v>
      </c>
      <c r="Q5555">
        <v>20030910</v>
      </c>
      <c r="R5555">
        <v>891008979</v>
      </c>
    </row>
    <row r="5556" spans="1:18">
      <c r="A5556" t="s">
        <v>1848</v>
      </c>
      <c r="B5556" t="s">
        <v>1849</v>
      </c>
      <c r="C5556">
        <v>201211</v>
      </c>
      <c r="D5556">
        <v>30</v>
      </c>
      <c r="E5556" t="s">
        <v>1555</v>
      </c>
      <c r="F5556">
        <v>7137</v>
      </c>
      <c r="G5556">
        <v>8031</v>
      </c>
      <c r="H5556">
        <v>7033</v>
      </c>
      <c r="I5556">
        <v>43112072501</v>
      </c>
      <c r="J5556">
        <v>9</v>
      </c>
      <c r="K5556" t="s">
        <v>1810</v>
      </c>
      <c r="L5556">
        <v>276</v>
      </c>
      <c r="M5556" t="s">
        <v>1803</v>
      </c>
      <c r="N5556" t="s">
        <v>1804</v>
      </c>
      <c r="O5556">
        <v>0</v>
      </c>
      <c r="P5556" t="s">
        <v>1552</v>
      </c>
      <c r="Q5556">
        <v>19970408</v>
      </c>
      <c r="R5556">
        <v>891008979</v>
      </c>
    </row>
    <row r="5557" spans="1:18">
      <c r="A5557" t="s">
        <v>1848</v>
      </c>
      <c r="B5557" t="s">
        <v>1850</v>
      </c>
      <c r="C5557">
        <v>201211</v>
      </c>
      <c r="D5557">
        <v>30</v>
      </c>
      <c r="E5557" t="s">
        <v>1555</v>
      </c>
      <c r="F5557">
        <v>22962</v>
      </c>
      <c r="G5557">
        <v>233</v>
      </c>
      <c r="H5557">
        <v>18981</v>
      </c>
      <c r="I5557">
        <v>43112076501</v>
      </c>
      <c r="J5557">
        <v>9</v>
      </c>
      <c r="K5557" t="s">
        <v>1810</v>
      </c>
      <c r="L5557">
        <v>276</v>
      </c>
      <c r="M5557" t="s">
        <v>1803</v>
      </c>
      <c r="N5557" t="s">
        <v>1804</v>
      </c>
      <c r="O5557">
        <v>0</v>
      </c>
      <c r="P5557" t="s">
        <v>1552</v>
      </c>
      <c r="Q5557">
        <v>19971216</v>
      </c>
      <c r="R5557">
        <v>891008979</v>
      </c>
    </row>
    <row r="5558" spans="1:18">
      <c r="A5558" t="s">
        <v>1848</v>
      </c>
      <c r="B5558" t="s">
        <v>1851</v>
      </c>
      <c r="C5558">
        <v>201211</v>
      </c>
      <c r="D5558">
        <v>30</v>
      </c>
      <c r="E5558" t="s">
        <v>1555</v>
      </c>
      <c r="F5558">
        <v>16527</v>
      </c>
      <c r="G5558">
        <v>332</v>
      </c>
      <c r="H5558">
        <v>18105</v>
      </c>
      <c r="I5558">
        <v>43112076800</v>
      </c>
      <c r="J5558">
        <v>9</v>
      </c>
      <c r="K5558" t="s">
        <v>1810</v>
      </c>
      <c r="L5558">
        <v>276</v>
      </c>
      <c r="M5558" t="s">
        <v>1803</v>
      </c>
      <c r="N5558" t="s">
        <v>1804</v>
      </c>
      <c r="O5558">
        <v>0</v>
      </c>
      <c r="P5558" t="s">
        <v>1552</v>
      </c>
      <c r="Q5558">
        <v>20000117</v>
      </c>
      <c r="R5558">
        <v>891008979</v>
      </c>
    </row>
    <row r="5559" spans="1:18">
      <c r="A5559" t="s">
        <v>1848</v>
      </c>
      <c r="B5559" t="s">
        <v>1852</v>
      </c>
      <c r="C5559">
        <v>201211</v>
      </c>
      <c r="D5559">
        <v>30</v>
      </c>
      <c r="E5559" t="s">
        <v>1555</v>
      </c>
      <c r="F5559">
        <v>23781</v>
      </c>
      <c r="G5559">
        <v>469</v>
      </c>
      <c r="H5559">
        <v>36673</v>
      </c>
      <c r="I5559">
        <v>43112079200</v>
      </c>
      <c r="J5559">
        <v>9</v>
      </c>
      <c r="K5559" t="s">
        <v>1810</v>
      </c>
      <c r="L5559">
        <v>276</v>
      </c>
      <c r="M5559" t="s">
        <v>1803</v>
      </c>
      <c r="N5559" t="s">
        <v>1804</v>
      </c>
      <c r="O5559">
        <v>0</v>
      </c>
      <c r="P5559" t="s">
        <v>1552</v>
      </c>
      <c r="Q5559">
        <v>20031215</v>
      </c>
      <c r="R5559">
        <v>891008979</v>
      </c>
    </row>
    <row r="5560" spans="1:18">
      <c r="A5560" t="s">
        <v>1853</v>
      </c>
      <c r="B5560" t="s">
        <v>1854</v>
      </c>
      <c r="C5560">
        <v>201211</v>
      </c>
      <c r="D5560">
        <v>30</v>
      </c>
      <c r="E5560" t="s">
        <v>1555</v>
      </c>
      <c r="F5560">
        <v>15279</v>
      </c>
      <c r="G5560">
        <v>4767</v>
      </c>
      <c r="H5560">
        <v>8213</v>
      </c>
      <c r="I5560">
        <v>43112073200</v>
      </c>
      <c r="J5560">
        <v>9</v>
      </c>
      <c r="K5560" t="s">
        <v>1855</v>
      </c>
      <c r="L5560">
        <v>276</v>
      </c>
      <c r="M5560" t="s">
        <v>1803</v>
      </c>
      <c r="N5560" t="s">
        <v>1804</v>
      </c>
      <c r="O5560">
        <v>0</v>
      </c>
      <c r="P5560" t="s">
        <v>1552</v>
      </c>
      <c r="Q5560">
        <v>19950701</v>
      </c>
      <c r="R5560">
        <v>891008979</v>
      </c>
    </row>
    <row r="5561" spans="1:18">
      <c r="A5561" t="s">
        <v>1853</v>
      </c>
      <c r="B5561" t="s">
        <v>1856</v>
      </c>
      <c r="C5561">
        <v>201211</v>
      </c>
      <c r="D5561">
        <v>30</v>
      </c>
      <c r="E5561" t="s">
        <v>1555</v>
      </c>
      <c r="F5561">
        <v>15167</v>
      </c>
      <c r="G5561">
        <v>2039</v>
      </c>
      <c r="H5561">
        <v>14294</v>
      </c>
      <c r="I5561">
        <v>43112073800</v>
      </c>
      <c r="J5561">
        <v>9</v>
      </c>
      <c r="K5561" t="s">
        <v>1810</v>
      </c>
      <c r="L5561">
        <v>276</v>
      </c>
      <c r="M5561" t="s">
        <v>1803</v>
      </c>
      <c r="N5561" t="s">
        <v>1804</v>
      </c>
      <c r="O5561">
        <v>0</v>
      </c>
      <c r="P5561" t="s">
        <v>1552</v>
      </c>
      <c r="Q5561">
        <v>19960101</v>
      </c>
      <c r="R5561">
        <v>891008979</v>
      </c>
    </row>
    <row r="5562" spans="1:18">
      <c r="A5562" t="s">
        <v>1853</v>
      </c>
      <c r="B5562" t="s">
        <v>1857</v>
      </c>
      <c r="C5562">
        <v>201211</v>
      </c>
      <c r="D5562">
        <v>30</v>
      </c>
      <c r="E5562" t="s">
        <v>1555</v>
      </c>
      <c r="F5562">
        <v>9015</v>
      </c>
      <c r="G5562">
        <v>2955</v>
      </c>
      <c r="H5562">
        <v>4875</v>
      </c>
      <c r="I5562">
        <v>43112074601</v>
      </c>
      <c r="J5562">
        <v>9</v>
      </c>
      <c r="K5562" t="s">
        <v>1855</v>
      </c>
      <c r="L5562">
        <v>276</v>
      </c>
      <c r="M5562" t="s">
        <v>1803</v>
      </c>
      <c r="N5562" t="s">
        <v>1804</v>
      </c>
      <c r="O5562">
        <v>0</v>
      </c>
      <c r="P5562" t="s">
        <v>1552</v>
      </c>
      <c r="Q5562">
        <v>20030524</v>
      </c>
      <c r="R5562">
        <v>891008979</v>
      </c>
    </row>
    <row r="5563" spans="1:18">
      <c r="A5563" t="s">
        <v>1800</v>
      </c>
      <c r="B5563" t="s">
        <v>1801</v>
      </c>
      <c r="C5563">
        <v>201212</v>
      </c>
      <c r="D5563">
        <v>23</v>
      </c>
      <c r="E5563" t="s">
        <v>1555</v>
      </c>
      <c r="F5563">
        <v>4592</v>
      </c>
      <c r="G5563">
        <v>23181</v>
      </c>
      <c r="H5563">
        <v>17913</v>
      </c>
      <c r="I5563">
        <v>43112032501</v>
      </c>
      <c r="J5563">
        <v>9</v>
      </c>
      <c r="K5563" t="s">
        <v>1802</v>
      </c>
      <c r="L5563">
        <v>276</v>
      </c>
      <c r="M5563" t="s">
        <v>1803</v>
      </c>
      <c r="N5563" t="s">
        <v>1804</v>
      </c>
      <c r="O5563">
        <v>0</v>
      </c>
      <c r="P5563" t="s">
        <v>1552</v>
      </c>
      <c r="Q5563">
        <v>19860401</v>
      </c>
      <c r="R5563">
        <v>891008979</v>
      </c>
    </row>
    <row r="5564" spans="1:18">
      <c r="A5564" t="s">
        <v>1800</v>
      </c>
      <c r="B5564" t="s">
        <v>1805</v>
      </c>
      <c r="C5564">
        <v>201212</v>
      </c>
      <c r="D5564">
        <v>21</v>
      </c>
      <c r="E5564" t="s">
        <v>1555</v>
      </c>
      <c r="F5564">
        <v>15790</v>
      </c>
      <c r="G5564">
        <v>241</v>
      </c>
      <c r="H5564">
        <v>9169</v>
      </c>
      <c r="I5564">
        <v>43112074000</v>
      </c>
      <c r="J5564">
        <v>9</v>
      </c>
      <c r="K5564" t="s">
        <v>1806</v>
      </c>
      <c r="L5564">
        <v>276</v>
      </c>
      <c r="M5564" t="s">
        <v>1803</v>
      </c>
      <c r="N5564" t="s">
        <v>1804</v>
      </c>
      <c r="O5564">
        <v>0</v>
      </c>
      <c r="P5564" t="s">
        <v>1552</v>
      </c>
      <c r="Q5564">
        <v>19960301</v>
      </c>
      <c r="R5564">
        <v>891008979</v>
      </c>
    </row>
    <row r="5565" spans="1:18">
      <c r="A5565" t="s">
        <v>1807</v>
      </c>
      <c r="B5565" t="s">
        <v>1808</v>
      </c>
      <c r="C5565">
        <v>201212</v>
      </c>
      <c r="D5565">
        <v>22</v>
      </c>
      <c r="E5565" t="s">
        <v>1555</v>
      </c>
      <c r="F5565">
        <v>12517</v>
      </c>
      <c r="G5565">
        <v>12252</v>
      </c>
      <c r="H5565">
        <v>4325</v>
      </c>
      <c r="I5565">
        <v>43112071100</v>
      </c>
      <c r="J5565">
        <v>9</v>
      </c>
      <c r="K5565" t="s">
        <v>1802</v>
      </c>
      <c r="L5565">
        <v>276</v>
      </c>
      <c r="M5565" t="s">
        <v>1803</v>
      </c>
      <c r="N5565" t="s">
        <v>1804</v>
      </c>
      <c r="O5565">
        <v>0</v>
      </c>
      <c r="P5565" t="s">
        <v>1552</v>
      </c>
      <c r="Q5565">
        <v>19940901</v>
      </c>
      <c r="R5565">
        <v>891008979</v>
      </c>
    </row>
    <row r="5566" spans="1:18">
      <c r="A5566" t="s">
        <v>1807</v>
      </c>
      <c r="B5566" t="s">
        <v>1809</v>
      </c>
      <c r="C5566">
        <v>201212</v>
      </c>
      <c r="D5566">
        <v>17</v>
      </c>
      <c r="E5566" t="s">
        <v>1555</v>
      </c>
      <c r="F5566">
        <v>7758</v>
      </c>
      <c r="G5566">
        <v>2976</v>
      </c>
      <c r="H5566">
        <v>34555</v>
      </c>
      <c r="I5566">
        <v>43112071802</v>
      </c>
      <c r="J5566">
        <v>9</v>
      </c>
      <c r="K5566" t="s">
        <v>1810</v>
      </c>
      <c r="L5566">
        <v>276</v>
      </c>
      <c r="M5566" t="s">
        <v>1803</v>
      </c>
      <c r="N5566" t="s">
        <v>1804</v>
      </c>
      <c r="O5566">
        <v>0</v>
      </c>
      <c r="P5566" t="s">
        <v>1552</v>
      </c>
      <c r="Q5566">
        <v>20071208</v>
      </c>
      <c r="R5566">
        <v>891008979</v>
      </c>
    </row>
    <row r="5567" spans="1:18">
      <c r="A5567" t="s">
        <v>1807</v>
      </c>
      <c r="B5567" t="s">
        <v>1811</v>
      </c>
      <c r="C5567">
        <v>201212</v>
      </c>
      <c r="D5567">
        <v>21</v>
      </c>
      <c r="E5567" t="s">
        <v>1555</v>
      </c>
      <c r="F5567">
        <v>8023</v>
      </c>
      <c r="G5567">
        <v>3346</v>
      </c>
      <c r="H5567">
        <v>10478</v>
      </c>
      <c r="I5567">
        <v>43112072001</v>
      </c>
      <c r="J5567">
        <v>9</v>
      </c>
      <c r="K5567" t="s">
        <v>1802</v>
      </c>
      <c r="L5567">
        <v>276</v>
      </c>
      <c r="M5567" t="s">
        <v>1803</v>
      </c>
      <c r="N5567" t="s">
        <v>1804</v>
      </c>
      <c r="O5567">
        <v>0</v>
      </c>
      <c r="P5567" t="s">
        <v>1552</v>
      </c>
      <c r="Q5567">
        <v>19970201</v>
      </c>
      <c r="R5567">
        <v>891008979</v>
      </c>
    </row>
    <row r="5568" spans="1:18">
      <c r="A5568" t="s">
        <v>1807</v>
      </c>
      <c r="B5568" t="s">
        <v>1812</v>
      </c>
      <c r="C5568">
        <v>201212</v>
      </c>
      <c r="D5568">
        <v>22</v>
      </c>
      <c r="E5568" t="s">
        <v>1555</v>
      </c>
      <c r="F5568">
        <v>6439</v>
      </c>
      <c r="G5568">
        <v>218</v>
      </c>
      <c r="H5568">
        <v>4395</v>
      </c>
      <c r="I5568">
        <v>43112073401</v>
      </c>
      <c r="J5568">
        <v>9</v>
      </c>
      <c r="K5568" t="s">
        <v>1813</v>
      </c>
      <c r="L5568">
        <v>276</v>
      </c>
      <c r="M5568" t="s">
        <v>1803</v>
      </c>
      <c r="N5568" t="s">
        <v>1804</v>
      </c>
      <c r="O5568">
        <v>0</v>
      </c>
      <c r="P5568" t="s">
        <v>1552</v>
      </c>
      <c r="Q5568">
        <v>19990428</v>
      </c>
      <c r="R5568">
        <v>891008979</v>
      </c>
    </row>
    <row r="5569" spans="1:18">
      <c r="A5569" t="s">
        <v>1807</v>
      </c>
      <c r="B5569" t="s">
        <v>1814</v>
      </c>
      <c r="C5569">
        <v>201212</v>
      </c>
      <c r="D5569">
        <v>21</v>
      </c>
      <c r="E5569" t="s">
        <v>1555</v>
      </c>
      <c r="F5569">
        <v>9845</v>
      </c>
      <c r="G5569">
        <v>2995</v>
      </c>
      <c r="H5569">
        <v>6047</v>
      </c>
      <c r="I5569">
        <v>43112073600</v>
      </c>
      <c r="J5569">
        <v>9</v>
      </c>
      <c r="K5569" t="s">
        <v>1802</v>
      </c>
      <c r="L5569">
        <v>276</v>
      </c>
      <c r="M5569" t="s">
        <v>1803</v>
      </c>
      <c r="N5569" t="s">
        <v>1804</v>
      </c>
      <c r="O5569">
        <v>0</v>
      </c>
      <c r="P5569" t="s">
        <v>1552</v>
      </c>
      <c r="Q5569">
        <v>19951101</v>
      </c>
      <c r="R5569">
        <v>891008979</v>
      </c>
    </row>
    <row r="5570" spans="1:18">
      <c r="A5570" t="s">
        <v>1807</v>
      </c>
      <c r="B5570" t="s">
        <v>1815</v>
      </c>
      <c r="C5570">
        <v>201212</v>
      </c>
      <c r="D5570">
        <v>21</v>
      </c>
      <c r="E5570" t="s">
        <v>1555</v>
      </c>
      <c r="F5570">
        <v>16962</v>
      </c>
      <c r="G5570">
        <v>194</v>
      </c>
      <c r="H5570">
        <v>6995</v>
      </c>
      <c r="I5570">
        <v>43112074300</v>
      </c>
      <c r="J5570">
        <v>9</v>
      </c>
      <c r="K5570" t="s">
        <v>1813</v>
      </c>
      <c r="L5570">
        <v>276</v>
      </c>
      <c r="M5570" t="s">
        <v>1803</v>
      </c>
      <c r="N5570" t="s">
        <v>1804</v>
      </c>
      <c r="O5570">
        <v>0</v>
      </c>
      <c r="P5570" t="s">
        <v>1552</v>
      </c>
      <c r="Q5570">
        <v>19960501</v>
      </c>
      <c r="R5570">
        <v>891008979</v>
      </c>
    </row>
    <row r="5571" spans="1:18">
      <c r="A5571" t="s">
        <v>1807</v>
      </c>
      <c r="B5571" t="s">
        <v>1816</v>
      </c>
      <c r="C5571">
        <v>201212</v>
      </c>
      <c r="D5571">
        <v>18</v>
      </c>
      <c r="E5571" t="s">
        <v>1555</v>
      </c>
      <c r="F5571">
        <v>5023</v>
      </c>
      <c r="G5571">
        <v>2600</v>
      </c>
      <c r="H5571">
        <v>40607</v>
      </c>
      <c r="I5571">
        <v>43112078302</v>
      </c>
      <c r="J5571">
        <v>9</v>
      </c>
      <c r="K5571" t="s">
        <v>1813</v>
      </c>
      <c r="L5571">
        <v>276</v>
      </c>
      <c r="M5571" t="s">
        <v>1803</v>
      </c>
      <c r="N5571" t="s">
        <v>1804</v>
      </c>
      <c r="O5571">
        <v>0</v>
      </c>
      <c r="P5571" t="s">
        <v>1552</v>
      </c>
      <c r="Q5571">
        <v>20030215</v>
      </c>
      <c r="R5571">
        <v>891008979</v>
      </c>
    </row>
    <row r="5572" spans="1:18">
      <c r="A5572" t="s">
        <v>1807</v>
      </c>
      <c r="B5572" t="s">
        <v>1817</v>
      </c>
      <c r="C5572">
        <v>201212</v>
      </c>
      <c r="D5572">
        <v>21</v>
      </c>
      <c r="E5572" t="s">
        <v>1555</v>
      </c>
      <c r="F5572">
        <v>10810</v>
      </c>
      <c r="G5572">
        <v>150</v>
      </c>
      <c r="H5572">
        <v>7265</v>
      </c>
      <c r="I5572">
        <v>43112078800</v>
      </c>
      <c r="J5572">
        <v>9</v>
      </c>
      <c r="K5572" t="s">
        <v>1802</v>
      </c>
      <c r="L5572">
        <v>276</v>
      </c>
      <c r="M5572" t="s">
        <v>1803</v>
      </c>
      <c r="N5572" t="s">
        <v>1804</v>
      </c>
      <c r="O5572">
        <v>0</v>
      </c>
      <c r="P5572" t="s">
        <v>1552</v>
      </c>
      <c r="Q5572">
        <v>20030808</v>
      </c>
      <c r="R5572">
        <v>891008979</v>
      </c>
    </row>
    <row r="5573" spans="1:18">
      <c r="A5573" t="s">
        <v>1818</v>
      </c>
      <c r="B5573" t="s">
        <v>1819</v>
      </c>
      <c r="C5573">
        <v>201212</v>
      </c>
      <c r="D5573">
        <v>23</v>
      </c>
      <c r="E5573" t="s">
        <v>1555</v>
      </c>
      <c r="F5573">
        <v>9781</v>
      </c>
      <c r="G5573">
        <v>1754</v>
      </c>
      <c r="H5573">
        <v>4094</v>
      </c>
      <c r="I5573">
        <v>43112034602</v>
      </c>
      <c r="J5573">
        <v>9</v>
      </c>
      <c r="K5573" t="s">
        <v>1820</v>
      </c>
      <c r="L5573">
        <v>276</v>
      </c>
      <c r="M5573" t="s">
        <v>1803</v>
      </c>
      <c r="N5573" t="s">
        <v>1804</v>
      </c>
      <c r="O5573">
        <v>0</v>
      </c>
      <c r="P5573" t="s">
        <v>1552</v>
      </c>
      <c r="Q5573">
        <v>19990617</v>
      </c>
      <c r="R5573">
        <v>891008979</v>
      </c>
    </row>
    <row r="5574" spans="1:18">
      <c r="A5574" t="s">
        <v>1818</v>
      </c>
      <c r="B5574" t="s">
        <v>1821</v>
      </c>
      <c r="C5574">
        <v>201212</v>
      </c>
      <c r="D5574">
        <v>23</v>
      </c>
      <c r="E5574" t="s">
        <v>1555</v>
      </c>
      <c r="F5574">
        <v>7338</v>
      </c>
      <c r="G5574">
        <v>543</v>
      </c>
      <c r="H5574">
        <v>22491</v>
      </c>
      <c r="I5574">
        <v>43112046602</v>
      </c>
      <c r="J5574">
        <v>9</v>
      </c>
      <c r="K5574" t="s">
        <v>1822</v>
      </c>
      <c r="L5574">
        <v>276</v>
      </c>
      <c r="M5574" t="s">
        <v>1803</v>
      </c>
      <c r="N5574" t="s">
        <v>1804</v>
      </c>
      <c r="O5574">
        <v>0</v>
      </c>
      <c r="P5574" t="s">
        <v>1552</v>
      </c>
      <c r="Q5574">
        <v>19900301</v>
      </c>
      <c r="R5574">
        <v>891008979</v>
      </c>
    </row>
    <row r="5575" spans="1:18">
      <c r="A5575" t="s">
        <v>1823</v>
      </c>
      <c r="B5575" t="s">
        <v>1824</v>
      </c>
      <c r="C5575">
        <v>201212</v>
      </c>
      <c r="D5575">
        <v>23</v>
      </c>
      <c r="E5575" t="s">
        <v>1555</v>
      </c>
      <c r="F5575">
        <v>7656</v>
      </c>
      <c r="G5575">
        <v>8105</v>
      </c>
      <c r="H5575">
        <v>7390</v>
      </c>
      <c r="I5575">
        <v>43112034200</v>
      </c>
      <c r="J5575">
        <v>9</v>
      </c>
      <c r="K5575" t="s">
        <v>1822</v>
      </c>
      <c r="L5575">
        <v>276</v>
      </c>
      <c r="M5575" t="s">
        <v>1803</v>
      </c>
      <c r="N5575" t="s">
        <v>1804</v>
      </c>
      <c r="O5575">
        <v>0</v>
      </c>
      <c r="P5575" t="s">
        <v>1574</v>
      </c>
      <c r="Q5575">
        <v>19960601</v>
      </c>
      <c r="R5575">
        <v>891008979</v>
      </c>
    </row>
    <row r="5576" spans="1:18">
      <c r="A5576" t="s">
        <v>1823</v>
      </c>
      <c r="B5576" t="s">
        <v>1825</v>
      </c>
      <c r="C5576">
        <v>201212</v>
      </c>
      <c r="D5576">
        <v>23</v>
      </c>
      <c r="E5576" t="s">
        <v>1555</v>
      </c>
      <c r="F5576">
        <v>3212</v>
      </c>
      <c r="G5576">
        <v>36644</v>
      </c>
      <c r="H5576">
        <v>2015</v>
      </c>
      <c r="I5576">
        <v>43112034400</v>
      </c>
      <c r="J5576">
        <v>9</v>
      </c>
      <c r="K5576" t="s">
        <v>1822</v>
      </c>
      <c r="L5576">
        <v>276</v>
      </c>
      <c r="M5576" t="s">
        <v>1803</v>
      </c>
      <c r="N5576" t="s">
        <v>1804</v>
      </c>
      <c r="O5576">
        <v>0</v>
      </c>
      <c r="P5576" t="s">
        <v>1552</v>
      </c>
      <c r="Q5576">
        <v>19980131</v>
      </c>
      <c r="R5576">
        <v>891008979</v>
      </c>
    </row>
    <row r="5577" spans="1:18">
      <c r="A5577" t="s">
        <v>1823</v>
      </c>
      <c r="B5577" t="s">
        <v>1859</v>
      </c>
      <c r="C5577">
        <v>201212</v>
      </c>
      <c r="D5577">
        <v>21</v>
      </c>
      <c r="E5577" t="s">
        <v>1555</v>
      </c>
      <c r="F5577">
        <v>3666</v>
      </c>
      <c r="G5577">
        <v>12978</v>
      </c>
      <c r="H5577">
        <v>20682</v>
      </c>
      <c r="I5577">
        <v>43112034701</v>
      </c>
      <c r="J5577">
        <v>9</v>
      </c>
      <c r="K5577" t="s">
        <v>1822</v>
      </c>
      <c r="L5577">
        <v>276</v>
      </c>
      <c r="M5577" t="s">
        <v>1803</v>
      </c>
      <c r="N5577" t="s">
        <v>1804</v>
      </c>
      <c r="O5577">
        <v>0</v>
      </c>
      <c r="P5577" t="s">
        <v>1552</v>
      </c>
      <c r="Q5577">
        <v>20020806</v>
      </c>
      <c r="R5577">
        <v>891008979</v>
      </c>
    </row>
    <row r="5578" spans="1:18">
      <c r="A5578" t="s">
        <v>1823</v>
      </c>
      <c r="B5578" t="s">
        <v>1826</v>
      </c>
      <c r="C5578">
        <v>201212</v>
      </c>
      <c r="D5578">
        <v>23</v>
      </c>
      <c r="E5578" t="s">
        <v>1555</v>
      </c>
      <c r="F5578">
        <v>3114</v>
      </c>
      <c r="G5578">
        <v>473</v>
      </c>
      <c r="H5578">
        <v>7430</v>
      </c>
      <c r="I5578">
        <v>43112035402</v>
      </c>
      <c r="J5578">
        <v>9</v>
      </c>
      <c r="K5578" t="s">
        <v>1802</v>
      </c>
      <c r="L5578">
        <v>276</v>
      </c>
      <c r="M5578" t="s">
        <v>1803</v>
      </c>
      <c r="N5578" t="s">
        <v>1804</v>
      </c>
      <c r="O5578">
        <v>0</v>
      </c>
      <c r="P5578" t="s">
        <v>1552</v>
      </c>
      <c r="Q5578">
        <v>20040927</v>
      </c>
      <c r="R5578">
        <v>891008979</v>
      </c>
    </row>
    <row r="5579" spans="1:18">
      <c r="A5579" t="s">
        <v>1823</v>
      </c>
      <c r="B5579" t="s">
        <v>1827</v>
      </c>
      <c r="C5579">
        <v>201212</v>
      </c>
      <c r="D5579">
        <v>23</v>
      </c>
      <c r="E5579" t="s">
        <v>1555</v>
      </c>
      <c r="F5579">
        <v>6367</v>
      </c>
      <c r="G5579">
        <v>422</v>
      </c>
      <c r="H5579">
        <v>14558</v>
      </c>
      <c r="I5579">
        <v>43112034801</v>
      </c>
      <c r="J5579">
        <v>9</v>
      </c>
      <c r="K5579" t="s">
        <v>1822</v>
      </c>
      <c r="L5579">
        <v>276</v>
      </c>
      <c r="M5579" t="s">
        <v>1803</v>
      </c>
      <c r="N5579" t="s">
        <v>1804</v>
      </c>
      <c r="O5579">
        <v>0</v>
      </c>
      <c r="P5579" t="s">
        <v>1552</v>
      </c>
      <c r="Q5579">
        <v>19980530</v>
      </c>
      <c r="R5579">
        <v>891008979</v>
      </c>
    </row>
    <row r="5580" spans="1:18">
      <c r="A5580" t="s">
        <v>1823</v>
      </c>
      <c r="B5580" t="s">
        <v>1828</v>
      </c>
      <c r="C5580">
        <v>201212</v>
      </c>
      <c r="D5580">
        <v>23</v>
      </c>
      <c r="E5580" t="s">
        <v>1555</v>
      </c>
      <c r="F5580">
        <v>9901</v>
      </c>
      <c r="G5580">
        <v>127855</v>
      </c>
      <c r="H5580">
        <v>6763</v>
      </c>
      <c r="I5580">
        <v>43112035501</v>
      </c>
      <c r="J5580">
        <v>9</v>
      </c>
      <c r="K5580" t="s">
        <v>1802</v>
      </c>
      <c r="L5580">
        <v>276</v>
      </c>
      <c r="M5580" t="s">
        <v>1803</v>
      </c>
      <c r="N5580" t="s">
        <v>1804</v>
      </c>
      <c r="O5580">
        <v>0</v>
      </c>
      <c r="P5580" t="s">
        <v>1552</v>
      </c>
      <c r="Q5580">
        <v>19990923</v>
      </c>
      <c r="R5580">
        <v>891008979</v>
      </c>
    </row>
    <row r="5581" spans="1:18">
      <c r="A5581" t="s">
        <v>1823</v>
      </c>
      <c r="B5581" t="s">
        <v>1829</v>
      </c>
      <c r="C5581">
        <v>201212</v>
      </c>
      <c r="D5581">
        <v>23</v>
      </c>
      <c r="E5581" t="s">
        <v>1555</v>
      </c>
      <c r="F5581">
        <v>5483</v>
      </c>
      <c r="G5581">
        <v>23898</v>
      </c>
      <c r="H5581">
        <v>17089</v>
      </c>
      <c r="I5581">
        <v>43112047703</v>
      </c>
      <c r="J5581">
        <v>9</v>
      </c>
      <c r="K5581" t="s">
        <v>1822</v>
      </c>
      <c r="L5581">
        <v>276</v>
      </c>
      <c r="M5581" t="s">
        <v>1803</v>
      </c>
      <c r="N5581" t="s">
        <v>1804</v>
      </c>
      <c r="O5581">
        <v>0</v>
      </c>
      <c r="P5581" t="s">
        <v>1552</v>
      </c>
      <c r="Q5581">
        <v>20040625</v>
      </c>
      <c r="R5581">
        <v>891008979</v>
      </c>
    </row>
    <row r="5582" spans="1:18">
      <c r="A5582" t="s">
        <v>1823</v>
      </c>
      <c r="B5582" t="s">
        <v>1830</v>
      </c>
      <c r="C5582">
        <v>201212</v>
      </c>
      <c r="D5582">
        <v>23</v>
      </c>
      <c r="E5582" t="s">
        <v>1555</v>
      </c>
      <c r="F5582">
        <v>5935</v>
      </c>
      <c r="G5582">
        <v>15179</v>
      </c>
      <c r="H5582">
        <v>9445</v>
      </c>
      <c r="I5582">
        <v>43112042002</v>
      </c>
      <c r="J5582">
        <v>9</v>
      </c>
      <c r="K5582" t="s">
        <v>1822</v>
      </c>
      <c r="L5582">
        <v>276</v>
      </c>
      <c r="M5582" t="s">
        <v>1803</v>
      </c>
      <c r="N5582" t="s">
        <v>1804</v>
      </c>
      <c r="O5582">
        <v>0</v>
      </c>
      <c r="P5582" t="s">
        <v>1771</v>
      </c>
      <c r="Q5582">
        <v>20020322</v>
      </c>
      <c r="R5582">
        <v>891008979</v>
      </c>
    </row>
    <row r="5583" spans="1:18">
      <c r="A5583" t="s">
        <v>1823</v>
      </c>
      <c r="B5583" t="s">
        <v>1831</v>
      </c>
      <c r="C5583">
        <v>201212</v>
      </c>
      <c r="D5583">
        <v>23</v>
      </c>
      <c r="E5583" t="s">
        <v>1555</v>
      </c>
      <c r="F5583">
        <v>1995</v>
      </c>
      <c r="G5583">
        <v>15197</v>
      </c>
      <c r="H5583">
        <v>693</v>
      </c>
      <c r="I5583">
        <v>43112052003</v>
      </c>
      <c r="J5583">
        <v>9</v>
      </c>
      <c r="K5583" t="s">
        <v>1822</v>
      </c>
      <c r="L5583">
        <v>276</v>
      </c>
      <c r="M5583" t="s">
        <v>1803</v>
      </c>
      <c r="N5583" t="s">
        <v>1804</v>
      </c>
      <c r="O5583">
        <v>0</v>
      </c>
      <c r="P5583" t="s">
        <v>1552</v>
      </c>
      <c r="Q5583">
        <v>20000313</v>
      </c>
      <c r="R5583">
        <v>891008979</v>
      </c>
    </row>
    <row r="5584" spans="1:18">
      <c r="A5584" t="s">
        <v>1823</v>
      </c>
      <c r="B5584" t="s">
        <v>1832</v>
      </c>
      <c r="C5584">
        <v>201212</v>
      </c>
      <c r="D5584">
        <v>23</v>
      </c>
      <c r="E5584" t="s">
        <v>1555</v>
      </c>
      <c r="F5584">
        <v>6722</v>
      </c>
      <c r="G5584">
        <v>3929</v>
      </c>
      <c r="H5584">
        <v>12460</v>
      </c>
      <c r="I5584">
        <v>43112045402</v>
      </c>
      <c r="J5584">
        <v>9</v>
      </c>
      <c r="K5584" t="s">
        <v>1822</v>
      </c>
      <c r="L5584">
        <v>276</v>
      </c>
      <c r="M5584" t="s">
        <v>1803</v>
      </c>
      <c r="N5584" t="s">
        <v>1804</v>
      </c>
      <c r="O5584">
        <v>0</v>
      </c>
      <c r="P5584" t="s">
        <v>1552</v>
      </c>
      <c r="Q5584">
        <v>19981022</v>
      </c>
      <c r="R5584">
        <v>891008979</v>
      </c>
    </row>
    <row r="5585" spans="1:18">
      <c r="A5585" t="s">
        <v>1823</v>
      </c>
      <c r="B5585" t="s">
        <v>1833</v>
      </c>
      <c r="C5585">
        <v>201212</v>
      </c>
      <c r="D5585">
        <v>23</v>
      </c>
      <c r="E5585" t="s">
        <v>1555</v>
      </c>
      <c r="F5585">
        <v>6629</v>
      </c>
      <c r="G5585">
        <v>1358</v>
      </c>
      <c r="H5585">
        <v>13278</v>
      </c>
      <c r="I5585">
        <v>43112049101</v>
      </c>
      <c r="J5585">
        <v>9</v>
      </c>
      <c r="K5585" t="s">
        <v>1822</v>
      </c>
      <c r="L5585">
        <v>276</v>
      </c>
      <c r="M5585" t="s">
        <v>1803</v>
      </c>
      <c r="N5585" t="s">
        <v>1804</v>
      </c>
      <c r="O5585">
        <v>0</v>
      </c>
      <c r="P5585" t="s">
        <v>1552</v>
      </c>
      <c r="Q5585">
        <v>19880301</v>
      </c>
      <c r="R5585">
        <v>891008979</v>
      </c>
    </row>
    <row r="5586" spans="1:18">
      <c r="A5586" t="s">
        <v>1823</v>
      </c>
      <c r="B5586" t="s">
        <v>1834</v>
      </c>
      <c r="C5586">
        <v>201212</v>
      </c>
      <c r="D5586">
        <v>23</v>
      </c>
      <c r="E5586" t="s">
        <v>1555</v>
      </c>
      <c r="F5586">
        <v>8628</v>
      </c>
      <c r="G5586">
        <v>21705</v>
      </c>
      <c r="H5586">
        <v>4230</v>
      </c>
      <c r="I5586">
        <v>43112040402</v>
      </c>
      <c r="J5586">
        <v>9</v>
      </c>
      <c r="K5586" t="s">
        <v>1822</v>
      </c>
      <c r="L5586">
        <v>276</v>
      </c>
      <c r="M5586" t="s">
        <v>1803</v>
      </c>
      <c r="N5586" t="s">
        <v>1804</v>
      </c>
      <c r="O5586">
        <v>0</v>
      </c>
      <c r="P5586" t="s">
        <v>1552</v>
      </c>
      <c r="Q5586">
        <v>20040919</v>
      </c>
      <c r="R5586">
        <v>891008979</v>
      </c>
    </row>
    <row r="5587" spans="1:18">
      <c r="A5587" t="s">
        <v>1823</v>
      </c>
      <c r="B5587" t="s">
        <v>1835</v>
      </c>
      <c r="C5587">
        <v>201212</v>
      </c>
      <c r="D5587">
        <v>23</v>
      </c>
      <c r="E5587" t="s">
        <v>1555</v>
      </c>
      <c r="F5587">
        <v>2987</v>
      </c>
      <c r="G5587">
        <v>6490</v>
      </c>
      <c r="H5587">
        <v>10090</v>
      </c>
      <c r="I5587">
        <v>43112044601</v>
      </c>
      <c r="J5587">
        <v>9</v>
      </c>
      <c r="K5587" t="s">
        <v>1822</v>
      </c>
      <c r="L5587">
        <v>276</v>
      </c>
      <c r="M5587" t="s">
        <v>1803</v>
      </c>
      <c r="N5587" t="s">
        <v>1804</v>
      </c>
      <c r="O5587">
        <v>0</v>
      </c>
      <c r="P5587" t="s">
        <v>1552</v>
      </c>
      <c r="Q5587">
        <v>19960901</v>
      </c>
      <c r="R5587">
        <v>891008979</v>
      </c>
    </row>
    <row r="5588" spans="1:18">
      <c r="A5588" t="s">
        <v>1823</v>
      </c>
      <c r="B5588" t="s">
        <v>1836</v>
      </c>
      <c r="C5588">
        <v>201212</v>
      </c>
      <c r="D5588">
        <v>23</v>
      </c>
      <c r="E5588" t="s">
        <v>1555</v>
      </c>
      <c r="F5588">
        <v>4710</v>
      </c>
      <c r="G5588">
        <v>8605</v>
      </c>
      <c r="H5588">
        <v>2140</v>
      </c>
      <c r="I5588">
        <v>43112042502</v>
      </c>
      <c r="J5588">
        <v>9</v>
      </c>
      <c r="K5588" t="s">
        <v>1822</v>
      </c>
      <c r="L5588">
        <v>276</v>
      </c>
      <c r="M5588" t="s">
        <v>1803</v>
      </c>
      <c r="N5588" t="s">
        <v>1804</v>
      </c>
      <c r="O5588">
        <v>0</v>
      </c>
      <c r="P5588" t="s">
        <v>1552</v>
      </c>
      <c r="Q5588">
        <v>19970201</v>
      </c>
      <c r="R5588">
        <v>891008979</v>
      </c>
    </row>
    <row r="5589" spans="1:18">
      <c r="A5589" t="s">
        <v>1837</v>
      </c>
      <c r="B5589" t="s">
        <v>1838</v>
      </c>
      <c r="C5589">
        <v>201212</v>
      </c>
      <c r="D5589">
        <v>23</v>
      </c>
      <c r="E5589" t="s">
        <v>1555</v>
      </c>
      <c r="F5589">
        <v>3163</v>
      </c>
      <c r="G5589">
        <v>60775</v>
      </c>
      <c r="H5589">
        <v>11652</v>
      </c>
      <c r="I5589">
        <v>43112034300</v>
      </c>
      <c r="J5589">
        <v>9</v>
      </c>
      <c r="K5589" t="s">
        <v>1802</v>
      </c>
      <c r="L5589">
        <v>276</v>
      </c>
      <c r="M5589" t="s">
        <v>1803</v>
      </c>
      <c r="N5589" t="s">
        <v>1804</v>
      </c>
      <c r="O5589">
        <v>0</v>
      </c>
      <c r="P5589" t="s">
        <v>1552</v>
      </c>
      <c r="Q5589">
        <v>19810501</v>
      </c>
      <c r="R5589">
        <v>891008979</v>
      </c>
    </row>
    <row r="5590" spans="1:18">
      <c r="A5590" t="s">
        <v>1837</v>
      </c>
      <c r="B5590" t="s">
        <v>1839</v>
      </c>
      <c r="C5590">
        <v>201212</v>
      </c>
      <c r="D5590">
        <v>17</v>
      </c>
      <c r="E5590" t="s">
        <v>1555</v>
      </c>
      <c r="F5590">
        <v>347</v>
      </c>
      <c r="G5590">
        <v>180</v>
      </c>
      <c r="H5590">
        <v>18469</v>
      </c>
      <c r="I5590">
        <v>43112070101</v>
      </c>
      <c r="J5590">
        <v>9</v>
      </c>
      <c r="K5590" t="s">
        <v>1802</v>
      </c>
      <c r="L5590">
        <v>276</v>
      </c>
      <c r="M5590" t="s">
        <v>1803</v>
      </c>
      <c r="N5590" t="s">
        <v>1804</v>
      </c>
      <c r="O5590">
        <v>0</v>
      </c>
      <c r="P5590" t="s">
        <v>1552</v>
      </c>
      <c r="Q5590">
        <v>20030623</v>
      </c>
      <c r="R5590">
        <v>891008979</v>
      </c>
    </row>
    <row r="5591" spans="1:18">
      <c r="A5591" t="s">
        <v>1837</v>
      </c>
      <c r="B5591" t="s">
        <v>1840</v>
      </c>
      <c r="C5591">
        <v>201212</v>
      </c>
      <c r="D5591">
        <v>19</v>
      </c>
      <c r="E5591" t="s">
        <v>1555</v>
      </c>
      <c r="F5591">
        <v>1461</v>
      </c>
      <c r="G5591">
        <v>232</v>
      </c>
      <c r="H5591">
        <v>22778</v>
      </c>
      <c r="I5591">
        <v>43112070803</v>
      </c>
      <c r="J5591">
        <v>9</v>
      </c>
      <c r="K5591" t="s">
        <v>1802</v>
      </c>
      <c r="L5591">
        <v>276</v>
      </c>
      <c r="M5591" t="s">
        <v>1803</v>
      </c>
      <c r="N5591" t="s">
        <v>1804</v>
      </c>
      <c r="O5591">
        <v>0</v>
      </c>
      <c r="P5591" t="s">
        <v>1552</v>
      </c>
      <c r="Q5591">
        <v>20040126</v>
      </c>
      <c r="R5591">
        <v>891008979</v>
      </c>
    </row>
    <row r="5592" spans="1:18">
      <c r="A5592" t="s">
        <v>1837</v>
      </c>
      <c r="B5592" t="s">
        <v>1841</v>
      </c>
      <c r="C5592">
        <v>201212</v>
      </c>
      <c r="D5592">
        <v>21</v>
      </c>
      <c r="E5592" t="s">
        <v>1555</v>
      </c>
      <c r="F5592">
        <v>8823</v>
      </c>
      <c r="G5592">
        <v>3012</v>
      </c>
      <c r="H5592">
        <v>25666</v>
      </c>
      <c r="I5592">
        <v>43112071601</v>
      </c>
      <c r="J5592">
        <v>9</v>
      </c>
      <c r="K5592" t="s">
        <v>1802</v>
      </c>
      <c r="L5592">
        <v>276</v>
      </c>
      <c r="M5592" t="s">
        <v>1803</v>
      </c>
      <c r="N5592" t="s">
        <v>1804</v>
      </c>
      <c r="O5592">
        <v>0</v>
      </c>
      <c r="P5592" t="s">
        <v>1552</v>
      </c>
      <c r="Q5592">
        <v>20081031</v>
      </c>
      <c r="R5592">
        <v>891008979</v>
      </c>
    </row>
    <row r="5593" spans="1:18">
      <c r="A5593" t="s">
        <v>1837</v>
      </c>
      <c r="B5593" t="s">
        <v>1842</v>
      </c>
      <c r="C5593">
        <v>201212</v>
      </c>
      <c r="D5593">
        <v>21</v>
      </c>
      <c r="E5593" t="s">
        <v>1555</v>
      </c>
      <c r="F5593">
        <v>12608</v>
      </c>
      <c r="G5593">
        <v>2392</v>
      </c>
      <c r="H5593">
        <v>22914</v>
      </c>
      <c r="I5593">
        <v>43112072200</v>
      </c>
      <c r="J5593">
        <v>9</v>
      </c>
      <c r="K5593" t="s">
        <v>1810</v>
      </c>
      <c r="L5593">
        <v>276</v>
      </c>
      <c r="M5593" t="s">
        <v>1803</v>
      </c>
      <c r="N5593" t="s">
        <v>1804</v>
      </c>
      <c r="O5593">
        <v>0</v>
      </c>
      <c r="P5593" t="s">
        <v>1552</v>
      </c>
      <c r="Q5593">
        <v>19941201</v>
      </c>
      <c r="R5593">
        <v>891008979</v>
      </c>
    </row>
    <row r="5594" spans="1:18">
      <c r="A5594" t="s">
        <v>1837</v>
      </c>
      <c r="B5594" t="s">
        <v>1843</v>
      </c>
      <c r="C5594">
        <v>201212</v>
      </c>
      <c r="D5594">
        <v>21</v>
      </c>
      <c r="E5594" t="s">
        <v>1555</v>
      </c>
      <c r="F5594">
        <v>8827</v>
      </c>
      <c r="G5594">
        <v>8779</v>
      </c>
      <c r="H5594">
        <v>17360</v>
      </c>
      <c r="I5594">
        <v>43112075000</v>
      </c>
      <c r="J5594">
        <v>9</v>
      </c>
      <c r="K5594" t="s">
        <v>1802</v>
      </c>
      <c r="L5594">
        <v>276</v>
      </c>
      <c r="M5594" t="s">
        <v>1803</v>
      </c>
      <c r="N5594" t="s">
        <v>1804</v>
      </c>
      <c r="O5594">
        <v>0</v>
      </c>
      <c r="P5594" t="s">
        <v>1552</v>
      </c>
      <c r="Q5594">
        <v>19961001</v>
      </c>
      <c r="R5594">
        <v>891008979</v>
      </c>
    </row>
    <row r="5595" spans="1:18">
      <c r="A5595" t="s">
        <v>1837</v>
      </c>
      <c r="B5595" t="s">
        <v>1844</v>
      </c>
      <c r="C5595">
        <v>201212</v>
      </c>
      <c r="D5595">
        <v>22</v>
      </c>
      <c r="E5595" t="s">
        <v>1555</v>
      </c>
      <c r="F5595">
        <v>6323</v>
      </c>
      <c r="G5595">
        <v>138455</v>
      </c>
      <c r="H5595">
        <v>18229</v>
      </c>
      <c r="I5595">
        <v>43112075800</v>
      </c>
      <c r="J5595">
        <v>9</v>
      </c>
      <c r="K5595" t="s">
        <v>1802</v>
      </c>
      <c r="L5595">
        <v>276</v>
      </c>
      <c r="M5595" t="s">
        <v>1803</v>
      </c>
      <c r="N5595" t="s">
        <v>1804</v>
      </c>
      <c r="O5595">
        <v>0</v>
      </c>
      <c r="P5595" t="s">
        <v>1552</v>
      </c>
      <c r="Q5595">
        <v>19970623</v>
      </c>
      <c r="R5595">
        <v>891008979</v>
      </c>
    </row>
    <row r="5596" spans="1:18">
      <c r="A5596" t="s">
        <v>1837</v>
      </c>
      <c r="B5596" t="s">
        <v>1845</v>
      </c>
      <c r="C5596">
        <v>201212</v>
      </c>
      <c r="D5596">
        <v>21</v>
      </c>
      <c r="E5596" t="s">
        <v>1555</v>
      </c>
      <c r="F5596">
        <v>25002</v>
      </c>
      <c r="G5596">
        <v>17819</v>
      </c>
      <c r="H5596">
        <v>18149</v>
      </c>
      <c r="I5596">
        <v>43112076100</v>
      </c>
      <c r="J5596">
        <v>9</v>
      </c>
      <c r="K5596" t="s">
        <v>1810</v>
      </c>
      <c r="L5596">
        <v>276</v>
      </c>
      <c r="M5596" t="s">
        <v>1803</v>
      </c>
      <c r="N5596" t="s">
        <v>1804</v>
      </c>
      <c r="O5596">
        <v>0</v>
      </c>
      <c r="P5596" t="s">
        <v>1552</v>
      </c>
      <c r="Q5596">
        <v>19970924</v>
      </c>
      <c r="R5596">
        <v>891008979</v>
      </c>
    </row>
    <row r="5597" spans="1:18">
      <c r="A5597" t="s">
        <v>1837</v>
      </c>
      <c r="B5597" t="s">
        <v>1846</v>
      </c>
      <c r="C5597">
        <v>201212</v>
      </c>
      <c r="D5597">
        <v>22</v>
      </c>
      <c r="E5597" t="s">
        <v>1555</v>
      </c>
      <c r="F5597">
        <v>700</v>
      </c>
      <c r="G5597">
        <v>163102</v>
      </c>
      <c r="H5597">
        <v>244</v>
      </c>
      <c r="I5597">
        <v>43112078200</v>
      </c>
      <c r="J5597">
        <v>9</v>
      </c>
      <c r="K5597" t="s">
        <v>1802</v>
      </c>
      <c r="L5597">
        <v>276</v>
      </c>
      <c r="M5597" t="s">
        <v>1803</v>
      </c>
      <c r="N5597" t="s">
        <v>1804</v>
      </c>
      <c r="O5597">
        <v>0</v>
      </c>
      <c r="P5597" t="s">
        <v>1574</v>
      </c>
      <c r="Q5597">
        <v>20040131</v>
      </c>
      <c r="R5597">
        <v>891008979</v>
      </c>
    </row>
    <row r="5598" spans="1:18">
      <c r="A5598" t="s">
        <v>1837</v>
      </c>
      <c r="B5598" t="s">
        <v>1847</v>
      </c>
      <c r="C5598">
        <v>201212</v>
      </c>
      <c r="D5598">
        <v>21</v>
      </c>
      <c r="E5598" t="s">
        <v>1555</v>
      </c>
      <c r="F5598">
        <v>15286</v>
      </c>
      <c r="G5598">
        <v>4447</v>
      </c>
      <c r="H5598">
        <v>15100</v>
      </c>
      <c r="I5598">
        <v>43112079000</v>
      </c>
      <c r="J5598">
        <v>9</v>
      </c>
      <c r="K5598" t="s">
        <v>1802</v>
      </c>
      <c r="L5598">
        <v>276</v>
      </c>
      <c r="M5598" t="s">
        <v>1803</v>
      </c>
      <c r="N5598" t="s">
        <v>1804</v>
      </c>
      <c r="O5598">
        <v>0</v>
      </c>
      <c r="P5598" t="s">
        <v>1552</v>
      </c>
      <c r="Q5598">
        <v>20030910</v>
      </c>
      <c r="R5598">
        <v>891008979</v>
      </c>
    </row>
    <row r="5599" spans="1:18">
      <c r="A5599" t="s">
        <v>1848</v>
      </c>
      <c r="B5599" t="s">
        <v>1849</v>
      </c>
      <c r="C5599">
        <v>201212</v>
      </c>
      <c r="D5599">
        <v>21</v>
      </c>
      <c r="E5599" t="s">
        <v>1555</v>
      </c>
      <c r="F5599">
        <v>5673</v>
      </c>
      <c r="G5599">
        <v>13466</v>
      </c>
      <c r="H5599">
        <v>4395</v>
      </c>
      <c r="I5599">
        <v>43112072501</v>
      </c>
      <c r="J5599">
        <v>9</v>
      </c>
      <c r="K5599" t="s">
        <v>1810</v>
      </c>
      <c r="L5599">
        <v>276</v>
      </c>
      <c r="M5599" t="s">
        <v>1803</v>
      </c>
      <c r="N5599" t="s">
        <v>1804</v>
      </c>
      <c r="O5599">
        <v>0</v>
      </c>
      <c r="P5599" t="s">
        <v>1552</v>
      </c>
      <c r="Q5599">
        <v>19970408</v>
      </c>
      <c r="R5599">
        <v>891008979</v>
      </c>
    </row>
    <row r="5600" spans="1:18">
      <c r="A5600" t="s">
        <v>1848</v>
      </c>
      <c r="B5600" t="s">
        <v>1850</v>
      </c>
      <c r="C5600">
        <v>201212</v>
      </c>
      <c r="D5600">
        <v>15</v>
      </c>
      <c r="E5600" t="s">
        <v>1555</v>
      </c>
      <c r="F5600">
        <v>9405</v>
      </c>
      <c r="G5600">
        <v>62</v>
      </c>
      <c r="H5600">
        <v>8354</v>
      </c>
      <c r="I5600">
        <v>43112076501</v>
      </c>
      <c r="J5600">
        <v>9</v>
      </c>
      <c r="K5600" t="s">
        <v>1810</v>
      </c>
      <c r="L5600">
        <v>276</v>
      </c>
      <c r="M5600" t="s">
        <v>1803</v>
      </c>
      <c r="N5600" t="s">
        <v>1804</v>
      </c>
      <c r="O5600">
        <v>0</v>
      </c>
      <c r="P5600" t="s">
        <v>1552</v>
      </c>
      <c r="Q5600">
        <v>19971216</v>
      </c>
      <c r="R5600">
        <v>891008979</v>
      </c>
    </row>
    <row r="5601" spans="1:18">
      <c r="A5601" t="s">
        <v>1848</v>
      </c>
      <c r="B5601" t="s">
        <v>1851</v>
      </c>
      <c r="C5601">
        <v>201212</v>
      </c>
      <c r="D5601">
        <v>17</v>
      </c>
      <c r="E5601" t="s">
        <v>1555</v>
      </c>
      <c r="F5601">
        <v>9945</v>
      </c>
      <c r="G5601">
        <v>150</v>
      </c>
      <c r="H5601">
        <v>8716</v>
      </c>
      <c r="I5601">
        <v>43112076800</v>
      </c>
      <c r="J5601">
        <v>9</v>
      </c>
      <c r="K5601" t="s">
        <v>1810</v>
      </c>
      <c r="L5601">
        <v>276</v>
      </c>
      <c r="M5601" t="s">
        <v>1803</v>
      </c>
      <c r="N5601" t="s">
        <v>1804</v>
      </c>
      <c r="O5601">
        <v>0</v>
      </c>
      <c r="P5601" t="s">
        <v>1552</v>
      </c>
      <c r="Q5601">
        <v>20000117</v>
      </c>
      <c r="R5601">
        <v>891008979</v>
      </c>
    </row>
    <row r="5602" spans="1:18">
      <c r="A5602" t="s">
        <v>1848</v>
      </c>
      <c r="B5602" t="s">
        <v>1852</v>
      </c>
      <c r="C5602">
        <v>201212</v>
      </c>
      <c r="D5602">
        <v>20</v>
      </c>
      <c r="E5602" t="s">
        <v>1555</v>
      </c>
      <c r="F5602">
        <v>13734</v>
      </c>
      <c r="G5602">
        <v>180</v>
      </c>
      <c r="H5602">
        <v>21371</v>
      </c>
      <c r="I5602">
        <v>43112079200</v>
      </c>
      <c r="J5602">
        <v>9</v>
      </c>
      <c r="K5602" t="s">
        <v>1810</v>
      </c>
      <c r="L5602">
        <v>276</v>
      </c>
      <c r="M5602" t="s">
        <v>1803</v>
      </c>
      <c r="N5602" t="s">
        <v>1804</v>
      </c>
      <c r="O5602">
        <v>0</v>
      </c>
      <c r="P5602" t="s">
        <v>1552</v>
      </c>
      <c r="Q5602">
        <v>20031215</v>
      </c>
      <c r="R5602">
        <v>891008979</v>
      </c>
    </row>
    <row r="5603" spans="1:18">
      <c r="A5603" t="s">
        <v>1853</v>
      </c>
      <c r="B5603" t="s">
        <v>1854</v>
      </c>
      <c r="C5603">
        <v>201212</v>
      </c>
      <c r="D5603">
        <v>22</v>
      </c>
      <c r="E5603" t="s">
        <v>1555</v>
      </c>
      <c r="F5603">
        <v>8633</v>
      </c>
      <c r="G5603">
        <v>841</v>
      </c>
      <c r="H5603">
        <v>7039</v>
      </c>
      <c r="I5603">
        <v>43112073200</v>
      </c>
      <c r="J5603">
        <v>9</v>
      </c>
      <c r="K5603" t="s">
        <v>1855</v>
      </c>
      <c r="L5603">
        <v>276</v>
      </c>
      <c r="M5603" t="s">
        <v>1803</v>
      </c>
      <c r="N5603" t="s">
        <v>1804</v>
      </c>
      <c r="O5603">
        <v>0</v>
      </c>
      <c r="P5603" t="s">
        <v>1552</v>
      </c>
      <c r="Q5603">
        <v>19950701</v>
      </c>
      <c r="R5603">
        <v>891008979</v>
      </c>
    </row>
    <row r="5604" spans="1:18">
      <c r="A5604" t="s">
        <v>1853</v>
      </c>
      <c r="B5604" t="s">
        <v>1856</v>
      </c>
      <c r="C5604">
        <v>201212</v>
      </c>
      <c r="D5604">
        <v>21</v>
      </c>
      <c r="E5604" t="s">
        <v>1555</v>
      </c>
      <c r="F5604">
        <v>12991</v>
      </c>
      <c r="G5604">
        <v>1311</v>
      </c>
      <c r="H5604">
        <v>6226</v>
      </c>
      <c r="I5604">
        <v>43112073800</v>
      </c>
      <c r="J5604">
        <v>9</v>
      </c>
      <c r="K5604" t="s">
        <v>1810</v>
      </c>
      <c r="L5604">
        <v>276</v>
      </c>
      <c r="M5604" t="s">
        <v>1803</v>
      </c>
      <c r="N5604" t="s">
        <v>1804</v>
      </c>
      <c r="O5604">
        <v>0</v>
      </c>
      <c r="P5604" t="s">
        <v>1552</v>
      </c>
      <c r="Q5604">
        <v>19960101</v>
      </c>
      <c r="R5604">
        <v>891008979</v>
      </c>
    </row>
    <row r="5605" spans="1:18">
      <c r="A5605" t="s">
        <v>1853</v>
      </c>
      <c r="B5605" t="s">
        <v>1857</v>
      </c>
      <c r="C5605">
        <v>201212</v>
      </c>
      <c r="D5605">
        <v>21</v>
      </c>
      <c r="E5605" t="s">
        <v>1555</v>
      </c>
      <c r="F5605">
        <v>7424</v>
      </c>
      <c r="G5605">
        <v>1380</v>
      </c>
      <c r="H5605">
        <v>3214</v>
      </c>
      <c r="I5605">
        <v>43112074601</v>
      </c>
      <c r="J5605">
        <v>9</v>
      </c>
      <c r="K5605" t="s">
        <v>1855</v>
      </c>
      <c r="L5605">
        <v>276</v>
      </c>
      <c r="M5605" t="s">
        <v>1803</v>
      </c>
      <c r="N5605" t="s">
        <v>1804</v>
      </c>
      <c r="O5605">
        <v>0</v>
      </c>
      <c r="P5605" t="s">
        <v>1552</v>
      </c>
      <c r="Q5605">
        <v>20030524</v>
      </c>
      <c r="R5605">
        <v>891008979</v>
      </c>
    </row>
    <row r="5606" spans="1:18">
      <c r="A5606" t="s">
        <v>1823</v>
      </c>
      <c r="B5606" t="s">
        <v>1859</v>
      </c>
      <c r="C5606">
        <v>201201</v>
      </c>
      <c r="D5606">
        <v>0</v>
      </c>
      <c r="E5606" t="s">
        <v>1555</v>
      </c>
      <c r="F5606">
        <v>0</v>
      </c>
      <c r="G5606">
        <v>0</v>
      </c>
      <c r="H5606">
        <v>0</v>
      </c>
      <c r="I5606">
        <v>43112034701</v>
      </c>
      <c r="J5606">
        <v>12</v>
      </c>
      <c r="K5606" t="s">
        <v>1822</v>
      </c>
      <c r="L5606">
        <v>276</v>
      </c>
      <c r="M5606" t="s">
        <v>1803</v>
      </c>
      <c r="N5606" t="s">
        <v>1804</v>
      </c>
      <c r="O5606">
        <v>0</v>
      </c>
      <c r="P5606" t="s">
        <v>1552</v>
      </c>
      <c r="Q5606">
        <v>20020806</v>
      </c>
      <c r="R5606">
        <v>891008979</v>
      </c>
    </row>
    <row r="5607" spans="1:18">
      <c r="A5607" t="s">
        <v>1823</v>
      </c>
      <c r="B5607" t="s">
        <v>1830</v>
      </c>
      <c r="C5607">
        <v>201201</v>
      </c>
      <c r="D5607">
        <v>0</v>
      </c>
      <c r="E5607" t="s">
        <v>1555</v>
      </c>
      <c r="F5607">
        <v>0</v>
      </c>
      <c r="G5607">
        <v>0</v>
      </c>
      <c r="H5607">
        <v>0</v>
      </c>
      <c r="I5607">
        <v>43112042002</v>
      </c>
      <c r="J5607">
        <v>12</v>
      </c>
      <c r="K5607" t="s">
        <v>1822</v>
      </c>
      <c r="L5607">
        <v>276</v>
      </c>
      <c r="M5607" t="s">
        <v>1803</v>
      </c>
      <c r="N5607" t="s">
        <v>1804</v>
      </c>
      <c r="O5607">
        <v>0</v>
      </c>
      <c r="P5607" t="s">
        <v>1769</v>
      </c>
      <c r="Q5607">
        <v>20020321</v>
      </c>
      <c r="R5607">
        <v>891008979</v>
      </c>
    </row>
    <row r="5608" spans="1:18">
      <c r="A5608" t="s">
        <v>1823</v>
      </c>
      <c r="B5608" t="s">
        <v>1860</v>
      </c>
      <c r="C5608">
        <v>201201</v>
      </c>
      <c r="D5608">
        <v>0</v>
      </c>
      <c r="E5608" t="s">
        <v>1555</v>
      </c>
      <c r="F5608">
        <v>0</v>
      </c>
      <c r="G5608">
        <v>0</v>
      </c>
      <c r="H5608">
        <v>0</v>
      </c>
      <c r="I5608">
        <v>43112054905</v>
      </c>
      <c r="J5608">
        <v>12</v>
      </c>
      <c r="K5608" t="s">
        <v>1822</v>
      </c>
      <c r="L5608">
        <v>276</v>
      </c>
      <c r="M5608" t="s">
        <v>1803</v>
      </c>
      <c r="N5608" t="s">
        <v>1804</v>
      </c>
      <c r="O5608">
        <v>0</v>
      </c>
      <c r="P5608" t="s">
        <v>1552</v>
      </c>
      <c r="Q5608">
        <v>20011003</v>
      </c>
      <c r="R5608">
        <v>891008979</v>
      </c>
    </row>
    <row r="5609" spans="1:18">
      <c r="A5609" t="s">
        <v>1823</v>
      </c>
      <c r="B5609" t="s">
        <v>1861</v>
      </c>
      <c r="C5609">
        <v>201201</v>
      </c>
      <c r="D5609">
        <v>0</v>
      </c>
      <c r="E5609" t="s">
        <v>1555</v>
      </c>
      <c r="F5609">
        <v>0</v>
      </c>
      <c r="G5609">
        <v>0</v>
      </c>
      <c r="H5609">
        <v>0</v>
      </c>
      <c r="I5609">
        <v>43112050200</v>
      </c>
      <c r="J5609">
        <v>12</v>
      </c>
      <c r="K5609" t="s">
        <v>1802</v>
      </c>
      <c r="L5609">
        <v>276</v>
      </c>
      <c r="M5609" t="s">
        <v>1803</v>
      </c>
      <c r="N5609" t="s">
        <v>1804</v>
      </c>
      <c r="O5609">
        <v>0</v>
      </c>
      <c r="P5609" t="s">
        <v>1552</v>
      </c>
      <c r="Q5609">
        <v>19820901</v>
      </c>
      <c r="R5609">
        <v>891008979</v>
      </c>
    </row>
    <row r="5610" spans="1:18">
      <c r="A5610" t="s">
        <v>1823</v>
      </c>
      <c r="B5610" t="s">
        <v>1858</v>
      </c>
      <c r="C5610">
        <v>201201</v>
      </c>
      <c r="D5610">
        <v>0</v>
      </c>
      <c r="E5610" t="s">
        <v>1555</v>
      </c>
      <c r="F5610">
        <v>0</v>
      </c>
      <c r="G5610">
        <v>0</v>
      </c>
      <c r="H5610">
        <v>0</v>
      </c>
      <c r="I5610">
        <v>43112055801</v>
      </c>
      <c r="J5610">
        <v>12</v>
      </c>
      <c r="K5610" t="s">
        <v>1822</v>
      </c>
      <c r="L5610">
        <v>276</v>
      </c>
      <c r="M5610" t="s">
        <v>1803</v>
      </c>
      <c r="N5610" t="s">
        <v>1804</v>
      </c>
      <c r="O5610">
        <v>0</v>
      </c>
      <c r="P5610" t="s">
        <v>1552</v>
      </c>
      <c r="Q5610">
        <v>20040511</v>
      </c>
      <c r="R5610">
        <v>891008979</v>
      </c>
    </row>
    <row r="5611" spans="1:18">
      <c r="A5611" t="s">
        <v>1823</v>
      </c>
      <c r="B5611" t="s">
        <v>1862</v>
      </c>
      <c r="C5611">
        <v>201201</v>
      </c>
      <c r="D5611">
        <v>0</v>
      </c>
      <c r="E5611" t="s">
        <v>1555</v>
      </c>
      <c r="F5611">
        <v>0</v>
      </c>
      <c r="G5611">
        <v>0</v>
      </c>
      <c r="H5611">
        <v>0</v>
      </c>
      <c r="I5611">
        <v>43112040001</v>
      </c>
      <c r="J5611">
        <v>12</v>
      </c>
      <c r="K5611" t="s">
        <v>1822</v>
      </c>
      <c r="L5611">
        <v>276</v>
      </c>
      <c r="M5611" t="s">
        <v>1803</v>
      </c>
      <c r="N5611" t="s">
        <v>1804</v>
      </c>
      <c r="O5611">
        <v>0</v>
      </c>
      <c r="P5611" t="s">
        <v>1552</v>
      </c>
      <c r="Q5611">
        <v>19890401</v>
      </c>
      <c r="R5611">
        <v>891008979</v>
      </c>
    </row>
    <row r="5612" spans="1:18">
      <c r="A5612" t="s">
        <v>1823</v>
      </c>
      <c r="B5612" t="s">
        <v>1863</v>
      </c>
      <c r="C5612">
        <v>201201</v>
      </c>
      <c r="D5612">
        <v>0</v>
      </c>
      <c r="E5612" t="s">
        <v>1555</v>
      </c>
      <c r="F5612">
        <v>0</v>
      </c>
      <c r="G5612">
        <v>0</v>
      </c>
      <c r="H5612">
        <v>0</v>
      </c>
      <c r="I5612">
        <v>43112053102</v>
      </c>
      <c r="J5612">
        <v>12</v>
      </c>
      <c r="K5612" t="s">
        <v>1822</v>
      </c>
      <c r="L5612">
        <v>276</v>
      </c>
      <c r="M5612" t="s">
        <v>1803</v>
      </c>
      <c r="N5612" t="s">
        <v>1804</v>
      </c>
      <c r="O5612">
        <v>0</v>
      </c>
      <c r="P5612" t="s">
        <v>1574</v>
      </c>
      <c r="Q5612">
        <v>20040928</v>
      </c>
      <c r="R5612">
        <v>891008979</v>
      </c>
    </row>
    <row r="5613" spans="1:18">
      <c r="A5613" t="s">
        <v>1837</v>
      </c>
      <c r="B5613" t="s">
        <v>1864</v>
      </c>
      <c r="C5613">
        <v>201201</v>
      </c>
      <c r="D5613">
        <v>0</v>
      </c>
      <c r="E5613" t="s">
        <v>1555</v>
      </c>
      <c r="F5613">
        <v>0</v>
      </c>
      <c r="G5613">
        <v>0</v>
      </c>
      <c r="H5613">
        <v>0</v>
      </c>
      <c r="I5613">
        <v>43112041501</v>
      </c>
      <c r="J5613">
        <v>12</v>
      </c>
      <c r="K5613" t="s">
        <v>1802</v>
      </c>
      <c r="L5613">
        <v>276</v>
      </c>
      <c r="M5613" t="s">
        <v>1803</v>
      </c>
      <c r="N5613" t="s">
        <v>1804</v>
      </c>
      <c r="O5613">
        <v>0</v>
      </c>
      <c r="P5613" t="s">
        <v>1552</v>
      </c>
      <c r="Q5613">
        <v>19821101</v>
      </c>
      <c r="R5613">
        <v>891008979</v>
      </c>
    </row>
    <row r="5614" spans="1:18">
      <c r="A5614" t="s">
        <v>1837</v>
      </c>
      <c r="B5614" t="s">
        <v>1865</v>
      </c>
      <c r="C5614">
        <v>201201</v>
      </c>
      <c r="D5614">
        <v>0</v>
      </c>
      <c r="E5614" t="s">
        <v>1555</v>
      </c>
      <c r="F5614">
        <v>0</v>
      </c>
      <c r="G5614">
        <v>0</v>
      </c>
      <c r="H5614">
        <v>0</v>
      </c>
      <c r="I5614">
        <v>43112075301</v>
      </c>
      <c r="J5614">
        <v>12</v>
      </c>
      <c r="K5614" t="s">
        <v>1802</v>
      </c>
      <c r="L5614">
        <v>276</v>
      </c>
      <c r="M5614" t="s">
        <v>1803</v>
      </c>
      <c r="N5614" t="s">
        <v>1804</v>
      </c>
      <c r="O5614">
        <v>0</v>
      </c>
      <c r="P5614" t="s">
        <v>1552</v>
      </c>
      <c r="Q5614">
        <v>19961228</v>
      </c>
      <c r="R5614">
        <v>891008979</v>
      </c>
    </row>
    <row r="5615" spans="1:18">
      <c r="A5615" t="s">
        <v>1837</v>
      </c>
      <c r="B5615" t="s">
        <v>1866</v>
      </c>
      <c r="C5615">
        <v>201201</v>
      </c>
      <c r="D5615">
        <v>0</v>
      </c>
      <c r="E5615" t="s">
        <v>1555</v>
      </c>
      <c r="F5615">
        <v>0</v>
      </c>
      <c r="G5615">
        <v>0</v>
      </c>
      <c r="H5615">
        <v>0</v>
      </c>
      <c r="I5615">
        <v>43112075700</v>
      </c>
      <c r="J5615">
        <v>12</v>
      </c>
      <c r="K5615" t="s">
        <v>1802</v>
      </c>
      <c r="L5615">
        <v>276</v>
      </c>
      <c r="M5615" t="s">
        <v>1803</v>
      </c>
      <c r="N5615" t="s">
        <v>1804</v>
      </c>
      <c r="O5615">
        <v>0</v>
      </c>
      <c r="P5615" t="s">
        <v>1552</v>
      </c>
      <c r="Q5615">
        <v>19970520</v>
      </c>
      <c r="R5615">
        <v>891008979</v>
      </c>
    </row>
    <row r="5616" spans="1:18">
      <c r="A5616" t="s">
        <v>1823</v>
      </c>
      <c r="B5616" t="s">
        <v>1859</v>
      </c>
      <c r="C5616">
        <v>201202</v>
      </c>
      <c r="D5616">
        <v>0</v>
      </c>
      <c r="E5616" t="s">
        <v>1555</v>
      </c>
      <c r="F5616">
        <v>0</v>
      </c>
      <c r="G5616">
        <v>0</v>
      </c>
      <c r="H5616">
        <v>0</v>
      </c>
      <c r="I5616">
        <v>43112034701</v>
      </c>
      <c r="J5616">
        <v>12</v>
      </c>
      <c r="K5616" t="s">
        <v>1822</v>
      </c>
      <c r="L5616">
        <v>276</v>
      </c>
      <c r="M5616" t="s">
        <v>1803</v>
      </c>
      <c r="N5616" t="s">
        <v>1804</v>
      </c>
      <c r="O5616">
        <v>0</v>
      </c>
      <c r="P5616" t="s">
        <v>1552</v>
      </c>
      <c r="Q5616">
        <v>20020806</v>
      </c>
      <c r="R5616">
        <v>891008979</v>
      </c>
    </row>
    <row r="5617" spans="1:18">
      <c r="A5617" t="s">
        <v>1823</v>
      </c>
      <c r="B5617" t="s">
        <v>1830</v>
      </c>
      <c r="C5617">
        <v>201202</v>
      </c>
      <c r="D5617">
        <v>0</v>
      </c>
      <c r="E5617" t="s">
        <v>1555</v>
      </c>
      <c r="F5617">
        <v>0</v>
      </c>
      <c r="G5617">
        <v>0</v>
      </c>
      <c r="H5617">
        <v>0</v>
      </c>
      <c r="I5617">
        <v>43112042002</v>
      </c>
      <c r="J5617">
        <v>12</v>
      </c>
      <c r="K5617" t="s">
        <v>1822</v>
      </c>
      <c r="L5617">
        <v>276</v>
      </c>
      <c r="M5617" t="s">
        <v>1803</v>
      </c>
      <c r="N5617" t="s">
        <v>1804</v>
      </c>
      <c r="O5617">
        <v>0</v>
      </c>
      <c r="P5617" t="s">
        <v>1769</v>
      </c>
      <c r="Q5617">
        <v>20020321</v>
      </c>
      <c r="R5617">
        <v>891008979</v>
      </c>
    </row>
    <row r="5618" spans="1:18">
      <c r="A5618" t="s">
        <v>1823</v>
      </c>
      <c r="B5618" t="s">
        <v>1860</v>
      </c>
      <c r="C5618">
        <v>201202</v>
      </c>
      <c r="D5618">
        <v>0</v>
      </c>
      <c r="E5618" t="s">
        <v>1555</v>
      </c>
      <c r="F5618">
        <v>0</v>
      </c>
      <c r="G5618">
        <v>0</v>
      </c>
      <c r="H5618">
        <v>0</v>
      </c>
      <c r="I5618">
        <v>43112054905</v>
      </c>
      <c r="J5618">
        <v>12</v>
      </c>
      <c r="K5618" t="s">
        <v>1822</v>
      </c>
      <c r="L5618">
        <v>276</v>
      </c>
      <c r="M5618" t="s">
        <v>1803</v>
      </c>
      <c r="N5618" t="s">
        <v>1804</v>
      </c>
      <c r="O5618">
        <v>0</v>
      </c>
      <c r="P5618" t="s">
        <v>1552</v>
      </c>
      <c r="Q5618">
        <v>20011003</v>
      </c>
      <c r="R5618">
        <v>891008979</v>
      </c>
    </row>
    <row r="5619" spans="1:18">
      <c r="A5619" t="s">
        <v>1823</v>
      </c>
      <c r="B5619" t="s">
        <v>1861</v>
      </c>
      <c r="C5619">
        <v>201202</v>
      </c>
      <c r="D5619">
        <v>0</v>
      </c>
      <c r="E5619" t="s">
        <v>1555</v>
      </c>
      <c r="F5619">
        <v>0</v>
      </c>
      <c r="G5619">
        <v>0</v>
      </c>
      <c r="H5619">
        <v>0</v>
      </c>
      <c r="I5619">
        <v>43112050200</v>
      </c>
      <c r="J5619">
        <v>12</v>
      </c>
      <c r="K5619" t="s">
        <v>1802</v>
      </c>
      <c r="L5619">
        <v>276</v>
      </c>
      <c r="M5619" t="s">
        <v>1803</v>
      </c>
      <c r="N5619" t="s">
        <v>1804</v>
      </c>
      <c r="O5619">
        <v>0</v>
      </c>
      <c r="P5619" t="s">
        <v>1552</v>
      </c>
      <c r="Q5619">
        <v>19820901</v>
      </c>
      <c r="R5619">
        <v>891008979</v>
      </c>
    </row>
    <row r="5620" spans="1:18">
      <c r="A5620" t="s">
        <v>1823</v>
      </c>
      <c r="B5620" t="s">
        <v>1858</v>
      </c>
      <c r="C5620">
        <v>201202</v>
      </c>
      <c r="D5620">
        <v>0</v>
      </c>
      <c r="E5620" t="s">
        <v>1555</v>
      </c>
      <c r="F5620">
        <v>0</v>
      </c>
      <c r="G5620">
        <v>0</v>
      </c>
      <c r="H5620">
        <v>0</v>
      </c>
      <c r="I5620">
        <v>43112055801</v>
      </c>
      <c r="J5620">
        <v>12</v>
      </c>
      <c r="K5620" t="s">
        <v>1822</v>
      </c>
      <c r="L5620">
        <v>276</v>
      </c>
      <c r="M5620" t="s">
        <v>1803</v>
      </c>
      <c r="N5620" t="s">
        <v>1804</v>
      </c>
      <c r="O5620">
        <v>0</v>
      </c>
      <c r="P5620" t="s">
        <v>1552</v>
      </c>
      <c r="Q5620">
        <v>20040511</v>
      </c>
      <c r="R5620">
        <v>891008979</v>
      </c>
    </row>
    <row r="5621" spans="1:18">
      <c r="A5621" t="s">
        <v>1823</v>
      </c>
      <c r="B5621" t="s">
        <v>1862</v>
      </c>
      <c r="C5621">
        <v>201202</v>
      </c>
      <c r="D5621">
        <v>0</v>
      </c>
      <c r="E5621" t="s">
        <v>1555</v>
      </c>
      <c r="F5621">
        <v>0</v>
      </c>
      <c r="G5621">
        <v>0</v>
      </c>
      <c r="H5621">
        <v>0</v>
      </c>
      <c r="I5621">
        <v>43112040001</v>
      </c>
      <c r="J5621">
        <v>12</v>
      </c>
      <c r="K5621" t="s">
        <v>1822</v>
      </c>
      <c r="L5621">
        <v>276</v>
      </c>
      <c r="M5621" t="s">
        <v>1803</v>
      </c>
      <c r="N5621" t="s">
        <v>1804</v>
      </c>
      <c r="O5621">
        <v>0</v>
      </c>
      <c r="P5621" t="s">
        <v>1552</v>
      </c>
      <c r="Q5621">
        <v>19890401</v>
      </c>
      <c r="R5621">
        <v>891008979</v>
      </c>
    </row>
    <row r="5622" spans="1:18">
      <c r="A5622" t="s">
        <v>1823</v>
      </c>
      <c r="B5622" t="s">
        <v>1863</v>
      </c>
      <c r="C5622">
        <v>201202</v>
      </c>
      <c r="D5622">
        <v>0</v>
      </c>
      <c r="E5622" t="s">
        <v>1555</v>
      </c>
      <c r="F5622">
        <v>0</v>
      </c>
      <c r="G5622">
        <v>0</v>
      </c>
      <c r="H5622">
        <v>0</v>
      </c>
      <c r="I5622">
        <v>43112053102</v>
      </c>
      <c r="J5622">
        <v>12</v>
      </c>
      <c r="K5622" t="s">
        <v>1822</v>
      </c>
      <c r="L5622">
        <v>276</v>
      </c>
      <c r="M5622" t="s">
        <v>1803</v>
      </c>
      <c r="N5622" t="s">
        <v>1804</v>
      </c>
      <c r="O5622">
        <v>0</v>
      </c>
      <c r="P5622" t="s">
        <v>1574</v>
      </c>
      <c r="Q5622">
        <v>20040928</v>
      </c>
      <c r="R5622">
        <v>891008979</v>
      </c>
    </row>
    <row r="5623" spans="1:18">
      <c r="A5623" t="s">
        <v>1837</v>
      </c>
      <c r="B5623" t="s">
        <v>1864</v>
      </c>
      <c r="C5623">
        <v>201202</v>
      </c>
      <c r="D5623">
        <v>0</v>
      </c>
      <c r="E5623" t="s">
        <v>1555</v>
      </c>
      <c r="F5623">
        <v>0</v>
      </c>
      <c r="G5623">
        <v>0</v>
      </c>
      <c r="H5623">
        <v>0</v>
      </c>
      <c r="I5623">
        <v>43112041501</v>
      </c>
      <c r="J5623">
        <v>12</v>
      </c>
      <c r="K5623" t="s">
        <v>1802</v>
      </c>
      <c r="L5623">
        <v>276</v>
      </c>
      <c r="M5623" t="s">
        <v>1803</v>
      </c>
      <c r="N5623" t="s">
        <v>1804</v>
      </c>
      <c r="O5623">
        <v>0</v>
      </c>
      <c r="P5623" t="s">
        <v>1552</v>
      </c>
      <c r="Q5623">
        <v>19821101</v>
      </c>
      <c r="R5623">
        <v>891008979</v>
      </c>
    </row>
    <row r="5624" spans="1:18">
      <c r="A5624" t="s">
        <v>1837</v>
      </c>
      <c r="B5624" t="s">
        <v>1865</v>
      </c>
      <c r="C5624">
        <v>201202</v>
      </c>
      <c r="D5624">
        <v>0</v>
      </c>
      <c r="E5624" t="s">
        <v>1555</v>
      </c>
      <c r="F5624">
        <v>0</v>
      </c>
      <c r="G5624">
        <v>0</v>
      </c>
      <c r="H5624">
        <v>0</v>
      </c>
      <c r="I5624">
        <v>43112075301</v>
      </c>
      <c r="J5624">
        <v>12</v>
      </c>
      <c r="K5624" t="s">
        <v>1802</v>
      </c>
      <c r="L5624">
        <v>276</v>
      </c>
      <c r="M5624" t="s">
        <v>1803</v>
      </c>
      <c r="N5624" t="s">
        <v>1804</v>
      </c>
      <c r="O5624">
        <v>0</v>
      </c>
      <c r="P5624" t="s">
        <v>1552</v>
      </c>
      <c r="Q5624">
        <v>19961228</v>
      </c>
      <c r="R5624">
        <v>891008979</v>
      </c>
    </row>
    <row r="5625" spans="1:18">
      <c r="A5625" t="s">
        <v>1837</v>
      </c>
      <c r="B5625" t="s">
        <v>1866</v>
      </c>
      <c r="C5625">
        <v>201202</v>
      </c>
      <c r="D5625">
        <v>0</v>
      </c>
      <c r="E5625" t="s">
        <v>1555</v>
      </c>
      <c r="F5625">
        <v>0</v>
      </c>
      <c r="G5625">
        <v>0</v>
      </c>
      <c r="H5625">
        <v>0</v>
      </c>
      <c r="I5625">
        <v>43112075700</v>
      </c>
      <c r="J5625">
        <v>12</v>
      </c>
      <c r="K5625" t="s">
        <v>1802</v>
      </c>
      <c r="L5625">
        <v>276</v>
      </c>
      <c r="M5625" t="s">
        <v>1803</v>
      </c>
      <c r="N5625" t="s">
        <v>1804</v>
      </c>
      <c r="O5625">
        <v>0</v>
      </c>
      <c r="P5625" t="s">
        <v>1552</v>
      </c>
      <c r="Q5625">
        <v>19970520</v>
      </c>
      <c r="R5625">
        <v>891008979</v>
      </c>
    </row>
    <row r="5626" spans="1:18">
      <c r="A5626" t="s">
        <v>1837</v>
      </c>
      <c r="B5626" t="s">
        <v>1847</v>
      </c>
      <c r="C5626">
        <v>201202</v>
      </c>
      <c r="D5626">
        <v>0</v>
      </c>
      <c r="E5626" t="s">
        <v>1555</v>
      </c>
      <c r="F5626">
        <v>0</v>
      </c>
      <c r="G5626">
        <v>0</v>
      </c>
      <c r="H5626">
        <v>0</v>
      </c>
      <c r="I5626">
        <v>43112079000</v>
      </c>
      <c r="J5626">
        <v>12</v>
      </c>
      <c r="K5626" t="s">
        <v>1802</v>
      </c>
      <c r="L5626">
        <v>276</v>
      </c>
      <c r="M5626" t="s">
        <v>1803</v>
      </c>
      <c r="N5626" t="s">
        <v>1804</v>
      </c>
      <c r="O5626">
        <v>0</v>
      </c>
      <c r="P5626" t="s">
        <v>1552</v>
      </c>
      <c r="Q5626">
        <v>20030910</v>
      </c>
      <c r="R5626">
        <v>891008979</v>
      </c>
    </row>
    <row r="5627" spans="1:18">
      <c r="A5627" t="s">
        <v>1807</v>
      </c>
      <c r="B5627" t="s">
        <v>1809</v>
      </c>
      <c r="C5627">
        <v>201203</v>
      </c>
      <c r="D5627">
        <v>0</v>
      </c>
      <c r="E5627" t="s">
        <v>1555</v>
      </c>
      <c r="F5627">
        <v>0</v>
      </c>
      <c r="G5627">
        <v>0</v>
      </c>
      <c r="H5627">
        <v>0</v>
      </c>
      <c r="I5627">
        <v>43112071802</v>
      </c>
      <c r="J5627">
        <v>12</v>
      </c>
      <c r="K5627" t="s">
        <v>1810</v>
      </c>
      <c r="L5627">
        <v>276</v>
      </c>
      <c r="M5627" t="s">
        <v>1803</v>
      </c>
      <c r="N5627" t="s">
        <v>1804</v>
      </c>
      <c r="O5627">
        <v>0</v>
      </c>
      <c r="P5627" t="s">
        <v>1552</v>
      </c>
      <c r="Q5627">
        <v>20071208</v>
      </c>
      <c r="R5627">
        <v>891008979</v>
      </c>
    </row>
    <row r="5628" spans="1:18">
      <c r="A5628" t="s">
        <v>1807</v>
      </c>
      <c r="B5628" t="s">
        <v>1817</v>
      </c>
      <c r="C5628">
        <v>201203</v>
      </c>
      <c r="D5628">
        <v>0</v>
      </c>
      <c r="E5628" t="s">
        <v>1555</v>
      </c>
      <c r="F5628">
        <v>0</v>
      </c>
      <c r="G5628">
        <v>0</v>
      </c>
      <c r="H5628">
        <v>0</v>
      </c>
      <c r="I5628">
        <v>43112078800</v>
      </c>
      <c r="J5628">
        <v>12</v>
      </c>
      <c r="K5628" t="s">
        <v>1802</v>
      </c>
      <c r="L5628">
        <v>276</v>
      </c>
      <c r="M5628" t="s">
        <v>1803</v>
      </c>
      <c r="N5628" t="s">
        <v>1804</v>
      </c>
      <c r="O5628">
        <v>0</v>
      </c>
      <c r="P5628" t="s">
        <v>1552</v>
      </c>
      <c r="Q5628">
        <v>20030808</v>
      </c>
      <c r="R5628">
        <v>891008979</v>
      </c>
    </row>
    <row r="5629" spans="1:18">
      <c r="A5629" t="s">
        <v>1818</v>
      </c>
      <c r="B5629" t="s">
        <v>1821</v>
      </c>
      <c r="C5629">
        <v>201203</v>
      </c>
      <c r="D5629">
        <v>0</v>
      </c>
      <c r="E5629" t="s">
        <v>1555</v>
      </c>
      <c r="F5629">
        <v>0</v>
      </c>
      <c r="G5629">
        <v>0</v>
      </c>
      <c r="H5629">
        <v>0</v>
      </c>
      <c r="I5629">
        <v>43112046602</v>
      </c>
      <c r="J5629">
        <v>12</v>
      </c>
      <c r="K5629" t="s">
        <v>1822</v>
      </c>
      <c r="L5629">
        <v>276</v>
      </c>
      <c r="M5629" t="s">
        <v>1803</v>
      </c>
      <c r="N5629" t="s">
        <v>1804</v>
      </c>
      <c r="O5629">
        <v>0</v>
      </c>
      <c r="P5629" t="s">
        <v>1552</v>
      </c>
      <c r="Q5629">
        <v>19900301</v>
      </c>
      <c r="R5629">
        <v>891008979</v>
      </c>
    </row>
    <row r="5630" spans="1:18">
      <c r="A5630" t="s">
        <v>1823</v>
      </c>
      <c r="B5630" t="s">
        <v>1859</v>
      </c>
      <c r="C5630">
        <v>201203</v>
      </c>
      <c r="D5630">
        <v>0</v>
      </c>
      <c r="E5630" t="s">
        <v>1555</v>
      </c>
      <c r="F5630">
        <v>0</v>
      </c>
      <c r="G5630">
        <v>0</v>
      </c>
      <c r="H5630">
        <v>0</v>
      </c>
      <c r="I5630">
        <v>43112034701</v>
      </c>
      <c r="J5630">
        <v>12</v>
      </c>
      <c r="K5630" t="s">
        <v>1822</v>
      </c>
      <c r="L5630">
        <v>276</v>
      </c>
      <c r="M5630" t="s">
        <v>1803</v>
      </c>
      <c r="N5630" t="s">
        <v>1804</v>
      </c>
      <c r="O5630">
        <v>0</v>
      </c>
      <c r="P5630" t="s">
        <v>1552</v>
      </c>
      <c r="Q5630">
        <v>20020806</v>
      </c>
      <c r="R5630">
        <v>891008979</v>
      </c>
    </row>
    <row r="5631" spans="1:18">
      <c r="A5631" t="s">
        <v>1823</v>
      </c>
      <c r="B5631" t="s">
        <v>1830</v>
      </c>
      <c r="C5631">
        <v>201203</v>
      </c>
      <c r="D5631">
        <v>0</v>
      </c>
      <c r="E5631" t="s">
        <v>1555</v>
      </c>
      <c r="F5631">
        <v>0</v>
      </c>
      <c r="G5631">
        <v>0</v>
      </c>
      <c r="H5631">
        <v>0</v>
      </c>
      <c r="I5631">
        <v>43112042002</v>
      </c>
      <c r="J5631">
        <v>12</v>
      </c>
      <c r="K5631" t="s">
        <v>1822</v>
      </c>
      <c r="L5631">
        <v>276</v>
      </c>
      <c r="M5631" t="s">
        <v>1803</v>
      </c>
      <c r="N5631" t="s">
        <v>1804</v>
      </c>
      <c r="O5631">
        <v>0</v>
      </c>
      <c r="P5631" t="s">
        <v>1769</v>
      </c>
      <c r="Q5631">
        <v>20020321</v>
      </c>
      <c r="R5631">
        <v>891008979</v>
      </c>
    </row>
    <row r="5632" spans="1:18">
      <c r="A5632" t="s">
        <v>1823</v>
      </c>
      <c r="B5632" t="s">
        <v>1860</v>
      </c>
      <c r="C5632">
        <v>201203</v>
      </c>
      <c r="D5632">
        <v>0</v>
      </c>
      <c r="E5632" t="s">
        <v>1555</v>
      </c>
      <c r="F5632">
        <v>0</v>
      </c>
      <c r="G5632">
        <v>0</v>
      </c>
      <c r="H5632">
        <v>0</v>
      </c>
      <c r="I5632">
        <v>43112054905</v>
      </c>
      <c r="J5632">
        <v>12</v>
      </c>
      <c r="K5632" t="s">
        <v>1822</v>
      </c>
      <c r="L5632">
        <v>276</v>
      </c>
      <c r="M5632" t="s">
        <v>1803</v>
      </c>
      <c r="N5632" t="s">
        <v>1804</v>
      </c>
      <c r="O5632">
        <v>0</v>
      </c>
      <c r="P5632" t="s">
        <v>1552</v>
      </c>
      <c r="Q5632">
        <v>20011003</v>
      </c>
      <c r="R5632">
        <v>891008979</v>
      </c>
    </row>
    <row r="5633" spans="1:18">
      <c r="A5633" t="s">
        <v>1823</v>
      </c>
      <c r="B5633" t="s">
        <v>1861</v>
      </c>
      <c r="C5633">
        <v>201203</v>
      </c>
      <c r="D5633">
        <v>0</v>
      </c>
      <c r="E5633" t="s">
        <v>1555</v>
      </c>
      <c r="F5633">
        <v>0</v>
      </c>
      <c r="G5633">
        <v>0</v>
      </c>
      <c r="H5633">
        <v>0</v>
      </c>
      <c r="I5633">
        <v>43112050200</v>
      </c>
      <c r="J5633">
        <v>12</v>
      </c>
      <c r="K5633" t="s">
        <v>1802</v>
      </c>
      <c r="L5633">
        <v>276</v>
      </c>
      <c r="M5633" t="s">
        <v>1803</v>
      </c>
      <c r="N5633" t="s">
        <v>1804</v>
      </c>
      <c r="O5633">
        <v>0</v>
      </c>
      <c r="P5633" t="s">
        <v>1552</v>
      </c>
      <c r="Q5633">
        <v>19820901</v>
      </c>
      <c r="R5633">
        <v>891008979</v>
      </c>
    </row>
    <row r="5634" spans="1:18">
      <c r="A5634" t="s">
        <v>1823</v>
      </c>
      <c r="B5634" t="s">
        <v>1858</v>
      </c>
      <c r="C5634">
        <v>201203</v>
      </c>
      <c r="D5634">
        <v>0</v>
      </c>
      <c r="E5634" t="s">
        <v>1555</v>
      </c>
      <c r="F5634">
        <v>0</v>
      </c>
      <c r="G5634">
        <v>0</v>
      </c>
      <c r="H5634">
        <v>0</v>
      </c>
      <c r="I5634">
        <v>43112055801</v>
      </c>
      <c r="J5634">
        <v>12</v>
      </c>
      <c r="K5634" t="s">
        <v>1822</v>
      </c>
      <c r="L5634">
        <v>276</v>
      </c>
      <c r="M5634" t="s">
        <v>1803</v>
      </c>
      <c r="N5634" t="s">
        <v>1804</v>
      </c>
      <c r="O5634">
        <v>0</v>
      </c>
      <c r="P5634" t="s">
        <v>1552</v>
      </c>
      <c r="Q5634">
        <v>20040511</v>
      </c>
      <c r="R5634">
        <v>891008979</v>
      </c>
    </row>
    <row r="5635" spans="1:18">
      <c r="A5635" t="s">
        <v>1823</v>
      </c>
      <c r="B5635" t="s">
        <v>1862</v>
      </c>
      <c r="C5635">
        <v>201203</v>
      </c>
      <c r="D5635">
        <v>0</v>
      </c>
      <c r="E5635" t="s">
        <v>1555</v>
      </c>
      <c r="F5635">
        <v>0</v>
      </c>
      <c r="G5635">
        <v>0</v>
      </c>
      <c r="H5635">
        <v>0</v>
      </c>
      <c r="I5635">
        <v>43112040001</v>
      </c>
      <c r="J5635">
        <v>12</v>
      </c>
      <c r="K5635" t="s">
        <v>1822</v>
      </c>
      <c r="L5635">
        <v>276</v>
      </c>
      <c r="M5635" t="s">
        <v>1803</v>
      </c>
      <c r="N5635" t="s">
        <v>1804</v>
      </c>
      <c r="O5635">
        <v>0</v>
      </c>
      <c r="P5635" t="s">
        <v>1552</v>
      </c>
      <c r="Q5635">
        <v>19890401</v>
      </c>
      <c r="R5635">
        <v>891008979</v>
      </c>
    </row>
    <row r="5636" spans="1:18">
      <c r="A5636" t="s">
        <v>1823</v>
      </c>
      <c r="B5636" t="s">
        <v>1863</v>
      </c>
      <c r="C5636">
        <v>201203</v>
      </c>
      <c r="D5636">
        <v>0</v>
      </c>
      <c r="E5636" t="s">
        <v>1555</v>
      </c>
      <c r="F5636">
        <v>0</v>
      </c>
      <c r="G5636">
        <v>0</v>
      </c>
      <c r="H5636">
        <v>0</v>
      </c>
      <c r="I5636">
        <v>43112053102</v>
      </c>
      <c r="J5636">
        <v>12</v>
      </c>
      <c r="K5636" t="s">
        <v>1822</v>
      </c>
      <c r="L5636">
        <v>276</v>
      </c>
      <c r="M5636" t="s">
        <v>1803</v>
      </c>
      <c r="N5636" t="s">
        <v>1804</v>
      </c>
      <c r="O5636">
        <v>0</v>
      </c>
      <c r="P5636" t="s">
        <v>1574</v>
      </c>
      <c r="Q5636">
        <v>20040928</v>
      </c>
      <c r="R5636">
        <v>891008979</v>
      </c>
    </row>
    <row r="5637" spans="1:18">
      <c r="A5637" t="s">
        <v>1837</v>
      </c>
      <c r="B5637" t="s">
        <v>1864</v>
      </c>
      <c r="C5637">
        <v>201203</v>
      </c>
      <c r="D5637">
        <v>0</v>
      </c>
      <c r="E5637" t="s">
        <v>1555</v>
      </c>
      <c r="F5637">
        <v>0</v>
      </c>
      <c r="G5637">
        <v>0</v>
      </c>
      <c r="H5637">
        <v>0</v>
      </c>
      <c r="I5637">
        <v>43112041501</v>
      </c>
      <c r="J5637">
        <v>12</v>
      </c>
      <c r="K5637" t="s">
        <v>1802</v>
      </c>
      <c r="L5637">
        <v>276</v>
      </c>
      <c r="M5637" t="s">
        <v>1803</v>
      </c>
      <c r="N5637" t="s">
        <v>1804</v>
      </c>
      <c r="O5637">
        <v>0</v>
      </c>
      <c r="P5637" t="s">
        <v>1552</v>
      </c>
      <c r="Q5637">
        <v>19821101</v>
      </c>
      <c r="R5637">
        <v>891008979</v>
      </c>
    </row>
    <row r="5638" spans="1:18">
      <c r="A5638" t="s">
        <v>1837</v>
      </c>
      <c r="B5638" t="s">
        <v>1839</v>
      </c>
      <c r="C5638">
        <v>201203</v>
      </c>
      <c r="D5638">
        <v>0</v>
      </c>
      <c r="E5638" t="s">
        <v>1555</v>
      </c>
      <c r="F5638">
        <v>0</v>
      </c>
      <c r="G5638">
        <v>0</v>
      </c>
      <c r="H5638">
        <v>0</v>
      </c>
      <c r="I5638">
        <v>43112070101</v>
      </c>
      <c r="J5638">
        <v>12</v>
      </c>
      <c r="K5638" t="s">
        <v>1802</v>
      </c>
      <c r="L5638">
        <v>276</v>
      </c>
      <c r="M5638" t="s">
        <v>1803</v>
      </c>
      <c r="N5638" t="s">
        <v>1804</v>
      </c>
      <c r="O5638">
        <v>0</v>
      </c>
      <c r="P5638" t="s">
        <v>1552</v>
      </c>
      <c r="Q5638">
        <v>20030623</v>
      </c>
      <c r="R5638">
        <v>891008979</v>
      </c>
    </row>
    <row r="5639" spans="1:18">
      <c r="A5639" t="s">
        <v>1837</v>
      </c>
      <c r="B5639" t="s">
        <v>1840</v>
      </c>
      <c r="C5639">
        <v>201203</v>
      </c>
      <c r="D5639">
        <v>0</v>
      </c>
      <c r="E5639" t="s">
        <v>1555</v>
      </c>
      <c r="F5639">
        <v>0</v>
      </c>
      <c r="G5639">
        <v>0</v>
      </c>
      <c r="H5639">
        <v>0</v>
      </c>
      <c r="I5639">
        <v>43112070803</v>
      </c>
      <c r="J5639">
        <v>12</v>
      </c>
      <c r="K5639" t="s">
        <v>1802</v>
      </c>
      <c r="L5639">
        <v>276</v>
      </c>
      <c r="M5639" t="s">
        <v>1803</v>
      </c>
      <c r="N5639" t="s">
        <v>1804</v>
      </c>
      <c r="O5639">
        <v>0</v>
      </c>
      <c r="P5639" t="s">
        <v>1552</v>
      </c>
      <c r="Q5639">
        <v>20040126</v>
      </c>
      <c r="R5639">
        <v>891008979</v>
      </c>
    </row>
    <row r="5640" spans="1:18">
      <c r="A5640" t="s">
        <v>1837</v>
      </c>
      <c r="B5640" t="s">
        <v>1841</v>
      </c>
      <c r="C5640">
        <v>201203</v>
      </c>
      <c r="D5640">
        <v>0</v>
      </c>
      <c r="E5640" t="s">
        <v>1555</v>
      </c>
      <c r="F5640">
        <v>0</v>
      </c>
      <c r="G5640">
        <v>0</v>
      </c>
      <c r="H5640">
        <v>0</v>
      </c>
      <c r="I5640">
        <v>43112071601</v>
      </c>
      <c r="J5640">
        <v>12</v>
      </c>
      <c r="K5640" t="s">
        <v>1802</v>
      </c>
      <c r="L5640">
        <v>276</v>
      </c>
      <c r="M5640" t="s">
        <v>1803</v>
      </c>
      <c r="N5640" t="s">
        <v>1804</v>
      </c>
      <c r="O5640">
        <v>0</v>
      </c>
      <c r="P5640" t="s">
        <v>1552</v>
      </c>
      <c r="Q5640">
        <v>20081031</v>
      </c>
      <c r="R5640">
        <v>891008979</v>
      </c>
    </row>
    <row r="5641" spans="1:18">
      <c r="A5641" t="s">
        <v>1837</v>
      </c>
      <c r="B5641" t="s">
        <v>1843</v>
      </c>
      <c r="C5641">
        <v>201203</v>
      </c>
      <c r="D5641">
        <v>0</v>
      </c>
      <c r="E5641" t="s">
        <v>1555</v>
      </c>
      <c r="F5641">
        <v>0</v>
      </c>
      <c r="G5641">
        <v>0</v>
      </c>
      <c r="H5641">
        <v>0</v>
      </c>
      <c r="I5641">
        <v>43112075000</v>
      </c>
      <c r="J5641">
        <v>12</v>
      </c>
      <c r="K5641" t="s">
        <v>1802</v>
      </c>
      <c r="L5641">
        <v>276</v>
      </c>
      <c r="M5641" t="s">
        <v>1803</v>
      </c>
      <c r="N5641" t="s">
        <v>1804</v>
      </c>
      <c r="O5641">
        <v>0</v>
      </c>
      <c r="P5641" t="s">
        <v>1552</v>
      </c>
      <c r="Q5641">
        <v>19961001</v>
      </c>
      <c r="R5641">
        <v>891008979</v>
      </c>
    </row>
    <row r="5642" spans="1:18">
      <c r="A5642" t="s">
        <v>1837</v>
      </c>
      <c r="B5642" t="s">
        <v>1865</v>
      </c>
      <c r="C5642">
        <v>201203</v>
      </c>
      <c r="D5642">
        <v>0</v>
      </c>
      <c r="E5642" t="s">
        <v>1555</v>
      </c>
      <c r="F5642">
        <v>0</v>
      </c>
      <c r="G5642">
        <v>0</v>
      </c>
      <c r="H5642">
        <v>0</v>
      </c>
      <c r="I5642">
        <v>43112075301</v>
      </c>
      <c r="J5642">
        <v>12</v>
      </c>
      <c r="K5642" t="s">
        <v>1802</v>
      </c>
      <c r="L5642">
        <v>276</v>
      </c>
      <c r="M5642" t="s">
        <v>1803</v>
      </c>
      <c r="N5642" t="s">
        <v>1804</v>
      </c>
      <c r="O5642">
        <v>0</v>
      </c>
      <c r="P5642" t="s">
        <v>1552</v>
      </c>
      <c r="Q5642">
        <v>19961228</v>
      </c>
      <c r="R5642">
        <v>891008979</v>
      </c>
    </row>
    <row r="5643" spans="1:18">
      <c r="A5643" t="s">
        <v>1837</v>
      </c>
      <c r="B5643" t="s">
        <v>1866</v>
      </c>
      <c r="C5643">
        <v>201203</v>
      </c>
      <c r="D5643">
        <v>0</v>
      </c>
      <c r="E5643" t="s">
        <v>1555</v>
      </c>
      <c r="F5643">
        <v>0</v>
      </c>
      <c r="G5643">
        <v>0</v>
      </c>
      <c r="H5643">
        <v>0</v>
      </c>
      <c r="I5643">
        <v>43112075700</v>
      </c>
      <c r="J5643">
        <v>12</v>
      </c>
      <c r="K5643" t="s">
        <v>1802</v>
      </c>
      <c r="L5643">
        <v>276</v>
      </c>
      <c r="M5643" t="s">
        <v>1803</v>
      </c>
      <c r="N5643" t="s">
        <v>1804</v>
      </c>
      <c r="O5643">
        <v>0</v>
      </c>
      <c r="P5643" t="s">
        <v>1552</v>
      </c>
      <c r="Q5643">
        <v>19970520</v>
      </c>
      <c r="R5643">
        <v>891008979</v>
      </c>
    </row>
    <row r="5644" spans="1:18">
      <c r="A5644" t="s">
        <v>1837</v>
      </c>
      <c r="B5644" t="s">
        <v>1847</v>
      </c>
      <c r="C5644">
        <v>201203</v>
      </c>
      <c r="D5644">
        <v>0</v>
      </c>
      <c r="E5644" t="s">
        <v>1555</v>
      </c>
      <c r="F5644">
        <v>0</v>
      </c>
      <c r="G5644">
        <v>0</v>
      </c>
      <c r="H5644">
        <v>0</v>
      </c>
      <c r="I5644">
        <v>43112079000</v>
      </c>
      <c r="J5644">
        <v>12</v>
      </c>
      <c r="K5644" t="s">
        <v>1802</v>
      </c>
      <c r="L5644">
        <v>276</v>
      </c>
      <c r="M5644" t="s">
        <v>1803</v>
      </c>
      <c r="N5644" t="s">
        <v>1804</v>
      </c>
      <c r="O5644">
        <v>0</v>
      </c>
      <c r="P5644" t="s">
        <v>1552</v>
      </c>
      <c r="Q5644">
        <v>20030910</v>
      </c>
      <c r="R5644">
        <v>891008979</v>
      </c>
    </row>
    <row r="5645" spans="1:18">
      <c r="A5645" t="s">
        <v>1848</v>
      </c>
      <c r="B5645" t="s">
        <v>1850</v>
      </c>
      <c r="C5645">
        <v>201203</v>
      </c>
      <c r="D5645">
        <v>0</v>
      </c>
      <c r="E5645" t="s">
        <v>1555</v>
      </c>
      <c r="F5645">
        <v>0</v>
      </c>
      <c r="G5645">
        <v>0</v>
      </c>
      <c r="H5645">
        <v>0</v>
      </c>
      <c r="I5645">
        <v>43112076501</v>
      </c>
      <c r="J5645">
        <v>12</v>
      </c>
      <c r="K5645" t="s">
        <v>1810</v>
      </c>
      <c r="L5645">
        <v>276</v>
      </c>
      <c r="M5645" t="s">
        <v>1803</v>
      </c>
      <c r="N5645" t="s">
        <v>1804</v>
      </c>
      <c r="O5645">
        <v>0</v>
      </c>
      <c r="P5645" t="s">
        <v>1552</v>
      </c>
      <c r="Q5645">
        <v>19971216</v>
      </c>
      <c r="R5645">
        <v>891008979</v>
      </c>
    </row>
    <row r="5646" spans="1:18">
      <c r="A5646" t="s">
        <v>1823</v>
      </c>
      <c r="B5646" t="s">
        <v>1859</v>
      </c>
      <c r="C5646">
        <v>201204</v>
      </c>
      <c r="D5646">
        <v>0</v>
      </c>
      <c r="E5646" t="s">
        <v>1555</v>
      </c>
      <c r="F5646">
        <v>0</v>
      </c>
      <c r="G5646">
        <v>0</v>
      </c>
      <c r="H5646">
        <v>0</v>
      </c>
      <c r="I5646">
        <v>43112034701</v>
      </c>
      <c r="J5646">
        <v>12</v>
      </c>
      <c r="K5646" t="s">
        <v>1822</v>
      </c>
      <c r="L5646">
        <v>276</v>
      </c>
      <c r="M5646" t="s">
        <v>1803</v>
      </c>
      <c r="N5646" t="s">
        <v>1804</v>
      </c>
      <c r="O5646">
        <v>0</v>
      </c>
      <c r="P5646" t="s">
        <v>1552</v>
      </c>
      <c r="Q5646">
        <v>20020806</v>
      </c>
      <c r="R5646">
        <v>891008979</v>
      </c>
    </row>
    <row r="5647" spans="1:18">
      <c r="A5647" t="s">
        <v>1823</v>
      </c>
      <c r="B5647" t="s">
        <v>1830</v>
      </c>
      <c r="C5647">
        <v>201204</v>
      </c>
      <c r="D5647">
        <v>0</v>
      </c>
      <c r="E5647" t="s">
        <v>1555</v>
      </c>
      <c r="F5647">
        <v>0</v>
      </c>
      <c r="G5647">
        <v>0</v>
      </c>
      <c r="H5647">
        <v>0</v>
      </c>
      <c r="I5647">
        <v>43112042002</v>
      </c>
      <c r="J5647">
        <v>12</v>
      </c>
      <c r="K5647" t="s">
        <v>1822</v>
      </c>
      <c r="L5647">
        <v>276</v>
      </c>
      <c r="M5647" t="s">
        <v>1803</v>
      </c>
      <c r="N5647" t="s">
        <v>1804</v>
      </c>
      <c r="O5647">
        <v>0</v>
      </c>
      <c r="P5647" t="s">
        <v>1769</v>
      </c>
      <c r="Q5647">
        <v>20020321</v>
      </c>
      <c r="R5647">
        <v>891008979</v>
      </c>
    </row>
    <row r="5648" spans="1:18">
      <c r="A5648" t="s">
        <v>1823</v>
      </c>
      <c r="B5648" t="s">
        <v>1860</v>
      </c>
      <c r="C5648">
        <v>201204</v>
      </c>
      <c r="D5648">
        <v>0</v>
      </c>
      <c r="E5648" t="s">
        <v>1555</v>
      </c>
      <c r="F5648">
        <v>0</v>
      </c>
      <c r="G5648">
        <v>0</v>
      </c>
      <c r="H5648">
        <v>0</v>
      </c>
      <c r="I5648">
        <v>43112054905</v>
      </c>
      <c r="J5648">
        <v>12</v>
      </c>
      <c r="K5648" t="s">
        <v>1822</v>
      </c>
      <c r="L5648">
        <v>276</v>
      </c>
      <c r="M5648" t="s">
        <v>1803</v>
      </c>
      <c r="N5648" t="s">
        <v>1804</v>
      </c>
      <c r="O5648">
        <v>0</v>
      </c>
      <c r="P5648" t="s">
        <v>1552</v>
      </c>
      <c r="Q5648">
        <v>20011003</v>
      </c>
      <c r="R5648">
        <v>891008979</v>
      </c>
    </row>
    <row r="5649" spans="1:18">
      <c r="A5649" t="s">
        <v>1823</v>
      </c>
      <c r="B5649" t="s">
        <v>1861</v>
      </c>
      <c r="C5649">
        <v>201204</v>
      </c>
      <c r="D5649">
        <v>0</v>
      </c>
      <c r="E5649" t="s">
        <v>1555</v>
      </c>
      <c r="F5649">
        <v>0</v>
      </c>
      <c r="G5649">
        <v>0</v>
      </c>
      <c r="H5649">
        <v>0</v>
      </c>
      <c r="I5649">
        <v>43112050200</v>
      </c>
      <c r="J5649">
        <v>12</v>
      </c>
      <c r="K5649" t="s">
        <v>1802</v>
      </c>
      <c r="L5649">
        <v>276</v>
      </c>
      <c r="M5649" t="s">
        <v>1803</v>
      </c>
      <c r="N5649" t="s">
        <v>1804</v>
      </c>
      <c r="O5649">
        <v>0</v>
      </c>
      <c r="P5649" t="s">
        <v>1552</v>
      </c>
      <c r="Q5649">
        <v>19820901</v>
      </c>
      <c r="R5649">
        <v>891008979</v>
      </c>
    </row>
    <row r="5650" spans="1:18">
      <c r="A5650" t="s">
        <v>1823</v>
      </c>
      <c r="B5650" t="s">
        <v>1862</v>
      </c>
      <c r="C5650">
        <v>201204</v>
      </c>
      <c r="D5650">
        <v>0</v>
      </c>
      <c r="E5650" t="s">
        <v>1555</v>
      </c>
      <c r="F5650">
        <v>0</v>
      </c>
      <c r="G5650">
        <v>0</v>
      </c>
      <c r="H5650">
        <v>0</v>
      </c>
      <c r="I5650">
        <v>43112040001</v>
      </c>
      <c r="J5650">
        <v>12</v>
      </c>
      <c r="K5650" t="s">
        <v>1822</v>
      </c>
      <c r="L5650">
        <v>276</v>
      </c>
      <c r="M5650" t="s">
        <v>1803</v>
      </c>
      <c r="N5650" t="s">
        <v>1804</v>
      </c>
      <c r="O5650">
        <v>0</v>
      </c>
      <c r="P5650" t="s">
        <v>1552</v>
      </c>
      <c r="Q5650">
        <v>19890401</v>
      </c>
      <c r="R5650">
        <v>891008979</v>
      </c>
    </row>
    <row r="5651" spans="1:18">
      <c r="A5651" t="s">
        <v>1823</v>
      </c>
      <c r="B5651" t="s">
        <v>1863</v>
      </c>
      <c r="C5651">
        <v>201204</v>
      </c>
      <c r="D5651">
        <v>0</v>
      </c>
      <c r="E5651" t="s">
        <v>1555</v>
      </c>
      <c r="F5651">
        <v>0</v>
      </c>
      <c r="G5651">
        <v>0</v>
      </c>
      <c r="H5651">
        <v>0</v>
      </c>
      <c r="I5651">
        <v>43112053102</v>
      </c>
      <c r="J5651">
        <v>12</v>
      </c>
      <c r="K5651" t="s">
        <v>1822</v>
      </c>
      <c r="L5651">
        <v>276</v>
      </c>
      <c r="M5651" t="s">
        <v>1803</v>
      </c>
      <c r="N5651" t="s">
        <v>1804</v>
      </c>
      <c r="O5651">
        <v>0</v>
      </c>
      <c r="P5651" t="s">
        <v>1574</v>
      </c>
      <c r="Q5651">
        <v>20040928</v>
      </c>
      <c r="R5651">
        <v>891008979</v>
      </c>
    </row>
    <row r="5652" spans="1:18">
      <c r="A5652" t="s">
        <v>1837</v>
      </c>
      <c r="B5652" t="s">
        <v>1864</v>
      </c>
      <c r="C5652">
        <v>201204</v>
      </c>
      <c r="D5652">
        <v>0</v>
      </c>
      <c r="E5652" t="s">
        <v>1555</v>
      </c>
      <c r="F5652">
        <v>0</v>
      </c>
      <c r="G5652">
        <v>0</v>
      </c>
      <c r="H5652">
        <v>0</v>
      </c>
      <c r="I5652">
        <v>43112041501</v>
      </c>
      <c r="J5652">
        <v>12</v>
      </c>
      <c r="K5652" t="s">
        <v>1802</v>
      </c>
      <c r="L5652">
        <v>276</v>
      </c>
      <c r="M5652" t="s">
        <v>1803</v>
      </c>
      <c r="N5652" t="s">
        <v>1804</v>
      </c>
      <c r="O5652">
        <v>0</v>
      </c>
      <c r="P5652" t="s">
        <v>1552</v>
      </c>
      <c r="Q5652">
        <v>19821101</v>
      </c>
      <c r="R5652">
        <v>891008979</v>
      </c>
    </row>
    <row r="5653" spans="1:18">
      <c r="A5653" t="s">
        <v>1837</v>
      </c>
      <c r="B5653" t="s">
        <v>1865</v>
      </c>
      <c r="C5653">
        <v>201204</v>
      </c>
      <c r="D5653">
        <v>0</v>
      </c>
      <c r="E5653" t="s">
        <v>1555</v>
      </c>
      <c r="F5653">
        <v>0</v>
      </c>
      <c r="G5653">
        <v>0</v>
      </c>
      <c r="H5653">
        <v>0</v>
      </c>
      <c r="I5653">
        <v>43112075301</v>
      </c>
      <c r="J5653">
        <v>12</v>
      </c>
      <c r="K5653" t="s">
        <v>1802</v>
      </c>
      <c r="L5653">
        <v>276</v>
      </c>
      <c r="M5653" t="s">
        <v>1803</v>
      </c>
      <c r="N5653" t="s">
        <v>1804</v>
      </c>
      <c r="O5653">
        <v>0</v>
      </c>
      <c r="P5653" t="s">
        <v>1552</v>
      </c>
      <c r="Q5653">
        <v>19961228</v>
      </c>
      <c r="R5653">
        <v>891008979</v>
      </c>
    </row>
    <row r="5654" spans="1:18">
      <c r="A5654" t="s">
        <v>1837</v>
      </c>
      <c r="B5654" t="s">
        <v>1866</v>
      </c>
      <c r="C5654">
        <v>201204</v>
      </c>
      <c r="D5654">
        <v>0</v>
      </c>
      <c r="E5654" t="s">
        <v>1555</v>
      </c>
      <c r="F5654">
        <v>0</v>
      </c>
      <c r="G5654">
        <v>0</v>
      </c>
      <c r="H5654">
        <v>0</v>
      </c>
      <c r="I5654">
        <v>43112075700</v>
      </c>
      <c r="J5654">
        <v>12</v>
      </c>
      <c r="K5654" t="s">
        <v>1802</v>
      </c>
      <c r="L5654">
        <v>276</v>
      </c>
      <c r="M5654" t="s">
        <v>1803</v>
      </c>
      <c r="N5654" t="s">
        <v>1804</v>
      </c>
      <c r="O5654">
        <v>0</v>
      </c>
      <c r="P5654" t="s">
        <v>1552</v>
      </c>
      <c r="Q5654">
        <v>19970520</v>
      </c>
      <c r="R5654">
        <v>891008979</v>
      </c>
    </row>
    <row r="5655" spans="1:18">
      <c r="A5655" t="s">
        <v>1823</v>
      </c>
      <c r="B5655" t="s">
        <v>1859</v>
      </c>
      <c r="C5655">
        <v>201205</v>
      </c>
      <c r="D5655">
        <v>0</v>
      </c>
      <c r="E5655" t="s">
        <v>1555</v>
      </c>
      <c r="F5655">
        <v>0</v>
      </c>
      <c r="G5655">
        <v>0</v>
      </c>
      <c r="H5655">
        <v>0</v>
      </c>
      <c r="I5655">
        <v>43112034701</v>
      </c>
      <c r="J5655">
        <v>12</v>
      </c>
      <c r="K5655" t="s">
        <v>1822</v>
      </c>
      <c r="L5655">
        <v>276</v>
      </c>
      <c r="M5655" t="s">
        <v>1803</v>
      </c>
      <c r="N5655" t="s">
        <v>1804</v>
      </c>
      <c r="O5655">
        <v>0</v>
      </c>
      <c r="P5655" t="s">
        <v>1552</v>
      </c>
      <c r="Q5655">
        <v>20020806</v>
      </c>
      <c r="R5655">
        <v>891008979</v>
      </c>
    </row>
    <row r="5656" spans="1:18">
      <c r="A5656" t="s">
        <v>1823</v>
      </c>
      <c r="B5656" t="s">
        <v>1830</v>
      </c>
      <c r="C5656">
        <v>201205</v>
      </c>
      <c r="D5656">
        <v>0</v>
      </c>
      <c r="E5656" t="s">
        <v>1555</v>
      </c>
      <c r="F5656">
        <v>0</v>
      </c>
      <c r="G5656">
        <v>0</v>
      </c>
      <c r="H5656">
        <v>0</v>
      </c>
      <c r="I5656">
        <v>43112042002</v>
      </c>
      <c r="J5656">
        <v>12</v>
      </c>
      <c r="K5656" t="s">
        <v>1822</v>
      </c>
      <c r="L5656">
        <v>276</v>
      </c>
      <c r="M5656" t="s">
        <v>1803</v>
      </c>
      <c r="N5656" t="s">
        <v>1804</v>
      </c>
      <c r="O5656">
        <v>0</v>
      </c>
      <c r="P5656" t="s">
        <v>1769</v>
      </c>
      <c r="Q5656">
        <v>20020321</v>
      </c>
      <c r="R5656">
        <v>891008979</v>
      </c>
    </row>
    <row r="5657" spans="1:18">
      <c r="A5657" t="s">
        <v>1823</v>
      </c>
      <c r="B5657" t="s">
        <v>1860</v>
      </c>
      <c r="C5657">
        <v>201205</v>
      </c>
      <c r="D5657">
        <v>0</v>
      </c>
      <c r="E5657" t="s">
        <v>1555</v>
      </c>
      <c r="F5657">
        <v>0</v>
      </c>
      <c r="G5657">
        <v>0</v>
      </c>
      <c r="H5657">
        <v>0</v>
      </c>
      <c r="I5657">
        <v>43112054905</v>
      </c>
      <c r="J5657">
        <v>12</v>
      </c>
      <c r="K5657" t="s">
        <v>1822</v>
      </c>
      <c r="L5657">
        <v>276</v>
      </c>
      <c r="M5657" t="s">
        <v>1803</v>
      </c>
      <c r="N5657" t="s">
        <v>1804</v>
      </c>
      <c r="O5657">
        <v>0</v>
      </c>
      <c r="P5657" t="s">
        <v>1552</v>
      </c>
      <c r="Q5657">
        <v>20011003</v>
      </c>
      <c r="R5657">
        <v>891008979</v>
      </c>
    </row>
    <row r="5658" spans="1:18">
      <c r="A5658" t="s">
        <v>1823</v>
      </c>
      <c r="B5658" t="s">
        <v>1861</v>
      </c>
      <c r="C5658">
        <v>201205</v>
      </c>
      <c r="D5658">
        <v>0</v>
      </c>
      <c r="E5658" t="s">
        <v>1555</v>
      </c>
      <c r="F5658">
        <v>0</v>
      </c>
      <c r="G5658">
        <v>0</v>
      </c>
      <c r="H5658">
        <v>0</v>
      </c>
      <c r="I5658">
        <v>43112050200</v>
      </c>
      <c r="J5658">
        <v>12</v>
      </c>
      <c r="K5658" t="s">
        <v>1802</v>
      </c>
      <c r="L5658">
        <v>276</v>
      </c>
      <c r="M5658" t="s">
        <v>1803</v>
      </c>
      <c r="N5658" t="s">
        <v>1804</v>
      </c>
      <c r="O5658">
        <v>0</v>
      </c>
      <c r="P5658" t="s">
        <v>1552</v>
      </c>
      <c r="Q5658">
        <v>19820901</v>
      </c>
      <c r="R5658">
        <v>891008979</v>
      </c>
    </row>
    <row r="5659" spans="1:18">
      <c r="A5659" t="s">
        <v>1823</v>
      </c>
      <c r="B5659" t="s">
        <v>1858</v>
      </c>
      <c r="C5659">
        <v>201205</v>
      </c>
      <c r="D5659">
        <v>0</v>
      </c>
      <c r="E5659" t="s">
        <v>1555</v>
      </c>
      <c r="F5659">
        <v>0</v>
      </c>
      <c r="G5659">
        <v>0</v>
      </c>
      <c r="H5659">
        <v>0</v>
      </c>
      <c r="I5659">
        <v>43112055801</v>
      </c>
      <c r="J5659">
        <v>12</v>
      </c>
      <c r="K5659" t="s">
        <v>1822</v>
      </c>
      <c r="L5659">
        <v>276</v>
      </c>
      <c r="M5659" t="s">
        <v>1803</v>
      </c>
      <c r="N5659" t="s">
        <v>1804</v>
      </c>
      <c r="O5659">
        <v>0</v>
      </c>
      <c r="P5659" t="s">
        <v>1552</v>
      </c>
      <c r="Q5659">
        <v>20040511</v>
      </c>
      <c r="R5659">
        <v>891008979</v>
      </c>
    </row>
    <row r="5660" spans="1:18">
      <c r="A5660" t="s">
        <v>1823</v>
      </c>
      <c r="B5660" t="s">
        <v>1862</v>
      </c>
      <c r="C5660">
        <v>201205</v>
      </c>
      <c r="D5660">
        <v>0</v>
      </c>
      <c r="E5660" t="s">
        <v>1555</v>
      </c>
      <c r="F5660">
        <v>0</v>
      </c>
      <c r="G5660">
        <v>0</v>
      </c>
      <c r="H5660">
        <v>0</v>
      </c>
      <c r="I5660">
        <v>43112040001</v>
      </c>
      <c r="J5660">
        <v>12</v>
      </c>
      <c r="K5660" t="s">
        <v>1822</v>
      </c>
      <c r="L5660">
        <v>276</v>
      </c>
      <c r="M5660" t="s">
        <v>1803</v>
      </c>
      <c r="N5660" t="s">
        <v>1804</v>
      </c>
      <c r="O5660">
        <v>0</v>
      </c>
      <c r="P5660" t="s">
        <v>1552</v>
      </c>
      <c r="Q5660">
        <v>19890401</v>
      </c>
      <c r="R5660">
        <v>891008979</v>
      </c>
    </row>
    <row r="5661" spans="1:18">
      <c r="A5661" t="s">
        <v>1823</v>
      </c>
      <c r="B5661" t="s">
        <v>1863</v>
      </c>
      <c r="C5661">
        <v>201205</v>
      </c>
      <c r="D5661">
        <v>0</v>
      </c>
      <c r="E5661" t="s">
        <v>1555</v>
      </c>
      <c r="F5661">
        <v>0</v>
      </c>
      <c r="G5661">
        <v>0</v>
      </c>
      <c r="H5661">
        <v>0</v>
      </c>
      <c r="I5661">
        <v>43112053102</v>
      </c>
      <c r="J5661">
        <v>12</v>
      </c>
      <c r="K5661" t="s">
        <v>1822</v>
      </c>
      <c r="L5661">
        <v>276</v>
      </c>
      <c r="M5661" t="s">
        <v>1803</v>
      </c>
      <c r="N5661" t="s">
        <v>1804</v>
      </c>
      <c r="O5661">
        <v>0</v>
      </c>
      <c r="P5661" t="s">
        <v>1574</v>
      </c>
      <c r="Q5661">
        <v>20040928</v>
      </c>
      <c r="R5661">
        <v>891008979</v>
      </c>
    </row>
    <row r="5662" spans="1:18">
      <c r="A5662" t="s">
        <v>1837</v>
      </c>
      <c r="B5662" t="s">
        <v>1864</v>
      </c>
      <c r="C5662">
        <v>201205</v>
      </c>
      <c r="D5662">
        <v>0</v>
      </c>
      <c r="E5662" t="s">
        <v>1555</v>
      </c>
      <c r="F5662">
        <v>0</v>
      </c>
      <c r="G5662">
        <v>0</v>
      </c>
      <c r="H5662">
        <v>0</v>
      </c>
      <c r="I5662">
        <v>43112041501</v>
      </c>
      <c r="J5662">
        <v>12</v>
      </c>
      <c r="K5662" t="s">
        <v>1802</v>
      </c>
      <c r="L5662">
        <v>276</v>
      </c>
      <c r="M5662" t="s">
        <v>1803</v>
      </c>
      <c r="N5662" t="s">
        <v>1804</v>
      </c>
      <c r="O5662">
        <v>0</v>
      </c>
      <c r="P5662" t="s">
        <v>1552</v>
      </c>
      <c r="Q5662">
        <v>19821101</v>
      </c>
      <c r="R5662">
        <v>891008979</v>
      </c>
    </row>
    <row r="5663" spans="1:18">
      <c r="A5663" t="s">
        <v>1837</v>
      </c>
      <c r="B5663" t="s">
        <v>1865</v>
      </c>
      <c r="C5663">
        <v>201205</v>
      </c>
      <c r="D5663">
        <v>0</v>
      </c>
      <c r="E5663" t="s">
        <v>1555</v>
      </c>
      <c r="F5663">
        <v>0</v>
      </c>
      <c r="G5663">
        <v>0</v>
      </c>
      <c r="H5663">
        <v>0</v>
      </c>
      <c r="I5663">
        <v>43112075301</v>
      </c>
      <c r="J5663">
        <v>12</v>
      </c>
      <c r="K5663" t="s">
        <v>1802</v>
      </c>
      <c r="L5663">
        <v>276</v>
      </c>
      <c r="M5663" t="s">
        <v>1803</v>
      </c>
      <c r="N5663" t="s">
        <v>1804</v>
      </c>
      <c r="O5663">
        <v>0</v>
      </c>
      <c r="P5663" t="s">
        <v>1552</v>
      </c>
      <c r="Q5663">
        <v>19961228</v>
      </c>
      <c r="R5663">
        <v>891008979</v>
      </c>
    </row>
    <row r="5664" spans="1:18">
      <c r="A5664" t="s">
        <v>1837</v>
      </c>
      <c r="B5664" t="s">
        <v>1866</v>
      </c>
      <c r="C5664">
        <v>201205</v>
      </c>
      <c r="D5664">
        <v>0</v>
      </c>
      <c r="E5664" t="s">
        <v>1555</v>
      </c>
      <c r="F5664">
        <v>0</v>
      </c>
      <c r="G5664">
        <v>0</v>
      </c>
      <c r="H5664">
        <v>0</v>
      </c>
      <c r="I5664">
        <v>43112075700</v>
      </c>
      <c r="J5664">
        <v>12</v>
      </c>
      <c r="K5664" t="s">
        <v>1802</v>
      </c>
      <c r="L5664">
        <v>276</v>
      </c>
      <c r="M5664" t="s">
        <v>1803</v>
      </c>
      <c r="N5664" t="s">
        <v>1804</v>
      </c>
      <c r="O5664">
        <v>0</v>
      </c>
      <c r="P5664" t="s">
        <v>1552</v>
      </c>
      <c r="Q5664">
        <v>19970520</v>
      </c>
      <c r="R5664">
        <v>891008979</v>
      </c>
    </row>
    <row r="5665" spans="1:18">
      <c r="A5665" t="s">
        <v>1837</v>
      </c>
      <c r="B5665" t="s">
        <v>1847</v>
      </c>
      <c r="C5665">
        <v>201205</v>
      </c>
      <c r="D5665">
        <v>0</v>
      </c>
      <c r="E5665" t="s">
        <v>1555</v>
      </c>
      <c r="F5665">
        <v>0</v>
      </c>
      <c r="G5665">
        <v>0</v>
      </c>
      <c r="H5665">
        <v>0</v>
      </c>
      <c r="I5665">
        <v>43112079000</v>
      </c>
      <c r="J5665">
        <v>12</v>
      </c>
      <c r="K5665" t="s">
        <v>1802</v>
      </c>
      <c r="L5665">
        <v>276</v>
      </c>
      <c r="M5665" t="s">
        <v>1803</v>
      </c>
      <c r="N5665" t="s">
        <v>1804</v>
      </c>
      <c r="O5665">
        <v>0</v>
      </c>
      <c r="P5665" t="s">
        <v>1552</v>
      </c>
      <c r="Q5665">
        <v>20030910</v>
      </c>
      <c r="R5665">
        <v>891008979</v>
      </c>
    </row>
    <row r="5666" spans="1:18">
      <c r="A5666" t="s">
        <v>1848</v>
      </c>
      <c r="B5666" t="s">
        <v>1850</v>
      </c>
      <c r="C5666">
        <v>201205</v>
      </c>
      <c r="D5666">
        <v>0</v>
      </c>
      <c r="E5666" t="s">
        <v>1555</v>
      </c>
      <c r="F5666">
        <v>0</v>
      </c>
      <c r="G5666">
        <v>0</v>
      </c>
      <c r="H5666">
        <v>0</v>
      </c>
      <c r="I5666">
        <v>43112076501</v>
      </c>
      <c r="J5666">
        <v>12</v>
      </c>
      <c r="K5666" t="s">
        <v>1810</v>
      </c>
      <c r="L5666">
        <v>276</v>
      </c>
      <c r="M5666" t="s">
        <v>1803</v>
      </c>
      <c r="N5666" t="s">
        <v>1804</v>
      </c>
      <c r="O5666">
        <v>0</v>
      </c>
      <c r="P5666" t="s">
        <v>1552</v>
      </c>
      <c r="Q5666">
        <v>19971216</v>
      </c>
      <c r="R5666">
        <v>891008979</v>
      </c>
    </row>
    <row r="5667" spans="1:18">
      <c r="A5667" t="s">
        <v>1800</v>
      </c>
      <c r="B5667" t="s">
        <v>1801</v>
      </c>
      <c r="C5667">
        <v>201206</v>
      </c>
      <c r="D5667">
        <v>0</v>
      </c>
      <c r="E5667" t="s">
        <v>1555</v>
      </c>
      <c r="F5667">
        <v>0</v>
      </c>
      <c r="G5667">
        <v>0</v>
      </c>
      <c r="H5667">
        <v>0</v>
      </c>
      <c r="I5667">
        <v>43112032501</v>
      </c>
      <c r="J5667">
        <v>12</v>
      </c>
      <c r="K5667" t="s">
        <v>1802</v>
      </c>
      <c r="L5667">
        <v>276</v>
      </c>
      <c r="M5667" t="s">
        <v>1803</v>
      </c>
      <c r="N5667" t="s">
        <v>1804</v>
      </c>
      <c r="O5667">
        <v>0</v>
      </c>
      <c r="P5667" t="s">
        <v>1552</v>
      </c>
      <c r="Q5667">
        <v>19860401</v>
      </c>
      <c r="R5667">
        <v>891008979</v>
      </c>
    </row>
    <row r="5668" spans="1:18">
      <c r="A5668" t="s">
        <v>1823</v>
      </c>
      <c r="B5668" t="s">
        <v>1859</v>
      </c>
      <c r="C5668">
        <v>201206</v>
      </c>
      <c r="D5668">
        <v>0</v>
      </c>
      <c r="E5668" t="s">
        <v>1555</v>
      </c>
      <c r="F5668">
        <v>0</v>
      </c>
      <c r="G5668">
        <v>0</v>
      </c>
      <c r="H5668">
        <v>0</v>
      </c>
      <c r="I5668">
        <v>43112034701</v>
      </c>
      <c r="J5668">
        <v>12</v>
      </c>
      <c r="K5668" t="s">
        <v>1822</v>
      </c>
      <c r="L5668">
        <v>276</v>
      </c>
      <c r="M5668" t="s">
        <v>1803</v>
      </c>
      <c r="N5668" t="s">
        <v>1804</v>
      </c>
      <c r="O5668">
        <v>0</v>
      </c>
      <c r="P5668" t="s">
        <v>1552</v>
      </c>
      <c r="Q5668">
        <v>20020806</v>
      </c>
      <c r="R5668">
        <v>891008979</v>
      </c>
    </row>
    <row r="5669" spans="1:18">
      <c r="A5669" t="s">
        <v>1823</v>
      </c>
      <c r="B5669" t="s">
        <v>1830</v>
      </c>
      <c r="C5669">
        <v>201206</v>
      </c>
      <c r="D5669">
        <v>0</v>
      </c>
      <c r="E5669" t="s">
        <v>1555</v>
      </c>
      <c r="F5669">
        <v>0</v>
      </c>
      <c r="G5669">
        <v>0</v>
      </c>
      <c r="H5669">
        <v>0</v>
      </c>
      <c r="I5669">
        <v>43112042002</v>
      </c>
      <c r="J5669">
        <v>12</v>
      </c>
      <c r="K5669" t="s">
        <v>1822</v>
      </c>
      <c r="L5669">
        <v>276</v>
      </c>
      <c r="M5669" t="s">
        <v>1803</v>
      </c>
      <c r="N5669" t="s">
        <v>1804</v>
      </c>
      <c r="O5669">
        <v>0</v>
      </c>
      <c r="P5669" t="s">
        <v>1769</v>
      </c>
      <c r="Q5669">
        <v>20020321</v>
      </c>
      <c r="R5669">
        <v>891008979</v>
      </c>
    </row>
    <row r="5670" spans="1:18">
      <c r="A5670" t="s">
        <v>1823</v>
      </c>
      <c r="B5670" t="s">
        <v>1860</v>
      </c>
      <c r="C5670">
        <v>201206</v>
      </c>
      <c r="D5670">
        <v>0</v>
      </c>
      <c r="E5670" t="s">
        <v>1555</v>
      </c>
      <c r="F5670">
        <v>0</v>
      </c>
      <c r="G5670">
        <v>0</v>
      </c>
      <c r="H5670">
        <v>0</v>
      </c>
      <c r="I5670">
        <v>43112054905</v>
      </c>
      <c r="J5670">
        <v>12</v>
      </c>
      <c r="K5670" t="s">
        <v>1822</v>
      </c>
      <c r="L5670">
        <v>276</v>
      </c>
      <c r="M5670" t="s">
        <v>1803</v>
      </c>
      <c r="N5670" t="s">
        <v>1804</v>
      </c>
      <c r="O5670">
        <v>0</v>
      </c>
      <c r="P5670" t="s">
        <v>1552</v>
      </c>
      <c r="Q5670">
        <v>20011003</v>
      </c>
      <c r="R5670">
        <v>891008979</v>
      </c>
    </row>
    <row r="5671" spans="1:18">
      <c r="A5671" t="s">
        <v>1823</v>
      </c>
      <c r="B5671" t="s">
        <v>1861</v>
      </c>
      <c r="C5671">
        <v>201206</v>
      </c>
      <c r="D5671">
        <v>0</v>
      </c>
      <c r="E5671" t="s">
        <v>1555</v>
      </c>
      <c r="F5671">
        <v>0</v>
      </c>
      <c r="G5671">
        <v>0</v>
      </c>
      <c r="H5671">
        <v>0</v>
      </c>
      <c r="I5671">
        <v>43112050200</v>
      </c>
      <c r="J5671">
        <v>12</v>
      </c>
      <c r="K5671" t="s">
        <v>1802</v>
      </c>
      <c r="L5671">
        <v>276</v>
      </c>
      <c r="M5671" t="s">
        <v>1803</v>
      </c>
      <c r="N5671" t="s">
        <v>1804</v>
      </c>
      <c r="O5671">
        <v>0</v>
      </c>
      <c r="P5671" t="s">
        <v>1552</v>
      </c>
      <c r="Q5671">
        <v>19820901</v>
      </c>
      <c r="R5671">
        <v>891008979</v>
      </c>
    </row>
    <row r="5672" spans="1:18">
      <c r="A5672" t="s">
        <v>1823</v>
      </c>
      <c r="B5672" t="s">
        <v>1858</v>
      </c>
      <c r="C5672">
        <v>201206</v>
      </c>
      <c r="D5672">
        <v>0</v>
      </c>
      <c r="E5672" t="s">
        <v>1555</v>
      </c>
      <c r="F5672">
        <v>0</v>
      </c>
      <c r="G5672">
        <v>0</v>
      </c>
      <c r="H5672">
        <v>0</v>
      </c>
      <c r="I5672">
        <v>43112055801</v>
      </c>
      <c r="J5672">
        <v>12</v>
      </c>
      <c r="K5672" t="s">
        <v>1822</v>
      </c>
      <c r="L5672">
        <v>276</v>
      </c>
      <c r="M5672" t="s">
        <v>1803</v>
      </c>
      <c r="N5672" t="s">
        <v>1804</v>
      </c>
      <c r="O5672">
        <v>0</v>
      </c>
      <c r="P5672" t="s">
        <v>1552</v>
      </c>
      <c r="Q5672">
        <v>20040511</v>
      </c>
      <c r="R5672">
        <v>891008979</v>
      </c>
    </row>
    <row r="5673" spans="1:18">
      <c r="A5673" t="s">
        <v>1823</v>
      </c>
      <c r="B5673" t="s">
        <v>1862</v>
      </c>
      <c r="C5673">
        <v>201206</v>
      </c>
      <c r="D5673">
        <v>0</v>
      </c>
      <c r="E5673" t="s">
        <v>1555</v>
      </c>
      <c r="F5673">
        <v>0</v>
      </c>
      <c r="G5673">
        <v>0</v>
      </c>
      <c r="H5673">
        <v>0</v>
      </c>
      <c r="I5673">
        <v>43112040001</v>
      </c>
      <c r="J5673">
        <v>12</v>
      </c>
      <c r="K5673" t="s">
        <v>1822</v>
      </c>
      <c r="L5673">
        <v>276</v>
      </c>
      <c r="M5673" t="s">
        <v>1803</v>
      </c>
      <c r="N5673" t="s">
        <v>1804</v>
      </c>
      <c r="O5673">
        <v>0</v>
      </c>
      <c r="P5673" t="s">
        <v>1552</v>
      </c>
      <c r="Q5673">
        <v>19890401</v>
      </c>
      <c r="R5673">
        <v>891008979</v>
      </c>
    </row>
    <row r="5674" spans="1:18">
      <c r="A5674" t="s">
        <v>1823</v>
      </c>
      <c r="B5674" t="s">
        <v>1863</v>
      </c>
      <c r="C5674">
        <v>201206</v>
      </c>
      <c r="D5674">
        <v>0</v>
      </c>
      <c r="E5674" t="s">
        <v>1555</v>
      </c>
      <c r="F5674">
        <v>0</v>
      </c>
      <c r="G5674">
        <v>0</v>
      </c>
      <c r="H5674">
        <v>0</v>
      </c>
      <c r="I5674">
        <v>43112053102</v>
      </c>
      <c r="J5674">
        <v>12</v>
      </c>
      <c r="K5674" t="s">
        <v>1822</v>
      </c>
      <c r="L5674">
        <v>276</v>
      </c>
      <c r="M5674" t="s">
        <v>1803</v>
      </c>
      <c r="N5674" t="s">
        <v>1804</v>
      </c>
      <c r="O5674">
        <v>0</v>
      </c>
      <c r="P5674" t="s">
        <v>1574</v>
      </c>
      <c r="Q5674">
        <v>20040928</v>
      </c>
      <c r="R5674">
        <v>891008979</v>
      </c>
    </row>
    <row r="5675" spans="1:18">
      <c r="A5675" t="s">
        <v>1837</v>
      </c>
      <c r="B5675" t="s">
        <v>1864</v>
      </c>
      <c r="C5675">
        <v>201206</v>
      </c>
      <c r="D5675">
        <v>0</v>
      </c>
      <c r="E5675" t="s">
        <v>1555</v>
      </c>
      <c r="F5675">
        <v>0</v>
      </c>
      <c r="G5675">
        <v>0</v>
      </c>
      <c r="H5675">
        <v>0</v>
      </c>
      <c r="I5675">
        <v>43112041501</v>
      </c>
      <c r="J5675">
        <v>12</v>
      </c>
      <c r="K5675" t="s">
        <v>1802</v>
      </c>
      <c r="L5675">
        <v>276</v>
      </c>
      <c r="M5675" t="s">
        <v>1803</v>
      </c>
      <c r="N5675" t="s">
        <v>1804</v>
      </c>
      <c r="O5675">
        <v>0</v>
      </c>
      <c r="P5675" t="s">
        <v>1552</v>
      </c>
      <c r="Q5675">
        <v>19821101</v>
      </c>
      <c r="R5675">
        <v>891008979</v>
      </c>
    </row>
    <row r="5676" spans="1:18">
      <c r="A5676" t="s">
        <v>1837</v>
      </c>
      <c r="B5676" t="s">
        <v>1865</v>
      </c>
      <c r="C5676">
        <v>201206</v>
      </c>
      <c r="D5676">
        <v>0</v>
      </c>
      <c r="E5676" t="s">
        <v>1555</v>
      </c>
      <c r="F5676">
        <v>0</v>
      </c>
      <c r="G5676">
        <v>0</v>
      </c>
      <c r="H5676">
        <v>0</v>
      </c>
      <c r="I5676">
        <v>43112075301</v>
      </c>
      <c r="J5676">
        <v>12</v>
      </c>
      <c r="K5676" t="s">
        <v>1802</v>
      </c>
      <c r="L5676">
        <v>276</v>
      </c>
      <c r="M5676" t="s">
        <v>1803</v>
      </c>
      <c r="N5676" t="s">
        <v>1804</v>
      </c>
      <c r="O5676">
        <v>0</v>
      </c>
      <c r="P5676" t="s">
        <v>1552</v>
      </c>
      <c r="Q5676">
        <v>19961228</v>
      </c>
      <c r="R5676">
        <v>891008979</v>
      </c>
    </row>
    <row r="5677" spans="1:18">
      <c r="A5677" t="s">
        <v>1837</v>
      </c>
      <c r="B5677" t="s">
        <v>1866</v>
      </c>
      <c r="C5677">
        <v>201206</v>
      </c>
      <c r="D5677">
        <v>0</v>
      </c>
      <c r="E5677" t="s">
        <v>1555</v>
      </c>
      <c r="F5677">
        <v>0</v>
      </c>
      <c r="G5677">
        <v>0</v>
      </c>
      <c r="H5677">
        <v>0</v>
      </c>
      <c r="I5677">
        <v>43112075700</v>
      </c>
      <c r="J5677">
        <v>12</v>
      </c>
      <c r="K5677" t="s">
        <v>1802</v>
      </c>
      <c r="L5677">
        <v>276</v>
      </c>
      <c r="M5677" t="s">
        <v>1803</v>
      </c>
      <c r="N5677" t="s">
        <v>1804</v>
      </c>
      <c r="O5677">
        <v>0</v>
      </c>
      <c r="P5677" t="s">
        <v>1552</v>
      </c>
      <c r="Q5677">
        <v>19970520</v>
      </c>
      <c r="R5677">
        <v>891008979</v>
      </c>
    </row>
    <row r="5678" spans="1:18">
      <c r="A5678" t="s">
        <v>1800</v>
      </c>
      <c r="B5678" t="s">
        <v>1801</v>
      </c>
      <c r="C5678">
        <v>201207</v>
      </c>
      <c r="D5678">
        <v>0</v>
      </c>
      <c r="E5678" t="s">
        <v>1555</v>
      </c>
      <c r="F5678">
        <v>0</v>
      </c>
      <c r="G5678">
        <v>0</v>
      </c>
      <c r="H5678">
        <v>0</v>
      </c>
      <c r="I5678">
        <v>43112032501</v>
      </c>
      <c r="J5678">
        <v>12</v>
      </c>
      <c r="K5678" t="s">
        <v>1802</v>
      </c>
      <c r="L5678">
        <v>276</v>
      </c>
      <c r="M5678" t="s">
        <v>1803</v>
      </c>
      <c r="N5678" t="s">
        <v>1804</v>
      </c>
      <c r="O5678">
        <v>0</v>
      </c>
      <c r="P5678" t="s">
        <v>1552</v>
      </c>
      <c r="Q5678">
        <v>19860401</v>
      </c>
      <c r="R5678">
        <v>891008979</v>
      </c>
    </row>
    <row r="5679" spans="1:18">
      <c r="A5679" t="s">
        <v>1823</v>
      </c>
      <c r="B5679" t="s">
        <v>1859</v>
      </c>
      <c r="C5679">
        <v>201207</v>
      </c>
      <c r="D5679">
        <v>0</v>
      </c>
      <c r="E5679" t="s">
        <v>1555</v>
      </c>
      <c r="F5679">
        <v>0</v>
      </c>
      <c r="G5679">
        <v>0</v>
      </c>
      <c r="H5679">
        <v>0</v>
      </c>
      <c r="I5679">
        <v>43112034701</v>
      </c>
      <c r="J5679">
        <v>12</v>
      </c>
      <c r="K5679" t="s">
        <v>1822</v>
      </c>
      <c r="L5679">
        <v>276</v>
      </c>
      <c r="M5679" t="s">
        <v>1803</v>
      </c>
      <c r="N5679" t="s">
        <v>1804</v>
      </c>
      <c r="O5679">
        <v>0</v>
      </c>
      <c r="P5679" t="s">
        <v>1552</v>
      </c>
      <c r="Q5679">
        <v>20020806</v>
      </c>
      <c r="R5679">
        <v>891008979</v>
      </c>
    </row>
    <row r="5680" spans="1:18">
      <c r="A5680" t="s">
        <v>1823</v>
      </c>
      <c r="B5680" t="s">
        <v>1830</v>
      </c>
      <c r="C5680">
        <v>201207</v>
      </c>
      <c r="D5680">
        <v>0</v>
      </c>
      <c r="E5680" t="s">
        <v>1555</v>
      </c>
      <c r="F5680">
        <v>0</v>
      </c>
      <c r="G5680">
        <v>0</v>
      </c>
      <c r="H5680">
        <v>0</v>
      </c>
      <c r="I5680">
        <v>43112042002</v>
      </c>
      <c r="J5680">
        <v>12</v>
      </c>
      <c r="K5680" t="s">
        <v>1822</v>
      </c>
      <c r="L5680">
        <v>276</v>
      </c>
      <c r="M5680" t="s">
        <v>1803</v>
      </c>
      <c r="N5680" t="s">
        <v>1804</v>
      </c>
      <c r="O5680">
        <v>0</v>
      </c>
      <c r="P5680" t="s">
        <v>1769</v>
      </c>
      <c r="Q5680">
        <v>20020321</v>
      </c>
      <c r="R5680">
        <v>891008979</v>
      </c>
    </row>
    <row r="5681" spans="1:18">
      <c r="A5681" t="s">
        <v>1823</v>
      </c>
      <c r="B5681" t="s">
        <v>1860</v>
      </c>
      <c r="C5681">
        <v>201207</v>
      </c>
      <c r="D5681">
        <v>0</v>
      </c>
      <c r="E5681" t="s">
        <v>1555</v>
      </c>
      <c r="F5681">
        <v>0</v>
      </c>
      <c r="G5681">
        <v>0</v>
      </c>
      <c r="H5681">
        <v>0</v>
      </c>
      <c r="I5681">
        <v>43112054905</v>
      </c>
      <c r="J5681">
        <v>12</v>
      </c>
      <c r="K5681" t="s">
        <v>1822</v>
      </c>
      <c r="L5681">
        <v>276</v>
      </c>
      <c r="M5681" t="s">
        <v>1803</v>
      </c>
      <c r="N5681" t="s">
        <v>1804</v>
      </c>
      <c r="O5681">
        <v>0</v>
      </c>
      <c r="P5681" t="s">
        <v>1552</v>
      </c>
      <c r="Q5681">
        <v>20011003</v>
      </c>
      <c r="R5681">
        <v>891008979</v>
      </c>
    </row>
    <row r="5682" spans="1:18">
      <c r="A5682" t="s">
        <v>1823</v>
      </c>
      <c r="B5682" t="s">
        <v>1861</v>
      </c>
      <c r="C5682">
        <v>201207</v>
      </c>
      <c r="D5682">
        <v>0</v>
      </c>
      <c r="E5682" t="s">
        <v>1555</v>
      </c>
      <c r="F5682">
        <v>0</v>
      </c>
      <c r="G5682">
        <v>0</v>
      </c>
      <c r="H5682">
        <v>0</v>
      </c>
      <c r="I5682">
        <v>43112050200</v>
      </c>
      <c r="J5682">
        <v>12</v>
      </c>
      <c r="K5682" t="s">
        <v>1802</v>
      </c>
      <c r="L5682">
        <v>276</v>
      </c>
      <c r="M5682" t="s">
        <v>1803</v>
      </c>
      <c r="N5682" t="s">
        <v>1804</v>
      </c>
      <c r="O5682">
        <v>0</v>
      </c>
      <c r="P5682" t="s">
        <v>1552</v>
      </c>
      <c r="Q5682">
        <v>19820901</v>
      </c>
      <c r="R5682">
        <v>891008979</v>
      </c>
    </row>
    <row r="5683" spans="1:18">
      <c r="A5683" t="s">
        <v>1823</v>
      </c>
      <c r="B5683" t="s">
        <v>1858</v>
      </c>
      <c r="C5683">
        <v>201207</v>
      </c>
      <c r="D5683">
        <v>0</v>
      </c>
      <c r="E5683" t="s">
        <v>1555</v>
      </c>
      <c r="F5683">
        <v>0</v>
      </c>
      <c r="G5683">
        <v>0</v>
      </c>
      <c r="H5683">
        <v>0</v>
      </c>
      <c r="I5683">
        <v>43112055801</v>
      </c>
      <c r="J5683">
        <v>12</v>
      </c>
      <c r="K5683" t="s">
        <v>1822</v>
      </c>
      <c r="L5683">
        <v>276</v>
      </c>
      <c r="M5683" t="s">
        <v>1803</v>
      </c>
      <c r="N5683" t="s">
        <v>1804</v>
      </c>
      <c r="O5683">
        <v>0</v>
      </c>
      <c r="P5683" t="s">
        <v>1552</v>
      </c>
      <c r="Q5683">
        <v>20040511</v>
      </c>
      <c r="R5683">
        <v>891008979</v>
      </c>
    </row>
    <row r="5684" spans="1:18">
      <c r="A5684" t="s">
        <v>1823</v>
      </c>
      <c r="B5684" t="s">
        <v>1862</v>
      </c>
      <c r="C5684">
        <v>201207</v>
      </c>
      <c r="D5684">
        <v>0</v>
      </c>
      <c r="E5684" t="s">
        <v>1555</v>
      </c>
      <c r="F5684">
        <v>0</v>
      </c>
      <c r="G5684">
        <v>0</v>
      </c>
      <c r="H5684">
        <v>0</v>
      </c>
      <c r="I5684">
        <v>43112040001</v>
      </c>
      <c r="J5684">
        <v>12</v>
      </c>
      <c r="K5684" t="s">
        <v>1822</v>
      </c>
      <c r="L5684">
        <v>276</v>
      </c>
      <c r="M5684" t="s">
        <v>1803</v>
      </c>
      <c r="N5684" t="s">
        <v>1804</v>
      </c>
      <c r="O5684">
        <v>0</v>
      </c>
      <c r="P5684" t="s">
        <v>1552</v>
      </c>
      <c r="Q5684">
        <v>19890401</v>
      </c>
      <c r="R5684">
        <v>891008979</v>
      </c>
    </row>
    <row r="5685" spans="1:18">
      <c r="A5685" t="s">
        <v>1823</v>
      </c>
      <c r="B5685" t="s">
        <v>1863</v>
      </c>
      <c r="C5685">
        <v>201207</v>
      </c>
      <c r="D5685">
        <v>0</v>
      </c>
      <c r="E5685" t="s">
        <v>1555</v>
      </c>
      <c r="F5685">
        <v>0</v>
      </c>
      <c r="G5685">
        <v>0</v>
      </c>
      <c r="H5685">
        <v>0</v>
      </c>
      <c r="I5685">
        <v>43112053102</v>
      </c>
      <c r="J5685">
        <v>12</v>
      </c>
      <c r="K5685" t="s">
        <v>1822</v>
      </c>
      <c r="L5685">
        <v>276</v>
      </c>
      <c r="M5685" t="s">
        <v>1803</v>
      </c>
      <c r="N5685" t="s">
        <v>1804</v>
      </c>
      <c r="O5685">
        <v>0</v>
      </c>
      <c r="P5685" t="s">
        <v>1574</v>
      </c>
      <c r="Q5685">
        <v>20040928</v>
      </c>
      <c r="R5685">
        <v>891008979</v>
      </c>
    </row>
    <row r="5686" spans="1:18">
      <c r="A5686" t="s">
        <v>1837</v>
      </c>
      <c r="B5686" t="s">
        <v>1864</v>
      </c>
      <c r="C5686">
        <v>201207</v>
      </c>
      <c r="D5686">
        <v>0</v>
      </c>
      <c r="E5686" t="s">
        <v>1555</v>
      </c>
      <c r="F5686">
        <v>0</v>
      </c>
      <c r="G5686">
        <v>0</v>
      </c>
      <c r="H5686">
        <v>0</v>
      </c>
      <c r="I5686">
        <v>43112041501</v>
      </c>
      <c r="J5686">
        <v>12</v>
      </c>
      <c r="K5686" t="s">
        <v>1802</v>
      </c>
      <c r="L5686">
        <v>276</v>
      </c>
      <c r="M5686" t="s">
        <v>1803</v>
      </c>
      <c r="N5686" t="s">
        <v>1804</v>
      </c>
      <c r="O5686">
        <v>0</v>
      </c>
      <c r="P5686" t="s">
        <v>1552</v>
      </c>
      <c r="Q5686">
        <v>19821101</v>
      </c>
      <c r="R5686">
        <v>891008979</v>
      </c>
    </row>
    <row r="5687" spans="1:18">
      <c r="A5687" t="s">
        <v>1837</v>
      </c>
      <c r="B5687" t="s">
        <v>1865</v>
      </c>
      <c r="C5687">
        <v>201207</v>
      </c>
      <c r="D5687">
        <v>0</v>
      </c>
      <c r="E5687" t="s">
        <v>1555</v>
      </c>
      <c r="F5687">
        <v>0</v>
      </c>
      <c r="G5687">
        <v>0</v>
      </c>
      <c r="H5687">
        <v>0</v>
      </c>
      <c r="I5687">
        <v>43112075301</v>
      </c>
      <c r="J5687">
        <v>12</v>
      </c>
      <c r="K5687" t="s">
        <v>1802</v>
      </c>
      <c r="L5687">
        <v>276</v>
      </c>
      <c r="M5687" t="s">
        <v>1803</v>
      </c>
      <c r="N5687" t="s">
        <v>1804</v>
      </c>
      <c r="O5687">
        <v>0</v>
      </c>
      <c r="P5687" t="s">
        <v>1552</v>
      </c>
      <c r="Q5687">
        <v>19961228</v>
      </c>
      <c r="R5687">
        <v>891008979</v>
      </c>
    </row>
    <row r="5688" spans="1:18">
      <c r="A5688" t="s">
        <v>1837</v>
      </c>
      <c r="B5688" t="s">
        <v>1866</v>
      </c>
      <c r="C5688">
        <v>201207</v>
      </c>
      <c r="D5688">
        <v>0</v>
      </c>
      <c r="E5688" t="s">
        <v>1555</v>
      </c>
      <c r="F5688">
        <v>0</v>
      </c>
      <c r="G5688">
        <v>0</v>
      </c>
      <c r="H5688">
        <v>0</v>
      </c>
      <c r="I5688">
        <v>43112075700</v>
      </c>
      <c r="J5688">
        <v>12</v>
      </c>
      <c r="K5688" t="s">
        <v>1802</v>
      </c>
      <c r="L5688">
        <v>276</v>
      </c>
      <c r="M5688" t="s">
        <v>1803</v>
      </c>
      <c r="N5688" t="s">
        <v>1804</v>
      </c>
      <c r="O5688">
        <v>0</v>
      </c>
      <c r="P5688" t="s">
        <v>1552</v>
      </c>
      <c r="Q5688">
        <v>19970520</v>
      </c>
      <c r="R5688">
        <v>891008979</v>
      </c>
    </row>
    <row r="5689" spans="1:18">
      <c r="A5689" t="s">
        <v>1823</v>
      </c>
      <c r="B5689" t="s">
        <v>1859</v>
      </c>
      <c r="C5689">
        <v>201208</v>
      </c>
      <c r="D5689">
        <v>0</v>
      </c>
      <c r="E5689" t="s">
        <v>1555</v>
      </c>
      <c r="F5689">
        <v>0</v>
      </c>
      <c r="G5689">
        <v>0</v>
      </c>
      <c r="H5689">
        <v>0</v>
      </c>
      <c r="I5689">
        <v>43112034701</v>
      </c>
      <c r="J5689">
        <v>12</v>
      </c>
      <c r="K5689" t="s">
        <v>1822</v>
      </c>
      <c r="L5689">
        <v>276</v>
      </c>
      <c r="M5689" t="s">
        <v>1803</v>
      </c>
      <c r="N5689" t="s">
        <v>1804</v>
      </c>
      <c r="O5689">
        <v>0</v>
      </c>
      <c r="P5689" t="s">
        <v>1552</v>
      </c>
      <c r="Q5689">
        <v>20020806</v>
      </c>
      <c r="R5689">
        <v>891008979</v>
      </c>
    </row>
    <row r="5690" spans="1:18">
      <c r="A5690" t="s">
        <v>1823</v>
      </c>
      <c r="B5690" t="s">
        <v>1830</v>
      </c>
      <c r="C5690">
        <v>201208</v>
      </c>
      <c r="D5690">
        <v>0</v>
      </c>
      <c r="E5690" t="s">
        <v>1555</v>
      </c>
      <c r="F5690">
        <v>0</v>
      </c>
      <c r="G5690">
        <v>0</v>
      </c>
      <c r="H5690">
        <v>0</v>
      </c>
      <c r="I5690">
        <v>43112042002</v>
      </c>
      <c r="J5690">
        <v>12</v>
      </c>
      <c r="K5690" t="s">
        <v>1822</v>
      </c>
      <c r="L5690">
        <v>276</v>
      </c>
      <c r="M5690" t="s">
        <v>1803</v>
      </c>
      <c r="N5690" t="s">
        <v>1804</v>
      </c>
      <c r="O5690">
        <v>0</v>
      </c>
      <c r="P5690" t="s">
        <v>1769</v>
      </c>
      <c r="Q5690">
        <v>20020321</v>
      </c>
      <c r="R5690">
        <v>891008979</v>
      </c>
    </row>
    <row r="5691" spans="1:18">
      <c r="A5691" t="s">
        <v>1823</v>
      </c>
      <c r="B5691" t="s">
        <v>1860</v>
      </c>
      <c r="C5691">
        <v>201208</v>
      </c>
      <c r="D5691">
        <v>0</v>
      </c>
      <c r="E5691" t="s">
        <v>1555</v>
      </c>
      <c r="F5691">
        <v>0</v>
      </c>
      <c r="G5691">
        <v>0</v>
      </c>
      <c r="H5691">
        <v>0</v>
      </c>
      <c r="I5691">
        <v>43112054905</v>
      </c>
      <c r="J5691">
        <v>12</v>
      </c>
      <c r="K5691" t="s">
        <v>1822</v>
      </c>
      <c r="L5691">
        <v>276</v>
      </c>
      <c r="M5691" t="s">
        <v>1803</v>
      </c>
      <c r="N5691" t="s">
        <v>1804</v>
      </c>
      <c r="O5691">
        <v>0</v>
      </c>
      <c r="P5691" t="s">
        <v>1552</v>
      </c>
      <c r="Q5691">
        <v>20011003</v>
      </c>
      <c r="R5691">
        <v>891008979</v>
      </c>
    </row>
    <row r="5692" spans="1:18">
      <c r="A5692" t="s">
        <v>1823</v>
      </c>
      <c r="B5692" t="s">
        <v>1861</v>
      </c>
      <c r="C5692">
        <v>201208</v>
      </c>
      <c r="D5692">
        <v>0</v>
      </c>
      <c r="E5692" t="s">
        <v>1555</v>
      </c>
      <c r="F5692">
        <v>0</v>
      </c>
      <c r="G5692">
        <v>0</v>
      </c>
      <c r="H5692">
        <v>0</v>
      </c>
      <c r="I5692">
        <v>43112050200</v>
      </c>
      <c r="J5692">
        <v>12</v>
      </c>
      <c r="K5692" t="s">
        <v>1802</v>
      </c>
      <c r="L5692">
        <v>276</v>
      </c>
      <c r="M5692" t="s">
        <v>1803</v>
      </c>
      <c r="N5692" t="s">
        <v>1804</v>
      </c>
      <c r="O5692">
        <v>0</v>
      </c>
      <c r="P5692" t="s">
        <v>1552</v>
      </c>
      <c r="Q5692">
        <v>19820901</v>
      </c>
      <c r="R5692">
        <v>891008979</v>
      </c>
    </row>
    <row r="5693" spans="1:18">
      <c r="A5693" t="s">
        <v>1823</v>
      </c>
      <c r="B5693" t="s">
        <v>1858</v>
      </c>
      <c r="C5693">
        <v>201208</v>
      </c>
      <c r="D5693">
        <v>0</v>
      </c>
      <c r="E5693" t="s">
        <v>1555</v>
      </c>
      <c r="F5693">
        <v>0</v>
      </c>
      <c r="G5693">
        <v>0</v>
      </c>
      <c r="H5693">
        <v>0</v>
      </c>
      <c r="I5693">
        <v>43112055801</v>
      </c>
      <c r="J5693">
        <v>12</v>
      </c>
      <c r="K5693" t="s">
        <v>1822</v>
      </c>
      <c r="L5693">
        <v>276</v>
      </c>
      <c r="M5693" t="s">
        <v>1803</v>
      </c>
      <c r="N5693" t="s">
        <v>1804</v>
      </c>
      <c r="O5693">
        <v>0</v>
      </c>
      <c r="P5693" t="s">
        <v>1552</v>
      </c>
      <c r="Q5693">
        <v>20040511</v>
      </c>
      <c r="R5693">
        <v>891008979</v>
      </c>
    </row>
    <row r="5694" spans="1:18">
      <c r="A5694" t="s">
        <v>1823</v>
      </c>
      <c r="B5694" t="s">
        <v>1862</v>
      </c>
      <c r="C5694">
        <v>201208</v>
      </c>
      <c r="D5694">
        <v>0</v>
      </c>
      <c r="E5694" t="s">
        <v>1555</v>
      </c>
      <c r="F5694">
        <v>0</v>
      </c>
      <c r="G5694">
        <v>0</v>
      </c>
      <c r="H5694">
        <v>0</v>
      </c>
      <c r="I5694">
        <v>43112040001</v>
      </c>
      <c r="J5694">
        <v>12</v>
      </c>
      <c r="K5694" t="s">
        <v>1822</v>
      </c>
      <c r="L5694">
        <v>276</v>
      </c>
      <c r="M5694" t="s">
        <v>1803</v>
      </c>
      <c r="N5694" t="s">
        <v>1804</v>
      </c>
      <c r="O5694">
        <v>0</v>
      </c>
      <c r="P5694" t="s">
        <v>1552</v>
      </c>
      <c r="Q5694">
        <v>19890401</v>
      </c>
      <c r="R5694">
        <v>891008979</v>
      </c>
    </row>
    <row r="5695" spans="1:18">
      <c r="A5695" t="s">
        <v>1823</v>
      </c>
      <c r="B5695" t="s">
        <v>1863</v>
      </c>
      <c r="C5695">
        <v>201208</v>
      </c>
      <c r="D5695">
        <v>0</v>
      </c>
      <c r="E5695" t="s">
        <v>1555</v>
      </c>
      <c r="F5695">
        <v>0</v>
      </c>
      <c r="G5695">
        <v>0</v>
      </c>
      <c r="H5695">
        <v>0</v>
      </c>
      <c r="I5695">
        <v>43112053102</v>
      </c>
      <c r="J5695">
        <v>12</v>
      </c>
      <c r="K5695" t="s">
        <v>1822</v>
      </c>
      <c r="L5695">
        <v>276</v>
      </c>
      <c r="M5695" t="s">
        <v>1803</v>
      </c>
      <c r="N5695" t="s">
        <v>1804</v>
      </c>
      <c r="O5695">
        <v>0</v>
      </c>
      <c r="P5695" t="s">
        <v>1574</v>
      </c>
      <c r="Q5695">
        <v>20040928</v>
      </c>
      <c r="R5695">
        <v>891008979</v>
      </c>
    </row>
    <row r="5696" spans="1:18">
      <c r="A5696" t="s">
        <v>1837</v>
      </c>
      <c r="B5696" t="s">
        <v>1864</v>
      </c>
      <c r="C5696">
        <v>201208</v>
      </c>
      <c r="D5696">
        <v>0</v>
      </c>
      <c r="E5696" t="s">
        <v>1555</v>
      </c>
      <c r="F5696">
        <v>0</v>
      </c>
      <c r="G5696">
        <v>0</v>
      </c>
      <c r="H5696">
        <v>0</v>
      </c>
      <c r="I5696">
        <v>43112041501</v>
      </c>
      <c r="J5696">
        <v>12</v>
      </c>
      <c r="K5696" t="s">
        <v>1802</v>
      </c>
      <c r="L5696">
        <v>276</v>
      </c>
      <c r="M5696" t="s">
        <v>1803</v>
      </c>
      <c r="N5696" t="s">
        <v>1804</v>
      </c>
      <c r="O5696">
        <v>0</v>
      </c>
      <c r="P5696" t="s">
        <v>1552</v>
      </c>
      <c r="Q5696">
        <v>19821101</v>
      </c>
      <c r="R5696">
        <v>891008979</v>
      </c>
    </row>
    <row r="5697" spans="1:18">
      <c r="A5697" t="s">
        <v>1837</v>
      </c>
      <c r="B5697" t="s">
        <v>1865</v>
      </c>
      <c r="C5697">
        <v>201208</v>
      </c>
      <c r="D5697">
        <v>0</v>
      </c>
      <c r="E5697" t="s">
        <v>1555</v>
      </c>
      <c r="F5697">
        <v>0</v>
      </c>
      <c r="G5697">
        <v>0</v>
      </c>
      <c r="H5697">
        <v>0</v>
      </c>
      <c r="I5697">
        <v>43112075301</v>
      </c>
      <c r="J5697">
        <v>12</v>
      </c>
      <c r="K5697" t="s">
        <v>1802</v>
      </c>
      <c r="L5697">
        <v>276</v>
      </c>
      <c r="M5697" t="s">
        <v>1803</v>
      </c>
      <c r="N5697" t="s">
        <v>1804</v>
      </c>
      <c r="O5697">
        <v>0</v>
      </c>
      <c r="P5697" t="s">
        <v>1552</v>
      </c>
      <c r="Q5697">
        <v>19961228</v>
      </c>
      <c r="R5697">
        <v>891008979</v>
      </c>
    </row>
    <row r="5698" spans="1:18">
      <c r="A5698" t="s">
        <v>1837</v>
      </c>
      <c r="B5698" t="s">
        <v>1866</v>
      </c>
      <c r="C5698">
        <v>201208</v>
      </c>
      <c r="D5698">
        <v>0</v>
      </c>
      <c r="E5698" t="s">
        <v>1555</v>
      </c>
      <c r="F5698">
        <v>0</v>
      </c>
      <c r="G5698">
        <v>0</v>
      </c>
      <c r="H5698">
        <v>0</v>
      </c>
      <c r="I5698">
        <v>43112075700</v>
      </c>
      <c r="J5698">
        <v>12</v>
      </c>
      <c r="K5698" t="s">
        <v>1802</v>
      </c>
      <c r="L5698">
        <v>276</v>
      </c>
      <c r="M5698" t="s">
        <v>1803</v>
      </c>
      <c r="N5698" t="s">
        <v>1804</v>
      </c>
      <c r="O5698">
        <v>0</v>
      </c>
      <c r="P5698" t="s">
        <v>1552</v>
      </c>
      <c r="Q5698">
        <v>19970520</v>
      </c>
      <c r="R5698">
        <v>891008979</v>
      </c>
    </row>
    <row r="5699" spans="1:18">
      <c r="A5699" t="s">
        <v>1823</v>
      </c>
      <c r="B5699" t="s">
        <v>1859</v>
      </c>
      <c r="C5699">
        <v>201209</v>
      </c>
      <c r="D5699">
        <v>0</v>
      </c>
      <c r="E5699" t="s">
        <v>1555</v>
      </c>
      <c r="F5699">
        <v>0</v>
      </c>
      <c r="G5699">
        <v>0</v>
      </c>
      <c r="H5699">
        <v>0</v>
      </c>
      <c r="I5699">
        <v>43112034701</v>
      </c>
      <c r="J5699">
        <v>12</v>
      </c>
      <c r="K5699" t="s">
        <v>1822</v>
      </c>
      <c r="L5699">
        <v>276</v>
      </c>
      <c r="M5699" t="s">
        <v>1803</v>
      </c>
      <c r="N5699" t="s">
        <v>1804</v>
      </c>
      <c r="O5699">
        <v>0</v>
      </c>
      <c r="P5699" t="s">
        <v>1552</v>
      </c>
      <c r="Q5699">
        <v>20020806</v>
      </c>
      <c r="R5699">
        <v>891008979</v>
      </c>
    </row>
    <row r="5700" spans="1:18">
      <c r="A5700" t="s">
        <v>1823</v>
      </c>
      <c r="B5700" t="s">
        <v>1830</v>
      </c>
      <c r="C5700">
        <v>201209</v>
      </c>
      <c r="D5700">
        <v>0</v>
      </c>
      <c r="E5700" t="s">
        <v>1555</v>
      </c>
      <c r="F5700">
        <v>0</v>
      </c>
      <c r="G5700">
        <v>0</v>
      </c>
      <c r="H5700">
        <v>0</v>
      </c>
      <c r="I5700">
        <v>43112042002</v>
      </c>
      <c r="J5700">
        <v>12</v>
      </c>
      <c r="K5700" t="s">
        <v>1822</v>
      </c>
      <c r="L5700">
        <v>276</v>
      </c>
      <c r="M5700" t="s">
        <v>1803</v>
      </c>
      <c r="N5700" t="s">
        <v>1804</v>
      </c>
      <c r="O5700">
        <v>0</v>
      </c>
      <c r="P5700" t="s">
        <v>1769</v>
      </c>
      <c r="Q5700">
        <v>20020321</v>
      </c>
      <c r="R5700">
        <v>891008979</v>
      </c>
    </row>
    <row r="5701" spans="1:18">
      <c r="A5701" t="s">
        <v>1823</v>
      </c>
      <c r="B5701" t="s">
        <v>1860</v>
      </c>
      <c r="C5701">
        <v>201209</v>
      </c>
      <c r="D5701">
        <v>0</v>
      </c>
      <c r="E5701" t="s">
        <v>1555</v>
      </c>
      <c r="F5701">
        <v>0</v>
      </c>
      <c r="G5701">
        <v>0</v>
      </c>
      <c r="H5701">
        <v>0</v>
      </c>
      <c r="I5701">
        <v>43112054905</v>
      </c>
      <c r="J5701">
        <v>12</v>
      </c>
      <c r="K5701" t="s">
        <v>1822</v>
      </c>
      <c r="L5701">
        <v>276</v>
      </c>
      <c r="M5701" t="s">
        <v>1803</v>
      </c>
      <c r="N5701" t="s">
        <v>1804</v>
      </c>
      <c r="O5701">
        <v>0</v>
      </c>
      <c r="P5701" t="s">
        <v>1552</v>
      </c>
      <c r="Q5701">
        <v>20011003</v>
      </c>
      <c r="R5701">
        <v>891008979</v>
      </c>
    </row>
    <row r="5702" spans="1:18">
      <c r="A5702" t="s">
        <v>1823</v>
      </c>
      <c r="B5702" t="s">
        <v>1861</v>
      </c>
      <c r="C5702">
        <v>201209</v>
      </c>
      <c r="D5702">
        <v>0</v>
      </c>
      <c r="E5702" t="s">
        <v>1555</v>
      </c>
      <c r="F5702">
        <v>0</v>
      </c>
      <c r="G5702">
        <v>0</v>
      </c>
      <c r="H5702">
        <v>0</v>
      </c>
      <c r="I5702">
        <v>43112050200</v>
      </c>
      <c r="J5702">
        <v>12</v>
      </c>
      <c r="K5702" t="s">
        <v>1802</v>
      </c>
      <c r="L5702">
        <v>276</v>
      </c>
      <c r="M5702" t="s">
        <v>1803</v>
      </c>
      <c r="N5702" t="s">
        <v>1804</v>
      </c>
      <c r="O5702">
        <v>0</v>
      </c>
      <c r="P5702" t="s">
        <v>1552</v>
      </c>
      <c r="Q5702">
        <v>19820901</v>
      </c>
      <c r="R5702">
        <v>891008979</v>
      </c>
    </row>
    <row r="5703" spans="1:18">
      <c r="A5703" t="s">
        <v>1823</v>
      </c>
      <c r="B5703" t="s">
        <v>1862</v>
      </c>
      <c r="C5703">
        <v>201209</v>
      </c>
      <c r="D5703">
        <v>0</v>
      </c>
      <c r="E5703" t="s">
        <v>1555</v>
      </c>
      <c r="F5703">
        <v>0</v>
      </c>
      <c r="G5703">
        <v>0</v>
      </c>
      <c r="H5703">
        <v>0</v>
      </c>
      <c r="I5703">
        <v>43112040001</v>
      </c>
      <c r="J5703">
        <v>12</v>
      </c>
      <c r="K5703" t="s">
        <v>1822</v>
      </c>
      <c r="L5703">
        <v>276</v>
      </c>
      <c r="M5703" t="s">
        <v>1803</v>
      </c>
      <c r="N5703" t="s">
        <v>1804</v>
      </c>
      <c r="O5703">
        <v>0</v>
      </c>
      <c r="P5703" t="s">
        <v>1552</v>
      </c>
      <c r="Q5703">
        <v>19890401</v>
      </c>
      <c r="R5703">
        <v>891008979</v>
      </c>
    </row>
    <row r="5704" spans="1:18">
      <c r="A5704" t="s">
        <v>1823</v>
      </c>
      <c r="B5704" t="s">
        <v>1863</v>
      </c>
      <c r="C5704">
        <v>201209</v>
      </c>
      <c r="D5704">
        <v>0</v>
      </c>
      <c r="E5704" t="s">
        <v>1555</v>
      </c>
      <c r="F5704">
        <v>0</v>
      </c>
      <c r="G5704">
        <v>0</v>
      </c>
      <c r="H5704">
        <v>0</v>
      </c>
      <c r="I5704">
        <v>43112053102</v>
      </c>
      <c r="J5704">
        <v>12</v>
      </c>
      <c r="K5704" t="s">
        <v>1822</v>
      </c>
      <c r="L5704">
        <v>276</v>
      </c>
      <c r="M5704" t="s">
        <v>1803</v>
      </c>
      <c r="N5704" t="s">
        <v>1804</v>
      </c>
      <c r="O5704">
        <v>0</v>
      </c>
      <c r="P5704" t="s">
        <v>1574</v>
      </c>
      <c r="Q5704">
        <v>20040928</v>
      </c>
      <c r="R5704">
        <v>891008979</v>
      </c>
    </row>
    <row r="5705" spans="1:18">
      <c r="A5705" t="s">
        <v>1837</v>
      </c>
      <c r="B5705" t="s">
        <v>1864</v>
      </c>
      <c r="C5705">
        <v>201209</v>
      </c>
      <c r="D5705">
        <v>0</v>
      </c>
      <c r="E5705" t="s">
        <v>1555</v>
      </c>
      <c r="F5705">
        <v>0</v>
      </c>
      <c r="G5705">
        <v>0</v>
      </c>
      <c r="H5705">
        <v>0</v>
      </c>
      <c r="I5705">
        <v>43112041501</v>
      </c>
      <c r="J5705">
        <v>12</v>
      </c>
      <c r="K5705" t="s">
        <v>1802</v>
      </c>
      <c r="L5705">
        <v>276</v>
      </c>
      <c r="M5705" t="s">
        <v>1803</v>
      </c>
      <c r="N5705" t="s">
        <v>1804</v>
      </c>
      <c r="O5705">
        <v>0</v>
      </c>
      <c r="P5705" t="s">
        <v>1552</v>
      </c>
      <c r="Q5705">
        <v>19821101</v>
      </c>
      <c r="R5705">
        <v>891008979</v>
      </c>
    </row>
    <row r="5706" spans="1:18">
      <c r="A5706" t="s">
        <v>1837</v>
      </c>
      <c r="B5706" t="s">
        <v>1865</v>
      </c>
      <c r="C5706">
        <v>201209</v>
      </c>
      <c r="D5706">
        <v>0</v>
      </c>
      <c r="E5706" t="s">
        <v>1555</v>
      </c>
      <c r="F5706">
        <v>0</v>
      </c>
      <c r="G5706">
        <v>0</v>
      </c>
      <c r="H5706">
        <v>0</v>
      </c>
      <c r="I5706">
        <v>43112075301</v>
      </c>
      <c r="J5706">
        <v>12</v>
      </c>
      <c r="K5706" t="s">
        <v>1802</v>
      </c>
      <c r="L5706">
        <v>276</v>
      </c>
      <c r="M5706" t="s">
        <v>1803</v>
      </c>
      <c r="N5706" t="s">
        <v>1804</v>
      </c>
      <c r="O5706">
        <v>0</v>
      </c>
      <c r="P5706" t="s">
        <v>1552</v>
      </c>
      <c r="Q5706">
        <v>19961228</v>
      </c>
      <c r="R5706">
        <v>891008979</v>
      </c>
    </row>
    <row r="5707" spans="1:18">
      <c r="A5707" t="s">
        <v>1837</v>
      </c>
      <c r="B5707" t="s">
        <v>1866</v>
      </c>
      <c r="C5707">
        <v>201209</v>
      </c>
      <c r="D5707">
        <v>0</v>
      </c>
      <c r="E5707" t="s">
        <v>1555</v>
      </c>
      <c r="F5707">
        <v>0</v>
      </c>
      <c r="G5707">
        <v>0</v>
      </c>
      <c r="H5707">
        <v>0</v>
      </c>
      <c r="I5707">
        <v>43112075700</v>
      </c>
      <c r="J5707">
        <v>12</v>
      </c>
      <c r="K5707" t="s">
        <v>1802</v>
      </c>
      <c r="L5707">
        <v>276</v>
      </c>
      <c r="M5707" t="s">
        <v>1803</v>
      </c>
      <c r="N5707" t="s">
        <v>1804</v>
      </c>
      <c r="O5707">
        <v>0</v>
      </c>
      <c r="P5707" t="s">
        <v>1552</v>
      </c>
      <c r="Q5707">
        <v>19970520</v>
      </c>
      <c r="R5707">
        <v>891008979</v>
      </c>
    </row>
    <row r="5708" spans="1:18">
      <c r="A5708" t="s">
        <v>1823</v>
      </c>
      <c r="B5708" t="s">
        <v>1859</v>
      </c>
      <c r="C5708">
        <v>201210</v>
      </c>
      <c r="D5708">
        <v>0</v>
      </c>
      <c r="E5708" t="s">
        <v>1555</v>
      </c>
      <c r="F5708">
        <v>0</v>
      </c>
      <c r="G5708">
        <v>0</v>
      </c>
      <c r="H5708">
        <v>0</v>
      </c>
      <c r="I5708">
        <v>43112034701</v>
      </c>
      <c r="J5708">
        <v>12</v>
      </c>
      <c r="K5708" t="s">
        <v>1822</v>
      </c>
      <c r="L5708">
        <v>276</v>
      </c>
      <c r="M5708" t="s">
        <v>1803</v>
      </c>
      <c r="N5708" t="s">
        <v>1804</v>
      </c>
      <c r="O5708">
        <v>0</v>
      </c>
      <c r="P5708" t="s">
        <v>1552</v>
      </c>
      <c r="Q5708">
        <v>20020806</v>
      </c>
      <c r="R5708">
        <v>891008979</v>
      </c>
    </row>
    <row r="5709" spans="1:18">
      <c r="A5709" t="s">
        <v>1823</v>
      </c>
      <c r="B5709" t="s">
        <v>1830</v>
      </c>
      <c r="C5709">
        <v>201210</v>
      </c>
      <c r="D5709">
        <v>0</v>
      </c>
      <c r="E5709" t="s">
        <v>1555</v>
      </c>
      <c r="F5709">
        <v>0</v>
      </c>
      <c r="G5709">
        <v>0</v>
      </c>
      <c r="H5709">
        <v>0</v>
      </c>
      <c r="I5709">
        <v>43112042002</v>
      </c>
      <c r="J5709">
        <v>12</v>
      </c>
      <c r="K5709" t="s">
        <v>1822</v>
      </c>
      <c r="L5709">
        <v>276</v>
      </c>
      <c r="M5709" t="s">
        <v>1803</v>
      </c>
      <c r="N5709" t="s">
        <v>1804</v>
      </c>
      <c r="O5709">
        <v>0</v>
      </c>
      <c r="P5709" t="s">
        <v>1769</v>
      </c>
      <c r="Q5709">
        <v>20020321</v>
      </c>
      <c r="R5709">
        <v>891008979</v>
      </c>
    </row>
    <row r="5710" spans="1:18">
      <c r="A5710" t="s">
        <v>1823</v>
      </c>
      <c r="B5710" t="s">
        <v>1860</v>
      </c>
      <c r="C5710">
        <v>201210</v>
      </c>
      <c r="D5710">
        <v>0</v>
      </c>
      <c r="E5710" t="s">
        <v>1555</v>
      </c>
      <c r="F5710">
        <v>0</v>
      </c>
      <c r="G5710">
        <v>0</v>
      </c>
      <c r="H5710">
        <v>0</v>
      </c>
      <c r="I5710">
        <v>43112054905</v>
      </c>
      <c r="J5710">
        <v>12</v>
      </c>
      <c r="K5710" t="s">
        <v>1822</v>
      </c>
      <c r="L5710">
        <v>276</v>
      </c>
      <c r="M5710" t="s">
        <v>1803</v>
      </c>
      <c r="N5710" t="s">
        <v>1804</v>
      </c>
      <c r="O5710">
        <v>0</v>
      </c>
      <c r="P5710" t="s">
        <v>1552</v>
      </c>
      <c r="Q5710">
        <v>20011003</v>
      </c>
      <c r="R5710">
        <v>891008979</v>
      </c>
    </row>
    <row r="5711" spans="1:18">
      <c r="A5711" t="s">
        <v>1823</v>
      </c>
      <c r="B5711" t="s">
        <v>1861</v>
      </c>
      <c r="C5711">
        <v>201210</v>
      </c>
      <c r="D5711">
        <v>0</v>
      </c>
      <c r="E5711" t="s">
        <v>1555</v>
      </c>
      <c r="F5711">
        <v>0</v>
      </c>
      <c r="G5711">
        <v>0</v>
      </c>
      <c r="H5711">
        <v>0</v>
      </c>
      <c r="I5711">
        <v>43112050200</v>
      </c>
      <c r="J5711">
        <v>12</v>
      </c>
      <c r="K5711" t="s">
        <v>1802</v>
      </c>
      <c r="L5711">
        <v>276</v>
      </c>
      <c r="M5711" t="s">
        <v>1803</v>
      </c>
      <c r="N5711" t="s">
        <v>1804</v>
      </c>
      <c r="O5711">
        <v>0</v>
      </c>
      <c r="P5711" t="s">
        <v>1552</v>
      </c>
      <c r="Q5711">
        <v>19820901</v>
      </c>
      <c r="R5711">
        <v>891008979</v>
      </c>
    </row>
    <row r="5712" spans="1:18">
      <c r="A5712" t="s">
        <v>1823</v>
      </c>
      <c r="B5712" t="s">
        <v>1858</v>
      </c>
      <c r="C5712">
        <v>201210</v>
      </c>
      <c r="D5712">
        <v>0</v>
      </c>
      <c r="E5712" t="s">
        <v>1555</v>
      </c>
      <c r="F5712">
        <v>0</v>
      </c>
      <c r="G5712">
        <v>0</v>
      </c>
      <c r="H5712">
        <v>0</v>
      </c>
      <c r="I5712">
        <v>43112055801</v>
      </c>
      <c r="J5712">
        <v>12</v>
      </c>
      <c r="K5712" t="s">
        <v>1822</v>
      </c>
      <c r="L5712">
        <v>276</v>
      </c>
      <c r="M5712" t="s">
        <v>1803</v>
      </c>
      <c r="N5712" t="s">
        <v>1804</v>
      </c>
      <c r="O5712">
        <v>0</v>
      </c>
      <c r="P5712" t="s">
        <v>1552</v>
      </c>
      <c r="Q5712">
        <v>20040511</v>
      </c>
      <c r="R5712">
        <v>891008979</v>
      </c>
    </row>
    <row r="5713" spans="1:18">
      <c r="A5713" t="s">
        <v>1823</v>
      </c>
      <c r="B5713" t="s">
        <v>1862</v>
      </c>
      <c r="C5713">
        <v>201210</v>
      </c>
      <c r="D5713">
        <v>0</v>
      </c>
      <c r="E5713" t="s">
        <v>1555</v>
      </c>
      <c r="F5713">
        <v>0</v>
      </c>
      <c r="G5713">
        <v>0</v>
      </c>
      <c r="H5713">
        <v>0</v>
      </c>
      <c r="I5713">
        <v>43112040001</v>
      </c>
      <c r="J5713">
        <v>12</v>
      </c>
      <c r="K5713" t="s">
        <v>1822</v>
      </c>
      <c r="L5713">
        <v>276</v>
      </c>
      <c r="M5713" t="s">
        <v>1803</v>
      </c>
      <c r="N5713" t="s">
        <v>1804</v>
      </c>
      <c r="O5713">
        <v>0</v>
      </c>
      <c r="P5713" t="s">
        <v>1552</v>
      </c>
      <c r="Q5713">
        <v>19890401</v>
      </c>
      <c r="R5713">
        <v>891008979</v>
      </c>
    </row>
    <row r="5714" spans="1:18">
      <c r="A5714" t="s">
        <v>1823</v>
      </c>
      <c r="B5714" t="s">
        <v>1863</v>
      </c>
      <c r="C5714">
        <v>201210</v>
      </c>
      <c r="D5714">
        <v>0</v>
      </c>
      <c r="E5714" t="s">
        <v>1555</v>
      </c>
      <c r="F5714">
        <v>0</v>
      </c>
      <c r="G5714">
        <v>0</v>
      </c>
      <c r="H5714">
        <v>0</v>
      </c>
      <c r="I5714">
        <v>43112053102</v>
      </c>
      <c r="J5714">
        <v>12</v>
      </c>
      <c r="K5714" t="s">
        <v>1822</v>
      </c>
      <c r="L5714">
        <v>276</v>
      </c>
      <c r="M5714" t="s">
        <v>1803</v>
      </c>
      <c r="N5714" t="s">
        <v>1804</v>
      </c>
      <c r="O5714">
        <v>0</v>
      </c>
      <c r="P5714" t="s">
        <v>1574</v>
      </c>
      <c r="Q5714">
        <v>20040928</v>
      </c>
      <c r="R5714">
        <v>891008979</v>
      </c>
    </row>
    <row r="5715" spans="1:18">
      <c r="A5715" t="s">
        <v>1837</v>
      </c>
      <c r="B5715" t="s">
        <v>1864</v>
      </c>
      <c r="C5715">
        <v>201210</v>
      </c>
      <c r="D5715">
        <v>0</v>
      </c>
      <c r="E5715" t="s">
        <v>1555</v>
      </c>
      <c r="F5715">
        <v>0</v>
      </c>
      <c r="G5715">
        <v>0</v>
      </c>
      <c r="H5715">
        <v>0</v>
      </c>
      <c r="I5715">
        <v>43112041501</v>
      </c>
      <c r="J5715">
        <v>12</v>
      </c>
      <c r="K5715" t="s">
        <v>1802</v>
      </c>
      <c r="L5715">
        <v>276</v>
      </c>
      <c r="M5715" t="s">
        <v>1803</v>
      </c>
      <c r="N5715" t="s">
        <v>1804</v>
      </c>
      <c r="O5715">
        <v>0</v>
      </c>
      <c r="P5715" t="s">
        <v>1552</v>
      </c>
      <c r="Q5715">
        <v>19821101</v>
      </c>
      <c r="R5715">
        <v>891008979</v>
      </c>
    </row>
    <row r="5716" spans="1:18">
      <c r="A5716" t="s">
        <v>1837</v>
      </c>
      <c r="B5716" t="s">
        <v>1865</v>
      </c>
      <c r="C5716">
        <v>201210</v>
      </c>
      <c r="D5716">
        <v>0</v>
      </c>
      <c r="E5716" t="s">
        <v>1555</v>
      </c>
      <c r="F5716">
        <v>0</v>
      </c>
      <c r="G5716">
        <v>0</v>
      </c>
      <c r="H5716">
        <v>0</v>
      </c>
      <c r="I5716">
        <v>43112075301</v>
      </c>
      <c r="J5716">
        <v>12</v>
      </c>
      <c r="K5716" t="s">
        <v>1802</v>
      </c>
      <c r="L5716">
        <v>276</v>
      </c>
      <c r="M5716" t="s">
        <v>1803</v>
      </c>
      <c r="N5716" t="s">
        <v>1804</v>
      </c>
      <c r="O5716">
        <v>0</v>
      </c>
      <c r="P5716" t="s">
        <v>1552</v>
      </c>
      <c r="Q5716">
        <v>19961228</v>
      </c>
      <c r="R5716">
        <v>891008979</v>
      </c>
    </row>
    <row r="5717" spans="1:18">
      <c r="A5717" t="s">
        <v>1837</v>
      </c>
      <c r="B5717" t="s">
        <v>1866</v>
      </c>
      <c r="C5717">
        <v>201210</v>
      </c>
      <c r="D5717">
        <v>0</v>
      </c>
      <c r="E5717" t="s">
        <v>1555</v>
      </c>
      <c r="F5717">
        <v>0</v>
      </c>
      <c r="G5717">
        <v>0</v>
      </c>
      <c r="H5717">
        <v>0</v>
      </c>
      <c r="I5717">
        <v>43112075700</v>
      </c>
      <c r="J5717">
        <v>12</v>
      </c>
      <c r="K5717" t="s">
        <v>1802</v>
      </c>
      <c r="L5717">
        <v>276</v>
      </c>
      <c r="M5717" t="s">
        <v>1803</v>
      </c>
      <c r="N5717" t="s">
        <v>1804</v>
      </c>
      <c r="O5717">
        <v>0</v>
      </c>
      <c r="P5717" t="s">
        <v>1552</v>
      </c>
      <c r="Q5717">
        <v>19970520</v>
      </c>
      <c r="R5717">
        <v>891008979</v>
      </c>
    </row>
    <row r="5718" spans="1:18">
      <c r="A5718" t="s">
        <v>1823</v>
      </c>
      <c r="B5718" t="s">
        <v>1859</v>
      </c>
      <c r="C5718">
        <v>201211</v>
      </c>
      <c r="D5718">
        <v>0</v>
      </c>
      <c r="E5718" t="s">
        <v>1555</v>
      </c>
      <c r="F5718">
        <v>0</v>
      </c>
      <c r="G5718">
        <v>0</v>
      </c>
      <c r="H5718">
        <v>0</v>
      </c>
      <c r="I5718">
        <v>43112034701</v>
      </c>
      <c r="J5718">
        <v>12</v>
      </c>
      <c r="K5718" t="s">
        <v>1822</v>
      </c>
      <c r="L5718">
        <v>276</v>
      </c>
      <c r="M5718" t="s">
        <v>1803</v>
      </c>
      <c r="N5718" t="s">
        <v>1804</v>
      </c>
      <c r="O5718">
        <v>0</v>
      </c>
      <c r="P5718" t="s">
        <v>1552</v>
      </c>
      <c r="Q5718">
        <v>20020806</v>
      </c>
      <c r="R5718">
        <v>891008979</v>
      </c>
    </row>
    <row r="5719" spans="1:18">
      <c r="A5719" t="s">
        <v>1823</v>
      </c>
      <c r="B5719" t="s">
        <v>1830</v>
      </c>
      <c r="C5719">
        <v>201211</v>
      </c>
      <c r="D5719">
        <v>0</v>
      </c>
      <c r="E5719" t="s">
        <v>1555</v>
      </c>
      <c r="F5719">
        <v>0</v>
      </c>
      <c r="G5719">
        <v>0</v>
      </c>
      <c r="H5719">
        <v>0</v>
      </c>
      <c r="I5719">
        <v>43112042002</v>
      </c>
      <c r="J5719">
        <v>12</v>
      </c>
      <c r="K5719" t="s">
        <v>1822</v>
      </c>
      <c r="L5719">
        <v>276</v>
      </c>
      <c r="M5719" t="s">
        <v>1803</v>
      </c>
      <c r="N5719" t="s">
        <v>1804</v>
      </c>
      <c r="O5719">
        <v>0</v>
      </c>
      <c r="P5719" t="s">
        <v>1769</v>
      </c>
      <c r="Q5719">
        <v>20020321</v>
      </c>
      <c r="R5719">
        <v>891008979</v>
      </c>
    </row>
    <row r="5720" spans="1:18">
      <c r="A5720" t="s">
        <v>1823</v>
      </c>
      <c r="B5720" t="s">
        <v>1860</v>
      </c>
      <c r="C5720">
        <v>201211</v>
      </c>
      <c r="D5720">
        <v>0</v>
      </c>
      <c r="E5720" t="s">
        <v>1555</v>
      </c>
      <c r="F5720">
        <v>0</v>
      </c>
      <c r="G5720">
        <v>0</v>
      </c>
      <c r="H5720">
        <v>0</v>
      </c>
      <c r="I5720">
        <v>43112054905</v>
      </c>
      <c r="J5720">
        <v>12</v>
      </c>
      <c r="K5720" t="s">
        <v>1822</v>
      </c>
      <c r="L5720">
        <v>276</v>
      </c>
      <c r="M5720" t="s">
        <v>1803</v>
      </c>
      <c r="N5720" t="s">
        <v>1804</v>
      </c>
      <c r="O5720">
        <v>0</v>
      </c>
      <c r="P5720" t="s">
        <v>1552</v>
      </c>
      <c r="Q5720">
        <v>20011003</v>
      </c>
      <c r="R5720">
        <v>891008979</v>
      </c>
    </row>
    <row r="5721" spans="1:18">
      <c r="A5721" t="s">
        <v>1823</v>
      </c>
      <c r="B5721" t="s">
        <v>1861</v>
      </c>
      <c r="C5721">
        <v>201211</v>
      </c>
      <c r="D5721">
        <v>0</v>
      </c>
      <c r="E5721" t="s">
        <v>1555</v>
      </c>
      <c r="F5721">
        <v>0</v>
      </c>
      <c r="G5721">
        <v>0</v>
      </c>
      <c r="H5721">
        <v>0</v>
      </c>
      <c r="I5721">
        <v>43112050200</v>
      </c>
      <c r="J5721">
        <v>12</v>
      </c>
      <c r="K5721" t="s">
        <v>1802</v>
      </c>
      <c r="L5721">
        <v>276</v>
      </c>
      <c r="M5721" t="s">
        <v>1803</v>
      </c>
      <c r="N5721" t="s">
        <v>1804</v>
      </c>
      <c r="O5721">
        <v>0</v>
      </c>
      <c r="P5721" t="s">
        <v>1552</v>
      </c>
      <c r="Q5721">
        <v>19820901</v>
      </c>
      <c r="R5721">
        <v>891008979</v>
      </c>
    </row>
    <row r="5722" spans="1:18">
      <c r="A5722" t="s">
        <v>1823</v>
      </c>
      <c r="B5722" t="s">
        <v>1858</v>
      </c>
      <c r="C5722">
        <v>201211</v>
      </c>
      <c r="D5722">
        <v>0</v>
      </c>
      <c r="E5722" t="s">
        <v>1555</v>
      </c>
      <c r="F5722">
        <v>0</v>
      </c>
      <c r="G5722">
        <v>0</v>
      </c>
      <c r="H5722">
        <v>0</v>
      </c>
      <c r="I5722">
        <v>43112055801</v>
      </c>
      <c r="J5722">
        <v>12</v>
      </c>
      <c r="K5722" t="s">
        <v>1822</v>
      </c>
      <c r="L5722">
        <v>276</v>
      </c>
      <c r="M5722" t="s">
        <v>1803</v>
      </c>
      <c r="N5722" t="s">
        <v>1804</v>
      </c>
      <c r="O5722">
        <v>0</v>
      </c>
      <c r="P5722" t="s">
        <v>1552</v>
      </c>
      <c r="Q5722">
        <v>20040511</v>
      </c>
      <c r="R5722">
        <v>891008979</v>
      </c>
    </row>
    <row r="5723" spans="1:18">
      <c r="A5723" t="s">
        <v>1823</v>
      </c>
      <c r="B5723" t="s">
        <v>1862</v>
      </c>
      <c r="C5723">
        <v>201211</v>
      </c>
      <c r="D5723">
        <v>0</v>
      </c>
      <c r="E5723" t="s">
        <v>1555</v>
      </c>
      <c r="F5723">
        <v>0</v>
      </c>
      <c r="G5723">
        <v>0</v>
      </c>
      <c r="H5723">
        <v>0</v>
      </c>
      <c r="I5723">
        <v>43112040001</v>
      </c>
      <c r="J5723">
        <v>12</v>
      </c>
      <c r="K5723" t="s">
        <v>1822</v>
      </c>
      <c r="L5723">
        <v>276</v>
      </c>
      <c r="M5723" t="s">
        <v>1803</v>
      </c>
      <c r="N5723" t="s">
        <v>1804</v>
      </c>
      <c r="O5723">
        <v>0</v>
      </c>
      <c r="P5723" t="s">
        <v>1552</v>
      </c>
      <c r="Q5723">
        <v>19890401</v>
      </c>
      <c r="R5723">
        <v>891008979</v>
      </c>
    </row>
    <row r="5724" spans="1:18">
      <c r="A5724" t="s">
        <v>1823</v>
      </c>
      <c r="B5724" t="s">
        <v>1863</v>
      </c>
      <c r="C5724">
        <v>201211</v>
      </c>
      <c r="D5724">
        <v>0</v>
      </c>
      <c r="E5724" t="s">
        <v>1555</v>
      </c>
      <c r="F5724">
        <v>0</v>
      </c>
      <c r="G5724">
        <v>0</v>
      </c>
      <c r="H5724">
        <v>0</v>
      </c>
      <c r="I5724">
        <v>43112053102</v>
      </c>
      <c r="J5724">
        <v>12</v>
      </c>
      <c r="K5724" t="s">
        <v>1822</v>
      </c>
      <c r="L5724">
        <v>276</v>
      </c>
      <c r="M5724" t="s">
        <v>1803</v>
      </c>
      <c r="N5724" t="s">
        <v>1804</v>
      </c>
      <c r="O5724">
        <v>0</v>
      </c>
      <c r="P5724" t="s">
        <v>1574</v>
      </c>
      <c r="Q5724">
        <v>20040928</v>
      </c>
      <c r="R5724">
        <v>891008979</v>
      </c>
    </row>
    <row r="5725" spans="1:18">
      <c r="A5725" t="s">
        <v>1837</v>
      </c>
      <c r="B5725" t="s">
        <v>1864</v>
      </c>
      <c r="C5725">
        <v>201211</v>
      </c>
      <c r="D5725">
        <v>0</v>
      </c>
      <c r="E5725" t="s">
        <v>1555</v>
      </c>
      <c r="F5725">
        <v>0</v>
      </c>
      <c r="G5725">
        <v>0</v>
      </c>
      <c r="H5725">
        <v>0</v>
      </c>
      <c r="I5725">
        <v>43112041501</v>
      </c>
      <c r="J5725">
        <v>12</v>
      </c>
      <c r="K5725" t="s">
        <v>1802</v>
      </c>
      <c r="L5725">
        <v>276</v>
      </c>
      <c r="M5725" t="s">
        <v>1803</v>
      </c>
      <c r="N5725" t="s">
        <v>1804</v>
      </c>
      <c r="O5725">
        <v>0</v>
      </c>
      <c r="P5725" t="s">
        <v>1552</v>
      </c>
      <c r="Q5725">
        <v>19821101</v>
      </c>
      <c r="R5725">
        <v>891008979</v>
      </c>
    </row>
    <row r="5726" spans="1:18">
      <c r="A5726" t="s">
        <v>1837</v>
      </c>
      <c r="B5726" t="s">
        <v>1865</v>
      </c>
      <c r="C5726">
        <v>201211</v>
      </c>
      <c r="D5726">
        <v>0</v>
      </c>
      <c r="E5726" t="s">
        <v>1555</v>
      </c>
      <c r="F5726">
        <v>0</v>
      </c>
      <c r="G5726">
        <v>0</v>
      </c>
      <c r="H5726">
        <v>0</v>
      </c>
      <c r="I5726">
        <v>43112075301</v>
      </c>
      <c r="J5726">
        <v>12</v>
      </c>
      <c r="K5726" t="s">
        <v>1802</v>
      </c>
      <c r="L5726">
        <v>276</v>
      </c>
      <c r="M5726" t="s">
        <v>1803</v>
      </c>
      <c r="N5726" t="s">
        <v>1804</v>
      </c>
      <c r="O5726">
        <v>0</v>
      </c>
      <c r="P5726" t="s">
        <v>1552</v>
      </c>
      <c r="Q5726">
        <v>19961228</v>
      </c>
      <c r="R5726">
        <v>891008979</v>
      </c>
    </row>
    <row r="5727" spans="1:18">
      <c r="A5727" t="s">
        <v>1837</v>
      </c>
      <c r="B5727" t="s">
        <v>1866</v>
      </c>
      <c r="C5727">
        <v>201211</v>
      </c>
      <c r="D5727">
        <v>0</v>
      </c>
      <c r="E5727" t="s">
        <v>1555</v>
      </c>
      <c r="F5727">
        <v>0</v>
      </c>
      <c r="G5727">
        <v>0</v>
      </c>
      <c r="H5727">
        <v>0</v>
      </c>
      <c r="I5727">
        <v>43112075700</v>
      </c>
      <c r="J5727">
        <v>12</v>
      </c>
      <c r="K5727" t="s">
        <v>1802</v>
      </c>
      <c r="L5727">
        <v>276</v>
      </c>
      <c r="M5727" t="s">
        <v>1803</v>
      </c>
      <c r="N5727" t="s">
        <v>1804</v>
      </c>
      <c r="O5727">
        <v>0</v>
      </c>
      <c r="P5727" t="s">
        <v>1552</v>
      </c>
      <c r="Q5727">
        <v>19970520</v>
      </c>
      <c r="R5727">
        <v>891008979</v>
      </c>
    </row>
    <row r="5728" spans="1:18">
      <c r="A5728" t="s">
        <v>1823</v>
      </c>
      <c r="B5728" t="s">
        <v>1830</v>
      </c>
      <c r="C5728">
        <v>201212</v>
      </c>
      <c r="D5728">
        <v>0</v>
      </c>
      <c r="E5728" t="s">
        <v>1555</v>
      </c>
      <c r="F5728">
        <v>0</v>
      </c>
      <c r="G5728">
        <v>0</v>
      </c>
      <c r="H5728">
        <v>0</v>
      </c>
      <c r="I5728">
        <v>43112042002</v>
      </c>
      <c r="J5728">
        <v>12</v>
      </c>
      <c r="K5728" t="s">
        <v>1822</v>
      </c>
      <c r="L5728">
        <v>276</v>
      </c>
      <c r="M5728" t="s">
        <v>1803</v>
      </c>
      <c r="N5728" t="s">
        <v>1804</v>
      </c>
      <c r="O5728">
        <v>0</v>
      </c>
      <c r="P5728" t="s">
        <v>1769</v>
      </c>
      <c r="Q5728">
        <v>20020321</v>
      </c>
      <c r="R5728">
        <v>891008979</v>
      </c>
    </row>
    <row r="5729" spans="1:18">
      <c r="A5729" t="s">
        <v>1823</v>
      </c>
      <c r="B5729" t="s">
        <v>1860</v>
      </c>
      <c r="C5729">
        <v>201212</v>
      </c>
      <c r="D5729">
        <v>0</v>
      </c>
      <c r="E5729" t="s">
        <v>1555</v>
      </c>
      <c r="F5729">
        <v>0</v>
      </c>
      <c r="G5729">
        <v>0</v>
      </c>
      <c r="H5729">
        <v>0</v>
      </c>
      <c r="I5729">
        <v>43112054905</v>
      </c>
      <c r="J5729">
        <v>12</v>
      </c>
      <c r="K5729" t="s">
        <v>1822</v>
      </c>
      <c r="L5729">
        <v>276</v>
      </c>
      <c r="M5729" t="s">
        <v>1803</v>
      </c>
      <c r="N5729" t="s">
        <v>1804</v>
      </c>
      <c r="O5729">
        <v>0</v>
      </c>
      <c r="P5729" t="s">
        <v>1552</v>
      </c>
      <c r="Q5729">
        <v>20011003</v>
      </c>
      <c r="R5729">
        <v>891008979</v>
      </c>
    </row>
    <row r="5730" spans="1:18">
      <c r="A5730" t="s">
        <v>1823</v>
      </c>
      <c r="B5730" t="s">
        <v>1861</v>
      </c>
      <c r="C5730">
        <v>201212</v>
      </c>
      <c r="D5730">
        <v>0</v>
      </c>
      <c r="E5730" t="s">
        <v>1555</v>
      </c>
      <c r="F5730">
        <v>0</v>
      </c>
      <c r="G5730">
        <v>0</v>
      </c>
      <c r="H5730">
        <v>0</v>
      </c>
      <c r="I5730">
        <v>43112050200</v>
      </c>
      <c r="J5730">
        <v>12</v>
      </c>
      <c r="K5730" t="s">
        <v>1802</v>
      </c>
      <c r="L5730">
        <v>276</v>
      </c>
      <c r="M5730" t="s">
        <v>1803</v>
      </c>
      <c r="N5730" t="s">
        <v>1804</v>
      </c>
      <c r="O5730">
        <v>0</v>
      </c>
      <c r="P5730" t="s">
        <v>1552</v>
      </c>
      <c r="Q5730">
        <v>19820901</v>
      </c>
      <c r="R5730">
        <v>891008979</v>
      </c>
    </row>
    <row r="5731" spans="1:18">
      <c r="A5731" t="s">
        <v>1823</v>
      </c>
      <c r="B5731" t="s">
        <v>1858</v>
      </c>
      <c r="C5731">
        <v>201212</v>
      </c>
      <c r="D5731">
        <v>0</v>
      </c>
      <c r="E5731" t="s">
        <v>1555</v>
      </c>
      <c r="F5731">
        <v>0</v>
      </c>
      <c r="G5731">
        <v>0</v>
      </c>
      <c r="H5731">
        <v>0</v>
      </c>
      <c r="I5731">
        <v>43112055801</v>
      </c>
      <c r="J5731">
        <v>12</v>
      </c>
      <c r="K5731" t="s">
        <v>1822</v>
      </c>
      <c r="L5731">
        <v>276</v>
      </c>
      <c r="M5731" t="s">
        <v>1803</v>
      </c>
      <c r="N5731" t="s">
        <v>1804</v>
      </c>
      <c r="O5731">
        <v>0</v>
      </c>
      <c r="P5731" t="s">
        <v>1552</v>
      </c>
      <c r="Q5731">
        <v>20040511</v>
      </c>
      <c r="R5731">
        <v>891008979</v>
      </c>
    </row>
    <row r="5732" spans="1:18">
      <c r="A5732" t="s">
        <v>1823</v>
      </c>
      <c r="B5732" t="s">
        <v>1862</v>
      </c>
      <c r="C5732">
        <v>201212</v>
      </c>
      <c r="D5732">
        <v>0</v>
      </c>
      <c r="E5732" t="s">
        <v>1555</v>
      </c>
      <c r="F5732">
        <v>0</v>
      </c>
      <c r="G5732">
        <v>0</v>
      </c>
      <c r="H5732">
        <v>0</v>
      </c>
      <c r="I5732">
        <v>43112040001</v>
      </c>
      <c r="J5732">
        <v>12</v>
      </c>
      <c r="K5732" t="s">
        <v>1822</v>
      </c>
      <c r="L5732">
        <v>276</v>
      </c>
      <c r="M5732" t="s">
        <v>1803</v>
      </c>
      <c r="N5732" t="s">
        <v>1804</v>
      </c>
      <c r="O5732">
        <v>0</v>
      </c>
      <c r="P5732" t="s">
        <v>1552</v>
      </c>
      <c r="Q5732">
        <v>19890401</v>
      </c>
      <c r="R5732">
        <v>891008979</v>
      </c>
    </row>
    <row r="5733" spans="1:18">
      <c r="A5733" t="s">
        <v>1823</v>
      </c>
      <c r="B5733" t="s">
        <v>1863</v>
      </c>
      <c r="C5733">
        <v>201212</v>
      </c>
      <c r="D5733">
        <v>0</v>
      </c>
      <c r="E5733" t="s">
        <v>1555</v>
      </c>
      <c r="F5733">
        <v>0</v>
      </c>
      <c r="G5733">
        <v>0</v>
      </c>
      <c r="H5733">
        <v>0</v>
      </c>
      <c r="I5733">
        <v>43112053102</v>
      </c>
      <c r="J5733">
        <v>12</v>
      </c>
      <c r="K5733" t="s">
        <v>1822</v>
      </c>
      <c r="L5733">
        <v>276</v>
      </c>
      <c r="M5733" t="s">
        <v>1803</v>
      </c>
      <c r="N5733" t="s">
        <v>1804</v>
      </c>
      <c r="O5733">
        <v>0</v>
      </c>
      <c r="P5733" t="s">
        <v>1574</v>
      </c>
      <c r="Q5733">
        <v>20040928</v>
      </c>
      <c r="R5733">
        <v>891008979</v>
      </c>
    </row>
    <row r="5734" spans="1:18">
      <c r="A5734" t="s">
        <v>1837</v>
      </c>
      <c r="B5734" t="s">
        <v>1864</v>
      </c>
      <c r="C5734">
        <v>201212</v>
      </c>
      <c r="D5734">
        <v>0</v>
      </c>
      <c r="E5734" t="s">
        <v>1555</v>
      </c>
      <c r="F5734">
        <v>0</v>
      </c>
      <c r="G5734">
        <v>0</v>
      </c>
      <c r="H5734">
        <v>0</v>
      </c>
      <c r="I5734">
        <v>43112041501</v>
      </c>
      <c r="J5734">
        <v>12</v>
      </c>
      <c r="K5734" t="s">
        <v>1802</v>
      </c>
      <c r="L5734">
        <v>276</v>
      </c>
      <c r="M5734" t="s">
        <v>1803</v>
      </c>
      <c r="N5734" t="s">
        <v>1804</v>
      </c>
      <c r="O5734">
        <v>0</v>
      </c>
      <c r="P5734" t="s">
        <v>1552</v>
      </c>
      <c r="Q5734">
        <v>19821101</v>
      </c>
      <c r="R5734">
        <v>891008979</v>
      </c>
    </row>
    <row r="5735" spans="1:18">
      <c r="A5735" t="s">
        <v>1837</v>
      </c>
      <c r="B5735" t="s">
        <v>1865</v>
      </c>
      <c r="C5735">
        <v>201212</v>
      </c>
      <c r="D5735">
        <v>0</v>
      </c>
      <c r="E5735" t="s">
        <v>1555</v>
      </c>
      <c r="F5735">
        <v>0</v>
      </c>
      <c r="G5735">
        <v>0</v>
      </c>
      <c r="H5735">
        <v>0</v>
      </c>
      <c r="I5735">
        <v>43112075301</v>
      </c>
      <c r="J5735">
        <v>12</v>
      </c>
      <c r="K5735" t="s">
        <v>1802</v>
      </c>
      <c r="L5735">
        <v>276</v>
      </c>
      <c r="M5735" t="s">
        <v>1803</v>
      </c>
      <c r="N5735" t="s">
        <v>1804</v>
      </c>
      <c r="O5735">
        <v>0</v>
      </c>
      <c r="P5735" t="s">
        <v>1552</v>
      </c>
      <c r="Q5735">
        <v>19961228</v>
      </c>
      <c r="R5735">
        <v>891008979</v>
      </c>
    </row>
    <row r="5736" spans="1:18">
      <c r="A5736" t="s">
        <v>1837</v>
      </c>
      <c r="B5736" t="s">
        <v>1866</v>
      </c>
      <c r="C5736">
        <v>201212</v>
      </c>
      <c r="D5736">
        <v>0</v>
      </c>
      <c r="E5736" t="s">
        <v>1555</v>
      </c>
      <c r="F5736">
        <v>0</v>
      </c>
      <c r="G5736">
        <v>0</v>
      </c>
      <c r="H5736">
        <v>0</v>
      </c>
      <c r="I5736">
        <v>43112075700</v>
      </c>
      <c r="J5736">
        <v>12</v>
      </c>
      <c r="K5736" t="s">
        <v>1802</v>
      </c>
      <c r="L5736">
        <v>276</v>
      </c>
      <c r="M5736" t="s">
        <v>1803</v>
      </c>
      <c r="N5736" t="s">
        <v>1804</v>
      </c>
      <c r="O5736">
        <v>0</v>
      </c>
      <c r="P5736" t="s">
        <v>1552</v>
      </c>
      <c r="Q5736">
        <v>19970520</v>
      </c>
      <c r="R5736">
        <v>891008979</v>
      </c>
    </row>
    <row r="5737" spans="1:18">
      <c r="A5737" t="s">
        <v>1823</v>
      </c>
      <c r="B5737" t="s">
        <v>1867</v>
      </c>
      <c r="C5737">
        <v>201201</v>
      </c>
      <c r="D5737">
        <v>31</v>
      </c>
      <c r="E5737" t="s">
        <v>1646</v>
      </c>
      <c r="F5737">
        <v>0</v>
      </c>
      <c r="G5737">
        <v>0</v>
      </c>
      <c r="H5737">
        <v>0</v>
      </c>
      <c r="I5737">
        <v>43112039500</v>
      </c>
      <c r="J5737">
        <v>3</v>
      </c>
      <c r="K5737" t="s">
        <v>1822</v>
      </c>
      <c r="L5737">
        <v>276</v>
      </c>
      <c r="M5737" t="s">
        <v>1803</v>
      </c>
      <c r="N5737" t="s">
        <v>1804</v>
      </c>
      <c r="O5737">
        <v>355336</v>
      </c>
      <c r="P5737" t="s">
        <v>1552</v>
      </c>
      <c r="Q5737">
        <v>19980430</v>
      </c>
      <c r="R5737">
        <v>891008979</v>
      </c>
    </row>
    <row r="5738" spans="1:18">
      <c r="A5738" t="s">
        <v>1837</v>
      </c>
      <c r="B5738" t="s">
        <v>1868</v>
      </c>
      <c r="C5738">
        <v>201201</v>
      </c>
      <c r="D5738">
        <v>0</v>
      </c>
      <c r="E5738" t="s">
        <v>1646</v>
      </c>
      <c r="F5738">
        <v>0</v>
      </c>
      <c r="G5738">
        <v>0</v>
      </c>
      <c r="H5738">
        <v>0</v>
      </c>
      <c r="I5738">
        <v>43112034900</v>
      </c>
      <c r="J5738">
        <v>3</v>
      </c>
      <c r="K5738" t="s">
        <v>1802</v>
      </c>
      <c r="L5738">
        <v>276</v>
      </c>
      <c r="M5738" t="s">
        <v>1803</v>
      </c>
      <c r="N5738" t="s">
        <v>1804</v>
      </c>
      <c r="O5738">
        <v>0</v>
      </c>
      <c r="P5738" t="s">
        <v>1574</v>
      </c>
      <c r="Q5738">
        <v>19960801</v>
      </c>
      <c r="R5738">
        <v>891008979</v>
      </c>
    </row>
    <row r="5739" spans="1:18">
      <c r="A5739" t="s">
        <v>1837</v>
      </c>
      <c r="B5739" t="s">
        <v>1869</v>
      </c>
      <c r="C5739">
        <v>201201</v>
      </c>
      <c r="D5739">
        <v>31</v>
      </c>
      <c r="E5739" t="s">
        <v>1646</v>
      </c>
      <c r="F5739">
        <v>0</v>
      </c>
      <c r="G5739">
        <v>0</v>
      </c>
      <c r="H5739">
        <v>0</v>
      </c>
      <c r="I5739">
        <v>43112070501</v>
      </c>
      <c r="J5739">
        <v>3</v>
      </c>
      <c r="K5739" t="s">
        <v>1802</v>
      </c>
      <c r="L5739">
        <v>276</v>
      </c>
      <c r="M5739" t="s">
        <v>1803</v>
      </c>
      <c r="N5739" t="s">
        <v>1804</v>
      </c>
      <c r="O5739">
        <v>305238</v>
      </c>
      <c r="P5739" t="s">
        <v>1574</v>
      </c>
      <c r="Q5739">
        <v>19931201</v>
      </c>
      <c r="R5739">
        <v>891008979</v>
      </c>
    </row>
    <row r="5740" spans="1:18">
      <c r="A5740" t="s">
        <v>1837</v>
      </c>
      <c r="B5740" t="s">
        <v>1870</v>
      </c>
      <c r="C5740">
        <v>201201</v>
      </c>
      <c r="D5740">
        <v>0</v>
      </c>
      <c r="E5740" t="s">
        <v>1646</v>
      </c>
      <c r="F5740">
        <v>0</v>
      </c>
      <c r="G5740">
        <v>0</v>
      </c>
      <c r="H5740">
        <v>0</v>
      </c>
      <c r="I5740">
        <v>43112072800</v>
      </c>
      <c r="J5740">
        <v>3</v>
      </c>
      <c r="K5740" t="s">
        <v>1802</v>
      </c>
      <c r="L5740">
        <v>276</v>
      </c>
      <c r="M5740" t="s">
        <v>1803</v>
      </c>
      <c r="N5740" t="s">
        <v>1804</v>
      </c>
      <c r="O5740">
        <v>0</v>
      </c>
      <c r="P5740" t="s">
        <v>1552</v>
      </c>
      <c r="Q5740">
        <v>19950401</v>
      </c>
      <c r="R5740">
        <v>891008979</v>
      </c>
    </row>
    <row r="5741" spans="1:18">
      <c r="A5741" t="s">
        <v>1823</v>
      </c>
      <c r="B5741" t="s">
        <v>1867</v>
      </c>
      <c r="C5741">
        <v>201202</v>
      </c>
      <c r="D5741">
        <v>29</v>
      </c>
      <c r="E5741" t="s">
        <v>1646</v>
      </c>
      <c r="F5741">
        <v>0</v>
      </c>
      <c r="G5741">
        <v>0</v>
      </c>
      <c r="H5741">
        <v>0</v>
      </c>
      <c r="I5741">
        <v>43112039500</v>
      </c>
      <c r="J5741">
        <v>3</v>
      </c>
      <c r="K5741" t="s">
        <v>1822</v>
      </c>
      <c r="L5741">
        <v>276</v>
      </c>
      <c r="M5741" t="s">
        <v>1803</v>
      </c>
      <c r="N5741" t="s">
        <v>1804</v>
      </c>
      <c r="O5741">
        <v>127551</v>
      </c>
      <c r="P5741" t="s">
        <v>1552</v>
      </c>
      <c r="Q5741">
        <v>19980430</v>
      </c>
      <c r="R5741">
        <v>891008979</v>
      </c>
    </row>
    <row r="5742" spans="1:18">
      <c r="A5742" t="s">
        <v>1837</v>
      </c>
      <c r="B5742" t="s">
        <v>1868</v>
      </c>
      <c r="C5742">
        <v>201202</v>
      </c>
      <c r="D5742">
        <v>0</v>
      </c>
      <c r="E5742" t="s">
        <v>1646</v>
      </c>
      <c r="F5742">
        <v>0</v>
      </c>
      <c r="G5742">
        <v>0</v>
      </c>
      <c r="H5742">
        <v>0</v>
      </c>
      <c r="I5742">
        <v>43112034900</v>
      </c>
      <c r="J5742">
        <v>3</v>
      </c>
      <c r="K5742" t="s">
        <v>1802</v>
      </c>
      <c r="L5742">
        <v>276</v>
      </c>
      <c r="M5742" t="s">
        <v>1803</v>
      </c>
      <c r="N5742" t="s">
        <v>1804</v>
      </c>
      <c r="O5742">
        <v>0</v>
      </c>
      <c r="P5742" t="s">
        <v>1574</v>
      </c>
      <c r="Q5742">
        <v>19960801</v>
      </c>
      <c r="R5742">
        <v>891008979</v>
      </c>
    </row>
    <row r="5743" spans="1:18">
      <c r="A5743" t="s">
        <v>1837</v>
      </c>
      <c r="B5743" t="s">
        <v>1869</v>
      </c>
      <c r="C5743">
        <v>201202</v>
      </c>
      <c r="D5743">
        <v>29</v>
      </c>
      <c r="E5743" t="s">
        <v>1646</v>
      </c>
      <c r="F5743">
        <v>0</v>
      </c>
      <c r="G5743">
        <v>0</v>
      </c>
      <c r="H5743">
        <v>0</v>
      </c>
      <c r="I5743">
        <v>43112070501</v>
      </c>
      <c r="J5743">
        <v>3</v>
      </c>
      <c r="K5743" t="s">
        <v>1802</v>
      </c>
      <c r="L5743">
        <v>276</v>
      </c>
      <c r="M5743" t="s">
        <v>1803</v>
      </c>
      <c r="N5743" t="s">
        <v>1804</v>
      </c>
      <c r="O5743">
        <v>128776</v>
      </c>
      <c r="P5743" t="s">
        <v>1574</v>
      </c>
      <c r="Q5743">
        <v>19931201</v>
      </c>
      <c r="R5743">
        <v>891008979</v>
      </c>
    </row>
    <row r="5744" spans="1:18">
      <c r="A5744" t="s">
        <v>1837</v>
      </c>
      <c r="B5744" t="s">
        <v>1870</v>
      </c>
      <c r="C5744">
        <v>201202</v>
      </c>
      <c r="D5744">
        <v>0</v>
      </c>
      <c r="E5744" t="s">
        <v>1646</v>
      </c>
      <c r="F5744">
        <v>0</v>
      </c>
      <c r="G5744">
        <v>0</v>
      </c>
      <c r="H5744">
        <v>0</v>
      </c>
      <c r="I5744">
        <v>43112072800</v>
      </c>
      <c r="J5744">
        <v>3</v>
      </c>
      <c r="K5744" t="s">
        <v>1802</v>
      </c>
      <c r="L5744">
        <v>276</v>
      </c>
      <c r="M5744" t="s">
        <v>1803</v>
      </c>
      <c r="N5744" t="s">
        <v>1804</v>
      </c>
      <c r="O5744">
        <v>0</v>
      </c>
      <c r="P5744" t="s">
        <v>1552</v>
      </c>
      <c r="Q5744">
        <v>19950401</v>
      </c>
      <c r="R5744">
        <v>891008979</v>
      </c>
    </row>
    <row r="5745" spans="1:18">
      <c r="A5745" t="s">
        <v>1823</v>
      </c>
      <c r="B5745" t="s">
        <v>1867</v>
      </c>
      <c r="C5745">
        <v>201203</v>
      </c>
      <c r="D5745">
        <v>31</v>
      </c>
      <c r="E5745" t="s">
        <v>1646</v>
      </c>
      <c r="F5745">
        <v>0</v>
      </c>
      <c r="G5745">
        <v>0</v>
      </c>
      <c r="H5745">
        <v>0</v>
      </c>
      <c r="I5745">
        <v>43112039500</v>
      </c>
      <c r="J5745">
        <v>3</v>
      </c>
      <c r="K5745" t="s">
        <v>1822</v>
      </c>
      <c r="L5745">
        <v>276</v>
      </c>
      <c r="M5745" t="s">
        <v>1803</v>
      </c>
      <c r="N5745" t="s">
        <v>1804</v>
      </c>
      <c r="O5745">
        <v>6066</v>
      </c>
      <c r="P5745" t="s">
        <v>1552</v>
      </c>
      <c r="Q5745">
        <v>19980430</v>
      </c>
      <c r="R5745">
        <v>891008979</v>
      </c>
    </row>
    <row r="5746" spans="1:18">
      <c r="A5746" t="s">
        <v>1837</v>
      </c>
      <c r="B5746" t="s">
        <v>1868</v>
      </c>
      <c r="C5746">
        <v>201203</v>
      </c>
      <c r="D5746">
        <v>0</v>
      </c>
      <c r="E5746" t="s">
        <v>1646</v>
      </c>
      <c r="F5746">
        <v>0</v>
      </c>
      <c r="G5746">
        <v>0</v>
      </c>
      <c r="H5746">
        <v>0</v>
      </c>
      <c r="I5746">
        <v>43112034900</v>
      </c>
      <c r="J5746">
        <v>3</v>
      </c>
      <c r="K5746" t="s">
        <v>1802</v>
      </c>
      <c r="L5746">
        <v>276</v>
      </c>
      <c r="M5746" t="s">
        <v>1803</v>
      </c>
      <c r="N5746" t="s">
        <v>1804</v>
      </c>
      <c r="O5746">
        <v>0</v>
      </c>
      <c r="P5746" t="s">
        <v>1574</v>
      </c>
      <c r="Q5746">
        <v>19960801</v>
      </c>
      <c r="R5746">
        <v>891008979</v>
      </c>
    </row>
    <row r="5747" spans="1:18">
      <c r="A5747" t="s">
        <v>1837</v>
      </c>
      <c r="B5747" t="s">
        <v>1869</v>
      </c>
      <c r="C5747">
        <v>201203</v>
      </c>
      <c r="D5747">
        <v>2</v>
      </c>
      <c r="E5747" t="s">
        <v>1646</v>
      </c>
      <c r="F5747">
        <v>0</v>
      </c>
      <c r="G5747">
        <v>0</v>
      </c>
      <c r="H5747">
        <v>0</v>
      </c>
      <c r="I5747">
        <v>43112070501</v>
      </c>
      <c r="J5747">
        <v>3</v>
      </c>
      <c r="K5747" t="s">
        <v>1802</v>
      </c>
      <c r="L5747">
        <v>276</v>
      </c>
      <c r="M5747" t="s">
        <v>1803</v>
      </c>
      <c r="N5747" t="s">
        <v>1804</v>
      </c>
      <c r="O5747">
        <v>12723</v>
      </c>
      <c r="P5747" t="s">
        <v>1574</v>
      </c>
      <c r="Q5747">
        <v>19931201</v>
      </c>
      <c r="R5747">
        <v>891008979</v>
      </c>
    </row>
    <row r="5748" spans="1:18">
      <c r="A5748" t="s">
        <v>1837</v>
      </c>
      <c r="B5748" t="s">
        <v>1870</v>
      </c>
      <c r="C5748">
        <v>201203</v>
      </c>
      <c r="D5748">
        <v>0</v>
      </c>
      <c r="E5748" t="s">
        <v>1646</v>
      </c>
      <c r="F5748">
        <v>0</v>
      </c>
      <c r="G5748">
        <v>0</v>
      </c>
      <c r="H5748">
        <v>0</v>
      </c>
      <c r="I5748">
        <v>43112072800</v>
      </c>
      <c r="J5748">
        <v>3</v>
      </c>
      <c r="K5748" t="s">
        <v>1802</v>
      </c>
      <c r="L5748">
        <v>276</v>
      </c>
      <c r="M5748" t="s">
        <v>1803</v>
      </c>
      <c r="N5748" t="s">
        <v>1804</v>
      </c>
      <c r="O5748">
        <v>0</v>
      </c>
      <c r="P5748" t="s">
        <v>1552</v>
      </c>
      <c r="Q5748">
        <v>19950401</v>
      </c>
      <c r="R5748">
        <v>891008979</v>
      </c>
    </row>
    <row r="5749" spans="1:18">
      <c r="A5749" t="s">
        <v>1823</v>
      </c>
      <c r="B5749" t="s">
        <v>1867</v>
      </c>
      <c r="C5749">
        <v>201204</v>
      </c>
      <c r="D5749">
        <v>18</v>
      </c>
      <c r="E5749" t="s">
        <v>1646</v>
      </c>
      <c r="F5749">
        <v>0</v>
      </c>
      <c r="G5749">
        <v>0</v>
      </c>
      <c r="H5749">
        <v>0</v>
      </c>
      <c r="I5749">
        <v>43112039500</v>
      </c>
      <c r="J5749">
        <v>3</v>
      </c>
      <c r="K5749" t="s">
        <v>1822</v>
      </c>
      <c r="L5749">
        <v>276</v>
      </c>
      <c r="M5749" t="s">
        <v>1803</v>
      </c>
      <c r="N5749" t="s">
        <v>1804</v>
      </c>
      <c r="O5749">
        <v>220616</v>
      </c>
      <c r="P5749" t="s">
        <v>1552</v>
      </c>
      <c r="Q5749">
        <v>19980430</v>
      </c>
      <c r="R5749">
        <v>891008979</v>
      </c>
    </row>
    <row r="5750" spans="1:18">
      <c r="A5750" t="s">
        <v>1837</v>
      </c>
      <c r="B5750" t="s">
        <v>1868</v>
      </c>
      <c r="C5750">
        <v>201204</v>
      </c>
      <c r="D5750">
        <v>1</v>
      </c>
      <c r="E5750" t="s">
        <v>1646</v>
      </c>
      <c r="F5750">
        <v>0</v>
      </c>
      <c r="G5750">
        <v>0</v>
      </c>
      <c r="H5750">
        <v>0</v>
      </c>
      <c r="I5750">
        <v>43112034900</v>
      </c>
      <c r="J5750">
        <v>3</v>
      </c>
      <c r="K5750" t="s">
        <v>1802</v>
      </c>
      <c r="L5750">
        <v>276</v>
      </c>
      <c r="M5750" t="s">
        <v>1803</v>
      </c>
      <c r="N5750" t="s">
        <v>1804</v>
      </c>
      <c r="O5750">
        <v>7196</v>
      </c>
      <c r="P5750" t="s">
        <v>1574</v>
      </c>
      <c r="Q5750">
        <v>19960801</v>
      </c>
      <c r="R5750">
        <v>891008979</v>
      </c>
    </row>
    <row r="5751" spans="1:18">
      <c r="A5751" t="s">
        <v>1837</v>
      </c>
      <c r="B5751" t="s">
        <v>1869</v>
      </c>
      <c r="C5751">
        <v>201204</v>
      </c>
      <c r="D5751">
        <v>23</v>
      </c>
      <c r="E5751" t="s">
        <v>1646</v>
      </c>
      <c r="F5751">
        <v>0</v>
      </c>
      <c r="G5751">
        <v>0</v>
      </c>
      <c r="H5751">
        <v>0</v>
      </c>
      <c r="I5751">
        <v>43112070501</v>
      </c>
      <c r="J5751">
        <v>3</v>
      </c>
      <c r="K5751" t="s">
        <v>1802</v>
      </c>
      <c r="L5751">
        <v>276</v>
      </c>
      <c r="M5751" t="s">
        <v>1803</v>
      </c>
      <c r="N5751" t="s">
        <v>1804</v>
      </c>
      <c r="O5751">
        <v>125210</v>
      </c>
      <c r="P5751" t="s">
        <v>1574</v>
      </c>
      <c r="Q5751">
        <v>19931201</v>
      </c>
      <c r="R5751">
        <v>891008979</v>
      </c>
    </row>
    <row r="5752" spans="1:18">
      <c r="A5752" t="s">
        <v>1837</v>
      </c>
      <c r="B5752" t="s">
        <v>1870</v>
      </c>
      <c r="C5752">
        <v>201204</v>
      </c>
      <c r="D5752">
        <v>0</v>
      </c>
      <c r="E5752" t="s">
        <v>1646</v>
      </c>
      <c r="F5752">
        <v>0</v>
      </c>
      <c r="G5752">
        <v>0</v>
      </c>
      <c r="H5752">
        <v>0</v>
      </c>
      <c r="I5752">
        <v>43112072800</v>
      </c>
      <c r="J5752">
        <v>3</v>
      </c>
      <c r="K5752" t="s">
        <v>1802</v>
      </c>
      <c r="L5752">
        <v>276</v>
      </c>
      <c r="M5752" t="s">
        <v>1803</v>
      </c>
      <c r="N5752" t="s">
        <v>1804</v>
      </c>
      <c r="O5752">
        <v>0</v>
      </c>
      <c r="P5752" t="s">
        <v>1552</v>
      </c>
      <c r="Q5752">
        <v>19950401</v>
      </c>
      <c r="R5752">
        <v>891008979</v>
      </c>
    </row>
    <row r="5753" spans="1:18">
      <c r="A5753" t="s">
        <v>1823</v>
      </c>
      <c r="B5753" t="s">
        <v>1867</v>
      </c>
      <c r="C5753">
        <v>201205</v>
      </c>
      <c r="D5753">
        <v>31</v>
      </c>
      <c r="E5753" t="s">
        <v>1646</v>
      </c>
      <c r="F5753">
        <v>0</v>
      </c>
      <c r="G5753">
        <v>0</v>
      </c>
      <c r="H5753">
        <v>0</v>
      </c>
      <c r="I5753">
        <v>43112039500</v>
      </c>
      <c r="J5753">
        <v>3</v>
      </c>
      <c r="K5753" t="s">
        <v>1822</v>
      </c>
      <c r="L5753">
        <v>276</v>
      </c>
      <c r="M5753" t="s">
        <v>1803</v>
      </c>
      <c r="N5753" t="s">
        <v>1804</v>
      </c>
      <c r="O5753">
        <v>384387</v>
      </c>
      <c r="P5753" t="s">
        <v>1552</v>
      </c>
      <c r="Q5753">
        <v>19980430</v>
      </c>
      <c r="R5753">
        <v>891008979</v>
      </c>
    </row>
    <row r="5754" spans="1:18">
      <c r="A5754" t="s">
        <v>1837</v>
      </c>
      <c r="B5754" t="s">
        <v>1868</v>
      </c>
      <c r="C5754">
        <v>201205</v>
      </c>
      <c r="D5754">
        <v>3</v>
      </c>
      <c r="E5754" t="s">
        <v>1646</v>
      </c>
      <c r="F5754">
        <v>0</v>
      </c>
      <c r="G5754">
        <v>0</v>
      </c>
      <c r="H5754">
        <v>0</v>
      </c>
      <c r="I5754">
        <v>43112034900</v>
      </c>
      <c r="J5754">
        <v>3</v>
      </c>
      <c r="K5754" t="s">
        <v>1802</v>
      </c>
      <c r="L5754">
        <v>276</v>
      </c>
      <c r="M5754" t="s">
        <v>1803</v>
      </c>
      <c r="N5754" t="s">
        <v>1804</v>
      </c>
      <c r="O5754">
        <v>6567</v>
      </c>
      <c r="P5754" t="s">
        <v>1574</v>
      </c>
      <c r="Q5754">
        <v>19960801</v>
      </c>
      <c r="R5754">
        <v>891008979</v>
      </c>
    </row>
    <row r="5755" spans="1:18">
      <c r="A5755" t="s">
        <v>1837</v>
      </c>
      <c r="B5755" t="s">
        <v>1869</v>
      </c>
      <c r="C5755">
        <v>201205</v>
      </c>
      <c r="D5755">
        <v>31</v>
      </c>
      <c r="E5755" t="s">
        <v>1646</v>
      </c>
      <c r="F5755">
        <v>0</v>
      </c>
      <c r="G5755">
        <v>0</v>
      </c>
      <c r="H5755">
        <v>0</v>
      </c>
      <c r="I5755">
        <v>43112070501</v>
      </c>
      <c r="J5755">
        <v>3</v>
      </c>
      <c r="K5755" t="s">
        <v>1802</v>
      </c>
      <c r="L5755">
        <v>276</v>
      </c>
      <c r="M5755" t="s">
        <v>1803</v>
      </c>
      <c r="N5755" t="s">
        <v>1804</v>
      </c>
      <c r="O5755">
        <v>224913</v>
      </c>
      <c r="P5755" t="s">
        <v>1574</v>
      </c>
      <c r="Q5755">
        <v>19931201</v>
      </c>
      <c r="R5755">
        <v>891008979</v>
      </c>
    </row>
    <row r="5756" spans="1:18">
      <c r="A5756" t="s">
        <v>1837</v>
      </c>
      <c r="B5756" t="s">
        <v>1870</v>
      </c>
      <c r="C5756">
        <v>201205</v>
      </c>
      <c r="D5756">
        <v>0</v>
      </c>
      <c r="E5756" t="s">
        <v>1646</v>
      </c>
      <c r="F5756">
        <v>0</v>
      </c>
      <c r="G5756">
        <v>0</v>
      </c>
      <c r="H5756">
        <v>0</v>
      </c>
      <c r="I5756">
        <v>43112072800</v>
      </c>
      <c r="J5756">
        <v>3</v>
      </c>
      <c r="K5756" t="s">
        <v>1802</v>
      </c>
      <c r="L5756">
        <v>276</v>
      </c>
      <c r="M5756" t="s">
        <v>1803</v>
      </c>
      <c r="N5756" t="s">
        <v>1804</v>
      </c>
      <c r="O5756">
        <v>0</v>
      </c>
      <c r="P5756" t="s">
        <v>1552</v>
      </c>
      <c r="Q5756">
        <v>19950401</v>
      </c>
      <c r="R5756">
        <v>891008979</v>
      </c>
    </row>
    <row r="5757" spans="1:18">
      <c r="A5757" t="s">
        <v>1823</v>
      </c>
      <c r="B5757" t="s">
        <v>1867</v>
      </c>
      <c r="C5757">
        <v>201206</v>
      </c>
      <c r="D5757">
        <v>30</v>
      </c>
      <c r="E5757" t="s">
        <v>1646</v>
      </c>
      <c r="F5757">
        <v>0</v>
      </c>
      <c r="G5757">
        <v>0</v>
      </c>
      <c r="H5757">
        <v>0</v>
      </c>
      <c r="I5757">
        <v>43112039500</v>
      </c>
      <c r="J5757">
        <v>3</v>
      </c>
      <c r="K5757" t="s">
        <v>1822</v>
      </c>
      <c r="L5757">
        <v>276</v>
      </c>
      <c r="M5757" t="s">
        <v>1803</v>
      </c>
      <c r="N5757" t="s">
        <v>1804</v>
      </c>
      <c r="O5757">
        <v>300987</v>
      </c>
      <c r="P5757" t="s">
        <v>1552</v>
      </c>
      <c r="Q5757">
        <v>19980430</v>
      </c>
      <c r="R5757">
        <v>891008979</v>
      </c>
    </row>
    <row r="5758" spans="1:18">
      <c r="A5758" t="s">
        <v>1837</v>
      </c>
      <c r="B5758" t="s">
        <v>1868</v>
      </c>
      <c r="C5758">
        <v>201206</v>
      </c>
      <c r="D5758">
        <v>0</v>
      </c>
      <c r="E5758" t="s">
        <v>1646</v>
      </c>
      <c r="F5758">
        <v>0</v>
      </c>
      <c r="G5758">
        <v>0</v>
      </c>
      <c r="H5758">
        <v>0</v>
      </c>
      <c r="I5758">
        <v>43112034900</v>
      </c>
      <c r="J5758">
        <v>3</v>
      </c>
      <c r="K5758" t="s">
        <v>1802</v>
      </c>
      <c r="L5758">
        <v>276</v>
      </c>
      <c r="M5758" t="s">
        <v>1803</v>
      </c>
      <c r="N5758" t="s">
        <v>1804</v>
      </c>
      <c r="O5758">
        <v>0</v>
      </c>
      <c r="P5758" t="s">
        <v>1574</v>
      </c>
      <c r="Q5758">
        <v>19960801</v>
      </c>
      <c r="R5758">
        <v>891008979</v>
      </c>
    </row>
    <row r="5759" spans="1:18">
      <c r="A5759" t="s">
        <v>1837</v>
      </c>
      <c r="B5759" t="s">
        <v>1869</v>
      </c>
      <c r="C5759">
        <v>201206</v>
      </c>
      <c r="D5759">
        <v>30</v>
      </c>
      <c r="E5759" t="s">
        <v>1646</v>
      </c>
      <c r="F5759">
        <v>0</v>
      </c>
      <c r="G5759">
        <v>0</v>
      </c>
      <c r="H5759">
        <v>0</v>
      </c>
      <c r="I5759">
        <v>43112070501</v>
      </c>
      <c r="J5759">
        <v>3</v>
      </c>
      <c r="K5759" t="s">
        <v>1802</v>
      </c>
      <c r="L5759">
        <v>276</v>
      </c>
      <c r="M5759" t="s">
        <v>1803</v>
      </c>
      <c r="N5759" t="s">
        <v>1804</v>
      </c>
      <c r="O5759">
        <v>210237</v>
      </c>
      <c r="P5759" t="s">
        <v>1574</v>
      </c>
      <c r="Q5759">
        <v>19931201</v>
      </c>
      <c r="R5759">
        <v>891008979</v>
      </c>
    </row>
    <row r="5760" spans="1:18">
      <c r="A5760" t="s">
        <v>1837</v>
      </c>
      <c r="B5760" t="s">
        <v>1870</v>
      </c>
      <c r="C5760">
        <v>201206</v>
      </c>
      <c r="D5760">
        <v>0</v>
      </c>
      <c r="E5760" t="s">
        <v>1646</v>
      </c>
      <c r="F5760">
        <v>0</v>
      </c>
      <c r="G5760">
        <v>0</v>
      </c>
      <c r="H5760">
        <v>0</v>
      </c>
      <c r="I5760">
        <v>43112072800</v>
      </c>
      <c r="J5760">
        <v>3</v>
      </c>
      <c r="K5760" t="s">
        <v>1802</v>
      </c>
      <c r="L5760">
        <v>276</v>
      </c>
      <c r="M5760" t="s">
        <v>1803</v>
      </c>
      <c r="N5760" t="s">
        <v>1804</v>
      </c>
      <c r="O5760">
        <v>0</v>
      </c>
      <c r="P5760" t="s">
        <v>1552</v>
      </c>
      <c r="Q5760">
        <v>19950401</v>
      </c>
      <c r="R5760">
        <v>891008979</v>
      </c>
    </row>
    <row r="5761" spans="1:18">
      <c r="A5761" t="s">
        <v>1823</v>
      </c>
      <c r="B5761" t="s">
        <v>1867</v>
      </c>
      <c r="C5761">
        <v>201207</v>
      </c>
      <c r="D5761">
        <v>31</v>
      </c>
      <c r="E5761" t="s">
        <v>1646</v>
      </c>
      <c r="F5761">
        <v>0</v>
      </c>
      <c r="G5761">
        <v>0</v>
      </c>
      <c r="H5761">
        <v>0</v>
      </c>
      <c r="I5761">
        <v>43112039500</v>
      </c>
      <c r="J5761">
        <v>3</v>
      </c>
      <c r="K5761" t="s">
        <v>1822</v>
      </c>
      <c r="L5761">
        <v>276</v>
      </c>
      <c r="M5761" t="s">
        <v>1803</v>
      </c>
      <c r="N5761" t="s">
        <v>1804</v>
      </c>
      <c r="O5761">
        <v>351788</v>
      </c>
      <c r="P5761" t="s">
        <v>1552</v>
      </c>
      <c r="Q5761">
        <v>19980430</v>
      </c>
      <c r="R5761">
        <v>891008979</v>
      </c>
    </row>
    <row r="5762" spans="1:18">
      <c r="A5762" t="s">
        <v>1837</v>
      </c>
      <c r="B5762" t="s">
        <v>1868</v>
      </c>
      <c r="C5762">
        <v>201207</v>
      </c>
      <c r="D5762">
        <v>0</v>
      </c>
      <c r="E5762" t="s">
        <v>1646</v>
      </c>
      <c r="F5762">
        <v>0</v>
      </c>
      <c r="G5762">
        <v>0</v>
      </c>
      <c r="H5762">
        <v>0</v>
      </c>
      <c r="I5762">
        <v>43112034900</v>
      </c>
      <c r="J5762">
        <v>3</v>
      </c>
      <c r="K5762" t="s">
        <v>1802</v>
      </c>
      <c r="L5762">
        <v>276</v>
      </c>
      <c r="M5762" t="s">
        <v>1803</v>
      </c>
      <c r="N5762" t="s">
        <v>1804</v>
      </c>
      <c r="O5762">
        <v>0</v>
      </c>
      <c r="P5762" t="s">
        <v>1574</v>
      </c>
      <c r="Q5762">
        <v>19960801</v>
      </c>
      <c r="R5762">
        <v>891008979</v>
      </c>
    </row>
    <row r="5763" spans="1:18">
      <c r="A5763" t="s">
        <v>1837</v>
      </c>
      <c r="B5763" t="s">
        <v>1869</v>
      </c>
      <c r="C5763">
        <v>201207</v>
      </c>
      <c r="D5763">
        <v>31</v>
      </c>
      <c r="E5763" t="s">
        <v>1646</v>
      </c>
      <c r="F5763">
        <v>0</v>
      </c>
      <c r="G5763">
        <v>0</v>
      </c>
      <c r="H5763">
        <v>0</v>
      </c>
      <c r="I5763">
        <v>43112070501</v>
      </c>
      <c r="J5763">
        <v>3</v>
      </c>
      <c r="K5763" t="s">
        <v>1802</v>
      </c>
      <c r="L5763">
        <v>276</v>
      </c>
      <c r="M5763" t="s">
        <v>1803</v>
      </c>
      <c r="N5763" t="s">
        <v>1804</v>
      </c>
      <c r="O5763">
        <v>216380</v>
      </c>
      <c r="P5763" t="s">
        <v>1574</v>
      </c>
      <c r="Q5763">
        <v>19931201</v>
      </c>
      <c r="R5763">
        <v>891008979</v>
      </c>
    </row>
    <row r="5764" spans="1:18">
      <c r="A5764" t="s">
        <v>1837</v>
      </c>
      <c r="B5764" t="s">
        <v>1870</v>
      </c>
      <c r="C5764">
        <v>201207</v>
      </c>
      <c r="D5764">
        <v>0</v>
      </c>
      <c r="E5764" t="s">
        <v>1646</v>
      </c>
      <c r="F5764">
        <v>0</v>
      </c>
      <c r="G5764">
        <v>0</v>
      </c>
      <c r="H5764">
        <v>0</v>
      </c>
      <c r="I5764">
        <v>43112072800</v>
      </c>
      <c r="J5764">
        <v>3</v>
      </c>
      <c r="K5764" t="s">
        <v>1802</v>
      </c>
      <c r="L5764">
        <v>276</v>
      </c>
      <c r="M5764" t="s">
        <v>1803</v>
      </c>
      <c r="N5764" t="s">
        <v>1804</v>
      </c>
      <c r="O5764">
        <v>0</v>
      </c>
      <c r="P5764" t="s">
        <v>1552</v>
      </c>
      <c r="Q5764">
        <v>19950401</v>
      </c>
      <c r="R5764">
        <v>891008979</v>
      </c>
    </row>
    <row r="5765" spans="1:18">
      <c r="A5765" t="s">
        <v>1823</v>
      </c>
      <c r="B5765" t="s">
        <v>1867</v>
      </c>
      <c r="C5765">
        <v>201208</v>
      </c>
      <c r="D5765">
        <v>31</v>
      </c>
      <c r="E5765" t="s">
        <v>1646</v>
      </c>
      <c r="F5765">
        <v>0</v>
      </c>
      <c r="G5765">
        <v>0</v>
      </c>
      <c r="H5765">
        <v>0</v>
      </c>
      <c r="I5765">
        <v>43112039500</v>
      </c>
      <c r="J5765">
        <v>3</v>
      </c>
      <c r="K5765" t="s">
        <v>1822</v>
      </c>
      <c r="L5765">
        <v>276</v>
      </c>
      <c r="M5765" t="s">
        <v>1803</v>
      </c>
      <c r="N5765" t="s">
        <v>1804</v>
      </c>
      <c r="O5765">
        <v>244236</v>
      </c>
      <c r="P5765" t="s">
        <v>1552</v>
      </c>
      <c r="Q5765">
        <v>19980430</v>
      </c>
      <c r="R5765">
        <v>891008979</v>
      </c>
    </row>
    <row r="5766" spans="1:18">
      <c r="A5766" t="s">
        <v>1837</v>
      </c>
      <c r="B5766" t="s">
        <v>1868</v>
      </c>
      <c r="C5766">
        <v>201208</v>
      </c>
      <c r="D5766">
        <v>29</v>
      </c>
      <c r="E5766" t="s">
        <v>1646</v>
      </c>
      <c r="F5766">
        <v>0</v>
      </c>
      <c r="G5766">
        <v>0</v>
      </c>
      <c r="H5766">
        <v>0</v>
      </c>
      <c r="I5766">
        <v>43112034900</v>
      </c>
      <c r="J5766">
        <v>3</v>
      </c>
      <c r="K5766" t="s">
        <v>1802</v>
      </c>
      <c r="L5766">
        <v>276</v>
      </c>
      <c r="M5766" t="s">
        <v>1803</v>
      </c>
      <c r="N5766" t="s">
        <v>1804</v>
      </c>
      <c r="O5766">
        <v>7733</v>
      </c>
      <c r="P5766" t="s">
        <v>1574</v>
      </c>
      <c r="Q5766">
        <v>19960801</v>
      </c>
      <c r="R5766">
        <v>891008979</v>
      </c>
    </row>
    <row r="5767" spans="1:18">
      <c r="A5767" t="s">
        <v>1837</v>
      </c>
      <c r="B5767" t="s">
        <v>1869</v>
      </c>
      <c r="C5767">
        <v>201208</v>
      </c>
      <c r="D5767">
        <v>31</v>
      </c>
      <c r="E5767" t="s">
        <v>1646</v>
      </c>
      <c r="F5767">
        <v>0</v>
      </c>
      <c r="G5767">
        <v>0</v>
      </c>
      <c r="H5767">
        <v>0</v>
      </c>
      <c r="I5767">
        <v>43112070501</v>
      </c>
      <c r="J5767">
        <v>3</v>
      </c>
      <c r="K5767" t="s">
        <v>1802</v>
      </c>
      <c r="L5767">
        <v>276</v>
      </c>
      <c r="M5767" t="s">
        <v>1803</v>
      </c>
      <c r="N5767" t="s">
        <v>1804</v>
      </c>
      <c r="O5767">
        <v>196747</v>
      </c>
      <c r="P5767" t="s">
        <v>1574</v>
      </c>
      <c r="Q5767">
        <v>19931201</v>
      </c>
      <c r="R5767">
        <v>891008979</v>
      </c>
    </row>
    <row r="5768" spans="1:18">
      <c r="A5768" t="s">
        <v>1837</v>
      </c>
      <c r="B5768" t="s">
        <v>1870</v>
      </c>
      <c r="C5768">
        <v>201208</v>
      </c>
      <c r="D5768">
        <v>0</v>
      </c>
      <c r="E5768" t="s">
        <v>1646</v>
      </c>
      <c r="F5768">
        <v>0</v>
      </c>
      <c r="G5768">
        <v>0</v>
      </c>
      <c r="H5768">
        <v>0</v>
      </c>
      <c r="I5768">
        <v>43112072800</v>
      </c>
      <c r="J5768">
        <v>3</v>
      </c>
      <c r="K5768" t="s">
        <v>1802</v>
      </c>
      <c r="L5768">
        <v>276</v>
      </c>
      <c r="M5768" t="s">
        <v>1803</v>
      </c>
      <c r="N5768" t="s">
        <v>1804</v>
      </c>
      <c r="O5768">
        <v>0</v>
      </c>
      <c r="P5768" t="s">
        <v>1552</v>
      </c>
      <c r="Q5768">
        <v>19950401</v>
      </c>
      <c r="R5768">
        <v>891008979</v>
      </c>
    </row>
    <row r="5769" spans="1:18">
      <c r="A5769" t="s">
        <v>1823</v>
      </c>
      <c r="B5769" t="s">
        <v>1867</v>
      </c>
      <c r="C5769">
        <v>201209</v>
      </c>
      <c r="D5769">
        <v>30</v>
      </c>
      <c r="E5769" t="s">
        <v>1646</v>
      </c>
      <c r="F5769">
        <v>0</v>
      </c>
      <c r="G5769">
        <v>0</v>
      </c>
      <c r="H5769">
        <v>0</v>
      </c>
      <c r="I5769">
        <v>43112039500</v>
      </c>
      <c r="J5769">
        <v>3</v>
      </c>
      <c r="K5769" t="s">
        <v>1822</v>
      </c>
      <c r="L5769">
        <v>276</v>
      </c>
      <c r="M5769" t="s">
        <v>1803</v>
      </c>
      <c r="N5769" t="s">
        <v>1804</v>
      </c>
      <c r="O5769">
        <v>278061</v>
      </c>
      <c r="P5769" t="s">
        <v>1552</v>
      </c>
      <c r="Q5769">
        <v>19980430</v>
      </c>
      <c r="R5769">
        <v>891008979</v>
      </c>
    </row>
    <row r="5770" spans="1:18">
      <c r="A5770" t="s">
        <v>1837</v>
      </c>
      <c r="B5770" t="s">
        <v>1868</v>
      </c>
      <c r="C5770">
        <v>201209</v>
      </c>
      <c r="D5770">
        <v>0</v>
      </c>
      <c r="E5770" t="s">
        <v>1646</v>
      </c>
      <c r="F5770">
        <v>0</v>
      </c>
      <c r="G5770">
        <v>0</v>
      </c>
      <c r="H5770">
        <v>0</v>
      </c>
      <c r="I5770">
        <v>43112034900</v>
      </c>
      <c r="J5770">
        <v>3</v>
      </c>
      <c r="K5770" t="s">
        <v>1802</v>
      </c>
      <c r="L5770">
        <v>276</v>
      </c>
      <c r="M5770" t="s">
        <v>1803</v>
      </c>
      <c r="N5770" t="s">
        <v>1804</v>
      </c>
      <c r="O5770">
        <v>0</v>
      </c>
      <c r="P5770" t="s">
        <v>1574</v>
      </c>
      <c r="Q5770">
        <v>19960801</v>
      </c>
      <c r="R5770">
        <v>891008979</v>
      </c>
    </row>
    <row r="5771" spans="1:18">
      <c r="A5771" t="s">
        <v>1837</v>
      </c>
      <c r="B5771" t="s">
        <v>1869</v>
      </c>
      <c r="C5771">
        <v>201209</v>
      </c>
      <c r="D5771">
        <v>30</v>
      </c>
      <c r="E5771" t="s">
        <v>1646</v>
      </c>
      <c r="F5771">
        <v>0</v>
      </c>
      <c r="G5771">
        <v>0</v>
      </c>
      <c r="H5771">
        <v>0</v>
      </c>
      <c r="I5771">
        <v>43112070501</v>
      </c>
      <c r="J5771">
        <v>3</v>
      </c>
      <c r="K5771" t="s">
        <v>1802</v>
      </c>
      <c r="L5771">
        <v>276</v>
      </c>
      <c r="M5771" t="s">
        <v>1803</v>
      </c>
      <c r="N5771" t="s">
        <v>1804</v>
      </c>
      <c r="O5771">
        <v>225934</v>
      </c>
      <c r="P5771" t="s">
        <v>1574</v>
      </c>
      <c r="Q5771">
        <v>19931201</v>
      </c>
      <c r="R5771">
        <v>891008979</v>
      </c>
    </row>
    <row r="5772" spans="1:18">
      <c r="A5772" t="s">
        <v>1837</v>
      </c>
      <c r="B5772" t="s">
        <v>1870</v>
      </c>
      <c r="C5772">
        <v>201209</v>
      </c>
      <c r="D5772">
        <v>0</v>
      </c>
      <c r="E5772" t="s">
        <v>1646</v>
      </c>
      <c r="F5772">
        <v>0</v>
      </c>
      <c r="G5772">
        <v>0</v>
      </c>
      <c r="H5772">
        <v>0</v>
      </c>
      <c r="I5772">
        <v>43112072800</v>
      </c>
      <c r="J5772">
        <v>3</v>
      </c>
      <c r="K5772" t="s">
        <v>1802</v>
      </c>
      <c r="L5772">
        <v>276</v>
      </c>
      <c r="M5772" t="s">
        <v>1803</v>
      </c>
      <c r="N5772" t="s">
        <v>1804</v>
      </c>
      <c r="O5772">
        <v>0</v>
      </c>
      <c r="P5772" t="s">
        <v>1552</v>
      </c>
      <c r="Q5772">
        <v>19950401</v>
      </c>
      <c r="R5772">
        <v>891008979</v>
      </c>
    </row>
    <row r="5773" spans="1:18">
      <c r="A5773" t="s">
        <v>1823</v>
      </c>
      <c r="B5773" t="s">
        <v>1867</v>
      </c>
      <c r="C5773">
        <v>201210</v>
      </c>
      <c r="D5773">
        <v>31</v>
      </c>
      <c r="E5773" t="s">
        <v>1646</v>
      </c>
      <c r="F5773">
        <v>0</v>
      </c>
      <c r="G5773">
        <v>0</v>
      </c>
      <c r="H5773">
        <v>0</v>
      </c>
      <c r="I5773">
        <v>43112039500</v>
      </c>
      <c r="J5773">
        <v>3</v>
      </c>
      <c r="K5773" t="s">
        <v>1822</v>
      </c>
      <c r="L5773">
        <v>276</v>
      </c>
      <c r="M5773" t="s">
        <v>1803</v>
      </c>
      <c r="N5773" t="s">
        <v>1804</v>
      </c>
      <c r="O5773">
        <v>278414</v>
      </c>
      <c r="P5773" t="s">
        <v>1552</v>
      </c>
      <c r="Q5773">
        <v>19980430</v>
      </c>
      <c r="R5773">
        <v>891008979</v>
      </c>
    </row>
    <row r="5774" spans="1:18">
      <c r="A5774" t="s">
        <v>1837</v>
      </c>
      <c r="B5774" t="s">
        <v>1868</v>
      </c>
      <c r="C5774">
        <v>201210</v>
      </c>
      <c r="D5774">
        <v>25</v>
      </c>
      <c r="E5774" t="s">
        <v>1646</v>
      </c>
      <c r="F5774">
        <v>0</v>
      </c>
      <c r="G5774">
        <v>0</v>
      </c>
      <c r="H5774">
        <v>0</v>
      </c>
      <c r="I5774">
        <v>43112034900</v>
      </c>
      <c r="J5774">
        <v>3</v>
      </c>
      <c r="K5774" t="s">
        <v>1802</v>
      </c>
      <c r="L5774">
        <v>276</v>
      </c>
      <c r="M5774" t="s">
        <v>1803</v>
      </c>
      <c r="N5774" t="s">
        <v>1804</v>
      </c>
      <c r="O5774">
        <v>6597</v>
      </c>
      <c r="P5774" t="s">
        <v>1574</v>
      </c>
      <c r="Q5774">
        <v>19960801</v>
      </c>
      <c r="R5774">
        <v>891008979</v>
      </c>
    </row>
    <row r="5775" spans="1:18">
      <c r="A5775" t="s">
        <v>1837</v>
      </c>
      <c r="B5775" t="s">
        <v>1869</v>
      </c>
      <c r="C5775">
        <v>201210</v>
      </c>
      <c r="D5775">
        <v>31</v>
      </c>
      <c r="E5775" t="s">
        <v>1646</v>
      </c>
      <c r="F5775">
        <v>0</v>
      </c>
      <c r="G5775">
        <v>0</v>
      </c>
      <c r="H5775">
        <v>0</v>
      </c>
      <c r="I5775">
        <v>43112070501</v>
      </c>
      <c r="J5775">
        <v>3</v>
      </c>
      <c r="K5775" t="s">
        <v>1802</v>
      </c>
      <c r="L5775">
        <v>276</v>
      </c>
      <c r="M5775" t="s">
        <v>1803</v>
      </c>
      <c r="N5775" t="s">
        <v>1804</v>
      </c>
      <c r="O5775">
        <v>141395</v>
      </c>
      <c r="P5775" t="s">
        <v>1574</v>
      </c>
      <c r="Q5775">
        <v>19931201</v>
      </c>
      <c r="R5775">
        <v>891008979</v>
      </c>
    </row>
    <row r="5776" spans="1:18">
      <c r="A5776" t="s">
        <v>1837</v>
      </c>
      <c r="B5776" t="s">
        <v>1870</v>
      </c>
      <c r="C5776">
        <v>201210</v>
      </c>
      <c r="D5776">
        <v>0</v>
      </c>
      <c r="E5776" t="s">
        <v>1646</v>
      </c>
      <c r="F5776">
        <v>0</v>
      </c>
      <c r="G5776">
        <v>0</v>
      </c>
      <c r="H5776">
        <v>0</v>
      </c>
      <c r="I5776">
        <v>43112072800</v>
      </c>
      <c r="J5776">
        <v>3</v>
      </c>
      <c r="K5776" t="s">
        <v>1802</v>
      </c>
      <c r="L5776">
        <v>276</v>
      </c>
      <c r="M5776" t="s">
        <v>1803</v>
      </c>
      <c r="N5776" t="s">
        <v>1804</v>
      </c>
      <c r="O5776">
        <v>0</v>
      </c>
      <c r="P5776" t="s">
        <v>1552</v>
      </c>
      <c r="Q5776">
        <v>19950401</v>
      </c>
      <c r="R5776">
        <v>891008979</v>
      </c>
    </row>
    <row r="5777" spans="1:18">
      <c r="A5777" t="s">
        <v>1823</v>
      </c>
      <c r="B5777" t="s">
        <v>1867</v>
      </c>
      <c r="C5777">
        <v>201211</v>
      </c>
      <c r="D5777">
        <v>30</v>
      </c>
      <c r="E5777" t="s">
        <v>1646</v>
      </c>
      <c r="F5777">
        <v>0</v>
      </c>
      <c r="G5777">
        <v>0</v>
      </c>
      <c r="H5777">
        <v>0</v>
      </c>
      <c r="I5777">
        <v>43112039500</v>
      </c>
      <c r="J5777">
        <v>3</v>
      </c>
      <c r="K5777" t="s">
        <v>1822</v>
      </c>
      <c r="L5777">
        <v>276</v>
      </c>
      <c r="M5777" t="s">
        <v>1803</v>
      </c>
      <c r="N5777" t="s">
        <v>1804</v>
      </c>
      <c r="O5777">
        <v>260063</v>
      </c>
      <c r="P5777" t="s">
        <v>1552</v>
      </c>
      <c r="Q5777">
        <v>19980430</v>
      </c>
      <c r="R5777">
        <v>891008979</v>
      </c>
    </row>
    <row r="5778" spans="1:18">
      <c r="A5778" t="s">
        <v>1837</v>
      </c>
      <c r="B5778" t="s">
        <v>1868</v>
      </c>
      <c r="C5778">
        <v>201211</v>
      </c>
      <c r="D5778">
        <v>0</v>
      </c>
      <c r="E5778" t="s">
        <v>1646</v>
      </c>
      <c r="F5778">
        <v>0</v>
      </c>
      <c r="G5778">
        <v>0</v>
      </c>
      <c r="H5778">
        <v>0</v>
      </c>
      <c r="I5778">
        <v>43112034900</v>
      </c>
      <c r="J5778">
        <v>3</v>
      </c>
      <c r="K5778" t="s">
        <v>1802</v>
      </c>
      <c r="L5778">
        <v>276</v>
      </c>
      <c r="M5778" t="s">
        <v>1803</v>
      </c>
      <c r="N5778" t="s">
        <v>1804</v>
      </c>
      <c r="O5778">
        <v>0</v>
      </c>
      <c r="P5778" t="s">
        <v>1574</v>
      </c>
      <c r="Q5778">
        <v>19960801</v>
      </c>
      <c r="R5778">
        <v>891008979</v>
      </c>
    </row>
    <row r="5779" spans="1:18">
      <c r="A5779" t="s">
        <v>1837</v>
      </c>
      <c r="B5779" t="s">
        <v>1869</v>
      </c>
      <c r="C5779">
        <v>201211</v>
      </c>
      <c r="D5779">
        <v>30</v>
      </c>
      <c r="E5779" t="s">
        <v>1646</v>
      </c>
      <c r="F5779">
        <v>0</v>
      </c>
      <c r="G5779">
        <v>0</v>
      </c>
      <c r="H5779">
        <v>0</v>
      </c>
      <c r="I5779">
        <v>43112070501</v>
      </c>
      <c r="J5779">
        <v>3</v>
      </c>
      <c r="K5779" t="s">
        <v>1802</v>
      </c>
      <c r="L5779">
        <v>276</v>
      </c>
      <c r="M5779" t="s">
        <v>1803</v>
      </c>
      <c r="N5779" t="s">
        <v>1804</v>
      </c>
      <c r="O5779">
        <v>105540</v>
      </c>
      <c r="P5779" t="s">
        <v>1574</v>
      </c>
      <c r="Q5779">
        <v>19931201</v>
      </c>
      <c r="R5779">
        <v>891008979</v>
      </c>
    </row>
    <row r="5780" spans="1:18">
      <c r="A5780" t="s">
        <v>1837</v>
      </c>
      <c r="B5780" t="s">
        <v>1870</v>
      </c>
      <c r="C5780">
        <v>201211</v>
      </c>
      <c r="D5780">
        <v>0</v>
      </c>
      <c r="E5780" t="s">
        <v>1646</v>
      </c>
      <c r="F5780">
        <v>0</v>
      </c>
      <c r="G5780">
        <v>0</v>
      </c>
      <c r="H5780">
        <v>0</v>
      </c>
      <c r="I5780">
        <v>43112072800</v>
      </c>
      <c r="J5780">
        <v>3</v>
      </c>
      <c r="K5780" t="s">
        <v>1802</v>
      </c>
      <c r="L5780">
        <v>276</v>
      </c>
      <c r="M5780" t="s">
        <v>1803</v>
      </c>
      <c r="N5780" t="s">
        <v>1804</v>
      </c>
      <c r="O5780">
        <v>0</v>
      </c>
      <c r="P5780" t="s">
        <v>1552</v>
      </c>
      <c r="Q5780">
        <v>19950401</v>
      </c>
      <c r="R5780">
        <v>891008979</v>
      </c>
    </row>
    <row r="5781" spans="1:18">
      <c r="A5781" t="s">
        <v>1823</v>
      </c>
      <c r="B5781" t="s">
        <v>1867</v>
      </c>
      <c r="C5781">
        <v>201212</v>
      </c>
      <c r="D5781">
        <v>31</v>
      </c>
      <c r="E5781" t="s">
        <v>1646</v>
      </c>
      <c r="F5781">
        <v>0</v>
      </c>
      <c r="G5781">
        <v>0</v>
      </c>
      <c r="H5781">
        <v>0</v>
      </c>
      <c r="I5781">
        <v>43112039500</v>
      </c>
      <c r="J5781">
        <v>3</v>
      </c>
      <c r="K5781" t="s">
        <v>1822</v>
      </c>
      <c r="L5781">
        <v>276</v>
      </c>
      <c r="M5781" t="s">
        <v>1803</v>
      </c>
      <c r="N5781" t="s">
        <v>1804</v>
      </c>
      <c r="O5781">
        <v>137691</v>
      </c>
      <c r="P5781" t="s">
        <v>1552</v>
      </c>
      <c r="Q5781">
        <v>19980430</v>
      </c>
      <c r="R5781">
        <v>891008979</v>
      </c>
    </row>
    <row r="5782" spans="1:18">
      <c r="A5782" t="s">
        <v>1837</v>
      </c>
      <c r="B5782" t="s">
        <v>1868</v>
      </c>
      <c r="C5782">
        <v>201212</v>
      </c>
      <c r="D5782">
        <v>0</v>
      </c>
      <c r="E5782" t="s">
        <v>1646</v>
      </c>
      <c r="F5782">
        <v>0</v>
      </c>
      <c r="G5782">
        <v>0</v>
      </c>
      <c r="H5782">
        <v>0</v>
      </c>
      <c r="I5782">
        <v>43112034900</v>
      </c>
      <c r="J5782">
        <v>3</v>
      </c>
      <c r="K5782" t="s">
        <v>1802</v>
      </c>
      <c r="L5782">
        <v>276</v>
      </c>
      <c r="M5782" t="s">
        <v>1803</v>
      </c>
      <c r="N5782" t="s">
        <v>1804</v>
      </c>
      <c r="O5782">
        <v>0</v>
      </c>
      <c r="P5782" t="s">
        <v>1574</v>
      </c>
      <c r="Q5782">
        <v>19960801</v>
      </c>
      <c r="R5782">
        <v>891008979</v>
      </c>
    </row>
    <row r="5783" spans="1:18">
      <c r="A5783" t="s">
        <v>1837</v>
      </c>
      <c r="B5783" t="s">
        <v>1869</v>
      </c>
      <c r="C5783">
        <v>201212</v>
      </c>
      <c r="D5783">
        <v>23</v>
      </c>
      <c r="E5783" t="s">
        <v>1646</v>
      </c>
      <c r="F5783">
        <v>0</v>
      </c>
      <c r="G5783">
        <v>0</v>
      </c>
      <c r="H5783">
        <v>0</v>
      </c>
      <c r="I5783">
        <v>43112070501</v>
      </c>
      <c r="J5783">
        <v>3</v>
      </c>
      <c r="K5783" t="s">
        <v>1802</v>
      </c>
      <c r="L5783">
        <v>276</v>
      </c>
      <c r="M5783" t="s">
        <v>1803</v>
      </c>
      <c r="N5783" t="s">
        <v>1804</v>
      </c>
      <c r="O5783">
        <v>153826</v>
      </c>
      <c r="P5783" t="s">
        <v>1574</v>
      </c>
      <c r="Q5783">
        <v>19931201</v>
      </c>
      <c r="R5783">
        <v>891008979</v>
      </c>
    </row>
    <row r="5784" spans="1:18">
      <c r="A5784" t="s">
        <v>1837</v>
      </c>
      <c r="B5784" t="s">
        <v>1870</v>
      </c>
      <c r="C5784">
        <v>201212</v>
      </c>
      <c r="D5784">
        <v>0</v>
      </c>
      <c r="E5784" t="s">
        <v>1646</v>
      </c>
      <c r="F5784">
        <v>0</v>
      </c>
      <c r="G5784">
        <v>0</v>
      </c>
      <c r="H5784">
        <v>0</v>
      </c>
      <c r="I5784">
        <v>43112072800</v>
      </c>
      <c r="J5784">
        <v>3</v>
      </c>
      <c r="K5784" t="s">
        <v>1802</v>
      </c>
      <c r="L5784">
        <v>276</v>
      </c>
      <c r="M5784" t="s">
        <v>1803</v>
      </c>
      <c r="N5784" t="s">
        <v>1804</v>
      </c>
      <c r="O5784">
        <v>0</v>
      </c>
      <c r="P5784" t="s">
        <v>1552</v>
      </c>
      <c r="Q5784">
        <v>19950401</v>
      </c>
      <c r="R5784">
        <v>891008979</v>
      </c>
    </row>
    <row r="5785" spans="1:18">
      <c r="A5785" t="s">
        <v>1807</v>
      </c>
      <c r="B5785" t="s">
        <v>1871</v>
      </c>
      <c r="C5785">
        <v>201201</v>
      </c>
      <c r="D5785">
        <v>0</v>
      </c>
      <c r="E5785" t="s">
        <v>1646</v>
      </c>
      <c r="F5785">
        <v>0</v>
      </c>
      <c r="G5785">
        <v>0</v>
      </c>
      <c r="H5785">
        <v>0</v>
      </c>
      <c r="I5785">
        <v>43112075901</v>
      </c>
      <c r="J5785">
        <v>4</v>
      </c>
      <c r="K5785" t="s">
        <v>1813</v>
      </c>
      <c r="L5785">
        <v>276</v>
      </c>
      <c r="M5785" t="s">
        <v>1803</v>
      </c>
      <c r="N5785" t="s">
        <v>1804</v>
      </c>
      <c r="O5785">
        <v>0</v>
      </c>
      <c r="P5785" t="s">
        <v>1552</v>
      </c>
      <c r="Q5785">
        <v>20080114</v>
      </c>
      <c r="R5785">
        <v>891008979</v>
      </c>
    </row>
    <row r="5786" spans="1:18">
      <c r="A5786" t="s">
        <v>1823</v>
      </c>
      <c r="B5786" t="s">
        <v>1872</v>
      </c>
      <c r="C5786">
        <v>201201</v>
      </c>
      <c r="D5786">
        <v>0</v>
      </c>
      <c r="E5786" t="s">
        <v>1646</v>
      </c>
      <c r="F5786">
        <v>0</v>
      </c>
      <c r="G5786">
        <v>0</v>
      </c>
      <c r="H5786">
        <v>0</v>
      </c>
      <c r="I5786">
        <v>43112039801</v>
      </c>
      <c r="J5786">
        <v>4</v>
      </c>
      <c r="K5786" t="s">
        <v>1822</v>
      </c>
      <c r="L5786">
        <v>276</v>
      </c>
      <c r="M5786" t="s">
        <v>1803</v>
      </c>
      <c r="N5786" t="s">
        <v>1804</v>
      </c>
      <c r="O5786">
        <v>0</v>
      </c>
      <c r="P5786" t="s">
        <v>1552</v>
      </c>
      <c r="Q5786">
        <v>20010318</v>
      </c>
      <c r="R5786">
        <v>891008979</v>
      </c>
    </row>
    <row r="5787" spans="1:18">
      <c r="A5787" t="s">
        <v>1823</v>
      </c>
      <c r="B5787" t="s">
        <v>1873</v>
      </c>
      <c r="C5787">
        <v>201201</v>
      </c>
      <c r="D5787">
        <v>0</v>
      </c>
      <c r="E5787" t="s">
        <v>1646</v>
      </c>
      <c r="F5787">
        <v>0</v>
      </c>
      <c r="G5787">
        <v>0</v>
      </c>
      <c r="H5787">
        <v>0</v>
      </c>
      <c r="I5787">
        <v>43112041800</v>
      </c>
      <c r="J5787">
        <v>4</v>
      </c>
      <c r="K5787" t="s">
        <v>1822</v>
      </c>
      <c r="L5787">
        <v>276</v>
      </c>
      <c r="M5787" t="s">
        <v>1803</v>
      </c>
      <c r="N5787" t="s">
        <v>1804</v>
      </c>
      <c r="O5787">
        <v>0</v>
      </c>
      <c r="P5787" t="s">
        <v>1552</v>
      </c>
      <c r="Q5787">
        <v>19831001</v>
      </c>
      <c r="R5787">
        <v>891008979</v>
      </c>
    </row>
    <row r="5788" spans="1:18">
      <c r="A5788" t="s">
        <v>1823</v>
      </c>
      <c r="B5788" t="s">
        <v>1874</v>
      </c>
      <c r="C5788">
        <v>201201</v>
      </c>
      <c r="D5788">
        <v>0</v>
      </c>
      <c r="E5788" t="s">
        <v>1646</v>
      </c>
      <c r="F5788">
        <v>0</v>
      </c>
      <c r="G5788">
        <v>0</v>
      </c>
      <c r="H5788">
        <v>0</v>
      </c>
      <c r="I5788">
        <v>43112076901</v>
      </c>
      <c r="J5788">
        <v>4</v>
      </c>
      <c r="K5788" t="s">
        <v>1802</v>
      </c>
      <c r="L5788">
        <v>276</v>
      </c>
      <c r="M5788" t="s">
        <v>1803</v>
      </c>
      <c r="N5788" t="s">
        <v>1804</v>
      </c>
      <c r="O5788">
        <v>0</v>
      </c>
      <c r="P5788" t="s">
        <v>1552</v>
      </c>
      <c r="Q5788">
        <v>20080226</v>
      </c>
      <c r="R5788">
        <v>891008979</v>
      </c>
    </row>
    <row r="5789" spans="1:18">
      <c r="A5789" t="s">
        <v>1823</v>
      </c>
      <c r="B5789" t="s">
        <v>1875</v>
      </c>
      <c r="C5789">
        <v>201201</v>
      </c>
      <c r="D5789">
        <v>0</v>
      </c>
      <c r="E5789" t="s">
        <v>1646</v>
      </c>
      <c r="F5789">
        <v>0</v>
      </c>
      <c r="G5789">
        <v>0</v>
      </c>
      <c r="H5789">
        <v>0</v>
      </c>
      <c r="I5789">
        <v>43112078501</v>
      </c>
      <c r="J5789">
        <v>4</v>
      </c>
      <c r="K5789" t="s">
        <v>1802</v>
      </c>
      <c r="L5789">
        <v>276</v>
      </c>
      <c r="M5789" t="s">
        <v>1803</v>
      </c>
      <c r="N5789" t="s">
        <v>1804</v>
      </c>
      <c r="O5789">
        <v>0</v>
      </c>
      <c r="P5789" t="s">
        <v>1552</v>
      </c>
      <c r="Q5789">
        <v>20080412</v>
      </c>
      <c r="R5789">
        <v>891008979</v>
      </c>
    </row>
    <row r="5790" spans="1:18">
      <c r="A5790" t="s">
        <v>1837</v>
      </c>
      <c r="B5790" t="s">
        <v>1876</v>
      </c>
      <c r="C5790">
        <v>201201</v>
      </c>
      <c r="D5790">
        <v>0</v>
      </c>
      <c r="E5790" t="s">
        <v>1646</v>
      </c>
      <c r="F5790">
        <v>0</v>
      </c>
      <c r="G5790">
        <v>0</v>
      </c>
      <c r="H5790">
        <v>0</v>
      </c>
      <c r="I5790">
        <v>43112073001</v>
      </c>
      <c r="J5790">
        <v>4</v>
      </c>
      <c r="K5790" t="s">
        <v>1802</v>
      </c>
      <c r="L5790">
        <v>276</v>
      </c>
      <c r="M5790" t="s">
        <v>1803</v>
      </c>
      <c r="N5790" t="s">
        <v>1804</v>
      </c>
      <c r="O5790">
        <v>0</v>
      </c>
      <c r="P5790" t="s">
        <v>1552</v>
      </c>
      <c r="Q5790">
        <v>20021024</v>
      </c>
      <c r="R5790">
        <v>891008979</v>
      </c>
    </row>
    <row r="5791" spans="1:18">
      <c r="A5791" t="s">
        <v>1853</v>
      </c>
      <c r="B5791" t="s">
        <v>1877</v>
      </c>
      <c r="C5791">
        <v>201201</v>
      </c>
      <c r="D5791">
        <v>0</v>
      </c>
      <c r="E5791" t="s">
        <v>1646</v>
      </c>
      <c r="F5791">
        <v>0</v>
      </c>
      <c r="G5791">
        <v>0</v>
      </c>
      <c r="H5791">
        <v>0</v>
      </c>
      <c r="I5791">
        <v>43112076701</v>
      </c>
      <c r="J5791">
        <v>4</v>
      </c>
      <c r="K5791" t="s">
        <v>1855</v>
      </c>
      <c r="L5791">
        <v>276</v>
      </c>
      <c r="M5791" t="s">
        <v>1803</v>
      </c>
      <c r="N5791" t="s">
        <v>1804</v>
      </c>
      <c r="O5791">
        <v>0</v>
      </c>
      <c r="P5791" t="s">
        <v>1552</v>
      </c>
      <c r="Q5791">
        <v>20090630</v>
      </c>
      <c r="R5791">
        <v>891008979</v>
      </c>
    </row>
    <row r="5792" spans="1:18">
      <c r="A5792" t="s">
        <v>1807</v>
      </c>
      <c r="B5792" t="s">
        <v>1871</v>
      </c>
      <c r="C5792">
        <v>201202</v>
      </c>
      <c r="D5792">
        <v>0</v>
      </c>
      <c r="E5792" t="s">
        <v>1646</v>
      </c>
      <c r="F5792">
        <v>0</v>
      </c>
      <c r="G5792">
        <v>0</v>
      </c>
      <c r="H5792">
        <v>0</v>
      </c>
      <c r="I5792">
        <v>43112075901</v>
      </c>
      <c r="J5792">
        <v>4</v>
      </c>
      <c r="K5792" t="s">
        <v>1813</v>
      </c>
      <c r="L5792">
        <v>276</v>
      </c>
      <c r="M5792" t="s">
        <v>1803</v>
      </c>
      <c r="N5792" t="s">
        <v>1804</v>
      </c>
      <c r="O5792">
        <v>0</v>
      </c>
      <c r="P5792" t="s">
        <v>1552</v>
      </c>
      <c r="Q5792">
        <v>20080114</v>
      </c>
      <c r="R5792">
        <v>891008979</v>
      </c>
    </row>
    <row r="5793" spans="1:18">
      <c r="A5793" t="s">
        <v>1823</v>
      </c>
      <c r="B5793" t="s">
        <v>1872</v>
      </c>
      <c r="C5793">
        <v>201202</v>
      </c>
      <c r="D5793">
        <v>0</v>
      </c>
      <c r="E5793" t="s">
        <v>1646</v>
      </c>
      <c r="F5793">
        <v>0</v>
      </c>
      <c r="G5793">
        <v>0</v>
      </c>
      <c r="H5793">
        <v>0</v>
      </c>
      <c r="I5793">
        <v>43112039801</v>
      </c>
      <c r="J5793">
        <v>4</v>
      </c>
      <c r="K5793" t="s">
        <v>1822</v>
      </c>
      <c r="L5793">
        <v>276</v>
      </c>
      <c r="M5793" t="s">
        <v>1803</v>
      </c>
      <c r="N5793" t="s">
        <v>1804</v>
      </c>
      <c r="O5793">
        <v>0</v>
      </c>
      <c r="P5793" t="s">
        <v>1552</v>
      </c>
      <c r="Q5793">
        <v>20010318</v>
      </c>
      <c r="R5793">
        <v>891008979</v>
      </c>
    </row>
    <row r="5794" spans="1:18">
      <c r="A5794" t="s">
        <v>1823</v>
      </c>
      <c r="B5794" t="s">
        <v>1873</v>
      </c>
      <c r="C5794">
        <v>201202</v>
      </c>
      <c r="D5794">
        <v>0</v>
      </c>
      <c r="E5794" t="s">
        <v>1646</v>
      </c>
      <c r="F5794">
        <v>0</v>
      </c>
      <c r="G5794">
        <v>0</v>
      </c>
      <c r="H5794">
        <v>0</v>
      </c>
      <c r="I5794">
        <v>43112041800</v>
      </c>
      <c r="J5794">
        <v>4</v>
      </c>
      <c r="K5794" t="s">
        <v>1822</v>
      </c>
      <c r="L5794">
        <v>276</v>
      </c>
      <c r="M5794" t="s">
        <v>1803</v>
      </c>
      <c r="N5794" t="s">
        <v>1804</v>
      </c>
      <c r="O5794">
        <v>0</v>
      </c>
      <c r="P5794" t="s">
        <v>1552</v>
      </c>
      <c r="Q5794">
        <v>19831001</v>
      </c>
      <c r="R5794">
        <v>891008979</v>
      </c>
    </row>
    <row r="5795" spans="1:18">
      <c r="A5795" t="s">
        <v>1823</v>
      </c>
      <c r="B5795" t="s">
        <v>1874</v>
      </c>
      <c r="C5795">
        <v>201202</v>
      </c>
      <c r="D5795">
        <v>0</v>
      </c>
      <c r="E5795" t="s">
        <v>1646</v>
      </c>
      <c r="F5795">
        <v>0</v>
      </c>
      <c r="G5795">
        <v>0</v>
      </c>
      <c r="H5795">
        <v>0</v>
      </c>
      <c r="I5795">
        <v>43112076901</v>
      </c>
      <c r="J5795">
        <v>4</v>
      </c>
      <c r="K5795" t="s">
        <v>1802</v>
      </c>
      <c r="L5795">
        <v>276</v>
      </c>
      <c r="M5795" t="s">
        <v>1803</v>
      </c>
      <c r="N5795" t="s">
        <v>1804</v>
      </c>
      <c r="O5795">
        <v>0</v>
      </c>
      <c r="P5795" t="s">
        <v>1552</v>
      </c>
      <c r="Q5795">
        <v>20080226</v>
      </c>
      <c r="R5795">
        <v>891008979</v>
      </c>
    </row>
    <row r="5796" spans="1:18">
      <c r="A5796" t="s">
        <v>1823</v>
      </c>
      <c r="B5796" t="s">
        <v>1875</v>
      </c>
      <c r="C5796">
        <v>201202</v>
      </c>
      <c r="D5796">
        <v>0</v>
      </c>
      <c r="E5796" t="s">
        <v>1646</v>
      </c>
      <c r="F5796">
        <v>0</v>
      </c>
      <c r="G5796">
        <v>0</v>
      </c>
      <c r="H5796">
        <v>0</v>
      </c>
      <c r="I5796">
        <v>43112078501</v>
      </c>
      <c r="J5796">
        <v>4</v>
      </c>
      <c r="K5796" t="s">
        <v>1802</v>
      </c>
      <c r="L5796">
        <v>276</v>
      </c>
      <c r="M5796" t="s">
        <v>1803</v>
      </c>
      <c r="N5796" t="s">
        <v>1804</v>
      </c>
      <c r="O5796">
        <v>0</v>
      </c>
      <c r="P5796" t="s">
        <v>1552</v>
      </c>
      <c r="Q5796">
        <v>20080412</v>
      </c>
      <c r="R5796">
        <v>891008979</v>
      </c>
    </row>
    <row r="5797" spans="1:18">
      <c r="A5797" t="s">
        <v>1837</v>
      </c>
      <c r="B5797" t="s">
        <v>1876</v>
      </c>
      <c r="C5797">
        <v>201202</v>
      </c>
      <c r="D5797">
        <v>0</v>
      </c>
      <c r="E5797" t="s">
        <v>1646</v>
      </c>
      <c r="F5797">
        <v>0</v>
      </c>
      <c r="G5797">
        <v>0</v>
      </c>
      <c r="H5797">
        <v>0</v>
      </c>
      <c r="I5797">
        <v>43112073001</v>
      </c>
      <c r="J5797">
        <v>4</v>
      </c>
      <c r="K5797" t="s">
        <v>1802</v>
      </c>
      <c r="L5797">
        <v>276</v>
      </c>
      <c r="M5797" t="s">
        <v>1803</v>
      </c>
      <c r="N5797" t="s">
        <v>1804</v>
      </c>
      <c r="O5797">
        <v>0</v>
      </c>
      <c r="P5797" t="s">
        <v>1552</v>
      </c>
      <c r="Q5797">
        <v>20021024</v>
      </c>
      <c r="R5797">
        <v>891008979</v>
      </c>
    </row>
    <row r="5798" spans="1:18">
      <c r="A5798" t="s">
        <v>1853</v>
      </c>
      <c r="B5798" t="s">
        <v>1877</v>
      </c>
      <c r="C5798">
        <v>201202</v>
      </c>
      <c r="D5798">
        <v>0</v>
      </c>
      <c r="E5798" t="s">
        <v>1646</v>
      </c>
      <c r="F5798">
        <v>0</v>
      </c>
      <c r="G5798">
        <v>0</v>
      </c>
      <c r="H5798">
        <v>0</v>
      </c>
      <c r="I5798">
        <v>43112076701</v>
      </c>
      <c r="J5798">
        <v>4</v>
      </c>
      <c r="K5798" t="s">
        <v>1855</v>
      </c>
      <c r="L5798">
        <v>276</v>
      </c>
      <c r="M5798" t="s">
        <v>1803</v>
      </c>
      <c r="N5798" t="s">
        <v>1804</v>
      </c>
      <c r="O5798">
        <v>0</v>
      </c>
      <c r="P5798" t="s">
        <v>1552</v>
      </c>
      <c r="Q5798">
        <v>20090630</v>
      </c>
      <c r="R5798">
        <v>891008979</v>
      </c>
    </row>
    <row r="5799" spans="1:18">
      <c r="A5799" t="s">
        <v>1807</v>
      </c>
      <c r="B5799" t="s">
        <v>1871</v>
      </c>
      <c r="C5799">
        <v>201203</v>
      </c>
      <c r="D5799">
        <v>0</v>
      </c>
      <c r="E5799" t="s">
        <v>1646</v>
      </c>
      <c r="F5799">
        <v>0</v>
      </c>
      <c r="G5799">
        <v>0</v>
      </c>
      <c r="H5799">
        <v>0</v>
      </c>
      <c r="I5799">
        <v>43112075901</v>
      </c>
      <c r="J5799">
        <v>4</v>
      </c>
      <c r="K5799" t="s">
        <v>1813</v>
      </c>
      <c r="L5799">
        <v>276</v>
      </c>
      <c r="M5799" t="s">
        <v>1803</v>
      </c>
      <c r="N5799" t="s">
        <v>1804</v>
      </c>
      <c r="O5799">
        <v>0</v>
      </c>
      <c r="P5799" t="s">
        <v>1552</v>
      </c>
      <c r="Q5799">
        <v>20080114</v>
      </c>
      <c r="R5799">
        <v>891008979</v>
      </c>
    </row>
    <row r="5800" spans="1:18">
      <c r="A5800" t="s">
        <v>1823</v>
      </c>
      <c r="B5800" t="s">
        <v>1872</v>
      </c>
      <c r="C5800">
        <v>201203</v>
      </c>
      <c r="D5800">
        <v>0</v>
      </c>
      <c r="E5800" t="s">
        <v>1646</v>
      </c>
      <c r="F5800">
        <v>0</v>
      </c>
      <c r="G5800">
        <v>0</v>
      </c>
      <c r="H5800">
        <v>0</v>
      </c>
      <c r="I5800">
        <v>43112039801</v>
      </c>
      <c r="J5800">
        <v>4</v>
      </c>
      <c r="K5800" t="s">
        <v>1822</v>
      </c>
      <c r="L5800">
        <v>276</v>
      </c>
      <c r="M5800" t="s">
        <v>1803</v>
      </c>
      <c r="N5800" t="s">
        <v>1804</v>
      </c>
      <c r="O5800">
        <v>0</v>
      </c>
      <c r="P5800" t="s">
        <v>1552</v>
      </c>
      <c r="Q5800">
        <v>20010318</v>
      </c>
      <c r="R5800">
        <v>891008979</v>
      </c>
    </row>
    <row r="5801" spans="1:18">
      <c r="A5801" t="s">
        <v>1823</v>
      </c>
      <c r="B5801" t="s">
        <v>1873</v>
      </c>
      <c r="C5801">
        <v>201203</v>
      </c>
      <c r="D5801">
        <v>0</v>
      </c>
      <c r="E5801" t="s">
        <v>1646</v>
      </c>
      <c r="F5801">
        <v>0</v>
      </c>
      <c r="G5801">
        <v>0</v>
      </c>
      <c r="H5801">
        <v>0</v>
      </c>
      <c r="I5801">
        <v>43112041800</v>
      </c>
      <c r="J5801">
        <v>4</v>
      </c>
      <c r="K5801" t="s">
        <v>1822</v>
      </c>
      <c r="L5801">
        <v>276</v>
      </c>
      <c r="M5801" t="s">
        <v>1803</v>
      </c>
      <c r="N5801" t="s">
        <v>1804</v>
      </c>
      <c r="O5801">
        <v>0</v>
      </c>
      <c r="P5801" t="s">
        <v>1552</v>
      </c>
      <c r="Q5801">
        <v>19831001</v>
      </c>
      <c r="R5801">
        <v>891008979</v>
      </c>
    </row>
    <row r="5802" spans="1:18">
      <c r="A5802" t="s">
        <v>1823</v>
      </c>
      <c r="B5802" t="s">
        <v>1874</v>
      </c>
      <c r="C5802">
        <v>201203</v>
      </c>
      <c r="D5802">
        <v>0</v>
      </c>
      <c r="E5802" t="s">
        <v>1646</v>
      </c>
      <c r="F5802">
        <v>0</v>
      </c>
      <c r="G5802">
        <v>0</v>
      </c>
      <c r="H5802">
        <v>0</v>
      </c>
      <c r="I5802">
        <v>43112076901</v>
      </c>
      <c r="J5802">
        <v>4</v>
      </c>
      <c r="K5802" t="s">
        <v>1802</v>
      </c>
      <c r="L5802">
        <v>276</v>
      </c>
      <c r="M5802" t="s">
        <v>1803</v>
      </c>
      <c r="N5802" t="s">
        <v>1804</v>
      </c>
      <c r="O5802">
        <v>0</v>
      </c>
      <c r="P5802" t="s">
        <v>1552</v>
      </c>
      <c r="Q5802">
        <v>20080226</v>
      </c>
      <c r="R5802">
        <v>891008979</v>
      </c>
    </row>
    <row r="5803" spans="1:18">
      <c r="A5803" t="s">
        <v>1823</v>
      </c>
      <c r="B5803" t="s">
        <v>1875</v>
      </c>
      <c r="C5803">
        <v>201203</v>
      </c>
      <c r="D5803">
        <v>0</v>
      </c>
      <c r="E5803" t="s">
        <v>1646</v>
      </c>
      <c r="F5803">
        <v>0</v>
      </c>
      <c r="G5803">
        <v>0</v>
      </c>
      <c r="H5803">
        <v>0</v>
      </c>
      <c r="I5803">
        <v>43112078501</v>
      </c>
      <c r="J5803">
        <v>4</v>
      </c>
      <c r="K5803" t="s">
        <v>1802</v>
      </c>
      <c r="L5803">
        <v>276</v>
      </c>
      <c r="M5803" t="s">
        <v>1803</v>
      </c>
      <c r="N5803" t="s">
        <v>1804</v>
      </c>
      <c r="O5803">
        <v>0</v>
      </c>
      <c r="P5803" t="s">
        <v>1552</v>
      </c>
      <c r="Q5803">
        <v>20080412</v>
      </c>
      <c r="R5803">
        <v>891008979</v>
      </c>
    </row>
    <row r="5804" spans="1:18">
      <c r="A5804" t="s">
        <v>1837</v>
      </c>
      <c r="B5804" t="s">
        <v>1876</v>
      </c>
      <c r="C5804">
        <v>201203</v>
      </c>
      <c r="D5804">
        <v>0</v>
      </c>
      <c r="E5804" t="s">
        <v>1646</v>
      </c>
      <c r="F5804">
        <v>0</v>
      </c>
      <c r="G5804">
        <v>0</v>
      </c>
      <c r="H5804">
        <v>0</v>
      </c>
      <c r="I5804">
        <v>43112073001</v>
      </c>
      <c r="J5804">
        <v>4</v>
      </c>
      <c r="K5804" t="s">
        <v>1802</v>
      </c>
      <c r="L5804">
        <v>276</v>
      </c>
      <c r="M5804" t="s">
        <v>1803</v>
      </c>
      <c r="N5804" t="s">
        <v>1804</v>
      </c>
      <c r="O5804">
        <v>0</v>
      </c>
      <c r="P5804" t="s">
        <v>1552</v>
      </c>
      <c r="Q5804">
        <v>20021024</v>
      </c>
      <c r="R5804">
        <v>891008979</v>
      </c>
    </row>
    <row r="5805" spans="1:18">
      <c r="A5805" t="s">
        <v>1853</v>
      </c>
      <c r="B5805" t="s">
        <v>1877</v>
      </c>
      <c r="C5805">
        <v>201203</v>
      </c>
      <c r="D5805">
        <v>0</v>
      </c>
      <c r="E5805" t="s">
        <v>1646</v>
      </c>
      <c r="F5805">
        <v>0</v>
      </c>
      <c r="G5805">
        <v>0</v>
      </c>
      <c r="H5805">
        <v>0</v>
      </c>
      <c r="I5805">
        <v>43112076701</v>
      </c>
      <c r="J5805">
        <v>4</v>
      </c>
      <c r="K5805" t="s">
        <v>1855</v>
      </c>
      <c r="L5805">
        <v>276</v>
      </c>
      <c r="M5805" t="s">
        <v>1803</v>
      </c>
      <c r="N5805" t="s">
        <v>1804</v>
      </c>
      <c r="O5805">
        <v>0</v>
      </c>
      <c r="P5805" t="s">
        <v>1552</v>
      </c>
      <c r="Q5805">
        <v>20090630</v>
      </c>
      <c r="R5805">
        <v>891008979</v>
      </c>
    </row>
    <row r="5806" spans="1:18">
      <c r="A5806" t="s">
        <v>1807</v>
      </c>
      <c r="B5806" t="s">
        <v>1871</v>
      </c>
      <c r="C5806">
        <v>201204</v>
      </c>
      <c r="D5806">
        <v>0</v>
      </c>
      <c r="E5806" t="s">
        <v>1646</v>
      </c>
      <c r="F5806">
        <v>0</v>
      </c>
      <c r="G5806">
        <v>0</v>
      </c>
      <c r="H5806">
        <v>0</v>
      </c>
      <c r="I5806">
        <v>43112075901</v>
      </c>
      <c r="J5806">
        <v>4</v>
      </c>
      <c r="K5806" t="s">
        <v>1813</v>
      </c>
      <c r="L5806">
        <v>276</v>
      </c>
      <c r="M5806" t="s">
        <v>1803</v>
      </c>
      <c r="N5806" t="s">
        <v>1804</v>
      </c>
      <c r="O5806">
        <v>0</v>
      </c>
      <c r="P5806" t="s">
        <v>1552</v>
      </c>
      <c r="Q5806">
        <v>20080114</v>
      </c>
      <c r="R5806">
        <v>891008979</v>
      </c>
    </row>
    <row r="5807" spans="1:18">
      <c r="A5807" t="s">
        <v>1823</v>
      </c>
      <c r="B5807" t="s">
        <v>1872</v>
      </c>
      <c r="C5807">
        <v>201204</v>
      </c>
      <c r="D5807">
        <v>0</v>
      </c>
      <c r="E5807" t="s">
        <v>1646</v>
      </c>
      <c r="F5807">
        <v>0</v>
      </c>
      <c r="G5807">
        <v>0</v>
      </c>
      <c r="H5807">
        <v>0</v>
      </c>
      <c r="I5807">
        <v>43112039801</v>
      </c>
      <c r="J5807">
        <v>4</v>
      </c>
      <c r="K5807" t="s">
        <v>1822</v>
      </c>
      <c r="L5807">
        <v>276</v>
      </c>
      <c r="M5807" t="s">
        <v>1803</v>
      </c>
      <c r="N5807" t="s">
        <v>1804</v>
      </c>
      <c r="O5807">
        <v>0</v>
      </c>
      <c r="P5807" t="s">
        <v>1552</v>
      </c>
      <c r="Q5807">
        <v>20010318</v>
      </c>
      <c r="R5807">
        <v>891008979</v>
      </c>
    </row>
    <row r="5808" spans="1:18">
      <c r="A5808" t="s">
        <v>1823</v>
      </c>
      <c r="B5808" t="s">
        <v>1873</v>
      </c>
      <c r="C5808">
        <v>201204</v>
      </c>
      <c r="D5808">
        <v>0</v>
      </c>
      <c r="E5808" t="s">
        <v>1646</v>
      </c>
      <c r="F5808">
        <v>0</v>
      </c>
      <c r="G5808">
        <v>0</v>
      </c>
      <c r="H5808">
        <v>0</v>
      </c>
      <c r="I5808">
        <v>43112041800</v>
      </c>
      <c r="J5808">
        <v>4</v>
      </c>
      <c r="K5808" t="s">
        <v>1822</v>
      </c>
      <c r="L5808">
        <v>276</v>
      </c>
      <c r="M5808" t="s">
        <v>1803</v>
      </c>
      <c r="N5808" t="s">
        <v>1804</v>
      </c>
      <c r="O5808">
        <v>0</v>
      </c>
      <c r="P5808" t="s">
        <v>1552</v>
      </c>
      <c r="Q5808">
        <v>19831001</v>
      </c>
      <c r="R5808">
        <v>891008979</v>
      </c>
    </row>
    <row r="5809" spans="1:18">
      <c r="A5809" t="s">
        <v>1823</v>
      </c>
      <c r="B5809" t="s">
        <v>1874</v>
      </c>
      <c r="C5809">
        <v>201204</v>
      </c>
      <c r="D5809">
        <v>0</v>
      </c>
      <c r="E5809" t="s">
        <v>1646</v>
      </c>
      <c r="F5809">
        <v>0</v>
      </c>
      <c r="G5809">
        <v>0</v>
      </c>
      <c r="H5809">
        <v>0</v>
      </c>
      <c r="I5809">
        <v>43112076901</v>
      </c>
      <c r="J5809">
        <v>4</v>
      </c>
      <c r="K5809" t="s">
        <v>1802</v>
      </c>
      <c r="L5809">
        <v>276</v>
      </c>
      <c r="M5809" t="s">
        <v>1803</v>
      </c>
      <c r="N5809" t="s">
        <v>1804</v>
      </c>
      <c r="O5809">
        <v>0</v>
      </c>
      <c r="P5809" t="s">
        <v>1552</v>
      </c>
      <c r="Q5809">
        <v>20080226</v>
      </c>
      <c r="R5809">
        <v>891008979</v>
      </c>
    </row>
    <row r="5810" spans="1:18">
      <c r="A5810" t="s">
        <v>1823</v>
      </c>
      <c r="B5810" t="s">
        <v>1875</v>
      </c>
      <c r="C5810">
        <v>201204</v>
      </c>
      <c r="D5810">
        <v>0</v>
      </c>
      <c r="E5810" t="s">
        <v>1646</v>
      </c>
      <c r="F5810">
        <v>0</v>
      </c>
      <c r="G5810">
        <v>0</v>
      </c>
      <c r="H5810">
        <v>0</v>
      </c>
      <c r="I5810">
        <v>43112078501</v>
      </c>
      <c r="J5810">
        <v>4</v>
      </c>
      <c r="K5810" t="s">
        <v>1802</v>
      </c>
      <c r="L5810">
        <v>276</v>
      </c>
      <c r="M5810" t="s">
        <v>1803</v>
      </c>
      <c r="N5810" t="s">
        <v>1804</v>
      </c>
      <c r="O5810">
        <v>0</v>
      </c>
      <c r="P5810" t="s">
        <v>1552</v>
      </c>
      <c r="Q5810">
        <v>20080412</v>
      </c>
      <c r="R5810">
        <v>891008979</v>
      </c>
    </row>
    <row r="5811" spans="1:18">
      <c r="A5811" t="s">
        <v>1837</v>
      </c>
      <c r="B5811" t="s">
        <v>1876</v>
      </c>
      <c r="C5811">
        <v>201204</v>
      </c>
      <c r="D5811">
        <v>0</v>
      </c>
      <c r="E5811" t="s">
        <v>1646</v>
      </c>
      <c r="F5811">
        <v>0</v>
      </c>
      <c r="G5811">
        <v>0</v>
      </c>
      <c r="H5811">
        <v>0</v>
      </c>
      <c r="I5811">
        <v>43112073001</v>
      </c>
      <c r="J5811">
        <v>4</v>
      </c>
      <c r="K5811" t="s">
        <v>1802</v>
      </c>
      <c r="L5811">
        <v>276</v>
      </c>
      <c r="M5811" t="s">
        <v>1803</v>
      </c>
      <c r="N5811" t="s">
        <v>1804</v>
      </c>
      <c r="O5811">
        <v>0</v>
      </c>
      <c r="P5811" t="s">
        <v>1552</v>
      </c>
      <c r="Q5811">
        <v>20021024</v>
      </c>
      <c r="R5811">
        <v>891008979</v>
      </c>
    </row>
    <row r="5812" spans="1:18">
      <c r="A5812" t="s">
        <v>1853</v>
      </c>
      <c r="B5812" t="s">
        <v>1877</v>
      </c>
      <c r="C5812">
        <v>201204</v>
      </c>
      <c r="D5812">
        <v>0</v>
      </c>
      <c r="E5812" t="s">
        <v>1646</v>
      </c>
      <c r="F5812">
        <v>0</v>
      </c>
      <c r="G5812">
        <v>0</v>
      </c>
      <c r="H5812">
        <v>0</v>
      </c>
      <c r="I5812">
        <v>43112076701</v>
      </c>
      <c r="J5812">
        <v>4</v>
      </c>
      <c r="K5812" t="s">
        <v>1855</v>
      </c>
      <c r="L5812">
        <v>276</v>
      </c>
      <c r="M5812" t="s">
        <v>1803</v>
      </c>
      <c r="N5812" t="s">
        <v>1804</v>
      </c>
      <c r="O5812">
        <v>0</v>
      </c>
      <c r="P5812" t="s">
        <v>1552</v>
      </c>
      <c r="Q5812">
        <v>20090630</v>
      </c>
      <c r="R5812">
        <v>891008979</v>
      </c>
    </row>
    <row r="5813" spans="1:18">
      <c r="A5813" t="s">
        <v>1807</v>
      </c>
      <c r="B5813" t="s">
        <v>1871</v>
      </c>
      <c r="C5813">
        <v>201205</v>
      </c>
      <c r="D5813">
        <v>0</v>
      </c>
      <c r="E5813" t="s">
        <v>1646</v>
      </c>
      <c r="F5813">
        <v>0</v>
      </c>
      <c r="G5813">
        <v>0</v>
      </c>
      <c r="H5813">
        <v>0</v>
      </c>
      <c r="I5813">
        <v>43112075901</v>
      </c>
      <c r="J5813">
        <v>4</v>
      </c>
      <c r="K5813" t="s">
        <v>1813</v>
      </c>
      <c r="L5813">
        <v>276</v>
      </c>
      <c r="M5813" t="s">
        <v>1803</v>
      </c>
      <c r="N5813" t="s">
        <v>1804</v>
      </c>
      <c r="O5813">
        <v>0</v>
      </c>
      <c r="P5813" t="s">
        <v>1552</v>
      </c>
      <c r="Q5813">
        <v>20080114</v>
      </c>
      <c r="R5813">
        <v>891008979</v>
      </c>
    </row>
    <row r="5814" spans="1:18">
      <c r="A5814" t="s">
        <v>1823</v>
      </c>
      <c r="B5814" t="s">
        <v>1872</v>
      </c>
      <c r="C5814">
        <v>201205</v>
      </c>
      <c r="D5814">
        <v>0</v>
      </c>
      <c r="E5814" t="s">
        <v>1646</v>
      </c>
      <c r="F5814">
        <v>0</v>
      </c>
      <c r="G5814">
        <v>0</v>
      </c>
      <c r="H5814">
        <v>0</v>
      </c>
      <c r="I5814">
        <v>43112039801</v>
      </c>
      <c r="J5814">
        <v>4</v>
      </c>
      <c r="K5814" t="s">
        <v>1822</v>
      </c>
      <c r="L5814">
        <v>276</v>
      </c>
      <c r="M5814" t="s">
        <v>1803</v>
      </c>
      <c r="N5814" t="s">
        <v>1804</v>
      </c>
      <c r="O5814">
        <v>0</v>
      </c>
      <c r="P5814" t="s">
        <v>1552</v>
      </c>
      <c r="Q5814">
        <v>20010318</v>
      </c>
      <c r="R5814">
        <v>891008979</v>
      </c>
    </row>
    <row r="5815" spans="1:18">
      <c r="A5815" t="s">
        <v>1823</v>
      </c>
      <c r="B5815" t="s">
        <v>1873</v>
      </c>
      <c r="C5815">
        <v>201205</v>
      </c>
      <c r="D5815">
        <v>0</v>
      </c>
      <c r="E5815" t="s">
        <v>1646</v>
      </c>
      <c r="F5815">
        <v>0</v>
      </c>
      <c r="G5815">
        <v>0</v>
      </c>
      <c r="H5815">
        <v>0</v>
      </c>
      <c r="I5815">
        <v>43112041800</v>
      </c>
      <c r="J5815">
        <v>4</v>
      </c>
      <c r="K5815" t="s">
        <v>1822</v>
      </c>
      <c r="L5815">
        <v>276</v>
      </c>
      <c r="M5815" t="s">
        <v>1803</v>
      </c>
      <c r="N5815" t="s">
        <v>1804</v>
      </c>
      <c r="O5815">
        <v>0</v>
      </c>
      <c r="P5815" t="s">
        <v>1552</v>
      </c>
      <c r="Q5815">
        <v>19831001</v>
      </c>
      <c r="R5815">
        <v>891008979</v>
      </c>
    </row>
    <row r="5816" spans="1:18">
      <c r="A5816" t="s">
        <v>1823</v>
      </c>
      <c r="B5816" t="s">
        <v>1874</v>
      </c>
      <c r="C5816">
        <v>201205</v>
      </c>
      <c r="D5816">
        <v>0</v>
      </c>
      <c r="E5816" t="s">
        <v>1646</v>
      </c>
      <c r="F5816">
        <v>0</v>
      </c>
      <c r="G5816">
        <v>0</v>
      </c>
      <c r="H5816">
        <v>0</v>
      </c>
      <c r="I5816">
        <v>43112076901</v>
      </c>
      <c r="J5816">
        <v>4</v>
      </c>
      <c r="K5816" t="s">
        <v>1802</v>
      </c>
      <c r="L5816">
        <v>276</v>
      </c>
      <c r="M5816" t="s">
        <v>1803</v>
      </c>
      <c r="N5816" t="s">
        <v>1804</v>
      </c>
      <c r="O5816">
        <v>0</v>
      </c>
      <c r="P5816" t="s">
        <v>1552</v>
      </c>
      <c r="Q5816">
        <v>20080226</v>
      </c>
      <c r="R5816">
        <v>891008979</v>
      </c>
    </row>
    <row r="5817" spans="1:18">
      <c r="A5817" t="s">
        <v>1823</v>
      </c>
      <c r="B5817" t="s">
        <v>1875</v>
      </c>
      <c r="C5817">
        <v>201205</v>
      </c>
      <c r="D5817">
        <v>0</v>
      </c>
      <c r="E5817" t="s">
        <v>1646</v>
      </c>
      <c r="F5817">
        <v>0</v>
      </c>
      <c r="G5817">
        <v>0</v>
      </c>
      <c r="H5817">
        <v>0</v>
      </c>
      <c r="I5817">
        <v>43112078501</v>
      </c>
      <c r="J5817">
        <v>4</v>
      </c>
      <c r="K5817" t="s">
        <v>1802</v>
      </c>
      <c r="L5817">
        <v>276</v>
      </c>
      <c r="M5817" t="s">
        <v>1803</v>
      </c>
      <c r="N5817" t="s">
        <v>1804</v>
      </c>
      <c r="O5817">
        <v>0</v>
      </c>
      <c r="P5817" t="s">
        <v>1552</v>
      </c>
      <c r="Q5817">
        <v>20080412</v>
      </c>
      <c r="R5817">
        <v>891008979</v>
      </c>
    </row>
    <row r="5818" spans="1:18">
      <c r="A5818" t="s">
        <v>1837</v>
      </c>
      <c r="B5818" t="s">
        <v>1876</v>
      </c>
      <c r="C5818">
        <v>201205</v>
      </c>
      <c r="D5818">
        <v>0</v>
      </c>
      <c r="E5818" t="s">
        <v>1646</v>
      </c>
      <c r="F5818">
        <v>0</v>
      </c>
      <c r="G5818">
        <v>0</v>
      </c>
      <c r="H5818">
        <v>0</v>
      </c>
      <c r="I5818">
        <v>43112073001</v>
      </c>
      <c r="J5818">
        <v>4</v>
      </c>
      <c r="K5818" t="s">
        <v>1802</v>
      </c>
      <c r="L5818">
        <v>276</v>
      </c>
      <c r="M5818" t="s">
        <v>1803</v>
      </c>
      <c r="N5818" t="s">
        <v>1804</v>
      </c>
      <c r="O5818">
        <v>0</v>
      </c>
      <c r="P5818" t="s">
        <v>1552</v>
      </c>
      <c r="Q5818">
        <v>20021024</v>
      </c>
      <c r="R5818">
        <v>891008979</v>
      </c>
    </row>
    <row r="5819" spans="1:18">
      <c r="A5819" t="s">
        <v>1853</v>
      </c>
      <c r="B5819" t="s">
        <v>1877</v>
      </c>
      <c r="C5819">
        <v>201205</v>
      </c>
      <c r="D5819">
        <v>0</v>
      </c>
      <c r="E5819" t="s">
        <v>1646</v>
      </c>
      <c r="F5819">
        <v>0</v>
      </c>
      <c r="G5819">
        <v>0</v>
      </c>
      <c r="H5819">
        <v>0</v>
      </c>
      <c r="I5819">
        <v>43112076701</v>
      </c>
      <c r="J5819">
        <v>4</v>
      </c>
      <c r="K5819" t="s">
        <v>1855</v>
      </c>
      <c r="L5819">
        <v>276</v>
      </c>
      <c r="M5819" t="s">
        <v>1803</v>
      </c>
      <c r="N5819" t="s">
        <v>1804</v>
      </c>
      <c r="O5819">
        <v>0</v>
      </c>
      <c r="P5819" t="s">
        <v>1552</v>
      </c>
      <c r="Q5819">
        <v>20090630</v>
      </c>
      <c r="R5819">
        <v>891008979</v>
      </c>
    </row>
    <row r="5820" spans="1:18">
      <c r="A5820" t="s">
        <v>1807</v>
      </c>
      <c r="B5820" t="s">
        <v>1871</v>
      </c>
      <c r="C5820">
        <v>201206</v>
      </c>
      <c r="D5820">
        <v>0</v>
      </c>
      <c r="E5820" t="s">
        <v>1646</v>
      </c>
      <c r="F5820">
        <v>0</v>
      </c>
      <c r="G5820">
        <v>0</v>
      </c>
      <c r="H5820">
        <v>0</v>
      </c>
      <c r="I5820">
        <v>43112075901</v>
      </c>
      <c r="J5820">
        <v>4</v>
      </c>
      <c r="K5820" t="s">
        <v>1813</v>
      </c>
      <c r="L5820">
        <v>276</v>
      </c>
      <c r="M5820" t="s">
        <v>1803</v>
      </c>
      <c r="N5820" t="s">
        <v>1804</v>
      </c>
      <c r="O5820">
        <v>0</v>
      </c>
      <c r="P5820" t="s">
        <v>1552</v>
      </c>
      <c r="Q5820">
        <v>20080114</v>
      </c>
      <c r="R5820">
        <v>891008979</v>
      </c>
    </row>
    <row r="5821" spans="1:18">
      <c r="A5821" t="s">
        <v>1823</v>
      </c>
      <c r="B5821" t="s">
        <v>1872</v>
      </c>
      <c r="C5821">
        <v>201206</v>
      </c>
      <c r="D5821">
        <v>0</v>
      </c>
      <c r="E5821" t="s">
        <v>1646</v>
      </c>
      <c r="F5821">
        <v>0</v>
      </c>
      <c r="G5821">
        <v>0</v>
      </c>
      <c r="H5821">
        <v>0</v>
      </c>
      <c r="I5821">
        <v>43112039801</v>
      </c>
      <c r="J5821">
        <v>4</v>
      </c>
      <c r="K5821" t="s">
        <v>1822</v>
      </c>
      <c r="L5821">
        <v>276</v>
      </c>
      <c r="M5821" t="s">
        <v>1803</v>
      </c>
      <c r="N5821" t="s">
        <v>1804</v>
      </c>
      <c r="O5821">
        <v>0</v>
      </c>
      <c r="P5821" t="s">
        <v>1552</v>
      </c>
      <c r="Q5821">
        <v>20010318</v>
      </c>
      <c r="R5821">
        <v>891008979</v>
      </c>
    </row>
    <row r="5822" spans="1:18">
      <c r="A5822" t="s">
        <v>1823</v>
      </c>
      <c r="B5822" t="s">
        <v>1873</v>
      </c>
      <c r="C5822">
        <v>201206</v>
      </c>
      <c r="D5822">
        <v>0</v>
      </c>
      <c r="E5822" t="s">
        <v>1646</v>
      </c>
      <c r="F5822">
        <v>0</v>
      </c>
      <c r="G5822">
        <v>0</v>
      </c>
      <c r="H5822">
        <v>0</v>
      </c>
      <c r="I5822">
        <v>43112041800</v>
      </c>
      <c r="J5822">
        <v>4</v>
      </c>
      <c r="K5822" t="s">
        <v>1822</v>
      </c>
      <c r="L5822">
        <v>276</v>
      </c>
      <c r="M5822" t="s">
        <v>1803</v>
      </c>
      <c r="N5822" t="s">
        <v>1804</v>
      </c>
      <c r="O5822">
        <v>0</v>
      </c>
      <c r="P5822" t="s">
        <v>1552</v>
      </c>
      <c r="Q5822">
        <v>19831001</v>
      </c>
      <c r="R5822">
        <v>891008979</v>
      </c>
    </row>
    <row r="5823" spans="1:18">
      <c r="A5823" t="s">
        <v>1823</v>
      </c>
      <c r="B5823" t="s">
        <v>1874</v>
      </c>
      <c r="C5823">
        <v>201206</v>
      </c>
      <c r="D5823">
        <v>0</v>
      </c>
      <c r="E5823" t="s">
        <v>1646</v>
      </c>
      <c r="F5823">
        <v>0</v>
      </c>
      <c r="G5823">
        <v>0</v>
      </c>
      <c r="H5823">
        <v>0</v>
      </c>
      <c r="I5823">
        <v>43112076901</v>
      </c>
      <c r="J5823">
        <v>4</v>
      </c>
      <c r="K5823" t="s">
        <v>1802</v>
      </c>
      <c r="L5823">
        <v>276</v>
      </c>
      <c r="M5823" t="s">
        <v>1803</v>
      </c>
      <c r="N5823" t="s">
        <v>1804</v>
      </c>
      <c r="O5823">
        <v>0</v>
      </c>
      <c r="P5823" t="s">
        <v>1552</v>
      </c>
      <c r="Q5823">
        <v>20080226</v>
      </c>
      <c r="R5823">
        <v>891008979</v>
      </c>
    </row>
    <row r="5824" spans="1:18">
      <c r="A5824" t="s">
        <v>1823</v>
      </c>
      <c r="B5824" t="s">
        <v>1875</v>
      </c>
      <c r="C5824">
        <v>201206</v>
      </c>
      <c r="D5824">
        <v>0</v>
      </c>
      <c r="E5824" t="s">
        <v>1646</v>
      </c>
      <c r="F5824">
        <v>0</v>
      </c>
      <c r="G5824">
        <v>0</v>
      </c>
      <c r="H5824">
        <v>0</v>
      </c>
      <c r="I5824">
        <v>43112078501</v>
      </c>
      <c r="J5824">
        <v>4</v>
      </c>
      <c r="K5824" t="s">
        <v>1802</v>
      </c>
      <c r="L5824">
        <v>276</v>
      </c>
      <c r="M5824" t="s">
        <v>1803</v>
      </c>
      <c r="N5824" t="s">
        <v>1804</v>
      </c>
      <c r="O5824">
        <v>0</v>
      </c>
      <c r="P5824" t="s">
        <v>1552</v>
      </c>
      <c r="Q5824">
        <v>20080412</v>
      </c>
      <c r="R5824">
        <v>891008979</v>
      </c>
    </row>
    <row r="5825" spans="1:18">
      <c r="A5825" t="s">
        <v>1837</v>
      </c>
      <c r="B5825" t="s">
        <v>1876</v>
      </c>
      <c r="C5825">
        <v>201206</v>
      </c>
      <c r="D5825">
        <v>0</v>
      </c>
      <c r="E5825" t="s">
        <v>1646</v>
      </c>
      <c r="F5825">
        <v>0</v>
      </c>
      <c r="G5825">
        <v>0</v>
      </c>
      <c r="H5825">
        <v>0</v>
      </c>
      <c r="I5825">
        <v>43112073001</v>
      </c>
      <c r="J5825">
        <v>4</v>
      </c>
      <c r="K5825" t="s">
        <v>1802</v>
      </c>
      <c r="L5825">
        <v>276</v>
      </c>
      <c r="M5825" t="s">
        <v>1803</v>
      </c>
      <c r="N5825" t="s">
        <v>1804</v>
      </c>
      <c r="O5825">
        <v>0</v>
      </c>
      <c r="P5825" t="s">
        <v>1552</v>
      </c>
      <c r="Q5825">
        <v>20021024</v>
      </c>
      <c r="R5825">
        <v>891008979</v>
      </c>
    </row>
    <row r="5826" spans="1:18">
      <c r="A5826" t="s">
        <v>1853</v>
      </c>
      <c r="B5826" t="s">
        <v>1877</v>
      </c>
      <c r="C5826">
        <v>201206</v>
      </c>
      <c r="D5826">
        <v>0</v>
      </c>
      <c r="E5826" t="s">
        <v>1646</v>
      </c>
      <c r="F5826">
        <v>0</v>
      </c>
      <c r="G5826">
        <v>0</v>
      </c>
      <c r="H5826">
        <v>0</v>
      </c>
      <c r="I5826">
        <v>43112076701</v>
      </c>
      <c r="J5826">
        <v>4</v>
      </c>
      <c r="K5826" t="s">
        <v>1855</v>
      </c>
      <c r="L5826">
        <v>276</v>
      </c>
      <c r="M5826" t="s">
        <v>1803</v>
      </c>
      <c r="N5826" t="s">
        <v>1804</v>
      </c>
      <c r="O5826">
        <v>0</v>
      </c>
      <c r="P5826" t="s">
        <v>1552</v>
      </c>
      <c r="Q5826">
        <v>20090630</v>
      </c>
      <c r="R5826">
        <v>891008979</v>
      </c>
    </row>
    <row r="5827" spans="1:18">
      <c r="A5827" t="s">
        <v>1807</v>
      </c>
      <c r="B5827" t="s">
        <v>1871</v>
      </c>
      <c r="C5827">
        <v>201207</v>
      </c>
      <c r="D5827">
        <v>0</v>
      </c>
      <c r="E5827" t="s">
        <v>1646</v>
      </c>
      <c r="F5827">
        <v>0</v>
      </c>
      <c r="G5827">
        <v>0</v>
      </c>
      <c r="H5827">
        <v>0</v>
      </c>
      <c r="I5827">
        <v>43112075901</v>
      </c>
      <c r="J5827">
        <v>4</v>
      </c>
      <c r="K5827" t="s">
        <v>1813</v>
      </c>
      <c r="L5827">
        <v>276</v>
      </c>
      <c r="M5827" t="s">
        <v>1803</v>
      </c>
      <c r="N5827" t="s">
        <v>1804</v>
      </c>
      <c r="O5827">
        <v>0</v>
      </c>
      <c r="P5827" t="s">
        <v>1552</v>
      </c>
      <c r="Q5827">
        <v>20080114</v>
      </c>
      <c r="R5827">
        <v>891008979</v>
      </c>
    </row>
    <row r="5828" spans="1:18">
      <c r="A5828" t="s">
        <v>1823</v>
      </c>
      <c r="B5828" t="s">
        <v>1872</v>
      </c>
      <c r="C5828">
        <v>201207</v>
      </c>
      <c r="D5828">
        <v>0</v>
      </c>
      <c r="E5828" t="s">
        <v>1646</v>
      </c>
      <c r="F5828">
        <v>0</v>
      </c>
      <c r="G5828">
        <v>0</v>
      </c>
      <c r="H5828">
        <v>0</v>
      </c>
      <c r="I5828">
        <v>43112039801</v>
      </c>
      <c r="J5828">
        <v>4</v>
      </c>
      <c r="K5828" t="s">
        <v>1822</v>
      </c>
      <c r="L5828">
        <v>276</v>
      </c>
      <c r="M5828" t="s">
        <v>1803</v>
      </c>
      <c r="N5828" t="s">
        <v>1804</v>
      </c>
      <c r="O5828">
        <v>0</v>
      </c>
      <c r="P5828" t="s">
        <v>1552</v>
      </c>
      <c r="Q5828">
        <v>20010318</v>
      </c>
      <c r="R5828">
        <v>891008979</v>
      </c>
    </row>
    <row r="5829" spans="1:18">
      <c r="A5829" t="s">
        <v>1823</v>
      </c>
      <c r="B5829" t="s">
        <v>1873</v>
      </c>
      <c r="C5829">
        <v>201207</v>
      </c>
      <c r="D5829">
        <v>0</v>
      </c>
      <c r="E5829" t="s">
        <v>1646</v>
      </c>
      <c r="F5829">
        <v>0</v>
      </c>
      <c r="G5829">
        <v>0</v>
      </c>
      <c r="H5829">
        <v>0</v>
      </c>
      <c r="I5829">
        <v>43112041800</v>
      </c>
      <c r="J5829">
        <v>4</v>
      </c>
      <c r="K5829" t="s">
        <v>1822</v>
      </c>
      <c r="L5829">
        <v>276</v>
      </c>
      <c r="M5829" t="s">
        <v>1803</v>
      </c>
      <c r="N5829" t="s">
        <v>1804</v>
      </c>
      <c r="O5829">
        <v>0</v>
      </c>
      <c r="P5829" t="s">
        <v>1552</v>
      </c>
      <c r="Q5829">
        <v>19831001</v>
      </c>
      <c r="R5829">
        <v>891008979</v>
      </c>
    </row>
    <row r="5830" spans="1:18">
      <c r="A5830" t="s">
        <v>1823</v>
      </c>
      <c r="B5830" t="s">
        <v>1874</v>
      </c>
      <c r="C5830">
        <v>201207</v>
      </c>
      <c r="D5830">
        <v>0</v>
      </c>
      <c r="E5830" t="s">
        <v>1646</v>
      </c>
      <c r="F5830">
        <v>0</v>
      </c>
      <c r="G5830">
        <v>0</v>
      </c>
      <c r="H5830">
        <v>0</v>
      </c>
      <c r="I5830">
        <v>43112076901</v>
      </c>
      <c r="J5830">
        <v>4</v>
      </c>
      <c r="K5830" t="s">
        <v>1802</v>
      </c>
      <c r="L5830">
        <v>276</v>
      </c>
      <c r="M5830" t="s">
        <v>1803</v>
      </c>
      <c r="N5830" t="s">
        <v>1804</v>
      </c>
      <c r="O5830">
        <v>0</v>
      </c>
      <c r="P5830" t="s">
        <v>1552</v>
      </c>
      <c r="Q5830">
        <v>20080226</v>
      </c>
      <c r="R5830">
        <v>891008979</v>
      </c>
    </row>
    <row r="5831" spans="1:18">
      <c r="A5831" t="s">
        <v>1823</v>
      </c>
      <c r="B5831" t="s">
        <v>1875</v>
      </c>
      <c r="C5831">
        <v>201207</v>
      </c>
      <c r="D5831">
        <v>0</v>
      </c>
      <c r="E5831" t="s">
        <v>1646</v>
      </c>
      <c r="F5831">
        <v>0</v>
      </c>
      <c r="G5831">
        <v>0</v>
      </c>
      <c r="H5831">
        <v>0</v>
      </c>
      <c r="I5831">
        <v>43112078501</v>
      </c>
      <c r="J5831">
        <v>4</v>
      </c>
      <c r="K5831" t="s">
        <v>1802</v>
      </c>
      <c r="L5831">
        <v>276</v>
      </c>
      <c r="M5831" t="s">
        <v>1803</v>
      </c>
      <c r="N5831" t="s">
        <v>1804</v>
      </c>
      <c r="O5831">
        <v>0</v>
      </c>
      <c r="P5831" t="s">
        <v>1552</v>
      </c>
      <c r="Q5831">
        <v>20080412</v>
      </c>
      <c r="R5831">
        <v>891008979</v>
      </c>
    </row>
    <row r="5832" spans="1:18">
      <c r="A5832" t="s">
        <v>1837</v>
      </c>
      <c r="B5832" t="s">
        <v>1876</v>
      </c>
      <c r="C5832">
        <v>201207</v>
      </c>
      <c r="D5832">
        <v>0</v>
      </c>
      <c r="E5832" t="s">
        <v>1646</v>
      </c>
      <c r="F5832">
        <v>0</v>
      </c>
      <c r="G5832">
        <v>0</v>
      </c>
      <c r="H5832">
        <v>0</v>
      </c>
      <c r="I5832">
        <v>43112073001</v>
      </c>
      <c r="J5832">
        <v>4</v>
      </c>
      <c r="K5832" t="s">
        <v>1802</v>
      </c>
      <c r="L5832">
        <v>276</v>
      </c>
      <c r="M5832" t="s">
        <v>1803</v>
      </c>
      <c r="N5832" t="s">
        <v>1804</v>
      </c>
      <c r="O5832">
        <v>0</v>
      </c>
      <c r="P5832" t="s">
        <v>1552</v>
      </c>
      <c r="Q5832">
        <v>20021024</v>
      </c>
      <c r="R5832">
        <v>891008979</v>
      </c>
    </row>
    <row r="5833" spans="1:18">
      <c r="A5833" t="s">
        <v>1853</v>
      </c>
      <c r="B5833" t="s">
        <v>1877</v>
      </c>
      <c r="C5833">
        <v>201207</v>
      </c>
      <c r="D5833">
        <v>0</v>
      </c>
      <c r="E5833" t="s">
        <v>1646</v>
      </c>
      <c r="F5833">
        <v>0</v>
      </c>
      <c r="G5833">
        <v>0</v>
      </c>
      <c r="H5833">
        <v>0</v>
      </c>
      <c r="I5833">
        <v>43112076701</v>
      </c>
      <c r="J5833">
        <v>4</v>
      </c>
      <c r="K5833" t="s">
        <v>1855</v>
      </c>
      <c r="L5833">
        <v>276</v>
      </c>
      <c r="M5833" t="s">
        <v>1803</v>
      </c>
      <c r="N5833" t="s">
        <v>1804</v>
      </c>
      <c r="O5833">
        <v>0</v>
      </c>
      <c r="P5833" t="s">
        <v>1552</v>
      </c>
      <c r="Q5833">
        <v>20090630</v>
      </c>
      <c r="R5833">
        <v>891008979</v>
      </c>
    </row>
    <row r="5834" spans="1:18">
      <c r="A5834" t="s">
        <v>1807</v>
      </c>
      <c r="B5834" t="s">
        <v>1871</v>
      </c>
      <c r="C5834">
        <v>201208</v>
      </c>
      <c r="D5834">
        <v>0</v>
      </c>
      <c r="E5834" t="s">
        <v>1646</v>
      </c>
      <c r="F5834">
        <v>0</v>
      </c>
      <c r="G5834">
        <v>0</v>
      </c>
      <c r="H5834">
        <v>0</v>
      </c>
      <c r="I5834">
        <v>43112075901</v>
      </c>
      <c r="J5834">
        <v>4</v>
      </c>
      <c r="K5834" t="s">
        <v>1813</v>
      </c>
      <c r="L5834">
        <v>276</v>
      </c>
      <c r="M5834" t="s">
        <v>1803</v>
      </c>
      <c r="N5834" t="s">
        <v>1804</v>
      </c>
      <c r="O5834">
        <v>0</v>
      </c>
      <c r="P5834" t="s">
        <v>1552</v>
      </c>
      <c r="Q5834">
        <v>20080114</v>
      </c>
      <c r="R5834">
        <v>891008979</v>
      </c>
    </row>
    <row r="5835" spans="1:18">
      <c r="A5835" t="s">
        <v>1823</v>
      </c>
      <c r="B5835" t="s">
        <v>1872</v>
      </c>
      <c r="C5835">
        <v>201208</v>
      </c>
      <c r="D5835">
        <v>0</v>
      </c>
      <c r="E5835" t="s">
        <v>1646</v>
      </c>
      <c r="F5835">
        <v>0</v>
      </c>
      <c r="G5835">
        <v>0</v>
      </c>
      <c r="H5835">
        <v>0</v>
      </c>
      <c r="I5835">
        <v>43112039801</v>
      </c>
      <c r="J5835">
        <v>4</v>
      </c>
      <c r="K5835" t="s">
        <v>1822</v>
      </c>
      <c r="L5835">
        <v>276</v>
      </c>
      <c r="M5835" t="s">
        <v>1803</v>
      </c>
      <c r="N5835" t="s">
        <v>1804</v>
      </c>
      <c r="O5835">
        <v>0</v>
      </c>
      <c r="P5835" t="s">
        <v>1552</v>
      </c>
      <c r="Q5835">
        <v>20010318</v>
      </c>
      <c r="R5835">
        <v>891008979</v>
      </c>
    </row>
    <row r="5836" spans="1:18">
      <c r="A5836" t="s">
        <v>1823</v>
      </c>
      <c r="B5836" t="s">
        <v>1873</v>
      </c>
      <c r="C5836">
        <v>201208</v>
      </c>
      <c r="D5836">
        <v>0</v>
      </c>
      <c r="E5836" t="s">
        <v>1646</v>
      </c>
      <c r="F5836">
        <v>0</v>
      </c>
      <c r="G5836">
        <v>0</v>
      </c>
      <c r="H5836">
        <v>0</v>
      </c>
      <c r="I5836">
        <v>43112041800</v>
      </c>
      <c r="J5836">
        <v>4</v>
      </c>
      <c r="K5836" t="s">
        <v>1822</v>
      </c>
      <c r="L5836">
        <v>276</v>
      </c>
      <c r="M5836" t="s">
        <v>1803</v>
      </c>
      <c r="N5836" t="s">
        <v>1804</v>
      </c>
      <c r="O5836">
        <v>0</v>
      </c>
      <c r="P5836" t="s">
        <v>1552</v>
      </c>
      <c r="Q5836">
        <v>19831001</v>
      </c>
      <c r="R5836">
        <v>891008979</v>
      </c>
    </row>
    <row r="5837" spans="1:18">
      <c r="A5837" t="s">
        <v>1823</v>
      </c>
      <c r="B5837" t="s">
        <v>1874</v>
      </c>
      <c r="C5837">
        <v>201208</v>
      </c>
      <c r="D5837">
        <v>0</v>
      </c>
      <c r="E5837" t="s">
        <v>1646</v>
      </c>
      <c r="F5837">
        <v>0</v>
      </c>
      <c r="G5837">
        <v>0</v>
      </c>
      <c r="H5837">
        <v>0</v>
      </c>
      <c r="I5837">
        <v>43112076901</v>
      </c>
      <c r="J5837">
        <v>4</v>
      </c>
      <c r="K5837" t="s">
        <v>1802</v>
      </c>
      <c r="L5837">
        <v>276</v>
      </c>
      <c r="M5837" t="s">
        <v>1803</v>
      </c>
      <c r="N5837" t="s">
        <v>1804</v>
      </c>
      <c r="O5837">
        <v>0</v>
      </c>
      <c r="P5837" t="s">
        <v>1552</v>
      </c>
      <c r="Q5837">
        <v>20080226</v>
      </c>
      <c r="R5837">
        <v>891008979</v>
      </c>
    </row>
    <row r="5838" spans="1:18">
      <c r="A5838" t="s">
        <v>1823</v>
      </c>
      <c r="B5838" t="s">
        <v>1875</v>
      </c>
      <c r="C5838">
        <v>201208</v>
      </c>
      <c r="D5838">
        <v>0</v>
      </c>
      <c r="E5838" t="s">
        <v>1646</v>
      </c>
      <c r="F5838">
        <v>0</v>
      </c>
      <c r="G5838">
        <v>0</v>
      </c>
      <c r="H5838">
        <v>0</v>
      </c>
      <c r="I5838">
        <v>43112078501</v>
      </c>
      <c r="J5838">
        <v>4</v>
      </c>
      <c r="K5838" t="s">
        <v>1802</v>
      </c>
      <c r="L5838">
        <v>276</v>
      </c>
      <c r="M5838" t="s">
        <v>1803</v>
      </c>
      <c r="N5838" t="s">
        <v>1804</v>
      </c>
      <c r="O5838">
        <v>0</v>
      </c>
      <c r="P5838" t="s">
        <v>1552</v>
      </c>
      <c r="Q5838">
        <v>20080412</v>
      </c>
      <c r="R5838">
        <v>891008979</v>
      </c>
    </row>
    <row r="5839" spans="1:18">
      <c r="A5839" t="s">
        <v>1837</v>
      </c>
      <c r="B5839" t="s">
        <v>1876</v>
      </c>
      <c r="C5839">
        <v>201208</v>
      </c>
      <c r="D5839">
        <v>0</v>
      </c>
      <c r="E5839" t="s">
        <v>1646</v>
      </c>
      <c r="F5839">
        <v>0</v>
      </c>
      <c r="G5839">
        <v>0</v>
      </c>
      <c r="H5839">
        <v>0</v>
      </c>
      <c r="I5839">
        <v>43112073001</v>
      </c>
      <c r="J5839">
        <v>4</v>
      </c>
      <c r="K5839" t="s">
        <v>1802</v>
      </c>
      <c r="L5839">
        <v>276</v>
      </c>
      <c r="M5839" t="s">
        <v>1803</v>
      </c>
      <c r="N5839" t="s">
        <v>1804</v>
      </c>
      <c r="O5839">
        <v>0</v>
      </c>
      <c r="P5839" t="s">
        <v>1552</v>
      </c>
      <c r="Q5839">
        <v>20021024</v>
      </c>
      <c r="R5839">
        <v>891008979</v>
      </c>
    </row>
    <row r="5840" spans="1:18">
      <c r="A5840" t="s">
        <v>1853</v>
      </c>
      <c r="B5840" t="s">
        <v>1877</v>
      </c>
      <c r="C5840">
        <v>201208</v>
      </c>
      <c r="D5840">
        <v>0</v>
      </c>
      <c r="E5840" t="s">
        <v>1646</v>
      </c>
      <c r="F5840">
        <v>0</v>
      </c>
      <c r="G5840">
        <v>0</v>
      </c>
      <c r="H5840">
        <v>0</v>
      </c>
      <c r="I5840">
        <v>43112076701</v>
      </c>
      <c r="J5840">
        <v>4</v>
      </c>
      <c r="K5840" t="s">
        <v>1855</v>
      </c>
      <c r="L5840">
        <v>276</v>
      </c>
      <c r="M5840" t="s">
        <v>1803</v>
      </c>
      <c r="N5840" t="s">
        <v>1804</v>
      </c>
      <c r="O5840">
        <v>0</v>
      </c>
      <c r="P5840" t="s">
        <v>1552</v>
      </c>
      <c r="Q5840">
        <v>20090630</v>
      </c>
      <c r="R5840">
        <v>891008979</v>
      </c>
    </row>
    <row r="5841" spans="1:18">
      <c r="A5841" t="s">
        <v>1807</v>
      </c>
      <c r="B5841" t="s">
        <v>1871</v>
      </c>
      <c r="C5841">
        <v>201209</v>
      </c>
      <c r="D5841">
        <v>0</v>
      </c>
      <c r="E5841" t="s">
        <v>1646</v>
      </c>
      <c r="F5841">
        <v>0</v>
      </c>
      <c r="G5841">
        <v>0</v>
      </c>
      <c r="H5841">
        <v>0</v>
      </c>
      <c r="I5841">
        <v>43112075901</v>
      </c>
      <c r="J5841">
        <v>4</v>
      </c>
      <c r="K5841" t="s">
        <v>1813</v>
      </c>
      <c r="L5841">
        <v>276</v>
      </c>
      <c r="M5841" t="s">
        <v>1803</v>
      </c>
      <c r="N5841" t="s">
        <v>1804</v>
      </c>
      <c r="O5841">
        <v>0</v>
      </c>
      <c r="P5841" t="s">
        <v>1552</v>
      </c>
      <c r="Q5841">
        <v>20080114</v>
      </c>
      <c r="R5841">
        <v>891008979</v>
      </c>
    </row>
    <row r="5842" spans="1:18">
      <c r="A5842" t="s">
        <v>1823</v>
      </c>
      <c r="B5842" t="s">
        <v>1872</v>
      </c>
      <c r="C5842">
        <v>201209</v>
      </c>
      <c r="D5842">
        <v>0</v>
      </c>
      <c r="E5842" t="s">
        <v>1646</v>
      </c>
      <c r="F5842">
        <v>0</v>
      </c>
      <c r="G5842">
        <v>0</v>
      </c>
      <c r="H5842">
        <v>0</v>
      </c>
      <c r="I5842">
        <v>43112039801</v>
      </c>
      <c r="J5842">
        <v>4</v>
      </c>
      <c r="K5842" t="s">
        <v>1822</v>
      </c>
      <c r="L5842">
        <v>276</v>
      </c>
      <c r="M5842" t="s">
        <v>1803</v>
      </c>
      <c r="N5842" t="s">
        <v>1804</v>
      </c>
      <c r="O5842">
        <v>0</v>
      </c>
      <c r="P5842" t="s">
        <v>1552</v>
      </c>
      <c r="Q5842">
        <v>20010318</v>
      </c>
      <c r="R5842">
        <v>891008979</v>
      </c>
    </row>
    <row r="5843" spans="1:18">
      <c r="A5843" t="s">
        <v>1823</v>
      </c>
      <c r="B5843" t="s">
        <v>1873</v>
      </c>
      <c r="C5843">
        <v>201209</v>
      </c>
      <c r="D5843">
        <v>0</v>
      </c>
      <c r="E5843" t="s">
        <v>1646</v>
      </c>
      <c r="F5843">
        <v>0</v>
      </c>
      <c r="G5843">
        <v>0</v>
      </c>
      <c r="H5843">
        <v>0</v>
      </c>
      <c r="I5843">
        <v>43112041800</v>
      </c>
      <c r="J5843">
        <v>4</v>
      </c>
      <c r="K5843" t="s">
        <v>1822</v>
      </c>
      <c r="L5843">
        <v>276</v>
      </c>
      <c r="M5843" t="s">
        <v>1803</v>
      </c>
      <c r="N5843" t="s">
        <v>1804</v>
      </c>
      <c r="O5843">
        <v>0</v>
      </c>
      <c r="P5843" t="s">
        <v>1552</v>
      </c>
      <c r="Q5843">
        <v>19831001</v>
      </c>
      <c r="R5843">
        <v>891008979</v>
      </c>
    </row>
    <row r="5844" spans="1:18">
      <c r="A5844" t="s">
        <v>1823</v>
      </c>
      <c r="B5844" t="s">
        <v>1874</v>
      </c>
      <c r="C5844">
        <v>201209</v>
      </c>
      <c r="D5844">
        <v>0</v>
      </c>
      <c r="E5844" t="s">
        <v>1646</v>
      </c>
      <c r="F5844">
        <v>0</v>
      </c>
      <c r="G5844">
        <v>0</v>
      </c>
      <c r="H5844">
        <v>0</v>
      </c>
      <c r="I5844">
        <v>43112076901</v>
      </c>
      <c r="J5844">
        <v>4</v>
      </c>
      <c r="K5844" t="s">
        <v>1802</v>
      </c>
      <c r="L5844">
        <v>276</v>
      </c>
      <c r="M5844" t="s">
        <v>1803</v>
      </c>
      <c r="N5844" t="s">
        <v>1804</v>
      </c>
      <c r="O5844">
        <v>0</v>
      </c>
      <c r="P5844" t="s">
        <v>1552</v>
      </c>
      <c r="Q5844">
        <v>20080226</v>
      </c>
      <c r="R5844">
        <v>891008979</v>
      </c>
    </row>
    <row r="5845" spans="1:18">
      <c r="A5845" t="s">
        <v>1823</v>
      </c>
      <c r="B5845" t="s">
        <v>1875</v>
      </c>
      <c r="C5845">
        <v>201209</v>
      </c>
      <c r="D5845">
        <v>0</v>
      </c>
      <c r="E5845" t="s">
        <v>1646</v>
      </c>
      <c r="F5845">
        <v>0</v>
      </c>
      <c r="G5845">
        <v>0</v>
      </c>
      <c r="H5845">
        <v>0</v>
      </c>
      <c r="I5845">
        <v>43112078501</v>
      </c>
      <c r="J5845">
        <v>4</v>
      </c>
      <c r="K5845" t="s">
        <v>1802</v>
      </c>
      <c r="L5845">
        <v>276</v>
      </c>
      <c r="M5845" t="s">
        <v>1803</v>
      </c>
      <c r="N5845" t="s">
        <v>1804</v>
      </c>
      <c r="O5845">
        <v>0</v>
      </c>
      <c r="P5845" t="s">
        <v>1552</v>
      </c>
      <c r="Q5845">
        <v>20080412</v>
      </c>
      <c r="R5845">
        <v>891008979</v>
      </c>
    </row>
    <row r="5846" spans="1:18">
      <c r="A5846" t="s">
        <v>1837</v>
      </c>
      <c r="B5846" t="s">
        <v>1876</v>
      </c>
      <c r="C5846">
        <v>201209</v>
      </c>
      <c r="D5846">
        <v>0</v>
      </c>
      <c r="E5846" t="s">
        <v>1646</v>
      </c>
      <c r="F5846">
        <v>0</v>
      </c>
      <c r="G5846">
        <v>0</v>
      </c>
      <c r="H5846">
        <v>0</v>
      </c>
      <c r="I5846">
        <v>43112073001</v>
      </c>
      <c r="J5846">
        <v>4</v>
      </c>
      <c r="K5846" t="s">
        <v>1802</v>
      </c>
      <c r="L5846">
        <v>276</v>
      </c>
      <c r="M5846" t="s">
        <v>1803</v>
      </c>
      <c r="N5846" t="s">
        <v>1804</v>
      </c>
      <c r="O5846">
        <v>0</v>
      </c>
      <c r="P5846" t="s">
        <v>1552</v>
      </c>
      <c r="Q5846">
        <v>20021024</v>
      </c>
      <c r="R5846">
        <v>891008979</v>
      </c>
    </row>
    <row r="5847" spans="1:18">
      <c r="A5847" t="s">
        <v>1853</v>
      </c>
      <c r="B5847" t="s">
        <v>1877</v>
      </c>
      <c r="C5847">
        <v>201209</v>
      </c>
      <c r="D5847">
        <v>0</v>
      </c>
      <c r="E5847" t="s">
        <v>1646</v>
      </c>
      <c r="F5847">
        <v>0</v>
      </c>
      <c r="G5847">
        <v>0</v>
      </c>
      <c r="H5847">
        <v>0</v>
      </c>
      <c r="I5847">
        <v>43112076701</v>
      </c>
      <c r="J5847">
        <v>4</v>
      </c>
      <c r="K5847" t="s">
        <v>1855</v>
      </c>
      <c r="L5847">
        <v>276</v>
      </c>
      <c r="M5847" t="s">
        <v>1803</v>
      </c>
      <c r="N5847" t="s">
        <v>1804</v>
      </c>
      <c r="O5847">
        <v>0</v>
      </c>
      <c r="P5847" t="s">
        <v>1552</v>
      </c>
      <c r="Q5847">
        <v>20090630</v>
      </c>
      <c r="R5847">
        <v>891008979</v>
      </c>
    </row>
    <row r="5848" spans="1:18">
      <c r="A5848" t="s">
        <v>1807</v>
      </c>
      <c r="B5848" t="s">
        <v>1871</v>
      </c>
      <c r="C5848">
        <v>201210</v>
      </c>
      <c r="D5848">
        <v>0</v>
      </c>
      <c r="E5848" t="s">
        <v>1646</v>
      </c>
      <c r="F5848">
        <v>0</v>
      </c>
      <c r="G5848">
        <v>0</v>
      </c>
      <c r="H5848">
        <v>0</v>
      </c>
      <c r="I5848">
        <v>43112075901</v>
      </c>
      <c r="J5848">
        <v>4</v>
      </c>
      <c r="K5848" t="s">
        <v>1813</v>
      </c>
      <c r="L5848">
        <v>276</v>
      </c>
      <c r="M5848" t="s">
        <v>1803</v>
      </c>
      <c r="N5848" t="s">
        <v>1804</v>
      </c>
      <c r="O5848">
        <v>0</v>
      </c>
      <c r="P5848" t="s">
        <v>1552</v>
      </c>
      <c r="Q5848">
        <v>20080114</v>
      </c>
      <c r="R5848">
        <v>891008979</v>
      </c>
    </row>
    <row r="5849" spans="1:18">
      <c r="A5849" t="s">
        <v>1823</v>
      </c>
      <c r="B5849" t="s">
        <v>1872</v>
      </c>
      <c r="C5849">
        <v>201210</v>
      </c>
      <c r="D5849">
        <v>0</v>
      </c>
      <c r="E5849" t="s">
        <v>1646</v>
      </c>
      <c r="F5849">
        <v>0</v>
      </c>
      <c r="G5849">
        <v>0</v>
      </c>
      <c r="H5849">
        <v>0</v>
      </c>
      <c r="I5849">
        <v>43112039801</v>
      </c>
      <c r="J5849">
        <v>4</v>
      </c>
      <c r="K5849" t="s">
        <v>1822</v>
      </c>
      <c r="L5849">
        <v>276</v>
      </c>
      <c r="M5849" t="s">
        <v>1803</v>
      </c>
      <c r="N5849" t="s">
        <v>1804</v>
      </c>
      <c r="O5849">
        <v>0</v>
      </c>
      <c r="P5849" t="s">
        <v>1552</v>
      </c>
      <c r="Q5849">
        <v>20010318</v>
      </c>
      <c r="R5849">
        <v>891008979</v>
      </c>
    </row>
    <row r="5850" spans="1:18">
      <c r="A5850" t="s">
        <v>1823</v>
      </c>
      <c r="B5850" t="s">
        <v>1873</v>
      </c>
      <c r="C5850">
        <v>201210</v>
      </c>
      <c r="D5850">
        <v>0</v>
      </c>
      <c r="E5850" t="s">
        <v>1646</v>
      </c>
      <c r="F5850">
        <v>0</v>
      </c>
      <c r="G5850">
        <v>0</v>
      </c>
      <c r="H5850">
        <v>0</v>
      </c>
      <c r="I5850">
        <v>43112041800</v>
      </c>
      <c r="J5850">
        <v>4</v>
      </c>
      <c r="K5850" t="s">
        <v>1822</v>
      </c>
      <c r="L5850">
        <v>276</v>
      </c>
      <c r="M5850" t="s">
        <v>1803</v>
      </c>
      <c r="N5850" t="s">
        <v>1804</v>
      </c>
      <c r="O5850">
        <v>0</v>
      </c>
      <c r="P5850" t="s">
        <v>1552</v>
      </c>
      <c r="Q5850">
        <v>19831001</v>
      </c>
      <c r="R5850">
        <v>891008979</v>
      </c>
    </row>
    <row r="5851" spans="1:18">
      <c r="A5851" t="s">
        <v>1823</v>
      </c>
      <c r="B5851" t="s">
        <v>1874</v>
      </c>
      <c r="C5851">
        <v>201210</v>
      </c>
      <c r="D5851">
        <v>0</v>
      </c>
      <c r="E5851" t="s">
        <v>1646</v>
      </c>
      <c r="F5851">
        <v>0</v>
      </c>
      <c r="G5851">
        <v>0</v>
      </c>
      <c r="H5851">
        <v>0</v>
      </c>
      <c r="I5851">
        <v>43112076901</v>
      </c>
      <c r="J5851">
        <v>4</v>
      </c>
      <c r="K5851" t="s">
        <v>1802</v>
      </c>
      <c r="L5851">
        <v>276</v>
      </c>
      <c r="M5851" t="s">
        <v>1803</v>
      </c>
      <c r="N5851" t="s">
        <v>1804</v>
      </c>
      <c r="O5851">
        <v>0</v>
      </c>
      <c r="P5851" t="s">
        <v>1552</v>
      </c>
      <c r="Q5851">
        <v>20080226</v>
      </c>
      <c r="R5851">
        <v>891008979</v>
      </c>
    </row>
    <row r="5852" spans="1:18">
      <c r="A5852" t="s">
        <v>1823</v>
      </c>
      <c r="B5852" t="s">
        <v>1875</v>
      </c>
      <c r="C5852">
        <v>201210</v>
      </c>
      <c r="D5852">
        <v>0</v>
      </c>
      <c r="E5852" t="s">
        <v>1646</v>
      </c>
      <c r="F5852">
        <v>0</v>
      </c>
      <c r="G5852">
        <v>0</v>
      </c>
      <c r="H5852">
        <v>0</v>
      </c>
      <c r="I5852">
        <v>43112078501</v>
      </c>
      <c r="J5852">
        <v>4</v>
      </c>
      <c r="K5852" t="s">
        <v>1802</v>
      </c>
      <c r="L5852">
        <v>276</v>
      </c>
      <c r="M5852" t="s">
        <v>1803</v>
      </c>
      <c r="N5852" t="s">
        <v>1804</v>
      </c>
      <c r="O5852">
        <v>0</v>
      </c>
      <c r="P5852" t="s">
        <v>1552</v>
      </c>
      <c r="Q5852">
        <v>20080412</v>
      </c>
      <c r="R5852">
        <v>891008979</v>
      </c>
    </row>
    <row r="5853" spans="1:18">
      <c r="A5853" t="s">
        <v>1837</v>
      </c>
      <c r="B5853" t="s">
        <v>1876</v>
      </c>
      <c r="C5853">
        <v>201210</v>
      </c>
      <c r="D5853">
        <v>0</v>
      </c>
      <c r="E5853" t="s">
        <v>1646</v>
      </c>
      <c r="F5853">
        <v>0</v>
      </c>
      <c r="G5853">
        <v>0</v>
      </c>
      <c r="H5853">
        <v>0</v>
      </c>
      <c r="I5853">
        <v>43112073001</v>
      </c>
      <c r="J5853">
        <v>4</v>
      </c>
      <c r="K5853" t="s">
        <v>1802</v>
      </c>
      <c r="L5853">
        <v>276</v>
      </c>
      <c r="M5853" t="s">
        <v>1803</v>
      </c>
      <c r="N5853" t="s">
        <v>1804</v>
      </c>
      <c r="O5853">
        <v>0</v>
      </c>
      <c r="P5853" t="s">
        <v>1552</v>
      </c>
      <c r="Q5853">
        <v>20021024</v>
      </c>
      <c r="R5853">
        <v>891008979</v>
      </c>
    </row>
    <row r="5854" spans="1:18">
      <c r="A5854" t="s">
        <v>1853</v>
      </c>
      <c r="B5854" t="s">
        <v>1877</v>
      </c>
      <c r="C5854">
        <v>201210</v>
      </c>
      <c r="D5854">
        <v>0</v>
      </c>
      <c r="E5854" t="s">
        <v>1646</v>
      </c>
      <c r="F5854">
        <v>0</v>
      </c>
      <c r="G5854">
        <v>0</v>
      </c>
      <c r="H5854">
        <v>0</v>
      </c>
      <c r="I5854">
        <v>43112076701</v>
      </c>
      <c r="J5854">
        <v>4</v>
      </c>
      <c r="K5854" t="s">
        <v>1855</v>
      </c>
      <c r="L5854">
        <v>276</v>
      </c>
      <c r="M5854" t="s">
        <v>1803</v>
      </c>
      <c r="N5854" t="s">
        <v>1804</v>
      </c>
      <c r="O5854">
        <v>0</v>
      </c>
      <c r="P5854" t="s">
        <v>1552</v>
      </c>
      <c r="Q5854">
        <v>20090630</v>
      </c>
      <c r="R5854">
        <v>891008979</v>
      </c>
    </row>
    <row r="5855" spans="1:18">
      <c r="A5855" t="s">
        <v>1807</v>
      </c>
      <c r="B5855" t="s">
        <v>1871</v>
      </c>
      <c r="C5855">
        <v>201211</v>
      </c>
      <c r="D5855">
        <v>0</v>
      </c>
      <c r="E5855" t="s">
        <v>1646</v>
      </c>
      <c r="F5855">
        <v>0</v>
      </c>
      <c r="G5855">
        <v>0</v>
      </c>
      <c r="H5855">
        <v>0</v>
      </c>
      <c r="I5855">
        <v>43112075901</v>
      </c>
      <c r="J5855">
        <v>4</v>
      </c>
      <c r="K5855" t="s">
        <v>1813</v>
      </c>
      <c r="L5855">
        <v>276</v>
      </c>
      <c r="M5855" t="s">
        <v>1803</v>
      </c>
      <c r="N5855" t="s">
        <v>1804</v>
      </c>
      <c r="O5855">
        <v>0</v>
      </c>
      <c r="P5855" t="s">
        <v>1552</v>
      </c>
      <c r="Q5855">
        <v>20080114</v>
      </c>
      <c r="R5855">
        <v>891008979</v>
      </c>
    </row>
    <row r="5856" spans="1:18">
      <c r="A5856" t="s">
        <v>1823</v>
      </c>
      <c r="B5856" t="s">
        <v>1872</v>
      </c>
      <c r="C5856">
        <v>201211</v>
      </c>
      <c r="D5856">
        <v>0</v>
      </c>
      <c r="E5856" t="s">
        <v>1646</v>
      </c>
      <c r="F5856">
        <v>0</v>
      </c>
      <c r="G5856">
        <v>0</v>
      </c>
      <c r="H5856">
        <v>0</v>
      </c>
      <c r="I5856">
        <v>43112039801</v>
      </c>
      <c r="J5856">
        <v>4</v>
      </c>
      <c r="K5856" t="s">
        <v>1822</v>
      </c>
      <c r="L5856">
        <v>276</v>
      </c>
      <c r="M5856" t="s">
        <v>1803</v>
      </c>
      <c r="N5856" t="s">
        <v>1804</v>
      </c>
      <c r="O5856">
        <v>0</v>
      </c>
      <c r="P5856" t="s">
        <v>1552</v>
      </c>
      <c r="Q5856">
        <v>20010318</v>
      </c>
      <c r="R5856">
        <v>891008979</v>
      </c>
    </row>
    <row r="5857" spans="1:18">
      <c r="A5857" t="s">
        <v>1823</v>
      </c>
      <c r="B5857" t="s">
        <v>1873</v>
      </c>
      <c r="C5857">
        <v>201211</v>
      </c>
      <c r="D5857">
        <v>0</v>
      </c>
      <c r="E5857" t="s">
        <v>1646</v>
      </c>
      <c r="F5857">
        <v>0</v>
      </c>
      <c r="G5857">
        <v>0</v>
      </c>
      <c r="H5857">
        <v>0</v>
      </c>
      <c r="I5857">
        <v>43112041800</v>
      </c>
      <c r="J5857">
        <v>4</v>
      </c>
      <c r="K5857" t="s">
        <v>1822</v>
      </c>
      <c r="L5857">
        <v>276</v>
      </c>
      <c r="M5857" t="s">
        <v>1803</v>
      </c>
      <c r="N5857" t="s">
        <v>1804</v>
      </c>
      <c r="O5857">
        <v>0</v>
      </c>
      <c r="P5857" t="s">
        <v>1552</v>
      </c>
      <c r="Q5857">
        <v>19831001</v>
      </c>
      <c r="R5857">
        <v>891008979</v>
      </c>
    </row>
    <row r="5858" spans="1:18">
      <c r="A5858" t="s">
        <v>1823</v>
      </c>
      <c r="B5858" t="s">
        <v>1874</v>
      </c>
      <c r="C5858">
        <v>201211</v>
      </c>
      <c r="D5858">
        <v>0</v>
      </c>
      <c r="E5858" t="s">
        <v>1646</v>
      </c>
      <c r="F5858">
        <v>0</v>
      </c>
      <c r="G5858">
        <v>0</v>
      </c>
      <c r="H5858">
        <v>0</v>
      </c>
      <c r="I5858">
        <v>43112076901</v>
      </c>
      <c r="J5858">
        <v>4</v>
      </c>
      <c r="K5858" t="s">
        <v>1802</v>
      </c>
      <c r="L5858">
        <v>276</v>
      </c>
      <c r="M5858" t="s">
        <v>1803</v>
      </c>
      <c r="N5858" t="s">
        <v>1804</v>
      </c>
      <c r="O5858">
        <v>0</v>
      </c>
      <c r="P5858" t="s">
        <v>1552</v>
      </c>
      <c r="Q5858">
        <v>20080226</v>
      </c>
      <c r="R5858">
        <v>891008979</v>
      </c>
    </row>
    <row r="5859" spans="1:18">
      <c r="A5859" t="s">
        <v>1823</v>
      </c>
      <c r="B5859" t="s">
        <v>1875</v>
      </c>
      <c r="C5859">
        <v>201211</v>
      </c>
      <c r="D5859">
        <v>0</v>
      </c>
      <c r="E5859" t="s">
        <v>1646</v>
      </c>
      <c r="F5859">
        <v>0</v>
      </c>
      <c r="G5859">
        <v>0</v>
      </c>
      <c r="H5859">
        <v>0</v>
      </c>
      <c r="I5859">
        <v>43112078501</v>
      </c>
      <c r="J5859">
        <v>4</v>
      </c>
      <c r="K5859" t="s">
        <v>1802</v>
      </c>
      <c r="L5859">
        <v>276</v>
      </c>
      <c r="M5859" t="s">
        <v>1803</v>
      </c>
      <c r="N5859" t="s">
        <v>1804</v>
      </c>
      <c r="O5859">
        <v>0</v>
      </c>
      <c r="P5859" t="s">
        <v>1552</v>
      </c>
      <c r="Q5859">
        <v>20080412</v>
      </c>
      <c r="R5859">
        <v>891008979</v>
      </c>
    </row>
    <row r="5860" spans="1:18">
      <c r="A5860" t="s">
        <v>1837</v>
      </c>
      <c r="B5860" t="s">
        <v>1876</v>
      </c>
      <c r="C5860">
        <v>201211</v>
      </c>
      <c r="D5860">
        <v>0</v>
      </c>
      <c r="E5860" t="s">
        <v>1646</v>
      </c>
      <c r="F5860">
        <v>0</v>
      </c>
      <c r="G5860">
        <v>0</v>
      </c>
      <c r="H5860">
        <v>0</v>
      </c>
      <c r="I5860">
        <v>43112073001</v>
      </c>
      <c r="J5860">
        <v>4</v>
      </c>
      <c r="K5860" t="s">
        <v>1802</v>
      </c>
      <c r="L5860">
        <v>276</v>
      </c>
      <c r="M5860" t="s">
        <v>1803</v>
      </c>
      <c r="N5860" t="s">
        <v>1804</v>
      </c>
      <c r="O5860">
        <v>0</v>
      </c>
      <c r="P5860" t="s">
        <v>1552</v>
      </c>
      <c r="Q5860">
        <v>20021024</v>
      </c>
      <c r="R5860">
        <v>891008979</v>
      </c>
    </row>
    <row r="5861" spans="1:18">
      <c r="A5861" t="s">
        <v>1853</v>
      </c>
      <c r="B5861" t="s">
        <v>1877</v>
      </c>
      <c r="C5861">
        <v>201211</v>
      </c>
      <c r="D5861">
        <v>0</v>
      </c>
      <c r="E5861" t="s">
        <v>1646</v>
      </c>
      <c r="F5861">
        <v>0</v>
      </c>
      <c r="G5861">
        <v>0</v>
      </c>
      <c r="H5861">
        <v>0</v>
      </c>
      <c r="I5861">
        <v>43112076701</v>
      </c>
      <c r="J5861">
        <v>4</v>
      </c>
      <c r="K5861" t="s">
        <v>1855</v>
      </c>
      <c r="L5861">
        <v>276</v>
      </c>
      <c r="M5861" t="s">
        <v>1803</v>
      </c>
      <c r="N5861" t="s">
        <v>1804</v>
      </c>
      <c r="O5861">
        <v>0</v>
      </c>
      <c r="P5861" t="s">
        <v>1552</v>
      </c>
      <c r="Q5861">
        <v>20090630</v>
      </c>
      <c r="R5861">
        <v>891008979</v>
      </c>
    </row>
    <row r="5862" spans="1:18">
      <c r="A5862" t="s">
        <v>1807</v>
      </c>
      <c r="B5862" t="s">
        <v>1871</v>
      </c>
      <c r="C5862">
        <v>201212</v>
      </c>
      <c r="D5862">
        <v>0</v>
      </c>
      <c r="E5862" t="s">
        <v>1646</v>
      </c>
      <c r="F5862">
        <v>0</v>
      </c>
      <c r="G5862">
        <v>0</v>
      </c>
      <c r="H5862">
        <v>0</v>
      </c>
      <c r="I5862">
        <v>43112075901</v>
      </c>
      <c r="J5862">
        <v>4</v>
      </c>
      <c r="K5862" t="s">
        <v>1813</v>
      </c>
      <c r="L5862">
        <v>276</v>
      </c>
      <c r="M5862" t="s">
        <v>1803</v>
      </c>
      <c r="N5862" t="s">
        <v>1804</v>
      </c>
      <c r="O5862">
        <v>0</v>
      </c>
      <c r="P5862" t="s">
        <v>1552</v>
      </c>
      <c r="Q5862">
        <v>20080114</v>
      </c>
      <c r="R5862">
        <v>891008979</v>
      </c>
    </row>
    <row r="5863" spans="1:18">
      <c r="A5863" t="s">
        <v>1823</v>
      </c>
      <c r="B5863" t="s">
        <v>1872</v>
      </c>
      <c r="C5863">
        <v>201212</v>
      </c>
      <c r="D5863">
        <v>0</v>
      </c>
      <c r="E5863" t="s">
        <v>1646</v>
      </c>
      <c r="F5863">
        <v>0</v>
      </c>
      <c r="G5863">
        <v>0</v>
      </c>
      <c r="H5863">
        <v>0</v>
      </c>
      <c r="I5863">
        <v>43112039801</v>
      </c>
      <c r="J5863">
        <v>4</v>
      </c>
      <c r="K5863" t="s">
        <v>1822</v>
      </c>
      <c r="L5863">
        <v>276</v>
      </c>
      <c r="M5863" t="s">
        <v>1803</v>
      </c>
      <c r="N5863" t="s">
        <v>1804</v>
      </c>
      <c r="O5863">
        <v>0</v>
      </c>
      <c r="P5863" t="s">
        <v>1552</v>
      </c>
      <c r="Q5863">
        <v>20010318</v>
      </c>
      <c r="R5863">
        <v>891008979</v>
      </c>
    </row>
    <row r="5864" spans="1:18">
      <c r="A5864" t="s">
        <v>1823</v>
      </c>
      <c r="B5864" t="s">
        <v>1873</v>
      </c>
      <c r="C5864">
        <v>201212</v>
      </c>
      <c r="D5864">
        <v>0</v>
      </c>
      <c r="E5864" t="s">
        <v>1646</v>
      </c>
      <c r="F5864">
        <v>0</v>
      </c>
      <c r="G5864">
        <v>0</v>
      </c>
      <c r="H5864">
        <v>0</v>
      </c>
      <c r="I5864">
        <v>43112041800</v>
      </c>
      <c r="J5864">
        <v>4</v>
      </c>
      <c r="K5864" t="s">
        <v>1822</v>
      </c>
      <c r="L5864">
        <v>276</v>
      </c>
      <c r="M5864" t="s">
        <v>1803</v>
      </c>
      <c r="N5864" t="s">
        <v>1804</v>
      </c>
      <c r="O5864">
        <v>0</v>
      </c>
      <c r="P5864" t="s">
        <v>1552</v>
      </c>
      <c r="Q5864">
        <v>19831001</v>
      </c>
      <c r="R5864">
        <v>891008979</v>
      </c>
    </row>
    <row r="5865" spans="1:18">
      <c r="A5865" t="s">
        <v>1823</v>
      </c>
      <c r="B5865" t="s">
        <v>1874</v>
      </c>
      <c r="C5865">
        <v>201212</v>
      </c>
      <c r="D5865">
        <v>0</v>
      </c>
      <c r="E5865" t="s">
        <v>1646</v>
      </c>
      <c r="F5865">
        <v>0</v>
      </c>
      <c r="G5865">
        <v>0</v>
      </c>
      <c r="H5865">
        <v>0</v>
      </c>
      <c r="I5865">
        <v>43112076901</v>
      </c>
      <c r="J5865">
        <v>4</v>
      </c>
      <c r="K5865" t="s">
        <v>1802</v>
      </c>
      <c r="L5865">
        <v>276</v>
      </c>
      <c r="M5865" t="s">
        <v>1803</v>
      </c>
      <c r="N5865" t="s">
        <v>1804</v>
      </c>
      <c r="O5865">
        <v>0</v>
      </c>
      <c r="P5865" t="s">
        <v>1552</v>
      </c>
      <c r="Q5865">
        <v>20080226</v>
      </c>
      <c r="R5865">
        <v>891008979</v>
      </c>
    </row>
    <row r="5866" spans="1:18">
      <c r="A5866" t="s">
        <v>1823</v>
      </c>
      <c r="B5866" t="s">
        <v>1875</v>
      </c>
      <c r="C5866">
        <v>201212</v>
      </c>
      <c r="D5866">
        <v>0</v>
      </c>
      <c r="E5866" t="s">
        <v>1646</v>
      </c>
      <c r="F5866">
        <v>0</v>
      </c>
      <c r="G5866">
        <v>0</v>
      </c>
      <c r="H5866">
        <v>0</v>
      </c>
      <c r="I5866">
        <v>43112078501</v>
      </c>
      <c r="J5866">
        <v>4</v>
      </c>
      <c r="K5866" t="s">
        <v>1802</v>
      </c>
      <c r="L5866">
        <v>276</v>
      </c>
      <c r="M5866" t="s">
        <v>1803</v>
      </c>
      <c r="N5866" t="s">
        <v>1804</v>
      </c>
      <c r="O5866">
        <v>0</v>
      </c>
      <c r="P5866" t="s">
        <v>1552</v>
      </c>
      <c r="Q5866">
        <v>20080412</v>
      </c>
      <c r="R5866">
        <v>891008979</v>
      </c>
    </row>
    <row r="5867" spans="1:18">
      <c r="A5867" t="s">
        <v>1837</v>
      </c>
      <c r="B5867" t="s">
        <v>1876</v>
      </c>
      <c r="C5867">
        <v>201212</v>
      </c>
      <c r="D5867">
        <v>0</v>
      </c>
      <c r="E5867" t="s">
        <v>1646</v>
      </c>
      <c r="F5867">
        <v>0</v>
      </c>
      <c r="G5867">
        <v>0</v>
      </c>
      <c r="H5867">
        <v>0</v>
      </c>
      <c r="I5867">
        <v>43112073001</v>
      </c>
      <c r="J5867">
        <v>4</v>
      </c>
      <c r="K5867" t="s">
        <v>1802</v>
      </c>
      <c r="L5867">
        <v>276</v>
      </c>
      <c r="M5867" t="s">
        <v>1803</v>
      </c>
      <c r="N5867" t="s">
        <v>1804</v>
      </c>
      <c r="O5867">
        <v>0</v>
      </c>
      <c r="P5867" t="s">
        <v>1552</v>
      </c>
      <c r="Q5867">
        <v>20021024</v>
      </c>
      <c r="R5867">
        <v>891008979</v>
      </c>
    </row>
    <row r="5868" spans="1:18">
      <c r="A5868" t="s">
        <v>1853</v>
      </c>
      <c r="B5868" t="s">
        <v>1877</v>
      </c>
      <c r="C5868">
        <v>201212</v>
      </c>
      <c r="D5868">
        <v>0</v>
      </c>
      <c r="E5868" t="s">
        <v>1646</v>
      </c>
      <c r="F5868">
        <v>0</v>
      </c>
      <c r="G5868">
        <v>0</v>
      </c>
      <c r="H5868">
        <v>0</v>
      </c>
      <c r="I5868">
        <v>43112076701</v>
      </c>
      <c r="J5868">
        <v>4</v>
      </c>
      <c r="K5868" t="s">
        <v>1855</v>
      </c>
      <c r="L5868">
        <v>276</v>
      </c>
      <c r="M5868" t="s">
        <v>1803</v>
      </c>
      <c r="N5868" t="s">
        <v>1804</v>
      </c>
      <c r="O5868">
        <v>0</v>
      </c>
      <c r="P5868" t="s">
        <v>1552</v>
      </c>
      <c r="Q5868">
        <v>20090630</v>
      </c>
      <c r="R5868">
        <v>891008979</v>
      </c>
    </row>
    <row r="5869" spans="1:18">
      <c r="A5869" s="78" t="s">
        <v>474</v>
      </c>
      <c r="F5869">
        <f>SUM(F5113:F5736)</f>
        <v>4402251</v>
      </c>
      <c r="G5869">
        <f t="shared" ref="G5869:H5869" si="3">SUM(G5113:G5736)</f>
        <v>11351298</v>
      </c>
      <c r="H5869">
        <f t="shared" si="3"/>
        <v>6926809</v>
      </c>
      <c r="O5869">
        <f>SUM(O5737:O5784)</f>
        <v>5020208</v>
      </c>
      <c r="P5869" t="s">
        <v>1878</v>
      </c>
    </row>
    <row r="5870" spans="1:18">
      <c r="F5870" s="105">
        <f>F5869/365</f>
        <v>12060.961643835617</v>
      </c>
      <c r="G5870" s="105">
        <f>G5869*1000/F5869</f>
        <v>2578.5213064861591</v>
      </c>
      <c r="H5870" s="92">
        <f>H5869/F5869</f>
        <v>1.573469799881924</v>
      </c>
      <c r="O5870" s="92">
        <f>O5869/G5869</f>
        <v>0.44225849766255804</v>
      </c>
    </row>
    <row r="5871" spans="1:18">
      <c r="O5871">
        <f>SUM(O5785:O5868)</f>
        <v>0</v>
      </c>
      <c r="P5871" t="s">
        <v>1733</v>
      </c>
    </row>
    <row r="5874" spans="1:18">
      <c r="A5874" t="s">
        <v>1879</v>
      </c>
      <c r="B5874" t="s">
        <v>1880</v>
      </c>
      <c r="C5874">
        <v>201201</v>
      </c>
      <c r="D5874">
        <v>31</v>
      </c>
      <c r="E5874" t="s">
        <v>1548</v>
      </c>
      <c r="F5874">
        <v>0</v>
      </c>
      <c r="G5874">
        <v>50921</v>
      </c>
      <c r="H5874">
        <v>295</v>
      </c>
      <c r="I5874">
        <v>43112047300</v>
      </c>
      <c r="J5874">
        <v>11</v>
      </c>
      <c r="K5874" t="s">
        <v>1881</v>
      </c>
      <c r="L5874">
        <v>2531</v>
      </c>
      <c r="M5874" t="s">
        <v>1557</v>
      </c>
      <c r="N5874" t="s">
        <v>1882</v>
      </c>
      <c r="O5874">
        <v>0</v>
      </c>
      <c r="P5874" t="s">
        <v>1662</v>
      </c>
      <c r="Q5874">
        <v>20010527</v>
      </c>
      <c r="R5874">
        <v>756488001</v>
      </c>
    </row>
    <row r="5875" spans="1:18">
      <c r="A5875" t="s">
        <v>1879</v>
      </c>
      <c r="B5875" t="s">
        <v>1880</v>
      </c>
      <c r="C5875">
        <v>201202</v>
      </c>
      <c r="D5875">
        <v>28</v>
      </c>
      <c r="E5875" t="s">
        <v>1548</v>
      </c>
      <c r="F5875">
        <v>0</v>
      </c>
      <c r="G5875">
        <v>44704</v>
      </c>
      <c r="H5875">
        <v>296</v>
      </c>
      <c r="I5875">
        <v>43112047300</v>
      </c>
      <c r="J5875">
        <v>11</v>
      </c>
      <c r="K5875" t="s">
        <v>1881</v>
      </c>
      <c r="L5875">
        <v>2531</v>
      </c>
      <c r="M5875" t="s">
        <v>1557</v>
      </c>
      <c r="N5875" t="s">
        <v>1882</v>
      </c>
      <c r="O5875">
        <v>0</v>
      </c>
      <c r="P5875" t="s">
        <v>1662</v>
      </c>
      <c r="Q5875">
        <v>20010527</v>
      </c>
      <c r="R5875">
        <v>756488001</v>
      </c>
    </row>
    <row r="5876" spans="1:18">
      <c r="A5876" t="s">
        <v>1879</v>
      </c>
      <c r="B5876" t="s">
        <v>1880</v>
      </c>
      <c r="C5876">
        <v>201203</v>
      </c>
      <c r="D5876">
        <v>30</v>
      </c>
      <c r="E5876" t="s">
        <v>1548</v>
      </c>
      <c r="F5876">
        <v>0</v>
      </c>
      <c r="G5876">
        <v>49998</v>
      </c>
      <c r="H5876">
        <v>533</v>
      </c>
      <c r="I5876">
        <v>43112047300</v>
      </c>
      <c r="J5876">
        <v>11</v>
      </c>
      <c r="K5876" t="s">
        <v>1881</v>
      </c>
      <c r="L5876">
        <v>2531</v>
      </c>
      <c r="M5876" t="s">
        <v>1557</v>
      </c>
      <c r="N5876" t="s">
        <v>1882</v>
      </c>
      <c r="O5876">
        <v>0</v>
      </c>
      <c r="P5876" t="s">
        <v>1662</v>
      </c>
      <c r="Q5876">
        <v>20010527</v>
      </c>
      <c r="R5876">
        <v>756488001</v>
      </c>
    </row>
    <row r="5877" spans="1:18">
      <c r="A5877" t="s">
        <v>1879</v>
      </c>
      <c r="B5877" t="s">
        <v>1880</v>
      </c>
      <c r="C5877">
        <v>201204</v>
      </c>
      <c r="D5877">
        <v>27</v>
      </c>
      <c r="E5877" t="s">
        <v>1548</v>
      </c>
      <c r="F5877">
        <v>0</v>
      </c>
      <c r="G5877">
        <v>39918</v>
      </c>
      <c r="H5877">
        <v>354</v>
      </c>
      <c r="I5877">
        <v>43112047300</v>
      </c>
      <c r="J5877">
        <v>11</v>
      </c>
      <c r="K5877" t="s">
        <v>1881</v>
      </c>
      <c r="L5877">
        <v>2531</v>
      </c>
      <c r="M5877" t="s">
        <v>1557</v>
      </c>
      <c r="N5877" t="s">
        <v>1882</v>
      </c>
      <c r="O5877">
        <v>0</v>
      </c>
      <c r="P5877" t="s">
        <v>1662</v>
      </c>
      <c r="Q5877">
        <v>20010527</v>
      </c>
      <c r="R5877">
        <v>756488001</v>
      </c>
    </row>
    <row r="5878" spans="1:18">
      <c r="A5878" t="s">
        <v>1879</v>
      </c>
      <c r="B5878" t="s">
        <v>1880</v>
      </c>
      <c r="C5878">
        <v>201205</v>
      </c>
      <c r="D5878">
        <v>31</v>
      </c>
      <c r="E5878" t="s">
        <v>1548</v>
      </c>
      <c r="F5878">
        <v>0</v>
      </c>
      <c r="G5878">
        <v>52254</v>
      </c>
      <c r="H5878">
        <v>307</v>
      </c>
      <c r="I5878">
        <v>43112047300</v>
      </c>
      <c r="J5878">
        <v>11</v>
      </c>
      <c r="K5878" t="s">
        <v>1881</v>
      </c>
      <c r="L5878">
        <v>2531</v>
      </c>
      <c r="M5878" t="s">
        <v>1557</v>
      </c>
      <c r="N5878" t="s">
        <v>1882</v>
      </c>
      <c r="O5878">
        <v>0</v>
      </c>
      <c r="P5878" t="s">
        <v>1662</v>
      </c>
      <c r="Q5878">
        <v>20010527</v>
      </c>
      <c r="R5878">
        <v>756488001</v>
      </c>
    </row>
    <row r="5879" spans="1:18">
      <c r="A5879" t="s">
        <v>1879</v>
      </c>
      <c r="B5879" t="s">
        <v>1880</v>
      </c>
      <c r="C5879">
        <v>201206</v>
      </c>
      <c r="D5879">
        <v>29</v>
      </c>
      <c r="E5879" t="s">
        <v>1548</v>
      </c>
      <c r="F5879">
        <v>0</v>
      </c>
      <c r="G5879">
        <v>50040</v>
      </c>
      <c r="H5879">
        <v>408</v>
      </c>
      <c r="I5879">
        <v>43112047300</v>
      </c>
      <c r="J5879">
        <v>11</v>
      </c>
      <c r="K5879" t="s">
        <v>1881</v>
      </c>
      <c r="L5879">
        <v>2531</v>
      </c>
      <c r="M5879" t="s">
        <v>1557</v>
      </c>
      <c r="N5879" t="s">
        <v>1882</v>
      </c>
      <c r="O5879">
        <v>0</v>
      </c>
      <c r="P5879" t="s">
        <v>1662</v>
      </c>
      <c r="Q5879">
        <v>20010527</v>
      </c>
      <c r="R5879">
        <v>756488001</v>
      </c>
    </row>
    <row r="5880" spans="1:18">
      <c r="A5880" t="s">
        <v>1879</v>
      </c>
      <c r="B5880" t="s">
        <v>1880</v>
      </c>
      <c r="C5880">
        <v>201207</v>
      </c>
      <c r="D5880">
        <v>30</v>
      </c>
      <c r="E5880" t="s">
        <v>1548</v>
      </c>
      <c r="F5880">
        <v>0</v>
      </c>
      <c r="G5880">
        <v>48959</v>
      </c>
      <c r="H5880">
        <v>448</v>
      </c>
      <c r="I5880">
        <v>43112047300</v>
      </c>
      <c r="J5880">
        <v>11</v>
      </c>
      <c r="K5880" t="s">
        <v>1881</v>
      </c>
      <c r="L5880">
        <v>2531</v>
      </c>
      <c r="M5880" t="s">
        <v>1557</v>
      </c>
      <c r="N5880" t="s">
        <v>1882</v>
      </c>
      <c r="O5880">
        <v>0</v>
      </c>
      <c r="P5880" t="s">
        <v>1662</v>
      </c>
      <c r="Q5880">
        <v>20010527</v>
      </c>
      <c r="R5880">
        <v>756488001</v>
      </c>
    </row>
    <row r="5881" spans="1:18">
      <c r="A5881" t="s">
        <v>1879</v>
      </c>
      <c r="B5881" t="s">
        <v>1880</v>
      </c>
      <c r="C5881">
        <v>201208</v>
      </c>
      <c r="D5881">
        <v>31</v>
      </c>
      <c r="E5881" t="s">
        <v>1548</v>
      </c>
      <c r="F5881">
        <v>0</v>
      </c>
      <c r="G5881">
        <v>44381</v>
      </c>
      <c r="H5881">
        <v>461</v>
      </c>
      <c r="I5881">
        <v>43112047300</v>
      </c>
      <c r="J5881">
        <v>11</v>
      </c>
      <c r="K5881" t="s">
        <v>1881</v>
      </c>
      <c r="L5881">
        <v>2531</v>
      </c>
      <c r="M5881" t="s">
        <v>1557</v>
      </c>
      <c r="N5881" t="s">
        <v>1882</v>
      </c>
      <c r="O5881">
        <v>0</v>
      </c>
      <c r="P5881" t="s">
        <v>1662</v>
      </c>
      <c r="Q5881">
        <v>20010527</v>
      </c>
      <c r="R5881">
        <v>756488001</v>
      </c>
    </row>
    <row r="5882" spans="1:18">
      <c r="A5882" t="s">
        <v>1879</v>
      </c>
      <c r="B5882" t="s">
        <v>1880</v>
      </c>
      <c r="C5882">
        <v>201209</v>
      </c>
      <c r="D5882">
        <v>26</v>
      </c>
      <c r="E5882" t="s">
        <v>1548</v>
      </c>
      <c r="F5882">
        <v>0</v>
      </c>
      <c r="G5882">
        <v>40213</v>
      </c>
      <c r="H5882">
        <v>348</v>
      </c>
      <c r="I5882">
        <v>43112047300</v>
      </c>
      <c r="J5882">
        <v>11</v>
      </c>
      <c r="K5882" t="s">
        <v>1881</v>
      </c>
      <c r="L5882">
        <v>2531</v>
      </c>
      <c r="M5882" t="s">
        <v>1557</v>
      </c>
      <c r="N5882" t="s">
        <v>1882</v>
      </c>
      <c r="O5882">
        <v>0</v>
      </c>
      <c r="P5882" t="s">
        <v>1662</v>
      </c>
      <c r="Q5882">
        <v>20010527</v>
      </c>
      <c r="R5882">
        <v>756488001</v>
      </c>
    </row>
    <row r="5883" spans="1:18">
      <c r="A5883" t="s">
        <v>1879</v>
      </c>
      <c r="B5883" t="s">
        <v>1880</v>
      </c>
      <c r="C5883">
        <v>201210</v>
      </c>
      <c r="D5883">
        <v>30</v>
      </c>
      <c r="E5883" t="s">
        <v>1548</v>
      </c>
      <c r="F5883">
        <v>0</v>
      </c>
      <c r="G5883">
        <v>41404</v>
      </c>
      <c r="H5883">
        <v>430</v>
      </c>
      <c r="I5883">
        <v>43112047300</v>
      </c>
      <c r="J5883">
        <v>11</v>
      </c>
      <c r="K5883" t="s">
        <v>1881</v>
      </c>
      <c r="L5883">
        <v>2531</v>
      </c>
      <c r="M5883" t="s">
        <v>1557</v>
      </c>
      <c r="N5883" t="s">
        <v>1882</v>
      </c>
      <c r="O5883">
        <v>0</v>
      </c>
      <c r="P5883" t="s">
        <v>1662</v>
      </c>
      <c r="Q5883">
        <v>20010527</v>
      </c>
      <c r="R5883">
        <v>756488001</v>
      </c>
    </row>
    <row r="5884" spans="1:18">
      <c r="A5884" t="s">
        <v>1879</v>
      </c>
      <c r="B5884" t="s">
        <v>1880</v>
      </c>
      <c r="C5884">
        <v>201211</v>
      </c>
      <c r="D5884">
        <v>29</v>
      </c>
      <c r="E5884" t="s">
        <v>1548</v>
      </c>
      <c r="F5884">
        <v>0</v>
      </c>
      <c r="G5884">
        <v>47217</v>
      </c>
      <c r="H5884">
        <v>527</v>
      </c>
      <c r="I5884">
        <v>43112047300</v>
      </c>
      <c r="J5884">
        <v>11</v>
      </c>
      <c r="K5884" t="s">
        <v>1881</v>
      </c>
      <c r="L5884">
        <v>2531</v>
      </c>
      <c r="M5884" t="s">
        <v>1557</v>
      </c>
      <c r="N5884" t="s">
        <v>1882</v>
      </c>
      <c r="O5884">
        <v>0</v>
      </c>
      <c r="P5884" t="s">
        <v>1662</v>
      </c>
      <c r="Q5884">
        <v>20010527</v>
      </c>
      <c r="R5884">
        <v>756488001</v>
      </c>
    </row>
    <row r="5885" spans="1:18">
      <c r="A5885" t="s">
        <v>1879</v>
      </c>
      <c r="B5885" t="s">
        <v>1880</v>
      </c>
      <c r="C5885">
        <v>201212</v>
      </c>
      <c r="D5885">
        <v>31</v>
      </c>
      <c r="E5885" t="s">
        <v>1548</v>
      </c>
      <c r="F5885">
        <v>0</v>
      </c>
      <c r="G5885">
        <v>39552</v>
      </c>
      <c r="H5885">
        <v>411</v>
      </c>
      <c r="I5885">
        <v>43112047300</v>
      </c>
      <c r="J5885">
        <v>11</v>
      </c>
      <c r="K5885" t="s">
        <v>1881</v>
      </c>
      <c r="L5885">
        <v>2531</v>
      </c>
      <c r="M5885" t="s">
        <v>1557</v>
      </c>
      <c r="N5885" t="s">
        <v>1882</v>
      </c>
      <c r="O5885">
        <v>0</v>
      </c>
      <c r="P5885" t="s">
        <v>1662</v>
      </c>
      <c r="Q5885">
        <v>20010527</v>
      </c>
      <c r="R5885">
        <v>756488001</v>
      </c>
    </row>
    <row r="5886" spans="1:18">
      <c r="A5886" t="s">
        <v>1879</v>
      </c>
      <c r="B5886" t="s">
        <v>1825</v>
      </c>
      <c r="C5886">
        <v>201201</v>
      </c>
      <c r="D5886">
        <v>31</v>
      </c>
      <c r="E5886" t="s">
        <v>1555</v>
      </c>
      <c r="F5886">
        <v>551</v>
      </c>
      <c r="G5886">
        <v>928</v>
      </c>
      <c r="H5886">
        <v>41572</v>
      </c>
      <c r="I5886">
        <v>43112048301</v>
      </c>
      <c r="J5886">
        <v>8</v>
      </c>
      <c r="K5886" t="s">
        <v>1883</v>
      </c>
      <c r="L5886">
        <v>2531</v>
      </c>
      <c r="M5886" t="s">
        <v>1557</v>
      </c>
      <c r="N5886" t="s">
        <v>1882</v>
      </c>
      <c r="O5886">
        <v>0</v>
      </c>
      <c r="P5886" t="s">
        <v>1552</v>
      </c>
      <c r="Q5886">
        <v>19820201</v>
      </c>
      <c r="R5886">
        <v>756488001</v>
      </c>
    </row>
    <row r="5887" spans="1:18">
      <c r="A5887" t="s">
        <v>1879</v>
      </c>
      <c r="B5887" t="s">
        <v>1819</v>
      </c>
      <c r="C5887">
        <v>201201</v>
      </c>
      <c r="D5887">
        <v>31</v>
      </c>
      <c r="E5887" t="s">
        <v>1555</v>
      </c>
      <c r="F5887">
        <v>4649</v>
      </c>
      <c r="G5887">
        <v>987</v>
      </c>
      <c r="H5887">
        <v>4684</v>
      </c>
      <c r="I5887">
        <v>43112049400</v>
      </c>
      <c r="J5887">
        <v>8</v>
      </c>
      <c r="K5887" t="s">
        <v>1881</v>
      </c>
      <c r="L5887">
        <v>2531</v>
      </c>
      <c r="M5887" t="s">
        <v>1557</v>
      </c>
      <c r="N5887" t="s">
        <v>1882</v>
      </c>
      <c r="O5887">
        <v>0</v>
      </c>
      <c r="P5887" t="s">
        <v>1552</v>
      </c>
      <c r="Q5887">
        <v>19820501</v>
      </c>
      <c r="R5887">
        <v>756488001</v>
      </c>
    </row>
    <row r="5888" spans="1:18">
      <c r="A5888" t="s">
        <v>1884</v>
      </c>
      <c r="B5888" t="s">
        <v>1885</v>
      </c>
      <c r="C5888">
        <v>201201</v>
      </c>
      <c r="D5888">
        <v>31</v>
      </c>
      <c r="E5888" t="s">
        <v>1555</v>
      </c>
      <c r="F5888">
        <v>4288</v>
      </c>
      <c r="G5888">
        <v>4030</v>
      </c>
      <c r="H5888">
        <v>10365</v>
      </c>
      <c r="I5888">
        <v>43112065401</v>
      </c>
      <c r="J5888">
        <v>8</v>
      </c>
      <c r="K5888" t="s">
        <v>1886</v>
      </c>
      <c r="L5888">
        <v>2531</v>
      </c>
      <c r="M5888" t="s">
        <v>1557</v>
      </c>
      <c r="N5888" t="s">
        <v>1882</v>
      </c>
      <c r="O5888">
        <v>0</v>
      </c>
      <c r="P5888" t="s">
        <v>1552</v>
      </c>
      <c r="Q5888">
        <v>19940501</v>
      </c>
      <c r="R5888">
        <v>756488001</v>
      </c>
    </row>
    <row r="5889" spans="1:18">
      <c r="A5889" t="s">
        <v>1879</v>
      </c>
      <c r="B5889" t="s">
        <v>1825</v>
      </c>
      <c r="C5889">
        <v>201202</v>
      </c>
      <c r="D5889">
        <v>28</v>
      </c>
      <c r="E5889" t="s">
        <v>1555</v>
      </c>
      <c r="F5889">
        <v>521</v>
      </c>
      <c r="G5889">
        <v>879</v>
      </c>
      <c r="H5889">
        <v>41026</v>
      </c>
      <c r="I5889">
        <v>43112048301</v>
      </c>
      <c r="J5889">
        <v>8</v>
      </c>
      <c r="K5889" t="s">
        <v>1883</v>
      </c>
      <c r="L5889">
        <v>2531</v>
      </c>
      <c r="M5889" t="s">
        <v>1557</v>
      </c>
      <c r="N5889" t="s">
        <v>1882</v>
      </c>
      <c r="O5889">
        <v>0</v>
      </c>
      <c r="P5889" t="s">
        <v>1552</v>
      </c>
      <c r="Q5889">
        <v>19820201</v>
      </c>
      <c r="R5889">
        <v>756488001</v>
      </c>
    </row>
    <row r="5890" spans="1:18">
      <c r="A5890" t="s">
        <v>1879</v>
      </c>
      <c r="B5890" t="s">
        <v>1819</v>
      </c>
      <c r="C5890">
        <v>201202</v>
      </c>
      <c r="D5890">
        <v>28</v>
      </c>
      <c r="E5890" t="s">
        <v>1555</v>
      </c>
      <c r="F5890">
        <v>4339</v>
      </c>
      <c r="G5890">
        <v>866</v>
      </c>
      <c r="H5890">
        <v>4393</v>
      </c>
      <c r="I5890">
        <v>43112049400</v>
      </c>
      <c r="J5890">
        <v>8</v>
      </c>
      <c r="K5890" t="s">
        <v>1881</v>
      </c>
      <c r="L5890">
        <v>2531</v>
      </c>
      <c r="M5890" t="s">
        <v>1557</v>
      </c>
      <c r="N5890" t="s">
        <v>1882</v>
      </c>
      <c r="O5890">
        <v>0</v>
      </c>
      <c r="P5890" t="s">
        <v>1552</v>
      </c>
      <c r="Q5890">
        <v>19820501</v>
      </c>
      <c r="R5890">
        <v>756488001</v>
      </c>
    </row>
    <row r="5891" spans="1:18">
      <c r="A5891" t="s">
        <v>1884</v>
      </c>
      <c r="B5891" t="s">
        <v>1885</v>
      </c>
      <c r="C5891">
        <v>201202</v>
      </c>
      <c r="D5891">
        <v>28</v>
      </c>
      <c r="E5891" t="s">
        <v>1555</v>
      </c>
      <c r="F5891">
        <v>3930</v>
      </c>
      <c r="G5891">
        <v>3621</v>
      </c>
      <c r="H5891">
        <v>9859</v>
      </c>
      <c r="I5891">
        <v>43112065401</v>
      </c>
      <c r="J5891">
        <v>8</v>
      </c>
      <c r="K5891" t="s">
        <v>1886</v>
      </c>
      <c r="L5891">
        <v>2531</v>
      </c>
      <c r="M5891" t="s">
        <v>1557</v>
      </c>
      <c r="N5891" t="s">
        <v>1882</v>
      </c>
      <c r="O5891">
        <v>0</v>
      </c>
      <c r="P5891" t="s">
        <v>1552</v>
      </c>
      <c r="Q5891">
        <v>19940501</v>
      </c>
      <c r="R5891">
        <v>756488001</v>
      </c>
    </row>
    <row r="5892" spans="1:18">
      <c r="A5892" t="s">
        <v>1879</v>
      </c>
      <c r="B5892" t="s">
        <v>1825</v>
      </c>
      <c r="C5892">
        <v>201203</v>
      </c>
      <c r="D5892">
        <v>30</v>
      </c>
      <c r="E5892" t="s">
        <v>1555</v>
      </c>
      <c r="F5892">
        <v>505</v>
      </c>
      <c r="G5892">
        <v>1038</v>
      </c>
      <c r="H5892">
        <v>46895</v>
      </c>
      <c r="I5892">
        <v>43112048301</v>
      </c>
      <c r="J5892">
        <v>8</v>
      </c>
      <c r="K5892" t="s">
        <v>1883</v>
      </c>
      <c r="L5892">
        <v>2531</v>
      </c>
      <c r="M5892" t="s">
        <v>1557</v>
      </c>
      <c r="N5892" t="s">
        <v>1882</v>
      </c>
      <c r="O5892">
        <v>0</v>
      </c>
      <c r="P5892" t="s">
        <v>1552</v>
      </c>
      <c r="Q5892">
        <v>19820201</v>
      </c>
      <c r="R5892">
        <v>756488001</v>
      </c>
    </row>
    <row r="5893" spans="1:18">
      <c r="A5893" t="s">
        <v>1879</v>
      </c>
      <c r="B5893" t="s">
        <v>1819</v>
      </c>
      <c r="C5893">
        <v>201203</v>
      </c>
      <c r="D5893">
        <v>30</v>
      </c>
      <c r="E5893" t="s">
        <v>1555</v>
      </c>
      <c r="F5893">
        <v>4578</v>
      </c>
      <c r="G5893">
        <v>1048</v>
      </c>
      <c r="H5893">
        <v>5467</v>
      </c>
      <c r="I5893">
        <v>43112049400</v>
      </c>
      <c r="J5893">
        <v>8</v>
      </c>
      <c r="K5893" t="s">
        <v>1881</v>
      </c>
      <c r="L5893">
        <v>2531</v>
      </c>
      <c r="M5893" t="s">
        <v>1557</v>
      </c>
      <c r="N5893" t="s">
        <v>1882</v>
      </c>
      <c r="O5893">
        <v>0</v>
      </c>
      <c r="P5893" t="s">
        <v>1552</v>
      </c>
      <c r="Q5893">
        <v>19820501</v>
      </c>
      <c r="R5893">
        <v>756488001</v>
      </c>
    </row>
    <row r="5894" spans="1:18">
      <c r="A5894" t="s">
        <v>1884</v>
      </c>
      <c r="B5894" t="s">
        <v>1885</v>
      </c>
      <c r="C5894">
        <v>201203</v>
      </c>
      <c r="D5894">
        <v>30</v>
      </c>
      <c r="E5894" t="s">
        <v>1555</v>
      </c>
      <c r="F5894">
        <v>4168</v>
      </c>
      <c r="G5894">
        <v>4177</v>
      </c>
      <c r="H5894">
        <v>11733</v>
      </c>
      <c r="I5894">
        <v>43112065401</v>
      </c>
      <c r="J5894">
        <v>8</v>
      </c>
      <c r="K5894" t="s">
        <v>1886</v>
      </c>
      <c r="L5894">
        <v>2531</v>
      </c>
      <c r="M5894" t="s">
        <v>1557</v>
      </c>
      <c r="N5894" t="s">
        <v>1882</v>
      </c>
      <c r="O5894">
        <v>0</v>
      </c>
      <c r="P5894" t="s">
        <v>1552</v>
      </c>
      <c r="Q5894">
        <v>19940501</v>
      </c>
      <c r="R5894">
        <v>756488001</v>
      </c>
    </row>
    <row r="5895" spans="1:18">
      <c r="A5895" t="s">
        <v>1879</v>
      </c>
      <c r="B5895" t="s">
        <v>1825</v>
      </c>
      <c r="C5895">
        <v>201204</v>
      </c>
      <c r="D5895">
        <v>29</v>
      </c>
      <c r="E5895" t="s">
        <v>1555</v>
      </c>
      <c r="F5895">
        <v>436</v>
      </c>
      <c r="G5895">
        <v>889</v>
      </c>
      <c r="H5895">
        <v>44260</v>
      </c>
      <c r="I5895">
        <v>43112048301</v>
      </c>
      <c r="J5895">
        <v>8</v>
      </c>
      <c r="K5895" t="s">
        <v>1883</v>
      </c>
      <c r="L5895">
        <v>2531</v>
      </c>
      <c r="M5895" t="s">
        <v>1557</v>
      </c>
      <c r="N5895" t="s">
        <v>1882</v>
      </c>
      <c r="O5895">
        <v>0</v>
      </c>
      <c r="P5895" t="s">
        <v>1552</v>
      </c>
      <c r="Q5895">
        <v>19820201</v>
      </c>
      <c r="R5895">
        <v>756488001</v>
      </c>
    </row>
    <row r="5896" spans="1:18">
      <c r="A5896" t="s">
        <v>1879</v>
      </c>
      <c r="B5896" t="s">
        <v>1819</v>
      </c>
      <c r="C5896">
        <v>201204</v>
      </c>
      <c r="D5896">
        <v>29</v>
      </c>
      <c r="E5896" t="s">
        <v>1555</v>
      </c>
      <c r="F5896">
        <v>3909</v>
      </c>
      <c r="G5896">
        <v>1053</v>
      </c>
      <c r="H5896">
        <v>5101</v>
      </c>
      <c r="I5896">
        <v>43112049400</v>
      </c>
      <c r="J5896">
        <v>8</v>
      </c>
      <c r="K5896" t="s">
        <v>1881</v>
      </c>
      <c r="L5896">
        <v>2531</v>
      </c>
      <c r="M5896" t="s">
        <v>1557</v>
      </c>
      <c r="N5896" t="s">
        <v>1882</v>
      </c>
      <c r="O5896">
        <v>0</v>
      </c>
      <c r="P5896" t="s">
        <v>1552</v>
      </c>
      <c r="Q5896">
        <v>19820501</v>
      </c>
      <c r="R5896">
        <v>756488001</v>
      </c>
    </row>
    <row r="5897" spans="1:18">
      <c r="A5897" t="s">
        <v>1884</v>
      </c>
      <c r="B5897" t="s">
        <v>1885</v>
      </c>
      <c r="C5897">
        <v>201204</v>
      </c>
      <c r="D5897">
        <v>29</v>
      </c>
      <c r="E5897" t="s">
        <v>1555</v>
      </c>
      <c r="F5897">
        <v>3677</v>
      </c>
      <c r="G5897">
        <v>3592</v>
      </c>
      <c r="H5897">
        <v>11312</v>
      </c>
      <c r="I5897">
        <v>43112065401</v>
      </c>
      <c r="J5897">
        <v>8</v>
      </c>
      <c r="K5897" t="s">
        <v>1886</v>
      </c>
      <c r="L5897">
        <v>2531</v>
      </c>
      <c r="M5897" t="s">
        <v>1557</v>
      </c>
      <c r="N5897" t="s">
        <v>1882</v>
      </c>
      <c r="O5897">
        <v>0</v>
      </c>
      <c r="P5897" t="s">
        <v>1552</v>
      </c>
      <c r="Q5897">
        <v>19940501</v>
      </c>
      <c r="R5897">
        <v>756488001</v>
      </c>
    </row>
    <row r="5898" spans="1:18">
      <c r="A5898" t="s">
        <v>1879</v>
      </c>
      <c r="B5898" t="s">
        <v>1825</v>
      </c>
      <c r="C5898">
        <v>201205</v>
      </c>
      <c r="D5898">
        <v>30</v>
      </c>
      <c r="E5898" t="s">
        <v>1555</v>
      </c>
      <c r="F5898">
        <v>529</v>
      </c>
      <c r="G5898">
        <v>953</v>
      </c>
      <c r="H5898">
        <v>47689</v>
      </c>
      <c r="I5898">
        <v>43112048301</v>
      </c>
      <c r="J5898">
        <v>8</v>
      </c>
      <c r="K5898" t="s">
        <v>1883</v>
      </c>
      <c r="L5898">
        <v>2531</v>
      </c>
      <c r="M5898" t="s">
        <v>1557</v>
      </c>
      <c r="N5898" t="s">
        <v>1882</v>
      </c>
      <c r="O5898">
        <v>0</v>
      </c>
      <c r="P5898" t="s">
        <v>1552</v>
      </c>
      <c r="Q5898">
        <v>19820201</v>
      </c>
      <c r="R5898">
        <v>756488001</v>
      </c>
    </row>
    <row r="5899" spans="1:18">
      <c r="A5899" t="s">
        <v>1879</v>
      </c>
      <c r="B5899" t="s">
        <v>1819</v>
      </c>
      <c r="C5899">
        <v>201205</v>
      </c>
      <c r="D5899">
        <v>31</v>
      </c>
      <c r="E5899" t="s">
        <v>1555</v>
      </c>
      <c r="F5899">
        <v>4685</v>
      </c>
      <c r="G5899">
        <v>1124</v>
      </c>
      <c r="H5899">
        <v>5430</v>
      </c>
      <c r="I5899">
        <v>43112049400</v>
      </c>
      <c r="J5899">
        <v>8</v>
      </c>
      <c r="K5899" t="s">
        <v>1881</v>
      </c>
      <c r="L5899">
        <v>2531</v>
      </c>
      <c r="M5899" t="s">
        <v>1557</v>
      </c>
      <c r="N5899" t="s">
        <v>1882</v>
      </c>
      <c r="O5899">
        <v>0</v>
      </c>
      <c r="P5899" t="s">
        <v>1552</v>
      </c>
      <c r="Q5899">
        <v>19820501</v>
      </c>
      <c r="R5899">
        <v>756488001</v>
      </c>
    </row>
    <row r="5900" spans="1:18">
      <c r="A5900" t="s">
        <v>1884</v>
      </c>
      <c r="B5900" t="s">
        <v>1885</v>
      </c>
      <c r="C5900">
        <v>201205</v>
      </c>
      <c r="D5900">
        <v>30</v>
      </c>
      <c r="E5900" t="s">
        <v>1555</v>
      </c>
      <c r="F5900">
        <v>4279</v>
      </c>
      <c r="G5900">
        <v>4174</v>
      </c>
      <c r="H5900">
        <v>11690</v>
      </c>
      <c r="I5900">
        <v>43112065401</v>
      </c>
      <c r="J5900">
        <v>8</v>
      </c>
      <c r="K5900" t="s">
        <v>1886</v>
      </c>
      <c r="L5900">
        <v>2531</v>
      </c>
      <c r="M5900" t="s">
        <v>1557</v>
      </c>
      <c r="N5900" t="s">
        <v>1882</v>
      </c>
      <c r="O5900">
        <v>0</v>
      </c>
      <c r="P5900" t="s">
        <v>1552</v>
      </c>
      <c r="Q5900">
        <v>19940501</v>
      </c>
      <c r="R5900">
        <v>756488001</v>
      </c>
    </row>
    <row r="5901" spans="1:18">
      <c r="A5901" t="s">
        <v>1879</v>
      </c>
      <c r="B5901" t="s">
        <v>1825</v>
      </c>
      <c r="C5901">
        <v>201206</v>
      </c>
      <c r="D5901">
        <v>30</v>
      </c>
      <c r="E5901" t="s">
        <v>1555</v>
      </c>
      <c r="F5901">
        <v>500</v>
      </c>
      <c r="G5901">
        <v>974</v>
      </c>
      <c r="H5901">
        <v>47045</v>
      </c>
      <c r="I5901">
        <v>43112048301</v>
      </c>
      <c r="J5901">
        <v>8</v>
      </c>
      <c r="K5901" t="s">
        <v>1883</v>
      </c>
      <c r="L5901">
        <v>2531</v>
      </c>
      <c r="M5901" t="s">
        <v>1557</v>
      </c>
      <c r="N5901" t="s">
        <v>1882</v>
      </c>
      <c r="O5901">
        <v>0</v>
      </c>
      <c r="P5901" t="s">
        <v>1552</v>
      </c>
      <c r="Q5901">
        <v>19820201</v>
      </c>
      <c r="R5901">
        <v>756488001</v>
      </c>
    </row>
    <row r="5902" spans="1:18">
      <c r="A5902" t="s">
        <v>1879</v>
      </c>
      <c r="B5902" t="s">
        <v>1819</v>
      </c>
      <c r="C5902">
        <v>201206</v>
      </c>
      <c r="D5902">
        <v>29</v>
      </c>
      <c r="E5902" t="s">
        <v>1555</v>
      </c>
      <c r="F5902">
        <v>4226</v>
      </c>
      <c r="G5902">
        <v>1129</v>
      </c>
      <c r="H5902">
        <v>5115</v>
      </c>
      <c r="I5902">
        <v>43112049400</v>
      </c>
      <c r="J5902">
        <v>8</v>
      </c>
      <c r="K5902" t="s">
        <v>1881</v>
      </c>
      <c r="L5902">
        <v>2531</v>
      </c>
      <c r="M5902" t="s">
        <v>1557</v>
      </c>
      <c r="N5902" t="s">
        <v>1882</v>
      </c>
      <c r="O5902">
        <v>0</v>
      </c>
      <c r="P5902" t="s">
        <v>1552</v>
      </c>
      <c r="Q5902">
        <v>19820501</v>
      </c>
      <c r="R5902">
        <v>756488001</v>
      </c>
    </row>
    <row r="5903" spans="1:18">
      <c r="A5903" t="s">
        <v>1884</v>
      </c>
      <c r="B5903" t="s">
        <v>1885</v>
      </c>
      <c r="C5903">
        <v>201206</v>
      </c>
      <c r="D5903">
        <v>30</v>
      </c>
      <c r="E5903" t="s">
        <v>1555</v>
      </c>
      <c r="F5903">
        <v>3994</v>
      </c>
      <c r="G5903">
        <v>4399</v>
      </c>
      <c r="H5903">
        <v>11393</v>
      </c>
      <c r="I5903">
        <v>43112065401</v>
      </c>
      <c r="J5903">
        <v>8</v>
      </c>
      <c r="K5903" t="s">
        <v>1886</v>
      </c>
      <c r="L5903">
        <v>2531</v>
      </c>
      <c r="M5903" t="s">
        <v>1557</v>
      </c>
      <c r="N5903" t="s">
        <v>1882</v>
      </c>
      <c r="O5903">
        <v>0</v>
      </c>
      <c r="P5903" t="s">
        <v>1552</v>
      </c>
      <c r="Q5903">
        <v>19940501</v>
      </c>
      <c r="R5903">
        <v>756488001</v>
      </c>
    </row>
    <row r="5904" spans="1:18">
      <c r="A5904" t="s">
        <v>1879</v>
      </c>
      <c r="B5904" t="s">
        <v>1825</v>
      </c>
      <c r="C5904">
        <v>201207</v>
      </c>
      <c r="D5904">
        <v>30</v>
      </c>
      <c r="E5904" t="s">
        <v>1555</v>
      </c>
      <c r="F5904">
        <v>522</v>
      </c>
      <c r="G5904">
        <v>1004</v>
      </c>
      <c r="H5904">
        <v>50328</v>
      </c>
      <c r="I5904">
        <v>43112048301</v>
      </c>
      <c r="J5904">
        <v>8</v>
      </c>
      <c r="K5904" t="s">
        <v>1883</v>
      </c>
      <c r="L5904">
        <v>2531</v>
      </c>
      <c r="M5904" t="s">
        <v>1557</v>
      </c>
      <c r="N5904" t="s">
        <v>1882</v>
      </c>
      <c r="O5904">
        <v>0</v>
      </c>
      <c r="P5904" t="s">
        <v>1552</v>
      </c>
      <c r="Q5904">
        <v>19820201</v>
      </c>
      <c r="R5904">
        <v>756488001</v>
      </c>
    </row>
    <row r="5905" spans="1:18">
      <c r="A5905" t="s">
        <v>1879</v>
      </c>
      <c r="B5905" t="s">
        <v>1819</v>
      </c>
      <c r="C5905">
        <v>201207</v>
      </c>
      <c r="D5905">
        <v>30</v>
      </c>
      <c r="E5905" t="s">
        <v>1555</v>
      </c>
      <c r="F5905">
        <v>4287</v>
      </c>
      <c r="G5905">
        <v>1135</v>
      </c>
      <c r="H5905">
        <v>5311</v>
      </c>
      <c r="I5905">
        <v>43112049400</v>
      </c>
      <c r="J5905">
        <v>8</v>
      </c>
      <c r="K5905" t="s">
        <v>1881</v>
      </c>
      <c r="L5905">
        <v>2531</v>
      </c>
      <c r="M5905" t="s">
        <v>1557</v>
      </c>
      <c r="N5905" t="s">
        <v>1882</v>
      </c>
      <c r="O5905">
        <v>0</v>
      </c>
      <c r="P5905" t="s">
        <v>1552</v>
      </c>
      <c r="Q5905">
        <v>19820501</v>
      </c>
      <c r="R5905">
        <v>756488001</v>
      </c>
    </row>
    <row r="5906" spans="1:18">
      <c r="A5906" t="s">
        <v>1884</v>
      </c>
      <c r="B5906" t="s">
        <v>1885</v>
      </c>
      <c r="C5906">
        <v>201207</v>
      </c>
      <c r="D5906">
        <v>30</v>
      </c>
      <c r="E5906" t="s">
        <v>1555</v>
      </c>
      <c r="F5906">
        <v>3969</v>
      </c>
      <c r="G5906">
        <v>4328</v>
      </c>
      <c r="H5906">
        <v>11587</v>
      </c>
      <c r="I5906">
        <v>43112065401</v>
      </c>
      <c r="J5906">
        <v>8</v>
      </c>
      <c r="K5906" t="s">
        <v>1886</v>
      </c>
      <c r="L5906">
        <v>2531</v>
      </c>
      <c r="M5906" t="s">
        <v>1557</v>
      </c>
      <c r="N5906" t="s">
        <v>1882</v>
      </c>
      <c r="O5906">
        <v>0</v>
      </c>
      <c r="P5906" t="s">
        <v>1552</v>
      </c>
      <c r="Q5906">
        <v>19940501</v>
      </c>
      <c r="R5906">
        <v>756488001</v>
      </c>
    </row>
    <row r="5907" spans="1:18">
      <c r="A5907" t="s">
        <v>1879</v>
      </c>
      <c r="B5907" t="s">
        <v>1825</v>
      </c>
      <c r="C5907">
        <v>201208</v>
      </c>
      <c r="D5907">
        <v>31</v>
      </c>
      <c r="E5907" t="s">
        <v>1555</v>
      </c>
      <c r="F5907">
        <v>519</v>
      </c>
      <c r="G5907">
        <v>904</v>
      </c>
      <c r="H5907">
        <v>49151</v>
      </c>
      <c r="I5907">
        <v>43112048301</v>
      </c>
      <c r="J5907">
        <v>8</v>
      </c>
      <c r="K5907" t="s">
        <v>1883</v>
      </c>
      <c r="L5907">
        <v>2531</v>
      </c>
      <c r="M5907" t="s">
        <v>1557</v>
      </c>
      <c r="N5907" t="s">
        <v>1882</v>
      </c>
      <c r="O5907">
        <v>0</v>
      </c>
      <c r="P5907" t="s">
        <v>1552</v>
      </c>
      <c r="Q5907">
        <v>19820201</v>
      </c>
      <c r="R5907">
        <v>756488001</v>
      </c>
    </row>
    <row r="5908" spans="1:18">
      <c r="A5908" t="s">
        <v>1879</v>
      </c>
      <c r="B5908" t="s">
        <v>1819</v>
      </c>
      <c r="C5908">
        <v>201208</v>
      </c>
      <c r="D5908">
        <v>31</v>
      </c>
      <c r="E5908" t="s">
        <v>1555</v>
      </c>
      <c r="F5908">
        <v>4281</v>
      </c>
      <c r="G5908">
        <v>1015</v>
      </c>
      <c r="H5908">
        <v>5207</v>
      </c>
      <c r="I5908">
        <v>43112049400</v>
      </c>
      <c r="J5908">
        <v>8</v>
      </c>
      <c r="K5908" t="s">
        <v>1881</v>
      </c>
      <c r="L5908">
        <v>2531</v>
      </c>
      <c r="M5908" t="s">
        <v>1557</v>
      </c>
      <c r="N5908" t="s">
        <v>1882</v>
      </c>
      <c r="O5908">
        <v>0</v>
      </c>
      <c r="P5908" t="s">
        <v>1552</v>
      </c>
      <c r="Q5908">
        <v>19820501</v>
      </c>
      <c r="R5908">
        <v>756488001</v>
      </c>
    </row>
    <row r="5909" spans="1:18">
      <c r="A5909" t="s">
        <v>1884</v>
      </c>
      <c r="B5909" t="s">
        <v>1885</v>
      </c>
      <c r="C5909">
        <v>201208</v>
      </c>
      <c r="D5909">
        <v>31</v>
      </c>
      <c r="E5909" t="s">
        <v>1555</v>
      </c>
      <c r="F5909">
        <v>4083</v>
      </c>
      <c r="G5909">
        <v>3864</v>
      </c>
      <c r="H5909">
        <v>11704</v>
      </c>
      <c r="I5909">
        <v>43112065401</v>
      </c>
      <c r="J5909">
        <v>8</v>
      </c>
      <c r="K5909" t="s">
        <v>1886</v>
      </c>
      <c r="L5909">
        <v>2531</v>
      </c>
      <c r="M5909" t="s">
        <v>1557</v>
      </c>
      <c r="N5909" t="s">
        <v>1882</v>
      </c>
      <c r="O5909">
        <v>0</v>
      </c>
      <c r="P5909" t="s">
        <v>1552</v>
      </c>
      <c r="Q5909">
        <v>19940501</v>
      </c>
      <c r="R5909">
        <v>756488001</v>
      </c>
    </row>
    <row r="5910" spans="1:18">
      <c r="A5910" t="s">
        <v>1879</v>
      </c>
      <c r="B5910" t="s">
        <v>1825</v>
      </c>
      <c r="C5910">
        <v>201209</v>
      </c>
      <c r="D5910">
        <v>26</v>
      </c>
      <c r="E5910" t="s">
        <v>1555</v>
      </c>
      <c r="F5910">
        <v>454</v>
      </c>
      <c r="G5910">
        <v>864</v>
      </c>
      <c r="H5910">
        <v>42918</v>
      </c>
      <c r="I5910">
        <v>43112048301</v>
      </c>
      <c r="J5910">
        <v>8</v>
      </c>
      <c r="K5910" t="s">
        <v>1883</v>
      </c>
      <c r="L5910">
        <v>2531</v>
      </c>
      <c r="M5910" t="s">
        <v>1557</v>
      </c>
      <c r="N5910" t="s">
        <v>1882</v>
      </c>
      <c r="O5910">
        <v>0</v>
      </c>
      <c r="P5910" t="s">
        <v>1552</v>
      </c>
      <c r="Q5910">
        <v>19820201</v>
      </c>
      <c r="R5910">
        <v>756488001</v>
      </c>
    </row>
    <row r="5911" spans="1:18">
      <c r="A5911" t="s">
        <v>1879</v>
      </c>
      <c r="B5911" t="s">
        <v>1819</v>
      </c>
      <c r="C5911">
        <v>201209</v>
      </c>
      <c r="D5911">
        <v>27</v>
      </c>
      <c r="E5911" t="s">
        <v>1555</v>
      </c>
      <c r="F5911">
        <v>3852</v>
      </c>
      <c r="G5911">
        <v>1046</v>
      </c>
      <c r="H5911">
        <v>4686</v>
      </c>
      <c r="I5911">
        <v>43112049400</v>
      </c>
      <c r="J5911">
        <v>8</v>
      </c>
      <c r="K5911" t="s">
        <v>1881</v>
      </c>
      <c r="L5911">
        <v>2531</v>
      </c>
      <c r="M5911" t="s">
        <v>1557</v>
      </c>
      <c r="N5911" t="s">
        <v>1882</v>
      </c>
      <c r="O5911">
        <v>0</v>
      </c>
      <c r="P5911" t="s">
        <v>1552</v>
      </c>
      <c r="Q5911">
        <v>19820501</v>
      </c>
      <c r="R5911">
        <v>756488001</v>
      </c>
    </row>
    <row r="5912" spans="1:18">
      <c r="A5912" t="s">
        <v>1884</v>
      </c>
      <c r="B5912" t="s">
        <v>1885</v>
      </c>
      <c r="C5912">
        <v>201209</v>
      </c>
      <c r="D5912">
        <v>27</v>
      </c>
      <c r="E5912" t="s">
        <v>1555</v>
      </c>
      <c r="F5912">
        <v>3573</v>
      </c>
      <c r="G5912">
        <v>3854</v>
      </c>
      <c r="H5912">
        <v>10244</v>
      </c>
      <c r="I5912">
        <v>43112065401</v>
      </c>
      <c r="J5912">
        <v>8</v>
      </c>
      <c r="K5912" t="s">
        <v>1886</v>
      </c>
      <c r="L5912">
        <v>2531</v>
      </c>
      <c r="M5912" t="s">
        <v>1557</v>
      </c>
      <c r="N5912" t="s">
        <v>1882</v>
      </c>
      <c r="O5912">
        <v>0</v>
      </c>
      <c r="P5912" t="s">
        <v>1552</v>
      </c>
      <c r="Q5912">
        <v>19940501</v>
      </c>
      <c r="R5912">
        <v>756488001</v>
      </c>
    </row>
    <row r="5913" spans="1:18">
      <c r="A5913" t="s">
        <v>1879</v>
      </c>
      <c r="B5913" t="s">
        <v>1825</v>
      </c>
      <c r="C5913">
        <v>201210</v>
      </c>
      <c r="D5913">
        <v>30</v>
      </c>
      <c r="E5913" t="s">
        <v>1555</v>
      </c>
      <c r="F5913">
        <v>525</v>
      </c>
      <c r="G5913">
        <v>923</v>
      </c>
      <c r="H5913">
        <v>48758</v>
      </c>
      <c r="I5913">
        <v>43112048301</v>
      </c>
      <c r="J5913">
        <v>8</v>
      </c>
      <c r="K5913" t="s">
        <v>1883</v>
      </c>
      <c r="L5913">
        <v>2531</v>
      </c>
      <c r="M5913" t="s">
        <v>1557</v>
      </c>
      <c r="N5913" t="s">
        <v>1882</v>
      </c>
      <c r="O5913">
        <v>0</v>
      </c>
      <c r="P5913" t="s">
        <v>1552</v>
      </c>
      <c r="Q5913">
        <v>19820201</v>
      </c>
      <c r="R5913">
        <v>756488001</v>
      </c>
    </row>
    <row r="5914" spans="1:18">
      <c r="A5914" t="s">
        <v>1879</v>
      </c>
      <c r="B5914" t="s">
        <v>1819</v>
      </c>
      <c r="C5914">
        <v>201210</v>
      </c>
      <c r="D5914">
        <v>30</v>
      </c>
      <c r="E5914" t="s">
        <v>1555</v>
      </c>
      <c r="F5914">
        <v>4268</v>
      </c>
      <c r="G5914">
        <v>1056</v>
      </c>
      <c r="H5914">
        <v>5100</v>
      </c>
      <c r="I5914">
        <v>43112049400</v>
      </c>
      <c r="J5914">
        <v>8</v>
      </c>
      <c r="K5914" t="s">
        <v>1881</v>
      </c>
      <c r="L5914">
        <v>2531</v>
      </c>
      <c r="M5914" t="s">
        <v>1557</v>
      </c>
      <c r="N5914" t="s">
        <v>1882</v>
      </c>
      <c r="O5914">
        <v>0</v>
      </c>
      <c r="P5914" t="s">
        <v>1552</v>
      </c>
      <c r="Q5914">
        <v>19820501</v>
      </c>
      <c r="R5914">
        <v>756488001</v>
      </c>
    </row>
    <row r="5915" spans="1:18">
      <c r="A5915" t="s">
        <v>1884</v>
      </c>
      <c r="B5915" t="s">
        <v>1885</v>
      </c>
      <c r="C5915">
        <v>201210</v>
      </c>
      <c r="D5915">
        <v>30</v>
      </c>
      <c r="E5915" t="s">
        <v>1555</v>
      </c>
      <c r="F5915">
        <v>4137</v>
      </c>
      <c r="G5915">
        <v>4328</v>
      </c>
      <c r="H5915">
        <v>11652</v>
      </c>
      <c r="I5915">
        <v>43112065401</v>
      </c>
      <c r="J5915">
        <v>8</v>
      </c>
      <c r="K5915" t="s">
        <v>1886</v>
      </c>
      <c r="L5915">
        <v>2531</v>
      </c>
      <c r="M5915" t="s">
        <v>1557</v>
      </c>
      <c r="N5915" t="s">
        <v>1882</v>
      </c>
      <c r="O5915">
        <v>0</v>
      </c>
      <c r="P5915" t="s">
        <v>1552</v>
      </c>
      <c r="Q5915">
        <v>19940501</v>
      </c>
      <c r="R5915">
        <v>756488001</v>
      </c>
    </row>
    <row r="5916" spans="1:18">
      <c r="A5916" t="s">
        <v>1879</v>
      </c>
      <c r="B5916" t="s">
        <v>1825</v>
      </c>
      <c r="C5916">
        <v>201211</v>
      </c>
      <c r="D5916">
        <v>29</v>
      </c>
      <c r="E5916" t="s">
        <v>1555</v>
      </c>
      <c r="F5916">
        <v>480</v>
      </c>
      <c r="G5916">
        <v>1081</v>
      </c>
      <c r="H5916">
        <v>59235</v>
      </c>
      <c r="I5916">
        <v>43112048301</v>
      </c>
      <c r="J5916">
        <v>8</v>
      </c>
      <c r="K5916" t="s">
        <v>1883</v>
      </c>
      <c r="L5916">
        <v>2531</v>
      </c>
      <c r="M5916" t="s">
        <v>1557</v>
      </c>
      <c r="N5916" t="s">
        <v>1882</v>
      </c>
      <c r="O5916">
        <v>0</v>
      </c>
      <c r="P5916" t="s">
        <v>1552</v>
      </c>
      <c r="Q5916">
        <v>19820201</v>
      </c>
      <c r="R5916">
        <v>756488001</v>
      </c>
    </row>
    <row r="5917" spans="1:18">
      <c r="A5917" t="s">
        <v>1879</v>
      </c>
      <c r="B5917" t="s">
        <v>1819</v>
      </c>
      <c r="C5917">
        <v>201211</v>
      </c>
      <c r="D5917">
        <v>29</v>
      </c>
      <c r="E5917" t="s">
        <v>1555</v>
      </c>
      <c r="F5917">
        <v>3981</v>
      </c>
      <c r="G5917">
        <v>1146</v>
      </c>
      <c r="H5917">
        <v>6301</v>
      </c>
      <c r="I5917">
        <v>43112049400</v>
      </c>
      <c r="J5917">
        <v>8</v>
      </c>
      <c r="K5917" t="s">
        <v>1881</v>
      </c>
      <c r="L5917">
        <v>2531</v>
      </c>
      <c r="M5917" t="s">
        <v>1557</v>
      </c>
      <c r="N5917" t="s">
        <v>1882</v>
      </c>
      <c r="O5917">
        <v>0</v>
      </c>
      <c r="P5917" t="s">
        <v>1552</v>
      </c>
      <c r="Q5917">
        <v>19820501</v>
      </c>
      <c r="R5917">
        <v>756488001</v>
      </c>
    </row>
    <row r="5918" spans="1:18">
      <c r="A5918" t="s">
        <v>1884</v>
      </c>
      <c r="B5918" t="s">
        <v>1885</v>
      </c>
      <c r="C5918">
        <v>201211</v>
      </c>
      <c r="D5918">
        <v>29</v>
      </c>
      <c r="E5918" t="s">
        <v>1555</v>
      </c>
      <c r="F5918">
        <v>3768</v>
      </c>
      <c r="G5918">
        <v>4661</v>
      </c>
      <c r="H5918">
        <v>14055</v>
      </c>
      <c r="I5918">
        <v>43112065401</v>
      </c>
      <c r="J5918">
        <v>8</v>
      </c>
      <c r="K5918" t="s">
        <v>1886</v>
      </c>
      <c r="L5918">
        <v>2531</v>
      </c>
      <c r="M5918" t="s">
        <v>1557</v>
      </c>
      <c r="N5918" t="s">
        <v>1882</v>
      </c>
      <c r="O5918">
        <v>0</v>
      </c>
      <c r="P5918" t="s">
        <v>1552</v>
      </c>
      <c r="Q5918">
        <v>19940501</v>
      </c>
      <c r="R5918">
        <v>756488001</v>
      </c>
    </row>
    <row r="5919" spans="1:18">
      <c r="A5919" t="s">
        <v>1879</v>
      </c>
      <c r="B5919" t="s">
        <v>1825</v>
      </c>
      <c r="C5919">
        <v>201212</v>
      </c>
      <c r="D5919">
        <v>31</v>
      </c>
      <c r="E5919" t="s">
        <v>1555</v>
      </c>
      <c r="F5919">
        <v>520</v>
      </c>
      <c r="G5919">
        <v>960</v>
      </c>
      <c r="H5919">
        <v>49072</v>
      </c>
      <c r="I5919">
        <v>43112048301</v>
      </c>
      <c r="J5919">
        <v>8</v>
      </c>
      <c r="K5919" t="s">
        <v>1883</v>
      </c>
      <c r="L5919">
        <v>2531</v>
      </c>
      <c r="M5919" t="s">
        <v>1557</v>
      </c>
      <c r="N5919" t="s">
        <v>1882</v>
      </c>
      <c r="O5919">
        <v>0</v>
      </c>
      <c r="P5919" t="s">
        <v>1552</v>
      </c>
      <c r="Q5919">
        <v>19820201</v>
      </c>
      <c r="R5919">
        <v>756488001</v>
      </c>
    </row>
    <row r="5920" spans="1:18">
      <c r="A5920" t="s">
        <v>1879</v>
      </c>
      <c r="B5920" t="s">
        <v>1819</v>
      </c>
      <c r="C5920">
        <v>201212</v>
      </c>
      <c r="D5920">
        <v>31</v>
      </c>
      <c r="E5920" t="s">
        <v>1555</v>
      </c>
      <c r="F5920">
        <v>4352</v>
      </c>
      <c r="G5920">
        <v>967</v>
      </c>
      <c r="H5920">
        <v>5286</v>
      </c>
      <c r="I5920">
        <v>43112049400</v>
      </c>
      <c r="J5920">
        <v>8</v>
      </c>
      <c r="K5920" t="s">
        <v>1881</v>
      </c>
      <c r="L5920">
        <v>2531</v>
      </c>
      <c r="M5920" t="s">
        <v>1557</v>
      </c>
      <c r="N5920" t="s">
        <v>1882</v>
      </c>
      <c r="O5920">
        <v>0</v>
      </c>
      <c r="P5920" t="s">
        <v>1552</v>
      </c>
      <c r="Q5920">
        <v>19820501</v>
      </c>
      <c r="R5920">
        <v>756488001</v>
      </c>
    </row>
    <row r="5921" spans="1:18">
      <c r="A5921" t="s">
        <v>1884</v>
      </c>
      <c r="B5921" t="s">
        <v>1885</v>
      </c>
      <c r="C5921">
        <v>201212</v>
      </c>
      <c r="D5921">
        <v>31</v>
      </c>
      <c r="E5921" t="s">
        <v>1555</v>
      </c>
      <c r="F5921">
        <v>3999</v>
      </c>
      <c r="G5921">
        <v>3962</v>
      </c>
      <c r="H5921">
        <v>11447</v>
      </c>
      <c r="I5921">
        <v>43112065401</v>
      </c>
      <c r="J5921">
        <v>8</v>
      </c>
      <c r="K5921" t="s">
        <v>1886</v>
      </c>
      <c r="L5921">
        <v>2531</v>
      </c>
      <c r="M5921" t="s">
        <v>1557</v>
      </c>
      <c r="N5921" t="s">
        <v>1882</v>
      </c>
      <c r="O5921">
        <v>0</v>
      </c>
      <c r="P5921" t="s">
        <v>1552</v>
      </c>
      <c r="Q5921">
        <v>19940501</v>
      </c>
      <c r="R5921">
        <v>756488001</v>
      </c>
    </row>
    <row r="5922" spans="1:18">
      <c r="A5922" t="s">
        <v>1879</v>
      </c>
      <c r="B5922" t="s">
        <v>1824</v>
      </c>
      <c r="C5922">
        <v>201201</v>
      </c>
      <c r="D5922">
        <v>0</v>
      </c>
      <c r="E5922" t="s">
        <v>1555</v>
      </c>
      <c r="F5922">
        <v>0</v>
      </c>
      <c r="G5922">
        <v>0</v>
      </c>
      <c r="H5922">
        <v>0</v>
      </c>
      <c r="I5922">
        <v>43112048000</v>
      </c>
      <c r="J5922">
        <v>12</v>
      </c>
      <c r="K5922" t="s">
        <v>1881</v>
      </c>
      <c r="L5922">
        <v>2531</v>
      </c>
      <c r="M5922" t="s">
        <v>1557</v>
      </c>
      <c r="N5922" t="s">
        <v>1882</v>
      </c>
      <c r="O5922">
        <v>0</v>
      </c>
      <c r="P5922" t="s">
        <v>1552</v>
      </c>
      <c r="Q5922">
        <v>20050531</v>
      </c>
      <c r="R5922">
        <v>756488001</v>
      </c>
    </row>
    <row r="5923" spans="1:18">
      <c r="A5923" t="s">
        <v>1879</v>
      </c>
      <c r="B5923" t="s">
        <v>1826</v>
      </c>
      <c r="C5923">
        <v>201201</v>
      </c>
      <c r="D5923">
        <v>0</v>
      </c>
      <c r="E5923" t="s">
        <v>1555</v>
      </c>
      <c r="F5923">
        <v>0</v>
      </c>
      <c r="G5923">
        <v>0</v>
      </c>
      <c r="H5923">
        <v>0</v>
      </c>
      <c r="I5923">
        <v>43112050300</v>
      </c>
      <c r="J5923">
        <v>12</v>
      </c>
      <c r="K5923" t="s">
        <v>1881</v>
      </c>
      <c r="L5923">
        <v>2531</v>
      </c>
      <c r="M5923" t="s">
        <v>1557</v>
      </c>
      <c r="N5923" t="s">
        <v>1882</v>
      </c>
      <c r="O5923">
        <v>0</v>
      </c>
      <c r="P5923" t="s">
        <v>1552</v>
      </c>
      <c r="Q5923">
        <v>19820701</v>
      </c>
      <c r="R5923">
        <v>756488001</v>
      </c>
    </row>
    <row r="5924" spans="1:18">
      <c r="A5924" t="s">
        <v>1879</v>
      </c>
      <c r="B5924" t="s">
        <v>1827</v>
      </c>
      <c r="C5924">
        <v>201201</v>
      </c>
      <c r="D5924">
        <v>0</v>
      </c>
      <c r="E5924" t="s">
        <v>1555</v>
      </c>
      <c r="F5924">
        <v>0</v>
      </c>
      <c r="G5924">
        <v>0</v>
      </c>
      <c r="H5924">
        <v>0</v>
      </c>
      <c r="I5924">
        <v>43112050700</v>
      </c>
      <c r="J5924">
        <v>12</v>
      </c>
      <c r="K5924" t="s">
        <v>1881</v>
      </c>
      <c r="L5924">
        <v>2531</v>
      </c>
      <c r="M5924" t="s">
        <v>1557</v>
      </c>
      <c r="N5924" t="s">
        <v>1882</v>
      </c>
      <c r="O5924">
        <v>0</v>
      </c>
      <c r="P5924" t="s">
        <v>1552</v>
      </c>
      <c r="Q5924">
        <v>19820801</v>
      </c>
      <c r="R5924">
        <v>756488001</v>
      </c>
    </row>
    <row r="5925" spans="1:18">
      <c r="A5925" t="s">
        <v>1879</v>
      </c>
      <c r="B5925" t="s">
        <v>1829</v>
      </c>
      <c r="C5925">
        <v>201201</v>
      </c>
      <c r="D5925">
        <v>0</v>
      </c>
      <c r="E5925" t="s">
        <v>1555</v>
      </c>
      <c r="F5925">
        <v>0</v>
      </c>
      <c r="G5925">
        <v>0</v>
      </c>
      <c r="H5925">
        <v>0</v>
      </c>
      <c r="I5925">
        <v>43112052500</v>
      </c>
      <c r="J5925">
        <v>12</v>
      </c>
      <c r="K5925" t="s">
        <v>1881</v>
      </c>
      <c r="L5925">
        <v>2531</v>
      </c>
      <c r="M5925" t="s">
        <v>1557</v>
      </c>
      <c r="N5925" t="s">
        <v>1882</v>
      </c>
      <c r="O5925">
        <v>0</v>
      </c>
      <c r="P5925" t="s">
        <v>1552</v>
      </c>
      <c r="Q5925">
        <v>19830101</v>
      </c>
      <c r="R5925">
        <v>756488001</v>
      </c>
    </row>
    <row r="5926" spans="1:18">
      <c r="A5926" t="s">
        <v>1879</v>
      </c>
      <c r="B5926" t="s">
        <v>1824</v>
      </c>
      <c r="C5926">
        <v>201202</v>
      </c>
      <c r="D5926">
        <v>0</v>
      </c>
      <c r="E5926" t="s">
        <v>1555</v>
      </c>
      <c r="F5926">
        <v>0</v>
      </c>
      <c r="G5926">
        <v>0</v>
      </c>
      <c r="H5926">
        <v>0</v>
      </c>
      <c r="I5926">
        <v>43112048000</v>
      </c>
      <c r="J5926">
        <v>12</v>
      </c>
      <c r="K5926" t="s">
        <v>1881</v>
      </c>
      <c r="L5926">
        <v>2531</v>
      </c>
      <c r="M5926" t="s">
        <v>1557</v>
      </c>
      <c r="N5926" t="s">
        <v>1882</v>
      </c>
      <c r="O5926">
        <v>0</v>
      </c>
      <c r="P5926" t="s">
        <v>1552</v>
      </c>
      <c r="Q5926">
        <v>20050531</v>
      </c>
      <c r="R5926">
        <v>756488001</v>
      </c>
    </row>
    <row r="5927" spans="1:18">
      <c r="A5927" t="s">
        <v>1879</v>
      </c>
      <c r="B5927" t="s">
        <v>1826</v>
      </c>
      <c r="C5927">
        <v>201202</v>
      </c>
      <c r="D5927">
        <v>0</v>
      </c>
      <c r="E5927" t="s">
        <v>1555</v>
      </c>
      <c r="F5927">
        <v>0</v>
      </c>
      <c r="G5927">
        <v>0</v>
      </c>
      <c r="H5927">
        <v>0</v>
      </c>
      <c r="I5927">
        <v>43112050300</v>
      </c>
      <c r="J5927">
        <v>12</v>
      </c>
      <c r="K5927" t="s">
        <v>1881</v>
      </c>
      <c r="L5927">
        <v>2531</v>
      </c>
      <c r="M5927" t="s">
        <v>1557</v>
      </c>
      <c r="N5927" t="s">
        <v>1882</v>
      </c>
      <c r="O5927">
        <v>0</v>
      </c>
      <c r="P5927" t="s">
        <v>1552</v>
      </c>
      <c r="Q5927">
        <v>19820701</v>
      </c>
      <c r="R5927">
        <v>756488001</v>
      </c>
    </row>
    <row r="5928" spans="1:18">
      <c r="A5928" t="s">
        <v>1879</v>
      </c>
      <c r="B5928" t="s">
        <v>1827</v>
      </c>
      <c r="C5928">
        <v>201202</v>
      </c>
      <c r="D5928">
        <v>0</v>
      </c>
      <c r="E5928" t="s">
        <v>1555</v>
      </c>
      <c r="F5928">
        <v>0</v>
      </c>
      <c r="G5928">
        <v>0</v>
      </c>
      <c r="H5928">
        <v>0</v>
      </c>
      <c r="I5928">
        <v>43112050700</v>
      </c>
      <c r="J5928">
        <v>12</v>
      </c>
      <c r="K5928" t="s">
        <v>1881</v>
      </c>
      <c r="L5928">
        <v>2531</v>
      </c>
      <c r="M5928" t="s">
        <v>1557</v>
      </c>
      <c r="N5928" t="s">
        <v>1882</v>
      </c>
      <c r="O5928">
        <v>0</v>
      </c>
      <c r="P5928" t="s">
        <v>1552</v>
      </c>
      <c r="Q5928">
        <v>19820801</v>
      </c>
      <c r="R5928">
        <v>756488001</v>
      </c>
    </row>
    <row r="5929" spans="1:18">
      <c r="A5929" t="s">
        <v>1879</v>
      </c>
      <c r="B5929" t="s">
        <v>1829</v>
      </c>
      <c r="C5929">
        <v>201202</v>
      </c>
      <c r="D5929">
        <v>0</v>
      </c>
      <c r="E5929" t="s">
        <v>1555</v>
      </c>
      <c r="F5929">
        <v>0</v>
      </c>
      <c r="G5929">
        <v>0</v>
      </c>
      <c r="H5929">
        <v>0</v>
      </c>
      <c r="I5929">
        <v>43112052500</v>
      </c>
      <c r="J5929">
        <v>12</v>
      </c>
      <c r="K5929" t="s">
        <v>1881</v>
      </c>
      <c r="L5929">
        <v>2531</v>
      </c>
      <c r="M5929" t="s">
        <v>1557</v>
      </c>
      <c r="N5929" t="s">
        <v>1882</v>
      </c>
      <c r="O5929">
        <v>0</v>
      </c>
      <c r="P5929" t="s">
        <v>1552</v>
      </c>
      <c r="Q5929">
        <v>19830101</v>
      </c>
      <c r="R5929">
        <v>756488001</v>
      </c>
    </row>
    <row r="5930" spans="1:18">
      <c r="A5930" t="s">
        <v>1879</v>
      </c>
      <c r="B5930" t="s">
        <v>1824</v>
      </c>
      <c r="C5930">
        <v>201203</v>
      </c>
      <c r="D5930">
        <v>0</v>
      </c>
      <c r="E5930" t="s">
        <v>1555</v>
      </c>
      <c r="F5930">
        <v>0</v>
      </c>
      <c r="G5930">
        <v>0</v>
      </c>
      <c r="H5930">
        <v>0</v>
      </c>
      <c r="I5930">
        <v>43112048000</v>
      </c>
      <c r="J5930">
        <v>12</v>
      </c>
      <c r="K5930" t="s">
        <v>1881</v>
      </c>
      <c r="L5930">
        <v>2531</v>
      </c>
      <c r="M5930" t="s">
        <v>1557</v>
      </c>
      <c r="N5930" t="s">
        <v>1882</v>
      </c>
      <c r="O5930">
        <v>0</v>
      </c>
      <c r="P5930" t="s">
        <v>1552</v>
      </c>
      <c r="Q5930">
        <v>20050531</v>
      </c>
      <c r="R5930">
        <v>756488001</v>
      </c>
    </row>
    <row r="5931" spans="1:18">
      <c r="A5931" t="s">
        <v>1879</v>
      </c>
      <c r="B5931" t="s">
        <v>1826</v>
      </c>
      <c r="C5931">
        <v>201203</v>
      </c>
      <c r="D5931">
        <v>0</v>
      </c>
      <c r="E5931" t="s">
        <v>1555</v>
      </c>
      <c r="F5931">
        <v>0</v>
      </c>
      <c r="G5931">
        <v>0</v>
      </c>
      <c r="H5931">
        <v>0</v>
      </c>
      <c r="I5931">
        <v>43112050300</v>
      </c>
      <c r="J5931">
        <v>12</v>
      </c>
      <c r="K5931" t="s">
        <v>1881</v>
      </c>
      <c r="L5931">
        <v>2531</v>
      </c>
      <c r="M5931" t="s">
        <v>1557</v>
      </c>
      <c r="N5931" t="s">
        <v>1882</v>
      </c>
      <c r="O5931">
        <v>0</v>
      </c>
      <c r="P5931" t="s">
        <v>1552</v>
      </c>
      <c r="Q5931">
        <v>19820701</v>
      </c>
      <c r="R5931">
        <v>756488001</v>
      </c>
    </row>
    <row r="5932" spans="1:18">
      <c r="A5932" t="s">
        <v>1879</v>
      </c>
      <c r="B5932" t="s">
        <v>1827</v>
      </c>
      <c r="C5932">
        <v>201203</v>
      </c>
      <c r="D5932">
        <v>0</v>
      </c>
      <c r="E5932" t="s">
        <v>1555</v>
      </c>
      <c r="F5932">
        <v>0</v>
      </c>
      <c r="G5932">
        <v>0</v>
      </c>
      <c r="H5932">
        <v>0</v>
      </c>
      <c r="I5932">
        <v>43112050700</v>
      </c>
      <c r="J5932">
        <v>12</v>
      </c>
      <c r="K5932" t="s">
        <v>1881</v>
      </c>
      <c r="L5932">
        <v>2531</v>
      </c>
      <c r="M5932" t="s">
        <v>1557</v>
      </c>
      <c r="N5932" t="s">
        <v>1882</v>
      </c>
      <c r="O5932">
        <v>0</v>
      </c>
      <c r="P5932" t="s">
        <v>1552</v>
      </c>
      <c r="Q5932">
        <v>19820801</v>
      </c>
      <c r="R5932">
        <v>756488001</v>
      </c>
    </row>
    <row r="5933" spans="1:18">
      <c r="A5933" t="s">
        <v>1879</v>
      </c>
      <c r="B5933" t="s">
        <v>1829</v>
      </c>
      <c r="C5933">
        <v>201203</v>
      </c>
      <c r="D5933">
        <v>0</v>
      </c>
      <c r="E5933" t="s">
        <v>1555</v>
      </c>
      <c r="F5933">
        <v>0</v>
      </c>
      <c r="G5933">
        <v>0</v>
      </c>
      <c r="H5933">
        <v>0</v>
      </c>
      <c r="I5933">
        <v>43112052500</v>
      </c>
      <c r="J5933">
        <v>12</v>
      </c>
      <c r="K5933" t="s">
        <v>1881</v>
      </c>
      <c r="L5933">
        <v>2531</v>
      </c>
      <c r="M5933" t="s">
        <v>1557</v>
      </c>
      <c r="N5933" t="s">
        <v>1882</v>
      </c>
      <c r="O5933">
        <v>0</v>
      </c>
      <c r="P5933" t="s">
        <v>1552</v>
      </c>
      <c r="Q5933">
        <v>19830101</v>
      </c>
      <c r="R5933">
        <v>756488001</v>
      </c>
    </row>
    <row r="5934" spans="1:18">
      <c r="A5934" t="s">
        <v>1879</v>
      </c>
      <c r="B5934" t="s">
        <v>1824</v>
      </c>
      <c r="C5934">
        <v>201204</v>
      </c>
      <c r="D5934">
        <v>0</v>
      </c>
      <c r="E5934" t="s">
        <v>1555</v>
      </c>
      <c r="F5934">
        <v>0</v>
      </c>
      <c r="G5934">
        <v>0</v>
      </c>
      <c r="H5934">
        <v>0</v>
      </c>
      <c r="I5934">
        <v>43112048000</v>
      </c>
      <c r="J5934">
        <v>12</v>
      </c>
      <c r="K5934" t="s">
        <v>1881</v>
      </c>
      <c r="L5934">
        <v>2531</v>
      </c>
      <c r="M5934" t="s">
        <v>1557</v>
      </c>
      <c r="N5934" t="s">
        <v>1882</v>
      </c>
      <c r="O5934">
        <v>0</v>
      </c>
      <c r="P5934" t="s">
        <v>1552</v>
      </c>
      <c r="Q5934">
        <v>20050531</v>
      </c>
      <c r="R5934">
        <v>756488001</v>
      </c>
    </row>
    <row r="5935" spans="1:18">
      <c r="A5935" t="s">
        <v>1879</v>
      </c>
      <c r="B5935" t="s">
        <v>1826</v>
      </c>
      <c r="C5935">
        <v>201204</v>
      </c>
      <c r="D5935">
        <v>0</v>
      </c>
      <c r="E5935" t="s">
        <v>1555</v>
      </c>
      <c r="F5935">
        <v>0</v>
      </c>
      <c r="G5935">
        <v>0</v>
      </c>
      <c r="H5935">
        <v>0</v>
      </c>
      <c r="I5935">
        <v>43112050300</v>
      </c>
      <c r="J5935">
        <v>12</v>
      </c>
      <c r="K5935" t="s">
        <v>1881</v>
      </c>
      <c r="L5935">
        <v>2531</v>
      </c>
      <c r="M5935" t="s">
        <v>1557</v>
      </c>
      <c r="N5935" t="s">
        <v>1882</v>
      </c>
      <c r="O5935">
        <v>0</v>
      </c>
      <c r="P5935" t="s">
        <v>1552</v>
      </c>
      <c r="Q5935">
        <v>19820701</v>
      </c>
      <c r="R5935">
        <v>756488001</v>
      </c>
    </row>
    <row r="5936" spans="1:18">
      <c r="A5936" t="s">
        <v>1879</v>
      </c>
      <c r="B5936" t="s">
        <v>1827</v>
      </c>
      <c r="C5936">
        <v>201204</v>
      </c>
      <c r="D5936">
        <v>0</v>
      </c>
      <c r="E5936" t="s">
        <v>1555</v>
      </c>
      <c r="F5936">
        <v>0</v>
      </c>
      <c r="G5936">
        <v>0</v>
      </c>
      <c r="H5936">
        <v>0</v>
      </c>
      <c r="I5936">
        <v>43112050700</v>
      </c>
      <c r="J5936">
        <v>12</v>
      </c>
      <c r="K5936" t="s">
        <v>1881</v>
      </c>
      <c r="L5936">
        <v>2531</v>
      </c>
      <c r="M5936" t="s">
        <v>1557</v>
      </c>
      <c r="N5936" t="s">
        <v>1882</v>
      </c>
      <c r="O5936">
        <v>0</v>
      </c>
      <c r="P5936" t="s">
        <v>1552</v>
      </c>
      <c r="Q5936">
        <v>19820801</v>
      </c>
      <c r="R5936">
        <v>756488001</v>
      </c>
    </row>
    <row r="5937" spans="1:18">
      <c r="A5937" t="s">
        <v>1879</v>
      </c>
      <c r="B5937" t="s">
        <v>1829</v>
      </c>
      <c r="C5937">
        <v>201204</v>
      </c>
      <c r="D5937">
        <v>0</v>
      </c>
      <c r="E5937" t="s">
        <v>1555</v>
      </c>
      <c r="F5937">
        <v>0</v>
      </c>
      <c r="G5937">
        <v>0</v>
      </c>
      <c r="H5937">
        <v>0</v>
      </c>
      <c r="I5937">
        <v>43112052500</v>
      </c>
      <c r="J5937">
        <v>12</v>
      </c>
      <c r="K5937" t="s">
        <v>1881</v>
      </c>
      <c r="L5937">
        <v>2531</v>
      </c>
      <c r="M5937" t="s">
        <v>1557</v>
      </c>
      <c r="N5937" t="s">
        <v>1882</v>
      </c>
      <c r="O5937">
        <v>0</v>
      </c>
      <c r="P5937" t="s">
        <v>1552</v>
      </c>
      <c r="Q5937">
        <v>19830101</v>
      </c>
      <c r="R5937">
        <v>756488001</v>
      </c>
    </row>
    <row r="5938" spans="1:18">
      <c r="A5938" t="s">
        <v>1879</v>
      </c>
      <c r="B5938" t="s">
        <v>1824</v>
      </c>
      <c r="C5938">
        <v>201205</v>
      </c>
      <c r="D5938">
        <v>0</v>
      </c>
      <c r="E5938" t="s">
        <v>1555</v>
      </c>
      <c r="F5938">
        <v>0</v>
      </c>
      <c r="G5938">
        <v>0</v>
      </c>
      <c r="H5938">
        <v>0</v>
      </c>
      <c r="I5938">
        <v>43112048000</v>
      </c>
      <c r="J5938">
        <v>12</v>
      </c>
      <c r="K5938" t="s">
        <v>1881</v>
      </c>
      <c r="L5938">
        <v>2531</v>
      </c>
      <c r="M5938" t="s">
        <v>1557</v>
      </c>
      <c r="N5938" t="s">
        <v>1882</v>
      </c>
      <c r="O5938">
        <v>0</v>
      </c>
      <c r="P5938" t="s">
        <v>1552</v>
      </c>
      <c r="Q5938">
        <v>20050531</v>
      </c>
      <c r="R5938">
        <v>756488001</v>
      </c>
    </row>
    <row r="5939" spans="1:18">
      <c r="A5939" t="s">
        <v>1879</v>
      </c>
      <c r="B5939" t="s">
        <v>1826</v>
      </c>
      <c r="C5939">
        <v>201205</v>
      </c>
      <c r="D5939">
        <v>0</v>
      </c>
      <c r="E5939" t="s">
        <v>1555</v>
      </c>
      <c r="F5939">
        <v>0</v>
      </c>
      <c r="G5939">
        <v>0</v>
      </c>
      <c r="H5939">
        <v>0</v>
      </c>
      <c r="I5939">
        <v>43112050300</v>
      </c>
      <c r="J5939">
        <v>12</v>
      </c>
      <c r="K5939" t="s">
        <v>1881</v>
      </c>
      <c r="L5939">
        <v>2531</v>
      </c>
      <c r="M5939" t="s">
        <v>1557</v>
      </c>
      <c r="N5939" t="s">
        <v>1882</v>
      </c>
      <c r="O5939">
        <v>0</v>
      </c>
      <c r="P5939" t="s">
        <v>1552</v>
      </c>
      <c r="Q5939">
        <v>19820701</v>
      </c>
      <c r="R5939">
        <v>756488001</v>
      </c>
    </row>
    <row r="5940" spans="1:18">
      <c r="A5940" t="s">
        <v>1879</v>
      </c>
      <c r="B5940" t="s">
        <v>1827</v>
      </c>
      <c r="C5940">
        <v>201205</v>
      </c>
      <c r="D5940">
        <v>0</v>
      </c>
      <c r="E5940" t="s">
        <v>1555</v>
      </c>
      <c r="F5940">
        <v>0</v>
      </c>
      <c r="G5940">
        <v>0</v>
      </c>
      <c r="H5940">
        <v>0</v>
      </c>
      <c r="I5940">
        <v>43112050700</v>
      </c>
      <c r="J5940">
        <v>12</v>
      </c>
      <c r="K5940" t="s">
        <v>1881</v>
      </c>
      <c r="L5940">
        <v>2531</v>
      </c>
      <c r="M5940" t="s">
        <v>1557</v>
      </c>
      <c r="N5940" t="s">
        <v>1882</v>
      </c>
      <c r="O5940">
        <v>0</v>
      </c>
      <c r="P5940" t="s">
        <v>1552</v>
      </c>
      <c r="Q5940">
        <v>19820801</v>
      </c>
      <c r="R5940">
        <v>756488001</v>
      </c>
    </row>
    <row r="5941" spans="1:18">
      <c r="A5941" t="s">
        <v>1879</v>
      </c>
      <c r="B5941" t="s">
        <v>1829</v>
      </c>
      <c r="C5941">
        <v>201205</v>
      </c>
      <c r="D5941">
        <v>0</v>
      </c>
      <c r="E5941" t="s">
        <v>1555</v>
      </c>
      <c r="F5941">
        <v>0</v>
      </c>
      <c r="G5941">
        <v>0</v>
      </c>
      <c r="H5941">
        <v>0</v>
      </c>
      <c r="I5941">
        <v>43112052500</v>
      </c>
      <c r="J5941">
        <v>12</v>
      </c>
      <c r="K5941" t="s">
        <v>1881</v>
      </c>
      <c r="L5941">
        <v>2531</v>
      </c>
      <c r="M5941" t="s">
        <v>1557</v>
      </c>
      <c r="N5941" t="s">
        <v>1882</v>
      </c>
      <c r="O5941">
        <v>0</v>
      </c>
      <c r="P5941" t="s">
        <v>1552</v>
      </c>
      <c r="Q5941">
        <v>19830101</v>
      </c>
      <c r="R5941">
        <v>756488001</v>
      </c>
    </row>
    <row r="5942" spans="1:18">
      <c r="A5942" t="s">
        <v>1879</v>
      </c>
      <c r="B5942" t="s">
        <v>1824</v>
      </c>
      <c r="C5942">
        <v>201206</v>
      </c>
      <c r="D5942">
        <v>0</v>
      </c>
      <c r="E5942" t="s">
        <v>1555</v>
      </c>
      <c r="F5942">
        <v>0</v>
      </c>
      <c r="G5942">
        <v>0</v>
      </c>
      <c r="H5942">
        <v>0</v>
      </c>
      <c r="I5942">
        <v>43112048000</v>
      </c>
      <c r="J5942">
        <v>12</v>
      </c>
      <c r="K5942" t="s">
        <v>1881</v>
      </c>
      <c r="L5942">
        <v>2531</v>
      </c>
      <c r="M5942" t="s">
        <v>1557</v>
      </c>
      <c r="N5942" t="s">
        <v>1882</v>
      </c>
      <c r="O5942">
        <v>0</v>
      </c>
      <c r="P5942" t="s">
        <v>1552</v>
      </c>
      <c r="Q5942">
        <v>20050531</v>
      </c>
      <c r="R5942">
        <v>756488001</v>
      </c>
    </row>
    <row r="5943" spans="1:18">
      <c r="A5943" t="s">
        <v>1879</v>
      </c>
      <c r="B5943" t="s">
        <v>1826</v>
      </c>
      <c r="C5943">
        <v>201206</v>
      </c>
      <c r="D5943">
        <v>0</v>
      </c>
      <c r="E5943" t="s">
        <v>1555</v>
      </c>
      <c r="F5943">
        <v>0</v>
      </c>
      <c r="G5943">
        <v>0</v>
      </c>
      <c r="H5943">
        <v>0</v>
      </c>
      <c r="I5943">
        <v>43112050300</v>
      </c>
      <c r="J5943">
        <v>12</v>
      </c>
      <c r="K5943" t="s">
        <v>1881</v>
      </c>
      <c r="L5943">
        <v>2531</v>
      </c>
      <c r="M5943" t="s">
        <v>1557</v>
      </c>
      <c r="N5943" t="s">
        <v>1882</v>
      </c>
      <c r="O5943">
        <v>0</v>
      </c>
      <c r="P5943" t="s">
        <v>1552</v>
      </c>
      <c r="Q5943">
        <v>19820701</v>
      </c>
      <c r="R5943">
        <v>756488001</v>
      </c>
    </row>
    <row r="5944" spans="1:18">
      <c r="A5944" t="s">
        <v>1879</v>
      </c>
      <c r="B5944" t="s">
        <v>1827</v>
      </c>
      <c r="C5944">
        <v>201206</v>
      </c>
      <c r="D5944">
        <v>0</v>
      </c>
      <c r="E5944" t="s">
        <v>1555</v>
      </c>
      <c r="F5944">
        <v>0</v>
      </c>
      <c r="G5944">
        <v>0</v>
      </c>
      <c r="H5944">
        <v>0</v>
      </c>
      <c r="I5944">
        <v>43112050700</v>
      </c>
      <c r="J5944">
        <v>12</v>
      </c>
      <c r="K5944" t="s">
        <v>1881</v>
      </c>
      <c r="L5944">
        <v>2531</v>
      </c>
      <c r="M5944" t="s">
        <v>1557</v>
      </c>
      <c r="N5944" t="s">
        <v>1882</v>
      </c>
      <c r="O5944">
        <v>0</v>
      </c>
      <c r="P5944" t="s">
        <v>1552</v>
      </c>
      <c r="Q5944">
        <v>19820801</v>
      </c>
      <c r="R5944">
        <v>756488001</v>
      </c>
    </row>
    <row r="5945" spans="1:18">
      <c r="A5945" t="s">
        <v>1879</v>
      </c>
      <c r="B5945" t="s">
        <v>1829</v>
      </c>
      <c r="C5945">
        <v>201206</v>
      </c>
      <c r="D5945">
        <v>0</v>
      </c>
      <c r="E5945" t="s">
        <v>1555</v>
      </c>
      <c r="F5945">
        <v>0</v>
      </c>
      <c r="G5945">
        <v>0</v>
      </c>
      <c r="H5945">
        <v>0</v>
      </c>
      <c r="I5945">
        <v>43112052500</v>
      </c>
      <c r="J5945">
        <v>12</v>
      </c>
      <c r="K5945" t="s">
        <v>1881</v>
      </c>
      <c r="L5945">
        <v>2531</v>
      </c>
      <c r="M5945" t="s">
        <v>1557</v>
      </c>
      <c r="N5945" t="s">
        <v>1882</v>
      </c>
      <c r="O5945">
        <v>0</v>
      </c>
      <c r="P5945" t="s">
        <v>1552</v>
      </c>
      <c r="Q5945">
        <v>19830101</v>
      </c>
      <c r="R5945">
        <v>756488001</v>
      </c>
    </row>
    <row r="5946" spans="1:18">
      <c r="A5946" t="s">
        <v>1879</v>
      </c>
      <c r="B5946" t="s">
        <v>1824</v>
      </c>
      <c r="C5946">
        <v>201207</v>
      </c>
      <c r="D5946">
        <v>0</v>
      </c>
      <c r="E5946" t="s">
        <v>1555</v>
      </c>
      <c r="F5946">
        <v>0</v>
      </c>
      <c r="G5946">
        <v>0</v>
      </c>
      <c r="H5946">
        <v>0</v>
      </c>
      <c r="I5946">
        <v>43112048000</v>
      </c>
      <c r="J5946">
        <v>12</v>
      </c>
      <c r="K5946" t="s">
        <v>1881</v>
      </c>
      <c r="L5946">
        <v>2531</v>
      </c>
      <c r="M5946" t="s">
        <v>1557</v>
      </c>
      <c r="N5946" t="s">
        <v>1882</v>
      </c>
      <c r="O5946">
        <v>0</v>
      </c>
      <c r="P5946" t="s">
        <v>1552</v>
      </c>
      <c r="Q5946">
        <v>20050531</v>
      </c>
      <c r="R5946">
        <v>756488001</v>
      </c>
    </row>
    <row r="5947" spans="1:18">
      <c r="A5947" t="s">
        <v>1879</v>
      </c>
      <c r="B5947" t="s">
        <v>1826</v>
      </c>
      <c r="C5947">
        <v>201207</v>
      </c>
      <c r="D5947">
        <v>0</v>
      </c>
      <c r="E5947" t="s">
        <v>1555</v>
      </c>
      <c r="F5947">
        <v>0</v>
      </c>
      <c r="G5947">
        <v>0</v>
      </c>
      <c r="H5947">
        <v>0</v>
      </c>
      <c r="I5947">
        <v>43112050300</v>
      </c>
      <c r="J5947">
        <v>12</v>
      </c>
      <c r="K5947" t="s">
        <v>1881</v>
      </c>
      <c r="L5947">
        <v>2531</v>
      </c>
      <c r="M5947" t="s">
        <v>1557</v>
      </c>
      <c r="N5947" t="s">
        <v>1882</v>
      </c>
      <c r="O5947">
        <v>0</v>
      </c>
      <c r="P5947" t="s">
        <v>1552</v>
      </c>
      <c r="Q5947">
        <v>19820701</v>
      </c>
      <c r="R5947">
        <v>756488001</v>
      </c>
    </row>
    <row r="5948" spans="1:18">
      <c r="A5948" t="s">
        <v>1879</v>
      </c>
      <c r="B5948" t="s">
        <v>1827</v>
      </c>
      <c r="C5948">
        <v>201207</v>
      </c>
      <c r="D5948">
        <v>0</v>
      </c>
      <c r="E5948" t="s">
        <v>1555</v>
      </c>
      <c r="F5948">
        <v>0</v>
      </c>
      <c r="G5948">
        <v>0</v>
      </c>
      <c r="H5948">
        <v>0</v>
      </c>
      <c r="I5948">
        <v>43112050700</v>
      </c>
      <c r="J5948">
        <v>12</v>
      </c>
      <c r="K5948" t="s">
        <v>1881</v>
      </c>
      <c r="L5948">
        <v>2531</v>
      </c>
      <c r="M5948" t="s">
        <v>1557</v>
      </c>
      <c r="N5948" t="s">
        <v>1882</v>
      </c>
      <c r="O5948">
        <v>0</v>
      </c>
      <c r="P5948" t="s">
        <v>1552</v>
      </c>
      <c r="Q5948">
        <v>19820801</v>
      </c>
      <c r="R5948">
        <v>756488001</v>
      </c>
    </row>
    <row r="5949" spans="1:18">
      <c r="A5949" t="s">
        <v>1879</v>
      </c>
      <c r="B5949" t="s">
        <v>1829</v>
      </c>
      <c r="C5949">
        <v>201207</v>
      </c>
      <c r="D5949">
        <v>0</v>
      </c>
      <c r="E5949" t="s">
        <v>1555</v>
      </c>
      <c r="F5949">
        <v>0</v>
      </c>
      <c r="G5949">
        <v>0</v>
      </c>
      <c r="H5949">
        <v>0</v>
      </c>
      <c r="I5949">
        <v>43112052500</v>
      </c>
      <c r="J5949">
        <v>12</v>
      </c>
      <c r="K5949" t="s">
        <v>1881</v>
      </c>
      <c r="L5949">
        <v>2531</v>
      </c>
      <c r="M5949" t="s">
        <v>1557</v>
      </c>
      <c r="N5949" t="s">
        <v>1882</v>
      </c>
      <c r="O5949">
        <v>0</v>
      </c>
      <c r="P5949" t="s">
        <v>1552</v>
      </c>
      <c r="Q5949">
        <v>19830101</v>
      </c>
      <c r="R5949">
        <v>756488001</v>
      </c>
    </row>
    <row r="5950" spans="1:18">
      <c r="A5950" t="s">
        <v>1879</v>
      </c>
      <c r="B5950" t="s">
        <v>1824</v>
      </c>
      <c r="C5950">
        <v>201208</v>
      </c>
      <c r="D5950">
        <v>0</v>
      </c>
      <c r="E5950" t="s">
        <v>1555</v>
      </c>
      <c r="F5950">
        <v>0</v>
      </c>
      <c r="G5950">
        <v>0</v>
      </c>
      <c r="H5950">
        <v>0</v>
      </c>
      <c r="I5950">
        <v>43112048000</v>
      </c>
      <c r="J5950">
        <v>12</v>
      </c>
      <c r="K5950" t="s">
        <v>1881</v>
      </c>
      <c r="L5950">
        <v>2531</v>
      </c>
      <c r="M5950" t="s">
        <v>1557</v>
      </c>
      <c r="N5950" t="s">
        <v>1882</v>
      </c>
      <c r="O5950">
        <v>0</v>
      </c>
      <c r="P5950" t="s">
        <v>1552</v>
      </c>
      <c r="Q5950">
        <v>20050531</v>
      </c>
      <c r="R5950">
        <v>756488001</v>
      </c>
    </row>
    <row r="5951" spans="1:18">
      <c r="A5951" t="s">
        <v>1879</v>
      </c>
      <c r="B5951" t="s">
        <v>1826</v>
      </c>
      <c r="C5951">
        <v>201208</v>
      </c>
      <c r="D5951">
        <v>0</v>
      </c>
      <c r="E5951" t="s">
        <v>1555</v>
      </c>
      <c r="F5951">
        <v>0</v>
      </c>
      <c r="G5951">
        <v>0</v>
      </c>
      <c r="H5951">
        <v>0</v>
      </c>
      <c r="I5951">
        <v>43112050300</v>
      </c>
      <c r="J5951">
        <v>12</v>
      </c>
      <c r="K5951" t="s">
        <v>1881</v>
      </c>
      <c r="L5951">
        <v>2531</v>
      </c>
      <c r="M5951" t="s">
        <v>1557</v>
      </c>
      <c r="N5951" t="s">
        <v>1882</v>
      </c>
      <c r="O5951">
        <v>0</v>
      </c>
      <c r="P5951" t="s">
        <v>1552</v>
      </c>
      <c r="Q5951">
        <v>19820701</v>
      </c>
      <c r="R5951">
        <v>756488001</v>
      </c>
    </row>
    <row r="5952" spans="1:18">
      <c r="A5952" t="s">
        <v>1879</v>
      </c>
      <c r="B5952" t="s">
        <v>1827</v>
      </c>
      <c r="C5952">
        <v>201208</v>
      </c>
      <c r="D5952">
        <v>0</v>
      </c>
      <c r="E5952" t="s">
        <v>1555</v>
      </c>
      <c r="F5952">
        <v>0</v>
      </c>
      <c r="G5952">
        <v>0</v>
      </c>
      <c r="H5952">
        <v>0</v>
      </c>
      <c r="I5952">
        <v>43112050700</v>
      </c>
      <c r="J5952">
        <v>12</v>
      </c>
      <c r="K5952" t="s">
        <v>1881</v>
      </c>
      <c r="L5952">
        <v>2531</v>
      </c>
      <c r="M5952" t="s">
        <v>1557</v>
      </c>
      <c r="N5952" t="s">
        <v>1882</v>
      </c>
      <c r="O5952">
        <v>0</v>
      </c>
      <c r="P5952" t="s">
        <v>1552</v>
      </c>
      <c r="Q5952">
        <v>19820801</v>
      </c>
      <c r="R5952">
        <v>756488001</v>
      </c>
    </row>
    <row r="5953" spans="1:18">
      <c r="A5953" t="s">
        <v>1879</v>
      </c>
      <c r="B5953" t="s">
        <v>1829</v>
      </c>
      <c r="C5953">
        <v>201208</v>
      </c>
      <c r="D5953">
        <v>0</v>
      </c>
      <c r="E5953" t="s">
        <v>1555</v>
      </c>
      <c r="F5953">
        <v>0</v>
      </c>
      <c r="G5953">
        <v>0</v>
      </c>
      <c r="H5953">
        <v>0</v>
      </c>
      <c r="I5953">
        <v>43112052500</v>
      </c>
      <c r="J5953">
        <v>12</v>
      </c>
      <c r="K5953" t="s">
        <v>1881</v>
      </c>
      <c r="L5953">
        <v>2531</v>
      </c>
      <c r="M5953" t="s">
        <v>1557</v>
      </c>
      <c r="N5953" t="s">
        <v>1882</v>
      </c>
      <c r="O5953">
        <v>0</v>
      </c>
      <c r="P5953" t="s">
        <v>1552</v>
      </c>
      <c r="Q5953">
        <v>19830101</v>
      </c>
      <c r="R5953">
        <v>756488001</v>
      </c>
    </row>
    <row r="5954" spans="1:18">
      <c r="A5954" t="s">
        <v>1879</v>
      </c>
      <c r="B5954" t="s">
        <v>1824</v>
      </c>
      <c r="C5954">
        <v>201209</v>
      </c>
      <c r="D5954">
        <v>0</v>
      </c>
      <c r="E5954" t="s">
        <v>1555</v>
      </c>
      <c r="F5954">
        <v>0</v>
      </c>
      <c r="G5954">
        <v>0</v>
      </c>
      <c r="H5954">
        <v>0</v>
      </c>
      <c r="I5954">
        <v>43112048000</v>
      </c>
      <c r="J5954">
        <v>12</v>
      </c>
      <c r="K5954" t="s">
        <v>1881</v>
      </c>
      <c r="L5954">
        <v>2531</v>
      </c>
      <c r="M5954" t="s">
        <v>1557</v>
      </c>
      <c r="N5954" t="s">
        <v>1882</v>
      </c>
      <c r="O5954">
        <v>0</v>
      </c>
      <c r="P5954" t="s">
        <v>1552</v>
      </c>
      <c r="Q5954">
        <v>20050531</v>
      </c>
      <c r="R5954">
        <v>756488001</v>
      </c>
    </row>
    <row r="5955" spans="1:18">
      <c r="A5955" t="s">
        <v>1879</v>
      </c>
      <c r="B5955" t="s">
        <v>1826</v>
      </c>
      <c r="C5955">
        <v>201209</v>
      </c>
      <c r="D5955">
        <v>0</v>
      </c>
      <c r="E5955" t="s">
        <v>1555</v>
      </c>
      <c r="F5955">
        <v>0</v>
      </c>
      <c r="G5955">
        <v>0</v>
      </c>
      <c r="H5955">
        <v>0</v>
      </c>
      <c r="I5955">
        <v>43112050300</v>
      </c>
      <c r="J5955">
        <v>12</v>
      </c>
      <c r="K5955" t="s">
        <v>1881</v>
      </c>
      <c r="L5955">
        <v>2531</v>
      </c>
      <c r="M5955" t="s">
        <v>1557</v>
      </c>
      <c r="N5955" t="s">
        <v>1882</v>
      </c>
      <c r="O5955">
        <v>0</v>
      </c>
      <c r="P5955" t="s">
        <v>1552</v>
      </c>
      <c r="Q5955">
        <v>19820701</v>
      </c>
      <c r="R5955">
        <v>756488001</v>
      </c>
    </row>
    <row r="5956" spans="1:18">
      <c r="A5956" t="s">
        <v>1879</v>
      </c>
      <c r="B5956" t="s">
        <v>1827</v>
      </c>
      <c r="C5956">
        <v>201209</v>
      </c>
      <c r="D5956">
        <v>0</v>
      </c>
      <c r="E5956" t="s">
        <v>1555</v>
      </c>
      <c r="F5956">
        <v>0</v>
      </c>
      <c r="G5956">
        <v>0</v>
      </c>
      <c r="H5956">
        <v>0</v>
      </c>
      <c r="I5956">
        <v>43112050700</v>
      </c>
      <c r="J5956">
        <v>12</v>
      </c>
      <c r="K5956" t="s">
        <v>1881</v>
      </c>
      <c r="L5956">
        <v>2531</v>
      </c>
      <c r="M5956" t="s">
        <v>1557</v>
      </c>
      <c r="N5956" t="s">
        <v>1882</v>
      </c>
      <c r="O5956">
        <v>0</v>
      </c>
      <c r="P5956" t="s">
        <v>1552</v>
      </c>
      <c r="Q5956">
        <v>19820801</v>
      </c>
      <c r="R5956">
        <v>756488001</v>
      </c>
    </row>
    <row r="5957" spans="1:18">
      <c r="A5957" t="s">
        <v>1879</v>
      </c>
      <c r="B5957" t="s">
        <v>1829</v>
      </c>
      <c r="C5957">
        <v>201209</v>
      </c>
      <c r="D5957">
        <v>0</v>
      </c>
      <c r="E5957" t="s">
        <v>1555</v>
      </c>
      <c r="F5957">
        <v>0</v>
      </c>
      <c r="G5957">
        <v>0</v>
      </c>
      <c r="H5957">
        <v>0</v>
      </c>
      <c r="I5957">
        <v>43112052500</v>
      </c>
      <c r="J5957">
        <v>12</v>
      </c>
      <c r="K5957" t="s">
        <v>1881</v>
      </c>
      <c r="L5957">
        <v>2531</v>
      </c>
      <c r="M5957" t="s">
        <v>1557</v>
      </c>
      <c r="N5957" t="s">
        <v>1882</v>
      </c>
      <c r="O5957">
        <v>0</v>
      </c>
      <c r="P5957" t="s">
        <v>1552</v>
      </c>
      <c r="Q5957">
        <v>19830101</v>
      </c>
      <c r="R5957">
        <v>756488001</v>
      </c>
    </row>
    <row r="5958" spans="1:18">
      <c r="A5958" t="s">
        <v>1879</v>
      </c>
      <c r="B5958" t="s">
        <v>1824</v>
      </c>
      <c r="C5958">
        <v>201210</v>
      </c>
      <c r="D5958">
        <v>0</v>
      </c>
      <c r="E5958" t="s">
        <v>1555</v>
      </c>
      <c r="F5958">
        <v>0</v>
      </c>
      <c r="G5958">
        <v>0</v>
      </c>
      <c r="H5958">
        <v>0</v>
      </c>
      <c r="I5958">
        <v>43112048000</v>
      </c>
      <c r="J5958">
        <v>12</v>
      </c>
      <c r="K5958" t="s">
        <v>1881</v>
      </c>
      <c r="L5958">
        <v>2531</v>
      </c>
      <c r="M5958" t="s">
        <v>1557</v>
      </c>
      <c r="N5958" t="s">
        <v>1882</v>
      </c>
      <c r="O5958">
        <v>0</v>
      </c>
      <c r="P5958" t="s">
        <v>1552</v>
      </c>
      <c r="Q5958">
        <v>20050531</v>
      </c>
      <c r="R5958">
        <v>756488001</v>
      </c>
    </row>
    <row r="5959" spans="1:18">
      <c r="A5959" t="s">
        <v>1879</v>
      </c>
      <c r="B5959" t="s">
        <v>1826</v>
      </c>
      <c r="C5959">
        <v>201210</v>
      </c>
      <c r="D5959">
        <v>0</v>
      </c>
      <c r="E5959" t="s">
        <v>1555</v>
      </c>
      <c r="F5959">
        <v>0</v>
      </c>
      <c r="G5959">
        <v>0</v>
      </c>
      <c r="H5959">
        <v>0</v>
      </c>
      <c r="I5959">
        <v>43112050300</v>
      </c>
      <c r="J5959">
        <v>12</v>
      </c>
      <c r="K5959" t="s">
        <v>1881</v>
      </c>
      <c r="L5959">
        <v>2531</v>
      </c>
      <c r="M5959" t="s">
        <v>1557</v>
      </c>
      <c r="N5959" t="s">
        <v>1882</v>
      </c>
      <c r="O5959">
        <v>0</v>
      </c>
      <c r="P5959" t="s">
        <v>1552</v>
      </c>
      <c r="Q5959">
        <v>19820701</v>
      </c>
      <c r="R5959">
        <v>756488001</v>
      </c>
    </row>
    <row r="5960" spans="1:18">
      <c r="A5960" t="s">
        <v>1879</v>
      </c>
      <c r="B5960" t="s">
        <v>1827</v>
      </c>
      <c r="C5960">
        <v>201210</v>
      </c>
      <c r="D5960">
        <v>0</v>
      </c>
      <c r="E5960" t="s">
        <v>1555</v>
      </c>
      <c r="F5960">
        <v>0</v>
      </c>
      <c r="G5960">
        <v>0</v>
      </c>
      <c r="H5960">
        <v>0</v>
      </c>
      <c r="I5960">
        <v>43112050700</v>
      </c>
      <c r="J5960">
        <v>12</v>
      </c>
      <c r="K5960" t="s">
        <v>1881</v>
      </c>
      <c r="L5960">
        <v>2531</v>
      </c>
      <c r="M5960" t="s">
        <v>1557</v>
      </c>
      <c r="N5960" t="s">
        <v>1882</v>
      </c>
      <c r="O5960">
        <v>0</v>
      </c>
      <c r="P5960" t="s">
        <v>1552</v>
      </c>
      <c r="Q5960">
        <v>19820801</v>
      </c>
      <c r="R5960">
        <v>756488001</v>
      </c>
    </row>
    <row r="5961" spans="1:18">
      <c r="A5961" t="s">
        <v>1879</v>
      </c>
      <c r="B5961" t="s">
        <v>1829</v>
      </c>
      <c r="C5961">
        <v>201210</v>
      </c>
      <c r="D5961">
        <v>0</v>
      </c>
      <c r="E5961" t="s">
        <v>1555</v>
      </c>
      <c r="F5961">
        <v>0</v>
      </c>
      <c r="G5961">
        <v>0</v>
      </c>
      <c r="H5961">
        <v>0</v>
      </c>
      <c r="I5961">
        <v>43112052500</v>
      </c>
      <c r="J5961">
        <v>12</v>
      </c>
      <c r="K5961" t="s">
        <v>1881</v>
      </c>
      <c r="L5961">
        <v>2531</v>
      </c>
      <c r="M5961" t="s">
        <v>1557</v>
      </c>
      <c r="N5961" t="s">
        <v>1882</v>
      </c>
      <c r="O5961">
        <v>0</v>
      </c>
      <c r="P5961" t="s">
        <v>1552</v>
      </c>
      <c r="Q5961">
        <v>19830101</v>
      </c>
      <c r="R5961">
        <v>756488001</v>
      </c>
    </row>
    <row r="5962" spans="1:18">
      <c r="A5962" t="s">
        <v>1879</v>
      </c>
      <c r="B5962" t="s">
        <v>1824</v>
      </c>
      <c r="C5962">
        <v>201211</v>
      </c>
      <c r="D5962">
        <v>0</v>
      </c>
      <c r="E5962" t="s">
        <v>1555</v>
      </c>
      <c r="F5962">
        <v>0</v>
      </c>
      <c r="G5962">
        <v>0</v>
      </c>
      <c r="H5962">
        <v>0</v>
      </c>
      <c r="I5962">
        <v>43112048000</v>
      </c>
      <c r="J5962">
        <v>12</v>
      </c>
      <c r="K5962" t="s">
        <v>1881</v>
      </c>
      <c r="L5962">
        <v>2531</v>
      </c>
      <c r="M5962" t="s">
        <v>1557</v>
      </c>
      <c r="N5962" t="s">
        <v>1882</v>
      </c>
      <c r="O5962">
        <v>0</v>
      </c>
      <c r="P5962" t="s">
        <v>1552</v>
      </c>
      <c r="Q5962">
        <v>20050531</v>
      </c>
      <c r="R5962">
        <v>756488001</v>
      </c>
    </row>
    <row r="5963" spans="1:18">
      <c r="A5963" t="s">
        <v>1879</v>
      </c>
      <c r="B5963" t="s">
        <v>1826</v>
      </c>
      <c r="C5963">
        <v>201211</v>
      </c>
      <c r="D5963">
        <v>0</v>
      </c>
      <c r="E5963" t="s">
        <v>1555</v>
      </c>
      <c r="F5963">
        <v>0</v>
      </c>
      <c r="G5963">
        <v>0</v>
      </c>
      <c r="H5963">
        <v>0</v>
      </c>
      <c r="I5963">
        <v>43112050300</v>
      </c>
      <c r="J5963">
        <v>12</v>
      </c>
      <c r="K5963" t="s">
        <v>1881</v>
      </c>
      <c r="L5963">
        <v>2531</v>
      </c>
      <c r="M5963" t="s">
        <v>1557</v>
      </c>
      <c r="N5963" t="s">
        <v>1882</v>
      </c>
      <c r="O5963">
        <v>0</v>
      </c>
      <c r="P5963" t="s">
        <v>1552</v>
      </c>
      <c r="Q5963">
        <v>19820701</v>
      </c>
      <c r="R5963">
        <v>756488001</v>
      </c>
    </row>
    <row r="5964" spans="1:18">
      <c r="A5964" t="s">
        <v>1879</v>
      </c>
      <c r="B5964" t="s">
        <v>1827</v>
      </c>
      <c r="C5964">
        <v>201211</v>
      </c>
      <c r="D5964">
        <v>0</v>
      </c>
      <c r="E5964" t="s">
        <v>1555</v>
      </c>
      <c r="F5964">
        <v>0</v>
      </c>
      <c r="G5964">
        <v>0</v>
      </c>
      <c r="H5964">
        <v>0</v>
      </c>
      <c r="I5964">
        <v>43112050700</v>
      </c>
      <c r="J5964">
        <v>12</v>
      </c>
      <c r="K5964" t="s">
        <v>1881</v>
      </c>
      <c r="L5964">
        <v>2531</v>
      </c>
      <c r="M5964" t="s">
        <v>1557</v>
      </c>
      <c r="N5964" t="s">
        <v>1882</v>
      </c>
      <c r="O5964">
        <v>0</v>
      </c>
      <c r="P5964" t="s">
        <v>1552</v>
      </c>
      <c r="Q5964">
        <v>19820801</v>
      </c>
      <c r="R5964">
        <v>756488001</v>
      </c>
    </row>
    <row r="5965" spans="1:18">
      <c r="A5965" t="s">
        <v>1879</v>
      </c>
      <c r="B5965" t="s">
        <v>1829</v>
      </c>
      <c r="C5965">
        <v>201211</v>
      </c>
      <c r="D5965">
        <v>0</v>
      </c>
      <c r="E5965" t="s">
        <v>1555</v>
      </c>
      <c r="F5965">
        <v>0</v>
      </c>
      <c r="G5965">
        <v>0</v>
      </c>
      <c r="H5965">
        <v>0</v>
      </c>
      <c r="I5965">
        <v>43112052500</v>
      </c>
      <c r="J5965">
        <v>12</v>
      </c>
      <c r="K5965" t="s">
        <v>1881</v>
      </c>
      <c r="L5965">
        <v>2531</v>
      </c>
      <c r="M5965" t="s">
        <v>1557</v>
      </c>
      <c r="N5965" t="s">
        <v>1882</v>
      </c>
      <c r="O5965">
        <v>0</v>
      </c>
      <c r="P5965" t="s">
        <v>1552</v>
      </c>
      <c r="Q5965">
        <v>19830101</v>
      </c>
      <c r="R5965">
        <v>756488001</v>
      </c>
    </row>
    <row r="5966" spans="1:18">
      <c r="A5966" t="s">
        <v>1879</v>
      </c>
      <c r="B5966" t="s">
        <v>1824</v>
      </c>
      <c r="C5966">
        <v>201212</v>
      </c>
      <c r="D5966">
        <v>0</v>
      </c>
      <c r="E5966" t="s">
        <v>1555</v>
      </c>
      <c r="F5966">
        <v>0</v>
      </c>
      <c r="G5966">
        <v>0</v>
      </c>
      <c r="H5966">
        <v>0</v>
      </c>
      <c r="I5966">
        <v>43112048000</v>
      </c>
      <c r="J5966">
        <v>12</v>
      </c>
      <c r="K5966" t="s">
        <v>1881</v>
      </c>
      <c r="L5966">
        <v>2531</v>
      </c>
      <c r="M5966" t="s">
        <v>1557</v>
      </c>
      <c r="N5966" t="s">
        <v>1882</v>
      </c>
      <c r="O5966">
        <v>0</v>
      </c>
      <c r="P5966" t="s">
        <v>1552</v>
      </c>
      <c r="Q5966">
        <v>20050531</v>
      </c>
      <c r="R5966">
        <v>756488001</v>
      </c>
    </row>
    <row r="5967" spans="1:18">
      <c r="A5967" t="s">
        <v>1879</v>
      </c>
      <c r="B5967" t="s">
        <v>1826</v>
      </c>
      <c r="C5967">
        <v>201212</v>
      </c>
      <c r="D5967">
        <v>0</v>
      </c>
      <c r="E5967" t="s">
        <v>1555</v>
      </c>
      <c r="F5967">
        <v>0</v>
      </c>
      <c r="G5967">
        <v>0</v>
      </c>
      <c r="H5967">
        <v>0</v>
      </c>
      <c r="I5967">
        <v>43112050300</v>
      </c>
      <c r="J5967">
        <v>12</v>
      </c>
      <c r="K5967" t="s">
        <v>1881</v>
      </c>
      <c r="L5967">
        <v>2531</v>
      </c>
      <c r="M5967" t="s">
        <v>1557</v>
      </c>
      <c r="N5967" t="s">
        <v>1882</v>
      </c>
      <c r="O5967">
        <v>0</v>
      </c>
      <c r="P5967" t="s">
        <v>1552</v>
      </c>
      <c r="Q5967">
        <v>19820701</v>
      </c>
      <c r="R5967">
        <v>756488001</v>
      </c>
    </row>
    <row r="5968" spans="1:18">
      <c r="A5968" t="s">
        <v>1879</v>
      </c>
      <c r="B5968" t="s">
        <v>1827</v>
      </c>
      <c r="C5968">
        <v>201212</v>
      </c>
      <c r="D5968">
        <v>0</v>
      </c>
      <c r="E5968" t="s">
        <v>1555</v>
      </c>
      <c r="F5968">
        <v>0</v>
      </c>
      <c r="G5968">
        <v>0</v>
      </c>
      <c r="H5968">
        <v>0</v>
      </c>
      <c r="I5968">
        <v>43112050700</v>
      </c>
      <c r="J5968">
        <v>12</v>
      </c>
      <c r="K5968" t="s">
        <v>1881</v>
      </c>
      <c r="L5968">
        <v>2531</v>
      </c>
      <c r="M5968" t="s">
        <v>1557</v>
      </c>
      <c r="N5968" t="s">
        <v>1882</v>
      </c>
      <c r="O5968">
        <v>0</v>
      </c>
      <c r="P5968" t="s">
        <v>1552</v>
      </c>
      <c r="Q5968">
        <v>19820801</v>
      </c>
      <c r="R5968">
        <v>756488001</v>
      </c>
    </row>
    <row r="5969" spans="1:18">
      <c r="A5969" t="s">
        <v>1879</v>
      </c>
      <c r="B5969" t="s">
        <v>1829</v>
      </c>
      <c r="C5969">
        <v>201212</v>
      </c>
      <c r="D5969">
        <v>0</v>
      </c>
      <c r="E5969" t="s">
        <v>1555</v>
      </c>
      <c r="F5969">
        <v>0</v>
      </c>
      <c r="G5969">
        <v>0</v>
      </c>
      <c r="H5969">
        <v>0</v>
      </c>
      <c r="I5969">
        <v>43112052500</v>
      </c>
      <c r="J5969">
        <v>12</v>
      </c>
      <c r="K5969" t="s">
        <v>1881</v>
      </c>
      <c r="L5969">
        <v>2531</v>
      </c>
      <c r="M5969" t="s">
        <v>1557</v>
      </c>
      <c r="N5969" t="s">
        <v>1882</v>
      </c>
      <c r="O5969">
        <v>0</v>
      </c>
      <c r="P5969" t="s">
        <v>1552</v>
      </c>
      <c r="Q5969">
        <v>19830101</v>
      </c>
      <c r="R5969">
        <v>756488001</v>
      </c>
    </row>
    <row r="5970" spans="1:18">
      <c r="A5970" t="s">
        <v>1879</v>
      </c>
      <c r="B5970" t="s">
        <v>1859</v>
      </c>
      <c r="C5970">
        <v>201201</v>
      </c>
      <c r="D5970">
        <v>0</v>
      </c>
      <c r="E5970" t="s">
        <v>1646</v>
      </c>
      <c r="F5970">
        <v>0</v>
      </c>
      <c r="G5970">
        <v>0</v>
      </c>
      <c r="H5970">
        <v>0</v>
      </c>
      <c r="I5970">
        <v>43112050000</v>
      </c>
      <c r="J5970">
        <v>4</v>
      </c>
      <c r="K5970" t="s">
        <v>1883</v>
      </c>
      <c r="L5970">
        <v>2531</v>
      </c>
      <c r="M5970" t="s">
        <v>1557</v>
      </c>
      <c r="N5970" t="s">
        <v>1882</v>
      </c>
      <c r="O5970">
        <v>0</v>
      </c>
      <c r="P5970" t="s">
        <v>1552</v>
      </c>
      <c r="R5970">
        <v>756488001</v>
      </c>
    </row>
    <row r="5971" spans="1:18">
      <c r="A5971" t="s">
        <v>1879</v>
      </c>
      <c r="B5971" t="s">
        <v>1828</v>
      </c>
      <c r="C5971">
        <v>201201</v>
      </c>
      <c r="D5971">
        <v>0</v>
      </c>
      <c r="E5971" t="s">
        <v>1646</v>
      </c>
      <c r="F5971">
        <v>0</v>
      </c>
      <c r="G5971">
        <v>0</v>
      </c>
      <c r="H5971">
        <v>0</v>
      </c>
      <c r="I5971">
        <v>43112051400</v>
      </c>
      <c r="J5971">
        <v>4</v>
      </c>
      <c r="K5971" t="s">
        <v>1881</v>
      </c>
      <c r="L5971">
        <v>2531</v>
      </c>
      <c r="M5971" t="s">
        <v>1557</v>
      </c>
      <c r="N5971" t="s">
        <v>1882</v>
      </c>
      <c r="O5971">
        <v>0</v>
      </c>
      <c r="P5971" t="s">
        <v>1552</v>
      </c>
      <c r="R5971">
        <v>756488001</v>
      </c>
    </row>
    <row r="5972" spans="1:18">
      <c r="A5972" t="s">
        <v>1879</v>
      </c>
      <c r="B5972" t="s">
        <v>1868</v>
      </c>
      <c r="C5972">
        <v>201201</v>
      </c>
      <c r="D5972">
        <v>0</v>
      </c>
      <c r="E5972" t="s">
        <v>1646</v>
      </c>
      <c r="F5972">
        <v>0</v>
      </c>
      <c r="G5972">
        <v>0</v>
      </c>
      <c r="H5972">
        <v>0</v>
      </c>
      <c r="I5972">
        <v>43112051800</v>
      </c>
      <c r="J5972">
        <v>4</v>
      </c>
      <c r="K5972" t="s">
        <v>1881</v>
      </c>
      <c r="L5972">
        <v>2531</v>
      </c>
      <c r="M5972" t="s">
        <v>1557</v>
      </c>
      <c r="N5972" t="s">
        <v>1882</v>
      </c>
      <c r="O5972">
        <v>0</v>
      </c>
      <c r="P5972" t="s">
        <v>1552</v>
      </c>
      <c r="R5972">
        <v>756488001</v>
      </c>
    </row>
    <row r="5973" spans="1:18">
      <c r="A5973" t="s">
        <v>1879</v>
      </c>
      <c r="B5973" t="s">
        <v>1872</v>
      </c>
      <c r="C5973">
        <v>201201</v>
      </c>
      <c r="D5973">
        <v>0</v>
      </c>
      <c r="E5973" t="s">
        <v>1646</v>
      </c>
      <c r="F5973">
        <v>0</v>
      </c>
      <c r="G5973">
        <v>0</v>
      </c>
      <c r="H5973">
        <v>0</v>
      </c>
      <c r="I5973">
        <v>43112052300</v>
      </c>
      <c r="J5973">
        <v>4</v>
      </c>
      <c r="K5973" t="s">
        <v>1883</v>
      </c>
      <c r="L5973">
        <v>2531</v>
      </c>
      <c r="M5973" t="s">
        <v>1557</v>
      </c>
      <c r="N5973" t="s">
        <v>1882</v>
      </c>
      <c r="O5973">
        <v>0</v>
      </c>
      <c r="P5973" t="s">
        <v>1552</v>
      </c>
      <c r="R5973">
        <v>756488001</v>
      </c>
    </row>
    <row r="5974" spans="1:18">
      <c r="A5974" t="s">
        <v>1879</v>
      </c>
      <c r="B5974" t="s">
        <v>1859</v>
      </c>
      <c r="C5974">
        <v>201202</v>
      </c>
      <c r="D5974">
        <v>0</v>
      </c>
      <c r="E5974" t="s">
        <v>1646</v>
      </c>
      <c r="F5974">
        <v>0</v>
      </c>
      <c r="G5974">
        <v>0</v>
      </c>
      <c r="H5974">
        <v>0</v>
      </c>
      <c r="I5974">
        <v>43112050000</v>
      </c>
      <c r="J5974">
        <v>4</v>
      </c>
      <c r="K5974" t="s">
        <v>1883</v>
      </c>
      <c r="L5974">
        <v>2531</v>
      </c>
      <c r="M5974" t="s">
        <v>1557</v>
      </c>
      <c r="N5974" t="s">
        <v>1882</v>
      </c>
      <c r="O5974">
        <v>0</v>
      </c>
      <c r="P5974" t="s">
        <v>1552</v>
      </c>
      <c r="R5974">
        <v>756488001</v>
      </c>
    </row>
    <row r="5975" spans="1:18">
      <c r="A5975" t="s">
        <v>1879</v>
      </c>
      <c r="B5975" t="s">
        <v>1828</v>
      </c>
      <c r="C5975">
        <v>201202</v>
      </c>
      <c r="D5975">
        <v>0</v>
      </c>
      <c r="E5975" t="s">
        <v>1646</v>
      </c>
      <c r="F5975">
        <v>0</v>
      </c>
      <c r="G5975">
        <v>0</v>
      </c>
      <c r="H5975">
        <v>0</v>
      </c>
      <c r="I5975">
        <v>43112051400</v>
      </c>
      <c r="J5975">
        <v>4</v>
      </c>
      <c r="K5975" t="s">
        <v>1881</v>
      </c>
      <c r="L5975">
        <v>2531</v>
      </c>
      <c r="M5975" t="s">
        <v>1557</v>
      </c>
      <c r="N5975" t="s">
        <v>1882</v>
      </c>
      <c r="O5975">
        <v>0</v>
      </c>
      <c r="P5975" t="s">
        <v>1552</v>
      </c>
      <c r="R5975">
        <v>756488001</v>
      </c>
    </row>
    <row r="5976" spans="1:18">
      <c r="A5976" t="s">
        <v>1879</v>
      </c>
      <c r="B5976" t="s">
        <v>1868</v>
      </c>
      <c r="C5976">
        <v>201202</v>
      </c>
      <c r="D5976">
        <v>0</v>
      </c>
      <c r="E5976" t="s">
        <v>1646</v>
      </c>
      <c r="F5976">
        <v>0</v>
      </c>
      <c r="G5976">
        <v>0</v>
      </c>
      <c r="H5976">
        <v>0</v>
      </c>
      <c r="I5976">
        <v>43112051800</v>
      </c>
      <c r="J5976">
        <v>4</v>
      </c>
      <c r="K5976" t="s">
        <v>1881</v>
      </c>
      <c r="L5976">
        <v>2531</v>
      </c>
      <c r="M5976" t="s">
        <v>1557</v>
      </c>
      <c r="N5976" t="s">
        <v>1882</v>
      </c>
      <c r="O5976">
        <v>0</v>
      </c>
      <c r="P5976" t="s">
        <v>1552</v>
      </c>
      <c r="R5976">
        <v>756488001</v>
      </c>
    </row>
    <row r="5977" spans="1:18">
      <c r="A5977" t="s">
        <v>1879</v>
      </c>
      <c r="B5977" t="s">
        <v>1872</v>
      </c>
      <c r="C5977">
        <v>201202</v>
      </c>
      <c r="D5977">
        <v>0</v>
      </c>
      <c r="E5977" t="s">
        <v>1646</v>
      </c>
      <c r="F5977">
        <v>0</v>
      </c>
      <c r="G5977">
        <v>0</v>
      </c>
      <c r="H5977">
        <v>0</v>
      </c>
      <c r="I5977">
        <v>43112052300</v>
      </c>
      <c r="J5977">
        <v>4</v>
      </c>
      <c r="K5977" t="s">
        <v>1883</v>
      </c>
      <c r="L5977">
        <v>2531</v>
      </c>
      <c r="M5977" t="s">
        <v>1557</v>
      </c>
      <c r="N5977" t="s">
        <v>1882</v>
      </c>
      <c r="O5977">
        <v>0</v>
      </c>
      <c r="P5977" t="s">
        <v>1552</v>
      </c>
      <c r="R5977">
        <v>756488001</v>
      </c>
    </row>
    <row r="5978" spans="1:18">
      <c r="A5978" t="s">
        <v>1879</v>
      </c>
      <c r="B5978" t="s">
        <v>1859</v>
      </c>
      <c r="C5978">
        <v>201203</v>
      </c>
      <c r="D5978">
        <v>0</v>
      </c>
      <c r="E5978" t="s">
        <v>1646</v>
      </c>
      <c r="F5978">
        <v>0</v>
      </c>
      <c r="G5978">
        <v>0</v>
      </c>
      <c r="H5978">
        <v>0</v>
      </c>
      <c r="I5978">
        <v>43112050000</v>
      </c>
      <c r="J5978">
        <v>4</v>
      </c>
      <c r="K5978" t="s">
        <v>1883</v>
      </c>
      <c r="L5978">
        <v>2531</v>
      </c>
      <c r="M5978" t="s">
        <v>1557</v>
      </c>
      <c r="N5978" t="s">
        <v>1882</v>
      </c>
      <c r="O5978">
        <v>0</v>
      </c>
      <c r="P5978" t="s">
        <v>1552</v>
      </c>
      <c r="R5978">
        <v>756488001</v>
      </c>
    </row>
    <row r="5979" spans="1:18">
      <c r="A5979" t="s">
        <v>1879</v>
      </c>
      <c r="B5979" t="s">
        <v>1828</v>
      </c>
      <c r="C5979">
        <v>201203</v>
      </c>
      <c r="D5979">
        <v>0</v>
      </c>
      <c r="E5979" t="s">
        <v>1646</v>
      </c>
      <c r="F5979">
        <v>0</v>
      </c>
      <c r="G5979">
        <v>0</v>
      </c>
      <c r="H5979">
        <v>0</v>
      </c>
      <c r="I5979">
        <v>43112051400</v>
      </c>
      <c r="J5979">
        <v>4</v>
      </c>
      <c r="K5979" t="s">
        <v>1881</v>
      </c>
      <c r="L5979">
        <v>2531</v>
      </c>
      <c r="M5979" t="s">
        <v>1557</v>
      </c>
      <c r="N5979" t="s">
        <v>1882</v>
      </c>
      <c r="O5979">
        <v>0</v>
      </c>
      <c r="P5979" t="s">
        <v>1552</v>
      </c>
      <c r="R5979">
        <v>756488001</v>
      </c>
    </row>
    <row r="5980" spans="1:18">
      <c r="A5980" t="s">
        <v>1879</v>
      </c>
      <c r="B5980" t="s">
        <v>1868</v>
      </c>
      <c r="C5980">
        <v>201203</v>
      </c>
      <c r="D5980">
        <v>0</v>
      </c>
      <c r="E5980" t="s">
        <v>1646</v>
      </c>
      <c r="F5980">
        <v>0</v>
      </c>
      <c r="G5980">
        <v>0</v>
      </c>
      <c r="H5980">
        <v>0</v>
      </c>
      <c r="I5980">
        <v>43112051800</v>
      </c>
      <c r="J5980">
        <v>4</v>
      </c>
      <c r="K5980" t="s">
        <v>1881</v>
      </c>
      <c r="L5980">
        <v>2531</v>
      </c>
      <c r="M5980" t="s">
        <v>1557</v>
      </c>
      <c r="N5980" t="s">
        <v>1882</v>
      </c>
      <c r="O5980">
        <v>0</v>
      </c>
      <c r="P5980" t="s">
        <v>1552</v>
      </c>
      <c r="R5980">
        <v>756488001</v>
      </c>
    </row>
    <row r="5981" spans="1:18">
      <c r="A5981" t="s">
        <v>1879</v>
      </c>
      <c r="B5981" t="s">
        <v>1872</v>
      </c>
      <c r="C5981">
        <v>201203</v>
      </c>
      <c r="D5981">
        <v>0</v>
      </c>
      <c r="E5981" t="s">
        <v>1646</v>
      </c>
      <c r="F5981">
        <v>0</v>
      </c>
      <c r="G5981">
        <v>0</v>
      </c>
      <c r="H5981">
        <v>0</v>
      </c>
      <c r="I5981">
        <v>43112052300</v>
      </c>
      <c r="J5981">
        <v>4</v>
      </c>
      <c r="K5981" t="s">
        <v>1883</v>
      </c>
      <c r="L5981">
        <v>2531</v>
      </c>
      <c r="M5981" t="s">
        <v>1557</v>
      </c>
      <c r="N5981" t="s">
        <v>1882</v>
      </c>
      <c r="O5981">
        <v>0</v>
      </c>
      <c r="P5981" t="s">
        <v>1552</v>
      </c>
      <c r="R5981">
        <v>756488001</v>
      </c>
    </row>
    <row r="5982" spans="1:18">
      <c r="A5982" t="s">
        <v>1879</v>
      </c>
      <c r="B5982" t="s">
        <v>1859</v>
      </c>
      <c r="C5982">
        <v>201204</v>
      </c>
      <c r="D5982">
        <v>0</v>
      </c>
      <c r="E5982" t="s">
        <v>1646</v>
      </c>
      <c r="F5982">
        <v>0</v>
      </c>
      <c r="G5982">
        <v>0</v>
      </c>
      <c r="H5982">
        <v>0</v>
      </c>
      <c r="I5982">
        <v>43112050000</v>
      </c>
      <c r="J5982">
        <v>4</v>
      </c>
      <c r="K5982" t="s">
        <v>1883</v>
      </c>
      <c r="L5982">
        <v>2531</v>
      </c>
      <c r="M5982" t="s">
        <v>1557</v>
      </c>
      <c r="N5982" t="s">
        <v>1882</v>
      </c>
      <c r="O5982">
        <v>0</v>
      </c>
      <c r="P5982" t="s">
        <v>1552</v>
      </c>
      <c r="R5982">
        <v>756488001</v>
      </c>
    </row>
    <row r="5983" spans="1:18">
      <c r="A5983" t="s">
        <v>1879</v>
      </c>
      <c r="B5983" t="s">
        <v>1828</v>
      </c>
      <c r="C5983">
        <v>201204</v>
      </c>
      <c r="D5983">
        <v>0</v>
      </c>
      <c r="E5983" t="s">
        <v>1646</v>
      </c>
      <c r="F5983">
        <v>0</v>
      </c>
      <c r="G5983">
        <v>0</v>
      </c>
      <c r="H5983">
        <v>0</v>
      </c>
      <c r="I5983">
        <v>43112051400</v>
      </c>
      <c r="J5983">
        <v>4</v>
      </c>
      <c r="K5983" t="s">
        <v>1881</v>
      </c>
      <c r="L5983">
        <v>2531</v>
      </c>
      <c r="M5983" t="s">
        <v>1557</v>
      </c>
      <c r="N5983" t="s">
        <v>1882</v>
      </c>
      <c r="O5983">
        <v>0</v>
      </c>
      <c r="P5983" t="s">
        <v>1552</v>
      </c>
      <c r="R5983">
        <v>756488001</v>
      </c>
    </row>
    <row r="5984" spans="1:18">
      <c r="A5984" t="s">
        <v>1879</v>
      </c>
      <c r="B5984" t="s">
        <v>1868</v>
      </c>
      <c r="C5984">
        <v>201204</v>
      </c>
      <c r="D5984">
        <v>0</v>
      </c>
      <c r="E5984" t="s">
        <v>1646</v>
      </c>
      <c r="F5984">
        <v>0</v>
      </c>
      <c r="G5984">
        <v>0</v>
      </c>
      <c r="H5984">
        <v>0</v>
      </c>
      <c r="I5984">
        <v>43112051800</v>
      </c>
      <c r="J5984">
        <v>4</v>
      </c>
      <c r="K5984" t="s">
        <v>1881</v>
      </c>
      <c r="L5984">
        <v>2531</v>
      </c>
      <c r="M5984" t="s">
        <v>1557</v>
      </c>
      <c r="N5984" t="s">
        <v>1882</v>
      </c>
      <c r="O5984">
        <v>0</v>
      </c>
      <c r="P5984" t="s">
        <v>1552</v>
      </c>
      <c r="R5984">
        <v>756488001</v>
      </c>
    </row>
    <row r="5985" spans="1:18">
      <c r="A5985" t="s">
        <v>1879</v>
      </c>
      <c r="B5985" t="s">
        <v>1872</v>
      </c>
      <c r="C5985">
        <v>201204</v>
      </c>
      <c r="D5985">
        <v>0</v>
      </c>
      <c r="E5985" t="s">
        <v>1646</v>
      </c>
      <c r="F5985">
        <v>0</v>
      </c>
      <c r="G5985">
        <v>0</v>
      </c>
      <c r="H5985">
        <v>0</v>
      </c>
      <c r="I5985">
        <v>43112052300</v>
      </c>
      <c r="J5985">
        <v>4</v>
      </c>
      <c r="K5985" t="s">
        <v>1883</v>
      </c>
      <c r="L5985">
        <v>2531</v>
      </c>
      <c r="M5985" t="s">
        <v>1557</v>
      </c>
      <c r="N5985" t="s">
        <v>1882</v>
      </c>
      <c r="O5985">
        <v>0</v>
      </c>
      <c r="P5985" t="s">
        <v>1552</v>
      </c>
      <c r="R5985">
        <v>756488001</v>
      </c>
    </row>
    <row r="5986" spans="1:18">
      <c r="A5986" t="s">
        <v>1879</v>
      </c>
      <c r="B5986" t="s">
        <v>1859</v>
      </c>
      <c r="C5986">
        <v>201205</v>
      </c>
      <c r="D5986">
        <v>0</v>
      </c>
      <c r="E5986" t="s">
        <v>1646</v>
      </c>
      <c r="F5986">
        <v>0</v>
      </c>
      <c r="G5986">
        <v>0</v>
      </c>
      <c r="H5986">
        <v>0</v>
      </c>
      <c r="I5986">
        <v>43112050000</v>
      </c>
      <c r="J5986">
        <v>4</v>
      </c>
      <c r="K5986" t="s">
        <v>1883</v>
      </c>
      <c r="L5986">
        <v>2531</v>
      </c>
      <c r="M5986" t="s">
        <v>1557</v>
      </c>
      <c r="N5986" t="s">
        <v>1882</v>
      </c>
      <c r="O5986">
        <v>0</v>
      </c>
      <c r="P5986" t="s">
        <v>1552</v>
      </c>
      <c r="R5986">
        <v>756488001</v>
      </c>
    </row>
    <row r="5987" spans="1:18">
      <c r="A5987" t="s">
        <v>1879</v>
      </c>
      <c r="B5987" t="s">
        <v>1828</v>
      </c>
      <c r="C5987">
        <v>201205</v>
      </c>
      <c r="D5987">
        <v>0</v>
      </c>
      <c r="E5987" t="s">
        <v>1646</v>
      </c>
      <c r="F5987">
        <v>0</v>
      </c>
      <c r="G5987">
        <v>0</v>
      </c>
      <c r="H5987">
        <v>0</v>
      </c>
      <c r="I5987">
        <v>43112051400</v>
      </c>
      <c r="J5987">
        <v>4</v>
      </c>
      <c r="K5987" t="s">
        <v>1881</v>
      </c>
      <c r="L5987">
        <v>2531</v>
      </c>
      <c r="M5987" t="s">
        <v>1557</v>
      </c>
      <c r="N5987" t="s">
        <v>1882</v>
      </c>
      <c r="O5987">
        <v>0</v>
      </c>
      <c r="P5987" t="s">
        <v>1552</v>
      </c>
      <c r="R5987">
        <v>756488001</v>
      </c>
    </row>
    <row r="5988" spans="1:18">
      <c r="A5988" t="s">
        <v>1879</v>
      </c>
      <c r="B5988" t="s">
        <v>1868</v>
      </c>
      <c r="C5988">
        <v>201205</v>
      </c>
      <c r="D5988">
        <v>0</v>
      </c>
      <c r="E5988" t="s">
        <v>1646</v>
      </c>
      <c r="F5988">
        <v>0</v>
      </c>
      <c r="G5988">
        <v>0</v>
      </c>
      <c r="H5988">
        <v>0</v>
      </c>
      <c r="I5988">
        <v>43112051800</v>
      </c>
      <c r="J5988">
        <v>4</v>
      </c>
      <c r="K5988" t="s">
        <v>1881</v>
      </c>
      <c r="L5988">
        <v>2531</v>
      </c>
      <c r="M5988" t="s">
        <v>1557</v>
      </c>
      <c r="N5988" t="s">
        <v>1882</v>
      </c>
      <c r="O5988">
        <v>0</v>
      </c>
      <c r="P5988" t="s">
        <v>1552</v>
      </c>
      <c r="R5988">
        <v>756488001</v>
      </c>
    </row>
    <row r="5989" spans="1:18">
      <c r="A5989" t="s">
        <v>1879</v>
      </c>
      <c r="B5989" t="s">
        <v>1872</v>
      </c>
      <c r="C5989">
        <v>201205</v>
      </c>
      <c r="D5989">
        <v>0</v>
      </c>
      <c r="E5989" t="s">
        <v>1646</v>
      </c>
      <c r="F5989">
        <v>0</v>
      </c>
      <c r="G5989">
        <v>0</v>
      </c>
      <c r="H5989">
        <v>0</v>
      </c>
      <c r="I5989">
        <v>43112052300</v>
      </c>
      <c r="J5989">
        <v>4</v>
      </c>
      <c r="K5989" t="s">
        <v>1883</v>
      </c>
      <c r="L5989">
        <v>2531</v>
      </c>
      <c r="M5989" t="s">
        <v>1557</v>
      </c>
      <c r="N5989" t="s">
        <v>1882</v>
      </c>
      <c r="O5989">
        <v>0</v>
      </c>
      <c r="P5989" t="s">
        <v>1552</v>
      </c>
      <c r="R5989">
        <v>756488001</v>
      </c>
    </row>
    <row r="5990" spans="1:18">
      <c r="A5990" t="s">
        <v>1879</v>
      </c>
      <c r="B5990" t="s">
        <v>1859</v>
      </c>
      <c r="C5990">
        <v>201206</v>
      </c>
      <c r="D5990">
        <v>0</v>
      </c>
      <c r="E5990" t="s">
        <v>1646</v>
      </c>
      <c r="F5990">
        <v>0</v>
      </c>
      <c r="G5990">
        <v>0</v>
      </c>
      <c r="H5990">
        <v>0</v>
      </c>
      <c r="I5990">
        <v>43112050000</v>
      </c>
      <c r="J5990">
        <v>4</v>
      </c>
      <c r="K5990" t="s">
        <v>1883</v>
      </c>
      <c r="L5990">
        <v>2531</v>
      </c>
      <c r="M5990" t="s">
        <v>1557</v>
      </c>
      <c r="N5990" t="s">
        <v>1882</v>
      </c>
      <c r="O5990">
        <v>0</v>
      </c>
      <c r="P5990" t="s">
        <v>1552</v>
      </c>
      <c r="R5990">
        <v>756488001</v>
      </c>
    </row>
    <row r="5991" spans="1:18">
      <c r="A5991" t="s">
        <v>1879</v>
      </c>
      <c r="B5991" t="s">
        <v>1828</v>
      </c>
      <c r="C5991">
        <v>201206</v>
      </c>
      <c r="D5991">
        <v>0</v>
      </c>
      <c r="E5991" t="s">
        <v>1646</v>
      </c>
      <c r="F5991">
        <v>0</v>
      </c>
      <c r="G5991">
        <v>0</v>
      </c>
      <c r="H5991">
        <v>0</v>
      </c>
      <c r="I5991">
        <v>43112051400</v>
      </c>
      <c r="J5991">
        <v>4</v>
      </c>
      <c r="K5991" t="s">
        <v>1881</v>
      </c>
      <c r="L5991">
        <v>2531</v>
      </c>
      <c r="M5991" t="s">
        <v>1557</v>
      </c>
      <c r="N5991" t="s">
        <v>1882</v>
      </c>
      <c r="O5991">
        <v>0</v>
      </c>
      <c r="P5991" t="s">
        <v>1552</v>
      </c>
      <c r="R5991">
        <v>756488001</v>
      </c>
    </row>
    <row r="5992" spans="1:18">
      <c r="A5992" t="s">
        <v>1879</v>
      </c>
      <c r="B5992" t="s">
        <v>1868</v>
      </c>
      <c r="C5992">
        <v>201206</v>
      </c>
      <c r="D5992">
        <v>0</v>
      </c>
      <c r="E5992" t="s">
        <v>1646</v>
      </c>
      <c r="F5992">
        <v>0</v>
      </c>
      <c r="G5992">
        <v>0</v>
      </c>
      <c r="H5992">
        <v>0</v>
      </c>
      <c r="I5992">
        <v>43112051800</v>
      </c>
      <c r="J5992">
        <v>4</v>
      </c>
      <c r="K5992" t="s">
        <v>1881</v>
      </c>
      <c r="L5992">
        <v>2531</v>
      </c>
      <c r="M5992" t="s">
        <v>1557</v>
      </c>
      <c r="N5992" t="s">
        <v>1882</v>
      </c>
      <c r="O5992">
        <v>0</v>
      </c>
      <c r="P5992" t="s">
        <v>1552</v>
      </c>
      <c r="R5992">
        <v>756488001</v>
      </c>
    </row>
    <row r="5993" spans="1:18">
      <c r="A5993" t="s">
        <v>1879</v>
      </c>
      <c r="B5993" t="s">
        <v>1872</v>
      </c>
      <c r="C5993">
        <v>201206</v>
      </c>
      <c r="D5993">
        <v>0</v>
      </c>
      <c r="E5993" t="s">
        <v>1646</v>
      </c>
      <c r="F5993">
        <v>0</v>
      </c>
      <c r="G5993">
        <v>0</v>
      </c>
      <c r="H5993">
        <v>0</v>
      </c>
      <c r="I5993">
        <v>43112052300</v>
      </c>
      <c r="J5993">
        <v>4</v>
      </c>
      <c r="K5993" t="s">
        <v>1883</v>
      </c>
      <c r="L5993">
        <v>2531</v>
      </c>
      <c r="M5993" t="s">
        <v>1557</v>
      </c>
      <c r="N5993" t="s">
        <v>1882</v>
      </c>
      <c r="O5993">
        <v>0</v>
      </c>
      <c r="P5993" t="s">
        <v>1552</v>
      </c>
      <c r="R5993">
        <v>756488001</v>
      </c>
    </row>
    <row r="5994" spans="1:18">
      <c r="A5994" t="s">
        <v>1879</v>
      </c>
      <c r="B5994" t="s">
        <v>1859</v>
      </c>
      <c r="C5994">
        <v>201207</v>
      </c>
      <c r="D5994">
        <v>0</v>
      </c>
      <c r="E5994" t="s">
        <v>1646</v>
      </c>
      <c r="F5994">
        <v>0</v>
      </c>
      <c r="G5994">
        <v>0</v>
      </c>
      <c r="H5994">
        <v>0</v>
      </c>
      <c r="I5994">
        <v>43112050000</v>
      </c>
      <c r="J5994">
        <v>4</v>
      </c>
      <c r="K5994" t="s">
        <v>1883</v>
      </c>
      <c r="L5994">
        <v>2531</v>
      </c>
      <c r="M5994" t="s">
        <v>1557</v>
      </c>
      <c r="N5994" t="s">
        <v>1882</v>
      </c>
      <c r="O5994">
        <v>0</v>
      </c>
      <c r="P5994" t="s">
        <v>1552</v>
      </c>
      <c r="R5994">
        <v>756488001</v>
      </c>
    </row>
    <row r="5995" spans="1:18">
      <c r="A5995" t="s">
        <v>1879</v>
      </c>
      <c r="B5995" t="s">
        <v>1828</v>
      </c>
      <c r="C5995">
        <v>201207</v>
      </c>
      <c r="D5995">
        <v>0</v>
      </c>
      <c r="E5995" t="s">
        <v>1646</v>
      </c>
      <c r="F5995">
        <v>0</v>
      </c>
      <c r="G5995">
        <v>0</v>
      </c>
      <c r="H5995">
        <v>0</v>
      </c>
      <c r="I5995">
        <v>43112051400</v>
      </c>
      <c r="J5995">
        <v>4</v>
      </c>
      <c r="K5995" t="s">
        <v>1881</v>
      </c>
      <c r="L5995">
        <v>2531</v>
      </c>
      <c r="M5995" t="s">
        <v>1557</v>
      </c>
      <c r="N5995" t="s">
        <v>1882</v>
      </c>
      <c r="O5995">
        <v>0</v>
      </c>
      <c r="P5995" t="s">
        <v>1552</v>
      </c>
      <c r="R5995">
        <v>756488001</v>
      </c>
    </row>
    <row r="5996" spans="1:18">
      <c r="A5996" t="s">
        <v>1879</v>
      </c>
      <c r="B5996" t="s">
        <v>1868</v>
      </c>
      <c r="C5996">
        <v>201207</v>
      </c>
      <c r="D5996">
        <v>0</v>
      </c>
      <c r="E5996" t="s">
        <v>1646</v>
      </c>
      <c r="F5996">
        <v>0</v>
      </c>
      <c r="G5996">
        <v>0</v>
      </c>
      <c r="H5996">
        <v>0</v>
      </c>
      <c r="I5996">
        <v>43112051800</v>
      </c>
      <c r="J5996">
        <v>4</v>
      </c>
      <c r="K5996" t="s">
        <v>1881</v>
      </c>
      <c r="L5996">
        <v>2531</v>
      </c>
      <c r="M5996" t="s">
        <v>1557</v>
      </c>
      <c r="N5996" t="s">
        <v>1882</v>
      </c>
      <c r="O5996">
        <v>0</v>
      </c>
      <c r="P5996" t="s">
        <v>1552</v>
      </c>
      <c r="R5996">
        <v>756488001</v>
      </c>
    </row>
    <row r="5997" spans="1:18">
      <c r="A5997" t="s">
        <v>1879</v>
      </c>
      <c r="B5997" t="s">
        <v>1872</v>
      </c>
      <c r="C5997">
        <v>201207</v>
      </c>
      <c r="D5997">
        <v>0</v>
      </c>
      <c r="E5997" t="s">
        <v>1646</v>
      </c>
      <c r="F5997">
        <v>0</v>
      </c>
      <c r="G5997">
        <v>0</v>
      </c>
      <c r="H5997">
        <v>0</v>
      </c>
      <c r="I5997">
        <v>43112052300</v>
      </c>
      <c r="J5997">
        <v>4</v>
      </c>
      <c r="K5997" t="s">
        <v>1883</v>
      </c>
      <c r="L5997">
        <v>2531</v>
      </c>
      <c r="M5997" t="s">
        <v>1557</v>
      </c>
      <c r="N5997" t="s">
        <v>1882</v>
      </c>
      <c r="O5997">
        <v>0</v>
      </c>
      <c r="P5997" t="s">
        <v>1552</v>
      </c>
      <c r="R5997">
        <v>756488001</v>
      </c>
    </row>
    <row r="5998" spans="1:18">
      <c r="A5998" t="s">
        <v>1879</v>
      </c>
      <c r="B5998" t="s">
        <v>1859</v>
      </c>
      <c r="C5998">
        <v>201208</v>
      </c>
      <c r="D5998">
        <v>0</v>
      </c>
      <c r="E5998" t="s">
        <v>1646</v>
      </c>
      <c r="F5998">
        <v>0</v>
      </c>
      <c r="G5998">
        <v>0</v>
      </c>
      <c r="H5998">
        <v>0</v>
      </c>
      <c r="I5998">
        <v>43112050000</v>
      </c>
      <c r="J5998">
        <v>4</v>
      </c>
      <c r="K5998" t="s">
        <v>1883</v>
      </c>
      <c r="L5998">
        <v>2531</v>
      </c>
      <c r="M5998" t="s">
        <v>1557</v>
      </c>
      <c r="N5998" t="s">
        <v>1882</v>
      </c>
      <c r="O5998">
        <v>0</v>
      </c>
      <c r="P5998" t="s">
        <v>1552</v>
      </c>
      <c r="R5998">
        <v>756488001</v>
      </c>
    </row>
    <row r="5999" spans="1:18">
      <c r="A5999" t="s">
        <v>1879</v>
      </c>
      <c r="B5999" t="s">
        <v>1828</v>
      </c>
      <c r="C5999">
        <v>201208</v>
      </c>
      <c r="D5999">
        <v>0</v>
      </c>
      <c r="E5999" t="s">
        <v>1646</v>
      </c>
      <c r="F5999">
        <v>0</v>
      </c>
      <c r="G5999">
        <v>0</v>
      </c>
      <c r="H5999">
        <v>0</v>
      </c>
      <c r="I5999">
        <v>43112051400</v>
      </c>
      <c r="J5999">
        <v>4</v>
      </c>
      <c r="K5999" t="s">
        <v>1881</v>
      </c>
      <c r="L5999">
        <v>2531</v>
      </c>
      <c r="M5999" t="s">
        <v>1557</v>
      </c>
      <c r="N5999" t="s">
        <v>1882</v>
      </c>
      <c r="O5999">
        <v>0</v>
      </c>
      <c r="P5999" t="s">
        <v>1552</v>
      </c>
      <c r="R5999">
        <v>756488001</v>
      </c>
    </row>
    <row r="6000" spans="1:18">
      <c r="A6000" t="s">
        <v>1879</v>
      </c>
      <c r="B6000" t="s">
        <v>1868</v>
      </c>
      <c r="C6000">
        <v>201208</v>
      </c>
      <c r="D6000">
        <v>0</v>
      </c>
      <c r="E6000" t="s">
        <v>1646</v>
      </c>
      <c r="F6000">
        <v>0</v>
      </c>
      <c r="G6000">
        <v>0</v>
      </c>
      <c r="H6000">
        <v>0</v>
      </c>
      <c r="I6000">
        <v>43112051800</v>
      </c>
      <c r="J6000">
        <v>4</v>
      </c>
      <c r="K6000" t="s">
        <v>1881</v>
      </c>
      <c r="L6000">
        <v>2531</v>
      </c>
      <c r="M6000" t="s">
        <v>1557</v>
      </c>
      <c r="N6000" t="s">
        <v>1882</v>
      </c>
      <c r="O6000">
        <v>0</v>
      </c>
      <c r="P6000" t="s">
        <v>1552</v>
      </c>
      <c r="R6000">
        <v>756488001</v>
      </c>
    </row>
    <row r="6001" spans="1:18">
      <c r="A6001" t="s">
        <v>1879</v>
      </c>
      <c r="B6001" t="s">
        <v>1872</v>
      </c>
      <c r="C6001">
        <v>201208</v>
      </c>
      <c r="D6001">
        <v>0</v>
      </c>
      <c r="E6001" t="s">
        <v>1646</v>
      </c>
      <c r="F6001">
        <v>0</v>
      </c>
      <c r="G6001">
        <v>0</v>
      </c>
      <c r="H6001">
        <v>0</v>
      </c>
      <c r="I6001">
        <v>43112052300</v>
      </c>
      <c r="J6001">
        <v>4</v>
      </c>
      <c r="K6001" t="s">
        <v>1883</v>
      </c>
      <c r="L6001">
        <v>2531</v>
      </c>
      <c r="M6001" t="s">
        <v>1557</v>
      </c>
      <c r="N6001" t="s">
        <v>1882</v>
      </c>
      <c r="O6001">
        <v>0</v>
      </c>
      <c r="P6001" t="s">
        <v>1552</v>
      </c>
      <c r="R6001">
        <v>756488001</v>
      </c>
    </row>
    <row r="6002" spans="1:18">
      <c r="A6002" t="s">
        <v>1879</v>
      </c>
      <c r="B6002" t="s">
        <v>1859</v>
      </c>
      <c r="C6002">
        <v>201209</v>
      </c>
      <c r="D6002">
        <v>0</v>
      </c>
      <c r="E6002" t="s">
        <v>1646</v>
      </c>
      <c r="F6002">
        <v>0</v>
      </c>
      <c r="G6002">
        <v>0</v>
      </c>
      <c r="H6002">
        <v>0</v>
      </c>
      <c r="I6002">
        <v>43112050000</v>
      </c>
      <c r="J6002">
        <v>4</v>
      </c>
      <c r="K6002" t="s">
        <v>1883</v>
      </c>
      <c r="L6002">
        <v>2531</v>
      </c>
      <c r="M6002" t="s">
        <v>1557</v>
      </c>
      <c r="N6002" t="s">
        <v>1882</v>
      </c>
      <c r="O6002">
        <v>0</v>
      </c>
      <c r="P6002" t="s">
        <v>1552</v>
      </c>
      <c r="R6002">
        <v>756488001</v>
      </c>
    </row>
    <row r="6003" spans="1:18">
      <c r="A6003" t="s">
        <v>1879</v>
      </c>
      <c r="B6003" t="s">
        <v>1828</v>
      </c>
      <c r="C6003">
        <v>201209</v>
      </c>
      <c r="D6003">
        <v>0</v>
      </c>
      <c r="E6003" t="s">
        <v>1646</v>
      </c>
      <c r="F6003">
        <v>0</v>
      </c>
      <c r="G6003">
        <v>0</v>
      </c>
      <c r="H6003">
        <v>0</v>
      </c>
      <c r="I6003">
        <v>43112051400</v>
      </c>
      <c r="J6003">
        <v>4</v>
      </c>
      <c r="K6003" t="s">
        <v>1881</v>
      </c>
      <c r="L6003">
        <v>2531</v>
      </c>
      <c r="M6003" t="s">
        <v>1557</v>
      </c>
      <c r="N6003" t="s">
        <v>1882</v>
      </c>
      <c r="O6003">
        <v>0</v>
      </c>
      <c r="P6003" t="s">
        <v>1552</v>
      </c>
      <c r="R6003">
        <v>756488001</v>
      </c>
    </row>
    <row r="6004" spans="1:18">
      <c r="A6004" t="s">
        <v>1879</v>
      </c>
      <c r="B6004" t="s">
        <v>1868</v>
      </c>
      <c r="C6004">
        <v>201209</v>
      </c>
      <c r="D6004">
        <v>0</v>
      </c>
      <c r="E6004" t="s">
        <v>1646</v>
      </c>
      <c r="F6004">
        <v>0</v>
      </c>
      <c r="G6004">
        <v>0</v>
      </c>
      <c r="H6004">
        <v>0</v>
      </c>
      <c r="I6004">
        <v>43112051800</v>
      </c>
      <c r="J6004">
        <v>4</v>
      </c>
      <c r="K6004" t="s">
        <v>1881</v>
      </c>
      <c r="L6004">
        <v>2531</v>
      </c>
      <c r="M6004" t="s">
        <v>1557</v>
      </c>
      <c r="N6004" t="s">
        <v>1882</v>
      </c>
      <c r="O6004">
        <v>0</v>
      </c>
      <c r="P6004" t="s">
        <v>1552</v>
      </c>
      <c r="R6004">
        <v>756488001</v>
      </c>
    </row>
    <row r="6005" spans="1:18">
      <c r="A6005" t="s">
        <v>1879</v>
      </c>
      <c r="B6005" t="s">
        <v>1872</v>
      </c>
      <c r="C6005">
        <v>201209</v>
      </c>
      <c r="D6005">
        <v>0</v>
      </c>
      <c r="E6005" t="s">
        <v>1646</v>
      </c>
      <c r="F6005">
        <v>0</v>
      </c>
      <c r="G6005">
        <v>0</v>
      </c>
      <c r="H6005">
        <v>0</v>
      </c>
      <c r="I6005">
        <v>43112052300</v>
      </c>
      <c r="J6005">
        <v>4</v>
      </c>
      <c r="K6005" t="s">
        <v>1883</v>
      </c>
      <c r="L6005">
        <v>2531</v>
      </c>
      <c r="M6005" t="s">
        <v>1557</v>
      </c>
      <c r="N6005" t="s">
        <v>1882</v>
      </c>
      <c r="O6005">
        <v>0</v>
      </c>
      <c r="P6005" t="s">
        <v>1552</v>
      </c>
      <c r="R6005">
        <v>756488001</v>
      </c>
    </row>
    <row r="6006" spans="1:18">
      <c r="A6006" t="s">
        <v>1879</v>
      </c>
      <c r="B6006" t="s">
        <v>1859</v>
      </c>
      <c r="C6006">
        <v>201210</v>
      </c>
      <c r="D6006">
        <v>0</v>
      </c>
      <c r="E6006" t="s">
        <v>1646</v>
      </c>
      <c r="F6006">
        <v>0</v>
      </c>
      <c r="G6006">
        <v>0</v>
      </c>
      <c r="H6006">
        <v>0</v>
      </c>
      <c r="I6006">
        <v>43112050000</v>
      </c>
      <c r="J6006">
        <v>4</v>
      </c>
      <c r="K6006" t="s">
        <v>1883</v>
      </c>
      <c r="L6006">
        <v>2531</v>
      </c>
      <c r="M6006" t="s">
        <v>1557</v>
      </c>
      <c r="N6006" t="s">
        <v>1882</v>
      </c>
      <c r="O6006">
        <v>0</v>
      </c>
      <c r="P6006" t="s">
        <v>1552</v>
      </c>
      <c r="R6006">
        <v>756488001</v>
      </c>
    </row>
    <row r="6007" spans="1:18">
      <c r="A6007" t="s">
        <v>1879</v>
      </c>
      <c r="B6007" t="s">
        <v>1828</v>
      </c>
      <c r="C6007">
        <v>201210</v>
      </c>
      <c r="D6007">
        <v>0</v>
      </c>
      <c r="E6007" t="s">
        <v>1646</v>
      </c>
      <c r="F6007">
        <v>0</v>
      </c>
      <c r="G6007">
        <v>0</v>
      </c>
      <c r="H6007">
        <v>0</v>
      </c>
      <c r="I6007">
        <v>43112051400</v>
      </c>
      <c r="J6007">
        <v>4</v>
      </c>
      <c r="K6007" t="s">
        <v>1881</v>
      </c>
      <c r="L6007">
        <v>2531</v>
      </c>
      <c r="M6007" t="s">
        <v>1557</v>
      </c>
      <c r="N6007" t="s">
        <v>1882</v>
      </c>
      <c r="O6007">
        <v>0</v>
      </c>
      <c r="P6007" t="s">
        <v>1552</v>
      </c>
      <c r="R6007">
        <v>756488001</v>
      </c>
    </row>
    <row r="6008" spans="1:18">
      <c r="A6008" t="s">
        <v>1879</v>
      </c>
      <c r="B6008" t="s">
        <v>1868</v>
      </c>
      <c r="C6008">
        <v>201210</v>
      </c>
      <c r="D6008">
        <v>0</v>
      </c>
      <c r="E6008" t="s">
        <v>1646</v>
      </c>
      <c r="F6008">
        <v>0</v>
      </c>
      <c r="G6008">
        <v>0</v>
      </c>
      <c r="H6008">
        <v>0</v>
      </c>
      <c r="I6008">
        <v>43112051800</v>
      </c>
      <c r="J6008">
        <v>4</v>
      </c>
      <c r="K6008" t="s">
        <v>1881</v>
      </c>
      <c r="L6008">
        <v>2531</v>
      </c>
      <c r="M6008" t="s">
        <v>1557</v>
      </c>
      <c r="N6008" t="s">
        <v>1882</v>
      </c>
      <c r="O6008">
        <v>0</v>
      </c>
      <c r="P6008" t="s">
        <v>1552</v>
      </c>
      <c r="R6008">
        <v>756488001</v>
      </c>
    </row>
    <row r="6009" spans="1:18">
      <c r="A6009" t="s">
        <v>1879</v>
      </c>
      <c r="B6009" t="s">
        <v>1872</v>
      </c>
      <c r="C6009">
        <v>201210</v>
      </c>
      <c r="D6009">
        <v>0</v>
      </c>
      <c r="E6009" t="s">
        <v>1646</v>
      </c>
      <c r="F6009">
        <v>0</v>
      </c>
      <c r="G6009">
        <v>0</v>
      </c>
      <c r="H6009">
        <v>0</v>
      </c>
      <c r="I6009">
        <v>43112052300</v>
      </c>
      <c r="J6009">
        <v>4</v>
      </c>
      <c r="K6009" t="s">
        <v>1883</v>
      </c>
      <c r="L6009">
        <v>2531</v>
      </c>
      <c r="M6009" t="s">
        <v>1557</v>
      </c>
      <c r="N6009" t="s">
        <v>1882</v>
      </c>
      <c r="O6009">
        <v>0</v>
      </c>
      <c r="P6009" t="s">
        <v>1552</v>
      </c>
      <c r="R6009">
        <v>756488001</v>
      </c>
    </row>
    <row r="6010" spans="1:18">
      <c r="A6010" t="s">
        <v>1879</v>
      </c>
      <c r="B6010" t="s">
        <v>1859</v>
      </c>
      <c r="C6010">
        <v>201211</v>
      </c>
      <c r="D6010">
        <v>0</v>
      </c>
      <c r="E6010" t="s">
        <v>1646</v>
      </c>
      <c r="F6010">
        <v>0</v>
      </c>
      <c r="G6010">
        <v>0</v>
      </c>
      <c r="H6010">
        <v>0</v>
      </c>
      <c r="I6010">
        <v>43112050000</v>
      </c>
      <c r="J6010">
        <v>4</v>
      </c>
      <c r="K6010" t="s">
        <v>1883</v>
      </c>
      <c r="L6010">
        <v>2531</v>
      </c>
      <c r="M6010" t="s">
        <v>1557</v>
      </c>
      <c r="N6010" t="s">
        <v>1882</v>
      </c>
      <c r="O6010">
        <v>0</v>
      </c>
      <c r="P6010" t="s">
        <v>1552</v>
      </c>
      <c r="R6010">
        <v>756488001</v>
      </c>
    </row>
    <row r="6011" spans="1:18">
      <c r="A6011" t="s">
        <v>1879</v>
      </c>
      <c r="B6011" t="s">
        <v>1828</v>
      </c>
      <c r="C6011">
        <v>201211</v>
      </c>
      <c r="D6011">
        <v>0</v>
      </c>
      <c r="E6011" t="s">
        <v>1646</v>
      </c>
      <c r="F6011">
        <v>0</v>
      </c>
      <c r="G6011">
        <v>0</v>
      </c>
      <c r="H6011">
        <v>0</v>
      </c>
      <c r="I6011">
        <v>43112051400</v>
      </c>
      <c r="J6011">
        <v>4</v>
      </c>
      <c r="K6011" t="s">
        <v>1881</v>
      </c>
      <c r="L6011">
        <v>2531</v>
      </c>
      <c r="M6011" t="s">
        <v>1557</v>
      </c>
      <c r="N6011" t="s">
        <v>1882</v>
      </c>
      <c r="O6011">
        <v>0</v>
      </c>
      <c r="P6011" t="s">
        <v>1552</v>
      </c>
      <c r="R6011">
        <v>756488001</v>
      </c>
    </row>
    <row r="6012" spans="1:18">
      <c r="A6012" t="s">
        <v>1879</v>
      </c>
      <c r="B6012" t="s">
        <v>1868</v>
      </c>
      <c r="C6012">
        <v>201211</v>
      </c>
      <c r="D6012">
        <v>0</v>
      </c>
      <c r="E6012" t="s">
        <v>1646</v>
      </c>
      <c r="F6012">
        <v>0</v>
      </c>
      <c r="G6012">
        <v>0</v>
      </c>
      <c r="H6012">
        <v>0</v>
      </c>
      <c r="I6012">
        <v>43112051800</v>
      </c>
      <c r="J6012">
        <v>4</v>
      </c>
      <c r="K6012" t="s">
        <v>1881</v>
      </c>
      <c r="L6012">
        <v>2531</v>
      </c>
      <c r="M6012" t="s">
        <v>1557</v>
      </c>
      <c r="N6012" t="s">
        <v>1882</v>
      </c>
      <c r="O6012">
        <v>0</v>
      </c>
      <c r="P6012" t="s">
        <v>1552</v>
      </c>
      <c r="R6012">
        <v>756488001</v>
      </c>
    </row>
    <row r="6013" spans="1:18">
      <c r="A6013" t="s">
        <v>1879</v>
      </c>
      <c r="B6013" t="s">
        <v>1872</v>
      </c>
      <c r="C6013">
        <v>201211</v>
      </c>
      <c r="D6013">
        <v>0</v>
      </c>
      <c r="E6013" t="s">
        <v>1646</v>
      </c>
      <c r="F6013">
        <v>0</v>
      </c>
      <c r="G6013">
        <v>0</v>
      </c>
      <c r="H6013">
        <v>0</v>
      </c>
      <c r="I6013">
        <v>43112052300</v>
      </c>
      <c r="J6013">
        <v>4</v>
      </c>
      <c r="K6013" t="s">
        <v>1883</v>
      </c>
      <c r="L6013">
        <v>2531</v>
      </c>
      <c r="M6013" t="s">
        <v>1557</v>
      </c>
      <c r="N6013" t="s">
        <v>1882</v>
      </c>
      <c r="O6013">
        <v>0</v>
      </c>
      <c r="P6013" t="s">
        <v>1552</v>
      </c>
      <c r="R6013">
        <v>756488001</v>
      </c>
    </row>
    <row r="6014" spans="1:18">
      <c r="A6014" t="s">
        <v>1879</v>
      </c>
      <c r="B6014" t="s">
        <v>1859</v>
      </c>
      <c r="C6014">
        <v>201212</v>
      </c>
      <c r="D6014">
        <v>0</v>
      </c>
      <c r="E6014" t="s">
        <v>1646</v>
      </c>
      <c r="F6014">
        <v>0</v>
      </c>
      <c r="G6014">
        <v>0</v>
      </c>
      <c r="H6014">
        <v>0</v>
      </c>
      <c r="I6014">
        <v>43112050000</v>
      </c>
      <c r="J6014">
        <v>4</v>
      </c>
      <c r="K6014" t="s">
        <v>1883</v>
      </c>
      <c r="L6014">
        <v>2531</v>
      </c>
      <c r="M6014" t="s">
        <v>1557</v>
      </c>
      <c r="N6014" t="s">
        <v>1882</v>
      </c>
      <c r="O6014">
        <v>0</v>
      </c>
      <c r="P6014" t="s">
        <v>1552</v>
      </c>
      <c r="R6014">
        <v>756488001</v>
      </c>
    </row>
    <row r="6015" spans="1:18">
      <c r="A6015" t="s">
        <v>1879</v>
      </c>
      <c r="B6015" t="s">
        <v>1828</v>
      </c>
      <c r="C6015">
        <v>201212</v>
      </c>
      <c r="D6015">
        <v>0</v>
      </c>
      <c r="E6015" t="s">
        <v>1646</v>
      </c>
      <c r="F6015">
        <v>0</v>
      </c>
      <c r="G6015">
        <v>0</v>
      </c>
      <c r="H6015">
        <v>0</v>
      </c>
      <c r="I6015">
        <v>43112051400</v>
      </c>
      <c r="J6015">
        <v>4</v>
      </c>
      <c r="K6015" t="s">
        <v>1881</v>
      </c>
      <c r="L6015">
        <v>2531</v>
      </c>
      <c r="M6015" t="s">
        <v>1557</v>
      </c>
      <c r="N6015" t="s">
        <v>1882</v>
      </c>
      <c r="O6015">
        <v>0</v>
      </c>
      <c r="P6015" t="s">
        <v>1552</v>
      </c>
      <c r="R6015">
        <v>756488001</v>
      </c>
    </row>
    <row r="6016" spans="1:18">
      <c r="A6016" t="s">
        <v>1879</v>
      </c>
      <c r="B6016" t="s">
        <v>1868</v>
      </c>
      <c r="C6016">
        <v>201212</v>
      </c>
      <c r="D6016">
        <v>0</v>
      </c>
      <c r="E6016" t="s">
        <v>1646</v>
      </c>
      <c r="F6016">
        <v>0</v>
      </c>
      <c r="G6016">
        <v>0</v>
      </c>
      <c r="H6016">
        <v>0</v>
      </c>
      <c r="I6016">
        <v>43112051800</v>
      </c>
      <c r="J6016">
        <v>4</v>
      </c>
      <c r="K6016" t="s">
        <v>1881</v>
      </c>
      <c r="L6016">
        <v>2531</v>
      </c>
      <c r="M6016" t="s">
        <v>1557</v>
      </c>
      <c r="N6016" t="s">
        <v>1882</v>
      </c>
      <c r="O6016">
        <v>0</v>
      </c>
      <c r="P6016" t="s">
        <v>1552</v>
      </c>
      <c r="R6016">
        <v>756488001</v>
      </c>
    </row>
    <row r="6017" spans="1:18">
      <c r="A6017" t="s">
        <v>1879</v>
      </c>
      <c r="B6017" t="s">
        <v>1872</v>
      </c>
      <c r="C6017">
        <v>201212</v>
      </c>
      <c r="D6017">
        <v>0</v>
      </c>
      <c r="E6017" t="s">
        <v>1646</v>
      </c>
      <c r="F6017">
        <v>0</v>
      </c>
      <c r="G6017">
        <v>0</v>
      </c>
      <c r="H6017">
        <v>0</v>
      </c>
      <c r="I6017">
        <v>43112052300</v>
      </c>
      <c r="J6017">
        <v>4</v>
      </c>
      <c r="K6017" t="s">
        <v>1883</v>
      </c>
      <c r="L6017">
        <v>2531</v>
      </c>
      <c r="M6017" t="s">
        <v>1557</v>
      </c>
      <c r="N6017" t="s">
        <v>1882</v>
      </c>
      <c r="O6017">
        <v>0</v>
      </c>
      <c r="P6017" t="s">
        <v>1552</v>
      </c>
      <c r="R6017">
        <v>756488001</v>
      </c>
    </row>
    <row r="6018" spans="1:18">
      <c r="F6018">
        <f>SUM(F5886:F6017)</f>
        <v>105334</v>
      </c>
      <c r="G6018">
        <f t="shared" ref="G6018:H6018" si="4">SUM(G5886:G6017)</f>
        <v>72959</v>
      </c>
      <c r="H6018">
        <f t="shared" si="4"/>
        <v>767071</v>
      </c>
    </row>
    <row r="6019" spans="1:18">
      <c r="F6019" s="105">
        <f>F6018/365</f>
        <v>288.58630136986301</v>
      </c>
      <c r="G6019" s="105">
        <f>G6018*1000/F6018</f>
        <v>692.644350352213</v>
      </c>
      <c r="H6019" s="92">
        <f>H6018/F6018</f>
        <v>7.2822735299143675</v>
      </c>
    </row>
    <row r="6023" spans="1:18">
      <c r="A6023" t="s">
        <v>1887</v>
      </c>
      <c r="B6023" t="s">
        <v>1888</v>
      </c>
      <c r="C6023">
        <v>201201</v>
      </c>
      <c r="D6023">
        <v>3</v>
      </c>
      <c r="E6023" t="s">
        <v>1555</v>
      </c>
      <c r="F6023">
        <v>550</v>
      </c>
      <c r="G6023">
        <v>1013</v>
      </c>
      <c r="H6023">
        <v>2772</v>
      </c>
      <c r="I6023">
        <v>43112071700</v>
      </c>
      <c r="J6023">
        <v>8</v>
      </c>
      <c r="K6023" t="s">
        <v>1889</v>
      </c>
      <c r="L6023">
        <v>276</v>
      </c>
      <c r="M6023" t="s">
        <v>1803</v>
      </c>
      <c r="N6023" t="s">
        <v>1890</v>
      </c>
      <c r="O6023">
        <v>0</v>
      </c>
      <c r="P6023" t="s">
        <v>1574</v>
      </c>
      <c r="Q6023">
        <v>19970519</v>
      </c>
      <c r="R6023">
        <v>891008979</v>
      </c>
    </row>
    <row r="6024" spans="1:18">
      <c r="A6024" t="s">
        <v>1887</v>
      </c>
      <c r="B6024" t="s">
        <v>1888</v>
      </c>
      <c r="C6024">
        <v>201202</v>
      </c>
      <c r="D6024">
        <v>4</v>
      </c>
      <c r="E6024" t="s">
        <v>1555</v>
      </c>
      <c r="F6024">
        <v>1065</v>
      </c>
      <c r="G6024">
        <v>2040</v>
      </c>
      <c r="H6024">
        <v>6216</v>
      </c>
      <c r="I6024">
        <v>43112071700</v>
      </c>
      <c r="J6024">
        <v>8</v>
      </c>
      <c r="K6024" t="s">
        <v>1889</v>
      </c>
      <c r="L6024">
        <v>276</v>
      </c>
      <c r="M6024" t="s">
        <v>1803</v>
      </c>
      <c r="N6024" t="s">
        <v>1890</v>
      </c>
      <c r="O6024">
        <v>0</v>
      </c>
      <c r="P6024" t="s">
        <v>1574</v>
      </c>
      <c r="Q6024">
        <v>19970519</v>
      </c>
      <c r="R6024">
        <v>891008979</v>
      </c>
    </row>
    <row r="6025" spans="1:18">
      <c r="A6025" t="s">
        <v>1887</v>
      </c>
      <c r="B6025" t="s">
        <v>1888</v>
      </c>
      <c r="C6025">
        <v>201203</v>
      </c>
      <c r="D6025">
        <v>2</v>
      </c>
      <c r="E6025" t="s">
        <v>1555</v>
      </c>
      <c r="F6025">
        <v>1177</v>
      </c>
      <c r="G6025">
        <v>1497</v>
      </c>
      <c r="H6025">
        <v>3338</v>
      </c>
      <c r="I6025">
        <v>43112071700</v>
      </c>
      <c r="J6025">
        <v>8</v>
      </c>
      <c r="K6025" t="s">
        <v>1889</v>
      </c>
      <c r="L6025">
        <v>276</v>
      </c>
      <c r="M6025" t="s">
        <v>1803</v>
      </c>
      <c r="N6025" t="s">
        <v>1890</v>
      </c>
      <c r="O6025">
        <v>0</v>
      </c>
      <c r="P6025" t="s">
        <v>1574</v>
      </c>
      <c r="Q6025">
        <v>19970519</v>
      </c>
      <c r="R6025">
        <v>891008979</v>
      </c>
    </row>
    <row r="6026" spans="1:18">
      <c r="A6026" t="s">
        <v>1887</v>
      </c>
      <c r="B6026" t="s">
        <v>1888</v>
      </c>
      <c r="C6026">
        <v>201205</v>
      </c>
      <c r="D6026">
        <v>13</v>
      </c>
      <c r="E6026" t="s">
        <v>1555</v>
      </c>
      <c r="F6026">
        <v>4519</v>
      </c>
      <c r="G6026">
        <v>8644</v>
      </c>
      <c r="H6026">
        <v>28213</v>
      </c>
      <c r="I6026">
        <v>43112071700</v>
      </c>
      <c r="J6026">
        <v>8</v>
      </c>
      <c r="K6026" t="s">
        <v>1889</v>
      </c>
      <c r="L6026">
        <v>276</v>
      </c>
      <c r="M6026" t="s">
        <v>1803</v>
      </c>
      <c r="N6026" t="s">
        <v>1890</v>
      </c>
      <c r="O6026">
        <v>0</v>
      </c>
      <c r="P6026" t="s">
        <v>1574</v>
      </c>
      <c r="Q6026">
        <v>19970519</v>
      </c>
      <c r="R6026">
        <v>891008979</v>
      </c>
    </row>
    <row r="6027" spans="1:18">
      <c r="A6027" t="s">
        <v>1887</v>
      </c>
      <c r="B6027" t="s">
        <v>1891</v>
      </c>
      <c r="C6027">
        <v>201205</v>
      </c>
      <c r="D6027">
        <v>15</v>
      </c>
      <c r="E6027" t="s">
        <v>1555</v>
      </c>
      <c r="F6027">
        <v>2000</v>
      </c>
      <c r="G6027">
        <v>6859</v>
      </c>
      <c r="H6027">
        <v>2965</v>
      </c>
      <c r="I6027">
        <v>43112075504</v>
      </c>
      <c r="J6027">
        <v>8</v>
      </c>
      <c r="K6027" t="s">
        <v>1892</v>
      </c>
      <c r="L6027">
        <v>276</v>
      </c>
      <c r="M6027" t="s">
        <v>1803</v>
      </c>
      <c r="N6027" t="s">
        <v>1890</v>
      </c>
      <c r="O6027">
        <v>0</v>
      </c>
      <c r="P6027" t="s">
        <v>1552</v>
      </c>
      <c r="Q6027">
        <v>20071021</v>
      </c>
      <c r="R6027">
        <v>891008979</v>
      </c>
    </row>
    <row r="6028" spans="1:18">
      <c r="A6028" t="s">
        <v>1887</v>
      </c>
      <c r="B6028" t="s">
        <v>1888</v>
      </c>
      <c r="C6028">
        <v>201206</v>
      </c>
      <c r="D6028">
        <v>8</v>
      </c>
      <c r="E6028" t="s">
        <v>1555</v>
      </c>
      <c r="F6028">
        <v>1148</v>
      </c>
      <c r="G6028">
        <v>4020</v>
      </c>
      <c r="H6028">
        <v>17041</v>
      </c>
      <c r="I6028">
        <v>43112071700</v>
      </c>
      <c r="J6028">
        <v>8</v>
      </c>
      <c r="K6028" t="s">
        <v>1889</v>
      </c>
      <c r="L6028">
        <v>276</v>
      </c>
      <c r="M6028" t="s">
        <v>1803</v>
      </c>
      <c r="N6028" t="s">
        <v>1890</v>
      </c>
      <c r="O6028">
        <v>0</v>
      </c>
      <c r="P6028" t="s">
        <v>1574</v>
      </c>
      <c r="Q6028">
        <v>19970519</v>
      </c>
      <c r="R6028">
        <v>891008979</v>
      </c>
    </row>
    <row r="6029" spans="1:18">
      <c r="A6029" t="s">
        <v>1887</v>
      </c>
      <c r="B6029" t="s">
        <v>1888</v>
      </c>
      <c r="C6029">
        <v>201207</v>
      </c>
      <c r="D6029">
        <v>21</v>
      </c>
      <c r="E6029" t="s">
        <v>1555</v>
      </c>
      <c r="F6029">
        <v>3472</v>
      </c>
      <c r="G6029">
        <v>13727</v>
      </c>
      <c r="H6029">
        <v>52047</v>
      </c>
      <c r="I6029">
        <v>43112071700</v>
      </c>
      <c r="J6029">
        <v>8</v>
      </c>
      <c r="K6029" t="s">
        <v>1889</v>
      </c>
      <c r="L6029">
        <v>276</v>
      </c>
      <c r="M6029" t="s">
        <v>1803</v>
      </c>
      <c r="N6029" t="s">
        <v>1890</v>
      </c>
      <c r="O6029">
        <v>0</v>
      </c>
      <c r="P6029" t="s">
        <v>1574</v>
      </c>
      <c r="Q6029">
        <v>19970519</v>
      </c>
      <c r="R6029">
        <v>891008979</v>
      </c>
    </row>
    <row r="6030" spans="1:18">
      <c r="A6030" t="s">
        <v>1887</v>
      </c>
      <c r="B6030" t="s">
        <v>1893</v>
      </c>
      <c r="C6030">
        <v>201201</v>
      </c>
      <c r="D6030">
        <v>31</v>
      </c>
      <c r="E6030" t="s">
        <v>1555</v>
      </c>
      <c r="F6030">
        <v>23666</v>
      </c>
      <c r="G6030">
        <v>235103</v>
      </c>
      <c r="H6030">
        <v>12594</v>
      </c>
      <c r="I6030">
        <v>43112070900</v>
      </c>
      <c r="J6030">
        <v>9</v>
      </c>
      <c r="K6030" t="s">
        <v>1889</v>
      </c>
      <c r="L6030">
        <v>276</v>
      </c>
      <c r="M6030" t="s">
        <v>1803</v>
      </c>
      <c r="N6030" t="s">
        <v>1890</v>
      </c>
      <c r="O6030">
        <v>0</v>
      </c>
      <c r="P6030" t="s">
        <v>1552</v>
      </c>
      <c r="Q6030">
        <v>19940201</v>
      </c>
      <c r="R6030">
        <v>891008979</v>
      </c>
    </row>
    <row r="6031" spans="1:18">
      <c r="A6031" t="s">
        <v>1887</v>
      </c>
      <c r="B6031" t="s">
        <v>1894</v>
      </c>
      <c r="C6031">
        <v>201201</v>
      </c>
      <c r="D6031">
        <v>31</v>
      </c>
      <c r="E6031" t="s">
        <v>1555</v>
      </c>
      <c r="F6031">
        <v>11067</v>
      </c>
      <c r="G6031">
        <v>90909</v>
      </c>
      <c r="H6031">
        <v>97568</v>
      </c>
      <c r="I6031">
        <v>43112071200</v>
      </c>
      <c r="J6031">
        <v>9</v>
      </c>
      <c r="K6031" t="s">
        <v>1892</v>
      </c>
      <c r="L6031">
        <v>276</v>
      </c>
      <c r="M6031" t="s">
        <v>1803</v>
      </c>
      <c r="N6031" t="s">
        <v>1890</v>
      </c>
      <c r="O6031">
        <v>0</v>
      </c>
      <c r="P6031" t="s">
        <v>1552</v>
      </c>
      <c r="Q6031">
        <v>19940501</v>
      </c>
      <c r="R6031">
        <v>891008979</v>
      </c>
    </row>
    <row r="6032" spans="1:18">
      <c r="A6032" t="s">
        <v>1887</v>
      </c>
      <c r="B6032" t="s">
        <v>1895</v>
      </c>
      <c r="C6032">
        <v>201201</v>
      </c>
      <c r="D6032">
        <v>31</v>
      </c>
      <c r="E6032" t="s">
        <v>1555</v>
      </c>
      <c r="F6032">
        <v>19969</v>
      </c>
      <c r="G6032">
        <v>5691</v>
      </c>
      <c r="H6032">
        <v>64712</v>
      </c>
      <c r="I6032">
        <v>43112071300</v>
      </c>
      <c r="J6032">
        <v>9</v>
      </c>
      <c r="K6032" t="s">
        <v>1889</v>
      </c>
      <c r="L6032">
        <v>276</v>
      </c>
      <c r="M6032" t="s">
        <v>1803</v>
      </c>
      <c r="N6032" t="s">
        <v>1890</v>
      </c>
      <c r="O6032">
        <v>0</v>
      </c>
      <c r="P6032" t="s">
        <v>1552</v>
      </c>
      <c r="Q6032">
        <v>19940601</v>
      </c>
      <c r="R6032">
        <v>891008979</v>
      </c>
    </row>
    <row r="6033" spans="1:18">
      <c r="A6033" t="s">
        <v>1887</v>
      </c>
      <c r="B6033" t="s">
        <v>1896</v>
      </c>
      <c r="C6033">
        <v>201201</v>
      </c>
      <c r="D6033">
        <v>31</v>
      </c>
      <c r="E6033" t="s">
        <v>1555</v>
      </c>
      <c r="F6033">
        <v>6165</v>
      </c>
      <c r="G6033">
        <v>2705</v>
      </c>
      <c r="H6033">
        <v>195</v>
      </c>
      <c r="I6033">
        <v>43112072700</v>
      </c>
      <c r="J6033">
        <v>9</v>
      </c>
      <c r="K6033" t="s">
        <v>1892</v>
      </c>
      <c r="L6033">
        <v>276</v>
      </c>
      <c r="M6033" t="s">
        <v>1803</v>
      </c>
      <c r="N6033" t="s">
        <v>1890</v>
      </c>
      <c r="O6033">
        <v>0</v>
      </c>
      <c r="P6033" t="s">
        <v>1552</v>
      </c>
      <c r="Q6033">
        <v>19950301</v>
      </c>
      <c r="R6033">
        <v>891008979</v>
      </c>
    </row>
    <row r="6034" spans="1:18">
      <c r="A6034" t="s">
        <v>1887</v>
      </c>
      <c r="B6034" t="s">
        <v>1897</v>
      </c>
      <c r="C6034">
        <v>201201</v>
      </c>
      <c r="D6034">
        <v>31</v>
      </c>
      <c r="E6034" t="s">
        <v>1555</v>
      </c>
      <c r="F6034">
        <v>5074</v>
      </c>
      <c r="G6034">
        <v>7718</v>
      </c>
      <c r="H6034">
        <v>7065</v>
      </c>
      <c r="I6034">
        <v>43112073701</v>
      </c>
      <c r="J6034">
        <v>9</v>
      </c>
      <c r="K6034" t="s">
        <v>1892</v>
      </c>
      <c r="L6034">
        <v>276</v>
      </c>
      <c r="M6034" t="s">
        <v>1803</v>
      </c>
      <c r="N6034" t="s">
        <v>1890</v>
      </c>
      <c r="O6034">
        <v>0</v>
      </c>
      <c r="P6034" t="s">
        <v>1552</v>
      </c>
      <c r="Q6034">
        <v>20040919</v>
      </c>
      <c r="R6034">
        <v>891008979</v>
      </c>
    </row>
    <row r="6035" spans="1:18">
      <c r="A6035" t="s">
        <v>1887</v>
      </c>
      <c r="B6035" t="s">
        <v>1898</v>
      </c>
      <c r="C6035">
        <v>201201</v>
      </c>
      <c r="D6035">
        <v>24</v>
      </c>
      <c r="E6035" t="s">
        <v>1555</v>
      </c>
      <c r="F6035">
        <v>7484</v>
      </c>
      <c r="G6035">
        <v>5833</v>
      </c>
      <c r="H6035">
        <v>17943</v>
      </c>
      <c r="I6035">
        <v>43112075201</v>
      </c>
      <c r="J6035">
        <v>9</v>
      </c>
      <c r="K6035" t="s">
        <v>1892</v>
      </c>
      <c r="L6035">
        <v>276</v>
      </c>
      <c r="M6035" t="s">
        <v>1803</v>
      </c>
      <c r="N6035" t="s">
        <v>1890</v>
      </c>
      <c r="O6035">
        <v>0</v>
      </c>
      <c r="P6035" t="s">
        <v>1552</v>
      </c>
      <c r="Q6035">
        <v>20050328</v>
      </c>
      <c r="R6035">
        <v>891008979</v>
      </c>
    </row>
    <row r="6036" spans="1:18">
      <c r="A6036" t="s">
        <v>1887</v>
      </c>
      <c r="B6036" t="s">
        <v>1899</v>
      </c>
      <c r="C6036">
        <v>201201</v>
      </c>
      <c r="D6036">
        <v>15</v>
      </c>
      <c r="E6036" t="s">
        <v>1555</v>
      </c>
      <c r="F6036">
        <v>2946</v>
      </c>
      <c r="G6036">
        <v>3678</v>
      </c>
      <c r="H6036">
        <v>6359</v>
      </c>
      <c r="I6036">
        <v>43112076200</v>
      </c>
      <c r="J6036">
        <v>9</v>
      </c>
      <c r="K6036" t="s">
        <v>1892</v>
      </c>
      <c r="L6036">
        <v>276</v>
      </c>
      <c r="M6036" t="s">
        <v>1803</v>
      </c>
      <c r="N6036" t="s">
        <v>1890</v>
      </c>
      <c r="O6036">
        <v>0</v>
      </c>
      <c r="P6036" t="s">
        <v>1552</v>
      </c>
      <c r="Q6036">
        <v>19970907</v>
      </c>
      <c r="R6036">
        <v>891008979</v>
      </c>
    </row>
    <row r="6037" spans="1:18">
      <c r="A6037" t="s">
        <v>1900</v>
      </c>
      <c r="B6037" t="s">
        <v>1901</v>
      </c>
      <c r="C6037">
        <v>201201</v>
      </c>
      <c r="D6037">
        <v>31</v>
      </c>
      <c r="E6037" t="s">
        <v>1555</v>
      </c>
      <c r="F6037">
        <v>25282</v>
      </c>
      <c r="G6037">
        <v>16226</v>
      </c>
      <c r="H6037">
        <v>49053</v>
      </c>
      <c r="I6037">
        <v>43112071900</v>
      </c>
      <c r="J6037">
        <v>9</v>
      </c>
      <c r="K6037" t="s">
        <v>1889</v>
      </c>
      <c r="L6037">
        <v>276</v>
      </c>
      <c r="M6037" t="s">
        <v>1803</v>
      </c>
      <c r="N6037" t="s">
        <v>1890</v>
      </c>
      <c r="O6037">
        <v>0</v>
      </c>
      <c r="P6037" t="s">
        <v>1552</v>
      </c>
      <c r="Q6037">
        <v>19940901</v>
      </c>
      <c r="R6037">
        <v>891008979</v>
      </c>
    </row>
    <row r="6038" spans="1:18">
      <c r="A6038" t="s">
        <v>1900</v>
      </c>
      <c r="B6038" t="s">
        <v>1902</v>
      </c>
      <c r="C6038">
        <v>201201</v>
      </c>
      <c r="D6038">
        <v>31</v>
      </c>
      <c r="E6038" t="s">
        <v>1555</v>
      </c>
      <c r="F6038">
        <v>34891</v>
      </c>
      <c r="G6038">
        <v>4249</v>
      </c>
      <c r="H6038">
        <v>15958</v>
      </c>
      <c r="I6038">
        <v>43112072400</v>
      </c>
      <c r="J6038">
        <v>9</v>
      </c>
      <c r="K6038" t="s">
        <v>1889</v>
      </c>
      <c r="L6038">
        <v>276</v>
      </c>
      <c r="M6038" t="s">
        <v>1803</v>
      </c>
      <c r="N6038" t="s">
        <v>1890</v>
      </c>
      <c r="O6038">
        <v>0</v>
      </c>
      <c r="P6038" t="s">
        <v>1552</v>
      </c>
      <c r="Q6038">
        <v>19950101</v>
      </c>
      <c r="R6038">
        <v>891008979</v>
      </c>
    </row>
    <row r="6039" spans="1:18">
      <c r="A6039" t="s">
        <v>1900</v>
      </c>
      <c r="B6039" t="s">
        <v>1903</v>
      </c>
      <c r="C6039">
        <v>201201</v>
      </c>
      <c r="D6039">
        <v>31</v>
      </c>
      <c r="E6039" t="s">
        <v>1555</v>
      </c>
      <c r="F6039">
        <v>5809</v>
      </c>
      <c r="G6039">
        <v>13830</v>
      </c>
      <c r="H6039">
        <v>4984</v>
      </c>
      <c r="I6039">
        <v>43112073300</v>
      </c>
      <c r="J6039">
        <v>9</v>
      </c>
      <c r="K6039" t="s">
        <v>1889</v>
      </c>
      <c r="L6039">
        <v>276</v>
      </c>
      <c r="M6039" t="s">
        <v>1803</v>
      </c>
      <c r="N6039" t="s">
        <v>1890</v>
      </c>
      <c r="O6039">
        <v>0</v>
      </c>
      <c r="P6039" t="s">
        <v>1552</v>
      </c>
      <c r="Q6039">
        <v>19950801</v>
      </c>
      <c r="R6039">
        <v>891008979</v>
      </c>
    </row>
    <row r="6040" spans="1:18">
      <c r="A6040" t="s">
        <v>1900</v>
      </c>
      <c r="B6040" t="s">
        <v>1904</v>
      </c>
      <c r="C6040">
        <v>201201</v>
      </c>
      <c r="D6040">
        <v>31</v>
      </c>
      <c r="E6040" t="s">
        <v>1555</v>
      </c>
      <c r="F6040">
        <v>16082</v>
      </c>
      <c r="G6040">
        <v>5361</v>
      </c>
      <c r="H6040">
        <v>7385</v>
      </c>
      <c r="I6040">
        <v>43112073500</v>
      </c>
      <c r="J6040">
        <v>9</v>
      </c>
      <c r="K6040" t="s">
        <v>1889</v>
      </c>
      <c r="L6040">
        <v>276</v>
      </c>
      <c r="M6040" t="s">
        <v>1803</v>
      </c>
      <c r="N6040" t="s">
        <v>1890</v>
      </c>
      <c r="O6040">
        <v>0</v>
      </c>
      <c r="P6040" t="s">
        <v>1552</v>
      </c>
      <c r="Q6040">
        <v>19950901</v>
      </c>
      <c r="R6040">
        <v>891008979</v>
      </c>
    </row>
    <row r="6041" spans="1:18">
      <c r="A6041" t="s">
        <v>1900</v>
      </c>
      <c r="B6041" t="s">
        <v>1905</v>
      </c>
      <c r="C6041">
        <v>201201</v>
      </c>
      <c r="D6041">
        <v>31</v>
      </c>
      <c r="E6041" t="s">
        <v>1555</v>
      </c>
      <c r="F6041">
        <v>12286</v>
      </c>
      <c r="G6041">
        <v>14068</v>
      </c>
      <c r="H6041">
        <v>23643</v>
      </c>
      <c r="I6041">
        <v>43112075601</v>
      </c>
      <c r="J6041">
        <v>9</v>
      </c>
      <c r="K6041" t="s">
        <v>1889</v>
      </c>
      <c r="L6041">
        <v>276</v>
      </c>
      <c r="M6041" t="s">
        <v>1803</v>
      </c>
      <c r="N6041" t="s">
        <v>1890</v>
      </c>
      <c r="O6041">
        <v>0</v>
      </c>
      <c r="P6041" t="s">
        <v>1552</v>
      </c>
      <c r="Q6041">
        <v>20040630</v>
      </c>
      <c r="R6041">
        <v>891008979</v>
      </c>
    </row>
    <row r="6042" spans="1:18">
      <c r="A6042" t="s">
        <v>1900</v>
      </c>
      <c r="B6042" t="s">
        <v>1906</v>
      </c>
      <c r="C6042">
        <v>201201</v>
      </c>
      <c r="D6042">
        <v>31</v>
      </c>
      <c r="E6042" t="s">
        <v>1555</v>
      </c>
      <c r="F6042">
        <v>12805</v>
      </c>
      <c r="G6042">
        <v>163525</v>
      </c>
      <c r="H6042">
        <v>19064</v>
      </c>
      <c r="I6042">
        <v>43112076301</v>
      </c>
      <c r="J6042">
        <v>9</v>
      </c>
      <c r="K6042" t="s">
        <v>1889</v>
      </c>
      <c r="L6042">
        <v>276</v>
      </c>
      <c r="M6042" t="s">
        <v>1803</v>
      </c>
      <c r="N6042" t="s">
        <v>1890</v>
      </c>
      <c r="O6042">
        <v>0</v>
      </c>
      <c r="P6042" t="s">
        <v>1552</v>
      </c>
      <c r="Q6042">
        <v>20060613</v>
      </c>
      <c r="R6042">
        <v>891008979</v>
      </c>
    </row>
    <row r="6043" spans="1:18">
      <c r="A6043" t="s">
        <v>1900</v>
      </c>
      <c r="B6043" t="s">
        <v>1907</v>
      </c>
      <c r="C6043">
        <v>201201</v>
      </c>
      <c r="D6043">
        <v>31</v>
      </c>
      <c r="E6043" t="s">
        <v>1555</v>
      </c>
      <c r="F6043">
        <v>8119</v>
      </c>
      <c r="G6043">
        <v>11607</v>
      </c>
      <c r="H6043">
        <v>6557</v>
      </c>
      <c r="I6043">
        <v>43112077800</v>
      </c>
      <c r="J6043">
        <v>9</v>
      </c>
      <c r="K6043" t="s">
        <v>1889</v>
      </c>
      <c r="L6043">
        <v>276</v>
      </c>
      <c r="M6043" t="s">
        <v>1803</v>
      </c>
      <c r="N6043" t="s">
        <v>1890</v>
      </c>
      <c r="O6043">
        <v>0</v>
      </c>
      <c r="P6043" t="s">
        <v>1552</v>
      </c>
      <c r="Q6043">
        <v>20020731</v>
      </c>
      <c r="R6043">
        <v>891008979</v>
      </c>
    </row>
    <row r="6044" spans="1:18">
      <c r="A6044" t="s">
        <v>1887</v>
      </c>
      <c r="B6044" t="s">
        <v>1893</v>
      </c>
      <c r="C6044">
        <v>201202</v>
      </c>
      <c r="D6044">
        <v>29</v>
      </c>
      <c r="E6044" t="s">
        <v>1555</v>
      </c>
      <c r="F6044">
        <v>18789</v>
      </c>
      <c r="G6044">
        <v>200000</v>
      </c>
      <c r="H6044">
        <v>13227</v>
      </c>
      <c r="I6044">
        <v>43112070900</v>
      </c>
      <c r="J6044">
        <v>9</v>
      </c>
      <c r="K6044" t="s">
        <v>1889</v>
      </c>
      <c r="L6044">
        <v>276</v>
      </c>
      <c r="M6044" t="s">
        <v>1803</v>
      </c>
      <c r="N6044" t="s">
        <v>1890</v>
      </c>
      <c r="O6044">
        <v>0</v>
      </c>
      <c r="P6044" t="s">
        <v>1552</v>
      </c>
      <c r="Q6044">
        <v>19940201</v>
      </c>
      <c r="R6044">
        <v>891008979</v>
      </c>
    </row>
    <row r="6045" spans="1:18">
      <c r="A6045" t="s">
        <v>1887</v>
      </c>
      <c r="B6045" t="s">
        <v>1894</v>
      </c>
      <c r="C6045">
        <v>201202</v>
      </c>
      <c r="D6045">
        <v>29</v>
      </c>
      <c r="E6045" t="s">
        <v>1555</v>
      </c>
      <c r="F6045">
        <v>9135</v>
      </c>
      <c r="G6045">
        <v>79298</v>
      </c>
      <c r="H6045">
        <v>91492</v>
      </c>
      <c r="I6045">
        <v>43112071200</v>
      </c>
      <c r="J6045">
        <v>9</v>
      </c>
      <c r="K6045" t="s">
        <v>1892</v>
      </c>
      <c r="L6045">
        <v>276</v>
      </c>
      <c r="M6045" t="s">
        <v>1803</v>
      </c>
      <c r="N6045" t="s">
        <v>1890</v>
      </c>
      <c r="O6045">
        <v>0</v>
      </c>
      <c r="P6045" t="s">
        <v>1552</v>
      </c>
      <c r="Q6045">
        <v>19940501</v>
      </c>
      <c r="R6045">
        <v>891008979</v>
      </c>
    </row>
    <row r="6046" spans="1:18">
      <c r="A6046" t="s">
        <v>1887</v>
      </c>
      <c r="B6046" t="s">
        <v>1895</v>
      </c>
      <c r="C6046">
        <v>201202</v>
      </c>
      <c r="D6046">
        <v>29</v>
      </c>
      <c r="E6046" t="s">
        <v>1555</v>
      </c>
      <c r="F6046">
        <v>15588</v>
      </c>
      <c r="G6046">
        <v>5792</v>
      </c>
      <c r="H6046">
        <v>58456</v>
      </c>
      <c r="I6046">
        <v>43112071300</v>
      </c>
      <c r="J6046">
        <v>9</v>
      </c>
      <c r="K6046" t="s">
        <v>1889</v>
      </c>
      <c r="L6046">
        <v>276</v>
      </c>
      <c r="M6046" t="s">
        <v>1803</v>
      </c>
      <c r="N6046" t="s">
        <v>1890</v>
      </c>
      <c r="O6046">
        <v>0</v>
      </c>
      <c r="P6046" t="s">
        <v>1552</v>
      </c>
      <c r="Q6046">
        <v>19940601</v>
      </c>
      <c r="R6046">
        <v>891008979</v>
      </c>
    </row>
    <row r="6047" spans="1:18">
      <c r="A6047" t="s">
        <v>1887</v>
      </c>
      <c r="B6047" t="s">
        <v>1896</v>
      </c>
      <c r="C6047">
        <v>201202</v>
      </c>
      <c r="D6047">
        <v>29</v>
      </c>
      <c r="E6047" t="s">
        <v>1555</v>
      </c>
      <c r="F6047">
        <v>5287</v>
      </c>
      <c r="G6047">
        <v>3098</v>
      </c>
      <c r="H6047">
        <v>825</v>
      </c>
      <c r="I6047">
        <v>43112072700</v>
      </c>
      <c r="J6047">
        <v>9</v>
      </c>
      <c r="K6047" t="s">
        <v>1892</v>
      </c>
      <c r="L6047">
        <v>276</v>
      </c>
      <c r="M6047" t="s">
        <v>1803</v>
      </c>
      <c r="N6047" t="s">
        <v>1890</v>
      </c>
      <c r="O6047">
        <v>0</v>
      </c>
      <c r="P6047" t="s">
        <v>1552</v>
      </c>
      <c r="Q6047">
        <v>19950301</v>
      </c>
      <c r="R6047">
        <v>891008979</v>
      </c>
    </row>
    <row r="6048" spans="1:18">
      <c r="A6048" t="s">
        <v>1887</v>
      </c>
      <c r="B6048" t="s">
        <v>1897</v>
      </c>
      <c r="C6048">
        <v>201202</v>
      </c>
      <c r="D6048">
        <v>29</v>
      </c>
      <c r="E6048" t="s">
        <v>1555</v>
      </c>
      <c r="F6048">
        <v>4195</v>
      </c>
      <c r="G6048">
        <v>7959</v>
      </c>
      <c r="H6048">
        <v>7117</v>
      </c>
      <c r="I6048">
        <v>43112073701</v>
      </c>
      <c r="J6048">
        <v>9</v>
      </c>
      <c r="K6048" t="s">
        <v>1892</v>
      </c>
      <c r="L6048">
        <v>276</v>
      </c>
      <c r="M6048" t="s">
        <v>1803</v>
      </c>
      <c r="N6048" t="s">
        <v>1890</v>
      </c>
      <c r="O6048">
        <v>0</v>
      </c>
      <c r="P6048" t="s">
        <v>1552</v>
      </c>
      <c r="Q6048">
        <v>20040919</v>
      </c>
      <c r="R6048">
        <v>891008979</v>
      </c>
    </row>
    <row r="6049" spans="1:18">
      <c r="A6049" t="s">
        <v>1887</v>
      </c>
      <c r="B6049" t="s">
        <v>1908</v>
      </c>
      <c r="C6049">
        <v>201202</v>
      </c>
      <c r="D6049">
        <v>12</v>
      </c>
      <c r="E6049" t="s">
        <v>1555</v>
      </c>
      <c r="F6049">
        <v>3600</v>
      </c>
      <c r="G6049">
        <v>2432</v>
      </c>
      <c r="H6049">
        <v>21236</v>
      </c>
      <c r="I6049">
        <v>43112075100</v>
      </c>
      <c r="J6049">
        <v>9</v>
      </c>
      <c r="K6049" t="s">
        <v>1892</v>
      </c>
      <c r="L6049">
        <v>276</v>
      </c>
      <c r="M6049" t="s">
        <v>1803</v>
      </c>
      <c r="N6049" t="s">
        <v>1890</v>
      </c>
      <c r="O6049">
        <v>0</v>
      </c>
      <c r="P6049" t="s">
        <v>1552</v>
      </c>
      <c r="Q6049">
        <v>19961017</v>
      </c>
      <c r="R6049">
        <v>891008979</v>
      </c>
    </row>
    <row r="6050" spans="1:18">
      <c r="A6050" t="s">
        <v>1887</v>
      </c>
      <c r="B6050" t="s">
        <v>1898</v>
      </c>
      <c r="C6050">
        <v>201202</v>
      </c>
      <c r="D6050">
        <v>28</v>
      </c>
      <c r="E6050" t="s">
        <v>1555</v>
      </c>
      <c r="F6050">
        <v>8661</v>
      </c>
      <c r="G6050">
        <v>7613</v>
      </c>
      <c r="H6050">
        <v>19734</v>
      </c>
      <c r="I6050">
        <v>43112075201</v>
      </c>
      <c r="J6050">
        <v>9</v>
      </c>
      <c r="K6050" t="s">
        <v>1892</v>
      </c>
      <c r="L6050">
        <v>276</v>
      </c>
      <c r="M6050" t="s">
        <v>1803</v>
      </c>
      <c r="N6050" t="s">
        <v>1890</v>
      </c>
      <c r="O6050">
        <v>0</v>
      </c>
      <c r="P6050" t="s">
        <v>1552</v>
      </c>
      <c r="Q6050">
        <v>20050328</v>
      </c>
      <c r="R6050">
        <v>891008979</v>
      </c>
    </row>
    <row r="6051" spans="1:18">
      <c r="A6051" t="s">
        <v>1887</v>
      </c>
      <c r="B6051" t="s">
        <v>1909</v>
      </c>
      <c r="C6051">
        <v>201202</v>
      </c>
      <c r="D6051">
        <v>10</v>
      </c>
      <c r="E6051" t="s">
        <v>1555</v>
      </c>
      <c r="F6051">
        <v>3701</v>
      </c>
      <c r="G6051">
        <v>5018</v>
      </c>
      <c r="H6051">
        <v>3426</v>
      </c>
      <c r="I6051">
        <v>43112077700</v>
      </c>
      <c r="J6051">
        <v>9</v>
      </c>
      <c r="K6051" t="s">
        <v>1889</v>
      </c>
      <c r="L6051">
        <v>276</v>
      </c>
      <c r="M6051" t="s">
        <v>1803</v>
      </c>
      <c r="N6051" t="s">
        <v>1890</v>
      </c>
      <c r="O6051">
        <v>0</v>
      </c>
      <c r="P6051" t="s">
        <v>1552</v>
      </c>
      <c r="Q6051">
        <v>20020613</v>
      </c>
      <c r="R6051">
        <v>891008979</v>
      </c>
    </row>
    <row r="6052" spans="1:18">
      <c r="A6052" t="s">
        <v>1900</v>
      </c>
      <c r="B6052" t="s">
        <v>1901</v>
      </c>
      <c r="C6052">
        <v>201202</v>
      </c>
      <c r="D6052">
        <v>27</v>
      </c>
      <c r="E6052" t="s">
        <v>1555</v>
      </c>
      <c r="F6052">
        <v>17697</v>
      </c>
      <c r="G6052">
        <v>14663</v>
      </c>
      <c r="H6052">
        <v>41105</v>
      </c>
      <c r="I6052">
        <v>43112071900</v>
      </c>
      <c r="J6052">
        <v>9</v>
      </c>
      <c r="K6052" t="s">
        <v>1889</v>
      </c>
      <c r="L6052">
        <v>276</v>
      </c>
      <c r="M6052" t="s">
        <v>1803</v>
      </c>
      <c r="N6052" t="s">
        <v>1890</v>
      </c>
      <c r="O6052">
        <v>0</v>
      </c>
      <c r="P6052" t="s">
        <v>1552</v>
      </c>
      <c r="Q6052">
        <v>19940901</v>
      </c>
      <c r="R6052">
        <v>891008979</v>
      </c>
    </row>
    <row r="6053" spans="1:18">
      <c r="A6053" t="s">
        <v>1900</v>
      </c>
      <c r="B6053" t="s">
        <v>1902</v>
      </c>
      <c r="C6053">
        <v>201202</v>
      </c>
      <c r="D6053">
        <v>29</v>
      </c>
      <c r="E6053" t="s">
        <v>1555</v>
      </c>
      <c r="F6053">
        <v>27742</v>
      </c>
      <c r="G6053">
        <v>5028</v>
      </c>
      <c r="H6053">
        <v>15041</v>
      </c>
      <c r="I6053">
        <v>43112072400</v>
      </c>
      <c r="J6053">
        <v>9</v>
      </c>
      <c r="K6053" t="s">
        <v>1889</v>
      </c>
      <c r="L6053">
        <v>276</v>
      </c>
      <c r="M6053" t="s">
        <v>1803</v>
      </c>
      <c r="N6053" t="s">
        <v>1890</v>
      </c>
      <c r="O6053">
        <v>0</v>
      </c>
      <c r="P6053" t="s">
        <v>1552</v>
      </c>
      <c r="Q6053">
        <v>19950101</v>
      </c>
      <c r="R6053">
        <v>891008979</v>
      </c>
    </row>
    <row r="6054" spans="1:18">
      <c r="A6054" t="s">
        <v>1900</v>
      </c>
      <c r="B6054" t="s">
        <v>1903</v>
      </c>
      <c r="C6054">
        <v>201202</v>
      </c>
      <c r="D6054">
        <v>29</v>
      </c>
      <c r="E6054" t="s">
        <v>1555</v>
      </c>
      <c r="F6054">
        <v>4152</v>
      </c>
      <c r="G6054">
        <v>14219</v>
      </c>
      <c r="H6054">
        <v>5112</v>
      </c>
      <c r="I6054">
        <v>43112073300</v>
      </c>
      <c r="J6054">
        <v>9</v>
      </c>
      <c r="K6054" t="s">
        <v>1889</v>
      </c>
      <c r="L6054">
        <v>276</v>
      </c>
      <c r="M6054" t="s">
        <v>1803</v>
      </c>
      <c r="N6054" t="s">
        <v>1890</v>
      </c>
      <c r="O6054">
        <v>0</v>
      </c>
      <c r="P6054" t="s">
        <v>1552</v>
      </c>
      <c r="Q6054">
        <v>19950801</v>
      </c>
      <c r="R6054">
        <v>891008979</v>
      </c>
    </row>
    <row r="6055" spans="1:18">
      <c r="A6055" t="s">
        <v>1900</v>
      </c>
      <c r="B6055" t="s">
        <v>1904</v>
      </c>
      <c r="C6055">
        <v>201202</v>
      </c>
      <c r="D6055">
        <v>29</v>
      </c>
      <c r="E6055" t="s">
        <v>1555</v>
      </c>
      <c r="F6055">
        <v>12838</v>
      </c>
      <c r="G6055">
        <v>6049</v>
      </c>
      <c r="H6055">
        <v>6464</v>
      </c>
      <c r="I6055">
        <v>43112073500</v>
      </c>
      <c r="J6055">
        <v>9</v>
      </c>
      <c r="K6055" t="s">
        <v>1889</v>
      </c>
      <c r="L6055">
        <v>276</v>
      </c>
      <c r="M6055" t="s">
        <v>1803</v>
      </c>
      <c r="N6055" t="s">
        <v>1890</v>
      </c>
      <c r="O6055">
        <v>0</v>
      </c>
      <c r="P6055" t="s">
        <v>1552</v>
      </c>
      <c r="Q6055">
        <v>19950901</v>
      </c>
      <c r="R6055">
        <v>891008979</v>
      </c>
    </row>
    <row r="6056" spans="1:18">
      <c r="A6056" t="s">
        <v>1900</v>
      </c>
      <c r="B6056" t="s">
        <v>1905</v>
      </c>
      <c r="C6056">
        <v>201202</v>
      </c>
      <c r="D6056">
        <v>29</v>
      </c>
      <c r="E6056" t="s">
        <v>1555</v>
      </c>
      <c r="F6056">
        <v>9552</v>
      </c>
      <c r="G6056">
        <v>12872</v>
      </c>
      <c r="H6056">
        <v>20954</v>
      </c>
      <c r="I6056">
        <v>43112075601</v>
      </c>
      <c r="J6056">
        <v>9</v>
      </c>
      <c r="K6056" t="s">
        <v>1889</v>
      </c>
      <c r="L6056">
        <v>276</v>
      </c>
      <c r="M6056" t="s">
        <v>1803</v>
      </c>
      <c r="N6056" t="s">
        <v>1890</v>
      </c>
      <c r="O6056">
        <v>0</v>
      </c>
      <c r="P6056" t="s">
        <v>1552</v>
      </c>
      <c r="Q6056">
        <v>20040630</v>
      </c>
      <c r="R6056">
        <v>891008979</v>
      </c>
    </row>
    <row r="6057" spans="1:18">
      <c r="A6057" t="s">
        <v>1900</v>
      </c>
      <c r="B6057" t="s">
        <v>1906</v>
      </c>
      <c r="C6057">
        <v>201202</v>
      </c>
      <c r="D6057">
        <v>29</v>
      </c>
      <c r="E6057" t="s">
        <v>1555</v>
      </c>
      <c r="F6057">
        <v>10527</v>
      </c>
      <c r="G6057">
        <v>135867</v>
      </c>
      <c r="H6057">
        <v>17048</v>
      </c>
      <c r="I6057">
        <v>43112076301</v>
      </c>
      <c r="J6057">
        <v>9</v>
      </c>
      <c r="K6057" t="s">
        <v>1889</v>
      </c>
      <c r="L6057">
        <v>276</v>
      </c>
      <c r="M6057" t="s">
        <v>1803</v>
      </c>
      <c r="N6057" t="s">
        <v>1890</v>
      </c>
      <c r="O6057">
        <v>0</v>
      </c>
      <c r="P6057" t="s">
        <v>1552</v>
      </c>
      <c r="Q6057">
        <v>20060613</v>
      </c>
      <c r="R6057">
        <v>891008979</v>
      </c>
    </row>
    <row r="6058" spans="1:18">
      <c r="A6058" t="s">
        <v>1900</v>
      </c>
      <c r="B6058" t="s">
        <v>1907</v>
      </c>
      <c r="C6058">
        <v>201202</v>
      </c>
      <c r="D6058">
        <v>29</v>
      </c>
      <c r="E6058" t="s">
        <v>1555</v>
      </c>
      <c r="F6058">
        <v>6782</v>
      </c>
      <c r="G6058">
        <v>11343</v>
      </c>
      <c r="H6058">
        <v>6311</v>
      </c>
      <c r="I6058">
        <v>43112077800</v>
      </c>
      <c r="J6058">
        <v>9</v>
      </c>
      <c r="K6058" t="s">
        <v>1889</v>
      </c>
      <c r="L6058">
        <v>276</v>
      </c>
      <c r="M6058" t="s">
        <v>1803</v>
      </c>
      <c r="N6058" t="s">
        <v>1890</v>
      </c>
      <c r="O6058">
        <v>0</v>
      </c>
      <c r="P6058" t="s">
        <v>1552</v>
      </c>
      <c r="Q6058">
        <v>20020731</v>
      </c>
      <c r="R6058">
        <v>891008979</v>
      </c>
    </row>
    <row r="6059" spans="1:18">
      <c r="A6059" t="s">
        <v>1887</v>
      </c>
      <c r="B6059" t="s">
        <v>1893</v>
      </c>
      <c r="C6059">
        <v>201203</v>
      </c>
      <c r="D6059">
        <v>2</v>
      </c>
      <c r="E6059" t="s">
        <v>1555</v>
      </c>
      <c r="F6059">
        <v>1719</v>
      </c>
      <c r="G6059">
        <v>11769</v>
      </c>
      <c r="H6059">
        <v>603</v>
      </c>
      <c r="I6059">
        <v>43112070900</v>
      </c>
      <c r="J6059">
        <v>9</v>
      </c>
      <c r="K6059" t="s">
        <v>1889</v>
      </c>
      <c r="L6059">
        <v>276</v>
      </c>
      <c r="M6059" t="s">
        <v>1803</v>
      </c>
      <c r="N6059" t="s">
        <v>1890</v>
      </c>
      <c r="O6059">
        <v>0</v>
      </c>
      <c r="P6059" t="s">
        <v>1552</v>
      </c>
      <c r="Q6059">
        <v>19940201</v>
      </c>
      <c r="R6059">
        <v>891008979</v>
      </c>
    </row>
    <row r="6060" spans="1:18">
      <c r="A6060" t="s">
        <v>1887</v>
      </c>
      <c r="B6060" t="s">
        <v>1894</v>
      </c>
      <c r="C6060">
        <v>201203</v>
      </c>
      <c r="D6060">
        <v>2</v>
      </c>
      <c r="E6060" t="s">
        <v>1555</v>
      </c>
      <c r="F6060">
        <v>835</v>
      </c>
      <c r="G6060">
        <v>4429</v>
      </c>
      <c r="H6060">
        <v>4064</v>
      </c>
      <c r="I6060">
        <v>43112071200</v>
      </c>
      <c r="J6060">
        <v>9</v>
      </c>
      <c r="K6060" t="s">
        <v>1892</v>
      </c>
      <c r="L6060">
        <v>276</v>
      </c>
      <c r="M6060" t="s">
        <v>1803</v>
      </c>
      <c r="N6060" t="s">
        <v>1890</v>
      </c>
      <c r="O6060">
        <v>0</v>
      </c>
      <c r="P6060" t="s">
        <v>1552</v>
      </c>
      <c r="Q6060">
        <v>19940501</v>
      </c>
      <c r="R6060">
        <v>891008979</v>
      </c>
    </row>
    <row r="6061" spans="1:18">
      <c r="A6061" t="s">
        <v>1887</v>
      </c>
      <c r="B6061" t="s">
        <v>1895</v>
      </c>
      <c r="C6061">
        <v>201203</v>
      </c>
      <c r="D6061">
        <v>2</v>
      </c>
      <c r="E6061" t="s">
        <v>1555</v>
      </c>
      <c r="F6061">
        <v>1471</v>
      </c>
      <c r="G6061">
        <v>166</v>
      </c>
      <c r="H6061">
        <v>2680</v>
      </c>
      <c r="I6061">
        <v>43112071300</v>
      </c>
      <c r="J6061">
        <v>9</v>
      </c>
      <c r="K6061" t="s">
        <v>1889</v>
      </c>
      <c r="L6061">
        <v>276</v>
      </c>
      <c r="M6061" t="s">
        <v>1803</v>
      </c>
      <c r="N6061" t="s">
        <v>1890</v>
      </c>
      <c r="O6061">
        <v>0</v>
      </c>
      <c r="P6061" t="s">
        <v>1552</v>
      </c>
      <c r="Q6061">
        <v>19940601</v>
      </c>
      <c r="R6061">
        <v>891008979</v>
      </c>
    </row>
    <row r="6062" spans="1:18">
      <c r="A6062" t="s">
        <v>1887</v>
      </c>
      <c r="B6062" t="s">
        <v>1896</v>
      </c>
      <c r="C6062">
        <v>201203</v>
      </c>
      <c r="D6062">
        <v>2</v>
      </c>
      <c r="E6062" t="s">
        <v>1555</v>
      </c>
      <c r="F6062">
        <v>522</v>
      </c>
      <c r="G6062">
        <v>2</v>
      </c>
      <c r="H6062">
        <v>73</v>
      </c>
      <c r="I6062">
        <v>43112072700</v>
      </c>
      <c r="J6062">
        <v>9</v>
      </c>
      <c r="K6062" t="s">
        <v>1892</v>
      </c>
      <c r="L6062">
        <v>276</v>
      </c>
      <c r="M6062" t="s">
        <v>1803</v>
      </c>
      <c r="N6062" t="s">
        <v>1890</v>
      </c>
      <c r="O6062">
        <v>0</v>
      </c>
      <c r="P6062" t="s">
        <v>1552</v>
      </c>
      <c r="Q6062">
        <v>19950301</v>
      </c>
      <c r="R6062">
        <v>891008979</v>
      </c>
    </row>
    <row r="6063" spans="1:18">
      <c r="A6063" t="s">
        <v>1887</v>
      </c>
      <c r="B6063" t="s">
        <v>1897</v>
      </c>
      <c r="C6063">
        <v>201203</v>
      </c>
      <c r="D6063">
        <v>1</v>
      </c>
      <c r="E6063" t="s">
        <v>1555</v>
      </c>
      <c r="F6063">
        <v>165</v>
      </c>
      <c r="G6063">
        <v>100</v>
      </c>
      <c r="H6063">
        <v>137</v>
      </c>
      <c r="I6063">
        <v>43112073701</v>
      </c>
      <c r="J6063">
        <v>9</v>
      </c>
      <c r="K6063" t="s">
        <v>1892</v>
      </c>
      <c r="L6063">
        <v>276</v>
      </c>
      <c r="M6063" t="s">
        <v>1803</v>
      </c>
      <c r="N6063" t="s">
        <v>1890</v>
      </c>
      <c r="O6063">
        <v>0</v>
      </c>
      <c r="P6063" t="s">
        <v>1552</v>
      </c>
      <c r="Q6063">
        <v>20040919</v>
      </c>
      <c r="R6063">
        <v>891008979</v>
      </c>
    </row>
    <row r="6064" spans="1:18">
      <c r="A6064" t="s">
        <v>1900</v>
      </c>
      <c r="B6064" t="s">
        <v>1902</v>
      </c>
      <c r="C6064">
        <v>201203</v>
      </c>
      <c r="D6064">
        <v>2</v>
      </c>
      <c r="E6064" t="s">
        <v>1555</v>
      </c>
      <c r="F6064">
        <v>2568</v>
      </c>
      <c r="G6064">
        <v>16</v>
      </c>
      <c r="H6064">
        <v>677</v>
      </c>
      <c r="I6064">
        <v>43112072400</v>
      </c>
      <c r="J6064">
        <v>9</v>
      </c>
      <c r="K6064" t="s">
        <v>1889</v>
      </c>
      <c r="L6064">
        <v>276</v>
      </c>
      <c r="M6064" t="s">
        <v>1803</v>
      </c>
      <c r="N6064" t="s">
        <v>1890</v>
      </c>
      <c r="O6064">
        <v>0</v>
      </c>
      <c r="P6064" t="s">
        <v>1552</v>
      </c>
      <c r="Q6064">
        <v>19950101</v>
      </c>
      <c r="R6064">
        <v>891008979</v>
      </c>
    </row>
    <row r="6065" spans="1:18">
      <c r="A6065" t="s">
        <v>1900</v>
      </c>
      <c r="B6065" t="s">
        <v>1903</v>
      </c>
      <c r="C6065">
        <v>201203</v>
      </c>
      <c r="D6065">
        <v>2</v>
      </c>
      <c r="E6065" t="s">
        <v>1555</v>
      </c>
      <c r="F6065">
        <v>369</v>
      </c>
      <c r="G6065">
        <v>592</v>
      </c>
      <c r="H6065">
        <v>227</v>
      </c>
      <c r="I6065">
        <v>43112073300</v>
      </c>
      <c r="J6065">
        <v>9</v>
      </c>
      <c r="K6065" t="s">
        <v>1889</v>
      </c>
      <c r="L6065">
        <v>276</v>
      </c>
      <c r="M6065" t="s">
        <v>1803</v>
      </c>
      <c r="N6065" t="s">
        <v>1890</v>
      </c>
      <c r="O6065">
        <v>0</v>
      </c>
      <c r="P6065" t="s">
        <v>1552</v>
      </c>
      <c r="Q6065">
        <v>19950801</v>
      </c>
      <c r="R6065">
        <v>891008979</v>
      </c>
    </row>
    <row r="6066" spans="1:18">
      <c r="A6066" t="s">
        <v>1900</v>
      </c>
      <c r="B6066" t="s">
        <v>1904</v>
      </c>
      <c r="C6066">
        <v>201203</v>
      </c>
      <c r="D6066">
        <v>2</v>
      </c>
      <c r="E6066" t="s">
        <v>1555</v>
      </c>
      <c r="F6066">
        <v>1209</v>
      </c>
      <c r="G6066">
        <v>6</v>
      </c>
      <c r="H6066">
        <v>291</v>
      </c>
      <c r="I6066">
        <v>43112073500</v>
      </c>
      <c r="J6066">
        <v>9</v>
      </c>
      <c r="K6066" t="s">
        <v>1889</v>
      </c>
      <c r="L6066">
        <v>276</v>
      </c>
      <c r="M6066" t="s">
        <v>1803</v>
      </c>
      <c r="N6066" t="s">
        <v>1890</v>
      </c>
      <c r="O6066">
        <v>0</v>
      </c>
      <c r="P6066" t="s">
        <v>1552</v>
      </c>
      <c r="Q6066">
        <v>19950901</v>
      </c>
      <c r="R6066">
        <v>891008979</v>
      </c>
    </row>
    <row r="6067" spans="1:18">
      <c r="A6067" t="s">
        <v>1900</v>
      </c>
      <c r="B6067" t="s">
        <v>1905</v>
      </c>
      <c r="C6067">
        <v>201203</v>
      </c>
      <c r="D6067">
        <v>1</v>
      </c>
      <c r="E6067" t="s">
        <v>1555</v>
      </c>
      <c r="F6067">
        <v>383</v>
      </c>
      <c r="G6067">
        <v>208</v>
      </c>
      <c r="H6067">
        <v>409</v>
      </c>
      <c r="I6067">
        <v>43112075601</v>
      </c>
      <c r="J6067">
        <v>9</v>
      </c>
      <c r="K6067" t="s">
        <v>1889</v>
      </c>
      <c r="L6067">
        <v>276</v>
      </c>
      <c r="M6067" t="s">
        <v>1803</v>
      </c>
      <c r="N6067" t="s">
        <v>1890</v>
      </c>
      <c r="O6067">
        <v>0</v>
      </c>
      <c r="P6067" t="s">
        <v>1552</v>
      </c>
      <c r="Q6067">
        <v>20040630</v>
      </c>
      <c r="R6067">
        <v>891008979</v>
      </c>
    </row>
    <row r="6068" spans="1:18">
      <c r="A6068" t="s">
        <v>1900</v>
      </c>
      <c r="B6068" t="s">
        <v>1906</v>
      </c>
      <c r="C6068">
        <v>201203</v>
      </c>
      <c r="D6068">
        <v>2</v>
      </c>
      <c r="E6068" t="s">
        <v>1555</v>
      </c>
      <c r="F6068">
        <v>962</v>
      </c>
      <c r="G6068">
        <v>7947</v>
      </c>
      <c r="H6068">
        <v>757</v>
      </c>
      <c r="I6068">
        <v>43112076301</v>
      </c>
      <c r="J6068">
        <v>9</v>
      </c>
      <c r="K6068" t="s">
        <v>1889</v>
      </c>
      <c r="L6068">
        <v>276</v>
      </c>
      <c r="M6068" t="s">
        <v>1803</v>
      </c>
      <c r="N6068" t="s">
        <v>1890</v>
      </c>
      <c r="O6068">
        <v>0</v>
      </c>
      <c r="P6068" t="s">
        <v>1552</v>
      </c>
      <c r="Q6068">
        <v>20060613</v>
      </c>
      <c r="R6068">
        <v>891008979</v>
      </c>
    </row>
    <row r="6069" spans="1:18">
      <c r="A6069" t="s">
        <v>1900</v>
      </c>
      <c r="B6069" t="s">
        <v>1907</v>
      </c>
      <c r="C6069">
        <v>201203</v>
      </c>
      <c r="D6069">
        <v>2</v>
      </c>
      <c r="E6069" t="s">
        <v>1555</v>
      </c>
      <c r="F6069">
        <v>633</v>
      </c>
      <c r="G6069">
        <v>428</v>
      </c>
      <c r="H6069">
        <v>286</v>
      </c>
      <c r="I6069">
        <v>43112077800</v>
      </c>
      <c r="J6069">
        <v>9</v>
      </c>
      <c r="K6069" t="s">
        <v>1889</v>
      </c>
      <c r="L6069">
        <v>276</v>
      </c>
      <c r="M6069" t="s">
        <v>1803</v>
      </c>
      <c r="N6069" t="s">
        <v>1890</v>
      </c>
      <c r="O6069">
        <v>0</v>
      </c>
      <c r="P6069" t="s">
        <v>1552</v>
      </c>
      <c r="Q6069">
        <v>20020731</v>
      </c>
      <c r="R6069">
        <v>891008979</v>
      </c>
    </row>
    <row r="6070" spans="1:18">
      <c r="A6070" t="s">
        <v>1887</v>
      </c>
      <c r="B6070" t="s">
        <v>1893</v>
      </c>
      <c r="C6070">
        <v>201204</v>
      </c>
      <c r="D6070">
        <v>25</v>
      </c>
      <c r="E6070" t="s">
        <v>1555</v>
      </c>
      <c r="F6070">
        <v>16554</v>
      </c>
      <c r="G6070">
        <v>124171</v>
      </c>
      <c r="H6070">
        <v>12919</v>
      </c>
      <c r="I6070">
        <v>43112070900</v>
      </c>
      <c r="J6070">
        <v>9</v>
      </c>
      <c r="K6070" t="s">
        <v>1889</v>
      </c>
      <c r="L6070">
        <v>276</v>
      </c>
      <c r="M6070" t="s">
        <v>1803</v>
      </c>
      <c r="N6070" t="s">
        <v>1890</v>
      </c>
      <c r="O6070">
        <v>0</v>
      </c>
      <c r="P6070" t="s">
        <v>1552</v>
      </c>
      <c r="Q6070">
        <v>19940201</v>
      </c>
      <c r="R6070">
        <v>891008979</v>
      </c>
    </row>
    <row r="6071" spans="1:18">
      <c r="A6071" t="s">
        <v>1887</v>
      </c>
      <c r="B6071" t="s">
        <v>1894</v>
      </c>
      <c r="C6071">
        <v>201204</v>
      </c>
      <c r="D6071">
        <v>25</v>
      </c>
      <c r="E6071" t="s">
        <v>1555</v>
      </c>
      <c r="F6071">
        <v>8129</v>
      </c>
      <c r="G6071">
        <v>45488</v>
      </c>
      <c r="H6071">
        <v>87971</v>
      </c>
      <c r="I6071">
        <v>43112071200</v>
      </c>
      <c r="J6071">
        <v>9</v>
      </c>
      <c r="K6071" t="s">
        <v>1892</v>
      </c>
      <c r="L6071">
        <v>276</v>
      </c>
      <c r="M6071" t="s">
        <v>1803</v>
      </c>
      <c r="N6071" t="s">
        <v>1890</v>
      </c>
      <c r="O6071">
        <v>0</v>
      </c>
      <c r="P6071" t="s">
        <v>1552</v>
      </c>
      <c r="Q6071">
        <v>19940501</v>
      </c>
      <c r="R6071">
        <v>891008979</v>
      </c>
    </row>
    <row r="6072" spans="1:18">
      <c r="A6072" t="s">
        <v>1887</v>
      </c>
      <c r="B6072" t="s">
        <v>1895</v>
      </c>
      <c r="C6072">
        <v>201204</v>
      </c>
      <c r="D6072">
        <v>16</v>
      </c>
      <c r="E6072" t="s">
        <v>1555</v>
      </c>
      <c r="F6072">
        <v>7242</v>
      </c>
      <c r="G6072">
        <v>206</v>
      </c>
      <c r="H6072">
        <v>29572</v>
      </c>
      <c r="I6072">
        <v>43112071300</v>
      </c>
      <c r="J6072">
        <v>9</v>
      </c>
      <c r="K6072" t="s">
        <v>1889</v>
      </c>
      <c r="L6072">
        <v>276</v>
      </c>
      <c r="M6072" t="s">
        <v>1803</v>
      </c>
      <c r="N6072" t="s">
        <v>1890</v>
      </c>
      <c r="O6072">
        <v>0</v>
      </c>
      <c r="P6072" t="s">
        <v>1552</v>
      </c>
      <c r="Q6072">
        <v>19940601</v>
      </c>
      <c r="R6072">
        <v>891008979</v>
      </c>
    </row>
    <row r="6073" spans="1:18">
      <c r="A6073" t="s">
        <v>1887</v>
      </c>
      <c r="B6073" t="s">
        <v>1910</v>
      </c>
      <c r="C6073">
        <v>201204</v>
      </c>
      <c r="D6073">
        <v>5</v>
      </c>
      <c r="E6073" t="s">
        <v>1555</v>
      </c>
      <c r="F6073">
        <v>1888</v>
      </c>
      <c r="G6073">
        <v>59</v>
      </c>
      <c r="H6073">
        <v>10877</v>
      </c>
      <c r="I6073">
        <v>43112072600</v>
      </c>
      <c r="J6073">
        <v>9</v>
      </c>
      <c r="K6073" t="s">
        <v>1892</v>
      </c>
      <c r="L6073">
        <v>276</v>
      </c>
      <c r="M6073" t="s">
        <v>1803</v>
      </c>
      <c r="N6073" t="s">
        <v>1890</v>
      </c>
      <c r="O6073">
        <v>0</v>
      </c>
      <c r="P6073" t="s">
        <v>1552</v>
      </c>
      <c r="Q6073">
        <v>19950201</v>
      </c>
      <c r="R6073">
        <v>891008979</v>
      </c>
    </row>
    <row r="6074" spans="1:18">
      <c r="A6074" t="s">
        <v>1887</v>
      </c>
      <c r="B6074" t="s">
        <v>1896</v>
      </c>
      <c r="C6074">
        <v>201204</v>
      </c>
      <c r="D6074">
        <v>18</v>
      </c>
      <c r="E6074" t="s">
        <v>1555</v>
      </c>
      <c r="F6074">
        <v>3153</v>
      </c>
      <c r="G6074">
        <v>5</v>
      </c>
      <c r="H6074">
        <v>976</v>
      </c>
      <c r="I6074">
        <v>43112072700</v>
      </c>
      <c r="J6074">
        <v>9</v>
      </c>
      <c r="K6074" t="s">
        <v>1892</v>
      </c>
      <c r="L6074">
        <v>276</v>
      </c>
      <c r="M6074" t="s">
        <v>1803</v>
      </c>
      <c r="N6074" t="s">
        <v>1890</v>
      </c>
      <c r="O6074">
        <v>0</v>
      </c>
      <c r="P6074" t="s">
        <v>1552</v>
      </c>
      <c r="Q6074">
        <v>19950301</v>
      </c>
      <c r="R6074">
        <v>891008979</v>
      </c>
    </row>
    <row r="6075" spans="1:18">
      <c r="A6075" t="s">
        <v>1887</v>
      </c>
      <c r="B6075" t="s">
        <v>1897</v>
      </c>
      <c r="C6075">
        <v>201204</v>
      </c>
      <c r="D6075">
        <v>15</v>
      </c>
      <c r="E6075" t="s">
        <v>1555</v>
      </c>
      <c r="F6075">
        <v>2066</v>
      </c>
      <c r="G6075">
        <v>751</v>
      </c>
      <c r="H6075">
        <v>3826</v>
      </c>
      <c r="I6075">
        <v>43112073701</v>
      </c>
      <c r="J6075">
        <v>9</v>
      </c>
      <c r="K6075" t="s">
        <v>1892</v>
      </c>
      <c r="L6075">
        <v>276</v>
      </c>
      <c r="M6075" t="s">
        <v>1803</v>
      </c>
      <c r="N6075" t="s">
        <v>1890</v>
      </c>
      <c r="O6075">
        <v>0</v>
      </c>
      <c r="P6075" t="s">
        <v>1552</v>
      </c>
      <c r="Q6075">
        <v>20040919</v>
      </c>
      <c r="R6075">
        <v>891008979</v>
      </c>
    </row>
    <row r="6076" spans="1:18">
      <c r="A6076" t="s">
        <v>1887</v>
      </c>
      <c r="B6076" t="s">
        <v>1908</v>
      </c>
      <c r="C6076">
        <v>201204</v>
      </c>
      <c r="D6076">
        <v>13</v>
      </c>
      <c r="E6076" t="s">
        <v>1555</v>
      </c>
      <c r="F6076">
        <v>3402</v>
      </c>
      <c r="G6076">
        <v>388</v>
      </c>
      <c r="H6076">
        <v>21687</v>
      </c>
      <c r="I6076">
        <v>43112075100</v>
      </c>
      <c r="J6076">
        <v>9</v>
      </c>
      <c r="K6076" t="s">
        <v>1892</v>
      </c>
      <c r="L6076">
        <v>276</v>
      </c>
      <c r="M6076" t="s">
        <v>1803</v>
      </c>
      <c r="N6076" t="s">
        <v>1890</v>
      </c>
      <c r="O6076">
        <v>0</v>
      </c>
      <c r="P6076" t="s">
        <v>1552</v>
      </c>
      <c r="Q6076">
        <v>19961017</v>
      </c>
      <c r="R6076">
        <v>891008979</v>
      </c>
    </row>
    <row r="6077" spans="1:18">
      <c r="A6077" t="s">
        <v>1887</v>
      </c>
      <c r="B6077" t="s">
        <v>1898</v>
      </c>
      <c r="C6077">
        <v>201204</v>
      </c>
      <c r="D6077">
        <v>15</v>
      </c>
      <c r="E6077" t="s">
        <v>1555</v>
      </c>
      <c r="F6077">
        <v>4771</v>
      </c>
      <c r="G6077">
        <v>1011</v>
      </c>
      <c r="H6077">
        <v>11514</v>
      </c>
      <c r="I6077">
        <v>43112075201</v>
      </c>
      <c r="J6077">
        <v>9</v>
      </c>
      <c r="K6077" t="s">
        <v>1892</v>
      </c>
      <c r="L6077">
        <v>276</v>
      </c>
      <c r="M6077" t="s">
        <v>1803</v>
      </c>
      <c r="N6077" t="s">
        <v>1890</v>
      </c>
      <c r="O6077">
        <v>0</v>
      </c>
      <c r="P6077" t="s">
        <v>1552</v>
      </c>
      <c r="Q6077">
        <v>20050328</v>
      </c>
      <c r="R6077">
        <v>891008979</v>
      </c>
    </row>
    <row r="6078" spans="1:18">
      <c r="A6078" t="s">
        <v>1887</v>
      </c>
      <c r="B6078" t="s">
        <v>1909</v>
      </c>
      <c r="C6078">
        <v>201204</v>
      </c>
      <c r="D6078">
        <v>15</v>
      </c>
      <c r="E6078" t="s">
        <v>1555</v>
      </c>
      <c r="F6078">
        <v>6226</v>
      </c>
      <c r="G6078">
        <v>4124</v>
      </c>
      <c r="H6078">
        <v>6238</v>
      </c>
      <c r="I6078">
        <v>43112077700</v>
      </c>
      <c r="J6078">
        <v>9</v>
      </c>
      <c r="K6078" t="s">
        <v>1889</v>
      </c>
      <c r="L6078">
        <v>276</v>
      </c>
      <c r="M6078" t="s">
        <v>1803</v>
      </c>
      <c r="N6078" t="s">
        <v>1890</v>
      </c>
      <c r="O6078">
        <v>0</v>
      </c>
      <c r="P6078" t="s">
        <v>1552</v>
      </c>
      <c r="Q6078">
        <v>20020613</v>
      </c>
      <c r="R6078">
        <v>891008979</v>
      </c>
    </row>
    <row r="6079" spans="1:18">
      <c r="A6079" t="s">
        <v>1900</v>
      </c>
      <c r="B6079" t="s">
        <v>1901</v>
      </c>
      <c r="C6079">
        <v>201204</v>
      </c>
      <c r="D6079">
        <v>19</v>
      </c>
      <c r="E6079" t="s">
        <v>1555</v>
      </c>
      <c r="F6079">
        <v>10877</v>
      </c>
      <c r="G6079">
        <v>3901</v>
      </c>
      <c r="H6079">
        <v>27332</v>
      </c>
      <c r="I6079">
        <v>43112071900</v>
      </c>
      <c r="J6079">
        <v>9</v>
      </c>
      <c r="K6079" t="s">
        <v>1889</v>
      </c>
      <c r="L6079">
        <v>276</v>
      </c>
      <c r="M6079" t="s">
        <v>1803</v>
      </c>
      <c r="N6079" t="s">
        <v>1890</v>
      </c>
      <c r="O6079">
        <v>0</v>
      </c>
      <c r="P6079" t="s">
        <v>1552</v>
      </c>
      <c r="Q6079">
        <v>19940901</v>
      </c>
      <c r="R6079">
        <v>891008979</v>
      </c>
    </row>
    <row r="6080" spans="1:18">
      <c r="A6080" t="s">
        <v>1900</v>
      </c>
      <c r="B6080" t="s">
        <v>1911</v>
      </c>
      <c r="C6080">
        <v>201204</v>
      </c>
      <c r="D6080">
        <v>6</v>
      </c>
      <c r="E6080" t="s">
        <v>1555</v>
      </c>
      <c r="F6080">
        <v>505</v>
      </c>
      <c r="G6080">
        <v>528</v>
      </c>
      <c r="H6080">
        <v>4222</v>
      </c>
      <c r="I6080">
        <v>43112072300</v>
      </c>
      <c r="J6080">
        <v>9</v>
      </c>
      <c r="K6080" t="s">
        <v>1889</v>
      </c>
      <c r="L6080">
        <v>276</v>
      </c>
      <c r="M6080" t="s">
        <v>1803</v>
      </c>
      <c r="N6080" t="s">
        <v>1890</v>
      </c>
      <c r="O6080">
        <v>0</v>
      </c>
      <c r="P6080" t="s">
        <v>1552</v>
      </c>
      <c r="Q6080">
        <v>19941101</v>
      </c>
      <c r="R6080">
        <v>891008979</v>
      </c>
    </row>
    <row r="6081" spans="1:18">
      <c r="A6081" t="s">
        <v>1900</v>
      </c>
      <c r="B6081" t="s">
        <v>1902</v>
      </c>
      <c r="C6081">
        <v>201204</v>
      </c>
      <c r="D6081">
        <v>21</v>
      </c>
      <c r="E6081" t="s">
        <v>1555</v>
      </c>
      <c r="F6081">
        <v>17336</v>
      </c>
      <c r="G6081">
        <v>52</v>
      </c>
      <c r="H6081">
        <v>10157</v>
      </c>
      <c r="I6081">
        <v>43112072400</v>
      </c>
      <c r="J6081">
        <v>9</v>
      </c>
      <c r="K6081" t="s">
        <v>1889</v>
      </c>
      <c r="L6081">
        <v>276</v>
      </c>
      <c r="M6081" t="s">
        <v>1803</v>
      </c>
      <c r="N6081" t="s">
        <v>1890</v>
      </c>
      <c r="O6081">
        <v>0</v>
      </c>
      <c r="P6081" t="s">
        <v>1552</v>
      </c>
      <c r="Q6081">
        <v>19950101</v>
      </c>
      <c r="R6081">
        <v>891008979</v>
      </c>
    </row>
    <row r="6082" spans="1:18">
      <c r="A6082" t="s">
        <v>1900</v>
      </c>
      <c r="B6082" t="s">
        <v>1903</v>
      </c>
      <c r="C6082">
        <v>201204</v>
      </c>
      <c r="D6082">
        <v>15</v>
      </c>
      <c r="E6082" t="s">
        <v>1555</v>
      </c>
      <c r="F6082">
        <v>1844</v>
      </c>
      <c r="G6082">
        <v>2666</v>
      </c>
      <c r="H6082">
        <v>2515</v>
      </c>
      <c r="I6082">
        <v>43112073300</v>
      </c>
      <c r="J6082">
        <v>9</v>
      </c>
      <c r="K6082" t="s">
        <v>1889</v>
      </c>
      <c r="L6082">
        <v>276</v>
      </c>
      <c r="M6082" t="s">
        <v>1803</v>
      </c>
      <c r="N6082" t="s">
        <v>1890</v>
      </c>
      <c r="O6082">
        <v>0</v>
      </c>
      <c r="P6082" t="s">
        <v>1552</v>
      </c>
      <c r="Q6082">
        <v>19950801</v>
      </c>
      <c r="R6082">
        <v>891008979</v>
      </c>
    </row>
    <row r="6083" spans="1:18">
      <c r="A6083" t="s">
        <v>1900</v>
      </c>
      <c r="B6083" t="s">
        <v>1904</v>
      </c>
      <c r="C6083">
        <v>201204</v>
      </c>
      <c r="D6083">
        <v>25</v>
      </c>
      <c r="E6083" t="s">
        <v>1555</v>
      </c>
      <c r="F6083">
        <v>11416</v>
      </c>
      <c r="G6083">
        <v>31</v>
      </c>
      <c r="H6083">
        <v>6119</v>
      </c>
      <c r="I6083">
        <v>43112073500</v>
      </c>
      <c r="J6083">
        <v>9</v>
      </c>
      <c r="K6083" t="s">
        <v>1889</v>
      </c>
      <c r="L6083">
        <v>276</v>
      </c>
      <c r="M6083" t="s">
        <v>1803</v>
      </c>
      <c r="N6083" t="s">
        <v>1890</v>
      </c>
      <c r="O6083">
        <v>0</v>
      </c>
      <c r="P6083" t="s">
        <v>1552</v>
      </c>
      <c r="Q6083">
        <v>19950901</v>
      </c>
      <c r="R6083">
        <v>891008979</v>
      </c>
    </row>
    <row r="6084" spans="1:18">
      <c r="A6084" t="s">
        <v>1900</v>
      </c>
      <c r="B6084" t="s">
        <v>1905</v>
      </c>
      <c r="C6084">
        <v>201204</v>
      </c>
      <c r="D6084">
        <v>23</v>
      </c>
      <c r="E6084" t="s">
        <v>1555</v>
      </c>
      <c r="F6084">
        <v>7910</v>
      </c>
      <c r="G6084">
        <v>3845</v>
      </c>
      <c r="H6084">
        <v>20842</v>
      </c>
      <c r="I6084">
        <v>43112075601</v>
      </c>
      <c r="J6084">
        <v>9</v>
      </c>
      <c r="K6084" t="s">
        <v>1889</v>
      </c>
      <c r="L6084">
        <v>276</v>
      </c>
      <c r="M6084" t="s">
        <v>1803</v>
      </c>
      <c r="N6084" t="s">
        <v>1890</v>
      </c>
      <c r="O6084">
        <v>0</v>
      </c>
      <c r="P6084" t="s">
        <v>1552</v>
      </c>
      <c r="Q6084">
        <v>20040630</v>
      </c>
      <c r="R6084">
        <v>891008979</v>
      </c>
    </row>
    <row r="6085" spans="1:18">
      <c r="A6085" t="s">
        <v>1900</v>
      </c>
      <c r="B6085" t="s">
        <v>1906</v>
      </c>
      <c r="C6085">
        <v>201204</v>
      </c>
      <c r="D6085">
        <v>25</v>
      </c>
      <c r="E6085" t="s">
        <v>1555</v>
      </c>
      <c r="F6085">
        <v>9104</v>
      </c>
      <c r="G6085">
        <v>82321</v>
      </c>
      <c r="H6085">
        <v>15930</v>
      </c>
      <c r="I6085">
        <v>43112076301</v>
      </c>
      <c r="J6085">
        <v>9</v>
      </c>
      <c r="K6085" t="s">
        <v>1889</v>
      </c>
      <c r="L6085">
        <v>276</v>
      </c>
      <c r="M6085" t="s">
        <v>1803</v>
      </c>
      <c r="N6085" t="s">
        <v>1890</v>
      </c>
      <c r="O6085">
        <v>0</v>
      </c>
      <c r="P6085" t="s">
        <v>1552</v>
      </c>
      <c r="Q6085">
        <v>20060613</v>
      </c>
      <c r="R6085">
        <v>891008979</v>
      </c>
    </row>
    <row r="6086" spans="1:18">
      <c r="A6086" t="s">
        <v>1900</v>
      </c>
      <c r="B6086" t="s">
        <v>1907</v>
      </c>
      <c r="C6086">
        <v>201204</v>
      </c>
      <c r="D6086">
        <v>21</v>
      </c>
      <c r="E6086" t="s">
        <v>1555</v>
      </c>
      <c r="F6086">
        <v>4663</v>
      </c>
      <c r="G6086">
        <v>2549</v>
      </c>
      <c r="H6086">
        <v>4689</v>
      </c>
      <c r="I6086">
        <v>43112077800</v>
      </c>
      <c r="J6086">
        <v>9</v>
      </c>
      <c r="K6086" t="s">
        <v>1889</v>
      </c>
      <c r="L6086">
        <v>276</v>
      </c>
      <c r="M6086" t="s">
        <v>1803</v>
      </c>
      <c r="N6086" t="s">
        <v>1890</v>
      </c>
      <c r="O6086">
        <v>0</v>
      </c>
      <c r="P6086" t="s">
        <v>1552</v>
      </c>
      <c r="Q6086">
        <v>20020731</v>
      </c>
      <c r="R6086">
        <v>891008979</v>
      </c>
    </row>
    <row r="6087" spans="1:18">
      <c r="A6087" t="s">
        <v>1887</v>
      </c>
      <c r="B6087" t="s">
        <v>1912</v>
      </c>
      <c r="C6087">
        <v>201205</v>
      </c>
      <c r="D6087">
        <v>15</v>
      </c>
      <c r="E6087" t="s">
        <v>1555</v>
      </c>
      <c r="F6087">
        <v>4769</v>
      </c>
      <c r="G6087">
        <v>372</v>
      </c>
      <c r="H6087">
        <v>31557</v>
      </c>
      <c r="I6087">
        <v>43112070300</v>
      </c>
      <c r="J6087">
        <v>9</v>
      </c>
      <c r="K6087" t="s">
        <v>1892</v>
      </c>
      <c r="L6087">
        <v>276</v>
      </c>
      <c r="M6087" t="s">
        <v>1803</v>
      </c>
      <c r="N6087" t="s">
        <v>1890</v>
      </c>
      <c r="O6087">
        <v>0</v>
      </c>
      <c r="P6087" t="s">
        <v>1552</v>
      </c>
      <c r="Q6087">
        <v>19931201</v>
      </c>
      <c r="R6087">
        <v>891008979</v>
      </c>
    </row>
    <row r="6088" spans="1:18">
      <c r="A6088" t="s">
        <v>1887</v>
      </c>
      <c r="B6088" t="s">
        <v>1893</v>
      </c>
      <c r="C6088">
        <v>201205</v>
      </c>
      <c r="D6088">
        <v>31</v>
      </c>
      <c r="E6088" t="s">
        <v>1555</v>
      </c>
      <c r="F6088">
        <v>18131</v>
      </c>
      <c r="G6088">
        <v>183249</v>
      </c>
      <c r="H6088">
        <v>13839</v>
      </c>
      <c r="I6088">
        <v>43112070900</v>
      </c>
      <c r="J6088">
        <v>9</v>
      </c>
      <c r="K6088" t="s">
        <v>1889</v>
      </c>
      <c r="L6088">
        <v>276</v>
      </c>
      <c r="M6088" t="s">
        <v>1803</v>
      </c>
      <c r="N6088" t="s">
        <v>1890</v>
      </c>
      <c r="O6088">
        <v>0</v>
      </c>
      <c r="P6088" t="s">
        <v>1552</v>
      </c>
      <c r="Q6088">
        <v>19940201</v>
      </c>
      <c r="R6088">
        <v>891008979</v>
      </c>
    </row>
    <row r="6089" spans="1:18">
      <c r="A6089" t="s">
        <v>1887</v>
      </c>
      <c r="B6089" t="s">
        <v>1894</v>
      </c>
      <c r="C6089">
        <v>201205</v>
      </c>
      <c r="D6089">
        <v>31</v>
      </c>
      <c r="E6089" t="s">
        <v>1555</v>
      </c>
      <c r="F6089">
        <v>8197</v>
      </c>
      <c r="G6089">
        <v>7647</v>
      </c>
      <c r="H6089">
        <v>93037</v>
      </c>
      <c r="I6089">
        <v>43112071200</v>
      </c>
      <c r="J6089">
        <v>9</v>
      </c>
      <c r="K6089" t="s">
        <v>1892</v>
      </c>
      <c r="L6089">
        <v>276</v>
      </c>
      <c r="M6089" t="s">
        <v>1803</v>
      </c>
      <c r="N6089" t="s">
        <v>1890</v>
      </c>
      <c r="O6089">
        <v>0</v>
      </c>
      <c r="P6089" t="s">
        <v>1552</v>
      </c>
      <c r="Q6089">
        <v>19940501</v>
      </c>
      <c r="R6089">
        <v>891008979</v>
      </c>
    </row>
    <row r="6090" spans="1:18">
      <c r="A6090" t="s">
        <v>1887</v>
      </c>
      <c r="B6090" t="s">
        <v>1895</v>
      </c>
      <c r="C6090">
        <v>201205</v>
      </c>
      <c r="D6090">
        <v>27</v>
      </c>
      <c r="E6090" t="s">
        <v>1555</v>
      </c>
      <c r="F6090">
        <v>14586</v>
      </c>
      <c r="G6090">
        <v>542</v>
      </c>
      <c r="H6090">
        <v>54145</v>
      </c>
      <c r="I6090">
        <v>43112071300</v>
      </c>
      <c r="J6090">
        <v>9</v>
      </c>
      <c r="K6090" t="s">
        <v>1889</v>
      </c>
      <c r="L6090">
        <v>276</v>
      </c>
      <c r="M6090" t="s">
        <v>1803</v>
      </c>
      <c r="N6090" t="s">
        <v>1890</v>
      </c>
      <c r="O6090">
        <v>0</v>
      </c>
      <c r="P6090" t="s">
        <v>1552</v>
      </c>
      <c r="Q6090">
        <v>19940601</v>
      </c>
      <c r="R6090">
        <v>891008979</v>
      </c>
    </row>
    <row r="6091" spans="1:18">
      <c r="A6091" t="s">
        <v>1887</v>
      </c>
      <c r="B6091" t="s">
        <v>1910</v>
      </c>
      <c r="C6091">
        <v>201205</v>
      </c>
      <c r="D6091">
        <v>5</v>
      </c>
      <c r="E6091" t="s">
        <v>1555</v>
      </c>
      <c r="F6091">
        <v>1536</v>
      </c>
      <c r="G6091">
        <v>38</v>
      </c>
      <c r="H6091">
        <v>8697</v>
      </c>
      <c r="I6091">
        <v>43112072600</v>
      </c>
      <c r="J6091">
        <v>9</v>
      </c>
      <c r="K6091" t="s">
        <v>1892</v>
      </c>
      <c r="L6091">
        <v>276</v>
      </c>
      <c r="M6091" t="s">
        <v>1803</v>
      </c>
      <c r="N6091" t="s">
        <v>1890</v>
      </c>
      <c r="O6091">
        <v>0</v>
      </c>
      <c r="P6091" t="s">
        <v>1552</v>
      </c>
      <c r="Q6091">
        <v>19950201</v>
      </c>
      <c r="R6091">
        <v>891008979</v>
      </c>
    </row>
    <row r="6092" spans="1:18">
      <c r="A6092" t="s">
        <v>1887</v>
      </c>
      <c r="B6092" t="s">
        <v>1896</v>
      </c>
      <c r="C6092">
        <v>201205</v>
      </c>
      <c r="D6092">
        <v>31</v>
      </c>
      <c r="E6092" t="s">
        <v>1555</v>
      </c>
      <c r="F6092">
        <v>6849</v>
      </c>
      <c r="G6092">
        <v>8</v>
      </c>
      <c r="H6092">
        <v>1739</v>
      </c>
      <c r="I6092">
        <v>43112072700</v>
      </c>
      <c r="J6092">
        <v>9</v>
      </c>
      <c r="K6092" t="s">
        <v>1892</v>
      </c>
      <c r="L6092">
        <v>276</v>
      </c>
      <c r="M6092" t="s">
        <v>1803</v>
      </c>
      <c r="N6092" t="s">
        <v>1890</v>
      </c>
      <c r="O6092">
        <v>0</v>
      </c>
      <c r="P6092" t="s">
        <v>1552</v>
      </c>
      <c r="Q6092">
        <v>19950301</v>
      </c>
      <c r="R6092">
        <v>891008979</v>
      </c>
    </row>
    <row r="6093" spans="1:18">
      <c r="A6093" t="s">
        <v>1887</v>
      </c>
      <c r="B6093" t="s">
        <v>1897</v>
      </c>
      <c r="C6093">
        <v>201205</v>
      </c>
      <c r="D6093">
        <v>29</v>
      </c>
      <c r="E6093" t="s">
        <v>1555</v>
      </c>
      <c r="F6093">
        <v>3594</v>
      </c>
      <c r="G6093">
        <v>783</v>
      </c>
      <c r="H6093">
        <v>6783</v>
      </c>
      <c r="I6093">
        <v>43112073701</v>
      </c>
      <c r="J6093">
        <v>9</v>
      </c>
      <c r="K6093" t="s">
        <v>1892</v>
      </c>
      <c r="L6093">
        <v>276</v>
      </c>
      <c r="M6093" t="s">
        <v>1803</v>
      </c>
      <c r="N6093" t="s">
        <v>1890</v>
      </c>
      <c r="O6093">
        <v>0</v>
      </c>
      <c r="P6093" t="s">
        <v>1552</v>
      </c>
      <c r="Q6093">
        <v>20040919</v>
      </c>
      <c r="R6093">
        <v>891008979</v>
      </c>
    </row>
    <row r="6094" spans="1:18">
      <c r="A6094" t="s">
        <v>1887</v>
      </c>
      <c r="B6094" t="s">
        <v>1913</v>
      </c>
      <c r="C6094">
        <v>201205</v>
      </c>
      <c r="D6094">
        <v>23</v>
      </c>
      <c r="E6094" t="s">
        <v>1555</v>
      </c>
      <c r="F6094">
        <v>2379</v>
      </c>
      <c r="G6094">
        <v>1099</v>
      </c>
      <c r="H6094">
        <v>8029</v>
      </c>
      <c r="I6094">
        <v>43112073901</v>
      </c>
      <c r="J6094">
        <v>9</v>
      </c>
      <c r="K6094" t="s">
        <v>1892</v>
      </c>
      <c r="L6094">
        <v>276</v>
      </c>
      <c r="M6094" t="s">
        <v>1803</v>
      </c>
      <c r="N6094" t="s">
        <v>1890</v>
      </c>
      <c r="O6094">
        <v>0</v>
      </c>
      <c r="P6094" t="s">
        <v>1552</v>
      </c>
      <c r="Q6094">
        <v>19960901</v>
      </c>
      <c r="R6094">
        <v>891008979</v>
      </c>
    </row>
    <row r="6095" spans="1:18">
      <c r="A6095" t="s">
        <v>1887</v>
      </c>
      <c r="B6095" t="s">
        <v>1898</v>
      </c>
      <c r="C6095">
        <v>201205</v>
      </c>
      <c r="D6095">
        <v>31</v>
      </c>
      <c r="E6095" t="s">
        <v>1555</v>
      </c>
      <c r="F6095">
        <v>12625</v>
      </c>
      <c r="G6095">
        <v>184</v>
      </c>
      <c r="H6095">
        <v>8350</v>
      </c>
      <c r="I6095">
        <v>43112075201</v>
      </c>
      <c r="J6095">
        <v>9</v>
      </c>
      <c r="K6095" t="s">
        <v>1892</v>
      </c>
      <c r="L6095">
        <v>276</v>
      </c>
      <c r="M6095" t="s">
        <v>1803</v>
      </c>
      <c r="N6095" t="s">
        <v>1890</v>
      </c>
      <c r="O6095">
        <v>0</v>
      </c>
      <c r="P6095" t="s">
        <v>1552</v>
      </c>
      <c r="Q6095">
        <v>20050328</v>
      </c>
      <c r="R6095">
        <v>891008979</v>
      </c>
    </row>
    <row r="6096" spans="1:18">
      <c r="A6096" t="s">
        <v>1887</v>
      </c>
      <c r="B6096" t="s">
        <v>1909</v>
      </c>
      <c r="C6096">
        <v>201205</v>
      </c>
      <c r="D6096">
        <v>31</v>
      </c>
      <c r="E6096" t="s">
        <v>1555</v>
      </c>
      <c r="F6096">
        <v>11564</v>
      </c>
      <c r="G6096">
        <v>3239</v>
      </c>
      <c r="H6096">
        <v>9553</v>
      </c>
      <c r="I6096">
        <v>43112077700</v>
      </c>
      <c r="J6096">
        <v>9</v>
      </c>
      <c r="K6096" t="s">
        <v>1889</v>
      </c>
      <c r="L6096">
        <v>276</v>
      </c>
      <c r="M6096" t="s">
        <v>1803</v>
      </c>
      <c r="N6096" t="s">
        <v>1890</v>
      </c>
      <c r="O6096">
        <v>0</v>
      </c>
      <c r="P6096" t="s">
        <v>1552</v>
      </c>
      <c r="Q6096">
        <v>20020613</v>
      </c>
      <c r="R6096">
        <v>891008979</v>
      </c>
    </row>
    <row r="6097" spans="1:18">
      <c r="A6097" t="s">
        <v>1900</v>
      </c>
      <c r="B6097" t="s">
        <v>1911</v>
      </c>
      <c r="C6097">
        <v>201205</v>
      </c>
      <c r="D6097">
        <v>8</v>
      </c>
      <c r="E6097" t="s">
        <v>1555</v>
      </c>
      <c r="F6097">
        <v>3090</v>
      </c>
      <c r="G6097">
        <v>82</v>
      </c>
      <c r="H6097">
        <v>3541</v>
      </c>
      <c r="I6097">
        <v>43112072300</v>
      </c>
      <c r="J6097">
        <v>9</v>
      </c>
      <c r="K6097" t="s">
        <v>1889</v>
      </c>
      <c r="L6097">
        <v>276</v>
      </c>
      <c r="M6097" t="s">
        <v>1803</v>
      </c>
      <c r="N6097" t="s">
        <v>1890</v>
      </c>
      <c r="O6097">
        <v>0</v>
      </c>
      <c r="P6097" t="s">
        <v>1552</v>
      </c>
      <c r="Q6097">
        <v>19941101</v>
      </c>
      <c r="R6097">
        <v>891008979</v>
      </c>
    </row>
    <row r="6098" spans="1:18">
      <c r="A6098" t="s">
        <v>1900</v>
      </c>
      <c r="B6098" t="s">
        <v>1902</v>
      </c>
      <c r="C6098">
        <v>201205</v>
      </c>
      <c r="D6098">
        <v>31</v>
      </c>
      <c r="E6098" t="s">
        <v>1555</v>
      </c>
      <c r="F6098">
        <v>28515</v>
      </c>
      <c r="G6098">
        <v>1476</v>
      </c>
      <c r="H6098">
        <v>7299</v>
      </c>
      <c r="I6098">
        <v>43112072400</v>
      </c>
      <c r="J6098">
        <v>9</v>
      </c>
      <c r="K6098" t="s">
        <v>1889</v>
      </c>
      <c r="L6098">
        <v>276</v>
      </c>
      <c r="M6098" t="s">
        <v>1803</v>
      </c>
      <c r="N6098" t="s">
        <v>1890</v>
      </c>
      <c r="O6098">
        <v>0</v>
      </c>
      <c r="P6098" t="s">
        <v>1552</v>
      </c>
      <c r="Q6098">
        <v>19950101</v>
      </c>
      <c r="R6098">
        <v>891008979</v>
      </c>
    </row>
    <row r="6099" spans="1:18">
      <c r="A6099" t="s">
        <v>1900</v>
      </c>
      <c r="B6099" t="s">
        <v>1903</v>
      </c>
      <c r="C6099">
        <v>201205</v>
      </c>
      <c r="D6099">
        <v>31</v>
      </c>
      <c r="E6099" t="s">
        <v>1555</v>
      </c>
      <c r="F6099">
        <v>3876</v>
      </c>
      <c r="G6099">
        <v>2678</v>
      </c>
      <c r="H6099">
        <v>5274</v>
      </c>
      <c r="I6099">
        <v>43112073300</v>
      </c>
      <c r="J6099">
        <v>9</v>
      </c>
      <c r="K6099" t="s">
        <v>1889</v>
      </c>
      <c r="L6099">
        <v>276</v>
      </c>
      <c r="M6099" t="s">
        <v>1803</v>
      </c>
      <c r="N6099" t="s">
        <v>1890</v>
      </c>
      <c r="O6099">
        <v>0</v>
      </c>
      <c r="P6099" t="s">
        <v>1552</v>
      </c>
      <c r="Q6099">
        <v>19950801</v>
      </c>
      <c r="R6099">
        <v>891008979</v>
      </c>
    </row>
    <row r="6100" spans="1:18">
      <c r="A6100" t="s">
        <v>1900</v>
      </c>
      <c r="B6100" t="s">
        <v>1904</v>
      </c>
      <c r="C6100">
        <v>201205</v>
      </c>
      <c r="D6100">
        <v>31</v>
      </c>
      <c r="E6100" t="s">
        <v>1555</v>
      </c>
      <c r="F6100">
        <v>11808</v>
      </c>
      <c r="G6100">
        <v>33</v>
      </c>
      <c r="H6100">
        <v>7873</v>
      </c>
      <c r="I6100">
        <v>43112073500</v>
      </c>
      <c r="J6100">
        <v>9</v>
      </c>
      <c r="K6100" t="s">
        <v>1889</v>
      </c>
      <c r="L6100">
        <v>276</v>
      </c>
      <c r="M6100" t="s">
        <v>1803</v>
      </c>
      <c r="N6100" t="s">
        <v>1890</v>
      </c>
      <c r="O6100">
        <v>0</v>
      </c>
      <c r="P6100" t="s">
        <v>1552</v>
      </c>
      <c r="Q6100">
        <v>19950901</v>
      </c>
      <c r="R6100">
        <v>891008979</v>
      </c>
    </row>
    <row r="6101" spans="1:18">
      <c r="A6101" t="s">
        <v>1900</v>
      </c>
      <c r="B6101" t="s">
        <v>1905</v>
      </c>
      <c r="C6101">
        <v>201205</v>
      </c>
      <c r="D6101">
        <v>30</v>
      </c>
      <c r="E6101" t="s">
        <v>1555</v>
      </c>
      <c r="F6101">
        <v>8728</v>
      </c>
      <c r="G6101">
        <v>4103</v>
      </c>
      <c r="H6101">
        <v>26320</v>
      </c>
      <c r="I6101">
        <v>43112075601</v>
      </c>
      <c r="J6101">
        <v>9</v>
      </c>
      <c r="K6101" t="s">
        <v>1889</v>
      </c>
      <c r="L6101">
        <v>276</v>
      </c>
      <c r="M6101" t="s">
        <v>1803</v>
      </c>
      <c r="N6101" t="s">
        <v>1890</v>
      </c>
      <c r="O6101">
        <v>0</v>
      </c>
      <c r="P6101" t="s">
        <v>1552</v>
      </c>
      <c r="Q6101">
        <v>20040630</v>
      </c>
      <c r="R6101">
        <v>891008979</v>
      </c>
    </row>
    <row r="6102" spans="1:18">
      <c r="A6102" t="s">
        <v>1900</v>
      </c>
      <c r="B6102" t="s">
        <v>1906</v>
      </c>
      <c r="C6102">
        <v>201205</v>
      </c>
      <c r="D6102">
        <v>31</v>
      </c>
      <c r="E6102" t="s">
        <v>1555</v>
      </c>
      <c r="F6102">
        <v>10633</v>
      </c>
      <c r="G6102">
        <v>92073</v>
      </c>
      <c r="H6102">
        <v>22297</v>
      </c>
      <c r="I6102">
        <v>43112076301</v>
      </c>
      <c r="J6102">
        <v>9</v>
      </c>
      <c r="K6102" t="s">
        <v>1889</v>
      </c>
      <c r="L6102">
        <v>276</v>
      </c>
      <c r="M6102" t="s">
        <v>1803</v>
      </c>
      <c r="N6102" t="s">
        <v>1890</v>
      </c>
      <c r="O6102">
        <v>0</v>
      </c>
      <c r="P6102" t="s">
        <v>1552</v>
      </c>
      <c r="Q6102">
        <v>20060613</v>
      </c>
      <c r="R6102">
        <v>891008979</v>
      </c>
    </row>
    <row r="6103" spans="1:18">
      <c r="A6103" t="s">
        <v>1900</v>
      </c>
      <c r="B6103" t="s">
        <v>1907</v>
      </c>
      <c r="C6103">
        <v>201205</v>
      </c>
      <c r="D6103">
        <v>31</v>
      </c>
      <c r="E6103" t="s">
        <v>1555</v>
      </c>
      <c r="F6103">
        <v>4849</v>
      </c>
      <c r="G6103">
        <v>890</v>
      </c>
      <c r="H6103">
        <v>4097</v>
      </c>
      <c r="I6103">
        <v>43112077800</v>
      </c>
      <c r="J6103">
        <v>9</v>
      </c>
      <c r="K6103" t="s">
        <v>1889</v>
      </c>
      <c r="L6103">
        <v>276</v>
      </c>
      <c r="M6103" t="s">
        <v>1803</v>
      </c>
      <c r="N6103" t="s">
        <v>1890</v>
      </c>
      <c r="O6103">
        <v>0</v>
      </c>
      <c r="P6103" t="s">
        <v>1552</v>
      </c>
      <c r="Q6103">
        <v>20020731</v>
      </c>
      <c r="R6103">
        <v>891008979</v>
      </c>
    </row>
    <row r="6104" spans="1:18">
      <c r="A6104" t="s">
        <v>1900</v>
      </c>
      <c r="B6104" t="s">
        <v>1914</v>
      </c>
      <c r="C6104">
        <v>201205</v>
      </c>
      <c r="D6104">
        <v>12</v>
      </c>
      <c r="E6104" t="s">
        <v>1555</v>
      </c>
      <c r="F6104">
        <v>2674</v>
      </c>
      <c r="G6104">
        <v>531</v>
      </c>
      <c r="H6104">
        <v>8666</v>
      </c>
      <c r="I6104">
        <v>43112078400</v>
      </c>
      <c r="J6104">
        <v>9</v>
      </c>
      <c r="K6104" t="s">
        <v>1889</v>
      </c>
      <c r="L6104">
        <v>276</v>
      </c>
      <c r="M6104" t="s">
        <v>1803</v>
      </c>
      <c r="N6104" t="s">
        <v>1890</v>
      </c>
      <c r="O6104">
        <v>0</v>
      </c>
      <c r="P6104" t="s">
        <v>1552</v>
      </c>
      <c r="Q6104">
        <v>20030410</v>
      </c>
      <c r="R6104">
        <v>891008979</v>
      </c>
    </row>
    <row r="6105" spans="1:18">
      <c r="A6105" t="s">
        <v>1887</v>
      </c>
      <c r="B6105" t="s">
        <v>1912</v>
      </c>
      <c r="C6105">
        <v>201206</v>
      </c>
      <c r="D6105">
        <v>30</v>
      </c>
      <c r="E6105" t="s">
        <v>1555</v>
      </c>
      <c r="F6105">
        <v>11878</v>
      </c>
      <c r="G6105">
        <v>310</v>
      </c>
      <c r="H6105">
        <v>69281</v>
      </c>
      <c r="I6105">
        <v>43112070300</v>
      </c>
      <c r="J6105">
        <v>9</v>
      </c>
      <c r="K6105" t="s">
        <v>1892</v>
      </c>
      <c r="L6105">
        <v>276</v>
      </c>
      <c r="M6105" t="s">
        <v>1803</v>
      </c>
      <c r="N6105" t="s">
        <v>1890</v>
      </c>
      <c r="O6105">
        <v>0</v>
      </c>
      <c r="P6105" t="s">
        <v>1552</v>
      </c>
      <c r="Q6105">
        <v>19931201</v>
      </c>
      <c r="R6105">
        <v>891008979</v>
      </c>
    </row>
    <row r="6106" spans="1:18">
      <c r="A6106" t="s">
        <v>1887</v>
      </c>
      <c r="B6106" t="s">
        <v>1893</v>
      </c>
      <c r="C6106">
        <v>201206</v>
      </c>
      <c r="D6106">
        <v>30</v>
      </c>
      <c r="E6106" t="s">
        <v>1555</v>
      </c>
      <c r="F6106">
        <v>19717</v>
      </c>
      <c r="G6106">
        <v>184930</v>
      </c>
      <c r="H6106">
        <v>13761</v>
      </c>
      <c r="I6106">
        <v>43112070900</v>
      </c>
      <c r="J6106">
        <v>9</v>
      </c>
      <c r="K6106" t="s">
        <v>1889</v>
      </c>
      <c r="L6106">
        <v>276</v>
      </c>
      <c r="M6106" t="s">
        <v>1803</v>
      </c>
      <c r="N6106" t="s">
        <v>1890</v>
      </c>
      <c r="O6106">
        <v>0</v>
      </c>
      <c r="P6106" t="s">
        <v>1552</v>
      </c>
      <c r="Q6106">
        <v>19940201</v>
      </c>
      <c r="R6106">
        <v>891008979</v>
      </c>
    </row>
    <row r="6107" spans="1:18">
      <c r="A6107" t="s">
        <v>1887</v>
      </c>
      <c r="B6107" t="s">
        <v>1894</v>
      </c>
      <c r="C6107">
        <v>201206</v>
      </c>
      <c r="D6107">
        <v>30</v>
      </c>
      <c r="E6107" t="s">
        <v>1555</v>
      </c>
      <c r="F6107">
        <v>9462</v>
      </c>
      <c r="G6107">
        <v>3054</v>
      </c>
      <c r="H6107">
        <v>75597</v>
      </c>
      <c r="I6107">
        <v>43112071200</v>
      </c>
      <c r="J6107">
        <v>9</v>
      </c>
      <c r="K6107" t="s">
        <v>1892</v>
      </c>
      <c r="L6107">
        <v>276</v>
      </c>
      <c r="M6107" t="s">
        <v>1803</v>
      </c>
      <c r="N6107" t="s">
        <v>1890</v>
      </c>
      <c r="O6107">
        <v>0</v>
      </c>
      <c r="P6107" t="s">
        <v>1552</v>
      </c>
      <c r="Q6107">
        <v>19940501</v>
      </c>
      <c r="R6107">
        <v>891008979</v>
      </c>
    </row>
    <row r="6108" spans="1:18">
      <c r="A6108" t="s">
        <v>1887</v>
      </c>
      <c r="B6108" t="s">
        <v>1895</v>
      </c>
      <c r="C6108">
        <v>201206</v>
      </c>
      <c r="D6108">
        <v>30</v>
      </c>
      <c r="E6108" t="s">
        <v>1555</v>
      </c>
      <c r="F6108">
        <v>16452</v>
      </c>
      <c r="G6108">
        <v>508</v>
      </c>
      <c r="H6108">
        <v>61161</v>
      </c>
      <c r="I6108">
        <v>43112071300</v>
      </c>
      <c r="J6108">
        <v>9</v>
      </c>
      <c r="K6108" t="s">
        <v>1889</v>
      </c>
      <c r="L6108">
        <v>276</v>
      </c>
      <c r="M6108" t="s">
        <v>1803</v>
      </c>
      <c r="N6108" t="s">
        <v>1890</v>
      </c>
      <c r="O6108">
        <v>0</v>
      </c>
      <c r="P6108" t="s">
        <v>1552</v>
      </c>
      <c r="Q6108">
        <v>19940601</v>
      </c>
      <c r="R6108">
        <v>891008979</v>
      </c>
    </row>
    <row r="6109" spans="1:18">
      <c r="A6109" t="s">
        <v>1887</v>
      </c>
      <c r="B6109" t="s">
        <v>1910</v>
      </c>
      <c r="C6109">
        <v>201206</v>
      </c>
      <c r="D6109">
        <v>15</v>
      </c>
      <c r="E6109" t="s">
        <v>1555</v>
      </c>
      <c r="F6109">
        <v>5337</v>
      </c>
      <c r="G6109">
        <v>126</v>
      </c>
      <c r="H6109">
        <v>25634</v>
      </c>
      <c r="I6109">
        <v>43112072600</v>
      </c>
      <c r="J6109">
        <v>9</v>
      </c>
      <c r="K6109" t="s">
        <v>1892</v>
      </c>
      <c r="L6109">
        <v>276</v>
      </c>
      <c r="M6109" t="s">
        <v>1803</v>
      </c>
      <c r="N6109" t="s">
        <v>1890</v>
      </c>
      <c r="O6109">
        <v>0</v>
      </c>
      <c r="P6109" t="s">
        <v>1552</v>
      </c>
      <c r="Q6109">
        <v>19950201</v>
      </c>
      <c r="R6109">
        <v>891008979</v>
      </c>
    </row>
    <row r="6110" spans="1:18">
      <c r="A6110" t="s">
        <v>1887</v>
      </c>
      <c r="B6110" t="s">
        <v>1896</v>
      </c>
      <c r="C6110">
        <v>201206</v>
      </c>
      <c r="D6110">
        <v>30</v>
      </c>
      <c r="E6110" t="s">
        <v>1555</v>
      </c>
      <c r="F6110">
        <v>7216</v>
      </c>
      <c r="G6110">
        <v>6</v>
      </c>
      <c r="H6110">
        <v>1355</v>
      </c>
      <c r="I6110">
        <v>43112072700</v>
      </c>
      <c r="J6110">
        <v>9</v>
      </c>
      <c r="K6110" t="s">
        <v>1892</v>
      </c>
      <c r="L6110">
        <v>276</v>
      </c>
      <c r="M6110" t="s">
        <v>1803</v>
      </c>
      <c r="N6110" t="s">
        <v>1890</v>
      </c>
      <c r="O6110">
        <v>0</v>
      </c>
      <c r="P6110" t="s">
        <v>1552</v>
      </c>
      <c r="Q6110">
        <v>19950301</v>
      </c>
      <c r="R6110">
        <v>891008979</v>
      </c>
    </row>
    <row r="6111" spans="1:18">
      <c r="A6111" t="s">
        <v>1887</v>
      </c>
      <c r="B6111" t="s">
        <v>1897</v>
      </c>
      <c r="C6111">
        <v>201206</v>
      </c>
      <c r="D6111">
        <v>30</v>
      </c>
      <c r="E6111" t="s">
        <v>1555</v>
      </c>
      <c r="F6111">
        <v>3955</v>
      </c>
      <c r="G6111">
        <v>711</v>
      </c>
      <c r="H6111">
        <v>7356</v>
      </c>
      <c r="I6111">
        <v>43112073701</v>
      </c>
      <c r="J6111">
        <v>9</v>
      </c>
      <c r="K6111" t="s">
        <v>1892</v>
      </c>
      <c r="L6111">
        <v>276</v>
      </c>
      <c r="M6111" t="s">
        <v>1803</v>
      </c>
      <c r="N6111" t="s">
        <v>1890</v>
      </c>
      <c r="O6111">
        <v>0</v>
      </c>
      <c r="P6111" t="s">
        <v>1552</v>
      </c>
      <c r="Q6111">
        <v>20040919</v>
      </c>
      <c r="R6111">
        <v>891008979</v>
      </c>
    </row>
    <row r="6112" spans="1:18">
      <c r="A6112" t="s">
        <v>1887</v>
      </c>
      <c r="B6112" t="s">
        <v>1913</v>
      </c>
      <c r="C6112">
        <v>201206</v>
      </c>
      <c r="D6112">
        <v>30</v>
      </c>
      <c r="E6112" t="s">
        <v>1555</v>
      </c>
      <c r="F6112">
        <v>8707</v>
      </c>
      <c r="G6112">
        <v>3024</v>
      </c>
      <c r="H6112">
        <v>35001</v>
      </c>
      <c r="I6112">
        <v>43112073901</v>
      </c>
      <c r="J6112">
        <v>9</v>
      </c>
      <c r="K6112" t="s">
        <v>1892</v>
      </c>
      <c r="L6112">
        <v>276</v>
      </c>
      <c r="M6112" t="s">
        <v>1803</v>
      </c>
      <c r="N6112" t="s">
        <v>1890</v>
      </c>
      <c r="O6112">
        <v>0</v>
      </c>
      <c r="P6112" t="s">
        <v>1552</v>
      </c>
      <c r="Q6112">
        <v>19960901</v>
      </c>
      <c r="R6112">
        <v>891008979</v>
      </c>
    </row>
    <row r="6113" spans="1:18">
      <c r="A6113" t="s">
        <v>1887</v>
      </c>
      <c r="B6113" t="s">
        <v>1915</v>
      </c>
      <c r="C6113">
        <v>201206</v>
      </c>
      <c r="D6113">
        <v>30</v>
      </c>
      <c r="E6113" t="s">
        <v>1555</v>
      </c>
      <c r="F6113">
        <v>3330</v>
      </c>
      <c r="G6113">
        <v>1983</v>
      </c>
      <c r="H6113">
        <v>1168</v>
      </c>
      <c r="I6113">
        <v>43112074102</v>
      </c>
      <c r="J6113">
        <v>9</v>
      </c>
      <c r="K6113" t="s">
        <v>1892</v>
      </c>
      <c r="L6113">
        <v>276</v>
      </c>
      <c r="M6113" t="s">
        <v>1803</v>
      </c>
      <c r="N6113" t="s">
        <v>1890</v>
      </c>
      <c r="O6113">
        <v>0</v>
      </c>
      <c r="P6113" t="s">
        <v>1552</v>
      </c>
      <c r="Q6113">
        <v>20120606</v>
      </c>
      <c r="R6113">
        <v>891008979</v>
      </c>
    </row>
    <row r="6114" spans="1:18">
      <c r="A6114" t="s">
        <v>1887</v>
      </c>
      <c r="B6114" t="s">
        <v>1908</v>
      </c>
      <c r="C6114">
        <v>201206</v>
      </c>
      <c r="D6114">
        <v>3</v>
      </c>
      <c r="E6114" t="s">
        <v>1555</v>
      </c>
      <c r="F6114">
        <v>744</v>
      </c>
      <c r="G6114">
        <v>59</v>
      </c>
      <c r="H6114">
        <v>4157</v>
      </c>
      <c r="I6114">
        <v>43112075100</v>
      </c>
      <c r="J6114">
        <v>9</v>
      </c>
      <c r="K6114" t="s">
        <v>1892</v>
      </c>
      <c r="L6114">
        <v>276</v>
      </c>
      <c r="M6114" t="s">
        <v>1803</v>
      </c>
      <c r="N6114" t="s">
        <v>1890</v>
      </c>
      <c r="O6114">
        <v>0</v>
      </c>
      <c r="P6114" t="s">
        <v>1552</v>
      </c>
      <c r="Q6114">
        <v>19961017</v>
      </c>
      <c r="R6114">
        <v>891008979</v>
      </c>
    </row>
    <row r="6115" spans="1:18">
      <c r="A6115" t="s">
        <v>1887</v>
      </c>
      <c r="B6115" t="s">
        <v>1898</v>
      </c>
      <c r="C6115">
        <v>201206</v>
      </c>
      <c r="D6115">
        <v>30</v>
      </c>
      <c r="E6115" t="s">
        <v>1555</v>
      </c>
      <c r="F6115">
        <v>11101</v>
      </c>
      <c r="G6115">
        <v>108</v>
      </c>
      <c r="H6115">
        <v>15883</v>
      </c>
      <c r="I6115">
        <v>43112075201</v>
      </c>
      <c r="J6115">
        <v>9</v>
      </c>
      <c r="K6115" t="s">
        <v>1892</v>
      </c>
      <c r="L6115">
        <v>276</v>
      </c>
      <c r="M6115" t="s">
        <v>1803</v>
      </c>
      <c r="N6115" t="s">
        <v>1890</v>
      </c>
      <c r="O6115">
        <v>0</v>
      </c>
      <c r="P6115" t="s">
        <v>1552</v>
      </c>
      <c r="Q6115">
        <v>20050328</v>
      </c>
      <c r="R6115">
        <v>891008979</v>
      </c>
    </row>
    <row r="6116" spans="1:18">
      <c r="A6116" t="s">
        <v>1887</v>
      </c>
      <c r="B6116" t="s">
        <v>1899</v>
      </c>
      <c r="C6116">
        <v>201206</v>
      </c>
      <c r="D6116">
        <v>30</v>
      </c>
      <c r="E6116" t="s">
        <v>1555</v>
      </c>
      <c r="F6116">
        <v>5301</v>
      </c>
      <c r="G6116">
        <v>2635</v>
      </c>
      <c r="H6116">
        <v>18891</v>
      </c>
      <c r="I6116">
        <v>43112076200</v>
      </c>
      <c r="J6116">
        <v>9</v>
      </c>
      <c r="K6116" t="s">
        <v>1892</v>
      </c>
      <c r="L6116">
        <v>276</v>
      </c>
      <c r="M6116" t="s">
        <v>1803</v>
      </c>
      <c r="N6116" t="s">
        <v>1890</v>
      </c>
      <c r="O6116">
        <v>0</v>
      </c>
      <c r="P6116" t="s">
        <v>1552</v>
      </c>
      <c r="Q6116">
        <v>19970907</v>
      </c>
      <c r="R6116">
        <v>891008979</v>
      </c>
    </row>
    <row r="6117" spans="1:18">
      <c r="A6117" t="s">
        <v>1887</v>
      </c>
      <c r="B6117" t="s">
        <v>1909</v>
      </c>
      <c r="C6117">
        <v>201206</v>
      </c>
      <c r="D6117">
        <v>30</v>
      </c>
      <c r="E6117" t="s">
        <v>1555</v>
      </c>
      <c r="F6117">
        <v>19515</v>
      </c>
      <c r="G6117">
        <v>6219</v>
      </c>
      <c r="H6117">
        <v>15324</v>
      </c>
      <c r="I6117">
        <v>43112077700</v>
      </c>
      <c r="J6117">
        <v>9</v>
      </c>
      <c r="K6117" t="s">
        <v>1889</v>
      </c>
      <c r="L6117">
        <v>276</v>
      </c>
      <c r="M6117" t="s">
        <v>1803</v>
      </c>
      <c r="N6117" t="s">
        <v>1890</v>
      </c>
      <c r="O6117">
        <v>0</v>
      </c>
      <c r="P6117" t="s">
        <v>1552</v>
      </c>
      <c r="Q6117">
        <v>20020613</v>
      </c>
      <c r="R6117">
        <v>891008979</v>
      </c>
    </row>
    <row r="6118" spans="1:18">
      <c r="A6118" t="s">
        <v>1900</v>
      </c>
      <c r="B6118" t="s">
        <v>1901</v>
      </c>
      <c r="C6118">
        <v>201206</v>
      </c>
      <c r="D6118">
        <v>6</v>
      </c>
      <c r="E6118" t="s">
        <v>1555</v>
      </c>
      <c r="F6118">
        <v>838</v>
      </c>
      <c r="G6118">
        <v>32</v>
      </c>
      <c r="H6118">
        <v>7193</v>
      </c>
      <c r="I6118">
        <v>43112071900</v>
      </c>
      <c r="J6118">
        <v>9</v>
      </c>
      <c r="K6118" t="s">
        <v>1889</v>
      </c>
      <c r="L6118">
        <v>276</v>
      </c>
      <c r="M6118" t="s">
        <v>1803</v>
      </c>
      <c r="N6118" t="s">
        <v>1890</v>
      </c>
      <c r="O6118">
        <v>0</v>
      </c>
      <c r="P6118" t="s">
        <v>1552</v>
      </c>
      <c r="Q6118">
        <v>19940901</v>
      </c>
      <c r="R6118">
        <v>891008979</v>
      </c>
    </row>
    <row r="6119" spans="1:18">
      <c r="A6119" t="s">
        <v>1900</v>
      </c>
      <c r="B6119" t="s">
        <v>1911</v>
      </c>
      <c r="C6119">
        <v>201206</v>
      </c>
      <c r="D6119">
        <v>25</v>
      </c>
      <c r="E6119" t="s">
        <v>1555</v>
      </c>
      <c r="F6119">
        <v>11077</v>
      </c>
      <c r="G6119">
        <v>262</v>
      </c>
      <c r="H6119">
        <v>11614</v>
      </c>
      <c r="I6119">
        <v>43112072300</v>
      </c>
      <c r="J6119">
        <v>9</v>
      </c>
      <c r="K6119" t="s">
        <v>1889</v>
      </c>
      <c r="L6119">
        <v>276</v>
      </c>
      <c r="M6119" t="s">
        <v>1803</v>
      </c>
      <c r="N6119" t="s">
        <v>1890</v>
      </c>
      <c r="O6119">
        <v>0</v>
      </c>
      <c r="P6119" t="s">
        <v>1552</v>
      </c>
      <c r="Q6119">
        <v>19941101</v>
      </c>
      <c r="R6119">
        <v>891008979</v>
      </c>
    </row>
    <row r="6120" spans="1:18">
      <c r="A6120" t="s">
        <v>1900</v>
      </c>
      <c r="B6120" t="s">
        <v>1902</v>
      </c>
      <c r="C6120">
        <v>201206</v>
      </c>
      <c r="D6120">
        <v>30</v>
      </c>
      <c r="E6120" t="s">
        <v>1555</v>
      </c>
      <c r="F6120">
        <v>27663</v>
      </c>
      <c r="G6120">
        <v>6871</v>
      </c>
      <c r="H6120">
        <v>10366</v>
      </c>
      <c r="I6120">
        <v>43112072400</v>
      </c>
      <c r="J6120">
        <v>9</v>
      </c>
      <c r="K6120" t="s">
        <v>1889</v>
      </c>
      <c r="L6120">
        <v>276</v>
      </c>
      <c r="M6120" t="s">
        <v>1803</v>
      </c>
      <c r="N6120" t="s">
        <v>1890</v>
      </c>
      <c r="O6120">
        <v>0</v>
      </c>
      <c r="P6120" t="s">
        <v>1552</v>
      </c>
      <c r="Q6120">
        <v>19950101</v>
      </c>
      <c r="R6120">
        <v>891008979</v>
      </c>
    </row>
    <row r="6121" spans="1:18">
      <c r="A6121" t="s">
        <v>1900</v>
      </c>
      <c r="B6121" t="s">
        <v>1903</v>
      </c>
      <c r="C6121">
        <v>201206</v>
      </c>
      <c r="D6121">
        <v>28</v>
      </c>
      <c r="E6121" t="s">
        <v>1555</v>
      </c>
      <c r="F6121">
        <v>4999</v>
      </c>
      <c r="G6121">
        <v>5195</v>
      </c>
      <c r="H6121">
        <v>6491</v>
      </c>
      <c r="I6121">
        <v>43112073300</v>
      </c>
      <c r="J6121">
        <v>9</v>
      </c>
      <c r="K6121" t="s">
        <v>1889</v>
      </c>
      <c r="L6121">
        <v>276</v>
      </c>
      <c r="M6121" t="s">
        <v>1803</v>
      </c>
      <c r="N6121" t="s">
        <v>1890</v>
      </c>
      <c r="O6121">
        <v>0</v>
      </c>
      <c r="P6121" t="s">
        <v>1552</v>
      </c>
      <c r="Q6121">
        <v>19950801</v>
      </c>
      <c r="R6121">
        <v>891008979</v>
      </c>
    </row>
    <row r="6122" spans="1:18">
      <c r="A6122" t="s">
        <v>1900</v>
      </c>
      <c r="B6122" t="s">
        <v>1904</v>
      </c>
      <c r="C6122">
        <v>201206</v>
      </c>
      <c r="D6122">
        <v>30</v>
      </c>
      <c r="E6122" t="s">
        <v>1555</v>
      </c>
      <c r="F6122">
        <v>12335</v>
      </c>
      <c r="G6122">
        <v>121</v>
      </c>
      <c r="H6122">
        <v>7963</v>
      </c>
      <c r="I6122">
        <v>43112073500</v>
      </c>
      <c r="J6122">
        <v>9</v>
      </c>
      <c r="K6122" t="s">
        <v>1889</v>
      </c>
      <c r="L6122">
        <v>276</v>
      </c>
      <c r="M6122" t="s">
        <v>1803</v>
      </c>
      <c r="N6122" t="s">
        <v>1890</v>
      </c>
      <c r="O6122">
        <v>0</v>
      </c>
      <c r="P6122" t="s">
        <v>1552</v>
      </c>
      <c r="Q6122">
        <v>19950901</v>
      </c>
      <c r="R6122">
        <v>891008979</v>
      </c>
    </row>
    <row r="6123" spans="1:18">
      <c r="A6123" t="s">
        <v>1900</v>
      </c>
      <c r="B6123" t="s">
        <v>1905</v>
      </c>
      <c r="C6123">
        <v>201206</v>
      </c>
      <c r="D6123">
        <v>23</v>
      </c>
      <c r="E6123" t="s">
        <v>1555</v>
      </c>
      <c r="F6123">
        <v>7213</v>
      </c>
      <c r="G6123">
        <v>7194</v>
      </c>
      <c r="H6123">
        <v>21812</v>
      </c>
      <c r="I6123">
        <v>43112075601</v>
      </c>
      <c r="J6123">
        <v>9</v>
      </c>
      <c r="K6123" t="s">
        <v>1889</v>
      </c>
      <c r="L6123">
        <v>276</v>
      </c>
      <c r="M6123" t="s">
        <v>1803</v>
      </c>
      <c r="N6123" t="s">
        <v>1890</v>
      </c>
      <c r="O6123">
        <v>0</v>
      </c>
      <c r="P6123" t="s">
        <v>1552</v>
      </c>
      <c r="Q6123">
        <v>20040630</v>
      </c>
      <c r="R6123">
        <v>891008979</v>
      </c>
    </row>
    <row r="6124" spans="1:18">
      <c r="A6124" t="s">
        <v>1900</v>
      </c>
      <c r="B6124" t="s">
        <v>1906</v>
      </c>
      <c r="C6124">
        <v>201206</v>
      </c>
      <c r="D6124">
        <v>30</v>
      </c>
      <c r="E6124" t="s">
        <v>1555</v>
      </c>
      <c r="F6124">
        <v>11800</v>
      </c>
      <c r="G6124">
        <v>73912</v>
      </c>
      <c r="H6124">
        <v>25192</v>
      </c>
      <c r="I6124">
        <v>43112076301</v>
      </c>
      <c r="J6124">
        <v>9</v>
      </c>
      <c r="K6124" t="s">
        <v>1889</v>
      </c>
      <c r="L6124">
        <v>276</v>
      </c>
      <c r="M6124" t="s">
        <v>1803</v>
      </c>
      <c r="N6124" t="s">
        <v>1890</v>
      </c>
      <c r="O6124">
        <v>0</v>
      </c>
      <c r="P6124" t="s">
        <v>1552</v>
      </c>
      <c r="Q6124">
        <v>20060613</v>
      </c>
      <c r="R6124">
        <v>891008979</v>
      </c>
    </row>
    <row r="6125" spans="1:18">
      <c r="A6125" t="s">
        <v>1900</v>
      </c>
      <c r="B6125" t="s">
        <v>1907</v>
      </c>
      <c r="C6125">
        <v>201206</v>
      </c>
      <c r="D6125">
        <v>28</v>
      </c>
      <c r="E6125" t="s">
        <v>1555</v>
      </c>
      <c r="F6125">
        <v>6639</v>
      </c>
      <c r="G6125">
        <v>3051</v>
      </c>
      <c r="H6125">
        <v>7255</v>
      </c>
      <c r="I6125">
        <v>43112077800</v>
      </c>
      <c r="J6125">
        <v>9</v>
      </c>
      <c r="K6125" t="s">
        <v>1889</v>
      </c>
      <c r="L6125">
        <v>276</v>
      </c>
      <c r="M6125" t="s">
        <v>1803</v>
      </c>
      <c r="N6125" t="s">
        <v>1890</v>
      </c>
      <c r="O6125">
        <v>0</v>
      </c>
      <c r="P6125" t="s">
        <v>1552</v>
      </c>
      <c r="Q6125">
        <v>20020731</v>
      </c>
      <c r="R6125">
        <v>891008979</v>
      </c>
    </row>
    <row r="6126" spans="1:18">
      <c r="A6126" t="s">
        <v>1900</v>
      </c>
      <c r="B6126" t="s">
        <v>1914</v>
      </c>
      <c r="C6126">
        <v>201206</v>
      </c>
      <c r="D6126">
        <v>22</v>
      </c>
      <c r="E6126" t="s">
        <v>1555</v>
      </c>
      <c r="F6126">
        <v>5277</v>
      </c>
      <c r="G6126">
        <v>1631</v>
      </c>
      <c r="H6126">
        <v>19950</v>
      </c>
      <c r="I6126">
        <v>43112078400</v>
      </c>
      <c r="J6126">
        <v>9</v>
      </c>
      <c r="K6126" t="s">
        <v>1889</v>
      </c>
      <c r="L6126">
        <v>276</v>
      </c>
      <c r="M6126" t="s">
        <v>1803</v>
      </c>
      <c r="N6126" t="s">
        <v>1890</v>
      </c>
      <c r="O6126">
        <v>0</v>
      </c>
      <c r="P6126" t="s">
        <v>1552</v>
      </c>
      <c r="Q6126">
        <v>20030410</v>
      </c>
      <c r="R6126">
        <v>891008979</v>
      </c>
    </row>
    <row r="6127" spans="1:18">
      <c r="A6127" t="s">
        <v>1887</v>
      </c>
      <c r="B6127" t="s">
        <v>1912</v>
      </c>
      <c r="C6127">
        <v>201207</v>
      </c>
      <c r="D6127">
        <v>6</v>
      </c>
      <c r="E6127" t="s">
        <v>1555</v>
      </c>
      <c r="F6127">
        <v>2535</v>
      </c>
      <c r="G6127">
        <v>61</v>
      </c>
      <c r="H6127">
        <v>12619</v>
      </c>
      <c r="I6127">
        <v>43112070300</v>
      </c>
      <c r="J6127">
        <v>9</v>
      </c>
      <c r="K6127" t="s">
        <v>1892</v>
      </c>
      <c r="L6127">
        <v>276</v>
      </c>
      <c r="M6127" t="s">
        <v>1803</v>
      </c>
      <c r="N6127" t="s">
        <v>1890</v>
      </c>
      <c r="O6127">
        <v>0</v>
      </c>
      <c r="P6127" t="s">
        <v>1552</v>
      </c>
      <c r="Q6127">
        <v>19931201</v>
      </c>
      <c r="R6127">
        <v>891008979</v>
      </c>
    </row>
    <row r="6128" spans="1:18">
      <c r="A6128" t="s">
        <v>1887</v>
      </c>
      <c r="B6128" t="s">
        <v>1893</v>
      </c>
      <c r="C6128">
        <v>201207</v>
      </c>
      <c r="D6128">
        <v>31</v>
      </c>
      <c r="E6128" t="s">
        <v>1555</v>
      </c>
      <c r="F6128">
        <v>22522</v>
      </c>
      <c r="G6128">
        <v>192558</v>
      </c>
      <c r="H6128">
        <v>13483</v>
      </c>
      <c r="I6128">
        <v>43112070900</v>
      </c>
      <c r="J6128">
        <v>9</v>
      </c>
      <c r="K6128" t="s">
        <v>1889</v>
      </c>
      <c r="L6128">
        <v>276</v>
      </c>
      <c r="M6128" t="s">
        <v>1803</v>
      </c>
      <c r="N6128" t="s">
        <v>1890</v>
      </c>
      <c r="O6128">
        <v>0</v>
      </c>
      <c r="P6128" t="s">
        <v>1552</v>
      </c>
      <c r="Q6128">
        <v>19940201</v>
      </c>
      <c r="R6128">
        <v>891008979</v>
      </c>
    </row>
    <row r="6129" spans="1:18">
      <c r="A6129" t="s">
        <v>1887</v>
      </c>
      <c r="B6129" t="s">
        <v>1894</v>
      </c>
      <c r="C6129">
        <v>201207</v>
      </c>
      <c r="D6129">
        <v>31</v>
      </c>
      <c r="E6129" t="s">
        <v>1555</v>
      </c>
      <c r="F6129">
        <v>12698</v>
      </c>
      <c r="G6129">
        <v>18644</v>
      </c>
      <c r="H6129">
        <v>71974</v>
      </c>
      <c r="I6129">
        <v>43112071200</v>
      </c>
      <c r="J6129">
        <v>9</v>
      </c>
      <c r="K6129" t="s">
        <v>1892</v>
      </c>
      <c r="L6129">
        <v>276</v>
      </c>
      <c r="M6129" t="s">
        <v>1803</v>
      </c>
      <c r="N6129" t="s">
        <v>1890</v>
      </c>
      <c r="O6129">
        <v>0</v>
      </c>
      <c r="P6129" t="s">
        <v>1552</v>
      </c>
      <c r="Q6129">
        <v>19940501</v>
      </c>
      <c r="R6129">
        <v>891008979</v>
      </c>
    </row>
    <row r="6130" spans="1:18">
      <c r="A6130" t="s">
        <v>1887</v>
      </c>
      <c r="B6130" t="s">
        <v>1895</v>
      </c>
      <c r="C6130">
        <v>201207</v>
      </c>
      <c r="D6130">
        <v>27</v>
      </c>
      <c r="E6130" t="s">
        <v>1555</v>
      </c>
      <c r="F6130">
        <v>13766</v>
      </c>
      <c r="G6130">
        <v>361</v>
      </c>
      <c r="H6130">
        <v>50439</v>
      </c>
      <c r="I6130">
        <v>43112071300</v>
      </c>
      <c r="J6130">
        <v>9</v>
      </c>
      <c r="K6130" t="s">
        <v>1889</v>
      </c>
      <c r="L6130">
        <v>276</v>
      </c>
      <c r="M6130" t="s">
        <v>1803</v>
      </c>
      <c r="N6130" t="s">
        <v>1890</v>
      </c>
      <c r="O6130">
        <v>0</v>
      </c>
      <c r="P6130" t="s">
        <v>1552</v>
      </c>
      <c r="Q6130">
        <v>19940601</v>
      </c>
      <c r="R6130">
        <v>891008979</v>
      </c>
    </row>
    <row r="6131" spans="1:18">
      <c r="A6131" t="s">
        <v>1887</v>
      </c>
      <c r="B6131" t="s">
        <v>1910</v>
      </c>
      <c r="C6131">
        <v>201207</v>
      </c>
      <c r="D6131">
        <v>22</v>
      </c>
      <c r="E6131" t="s">
        <v>1555</v>
      </c>
      <c r="F6131">
        <v>11889</v>
      </c>
      <c r="G6131">
        <v>815</v>
      </c>
      <c r="H6131">
        <v>27198</v>
      </c>
      <c r="I6131">
        <v>43112072600</v>
      </c>
      <c r="J6131">
        <v>9</v>
      </c>
      <c r="K6131" t="s">
        <v>1892</v>
      </c>
      <c r="L6131">
        <v>276</v>
      </c>
      <c r="M6131" t="s">
        <v>1803</v>
      </c>
      <c r="N6131" t="s">
        <v>1890</v>
      </c>
      <c r="O6131">
        <v>0</v>
      </c>
      <c r="P6131" t="s">
        <v>1552</v>
      </c>
      <c r="Q6131">
        <v>19950201</v>
      </c>
      <c r="R6131">
        <v>891008979</v>
      </c>
    </row>
    <row r="6132" spans="1:18">
      <c r="A6132" t="s">
        <v>1887</v>
      </c>
      <c r="B6132" t="s">
        <v>1896</v>
      </c>
      <c r="C6132">
        <v>201207</v>
      </c>
      <c r="D6132">
        <v>28</v>
      </c>
      <c r="E6132" t="s">
        <v>1555</v>
      </c>
      <c r="F6132">
        <v>6760</v>
      </c>
      <c r="G6132">
        <v>5</v>
      </c>
      <c r="H6132">
        <v>1068</v>
      </c>
      <c r="I6132">
        <v>43112072700</v>
      </c>
      <c r="J6132">
        <v>9</v>
      </c>
      <c r="K6132" t="s">
        <v>1892</v>
      </c>
      <c r="L6132">
        <v>276</v>
      </c>
      <c r="M6132" t="s">
        <v>1803</v>
      </c>
      <c r="N6132" t="s">
        <v>1890</v>
      </c>
      <c r="O6132">
        <v>0</v>
      </c>
      <c r="P6132" t="s">
        <v>1552</v>
      </c>
      <c r="Q6132">
        <v>19950301</v>
      </c>
      <c r="R6132">
        <v>891008979</v>
      </c>
    </row>
    <row r="6133" spans="1:18">
      <c r="A6133" t="s">
        <v>1887</v>
      </c>
      <c r="B6133" t="s">
        <v>1897</v>
      </c>
      <c r="C6133">
        <v>201207</v>
      </c>
      <c r="D6133">
        <v>31</v>
      </c>
      <c r="E6133" t="s">
        <v>1555</v>
      </c>
      <c r="F6133">
        <v>4353</v>
      </c>
      <c r="G6133">
        <v>2751</v>
      </c>
      <c r="H6133">
        <v>7179</v>
      </c>
      <c r="I6133">
        <v>43112073701</v>
      </c>
      <c r="J6133">
        <v>9</v>
      </c>
      <c r="K6133" t="s">
        <v>1892</v>
      </c>
      <c r="L6133">
        <v>276</v>
      </c>
      <c r="M6133" t="s">
        <v>1803</v>
      </c>
      <c r="N6133" t="s">
        <v>1890</v>
      </c>
      <c r="O6133">
        <v>0</v>
      </c>
      <c r="P6133" t="s">
        <v>1552</v>
      </c>
      <c r="Q6133">
        <v>20040919</v>
      </c>
      <c r="R6133">
        <v>891008979</v>
      </c>
    </row>
    <row r="6134" spans="1:18">
      <c r="A6134" t="s">
        <v>1887</v>
      </c>
      <c r="B6134" t="s">
        <v>1913</v>
      </c>
      <c r="C6134">
        <v>201207</v>
      </c>
      <c r="D6134">
        <v>27</v>
      </c>
      <c r="E6134" t="s">
        <v>1555</v>
      </c>
      <c r="F6134">
        <v>6385</v>
      </c>
      <c r="G6134">
        <v>4142</v>
      </c>
      <c r="H6134">
        <v>28704</v>
      </c>
      <c r="I6134">
        <v>43112073901</v>
      </c>
      <c r="J6134">
        <v>9</v>
      </c>
      <c r="K6134" t="s">
        <v>1892</v>
      </c>
      <c r="L6134">
        <v>276</v>
      </c>
      <c r="M6134" t="s">
        <v>1803</v>
      </c>
      <c r="N6134" t="s">
        <v>1890</v>
      </c>
      <c r="O6134">
        <v>0</v>
      </c>
      <c r="P6134" t="s">
        <v>1552</v>
      </c>
      <c r="Q6134">
        <v>19960901</v>
      </c>
      <c r="R6134">
        <v>891008979</v>
      </c>
    </row>
    <row r="6135" spans="1:18">
      <c r="A6135" t="s">
        <v>1887</v>
      </c>
      <c r="B6135" t="s">
        <v>1915</v>
      </c>
      <c r="C6135">
        <v>201207</v>
      </c>
      <c r="D6135">
        <v>31</v>
      </c>
      <c r="E6135" t="s">
        <v>1555</v>
      </c>
      <c r="F6135">
        <v>9363</v>
      </c>
      <c r="G6135">
        <v>9883</v>
      </c>
      <c r="H6135">
        <v>3599</v>
      </c>
      <c r="I6135">
        <v>43112074102</v>
      </c>
      <c r="J6135">
        <v>9</v>
      </c>
      <c r="K6135" t="s">
        <v>1892</v>
      </c>
      <c r="L6135">
        <v>276</v>
      </c>
      <c r="M6135" t="s">
        <v>1803</v>
      </c>
      <c r="N6135" t="s">
        <v>1890</v>
      </c>
      <c r="O6135">
        <v>0</v>
      </c>
      <c r="P6135" t="s">
        <v>1552</v>
      </c>
      <c r="Q6135">
        <v>20120606</v>
      </c>
      <c r="R6135">
        <v>891008979</v>
      </c>
    </row>
    <row r="6136" spans="1:18">
      <c r="A6136" t="s">
        <v>1887</v>
      </c>
      <c r="B6136" t="s">
        <v>1898</v>
      </c>
      <c r="C6136">
        <v>201207</v>
      </c>
      <c r="D6136">
        <v>31</v>
      </c>
      <c r="E6136" t="s">
        <v>1555</v>
      </c>
      <c r="F6136">
        <v>10737</v>
      </c>
      <c r="G6136">
        <v>93</v>
      </c>
      <c r="H6136">
        <v>13935</v>
      </c>
      <c r="I6136">
        <v>43112075201</v>
      </c>
      <c r="J6136">
        <v>9</v>
      </c>
      <c r="K6136" t="s">
        <v>1892</v>
      </c>
      <c r="L6136">
        <v>276</v>
      </c>
      <c r="M6136" t="s">
        <v>1803</v>
      </c>
      <c r="N6136" t="s">
        <v>1890</v>
      </c>
      <c r="O6136">
        <v>0</v>
      </c>
      <c r="P6136" t="s">
        <v>1552</v>
      </c>
      <c r="Q6136">
        <v>20050328</v>
      </c>
      <c r="R6136">
        <v>891008979</v>
      </c>
    </row>
    <row r="6137" spans="1:18">
      <c r="A6137" t="s">
        <v>1887</v>
      </c>
      <c r="B6137" t="s">
        <v>1899</v>
      </c>
      <c r="C6137">
        <v>201207</v>
      </c>
      <c r="D6137">
        <v>30</v>
      </c>
      <c r="E6137" t="s">
        <v>1555</v>
      </c>
      <c r="F6137">
        <v>5831</v>
      </c>
      <c r="G6137">
        <v>4528</v>
      </c>
      <c r="H6137">
        <v>17810</v>
      </c>
      <c r="I6137">
        <v>43112076200</v>
      </c>
      <c r="J6137">
        <v>9</v>
      </c>
      <c r="K6137" t="s">
        <v>1892</v>
      </c>
      <c r="L6137">
        <v>276</v>
      </c>
      <c r="M6137" t="s">
        <v>1803</v>
      </c>
      <c r="N6137" t="s">
        <v>1890</v>
      </c>
      <c r="O6137">
        <v>0</v>
      </c>
      <c r="P6137" t="s">
        <v>1552</v>
      </c>
      <c r="Q6137">
        <v>19970907</v>
      </c>
      <c r="R6137">
        <v>891008979</v>
      </c>
    </row>
    <row r="6138" spans="1:18">
      <c r="A6138" t="s">
        <v>1887</v>
      </c>
      <c r="B6138" t="s">
        <v>1909</v>
      </c>
      <c r="C6138">
        <v>201207</v>
      </c>
      <c r="D6138">
        <v>24</v>
      </c>
      <c r="E6138" t="s">
        <v>1555</v>
      </c>
      <c r="F6138">
        <v>16211</v>
      </c>
      <c r="G6138">
        <v>7498</v>
      </c>
      <c r="H6138">
        <v>10882</v>
      </c>
      <c r="I6138">
        <v>43112077700</v>
      </c>
      <c r="J6138">
        <v>9</v>
      </c>
      <c r="K6138" t="s">
        <v>1889</v>
      </c>
      <c r="L6138">
        <v>276</v>
      </c>
      <c r="M6138" t="s">
        <v>1803</v>
      </c>
      <c r="N6138" t="s">
        <v>1890</v>
      </c>
      <c r="O6138">
        <v>0</v>
      </c>
      <c r="P6138" t="s">
        <v>1552</v>
      </c>
      <c r="Q6138">
        <v>20020613</v>
      </c>
      <c r="R6138">
        <v>891008979</v>
      </c>
    </row>
    <row r="6139" spans="1:18">
      <c r="A6139" t="s">
        <v>1900</v>
      </c>
      <c r="B6139" t="s">
        <v>1901</v>
      </c>
      <c r="C6139">
        <v>201207</v>
      </c>
      <c r="D6139">
        <v>11</v>
      </c>
      <c r="E6139" t="s">
        <v>1555</v>
      </c>
      <c r="F6139">
        <v>2609</v>
      </c>
      <c r="G6139">
        <v>93</v>
      </c>
      <c r="H6139">
        <v>19120</v>
      </c>
      <c r="I6139">
        <v>43112071900</v>
      </c>
      <c r="J6139">
        <v>9</v>
      </c>
      <c r="K6139" t="s">
        <v>1889</v>
      </c>
      <c r="L6139">
        <v>276</v>
      </c>
      <c r="M6139" t="s">
        <v>1803</v>
      </c>
      <c r="N6139" t="s">
        <v>1890</v>
      </c>
      <c r="O6139">
        <v>0</v>
      </c>
      <c r="P6139" t="s">
        <v>1552</v>
      </c>
      <c r="Q6139">
        <v>19940901</v>
      </c>
      <c r="R6139">
        <v>891008979</v>
      </c>
    </row>
    <row r="6140" spans="1:18">
      <c r="A6140" t="s">
        <v>1900</v>
      </c>
      <c r="B6140" t="s">
        <v>1911</v>
      </c>
      <c r="C6140">
        <v>201207</v>
      </c>
      <c r="D6140">
        <v>6</v>
      </c>
      <c r="E6140" t="s">
        <v>1555</v>
      </c>
      <c r="F6140">
        <v>2601</v>
      </c>
      <c r="G6140">
        <v>154</v>
      </c>
      <c r="H6140">
        <v>2327</v>
      </c>
      <c r="I6140">
        <v>43112072300</v>
      </c>
      <c r="J6140">
        <v>9</v>
      </c>
      <c r="K6140" t="s">
        <v>1889</v>
      </c>
      <c r="L6140">
        <v>276</v>
      </c>
      <c r="M6140" t="s">
        <v>1803</v>
      </c>
      <c r="N6140" t="s">
        <v>1890</v>
      </c>
      <c r="O6140">
        <v>0</v>
      </c>
      <c r="P6140" t="s">
        <v>1552</v>
      </c>
      <c r="Q6140">
        <v>19941101</v>
      </c>
      <c r="R6140">
        <v>891008979</v>
      </c>
    </row>
    <row r="6141" spans="1:18">
      <c r="A6141" t="s">
        <v>1900</v>
      </c>
      <c r="B6141" t="s">
        <v>1902</v>
      </c>
      <c r="C6141">
        <v>201207</v>
      </c>
      <c r="D6141">
        <v>31</v>
      </c>
      <c r="E6141" t="s">
        <v>1555</v>
      </c>
      <c r="F6141">
        <v>18416</v>
      </c>
      <c r="G6141">
        <v>3774</v>
      </c>
      <c r="H6141">
        <v>13381</v>
      </c>
      <c r="I6141">
        <v>43112072400</v>
      </c>
      <c r="J6141">
        <v>9</v>
      </c>
      <c r="K6141" t="s">
        <v>1889</v>
      </c>
      <c r="L6141">
        <v>276</v>
      </c>
      <c r="M6141" t="s">
        <v>1803</v>
      </c>
      <c r="N6141" t="s">
        <v>1890</v>
      </c>
      <c r="O6141">
        <v>0</v>
      </c>
      <c r="P6141" t="s">
        <v>1552</v>
      </c>
      <c r="Q6141">
        <v>19950101</v>
      </c>
      <c r="R6141">
        <v>891008979</v>
      </c>
    </row>
    <row r="6142" spans="1:18">
      <c r="A6142" t="s">
        <v>1900</v>
      </c>
      <c r="B6142" t="s">
        <v>1903</v>
      </c>
      <c r="C6142">
        <v>201207</v>
      </c>
      <c r="D6142">
        <v>31</v>
      </c>
      <c r="E6142" t="s">
        <v>1555</v>
      </c>
      <c r="F6142">
        <v>7225</v>
      </c>
      <c r="G6142">
        <v>8105</v>
      </c>
      <c r="H6142">
        <v>7775</v>
      </c>
      <c r="I6142">
        <v>43112073300</v>
      </c>
      <c r="J6142">
        <v>9</v>
      </c>
      <c r="K6142" t="s">
        <v>1889</v>
      </c>
      <c r="L6142">
        <v>276</v>
      </c>
      <c r="M6142" t="s">
        <v>1803</v>
      </c>
      <c r="N6142" t="s">
        <v>1890</v>
      </c>
      <c r="O6142">
        <v>0</v>
      </c>
      <c r="P6142" t="s">
        <v>1552</v>
      </c>
      <c r="Q6142">
        <v>19950801</v>
      </c>
      <c r="R6142">
        <v>891008979</v>
      </c>
    </row>
    <row r="6143" spans="1:18">
      <c r="A6143" t="s">
        <v>1900</v>
      </c>
      <c r="B6143" t="s">
        <v>1904</v>
      </c>
      <c r="C6143">
        <v>201207</v>
      </c>
      <c r="D6143">
        <v>31</v>
      </c>
      <c r="E6143" t="s">
        <v>1555</v>
      </c>
      <c r="F6143">
        <v>10598</v>
      </c>
      <c r="G6143">
        <v>90</v>
      </c>
      <c r="H6143">
        <v>8332</v>
      </c>
      <c r="I6143">
        <v>43112073500</v>
      </c>
      <c r="J6143">
        <v>9</v>
      </c>
      <c r="K6143" t="s">
        <v>1889</v>
      </c>
      <c r="L6143">
        <v>276</v>
      </c>
      <c r="M6143" t="s">
        <v>1803</v>
      </c>
      <c r="N6143" t="s">
        <v>1890</v>
      </c>
      <c r="O6143">
        <v>0</v>
      </c>
      <c r="P6143" t="s">
        <v>1552</v>
      </c>
      <c r="Q6143">
        <v>19950901</v>
      </c>
      <c r="R6143">
        <v>891008979</v>
      </c>
    </row>
    <row r="6144" spans="1:18">
      <c r="A6144" t="s">
        <v>1900</v>
      </c>
      <c r="B6144" t="s">
        <v>1905</v>
      </c>
      <c r="C6144">
        <v>201207</v>
      </c>
      <c r="D6144">
        <v>30</v>
      </c>
      <c r="E6144" t="s">
        <v>1555</v>
      </c>
      <c r="F6144">
        <v>13818</v>
      </c>
      <c r="G6144">
        <v>6874</v>
      </c>
      <c r="H6144">
        <v>19226</v>
      </c>
      <c r="I6144">
        <v>43112075601</v>
      </c>
      <c r="J6144">
        <v>9</v>
      </c>
      <c r="K6144" t="s">
        <v>1889</v>
      </c>
      <c r="L6144">
        <v>276</v>
      </c>
      <c r="M6144" t="s">
        <v>1803</v>
      </c>
      <c r="N6144" t="s">
        <v>1890</v>
      </c>
      <c r="O6144">
        <v>0</v>
      </c>
      <c r="P6144" t="s">
        <v>1552</v>
      </c>
      <c r="Q6144">
        <v>20040630</v>
      </c>
      <c r="R6144">
        <v>891008979</v>
      </c>
    </row>
    <row r="6145" spans="1:18">
      <c r="A6145" t="s">
        <v>1900</v>
      </c>
      <c r="B6145" t="s">
        <v>1906</v>
      </c>
      <c r="C6145">
        <v>201207</v>
      </c>
      <c r="D6145">
        <v>31</v>
      </c>
      <c r="E6145" t="s">
        <v>1555</v>
      </c>
      <c r="F6145">
        <v>13745</v>
      </c>
      <c r="G6145">
        <v>79554</v>
      </c>
      <c r="H6145">
        <v>25043</v>
      </c>
      <c r="I6145">
        <v>43112076301</v>
      </c>
      <c r="J6145">
        <v>9</v>
      </c>
      <c r="K6145" t="s">
        <v>1889</v>
      </c>
      <c r="L6145">
        <v>276</v>
      </c>
      <c r="M6145" t="s">
        <v>1803</v>
      </c>
      <c r="N6145" t="s">
        <v>1890</v>
      </c>
      <c r="O6145">
        <v>0</v>
      </c>
      <c r="P6145" t="s">
        <v>1552</v>
      </c>
      <c r="Q6145">
        <v>20060613</v>
      </c>
      <c r="R6145">
        <v>891008979</v>
      </c>
    </row>
    <row r="6146" spans="1:18">
      <c r="A6146" t="s">
        <v>1900</v>
      </c>
      <c r="B6146" t="s">
        <v>1907</v>
      </c>
      <c r="C6146">
        <v>201207</v>
      </c>
      <c r="D6146">
        <v>31</v>
      </c>
      <c r="E6146" t="s">
        <v>1555</v>
      </c>
      <c r="F6146">
        <v>9135</v>
      </c>
      <c r="G6146">
        <v>5088</v>
      </c>
      <c r="H6146">
        <v>8214</v>
      </c>
      <c r="I6146">
        <v>43112077800</v>
      </c>
      <c r="J6146">
        <v>9</v>
      </c>
      <c r="K6146" t="s">
        <v>1889</v>
      </c>
      <c r="L6146">
        <v>276</v>
      </c>
      <c r="M6146" t="s">
        <v>1803</v>
      </c>
      <c r="N6146" t="s">
        <v>1890</v>
      </c>
      <c r="O6146">
        <v>0</v>
      </c>
      <c r="P6146" t="s">
        <v>1552</v>
      </c>
      <c r="Q6146">
        <v>20020731</v>
      </c>
      <c r="R6146">
        <v>891008979</v>
      </c>
    </row>
    <row r="6147" spans="1:18">
      <c r="A6147" t="s">
        <v>1900</v>
      </c>
      <c r="B6147" t="s">
        <v>1914</v>
      </c>
      <c r="C6147">
        <v>201207</v>
      </c>
      <c r="D6147">
        <v>25</v>
      </c>
      <c r="E6147" t="s">
        <v>1555</v>
      </c>
      <c r="F6147">
        <v>28629</v>
      </c>
      <c r="G6147">
        <v>510</v>
      </c>
      <c r="H6147">
        <v>12390</v>
      </c>
      <c r="I6147">
        <v>43112078400</v>
      </c>
      <c r="J6147">
        <v>9</v>
      </c>
      <c r="K6147" t="s">
        <v>1889</v>
      </c>
      <c r="L6147">
        <v>276</v>
      </c>
      <c r="M6147" t="s">
        <v>1803</v>
      </c>
      <c r="N6147" t="s">
        <v>1890</v>
      </c>
      <c r="O6147">
        <v>0</v>
      </c>
      <c r="P6147" t="s">
        <v>1552</v>
      </c>
      <c r="Q6147">
        <v>20030410</v>
      </c>
      <c r="R6147">
        <v>891008979</v>
      </c>
    </row>
    <row r="6148" spans="1:18">
      <c r="A6148" t="s">
        <v>1887</v>
      </c>
      <c r="B6148" t="s">
        <v>1912</v>
      </c>
      <c r="C6148">
        <v>201208</v>
      </c>
      <c r="D6148">
        <v>4</v>
      </c>
      <c r="E6148" t="s">
        <v>1555</v>
      </c>
      <c r="F6148">
        <v>1241</v>
      </c>
      <c r="G6148">
        <v>98</v>
      </c>
      <c r="H6148">
        <v>7125</v>
      </c>
      <c r="I6148">
        <v>43112070300</v>
      </c>
      <c r="J6148">
        <v>9</v>
      </c>
      <c r="K6148" t="s">
        <v>1892</v>
      </c>
      <c r="L6148">
        <v>276</v>
      </c>
      <c r="M6148" t="s">
        <v>1803</v>
      </c>
      <c r="N6148" t="s">
        <v>1890</v>
      </c>
      <c r="O6148">
        <v>0</v>
      </c>
      <c r="P6148" t="s">
        <v>1552</v>
      </c>
      <c r="Q6148">
        <v>19931201</v>
      </c>
      <c r="R6148">
        <v>891008979</v>
      </c>
    </row>
    <row r="6149" spans="1:18">
      <c r="A6149" t="s">
        <v>1887</v>
      </c>
      <c r="B6149" t="s">
        <v>1893</v>
      </c>
      <c r="C6149">
        <v>201208</v>
      </c>
      <c r="D6149">
        <v>31</v>
      </c>
      <c r="E6149" t="s">
        <v>1555</v>
      </c>
      <c r="F6149">
        <v>15784</v>
      </c>
      <c r="G6149">
        <v>209308</v>
      </c>
      <c r="H6149">
        <v>10525</v>
      </c>
      <c r="I6149">
        <v>43112070900</v>
      </c>
      <c r="J6149">
        <v>9</v>
      </c>
      <c r="K6149" t="s">
        <v>1889</v>
      </c>
      <c r="L6149">
        <v>276</v>
      </c>
      <c r="M6149" t="s">
        <v>1803</v>
      </c>
      <c r="N6149" t="s">
        <v>1890</v>
      </c>
      <c r="O6149">
        <v>0</v>
      </c>
      <c r="P6149" t="s">
        <v>1552</v>
      </c>
      <c r="Q6149">
        <v>19940201</v>
      </c>
      <c r="R6149">
        <v>891008979</v>
      </c>
    </row>
    <row r="6150" spans="1:18">
      <c r="A6150" t="s">
        <v>1887</v>
      </c>
      <c r="B6150" t="s">
        <v>1894</v>
      </c>
      <c r="C6150">
        <v>201208</v>
      </c>
      <c r="D6150">
        <v>31</v>
      </c>
      <c r="E6150" t="s">
        <v>1555</v>
      </c>
      <c r="F6150">
        <v>11335</v>
      </c>
      <c r="G6150">
        <v>15502</v>
      </c>
      <c r="H6150">
        <v>77663</v>
      </c>
      <c r="I6150">
        <v>43112071200</v>
      </c>
      <c r="J6150">
        <v>9</v>
      </c>
      <c r="K6150" t="s">
        <v>1892</v>
      </c>
      <c r="L6150">
        <v>276</v>
      </c>
      <c r="M6150" t="s">
        <v>1803</v>
      </c>
      <c r="N6150" t="s">
        <v>1890</v>
      </c>
      <c r="O6150">
        <v>0</v>
      </c>
      <c r="P6150" t="s">
        <v>1552</v>
      </c>
      <c r="Q6150">
        <v>19940501</v>
      </c>
      <c r="R6150">
        <v>891008979</v>
      </c>
    </row>
    <row r="6151" spans="1:18">
      <c r="A6151" t="s">
        <v>1887</v>
      </c>
      <c r="B6151" t="s">
        <v>1895</v>
      </c>
      <c r="C6151">
        <v>201208</v>
      </c>
      <c r="D6151">
        <v>27</v>
      </c>
      <c r="E6151" t="s">
        <v>1555</v>
      </c>
      <c r="F6151">
        <v>13131</v>
      </c>
      <c r="G6151">
        <v>1059</v>
      </c>
      <c r="H6151">
        <v>48668</v>
      </c>
      <c r="I6151">
        <v>43112071300</v>
      </c>
      <c r="J6151">
        <v>9</v>
      </c>
      <c r="K6151" t="s">
        <v>1889</v>
      </c>
      <c r="L6151">
        <v>276</v>
      </c>
      <c r="M6151" t="s">
        <v>1803</v>
      </c>
      <c r="N6151" t="s">
        <v>1890</v>
      </c>
      <c r="O6151">
        <v>0</v>
      </c>
      <c r="P6151" t="s">
        <v>1552</v>
      </c>
      <c r="Q6151">
        <v>19940601</v>
      </c>
      <c r="R6151">
        <v>891008979</v>
      </c>
    </row>
    <row r="6152" spans="1:18">
      <c r="A6152" t="s">
        <v>1887</v>
      </c>
      <c r="B6152" t="s">
        <v>1916</v>
      </c>
      <c r="C6152">
        <v>201208</v>
      </c>
      <c r="D6152">
        <v>5</v>
      </c>
      <c r="E6152" t="s">
        <v>1555</v>
      </c>
      <c r="F6152">
        <v>811</v>
      </c>
      <c r="G6152">
        <v>862</v>
      </c>
      <c r="H6152">
        <v>6258</v>
      </c>
      <c r="I6152">
        <v>43112072101</v>
      </c>
      <c r="J6152">
        <v>9</v>
      </c>
      <c r="K6152" t="s">
        <v>1892</v>
      </c>
      <c r="L6152">
        <v>276</v>
      </c>
      <c r="M6152" t="s">
        <v>1803</v>
      </c>
      <c r="N6152" t="s">
        <v>1890</v>
      </c>
      <c r="O6152">
        <v>0</v>
      </c>
      <c r="P6152" t="s">
        <v>1552</v>
      </c>
      <c r="Q6152">
        <v>19951201</v>
      </c>
      <c r="R6152">
        <v>891008979</v>
      </c>
    </row>
    <row r="6153" spans="1:18">
      <c r="A6153" t="s">
        <v>1887</v>
      </c>
      <c r="B6153" t="s">
        <v>1910</v>
      </c>
      <c r="C6153">
        <v>201208</v>
      </c>
      <c r="D6153">
        <v>30</v>
      </c>
      <c r="E6153" t="s">
        <v>1555</v>
      </c>
      <c r="F6153">
        <v>20759</v>
      </c>
      <c r="G6153">
        <v>6672</v>
      </c>
      <c r="H6153">
        <v>30460</v>
      </c>
      <c r="I6153">
        <v>43112072600</v>
      </c>
      <c r="J6153">
        <v>9</v>
      </c>
      <c r="K6153" t="s">
        <v>1892</v>
      </c>
      <c r="L6153">
        <v>276</v>
      </c>
      <c r="M6153" t="s">
        <v>1803</v>
      </c>
      <c r="N6153" t="s">
        <v>1890</v>
      </c>
      <c r="O6153">
        <v>0</v>
      </c>
      <c r="P6153" t="s">
        <v>1552</v>
      </c>
      <c r="Q6153">
        <v>19950201</v>
      </c>
      <c r="R6153">
        <v>891008979</v>
      </c>
    </row>
    <row r="6154" spans="1:18">
      <c r="A6154" t="s">
        <v>1887</v>
      </c>
      <c r="B6154" t="s">
        <v>1896</v>
      </c>
      <c r="C6154">
        <v>201208</v>
      </c>
      <c r="D6154">
        <v>25</v>
      </c>
      <c r="E6154" t="s">
        <v>1555</v>
      </c>
      <c r="F6154">
        <v>5961</v>
      </c>
      <c r="G6154">
        <v>531</v>
      </c>
      <c r="H6154">
        <v>1087</v>
      </c>
      <c r="I6154">
        <v>43112072700</v>
      </c>
      <c r="J6154">
        <v>9</v>
      </c>
      <c r="K6154" t="s">
        <v>1892</v>
      </c>
      <c r="L6154">
        <v>276</v>
      </c>
      <c r="M6154" t="s">
        <v>1803</v>
      </c>
      <c r="N6154" t="s">
        <v>1890</v>
      </c>
      <c r="O6154">
        <v>0</v>
      </c>
      <c r="P6154" t="s">
        <v>1552</v>
      </c>
      <c r="Q6154">
        <v>19950301</v>
      </c>
      <c r="R6154">
        <v>891008979</v>
      </c>
    </row>
    <row r="6155" spans="1:18">
      <c r="A6155" t="s">
        <v>1887</v>
      </c>
      <c r="B6155" t="s">
        <v>1897</v>
      </c>
      <c r="C6155">
        <v>201208</v>
      </c>
      <c r="D6155">
        <v>28</v>
      </c>
      <c r="E6155" t="s">
        <v>1555</v>
      </c>
      <c r="F6155">
        <v>3200</v>
      </c>
      <c r="G6155">
        <v>3126</v>
      </c>
      <c r="H6155">
        <v>6432</v>
      </c>
      <c r="I6155">
        <v>43112073701</v>
      </c>
      <c r="J6155">
        <v>9</v>
      </c>
      <c r="K6155" t="s">
        <v>1892</v>
      </c>
      <c r="L6155">
        <v>276</v>
      </c>
      <c r="M6155" t="s">
        <v>1803</v>
      </c>
      <c r="N6155" t="s">
        <v>1890</v>
      </c>
      <c r="O6155">
        <v>0</v>
      </c>
      <c r="P6155" t="s">
        <v>1552</v>
      </c>
      <c r="Q6155">
        <v>20040919</v>
      </c>
      <c r="R6155">
        <v>891008979</v>
      </c>
    </row>
    <row r="6156" spans="1:18">
      <c r="A6156" t="s">
        <v>1887</v>
      </c>
      <c r="B6156" t="s">
        <v>1913</v>
      </c>
      <c r="C6156">
        <v>201208</v>
      </c>
      <c r="D6156">
        <v>28</v>
      </c>
      <c r="E6156" t="s">
        <v>1555</v>
      </c>
      <c r="F6156">
        <v>6016</v>
      </c>
      <c r="G6156">
        <v>7339</v>
      </c>
      <c r="H6156">
        <v>37040</v>
      </c>
      <c r="I6156">
        <v>43112073901</v>
      </c>
      <c r="J6156">
        <v>9</v>
      </c>
      <c r="K6156" t="s">
        <v>1892</v>
      </c>
      <c r="L6156">
        <v>276</v>
      </c>
      <c r="M6156" t="s">
        <v>1803</v>
      </c>
      <c r="N6156" t="s">
        <v>1890</v>
      </c>
      <c r="O6156">
        <v>0</v>
      </c>
      <c r="P6156" t="s">
        <v>1552</v>
      </c>
      <c r="Q6156">
        <v>19960901</v>
      </c>
      <c r="R6156">
        <v>891008979</v>
      </c>
    </row>
    <row r="6157" spans="1:18">
      <c r="A6157" t="s">
        <v>1887</v>
      </c>
      <c r="B6157" t="s">
        <v>1915</v>
      </c>
      <c r="C6157">
        <v>201208</v>
      </c>
      <c r="D6157">
        <v>30</v>
      </c>
      <c r="E6157" t="s">
        <v>1555</v>
      </c>
      <c r="F6157">
        <v>6251</v>
      </c>
      <c r="G6157">
        <v>11438</v>
      </c>
      <c r="H6157">
        <v>4175</v>
      </c>
      <c r="I6157">
        <v>43112074102</v>
      </c>
      <c r="J6157">
        <v>9</v>
      </c>
      <c r="K6157" t="s">
        <v>1892</v>
      </c>
      <c r="L6157">
        <v>276</v>
      </c>
      <c r="M6157" t="s">
        <v>1803</v>
      </c>
      <c r="N6157" t="s">
        <v>1890</v>
      </c>
      <c r="O6157">
        <v>0</v>
      </c>
      <c r="P6157" t="s">
        <v>1552</v>
      </c>
      <c r="Q6157">
        <v>20120606</v>
      </c>
      <c r="R6157">
        <v>891008979</v>
      </c>
    </row>
    <row r="6158" spans="1:18">
      <c r="A6158" t="s">
        <v>1887</v>
      </c>
      <c r="B6158" t="s">
        <v>1908</v>
      </c>
      <c r="C6158">
        <v>201208</v>
      </c>
      <c r="D6158">
        <v>1</v>
      </c>
      <c r="E6158" t="s">
        <v>1555</v>
      </c>
      <c r="F6158">
        <v>134</v>
      </c>
      <c r="G6158">
        <v>49</v>
      </c>
      <c r="H6158">
        <v>737</v>
      </c>
      <c r="I6158">
        <v>43112075100</v>
      </c>
      <c r="J6158">
        <v>9</v>
      </c>
      <c r="K6158" t="s">
        <v>1892</v>
      </c>
      <c r="L6158">
        <v>276</v>
      </c>
      <c r="M6158" t="s">
        <v>1803</v>
      </c>
      <c r="N6158" t="s">
        <v>1890</v>
      </c>
      <c r="O6158">
        <v>0</v>
      </c>
      <c r="P6158" t="s">
        <v>1552</v>
      </c>
      <c r="Q6158">
        <v>19961017</v>
      </c>
      <c r="R6158">
        <v>891008979</v>
      </c>
    </row>
    <row r="6159" spans="1:18">
      <c r="A6159" t="s">
        <v>1887</v>
      </c>
      <c r="B6159" t="s">
        <v>1898</v>
      </c>
      <c r="C6159">
        <v>201208</v>
      </c>
      <c r="D6159">
        <v>30</v>
      </c>
      <c r="E6159" t="s">
        <v>1555</v>
      </c>
      <c r="F6159">
        <v>11113</v>
      </c>
      <c r="G6159">
        <v>844</v>
      </c>
      <c r="H6159">
        <v>8527</v>
      </c>
      <c r="I6159">
        <v>43112075201</v>
      </c>
      <c r="J6159">
        <v>9</v>
      </c>
      <c r="K6159" t="s">
        <v>1892</v>
      </c>
      <c r="L6159">
        <v>276</v>
      </c>
      <c r="M6159" t="s">
        <v>1803</v>
      </c>
      <c r="N6159" t="s">
        <v>1890</v>
      </c>
      <c r="O6159">
        <v>0</v>
      </c>
      <c r="P6159" t="s">
        <v>1552</v>
      </c>
      <c r="Q6159">
        <v>20050328</v>
      </c>
      <c r="R6159">
        <v>891008979</v>
      </c>
    </row>
    <row r="6160" spans="1:18">
      <c r="A6160" t="s">
        <v>1887</v>
      </c>
      <c r="B6160" t="s">
        <v>1899</v>
      </c>
      <c r="C6160">
        <v>201208</v>
      </c>
      <c r="D6160">
        <v>22</v>
      </c>
      <c r="E6160" t="s">
        <v>1555</v>
      </c>
      <c r="F6160">
        <v>3134</v>
      </c>
      <c r="G6160">
        <v>4426</v>
      </c>
      <c r="H6160">
        <v>10836</v>
      </c>
      <c r="I6160">
        <v>43112076200</v>
      </c>
      <c r="J6160">
        <v>9</v>
      </c>
      <c r="K6160" t="s">
        <v>1892</v>
      </c>
      <c r="L6160">
        <v>276</v>
      </c>
      <c r="M6160" t="s">
        <v>1803</v>
      </c>
      <c r="N6160" t="s">
        <v>1890</v>
      </c>
      <c r="O6160">
        <v>0</v>
      </c>
      <c r="P6160" t="s">
        <v>1552</v>
      </c>
      <c r="Q6160">
        <v>19970907</v>
      </c>
      <c r="R6160">
        <v>891008979</v>
      </c>
    </row>
    <row r="6161" spans="1:18">
      <c r="A6161" t="s">
        <v>1887</v>
      </c>
      <c r="B6161" t="s">
        <v>1909</v>
      </c>
      <c r="C6161">
        <v>201208</v>
      </c>
      <c r="D6161">
        <v>27</v>
      </c>
      <c r="E6161" t="s">
        <v>1555</v>
      </c>
      <c r="F6161">
        <v>16732</v>
      </c>
      <c r="G6161">
        <v>9485</v>
      </c>
      <c r="H6161">
        <v>15159</v>
      </c>
      <c r="I6161">
        <v>43112077700</v>
      </c>
      <c r="J6161">
        <v>9</v>
      </c>
      <c r="K6161" t="s">
        <v>1889</v>
      </c>
      <c r="L6161">
        <v>276</v>
      </c>
      <c r="M6161" t="s">
        <v>1803</v>
      </c>
      <c r="N6161" t="s">
        <v>1890</v>
      </c>
      <c r="O6161">
        <v>0</v>
      </c>
      <c r="P6161" t="s">
        <v>1552</v>
      </c>
      <c r="Q6161">
        <v>20020613</v>
      </c>
      <c r="R6161">
        <v>891008979</v>
      </c>
    </row>
    <row r="6162" spans="1:18">
      <c r="A6162" t="s">
        <v>1900</v>
      </c>
      <c r="B6162" t="s">
        <v>1901</v>
      </c>
      <c r="C6162">
        <v>201208</v>
      </c>
      <c r="D6162">
        <v>4</v>
      </c>
      <c r="E6162" t="s">
        <v>1555</v>
      </c>
      <c r="F6162">
        <v>776</v>
      </c>
      <c r="G6162">
        <v>112</v>
      </c>
      <c r="H6162">
        <v>6565</v>
      </c>
      <c r="I6162">
        <v>43112071900</v>
      </c>
      <c r="J6162">
        <v>9</v>
      </c>
      <c r="K6162" t="s">
        <v>1889</v>
      </c>
      <c r="L6162">
        <v>276</v>
      </c>
      <c r="M6162" t="s">
        <v>1803</v>
      </c>
      <c r="N6162" t="s">
        <v>1890</v>
      </c>
      <c r="O6162">
        <v>0</v>
      </c>
      <c r="P6162" t="s">
        <v>1552</v>
      </c>
      <c r="Q6162">
        <v>19940901</v>
      </c>
      <c r="R6162">
        <v>891008979</v>
      </c>
    </row>
    <row r="6163" spans="1:18">
      <c r="A6163" t="s">
        <v>1900</v>
      </c>
      <c r="B6163" t="s">
        <v>1911</v>
      </c>
      <c r="C6163">
        <v>201208</v>
      </c>
      <c r="D6163">
        <v>10</v>
      </c>
      <c r="E6163" t="s">
        <v>1555</v>
      </c>
      <c r="F6163">
        <v>1397</v>
      </c>
      <c r="G6163">
        <v>804</v>
      </c>
      <c r="H6163">
        <v>5353</v>
      </c>
      <c r="I6163">
        <v>43112072300</v>
      </c>
      <c r="J6163">
        <v>9</v>
      </c>
      <c r="K6163" t="s">
        <v>1889</v>
      </c>
      <c r="L6163">
        <v>276</v>
      </c>
      <c r="M6163" t="s">
        <v>1803</v>
      </c>
      <c r="N6163" t="s">
        <v>1890</v>
      </c>
      <c r="O6163">
        <v>0</v>
      </c>
      <c r="P6163" t="s">
        <v>1552</v>
      </c>
      <c r="Q6163">
        <v>19941101</v>
      </c>
      <c r="R6163">
        <v>891008979</v>
      </c>
    </row>
    <row r="6164" spans="1:18">
      <c r="A6164" t="s">
        <v>1900</v>
      </c>
      <c r="B6164" t="s">
        <v>1902</v>
      </c>
      <c r="C6164">
        <v>201208</v>
      </c>
      <c r="D6164">
        <v>30</v>
      </c>
      <c r="E6164" t="s">
        <v>1555</v>
      </c>
      <c r="F6164">
        <v>16820</v>
      </c>
      <c r="G6164">
        <v>1050</v>
      </c>
      <c r="H6164">
        <v>18690</v>
      </c>
      <c r="I6164">
        <v>43112072400</v>
      </c>
      <c r="J6164">
        <v>9</v>
      </c>
      <c r="K6164" t="s">
        <v>1889</v>
      </c>
      <c r="L6164">
        <v>276</v>
      </c>
      <c r="M6164" t="s">
        <v>1803</v>
      </c>
      <c r="N6164" t="s">
        <v>1890</v>
      </c>
      <c r="O6164">
        <v>0</v>
      </c>
      <c r="P6164" t="s">
        <v>1552</v>
      </c>
      <c r="Q6164">
        <v>19950101</v>
      </c>
      <c r="R6164">
        <v>891008979</v>
      </c>
    </row>
    <row r="6165" spans="1:18">
      <c r="A6165" t="s">
        <v>1900</v>
      </c>
      <c r="B6165" t="s">
        <v>1903</v>
      </c>
      <c r="C6165">
        <v>201208</v>
      </c>
      <c r="D6165">
        <v>28</v>
      </c>
      <c r="E6165" t="s">
        <v>1555</v>
      </c>
      <c r="F6165">
        <v>3254</v>
      </c>
      <c r="G6165">
        <v>4878</v>
      </c>
      <c r="H6165">
        <v>3138</v>
      </c>
      <c r="I6165">
        <v>43112073300</v>
      </c>
      <c r="J6165">
        <v>9</v>
      </c>
      <c r="K6165" t="s">
        <v>1889</v>
      </c>
      <c r="L6165">
        <v>276</v>
      </c>
      <c r="M6165" t="s">
        <v>1803</v>
      </c>
      <c r="N6165" t="s">
        <v>1890</v>
      </c>
      <c r="O6165">
        <v>0</v>
      </c>
      <c r="P6165" t="s">
        <v>1552</v>
      </c>
      <c r="Q6165">
        <v>19950801</v>
      </c>
      <c r="R6165">
        <v>891008979</v>
      </c>
    </row>
    <row r="6166" spans="1:18">
      <c r="A6166" t="s">
        <v>1900</v>
      </c>
      <c r="B6166" t="s">
        <v>1904</v>
      </c>
      <c r="C6166">
        <v>201208</v>
      </c>
      <c r="D6166">
        <v>30</v>
      </c>
      <c r="E6166" t="s">
        <v>1555</v>
      </c>
      <c r="F6166">
        <v>10205</v>
      </c>
      <c r="G6166">
        <v>1386</v>
      </c>
      <c r="H6166">
        <v>9355</v>
      </c>
      <c r="I6166">
        <v>43112073500</v>
      </c>
      <c r="J6166">
        <v>9</v>
      </c>
      <c r="K6166" t="s">
        <v>1889</v>
      </c>
      <c r="L6166">
        <v>276</v>
      </c>
      <c r="M6166" t="s">
        <v>1803</v>
      </c>
      <c r="N6166" t="s">
        <v>1890</v>
      </c>
      <c r="O6166">
        <v>0</v>
      </c>
      <c r="P6166" t="s">
        <v>1552</v>
      </c>
      <c r="Q6166">
        <v>19950901</v>
      </c>
      <c r="R6166">
        <v>891008979</v>
      </c>
    </row>
    <row r="6167" spans="1:18">
      <c r="A6167" t="s">
        <v>1900</v>
      </c>
      <c r="B6167" t="s">
        <v>1905</v>
      </c>
      <c r="C6167">
        <v>201208</v>
      </c>
      <c r="D6167">
        <v>28</v>
      </c>
      <c r="E6167" t="s">
        <v>1555</v>
      </c>
      <c r="F6167">
        <v>10855</v>
      </c>
      <c r="G6167">
        <v>9363</v>
      </c>
      <c r="H6167">
        <v>21518</v>
      </c>
      <c r="I6167">
        <v>43112075601</v>
      </c>
      <c r="J6167">
        <v>9</v>
      </c>
      <c r="K6167" t="s">
        <v>1889</v>
      </c>
      <c r="L6167">
        <v>276</v>
      </c>
      <c r="M6167" t="s">
        <v>1803</v>
      </c>
      <c r="N6167" t="s">
        <v>1890</v>
      </c>
      <c r="O6167">
        <v>0</v>
      </c>
      <c r="P6167" t="s">
        <v>1552</v>
      </c>
      <c r="Q6167">
        <v>20040630</v>
      </c>
      <c r="R6167">
        <v>891008979</v>
      </c>
    </row>
    <row r="6168" spans="1:18">
      <c r="A6168" t="s">
        <v>1900</v>
      </c>
      <c r="B6168" t="s">
        <v>1906</v>
      </c>
      <c r="C6168">
        <v>201208</v>
      </c>
      <c r="D6168">
        <v>31</v>
      </c>
      <c r="E6168" t="s">
        <v>1555</v>
      </c>
      <c r="F6168">
        <v>13763</v>
      </c>
      <c r="G6168">
        <v>15181</v>
      </c>
      <c r="H6168">
        <v>16379</v>
      </c>
      <c r="I6168">
        <v>43112076301</v>
      </c>
      <c r="J6168">
        <v>9</v>
      </c>
      <c r="K6168" t="s">
        <v>1889</v>
      </c>
      <c r="L6168">
        <v>276</v>
      </c>
      <c r="M6168" t="s">
        <v>1803</v>
      </c>
      <c r="N6168" t="s">
        <v>1890</v>
      </c>
      <c r="O6168">
        <v>0</v>
      </c>
      <c r="P6168" t="s">
        <v>1552</v>
      </c>
      <c r="Q6168">
        <v>20060613</v>
      </c>
      <c r="R6168">
        <v>891008979</v>
      </c>
    </row>
    <row r="6169" spans="1:18">
      <c r="A6169" t="s">
        <v>1900</v>
      </c>
      <c r="B6169" t="s">
        <v>1907</v>
      </c>
      <c r="C6169">
        <v>201208</v>
      </c>
      <c r="D6169">
        <v>24</v>
      </c>
      <c r="E6169" t="s">
        <v>1555</v>
      </c>
      <c r="F6169">
        <v>5330</v>
      </c>
      <c r="G6169">
        <v>5003</v>
      </c>
      <c r="H6169">
        <v>5606</v>
      </c>
      <c r="I6169">
        <v>43112077800</v>
      </c>
      <c r="J6169">
        <v>9</v>
      </c>
      <c r="K6169" t="s">
        <v>1889</v>
      </c>
      <c r="L6169">
        <v>276</v>
      </c>
      <c r="M6169" t="s">
        <v>1803</v>
      </c>
      <c r="N6169" t="s">
        <v>1890</v>
      </c>
      <c r="O6169">
        <v>0</v>
      </c>
      <c r="P6169" t="s">
        <v>1552</v>
      </c>
      <c r="Q6169">
        <v>20020731</v>
      </c>
      <c r="R6169">
        <v>891008979</v>
      </c>
    </row>
    <row r="6170" spans="1:18">
      <c r="A6170" t="s">
        <v>1900</v>
      </c>
      <c r="B6170" t="s">
        <v>1914</v>
      </c>
      <c r="C6170">
        <v>201208</v>
      </c>
      <c r="D6170">
        <v>22</v>
      </c>
      <c r="E6170" t="s">
        <v>1555</v>
      </c>
      <c r="F6170">
        <v>26286</v>
      </c>
      <c r="G6170">
        <v>1438</v>
      </c>
      <c r="H6170">
        <v>8884</v>
      </c>
      <c r="I6170">
        <v>43112078400</v>
      </c>
      <c r="J6170">
        <v>9</v>
      </c>
      <c r="K6170" t="s">
        <v>1889</v>
      </c>
      <c r="L6170">
        <v>276</v>
      </c>
      <c r="M6170" t="s">
        <v>1803</v>
      </c>
      <c r="N6170" t="s">
        <v>1890</v>
      </c>
      <c r="O6170">
        <v>0</v>
      </c>
      <c r="P6170" t="s">
        <v>1552</v>
      </c>
      <c r="Q6170">
        <v>20030410</v>
      </c>
      <c r="R6170">
        <v>891008979</v>
      </c>
    </row>
    <row r="6171" spans="1:18">
      <c r="A6171" t="s">
        <v>1887</v>
      </c>
      <c r="B6171" t="s">
        <v>1893</v>
      </c>
      <c r="C6171">
        <v>201209</v>
      </c>
      <c r="D6171">
        <v>30</v>
      </c>
      <c r="E6171" t="s">
        <v>1555</v>
      </c>
      <c r="F6171">
        <v>13665</v>
      </c>
      <c r="G6171">
        <v>171948</v>
      </c>
      <c r="H6171">
        <v>9807</v>
      </c>
      <c r="I6171">
        <v>43112070900</v>
      </c>
      <c r="J6171">
        <v>9</v>
      </c>
      <c r="K6171" t="s">
        <v>1889</v>
      </c>
      <c r="L6171">
        <v>276</v>
      </c>
      <c r="M6171" t="s">
        <v>1803</v>
      </c>
      <c r="N6171" t="s">
        <v>1890</v>
      </c>
      <c r="O6171">
        <v>0</v>
      </c>
      <c r="P6171" t="s">
        <v>1552</v>
      </c>
      <c r="Q6171">
        <v>19940201</v>
      </c>
      <c r="R6171">
        <v>891008979</v>
      </c>
    </row>
    <row r="6172" spans="1:18">
      <c r="A6172" t="s">
        <v>1887</v>
      </c>
      <c r="B6172" t="s">
        <v>1894</v>
      </c>
      <c r="C6172">
        <v>201209</v>
      </c>
      <c r="D6172">
        <v>30</v>
      </c>
      <c r="E6172" t="s">
        <v>1555</v>
      </c>
      <c r="F6172">
        <v>6827</v>
      </c>
      <c r="G6172">
        <v>6969</v>
      </c>
      <c r="H6172">
        <v>62266</v>
      </c>
      <c r="I6172">
        <v>43112071200</v>
      </c>
      <c r="J6172">
        <v>9</v>
      </c>
      <c r="K6172" t="s">
        <v>1892</v>
      </c>
      <c r="L6172">
        <v>276</v>
      </c>
      <c r="M6172" t="s">
        <v>1803</v>
      </c>
      <c r="N6172" t="s">
        <v>1890</v>
      </c>
      <c r="O6172">
        <v>0</v>
      </c>
      <c r="P6172" t="s">
        <v>1552</v>
      </c>
      <c r="Q6172">
        <v>19940501</v>
      </c>
      <c r="R6172">
        <v>891008979</v>
      </c>
    </row>
    <row r="6173" spans="1:18">
      <c r="A6173" t="s">
        <v>1887</v>
      </c>
      <c r="B6173" t="s">
        <v>1895</v>
      </c>
      <c r="C6173">
        <v>201209</v>
      </c>
      <c r="D6173">
        <v>30</v>
      </c>
      <c r="E6173" t="s">
        <v>1555</v>
      </c>
      <c r="F6173">
        <v>14360</v>
      </c>
      <c r="G6173">
        <v>6355</v>
      </c>
      <c r="H6173">
        <v>53659</v>
      </c>
      <c r="I6173">
        <v>43112071300</v>
      </c>
      <c r="J6173">
        <v>9</v>
      </c>
      <c r="K6173" t="s">
        <v>1889</v>
      </c>
      <c r="L6173">
        <v>276</v>
      </c>
      <c r="M6173" t="s">
        <v>1803</v>
      </c>
      <c r="N6173" t="s">
        <v>1890</v>
      </c>
      <c r="O6173">
        <v>0</v>
      </c>
      <c r="P6173" t="s">
        <v>1552</v>
      </c>
      <c r="Q6173">
        <v>19940601</v>
      </c>
      <c r="R6173">
        <v>891008979</v>
      </c>
    </row>
    <row r="6174" spans="1:18">
      <c r="A6174" t="s">
        <v>1887</v>
      </c>
      <c r="B6174" t="s">
        <v>1916</v>
      </c>
      <c r="C6174">
        <v>201209</v>
      </c>
      <c r="D6174">
        <v>22</v>
      </c>
      <c r="E6174" t="s">
        <v>1555</v>
      </c>
      <c r="F6174">
        <v>10437</v>
      </c>
      <c r="G6174">
        <v>8011</v>
      </c>
      <c r="H6174">
        <v>40084</v>
      </c>
      <c r="I6174">
        <v>43112072101</v>
      </c>
      <c r="J6174">
        <v>9</v>
      </c>
      <c r="K6174" t="s">
        <v>1892</v>
      </c>
      <c r="L6174">
        <v>276</v>
      </c>
      <c r="M6174" t="s">
        <v>1803</v>
      </c>
      <c r="N6174" t="s">
        <v>1890</v>
      </c>
      <c r="O6174">
        <v>0</v>
      </c>
      <c r="P6174" t="s">
        <v>1552</v>
      </c>
      <c r="Q6174">
        <v>19951201</v>
      </c>
      <c r="R6174">
        <v>891008979</v>
      </c>
    </row>
    <row r="6175" spans="1:18">
      <c r="A6175" t="s">
        <v>1887</v>
      </c>
      <c r="B6175" t="s">
        <v>1910</v>
      </c>
      <c r="C6175">
        <v>201209</v>
      </c>
      <c r="D6175">
        <v>30</v>
      </c>
      <c r="E6175" t="s">
        <v>1555</v>
      </c>
      <c r="F6175">
        <v>16472</v>
      </c>
      <c r="G6175">
        <v>10242</v>
      </c>
      <c r="H6175">
        <v>26187</v>
      </c>
      <c r="I6175">
        <v>43112072600</v>
      </c>
      <c r="J6175">
        <v>9</v>
      </c>
      <c r="K6175" t="s">
        <v>1892</v>
      </c>
      <c r="L6175">
        <v>276</v>
      </c>
      <c r="M6175" t="s">
        <v>1803</v>
      </c>
      <c r="N6175" t="s">
        <v>1890</v>
      </c>
      <c r="O6175">
        <v>0</v>
      </c>
      <c r="P6175" t="s">
        <v>1552</v>
      </c>
      <c r="Q6175">
        <v>19950201</v>
      </c>
      <c r="R6175">
        <v>891008979</v>
      </c>
    </row>
    <row r="6176" spans="1:18">
      <c r="A6176" t="s">
        <v>1887</v>
      </c>
      <c r="B6176" t="s">
        <v>1896</v>
      </c>
      <c r="C6176">
        <v>201209</v>
      </c>
      <c r="D6176">
        <v>30</v>
      </c>
      <c r="E6176" t="s">
        <v>1555</v>
      </c>
      <c r="F6176">
        <v>5546</v>
      </c>
      <c r="G6176">
        <v>2091</v>
      </c>
      <c r="H6176">
        <v>7303</v>
      </c>
      <c r="I6176">
        <v>43112072700</v>
      </c>
      <c r="J6176">
        <v>9</v>
      </c>
      <c r="K6176" t="s">
        <v>1892</v>
      </c>
      <c r="L6176">
        <v>276</v>
      </c>
      <c r="M6176" t="s">
        <v>1803</v>
      </c>
      <c r="N6176" t="s">
        <v>1890</v>
      </c>
      <c r="O6176">
        <v>0</v>
      </c>
      <c r="P6176" t="s">
        <v>1552</v>
      </c>
      <c r="Q6176">
        <v>19950301</v>
      </c>
      <c r="R6176">
        <v>891008979</v>
      </c>
    </row>
    <row r="6177" spans="1:18">
      <c r="A6177" t="s">
        <v>1887</v>
      </c>
      <c r="B6177" t="s">
        <v>1897</v>
      </c>
      <c r="C6177">
        <v>201209</v>
      </c>
      <c r="D6177">
        <v>30</v>
      </c>
      <c r="E6177" t="s">
        <v>1555</v>
      </c>
      <c r="F6177">
        <v>3477</v>
      </c>
      <c r="G6177">
        <v>4813</v>
      </c>
      <c r="H6177">
        <v>6276</v>
      </c>
      <c r="I6177">
        <v>43112073701</v>
      </c>
      <c r="J6177">
        <v>9</v>
      </c>
      <c r="K6177" t="s">
        <v>1892</v>
      </c>
      <c r="L6177">
        <v>276</v>
      </c>
      <c r="M6177" t="s">
        <v>1803</v>
      </c>
      <c r="N6177" t="s">
        <v>1890</v>
      </c>
      <c r="O6177">
        <v>0</v>
      </c>
      <c r="P6177" t="s">
        <v>1552</v>
      </c>
      <c r="Q6177">
        <v>20040919</v>
      </c>
      <c r="R6177">
        <v>891008979</v>
      </c>
    </row>
    <row r="6178" spans="1:18">
      <c r="A6178" t="s">
        <v>1887</v>
      </c>
      <c r="B6178" t="s">
        <v>1913</v>
      </c>
      <c r="C6178">
        <v>201209</v>
      </c>
      <c r="D6178">
        <v>30</v>
      </c>
      <c r="E6178" t="s">
        <v>1555</v>
      </c>
      <c r="F6178">
        <v>5223</v>
      </c>
      <c r="G6178">
        <v>8500</v>
      </c>
      <c r="H6178">
        <v>35382</v>
      </c>
      <c r="I6178">
        <v>43112073901</v>
      </c>
      <c r="J6178">
        <v>9</v>
      </c>
      <c r="K6178" t="s">
        <v>1892</v>
      </c>
      <c r="L6178">
        <v>276</v>
      </c>
      <c r="M6178" t="s">
        <v>1803</v>
      </c>
      <c r="N6178" t="s">
        <v>1890</v>
      </c>
      <c r="O6178">
        <v>0</v>
      </c>
      <c r="P6178" t="s">
        <v>1552</v>
      </c>
      <c r="Q6178">
        <v>19960901</v>
      </c>
      <c r="R6178">
        <v>891008979</v>
      </c>
    </row>
    <row r="6179" spans="1:18">
      <c r="A6179" t="s">
        <v>1887</v>
      </c>
      <c r="B6179" t="s">
        <v>1915</v>
      </c>
      <c r="C6179">
        <v>201209</v>
      </c>
      <c r="D6179">
        <v>30</v>
      </c>
      <c r="E6179" t="s">
        <v>1555</v>
      </c>
      <c r="F6179">
        <v>4664</v>
      </c>
      <c r="G6179">
        <v>10031</v>
      </c>
      <c r="H6179">
        <v>3806</v>
      </c>
      <c r="I6179">
        <v>43112074102</v>
      </c>
      <c r="J6179">
        <v>9</v>
      </c>
      <c r="K6179" t="s">
        <v>1892</v>
      </c>
      <c r="L6179">
        <v>276</v>
      </c>
      <c r="M6179" t="s">
        <v>1803</v>
      </c>
      <c r="N6179" t="s">
        <v>1890</v>
      </c>
      <c r="O6179">
        <v>0</v>
      </c>
      <c r="P6179" t="s">
        <v>1552</v>
      </c>
      <c r="Q6179">
        <v>20120606</v>
      </c>
      <c r="R6179">
        <v>891008979</v>
      </c>
    </row>
    <row r="6180" spans="1:18">
      <c r="A6180" t="s">
        <v>1887</v>
      </c>
      <c r="B6180" t="s">
        <v>1908</v>
      </c>
      <c r="C6180">
        <v>201209</v>
      </c>
      <c r="D6180">
        <v>15</v>
      </c>
      <c r="E6180" t="s">
        <v>1555</v>
      </c>
      <c r="F6180">
        <v>6491</v>
      </c>
      <c r="G6180">
        <v>2716</v>
      </c>
      <c r="H6180">
        <v>12861</v>
      </c>
      <c r="I6180">
        <v>43112075100</v>
      </c>
      <c r="J6180">
        <v>9</v>
      </c>
      <c r="K6180" t="s">
        <v>1892</v>
      </c>
      <c r="L6180">
        <v>276</v>
      </c>
      <c r="M6180" t="s">
        <v>1803</v>
      </c>
      <c r="N6180" t="s">
        <v>1890</v>
      </c>
      <c r="O6180">
        <v>0</v>
      </c>
      <c r="P6180" t="s">
        <v>1552</v>
      </c>
      <c r="Q6180">
        <v>19961017</v>
      </c>
      <c r="R6180">
        <v>891008979</v>
      </c>
    </row>
    <row r="6181" spans="1:18">
      <c r="A6181" t="s">
        <v>1887</v>
      </c>
      <c r="B6181" t="s">
        <v>1898</v>
      </c>
      <c r="C6181">
        <v>201209</v>
      </c>
      <c r="D6181">
        <v>30</v>
      </c>
      <c r="E6181" t="s">
        <v>1555</v>
      </c>
      <c r="F6181">
        <v>9112</v>
      </c>
      <c r="G6181">
        <v>4455</v>
      </c>
      <c r="H6181">
        <v>8134</v>
      </c>
      <c r="I6181">
        <v>43112075201</v>
      </c>
      <c r="J6181">
        <v>9</v>
      </c>
      <c r="K6181" t="s">
        <v>1892</v>
      </c>
      <c r="L6181">
        <v>276</v>
      </c>
      <c r="M6181" t="s">
        <v>1803</v>
      </c>
      <c r="N6181" t="s">
        <v>1890</v>
      </c>
      <c r="O6181">
        <v>0</v>
      </c>
      <c r="P6181" t="s">
        <v>1552</v>
      </c>
      <c r="Q6181">
        <v>20050328</v>
      </c>
      <c r="R6181">
        <v>891008979</v>
      </c>
    </row>
    <row r="6182" spans="1:18">
      <c r="A6182" t="s">
        <v>1887</v>
      </c>
      <c r="B6182" t="s">
        <v>1899</v>
      </c>
      <c r="C6182">
        <v>201209</v>
      </c>
      <c r="D6182">
        <v>25</v>
      </c>
      <c r="E6182" t="s">
        <v>1555</v>
      </c>
      <c r="F6182">
        <v>4696</v>
      </c>
      <c r="G6182">
        <v>5502</v>
      </c>
      <c r="H6182">
        <v>16595</v>
      </c>
      <c r="I6182">
        <v>43112076200</v>
      </c>
      <c r="J6182">
        <v>9</v>
      </c>
      <c r="K6182" t="s">
        <v>1892</v>
      </c>
      <c r="L6182">
        <v>276</v>
      </c>
      <c r="M6182" t="s">
        <v>1803</v>
      </c>
      <c r="N6182" t="s">
        <v>1890</v>
      </c>
      <c r="O6182">
        <v>0</v>
      </c>
      <c r="P6182" t="s">
        <v>1552</v>
      </c>
      <c r="Q6182">
        <v>19970907</v>
      </c>
      <c r="R6182">
        <v>891008979</v>
      </c>
    </row>
    <row r="6183" spans="1:18">
      <c r="A6183" t="s">
        <v>1887</v>
      </c>
      <c r="B6183" t="s">
        <v>1909</v>
      </c>
      <c r="C6183">
        <v>201209</v>
      </c>
      <c r="D6183">
        <v>30</v>
      </c>
      <c r="E6183" t="s">
        <v>1555</v>
      </c>
      <c r="F6183">
        <v>20239</v>
      </c>
      <c r="G6183">
        <v>10915</v>
      </c>
      <c r="H6183">
        <v>21842</v>
      </c>
      <c r="I6183">
        <v>43112077700</v>
      </c>
      <c r="J6183">
        <v>9</v>
      </c>
      <c r="K6183" t="s">
        <v>1889</v>
      </c>
      <c r="L6183">
        <v>276</v>
      </c>
      <c r="M6183" t="s">
        <v>1803</v>
      </c>
      <c r="N6183" t="s">
        <v>1890</v>
      </c>
      <c r="O6183">
        <v>0</v>
      </c>
      <c r="P6183" t="s">
        <v>1552</v>
      </c>
      <c r="Q6183">
        <v>20020613</v>
      </c>
      <c r="R6183">
        <v>891008979</v>
      </c>
    </row>
    <row r="6184" spans="1:18">
      <c r="A6184" t="s">
        <v>1900</v>
      </c>
      <c r="B6184" t="s">
        <v>1901</v>
      </c>
      <c r="C6184">
        <v>201209</v>
      </c>
      <c r="D6184">
        <v>14</v>
      </c>
      <c r="E6184" t="s">
        <v>1555</v>
      </c>
      <c r="F6184">
        <v>2732</v>
      </c>
      <c r="G6184">
        <v>958</v>
      </c>
      <c r="H6184">
        <v>21702</v>
      </c>
      <c r="I6184">
        <v>43112071900</v>
      </c>
      <c r="J6184">
        <v>9</v>
      </c>
      <c r="K6184" t="s">
        <v>1889</v>
      </c>
      <c r="L6184">
        <v>276</v>
      </c>
      <c r="M6184" t="s">
        <v>1803</v>
      </c>
      <c r="N6184" t="s">
        <v>1890</v>
      </c>
      <c r="O6184">
        <v>0</v>
      </c>
      <c r="P6184" t="s">
        <v>1552</v>
      </c>
      <c r="Q6184">
        <v>19940901</v>
      </c>
      <c r="R6184">
        <v>891008979</v>
      </c>
    </row>
    <row r="6185" spans="1:18">
      <c r="A6185" t="s">
        <v>1900</v>
      </c>
      <c r="B6185" t="s">
        <v>1911</v>
      </c>
      <c r="C6185">
        <v>201209</v>
      </c>
      <c r="D6185">
        <v>12</v>
      </c>
      <c r="E6185" t="s">
        <v>1555</v>
      </c>
      <c r="F6185">
        <v>5119</v>
      </c>
      <c r="G6185">
        <v>13093</v>
      </c>
      <c r="H6185">
        <v>10761</v>
      </c>
      <c r="I6185">
        <v>43112072300</v>
      </c>
      <c r="J6185">
        <v>9</v>
      </c>
      <c r="K6185" t="s">
        <v>1889</v>
      </c>
      <c r="L6185">
        <v>276</v>
      </c>
      <c r="M6185" t="s">
        <v>1803</v>
      </c>
      <c r="N6185" t="s">
        <v>1890</v>
      </c>
      <c r="O6185">
        <v>0</v>
      </c>
      <c r="P6185" t="s">
        <v>1552</v>
      </c>
      <c r="Q6185">
        <v>19941101</v>
      </c>
      <c r="R6185">
        <v>891008979</v>
      </c>
    </row>
    <row r="6186" spans="1:18">
      <c r="A6186" t="s">
        <v>1900</v>
      </c>
      <c r="B6186" t="s">
        <v>1902</v>
      </c>
      <c r="C6186">
        <v>201209</v>
      </c>
      <c r="D6186">
        <v>30</v>
      </c>
      <c r="E6186" t="s">
        <v>1555</v>
      </c>
      <c r="F6186">
        <v>18763</v>
      </c>
      <c r="G6186">
        <v>14201</v>
      </c>
      <c r="H6186">
        <v>15477</v>
      </c>
      <c r="I6186">
        <v>43112072400</v>
      </c>
      <c r="J6186">
        <v>9</v>
      </c>
      <c r="K6186" t="s">
        <v>1889</v>
      </c>
      <c r="L6186">
        <v>276</v>
      </c>
      <c r="M6186" t="s">
        <v>1803</v>
      </c>
      <c r="N6186" t="s">
        <v>1890</v>
      </c>
      <c r="O6186">
        <v>0</v>
      </c>
      <c r="P6186" t="s">
        <v>1552</v>
      </c>
      <c r="Q6186">
        <v>19950101</v>
      </c>
      <c r="R6186">
        <v>891008979</v>
      </c>
    </row>
    <row r="6187" spans="1:18">
      <c r="A6187" t="s">
        <v>1900</v>
      </c>
      <c r="B6187" t="s">
        <v>1903</v>
      </c>
      <c r="C6187">
        <v>201209</v>
      </c>
      <c r="D6187">
        <v>25</v>
      </c>
      <c r="E6187" t="s">
        <v>1555</v>
      </c>
      <c r="F6187">
        <v>4559</v>
      </c>
      <c r="G6187">
        <v>6689</v>
      </c>
      <c r="H6187">
        <v>5776</v>
      </c>
      <c r="I6187">
        <v>43112073300</v>
      </c>
      <c r="J6187">
        <v>9</v>
      </c>
      <c r="K6187" t="s">
        <v>1889</v>
      </c>
      <c r="L6187">
        <v>276</v>
      </c>
      <c r="M6187" t="s">
        <v>1803</v>
      </c>
      <c r="N6187" t="s">
        <v>1890</v>
      </c>
      <c r="O6187">
        <v>0</v>
      </c>
      <c r="P6187" t="s">
        <v>1552</v>
      </c>
      <c r="Q6187">
        <v>19950801</v>
      </c>
      <c r="R6187">
        <v>891008979</v>
      </c>
    </row>
    <row r="6188" spans="1:18">
      <c r="A6188" t="s">
        <v>1900</v>
      </c>
      <c r="B6188" t="s">
        <v>1904</v>
      </c>
      <c r="C6188">
        <v>201209</v>
      </c>
      <c r="D6188">
        <v>30</v>
      </c>
      <c r="E6188" t="s">
        <v>1555</v>
      </c>
      <c r="F6188">
        <v>9450</v>
      </c>
      <c r="G6188">
        <v>3778</v>
      </c>
      <c r="H6188">
        <v>7949</v>
      </c>
      <c r="I6188">
        <v>43112073500</v>
      </c>
      <c r="J6188">
        <v>9</v>
      </c>
      <c r="K6188" t="s">
        <v>1889</v>
      </c>
      <c r="L6188">
        <v>276</v>
      </c>
      <c r="M6188" t="s">
        <v>1803</v>
      </c>
      <c r="N6188" t="s">
        <v>1890</v>
      </c>
      <c r="O6188">
        <v>0</v>
      </c>
      <c r="P6188" t="s">
        <v>1552</v>
      </c>
      <c r="Q6188">
        <v>19950901</v>
      </c>
      <c r="R6188">
        <v>891008979</v>
      </c>
    </row>
    <row r="6189" spans="1:18">
      <c r="A6189" t="s">
        <v>1900</v>
      </c>
      <c r="B6189" t="s">
        <v>1905</v>
      </c>
      <c r="C6189">
        <v>201209</v>
      </c>
      <c r="D6189">
        <v>30</v>
      </c>
      <c r="E6189" t="s">
        <v>1555</v>
      </c>
      <c r="F6189">
        <v>10941</v>
      </c>
      <c r="G6189">
        <v>10981</v>
      </c>
      <c r="H6189">
        <v>22648</v>
      </c>
      <c r="I6189">
        <v>43112075601</v>
      </c>
      <c r="J6189">
        <v>9</v>
      </c>
      <c r="K6189" t="s">
        <v>1889</v>
      </c>
      <c r="L6189">
        <v>276</v>
      </c>
      <c r="M6189" t="s">
        <v>1803</v>
      </c>
      <c r="N6189" t="s">
        <v>1890</v>
      </c>
      <c r="O6189">
        <v>0</v>
      </c>
      <c r="P6189" t="s">
        <v>1552</v>
      </c>
      <c r="Q6189">
        <v>20040630</v>
      </c>
      <c r="R6189">
        <v>891008979</v>
      </c>
    </row>
    <row r="6190" spans="1:18">
      <c r="A6190" t="s">
        <v>1900</v>
      </c>
      <c r="B6190" t="s">
        <v>1906</v>
      </c>
      <c r="C6190">
        <v>201209</v>
      </c>
      <c r="D6190">
        <v>30</v>
      </c>
      <c r="E6190" t="s">
        <v>1555</v>
      </c>
      <c r="F6190">
        <v>12483</v>
      </c>
      <c r="G6190">
        <v>7973</v>
      </c>
      <c r="H6190">
        <v>12833</v>
      </c>
      <c r="I6190">
        <v>43112076301</v>
      </c>
      <c r="J6190">
        <v>9</v>
      </c>
      <c r="K6190" t="s">
        <v>1889</v>
      </c>
      <c r="L6190">
        <v>276</v>
      </c>
      <c r="M6190" t="s">
        <v>1803</v>
      </c>
      <c r="N6190" t="s">
        <v>1890</v>
      </c>
      <c r="O6190">
        <v>0</v>
      </c>
      <c r="P6190" t="s">
        <v>1552</v>
      </c>
      <c r="Q6190">
        <v>20060613</v>
      </c>
      <c r="R6190">
        <v>891008979</v>
      </c>
    </row>
    <row r="6191" spans="1:18">
      <c r="A6191" t="s">
        <v>1900</v>
      </c>
      <c r="B6191" t="s">
        <v>1907</v>
      </c>
      <c r="C6191">
        <v>201209</v>
      </c>
      <c r="D6191">
        <v>30</v>
      </c>
      <c r="E6191" t="s">
        <v>1555</v>
      </c>
      <c r="F6191">
        <v>7108</v>
      </c>
      <c r="G6191">
        <v>6956</v>
      </c>
      <c r="H6191">
        <v>7418</v>
      </c>
      <c r="I6191">
        <v>43112077800</v>
      </c>
      <c r="J6191">
        <v>9</v>
      </c>
      <c r="K6191" t="s">
        <v>1889</v>
      </c>
      <c r="L6191">
        <v>276</v>
      </c>
      <c r="M6191" t="s">
        <v>1803</v>
      </c>
      <c r="N6191" t="s">
        <v>1890</v>
      </c>
      <c r="O6191">
        <v>0</v>
      </c>
      <c r="P6191" t="s">
        <v>1552</v>
      </c>
      <c r="Q6191">
        <v>20020731</v>
      </c>
      <c r="R6191">
        <v>891008979</v>
      </c>
    </row>
    <row r="6192" spans="1:18">
      <c r="A6192" t="s">
        <v>1900</v>
      </c>
      <c r="B6192" t="s">
        <v>1914</v>
      </c>
      <c r="C6192">
        <v>201209</v>
      </c>
      <c r="D6192">
        <v>30</v>
      </c>
      <c r="E6192" t="s">
        <v>1555</v>
      </c>
      <c r="F6192">
        <v>40404</v>
      </c>
      <c r="G6192">
        <v>4328</v>
      </c>
      <c r="H6192">
        <v>12832</v>
      </c>
      <c r="I6192">
        <v>43112078400</v>
      </c>
      <c r="J6192">
        <v>9</v>
      </c>
      <c r="K6192" t="s">
        <v>1889</v>
      </c>
      <c r="L6192">
        <v>276</v>
      </c>
      <c r="M6192" t="s">
        <v>1803</v>
      </c>
      <c r="N6192" t="s">
        <v>1890</v>
      </c>
      <c r="O6192">
        <v>0</v>
      </c>
      <c r="P6192" t="s">
        <v>1552</v>
      </c>
      <c r="Q6192">
        <v>20030410</v>
      </c>
      <c r="R6192">
        <v>891008979</v>
      </c>
    </row>
    <row r="6193" spans="1:18">
      <c r="A6193" t="s">
        <v>1887</v>
      </c>
      <c r="B6193" t="s">
        <v>1912</v>
      </c>
      <c r="C6193">
        <v>201210</v>
      </c>
      <c r="D6193">
        <v>14</v>
      </c>
      <c r="E6193" t="s">
        <v>1555</v>
      </c>
      <c r="F6193">
        <v>4670</v>
      </c>
      <c r="G6193">
        <v>3153</v>
      </c>
      <c r="H6193">
        <v>26583</v>
      </c>
      <c r="I6193">
        <v>43112070300</v>
      </c>
      <c r="J6193">
        <v>9</v>
      </c>
      <c r="K6193" t="s">
        <v>1892</v>
      </c>
      <c r="L6193">
        <v>276</v>
      </c>
      <c r="M6193" t="s">
        <v>1803</v>
      </c>
      <c r="N6193" t="s">
        <v>1890</v>
      </c>
      <c r="O6193">
        <v>0</v>
      </c>
      <c r="P6193" t="s">
        <v>1552</v>
      </c>
      <c r="Q6193">
        <v>19931201</v>
      </c>
      <c r="R6193">
        <v>891008979</v>
      </c>
    </row>
    <row r="6194" spans="1:18">
      <c r="A6194" t="s">
        <v>1887</v>
      </c>
      <c r="B6194" t="s">
        <v>1893</v>
      </c>
      <c r="C6194">
        <v>201210</v>
      </c>
      <c r="D6194">
        <v>31</v>
      </c>
      <c r="E6194" t="s">
        <v>1555</v>
      </c>
      <c r="F6194">
        <v>13547</v>
      </c>
      <c r="G6194">
        <v>176843</v>
      </c>
      <c r="H6194">
        <v>10942</v>
      </c>
      <c r="I6194">
        <v>43112070900</v>
      </c>
      <c r="J6194">
        <v>9</v>
      </c>
      <c r="K6194" t="s">
        <v>1889</v>
      </c>
      <c r="L6194">
        <v>276</v>
      </c>
      <c r="M6194" t="s">
        <v>1803</v>
      </c>
      <c r="N6194" t="s">
        <v>1890</v>
      </c>
      <c r="O6194">
        <v>0</v>
      </c>
      <c r="P6194" t="s">
        <v>1552</v>
      </c>
      <c r="Q6194">
        <v>19940201</v>
      </c>
      <c r="R6194">
        <v>891008979</v>
      </c>
    </row>
    <row r="6195" spans="1:18">
      <c r="A6195" t="s">
        <v>1887</v>
      </c>
      <c r="B6195" t="s">
        <v>1894</v>
      </c>
      <c r="C6195">
        <v>201210</v>
      </c>
      <c r="D6195">
        <v>31</v>
      </c>
      <c r="E6195" t="s">
        <v>1555</v>
      </c>
      <c r="F6195">
        <v>6365</v>
      </c>
      <c r="G6195">
        <v>14383</v>
      </c>
      <c r="H6195">
        <v>73697</v>
      </c>
      <c r="I6195">
        <v>43112071200</v>
      </c>
      <c r="J6195">
        <v>9</v>
      </c>
      <c r="K6195" t="s">
        <v>1892</v>
      </c>
      <c r="L6195">
        <v>276</v>
      </c>
      <c r="M6195" t="s">
        <v>1803</v>
      </c>
      <c r="N6195" t="s">
        <v>1890</v>
      </c>
      <c r="O6195">
        <v>0</v>
      </c>
      <c r="P6195" t="s">
        <v>1552</v>
      </c>
      <c r="Q6195">
        <v>19940501</v>
      </c>
      <c r="R6195">
        <v>891008979</v>
      </c>
    </row>
    <row r="6196" spans="1:18">
      <c r="A6196" t="s">
        <v>1887</v>
      </c>
      <c r="B6196" t="s">
        <v>1895</v>
      </c>
      <c r="C6196">
        <v>201210</v>
      </c>
      <c r="D6196">
        <v>31</v>
      </c>
      <c r="E6196" t="s">
        <v>1555</v>
      </c>
      <c r="F6196">
        <v>16600</v>
      </c>
      <c r="G6196">
        <v>8503</v>
      </c>
      <c r="H6196">
        <v>50636</v>
      </c>
      <c r="I6196">
        <v>43112071300</v>
      </c>
      <c r="J6196">
        <v>9</v>
      </c>
      <c r="K6196" t="s">
        <v>1889</v>
      </c>
      <c r="L6196">
        <v>276</v>
      </c>
      <c r="M6196" t="s">
        <v>1803</v>
      </c>
      <c r="N6196" t="s">
        <v>1890</v>
      </c>
      <c r="O6196">
        <v>0</v>
      </c>
      <c r="P6196" t="s">
        <v>1552</v>
      </c>
      <c r="Q6196">
        <v>19940601</v>
      </c>
      <c r="R6196">
        <v>891008979</v>
      </c>
    </row>
    <row r="6197" spans="1:18">
      <c r="A6197" t="s">
        <v>1887</v>
      </c>
      <c r="B6197" t="s">
        <v>1916</v>
      </c>
      <c r="C6197">
        <v>201210</v>
      </c>
      <c r="D6197">
        <v>31</v>
      </c>
      <c r="E6197" t="s">
        <v>1555</v>
      </c>
      <c r="F6197">
        <v>14797</v>
      </c>
      <c r="G6197">
        <v>12506</v>
      </c>
      <c r="H6197">
        <v>56675</v>
      </c>
      <c r="I6197">
        <v>43112072101</v>
      </c>
      <c r="J6197">
        <v>9</v>
      </c>
      <c r="K6197" t="s">
        <v>1892</v>
      </c>
      <c r="L6197">
        <v>276</v>
      </c>
      <c r="M6197" t="s">
        <v>1803</v>
      </c>
      <c r="N6197" t="s">
        <v>1890</v>
      </c>
      <c r="O6197">
        <v>0</v>
      </c>
      <c r="P6197" t="s">
        <v>1552</v>
      </c>
      <c r="Q6197">
        <v>19951201</v>
      </c>
      <c r="R6197">
        <v>891008979</v>
      </c>
    </row>
    <row r="6198" spans="1:18">
      <c r="A6198" t="s">
        <v>1887</v>
      </c>
      <c r="B6198" t="s">
        <v>1910</v>
      </c>
      <c r="C6198">
        <v>201210</v>
      </c>
      <c r="D6198">
        <v>31</v>
      </c>
      <c r="E6198" t="s">
        <v>1555</v>
      </c>
      <c r="F6198">
        <v>16168</v>
      </c>
      <c r="G6198">
        <v>11763</v>
      </c>
      <c r="H6198">
        <v>27920</v>
      </c>
      <c r="I6198">
        <v>43112072600</v>
      </c>
      <c r="J6198">
        <v>9</v>
      </c>
      <c r="K6198" t="s">
        <v>1892</v>
      </c>
      <c r="L6198">
        <v>276</v>
      </c>
      <c r="M6198" t="s">
        <v>1803</v>
      </c>
      <c r="N6198" t="s">
        <v>1890</v>
      </c>
      <c r="O6198">
        <v>0</v>
      </c>
      <c r="P6198" t="s">
        <v>1552</v>
      </c>
      <c r="Q6198">
        <v>19950201</v>
      </c>
      <c r="R6198">
        <v>891008979</v>
      </c>
    </row>
    <row r="6199" spans="1:18">
      <c r="A6199" t="s">
        <v>1887</v>
      </c>
      <c r="B6199" t="s">
        <v>1896</v>
      </c>
      <c r="C6199">
        <v>201210</v>
      </c>
      <c r="D6199">
        <v>31</v>
      </c>
      <c r="E6199" t="s">
        <v>1555</v>
      </c>
      <c r="F6199">
        <v>4813</v>
      </c>
      <c r="G6199">
        <v>3336</v>
      </c>
      <c r="H6199">
        <v>12000</v>
      </c>
      <c r="I6199">
        <v>43112072700</v>
      </c>
      <c r="J6199">
        <v>9</v>
      </c>
      <c r="K6199" t="s">
        <v>1892</v>
      </c>
      <c r="L6199">
        <v>276</v>
      </c>
      <c r="M6199" t="s">
        <v>1803</v>
      </c>
      <c r="N6199" t="s">
        <v>1890</v>
      </c>
      <c r="O6199">
        <v>0</v>
      </c>
      <c r="P6199" t="s">
        <v>1552</v>
      </c>
      <c r="Q6199">
        <v>19950301</v>
      </c>
      <c r="R6199">
        <v>891008979</v>
      </c>
    </row>
    <row r="6200" spans="1:18">
      <c r="A6200" t="s">
        <v>1887</v>
      </c>
      <c r="B6200" t="s">
        <v>1897</v>
      </c>
      <c r="C6200">
        <v>201210</v>
      </c>
      <c r="D6200">
        <v>31</v>
      </c>
      <c r="E6200" t="s">
        <v>1555</v>
      </c>
      <c r="F6200">
        <v>3524</v>
      </c>
      <c r="G6200">
        <v>6149</v>
      </c>
      <c r="H6200">
        <v>6281</v>
      </c>
      <c r="I6200">
        <v>43112073701</v>
      </c>
      <c r="J6200">
        <v>9</v>
      </c>
      <c r="K6200" t="s">
        <v>1892</v>
      </c>
      <c r="L6200">
        <v>276</v>
      </c>
      <c r="M6200" t="s">
        <v>1803</v>
      </c>
      <c r="N6200" t="s">
        <v>1890</v>
      </c>
      <c r="O6200">
        <v>0</v>
      </c>
      <c r="P6200" t="s">
        <v>1552</v>
      </c>
      <c r="Q6200">
        <v>20040919</v>
      </c>
      <c r="R6200">
        <v>891008979</v>
      </c>
    </row>
    <row r="6201" spans="1:18">
      <c r="A6201" t="s">
        <v>1887</v>
      </c>
      <c r="B6201" t="s">
        <v>1913</v>
      </c>
      <c r="C6201">
        <v>201210</v>
      </c>
      <c r="D6201">
        <v>31</v>
      </c>
      <c r="E6201" t="s">
        <v>1555</v>
      </c>
      <c r="F6201">
        <v>5550</v>
      </c>
      <c r="G6201">
        <v>10482</v>
      </c>
      <c r="H6201">
        <v>35670</v>
      </c>
      <c r="I6201">
        <v>43112073901</v>
      </c>
      <c r="J6201">
        <v>9</v>
      </c>
      <c r="K6201" t="s">
        <v>1892</v>
      </c>
      <c r="L6201">
        <v>276</v>
      </c>
      <c r="M6201" t="s">
        <v>1803</v>
      </c>
      <c r="N6201" t="s">
        <v>1890</v>
      </c>
      <c r="O6201">
        <v>0</v>
      </c>
      <c r="P6201" t="s">
        <v>1552</v>
      </c>
      <c r="Q6201">
        <v>19960901</v>
      </c>
      <c r="R6201">
        <v>891008979</v>
      </c>
    </row>
    <row r="6202" spans="1:18">
      <c r="A6202" t="s">
        <v>1887</v>
      </c>
      <c r="B6202" t="s">
        <v>1915</v>
      </c>
      <c r="C6202">
        <v>201210</v>
      </c>
      <c r="D6202">
        <v>31</v>
      </c>
      <c r="E6202" t="s">
        <v>1555</v>
      </c>
      <c r="F6202">
        <v>7854</v>
      </c>
      <c r="G6202">
        <v>13874</v>
      </c>
      <c r="H6202">
        <v>4244</v>
      </c>
      <c r="I6202">
        <v>43112074102</v>
      </c>
      <c r="J6202">
        <v>9</v>
      </c>
      <c r="K6202" t="s">
        <v>1892</v>
      </c>
      <c r="L6202">
        <v>276</v>
      </c>
      <c r="M6202" t="s">
        <v>1803</v>
      </c>
      <c r="N6202" t="s">
        <v>1890</v>
      </c>
      <c r="O6202">
        <v>0</v>
      </c>
      <c r="P6202" t="s">
        <v>1552</v>
      </c>
      <c r="Q6202">
        <v>20120606</v>
      </c>
      <c r="R6202">
        <v>891008979</v>
      </c>
    </row>
    <row r="6203" spans="1:18">
      <c r="A6203" t="s">
        <v>1887</v>
      </c>
      <c r="B6203" t="s">
        <v>1898</v>
      </c>
      <c r="C6203">
        <v>201210</v>
      </c>
      <c r="D6203">
        <v>31</v>
      </c>
      <c r="E6203" t="s">
        <v>1555</v>
      </c>
      <c r="F6203">
        <v>14733</v>
      </c>
      <c r="G6203">
        <v>7225</v>
      </c>
      <c r="H6203">
        <v>6676</v>
      </c>
      <c r="I6203">
        <v>43112075201</v>
      </c>
      <c r="J6203">
        <v>9</v>
      </c>
      <c r="K6203" t="s">
        <v>1892</v>
      </c>
      <c r="L6203">
        <v>276</v>
      </c>
      <c r="M6203" t="s">
        <v>1803</v>
      </c>
      <c r="N6203" t="s">
        <v>1890</v>
      </c>
      <c r="O6203">
        <v>0</v>
      </c>
      <c r="P6203" t="s">
        <v>1552</v>
      </c>
      <c r="Q6203">
        <v>20050328</v>
      </c>
      <c r="R6203">
        <v>891008979</v>
      </c>
    </row>
    <row r="6204" spans="1:18">
      <c r="A6204" t="s">
        <v>1887</v>
      </c>
      <c r="B6204" t="s">
        <v>1899</v>
      </c>
      <c r="C6204">
        <v>201210</v>
      </c>
      <c r="D6204">
        <v>31</v>
      </c>
      <c r="E6204" t="s">
        <v>1555</v>
      </c>
      <c r="F6204">
        <v>6446</v>
      </c>
      <c r="G6204">
        <v>7916</v>
      </c>
      <c r="H6204">
        <v>18232</v>
      </c>
      <c r="I6204">
        <v>43112076200</v>
      </c>
      <c r="J6204">
        <v>9</v>
      </c>
      <c r="K6204" t="s">
        <v>1892</v>
      </c>
      <c r="L6204">
        <v>276</v>
      </c>
      <c r="M6204" t="s">
        <v>1803</v>
      </c>
      <c r="N6204" t="s">
        <v>1890</v>
      </c>
      <c r="O6204">
        <v>0</v>
      </c>
      <c r="P6204" t="s">
        <v>1552</v>
      </c>
      <c r="Q6204">
        <v>19970907</v>
      </c>
      <c r="R6204">
        <v>891008979</v>
      </c>
    </row>
    <row r="6205" spans="1:18">
      <c r="A6205" t="s">
        <v>1887</v>
      </c>
      <c r="B6205" t="s">
        <v>1909</v>
      </c>
      <c r="C6205">
        <v>201210</v>
      </c>
      <c r="D6205">
        <v>31</v>
      </c>
      <c r="E6205" t="s">
        <v>1555</v>
      </c>
      <c r="F6205">
        <v>17914</v>
      </c>
      <c r="G6205">
        <v>13047</v>
      </c>
      <c r="H6205">
        <v>22178</v>
      </c>
      <c r="I6205">
        <v>43112077700</v>
      </c>
      <c r="J6205">
        <v>9</v>
      </c>
      <c r="K6205" t="s">
        <v>1889</v>
      </c>
      <c r="L6205">
        <v>276</v>
      </c>
      <c r="M6205" t="s">
        <v>1803</v>
      </c>
      <c r="N6205" t="s">
        <v>1890</v>
      </c>
      <c r="O6205">
        <v>0</v>
      </c>
      <c r="P6205" t="s">
        <v>1552</v>
      </c>
      <c r="Q6205">
        <v>20020613</v>
      </c>
      <c r="R6205">
        <v>891008979</v>
      </c>
    </row>
    <row r="6206" spans="1:18">
      <c r="A6206" t="s">
        <v>1900</v>
      </c>
      <c r="B6206" t="s">
        <v>1901</v>
      </c>
      <c r="C6206">
        <v>201210</v>
      </c>
      <c r="D6206">
        <v>31</v>
      </c>
      <c r="E6206" t="s">
        <v>1555</v>
      </c>
      <c r="F6206">
        <v>10538</v>
      </c>
      <c r="G6206">
        <v>3893</v>
      </c>
      <c r="H6206">
        <v>47041</v>
      </c>
      <c r="I6206">
        <v>43112071900</v>
      </c>
      <c r="J6206">
        <v>9</v>
      </c>
      <c r="K6206" t="s">
        <v>1889</v>
      </c>
      <c r="L6206">
        <v>276</v>
      </c>
      <c r="M6206" t="s">
        <v>1803</v>
      </c>
      <c r="N6206" t="s">
        <v>1890</v>
      </c>
      <c r="O6206">
        <v>0</v>
      </c>
      <c r="P6206" t="s">
        <v>1552</v>
      </c>
      <c r="Q6206">
        <v>19940901</v>
      </c>
      <c r="R6206">
        <v>891008979</v>
      </c>
    </row>
    <row r="6207" spans="1:18">
      <c r="A6207" t="s">
        <v>1900</v>
      </c>
      <c r="B6207" t="s">
        <v>1911</v>
      </c>
      <c r="C6207">
        <v>201210</v>
      </c>
      <c r="D6207">
        <v>31</v>
      </c>
      <c r="E6207" t="s">
        <v>1555</v>
      </c>
      <c r="F6207">
        <v>13806</v>
      </c>
      <c r="G6207">
        <v>35688</v>
      </c>
      <c r="H6207">
        <v>28944</v>
      </c>
      <c r="I6207">
        <v>43112072300</v>
      </c>
      <c r="J6207">
        <v>9</v>
      </c>
      <c r="K6207" t="s">
        <v>1889</v>
      </c>
      <c r="L6207">
        <v>276</v>
      </c>
      <c r="M6207" t="s">
        <v>1803</v>
      </c>
      <c r="N6207" t="s">
        <v>1890</v>
      </c>
      <c r="O6207">
        <v>0</v>
      </c>
      <c r="P6207" t="s">
        <v>1552</v>
      </c>
      <c r="Q6207">
        <v>19941101</v>
      </c>
      <c r="R6207">
        <v>891008979</v>
      </c>
    </row>
    <row r="6208" spans="1:18">
      <c r="A6208" t="s">
        <v>1900</v>
      </c>
      <c r="B6208" t="s">
        <v>1902</v>
      </c>
      <c r="C6208">
        <v>201210</v>
      </c>
      <c r="D6208">
        <v>31</v>
      </c>
      <c r="E6208" t="s">
        <v>1555</v>
      </c>
      <c r="F6208">
        <v>19776</v>
      </c>
      <c r="G6208">
        <v>9072</v>
      </c>
      <c r="H6208">
        <v>11738</v>
      </c>
      <c r="I6208">
        <v>43112072400</v>
      </c>
      <c r="J6208">
        <v>9</v>
      </c>
      <c r="K6208" t="s">
        <v>1889</v>
      </c>
      <c r="L6208">
        <v>276</v>
      </c>
      <c r="M6208" t="s">
        <v>1803</v>
      </c>
      <c r="N6208" t="s">
        <v>1890</v>
      </c>
      <c r="O6208">
        <v>0</v>
      </c>
      <c r="P6208" t="s">
        <v>1552</v>
      </c>
      <c r="Q6208">
        <v>19950101</v>
      </c>
      <c r="R6208">
        <v>891008979</v>
      </c>
    </row>
    <row r="6209" spans="1:18">
      <c r="A6209" t="s">
        <v>1900</v>
      </c>
      <c r="B6209" t="s">
        <v>1903</v>
      </c>
      <c r="C6209">
        <v>201210</v>
      </c>
      <c r="D6209">
        <v>31</v>
      </c>
      <c r="E6209" t="s">
        <v>1555</v>
      </c>
      <c r="F6209">
        <v>5038</v>
      </c>
      <c r="G6209">
        <v>9633</v>
      </c>
      <c r="H6209">
        <v>5842</v>
      </c>
      <c r="I6209">
        <v>43112073300</v>
      </c>
      <c r="J6209">
        <v>9</v>
      </c>
      <c r="K6209" t="s">
        <v>1889</v>
      </c>
      <c r="L6209">
        <v>276</v>
      </c>
      <c r="M6209" t="s">
        <v>1803</v>
      </c>
      <c r="N6209" t="s">
        <v>1890</v>
      </c>
      <c r="O6209">
        <v>0</v>
      </c>
      <c r="P6209" t="s">
        <v>1552</v>
      </c>
      <c r="Q6209">
        <v>19950801</v>
      </c>
      <c r="R6209">
        <v>891008979</v>
      </c>
    </row>
    <row r="6210" spans="1:18">
      <c r="A6210" t="s">
        <v>1900</v>
      </c>
      <c r="B6210" t="s">
        <v>1904</v>
      </c>
      <c r="C6210">
        <v>201210</v>
      </c>
      <c r="D6210">
        <v>31</v>
      </c>
      <c r="E6210" t="s">
        <v>1555</v>
      </c>
      <c r="F6210">
        <v>7635</v>
      </c>
      <c r="G6210">
        <v>7308</v>
      </c>
      <c r="H6210">
        <v>10356</v>
      </c>
      <c r="I6210">
        <v>43112073500</v>
      </c>
      <c r="J6210">
        <v>9</v>
      </c>
      <c r="K6210" t="s">
        <v>1889</v>
      </c>
      <c r="L6210">
        <v>276</v>
      </c>
      <c r="M6210" t="s">
        <v>1803</v>
      </c>
      <c r="N6210" t="s">
        <v>1890</v>
      </c>
      <c r="O6210">
        <v>0</v>
      </c>
      <c r="P6210" t="s">
        <v>1552</v>
      </c>
      <c r="Q6210">
        <v>19950901</v>
      </c>
      <c r="R6210">
        <v>891008979</v>
      </c>
    </row>
    <row r="6211" spans="1:18">
      <c r="A6211" t="s">
        <v>1900</v>
      </c>
      <c r="B6211" t="s">
        <v>1905</v>
      </c>
      <c r="C6211">
        <v>201210</v>
      </c>
      <c r="D6211">
        <v>31</v>
      </c>
      <c r="E6211" t="s">
        <v>1555</v>
      </c>
      <c r="F6211">
        <v>10538</v>
      </c>
      <c r="G6211">
        <v>11443</v>
      </c>
      <c r="H6211">
        <v>22651</v>
      </c>
      <c r="I6211">
        <v>43112075601</v>
      </c>
      <c r="J6211">
        <v>9</v>
      </c>
      <c r="K6211" t="s">
        <v>1889</v>
      </c>
      <c r="L6211">
        <v>276</v>
      </c>
      <c r="M6211" t="s">
        <v>1803</v>
      </c>
      <c r="N6211" t="s">
        <v>1890</v>
      </c>
      <c r="O6211">
        <v>0</v>
      </c>
      <c r="P6211" t="s">
        <v>1552</v>
      </c>
      <c r="Q6211">
        <v>20040630</v>
      </c>
      <c r="R6211">
        <v>891008979</v>
      </c>
    </row>
    <row r="6212" spans="1:18">
      <c r="A6212" t="s">
        <v>1900</v>
      </c>
      <c r="B6212" t="s">
        <v>1906</v>
      </c>
      <c r="C6212">
        <v>201210</v>
      </c>
      <c r="D6212">
        <v>31</v>
      </c>
      <c r="E6212" t="s">
        <v>1555</v>
      </c>
      <c r="F6212">
        <v>12623</v>
      </c>
      <c r="G6212">
        <v>8694</v>
      </c>
      <c r="H6212">
        <v>13506</v>
      </c>
      <c r="I6212">
        <v>43112076301</v>
      </c>
      <c r="J6212">
        <v>9</v>
      </c>
      <c r="K6212" t="s">
        <v>1889</v>
      </c>
      <c r="L6212">
        <v>276</v>
      </c>
      <c r="M6212" t="s">
        <v>1803</v>
      </c>
      <c r="N6212" t="s">
        <v>1890</v>
      </c>
      <c r="O6212">
        <v>0</v>
      </c>
      <c r="P6212" t="s">
        <v>1552</v>
      </c>
      <c r="Q6212">
        <v>20060613</v>
      </c>
      <c r="R6212">
        <v>891008979</v>
      </c>
    </row>
    <row r="6213" spans="1:18">
      <c r="A6213" t="s">
        <v>1900</v>
      </c>
      <c r="B6213" t="s">
        <v>1907</v>
      </c>
      <c r="C6213">
        <v>201210</v>
      </c>
      <c r="D6213">
        <v>31</v>
      </c>
      <c r="E6213" t="s">
        <v>1555</v>
      </c>
      <c r="F6213">
        <v>7145</v>
      </c>
      <c r="G6213">
        <v>8329</v>
      </c>
      <c r="H6213">
        <v>7461</v>
      </c>
      <c r="I6213">
        <v>43112077800</v>
      </c>
      <c r="J6213">
        <v>9</v>
      </c>
      <c r="K6213" t="s">
        <v>1889</v>
      </c>
      <c r="L6213">
        <v>276</v>
      </c>
      <c r="M6213" t="s">
        <v>1803</v>
      </c>
      <c r="N6213" t="s">
        <v>1890</v>
      </c>
      <c r="O6213">
        <v>0</v>
      </c>
      <c r="P6213" t="s">
        <v>1552</v>
      </c>
      <c r="Q6213">
        <v>20020731</v>
      </c>
      <c r="R6213">
        <v>891008979</v>
      </c>
    </row>
    <row r="6214" spans="1:18">
      <c r="A6214" t="s">
        <v>1900</v>
      </c>
      <c r="B6214" t="s">
        <v>1914</v>
      </c>
      <c r="C6214">
        <v>201210</v>
      </c>
      <c r="D6214">
        <v>31</v>
      </c>
      <c r="E6214" t="s">
        <v>1555</v>
      </c>
      <c r="F6214">
        <v>32699</v>
      </c>
      <c r="G6214">
        <v>6208</v>
      </c>
      <c r="H6214">
        <v>14005</v>
      </c>
      <c r="I6214">
        <v>43112078400</v>
      </c>
      <c r="J6214">
        <v>9</v>
      </c>
      <c r="K6214" t="s">
        <v>1889</v>
      </c>
      <c r="L6214">
        <v>276</v>
      </c>
      <c r="M6214" t="s">
        <v>1803</v>
      </c>
      <c r="N6214" t="s">
        <v>1890</v>
      </c>
      <c r="O6214">
        <v>0</v>
      </c>
      <c r="P6214" t="s">
        <v>1552</v>
      </c>
      <c r="Q6214">
        <v>20030410</v>
      </c>
      <c r="R6214">
        <v>891008979</v>
      </c>
    </row>
    <row r="6215" spans="1:18">
      <c r="A6215" t="s">
        <v>1887</v>
      </c>
      <c r="B6215" t="s">
        <v>1912</v>
      </c>
      <c r="C6215">
        <v>201211</v>
      </c>
      <c r="D6215">
        <v>22</v>
      </c>
      <c r="E6215" t="s">
        <v>1555</v>
      </c>
      <c r="F6215">
        <v>9138</v>
      </c>
      <c r="G6215">
        <v>5607</v>
      </c>
      <c r="H6215">
        <v>35950</v>
      </c>
      <c r="I6215">
        <v>43112070300</v>
      </c>
      <c r="J6215">
        <v>9</v>
      </c>
      <c r="K6215" t="s">
        <v>1892</v>
      </c>
      <c r="L6215">
        <v>276</v>
      </c>
      <c r="M6215" t="s">
        <v>1803</v>
      </c>
      <c r="N6215" t="s">
        <v>1890</v>
      </c>
      <c r="O6215">
        <v>0</v>
      </c>
      <c r="P6215" t="s">
        <v>1552</v>
      </c>
      <c r="Q6215">
        <v>19931201</v>
      </c>
      <c r="R6215">
        <v>891008979</v>
      </c>
    </row>
    <row r="6216" spans="1:18">
      <c r="A6216" t="s">
        <v>1887</v>
      </c>
      <c r="B6216" t="s">
        <v>1893</v>
      </c>
      <c r="C6216">
        <v>201211</v>
      </c>
      <c r="D6216">
        <v>30</v>
      </c>
      <c r="E6216" t="s">
        <v>1555</v>
      </c>
      <c r="F6216">
        <v>13425</v>
      </c>
      <c r="G6216">
        <v>185060</v>
      </c>
      <c r="H6216">
        <v>12653</v>
      </c>
      <c r="I6216">
        <v>43112070900</v>
      </c>
      <c r="J6216">
        <v>9</v>
      </c>
      <c r="K6216" t="s">
        <v>1889</v>
      </c>
      <c r="L6216">
        <v>276</v>
      </c>
      <c r="M6216" t="s">
        <v>1803</v>
      </c>
      <c r="N6216" t="s">
        <v>1890</v>
      </c>
      <c r="O6216">
        <v>0</v>
      </c>
      <c r="P6216" t="s">
        <v>1552</v>
      </c>
      <c r="Q6216">
        <v>19940201</v>
      </c>
      <c r="R6216">
        <v>891008979</v>
      </c>
    </row>
    <row r="6217" spans="1:18">
      <c r="A6217" t="s">
        <v>1887</v>
      </c>
      <c r="B6217" t="s">
        <v>1894</v>
      </c>
      <c r="C6217">
        <v>201211</v>
      </c>
      <c r="D6217">
        <v>30</v>
      </c>
      <c r="E6217" t="s">
        <v>1555</v>
      </c>
      <c r="F6217">
        <v>10092</v>
      </c>
      <c r="G6217">
        <v>10937</v>
      </c>
      <c r="H6217">
        <v>81836</v>
      </c>
      <c r="I6217">
        <v>43112071200</v>
      </c>
      <c r="J6217">
        <v>9</v>
      </c>
      <c r="K6217" t="s">
        <v>1892</v>
      </c>
      <c r="L6217">
        <v>276</v>
      </c>
      <c r="M6217" t="s">
        <v>1803</v>
      </c>
      <c r="N6217" t="s">
        <v>1890</v>
      </c>
      <c r="O6217">
        <v>0</v>
      </c>
      <c r="P6217" t="s">
        <v>1552</v>
      </c>
      <c r="Q6217">
        <v>19940501</v>
      </c>
      <c r="R6217">
        <v>891008979</v>
      </c>
    </row>
    <row r="6218" spans="1:18">
      <c r="A6218" t="s">
        <v>1887</v>
      </c>
      <c r="B6218" t="s">
        <v>1895</v>
      </c>
      <c r="C6218">
        <v>201211</v>
      </c>
      <c r="D6218">
        <v>30</v>
      </c>
      <c r="E6218" t="s">
        <v>1555</v>
      </c>
      <c r="F6218">
        <v>17566</v>
      </c>
      <c r="G6218">
        <v>9199</v>
      </c>
      <c r="H6218">
        <v>52440</v>
      </c>
      <c r="I6218">
        <v>43112071300</v>
      </c>
      <c r="J6218">
        <v>9</v>
      </c>
      <c r="K6218" t="s">
        <v>1889</v>
      </c>
      <c r="L6218">
        <v>276</v>
      </c>
      <c r="M6218" t="s">
        <v>1803</v>
      </c>
      <c r="N6218" t="s">
        <v>1890</v>
      </c>
      <c r="O6218">
        <v>0</v>
      </c>
      <c r="P6218" t="s">
        <v>1552</v>
      </c>
      <c r="Q6218">
        <v>19940601</v>
      </c>
      <c r="R6218">
        <v>891008979</v>
      </c>
    </row>
    <row r="6219" spans="1:18">
      <c r="A6219" t="s">
        <v>1887</v>
      </c>
      <c r="B6219" t="s">
        <v>1916</v>
      </c>
      <c r="C6219">
        <v>201211</v>
      </c>
      <c r="D6219">
        <v>30</v>
      </c>
      <c r="E6219" t="s">
        <v>1555</v>
      </c>
      <c r="F6219">
        <v>14696</v>
      </c>
      <c r="G6219">
        <v>12899</v>
      </c>
      <c r="H6219">
        <v>64218</v>
      </c>
      <c r="I6219">
        <v>43112072101</v>
      </c>
      <c r="J6219">
        <v>9</v>
      </c>
      <c r="K6219" t="s">
        <v>1892</v>
      </c>
      <c r="L6219">
        <v>276</v>
      </c>
      <c r="M6219" t="s">
        <v>1803</v>
      </c>
      <c r="N6219" t="s">
        <v>1890</v>
      </c>
      <c r="O6219">
        <v>0</v>
      </c>
      <c r="P6219" t="s">
        <v>1552</v>
      </c>
      <c r="Q6219">
        <v>19951201</v>
      </c>
      <c r="R6219">
        <v>891008979</v>
      </c>
    </row>
    <row r="6220" spans="1:18">
      <c r="A6220" t="s">
        <v>1887</v>
      </c>
      <c r="B6220" t="s">
        <v>1910</v>
      </c>
      <c r="C6220">
        <v>201211</v>
      </c>
      <c r="D6220">
        <v>30</v>
      </c>
      <c r="E6220" t="s">
        <v>1555</v>
      </c>
      <c r="F6220">
        <v>17160</v>
      </c>
      <c r="G6220">
        <v>12633</v>
      </c>
      <c r="H6220">
        <v>32116</v>
      </c>
      <c r="I6220">
        <v>43112072600</v>
      </c>
      <c r="J6220">
        <v>9</v>
      </c>
      <c r="K6220" t="s">
        <v>1892</v>
      </c>
      <c r="L6220">
        <v>276</v>
      </c>
      <c r="M6220" t="s">
        <v>1803</v>
      </c>
      <c r="N6220" t="s">
        <v>1890</v>
      </c>
      <c r="O6220">
        <v>0</v>
      </c>
      <c r="P6220" t="s">
        <v>1552</v>
      </c>
      <c r="Q6220">
        <v>19950201</v>
      </c>
      <c r="R6220">
        <v>891008979</v>
      </c>
    </row>
    <row r="6221" spans="1:18">
      <c r="A6221" t="s">
        <v>1887</v>
      </c>
      <c r="B6221" t="s">
        <v>1896</v>
      </c>
      <c r="C6221">
        <v>201211</v>
      </c>
      <c r="D6221">
        <v>30</v>
      </c>
      <c r="E6221" t="s">
        <v>1555</v>
      </c>
      <c r="F6221">
        <v>4880</v>
      </c>
      <c r="G6221">
        <v>3682</v>
      </c>
      <c r="H6221">
        <v>13881</v>
      </c>
      <c r="I6221">
        <v>43112072700</v>
      </c>
      <c r="J6221">
        <v>9</v>
      </c>
      <c r="K6221" t="s">
        <v>1892</v>
      </c>
      <c r="L6221">
        <v>276</v>
      </c>
      <c r="M6221" t="s">
        <v>1803</v>
      </c>
      <c r="N6221" t="s">
        <v>1890</v>
      </c>
      <c r="O6221">
        <v>0</v>
      </c>
      <c r="P6221" t="s">
        <v>1552</v>
      </c>
      <c r="Q6221">
        <v>19950301</v>
      </c>
      <c r="R6221">
        <v>891008979</v>
      </c>
    </row>
    <row r="6222" spans="1:18">
      <c r="A6222" t="s">
        <v>1887</v>
      </c>
      <c r="B6222" t="s">
        <v>1897</v>
      </c>
      <c r="C6222">
        <v>201211</v>
      </c>
      <c r="D6222">
        <v>30</v>
      </c>
      <c r="E6222" t="s">
        <v>1555</v>
      </c>
      <c r="F6222">
        <v>3292</v>
      </c>
      <c r="G6222">
        <v>6880</v>
      </c>
      <c r="H6222">
        <v>6790</v>
      </c>
      <c r="I6222">
        <v>43112073701</v>
      </c>
      <c r="J6222">
        <v>9</v>
      </c>
      <c r="K6222" t="s">
        <v>1892</v>
      </c>
      <c r="L6222">
        <v>276</v>
      </c>
      <c r="M6222" t="s">
        <v>1803</v>
      </c>
      <c r="N6222" t="s">
        <v>1890</v>
      </c>
      <c r="O6222">
        <v>0</v>
      </c>
      <c r="P6222" t="s">
        <v>1552</v>
      </c>
      <c r="Q6222">
        <v>20040919</v>
      </c>
      <c r="R6222">
        <v>891008979</v>
      </c>
    </row>
    <row r="6223" spans="1:18">
      <c r="A6223" t="s">
        <v>1887</v>
      </c>
      <c r="B6223" t="s">
        <v>1913</v>
      </c>
      <c r="C6223">
        <v>201211</v>
      </c>
      <c r="D6223">
        <v>30</v>
      </c>
      <c r="E6223" t="s">
        <v>1555</v>
      </c>
      <c r="F6223">
        <v>7494</v>
      </c>
      <c r="G6223">
        <v>10114</v>
      </c>
      <c r="H6223">
        <v>34757</v>
      </c>
      <c r="I6223">
        <v>43112073901</v>
      </c>
      <c r="J6223">
        <v>9</v>
      </c>
      <c r="K6223" t="s">
        <v>1892</v>
      </c>
      <c r="L6223">
        <v>276</v>
      </c>
      <c r="M6223" t="s">
        <v>1803</v>
      </c>
      <c r="N6223" t="s">
        <v>1890</v>
      </c>
      <c r="O6223">
        <v>0</v>
      </c>
      <c r="P6223" t="s">
        <v>1552</v>
      </c>
      <c r="Q6223">
        <v>19960901</v>
      </c>
      <c r="R6223">
        <v>891008979</v>
      </c>
    </row>
    <row r="6224" spans="1:18">
      <c r="A6224" t="s">
        <v>1887</v>
      </c>
      <c r="B6224" t="s">
        <v>1915</v>
      </c>
      <c r="C6224">
        <v>201211</v>
      </c>
      <c r="D6224">
        <v>26</v>
      </c>
      <c r="E6224" t="s">
        <v>1555</v>
      </c>
      <c r="F6224">
        <v>8470</v>
      </c>
      <c r="G6224">
        <v>12348</v>
      </c>
      <c r="H6224">
        <v>35149</v>
      </c>
      <c r="I6224">
        <v>43112074102</v>
      </c>
      <c r="J6224">
        <v>9</v>
      </c>
      <c r="K6224" t="s">
        <v>1892</v>
      </c>
      <c r="L6224">
        <v>276</v>
      </c>
      <c r="M6224" t="s">
        <v>1803</v>
      </c>
      <c r="N6224" t="s">
        <v>1890</v>
      </c>
      <c r="O6224">
        <v>0</v>
      </c>
      <c r="P6224" t="s">
        <v>1552</v>
      </c>
      <c r="Q6224">
        <v>20120606</v>
      </c>
      <c r="R6224">
        <v>891008979</v>
      </c>
    </row>
    <row r="6225" spans="1:18">
      <c r="A6225" t="s">
        <v>1887</v>
      </c>
      <c r="B6225" t="s">
        <v>1908</v>
      </c>
      <c r="C6225">
        <v>201211</v>
      </c>
      <c r="D6225">
        <v>2</v>
      </c>
      <c r="E6225" t="s">
        <v>1555</v>
      </c>
      <c r="F6225">
        <v>470</v>
      </c>
      <c r="G6225">
        <v>248</v>
      </c>
      <c r="H6225">
        <v>1054</v>
      </c>
      <c r="I6225">
        <v>43112075100</v>
      </c>
      <c r="J6225">
        <v>9</v>
      </c>
      <c r="K6225" t="s">
        <v>1892</v>
      </c>
      <c r="L6225">
        <v>276</v>
      </c>
      <c r="M6225" t="s">
        <v>1803</v>
      </c>
      <c r="N6225" t="s">
        <v>1890</v>
      </c>
      <c r="O6225">
        <v>0</v>
      </c>
      <c r="P6225" t="s">
        <v>1552</v>
      </c>
      <c r="Q6225">
        <v>19961017</v>
      </c>
      <c r="R6225">
        <v>891008979</v>
      </c>
    </row>
    <row r="6226" spans="1:18">
      <c r="A6226" t="s">
        <v>1887</v>
      </c>
      <c r="B6226" t="s">
        <v>1898</v>
      </c>
      <c r="C6226">
        <v>201211</v>
      </c>
      <c r="D6226">
        <v>30</v>
      </c>
      <c r="E6226" t="s">
        <v>1555</v>
      </c>
      <c r="F6226">
        <v>11276</v>
      </c>
      <c r="G6226">
        <v>5586</v>
      </c>
      <c r="H6226">
        <v>10620</v>
      </c>
      <c r="I6226">
        <v>43112075201</v>
      </c>
      <c r="J6226">
        <v>9</v>
      </c>
      <c r="K6226" t="s">
        <v>1892</v>
      </c>
      <c r="L6226">
        <v>276</v>
      </c>
      <c r="M6226" t="s">
        <v>1803</v>
      </c>
      <c r="N6226" t="s">
        <v>1890</v>
      </c>
      <c r="O6226">
        <v>0</v>
      </c>
      <c r="P6226" t="s">
        <v>1552</v>
      </c>
      <c r="Q6226">
        <v>20050328</v>
      </c>
      <c r="R6226">
        <v>891008979</v>
      </c>
    </row>
    <row r="6227" spans="1:18">
      <c r="A6227" t="s">
        <v>1887</v>
      </c>
      <c r="B6227" t="s">
        <v>1899</v>
      </c>
      <c r="C6227">
        <v>201211</v>
      </c>
      <c r="D6227">
        <v>28</v>
      </c>
      <c r="E6227" t="s">
        <v>1555</v>
      </c>
      <c r="F6227">
        <v>6123</v>
      </c>
      <c r="G6227">
        <v>7242</v>
      </c>
      <c r="H6227">
        <v>15041</v>
      </c>
      <c r="I6227">
        <v>43112076200</v>
      </c>
      <c r="J6227">
        <v>9</v>
      </c>
      <c r="K6227" t="s">
        <v>1892</v>
      </c>
      <c r="L6227">
        <v>276</v>
      </c>
      <c r="M6227" t="s">
        <v>1803</v>
      </c>
      <c r="N6227" t="s">
        <v>1890</v>
      </c>
      <c r="O6227">
        <v>571</v>
      </c>
      <c r="P6227" t="s">
        <v>1552</v>
      </c>
      <c r="Q6227">
        <v>19970907</v>
      </c>
      <c r="R6227">
        <v>891008979</v>
      </c>
    </row>
    <row r="6228" spans="1:18">
      <c r="A6228" t="s">
        <v>1887</v>
      </c>
      <c r="B6228" t="s">
        <v>1909</v>
      </c>
      <c r="C6228">
        <v>201211</v>
      </c>
      <c r="D6228">
        <v>30</v>
      </c>
      <c r="E6228" t="s">
        <v>1555</v>
      </c>
      <c r="F6228">
        <v>15932</v>
      </c>
      <c r="G6228">
        <v>12620</v>
      </c>
      <c r="H6228">
        <v>22999</v>
      </c>
      <c r="I6228">
        <v>43112077700</v>
      </c>
      <c r="J6228">
        <v>9</v>
      </c>
      <c r="K6228" t="s">
        <v>1889</v>
      </c>
      <c r="L6228">
        <v>276</v>
      </c>
      <c r="M6228" t="s">
        <v>1803</v>
      </c>
      <c r="N6228" t="s">
        <v>1890</v>
      </c>
      <c r="O6228">
        <v>0</v>
      </c>
      <c r="P6228" t="s">
        <v>1552</v>
      </c>
      <c r="Q6228">
        <v>20020613</v>
      </c>
      <c r="R6228">
        <v>891008979</v>
      </c>
    </row>
    <row r="6229" spans="1:18">
      <c r="A6229" t="s">
        <v>1900</v>
      </c>
      <c r="B6229" t="s">
        <v>1901</v>
      </c>
      <c r="C6229">
        <v>201211</v>
      </c>
      <c r="D6229">
        <v>22</v>
      </c>
      <c r="E6229" t="s">
        <v>1555</v>
      </c>
      <c r="F6229">
        <v>8929</v>
      </c>
      <c r="G6229">
        <v>2644</v>
      </c>
      <c r="H6229">
        <v>28305</v>
      </c>
      <c r="I6229">
        <v>43112071900</v>
      </c>
      <c r="J6229">
        <v>9</v>
      </c>
      <c r="K6229" t="s">
        <v>1889</v>
      </c>
      <c r="L6229">
        <v>276</v>
      </c>
      <c r="M6229" t="s">
        <v>1803</v>
      </c>
      <c r="N6229" t="s">
        <v>1890</v>
      </c>
      <c r="O6229">
        <v>0</v>
      </c>
      <c r="P6229" t="s">
        <v>1552</v>
      </c>
      <c r="Q6229">
        <v>19940901</v>
      </c>
      <c r="R6229">
        <v>891008979</v>
      </c>
    </row>
    <row r="6230" spans="1:18">
      <c r="A6230" t="s">
        <v>1900</v>
      </c>
      <c r="B6230" t="s">
        <v>1911</v>
      </c>
      <c r="C6230">
        <v>201211</v>
      </c>
      <c r="D6230">
        <v>27</v>
      </c>
      <c r="E6230" t="s">
        <v>1555</v>
      </c>
      <c r="F6230">
        <v>11904</v>
      </c>
      <c r="G6230">
        <v>31318</v>
      </c>
      <c r="H6230">
        <v>28472</v>
      </c>
      <c r="I6230">
        <v>43112072300</v>
      </c>
      <c r="J6230">
        <v>9</v>
      </c>
      <c r="K6230" t="s">
        <v>1889</v>
      </c>
      <c r="L6230">
        <v>276</v>
      </c>
      <c r="M6230" t="s">
        <v>1803</v>
      </c>
      <c r="N6230" t="s">
        <v>1890</v>
      </c>
      <c r="O6230">
        <v>0</v>
      </c>
      <c r="P6230" t="s">
        <v>1552</v>
      </c>
      <c r="Q6230">
        <v>19941101</v>
      </c>
      <c r="R6230">
        <v>891008979</v>
      </c>
    </row>
    <row r="6231" spans="1:18">
      <c r="A6231" t="s">
        <v>1900</v>
      </c>
      <c r="B6231" t="s">
        <v>1902</v>
      </c>
      <c r="C6231">
        <v>201211</v>
      </c>
      <c r="D6231">
        <v>30</v>
      </c>
      <c r="E6231" t="s">
        <v>1555</v>
      </c>
      <c r="F6231">
        <v>19818</v>
      </c>
      <c r="G6231">
        <v>16311</v>
      </c>
      <c r="H6231">
        <v>12601</v>
      </c>
      <c r="I6231">
        <v>43112072400</v>
      </c>
      <c r="J6231">
        <v>9</v>
      </c>
      <c r="K6231" t="s">
        <v>1889</v>
      </c>
      <c r="L6231">
        <v>276</v>
      </c>
      <c r="M6231" t="s">
        <v>1803</v>
      </c>
      <c r="N6231" t="s">
        <v>1890</v>
      </c>
      <c r="O6231">
        <v>0</v>
      </c>
      <c r="P6231" t="s">
        <v>1552</v>
      </c>
      <c r="Q6231">
        <v>19950101</v>
      </c>
      <c r="R6231">
        <v>891008979</v>
      </c>
    </row>
    <row r="6232" spans="1:18">
      <c r="A6232" t="s">
        <v>1900</v>
      </c>
      <c r="B6232" t="s">
        <v>1903</v>
      </c>
      <c r="C6232">
        <v>201211</v>
      </c>
      <c r="D6232">
        <v>30</v>
      </c>
      <c r="E6232" t="s">
        <v>1555</v>
      </c>
      <c r="F6232">
        <v>3932</v>
      </c>
      <c r="G6232">
        <v>9614</v>
      </c>
      <c r="H6232">
        <v>5834</v>
      </c>
      <c r="I6232">
        <v>43112073300</v>
      </c>
      <c r="J6232">
        <v>9</v>
      </c>
      <c r="K6232" t="s">
        <v>1889</v>
      </c>
      <c r="L6232">
        <v>276</v>
      </c>
      <c r="M6232" t="s">
        <v>1803</v>
      </c>
      <c r="N6232" t="s">
        <v>1890</v>
      </c>
      <c r="O6232">
        <v>0</v>
      </c>
      <c r="P6232" t="s">
        <v>1552</v>
      </c>
      <c r="Q6232">
        <v>19950801</v>
      </c>
      <c r="R6232">
        <v>891008979</v>
      </c>
    </row>
    <row r="6233" spans="1:18">
      <c r="A6233" t="s">
        <v>1900</v>
      </c>
      <c r="B6233" t="s">
        <v>1904</v>
      </c>
      <c r="C6233">
        <v>201211</v>
      </c>
      <c r="D6233">
        <v>30</v>
      </c>
      <c r="E6233" t="s">
        <v>1555</v>
      </c>
      <c r="F6233">
        <v>9332</v>
      </c>
      <c r="G6233">
        <v>8666</v>
      </c>
      <c r="H6233">
        <v>10991</v>
      </c>
      <c r="I6233">
        <v>43112073500</v>
      </c>
      <c r="J6233">
        <v>9</v>
      </c>
      <c r="K6233" t="s">
        <v>1889</v>
      </c>
      <c r="L6233">
        <v>276</v>
      </c>
      <c r="M6233" t="s">
        <v>1803</v>
      </c>
      <c r="N6233" t="s">
        <v>1890</v>
      </c>
      <c r="O6233">
        <v>0</v>
      </c>
      <c r="P6233" t="s">
        <v>1552</v>
      </c>
      <c r="Q6233">
        <v>19950901</v>
      </c>
      <c r="R6233">
        <v>891008979</v>
      </c>
    </row>
    <row r="6234" spans="1:18">
      <c r="A6234" t="s">
        <v>1900</v>
      </c>
      <c r="B6234" t="s">
        <v>1905</v>
      </c>
      <c r="C6234">
        <v>201211</v>
      </c>
      <c r="D6234">
        <v>30</v>
      </c>
      <c r="E6234" t="s">
        <v>1555</v>
      </c>
      <c r="F6234">
        <v>11576</v>
      </c>
      <c r="G6234">
        <v>11083</v>
      </c>
      <c r="H6234">
        <v>23042</v>
      </c>
      <c r="I6234">
        <v>43112075601</v>
      </c>
      <c r="J6234">
        <v>9</v>
      </c>
      <c r="K6234" t="s">
        <v>1889</v>
      </c>
      <c r="L6234">
        <v>276</v>
      </c>
      <c r="M6234" t="s">
        <v>1803</v>
      </c>
      <c r="N6234" t="s">
        <v>1890</v>
      </c>
      <c r="O6234">
        <v>0</v>
      </c>
      <c r="P6234" t="s">
        <v>1552</v>
      </c>
      <c r="Q6234">
        <v>20040630</v>
      </c>
      <c r="R6234">
        <v>891008979</v>
      </c>
    </row>
    <row r="6235" spans="1:18">
      <c r="A6235" t="s">
        <v>1900</v>
      </c>
      <c r="B6235" t="s">
        <v>1906</v>
      </c>
      <c r="C6235">
        <v>201211</v>
      </c>
      <c r="D6235">
        <v>30</v>
      </c>
      <c r="E6235" t="s">
        <v>1555</v>
      </c>
      <c r="F6235">
        <v>11007</v>
      </c>
      <c r="G6235">
        <v>4524</v>
      </c>
      <c r="H6235">
        <v>17756</v>
      </c>
      <c r="I6235">
        <v>43112076301</v>
      </c>
      <c r="J6235">
        <v>9</v>
      </c>
      <c r="K6235" t="s">
        <v>1889</v>
      </c>
      <c r="L6235">
        <v>276</v>
      </c>
      <c r="M6235" t="s">
        <v>1803</v>
      </c>
      <c r="N6235" t="s">
        <v>1890</v>
      </c>
      <c r="O6235">
        <v>0</v>
      </c>
      <c r="P6235" t="s">
        <v>1552</v>
      </c>
      <c r="Q6235">
        <v>20060613</v>
      </c>
      <c r="R6235">
        <v>891008979</v>
      </c>
    </row>
    <row r="6236" spans="1:18">
      <c r="A6236" t="s">
        <v>1900</v>
      </c>
      <c r="B6236" t="s">
        <v>1907</v>
      </c>
      <c r="C6236">
        <v>201211</v>
      </c>
      <c r="D6236">
        <v>30</v>
      </c>
      <c r="E6236" t="s">
        <v>1555</v>
      </c>
      <c r="F6236">
        <v>10030</v>
      </c>
      <c r="G6236">
        <v>12981</v>
      </c>
      <c r="H6236">
        <v>11943</v>
      </c>
      <c r="I6236">
        <v>43112077800</v>
      </c>
      <c r="J6236">
        <v>9</v>
      </c>
      <c r="K6236" t="s">
        <v>1889</v>
      </c>
      <c r="L6236">
        <v>276</v>
      </c>
      <c r="M6236" t="s">
        <v>1803</v>
      </c>
      <c r="N6236" t="s">
        <v>1890</v>
      </c>
      <c r="O6236">
        <v>0</v>
      </c>
      <c r="P6236" t="s">
        <v>1552</v>
      </c>
      <c r="Q6236">
        <v>20020731</v>
      </c>
      <c r="R6236">
        <v>891008979</v>
      </c>
    </row>
    <row r="6237" spans="1:18">
      <c r="A6237" t="s">
        <v>1900</v>
      </c>
      <c r="B6237" t="s">
        <v>1914</v>
      </c>
      <c r="C6237">
        <v>201211</v>
      </c>
      <c r="D6237">
        <v>28</v>
      </c>
      <c r="E6237" t="s">
        <v>1555</v>
      </c>
      <c r="F6237">
        <v>3418</v>
      </c>
      <c r="G6237">
        <v>7122</v>
      </c>
      <c r="H6237">
        <v>14362</v>
      </c>
      <c r="I6237">
        <v>43112078400</v>
      </c>
      <c r="J6237">
        <v>9</v>
      </c>
      <c r="K6237" t="s">
        <v>1889</v>
      </c>
      <c r="L6237">
        <v>276</v>
      </c>
      <c r="M6237" t="s">
        <v>1803</v>
      </c>
      <c r="N6237" t="s">
        <v>1890</v>
      </c>
      <c r="O6237">
        <v>0</v>
      </c>
      <c r="P6237" t="s">
        <v>1552</v>
      </c>
      <c r="Q6237">
        <v>20030410</v>
      </c>
      <c r="R6237">
        <v>891008979</v>
      </c>
    </row>
    <row r="6238" spans="1:18">
      <c r="A6238" t="s">
        <v>1887</v>
      </c>
      <c r="B6238" t="s">
        <v>1912</v>
      </c>
      <c r="C6238">
        <v>201212</v>
      </c>
      <c r="D6238">
        <v>16</v>
      </c>
      <c r="E6238" t="s">
        <v>1555</v>
      </c>
      <c r="F6238">
        <v>6688</v>
      </c>
      <c r="G6238">
        <v>4059</v>
      </c>
      <c r="H6238">
        <v>22687</v>
      </c>
      <c r="I6238">
        <v>43112070300</v>
      </c>
      <c r="J6238">
        <v>9</v>
      </c>
      <c r="K6238" t="s">
        <v>1892</v>
      </c>
      <c r="L6238">
        <v>276</v>
      </c>
      <c r="M6238" t="s">
        <v>1803</v>
      </c>
      <c r="N6238" t="s">
        <v>1890</v>
      </c>
      <c r="O6238">
        <v>0</v>
      </c>
      <c r="P6238" t="s">
        <v>1552</v>
      </c>
      <c r="Q6238">
        <v>19931201</v>
      </c>
      <c r="R6238">
        <v>891008979</v>
      </c>
    </row>
    <row r="6239" spans="1:18">
      <c r="A6239" t="s">
        <v>1887</v>
      </c>
      <c r="B6239" t="s">
        <v>1893</v>
      </c>
      <c r="C6239">
        <v>201212</v>
      </c>
      <c r="D6239">
        <v>23</v>
      </c>
      <c r="E6239" t="s">
        <v>1555</v>
      </c>
      <c r="F6239">
        <v>9022</v>
      </c>
      <c r="G6239">
        <v>133582</v>
      </c>
      <c r="H6239">
        <v>10454</v>
      </c>
      <c r="I6239">
        <v>43112070900</v>
      </c>
      <c r="J6239">
        <v>9</v>
      </c>
      <c r="K6239" t="s">
        <v>1889</v>
      </c>
      <c r="L6239">
        <v>276</v>
      </c>
      <c r="M6239" t="s">
        <v>1803</v>
      </c>
      <c r="N6239" t="s">
        <v>1890</v>
      </c>
      <c r="O6239">
        <v>0</v>
      </c>
      <c r="P6239" t="s">
        <v>1552</v>
      </c>
      <c r="Q6239">
        <v>19940201</v>
      </c>
      <c r="R6239">
        <v>891008979</v>
      </c>
    </row>
    <row r="6240" spans="1:18">
      <c r="A6240" t="s">
        <v>1887</v>
      </c>
      <c r="B6240" t="s">
        <v>1894</v>
      </c>
      <c r="C6240">
        <v>201212</v>
      </c>
      <c r="D6240">
        <v>11</v>
      </c>
      <c r="E6240" t="s">
        <v>1555</v>
      </c>
      <c r="F6240">
        <v>2229</v>
      </c>
      <c r="G6240">
        <v>2362</v>
      </c>
      <c r="H6240">
        <v>18744</v>
      </c>
      <c r="I6240">
        <v>43112071200</v>
      </c>
      <c r="J6240">
        <v>9</v>
      </c>
      <c r="K6240" t="s">
        <v>1892</v>
      </c>
      <c r="L6240">
        <v>276</v>
      </c>
      <c r="M6240" t="s">
        <v>1803</v>
      </c>
      <c r="N6240" t="s">
        <v>1890</v>
      </c>
      <c r="O6240">
        <v>0</v>
      </c>
      <c r="P6240" t="s">
        <v>1552</v>
      </c>
      <c r="Q6240">
        <v>19940501</v>
      </c>
      <c r="R6240">
        <v>891008979</v>
      </c>
    </row>
    <row r="6241" spans="1:18">
      <c r="A6241" t="s">
        <v>1887</v>
      </c>
      <c r="B6241" t="s">
        <v>1895</v>
      </c>
      <c r="C6241">
        <v>201212</v>
      </c>
      <c r="D6241">
        <v>22</v>
      </c>
      <c r="E6241" t="s">
        <v>1555</v>
      </c>
      <c r="F6241">
        <v>11156</v>
      </c>
      <c r="G6241">
        <v>6917</v>
      </c>
      <c r="H6241">
        <v>38905</v>
      </c>
      <c r="I6241">
        <v>43112071300</v>
      </c>
      <c r="J6241">
        <v>9</v>
      </c>
      <c r="K6241" t="s">
        <v>1889</v>
      </c>
      <c r="L6241">
        <v>276</v>
      </c>
      <c r="M6241" t="s">
        <v>1803</v>
      </c>
      <c r="N6241" t="s">
        <v>1890</v>
      </c>
      <c r="O6241">
        <v>0</v>
      </c>
      <c r="P6241" t="s">
        <v>1552</v>
      </c>
      <c r="Q6241">
        <v>19940601</v>
      </c>
      <c r="R6241">
        <v>891008979</v>
      </c>
    </row>
    <row r="6242" spans="1:18">
      <c r="A6242" t="s">
        <v>1887</v>
      </c>
      <c r="B6242" t="s">
        <v>1916</v>
      </c>
      <c r="C6242">
        <v>201212</v>
      </c>
      <c r="D6242">
        <v>31</v>
      </c>
      <c r="E6242" t="s">
        <v>1555</v>
      </c>
      <c r="F6242">
        <v>14789</v>
      </c>
      <c r="G6242">
        <v>13131</v>
      </c>
      <c r="H6242">
        <v>68927</v>
      </c>
      <c r="I6242">
        <v>43112072101</v>
      </c>
      <c r="J6242">
        <v>9</v>
      </c>
      <c r="K6242" t="s">
        <v>1892</v>
      </c>
      <c r="L6242">
        <v>276</v>
      </c>
      <c r="M6242" t="s">
        <v>1803</v>
      </c>
      <c r="N6242" t="s">
        <v>1890</v>
      </c>
      <c r="O6242">
        <v>0</v>
      </c>
      <c r="P6242" t="s">
        <v>1552</v>
      </c>
      <c r="Q6242">
        <v>19951201</v>
      </c>
      <c r="R6242">
        <v>891008979</v>
      </c>
    </row>
    <row r="6243" spans="1:18">
      <c r="A6243" t="s">
        <v>1887</v>
      </c>
      <c r="B6243" t="s">
        <v>1910</v>
      </c>
      <c r="C6243">
        <v>201212</v>
      </c>
      <c r="D6243">
        <v>22</v>
      </c>
      <c r="E6243" t="s">
        <v>1555</v>
      </c>
      <c r="F6243">
        <v>10999</v>
      </c>
      <c r="G6243">
        <v>5541</v>
      </c>
      <c r="H6243">
        <v>23649</v>
      </c>
      <c r="I6243">
        <v>43112072600</v>
      </c>
      <c r="J6243">
        <v>9</v>
      </c>
      <c r="K6243" t="s">
        <v>1892</v>
      </c>
      <c r="L6243">
        <v>276</v>
      </c>
      <c r="M6243" t="s">
        <v>1803</v>
      </c>
      <c r="N6243" t="s">
        <v>1890</v>
      </c>
      <c r="O6243">
        <v>0</v>
      </c>
      <c r="P6243" t="s">
        <v>1552</v>
      </c>
      <c r="Q6243">
        <v>19950201</v>
      </c>
      <c r="R6243">
        <v>891008979</v>
      </c>
    </row>
    <row r="6244" spans="1:18">
      <c r="A6244" t="s">
        <v>1887</v>
      </c>
      <c r="B6244" t="s">
        <v>1896</v>
      </c>
      <c r="C6244">
        <v>201212</v>
      </c>
      <c r="D6244">
        <v>21</v>
      </c>
      <c r="E6244" t="s">
        <v>1555</v>
      </c>
      <c r="F6244">
        <v>3215</v>
      </c>
      <c r="G6244">
        <v>2839</v>
      </c>
      <c r="H6244">
        <v>9755</v>
      </c>
      <c r="I6244">
        <v>43112072700</v>
      </c>
      <c r="J6244">
        <v>9</v>
      </c>
      <c r="K6244" t="s">
        <v>1892</v>
      </c>
      <c r="L6244">
        <v>276</v>
      </c>
      <c r="M6244" t="s">
        <v>1803</v>
      </c>
      <c r="N6244" t="s">
        <v>1890</v>
      </c>
      <c r="O6244">
        <v>0</v>
      </c>
      <c r="P6244" t="s">
        <v>1552</v>
      </c>
      <c r="Q6244">
        <v>19950301</v>
      </c>
      <c r="R6244">
        <v>891008979</v>
      </c>
    </row>
    <row r="6245" spans="1:18">
      <c r="A6245" t="s">
        <v>1887</v>
      </c>
      <c r="B6245" t="s">
        <v>1897</v>
      </c>
      <c r="C6245">
        <v>201212</v>
      </c>
      <c r="D6245">
        <v>14</v>
      </c>
      <c r="E6245" t="s">
        <v>1555</v>
      </c>
      <c r="F6245">
        <v>1513</v>
      </c>
      <c r="G6245">
        <v>3084</v>
      </c>
      <c r="H6245">
        <v>3959</v>
      </c>
      <c r="I6245">
        <v>43112073701</v>
      </c>
      <c r="J6245">
        <v>9</v>
      </c>
      <c r="K6245" t="s">
        <v>1892</v>
      </c>
      <c r="L6245">
        <v>276</v>
      </c>
      <c r="M6245" t="s">
        <v>1803</v>
      </c>
      <c r="N6245" t="s">
        <v>1890</v>
      </c>
      <c r="O6245">
        <v>0</v>
      </c>
      <c r="P6245" t="s">
        <v>1552</v>
      </c>
      <c r="Q6245">
        <v>20040919</v>
      </c>
      <c r="R6245">
        <v>891008979</v>
      </c>
    </row>
    <row r="6246" spans="1:18">
      <c r="A6246" t="s">
        <v>1887</v>
      </c>
      <c r="B6246" t="s">
        <v>1913</v>
      </c>
      <c r="C6246">
        <v>201212</v>
      </c>
      <c r="D6246">
        <v>15</v>
      </c>
      <c r="E6246" t="s">
        <v>1555</v>
      </c>
      <c r="F6246">
        <v>2998</v>
      </c>
      <c r="G6246">
        <v>4517</v>
      </c>
      <c r="H6246">
        <v>16789</v>
      </c>
      <c r="I6246">
        <v>43112073901</v>
      </c>
      <c r="J6246">
        <v>9</v>
      </c>
      <c r="K6246" t="s">
        <v>1892</v>
      </c>
      <c r="L6246">
        <v>276</v>
      </c>
      <c r="M6246" t="s">
        <v>1803</v>
      </c>
      <c r="N6246" t="s">
        <v>1890</v>
      </c>
      <c r="O6246">
        <v>0</v>
      </c>
      <c r="P6246" t="s">
        <v>1552</v>
      </c>
      <c r="Q6246">
        <v>19960901</v>
      </c>
      <c r="R6246">
        <v>891008979</v>
      </c>
    </row>
    <row r="6247" spans="1:18">
      <c r="A6247" t="s">
        <v>1887</v>
      </c>
      <c r="B6247" t="s">
        <v>1915</v>
      </c>
      <c r="C6247">
        <v>201212</v>
      </c>
      <c r="D6247">
        <v>23</v>
      </c>
      <c r="E6247" t="s">
        <v>1555</v>
      </c>
      <c r="F6247">
        <v>11121</v>
      </c>
      <c r="G6247">
        <v>8347</v>
      </c>
      <c r="H6247">
        <v>51879</v>
      </c>
      <c r="I6247">
        <v>43112074102</v>
      </c>
      <c r="J6247">
        <v>9</v>
      </c>
      <c r="K6247" t="s">
        <v>1892</v>
      </c>
      <c r="L6247">
        <v>276</v>
      </c>
      <c r="M6247" t="s">
        <v>1803</v>
      </c>
      <c r="N6247" t="s">
        <v>1890</v>
      </c>
      <c r="O6247">
        <v>0</v>
      </c>
      <c r="P6247" t="s">
        <v>1552</v>
      </c>
      <c r="Q6247">
        <v>20120606</v>
      </c>
      <c r="R6247">
        <v>891008979</v>
      </c>
    </row>
    <row r="6248" spans="1:18">
      <c r="A6248" t="s">
        <v>1887</v>
      </c>
      <c r="B6248" t="s">
        <v>1908</v>
      </c>
      <c r="C6248">
        <v>201212</v>
      </c>
      <c r="D6248">
        <v>3</v>
      </c>
      <c r="E6248" t="s">
        <v>1555</v>
      </c>
      <c r="F6248">
        <v>1154</v>
      </c>
      <c r="G6248">
        <v>648</v>
      </c>
      <c r="H6248">
        <v>2761</v>
      </c>
      <c r="I6248">
        <v>43112075100</v>
      </c>
      <c r="J6248">
        <v>9</v>
      </c>
      <c r="K6248" t="s">
        <v>1892</v>
      </c>
      <c r="L6248">
        <v>276</v>
      </c>
      <c r="M6248" t="s">
        <v>1803</v>
      </c>
      <c r="N6248" t="s">
        <v>1890</v>
      </c>
      <c r="O6248">
        <v>0</v>
      </c>
      <c r="P6248" t="s">
        <v>1552</v>
      </c>
      <c r="Q6248">
        <v>19961017</v>
      </c>
      <c r="R6248">
        <v>891008979</v>
      </c>
    </row>
    <row r="6249" spans="1:18">
      <c r="A6249" t="s">
        <v>1887</v>
      </c>
      <c r="B6249" t="s">
        <v>1898</v>
      </c>
      <c r="C6249">
        <v>201212</v>
      </c>
      <c r="D6249">
        <v>6</v>
      </c>
      <c r="E6249" t="s">
        <v>1555</v>
      </c>
      <c r="F6249">
        <v>1489</v>
      </c>
      <c r="G6249">
        <v>1367</v>
      </c>
      <c r="H6249">
        <v>7136</v>
      </c>
      <c r="I6249">
        <v>43112075201</v>
      </c>
      <c r="J6249">
        <v>9</v>
      </c>
      <c r="K6249" t="s">
        <v>1892</v>
      </c>
      <c r="L6249">
        <v>276</v>
      </c>
      <c r="M6249" t="s">
        <v>1803</v>
      </c>
      <c r="N6249" t="s">
        <v>1890</v>
      </c>
      <c r="O6249">
        <v>0</v>
      </c>
      <c r="P6249" t="s">
        <v>1552</v>
      </c>
      <c r="Q6249">
        <v>20050328</v>
      </c>
      <c r="R6249">
        <v>891008979</v>
      </c>
    </row>
    <row r="6250" spans="1:18">
      <c r="A6250" t="s">
        <v>1887</v>
      </c>
      <c r="B6250" t="s">
        <v>1899</v>
      </c>
      <c r="C6250">
        <v>201212</v>
      </c>
      <c r="D6250">
        <v>14</v>
      </c>
      <c r="E6250" t="s">
        <v>1555</v>
      </c>
      <c r="F6250">
        <v>2802</v>
      </c>
      <c r="G6250">
        <v>3290</v>
      </c>
      <c r="H6250">
        <v>7587</v>
      </c>
      <c r="I6250">
        <v>43112076200</v>
      </c>
      <c r="J6250">
        <v>9</v>
      </c>
      <c r="K6250" t="s">
        <v>1892</v>
      </c>
      <c r="L6250">
        <v>276</v>
      </c>
      <c r="M6250" t="s">
        <v>1803</v>
      </c>
      <c r="N6250" t="s">
        <v>1890</v>
      </c>
      <c r="O6250">
        <v>0</v>
      </c>
      <c r="P6250" t="s">
        <v>1552</v>
      </c>
      <c r="Q6250">
        <v>19970907</v>
      </c>
      <c r="R6250">
        <v>891008979</v>
      </c>
    </row>
    <row r="6251" spans="1:18">
      <c r="A6251" t="s">
        <v>1887</v>
      </c>
      <c r="B6251" t="s">
        <v>1909</v>
      </c>
      <c r="C6251">
        <v>201212</v>
      </c>
      <c r="D6251">
        <v>17</v>
      </c>
      <c r="E6251" t="s">
        <v>1555</v>
      </c>
      <c r="F6251">
        <v>7690</v>
      </c>
      <c r="G6251">
        <v>6902</v>
      </c>
      <c r="H6251">
        <v>15703</v>
      </c>
      <c r="I6251">
        <v>43112077700</v>
      </c>
      <c r="J6251">
        <v>9</v>
      </c>
      <c r="K6251" t="s">
        <v>1889</v>
      </c>
      <c r="L6251">
        <v>276</v>
      </c>
      <c r="M6251" t="s">
        <v>1803</v>
      </c>
      <c r="N6251" t="s">
        <v>1890</v>
      </c>
      <c r="O6251">
        <v>0</v>
      </c>
      <c r="P6251" t="s">
        <v>1552</v>
      </c>
      <c r="Q6251">
        <v>20020613</v>
      </c>
      <c r="R6251">
        <v>891008979</v>
      </c>
    </row>
    <row r="6252" spans="1:18">
      <c r="A6252" t="s">
        <v>1900</v>
      </c>
      <c r="B6252" t="s">
        <v>1901</v>
      </c>
      <c r="C6252">
        <v>201212</v>
      </c>
      <c r="D6252">
        <v>10</v>
      </c>
      <c r="E6252" t="s">
        <v>1555</v>
      </c>
      <c r="F6252">
        <v>1977</v>
      </c>
      <c r="G6252">
        <v>870</v>
      </c>
      <c r="H6252">
        <v>9343</v>
      </c>
      <c r="I6252">
        <v>43112071900</v>
      </c>
      <c r="J6252">
        <v>9</v>
      </c>
      <c r="K6252" t="s">
        <v>1889</v>
      </c>
      <c r="L6252">
        <v>276</v>
      </c>
      <c r="M6252" t="s">
        <v>1803</v>
      </c>
      <c r="N6252" t="s">
        <v>1890</v>
      </c>
      <c r="O6252">
        <v>0</v>
      </c>
      <c r="P6252" t="s">
        <v>1552</v>
      </c>
      <c r="Q6252">
        <v>19940901</v>
      </c>
      <c r="R6252">
        <v>891008979</v>
      </c>
    </row>
    <row r="6253" spans="1:18">
      <c r="A6253" t="s">
        <v>1900</v>
      </c>
      <c r="B6253" t="s">
        <v>1911</v>
      </c>
      <c r="C6253">
        <v>201212</v>
      </c>
      <c r="D6253">
        <v>10</v>
      </c>
      <c r="E6253" t="s">
        <v>1555</v>
      </c>
      <c r="F6253">
        <v>4181</v>
      </c>
      <c r="G6253">
        <v>10291</v>
      </c>
      <c r="H6253">
        <v>10666</v>
      </c>
      <c r="I6253">
        <v>43112072300</v>
      </c>
      <c r="J6253">
        <v>9</v>
      </c>
      <c r="K6253" t="s">
        <v>1889</v>
      </c>
      <c r="L6253">
        <v>276</v>
      </c>
      <c r="M6253" t="s">
        <v>1803</v>
      </c>
      <c r="N6253" t="s">
        <v>1890</v>
      </c>
      <c r="O6253">
        <v>0</v>
      </c>
      <c r="P6253" t="s">
        <v>1552</v>
      </c>
      <c r="Q6253">
        <v>19941101</v>
      </c>
      <c r="R6253">
        <v>891008979</v>
      </c>
    </row>
    <row r="6254" spans="1:18">
      <c r="A6254" t="s">
        <v>1900</v>
      </c>
      <c r="B6254" t="s">
        <v>1902</v>
      </c>
      <c r="C6254">
        <v>201212</v>
      </c>
      <c r="D6254">
        <v>23</v>
      </c>
      <c r="E6254" t="s">
        <v>1555</v>
      </c>
      <c r="F6254">
        <v>13215</v>
      </c>
      <c r="G6254">
        <v>10987</v>
      </c>
      <c r="H6254">
        <v>14480</v>
      </c>
      <c r="I6254">
        <v>43112072400</v>
      </c>
      <c r="J6254">
        <v>9</v>
      </c>
      <c r="K6254" t="s">
        <v>1889</v>
      </c>
      <c r="L6254">
        <v>276</v>
      </c>
      <c r="M6254" t="s">
        <v>1803</v>
      </c>
      <c r="N6254" t="s">
        <v>1890</v>
      </c>
      <c r="O6254">
        <v>0</v>
      </c>
      <c r="P6254" t="s">
        <v>1552</v>
      </c>
      <c r="Q6254">
        <v>19950101</v>
      </c>
      <c r="R6254">
        <v>891008979</v>
      </c>
    </row>
    <row r="6255" spans="1:18">
      <c r="A6255" t="s">
        <v>1900</v>
      </c>
      <c r="B6255" t="s">
        <v>1903</v>
      </c>
      <c r="C6255">
        <v>201212</v>
      </c>
      <c r="D6255">
        <v>14</v>
      </c>
      <c r="E6255" t="s">
        <v>1555</v>
      </c>
      <c r="F6255">
        <v>2200</v>
      </c>
      <c r="G6255">
        <v>4063</v>
      </c>
      <c r="H6255">
        <v>3277</v>
      </c>
      <c r="I6255">
        <v>43112073300</v>
      </c>
      <c r="J6255">
        <v>9</v>
      </c>
      <c r="K6255" t="s">
        <v>1889</v>
      </c>
      <c r="L6255">
        <v>276</v>
      </c>
      <c r="M6255" t="s">
        <v>1803</v>
      </c>
      <c r="N6255" t="s">
        <v>1890</v>
      </c>
      <c r="O6255">
        <v>0</v>
      </c>
      <c r="P6255" t="s">
        <v>1552</v>
      </c>
      <c r="Q6255">
        <v>19950801</v>
      </c>
      <c r="R6255">
        <v>891008979</v>
      </c>
    </row>
    <row r="6256" spans="1:18">
      <c r="A6256" t="s">
        <v>1900</v>
      </c>
      <c r="B6256" t="s">
        <v>1904</v>
      </c>
      <c r="C6256">
        <v>201212</v>
      </c>
      <c r="D6256">
        <v>23</v>
      </c>
      <c r="E6256" t="s">
        <v>1555</v>
      </c>
      <c r="F6256">
        <v>6735</v>
      </c>
      <c r="G6256">
        <v>5896</v>
      </c>
      <c r="H6256">
        <v>8225</v>
      </c>
      <c r="I6256">
        <v>43112073500</v>
      </c>
      <c r="J6256">
        <v>9</v>
      </c>
      <c r="K6256" t="s">
        <v>1889</v>
      </c>
      <c r="L6256">
        <v>276</v>
      </c>
      <c r="M6256" t="s">
        <v>1803</v>
      </c>
      <c r="N6256" t="s">
        <v>1890</v>
      </c>
      <c r="O6256">
        <v>0</v>
      </c>
      <c r="P6256" t="s">
        <v>1552</v>
      </c>
      <c r="Q6256">
        <v>19950901</v>
      </c>
      <c r="R6256">
        <v>891008979</v>
      </c>
    </row>
    <row r="6257" spans="1:18">
      <c r="A6257" t="s">
        <v>1900</v>
      </c>
      <c r="B6257" t="s">
        <v>1905</v>
      </c>
      <c r="C6257">
        <v>201212</v>
      </c>
      <c r="D6257">
        <v>17</v>
      </c>
      <c r="E6257" t="s">
        <v>1555</v>
      </c>
      <c r="F6257">
        <v>4745</v>
      </c>
      <c r="G6257">
        <v>6828</v>
      </c>
      <c r="H6257">
        <v>19417</v>
      </c>
      <c r="I6257">
        <v>43112075601</v>
      </c>
      <c r="J6257">
        <v>9</v>
      </c>
      <c r="K6257" t="s">
        <v>1889</v>
      </c>
      <c r="L6257">
        <v>276</v>
      </c>
      <c r="M6257" t="s">
        <v>1803</v>
      </c>
      <c r="N6257" t="s">
        <v>1890</v>
      </c>
      <c r="O6257">
        <v>0</v>
      </c>
      <c r="P6257" t="s">
        <v>1552</v>
      </c>
      <c r="Q6257">
        <v>20040630</v>
      </c>
      <c r="R6257">
        <v>891008979</v>
      </c>
    </row>
    <row r="6258" spans="1:18">
      <c r="A6258" t="s">
        <v>1900</v>
      </c>
      <c r="B6258" t="s">
        <v>1906</v>
      </c>
      <c r="C6258">
        <v>201212</v>
      </c>
      <c r="D6258">
        <v>23</v>
      </c>
      <c r="E6258" t="s">
        <v>1555</v>
      </c>
      <c r="F6258">
        <v>7063</v>
      </c>
      <c r="G6258">
        <v>6440</v>
      </c>
      <c r="H6258">
        <v>18464</v>
      </c>
      <c r="I6258">
        <v>43112076301</v>
      </c>
      <c r="J6258">
        <v>9</v>
      </c>
      <c r="K6258" t="s">
        <v>1889</v>
      </c>
      <c r="L6258">
        <v>276</v>
      </c>
      <c r="M6258" t="s">
        <v>1803</v>
      </c>
      <c r="N6258" t="s">
        <v>1890</v>
      </c>
      <c r="O6258">
        <v>0</v>
      </c>
      <c r="P6258" t="s">
        <v>1552</v>
      </c>
      <c r="Q6258">
        <v>20060613</v>
      </c>
      <c r="R6258">
        <v>891008979</v>
      </c>
    </row>
    <row r="6259" spans="1:18">
      <c r="A6259" t="s">
        <v>1900</v>
      </c>
      <c r="B6259" t="s">
        <v>1907</v>
      </c>
      <c r="C6259">
        <v>201212</v>
      </c>
      <c r="D6259">
        <v>21</v>
      </c>
      <c r="E6259" t="s">
        <v>1555</v>
      </c>
      <c r="F6259">
        <v>6587</v>
      </c>
      <c r="G6259">
        <v>8608</v>
      </c>
      <c r="H6259">
        <v>8682</v>
      </c>
      <c r="I6259">
        <v>43112077800</v>
      </c>
      <c r="J6259">
        <v>9</v>
      </c>
      <c r="K6259" t="s">
        <v>1889</v>
      </c>
      <c r="L6259">
        <v>276</v>
      </c>
      <c r="M6259" t="s">
        <v>1803</v>
      </c>
      <c r="N6259" t="s">
        <v>1890</v>
      </c>
      <c r="O6259">
        <v>0</v>
      </c>
      <c r="P6259" t="s">
        <v>1552</v>
      </c>
      <c r="Q6259">
        <v>20020731</v>
      </c>
      <c r="R6259">
        <v>891008979</v>
      </c>
    </row>
    <row r="6260" spans="1:18">
      <c r="A6260" t="s">
        <v>1900</v>
      </c>
      <c r="B6260" t="s">
        <v>1914</v>
      </c>
      <c r="C6260">
        <v>201212</v>
      </c>
      <c r="D6260">
        <v>14</v>
      </c>
      <c r="E6260" t="s">
        <v>1555</v>
      </c>
      <c r="F6260">
        <v>1953</v>
      </c>
      <c r="G6260">
        <v>4041</v>
      </c>
      <c r="H6260">
        <v>7953</v>
      </c>
      <c r="I6260">
        <v>43112078400</v>
      </c>
      <c r="J6260">
        <v>9</v>
      </c>
      <c r="K6260" t="s">
        <v>1889</v>
      </c>
      <c r="L6260">
        <v>276</v>
      </c>
      <c r="M6260" t="s">
        <v>1803</v>
      </c>
      <c r="N6260" t="s">
        <v>1890</v>
      </c>
      <c r="O6260">
        <v>0</v>
      </c>
      <c r="P6260" t="s">
        <v>1552</v>
      </c>
      <c r="Q6260">
        <v>20030410</v>
      </c>
      <c r="R6260">
        <v>891008979</v>
      </c>
    </row>
    <row r="6261" spans="1:18">
      <c r="A6261" t="s">
        <v>1887</v>
      </c>
      <c r="B6261" t="s">
        <v>1912</v>
      </c>
      <c r="C6261">
        <v>201201</v>
      </c>
      <c r="D6261">
        <v>0</v>
      </c>
      <c r="E6261" t="s">
        <v>1555</v>
      </c>
      <c r="F6261">
        <v>0</v>
      </c>
      <c r="G6261">
        <v>0</v>
      </c>
      <c r="H6261">
        <v>0</v>
      </c>
      <c r="I6261">
        <v>43112070300</v>
      </c>
      <c r="J6261">
        <v>12</v>
      </c>
      <c r="K6261" t="s">
        <v>1892</v>
      </c>
      <c r="L6261">
        <v>276</v>
      </c>
      <c r="M6261" t="s">
        <v>1803</v>
      </c>
      <c r="N6261" t="s">
        <v>1890</v>
      </c>
      <c r="O6261">
        <v>0</v>
      </c>
      <c r="P6261" t="s">
        <v>1552</v>
      </c>
      <c r="Q6261">
        <v>19931201</v>
      </c>
      <c r="R6261">
        <v>891008979</v>
      </c>
    </row>
    <row r="6262" spans="1:18">
      <c r="A6262" t="s">
        <v>1887</v>
      </c>
      <c r="B6262" t="s">
        <v>1916</v>
      </c>
      <c r="C6262">
        <v>201201</v>
      </c>
      <c r="D6262">
        <v>0</v>
      </c>
      <c r="E6262" t="s">
        <v>1555</v>
      </c>
      <c r="F6262">
        <v>0</v>
      </c>
      <c r="G6262">
        <v>0</v>
      </c>
      <c r="H6262">
        <v>0</v>
      </c>
      <c r="I6262">
        <v>43112072101</v>
      </c>
      <c r="J6262">
        <v>12</v>
      </c>
      <c r="K6262" t="s">
        <v>1892</v>
      </c>
      <c r="L6262">
        <v>276</v>
      </c>
      <c r="M6262" t="s">
        <v>1803</v>
      </c>
      <c r="N6262" t="s">
        <v>1890</v>
      </c>
      <c r="O6262">
        <v>0</v>
      </c>
      <c r="P6262" t="s">
        <v>1552</v>
      </c>
      <c r="Q6262">
        <v>19951201</v>
      </c>
      <c r="R6262">
        <v>891008979</v>
      </c>
    </row>
    <row r="6263" spans="1:18">
      <c r="A6263" t="s">
        <v>1887</v>
      </c>
      <c r="B6263" t="s">
        <v>1910</v>
      </c>
      <c r="C6263">
        <v>201201</v>
      </c>
      <c r="D6263">
        <v>0</v>
      </c>
      <c r="E6263" t="s">
        <v>1555</v>
      </c>
      <c r="F6263">
        <v>0</v>
      </c>
      <c r="G6263">
        <v>0</v>
      </c>
      <c r="H6263">
        <v>0</v>
      </c>
      <c r="I6263">
        <v>43112072600</v>
      </c>
      <c r="J6263">
        <v>12</v>
      </c>
      <c r="K6263" t="s">
        <v>1892</v>
      </c>
      <c r="L6263">
        <v>276</v>
      </c>
      <c r="M6263" t="s">
        <v>1803</v>
      </c>
      <c r="N6263" t="s">
        <v>1890</v>
      </c>
      <c r="O6263">
        <v>0</v>
      </c>
      <c r="P6263" t="s">
        <v>1552</v>
      </c>
      <c r="Q6263">
        <v>19950201</v>
      </c>
      <c r="R6263">
        <v>891008979</v>
      </c>
    </row>
    <row r="6264" spans="1:18">
      <c r="A6264" t="s">
        <v>1887</v>
      </c>
      <c r="B6264" t="s">
        <v>1913</v>
      </c>
      <c r="C6264">
        <v>201201</v>
      </c>
      <c r="D6264">
        <v>0</v>
      </c>
      <c r="E6264" t="s">
        <v>1555</v>
      </c>
      <c r="F6264">
        <v>0</v>
      </c>
      <c r="G6264">
        <v>0</v>
      </c>
      <c r="H6264">
        <v>0</v>
      </c>
      <c r="I6264">
        <v>43112073901</v>
      </c>
      <c r="J6264">
        <v>12</v>
      </c>
      <c r="K6264" t="s">
        <v>1892</v>
      </c>
      <c r="L6264">
        <v>276</v>
      </c>
      <c r="M6264" t="s">
        <v>1803</v>
      </c>
      <c r="N6264" t="s">
        <v>1890</v>
      </c>
      <c r="O6264">
        <v>0</v>
      </c>
      <c r="P6264" t="s">
        <v>1552</v>
      </c>
      <c r="Q6264">
        <v>19960901</v>
      </c>
      <c r="R6264">
        <v>891008979</v>
      </c>
    </row>
    <row r="6265" spans="1:18">
      <c r="A6265" t="s">
        <v>1887</v>
      </c>
      <c r="B6265" t="s">
        <v>1908</v>
      </c>
      <c r="C6265">
        <v>201201</v>
      </c>
      <c r="D6265">
        <v>0</v>
      </c>
      <c r="E6265" t="s">
        <v>1555</v>
      </c>
      <c r="F6265">
        <v>0</v>
      </c>
      <c r="G6265">
        <v>0</v>
      </c>
      <c r="H6265">
        <v>0</v>
      </c>
      <c r="I6265">
        <v>43112075100</v>
      </c>
      <c r="J6265">
        <v>12</v>
      </c>
      <c r="K6265" t="s">
        <v>1892</v>
      </c>
      <c r="L6265">
        <v>276</v>
      </c>
      <c r="M6265" t="s">
        <v>1803</v>
      </c>
      <c r="N6265" t="s">
        <v>1890</v>
      </c>
      <c r="O6265">
        <v>0</v>
      </c>
      <c r="P6265" t="s">
        <v>1552</v>
      </c>
      <c r="Q6265">
        <v>19961017</v>
      </c>
      <c r="R6265">
        <v>891008979</v>
      </c>
    </row>
    <row r="6266" spans="1:18">
      <c r="A6266" t="s">
        <v>1887</v>
      </c>
      <c r="B6266" t="s">
        <v>1891</v>
      </c>
      <c r="C6266">
        <v>201201</v>
      </c>
      <c r="D6266">
        <v>0</v>
      </c>
      <c r="E6266" t="s">
        <v>1555</v>
      </c>
      <c r="F6266">
        <v>0</v>
      </c>
      <c r="G6266">
        <v>0</v>
      </c>
      <c r="H6266">
        <v>0</v>
      </c>
      <c r="I6266">
        <v>43112075504</v>
      </c>
      <c r="J6266">
        <v>12</v>
      </c>
      <c r="K6266" t="s">
        <v>1892</v>
      </c>
      <c r="L6266">
        <v>276</v>
      </c>
      <c r="M6266" t="s">
        <v>1803</v>
      </c>
      <c r="N6266" t="s">
        <v>1890</v>
      </c>
      <c r="O6266">
        <v>0</v>
      </c>
      <c r="P6266" t="s">
        <v>1552</v>
      </c>
      <c r="Q6266">
        <v>20071021</v>
      </c>
      <c r="R6266">
        <v>891008979</v>
      </c>
    </row>
    <row r="6267" spans="1:18">
      <c r="A6267" t="s">
        <v>1887</v>
      </c>
      <c r="B6267" t="s">
        <v>1909</v>
      </c>
      <c r="C6267">
        <v>201201</v>
      </c>
      <c r="D6267">
        <v>0</v>
      </c>
      <c r="E6267" t="s">
        <v>1555</v>
      </c>
      <c r="F6267">
        <v>0</v>
      </c>
      <c r="G6267">
        <v>0</v>
      </c>
      <c r="H6267">
        <v>0</v>
      </c>
      <c r="I6267">
        <v>43112077700</v>
      </c>
      <c r="J6267">
        <v>12</v>
      </c>
      <c r="K6267" t="s">
        <v>1889</v>
      </c>
      <c r="L6267">
        <v>276</v>
      </c>
      <c r="M6267" t="s">
        <v>1803</v>
      </c>
      <c r="N6267" t="s">
        <v>1890</v>
      </c>
      <c r="O6267">
        <v>0</v>
      </c>
      <c r="P6267" t="s">
        <v>1552</v>
      </c>
      <c r="Q6267">
        <v>20020613</v>
      </c>
      <c r="R6267">
        <v>891008979</v>
      </c>
    </row>
    <row r="6268" spans="1:18">
      <c r="A6268" t="s">
        <v>1887</v>
      </c>
      <c r="B6268" t="s">
        <v>1917</v>
      </c>
      <c r="C6268">
        <v>201201</v>
      </c>
      <c r="D6268">
        <v>0</v>
      </c>
      <c r="E6268" t="s">
        <v>1555</v>
      </c>
      <c r="F6268">
        <v>0</v>
      </c>
      <c r="G6268">
        <v>0</v>
      </c>
      <c r="H6268">
        <v>0</v>
      </c>
      <c r="I6268">
        <v>43112079600</v>
      </c>
      <c r="J6268">
        <v>12</v>
      </c>
      <c r="K6268" t="s">
        <v>1892</v>
      </c>
      <c r="L6268">
        <v>276</v>
      </c>
      <c r="M6268" t="s">
        <v>1803</v>
      </c>
      <c r="N6268" t="s">
        <v>1890</v>
      </c>
      <c r="O6268">
        <v>0</v>
      </c>
      <c r="P6268" t="s">
        <v>1552</v>
      </c>
      <c r="Q6268">
        <v>20050817</v>
      </c>
      <c r="R6268">
        <v>891008979</v>
      </c>
    </row>
    <row r="6269" spans="1:18">
      <c r="A6269" t="s">
        <v>1900</v>
      </c>
      <c r="B6269" t="s">
        <v>1911</v>
      </c>
      <c r="C6269">
        <v>201201</v>
      </c>
      <c r="D6269">
        <v>0</v>
      </c>
      <c r="E6269" t="s">
        <v>1555</v>
      </c>
      <c r="F6269">
        <v>0</v>
      </c>
      <c r="G6269">
        <v>0</v>
      </c>
      <c r="H6269">
        <v>0</v>
      </c>
      <c r="I6269">
        <v>43112072300</v>
      </c>
      <c r="J6269">
        <v>12</v>
      </c>
      <c r="K6269" t="s">
        <v>1889</v>
      </c>
      <c r="L6269">
        <v>276</v>
      </c>
      <c r="M6269" t="s">
        <v>1803</v>
      </c>
      <c r="N6269" t="s">
        <v>1890</v>
      </c>
      <c r="O6269">
        <v>0</v>
      </c>
      <c r="P6269" t="s">
        <v>1552</v>
      </c>
      <c r="Q6269">
        <v>19941101</v>
      </c>
      <c r="R6269">
        <v>891008979</v>
      </c>
    </row>
    <row r="6270" spans="1:18">
      <c r="A6270" t="s">
        <v>1900</v>
      </c>
      <c r="B6270" t="s">
        <v>1914</v>
      </c>
      <c r="C6270">
        <v>201201</v>
      </c>
      <c r="D6270">
        <v>0</v>
      </c>
      <c r="E6270" t="s">
        <v>1555</v>
      </c>
      <c r="F6270">
        <v>0</v>
      </c>
      <c r="G6270">
        <v>0</v>
      </c>
      <c r="H6270">
        <v>0</v>
      </c>
      <c r="I6270">
        <v>43112078400</v>
      </c>
      <c r="J6270">
        <v>12</v>
      </c>
      <c r="K6270" t="s">
        <v>1889</v>
      </c>
      <c r="L6270">
        <v>276</v>
      </c>
      <c r="M6270" t="s">
        <v>1803</v>
      </c>
      <c r="N6270" t="s">
        <v>1890</v>
      </c>
      <c r="O6270">
        <v>0</v>
      </c>
      <c r="P6270" t="s">
        <v>1552</v>
      </c>
      <c r="Q6270">
        <v>20030410</v>
      </c>
      <c r="R6270">
        <v>891008979</v>
      </c>
    </row>
    <row r="6271" spans="1:18">
      <c r="A6271" t="s">
        <v>1887</v>
      </c>
      <c r="B6271" t="s">
        <v>1912</v>
      </c>
      <c r="C6271">
        <v>201202</v>
      </c>
      <c r="D6271">
        <v>0</v>
      </c>
      <c r="E6271" t="s">
        <v>1555</v>
      </c>
      <c r="F6271">
        <v>0</v>
      </c>
      <c r="G6271">
        <v>0</v>
      </c>
      <c r="H6271">
        <v>0</v>
      </c>
      <c r="I6271">
        <v>43112070300</v>
      </c>
      <c r="J6271">
        <v>12</v>
      </c>
      <c r="K6271" t="s">
        <v>1892</v>
      </c>
      <c r="L6271">
        <v>276</v>
      </c>
      <c r="M6271" t="s">
        <v>1803</v>
      </c>
      <c r="N6271" t="s">
        <v>1890</v>
      </c>
      <c r="O6271">
        <v>0</v>
      </c>
      <c r="P6271" t="s">
        <v>1552</v>
      </c>
      <c r="Q6271">
        <v>19931201</v>
      </c>
      <c r="R6271">
        <v>891008979</v>
      </c>
    </row>
    <row r="6272" spans="1:18">
      <c r="A6272" t="s">
        <v>1887</v>
      </c>
      <c r="B6272" t="s">
        <v>1916</v>
      </c>
      <c r="C6272">
        <v>201202</v>
      </c>
      <c r="D6272">
        <v>0</v>
      </c>
      <c r="E6272" t="s">
        <v>1555</v>
      </c>
      <c r="F6272">
        <v>0</v>
      </c>
      <c r="G6272">
        <v>0</v>
      </c>
      <c r="H6272">
        <v>0</v>
      </c>
      <c r="I6272">
        <v>43112072101</v>
      </c>
      <c r="J6272">
        <v>12</v>
      </c>
      <c r="K6272" t="s">
        <v>1892</v>
      </c>
      <c r="L6272">
        <v>276</v>
      </c>
      <c r="M6272" t="s">
        <v>1803</v>
      </c>
      <c r="N6272" t="s">
        <v>1890</v>
      </c>
      <c r="O6272">
        <v>0</v>
      </c>
      <c r="P6272" t="s">
        <v>1552</v>
      </c>
      <c r="Q6272">
        <v>19951201</v>
      </c>
      <c r="R6272">
        <v>891008979</v>
      </c>
    </row>
    <row r="6273" spans="1:18">
      <c r="A6273" t="s">
        <v>1887</v>
      </c>
      <c r="B6273" t="s">
        <v>1910</v>
      </c>
      <c r="C6273">
        <v>201202</v>
      </c>
      <c r="D6273">
        <v>0</v>
      </c>
      <c r="E6273" t="s">
        <v>1555</v>
      </c>
      <c r="F6273">
        <v>0</v>
      </c>
      <c r="G6273">
        <v>0</v>
      </c>
      <c r="H6273">
        <v>0</v>
      </c>
      <c r="I6273">
        <v>43112072600</v>
      </c>
      <c r="J6273">
        <v>12</v>
      </c>
      <c r="K6273" t="s">
        <v>1892</v>
      </c>
      <c r="L6273">
        <v>276</v>
      </c>
      <c r="M6273" t="s">
        <v>1803</v>
      </c>
      <c r="N6273" t="s">
        <v>1890</v>
      </c>
      <c r="O6273">
        <v>0</v>
      </c>
      <c r="P6273" t="s">
        <v>1552</v>
      </c>
      <c r="Q6273">
        <v>19950201</v>
      </c>
      <c r="R6273">
        <v>891008979</v>
      </c>
    </row>
    <row r="6274" spans="1:18">
      <c r="A6274" t="s">
        <v>1887</v>
      </c>
      <c r="B6274" t="s">
        <v>1913</v>
      </c>
      <c r="C6274">
        <v>201202</v>
      </c>
      <c r="D6274">
        <v>0</v>
      </c>
      <c r="E6274" t="s">
        <v>1555</v>
      </c>
      <c r="F6274">
        <v>0</v>
      </c>
      <c r="G6274">
        <v>0</v>
      </c>
      <c r="H6274">
        <v>0</v>
      </c>
      <c r="I6274">
        <v>43112073901</v>
      </c>
      <c r="J6274">
        <v>12</v>
      </c>
      <c r="K6274" t="s">
        <v>1892</v>
      </c>
      <c r="L6274">
        <v>276</v>
      </c>
      <c r="M6274" t="s">
        <v>1803</v>
      </c>
      <c r="N6274" t="s">
        <v>1890</v>
      </c>
      <c r="O6274">
        <v>0</v>
      </c>
      <c r="P6274" t="s">
        <v>1552</v>
      </c>
      <c r="Q6274">
        <v>19960901</v>
      </c>
      <c r="R6274">
        <v>891008979</v>
      </c>
    </row>
    <row r="6275" spans="1:18">
      <c r="A6275" t="s">
        <v>1887</v>
      </c>
      <c r="B6275" t="s">
        <v>1891</v>
      </c>
      <c r="C6275">
        <v>201202</v>
      </c>
      <c r="D6275">
        <v>0</v>
      </c>
      <c r="E6275" t="s">
        <v>1555</v>
      </c>
      <c r="F6275">
        <v>0</v>
      </c>
      <c r="G6275">
        <v>0</v>
      </c>
      <c r="H6275">
        <v>0</v>
      </c>
      <c r="I6275">
        <v>43112075504</v>
      </c>
      <c r="J6275">
        <v>12</v>
      </c>
      <c r="K6275" t="s">
        <v>1892</v>
      </c>
      <c r="L6275">
        <v>276</v>
      </c>
      <c r="M6275" t="s">
        <v>1803</v>
      </c>
      <c r="N6275" t="s">
        <v>1890</v>
      </c>
      <c r="O6275">
        <v>0</v>
      </c>
      <c r="P6275" t="s">
        <v>1552</v>
      </c>
      <c r="Q6275">
        <v>20071021</v>
      </c>
      <c r="R6275">
        <v>891008979</v>
      </c>
    </row>
    <row r="6276" spans="1:18">
      <c r="A6276" t="s">
        <v>1887</v>
      </c>
      <c r="B6276" t="s">
        <v>1917</v>
      </c>
      <c r="C6276">
        <v>201202</v>
      </c>
      <c r="D6276">
        <v>0</v>
      </c>
      <c r="E6276" t="s">
        <v>1555</v>
      </c>
      <c r="F6276">
        <v>0</v>
      </c>
      <c r="G6276">
        <v>0</v>
      </c>
      <c r="H6276">
        <v>0</v>
      </c>
      <c r="I6276">
        <v>43112079600</v>
      </c>
      <c r="J6276">
        <v>12</v>
      </c>
      <c r="K6276" t="s">
        <v>1892</v>
      </c>
      <c r="L6276">
        <v>276</v>
      </c>
      <c r="M6276" t="s">
        <v>1803</v>
      </c>
      <c r="N6276" t="s">
        <v>1890</v>
      </c>
      <c r="O6276">
        <v>0</v>
      </c>
      <c r="P6276" t="s">
        <v>1552</v>
      </c>
      <c r="Q6276">
        <v>20050817</v>
      </c>
      <c r="R6276">
        <v>891008979</v>
      </c>
    </row>
    <row r="6277" spans="1:18">
      <c r="A6277" t="s">
        <v>1900</v>
      </c>
      <c r="B6277" t="s">
        <v>1911</v>
      </c>
      <c r="C6277">
        <v>201202</v>
      </c>
      <c r="D6277">
        <v>0</v>
      </c>
      <c r="E6277" t="s">
        <v>1555</v>
      </c>
      <c r="F6277">
        <v>0</v>
      </c>
      <c r="G6277">
        <v>0</v>
      </c>
      <c r="H6277">
        <v>0</v>
      </c>
      <c r="I6277">
        <v>43112072300</v>
      </c>
      <c r="J6277">
        <v>12</v>
      </c>
      <c r="K6277" t="s">
        <v>1889</v>
      </c>
      <c r="L6277">
        <v>276</v>
      </c>
      <c r="M6277" t="s">
        <v>1803</v>
      </c>
      <c r="N6277" t="s">
        <v>1890</v>
      </c>
      <c r="O6277">
        <v>0</v>
      </c>
      <c r="P6277" t="s">
        <v>1552</v>
      </c>
      <c r="Q6277">
        <v>19941101</v>
      </c>
      <c r="R6277">
        <v>891008979</v>
      </c>
    </row>
    <row r="6278" spans="1:18">
      <c r="A6278" t="s">
        <v>1900</v>
      </c>
      <c r="B6278" t="s">
        <v>1914</v>
      </c>
      <c r="C6278">
        <v>201202</v>
      </c>
      <c r="D6278">
        <v>0</v>
      </c>
      <c r="E6278" t="s">
        <v>1555</v>
      </c>
      <c r="F6278">
        <v>0</v>
      </c>
      <c r="G6278">
        <v>0</v>
      </c>
      <c r="H6278">
        <v>0</v>
      </c>
      <c r="I6278">
        <v>43112078400</v>
      </c>
      <c r="J6278">
        <v>12</v>
      </c>
      <c r="K6278" t="s">
        <v>1889</v>
      </c>
      <c r="L6278">
        <v>276</v>
      </c>
      <c r="M6278" t="s">
        <v>1803</v>
      </c>
      <c r="N6278" t="s">
        <v>1890</v>
      </c>
      <c r="O6278">
        <v>0</v>
      </c>
      <c r="P6278" t="s">
        <v>1552</v>
      </c>
      <c r="Q6278">
        <v>20030410</v>
      </c>
      <c r="R6278">
        <v>891008979</v>
      </c>
    </row>
    <row r="6279" spans="1:18">
      <c r="A6279" t="s">
        <v>1887</v>
      </c>
      <c r="B6279" t="s">
        <v>1912</v>
      </c>
      <c r="C6279">
        <v>201203</v>
      </c>
      <c r="D6279">
        <v>0</v>
      </c>
      <c r="E6279" t="s">
        <v>1555</v>
      </c>
      <c r="F6279">
        <v>0</v>
      </c>
      <c r="G6279">
        <v>0</v>
      </c>
      <c r="H6279">
        <v>0</v>
      </c>
      <c r="I6279">
        <v>43112070300</v>
      </c>
      <c r="J6279">
        <v>12</v>
      </c>
      <c r="K6279" t="s">
        <v>1892</v>
      </c>
      <c r="L6279">
        <v>276</v>
      </c>
      <c r="M6279" t="s">
        <v>1803</v>
      </c>
      <c r="N6279" t="s">
        <v>1890</v>
      </c>
      <c r="O6279">
        <v>0</v>
      </c>
      <c r="P6279" t="s">
        <v>1552</v>
      </c>
      <c r="Q6279">
        <v>19931201</v>
      </c>
      <c r="R6279">
        <v>891008979</v>
      </c>
    </row>
    <row r="6280" spans="1:18">
      <c r="A6280" t="s">
        <v>1887</v>
      </c>
      <c r="B6280" t="s">
        <v>1916</v>
      </c>
      <c r="C6280">
        <v>201203</v>
      </c>
      <c r="D6280">
        <v>0</v>
      </c>
      <c r="E6280" t="s">
        <v>1555</v>
      </c>
      <c r="F6280">
        <v>0</v>
      </c>
      <c r="G6280">
        <v>0</v>
      </c>
      <c r="H6280">
        <v>0</v>
      </c>
      <c r="I6280">
        <v>43112072101</v>
      </c>
      <c r="J6280">
        <v>12</v>
      </c>
      <c r="K6280" t="s">
        <v>1892</v>
      </c>
      <c r="L6280">
        <v>276</v>
      </c>
      <c r="M6280" t="s">
        <v>1803</v>
      </c>
      <c r="N6280" t="s">
        <v>1890</v>
      </c>
      <c r="O6280">
        <v>0</v>
      </c>
      <c r="P6280" t="s">
        <v>1552</v>
      </c>
      <c r="Q6280">
        <v>19951201</v>
      </c>
      <c r="R6280">
        <v>891008979</v>
      </c>
    </row>
    <row r="6281" spans="1:18">
      <c r="A6281" t="s">
        <v>1887</v>
      </c>
      <c r="B6281" t="s">
        <v>1910</v>
      </c>
      <c r="C6281">
        <v>201203</v>
      </c>
      <c r="D6281">
        <v>0</v>
      </c>
      <c r="E6281" t="s">
        <v>1555</v>
      </c>
      <c r="F6281">
        <v>0</v>
      </c>
      <c r="G6281">
        <v>0</v>
      </c>
      <c r="H6281">
        <v>0</v>
      </c>
      <c r="I6281">
        <v>43112072600</v>
      </c>
      <c r="J6281">
        <v>12</v>
      </c>
      <c r="K6281" t="s">
        <v>1892</v>
      </c>
      <c r="L6281">
        <v>276</v>
      </c>
      <c r="M6281" t="s">
        <v>1803</v>
      </c>
      <c r="N6281" t="s">
        <v>1890</v>
      </c>
      <c r="O6281">
        <v>0</v>
      </c>
      <c r="P6281" t="s">
        <v>1552</v>
      </c>
      <c r="Q6281">
        <v>19950201</v>
      </c>
      <c r="R6281">
        <v>891008979</v>
      </c>
    </row>
    <row r="6282" spans="1:18">
      <c r="A6282" t="s">
        <v>1887</v>
      </c>
      <c r="B6282" t="s">
        <v>1913</v>
      </c>
      <c r="C6282">
        <v>201203</v>
      </c>
      <c r="D6282">
        <v>0</v>
      </c>
      <c r="E6282" t="s">
        <v>1555</v>
      </c>
      <c r="F6282">
        <v>0</v>
      </c>
      <c r="G6282">
        <v>0</v>
      </c>
      <c r="H6282">
        <v>0</v>
      </c>
      <c r="I6282">
        <v>43112073901</v>
      </c>
      <c r="J6282">
        <v>12</v>
      </c>
      <c r="K6282" t="s">
        <v>1892</v>
      </c>
      <c r="L6282">
        <v>276</v>
      </c>
      <c r="M6282" t="s">
        <v>1803</v>
      </c>
      <c r="N6282" t="s">
        <v>1890</v>
      </c>
      <c r="O6282">
        <v>0</v>
      </c>
      <c r="P6282" t="s">
        <v>1552</v>
      </c>
      <c r="Q6282">
        <v>19960901</v>
      </c>
      <c r="R6282">
        <v>891008979</v>
      </c>
    </row>
    <row r="6283" spans="1:18">
      <c r="A6283" t="s">
        <v>1887</v>
      </c>
      <c r="B6283" t="s">
        <v>1908</v>
      </c>
      <c r="C6283">
        <v>201203</v>
      </c>
      <c r="D6283">
        <v>0</v>
      </c>
      <c r="E6283" t="s">
        <v>1555</v>
      </c>
      <c r="F6283">
        <v>0</v>
      </c>
      <c r="G6283">
        <v>0</v>
      </c>
      <c r="H6283">
        <v>0</v>
      </c>
      <c r="I6283">
        <v>43112075100</v>
      </c>
      <c r="J6283">
        <v>12</v>
      </c>
      <c r="K6283" t="s">
        <v>1892</v>
      </c>
      <c r="L6283">
        <v>276</v>
      </c>
      <c r="M6283" t="s">
        <v>1803</v>
      </c>
      <c r="N6283" t="s">
        <v>1890</v>
      </c>
      <c r="O6283">
        <v>0</v>
      </c>
      <c r="P6283" t="s">
        <v>1552</v>
      </c>
      <c r="Q6283">
        <v>19961017</v>
      </c>
      <c r="R6283">
        <v>891008979</v>
      </c>
    </row>
    <row r="6284" spans="1:18">
      <c r="A6284" t="s">
        <v>1887</v>
      </c>
      <c r="B6284" t="s">
        <v>1898</v>
      </c>
      <c r="C6284">
        <v>201203</v>
      </c>
      <c r="D6284">
        <v>0</v>
      </c>
      <c r="E6284" t="s">
        <v>1555</v>
      </c>
      <c r="F6284">
        <v>0</v>
      </c>
      <c r="G6284">
        <v>0</v>
      </c>
      <c r="H6284">
        <v>0</v>
      </c>
      <c r="I6284">
        <v>43112075201</v>
      </c>
      <c r="J6284">
        <v>12</v>
      </c>
      <c r="K6284" t="s">
        <v>1892</v>
      </c>
      <c r="L6284">
        <v>276</v>
      </c>
      <c r="M6284" t="s">
        <v>1803</v>
      </c>
      <c r="N6284" t="s">
        <v>1890</v>
      </c>
      <c r="O6284">
        <v>0</v>
      </c>
      <c r="P6284" t="s">
        <v>1552</v>
      </c>
      <c r="Q6284">
        <v>20050328</v>
      </c>
      <c r="R6284">
        <v>891008979</v>
      </c>
    </row>
    <row r="6285" spans="1:18">
      <c r="A6285" t="s">
        <v>1887</v>
      </c>
      <c r="B6285" t="s">
        <v>1891</v>
      </c>
      <c r="C6285">
        <v>201203</v>
      </c>
      <c r="D6285">
        <v>0</v>
      </c>
      <c r="E6285" t="s">
        <v>1555</v>
      </c>
      <c r="F6285">
        <v>0</v>
      </c>
      <c r="G6285">
        <v>0</v>
      </c>
      <c r="H6285">
        <v>0</v>
      </c>
      <c r="I6285">
        <v>43112075504</v>
      </c>
      <c r="J6285">
        <v>12</v>
      </c>
      <c r="K6285" t="s">
        <v>1892</v>
      </c>
      <c r="L6285">
        <v>276</v>
      </c>
      <c r="M6285" t="s">
        <v>1803</v>
      </c>
      <c r="N6285" t="s">
        <v>1890</v>
      </c>
      <c r="O6285">
        <v>0</v>
      </c>
      <c r="P6285" t="s">
        <v>1552</v>
      </c>
      <c r="Q6285">
        <v>20071021</v>
      </c>
      <c r="R6285">
        <v>891008979</v>
      </c>
    </row>
    <row r="6286" spans="1:18">
      <c r="A6286" t="s">
        <v>1887</v>
      </c>
      <c r="B6286" t="s">
        <v>1899</v>
      </c>
      <c r="C6286">
        <v>201203</v>
      </c>
      <c r="D6286">
        <v>0</v>
      </c>
      <c r="E6286" t="s">
        <v>1555</v>
      </c>
      <c r="F6286">
        <v>0</v>
      </c>
      <c r="G6286">
        <v>0</v>
      </c>
      <c r="H6286">
        <v>0</v>
      </c>
      <c r="I6286">
        <v>43112076200</v>
      </c>
      <c r="J6286">
        <v>12</v>
      </c>
      <c r="K6286" t="s">
        <v>1892</v>
      </c>
      <c r="L6286">
        <v>276</v>
      </c>
      <c r="M6286" t="s">
        <v>1803</v>
      </c>
      <c r="N6286" t="s">
        <v>1890</v>
      </c>
      <c r="O6286">
        <v>0</v>
      </c>
      <c r="P6286" t="s">
        <v>1552</v>
      </c>
      <c r="Q6286">
        <v>19970907</v>
      </c>
      <c r="R6286">
        <v>891008979</v>
      </c>
    </row>
    <row r="6287" spans="1:18">
      <c r="A6287" t="s">
        <v>1887</v>
      </c>
      <c r="B6287" t="s">
        <v>1909</v>
      </c>
      <c r="C6287">
        <v>201203</v>
      </c>
      <c r="D6287">
        <v>0</v>
      </c>
      <c r="E6287" t="s">
        <v>1555</v>
      </c>
      <c r="F6287">
        <v>0</v>
      </c>
      <c r="G6287">
        <v>0</v>
      </c>
      <c r="H6287">
        <v>0</v>
      </c>
      <c r="I6287">
        <v>43112077700</v>
      </c>
      <c r="J6287">
        <v>12</v>
      </c>
      <c r="K6287" t="s">
        <v>1889</v>
      </c>
      <c r="L6287">
        <v>276</v>
      </c>
      <c r="M6287" t="s">
        <v>1803</v>
      </c>
      <c r="N6287" t="s">
        <v>1890</v>
      </c>
      <c r="O6287">
        <v>0</v>
      </c>
      <c r="P6287" t="s">
        <v>1552</v>
      </c>
      <c r="Q6287">
        <v>20020613</v>
      </c>
      <c r="R6287">
        <v>891008979</v>
      </c>
    </row>
    <row r="6288" spans="1:18">
      <c r="A6288" t="s">
        <v>1887</v>
      </c>
      <c r="B6288" t="s">
        <v>1917</v>
      </c>
      <c r="C6288">
        <v>201203</v>
      </c>
      <c r="D6288">
        <v>0</v>
      </c>
      <c r="E6288" t="s">
        <v>1555</v>
      </c>
      <c r="F6288">
        <v>0</v>
      </c>
      <c r="G6288">
        <v>0</v>
      </c>
      <c r="H6288">
        <v>0</v>
      </c>
      <c r="I6288">
        <v>43112079600</v>
      </c>
      <c r="J6288">
        <v>12</v>
      </c>
      <c r="K6288" t="s">
        <v>1892</v>
      </c>
      <c r="L6288">
        <v>276</v>
      </c>
      <c r="M6288" t="s">
        <v>1803</v>
      </c>
      <c r="N6288" t="s">
        <v>1890</v>
      </c>
      <c r="O6288">
        <v>0</v>
      </c>
      <c r="P6288" t="s">
        <v>1552</v>
      </c>
      <c r="Q6288">
        <v>20050817</v>
      </c>
      <c r="R6288">
        <v>891008979</v>
      </c>
    </row>
    <row r="6289" spans="1:18">
      <c r="A6289" t="s">
        <v>1900</v>
      </c>
      <c r="B6289" t="s">
        <v>1901</v>
      </c>
      <c r="C6289">
        <v>201203</v>
      </c>
      <c r="D6289">
        <v>0</v>
      </c>
      <c r="E6289" t="s">
        <v>1555</v>
      </c>
      <c r="F6289">
        <v>0</v>
      </c>
      <c r="G6289">
        <v>0</v>
      </c>
      <c r="H6289">
        <v>0</v>
      </c>
      <c r="I6289">
        <v>43112071900</v>
      </c>
      <c r="J6289">
        <v>12</v>
      </c>
      <c r="K6289" t="s">
        <v>1889</v>
      </c>
      <c r="L6289">
        <v>276</v>
      </c>
      <c r="M6289" t="s">
        <v>1803</v>
      </c>
      <c r="N6289" t="s">
        <v>1890</v>
      </c>
      <c r="O6289">
        <v>0</v>
      </c>
      <c r="P6289" t="s">
        <v>1552</v>
      </c>
      <c r="Q6289">
        <v>19940901</v>
      </c>
      <c r="R6289">
        <v>891008979</v>
      </c>
    </row>
    <row r="6290" spans="1:18">
      <c r="A6290" t="s">
        <v>1900</v>
      </c>
      <c r="B6290" t="s">
        <v>1911</v>
      </c>
      <c r="C6290">
        <v>201203</v>
      </c>
      <c r="D6290">
        <v>0</v>
      </c>
      <c r="E6290" t="s">
        <v>1555</v>
      </c>
      <c r="F6290">
        <v>0</v>
      </c>
      <c r="G6290">
        <v>0</v>
      </c>
      <c r="H6290">
        <v>0</v>
      </c>
      <c r="I6290">
        <v>43112072300</v>
      </c>
      <c r="J6290">
        <v>12</v>
      </c>
      <c r="K6290" t="s">
        <v>1889</v>
      </c>
      <c r="L6290">
        <v>276</v>
      </c>
      <c r="M6290" t="s">
        <v>1803</v>
      </c>
      <c r="N6290" t="s">
        <v>1890</v>
      </c>
      <c r="O6290">
        <v>0</v>
      </c>
      <c r="P6290" t="s">
        <v>1552</v>
      </c>
      <c r="Q6290">
        <v>19941101</v>
      </c>
      <c r="R6290">
        <v>891008979</v>
      </c>
    </row>
    <row r="6291" spans="1:18">
      <c r="A6291" t="s">
        <v>1900</v>
      </c>
      <c r="B6291" t="s">
        <v>1914</v>
      </c>
      <c r="C6291">
        <v>201203</v>
      </c>
      <c r="D6291">
        <v>0</v>
      </c>
      <c r="E6291" t="s">
        <v>1555</v>
      </c>
      <c r="F6291">
        <v>0</v>
      </c>
      <c r="G6291">
        <v>0</v>
      </c>
      <c r="H6291">
        <v>0</v>
      </c>
      <c r="I6291">
        <v>43112078400</v>
      </c>
      <c r="J6291">
        <v>12</v>
      </c>
      <c r="K6291" t="s">
        <v>1889</v>
      </c>
      <c r="L6291">
        <v>276</v>
      </c>
      <c r="M6291" t="s">
        <v>1803</v>
      </c>
      <c r="N6291" t="s">
        <v>1890</v>
      </c>
      <c r="O6291">
        <v>0</v>
      </c>
      <c r="P6291" t="s">
        <v>1552</v>
      </c>
      <c r="Q6291">
        <v>20030410</v>
      </c>
      <c r="R6291">
        <v>891008979</v>
      </c>
    </row>
    <row r="6292" spans="1:18">
      <c r="A6292" t="s">
        <v>1887</v>
      </c>
      <c r="B6292" t="s">
        <v>1912</v>
      </c>
      <c r="C6292">
        <v>201204</v>
      </c>
      <c r="D6292">
        <v>0</v>
      </c>
      <c r="E6292" t="s">
        <v>1555</v>
      </c>
      <c r="F6292">
        <v>0</v>
      </c>
      <c r="G6292">
        <v>0</v>
      </c>
      <c r="H6292">
        <v>0</v>
      </c>
      <c r="I6292">
        <v>43112070300</v>
      </c>
      <c r="J6292">
        <v>12</v>
      </c>
      <c r="K6292" t="s">
        <v>1892</v>
      </c>
      <c r="L6292">
        <v>276</v>
      </c>
      <c r="M6292" t="s">
        <v>1803</v>
      </c>
      <c r="N6292" t="s">
        <v>1890</v>
      </c>
      <c r="O6292">
        <v>0</v>
      </c>
      <c r="P6292" t="s">
        <v>1552</v>
      </c>
      <c r="Q6292">
        <v>19931201</v>
      </c>
      <c r="R6292">
        <v>891008979</v>
      </c>
    </row>
    <row r="6293" spans="1:18">
      <c r="A6293" t="s">
        <v>1887</v>
      </c>
      <c r="B6293" t="s">
        <v>1888</v>
      </c>
      <c r="C6293">
        <v>201204</v>
      </c>
      <c r="D6293">
        <v>0</v>
      </c>
      <c r="E6293" t="s">
        <v>1555</v>
      </c>
      <c r="F6293">
        <v>0</v>
      </c>
      <c r="G6293">
        <v>0</v>
      </c>
      <c r="H6293">
        <v>0</v>
      </c>
      <c r="I6293">
        <v>43112071700</v>
      </c>
      <c r="J6293">
        <v>12</v>
      </c>
      <c r="K6293" t="s">
        <v>1889</v>
      </c>
      <c r="L6293">
        <v>276</v>
      </c>
      <c r="M6293" t="s">
        <v>1803</v>
      </c>
      <c r="N6293" t="s">
        <v>1890</v>
      </c>
      <c r="O6293">
        <v>0</v>
      </c>
      <c r="P6293" t="s">
        <v>1574</v>
      </c>
      <c r="Q6293">
        <v>19970519</v>
      </c>
      <c r="R6293">
        <v>891008979</v>
      </c>
    </row>
    <row r="6294" spans="1:18">
      <c r="A6294" t="s">
        <v>1887</v>
      </c>
      <c r="B6294" t="s">
        <v>1916</v>
      </c>
      <c r="C6294">
        <v>201204</v>
      </c>
      <c r="D6294">
        <v>0</v>
      </c>
      <c r="E6294" t="s">
        <v>1555</v>
      </c>
      <c r="F6294">
        <v>0</v>
      </c>
      <c r="G6294">
        <v>0</v>
      </c>
      <c r="H6294">
        <v>0</v>
      </c>
      <c r="I6294">
        <v>43112072101</v>
      </c>
      <c r="J6294">
        <v>12</v>
      </c>
      <c r="K6294" t="s">
        <v>1892</v>
      </c>
      <c r="L6294">
        <v>276</v>
      </c>
      <c r="M6294" t="s">
        <v>1803</v>
      </c>
      <c r="N6294" t="s">
        <v>1890</v>
      </c>
      <c r="O6294">
        <v>0</v>
      </c>
      <c r="P6294" t="s">
        <v>1552</v>
      </c>
      <c r="Q6294">
        <v>19951201</v>
      </c>
      <c r="R6294">
        <v>891008979</v>
      </c>
    </row>
    <row r="6295" spans="1:18">
      <c r="A6295" t="s">
        <v>1887</v>
      </c>
      <c r="B6295" t="s">
        <v>1913</v>
      </c>
      <c r="C6295">
        <v>201204</v>
      </c>
      <c r="D6295">
        <v>0</v>
      </c>
      <c r="E6295" t="s">
        <v>1555</v>
      </c>
      <c r="F6295">
        <v>0</v>
      </c>
      <c r="G6295">
        <v>0</v>
      </c>
      <c r="H6295">
        <v>0</v>
      </c>
      <c r="I6295">
        <v>43112073901</v>
      </c>
      <c r="J6295">
        <v>12</v>
      </c>
      <c r="K6295" t="s">
        <v>1892</v>
      </c>
      <c r="L6295">
        <v>276</v>
      </c>
      <c r="M6295" t="s">
        <v>1803</v>
      </c>
      <c r="N6295" t="s">
        <v>1890</v>
      </c>
      <c r="O6295">
        <v>0</v>
      </c>
      <c r="P6295" t="s">
        <v>1552</v>
      </c>
      <c r="Q6295">
        <v>19960901</v>
      </c>
      <c r="R6295">
        <v>891008979</v>
      </c>
    </row>
    <row r="6296" spans="1:18">
      <c r="A6296" t="s">
        <v>1887</v>
      </c>
      <c r="B6296" t="s">
        <v>1891</v>
      </c>
      <c r="C6296">
        <v>201204</v>
      </c>
      <c r="D6296">
        <v>0</v>
      </c>
      <c r="E6296" t="s">
        <v>1555</v>
      </c>
      <c r="F6296">
        <v>0</v>
      </c>
      <c r="G6296">
        <v>0</v>
      </c>
      <c r="H6296">
        <v>0</v>
      </c>
      <c r="I6296">
        <v>43112075504</v>
      </c>
      <c r="J6296">
        <v>12</v>
      </c>
      <c r="K6296" t="s">
        <v>1892</v>
      </c>
      <c r="L6296">
        <v>276</v>
      </c>
      <c r="M6296" t="s">
        <v>1803</v>
      </c>
      <c r="N6296" t="s">
        <v>1890</v>
      </c>
      <c r="O6296">
        <v>0</v>
      </c>
      <c r="P6296" t="s">
        <v>1552</v>
      </c>
      <c r="Q6296">
        <v>20071021</v>
      </c>
      <c r="R6296">
        <v>891008979</v>
      </c>
    </row>
    <row r="6297" spans="1:18">
      <c r="A6297" t="s">
        <v>1887</v>
      </c>
      <c r="B6297" t="s">
        <v>1917</v>
      </c>
      <c r="C6297">
        <v>201204</v>
      </c>
      <c r="D6297">
        <v>0</v>
      </c>
      <c r="E6297" t="s">
        <v>1555</v>
      </c>
      <c r="F6297">
        <v>0</v>
      </c>
      <c r="G6297">
        <v>0</v>
      </c>
      <c r="H6297">
        <v>0</v>
      </c>
      <c r="I6297">
        <v>43112079600</v>
      </c>
      <c r="J6297">
        <v>12</v>
      </c>
      <c r="K6297" t="s">
        <v>1892</v>
      </c>
      <c r="L6297">
        <v>276</v>
      </c>
      <c r="M6297" t="s">
        <v>1803</v>
      </c>
      <c r="N6297" t="s">
        <v>1890</v>
      </c>
      <c r="O6297">
        <v>0</v>
      </c>
      <c r="P6297" t="s">
        <v>1552</v>
      </c>
      <c r="Q6297">
        <v>20050817</v>
      </c>
      <c r="R6297">
        <v>891008979</v>
      </c>
    </row>
    <row r="6298" spans="1:18">
      <c r="A6298" t="s">
        <v>1900</v>
      </c>
      <c r="B6298" t="s">
        <v>1914</v>
      </c>
      <c r="C6298">
        <v>201204</v>
      </c>
      <c r="D6298">
        <v>0</v>
      </c>
      <c r="E6298" t="s">
        <v>1555</v>
      </c>
      <c r="F6298">
        <v>0</v>
      </c>
      <c r="G6298">
        <v>0</v>
      </c>
      <c r="H6298">
        <v>0</v>
      </c>
      <c r="I6298">
        <v>43112078400</v>
      </c>
      <c r="J6298">
        <v>12</v>
      </c>
      <c r="K6298" t="s">
        <v>1889</v>
      </c>
      <c r="L6298">
        <v>276</v>
      </c>
      <c r="M6298" t="s">
        <v>1803</v>
      </c>
      <c r="N6298" t="s">
        <v>1890</v>
      </c>
      <c r="O6298">
        <v>0</v>
      </c>
      <c r="P6298" t="s">
        <v>1552</v>
      </c>
      <c r="Q6298">
        <v>20030410</v>
      </c>
      <c r="R6298">
        <v>891008979</v>
      </c>
    </row>
    <row r="6299" spans="1:18">
      <c r="A6299" t="s">
        <v>1887</v>
      </c>
      <c r="B6299" t="s">
        <v>1916</v>
      </c>
      <c r="C6299">
        <v>201205</v>
      </c>
      <c r="D6299">
        <v>0</v>
      </c>
      <c r="E6299" t="s">
        <v>1555</v>
      </c>
      <c r="F6299">
        <v>0</v>
      </c>
      <c r="G6299">
        <v>0</v>
      </c>
      <c r="H6299">
        <v>0</v>
      </c>
      <c r="I6299">
        <v>43112072101</v>
      </c>
      <c r="J6299">
        <v>12</v>
      </c>
      <c r="K6299" t="s">
        <v>1892</v>
      </c>
      <c r="L6299">
        <v>276</v>
      </c>
      <c r="M6299" t="s">
        <v>1803</v>
      </c>
      <c r="N6299" t="s">
        <v>1890</v>
      </c>
      <c r="O6299">
        <v>0</v>
      </c>
      <c r="P6299" t="s">
        <v>1552</v>
      </c>
      <c r="Q6299">
        <v>19951201</v>
      </c>
      <c r="R6299">
        <v>891008979</v>
      </c>
    </row>
    <row r="6300" spans="1:18">
      <c r="A6300" t="s">
        <v>1887</v>
      </c>
      <c r="B6300" t="s">
        <v>1908</v>
      </c>
      <c r="C6300">
        <v>201205</v>
      </c>
      <c r="D6300">
        <v>0</v>
      </c>
      <c r="E6300" t="s">
        <v>1555</v>
      </c>
      <c r="F6300">
        <v>0</v>
      </c>
      <c r="G6300">
        <v>0</v>
      </c>
      <c r="H6300">
        <v>0</v>
      </c>
      <c r="I6300">
        <v>43112075100</v>
      </c>
      <c r="J6300">
        <v>12</v>
      </c>
      <c r="K6300" t="s">
        <v>1892</v>
      </c>
      <c r="L6300">
        <v>276</v>
      </c>
      <c r="M6300" t="s">
        <v>1803</v>
      </c>
      <c r="N6300" t="s">
        <v>1890</v>
      </c>
      <c r="O6300">
        <v>0</v>
      </c>
      <c r="P6300" t="s">
        <v>1552</v>
      </c>
      <c r="Q6300">
        <v>19961017</v>
      </c>
      <c r="R6300">
        <v>891008979</v>
      </c>
    </row>
    <row r="6301" spans="1:18">
      <c r="A6301" t="s">
        <v>1887</v>
      </c>
      <c r="B6301" t="s">
        <v>1917</v>
      </c>
      <c r="C6301">
        <v>201205</v>
      </c>
      <c r="D6301">
        <v>0</v>
      </c>
      <c r="E6301" t="s">
        <v>1555</v>
      </c>
      <c r="F6301">
        <v>0</v>
      </c>
      <c r="G6301">
        <v>0</v>
      </c>
      <c r="H6301">
        <v>0</v>
      </c>
      <c r="I6301">
        <v>43112079600</v>
      </c>
      <c r="J6301">
        <v>12</v>
      </c>
      <c r="K6301" t="s">
        <v>1892</v>
      </c>
      <c r="L6301">
        <v>276</v>
      </c>
      <c r="M6301" t="s">
        <v>1803</v>
      </c>
      <c r="N6301" t="s">
        <v>1890</v>
      </c>
      <c r="O6301">
        <v>0</v>
      </c>
      <c r="P6301" t="s">
        <v>1552</v>
      </c>
      <c r="Q6301">
        <v>20050817</v>
      </c>
      <c r="R6301">
        <v>891008979</v>
      </c>
    </row>
    <row r="6302" spans="1:18">
      <c r="A6302" t="s">
        <v>1900</v>
      </c>
      <c r="B6302" t="s">
        <v>1901</v>
      </c>
      <c r="C6302">
        <v>201205</v>
      </c>
      <c r="D6302">
        <v>0</v>
      </c>
      <c r="E6302" t="s">
        <v>1555</v>
      </c>
      <c r="F6302">
        <v>0</v>
      </c>
      <c r="G6302">
        <v>0</v>
      </c>
      <c r="H6302">
        <v>0</v>
      </c>
      <c r="I6302">
        <v>43112071900</v>
      </c>
      <c r="J6302">
        <v>12</v>
      </c>
      <c r="K6302" t="s">
        <v>1889</v>
      </c>
      <c r="L6302">
        <v>276</v>
      </c>
      <c r="M6302" t="s">
        <v>1803</v>
      </c>
      <c r="N6302" t="s">
        <v>1890</v>
      </c>
      <c r="O6302">
        <v>0</v>
      </c>
      <c r="P6302" t="s">
        <v>1552</v>
      </c>
      <c r="Q6302">
        <v>19940901</v>
      </c>
      <c r="R6302">
        <v>891008979</v>
      </c>
    </row>
    <row r="6303" spans="1:18">
      <c r="A6303" t="s">
        <v>1887</v>
      </c>
      <c r="B6303" t="s">
        <v>1916</v>
      </c>
      <c r="C6303">
        <v>201206</v>
      </c>
      <c r="D6303">
        <v>0</v>
      </c>
      <c r="E6303" t="s">
        <v>1555</v>
      </c>
      <c r="F6303">
        <v>0</v>
      </c>
      <c r="G6303">
        <v>0</v>
      </c>
      <c r="H6303">
        <v>0</v>
      </c>
      <c r="I6303">
        <v>43112072101</v>
      </c>
      <c r="J6303">
        <v>12</v>
      </c>
      <c r="K6303" t="s">
        <v>1892</v>
      </c>
      <c r="L6303">
        <v>276</v>
      </c>
      <c r="M6303" t="s">
        <v>1803</v>
      </c>
      <c r="N6303" t="s">
        <v>1890</v>
      </c>
      <c r="O6303">
        <v>0</v>
      </c>
      <c r="P6303" t="s">
        <v>1552</v>
      </c>
      <c r="Q6303">
        <v>19951201</v>
      </c>
      <c r="R6303">
        <v>891008979</v>
      </c>
    </row>
    <row r="6304" spans="1:18">
      <c r="A6304" t="s">
        <v>1887</v>
      </c>
      <c r="B6304" t="s">
        <v>1891</v>
      </c>
      <c r="C6304">
        <v>201206</v>
      </c>
      <c r="D6304">
        <v>0</v>
      </c>
      <c r="E6304" t="s">
        <v>1555</v>
      </c>
      <c r="F6304">
        <v>0</v>
      </c>
      <c r="G6304">
        <v>0</v>
      </c>
      <c r="H6304">
        <v>0</v>
      </c>
      <c r="I6304">
        <v>43112075504</v>
      </c>
      <c r="J6304">
        <v>12</v>
      </c>
      <c r="K6304" t="s">
        <v>1892</v>
      </c>
      <c r="L6304">
        <v>276</v>
      </c>
      <c r="M6304" t="s">
        <v>1803</v>
      </c>
      <c r="N6304" t="s">
        <v>1890</v>
      </c>
      <c r="O6304">
        <v>0</v>
      </c>
      <c r="P6304" t="s">
        <v>1552</v>
      </c>
      <c r="Q6304">
        <v>20071021</v>
      </c>
      <c r="R6304">
        <v>891008979</v>
      </c>
    </row>
    <row r="6305" spans="1:18">
      <c r="A6305" t="s">
        <v>1887</v>
      </c>
      <c r="B6305" t="s">
        <v>1917</v>
      </c>
      <c r="C6305">
        <v>201206</v>
      </c>
      <c r="D6305">
        <v>0</v>
      </c>
      <c r="E6305" t="s">
        <v>1555</v>
      </c>
      <c r="F6305">
        <v>0</v>
      </c>
      <c r="G6305">
        <v>0</v>
      </c>
      <c r="H6305">
        <v>0</v>
      </c>
      <c r="I6305">
        <v>43112079600</v>
      </c>
      <c r="J6305">
        <v>12</v>
      </c>
      <c r="K6305" t="s">
        <v>1892</v>
      </c>
      <c r="L6305">
        <v>276</v>
      </c>
      <c r="M6305" t="s">
        <v>1803</v>
      </c>
      <c r="N6305" t="s">
        <v>1890</v>
      </c>
      <c r="O6305">
        <v>0</v>
      </c>
      <c r="P6305" t="s">
        <v>1552</v>
      </c>
      <c r="Q6305">
        <v>20050817</v>
      </c>
      <c r="R6305">
        <v>891008979</v>
      </c>
    </row>
    <row r="6306" spans="1:18">
      <c r="A6306" t="s">
        <v>1887</v>
      </c>
      <c r="B6306" t="s">
        <v>1916</v>
      </c>
      <c r="C6306">
        <v>201207</v>
      </c>
      <c r="D6306">
        <v>0</v>
      </c>
      <c r="E6306" t="s">
        <v>1555</v>
      </c>
      <c r="F6306">
        <v>0</v>
      </c>
      <c r="G6306">
        <v>0</v>
      </c>
      <c r="H6306">
        <v>0</v>
      </c>
      <c r="I6306">
        <v>43112072101</v>
      </c>
      <c r="J6306">
        <v>12</v>
      </c>
      <c r="K6306" t="s">
        <v>1892</v>
      </c>
      <c r="L6306">
        <v>276</v>
      </c>
      <c r="M6306" t="s">
        <v>1803</v>
      </c>
      <c r="N6306" t="s">
        <v>1890</v>
      </c>
      <c r="O6306">
        <v>0</v>
      </c>
      <c r="P6306" t="s">
        <v>1552</v>
      </c>
      <c r="Q6306">
        <v>19951201</v>
      </c>
      <c r="R6306">
        <v>891008979</v>
      </c>
    </row>
    <row r="6307" spans="1:18">
      <c r="A6307" t="s">
        <v>1887</v>
      </c>
      <c r="B6307" t="s">
        <v>1908</v>
      </c>
      <c r="C6307">
        <v>201207</v>
      </c>
      <c r="D6307">
        <v>0</v>
      </c>
      <c r="E6307" t="s">
        <v>1555</v>
      </c>
      <c r="F6307">
        <v>0</v>
      </c>
      <c r="G6307">
        <v>0</v>
      </c>
      <c r="H6307">
        <v>0</v>
      </c>
      <c r="I6307">
        <v>43112075100</v>
      </c>
      <c r="J6307">
        <v>12</v>
      </c>
      <c r="K6307" t="s">
        <v>1892</v>
      </c>
      <c r="L6307">
        <v>276</v>
      </c>
      <c r="M6307" t="s">
        <v>1803</v>
      </c>
      <c r="N6307" t="s">
        <v>1890</v>
      </c>
      <c r="O6307">
        <v>0</v>
      </c>
      <c r="P6307" t="s">
        <v>1552</v>
      </c>
      <c r="Q6307">
        <v>19961017</v>
      </c>
      <c r="R6307">
        <v>891008979</v>
      </c>
    </row>
    <row r="6308" spans="1:18">
      <c r="A6308" t="s">
        <v>1887</v>
      </c>
      <c r="B6308" t="s">
        <v>1891</v>
      </c>
      <c r="C6308">
        <v>201207</v>
      </c>
      <c r="D6308">
        <v>0</v>
      </c>
      <c r="E6308" t="s">
        <v>1555</v>
      </c>
      <c r="F6308">
        <v>0</v>
      </c>
      <c r="G6308">
        <v>0</v>
      </c>
      <c r="H6308">
        <v>0</v>
      </c>
      <c r="I6308">
        <v>43112075504</v>
      </c>
      <c r="J6308">
        <v>12</v>
      </c>
      <c r="K6308" t="s">
        <v>1892</v>
      </c>
      <c r="L6308">
        <v>276</v>
      </c>
      <c r="M6308" t="s">
        <v>1803</v>
      </c>
      <c r="N6308" t="s">
        <v>1890</v>
      </c>
      <c r="O6308">
        <v>0</v>
      </c>
      <c r="P6308" t="s">
        <v>1552</v>
      </c>
      <c r="Q6308">
        <v>20071021</v>
      </c>
      <c r="R6308">
        <v>891008979</v>
      </c>
    </row>
    <row r="6309" spans="1:18">
      <c r="A6309" t="s">
        <v>1887</v>
      </c>
      <c r="B6309" t="s">
        <v>1917</v>
      </c>
      <c r="C6309">
        <v>201207</v>
      </c>
      <c r="D6309">
        <v>0</v>
      </c>
      <c r="E6309" t="s">
        <v>1555</v>
      </c>
      <c r="F6309">
        <v>0</v>
      </c>
      <c r="G6309">
        <v>0</v>
      </c>
      <c r="H6309">
        <v>0</v>
      </c>
      <c r="I6309">
        <v>43112079600</v>
      </c>
      <c r="J6309">
        <v>12</v>
      </c>
      <c r="K6309" t="s">
        <v>1892</v>
      </c>
      <c r="L6309">
        <v>276</v>
      </c>
      <c r="M6309" t="s">
        <v>1803</v>
      </c>
      <c r="N6309" t="s">
        <v>1890</v>
      </c>
      <c r="O6309">
        <v>0</v>
      </c>
      <c r="P6309" t="s">
        <v>1552</v>
      </c>
      <c r="Q6309">
        <v>20050817</v>
      </c>
      <c r="R6309">
        <v>891008979</v>
      </c>
    </row>
    <row r="6310" spans="1:18">
      <c r="A6310" t="s">
        <v>1887</v>
      </c>
      <c r="B6310" t="s">
        <v>1888</v>
      </c>
      <c r="C6310">
        <v>201208</v>
      </c>
      <c r="D6310">
        <v>0</v>
      </c>
      <c r="E6310" t="s">
        <v>1555</v>
      </c>
      <c r="F6310">
        <v>0</v>
      </c>
      <c r="G6310">
        <v>0</v>
      </c>
      <c r="H6310">
        <v>0</v>
      </c>
      <c r="I6310">
        <v>43112071700</v>
      </c>
      <c r="J6310">
        <v>12</v>
      </c>
      <c r="K6310" t="s">
        <v>1889</v>
      </c>
      <c r="L6310">
        <v>276</v>
      </c>
      <c r="M6310" t="s">
        <v>1803</v>
      </c>
      <c r="N6310" t="s">
        <v>1890</v>
      </c>
      <c r="O6310">
        <v>0</v>
      </c>
      <c r="P6310" t="s">
        <v>1574</v>
      </c>
      <c r="Q6310">
        <v>19970519</v>
      </c>
      <c r="R6310">
        <v>891008979</v>
      </c>
    </row>
    <row r="6311" spans="1:18">
      <c r="A6311" t="s">
        <v>1887</v>
      </c>
      <c r="B6311" t="s">
        <v>1891</v>
      </c>
      <c r="C6311">
        <v>201208</v>
      </c>
      <c r="D6311">
        <v>0</v>
      </c>
      <c r="E6311" t="s">
        <v>1555</v>
      </c>
      <c r="F6311">
        <v>0</v>
      </c>
      <c r="G6311">
        <v>0</v>
      </c>
      <c r="H6311">
        <v>0</v>
      </c>
      <c r="I6311">
        <v>43112075504</v>
      </c>
      <c r="J6311">
        <v>12</v>
      </c>
      <c r="K6311" t="s">
        <v>1892</v>
      </c>
      <c r="L6311">
        <v>276</v>
      </c>
      <c r="M6311" t="s">
        <v>1803</v>
      </c>
      <c r="N6311" t="s">
        <v>1890</v>
      </c>
      <c r="O6311">
        <v>0</v>
      </c>
      <c r="P6311" t="s">
        <v>1552</v>
      </c>
      <c r="Q6311">
        <v>20071021</v>
      </c>
      <c r="R6311">
        <v>891008979</v>
      </c>
    </row>
    <row r="6312" spans="1:18">
      <c r="A6312" t="s">
        <v>1887</v>
      </c>
      <c r="B6312" t="s">
        <v>1917</v>
      </c>
      <c r="C6312">
        <v>201208</v>
      </c>
      <c r="D6312">
        <v>0</v>
      </c>
      <c r="E6312" t="s">
        <v>1555</v>
      </c>
      <c r="F6312">
        <v>0</v>
      </c>
      <c r="G6312">
        <v>0</v>
      </c>
      <c r="H6312">
        <v>0</v>
      </c>
      <c r="I6312">
        <v>43112079600</v>
      </c>
      <c r="J6312">
        <v>12</v>
      </c>
      <c r="K6312" t="s">
        <v>1892</v>
      </c>
      <c r="L6312">
        <v>276</v>
      </c>
      <c r="M6312" t="s">
        <v>1803</v>
      </c>
      <c r="N6312" t="s">
        <v>1890</v>
      </c>
      <c r="O6312">
        <v>0</v>
      </c>
      <c r="P6312" t="s">
        <v>1552</v>
      </c>
      <c r="Q6312">
        <v>20050817</v>
      </c>
      <c r="R6312">
        <v>891008979</v>
      </c>
    </row>
    <row r="6313" spans="1:18">
      <c r="A6313" t="s">
        <v>1887</v>
      </c>
      <c r="B6313" t="s">
        <v>1912</v>
      </c>
      <c r="C6313">
        <v>201209</v>
      </c>
      <c r="D6313">
        <v>0</v>
      </c>
      <c r="E6313" t="s">
        <v>1555</v>
      </c>
      <c r="F6313">
        <v>0</v>
      </c>
      <c r="G6313">
        <v>0</v>
      </c>
      <c r="H6313">
        <v>0</v>
      </c>
      <c r="I6313">
        <v>43112070300</v>
      </c>
      <c r="J6313">
        <v>12</v>
      </c>
      <c r="K6313" t="s">
        <v>1892</v>
      </c>
      <c r="L6313">
        <v>276</v>
      </c>
      <c r="M6313" t="s">
        <v>1803</v>
      </c>
      <c r="N6313" t="s">
        <v>1890</v>
      </c>
      <c r="O6313">
        <v>0</v>
      </c>
      <c r="P6313" t="s">
        <v>1552</v>
      </c>
      <c r="Q6313">
        <v>19931201</v>
      </c>
      <c r="R6313">
        <v>891008979</v>
      </c>
    </row>
    <row r="6314" spans="1:18">
      <c r="A6314" t="s">
        <v>1887</v>
      </c>
      <c r="B6314" t="s">
        <v>1888</v>
      </c>
      <c r="C6314">
        <v>201209</v>
      </c>
      <c r="D6314">
        <v>0</v>
      </c>
      <c r="E6314" t="s">
        <v>1555</v>
      </c>
      <c r="F6314">
        <v>0</v>
      </c>
      <c r="G6314">
        <v>0</v>
      </c>
      <c r="H6314">
        <v>0</v>
      </c>
      <c r="I6314">
        <v>43112071700</v>
      </c>
      <c r="J6314">
        <v>12</v>
      </c>
      <c r="K6314" t="s">
        <v>1889</v>
      </c>
      <c r="L6314">
        <v>276</v>
      </c>
      <c r="M6314" t="s">
        <v>1803</v>
      </c>
      <c r="N6314" t="s">
        <v>1890</v>
      </c>
      <c r="O6314">
        <v>0</v>
      </c>
      <c r="P6314" t="s">
        <v>1574</v>
      </c>
      <c r="Q6314">
        <v>19970519</v>
      </c>
      <c r="R6314">
        <v>891008979</v>
      </c>
    </row>
    <row r="6315" spans="1:18">
      <c r="A6315" t="s">
        <v>1887</v>
      </c>
      <c r="B6315" t="s">
        <v>1891</v>
      </c>
      <c r="C6315">
        <v>201209</v>
      </c>
      <c r="D6315">
        <v>0</v>
      </c>
      <c r="E6315" t="s">
        <v>1555</v>
      </c>
      <c r="F6315">
        <v>0</v>
      </c>
      <c r="G6315">
        <v>0</v>
      </c>
      <c r="H6315">
        <v>0</v>
      </c>
      <c r="I6315">
        <v>43112075504</v>
      </c>
      <c r="J6315">
        <v>12</v>
      </c>
      <c r="K6315" t="s">
        <v>1892</v>
      </c>
      <c r="L6315">
        <v>276</v>
      </c>
      <c r="M6315" t="s">
        <v>1803</v>
      </c>
      <c r="N6315" t="s">
        <v>1890</v>
      </c>
      <c r="O6315">
        <v>0</v>
      </c>
      <c r="P6315" t="s">
        <v>1552</v>
      </c>
      <c r="Q6315">
        <v>20071021</v>
      </c>
      <c r="R6315">
        <v>891008979</v>
      </c>
    </row>
    <row r="6316" spans="1:18">
      <c r="A6316" t="s">
        <v>1887</v>
      </c>
      <c r="B6316" t="s">
        <v>1917</v>
      </c>
      <c r="C6316">
        <v>201209</v>
      </c>
      <c r="D6316">
        <v>0</v>
      </c>
      <c r="E6316" t="s">
        <v>1555</v>
      </c>
      <c r="F6316">
        <v>0</v>
      </c>
      <c r="G6316">
        <v>0</v>
      </c>
      <c r="H6316">
        <v>0</v>
      </c>
      <c r="I6316">
        <v>43112079600</v>
      </c>
      <c r="J6316">
        <v>12</v>
      </c>
      <c r="K6316" t="s">
        <v>1892</v>
      </c>
      <c r="L6316">
        <v>276</v>
      </c>
      <c r="M6316" t="s">
        <v>1803</v>
      </c>
      <c r="N6316" t="s">
        <v>1890</v>
      </c>
      <c r="O6316">
        <v>0</v>
      </c>
      <c r="P6316" t="s">
        <v>1552</v>
      </c>
      <c r="Q6316">
        <v>20050817</v>
      </c>
      <c r="R6316">
        <v>891008979</v>
      </c>
    </row>
    <row r="6317" spans="1:18">
      <c r="A6317" t="s">
        <v>1887</v>
      </c>
      <c r="B6317" t="s">
        <v>1888</v>
      </c>
      <c r="C6317">
        <v>201210</v>
      </c>
      <c r="D6317">
        <v>0</v>
      </c>
      <c r="E6317" t="s">
        <v>1555</v>
      </c>
      <c r="F6317">
        <v>0</v>
      </c>
      <c r="G6317">
        <v>0</v>
      </c>
      <c r="H6317">
        <v>0</v>
      </c>
      <c r="I6317">
        <v>43112071700</v>
      </c>
      <c r="J6317">
        <v>12</v>
      </c>
      <c r="K6317" t="s">
        <v>1889</v>
      </c>
      <c r="L6317">
        <v>276</v>
      </c>
      <c r="M6317" t="s">
        <v>1803</v>
      </c>
      <c r="N6317" t="s">
        <v>1890</v>
      </c>
      <c r="O6317">
        <v>0</v>
      </c>
      <c r="P6317" t="s">
        <v>1574</v>
      </c>
      <c r="Q6317">
        <v>19970519</v>
      </c>
      <c r="R6317">
        <v>891008979</v>
      </c>
    </row>
    <row r="6318" spans="1:18">
      <c r="A6318" t="s">
        <v>1887</v>
      </c>
      <c r="B6318" t="s">
        <v>1908</v>
      </c>
      <c r="C6318">
        <v>201210</v>
      </c>
      <c r="D6318">
        <v>0</v>
      </c>
      <c r="E6318" t="s">
        <v>1555</v>
      </c>
      <c r="F6318">
        <v>0</v>
      </c>
      <c r="G6318">
        <v>0</v>
      </c>
      <c r="H6318">
        <v>0</v>
      </c>
      <c r="I6318">
        <v>43112075100</v>
      </c>
      <c r="J6318">
        <v>12</v>
      </c>
      <c r="K6318" t="s">
        <v>1892</v>
      </c>
      <c r="L6318">
        <v>276</v>
      </c>
      <c r="M6318" t="s">
        <v>1803</v>
      </c>
      <c r="N6318" t="s">
        <v>1890</v>
      </c>
      <c r="O6318">
        <v>0</v>
      </c>
      <c r="P6318" t="s">
        <v>1552</v>
      </c>
      <c r="Q6318">
        <v>19961017</v>
      </c>
      <c r="R6318">
        <v>891008979</v>
      </c>
    </row>
    <row r="6319" spans="1:18">
      <c r="A6319" t="s">
        <v>1887</v>
      </c>
      <c r="B6319" t="s">
        <v>1891</v>
      </c>
      <c r="C6319">
        <v>201210</v>
      </c>
      <c r="D6319">
        <v>0</v>
      </c>
      <c r="E6319" t="s">
        <v>1555</v>
      </c>
      <c r="F6319">
        <v>0</v>
      </c>
      <c r="G6319">
        <v>0</v>
      </c>
      <c r="H6319">
        <v>0</v>
      </c>
      <c r="I6319">
        <v>43112075504</v>
      </c>
      <c r="J6319">
        <v>12</v>
      </c>
      <c r="K6319" t="s">
        <v>1892</v>
      </c>
      <c r="L6319">
        <v>276</v>
      </c>
      <c r="M6319" t="s">
        <v>1803</v>
      </c>
      <c r="N6319" t="s">
        <v>1890</v>
      </c>
      <c r="O6319">
        <v>0</v>
      </c>
      <c r="P6319" t="s">
        <v>1552</v>
      </c>
      <c r="Q6319">
        <v>20071021</v>
      </c>
      <c r="R6319">
        <v>891008979</v>
      </c>
    </row>
    <row r="6320" spans="1:18">
      <c r="A6320" t="s">
        <v>1887</v>
      </c>
      <c r="B6320" t="s">
        <v>1917</v>
      </c>
      <c r="C6320">
        <v>201210</v>
      </c>
      <c r="D6320">
        <v>0</v>
      </c>
      <c r="E6320" t="s">
        <v>1555</v>
      </c>
      <c r="F6320">
        <v>0</v>
      </c>
      <c r="G6320">
        <v>0</v>
      </c>
      <c r="H6320">
        <v>0</v>
      </c>
      <c r="I6320">
        <v>43112079600</v>
      </c>
      <c r="J6320">
        <v>12</v>
      </c>
      <c r="K6320" t="s">
        <v>1892</v>
      </c>
      <c r="L6320">
        <v>276</v>
      </c>
      <c r="M6320" t="s">
        <v>1803</v>
      </c>
      <c r="N6320" t="s">
        <v>1890</v>
      </c>
      <c r="O6320">
        <v>0</v>
      </c>
      <c r="P6320" t="s">
        <v>1552</v>
      </c>
      <c r="Q6320">
        <v>20050817</v>
      </c>
      <c r="R6320">
        <v>891008979</v>
      </c>
    </row>
    <row r="6321" spans="1:18">
      <c r="A6321" t="s">
        <v>1887</v>
      </c>
      <c r="B6321" t="s">
        <v>1888</v>
      </c>
      <c r="C6321">
        <v>201211</v>
      </c>
      <c r="D6321">
        <v>0</v>
      </c>
      <c r="E6321" t="s">
        <v>1555</v>
      </c>
      <c r="F6321">
        <v>0</v>
      </c>
      <c r="G6321">
        <v>0</v>
      </c>
      <c r="H6321">
        <v>0</v>
      </c>
      <c r="I6321">
        <v>43112071700</v>
      </c>
      <c r="J6321">
        <v>12</v>
      </c>
      <c r="K6321" t="s">
        <v>1889</v>
      </c>
      <c r="L6321">
        <v>276</v>
      </c>
      <c r="M6321" t="s">
        <v>1803</v>
      </c>
      <c r="N6321" t="s">
        <v>1890</v>
      </c>
      <c r="O6321">
        <v>0</v>
      </c>
      <c r="P6321" t="s">
        <v>1574</v>
      </c>
      <c r="Q6321">
        <v>19970519</v>
      </c>
      <c r="R6321">
        <v>891008979</v>
      </c>
    </row>
    <row r="6322" spans="1:18">
      <c r="A6322" t="s">
        <v>1887</v>
      </c>
      <c r="B6322" t="s">
        <v>1891</v>
      </c>
      <c r="C6322">
        <v>201211</v>
      </c>
      <c r="D6322">
        <v>0</v>
      </c>
      <c r="E6322" t="s">
        <v>1555</v>
      </c>
      <c r="F6322">
        <v>0</v>
      </c>
      <c r="G6322">
        <v>0</v>
      </c>
      <c r="H6322">
        <v>0</v>
      </c>
      <c r="I6322">
        <v>43112075504</v>
      </c>
      <c r="J6322">
        <v>12</v>
      </c>
      <c r="K6322" t="s">
        <v>1892</v>
      </c>
      <c r="L6322">
        <v>276</v>
      </c>
      <c r="M6322" t="s">
        <v>1803</v>
      </c>
      <c r="N6322" t="s">
        <v>1890</v>
      </c>
      <c r="O6322">
        <v>0</v>
      </c>
      <c r="P6322" t="s">
        <v>1552</v>
      </c>
      <c r="Q6322">
        <v>20071021</v>
      </c>
      <c r="R6322">
        <v>891008979</v>
      </c>
    </row>
    <row r="6323" spans="1:18">
      <c r="A6323" t="s">
        <v>1887</v>
      </c>
      <c r="B6323" t="s">
        <v>1917</v>
      </c>
      <c r="C6323">
        <v>201211</v>
      </c>
      <c r="D6323">
        <v>0</v>
      </c>
      <c r="E6323" t="s">
        <v>1555</v>
      </c>
      <c r="F6323">
        <v>0</v>
      </c>
      <c r="G6323">
        <v>0</v>
      </c>
      <c r="H6323">
        <v>0</v>
      </c>
      <c r="I6323">
        <v>43112079600</v>
      </c>
      <c r="J6323">
        <v>12</v>
      </c>
      <c r="K6323" t="s">
        <v>1892</v>
      </c>
      <c r="L6323">
        <v>276</v>
      </c>
      <c r="M6323" t="s">
        <v>1803</v>
      </c>
      <c r="N6323" t="s">
        <v>1890</v>
      </c>
      <c r="O6323">
        <v>0</v>
      </c>
      <c r="P6323" t="s">
        <v>1552</v>
      </c>
      <c r="Q6323">
        <v>20050817</v>
      </c>
      <c r="R6323">
        <v>891008979</v>
      </c>
    </row>
    <row r="6324" spans="1:18">
      <c r="A6324" t="s">
        <v>1887</v>
      </c>
      <c r="B6324" t="s">
        <v>1888</v>
      </c>
      <c r="C6324">
        <v>201212</v>
      </c>
      <c r="D6324">
        <v>0</v>
      </c>
      <c r="E6324" t="s">
        <v>1555</v>
      </c>
      <c r="F6324">
        <v>0</v>
      </c>
      <c r="G6324">
        <v>0</v>
      </c>
      <c r="H6324">
        <v>0</v>
      </c>
      <c r="I6324">
        <v>43112071700</v>
      </c>
      <c r="J6324">
        <v>12</v>
      </c>
      <c r="K6324" t="s">
        <v>1889</v>
      </c>
      <c r="L6324">
        <v>276</v>
      </c>
      <c r="M6324" t="s">
        <v>1803</v>
      </c>
      <c r="N6324" t="s">
        <v>1890</v>
      </c>
      <c r="O6324">
        <v>0</v>
      </c>
      <c r="P6324" t="s">
        <v>1574</v>
      </c>
      <c r="Q6324">
        <v>19970519</v>
      </c>
      <c r="R6324">
        <v>891008979</v>
      </c>
    </row>
    <row r="6325" spans="1:18">
      <c r="A6325" t="s">
        <v>1887</v>
      </c>
      <c r="B6325" t="s">
        <v>1891</v>
      </c>
      <c r="C6325">
        <v>201212</v>
      </c>
      <c r="D6325">
        <v>0</v>
      </c>
      <c r="E6325" t="s">
        <v>1555</v>
      </c>
      <c r="F6325">
        <v>0</v>
      </c>
      <c r="G6325">
        <v>0</v>
      </c>
      <c r="H6325">
        <v>0</v>
      </c>
      <c r="I6325">
        <v>43112075504</v>
      </c>
      <c r="J6325">
        <v>12</v>
      </c>
      <c r="K6325" t="s">
        <v>1892</v>
      </c>
      <c r="L6325">
        <v>276</v>
      </c>
      <c r="M6325" t="s">
        <v>1803</v>
      </c>
      <c r="N6325" t="s">
        <v>1890</v>
      </c>
      <c r="O6325">
        <v>0</v>
      </c>
      <c r="P6325" t="s">
        <v>1552</v>
      </c>
      <c r="Q6325">
        <v>20071021</v>
      </c>
      <c r="R6325">
        <v>891008979</v>
      </c>
    </row>
    <row r="6326" spans="1:18">
      <c r="A6326" t="s">
        <v>1887</v>
      </c>
      <c r="B6326" t="s">
        <v>1917</v>
      </c>
      <c r="C6326">
        <v>201212</v>
      </c>
      <c r="D6326">
        <v>0</v>
      </c>
      <c r="E6326" t="s">
        <v>1555</v>
      </c>
      <c r="F6326">
        <v>0</v>
      </c>
      <c r="G6326">
        <v>0</v>
      </c>
      <c r="H6326">
        <v>0</v>
      </c>
      <c r="I6326">
        <v>43112079600</v>
      </c>
      <c r="J6326">
        <v>12</v>
      </c>
      <c r="K6326" t="s">
        <v>1892</v>
      </c>
      <c r="L6326">
        <v>276</v>
      </c>
      <c r="M6326" t="s">
        <v>1803</v>
      </c>
      <c r="N6326" t="s">
        <v>1890</v>
      </c>
      <c r="O6326">
        <v>0</v>
      </c>
      <c r="P6326" t="s">
        <v>1552</v>
      </c>
      <c r="Q6326">
        <v>20050817</v>
      </c>
      <c r="R6326">
        <v>891008979</v>
      </c>
    </row>
    <row r="6327" spans="1:18">
      <c r="A6327" t="s">
        <v>1887</v>
      </c>
      <c r="B6327" t="s">
        <v>1918</v>
      </c>
      <c r="C6327">
        <v>201201</v>
      </c>
      <c r="D6327">
        <v>31</v>
      </c>
      <c r="E6327" t="s">
        <v>1646</v>
      </c>
      <c r="F6327">
        <v>0</v>
      </c>
      <c r="G6327">
        <v>0</v>
      </c>
      <c r="H6327">
        <v>0</v>
      </c>
      <c r="I6327">
        <v>43112070700</v>
      </c>
      <c r="J6327">
        <v>3</v>
      </c>
      <c r="K6327" t="s">
        <v>1892</v>
      </c>
      <c r="L6327">
        <v>276</v>
      </c>
      <c r="M6327" t="s">
        <v>1803</v>
      </c>
      <c r="N6327" t="s">
        <v>1890</v>
      </c>
      <c r="O6327">
        <v>423252</v>
      </c>
      <c r="P6327" t="s">
        <v>1552</v>
      </c>
      <c r="Q6327">
        <v>19931201</v>
      </c>
      <c r="R6327">
        <v>891008979</v>
      </c>
    </row>
    <row r="6328" spans="1:18">
      <c r="A6328" t="s">
        <v>1887</v>
      </c>
      <c r="B6328" t="s">
        <v>1919</v>
      </c>
      <c r="C6328">
        <v>201201</v>
      </c>
      <c r="D6328">
        <v>31</v>
      </c>
      <c r="E6328" t="s">
        <v>1646</v>
      </c>
      <c r="F6328">
        <v>0</v>
      </c>
      <c r="G6328">
        <v>0</v>
      </c>
      <c r="H6328">
        <v>0</v>
      </c>
      <c r="I6328">
        <v>43112074800</v>
      </c>
      <c r="J6328">
        <v>3</v>
      </c>
      <c r="K6328" t="s">
        <v>1892</v>
      </c>
      <c r="L6328">
        <v>276</v>
      </c>
      <c r="M6328" t="s">
        <v>1803</v>
      </c>
      <c r="N6328" t="s">
        <v>1890</v>
      </c>
      <c r="O6328">
        <v>51938</v>
      </c>
      <c r="P6328" t="s">
        <v>1552</v>
      </c>
      <c r="Q6328">
        <v>19960801</v>
      </c>
      <c r="R6328">
        <v>891008979</v>
      </c>
    </row>
    <row r="6329" spans="1:18">
      <c r="A6329" t="s">
        <v>1887</v>
      </c>
      <c r="B6329" t="s">
        <v>1918</v>
      </c>
      <c r="C6329">
        <v>201202</v>
      </c>
      <c r="D6329">
        <v>29</v>
      </c>
      <c r="E6329" t="s">
        <v>1646</v>
      </c>
      <c r="F6329">
        <v>0</v>
      </c>
      <c r="G6329">
        <v>0</v>
      </c>
      <c r="H6329">
        <v>0</v>
      </c>
      <c r="I6329">
        <v>43112070700</v>
      </c>
      <c r="J6329">
        <v>3</v>
      </c>
      <c r="K6329" t="s">
        <v>1892</v>
      </c>
      <c r="L6329">
        <v>276</v>
      </c>
      <c r="M6329" t="s">
        <v>1803</v>
      </c>
      <c r="N6329" t="s">
        <v>1890</v>
      </c>
      <c r="O6329">
        <v>220218</v>
      </c>
      <c r="P6329" t="s">
        <v>1552</v>
      </c>
      <c r="Q6329">
        <v>19931201</v>
      </c>
      <c r="R6329">
        <v>891008979</v>
      </c>
    </row>
    <row r="6330" spans="1:18">
      <c r="A6330" t="s">
        <v>1887</v>
      </c>
      <c r="B6330" t="s">
        <v>1919</v>
      </c>
      <c r="C6330">
        <v>201202</v>
      </c>
      <c r="D6330">
        <v>29</v>
      </c>
      <c r="E6330" t="s">
        <v>1646</v>
      </c>
      <c r="F6330">
        <v>0</v>
      </c>
      <c r="G6330">
        <v>0</v>
      </c>
      <c r="H6330">
        <v>0</v>
      </c>
      <c r="I6330">
        <v>43112074800</v>
      </c>
      <c r="J6330">
        <v>3</v>
      </c>
      <c r="K6330" t="s">
        <v>1892</v>
      </c>
      <c r="L6330">
        <v>276</v>
      </c>
      <c r="M6330" t="s">
        <v>1803</v>
      </c>
      <c r="N6330" t="s">
        <v>1890</v>
      </c>
      <c r="O6330">
        <v>25908</v>
      </c>
      <c r="P6330" t="s">
        <v>1552</v>
      </c>
      <c r="Q6330">
        <v>19960801</v>
      </c>
      <c r="R6330">
        <v>891008979</v>
      </c>
    </row>
    <row r="6331" spans="1:18">
      <c r="A6331" t="s">
        <v>1887</v>
      </c>
      <c r="B6331" t="s">
        <v>1899</v>
      </c>
      <c r="C6331">
        <v>201202</v>
      </c>
      <c r="D6331">
        <v>1</v>
      </c>
      <c r="E6331" t="s">
        <v>1646</v>
      </c>
      <c r="F6331">
        <v>0</v>
      </c>
      <c r="G6331">
        <v>0</v>
      </c>
      <c r="H6331">
        <v>0</v>
      </c>
      <c r="I6331">
        <v>43112076200</v>
      </c>
      <c r="J6331">
        <v>3</v>
      </c>
      <c r="K6331" t="s">
        <v>1892</v>
      </c>
      <c r="L6331">
        <v>276</v>
      </c>
      <c r="M6331" t="s">
        <v>1803</v>
      </c>
      <c r="N6331" t="s">
        <v>1890</v>
      </c>
      <c r="O6331">
        <v>1650</v>
      </c>
      <c r="P6331" t="s">
        <v>1552</v>
      </c>
      <c r="Q6331">
        <v>19970907</v>
      </c>
      <c r="R6331">
        <v>891008979</v>
      </c>
    </row>
    <row r="6332" spans="1:18">
      <c r="A6332" t="s">
        <v>1887</v>
      </c>
      <c r="B6332" t="s">
        <v>1918</v>
      </c>
      <c r="C6332">
        <v>201203</v>
      </c>
      <c r="D6332">
        <v>2</v>
      </c>
      <c r="E6332" t="s">
        <v>1646</v>
      </c>
      <c r="F6332">
        <v>0</v>
      </c>
      <c r="G6332">
        <v>0</v>
      </c>
      <c r="H6332">
        <v>0</v>
      </c>
      <c r="I6332">
        <v>43112070700</v>
      </c>
      <c r="J6332">
        <v>3</v>
      </c>
      <c r="K6332" t="s">
        <v>1892</v>
      </c>
      <c r="L6332">
        <v>276</v>
      </c>
      <c r="M6332" t="s">
        <v>1803</v>
      </c>
      <c r="N6332" t="s">
        <v>1890</v>
      </c>
      <c r="O6332">
        <v>13923</v>
      </c>
      <c r="P6332" t="s">
        <v>1552</v>
      </c>
      <c r="Q6332">
        <v>19931201</v>
      </c>
      <c r="R6332">
        <v>891008979</v>
      </c>
    </row>
    <row r="6333" spans="1:18">
      <c r="A6333" t="s">
        <v>1887</v>
      </c>
      <c r="B6333" t="s">
        <v>1919</v>
      </c>
      <c r="C6333">
        <v>201203</v>
      </c>
      <c r="D6333">
        <v>2</v>
      </c>
      <c r="E6333" t="s">
        <v>1646</v>
      </c>
      <c r="F6333">
        <v>0</v>
      </c>
      <c r="G6333">
        <v>0</v>
      </c>
      <c r="H6333">
        <v>0</v>
      </c>
      <c r="I6333">
        <v>43112074800</v>
      </c>
      <c r="J6333">
        <v>3</v>
      </c>
      <c r="K6333" t="s">
        <v>1892</v>
      </c>
      <c r="L6333">
        <v>276</v>
      </c>
      <c r="M6333" t="s">
        <v>1803</v>
      </c>
      <c r="N6333" t="s">
        <v>1890</v>
      </c>
      <c r="O6333">
        <v>5208</v>
      </c>
      <c r="P6333" t="s">
        <v>1552</v>
      </c>
      <c r="Q6333">
        <v>19960801</v>
      </c>
      <c r="R6333">
        <v>891008979</v>
      </c>
    </row>
    <row r="6334" spans="1:18">
      <c r="A6334" t="s">
        <v>1887</v>
      </c>
      <c r="B6334" t="s">
        <v>1918</v>
      </c>
      <c r="C6334">
        <v>201204</v>
      </c>
      <c r="D6334">
        <v>25</v>
      </c>
      <c r="E6334" t="s">
        <v>1646</v>
      </c>
      <c r="F6334">
        <v>0</v>
      </c>
      <c r="G6334">
        <v>0</v>
      </c>
      <c r="H6334">
        <v>0</v>
      </c>
      <c r="I6334">
        <v>43112070700</v>
      </c>
      <c r="J6334">
        <v>3</v>
      </c>
      <c r="K6334" t="s">
        <v>1892</v>
      </c>
      <c r="L6334">
        <v>276</v>
      </c>
      <c r="M6334" t="s">
        <v>1803</v>
      </c>
      <c r="N6334" t="s">
        <v>1890</v>
      </c>
      <c r="O6334">
        <v>98303</v>
      </c>
      <c r="P6334" t="s">
        <v>1552</v>
      </c>
      <c r="Q6334">
        <v>19931201</v>
      </c>
      <c r="R6334">
        <v>891008979</v>
      </c>
    </row>
    <row r="6335" spans="1:18">
      <c r="A6335" t="s">
        <v>1887</v>
      </c>
      <c r="B6335" t="s">
        <v>1919</v>
      </c>
      <c r="C6335">
        <v>201204</v>
      </c>
      <c r="D6335">
        <v>25</v>
      </c>
      <c r="E6335" t="s">
        <v>1646</v>
      </c>
      <c r="F6335">
        <v>0</v>
      </c>
      <c r="G6335">
        <v>0</v>
      </c>
      <c r="H6335">
        <v>0</v>
      </c>
      <c r="I6335">
        <v>43112074800</v>
      </c>
      <c r="J6335">
        <v>3</v>
      </c>
      <c r="K6335" t="s">
        <v>1892</v>
      </c>
      <c r="L6335">
        <v>276</v>
      </c>
      <c r="M6335" t="s">
        <v>1803</v>
      </c>
      <c r="N6335" t="s">
        <v>1890</v>
      </c>
      <c r="O6335">
        <v>30373</v>
      </c>
      <c r="P6335" t="s">
        <v>1552</v>
      </c>
      <c r="Q6335">
        <v>19960801</v>
      </c>
      <c r="R6335">
        <v>891008979</v>
      </c>
    </row>
    <row r="6336" spans="1:18">
      <c r="A6336" t="s">
        <v>1887</v>
      </c>
      <c r="B6336" t="s">
        <v>1899</v>
      </c>
      <c r="C6336">
        <v>201204</v>
      </c>
      <c r="D6336">
        <v>2</v>
      </c>
      <c r="E6336" t="s">
        <v>1646</v>
      </c>
      <c r="F6336">
        <v>0</v>
      </c>
      <c r="G6336">
        <v>0</v>
      </c>
      <c r="H6336">
        <v>0</v>
      </c>
      <c r="I6336">
        <v>43112076200</v>
      </c>
      <c r="J6336">
        <v>3</v>
      </c>
      <c r="K6336" t="s">
        <v>1892</v>
      </c>
      <c r="L6336">
        <v>276</v>
      </c>
      <c r="M6336" t="s">
        <v>1803</v>
      </c>
      <c r="N6336" t="s">
        <v>1890</v>
      </c>
      <c r="O6336">
        <v>1405</v>
      </c>
      <c r="P6336" t="s">
        <v>1552</v>
      </c>
      <c r="Q6336">
        <v>19970907</v>
      </c>
      <c r="R6336">
        <v>891008979</v>
      </c>
    </row>
    <row r="6337" spans="1:18">
      <c r="A6337" t="s">
        <v>1887</v>
      </c>
      <c r="B6337" t="s">
        <v>1918</v>
      </c>
      <c r="C6337">
        <v>201205</v>
      </c>
      <c r="D6337">
        <v>31</v>
      </c>
      <c r="E6337" t="s">
        <v>1646</v>
      </c>
      <c r="F6337">
        <v>0</v>
      </c>
      <c r="G6337">
        <v>0</v>
      </c>
      <c r="H6337">
        <v>0</v>
      </c>
      <c r="I6337">
        <v>43112070700</v>
      </c>
      <c r="J6337">
        <v>3</v>
      </c>
      <c r="K6337" t="s">
        <v>1892</v>
      </c>
      <c r="L6337">
        <v>276</v>
      </c>
      <c r="M6337" t="s">
        <v>1803</v>
      </c>
      <c r="N6337" t="s">
        <v>1890</v>
      </c>
      <c r="O6337">
        <v>127225</v>
      </c>
      <c r="P6337" t="s">
        <v>1552</v>
      </c>
      <c r="Q6337">
        <v>19931201</v>
      </c>
      <c r="R6337">
        <v>891008979</v>
      </c>
    </row>
    <row r="6338" spans="1:18">
      <c r="A6338" t="s">
        <v>1887</v>
      </c>
      <c r="B6338" t="s">
        <v>1919</v>
      </c>
      <c r="C6338">
        <v>201205</v>
      </c>
      <c r="D6338">
        <v>31</v>
      </c>
      <c r="E6338" t="s">
        <v>1646</v>
      </c>
      <c r="F6338">
        <v>0</v>
      </c>
      <c r="G6338">
        <v>0</v>
      </c>
      <c r="H6338">
        <v>0</v>
      </c>
      <c r="I6338">
        <v>43112074800</v>
      </c>
      <c r="J6338">
        <v>3</v>
      </c>
      <c r="K6338" t="s">
        <v>1892</v>
      </c>
      <c r="L6338">
        <v>276</v>
      </c>
      <c r="M6338" t="s">
        <v>1803</v>
      </c>
      <c r="N6338" t="s">
        <v>1890</v>
      </c>
      <c r="O6338">
        <v>19690</v>
      </c>
      <c r="P6338" t="s">
        <v>1552</v>
      </c>
      <c r="Q6338">
        <v>19960801</v>
      </c>
      <c r="R6338">
        <v>891008979</v>
      </c>
    </row>
    <row r="6339" spans="1:18">
      <c r="A6339" t="s">
        <v>1887</v>
      </c>
      <c r="B6339" t="s">
        <v>1899</v>
      </c>
      <c r="C6339">
        <v>201205</v>
      </c>
      <c r="D6339">
        <v>1</v>
      </c>
      <c r="E6339" t="s">
        <v>1646</v>
      </c>
      <c r="F6339">
        <v>0</v>
      </c>
      <c r="G6339">
        <v>0</v>
      </c>
      <c r="H6339">
        <v>0</v>
      </c>
      <c r="I6339">
        <v>43112076200</v>
      </c>
      <c r="J6339">
        <v>3</v>
      </c>
      <c r="K6339" t="s">
        <v>1892</v>
      </c>
      <c r="L6339">
        <v>276</v>
      </c>
      <c r="M6339" t="s">
        <v>1803</v>
      </c>
      <c r="N6339" t="s">
        <v>1890</v>
      </c>
      <c r="O6339">
        <v>209</v>
      </c>
      <c r="P6339" t="s">
        <v>1552</v>
      </c>
      <c r="Q6339">
        <v>19970907</v>
      </c>
      <c r="R6339">
        <v>891008979</v>
      </c>
    </row>
    <row r="6340" spans="1:18">
      <c r="A6340" t="s">
        <v>1887</v>
      </c>
      <c r="B6340" t="s">
        <v>1918</v>
      </c>
      <c r="C6340">
        <v>201206</v>
      </c>
      <c r="D6340">
        <v>30</v>
      </c>
      <c r="E6340" t="s">
        <v>1646</v>
      </c>
      <c r="F6340">
        <v>0</v>
      </c>
      <c r="G6340">
        <v>0</v>
      </c>
      <c r="H6340">
        <v>0</v>
      </c>
      <c r="I6340">
        <v>43112070700</v>
      </c>
      <c r="J6340">
        <v>3</v>
      </c>
      <c r="K6340" t="s">
        <v>1892</v>
      </c>
      <c r="L6340">
        <v>276</v>
      </c>
      <c r="M6340" t="s">
        <v>1803</v>
      </c>
      <c r="N6340" t="s">
        <v>1890</v>
      </c>
      <c r="O6340">
        <v>139381</v>
      </c>
      <c r="P6340" t="s">
        <v>1552</v>
      </c>
      <c r="Q6340">
        <v>19931201</v>
      </c>
      <c r="R6340">
        <v>891008979</v>
      </c>
    </row>
    <row r="6341" spans="1:18">
      <c r="A6341" t="s">
        <v>1887</v>
      </c>
      <c r="B6341" t="s">
        <v>1919</v>
      </c>
      <c r="C6341">
        <v>201206</v>
      </c>
      <c r="D6341">
        <v>30</v>
      </c>
      <c r="E6341" t="s">
        <v>1646</v>
      </c>
      <c r="F6341">
        <v>0</v>
      </c>
      <c r="G6341">
        <v>0</v>
      </c>
      <c r="H6341">
        <v>0</v>
      </c>
      <c r="I6341">
        <v>43112074800</v>
      </c>
      <c r="J6341">
        <v>3</v>
      </c>
      <c r="K6341" t="s">
        <v>1892</v>
      </c>
      <c r="L6341">
        <v>276</v>
      </c>
      <c r="M6341" t="s">
        <v>1803</v>
      </c>
      <c r="N6341" t="s">
        <v>1890</v>
      </c>
      <c r="O6341">
        <v>5716</v>
      </c>
      <c r="P6341" t="s">
        <v>1552</v>
      </c>
      <c r="Q6341">
        <v>19960801</v>
      </c>
      <c r="R6341">
        <v>891008979</v>
      </c>
    </row>
    <row r="6342" spans="1:18">
      <c r="A6342" t="s">
        <v>1887</v>
      </c>
      <c r="B6342" t="s">
        <v>1918</v>
      </c>
      <c r="C6342">
        <v>201207</v>
      </c>
      <c r="D6342">
        <v>31</v>
      </c>
      <c r="E6342" t="s">
        <v>1646</v>
      </c>
      <c r="F6342">
        <v>0</v>
      </c>
      <c r="G6342">
        <v>0</v>
      </c>
      <c r="H6342">
        <v>0</v>
      </c>
      <c r="I6342">
        <v>43112070700</v>
      </c>
      <c r="J6342">
        <v>3</v>
      </c>
      <c r="K6342" t="s">
        <v>1892</v>
      </c>
      <c r="L6342">
        <v>276</v>
      </c>
      <c r="M6342" t="s">
        <v>1803</v>
      </c>
      <c r="N6342" t="s">
        <v>1890</v>
      </c>
      <c r="O6342">
        <v>142508</v>
      </c>
      <c r="P6342" t="s">
        <v>1552</v>
      </c>
      <c r="Q6342">
        <v>19931201</v>
      </c>
      <c r="R6342">
        <v>891008979</v>
      </c>
    </row>
    <row r="6343" spans="1:18">
      <c r="A6343" t="s">
        <v>1887</v>
      </c>
      <c r="B6343" t="s">
        <v>1919</v>
      </c>
      <c r="C6343">
        <v>201207</v>
      </c>
      <c r="D6343">
        <v>31</v>
      </c>
      <c r="E6343" t="s">
        <v>1646</v>
      </c>
      <c r="F6343">
        <v>0</v>
      </c>
      <c r="G6343">
        <v>0</v>
      </c>
      <c r="H6343">
        <v>0</v>
      </c>
      <c r="I6343">
        <v>43112074800</v>
      </c>
      <c r="J6343">
        <v>3</v>
      </c>
      <c r="K6343" t="s">
        <v>1892</v>
      </c>
      <c r="L6343">
        <v>276</v>
      </c>
      <c r="M6343" t="s">
        <v>1803</v>
      </c>
      <c r="N6343" t="s">
        <v>1890</v>
      </c>
      <c r="O6343">
        <v>20166</v>
      </c>
      <c r="P6343" t="s">
        <v>1552</v>
      </c>
      <c r="Q6343">
        <v>19960801</v>
      </c>
      <c r="R6343">
        <v>891008979</v>
      </c>
    </row>
    <row r="6344" spans="1:18">
      <c r="A6344" t="s">
        <v>1887</v>
      </c>
      <c r="B6344" t="s">
        <v>1918</v>
      </c>
      <c r="C6344">
        <v>201208</v>
      </c>
      <c r="D6344">
        <v>31</v>
      </c>
      <c r="E6344" t="s">
        <v>1646</v>
      </c>
      <c r="F6344">
        <v>0</v>
      </c>
      <c r="G6344">
        <v>0</v>
      </c>
      <c r="H6344">
        <v>0</v>
      </c>
      <c r="I6344">
        <v>43112070700</v>
      </c>
      <c r="J6344">
        <v>3</v>
      </c>
      <c r="K6344" t="s">
        <v>1892</v>
      </c>
      <c r="L6344">
        <v>276</v>
      </c>
      <c r="M6344" t="s">
        <v>1803</v>
      </c>
      <c r="N6344" t="s">
        <v>1890</v>
      </c>
      <c r="O6344">
        <v>113860</v>
      </c>
      <c r="P6344" t="s">
        <v>1552</v>
      </c>
      <c r="Q6344">
        <v>19931201</v>
      </c>
      <c r="R6344">
        <v>891008979</v>
      </c>
    </row>
    <row r="6345" spans="1:18">
      <c r="A6345" t="s">
        <v>1887</v>
      </c>
      <c r="B6345" t="s">
        <v>1919</v>
      </c>
      <c r="C6345">
        <v>201208</v>
      </c>
      <c r="D6345">
        <v>31</v>
      </c>
      <c r="E6345" t="s">
        <v>1646</v>
      </c>
      <c r="F6345">
        <v>0</v>
      </c>
      <c r="G6345">
        <v>0</v>
      </c>
      <c r="H6345">
        <v>0</v>
      </c>
      <c r="I6345">
        <v>43112074800</v>
      </c>
      <c r="J6345">
        <v>3</v>
      </c>
      <c r="K6345" t="s">
        <v>1892</v>
      </c>
      <c r="L6345">
        <v>276</v>
      </c>
      <c r="M6345" t="s">
        <v>1803</v>
      </c>
      <c r="N6345" t="s">
        <v>1890</v>
      </c>
      <c r="O6345">
        <v>24434</v>
      </c>
      <c r="P6345" t="s">
        <v>1552</v>
      </c>
      <c r="Q6345">
        <v>19960801</v>
      </c>
      <c r="R6345">
        <v>891008979</v>
      </c>
    </row>
    <row r="6346" spans="1:18">
      <c r="A6346" t="s">
        <v>1887</v>
      </c>
      <c r="B6346" t="s">
        <v>1918</v>
      </c>
      <c r="C6346">
        <v>201209</v>
      </c>
      <c r="D6346">
        <v>30</v>
      </c>
      <c r="E6346" t="s">
        <v>1646</v>
      </c>
      <c r="F6346">
        <v>0</v>
      </c>
      <c r="G6346">
        <v>0</v>
      </c>
      <c r="H6346">
        <v>0</v>
      </c>
      <c r="I6346">
        <v>43112070700</v>
      </c>
      <c r="J6346">
        <v>3</v>
      </c>
      <c r="K6346" t="s">
        <v>1892</v>
      </c>
      <c r="L6346">
        <v>276</v>
      </c>
      <c r="M6346" t="s">
        <v>1803</v>
      </c>
      <c r="N6346" t="s">
        <v>1890</v>
      </c>
      <c r="O6346">
        <v>86953</v>
      </c>
      <c r="P6346" t="s">
        <v>1552</v>
      </c>
      <c r="Q6346">
        <v>19931201</v>
      </c>
      <c r="R6346">
        <v>891008979</v>
      </c>
    </row>
    <row r="6347" spans="1:18">
      <c r="A6347" t="s">
        <v>1887</v>
      </c>
      <c r="B6347" t="s">
        <v>1919</v>
      </c>
      <c r="C6347">
        <v>201209</v>
      </c>
      <c r="D6347">
        <v>30</v>
      </c>
      <c r="E6347" t="s">
        <v>1646</v>
      </c>
      <c r="F6347">
        <v>0</v>
      </c>
      <c r="G6347">
        <v>0</v>
      </c>
      <c r="H6347">
        <v>0</v>
      </c>
      <c r="I6347">
        <v>43112074800</v>
      </c>
      <c r="J6347">
        <v>3</v>
      </c>
      <c r="K6347" t="s">
        <v>1892</v>
      </c>
      <c r="L6347">
        <v>276</v>
      </c>
      <c r="M6347" t="s">
        <v>1803</v>
      </c>
      <c r="N6347" t="s">
        <v>1890</v>
      </c>
      <c r="O6347">
        <v>23487</v>
      </c>
      <c r="P6347" t="s">
        <v>1552</v>
      </c>
      <c r="Q6347">
        <v>19960801</v>
      </c>
      <c r="R6347">
        <v>891008979</v>
      </c>
    </row>
    <row r="6348" spans="1:18">
      <c r="A6348" t="s">
        <v>1887</v>
      </c>
      <c r="B6348" t="s">
        <v>1918</v>
      </c>
      <c r="C6348">
        <v>201210</v>
      </c>
      <c r="D6348">
        <v>31</v>
      </c>
      <c r="E6348" t="s">
        <v>1646</v>
      </c>
      <c r="F6348">
        <v>0</v>
      </c>
      <c r="G6348">
        <v>0</v>
      </c>
      <c r="H6348">
        <v>0</v>
      </c>
      <c r="I6348">
        <v>43112070700</v>
      </c>
      <c r="J6348">
        <v>3</v>
      </c>
      <c r="K6348" t="s">
        <v>1892</v>
      </c>
      <c r="L6348">
        <v>276</v>
      </c>
      <c r="M6348" t="s">
        <v>1803</v>
      </c>
      <c r="N6348" t="s">
        <v>1890</v>
      </c>
      <c r="O6348">
        <v>78735</v>
      </c>
      <c r="P6348" t="s">
        <v>1552</v>
      </c>
      <c r="Q6348">
        <v>19931201</v>
      </c>
      <c r="R6348">
        <v>891008979</v>
      </c>
    </row>
    <row r="6349" spans="1:18">
      <c r="A6349" t="s">
        <v>1887</v>
      </c>
      <c r="B6349" t="s">
        <v>1919</v>
      </c>
      <c r="C6349">
        <v>201210</v>
      </c>
      <c r="D6349">
        <v>31</v>
      </c>
      <c r="E6349" t="s">
        <v>1646</v>
      </c>
      <c r="F6349">
        <v>0</v>
      </c>
      <c r="G6349">
        <v>0</v>
      </c>
      <c r="H6349">
        <v>0</v>
      </c>
      <c r="I6349">
        <v>43112074800</v>
      </c>
      <c r="J6349">
        <v>3</v>
      </c>
      <c r="K6349" t="s">
        <v>1892</v>
      </c>
      <c r="L6349">
        <v>276</v>
      </c>
      <c r="M6349" t="s">
        <v>1803</v>
      </c>
      <c r="N6349" t="s">
        <v>1890</v>
      </c>
      <c r="O6349">
        <v>24196</v>
      </c>
      <c r="P6349" t="s">
        <v>1552</v>
      </c>
      <c r="Q6349">
        <v>19960801</v>
      </c>
      <c r="R6349">
        <v>891008979</v>
      </c>
    </row>
    <row r="6350" spans="1:18">
      <c r="A6350" t="s">
        <v>1887</v>
      </c>
      <c r="B6350" t="s">
        <v>1918</v>
      </c>
      <c r="C6350">
        <v>201211</v>
      </c>
      <c r="D6350">
        <v>30</v>
      </c>
      <c r="E6350" t="s">
        <v>1646</v>
      </c>
      <c r="F6350">
        <v>0</v>
      </c>
      <c r="G6350">
        <v>0</v>
      </c>
      <c r="H6350">
        <v>0</v>
      </c>
      <c r="I6350">
        <v>43112070700</v>
      </c>
      <c r="J6350">
        <v>3</v>
      </c>
      <c r="K6350" t="s">
        <v>1892</v>
      </c>
      <c r="L6350">
        <v>276</v>
      </c>
      <c r="M6350" t="s">
        <v>1803</v>
      </c>
      <c r="N6350" t="s">
        <v>1890</v>
      </c>
      <c r="O6350">
        <v>91848</v>
      </c>
      <c r="P6350" t="s">
        <v>1552</v>
      </c>
      <c r="Q6350">
        <v>19931201</v>
      </c>
      <c r="R6350">
        <v>891008979</v>
      </c>
    </row>
    <row r="6351" spans="1:18">
      <c r="A6351" t="s">
        <v>1887</v>
      </c>
      <c r="B6351" t="s">
        <v>1919</v>
      </c>
      <c r="C6351">
        <v>201211</v>
      </c>
      <c r="D6351">
        <v>30</v>
      </c>
      <c r="E6351" t="s">
        <v>1646</v>
      </c>
      <c r="F6351">
        <v>0</v>
      </c>
      <c r="G6351">
        <v>0</v>
      </c>
      <c r="H6351">
        <v>0</v>
      </c>
      <c r="I6351">
        <v>43112074800</v>
      </c>
      <c r="J6351">
        <v>3</v>
      </c>
      <c r="K6351" t="s">
        <v>1892</v>
      </c>
      <c r="L6351">
        <v>276</v>
      </c>
      <c r="M6351" t="s">
        <v>1803</v>
      </c>
      <c r="N6351" t="s">
        <v>1890</v>
      </c>
      <c r="O6351">
        <v>15108</v>
      </c>
      <c r="P6351" t="s">
        <v>1552</v>
      </c>
      <c r="Q6351">
        <v>19960801</v>
      </c>
      <c r="R6351">
        <v>891008979</v>
      </c>
    </row>
    <row r="6352" spans="1:18">
      <c r="A6352" t="s">
        <v>1887</v>
      </c>
      <c r="B6352" t="s">
        <v>1918</v>
      </c>
      <c r="C6352">
        <v>201212</v>
      </c>
      <c r="D6352">
        <v>23</v>
      </c>
      <c r="E6352" t="s">
        <v>1646</v>
      </c>
      <c r="F6352">
        <v>0</v>
      </c>
      <c r="G6352">
        <v>0</v>
      </c>
      <c r="H6352">
        <v>0</v>
      </c>
      <c r="I6352">
        <v>43112070700</v>
      </c>
      <c r="J6352">
        <v>3</v>
      </c>
      <c r="K6352" t="s">
        <v>1892</v>
      </c>
      <c r="L6352">
        <v>276</v>
      </c>
      <c r="M6352" t="s">
        <v>1803</v>
      </c>
      <c r="N6352" t="s">
        <v>1890</v>
      </c>
      <c r="O6352">
        <v>99487</v>
      </c>
      <c r="P6352" t="s">
        <v>1552</v>
      </c>
      <c r="Q6352">
        <v>19931201</v>
      </c>
      <c r="R6352">
        <v>891008979</v>
      </c>
    </row>
    <row r="6353" spans="1:18">
      <c r="A6353" t="s">
        <v>1887</v>
      </c>
      <c r="B6353" t="s">
        <v>1919</v>
      </c>
      <c r="C6353">
        <v>201212</v>
      </c>
      <c r="D6353">
        <v>23</v>
      </c>
      <c r="E6353" t="s">
        <v>1646</v>
      </c>
      <c r="F6353">
        <v>0</v>
      </c>
      <c r="G6353">
        <v>0</v>
      </c>
      <c r="H6353">
        <v>0</v>
      </c>
      <c r="I6353">
        <v>43112074800</v>
      </c>
      <c r="J6353">
        <v>3</v>
      </c>
      <c r="K6353" t="s">
        <v>1892</v>
      </c>
      <c r="L6353">
        <v>276</v>
      </c>
      <c r="M6353" t="s">
        <v>1803</v>
      </c>
      <c r="N6353" t="s">
        <v>1890</v>
      </c>
      <c r="O6353">
        <v>14766</v>
      </c>
      <c r="P6353" t="s">
        <v>1552</v>
      </c>
      <c r="Q6353">
        <v>19960801</v>
      </c>
      <c r="R6353">
        <v>891008979</v>
      </c>
    </row>
    <row r="6354" spans="1:18">
      <c r="A6354" t="s">
        <v>1887</v>
      </c>
      <c r="B6354" t="s">
        <v>1920</v>
      </c>
      <c r="C6354">
        <v>201201</v>
      </c>
      <c r="D6354">
        <v>3</v>
      </c>
      <c r="E6354" t="s">
        <v>1646</v>
      </c>
      <c r="F6354">
        <v>0</v>
      </c>
      <c r="G6354">
        <v>0</v>
      </c>
      <c r="H6354">
        <v>0</v>
      </c>
      <c r="I6354">
        <v>43112072900</v>
      </c>
      <c r="J6354">
        <v>4</v>
      </c>
      <c r="K6354" t="s">
        <v>1892</v>
      </c>
      <c r="L6354">
        <v>276</v>
      </c>
      <c r="M6354" t="s">
        <v>1803</v>
      </c>
      <c r="N6354" t="s">
        <v>1890</v>
      </c>
      <c r="O6354">
        <v>7827</v>
      </c>
      <c r="P6354" t="s">
        <v>1552</v>
      </c>
      <c r="Q6354">
        <v>19950401</v>
      </c>
      <c r="R6354">
        <v>891008979</v>
      </c>
    </row>
    <row r="6355" spans="1:18">
      <c r="A6355" t="s">
        <v>1887</v>
      </c>
      <c r="B6355" t="s">
        <v>1921</v>
      </c>
      <c r="C6355">
        <v>201201</v>
      </c>
      <c r="D6355">
        <v>25</v>
      </c>
      <c r="E6355" t="s">
        <v>1646</v>
      </c>
      <c r="F6355">
        <v>0</v>
      </c>
      <c r="G6355">
        <v>0</v>
      </c>
      <c r="H6355">
        <v>0</v>
      </c>
      <c r="I6355">
        <v>43112074402</v>
      </c>
      <c r="J6355">
        <v>4</v>
      </c>
      <c r="K6355" t="s">
        <v>1892</v>
      </c>
      <c r="L6355">
        <v>276</v>
      </c>
      <c r="M6355" t="s">
        <v>1803</v>
      </c>
      <c r="N6355" t="s">
        <v>1890</v>
      </c>
      <c r="O6355">
        <v>2988</v>
      </c>
      <c r="P6355" t="s">
        <v>1552</v>
      </c>
      <c r="Q6355">
        <v>20120131</v>
      </c>
      <c r="R6355">
        <v>891008979</v>
      </c>
    </row>
    <row r="6356" spans="1:18">
      <c r="A6356" t="s">
        <v>1900</v>
      </c>
      <c r="B6356" t="s">
        <v>1922</v>
      </c>
      <c r="C6356">
        <v>201201</v>
      </c>
      <c r="D6356">
        <v>3</v>
      </c>
      <c r="E6356" t="s">
        <v>1646</v>
      </c>
      <c r="F6356">
        <v>0</v>
      </c>
      <c r="G6356">
        <v>0</v>
      </c>
      <c r="H6356">
        <v>0</v>
      </c>
      <c r="I6356">
        <v>43112073102</v>
      </c>
      <c r="J6356">
        <v>4</v>
      </c>
      <c r="K6356" t="s">
        <v>1889</v>
      </c>
      <c r="L6356">
        <v>276</v>
      </c>
      <c r="M6356" t="s">
        <v>1803</v>
      </c>
      <c r="N6356" t="s">
        <v>1890</v>
      </c>
      <c r="O6356">
        <v>7881</v>
      </c>
      <c r="P6356" t="s">
        <v>1552</v>
      </c>
      <c r="Q6356">
        <v>20110513</v>
      </c>
      <c r="R6356">
        <v>891008979</v>
      </c>
    </row>
    <row r="6357" spans="1:18">
      <c r="A6357" t="s">
        <v>1887</v>
      </c>
      <c r="B6357" t="s">
        <v>1920</v>
      </c>
      <c r="C6357">
        <v>201202</v>
      </c>
      <c r="D6357">
        <v>15</v>
      </c>
      <c r="E6357" t="s">
        <v>1646</v>
      </c>
      <c r="F6357">
        <v>0</v>
      </c>
      <c r="G6357">
        <v>0</v>
      </c>
      <c r="H6357">
        <v>0</v>
      </c>
      <c r="I6357">
        <v>43112072900</v>
      </c>
      <c r="J6357">
        <v>4</v>
      </c>
      <c r="K6357" t="s">
        <v>1892</v>
      </c>
      <c r="L6357">
        <v>276</v>
      </c>
      <c r="M6357" t="s">
        <v>1803</v>
      </c>
      <c r="N6357" t="s">
        <v>1890</v>
      </c>
      <c r="O6357">
        <v>54910</v>
      </c>
      <c r="P6357" t="s">
        <v>1552</v>
      </c>
      <c r="Q6357">
        <v>19950401</v>
      </c>
      <c r="R6357">
        <v>891008979</v>
      </c>
    </row>
    <row r="6358" spans="1:18">
      <c r="A6358" t="s">
        <v>1887</v>
      </c>
      <c r="B6358" t="s">
        <v>1921</v>
      </c>
      <c r="C6358">
        <v>201202</v>
      </c>
      <c r="D6358">
        <v>13</v>
      </c>
      <c r="E6358" t="s">
        <v>1646</v>
      </c>
      <c r="F6358">
        <v>0</v>
      </c>
      <c r="G6358">
        <v>0</v>
      </c>
      <c r="H6358">
        <v>0</v>
      </c>
      <c r="I6358">
        <v>43112074402</v>
      </c>
      <c r="J6358">
        <v>4</v>
      </c>
      <c r="K6358" t="s">
        <v>1892</v>
      </c>
      <c r="L6358">
        <v>276</v>
      </c>
      <c r="M6358" t="s">
        <v>1803</v>
      </c>
      <c r="N6358" t="s">
        <v>1890</v>
      </c>
      <c r="O6358">
        <v>22089</v>
      </c>
      <c r="P6358" t="s">
        <v>1552</v>
      </c>
      <c r="Q6358">
        <v>20120131</v>
      </c>
      <c r="R6358">
        <v>891008979</v>
      </c>
    </row>
    <row r="6359" spans="1:18">
      <c r="A6359" t="s">
        <v>1900</v>
      </c>
      <c r="B6359" t="s">
        <v>1922</v>
      </c>
      <c r="C6359">
        <v>201202</v>
      </c>
      <c r="D6359">
        <v>13</v>
      </c>
      <c r="E6359" t="s">
        <v>1646</v>
      </c>
      <c r="F6359">
        <v>0</v>
      </c>
      <c r="G6359">
        <v>0</v>
      </c>
      <c r="H6359">
        <v>0</v>
      </c>
      <c r="I6359">
        <v>43112073102</v>
      </c>
      <c r="J6359">
        <v>4</v>
      </c>
      <c r="K6359" t="s">
        <v>1889</v>
      </c>
      <c r="L6359">
        <v>276</v>
      </c>
      <c r="M6359" t="s">
        <v>1803</v>
      </c>
      <c r="N6359" t="s">
        <v>1890</v>
      </c>
      <c r="O6359">
        <v>49714</v>
      </c>
      <c r="P6359" t="s">
        <v>1552</v>
      </c>
      <c r="Q6359">
        <v>20110513</v>
      </c>
      <c r="R6359">
        <v>891008979</v>
      </c>
    </row>
    <row r="6360" spans="1:18">
      <c r="A6360" t="s">
        <v>1887</v>
      </c>
      <c r="B6360" t="s">
        <v>1920</v>
      </c>
      <c r="C6360">
        <v>201203</v>
      </c>
      <c r="D6360">
        <v>0</v>
      </c>
      <c r="E6360" t="s">
        <v>1646</v>
      </c>
      <c r="F6360">
        <v>0</v>
      </c>
      <c r="G6360">
        <v>0</v>
      </c>
      <c r="H6360">
        <v>0</v>
      </c>
      <c r="I6360">
        <v>43112072900</v>
      </c>
      <c r="J6360">
        <v>4</v>
      </c>
      <c r="K6360" t="s">
        <v>1892</v>
      </c>
      <c r="L6360">
        <v>276</v>
      </c>
      <c r="M6360" t="s">
        <v>1803</v>
      </c>
      <c r="N6360" t="s">
        <v>1890</v>
      </c>
      <c r="O6360">
        <v>0</v>
      </c>
      <c r="P6360" t="s">
        <v>1552</v>
      </c>
      <c r="Q6360">
        <v>19950401</v>
      </c>
      <c r="R6360">
        <v>891008979</v>
      </c>
    </row>
    <row r="6361" spans="1:18">
      <c r="A6361" t="s">
        <v>1887</v>
      </c>
      <c r="B6361" t="s">
        <v>1921</v>
      </c>
      <c r="C6361">
        <v>201203</v>
      </c>
      <c r="D6361">
        <v>0</v>
      </c>
      <c r="E6361" t="s">
        <v>1646</v>
      </c>
      <c r="F6361">
        <v>0</v>
      </c>
      <c r="G6361">
        <v>0</v>
      </c>
      <c r="H6361">
        <v>0</v>
      </c>
      <c r="I6361">
        <v>43112074402</v>
      </c>
      <c r="J6361">
        <v>4</v>
      </c>
      <c r="K6361" t="s">
        <v>1892</v>
      </c>
      <c r="L6361">
        <v>276</v>
      </c>
      <c r="M6361" t="s">
        <v>1803</v>
      </c>
      <c r="N6361" t="s">
        <v>1890</v>
      </c>
      <c r="O6361">
        <v>0</v>
      </c>
      <c r="P6361" t="s">
        <v>1552</v>
      </c>
      <c r="Q6361">
        <v>20120131</v>
      </c>
      <c r="R6361">
        <v>891008979</v>
      </c>
    </row>
    <row r="6362" spans="1:18">
      <c r="A6362" t="s">
        <v>1900</v>
      </c>
      <c r="B6362" t="s">
        <v>1922</v>
      </c>
      <c r="C6362">
        <v>201203</v>
      </c>
      <c r="D6362">
        <v>0</v>
      </c>
      <c r="E6362" t="s">
        <v>1646</v>
      </c>
      <c r="F6362">
        <v>0</v>
      </c>
      <c r="G6362">
        <v>0</v>
      </c>
      <c r="H6362">
        <v>0</v>
      </c>
      <c r="I6362">
        <v>43112073102</v>
      </c>
      <c r="J6362">
        <v>4</v>
      </c>
      <c r="K6362" t="s">
        <v>1889</v>
      </c>
      <c r="L6362">
        <v>276</v>
      </c>
      <c r="M6362" t="s">
        <v>1803</v>
      </c>
      <c r="N6362" t="s">
        <v>1890</v>
      </c>
      <c r="O6362">
        <v>0</v>
      </c>
      <c r="P6362" t="s">
        <v>1552</v>
      </c>
      <c r="Q6362">
        <v>20110513</v>
      </c>
      <c r="R6362">
        <v>891008979</v>
      </c>
    </row>
    <row r="6363" spans="1:18">
      <c r="A6363" t="s">
        <v>1887</v>
      </c>
      <c r="B6363" t="s">
        <v>1920</v>
      </c>
      <c r="C6363">
        <v>201204</v>
      </c>
      <c r="D6363">
        <v>12</v>
      </c>
      <c r="E6363" t="s">
        <v>1646</v>
      </c>
      <c r="F6363">
        <v>0</v>
      </c>
      <c r="G6363">
        <v>0</v>
      </c>
      <c r="H6363">
        <v>0</v>
      </c>
      <c r="I6363">
        <v>43112072900</v>
      </c>
      <c r="J6363">
        <v>4</v>
      </c>
      <c r="K6363" t="s">
        <v>1892</v>
      </c>
      <c r="L6363">
        <v>276</v>
      </c>
      <c r="M6363" t="s">
        <v>1803</v>
      </c>
      <c r="N6363" t="s">
        <v>1890</v>
      </c>
      <c r="O6363">
        <v>45692</v>
      </c>
      <c r="P6363" t="s">
        <v>1552</v>
      </c>
      <c r="Q6363">
        <v>19950401</v>
      </c>
      <c r="R6363">
        <v>891008979</v>
      </c>
    </row>
    <row r="6364" spans="1:18">
      <c r="A6364" t="s">
        <v>1887</v>
      </c>
      <c r="B6364" t="s">
        <v>1921</v>
      </c>
      <c r="C6364">
        <v>201204</v>
      </c>
      <c r="D6364">
        <v>18</v>
      </c>
      <c r="E6364" t="s">
        <v>1646</v>
      </c>
      <c r="F6364">
        <v>0</v>
      </c>
      <c r="G6364">
        <v>0</v>
      </c>
      <c r="H6364">
        <v>0</v>
      </c>
      <c r="I6364">
        <v>43112074402</v>
      </c>
      <c r="J6364">
        <v>4</v>
      </c>
      <c r="K6364" t="s">
        <v>1892</v>
      </c>
      <c r="L6364">
        <v>276</v>
      </c>
      <c r="M6364" t="s">
        <v>1803</v>
      </c>
      <c r="N6364" t="s">
        <v>1890</v>
      </c>
      <c r="O6364">
        <v>14260</v>
      </c>
      <c r="P6364" t="s">
        <v>1552</v>
      </c>
      <c r="Q6364">
        <v>20120131</v>
      </c>
      <c r="R6364">
        <v>891008979</v>
      </c>
    </row>
    <row r="6365" spans="1:18">
      <c r="A6365" t="s">
        <v>1900</v>
      </c>
      <c r="B6365" t="s">
        <v>1922</v>
      </c>
      <c r="C6365">
        <v>201204</v>
      </c>
      <c r="D6365">
        <v>13</v>
      </c>
      <c r="E6365" t="s">
        <v>1646</v>
      </c>
      <c r="F6365">
        <v>0</v>
      </c>
      <c r="G6365">
        <v>0</v>
      </c>
      <c r="H6365">
        <v>0</v>
      </c>
      <c r="I6365">
        <v>43112073102</v>
      </c>
      <c r="J6365">
        <v>4</v>
      </c>
      <c r="K6365" t="s">
        <v>1889</v>
      </c>
      <c r="L6365">
        <v>276</v>
      </c>
      <c r="M6365" t="s">
        <v>1803</v>
      </c>
      <c r="N6365" t="s">
        <v>1890</v>
      </c>
      <c r="O6365">
        <v>44941</v>
      </c>
      <c r="P6365" t="s">
        <v>1552</v>
      </c>
      <c r="Q6365">
        <v>20110513</v>
      </c>
      <c r="R6365">
        <v>891008979</v>
      </c>
    </row>
    <row r="6366" spans="1:18">
      <c r="A6366" t="s">
        <v>1887</v>
      </c>
      <c r="B6366" t="s">
        <v>1920</v>
      </c>
      <c r="C6366">
        <v>201205</v>
      </c>
      <c r="D6366">
        <v>17</v>
      </c>
      <c r="E6366" t="s">
        <v>1646</v>
      </c>
      <c r="F6366">
        <v>0</v>
      </c>
      <c r="G6366">
        <v>0</v>
      </c>
      <c r="H6366">
        <v>0</v>
      </c>
      <c r="I6366">
        <v>43112072900</v>
      </c>
      <c r="J6366">
        <v>4</v>
      </c>
      <c r="K6366" t="s">
        <v>1892</v>
      </c>
      <c r="L6366">
        <v>276</v>
      </c>
      <c r="M6366" t="s">
        <v>1803</v>
      </c>
      <c r="N6366" t="s">
        <v>1890</v>
      </c>
      <c r="O6366">
        <v>66363</v>
      </c>
      <c r="P6366" t="s">
        <v>1552</v>
      </c>
      <c r="Q6366">
        <v>19950401</v>
      </c>
      <c r="R6366">
        <v>891008979</v>
      </c>
    </row>
    <row r="6367" spans="1:18">
      <c r="A6367" t="s">
        <v>1887</v>
      </c>
      <c r="B6367" t="s">
        <v>1921</v>
      </c>
      <c r="C6367">
        <v>201205</v>
      </c>
      <c r="D6367">
        <v>17</v>
      </c>
      <c r="E6367" t="s">
        <v>1646</v>
      </c>
      <c r="F6367">
        <v>0</v>
      </c>
      <c r="G6367">
        <v>0</v>
      </c>
      <c r="H6367">
        <v>0</v>
      </c>
      <c r="I6367">
        <v>43112074402</v>
      </c>
      <c r="J6367">
        <v>4</v>
      </c>
      <c r="K6367" t="s">
        <v>1892</v>
      </c>
      <c r="L6367">
        <v>276</v>
      </c>
      <c r="M6367" t="s">
        <v>1803</v>
      </c>
      <c r="N6367" t="s">
        <v>1890</v>
      </c>
      <c r="O6367">
        <v>31932</v>
      </c>
      <c r="P6367" t="s">
        <v>1552</v>
      </c>
      <c r="Q6367">
        <v>20120131</v>
      </c>
      <c r="R6367">
        <v>891008979</v>
      </c>
    </row>
    <row r="6368" spans="1:18">
      <c r="A6368" t="s">
        <v>1900</v>
      </c>
      <c r="B6368" t="s">
        <v>1922</v>
      </c>
      <c r="C6368">
        <v>201205</v>
      </c>
      <c r="D6368">
        <v>17</v>
      </c>
      <c r="E6368" t="s">
        <v>1646</v>
      </c>
      <c r="F6368">
        <v>0</v>
      </c>
      <c r="G6368">
        <v>0</v>
      </c>
      <c r="H6368">
        <v>0</v>
      </c>
      <c r="I6368">
        <v>43112073102</v>
      </c>
      <c r="J6368">
        <v>4</v>
      </c>
      <c r="K6368" t="s">
        <v>1889</v>
      </c>
      <c r="L6368">
        <v>276</v>
      </c>
      <c r="M6368" t="s">
        <v>1803</v>
      </c>
      <c r="N6368" t="s">
        <v>1890</v>
      </c>
      <c r="O6368">
        <v>67645</v>
      </c>
      <c r="P6368" t="s">
        <v>1552</v>
      </c>
      <c r="Q6368">
        <v>20110513</v>
      </c>
      <c r="R6368">
        <v>891008979</v>
      </c>
    </row>
    <row r="6369" spans="1:18">
      <c r="A6369" t="s">
        <v>1887</v>
      </c>
      <c r="B6369" t="s">
        <v>1920</v>
      </c>
      <c r="C6369">
        <v>201206</v>
      </c>
      <c r="D6369">
        <v>29</v>
      </c>
      <c r="E6369" t="s">
        <v>1646</v>
      </c>
      <c r="F6369">
        <v>0</v>
      </c>
      <c r="G6369">
        <v>0</v>
      </c>
      <c r="H6369">
        <v>0</v>
      </c>
      <c r="I6369">
        <v>43112072900</v>
      </c>
      <c r="J6369">
        <v>4</v>
      </c>
      <c r="K6369" t="s">
        <v>1892</v>
      </c>
      <c r="L6369">
        <v>276</v>
      </c>
      <c r="M6369" t="s">
        <v>1803</v>
      </c>
      <c r="N6369" t="s">
        <v>1890</v>
      </c>
      <c r="O6369">
        <v>138874</v>
      </c>
      <c r="P6369" t="s">
        <v>1552</v>
      </c>
      <c r="Q6369">
        <v>19950401</v>
      </c>
      <c r="R6369">
        <v>891008979</v>
      </c>
    </row>
    <row r="6370" spans="1:18">
      <c r="A6370" t="s">
        <v>1887</v>
      </c>
      <c r="B6370" t="s">
        <v>1921</v>
      </c>
      <c r="C6370">
        <v>201206</v>
      </c>
      <c r="D6370">
        <v>30</v>
      </c>
      <c r="E6370" t="s">
        <v>1646</v>
      </c>
      <c r="F6370">
        <v>0</v>
      </c>
      <c r="G6370">
        <v>0</v>
      </c>
      <c r="H6370">
        <v>0</v>
      </c>
      <c r="I6370">
        <v>43112074402</v>
      </c>
      <c r="J6370">
        <v>4</v>
      </c>
      <c r="K6370" t="s">
        <v>1892</v>
      </c>
      <c r="L6370">
        <v>276</v>
      </c>
      <c r="M6370" t="s">
        <v>1803</v>
      </c>
      <c r="N6370" t="s">
        <v>1890</v>
      </c>
      <c r="O6370">
        <v>57418</v>
      </c>
      <c r="P6370" t="s">
        <v>1552</v>
      </c>
      <c r="Q6370">
        <v>20120131</v>
      </c>
      <c r="R6370">
        <v>891008979</v>
      </c>
    </row>
    <row r="6371" spans="1:18">
      <c r="A6371" t="s">
        <v>1900</v>
      </c>
      <c r="B6371" t="s">
        <v>1922</v>
      </c>
      <c r="C6371">
        <v>201206</v>
      </c>
      <c r="D6371">
        <v>29</v>
      </c>
      <c r="E6371" t="s">
        <v>1646</v>
      </c>
      <c r="F6371">
        <v>0</v>
      </c>
      <c r="G6371">
        <v>0</v>
      </c>
      <c r="H6371">
        <v>0</v>
      </c>
      <c r="I6371">
        <v>43112073102</v>
      </c>
      <c r="J6371">
        <v>4</v>
      </c>
      <c r="K6371" t="s">
        <v>1889</v>
      </c>
      <c r="L6371">
        <v>276</v>
      </c>
      <c r="M6371" t="s">
        <v>1803</v>
      </c>
      <c r="N6371" t="s">
        <v>1890</v>
      </c>
      <c r="O6371">
        <v>152859</v>
      </c>
      <c r="P6371" t="s">
        <v>1552</v>
      </c>
      <c r="Q6371">
        <v>20110513</v>
      </c>
      <c r="R6371">
        <v>891008979</v>
      </c>
    </row>
    <row r="6372" spans="1:18">
      <c r="A6372" t="s">
        <v>1887</v>
      </c>
      <c r="B6372" t="s">
        <v>1920</v>
      </c>
      <c r="C6372">
        <v>201207</v>
      </c>
      <c r="D6372">
        <v>30</v>
      </c>
      <c r="E6372" t="s">
        <v>1646</v>
      </c>
      <c r="F6372">
        <v>0</v>
      </c>
      <c r="G6372">
        <v>0</v>
      </c>
      <c r="H6372">
        <v>0</v>
      </c>
      <c r="I6372">
        <v>43112072900</v>
      </c>
      <c r="J6372">
        <v>4</v>
      </c>
      <c r="K6372" t="s">
        <v>1892</v>
      </c>
      <c r="L6372">
        <v>276</v>
      </c>
      <c r="M6372" t="s">
        <v>1803</v>
      </c>
      <c r="N6372" t="s">
        <v>1890</v>
      </c>
      <c r="O6372">
        <v>142111</v>
      </c>
      <c r="P6372" t="s">
        <v>1552</v>
      </c>
      <c r="Q6372">
        <v>19950401</v>
      </c>
      <c r="R6372">
        <v>891008979</v>
      </c>
    </row>
    <row r="6373" spans="1:18">
      <c r="A6373" t="s">
        <v>1887</v>
      </c>
      <c r="B6373" t="s">
        <v>1921</v>
      </c>
      <c r="C6373">
        <v>201207</v>
      </c>
      <c r="D6373">
        <v>31</v>
      </c>
      <c r="E6373" t="s">
        <v>1646</v>
      </c>
      <c r="F6373">
        <v>0</v>
      </c>
      <c r="G6373">
        <v>0</v>
      </c>
      <c r="H6373">
        <v>0</v>
      </c>
      <c r="I6373">
        <v>43112074402</v>
      </c>
      <c r="J6373">
        <v>4</v>
      </c>
      <c r="K6373" t="s">
        <v>1892</v>
      </c>
      <c r="L6373">
        <v>276</v>
      </c>
      <c r="M6373" t="s">
        <v>1803</v>
      </c>
      <c r="N6373" t="s">
        <v>1890</v>
      </c>
      <c r="O6373">
        <v>59854</v>
      </c>
      <c r="P6373" t="s">
        <v>1552</v>
      </c>
      <c r="Q6373">
        <v>20120131</v>
      </c>
      <c r="R6373">
        <v>891008979</v>
      </c>
    </row>
    <row r="6374" spans="1:18">
      <c r="A6374" t="s">
        <v>1900</v>
      </c>
      <c r="B6374" t="s">
        <v>1922</v>
      </c>
      <c r="C6374">
        <v>201207</v>
      </c>
      <c r="D6374">
        <v>31</v>
      </c>
      <c r="E6374" t="s">
        <v>1646</v>
      </c>
      <c r="F6374">
        <v>0</v>
      </c>
      <c r="G6374">
        <v>0</v>
      </c>
      <c r="H6374">
        <v>0</v>
      </c>
      <c r="I6374">
        <v>43112073102</v>
      </c>
      <c r="J6374">
        <v>4</v>
      </c>
      <c r="K6374" t="s">
        <v>1889</v>
      </c>
      <c r="L6374">
        <v>276</v>
      </c>
      <c r="M6374" t="s">
        <v>1803</v>
      </c>
      <c r="N6374" t="s">
        <v>1890</v>
      </c>
      <c r="O6374">
        <v>149727</v>
      </c>
      <c r="P6374" t="s">
        <v>1552</v>
      </c>
      <c r="Q6374">
        <v>20110513</v>
      </c>
      <c r="R6374">
        <v>891008979</v>
      </c>
    </row>
    <row r="6375" spans="1:18">
      <c r="A6375" t="s">
        <v>1887</v>
      </c>
      <c r="B6375" t="s">
        <v>1920</v>
      </c>
      <c r="C6375">
        <v>201208</v>
      </c>
      <c r="D6375">
        <v>31</v>
      </c>
      <c r="E6375" t="s">
        <v>1646</v>
      </c>
      <c r="F6375">
        <v>0</v>
      </c>
      <c r="G6375">
        <v>0</v>
      </c>
      <c r="H6375">
        <v>0</v>
      </c>
      <c r="I6375">
        <v>43112072900</v>
      </c>
      <c r="J6375">
        <v>4</v>
      </c>
      <c r="K6375" t="s">
        <v>1892</v>
      </c>
      <c r="L6375">
        <v>276</v>
      </c>
      <c r="M6375" t="s">
        <v>1803</v>
      </c>
      <c r="N6375" t="s">
        <v>1890</v>
      </c>
      <c r="O6375">
        <v>145804</v>
      </c>
      <c r="P6375" t="s">
        <v>1552</v>
      </c>
      <c r="Q6375">
        <v>19950401</v>
      </c>
      <c r="R6375">
        <v>891008979</v>
      </c>
    </row>
    <row r="6376" spans="1:18">
      <c r="A6376" t="s">
        <v>1887</v>
      </c>
      <c r="B6376" t="s">
        <v>1921</v>
      </c>
      <c r="C6376">
        <v>201208</v>
      </c>
      <c r="D6376">
        <v>31</v>
      </c>
      <c r="E6376" t="s">
        <v>1646</v>
      </c>
      <c r="F6376">
        <v>0</v>
      </c>
      <c r="G6376">
        <v>0</v>
      </c>
      <c r="H6376">
        <v>0</v>
      </c>
      <c r="I6376">
        <v>43112074402</v>
      </c>
      <c r="J6376">
        <v>4</v>
      </c>
      <c r="K6376" t="s">
        <v>1892</v>
      </c>
      <c r="L6376">
        <v>276</v>
      </c>
      <c r="M6376" t="s">
        <v>1803</v>
      </c>
      <c r="N6376" t="s">
        <v>1890</v>
      </c>
      <c r="O6376">
        <v>62906</v>
      </c>
      <c r="P6376" t="s">
        <v>1552</v>
      </c>
      <c r="Q6376">
        <v>20120131</v>
      </c>
      <c r="R6376">
        <v>891008979</v>
      </c>
    </row>
    <row r="6377" spans="1:18">
      <c r="A6377" t="s">
        <v>1900</v>
      </c>
      <c r="B6377" t="s">
        <v>1922</v>
      </c>
      <c r="C6377">
        <v>201208</v>
      </c>
      <c r="D6377">
        <v>31</v>
      </c>
      <c r="E6377" t="s">
        <v>1646</v>
      </c>
      <c r="F6377">
        <v>0</v>
      </c>
      <c r="G6377">
        <v>0</v>
      </c>
      <c r="H6377">
        <v>0</v>
      </c>
      <c r="I6377">
        <v>43112073102</v>
      </c>
      <c r="J6377">
        <v>4</v>
      </c>
      <c r="K6377" t="s">
        <v>1889</v>
      </c>
      <c r="L6377">
        <v>276</v>
      </c>
      <c r="M6377" t="s">
        <v>1803</v>
      </c>
      <c r="N6377" t="s">
        <v>1890</v>
      </c>
      <c r="O6377">
        <v>151840</v>
      </c>
      <c r="P6377" t="s">
        <v>1552</v>
      </c>
      <c r="Q6377">
        <v>20110513</v>
      </c>
      <c r="R6377">
        <v>891008979</v>
      </c>
    </row>
    <row r="6378" spans="1:18">
      <c r="A6378" t="s">
        <v>1887</v>
      </c>
      <c r="B6378" t="s">
        <v>1920</v>
      </c>
      <c r="C6378">
        <v>201209</v>
      </c>
      <c r="D6378">
        <v>30</v>
      </c>
      <c r="E6378" t="s">
        <v>1646</v>
      </c>
      <c r="F6378">
        <v>0</v>
      </c>
      <c r="G6378">
        <v>0</v>
      </c>
      <c r="H6378">
        <v>0</v>
      </c>
      <c r="I6378">
        <v>43112072900</v>
      </c>
      <c r="J6378">
        <v>4</v>
      </c>
      <c r="K6378" t="s">
        <v>1892</v>
      </c>
      <c r="L6378">
        <v>276</v>
      </c>
      <c r="M6378" t="s">
        <v>1803</v>
      </c>
      <c r="N6378" t="s">
        <v>1890</v>
      </c>
      <c r="O6378">
        <v>125302</v>
      </c>
      <c r="P6378" t="s">
        <v>1552</v>
      </c>
      <c r="Q6378">
        <v>19950401</v>
      </c>
      <c r="R6378">
        <v>891008979</v>
      </c>
    </row>
    <row r="6379" spans="1:18">
      <c r="A6379" t="s">
        <v>1887</v>
      </c>
      <c r="B6379" t="s">
        <v>1921</v>
      </c>
      <c r="C6379">
        <v>201209</v>
      </c>
      <c r="D6379">
        <v>30</v>
      </c>
      <c r="E6379" t="s">
        <v>1646</v>
      </c>
      <c r="F6379">
        <v>0</v>
      </c>
      <c r="G6379">
        <v>0</v>
      </c>
      <c r="H6379">
        <v>0</v>
      </c>
      <c r="I6379">
        <v>43112074402</v>
      </c>
      <c r="J6379">
        <v>4</v>
      </c>
      <c r="K6379" t="s">
        <v>1892</v>
      </c>
      <c r="L6379">
        <v>276</v>
      </c>
      <c r="M6379" t="s">
        <v>1803</v>
      </c>
      <c r="N6379" t="s">
        <v>1890</v>
      </c>
      <c r="O6379">
        <v>53984</v>
      </c>
      <c r="P6379" t="s">
        <v>1552</v>
      </c>
      <c r="Q6379">
        <v>20120131</v>
      </c>
      <c r="R6379">
        <v>891008979</v>
      </c>
    </row>
    <row r="6380" spans="1:18">
      <c r="A6380" t="s">
        <v>1900</v>
      </c>
      <c r="B6380" t="s">
        <v>1922</v>
      </c>
      <c r="C6380">
        <v>201209</v>
      </c>
      <c r="D6380">
        <v>30</v>
      </c>
      <c r="E6380" t="s">
        <v>1646</v>
      </c>
      <c r="F6380">
        <v>0</v>
      </c>
      <c r="G6380">
        <v>0</v>
      </c>
      <c r="H6380">
        <v>0</v>
      </c>
      <c r="I6380">
        <v>43112073102</v>
      </c>
      <c r="J6380">
        <v>4</v>
      </c>
      <c r="K6380" t="s">
        <v>1889</v>
      </c>
      <c r="L6380">
        <v>276</v>
      </c>
      <c r="M6380" t="s">
        <v>1803</v>
      </c>
      <c r="N6380" t="s">
        <v>1890</v>
      </c>
      <c r="O6380">
        <v>130291</v>
      </c>
      <c r="P6380" t="s">
        <v>1552</v>
      </c>
      <c r="Q6380">
        <v>20110513</v>
      </c>
      <c r="R6380">
        <v>891008979</v>
      </c>
    </row>
    <row r="6381" spans="1:18">
      <c r="A6381" t="s">
        <v>1887</v>
      </c>
      <c r="B6381" t="s">
        <v>1920</v>
      </c>
      <c r="C6381">
        <v>201210</v>
      </c>
      <c r="D6381">
        <v>31</v>
      </c>
      <c r="E6381" t="s">
        <v>1646</v>
      </c>
      <c r="F6381">
        <v>0</v>
      </c>
      <c r="G6381">
        <v>0</v>
      </c>
      <c r="H6381">
        <v>0</v>
      </c>
      <c r="I6381">
        <v>43112072900</v>
      </c>
      <c r="J6381">
        <v>4</v>
      </c>
      <c r="K6381" t="s">
        <v>1892</v>
      </c>
      <c r="L6381">
        <v>276</v>
      </c>
      <c r="M6381" t="s">
        <v>1803</v>
      </c>
      <c r="N6381" t="s">
        <v>1890</v>
      </c>
      <c r="O6381">
        <v>140741</v>
      </c>
      <c r="P6381" t="s">
        <v>1552</v>
      </c>
      <c r="Q6381">
        <v>19950401</v>
      </c>
      <c r="R6381">
        <v>891008979</v>
      </c>
    </row>
    <row r="6382" spans="1:18">
      <c r="A6382" t="s">
        <v>1887</v>
      </c>
      <c r="B6382" t="s">
        <v>1921</v>
      </c>
      <c r="C6382">
        <v>201210</v>
      </c>
      <c r="D6382">
        <v>31</v>
      </c>
      <c r="E6382" t="s">
        <v>1646</v>
      </c>
      <c r="F6382">
        <v>0</v>
      </c>
      <c r="G6382">
        <v>0</v>
      </c>
      <c r="H6382">
        <v>0</v>
      </c>
      <c r="I6382">
        <v>43112074402</v>
      </c>
      <c r="J6382">
        <v>4</v>
      </c>
      <c r="K6382" t="s">
        <v>1892</v>
      </c>
      <c r="L6382">
        <v>276</v>
      </c>
      <c r="M6382" t="s">
        <v>1803</v>
      </c>
      <c r="N6382" t="s">
        <v>1890</v>
      </c>
      <c r="O6382">
        <v>67796</v>
      </c>
      <c r="P6382" t="s">
        <v>1552</v>
      </c>
      <c r="Q6382">
        <v>20120131</v>
      </c>
      <c r="R6382">
        <v>891008979</v>
      </c>
    </row>
    <row r="6383" spans="1:18">
      <c r="A6383" t="s">
        <v>1900</v>
      </c>
      <c r="B6383" t="s">
        <v>1922</v>
      </c>
      <c r="C6383">
        <v>201210</v>
      </c>
      <c r="D6383">
        <v>31</v>
      </c>
      <c r="E6383" t="s">
        <v>1646</v>
      </c>
      <c r="F6383">
        <v>0</v>
      </c>
      <c r="G6383">
        <v>0</v>
      </c>
      <c r="H6383">
        <v>0</v>
      </c>
      <c r="I6383">
        <v>43112073102</v>
      </c>
      <c r="J6383">
        <v>4</v>
      </c>
      <c r="K6383" t="s">
        <v>1889</v>
      </c>
      <c r="L6383">
        <v>276</v>
      </c>
      <c r="M6383" t="s">
        <v>1803</v>
      </c>
      <c r="N6383" t="s">
        <v>1890</v>
      </c>
      <c r="O6383">
        <v>151476</v>
      </c>
      <c r="P6383" t="s">
        <v>1552</v>
      </c>
      <c r="Q6383">
        <v>20110513</v>
      </c>
      <c r="R6383">
        <v>891008979</v>
      </c>
    </row>
    <row r="6384" spans="1:18">
      <c r="A6384" t="s">
        <v>1887</v>
      </c>
      <c r="B6384" t="s">
        <v>1920</v>
      </c>
      <c r="C6384">
        <v>201211</v>
      </c>
      <c r="D6384">
        <v>30</v>
      </c>
      <c r="E6384" t="s">
        <v>1646</v>
      </c>
      <c r="F6384">
        <v>0</v>
      </c>
      <c r="G6384">
        <v>0</v>
      </c>
      <c r="H6384">
        <v>0</v>
      </c>
      <c r="I6384">
        <v>43112072900</v>
      </c>
      <c r="J6384">
        <v>4</v>
      </c>
      <c r="K6384" t="s">
        <v>1892</v>
      </c>
      <c r="L6384">
        <v>276</v>
      </c>
      <c r="M6384" t="s">
        <v>1803</v>
      </c>
      <c r="N6384" t="s">
        <v>1890</v>
      </c>
      <c r="O6384">
        <v>131848</v>
      </c>
      <c r="P6384" t="s">
        <v>1552</v>
      </c>
      <c r="Q6384">
        <v>19950401</v>
      </c>
      <c r="R6384">
        <v>891008979</v>
      </c>
    </row>
    <row r="6385" spans="1:18">
      <c r="A6385" t="s">
        <v>1887</v>
      </c>
      <c r="B6385" t="s">
        <v>1921</v>
      </c>
      <c r="C6385">
        <v>201211</v>
      </c>
      <c r="D6385">
        <v>30</v>
      </c>
      <c r="E6385" t="s">
        <v>1646</v>
      </c>
      <c r="F6385">
        <v>0</v>
      </c>
      <c r="G6385">
        <v>0</v>
      </c>
      <c r="H6385">
        <v>0</v>
      </c>
      <c r="I6385">
        <v>43112074402</v>
      </c>
      <c r="J6385">
        <v>4</v>
      </c>
      <c r="K6385" t="s">
        <v>1892</v>
      </c>
      <c r="L6385">
        <v>276</v>
      </c>
      <c r="M6385" t="s">
        <v>1803</v>
      </c>
      <c r="N6385" t="s">
        <v>1890</v>
      </c>
      <c r="O6385">
        <v>67057</v>
      </c>
      <c r="P6385" t="s">
        <v>1552</v>
      </c>
      <c r="Q6385">
        <v>20120131</v>
      </c>
      <c r="R6385">
        <v>891008979</v>
      </c>
    </row>
    <row r="6386" spans="1:18">
      <c r="A6386" t="s">
        <v>1900</v>
      </c>
      <c r="B6386" t="s">
        <v>1922</v>
      </c>
      <c r="C6386">
        <v>201211</v>
      </c>
      <c r="D6386">
        <v>30</v>
      </c>
      <c r="E6386" t="s">
        <v>1646</v>
      </c>
      <c r="F6386">
        <v>0</v>
      </c>
      <c r="G6386">
        <v>0</v>
      </c>
      <c r="H6386">
        <v>0</v>
      </c>
      <c r="I6386">
        <v>43112073102</v>
      </c>
      <c r="J6386">
        <v>4</v>
      </c>
      <c r="K6386" t="s">
        <v>1889</v>
      </c>
      <c r="L6386">
        <v>276</v>
      </c>
      <c r="M6386" t="s">
        <v>1803</v>
      </c>
      <c r="N6386" t="s">
        <v>1890</v>
      </c>
      <c r="O6386">
        <v>153064</v>
      </c>
      <c r="P6386" t="s">
        <v>1552</v>
      </c>
      <c r="Q6386">
        <v>20110513</v>
      </c>
      <c r="R6386">
        <v>891008979</v>
      </c>
    </row>
    <row r="6387" spans="1:18">
      <c r="A6387" t="s">
        <v>1887</v>
      </c>
      <c r="B6387" t="s">
        <v>1920</v>
      </c>
      <c r="C6387">
        <v>201212</v>
      </c>
      <c r="D6387">
        <v>22</v>
      </c>
      <c r="E6387" t="s">
        <v>1646</v>
      </c>
      <c r="F6387">
        <v>0</v>
      </c>
      <c r="G6387">
        <v>0</v>
      </c>
      <c r="H6387">
        <v>0</v>
      </c>
      <c r="I6387">
        <v>43112072900</v>
      </c>
      <c r="J6387">
        <v>4</v>
      </c>
      <c r="K6387" t="s">
        <v>1892</v>
      </c>
      <c r="L6387">
        <v>276</v>
      </c>
      <c r="M6387" t="s">
        <v>1803</v>
      </c>
      <c r="N6387" t="s">
        <v>1890</v>
      </c>
      <c r="O6387">
        <v>98592</v>
      </c>
      <c r="P6387" t="s">
        <v>1552</v>
      </c>
      <c r="Q6387">
        <v>19950401</v>
      </c>
      <c r="R6387">
        <v>891008979</v>
      </c>
    </row>
    <row r="6388" spans="1:18">
      <c r="A6388" t="s">
        <v>1887</v>
      </c>
      <c r="B6388" t="s">
        <v>1921</v>
      </c>
      <c r="C6388">
        <v>201212</v>
      </c>
      <c r="D6388">
        <v>22</v>
      </c>
      <c r="E6388" t="s">
        <v>1646</v>
      </c>
      <c r="F6388">
        <v>0</v>
      </c>
      <c r="G6388">
        <v>0</v>
      </c>
      <c r="H6388">
        <v>0</v>
      </c>
      <c r="I6388">
        <v>43112074402</v>
      </c>
      <c r="J6388">
        <v>4</v>
      </c>
      <c r="K6388" t="s">
        <v>1892</v>
      </c>
      <c r="L6388">
        <v>276</v>
      </c>
      <c r="M6388" t="s">
        <v>1803</v>
      </c>
      <c r="N6388" t="s">
        <v>1890</v>
      </c>
      <c r="O6388">
        <v>47256</v>
      </c>
      <c r="P6388" t="s">
        <v>1552</v>
      </c>
      <c r="Q6388">
        <v>20120131</v>
      </c>
      <c r="R6388">
        <v>891008979</v>
      </c>
    </row>
    <row r="6389" spans="1:18">
      <c r="A6389" t="s">
        <v>1900</v>
      </c>
      <c r="B6389" t="s">
        <v>1922</v>
      </c>
      <c r="C6389">
        <v>201212</v>
      </c>
      <c r="D6389">
        <v>22</v>
      </c>
      <c r="E6389" t="s">
        <v>1646</v>
      </c>
      <c r="F6389">
        <v>0</v>
      </c>
      <c r="G6389">
        <v>0</v>
      </c>
      <c r="H6389">
        <v>0</v>
      </c>
      <c r="I6389">
        <v>43112073102</v>
      </c>
      <c r="J6389">
        <v>4</v>
      </c>
      <c r="K6389" t="s">
        <v>1889</v>
      </c>
      <c r="L6389">
        <v>276</v>
      </c>
      <c r="M6389" t="s">
        <v>1803</v>
      </c>
      <c r="N6389" t="s">
        <v>1890</v>
      </c>
      <c r="O6389">
        <v>107517</v>
      </c>
      <c r="P6389" t="s">
        <v>1552</v>
      </c>
      <c r="Q6389">
        <v>20110513</v>
      </c>
      <c r="R6389">
        <v>891008979</v>
      </c>
    </row>
    <row r="6390" spans="1:18">
      <c r="A6390" s="78" t="s">
        <v>474</v>
      </c>
      <c r="B6390" s="78">
        <f>F6393/F6390*100</f>
        <v>99.350791879189785</v>
      </c>
      <c r="C6390" s="78" t="s">
        <v>1923</v>
      </c>
      <c r="F6390">
        <f>SUM(F6023:F6326)</f>
        <v>2145845</v>
      </c>
      <c r="G6390">
        <f t="shared" ref="G6390:H6390" si="5">SUM(G6023:G6326)</f>
        <v>4048698</v>
      </c>
      <c r="H6390">
        <f t="shared" si="5"/>
        <v>4486317</v>
      </c>
      <c r="O6390">
        <f>SUM(O6327:O6353)</f>
        <v>1899947</v>
      </c>
      <c r="P6390" t="s">
        <v>1878</v>
      </c>
    </row>
    <row r="6391" spans="1:18">
      <c r="F6391" s="105">
        <f>F6390/365</f>
        <v>5879.0273972602736</v>
      </c>
      <c r="G6391" s="105">
        <f>G6390*1000/F6390</f>
        <v>1886.7616253736874</v>
      </c>
      <c r="H6391" s="92">
        <f>H6390/F6390</f>
        <v>2.090699468041727</v>
      </c>
      <c r="O6391">
        <f>O6390/G6390</f>
        <v>0.4692735788147202</v>
      </c>
    </row>
    <row r="6392" spans="1:18">
      <c r="O6392">
        <f>SUM(O6354:O6389)</f>
        <v>2752559</v>
      </c>
      <c r="P6392" t="s">
        <v>1733</v>
      </c>
    </row>
    <row r="6393" spans="1:18">
      <c r="F6393">
        <f>SUM(F6030:F6260)</f>
        <v>2131914</v>
      </c>
      <c r="O6393">
        <f>O6392/H6390</f>
        <v>0.61354536471675991</v>
      </c>
    </row>
    <row r="6395" spans="1:18">
      <c r="A6395" t="s">
        <v>1924</v>
      </c>
      <c r="B6395" t="s">
        <v>1573</v>
      </c>
      <c r="C6395">
        <v>201201</v>
      </c>
      <c r="D6395">
        <v>31</v>
      </c>
      <c r="E6395" t="s">
        <v>1548</v>
      </c>
      <c r="F6395">
        <v>4</v>
      </c>
      <c r="G6395">
        <v>5443</v>
      </c>
      <c r="H6395">
        <v>483</v>
      </c>
      <c r="I6395">
        <v>43112048700</v>
      </c>
      <c r="J6395">
        <v>11</v>
      </c>
      <c r="K6395" t="s">
        <v>1764</v>
      </c>
      <c r="L6395">
        <v>2531</v>
      </c>
      <c r="M6395" t="s">
        <v>1557</v>
      </c>
      <c r="N6395" t="s">
        <v>1925</v>
      </c>
      <c r="O6395">
        <v>0</v>
      </c>
      <c r="P6395" t="s">
        <v>1662</v>
      </c>
      <c r="Q6395">
        <v>19891201</v>
      </c>
      <c r="R6395">
        <v>891012370</v>
      </c>
    </row>
    <row r="6396" spans="1:18">
      <c r="A6396" t="s">
        <v>1924</v>
      </c>
      <c r="B6396" t="s">
        <v>1648</v>
      </c>
      <c r="C6396">
        <v>201201</v>
      </c>
      <c r="D6396">
        <v>31</v>
      </c>
      <c r="E6396" t="s">
        <v>1548</v>
      </c>
      <c r="F6396">
        <v>8</v>
      </c>
      <c r="G6396">
        <v>9750</v>
      </c>
      <c r="H6396">
        <v>20</v>
      </c>
      <c r="I6396">
        <v>43112049901</v>
      </c>
      <c r="J6396">
        <v>11</v>
      </c>
      <c r="K6396" t="s">
        <v>1926</v>
      </c>
      <c r="L6396">
        <v>2531</v>
      </c>
      <c r="M6396" t="s">
        <v>1557</v>
      </c>
      <c r="N6396" t="s">
        <v>1925</v>
      </c>
      <c r="O6396">
        <v>0</v>
      </c>
      <c r="P6396" t="s">
        <v>1552</v>
      </c>
      <c r="Q6396">
        <v>20020331</v>
      </c>
      <c r="R6396">
        <v>891012370</v>
      </c>
    </row>
    <row r="6397" spans="1:18">
      <c r="A6397" t="s">
        <v>1924</v>
      </c>
      <c r="B6397" t="s">
        <v>1649</v>
      </c>
      <c r="C6397">
        <v>201201</v>
      </c>
      <c r="D6397">
        <v>31</v>
      </c>
      <c r="E6397" t="s">
        <v>1548</v>
      </c>
      <c r="F6397">
        <v>8</v>
      </c>
      <c r="G6397">
        <v>9365</v>
      </c>
      <c r="H6397">
        <v>0</v>
      </c>
      <c r="I6397">
        <v>43112050401</v>
      </c>
      <c r="J6397">
        <v>11</v>
      </c>
      <c r="K6397" t="s">
        <v>1764</v>
      </c>
      <c r="L6397">
        <v>2531</v>
      </c>
      <c r="M6397" t="s">
        <v>1557</v>
      </c>
      <c r="N6397" t="s">
        <v>1925</v>
      </c>
      <c r="O6397">
        <v>0</v>
      </c>
      <c r="P6397" t="s">
        <v>1552</v>
      </c>
      <c r="Q6397">
        <v>20020319</v>
      </c>
      <c r="R6397">
        <v>891012370</v>
      </c>
    </row>
    <row r="6398" spans="1:18">
      <c r="A6398" t="s">
        <v>1924</v>
      </c>
      <c r="B6398" t="s">
        <v>1927</v>
      </c>
      <c r="C6398">
        <v>201201</v>
      </c>
      <c r="D6398">
        <v>0</v>
      </c>
      <c r="E6398" t="s">
        <v>1548</v>
      </c>
      <c r="F6398">
        <v>0</v>
      </c>
      <c r="G6398">
        <v>0</v>
      </c>
      <c r="H6398">
        <v>0</v>
      </c>
      <c r="I6398">
        <v>43112051000</v>
      </c>
      <c r="J6398">
        <v>13</v>
      </c>
      <c r="K6398" t="s">
        <v>1926</v>
      </c>
      <c r="L6398">
        <v>2531</v>
      </c>
      <c r="M6398" t="s">
        <v>1557</v>
      </c>
      <c r="N6398" t="s">
        <v>1925</v>
      </c>
      <c r="O6398">
        <v>0</v>
      </c>
      <c r="P6398" t="s">
        <v>1928</v>
      </c>
      <c r="Q6398">
        <v>19831201</v>
      </c>
      <c r="R6398">
        <v>891012370</v>
      </c>
    </row>
    <row r="6399" spans="1:18">
      <c r="A6399" t="s">
        <v>1924</v>
      </c>
      <c r="B6399" t="s">
        <v>1929</v>
      </c>
      <c r="C6399">
        <v>201201</v>
      </c>
      <c r="D6399">
        <v>0</v>
      </c>
      <c r="E6399" t="s">
        <v>1548</v>
      </c>
      <c r="F6399">
        <v>0</v>
      </c>
      <c r="G6399">
        <v>0</v>
      </c>
      <c r="H6399">
        <v>0</v>
      </c>
      <c r="I6399">
        <v>43112051000</v>
      </c>
      <c r="J6399">
        <v>13</v>
      </c>
      <c r="K6399" t="s">
        <v>1926</v>
      </c>
      <c r="L6399">
        <v>2531</v>
      </c>
      <c r="M6399" t="s">
        <v>1557</v>
      </c>
      <c r="N6399" t="s">
        <v>1925</v>
      </c>
      <c r="O6399">
        <v>0</v>
      </c>
      <c r="P6399" t="s">
        <v>1771</v>
      </c>
      <c r="Q6399">
        <v>19831201</v>
      </c>
      <c r="R6399">
        <v>891012370</v>
      </c>
    </row>
    <row r="6400" spans="1:18">
      <c r="A6400" t="s">
        <v>1924</v>
      </c>
      <c r="B6400" t="s">
        <v>1661</v>
      </c>
      <c r="C6400">
        <v>201201</v>
      </c>
      <c r="D6400">
        <v>0</v>
      </c>
      <c r="E6400" t="s">
        <v>1548</v>
      </c>
      <c r="F6400">
        <v>0</v>
      </c>
      <c r="G6400">
        <v>0</v>
      </c>
      <c r="H6400">
        <v>0</v>
      </c>
      <c r="I6400">
        <v>43112051700</v>
      </c>
      <c r="J6400">
        <v>13</v>
      </c>
      <c r="K6400" t="s">
        <v>1764</v>
      </c>
      <c r="L6400">
        <v>2531</v>
      </c>
      <c r="M6400" t="s">
        <v>1557</v>
      </c>
      <c r="N6400" t="s">
        <v>1925</v>
      </c>
      <c r="O6400">
        <v>0</v>
      </c>
      <c r="P6400" t="s">
        <v>1662</v>
      </c>
      <c r="Q6400">
        <v>19890201</v>
      </c>
      <c r="R6400">
        <v>891012370</v>
      </c>
    </row>
    <row r="6401" spans="1:18">
      <c r="A6401" t="s">
        <v>1924</v>
      </c>
      <c r="B6401" t="s">
        <v>1730</v>
      </c>
      <c r="C6401">
        <v>201201</v>
      </c>
      <c r="D6401">
        <v>0</v>
      </c>
      <c r="E6401" t="s">
        <v>1693</v>
      </c>
      <c r="F6401">
        <v>0</v>
      </c>
      <c r="G6401">
        <v>0</v>
      </c>
      <c r="H6401">
        <v>0</v>
      </c>
      <c r="I6401">
        <v>43112052900</v>
      </c>
      <c r="J6401">
        <v>14</v>
      </c>
      <c r="K6401" t="s">
        <v>1926</v>
      </c>
      <c r="L6401">
        <v>2531</v>
      </c>
      <c r="M6401" t="s">
        <v>1557</v>
      </c>
      <c r="N6401" t="s">
        <v>1925</v>
      </c>
      <c r="O6401">
        <v>0</v>
      </c>
      <c r="P6401" t="s">
        <v>1694</v>
      </c>
    </row>
    <row r="6402" spans="1:18">
      <c r="A6402" t="s">
        <v>1924</v>
      </c>
      <c r="B6402" t="s">
        <v>1591</v>
      </c>
      <c r="C6402">
        <v>201201</v>
      </c>
      <c r="D6402">
        <v>0</v>
      </c>
      <c r="E6402" t="s">
        <v>1548</v>
      </c>
      <c r="F6402">
        <v>0</v>
      </c>
      <c r="G6402">
        <v>0</v>
      </c>
      <c r="H6402">
        <v>0</v>
      </c>
      <c r="I6402">
        <v>43112056000</v>
      </c>
      <c r="J6402">
        <v>13</v>
      </c>
      <c r="K6402" t="s">
        <v>1926</v>
      </c>
      <c r="L6402">
        <v>2531</v>
      </c>
      <c r="M6402" t="s">
        <v>1557</v>
      </c>
      <c r="N6402" t="s">
        <v>1925</v>
      </c>
      <c r="O6402">
        <v>0</v>
      </c>
      <c r="P6402" t="s">
        <v>1574</v>
      </c>
      <c r="Q6402">
        <v>19881201</v>
      </c>
      <c r="R6402">
        <v>891012370</v>
      </c>
    </row>
    <row r="6403" spans="1:18">
      <c r="A6403" t="s">
        <v>1924</v>
      </c>
      <c r="B6403" t="s">
        <v>1930</v>
      </c>
      <c r="C6403">
        <v>201201</v>
      </c>
      <c r="D6403">
        <v>0</v>
      </c>
      <c r="E6403" t="s">
        <v>1548</v>
      </c>
      <c r="F6403">
        <v>0</v>
      </c>
      <c r="G6403">
        <v>0</v>
      </c>
      <c r="H6403">
        <v>0</v>
      </c>
      <c r="I6403">
        <v>43112054200</v>
      </c>
      <c r="J6403">
        <v>13</v>
      </c>
      <c r="K6403" t="s">
        <v>1926</v>
      </c>
      <c r="L6403">
        <v>2531</v>
      </c>
      <c r="M6403" t="s">
        <v>1557</v>
      </c>
      <c r="N6403" t="s">
        <v>1925</v>
      </c>
      <c r="O6403">
        <v>0</v>
      </c>
      <c r="P6403" t="s">
        <v>1769</v>
      </c>
      <c r="Q6403">
        <v>19840201</v>
      </c>
      <c r="R6403">
        <v>891012370</v>
      </c>
    </row>
    <row r="6404" spans="1:18">
      <c r="A6404" t="s">
        <v>1924</v>
      </c>
      <c r="B6404" t="s">
        <v>1931</v>
      </c>
      <c r="C6404">
        <v>201201</v>
      </c>
      <c r="D6404">
        <v>0</v>
      </c>
      <c r="E6404" t="s">
        <v>1548</v>
      </c>
      <c r="F6404">
        <v>0</v>
      </c>
      <c r="G6404">
        <v>0</v>
      </c>
      <c r="H6404">
        <v>0</v>
      </c>
      <c r="I6404">
        <v>43112054200</v>
      </c>
      <c r="J6404">
        <v>13</v>
      </c>
      <c r="K6404" t="s">
        <v>1926</v>
      </c>
      <c r="L6404">
        <v>2531</v>
      </c>
      <c r="M6404" t="s">
        <v>1557</v>
      </c>
      <c r="N6404" t="s">
        <v>1925</v>
      </c>
      <c r="O6404">
        <v>0</v>
      </c>
      <c r="P6404" t="s">
        <v>1771</v>
      </c>
      <c r="Q6404">
        <v>19840101</v>
      </c>
      <c r="R6404">
        <v>891012370</v>
      </c>
    </row>
    <row r="6405" spans="1:18">
      <c r="A6405" t="s">
        <v>1924</v>
      </c>
      <c r="B6405" t="s">
        <v>1635</v>
      </c>
      <c r="C6405">
        <v>201201</v>
      </c>
      <c r="D6405">
        <v>0</v>
      </c>
      <c r="E6405" t="s">
        <v>1548</v>
      </c>
      <c r="F6405">
        <v>0</v>
      </c>
      <c r="G6405">
        <v>0</v>
      </c>
      <c r="H6405">
        <v>0</v>
      </c>
      <c r="I6405">
        <v>43112055600</v>
      </c>
      <c r="J6405">
        <v>13</v>
      </c>
      <c r="K6405" t="s">
        <v>1926</v>
      </c>
      <c r="L6405">
        <v>2531</v>
      </c>
      <c r="M6405" t="s">
        <v>1557</v>
      </c>
      <c r="N6405" t="s">
        <v>1925</v>
      </c>
      <c r="O6405">
        <v>0</v>
      </c>
      <c r="P6405" t="s">
        <v>1738</v>
      </c>
      <c r="Q6405">
        <v>20000925</v>
      </c>
      <c r="R6405">
        <v>891012370</v>
      </c>
    </row>
    <row r="6406" spans="1:18">
      <c r="A6406" t="s">
        <v>1924</v>
      </c>
      <c r="B6406" t="s">
        <v>1716</v>
      </c>
      <c r="C6406">
        <v>201201</v>
      </c>
      <c r="D6406">
        <v>0</v>
      </c>
      <c r="E6406" t="s">
        <v>1548</v>
      </c>
      <c r="F6406">
        <v>0</v>
      </c>
      <c r="G6406">
        <v>0</v>
      </c>
      <c r="H6406">
        <v>0</v>
      </c>
      <c r="I6406">
        <v>43112061200</v>
      </c>
      <c r="J6406">
        <v>13</v>
      </c>
      <c r="K6406" t="s">
        <v>1926</v>
      </c>
      <c r="L6406">
        <v>2531</v>
      </c>
      <c r="M6406" t="s">
        <v>1557</v>
      </c>
      <c r="N6406" t="s">
        <v>1925</v>
      </c>
      <c r="O6406">
        <v>0</v>
      </c>
      <c r="P6406" t="s">
        <v>1552</v>
      </c>
      <c r="Q6406">
        <v>19860201</v>
      </c>
      <c r="R6406">
        <v>891012370</v>
      </c>
    </row>
    <row r="6407" spans="1:18">
      <c r="A6407" t="s">
        <v>1924</v>
      </c>
      <c r="B6407" t="s">
        <v>1650</v>
      </c>
      <c r="C6407">
        <v>201201</v>
      </c>
      <c r="D6407">
        <v>31</v>
      </c>
      <c r="E6407" t="s">
        <v>1548</v>
      </c>
      <c r="F6407">
        <v>4</v>
      </c>
      <c r="G6407">
        <v>4382</v>
      </c>
      <c r="H6407">
        <v>781</v>
      </c>
      <c r="I6407">
        <v>43112057301</v>
      </c>
      <c r="J6407">
        <v>11</v>
      </c>
      <c r="K6407" t="s">
        <v>1764</v>
      </c>
      <c r="L6407">
        <v>2531</v>
      </c>
      <c r="M6407" t="s">
        <v>1557</v>
      </c>
      <c r="N6407" t="s">
        <v>1925</v>
      </c>
      <c r="O6407">
        <v>0</v>
      </c>
      <c r="P6407" t="s">
        <v>1662</v>
      </c>
      <c r="Q6407">
        <v>20030227</v>
      </c>
      <c r="R6407">
        <v>891012370</v>
      </c>
    </row>
    <row r="6408" spans="1:18">
      <c r="A6408" t="s">
        <v>1924</v>
      </c>
      <c r="B6408" t="s">
        <v>1592</v>
      </c>
      <c r="C6408">
        <v>201201</v>
      </c>
      <c r="D6408">
        <v>0</v>
      </c>
      <c r="E6408" t="s">
        <v>1548</v>
      </c>
      <c r="F6408">
        <v>0</v>
      </c>
      <c r="G6408">
        <v>0</v>
      </c>
      <c r="H6408">
        <v>0</v>
      </c>
      <c r="I6408">
        <v>43112059600</v>
      </c>
      <c r="J6408">
        <v>13</v>
      </c>
      <c r="K6408" t="s">
        <v>1926</v>
      </c>
      <c r="L6408">
        <v>2531</v>
      </c>
      <c r="M6408" t="s">
        <v>1557</v>
      </c>
      <c r="N6408" t="s">
        <v>1925</v>
      </c>
      <c r="O6408">
        <v>0</v>
      </c>
      <c r="P6408" t="s">
        <v>1574</v>
      </c>
      <c r="Q6408">
        <v>19891101</v>
      </c>
      <c r="R6408">
        <v>891012370</v>
      </c>
    </row>
    <row r="6409" spans="1:18">
      <c r="A6409" t="s">
        <v>1924</v>
      </c>
      <c r="B6409" t="s">
        <v>1689</v>
      </c>
      <c r="C6409">
        <v>201201</v>
      </c>
      <c r="D6409">
        <v>0</v>
      </c>
      <c r="E6409" t="s">
        <v>1548</v>
      </c>
      <c r="F6409">
        <v>0</v>
      </c>
      <c r="G6409">
        <v>0</v>
      </c>
      <c r="H6409">
        <v>0</v>
      </c>
      <c r="I6409">
        <v>43112059500</v>
      </c>
      <c r="J6409">
        <v>13</v>
      </c>
      <c r="K6409" t="s">
        <v>1764</v>
      </c>
      <c r="L6409">
        <v>2531</v>
      </c>
      <c r="M6409" t="s">
        <v>1557</v>
      </c>
      <c r="N6409" t="s">
        <v>1925</v>
      </c>
      <c r="O6409">
        <v>0</v>
      </c>
      <c r="P6409" t="s">
        <v>1662</v>
      </c>
      <c r="Q6409">
        <v>19901001</v>
      </c>
      <c r="R6409">
        <v>891012370</v>
      </c>
    </row>
    <row r="6410" spans="1:18">
      <c r="A6410" t="s">
        <v>1924</v>
      </c>
      <c r="B6410" t="s">
        <v>1664</v>
      </c>
      <c r="C6410">
        <v>201201</v>
      </c>
      <c r="D6410">
        <v>31</v>
      </c>
      <c r="E6410" t="s">
        <v>1693</v>
      </c>
      <c r="F6410">
        <v>0</v>
      </c>
      <c r="G6410">
        <v>0</v>
      </c>
      <c r="H6410">
        <v>0</v>
      </c>
      <c r="I6410">
        <v>43112061800</v>
      </c>
      <c r="J6410">
        <v>22</v>
      </c>
      <c r="K6410" t="s">
        <v>1764</v>
      </c>
      <c r="L6410">
        <v>2531</v>
      </c>
      <c r="M6410" t="s">
        <v>1557</v>
      </c>
      <c r="N6410" t="s">
        <v>1925</v>
      </c>
      <c r="O6410">
        <v>39</v>
      </c>
      <c r="P6410" t="s">
        <v>1574</v>
      </c>
      <c r="Q6410">
        <v>19901001</v>
      </c>
      <c r="R6410">
        <v>891012370</v>
      </c>
    </row>
    <row r="6411" spans="1:18">
      <c r="A6411" t="s">
        <v>1924</v>
      </c>
      <c r="B6411" t="s">
        <v>1651</v>
      </c>
      <c r="C6411">
        <v>201201</v>
      </c>
      <c r="D6411">
        <v>0</v>
      </c>
      <c r="E6411" t="s">
        <v>1548</v>
      </c>
      <c r="F6411">
        <v>0</v>
      </c>
      <c r="G6411">
        <v>0</v>
      </c>
      <c r="H6411">
        <v>0</v>
      </c>
      <c r="I6411">
        <v>43112060801</v>
      </c>
      <c r="J6411">
        <v>13</v>
      </c>
      <c r="K6411" t="s">
        <v>1764</v>
      </c>
      <c r="L6411">
        <v>2531</v>
      </c>
      <c r="M6411" t="s">
        <v>1557</v>
      </c>
      <c r="N6411" t="s">
        <v>1925</v>
      </c>
      <c r="O6411">
        <v>0</v>
      </c>
      <c r="P6411" t="s">
        <v>1574</v>
      </c>
      <c r="Q6411">
        <v>19960401</v>
      </c>
      <c r="R6411">
        <v>891012370</v>
      </c>
    </row>
    <row r="6412" spans="1:18">
      <c r="A6412" t="s">
        <v>1924</v>
      </c>
      <c r="B6412" t="s">
        <v>1665</v>
      </c>
      <c r="C6412">
        <v>201201</v>
      </c>
      <c r="D6412">
        <v>31</v>
      </c>
      <c r="E6412" t="s">
        <v>1548</v>
      </c>
      <c r="F6412">
        <v>15</v>
      </c>
      <c r="G6412">
        <v>16801</v>
      </c>
      <c r="H6412">
        <v>16484</v>
      </c>
      <c r="I6412">
        <v>43112068600</v>
      </c>
      <c r="J6412">
        <v>11</v>
      </c>
      <c r="K6412" t="s">
        <v>1764</v>
      </c>
      <c r="L6412">
        <v>2531</v>
      </c>
      <c r="M6412" t="s">
        <v>1557</v>
      </c>
      <c r="N6412" t="s">
        <v>1925</v>
      </c>
      <c r="O6412">
        <v>0</v>
      </c>
      <c r="P6412" t="s">
        <v>1552</v>
      </c>
      <c r="Q6412">
        <v>19900601</v>
      </c>
      <c r="R6412">
        <v>891012370</v>
      </c>
    </row>
    <row r="6413" spans="1:18">
      <c r="A6413" t="s">
        <v>1924</v>
      </c>
      <c r="B6413" t="s">
        <v>1576</v>
      </c>
      <c r="C6413">
        <v>201201</v>
      </c>
      <c r="D6413">
        <v>0</v>
      </c>
      <c r="E6413" t="s">
        <v>1548</v>
      </c>
      <c r="F6413">
        <v>0</v>
      </c>
      <c r="G6413">
        <v>0</v>
      </c>
      <c r="H6413">
        <v>0</v>
      </c>
      <c r="I6413">
        <v>43112068800</v>
      </c>
      <c r="J6413">
        <v>13</v>
      </c>
      <c r="K6413" t="s">
        <v>1926</v>
      </c>
      <c r="L6413">
        <v>2531</v>
      </c>
      <c r="M6413" t="s">
        <v>1557</v>
      </c>
      <c r="N6413" t="s">
        <v>1925</v>
      </c>
      <c r="O6413">
        <v>0</v>
      </c>
      <c r="P6413" t="s">
        <v>1574</v>
      </c>
      <c r="Q6413">
        <v>19960501</v>
      </c>
      <c r="R6413">
        <v>891012370</v>
      </c>
    </row>
    <row r="6414" spans="1:18">
      <c r="A6414" t="s">
        <v>1924</v>
      </c>
      <c r="B6414" t="s">
        <v>1636</v>
      </c>
      <c r="C6414">
        <v>201201</v>
      </c>
      <c r="D6414">
        <v>0</v>
      </c>
      <c r="E6414" t="s">
        <v>1548</v>
      </c>
      <c r="F6414">
        <v>0</v>
      </c>
      <c r="G6414">
        <v>0</v>
      </c>
      <c r="H6414">
        <v>0</v>
      </c>
      <c r="I6414">
        <v>43112069000</v>
      </c>
      <c r="J6414">
        <v>13</v>
      </c>
      <c r="K6414" t="s">
        <v>1764</v>
      </c>
      <c r="L6414">
        <v>2531</v>
      </c>
      <c r="M6414" t="s">
        <v>1557</v>
      </c>
      <c r="N6414" t="s">
        <v>1925</v>
      </c>
      <c r="O6414">
        <v>0</v>
      </c>
      <c r="P6414" t="s">
        <v>1574</v>
      </c>
      <c r="Q6414">
        <v>19940901</v>
      </c>
      <c r="R6414">
        <v>891012370</v>
      </c>
    </row>
    <row r="6415" spans="1:18">
      <c r="A6415" t="s">
        <v>1932</v>
      </c>
      <c r="B6415" t="s">
        <v>1736</v>
      </c>
      <c r="C6415">
        <v>201201</v>
      </c>
      <c r="D6415">
        <v>0</v>
      </c>
      <c r="E6415" t="s">
        <v>1693</v>
      </c>
      <c r="F6415">
        <v>0</v>
      </c>
      <c r="G6415">
        <v>0</v>
      </c>
      <c r="H6415">
        <v>0</v>
      </c>
      <c r="I6415">
        <v>43112053600</v>
      </c>
      <c r="J6415">
        <v>14</v>
      </c>
      <c r="K6415" t="s">
        <v>1933</v>
      </c>
      <c r="L6415">
        <v>2531</v>
      </c>
      <c r="M6415" t="s">
        <v>1557</v>
      </c>
      <c r="N6415" t="s">
        <v>1925</v>
      </c>
      <c r="O6415">
        <v>0</v>
      </c>
      <c r="P6415" t="s">
        <v>1694</v>
      </c>
    </row>
    <row r="6416" spans="1:18">
      <c r="A6416" t="s">
        <v>1924</v>
      </c>
      <c r="B6416" t="s">
        <v>1573</v>
      </c>
      <c r="C6416">
        <v>201202</v>
      </c>
      <c r="D6416">
        <v>29</v>
      </c>
      <c r="E6416" t="s">
        <v>1548</v>
      </c>
      <c r="F6416">
        <v>5</v>
      </c>
      <c r="G6416">
        <v>6328</v>
      </c>
      <c r="H6416">
        <v>757</v>
      </c>
      <c r="I6416">
        <v>43112048700</v>
      </c>
      <c r="J6416">
        <v>11</v>
      </c>
      <c r="K6416" t="s">
        <v>1764</v>
      </c>
      <c r="L6416">
        <v>2531</v>
      </c>
      <c r="M6416" t="s">
        <v>1557</v>
      </c>
      <c r="N6416" t="s">
        <v>1925</v>
      </c>
      <c r="O6416">
        <v>0</v>
      </c>
      <c r="P6416" t="s">
        <v>1662</v>
      </c>
      <c r="Q6416">
        <v>19891201</v>
      </c>
      <c r="R6416">
        <v>891012370</v>
      </c>
    </row>
    <row r="6417" spans="1:18">
      <c r="A6417" t="s">
        <v>1924</v>
      </c>
      <c r="B6417" t="s">
        <v>1648</v>
      </c>
      <c r="C6417">
        <v>201202</v>
      </c>
      <c r="D6417">
        <v>29</v>
      </c>
      <c r="E6417" t="s">
        <v>1548</v>
      </c>
      <c r="F6417">
        <v>7</v>
      </c>
      <c r="G6417">
        <v>7612</v>
      </c>
      <c r="H6417">
        <v>21</v>
      </c>
      <c r="I6417">
        <v>43112049901</v>
      </c>
      <c r="J6417">
        <v>11</v>
      </c>
      <c r="K6417" t="s">
        <v>1926</v>
      </c>
      <c r="L6417">
        <v>2531</v>
      </c>
      <c r="M6417" t="s">
        <v>1557</v>
      </c>
      <c r="N6417" t="s">
        <v>1925</v>
      </c>
      <c r="O6417">
        <v>0</v>
      </c>
      <c r="P6417" t="s">
        <v>1552</v>
      </c>
      <c r="Q6417">
        <v>20020331</v>
      </c>
      <c r="R6417">
        <v>891012370</v>
      </c>
    </row>
    <row r="6418" spans="1:18">
      <c r="A6418" t="s">
        <v>1924</v>
      </c>
      <c r="B6418" t="s">
        <v>1649</v>
      </c>
      <c r="C6418">
        <v>201202</v>
      </c>
      <c r="D6418">
        <v>29</v>
      </c>
      <c r="E6418" t="s">
        <v>1548</v>
      </c>
      <c r="F6418">
        <v>10</v>
      </c>
      <c r="G6418">
        <v>9884</v>
      </c>
      <c r="H6418">
        <v>0</v>
      </c>
      <c r="I6418">
        <v>43112050401</v>
      </c>
      <c r="J6418">
        <v>11</v>
      </c>
      <c r="K6418" t="s">
        <v>1764</v>
      </c>
      <c r="L6418">
        <v>2531</v>
      </c>
      <c r="M6418" t="s">
        <v>1557</v>
      </c>
      <c r="N6418" t="s">
        <v>1925</v>
      </c>
      <c r="O6418">
        <v>0</v>
      </c>
      <c r="P6418" t="s">
        <v>1552</v>
      </c>
      <c r="Q6418">
        <v>20020319</v>
      </c>
      <c r="R6418">
        <v>891012370</v>
      </c>
    </row>
    <row r="6419" spans="1:18">
      <c r="A6419" t="s">
        <v>1924</v>
      </c>
      <c r="B6419" t="s">
        <v>1927</v>
      </c>
      <c r="C6419">
        <v>201202</v>
      </c>
      <c r="D6419">
        <v>0</v>
      </c>
      <c r="E6419" t="s">
        <v>1548</v>
      </c>
      <c r="F6419">
        <v>0</v>
      </c>
      <c r="G6419">
        <v>0</v>
      </c>
      <c r="H6419">
        <v>0</v>
      </c>
      <c r="I6419">
        <v>43112051000</v>
      </c>
      <c r="J6419">
        <v>13</v>
      </c>
      <c r="K6419" t="s">
        <v>1926</v>
      </c>
      <c r="L6419">
        <v>2531</v>
      </c>
      <c r="M6419" t="s">
        <v>1557</v>
      </c>
      <c r="N6419" t="s">
        <v>1925</v>
      </c>
      <c r="O6419">
        <v>0</v>
      </c>
      <c r="P6419" t="s">
        <v>1928</v>
      </c>
      <c r="Q6419">
        <v>19831201</v>
      </c>
      <c r="R6419">
        <v>891012370</v>
      </c>
    </row>
    <row r="6420" spans="1:18">
      <c r="A6420" t="s">
        <v>1924</v>
      </c>
      <c r="B6420" t="s">
        <v>1929</v>
      </c>
      <c r="C6420">
        <v>201202</v>
      </c>
      <c r="D6420">
        <v>0</v>
      </c>
      <c r="E6420" t="s">
        <v>1548</v>
      </c>
      <c r="F6420">
        <v>0</v>
      </c>
      <c r="G6420">
        <v>0</v>
      </c>
      <c r="H6420">
        <v>0</v>
      </c>
      <c r="I6420">
        <v>43112051000</v>
      </c>
      <c r="J6420">
        <v>13</v>
      </c>
      <c r="K6420" t="s">
        <v>1926</v>
      </c>
      <c r="L6420">
        <v>2531</v>
      </c>
      <c r="M6420" t="s">
        <v>1557</v>
      </c>
      <c r="N6420" t="s">
        <v>1925</v>
      </c>
      <c r="O6420">
        <v>0</v>
      </c>
      <c r="P6420" t="s">
        <v>1771</v>
      </c>
      <c r="Q6420">
        <v>19831201</v>
      </c>
      <c r="R6420">
        <v>891012370</v>
      </c>
    </row>
    <row r="6421" spans="1:18">
      <c r="A6421" t="s">
        <v>1924</v>
      </c>
      <c r="B6421" t="s">
        <v>1661</v>
      </c>
      <c r="C6421">
        <v>201202</v>
      </c>
      <c r="D6421">
        <v>0</v>
      </c>
      <c r="E6421" t="s">
        <v>1548</v>
      </c>
      <c r="F6421">
        <v>0</v>
      </c>
      <c r="G6421">
        <v>0</v>
      </c>
      <c r="H6421">
        <v>0</v>
      </c>
      <c r="I6421">
        <v>43112051700</v>
      </c>
      <c r="J6421">
        <v>13</v>
      </c>
      <c r="K6421" t="s">
        <v>1764</v>
      </c>
      <c r="L6421">
        <v>2531</v>
      </c>
      <c r="M6421" t="s">
        <v>1557</v>
      </c>
      <c r="N6421" t="s">
        <v>1925</v>
      </c>
      <c r="O6421">
        <v>0</v>
      </c>
      <c r="P6421" t="s">
        <v>1662</v>
      </c>
      <c r="Q6421">
        <v>19890201</v>
      </c>
      <c r="R6421">
        <v>891012370</v>
      </c>
    </row>
    <row r="6422" spans="1:18">
      <c r="A6422" t="s">
        <v>1924</v>
      </c>
      <c r="B6422" t="s">
        <v>1730</v>
      </c>
      <c r="C6422">
        <v>201202</v>
      </c>
      <c r="D6422">
        <v>0</v>
      </c>
      <c r="E6422" t="s">
        <v>1693</v>
      </c>
      <c r="F6422">
        <v>0</v>
      </c>
      <c r="G6422">
        <v>0</v>
      </c>
      <c r="H6422">
        <v>0</v>
      </c>
      <c r="I6422">
        <v>43112052900</v>
      </c>
      <c r="J6422">
        <v>14</v>
      </c>
      <c r="K6422" t="s">
        <v>1926</v>
      </c>
      <c r="L6422">
        <v>2531</v>
      </c>
      <c r="M6422" t="s">
        <v>1557</v>
      </c>
      <c r="N6422" t="s">
        <v>1925</v>
      </c>
      <c r="O6422">
        <v>0</v>
      </c>
      <c r="P6422" t="s">
        <v>1694</v>
      </c>
    </row>
    <row r="6423" spans="1:18">
      <c r="A6423" t="s">
        <v>1924</v>
      </c>
      <c r="B6423" t="s">
        <v>1591</v>
      </c>
      <c r="C6423">
        <v>201202</v>
      </c>
      <c r="D6423">
        <v>0</v>
      </c>
      <c r="E6423" t="s">
        <v>1548</v>
      </c>
      <c r="F6423">
        <v>0</v>
      </c>
      <c r="G6423">
        <v>0</v>
      </c>
      <c r="H6423">
        <v>0</v>
      </c>
      <c r="I6423">
        <v>43112056000</v>
      </c>
      <c r="J6423">
        <v>13</v>
      </c>
      <c r="K6423" t="s">
        <v>1926</v>
      </c>
      <c r="L6423">
        <v>2531</v>
      </c>
      <c r="M6423" t="s">
        <v>1557</v>
      </c>
      <c r="N6423" t="s">
        <v>1925</v>
      </c>
      <c r="O6423">
        <v>0</v>
      </c>
      <c r="P6423" t="s">
        <v>1574</v>
      </c>
      <c r="Q6423">
        <v>19881201</v>
      </c>
      <c r="R6423">
        <v>891012370</v>
      </c>
    </row>
    <row r="6424" spans="1:18">
      <c r="A6424" t="s">
        <v>1924</v>
      </c>
      <c r="B6424" t="s">
        <v>1930</v>
      </c>
      <c r="C6424">
        <v>201202</v>
      </c>
      <c r="D6424">
        <v>0</v>
      </c>
      <c r="E6424" t="s">
        <v>1548</v>
      </c>
      <c r="F6424">
        <v>0</v>
      </c>
      <c r="G6424">
        <v>0</v>
      </c>
      <c r="H6424">
        <v>0</v>
      </c>
      <c r="I6424">
        <v>43112054200</v>
      </c>
      <c r="J6424">
        <v>13</v>
      </c>
      <c r="K6424" t="s">
        <v>1926</v>
      </c>
      <c r="L6424">
        <v>2531</v>
      </c>
      <c r="M6424" t="s">
        <v>1557</v>
      </c>
      <c r="N6424" t="s">
        <v>1925</v>
      </c>
      <c r="O6424">
        <v>0</v>
      </c>
      <c r="P6424" t="s">
        <v>1769</v>
      </c>
      <c r="Q6424">
        <v>19840201</v>
      </c>
      <c r="R6424">
        <v>891012370</v>
      </c>
    </row>
    <row r="6425" spans="1:18">
      <c r="A6425" t="s">
        <v>1924</v>
      </c>
      <c r="B6425" t="s">
        <v>1931</v>
      </c>
      <c r="C6425">
        <v>201202</v>
      </c>
      <c r="D6425">
        <v>0</v>
      </c>
      <c r="E6425" t="s">
        <v>1548</v>
      </c>
      <c r="F6425">
        <v>0</v>
      </c>
      <c r="G6425">
        <v>0</v>
      </c>
      <c r="H6425">
        <v>0</v>
      </c>
      <c r="I6425">
        <v>43112054200</v>
      </c>
      <c r="J6425">
        <v>13</v>
      </c>
      <c r="K6425" t="s">
        <v>1926</v>
      </c>
      <c r="L6425">
        <v>2531</v>
      </c>
      <c r="M6425" t="s">
        <v>1557</v>
      </c>
      <c r="N6425" t="s">
        <v>1925</v>
      </c>
      <c r="O6425">
        <v>0</v>
      </c>
      <c r="P6425" t="s">
        <v>1771</v>
      </c>
      <c r="Q6425">
        <v>19840101</v>
      </c>
      <c r="R6425">
        <v>891012370</v>
      </c>
    </row>
    <row r="6426" spans="1:18">
      <c r="A6426" t="s">
        <v>1924</v>
      </c>
      <c r="B6426" t="s">
        <v>1635</v>
      </c>
      <c r="C6426">
        <v>201202</v>
      </c>
      <c r="D6426">
        <v>0</v>
      </c>
      <c r="E6426" t="s">
        <v>1548</v>
      </c>
      <c r="F6426">
        <v>0</v>
      </c>
      <c r="G6426">
        <v>0</v>
      </c>
      <c r="H6426">
        <v>0</v>
      </c>
      <c r="I6426">
        <v>43112055600</v>
      </c>
      <c r="J6426">
        <v>13</v>
      </c>
      <c r="K6426" t="s">
        <v>1926</v>
      </c>
      <c r="L6426">
        <v>2531</v>
      </c>
      <c r="M6426" t="s">
        <v>1557</v>
      </c>
      <c r="N6426" t="s">
        <v>1925</v>
      </c>
      <c r="O6426">
        <v>0</v>
      </c>
      <c r="P6426" t="s">
        <v>1738</v>
      </c>
      <c r="Q6426">
        <v>20000925</v>
      </c>
      <c r="R6426">
        <v>891012370</v>
      </c>
    </row>
    <row r="6427" spans="1:18">
      <c r="A6427" t="s">
        <v>1924</v>
      </c>
      <c r="B6427" t="s">
        <v>1716</v>
      </c>
      <c r="C6427">
        <v>201202</v>
      </c>
      <c r="D6427">
        <v>0</v>
      </c>
      <c r="E6427" t="s">
        <v>1548</v>
      </c>
      <c r="F6427">
        <v>0</v>
      </c>
      <c r="G6427">
        <v>0</v>
      </c>
      <c r="H6427">
        <v>0</v>
      </c>
      <c r="I6427">
        <v>43112061200</v>
      </c>
      <c r="J6427">
        <v>13</v>
      </c>
      <c r="K6427" t="s">
        <v>1926</v>
      </c>
      <c r="L6427">
        <v>2531</v>
      </c>
      <c r="M6427" t="s">
        <v>1557</v>
      </c>
      <c r="N6427" t="s">
        <v>1925</v>
      </c>
      <c r="O6427">
        <v>0</v>
      </c>
      <c r="P6427" t="s">
        <v>1552</v>
      </c>
      <c r="Q6427">
        <v>19860201</v>
      </c>
      <c r="R6427">
        <v>891012370</v>
      </c>
    </row>
    <row r="6428" spans="1:18">
      <c r="A6428" t="s">
        <v>1924</v>
      </c>
      <c r="B6428" t="s">
        <v>1650</v>
      </c>
      <c r="C6428">
        <v>201202</v>
      </c>
      <c r="D6428">
        <v>29</v>
      </c>
      <c r="E6428" t="s">
        <v>1548</v>
      </c>
      <c r="F6428">
        <v>5</v>
      </c>
      <c r="G6428">
        <v>4972</v>
      </c>
      <c r="H6428">
        <v>1842</v>
      </c>
      <c r="I6428">
        <v>43112057301</v>
      </c>
      <c r="J6428">
        <v>11</v>
      </c>
      <c r="K6428" t="s">
        <v>1764</v>
      </c>
      <c r="L6428">
        <v>2531</v>
      </c>
      <c r="M6428" t="s">
        <v>1557</v>
      </c>
      <c r="N6428" t="s">
        <v>1925</v>
      </c>
      <c r="O6428">
        <v>0</v>
      </c>
      <c r="P6428" t="s">
        <v>1662</v>
      </c>
      <c r="Q6428">
        <v>20030227</v>
      </c>
      <c r="R6428">
        <v>891012370</v>
      </c>
    </row>
    <row r="6429" spans="1:18">
      <c r="A6429" t="s">
        <v>1924</v>
      </c>
      <c r="B6429" t="s">
        <v>1592</v>
      </c>
      <c r="C6429">
        <v>201202</v>
      </c>
      <c r="D6429">
        <v>0</v>
      </c>
      <c r="E6429" t="s">
        <v>1548</v>
      </c>
      <c r="F6429">
        <v>0</v>
      </c>
      <c r="G6429">
        <v>0</v>
      </c>
      <c r="H6429">
        <v>0</v>
      </c>
      <c r="I6429">
        <v>43112059600</v>
      </c>
      <c r="J6429">
        <v>13</v>
      </c>
      <c r="K6429" t="s">
        <v>1926</v>
      </c>
      <c r="L6429">
        <v>2531</v>
      </c>
      <c r="M6429" t="s">
        <v>1557</v>
      </c>
      <c r="N6429" t="s">
        <v>1925</v>
      </c>
      <c r="O6429">
        <v>0</v>
      </c>
      <c r="P6429" t="s">
        <v>1574</v>
      </c>
      <c r="Q6429">
        <v>19891101</v>
      </c>
      <c r="R6429">
        <v>891012370</v>
      </c>
    </row>
    <row r="6430" spans="1:18">
      <c r="A6430" t="s">
        <v>1924</v>
      </c>
      <c r="B6430" t="s">
        <v>1689</v>
      </c>
      <c r="C6430">
        <v>201202</v>
      </c>
      <c r="D6430">
        <v>0</v>
      </c>
      <c r="E6430" t="s">
        <v>1548</v>
      </c>
      <c r="F6430">
        <v>0</v>
      </c>
      <c r="G6430">
        <v>0</v>
      </c>
      <c r="H6430">
        <v>0</v>
      </c>
      <c r="I6430">
        <v>43112059500</v>
      </c>
      <c r="J6430">
        <v>13</v>
      </c>
      <c r="K6430" t="s">
        <v>1764</v>
      </c>
      <c r="L6430">
        <v>2531</v>
      </c>
      <c r="M6430" t="s">
        <v>1557</v>
      </c>
      <c r="N6430" t="s">
        <v>1925</v>
      </c>
      <c r="O6430">
        <v>0</v>
      </c>
      <c r="P6430" t="s">
        <v>1662</v>
      </c>
      <c r="Q6430">
        <v>19901001</v>
      </c>
      <c r="R6430">
        <v>891012370</v>
      </c>
    </row>
    <row r="6431" spans="1:18">
      <c r="A6431" t="s">
        <v>1924</v>
      </c>
      <c r="B6431" t="s">
        <v>1664</v>
      </c>
      <c r="C6431">
        <v>201202</v>
      </c>
      <c r="D6431">
        <v>29</v>
      </c>
      <c r="E6431" t="s">
        <v>1693</v>
      </c>
      <c r="F6431">
        <v>0</v>
      </c>
      <c r="G6431">
        <v>0</v>
      </c>
      <c r="H6431">
        <v>0</v>
      </c>
      <c r="I6431">
        <v>43112061800</v>
      </c>
      <c r="J6431">
        <v>22</v>
      </c>
      <c r="K6431" t="s">
        <v>1764</v>
      </c>
      <c r="L6431">
        <v>2531</v>
      </c>
      <c r="M6431" t="s">
        <v>1557</v>
      </c>
      <c r="N6431" t="s">
        <v>1925</v>
      </c>
      <c r="O6431">
        <v>36</v>
      </c>
      <c r="P6431" t="s">
        <v>1574</v>
      </c>
      <c r="Q6431">
        <v>19901001</v>
      </c>
      <c r="R6431">
        <v>891012370</v>
      </c>
    </row>
    <row r="6432" spans="1:18">
      <c r="A6432" t="s">
        <v>1924</v>
      </c>
      <c r="B6432" t="s">
        <v>1651</v>
      </c>
      <c r="C6432">
        <v>201202</v>
      </c>
      <c r="D6432">
        <v>0</v>
      </c>
      <c r="E6432" t="s">
        <v>1548</v>
      </c>
      <c r="F6432">
        <v>0</v>
      </c>
      <c r="G6432">
        <v>0</v>
      </c>
      <c r="H6432">
        <v>0</v>
      </c>
      <c r="I6432">
        <v>43112060801</v>
      </c>
      <c r="J6432">
        <v>13</v>
      </c>
      <c r="K6432" t="s">
        <v>1764</v>
      </c>
      <c r="L6432">
        <v>2531</v>
      </c>
      <c r="M6432" t="s">
        <v>1557</v>
      </c>
      <c r="N6432" t="s">
        <v>1925</v>
      </c>
      <c r="O6432">
        <v>0</v>
      </c>
      <c r="P6432" t="s">
        <v>1574</v>
      </c>
      <c r="Q6432">
        <v>19960401</v>
      </c>
      <c r="R6432">
        <v>891012370</v>
      </c>
    </row>
    <row r="6433" spans="1:18">
      <c r="A6433" t="s">
        <v>1924</v>
      </c>
      <c r="B6433" t="s">
        <v>1665</v>
      </c>
      <c r="C6433">
        <v>201202</v>
      </c>
      <c r="D6433">
        <v>29</v>
      </c>
      <c r="E6433" t="s">
        <v>1548</v>
      </c>
      <c r="F6433">
        <v>9</v>
      </c>
      <c r="G6433">
        <v>9774</v>
      </c>
      <c r="H6433">
        <v>19365</v>
      </c>
      <c r="I6433">
        <v>43112068600</v>
      </c>
      <c r="J6433">
        <v>11</v>
      </c>
      <c r="K6433" t="s">
        <v>1764</v>
      </c>
      <c r="L6433">
        <v>2531</v>
      </c>
      <c r="M6433" t="s">
        <v>1557</v>
      </c>
      <c r="N6433" t="s">
        <v>1925</v>
      </c>
      <c r="O6433">
        <v>0</v>
      </c>
      <c r="P6433" t="s">
        <v>1552</v>
      </c>
      <c r="Q6433">
        <v>19900601</v>
      </c>
      <c r="R6433">
        <v>891012370</v>
      </c>
    </row>
    <row r="6434" spans="1:18">
      <c r="A6434" t="s">
        <v>1924</v>
      </c>
      <c r="B6434" t="s">
        <v>1576</v>
      </c>
      <c r="C6434">
        <v>201202</v>
      </c>
      <c r="D6434">
        <v>0</v>
      </c>
      <c r="E6434" t="s">
        <v>1548</v>
      </c>
      <c r="F6434">
        <v>0</v>
      </c>
      <c r="G6434">
        <v>0</v>
      </c>
      <c r="H6434">
        <v>0</v>
      </c>
      <c r="I6434">
        <v>43112068800</v>
      </c>
      <c r="J6434">
        <v>13</v>
      </c>
      <c r="K6434" t="s">
        <v>1926</v>
      </c>
      <c r="L6434">
        <v>2531</v>
      </c>
      <c r="M6434" t="s">
        <v>1557</v>
      </c>
      <c r="N6434" t="s">
        <v>1925</v>
      </c>
      <c r="O6434">
        <v>0</v>
      </c>
      <c r="P6434" t="s">
        <v>1574</v>
      </c>
      <c r="Q6434">
        <v>19960501</v>
      </c>
      <c r="R6434">
        <v>891012370</v>
      </c>
    </row>
    <row r="6435" spans="1:18">
      <c r="A6435" t="s">
        <v>1924</v>
      </c>
      <c r="B6435" t="s">
        <v>1636</v>
      </c>
      <c r="C6435">
        <v>201202</v>
      </c>
      <c r="D6435">
        <v>0</v>
      </c>
      <c r="E6435" t="s">
        <v>1548</v>
      </c>
      <c r="F6435">
        <v>0</v>
      </c>
      <c r="G6435">
        <v>0</v>
      </c>
      <c r="H6435">
        <v>0</v>
      </c>
      <c r="I6435">
        <v>43112069000</v>
      </c>
      <c r="J6435">
        <v>13</v>
      </c>
      <c r="K6435" t="s">
        <v>1764</v>
      </c>
      <c r="L6435">
        <v>2531</v>
      </c>
      <c r="M6435" t="s">
        <v>1557</v>
      </c>
      <c r="N6435" t="s">
        <v>1925</v>
      </c>
      <c r="O6435">
        <v>0</v>
      </c>
      <c r="P6435" t="s">
        <v>1574</v>
      </c>
      <c r="Q6435">
        <v>19940901</v>
      </c>
      <c r="R6435">
        <v>891012370</v>
      </c>
    </row>
    <row r="6436" spans="1:18">
      <c r="A6436" t="s">
        <v>1932</v>
      </c>
      <c r="B6436" t="s">
        <v>1736</v>
      </c>
      <c r="C6436">
        <v>201202</v>
      </c>
      <c r="D6436">
        <v>0</v>
      </c>
      <c r="E6436" t="s">
        <v>1693</v>
      </c>
      <c r="F6436">
        <v>0</v>
      </c>
      <c r="G6436">
        <v>0</v>
      </c>
      <c r="H6436">
        <v>0</v>
      </c>
      <c r="I6436">
        <v>43112053600</v>
      </c>
      <c r="J6436">
        <v>14</v>
      </c>
      <c r="K6436" t="s">
        <v>1933</v>
      </c>
      <c r="L6436">
        <v>2531</v>
      </c>
      <c r="M6436" t="s">
        <v>1557</v>
      </c>
      <c r="N6436" t="s">
        <v>1925</v>
      </c>
      <c r="O6436">
        <v>0</v>
      </c>
      <c r="P6436" t="s">
        <v>1694</v>
      </c>
    </row>
    <row r="6437" spans="1:18">
      <c r="A6437" t="s">
        <v>1924</v>
      </c>
      <c r="B6437" t="s">
        <v>1573</v>
      </c>
      <c r="C6437">
        <v>201203</v>
      </c>
      <c r="D6437">
        <v>31</v>
      </c>
      <c r="E6437" t="s">
        <v>1548</v>
      </c>
      <c r="F6437">
        <v>8</v>
      </c>
      <c r="G6437">
        <v>9006</v>
      </c>
      <c r="H6437">
        <v>1182</v>
      </c>
      <c r="I6437">
        <v>43112048700</v>
      </c>
      <c r="J6437">
        <v>11</v>
      </c>
      <c r="K6437" t="s">
        <v>1764</v>
      </c>
      <c r="L6437">
        <v>2531</v>
      </c>
      <c r="M6437" t="s">
        <v>1557</v>
      </c>
      <c r="N6437" t="s">
        <v>1925</v>
      </c>
      <c r="O6437">
        <v>0</v>
      </c>
      <c r="P6437" t="s">
        <v>1662</v>
      </c>
      <c r="Q6437">
        <v>19891201</v>
      </c>
      <c r="R6437">
        <v>891012370</v>
      </c>
    </row>
    <row r="6438" spans="1:18">
      <c r="A6438" t="s">
        <v>1924</v>
      </c>
      <c r="B6438" t="s">
        <v>1648</v>
      </c>
      <c r="C6438">
        <v>201203</v>
      </c>
      <c r="D6438">
        <v>31</v>
      </c>
      <c r="E6438" t="s">
        <v>1548</v>
      </c>
      <c r="F6438">
        <v>11</v>
      </c>
      <c r="G6438">
        <v>13325</v>
      </c>
      <c r="H6438">
        <v>40</v>
      </c>
      <c r="I6438">
        <v>43112049901</v>
      </c>
      <c r="J6438">
        <v>11</v>
      </c>
      <c r="K6438" t="s">
        <v>1926</v>
      </c>
      <c r="L6438">
        <v>2531</v>
      </c>
      <c r="M6438" t="s">
        <v>1557</v>
      </c>
      <c r="N6438" t="s">
        <v>1925</v>
      </c>
      <c r="O6438">
        <v>0</v>
      </c>
      <c r="P6438" t="s">
        <v>1552</v>
      </c>
      <c r="Q6438">
        <v>20020331</v>
      </c>
      <c r="R6438">
        <v>891012370</v>
      </c>
    </row>
    <row r="6439" spans="1:18">
      <c r="A6439" t="s">
        <v>1924</v>
      </c>
      <c r="B6439" t="s">
        <v>1649</v>
      </c>
      <c r="C6439">
        <v>201203</v>
      </c>
      <c r="D6439">
        <v>31</v>
      </c>
      <c r="E6439" t="s">
        <v>1548</v>
      </c>
      <c r="F6439">
        <v>10</v>
      </c>
      <c r="G6439">
        <v>12618</v>
      </c>
      <c r="H6439">
        <v>50</v>
      </c>
      <c r="I6439">
        <v>43112050401</v>
      </c>
      <c r="J6439">
        <v>11</v>
      </c>
      <c r="K6439" t="s">
        <v>1764</v>
      </c>
      <c r="L6439">
        <v>2531</v>
      </c>
      <c r="M6439" t="s">
        <v>1557</v>
      </c>
      <c r="N6439" t="s">
        <v>1925</v>
      </c>
      <c r="O6439">
        <v>0</v>
      </c>
      <c r="P6439" t="s">
        <v>1552</v>
      </c>
      <c r="Q6439">
        <v>20020319</v>
      </c>
      <c r="R6439">
        <v>891012370</v>
      </c>
    </row>
    <row r="6440" spans="1:18">
      <c r="A6440" t="s">
        <v>1924</v>
      </c>
      <c r="B6440" t="s">
        <v>1927</v>
      </c>
      <c r="C6440">
        <v>201203</v>
      </c>
      <c r="D6440">
        <v>0</v>
      </c>
      <c r="E6440" t="s">
        <v>1548</v>
      </c>
      <c r="F6440">
        <v>0</v>
      </c>
      <c r="G6440">
        <v>0</v>
      </c>
      <c r="H6440">
        <v>0</v>
      </c>
      <c r="I6440">
        <v>43112051000</v>
      </c>
      <c r="J6440">
        <v>13</v>
      </c>
      <c r="K6440" t="s">
        <v>1926</v>
      </c>
      <c r="L6440">
        <v>2531</v>
      </c>
      <c r="M6440" t="s">
        <v>1557</v>
      </c>
      <c r="N6440" t="s">
        <v>1925</v>
      </c>
      <c r="O6440">
        <v>0</v>
      </c>
      <c r="P6440" t="s">
        <v>1928</v>
      </c>
      <c r="Q6440">
        <v>19831201</v>
      </c>
      <c r="R6440">
        <v>891012370</v>
      </c>
    </row>
    <row r="6441" spans="1:18">
      <c r="A6441" t="s">
        <v>1924</v>
      </c>
      <c r="B6441" t="s">
        <v>1929</v>
      </c>
      <c r="C6441">
        <v>201203</v>
      </c>
      <c r="D6441">
        <v>0</v>
      </c>
      <c r="E6441" t="s">
        <v>1548</v>
      </c>
      <c r="F6441">
        <v>0</v>
      </c>
      <c r="G6441">
        <v>0</v>
      </c>
      <c r="H6441">
        <v>0</v>
      </c>
      <c r="I6441">
        <v>43112051000</v>
      </c>
      <c r="J6441">
        <v>13</v>
      </c>
      <c r="K6441" t="s">
        <v>1926</v>
      </c>
      <c r="L6441">
        <v>2531</v>
      </c>
      <c r="M6441" t="s">
        <v>1557</v>
      </c>
      <c r="N6441" t="s">
        <v>1925</v>
      </c>
      <c r="O6441">
        <v>0</v>
      </c>
      <c r="P6441" t="s">
        <v>1771</v>
      </c>
      <c r="Q6441">
        <v>19831201</v>
      </c>
      <c r="R6441">
        <v>891012370</v>
      </c>
    </row>
    <row r="6442" spans="1:18">
      <c r="A6442" t="s">
        <v>1924</v>
      </c>
      <c r="B6442" t="s">
        <v>1661</v>
      </c>
      <c r="C6442">
        <v>201203</v>
      </c>
      <c r="D6442">
        <v>0</v>
      </c>
      <c r="E6442" t="s">
        <v>1548</v>
      </c>
      <c r="F6442">
        <v>0</v>
      </c>
      <c r="G6442">
        <v>0</v>
      </c>
      <c r="H6442">
        <v>0</v>
      </c>
      <c r="I6442">
        <v>43112051700</v>
      </c>
      <c r="J6442">
        <v>13</v>
      </c>
      <c r="K6442" t="s">
        <v>1764</v>
      </c>
      <c r="L6442">
        <v>2531</v>
      </c>
      <c r="M6442" t="s">
        <v>1557</v>
      </c>
      <c r="N6442" t="s">
        <v>1925</v>
      </c>
      <c r="O6442">
        <v>0</v>
      </c>
      <c r="P6442" t="s">
        <v>1662</v>
      </c>
      <c r="Q6442">
        <v>19890201</v>
      </c>
      <c r="R6442">
        <v>891012370</v>
      </c>
    </row>
    <row r="6443" spans="1:18">
      <c r="A6443" t="s">
        <v>1924</v>
      </c>
      <c r="B6443" t="s">
        <v>1730</v>
      </c>
      <c r="C6443">
        <v>201203</v>
      </c>
      <c r="D6443">
        <v>0</v>
      </c>
      <c r="E6443" t="s">
        <v>1693</v>
      </c>
      <c r="F6443">
        <v>0</v>
      </c>
      <c r="G6443">
        <v>0</v>
      </c>
      <c r="H6443">
        <v>0</v>
      </c>
      <c r="I6443">
        <v>43112052900</v>
      </c>
      <c r="J6443">
        <v>14</v>
      </c>
      <c r="K6443" t="s">
        <v>1926</v>
      </c>
      <c r="L6443">
        <v>2531</v>
      </c>
      <c r="M6443" t="s">
        <v>1557</v>
      </c>
      <c r="N6443" t="s">
        <v>1925</v>
      </c>
      <c r="O6443">
        <v>0</v>
      </c>
      <c r="P6443" t="s">
        <v>1694</v>
      </c>
    </row>
    <row r="6444" spans="1:18">
      <c r="A6444" t="s">
        <v>1924</v>
      </c>
      <c r="B6444" t="s">
        <v>1591</v>
      </c>
      <c r="C6444">
        <v>201203</v>
      </c>
      <c r="D6444">
        <v>0</v>
      </c>
      <c r="E6444" t="s">
        <v>1548</v>
      </c>
      <c r="F6444">
        <v>0</v>
      </c>
      <c r="G6444">
        <v>0</v>
      </c>
      <c r="H6444">
        <v>0</v>
      </c>
      <c r="I6444">
        <v>43112056000</v>
      </c>
      <c r="J6444">
        <v>13</v>
      </c>
      <c r="K6444" t="s">
        <v>1926</v>
      </c>
      <c r="L6444">
        <v>2531</v>
      </c>
      <c r="M6444" t="s">
        <v>1557</v>
      </c>
      <c r="N6444" t="s">
        <v>1925</v>
      </c>
      <c r="O6444">
        <v>0</v>
      </c>
      <c r="P6444" t="s">
        <v>1574</v>
      </c>
      <c r="Q6444">
        <v>19881201</v>
      </c>
      <c r="R6444">
        <v>891012370</v>
      </c>
    </row>
    <row r="6445" spans="1:18">
      <c r="A6445" t="s">
        <v>1924</v>
      </c>
      <c r="B6445" t="s">
        <v>1930</v>
      </c>
      <c r="C6445">
        <v>201203</v>
      </c>
      <c r="D6445">
        <v>0</v>
      </c>
      <c r="E6445" t="s">
        <v>1548</v>
      </c>
      <c r="F6445">
        <v>0</v>
      </c>
      <c r="G6445">
        <v>0</v>
      </c>
      <c r="H6445">
        <v>0</v>
      </c>
      <c r="I6445">
        <v>43112054200</v>
      </c>
      <c r="J6445">
        <v>13</v>
      </c>
      <c r="K6445" t="s">
        <v>1926</v>
      </c>
      <c r="L6445">
        <v>2531</v>
      </c>
      <c r="M6445" t="s">
        <v>1557</v>
      </c>
      <c r="N6445" t="s">
        <v>1925</v>
      </c>
      <c r="O6445">
        <v>0</v>
      </c>
      <c r="P6445" t="s">
        <v>1769</v>
      </c>
      <c r="Q6445">
        <v>19840201</v>
      </c>
      <c r="R6445">
        <v>891012370</v>
      </c>
    </row>
    <row r="6446" spans="1:18">
      <c r="A6446" t="s">
        <v>1924</v>
      </c>
      <c r="B6446" t="s">
        <v>1931</v>
      </c>
      <c r="C6446">
        <v>201203</v>
      </c>
      <c r="D6446">
        <v>0</v>
      </c>
      <c r="E6446" t="s">
        <v>1548</v>
      </c>
      <c r="F6446">
        <v>0</v>
      </c>
      <c r="G6446">
        <v>0</v>
      </c>
      <c r="H6446">
        <v>0</v>
      </c>
      <c r="I6446">
        <v>43112054200</v>
      </c>
      <c r="J6446">
        <v>13</v>
      </c>
      <c r="K6446" t="s">
        <v>1926</v>
      </c>
      <c r="L6446">
        <v>2531</v>
      </c>
      <c r="M6446" t="s">
        <v>1557</v>
      </c>
      <c r="N6446" t="s">
        <v>1925</v>
      </c>
      <c r="O6446">
        <v>0</v>
      </c>
      <c r="P6446" t="s">
        <v>1771</v>
      </c>
      <c r="Q6446">
        <v>19840101</v>
      </c>
      <c r="R6446">
        <v>891012370</v>
      </c>
    </row>
    <row r="6447" spans="1:18">
      <c r="A6447" t="s">
        <v>1924</v>
      </c>
      <c r="B6447" t="s">
        <v>1635</v>
      </c>
      <c r="C6447">
        <v>201203</v>
      </c>
      <c r="D6447">
        <v>0</v>
      </c>
      <c r="E6447" t="s">
        <v>1548</v>
      </c>
      <c r="F6447">
        <v>0</v>
      </c>
      <c r="G6447">
        <v>0</v>
      </c>
      <c r="H6447">
        <v>0</v>
      </c>
      <c r="I6447">
        <v>43112055600</v>
      </c>
      <c r="J6447">
        <v>13</v>
      </c>
      <c r="K6447" t="s">
        <v>1926</v>
      </c>
      <c r="L6447">
        <v>2531</v>
      </c>
      <c r="M6447" t="s">
        <v>1557</v>
      </c>
      <c r="N6447" t="s">
        <v>1925</v>
      </c>
      <c r="O6447">
        <v>0</v>
      </c>
      <c r="P6447" t="s">
        <v>1738</v>
      </c>
      <c r="Q6447">
        <v>20000925</v>
      </c>
      <c r="R6447">
        <v>891012370</v>
      </c>
    </row>
    <row r="6448" spans="1:18">
      <c r="A6448" t="s">
        <v>1924</v>
      </c>
      <c r="B6448" t="s">
        <v>1716</v>
      </c>
      <c r="C6448">
        <v>201203</v>
      </c>
      <c r="D6448">
        <v>0</v>
      </c>
      <c r="E6448" t="s">
        <v>1548</v>
      </c>
      <c r="F6448">
        <v>0</v>
      </c>
      <c r="G6448">
        <v>0</v>
      </c>
      <c r="H6448">
        <v>0</v>
      </c>
      <c r="I6448">
        <v>43112061200</v>
      </c>
      <c r="J6448">
        <v>13</v>
      </c>
      <c r="K6448" t="s">
        <v>1926</v>
      </c>
      <c r="L6448">
        <v>2531</v>
      </c>
      <c r="M6448" t="s">
        <v>1557</v>
      </c>
      <c r="N6448" t="s">
        <v>1925</v>
      </c>
      <c r="O6448">
        <v>0</v>
      </c>
      <c r="P6448" t="s">
        <v>1552</v>
      </c>
      <c r="Q6448">
        <v>19860201</v>
      </c>
      <c r="R6448">
        <v>891012370</v>
      </c>
    </row>
    <row r="6449" spans="1:18">
      <c r="A6449" t="s">
        <v>1924</v>
      </c>
      <c r="B6449" t="s">
        <v>1650</v>
      </c>
      <c r="C6449">
        <v>201203</v>
      </c>
      <c r="D6449">
        <v>31</v>
      </c>
      <c r="E6449" t="s">
        <v>1548</v>
      </c>
      <c r="F6449">
        <v>5</v>
      </c>
      <c r="G6449">
        <v>6038</v>
      </c>
      <c r="H6449">
        <v>2758</v>
      </c>
      <c r="I6449">
        <v>43112057301</v>
      </c>
      <c r="J6449">
        <v>11</v>
      </c>
      <c r="K6449" t="s">
        <v>1764</v>
      </c>
      <c r="L6449">
        <v>2531</v>
      </c>
      <c r="M6449" t="s">
        <v>1557</v>
      </c>
      <c r="N6449" t="s">
        <v>1925</v>
      </c>
      <c r="O6449">
        <v>0</v>
      </c>
      <c r="P6449" t="s">
        <v>1662</v>
      </c>
      <c r="Q6449">
        <v>20030227</v>
      </c>
      <c r="R6449">
        <v>891012370</v>
      </c>
    </row>
    <row r="6450" spans="1:18">
      <c r="A6450" t="s">
        <v>1924</v>
      </c>
      <c r="B6450" t="s">
        <v>1592</v>
      </c>
      <c r="C6450">
        <v>201203</v>
      </c>
      <c r="D6450">
        <v>0</v>
      </c>
      <c r="E6450" t="s">
        <v>1693</v>
      </c>
      <c r="F6450">
        <v>0</v>
      </c>
      <c r="G6450">
        <v>0</v>
      </c>
      <c r="H6450">
        <v>0</v>
      </c>
      <c r="I6450">
        <v>43112059600</v>
      </c>
      <c r="J6450">
        <v>14</v>
      </c>
      <c r="K6450" t="s">
        <v>1926</v>
      </c>
      <c r="L6450">
        <v>2531</v>
      </c>
      <c r="M6450" t="s">
        <v>1557</v>
      </c>
      <c r="N6450" t="s">
        <v>1925</v>
      </c>
      <c r="O6450">
        <v>0</v>
      </c>
      <c r="P6450" t="s">
        <v>1574</v>
      </c>
      <c r="Q6450">
        <v>19891101</v>
      </c>
      <c r="R6450">
        <v>891012370</v>
      </c>
    </row>
    <row r="6451" spans="1:18">
      <c r="A6451" t="s">
        <v>1924</v>
      </c>
      <c r="B6451" t="s">
        <v>1689</v>
      </c>
      <c r="C6451">
        <v>201203</v>
      </c>
      <c r="D6451">
        <v>0</v>
      </c>
      <c r="E6451" t="s">
        <v>1548</v>
      </c>
      <c r="F6451">
        <v>0</v>
      </c>
      <c r="G6451">
        <v>0</v>
      </c>
      <c r="H6451">
        <v>0</v>
      </c>
      <c r="I6451">
        <v>43112059500</v>
      </c>
      <c r="J6451">
        <v>13</v>
      </c>
      <c r="K6451" t="s">
        <v>1764</v>
      </c>
      <c r="L6451">
        <v>2531</v>
      </c>
      <c r="M6451" t="s">
        <v>1557</v>
      </c>
      <c r="N6451" t="s">
        <v>1925</v>
      </c>
      <c r="O6451">
        <v>0</v>
      </c>
      <c r="P6451" t="s">
        <v>1662</v>
      </c>
      <c r="Q6451">
        <v>19901001</v>
      </c>
      <c r="R6451">
        <v>891012370</v>
      </c>
    </row>
    <row r="6452" spans="1:18">
      <c r="A6452" t="s">
        <v>1924</v>
      </c>
      <c r="B6452" t="s">
        <v>1664</v>
      </c>
      <c r="C6452">
        <v>201203</v>
      </c>
      <c r="D6452">
        <v>31</v>
      </c>
      <c r="E6452" t="s">
        <v>1693</v>
      </c>
      <c r="F6452">
        <v>0</v>
      </c>
      <c r="G6452">
        <v>0</v>
      </c>
      <c r="H6452">
        <v>0</v>
      </c>
      <c r="I6452">
        <v>43112061800</v>
      </c>
      <c r="J6452">
        <v>22</v>
      </c>
      <c r="K6452" t="s">
        <v>1764</v>
      </c>
      <c r="L6452">
        <v>2531</v>
      </c>
      <c r="M6452" t="s">
        <v>1557</v>
      </c>
      <c r="N6452" t="s">
        <v>1925</v>
      </c>
      <c r="O6452">
        <v>47</v>
      </c>
      <c r="P6452" t="s">
        <v>1574</v>
      </c>
      <c r="Q6452">
        <v>19901001</v>
      </c>
      <c r="R6452">
        <v>891012370</v>
      </c>
    </row>
    <row r="6453" spans="1:18">
      <c r="A6453" t="s">
        <v>1924</v>
      </c>
      <c r="B6453" t="s">
        <v>1651</v>
      </c>
      <c r="C6453">
        <v>201203</v>
      </c>
      <c r="D6453">
        <v>0</v>
      </c>
      <c r="E6453" t="s">
        <v>1548</v>
      </c>
      <c r="F6453">
        <v>0</v>
      </c>
      <c r="G6453">
        <v>0</v>
      </c>
      <c r="H6453">
        <v>0</v>
      </c>
      <c r="I6453">
        <v>43112060801</v>
      </c>
      <c r="J6453">
        <v>13</v>
      </c>
      <c r="K6453" t="s">
        <v>1764</v>
      </c>
      <c r="L6453">
        <v>2531</v>
      </c>
      <c r="M6453" t="s">
        <v>1557</v>
      </c>
      <c r="N6453" t="s">
        <v>1925</v>
      </c>
      <c r="O6453">
        <v>0</v>
      </c>
      <c r="P6453" t="s">
        <v>1574</v>
      </c>
      <c r="Q6453">
        <v>19960401</v>
      </c>
      <c r="R6453">
        <v>891012370</v>
      </c>
    </row>
    <row r="6454" spans="1:18">
      <c r="A6454" t="s">
        <v>1924</v>
      </c>
      <c r="B6454" t="s">
        <v>1665</v>
      </c>
      <c r="C6454">
        <v>201203</v>
      </c>
      <c r="D6454">
        <v>31</v>
      </c>
      <c r="E6454" t="s">
        <v>1548</v>
      </c>
      <c r="F6454">
        <v>13</v>
      </c>
      <c r="G6454">
        <v>16867</v>
      </c>
      <c r="H6454">
        <v>36058</v>
      </c>
      <c r="I6454">
        <v>43112068600</v>
      </c>
      <c r="J6454">
        <v>11</v>
      </c>
      <c r="K6454" t="s">
        <v>1764</v>
      </c>
      <c r="L6454">
        <v>2531</v>
      </c>
      <c r="M6454" t="s">
        <v>1557</v>
      </c>
      <c r="N6454" t="s">
        <v>1925</v>
      </c>
      <c r="O6454">
        <v>0</v>
      </c>
      <c r="P6454" t="s">
        <v>1552</v>
      </c>
      <c r="Q6454">
        <v>19900601</v>
      </c>
      <c r="R6454">
        <v>891012370</v>
      </c>
    </row>
    <row r="6455" spans="1:18">
      <c r="A6455" t="s">
        <v>1924</v>
      </c>
      <c r="B6455" t="s">
        <v>1576</v>
      </c>
      <c r="C6455">
        <v>201203</v>
      </c>
      <c r="D6455">
        <v>0</v>
      </c>
      <c r="E6455" t="s">
        <v>1548</v>
      </c>
      <c r="F6455">
        <v>0</v>
      </c>
      <c r="G6455">
        <v>0</v>
      </c>
      <c r="H6455">
        <v>0</v>
      </c>
      <c r="I6455">
        <v>43112068800</v>
      </c>
      <c r="J6455">
        <v>13</v>
      </c>
      <c r="K6455" t="s">
        <v>1926</v>
      </c>
      <c r="L6455">
        <v>2531</v>
      </c>
      <c r="M6455" t="s">
        <v>1557</v>
      </c>
      <c r="N6455" t="s">
        <v>1925</v>
      </c>
      <c r="O6455">
        <v>0</v>
      </c>
      <c r="P6455" t="s">
        <v>1574</v>
      </c>
      <c r="Q6455">
        <v>19960501</v>
      </c>
      <c r="R6455">
        <v>891012370</v>
      </c>
    </row>
    <row r="6456" spans="1:18">
      <c r="A6456" t="s">
        <v>1924</v>
      </c>
      <c r="B6456" t="s">
        <v>1636</v>
      </c>
      <c r="C6456">
        <v>201203</v>
      </c>
      <c r="D6456">
        <v>0</v>
      </c>
      <c r="E6456" t="s">
        <v>1548</v>
      </c>
      <c r="F6456">
        <v>0</v>
      </c>
      <c r="G6456">
        <v>0</v>
      </c>
      <c r="H6456">
        <v>0</v>
      </c>
      <c r="I6456">
        <v>43112069000</v>
      </c>
      <c r="J6456">
        <v>13</v>
      </c>
      <c r="K6456" t="s">
        <v>1764</v>
      </c>
      <c r="L6456">
        <v>2531</v>
      </c>
      <c r="M6456" t="s">
        <v>1557</v>
      </c>
      <c r="N6456" t="s">
        <v>1925</v>
      </c>
      <c r="O6456">
        <v>0</v>
      </c>
      <c r="P6456" t="s">
        <v>1574</v>
      </c>
      <c r="Q6456">
        <v>19940901</v>
      </c>
      <c r="R6456">
        <v>891012370</v>
      </c>
    </row>
    <row r="6457" spans="1:18">
      <c r="A6457" t="s">
        <v>1932</v>
      </c>
      <c r="B6457" t="s">
        <v>1736</v>
      </c>
      <c r="C6457">
        <v>201203</v>
      </c>
      <c r="D6457">
        <v>0</v>
      </c>
      <c r="E6457" t="s">
        <v>1693</v>
      </c>
      <c r="F6457">
        <v>0</v>
      </c>
      <c r="G6457">
        <v>0</v>
      </c>
      <c r="H6457">
        <v>0</v>
      </c>
      <c r="I6457">
        <v>43112053600</v>
      </c>
      <c r="J6457">
        <v>14</v>
      </c>
      <c r="K6457" t="s">
        <v>1933</v>
      </c>
      <c r="L6457">
        <v>2531</v>
      </c>
      <c r="M6457" t="s">
        <v>1557</v>
      </c>
      <c r="N6457" t="s">
        <v>1925</v>
      </c>
      <c r="O6457">
        <v>0</v>
      </c>
      <c r="P6457" t="s">
        <v>1694</v>
      </c>
    </row>
    <row r="6458" spans="1:18">
      <c r="A6458" t="s">
        <v>1924</v>
      </c>
      <c r="B6458" t="s">
        <v>1573</v>
      </c>
      <c r="C6458">
        <v>201204</v>
      </c>
      <c r="D6458">
        <v>29</v>
      </c>
      <c r="E6458" t="s">
        <v>1548</v>
      </c>
      <c r="F6458">
        <v>4</v>
      </c>
      <c r="G6458">
        <v>8956</v>
      </c>
      <c r="H6458">
        <v>895</v>
      </c>
      <c r="I6458">
        <v>43112048700</v>
      </c>
      <c r="J6458">
        <v>11</v>
      </c>
      <c r="K6458" t="s">
        <v>1764</v>
      </c>
      <c r="L6458">
        <v>2531</v>
      </c>
      <c r="M6458" t="s">
        <v>1557</v>
      </c>
      <c r="N6458" t="s">
        <v>1925</v>
      </c>
      <c r="O6458">
        <v>0</v>
      </c>
      <c r="P6458" t="s">
        <v>1662</v>
      </c>
      <c r="Q6458">
        <v>19891201</v>
      </c>
      <c r="R6458">
        <v>891012370</v>
      </c>
    </row>
    <row r="6459" spans="1:18">
      <c r="A6459" t="s">
        <v>1924</v>
      </c>
      <c r="B6459" t="s">
        <v>1648</v>
      </c>
      <c r="C6459">
        <v>201204</v>
      </c>
      <c r="D6459">
        <v>29</v>
      </c>
      <c r="E6459" t="s">
        <v>1548</v>
      </c>
      <c r="F6459">
        <v>8</v>
      </c>
      <c r="G6459">
        <v>12705</v>
      </c>
      <c r="H6459">
        <v>41</v>
      </c>
      <c r="I6459">
        <v>43112049901</v>
      </c>
      <c r="J6459">
        <v>11</v>
      </c>
      <c r="K6459" t="s">
        <v>1926</v>
      </c>
      <c r="L6459">
        <v>2531</v>
      </c>
      <c r="M6459" t="s">
        <v>1557</v>
      </c>
      <c r="N6459" t="s">
        <v>1925</v>
      </c>
      <c r="O6459">
        <v>0</v>
      </c>
      <c r="P6459" t="s">
        <v>1552</v>
      </c>
      <c r="Q6459">
        <v>20020331</v>
      </c>
      <c r="R6459">
        <v>891012370</v>
      </c>
    </row>
    <row r="6460" spans="1:18">
      <c r="A6460" t="s">
        <v>1924</v>
      </c>
      <c r="B6460" t="s">
        <v>1649</v>
      </c>
      <c r="C6460">
        <v>201204</v>
      </c>
      <c r="D6460">
        <v>29</v>
      </c>
      <c r="E6460" t="s">
        <v>1548</v>
      </c>
      <c r="F6460">
        <v>8</v>
      </c>
      <c r="G6460">
        <v>12869</v>
      </c>
      <c r="H6460">
        <v>7</v>
      </c>
      <c r="I6460">
        <v>43112050401</v>
      </c>
      <c r="J6460">
        <v>11</v>
      </c>
      <c r="K6460" t="s">
        <v>1764</v>
      </c>
      <c r="L6460">
        <v>2531</v>
      </c>
      <c r="M6460" t="s">
        <v>1557</v>
      </c>
      <c r="N6460" t="s">
        <v>1925</v>
      </c>
      <c r="O6460">
        <v>0</v>
      </c>
      <c r="P6460" t="s">
        <v>1552</v>
      </c>
      <c r="Q6460">
        <v>20020319</v>
      </c>
      <c r="R6460">
        <v>891012370</v>
      </c>
    </row>
    <row r="6461" spans="1:18">
      <c r="A6461" t="s">
        <v>1924</v>
      </c>
      <c r="B6461" t="s">
        <v>1927</v>
      </c>
      <c r="C6461">
        <v>201204</v>
      </c>
      <c r="D6461">
        <v>0</v>
      </c>
      <c r="E6461" t="s">
        <v>1548</v>
      </c>
      <c r="F6461">
        <v>0</v>
      </c>
      <c r="G6461">
        <v>0</v>
      </c>
      <c r="H6461">
        <v>0</v>
      </c>
      <c r="I6461">
        <v>43112051000</v>
      </c>
      <c r="J6461">
        <v>13</v>
      </c>
      <c r="K6461" t="s">
        <v>1926</v>
      </c>
      <c r="L6461">
        <v>2531</v>
      </c>
      <c r="M6461" t="s">
        <v>1557</v>
      </c>
      <c r="N6461" t="s">
        <v>1925</v>
      </c>
      <c r="O6461">
        <v>0</v>
      </c>
      <c r="P6461" t="s">
        <v>1928</v>
      </c>
      <c r="Q6461">
        <v>19831201</v>
      </c>
      <c r="R6461">
        <v>891012370</v>
      </c>
    </row>
    <row r="6462" spans="1:18">
      <c r="A6462" t="s">
        <v>1924</v>
      </c>
      <c r="B6462" t="s">
        <v>1929</v>
      </c>
      <c r="C6462">
        <v>201204</v>
      </c>
      <c r="D6462">
        <v>0</v>
      </c>
      <c r="E6462" t="s">
        <v>1548</v>
      </c>
      <c r="F6462">
        <v>0</v>
      </c>
      <c r="G6462">
        <v>0</v>
      </c>
      <c r="H6462">
        <v>0</v>
      </c>
      <c r="I6462">
        <v>43112051000</v>
      </c>
      <c r="J6462">
        <v>13</v>
      </c>
      <c r="K6462" t="s">
        <v>1926</v>
      </c>
      <c r="L6462">
        <v>2531</v>
      </c>
      <c r="M6462" t="s">
        <v>1557</v>
      </c>
      <c r="N6462" t="s">
        <v>1925</v>
      </c>
      <c r="O6462">
        <v>0</v>
      </c>
      <c r="P6462" t="s">
        <v>1771</v>
      </c>
      <c r="Q6462">
        <v>19831201</v>
      </c>
      <c r="R6462">
        <v>891012370</v>
      </c>
    </row>
    <row r="6463" spans="1:18">
      <c r="A6463" t="s">
        <v>1924</v>
      </c>
      <c r="B6463" t="s">
        <v>1661</v>
      </c>
      <c r="C6463">
        <v>201204</v>
      </c>
      <c r="D6463">
        <v>0</v>
      </c>
      <c r="E6463" t="s">
        <v>1548</v>
      </c>
      <c r="F6463">
        <v>0</v>
      </c>
      <c r="G6463">
        <v>0</v>
      </c>
      <c r="H6463">
        <v>0</v>
      </c>
      <c r="I6463">
        <v>43112051700</v>
      </c>
      <c r="J6463">
        <v>13</v>
      </c>
      <c r="K6463" t="s">
        <v>1764</v>
      </c>
      <c r="L6463">
        <v>2531</v>
      </c>
      <c r="M6463" t="s">
        <v>1557</v>
      </c>
      <c r="N6463" t="s">
        <v>1925</v>
      </c>
      <c r="O6463">
        <v>0</v>
      </c>
      <c r="P6463" t="s">
        <v>1662</v>
      </c>
      <c r="Q6463">
        <v>19890201</v>
      </c>
      <c r="R6463">
        <v>891012370</v>
      </c>
    </row>
    <row r="6464" spans="1:18">
      <c r="A6464" t="s">
        <v>1924</v>
      </c>
      <c r="B6464" t="s">
        <v>1730</v>
      </c>
      <c r="C6464">
        <v>201204</v>
      </c>
      <c r="D6464">
        <v>0</v>
      </c>
      <c r="E6464" t="s">
        <v>1693</v>
      </c>
      <c r="F6464">
        <v>0</v>
      </c>
      <c r="G6464">
        <v>0</v>
      </c>
      <c r="H6464">
        <v>0</v>
      </c>
      <c r="I6464">
        <v>43112052900</v>
      </c>
      <c r="J6464">
        <v>14</v>
      </c>
      <c r="K6464" t="s">
        <v>1926</v>
      </c>
      <c r="L6464">
        <v>2531</v>
      </c>
      <c r="M6464" t="s">
        <v>1557</v>
      </c>
      <c r="N6464" t="s">
        <v>1925</v>
      </c>
      <c r="O6464">
        <v>0</v>
      </c>
      <c r="P6464" t="s">
        <v>1694</v>
      </c>
    </row>
    <row r="6465" spans="1:18">
      <c r="A6465" t="s">
        <v>1924</v>
      </c>
      <c r="B6465" t="s">
        <v>1591</v>
      </c>
      <c r="C6465">
        <v>201204</v>
      </c>
      <c r="D6465">
        <v>0</v>
      </c>
      <c r="E6465" t="s">
        <v>1548</v>
      </c>
      <c r="F6465">
        <v>0</v>
      </c>
      <c r="G6465">
        <v>0</v>
      </c>
      <c r="H6465">
        <v>0</v>
      </c>
      <c r="I6465">
        <v>43112056000</v>
      </c>
      <c r="J6465">
        <v>13</v>
      </c>
      <c r="K6465" t="s">
        <v>1926</v>
      </c>
      <c r="L6465">
        <v>2531</v>
      </c>
      <c r="M6465" t="s">
        <v>1557</v>
      </c>
      <c r="N6465" t="s">
        <v>1925</v>
      </c>
      <c r="O6465">
        <v>0</v>
      </c>
      <c r="P6465" t="s">
        <v>1574</v>
      </c>
      <c r="Q6465">
        <v>19881201</v>
      </c>
      <c r="R6465">
        <v>891012370</v>
      </c>
    </row>
    <row r="6466" spans="1:18">
      <c r="A6466" t="s">
        <v>1924</v>
      </c>
      <c r="B6466" t="s">
        <v>1930</v>
      </c>
      <c r="C6466">
        <v>201204</v>
      </c>
      <c r="D6466">
        <v>0</v>
      </c>
      <c r="E6466" t="s">
        <v>1548</v>
      </c>
      <c r="F6466">
        <v>0</v>
      </c>
      <c r="G6466">
        <v>0</v>
      </c>
      <c r="H6466">
        <v>0</v>
      </c>
      <c r="I6466">
        <v>43112054200</v>
      </c>
      <c r="J6466">
        <v>13</v>
      </c>
      <c r="K6466" t="s">
        <v>1926</v>
      </c>
      <c r="L6466">
        <v>2531</v>
      </c>
      <c r="M6466" t="s">
        <v>1557</v>
      </c>
      <c r="N6466" t="s">
        <v>1925</v>
      </c>
      <c r="O6466">
        <v>0</v>
      </c>
      <c r="P6466" t="s">
        <v>1769</v>
      </c>
      <c r="Q6466">
        <v>19840201</v>
      </c>
      <c r="R6466">
        <v>891012370</v>
      </c>
    </row>
    <row r="6467" spans="1:18">
      <c r="A6467" t="s">
        <v>1924</v>
      </c>
      <c r="B6467" t="s">
        <v>1931</v>
      </c>
      <c r="C6467">
        <v>201204</v>
      </c>
      <c r="D6467">
        <v>0</v>
      </c>
      <c r="E6467" t="s">
        <v>1548</v>
      </c>
      <c r="F6467">
        <v>0</v>
      </c>
      <c r="G6467">
        <v>0</v>
      </c>
      <c r="H6467">
        <v>0</v>
      </c>
      <c r="I6467">
        <v>43112054200</v>
      </c>
      <c r="J6467">
        <v>13</v>
      </c>
      <c r="K6467" t="s">
        <v>1926</v>
      </c>
      <c r="L6467">
        <v>2531</v>
      </c>
      <c r="M6467" t="s">
        <v>1557</v>
      </c>
      <c r="N6467" t="s">
        <v>1925</v>
      </c>
      <c r="O6467">
        <v>0</v>
      </c>
      <c r="P6467" t="s">
        <v>1771</v>
      </c>
      <c r="Q6467">
        <v>19840101</v>
      </c>
      <c r="R6467">
        <v>891012370</v>
      </c>
    </row>
    <row r="6468" spans="1:18">
      <c r="A6468" t="s">
        <v>1924</v>
      </c>
      <c r="B6468" t="s">
        <v>1635</v>
      </c>
      <c r="C6468">
        <v>201204</v>
      </c>
      <c r="D6468">
        <v>0</v>
      </c>
      <c r="E6468" t="s">
        <v>1548</v>
      </c>
      <c r="F6468">
        <v>0</v>
      </c>
      <c r="G6468">
        <v>0</v>
      </c>
      <c r="H6468">
        <v>0</v>
      </c>
      <c r="I6468">
        <v>43112055600</v>
      </c>
      <c r="J6468">
        <v>13</v>
      </c>
      <c r="K6468" t="s">
        <v>1926</v>
      </c>
      <c r="L6468">
        <v>2531</v>
      </c>
      <c r="M6468" t="s">
        <v>1557</v>
      </c>
      <c r="N6468" t="s">
        <v>1925</v>
      </c>
      <c r="O6468">
        <v>0</v>
      </c>
      <c r="P6468" t="s">
        <v>1738</v>
      </c>
      <c r="Q6468">
        <v>20000925</v>
      </c>
      <c r="R6468">
        <v>891012370</v>
      </c>
    </row>
    <row r="6469" spans="1:18">
      <c r="A6469" t="s">
        <v>1924</v>
      </c>
      <c r="B6469" t="s">
        <v>1716</v>
      </c>
      <c r="C6469">
        <v>201204</v>
      </c>
      <c r="D6469">
        <v>0</v>
      </c>
      <c r="E6469" t="s">
        <v>1548</v>
      </c>
      <c r="F6469">
        <v>0</v>
      </c>
      <c r="G6469">
        <v>0</v>
      </c>
      <c r="H6469">
        <v>0</v>
      </c>
      <c r="I6469">
        <v>43112061200</v>
      </c>
      <c r="J6469">
        <v>13</v>
      </c>
      <c r="K6469" t="s">
        <v>1926</v>
      </c>
      <c r="L6469">
        <v>2531</v>
      </c>
      <c r="M6469" t="s">
        <v>1557</v>
      </c>
      <c r="N6469" t="s">
        <v>1925</v>
      </c>
      <c r="O6469">
        <v>0</v>
      </c>
      <c r="P6469" t="s">
        <v>1552</v>
      </c>
      <c r="Q6469">
        <v>19860201</v>
      </c>
      <c r="R6469">
        <v>891012370</v>
      </c>
    </row>
    <row r="6470" spans="1:18">
      <c r="A6470" t="s">
        <v>1924</v>
      </c>
      <c r="B6470" t="s">
        <v>1650</v>
      </c>
      <c r="C6470">
        <v>201204</v>
      </c>
      <c r="D6470">
        <v>28</v>
      </c>
      <c r="E6470" t="s">
        <v>1548</v>
      </c>
      <c r="F6470">
        <v>4</v>
      </c>
      <c r="G6470">
        <v>6474</v>
      </c>
      <c r="H6470">
        <v>1986</v>
      </c>
      <c r="I6470">
        <v>43112057301</v>
      </c>
      <c r="J6470">
        <v>11</v>
      </c>
      <c r="K6470" t="s">
        <v>1764</v>
      </c>
      <c r="L6470">
        <v>2531</v>
      </c>
      <c r="M6470" t="s">
        <v>1557</v>
      </c>
      <c r="N6470" t="s">
        <v>1925</v>
      </c>
      <c r="O6470">
        <v>0</v>
      </c>
      <c r="P6470" t="s">
        <v>1662</v>
      </c>
      <c r="Q6470">
        <v>20030227</v>
      </c>
      <c r="R6470">
        <v>891012370</v>
      </c>
    </row>
    <row r="6471" spans="1:18">
      <c r="A6471" t="s">
        <v>1924</v>
      </c>
      <c r="B6471" t="s">
        <v>1592</v>
      </c>
      <c r="C6471">
        <v>201204</v>
      </c>
      <c r="D6471">
        <v>0</v>
      </c>
      <c r="E6471" t="s">
        <v>1693</v>
      </c>
      <c r="F6471">
        <v>0</v>
      </c>
      <c r="G6471">
        <v>0</v>
      </c>
      <c r="H6471">
        <v>0</v>
      </c>
      <c r="I6471">
        <v>43112059600</v>
      </c>
      <c r="J6471">
        <v>14</v>
      </c>
      <c r="K6471" t="s">
        <v>1926</v>
      </c>
      <c r="L6471">
        <v>2531</v>
      </c>
      <c r="M6471" t="s">
        <v>1557</v>
      </c>
      <c r="N6471" t="s">
        <v>1925</v>
      </c>
      <c r="O6471">
        <v>0</v>
      </c>
      <c r="P6471" t="s">
        <v>1574</v>
      </c>
      <c r="Q6471">
        <v>19891101</v>
      </c>
      <c r="R6471">
        <v>891012370</v>
      </c>
    </row>
    <row r="6472" spans="1:18">
      <c r="A6472" t="s">
        <v>1924</v>
      </c>
      <c r="B6472" t="s">
        <v>1689</v>
      </c>
      <c r="C6472">
        <v>201204</v>
      </c>
      <c r="D6472">
        <v>0</v>
      </c>
      <c r="E6472" t="s">
        <v>1548</v>
      </c>
      <c r="F6472">
        <v>0</v>
      </c>
      <c r="G6472">
        <v>0</v>
      </c>
      <c r="H6472">
        <v>0</v>
      </c>
      <c r="I6472">
        <v>43112059500</v>
      </c>
      <c r="J6472">
        <v>13</v>
      </c>
      <c r="K6472" t="s">
        <v>1764</v>
      </c>
      <c r="L6472">
        <v>2531</v>
      </c>
      <c r="M6472" t="s">
        <v>1557</v>
      </c>
      <c r="N6472" t="s">
        <v>1925</v>
      </c>
      <c r="O6472">
        <v>0</v>
      </c>
      <c r="P6472" t="s">
        <v>1662</v>
      </c>
      <c r="Q6472">
        <v>19901001</v>
      </c>
      <c r="R6472">
        <v>891012370</v>
      </c>
    </row>
    <row r="6473" spans="1:18">
      <c r="A6473" t="s">
        <v>1924</v>
      </c>
      <c r="B6473" t="s">
        <v>1664</v>
      </c>
      <c r="C6473">
        <v>201204</v>
      </c>
      <c r="D6473">
        <v>29</v>
      </c>
      <c r="E6473" t="s">
        <v>1693</v>
      </c>
      <c r="F6473">
        <v>0</v>
      </c>
      <c r="G6473">
        <v>0</v>
      </c>
      <c r="H6473">
        <v>0</v>
      </c>
      <c r="I6473">
        <v>43112061800</v>
      </c>
      <c r="J6473">
        <v>22</v>
      </c>
      <c r="K6473" t="s">
        <v>1764</v>
      </c>
      <c r="L6473">
        <v>2531</v>
      </c>
      <c r="M6473" t="s">
        <v>1557</v>
      </c>
      <c r="N6473" t="s">
        <v>1925</v>
      </c>
      <c r="O6473">
        <v>37</v>
      </c>
      <c r="P6473" t="s">
        <v>1574</v>
      </c>
      <c r="Q6473">
        <v>19901001</v>
      </c>
      <c r="R6473">
        <v>891012370</v>
      </c>
    </row>
    <row r="6474" spans="1:18">
      <c r="A6474" t="s">
        <v>1924</v>
      </c>
      <c r="B6474" t="s">
        <v>1651</v>
      </c>
      <c r="C6474">
        <v>201204</v>
      </c>
      <c r="D6474">
        <v>0</v>
      </c>
      <c r="E6474" t="s">
        <v>1548</v>
      </c>
      <c r="F6474">
        <v>0</v>
      </c>
      <c r="G6474">
        <v>0</v>
      </c>
      <c r="H6474">
        <v>0</v>
      </c>
      <c r="I6474">
        <v>43112060801</v>
      </c>
      <c r="J6474">
        <v>13</v>
      </c>
      <c r="K6474" t="s">
        <v>1764</v>
      </c>
      <c r="L6474">
        <v>2531</v>
      </c>
      <c r="M6474" t="s">
        <v>1557</v>
      </c>
      <c r="N6474" t="s">
        <v>1925</v>
      </c>
      <c r="O6474">
        <v>0</v>
      </c>
      <c r="P6474" t="s">
        <v>1574</v>
      </c>
      <c r="Q6474">
        <v>19960401</v>
      </c>
      <c r="R6474">
        <v>891012370</v>
      </c>
    </row>
    <row r="6475" spans="1:18">
      <c r="A6475" t="s">
        <v>1924</v>
      </c>
      <c r="B6475" t="s">
        <v>1665</v>
      </c>
      <c r="C6475">
        <v>201204</v>
      </c>
      <c r="D6475">
        <v>29</v>
      </c>
      <c r="E6475" t="s">
        <v>1548</v>
      </c>
      <c r="F6475">
        <v>13</v>
      </c>
      <c r="G6475">
        <v>20420</v>
      </c>
      <c r="H6475">
        <v>28153</v>
      </c>
      <c r="I6475">
        <v>43112068600</v>
      </c>
      <c r="J6475">
        <v>11</v>
      </c>
      <c r="K6475" t="s">
        <v>1764</v>
      </c>
      <c r="L6475">
        <v>2531</v>
      </c>
      <c r="M6475" t="s">
        <v>1557</v>
      </c>
      <c r="N6475" t="s">
        <v>1925</v>
      </c>
      <c r="O6475">
        <v>0</v>
      </c>
      <c r="P6475" t="s">
        <v>1552</v>
      </c>
      <c r="Q6475">
        <v>19900601</v>
      </c>
      <c r="R6475">
        <v>891012370</v>
      </c>
    </row>
    <row r="6476" spans="1:18">
      <c r="A6476" t="s">
        <v>1924</v>
      </c>
      <c r="B6476" t="s">
        <v>1576</v>
      </c>
      <c r="C6476">
        <v>201204</v>
      </c>
      <c r="D6476">
        <v>0</v>
      </c>
      <c r="E6476" t="s">
        <v>1548</v>
      </c>
      <c r="F6476">
        <v>0</v>
      </c>
      <c r="G6476">
        <v>0</v>
      </c>
      <c r="H6476">
        <v>0</v>
      </c>
      <c r="I6476">
        <v>43112068800</v>
      </c>
      <c r="J6476">
        <v>13</v>
      </c>
      <c r="K6476" t="s">
        <v>1926</v>
      </c>
      <c r="L6476">
        <v>2531</v>
      </c>
      <c r="M6476" t="s">
        <v>1557</v>
      </c>
      <c r="N6476" t="s">
        <v>1925</v>
      </c>
      <c r="O6476">
        <v>0</v>
      </c>
      <c r="P6476" t="s">
        <v>1574</v>
      </c>
      <c r="Q6476">
        <v>19960501</v>
      </c>
      <c r="R6476">
        <v>891012370</v>
      </c>
    </row>
    <row r="6477" spans="1:18">
      <c r="A6477" t="s">
        <v>1924</v>
      </c>
      <c r="B6477" t="s">
        <v>1636</v>
      </c>
      <c r="C6477">
        <v>201204</v>
      </c>
      <c r="D6477">
        <v>0</v>
      </c>
      <c r="E6477" t="s">
        <v>1548</v>
      </c>
      <c r="F6477">
        <v>0</v>
      </c>
      <c r="G6477">
        <v>0</v>
      </c>
      <c r="H6477">
        <v>0</v>
      </c>
      <c r="I6477">
        <v>43112069000</v>
      </c>
      <c r="J6477">
        <v>13</v>
      </c>
      <c r="K6477" t="s">
        <v>1764</v>
      </c>
      <c r="L6477">
        <v>2531</v>
      </c>
      <c r="M6477" t="s">
        <v>1557</v>
      </c>
      <c r="N6477" t="s">
        <v>1925</v>
      </c>
      <c r="O6477">
        <v>0</v>
      </c>
      <c r="P6477" t="s">
        <v>1574</v>
      </c>
      <c r="Q6477">
        <v>19940901</v>
      </c>
      <c r="R6477">
        <v>891012370</v>
      </c>
    </row>
    <row r="6478" spans="1:18">
      <c r="A6478" t="s">
        <v>1932</v>
      </c>
      <c r="B6478" t="s">
        <v>1736</v>
      </c>
      <c r="C6478">
        <v>201204</v>
      </c>
      <c r="D6478">
        <v>0</v>
      </c>
      <c r="E6478" t="s">
        <v>1693</v>
      </c>
      <c r="F6478">
        <v>0</v>
      </c>
      <c r="G6478">
        <v>0</v>
      </c>
      <c r="H6478">
        <v>0</v>
      </c>
      <c r="I6478">
        <v>43112053600</v>
      </c>
      <c r="J6478">
        <v>14</v>
      </c>
      <c r="K6478" t="s">
        <v>1933</v>
      </c>
      <c r="L6478">
        <v>2531</v>
      </c>
      <c r="M6478" t="s">
        <v>1557</v>
      </c>
      <c r="N6478" t="s">
        <v>1925</v>
      </c>
      <c r="O6478">
        <v>0</v>
      </c>
      <c r="P6478" t="s">
        <v>1694</v>
      </c>
    </row>
    <row r="6479" spans="1:18">
      <c r="A6479" t="s">
        <v>1924</v>
      </c>
      <c r="B6479" t="s">
        <v>1573</v>
      </c>
      <c r="C6479">
        <v>201205</v>
      </c>
      <c r="D6479">
        <v>30</v>
      </c>
      <c r="E6479" t="s">
        <v>1548</v>
      </c>
      <c r="F6479">
        <v>5</v>
      </c>
      <c r="G6479">
        <v>8415</v>
      </c>
      <c r="H6479">
        <v>976</v>
      </c>
      <c r="I6479">
        <v>43112048700</v>
      </c>
      <c r="J6479">
        <v>11</v>
      </c>
      <c r="K6479" t="s">
        <v>1764</v>
      </c>
      <c r="L6479">
        <v>2531</v>
      </c>
      <c r="M6479" t="s">
        <v>1557</v>
      </c>
      <c r="N6479" t="s">
        <v>1925</v>
      </c>
      <c r="O6479">
        <v>0</v>
      </c>
      <c r="P6479" t="s">
        <v>1662</v>
      </c>
      <c r="Q6479">
        <v>19891201</v>
      </c>
      <c r="R6479">
        <v>891012370</v>
      </c>
    </row>
    <row r="6480" spans="1:18">
      <c r="A6480" t="s">
        <v>1924</v>
      </c>
      <c r="B6480" t="s">
        <v>1648</v>
      </c>
      <c r="C6480">
        <v>201205</v>
      </c>
      <c r="D6480">
        <v>30</v>
      </c>
      <c r="E6480" t="s">
        <v>1548</v>
      </c>
      <c r="F6480">
        <v>8</v>
      </c>
      <c r="G6480">
        <v>10843</v>
      </c>
      <c r="H6480">
        <v>155</v>
      </c>
      <c r="I6480">
        <v>43112049901</v>
      </c>
      <c r="J6480">
        <v>11</v>
      </c>
      <c r="K6480" t="s">
        <v>1926</v>
      </c>
      <c r="L6480">
        <v>2531</v>
      </c>
      <c r="M6480" t="s">
        <v>1557</v>
      </c>
      <c r="N6480" t="s">
        <v>1925</v>
      </c>
      <c r="O6480">
        <v>0</v>
      </c>
      <c r="P6480" t="s">
        <v>1552</v>
      </c>
      <c r="Q6480">
        <v>20020331</v>
      </c>
      <c r="R6480">
        <v>891012370</v>
      </c>
    </row>
    <row r="6481" spans="1:18">
      <c r="A6481" t="s">
        <v>1924</v>
      </c>
      <c r="B6481" t="s">
        <v>1649</v>
      </c>
      <c r="C6481">
        <v>201205</v>
      </c>
      <c r="D6481">
        <v>30</v>
      </c>
      <c r="E6481" t="s">
        <v>1548</v>
      </c>
      <c r="F6481">
        <v>11</v>
      </c>
      <c r="G6481">
        <v>13206</v>
      </c>
      <c r="H6481">
        <v>31</v>
      </c>
      <c r="I6481">
        <v>43112050401</v>
      </c>
      <c r="J6481">
        <v>11</v>
      </c>
      <c r="K6481" t="s">
        <v>1764</v>
      </c>
      <c r="L6481">
        <v>2531</v>
      </c>
      <c r="M6481" t="s">
        <v>1557</v>
      </c>
      <c r="N6481" t="s">
        <v>1925</v>
      </c>
      <c r="O6481">
        <v>0</v>
      </c>
      <c r="P6481" t="s">
        <v>1552</v>
      </c>
      <c r="Q6481">
        <v>20020319</v>
      </c>
      <c r="R6481">
        <v>891012370</v>
      </c>
    </row>
    <row r="6482" spans="1:18">
      <c r="A6482" t="s">
        <v>1924</v>
      </c>
      <c r="B6482" t="s">
        <v>1927</v>
      </c>
      <c r="C6482">
        <v>201205</v>
      </c>
      <c r="D6482">
        <v>0</v>
      </c>
      <c r="E6482" t="s">
        <v>1548</v>
      </c>
      <c r="F6482">
        <v>0</v>
      </c>
      <c r="G6482">
        <v>0</v>
      </c>
      <c r="H6482">
        <v>0</v>
      </c>
      <c r="I6482">
        <v>43112051000</v>
      </c>
      <c r="J6482">
        <v>13</v>
      </c>
      <c r="K6482" t="s">
        <v>1926</v>
      </c>
      <c r="L6482">
        <v>2531</v>
      </c>
      <c r="M6482" t="s">
        <v>1557</v>
      </c>
      <c r="N6482" t="s">
        <v>1925</v>
      </c>
      <c r="O6482">
        <v>0</v>
      </c>
      <c r="P6482" t="s">
        <v>1928</v>
      </c>
      <c r="Q6482">
        <v>19831201</v>
      </c>
      <c r="R6482">
        <v>891012370</v>
      </c>
    </row>
    <row r="6483" spans="1:18">
      <c r="A6483" t="s">
        <v>1924</v>
      </c>
      <c r="B6483" t="s">
        <v>1929</v>
      </c>
      <c r="C6483">
        <v>201205</v>
      </c>
      <c r="D6483">
        <v>0</v>
      </c>
      <c r="E6483" t="s">
        <v>1548</v>
      </c>
      <c r="F6483">
        <v>0</v>
      </c>
      <c r="G6483">
        <v>0</v>
      </c>
      <c r="H6483">
        <v>0</v>
      </c>
      <c r="I6483">
        <v>43112051000</v>
      </c>
      <c r="J6483">
        <v>13</v>
      </c>
      <c r="K6483" t="s">
        <v>1926</v>
      </c>
      <c r="L6483">
        <v>2531</v>
      </c>
      <c r="M6483" t="s">
        <v>1557</v>
      </c>
      <c r="N6483" t="s">
        <v>1925</v>
      </c>
      <c r="O6483">
        <v>0</v>
      </c>
      <c r="P6483" t="s">
        <v>1771</v>
      </c>
      <c r="Q6483">
        <v>19831201</v>
      </c>
      <c r="R6483">
        <v>891012370</v>
      </c>
    </row>
    <row r="6484" spans="1:18">
      <c r="A6484" t="s">
        <v>1924</v>
      </c>
      <c r="B6484" t="s">
        <v>1661</v>
      </c>
      <c r="C6484">
        <v>201205</v>
      </c>
      <c r="D6484">
        <v>0</v>
      </c>
      <c r="E6484" t="s">
        <v>1548</v>
      </c>
      <c r="F6484">
        <v>0</v>
      </c>
      <c r="G6484">
        <v>0</v>
      </c>
      <c r="H6484">
        <v>0</v>
      </c>
      <c r="I6484">
        <v>43112051700</v>
      </c>
      <c r="J6484">
        <v>13</v>
      </c>
      <c r="K6484" t="s">
        <v>1764</v>
      </c>
      <c r="L6484">
        <v>2531</v>
      </c>
      <c r="M6484" t="s">
        <v>1557</v>
      </c>
      <c r="N6484" t="s">
        <v>1925</v>
      </c>
      <c r="O6484">
        <v>0</v>
      </c>
      <c r="P6484" t="s">
        <v>1662</v>
      </c>
      <c r="Q6484">
        <v>19890201</v>
      </c>
      <c r="R6484">
        <v>891012370</v>
      </c>
    </row>
    <row r="6485" spans="1:18">
      <c r="A6485" t="s">
        <v>1924</v>
      </c>
      <c r="B6485" t="s">
        <v>1730</v>
      </c>
      <c r="C6485">
        <v>201205</v>
      </c>
      <c r="D6485">
        <v>0</v>
      </c>
      <c r="E6485" t="s">
        <v>1693</v>
      </c>
      <c r="F6485">
        <v>0</v>
      </c>
      <c r="G6485">
        <v>0</v>
      </c>
      <c r="H6485">
        <v>0</v>
      </c>
      <c r="I6485">
        <v>43112052900</v>
      </c>
      <c r="J6485">
        <v>14</v>
      </c>
      <c r="K6485" t="s">
        <v>1926</v>
      </c>
      <c r="L6485">
        <v>2531</v>
      </c>
      <c r="M6485" t="s">
        <v>1557</v>
      </c>
      <c r="N6485" t="s">
        <v>1925</v>
      </c>
      <c r="O6485">
        <v>0</v>
      </c>
      <c r="P6485" t="s">
        <v>1694</v>
      </c>
    </row>
    <row r="6486" spans="1:18">
      <c r="A6486" t="s">
        <v>1924</v>
      </c>
      <c r="B6486" t="s">
        <v>1591</v>
      </c>
      <c r="C6486">
        <v>201205</v>
      </c>
      <c r="D6486">
        <v>0</v>
      </c>
      <c r="E6486" t="s">
        <v>1548</v>
      </c>
      <c r="F6486">
        <v>0</v>
      </c>
      <c r="G6486">
        <v>0</v>
      </c>
      <c r="H6486">
        <v>0</v>
      </c>
      <c r="I6486">
        <v>43112056000</v>
      </c>
      <c r="J6486">
        <v>13</v>
      </c>
      <c r="K6486" t="s">
        <v>1926</v>
      </c>
      <c r="L6486">
        <v>2531</v>
      </c>
      <c r="M6486" t="s">
        <v>1557</v>
      </c>
      <c r="N6486" t="s">
        <v>1925</v>
      </c>
      <c r="O6486">
        <v>0</v>
      </c>
      <c r="P6486" t="s">
        <v>1574</v>
      </c>
      <c r="Q6486">
        <v>19881201</v>
      </c>
      <c r="R6486">
        <v>891012370</v>
      </c>
    </row>
    <row r="6487" spans="1:18">
      <c r="A6487" t="s">
        <v>1924</v>
      </c>
      <c r="B6487" t="s">
        <v>1930</v>
      </c>
      <c r="C6487">
        <v>201205</v>
      </c>
      <c r="D6487">
        <v>0</v>
      </c>
      <c r="E6487" t="s">
        <v>1548</v>
      </c>
      <c r="F6487">
        <v>0</v>
      </c>
      <c r="G6487">
        <v>0</v>
      </c>
      <c r="H6487">
        <v>0</v>
      </c>
      <c r="I6487">
        <v>43112054200</v>
      </c>
      <c r="J6487">
        <v>13</v>
      </c>
      <c r="K6487" t="s">
        <v>1926</v>
      </c>
      <c r="L6487">
        <v>2531</v>
      </c>
      <c r="M6487" t="s">
        <v>1557</v>
      </c>
      <c r="N6487" t="s">
        <v>1925</v>
      </c>
      <c r="O6487">
        <v>0</v>
      </c>
      <c r="P6487" t="s">
        <v>1769</v>
      </c>
      <c r="Q6487">
        <v>19840201</v>
      </c>
      <c r="R6487">
        <v>891012370</v>
      </c>
    </row>
    <row r="6488" spans="1:18">
      <c r="A6488" t="s">
        <v>1924</v>
      </c>
      <c r="B6488" t="s">
        <v>1931</v>
      </c>
      <c r="C6488">
        <v>201205</v>
      </c>
      <c r="D6488">
        <v>0</v>
      </c>
      <c r="E6488" t="s">
        <v>1548</v>
      </c>
      <c r="F6488">
        <v>0</v>
      </c>
      <c r="G6488">
        <v>0</v>
      </c>
      <c r="H6488">
        <v>0</v>
      </c>
      <c r="I6488">
        <v>43112054200</v>
      </c>
      <c r="J6488">
        <v>13</v>
      </c>
      <c r="K6488" t="s">
        <v>1926</v>
      </c>
      <c r="L6488">
        <v>2531</v>
      </c>
      <c r="M6488" t="s">
        <v>1557</v>
      </c>
      <c r="N6488" t="s">
        <v>1925</v>
      </c>
      <c r="O6488">
        <v>0</v>
      </c>
      <c r="P6488" t="s">
        <v>1771</v>
      </c>
      <c r="Q6488">
        <v>19840101</v>
      </c>
      <c r="R6488">
        <v>891012370</v>
      </c>
    </row>
    <row r="6489" spans="1:18">
      <c r="A6489" t="s">
        <v>1924</v>
      </c>
      <c r="B6489" t="s">
        <v>1635</v>
      </c>
      <c r="C6489">
        <v>201205</v>
      </c>
      <c r="D6489">
        <v>0</v>
      </c>
      <c r="E6489" t="s">
        <v>1548</v>
      </c>
      <c r="F6489">
        <v>0</v>
      </c>
      <c r="G6489">
        <v>0</v>
      </c>
      <c r="H6489">
        <v>0</v>
      </c>
      <c r="I6489">
        <v>43112055600</v>
      </c>
      <c r="J6489">
        <v>13</v>
      </c>
      <c r="K6489" t="s">
        <v>1926</v>
      </c>
      <c r="L6489">
        <v>2531</v>
      </c>
      <c r="M6489" t="s">
        <v>1557</v>
      </c>
      <c r="N6489" t="s">
        <v>1925</v>
      </c>
      <c r="O6489">
        <v>0</v>
      </c>
      <c r="P6489" t="s">
        <v>1738</v>
      </c>
      <c r="Q6489">
        <v>20000925</v>
      </c>
      <c r="R6489">
        <v>891012370</v>
      </c>
    </row>
    <row r="6490" spans="1:18">
      <c r="A6490" t="s">
        <v>1924</v>
      </c>
      <c r="B6490" t="s">
        <v>1716</v>
      </c>
      <c r="C6490">
        <v>201205</v>
      </c>
      <c r="D6490">
        <v>0</v>
      </c>
      <c r="E6490" t="s">
        <v>1548</v>
      </c>
      <c r="F6490">
        <v>0</v>
      </c>
      <c r="G6490">
        <v>0</v>
      </c>
      <c r="H6490">
        <v>0</v>
      </c>
      <c r="I6490">
        <v>43112061200</v>
      </c>
      <c r="J6490">
        <v>13</v>
      </c>
      <c r="K6490" t="s">
        <v>1926</v>
      </c>
      <c r="L6490">
        <v>2531</v>
      </c>
      <c r="M6490" t="s">
        <v>1557</v>
      </c>
      <c r="N6490" t="s">
        <v>1925</v>
      </c>
      <c r="O6490">
        <v>0</v>
      </c>
      <c r="P6490" t="s">
        <v>1552</v>
      </c>
      <c r="Q6490">
        <v>19860201</v>
      </c>
      <c r="R6490">
        <v>891012370</v>
      </c>
    </row>
    <row r="6491" spans="1:18">
      <c r="A6491" t="s">
        <v>1924</v>
      </c>
      <c r="B6491" t="s">
        <v>1650</v>
      </c>
      <c r="C6491">
        <v>201205</v>
      </c>
      <c r="D6491">
        <v>30</v>
      </c>
      <c r="E6491" t="s">
        <v>1548</v>
      </c>
      <c r="F6491">
        <v>5</v>
      </c>
      <c r="G6491">
        <v>5976</v>
      </c>
      <c r="H6491">
        <v>2668</v>
      </c>
      <c r="I6491">
        <v>43112057301</v>
      </c>
      <c r="J6491">
        <v>11</v>
      </c>
      <c r="K6491" t="s">
        <v>1764</v>
      </c>
      <c r="L6491">
        <v>2531</v>
      </c>
      <c r="M6491" t="s">
        <v>1557</v>
      </c>
      <c r="N6491" t="s">
        <v>1925</v>
      </c>
      <c r="O6491">
        <v>0</v>
      </c>
      <c r="P6491" t="s">
        <v>1662</v>
      </c>
      <c r="Q6491">
        <v>20030227</v>
      </c>
      <c r="R6491">
        <v>891012370</v>
      </c>
    </row>
    <row r="6492" spans="1:18">
      <c r="A6492" t="s">
        <v>1924</v>
      </c>
      <c r="B6492" t="s">
        <v>1592</v>
      </c>
      <c r="C6492">
        <v>201205</v>
      </c>
      <c r="D6492">
        <v>0</v>
      </c>
      <c r="E6492" t="s">
        <v>1548</v>
      </c>
      <c r="F6492">
        <v>0</v>
      </c>
      <c r="G6492">
        <v>0</v>
      </c>
      <c r="H6492">
        <v>0</v>
      </c>
      <c r="I6492">
        <v>43112059600</v>
      </c>
      <c r="J6492">
        <v>13</v>
      </c>
      <c r="K6492" t="s">
        <v>1926</v>
      </c>
      <c r="L6492">
        <v>2531</v>
      </c>
      <c r="M6492" t="s">
        <v>1557</v>
      </c>
      <c r="N6492" t="s">
        <v>1925</v>
      </c>
      <c r="O6492">
        <v>0</v>
      </c>
      <c r="P6492" t="s">
        <v>1574</v>
      </c>
      <c r="Q6492">
        <v>19891101</v>
      </c>
      <c r="R6492">
        <v>891012370</v>
      </c>
    </row>
    <row r="6493" spans="1:18">
      <c r="A6493" t="s">
        <v>1924</v>
      </c>
      <c r="B6493" t="s">
        <v>1689</v>
      </c>
      <c r="C6493">
        <v>201205</v>
      </c>
      <c r="D6493">
        <v>0</v>
      </c>
      <c r="E6493" t="s">
        <v>1548</v>
      </c>
      <c r="F6493">
        <v>0</v>
      </c>
      <c r="G6493">
        <v>0</v>
      </c>
      <c r="H6493">
        <v>0</v>
      </c>
      <c r="I6493">
        <v>43112059500</v>
      </c>
      <c r="J6493">
        <v>13</v>
      </c>
      <c r="K6493" t="s">
        <v>1764</v>
      </c>
      <c r="L6493">
        <v>2531</v>
      </c>
      <c r="M6493" t="s">
        <v>1557</v>
      </c>
      <c r="N6493" t="s">
        <v>1925</v>
      </c>
      <c r="O6493">
        <v>0</v>
      </c>
      <c r="P6493" t="s">
        <v>1662</v>
      </c>
      <c r="Q6493">
        <v>19901001</v>
      </c>
      <c r="R6493">
        <v>891012370</v>
      </c>
    </row>
    <row r="6494" spans="1:18">
      <c r="A6494" t="s">
        <v>1924</v>
      </c>
      <c r="B6494" t="s">
        <v>1664</v>
      </c>
      <c r="C6494">
        <v>201205</v>
      </c>
      <c r="D6494">
        <v>30</v>
      </c>
      <c r="E6494" t="s">
        <v>1693</v>
      </c>
      <c r="F6494">
        <v>0</v>
      </c>
      <c r="G6494">
        <v>0</v>
      </c>
      <c r="H6494">
        <v>0</v>
      </c>
      <c r="I6494">
        <v>43112061800</v>
      </c>
      <c r="J6494">
        <v>22</v>
      </c>
      <c r="K6494" t="s">
        <v>1764</v>
      </c>
      <c r="L6494">
        <v>2531</v>
      </c>
      <c r="M6494" t="s">
        <v>1557</v>
      </c>
      <c r="N6494" t="s">
        <v>1925</v>
      </c>
      <c r="O6494">
        <v>42</v>
      </c>
      <c r="P6494" t="s">
        <v>1574</v>
      </c>
      <c r="Q6494">
        <v>19901001</v>
      </c>
      <c r="R6494">
        <v>891012370</v>
      </c>
    </row>
    <row r="6495" spans="1:18">
      <c r="A6495" t="s">
        <v>1924</v>
      </c>
      <c r="B6495" t="s">
        <v>1651</v>
      </c>
      <c r="C6495">
        <v>201205</v>
      </c>
      <c r="D6495">
        <v>0</v>
      </c>
      <c r="E6495" t="s">
        <v>1548</v>
      </c>
      <c r="F6495">
        <v>0</v>
      </c>
      <c r="G6495">
        <v>0</v>
      </c>
      <c r="H6495">
        <v>0</v>
      </c>
      <c r="I6495">
        <v>43112060801</v>
      </c>
      <c r="J6495">
        <v>13</v>
      </c>
      <c r="K6495" t="s">
        <v>1764</v>
      </c>
      <c r="L6495">
        <v>2531</v>
      </c>
      <c r="M6495" t="s">
        <v>1557</v>
      </c>
      <c r="N6495" t="s">
        <v>1925</v>
      </c>
      <c r="O6495">
        <v>0</v>
      </c>
      <c r="P6495" t="s">
        <v>1574</v>
      </c>
      <c r="Q6495">
        <v>19960401</v>
      </c>
      <c r="R6495">
        <v>891012370</v>
      </c>
    </row>
    <row r="6496" spans="1:18">
      <c r="A6496" t="s">
        <v>1924</v>
      </c>
      <c r="B6496" t="s">
        <v>1665</v>
      </c>
      <c r="C6496">
        <v>201205</v>
      </c>
      <c r="D6496">
        <v>30</v>
      </c>
      <c r="E6496" t="s">
        <v>1548</v>
      </c>
      <c r="F6496">
        <v>13</v>
      </c>
      <c r="G6496">
        <v>17092</v>
      </c>
      <c r="H6496">
        <v>31979</v>
      </c>
      <c r="I6496">
        <v>43112068600</v>
      </c>
      <c r="J6496">
        <v>11</v>
      </c>
      <c r="K6496" t="s">
        <v>1764</v>
      </c>
      <c r="L6496">
        <v>2531</v>
      </c>
      <c r="M6496" t="s">
        <v>1557</v>
      </c>
      <c r="N6496" t="s">
        <v>1925</v>
      </c>
      <c r="O6496">
        <v>0</v>
      </c>
      <c r="P6496" t="s">
        <v>1552</v>
      </c>
      <c r="Q6496">
        <v>19900601</v>
      </c>
      <c r="R6496">
        <v>891012370</v>
      </c>
    </row>
    <row r="6497" spans="1:18">
      <c r="A6497" t="s">
        <v>1924</v>
      </c>
      <c r="B6497" t="s">
        <v>1576</v>
      </c>
      <c r="C6497">
        <v>201205</v>
      </c>
      <c r="D6497">
        <v>0</v>
      </c>
      <c r="E6497" t="s">
        <v>1548</v>
      </c>
      <c r="F6497">
        <v>0</v>
      </c>
      <c r="G6497">
        <v>0</v>
      </c>
      <c r="H6497">
        <v>0</v>
      </c>
      <c r="I6497">
        <v>43112068800</v>
      </c>
      <c r="J6497">
        <v>13</v>
      </c>
      <c r="K6497" t="s">
        <v>1926</v>
      </c>
      <c r="L6497">
        <v>2531</v>
      </c>
      <c r="M6497" t="s">
        <v>1557</v>
      </c>
      <c r="N6497" t="s">
        <v>1925</v>
      </c>
      <c r="O6497">
        <v>0</v>
      </c>
      <c r="P6497" t="s">
        <v>1574</v>
      </c>
      <c r="Q6497">
        <v>19960501</v>
      </c>
      <c r="R6497">
        <v>891012370</v>
      </c>
    </row>
    <row r="6498" spans="1:18">
      <c r="A6498" t="s">
        <v>1924</v>
      </c>
      <c r="B6498" t="s">
        <v>1636</v>
      </c>
      <c r="C6498">
        <v>201205</v>
      </c>
      <c r="D6498">
        <v>0</v>
      </c>
      <c r="E6498" t="s">
        <v>1548</v>
      </c>
      <c r="F6498">
        <v>0</v>
      </c>
      <c r="G6498">
        <v>0</v>
      </c>
      <c r="H6498">
        <v>0</v>
      </c>
      <c r="I6498">
        <v>43112069000</v>
      </c>
      <c r="J6498">
        <v>13</v>
      </c>
      <c r="K6498" t="s">
        <v>1764</v>
      </c>
      <c r="L6498">
        <v>2531</v>
      </c>
      <c r="M6498" t="s">
        <v>1557</v>
      </c>
      <c r="N6498" t="s">
        <v>1925</v>
      </c>
      <c r="O6498">
        <v>0</v>
      </c>
      <c r="P6498" t="s">
        <v>1574</v>
      </c>
      <c r="Q6498">
        <v>19940901</v>
      </c>
      <c r="R6498">
        <v>891012370</v>
      </c>
    </row>
    <row r="6499" spans="1:18">
      <c r="A6499" t="s">
        <v>1932</v>
      </c>
      <c r="B6499" t="s">
        <v>1736</v>
      </c>
      <c r="C6499">
        <v>201205</v>
      </c>
      <c r="D6499">
        <v>0</v>
      </c>
      <c r="E6499" t="s">
        <v>1693</v>
      </c>
      <c r="F6499">
        <v>0</v>
      </c>
      <c r="G6499">
        <v>0</v>
      </c>
      <c r="H6499">
        <v>0</v>
      </c>
      <c r="I6499">
        <v>43112053600</v>
      </c>
      <c r="J6499">
        <v>14</v>
      </c>
      <c r="K6499" t="s">
        <v>1933</v>
      </c>
      <c r="L6499">
        <v>2531</v>
      </c>
      <c r="M6499" t="s">
        <v>1557</v>
      </c>
      <c r="N6499" t="s">
        <v>1925</v>
      </c>
      <c r="O6499">
        <v>0</v>
      </c>
      <c r="P6499" t="s">
        <v>1694</v>
      </c>
    </row>
    <row r="6500" spans="1:18">
      <c r="A6500" t="s">
        <v>1924</v>
      </c>
      <c r="B6500" t="s">
        <v>1573</v>
      </c>
      <c r="C6500">
        <v>201206</v>
      </c>
      <c r="D6500">
        <v>30</v>
      </c>
      <c r="E6500" t="s">
        <v>1548</v>
      </c>
      <c r="F6500">
        <v>10</v>
      </c>
      <c r="G6500">
        <v>7994</v>
      </c>
      <c r="H6500">
        <v>991</v>
      </c>
      <c r="I6500">
        <v>43112048700</v>
      </c>
      <c r="J6500">
        <v>11</v>
      </c>
      <c r="K6500" t="s">
        <v>1764</v>
      </c>
      <c r="L6500">
        <v>2531</v>
      </c>
      <c r="M6500" t="s">
        <v>1557</v>
      </c>
      <c r="N6500" t="s">
        <v>1925</v>
      </c>
      <c r="O6500">
        <v>0</v>
      </c>
      <c r="P6500" t="s">
        <v>1662</v>
      </c>
      <c r="Q6500">
        <v>19891201</v>
      </c>
      <c r="R6500">
        <v>891012370</v>
      </c>
    </row>
    <row r="6501" spans="1:18">
      <c r="A6501" t="s">
        <v>1924</v>
      </c>
      <c r="B6501" t="s">
        <v>1648</v>
      </c>
      <c r="C6501">
        <v>201206</v>
      </c>
      <c r="D6501">
        <v>30</v>
      </c>
      <c r="E6501" t="s">
        <v>1548</v>
      </c>
      <c r="F6501">
        <v>18</v>
      </c>
      <c r="G6501">
        <v>12519</v>
      </c>
      <c r="H6501">
        <v>100</v>
      </c>
      <c r="I6501">
        <v>43112049901</v>
      </c>
      <c r="J6501">
        <v>11</v>
      </c>
      <c r="K6501" t="s">
        <v>1926</v>
      </c>
      <c r="L6501">
        <v>2531</v>
      </c>
      <c r="M6501" t="s">
        <v>1557</v>
      </c>
      <c r="N6501" t="s">
        <v>1925</v>
      </c>
      <c r="O6501">
        <v>0</v>
      </c>
      <c r="P6501" t="s">
        <v>1552</v>
      </c>
      <c r="Q6501">
        <v>20020331</v>
      </c>
      <c r="R6501">
        <v>891012370</v>
      </c>
    </row>
    <row r="6502" spans="1:18">
      <c r="A6502" t="s">
        <v>1924</v>
      </c>
      <c r="B6502" t="s">
        <v>1649</v>
      </c>
      <c r="C6502">
        <v>201206</v>
      </c>
      <c r="D6502">
        <v>30</v>
      </c>
      <c r="E6502" t="s">
        <v>1548</v>
      </c>
      <c r="F6502">
        <v>14</v>
      </c>
      <c r="G6502">
        <v>11732</v>
      </c>
      <c r="H6502">
        <v>17</v>
      </c>
      <c r="I6502">
        <v>43112050401</v>
      </c>
      <c r="J6502">
        <v>11</v>
      </c>
      <c r="K6502" t="s">
        <v>1764</v>
      </c>
      <c r="L6502">
        <v>2531</v>
      </c>
      <c r="M6502" t="s">
        <v>1557</v>
      </c>
      <c r="N6502" t="s">
        <v>1925</v>
      </c>
      <c r="O6502">
        <v>0</v>
      </c>
      <c r="P6502" t="s">
        <v>1552</v>
      </c>
      <c r="Q6502">
        <v>20020319</v>
      </c>
      <c r="R6502">
        <v>891012370</v>
      </c>
    </row>
    <row r="6503" spans="1:18">
      <c r="A6503" t="s">
        <v>1924</v>
      </c>
      <c r="B6503" t="s">
        <v>1927</v>
      </c>
      <c r="C6503">
        <v>201206</v>
      </c>
      <c r="D6503">
        <v>0</v>
      </c>
      <c r="E6503" t="s">
        <v>1548</v>
      </c>
      <c r="F6503">
        <v>0</v>
      </c>
      <c r="G6503">
        <v>0</v>
      </c>
      <c r="H6503">
        <v>0</v>
      </c>
      <c r="I6503">
        <v>43112051000</v>
      </c>
      <c r="J6503">
        <v>13</v>
      </c>
      <c r="K6503" t="s">
        <v>1926</v>
      </c>
      <c r="L6503">
        <v>2531</v>
      </c>
      <c r="M6503" t="s">
        <v>1557</v>
      </c>
      <c r="N6503" t="s">
        <v>1925</v>
      </c>
      <c r="O6503">
        <v>0</v>
      </c>
      <c r="P6503" t="s">
        <v>1928</v>
      </c>
      <c r="Q6503">
        <v>19831201</v>
      </c>
      <c r="R6503">
        <v>891012370</v>
      </c>
    </row>
    <row r="6504" spans="1:18">
      <c r="A6504" t="s">
        <v>1924</v>
      </c>
      <c r="B6504" t="s">
        <v>1929</v>
      </c>
      <c r="C6504">
        <v>201206</v>
      </c>
      <c r="D6504">
        <v>0</v>
      </c>
      <c r="E6504" t="s">
        <v>1548</v>
      </c>
      <c r="F6504">
        <v>0</v>
      </c>
      <c r="G6504">
        <v>0</v>
      </c>
      <c r="H6504">
        <v>0</v>
      </c>
      <c r="I6504">
        <v>43112051000</v>
      </c>
      <c r="J6504">
        <v>13</v>
      </c>
      <c r="K6504" t="s">
        <v>1926</v>
      </c>
      <c r="L6504">
        <v>2531</v>
      </c>
      <c r="M6504" t="s">
        <v>1557</v>
      </c>
      <c r="N6504" t="s">
        <v>1925</v>
      </c>
      <c r="O6504">
        <v>0</v>
      </c>
      <c r="P6504" t="s">
        <v>1771</v>
      </c>
      <c r="Q6504">
        <v>19831201</v>
      </c>
      <c r="R6504">
        <v>891012370</v>
      </c>
    </row>
    <row r="6505" spans="1:18">
      <c r="A6505" t="s">
        <v>1924</v>
      </c>
      <c r="B6505" t="s">
        <v>1661</v>
      </c>
      <c r="C6505">
        <v>201206</v>
      </c>
      <c r="D6505">
        <v>0</v>
      </c>
      <c r="E6505" t="s">
        <v>1548</v>
      </c>
      <c r="F6505">
        <v>0</v>
      </c>
      <c r="G6505">
        <v>0</v>
      </c>
      <c r="H6505">
        <v>0</v>
      </c>
      <c r="I6505">
        <v>43112051700</v>
      </c>
      <c r="J6505">
        <v>13</v>
      </c>
      <c r="K6505" t="s">
        <v>1764</v>
      </c>
      <c r="L6505">
        <v>2531</v>
      </c>
      <c r="M6505" t="s">
        <v>1557</v>
      </c>
      <c r="N6505" t="s">
        <v>1925</v>
      </c>
      <c r="O6505">
        <v>0</v>
      </c>
      <c r="P6505" t="s">
        <v>1662</v>
      </c>
      <c r="Q6505">
        <v>19890201</v>
      </c>
      <c r="R6505">
        <v>891012370</v>
      </c>
    </row>
    <row r="6506" spans="1:18">
      <c r="A6506" t="s">
        <v>1924</v>
      </c>
      <c r="B6506" t="s">
        <v>1730</v>
      </c>
      <c r="C6506">
        <v>201206</v>
      </c>
      <c r="D6506">
        <v>0</v>
      </c>
      <c r="E6506" t="s">
        <v>1693</v>
      </c>
      <c r="F6506">
        <v>0</v>
      </c>
      <c r="G6506">
        <v>0</v>
      </c>
      <c r="H6506">
        <v>0</v>
      </c>
      <c r="I6506">
        <v>43112052900</v>
      </c>
      <c r="J6506">
        <v>14</v>
      </c>
      <c r="K6506" t="s">
        <v>1926</v>
      </c>
      <c r="L6506">
        <v>2531</v>
      </c>
      <c r="M6506" t="s">
        <v>1557</v>
      </c>
      <c r="N6506" t="s">
        <v>1925</v>
      </c>
      <c r="O6506">
        <v>0</v>
      </c>
      <c r="P6506" t="s">
        <v>1694</v>
      </c>
    </row>
    <row r="6507" spans="1:18">
      <c r="A6507" t="s">
        <v>1924</v>
      </c>
      <c r="B6507" t="s">
        <v>1591</v>
      </c>
      <c r="C6507">
        <v>201206</v>
      </c>
      <c r="D6507">
        <v>0</v>
      </c>
      <c r="E6507" t="s">
        <v>1548</v>
      </c>
      <c r="F6507">
        <v>0</v>
      </c>
      <c r="G6507">
        <v>0</v>
      </c>
      <c r="H6507">
        <v>0</v>
      </c>
      <c r="I6507">
        <v>43112056000</v>
      </c>
      <c r="J6507">
        <v>13</v>
      </c>
      <c r="K6507" t="s">
        <v>1926</v>
      </c>
      <c r="L6507">
        <v>2531</v>
      </c>
      <c r="M6507" t="s">
        <v>1557</v>
      </c>
      <c r="N6507" t="s">
        <v>1925</v>
      </c>
      <c r="O6507">
        <v>0</v>
      </c>
      <c r="P6507" t="s">
        <v>1574</v>
      </c>
      <c r="Q6507">
        <v>19881201</v>
      </c>
      <c r="R6507">
        <v>891012370</v>
      </c>
    </row>
    <row r="6508" spans="1:18">
      <c r="A6508" t="s">
        <v>1924</v>
      </c>
      <c r="B6508" t="s">
        <v>1930</v>
      </c>
      <c r="C6508">
        <v>201206</v>
      </c>
      <c r="D6508">
        <v>0</v>
      </c>
      <c r="E6508" t="s">
        <v>1548</v>
      </c>
      <c r="F6508">
        <v>0</v>
      </c>
      <c r="G6508">
        <v>0</v>
      </c>
      <c r="H6508">
        <v>0</v>
      </c>
      <c r="I6508">
        <v>43112054200</v>
      </c>
      <c r="J6508">
        <v>13</v>
      </c>
      <c r="K6508" t="s">
        <v>1926</v>
      </c>
      <c r="L6508">
        <v>2531</v>
      </c>
      <c r="M6508" t="s">
        <v>1557</v>
      </c>
      <c r="N6508" t="s">
        <v>1925</v>
      </c>
      <c r="O6508">
        <v>0</v>
      </c>
      <c r="P6508" t="s">
        <v>1769</v>
      </c>
      <c r="Q6508">
        <v>19840201</v>
      </c>
      <c r="R6508">
        <v>891012370</v>
      </c>
    </row>
    <row r="6509" spans="1:18">
      <c r="A6509" t="s">
        <v>1924</v>
      </c>
      <c r="B6509" t="s">
        <v>1931</v>
      </c>
      <c r="C6509">
        <v>201206</v>
      </c>
      <c r="D6509">
        <v>0</v>
      </c>
      <c r="E6509" t="s">
        <v>1548</v>
      </c>
      <c r="F6509">
        <v>0</v>
      </c>
      <c r="G6509">
        <v>0</v>
      </c>
      <c r="H6509">
        <v>0</v>
      </c>
      <c r="I6509">
        <v>43112054200</v>
      </c>
      <c r="J6509">
        <v>13</v>
      </c>
      <c r="K6509" t="s">
        <v>1926</v>
      </c>
      <c r="L6509">
        <v>2531</v>
      </c>
      <c r="M6509" t="s">
        <v>1557</v>
      </c>
      <c r="N6509" t="s">
        <v>1925</v>
      </c>
      <c r="O6509">
        <v>0</v>
      </c>
      <c r="P6509" t="s">
        <v>1771</v>
      </c>
      <c r="Q6509">
        <v>19840101</v>
      </c>
      <c r="R6509">
        <v>891012370</v>
      </c>
    </row>
    <row r="6510" spans="1:18">
      <c r="A6510" t="s">
        <v>1924</v>
      </c>
      <c r="B6510" t="s">
        <v>1635</v>
      </c>
      <c r="C6510">
        <v>201206</v>
      </c>
      <c r="D6510">
        <v>0</v>
      </c>
      <c r="E6510" t="s">
        <v>1548</v>
      </c>
      <c r="F6510">
        <v>0</v>
      </c>
      <c r="G6510">
        <v>0</v>
      </c>
      <c r="H6510">
        <v>0</v>
      </c>
      <c r="I6510">
        <v>43112055600</v>
      </c>
      <c r="J6510">
        <v>13</v>
      </c>
      <c r="K6510" t="s">
        <v>1926</v>
      </c>
      <c r="L6510">
        <v>2531</v>
      </c>
      <c r="M6510" t="s">
        <v>1557</v>
      </c>
      <c r="N6510" t="s">
        <v>1925</v>
      </c>
      <c r="O6510">
        <v>0</v>
      </c>
      <c r="P6510" t="s">
        <v>1738</v>
      </c>
      <c r="Q6510">
        <v>20000925</v>
      </c>
      <c r="R6510">
        <v>891012370</v>
      </c>
    </row>
    <row r="6511" spans="1:18">
      <c r="A6511" t="s">
        <v>1924</v>
      </c>
      <c r="B6511" t="s">
        <v>1716</v>
      </c>
      <c r="C6511">
        <v>201206</v>
      </c>
      <c r="D6511">
        <v>0</v>
      </c>
      <c r="E6511" t="s">
        <v>1548</v>
      </c>
      <c r="F6511">
        <v>0</v>
      </c>
      <c r="G6511">
        <v>0</v>
      </c>
      <c r="H6511">
        <v>0</v>
      </c>
      <c r="I6511">
        <v>43112061200</v>
      </c>
      <c r="J6511">
        <v>13</v>
      </c>
      <c r="K6511" t="s">
        <v>1926</v>
      </c>
      <c r="L6511">
        <v>2531</v>
      </c>
      <c r="M6511" t="s">
        <v>1557</v>
      </c>
      <c r="N6511" t="s">
        <v>1925</v>
      </c>
      <c r="O6511">
        <v>0</v>
      </c>
      <c r="P6511" t="s">
        <v>1552</v>
      </c>
      <c r="Q6511">
        <v>19860201</v>
      </c>
      <c r="R6511">
        <v>891012370</v>
      </c>
    </row>
    <row r="6512" spans="1:18">
      <c r="A6512" t="s">
        <v>1924</v>
      </c>
      <c r="B6512" t="s">
        <v>1650</v>
      </c>
      <c r="C6512">
        <v>201206</v>
      </c>
      <c r="D6512">
        <v>30</v>
      </c>
      <c r="E6512" t="s">
        <v>1548</v>
      </c>
      <c r="F6512">
        <v>7</v>
      </c>
      <c r="G6512">
        <v>5198</v>
      </c>
      <c r="H6512">
        <v>2607</v>
      </c>
      <c r="I6512">
        <v>43112057301</v>
      </c>
      <c r="J6512">
        <v>11</v>
      </c>
      <c r="K6512" t="s">
        <v>1764</v>
      </c>
      <c r="L6512">
        <v>2531</v>
      </c>
      <c r="M6512" t="s">
        <v>1557</v>
      </c>
      <c r="N6512" t="s">
        <v>1925</v>
      </c>
      <c r="O6512">
        <v>0</v>
      </c>
      <c r="P6512" t="s">
        <v>1662</v>
      </c>
      <c r="Q6512">
        <v>20030227</v>
      </c>
      <c r="R6512">
        <v>891012370</v>
      </c>
    </row>
    <row r="6513" spans="1:18">
      <c r="A6513" t="s">
        <v>1924</v>
      </c>
      <c r="B6513" t="s">
        <v>1592</v>
      </c>
      <c r="C6513">
        <v>201206</v>
      </c>
      <c r="D6513">
        <v>0</v>
      </c>
      <c r="E6513" t="s">
        <v>1548</v>
      </c>
      <c r="F6513">
        <v>0</v>
      </c>
      <c r="G6513">
        <v>0</v>
      </c>
      <c r="H6513">
        <v>0</v>
      </c>
      <c r="I6513">
        <v>43112059600</v>
      </c>
      <c r="J6513">
        <v>13</v>
      </c>
      <c r="K6513" t="s">
        <v>1926</v>
      </c>
      <c r="L6513">
        <v>2531</v>
      </c>
      <c r="M6513" t="s">
        <v>1557</v>
      </c>
      <c r="N6513" t="s">
        <v>1925</v>
      </c>
      <c r="O6513">
        <v>0</v>
      </c>
      <c r="P6513" t="s">
        <v>1574</v>
      </c>
      <c r="Q6513">
        <v>19891101</v>
      </c>
      <c r="R6513">
        <v>891012370</v>
      </c>
    </row>
    <row r="6514" spans="1:18">
      <c r="A6514" t="s">
        <v>1924</v>
      </c>
      <c r="B6514" t="s">
        <v>1689</v>
      </c>
      <c r="C6514">
        <v>201206</v>
      </c>
      <c r="D6514">
        <v>0</v>
      </c>
      <c r="E6514" t="s">
        <v>1548</v>
      </c>
      <c r="F6514">
        <v>0</v>
      </c>
      <c r="G6514">
        <v>0</v>
      </c>
      <c r="H6514">
        <v>0</v>
      </c>
      <c r="I6514">
        <v>43112059500</v>
      </c>
      <c r="J6514">
        <v>13</v>
      </c>
      <c r="K6514" t="s">
        <v>1764</v>
      </c>
      <c r="L6514">
        <v>2531</v>
      </c>
      <c r="M6514" t="s">
        <v>1557</v>
      </c>
      <c r="N6514" t="s">
        <v>1925</v>
      </c>
      <c r="O6514">
        <v>0</v>
      </c>
      <c r="P6514" t="s">
        <v>1662</v>
      </c>
      <c r="Q6514">
        <v>19901001</v>
      </c>
      <c r="R6514">
        <v>891012370</v>
      </c>
    </row>
    <row r="6515" spans="1:18">
      <c r="A6515" t="s">
        <v>1924</v>
      </c>
      <c r="B6515" t="s">
        <v>1664</v>
      </c>
      <c r="C6515">
        <v>201206</v>
      </c>
      <c r="D6515">
        <v>30</v>
      </c>
      <c r="E6515" t="s">
        <v>1693</v>
      </c>
      <c r="F6515">
        <v>0</v>
      </c>
      <c r="G6515">
        <v>0</v>
      </c>
      <c r="H6515">
        <v>0</v>
      </c>
      <c r="I6515">
        <v>43112061800</v>
      </c>
      <c r="J6515">
        <v>22</v>
      </c>
      <c r="K6515" t="s">
        <v>1764</v>
      </c>
      <c r="L6515">
        <v>2531</v>
      </c>
      <c r="M6515" t="s">
        <v>1557</v>
      </c>
      <c r="N6515" t="s">
        <v>1925</v>
      </c>
      <c r="O6515">
        <v>70</v>
      </c>
      <c r="P6515" t="s">
        <v>1574</v>
      </c>
      <c r="Q6515">
        <v>19901001</v>
      </c>
      <c r="R6515">
        <v>891012370</v>
      </c>
    </row>
    <row r="6516" spans="1:18">
      <c r="A6516" t="s">
        <v>1924</v>
      </c>
      <c r="B6516" t="s">
        <v>1651</v>
      </c>
      <c r="C6516">
        <v>201206</v>
      </c>
      <c r="D6516">
        <v>0</v>
      </c>
      <c r="E6516" t="s">
        <v>1548</v>
      </c>
      <c r="F6516">
        <v>0</v>
      </c>
      <c r="G6516">
        <v>0</v>
      </c>
      <c r="H6516">
        <v>0</v>
      </c>
      <c r="I6516">
        <v>43112060801</v>
      </c>
      <c r="J6516">
        <v>13</v>
      </c>
      <c r="K6516" t="s">
        <v>1764</v>
      </c>
      <c r="L6516">
        <v>2531</v>
      </c>
      <c r="M6516" t="s">
        <v>1557</v>
      </c>
      <c r="N6516" t="s">
        <v>1925</v>
      </c>
      <c r="O6516">
        <v>0</v>
      </c>
      <c r="P6516" t="s">
        <v>1574</v>
      </c>
      <c r="Q6516">
        <v>19960401</v>
      </c>
      <c r="R6516">
        <v>891012370</v>
      </c>
    </row>
    <row r="6517" spans="1:18">
      <c r="A6517" t="s">
        <v>1924</v>
      </c>
      <c r="B6517" t="s">
        <v>1665</v>
      </c>
      <c r="C6517">
        <v>201206</v>
      </c>
      <c r="D6517">
        <v>30</v>
      </c>
      <c r="E6517" t="s">
        <v>1548</v>
      </c>
      <c r="F6517">
        <v>21</v>
      </c>
      <c r="G6517">
        <v>15944</v>
      </c>
      <c r="H6517">
        <v>28597</v>
      </c>
      <c r="I6517">
        <v>43112068600</v>
      </c>
      <c r="J6517">
        <v>11</v>
      </c>
      <c r="K6517" t="s">
        <v>1764</v>
      </c>
      <c r="L6517">
        <v>2531</v>
      </c>
      <c r="M6517" t="s">
        <v>1557</v>
      </c>
      <c r="N6517" t="s">
        <v>1925</v>
      </c>
      <c r="O6517">
        <v>0</v>
      </c>
      <c r="P6517" t="s">
        <v>1552</v>
      </c>
      <c r="Q6517">
        <v>19900601</v>
      </c>
      <c r="R6517">
        <v>891012370</v>
      </c>
    </row>
    <row r="6518" spans="1:18">
      <c r="A6518" t="s">
        <v>1924</v>
      </c>
      <c r="B6518" t="s">
        <v>1576</v>
      </c>
      <c r="C6518">
        <v>201206</v>
      </c>
      <c r="D6518">
        <v>0</v>
      </c>
      <c r="E6518" t="s">
        <v>1548</v>
      </c>
      <c r="F6518">
        <v>0</v>
      </c>
      <c r="G6518">
        <v>0</v>
      </c>
      <c r="H6518">
        <v>0</v>
      </c>
      <c r="I6518">
        <v>43112068800</v>
      </c>
      <c r="J6518">
        <v>13</v>
      </c>
      <c r="K6518" t="s">
        <v>1926</v>
      </c>
      <c r="L6518">
        <v>2531</v>
      </c>
      <c r="M6518" t="s">
        <v>1557</v>
      </c>
      <c r="N6518" t="s">
        <v>1925</v>
      </c>
      <c r="O6518">
        <v>0</v>
      </c>
      <c r="P6518" t="s">
        <v>1574</v>
      </c>
      <c r="Q6518">
        <v>19960501</v>
      </c>
      <c r="R6518">
        <v>891012370</v>
      </c>
    </row>
    <row r="6519" spans="1:18">
      <c r="A6519" t="s">
        <v>1924</v>
      </c>
      <c r="B6519" t="s">
        <v>1636</v>
      </c>
      <c r="C6519">
        <v>201206</v>
      </c>
      <c r="D6519">
        <v>0</v>
      </c>
      <c r="E6519" t="s">
        <v>1548</v>
      </c>
      <c r="F6519">
        <v>0</v>
      </c>
      <c r="G6519">
        <v>0</v>
      </c>
      <c r="H6519">
        <v>0</v>
      </c>
      <c r="I6519">
        <v>43112069000</v>
      </c>
      <c r="J6519">
        <v>13</v>
      </c>
      <c r="K6519" t="s">
        <v>1764</v>
      </c>
      <c r="L6519">
        <v>2531</v>
      </c>
      <c r="M6519" t="s">
        <v>1557</v>
      </c>
      <c r="N6519" t="s">
        <v>1925</v>
      </c>
      <c r="O6519">
        <v>0</v>
      </c>
      <c r="P6519" t="s">
        <v>1574</v>
      </c>
      <c r="Q6519">
        <v>19940901</v>
      </c>
      <c r="R6519">
        <v>891012370</v>
      </c>
    </row>
    <row r="6520" spans="1:18">
      <c r="A6520" t="s">
        <v>1932</v>
      </c>
      <c r="B6520" t="s">
        <v>1736</v>
      </c>
      <c r="C6520">
        <v>201206</v>
      </c>
      <c r="D6520">
        <v>0</v>
      </c>
      <c r="E6520" t="s">
        <v>1693</v>
      </c>
      <c r="F6520">
        <v>0</v>
      </c>
      <c r="G6520">
        <v>0</v>
      </c>
      <c r="H6520">
        <v>0</v>
      </c>
      <c r="I6520">
        <v>43112053600</v>
      </c>
      <c r="J6520">
        <v>14</v>
      </c>
      <c r="K6520" t="s">
        <v>1933</v>
      </c>
      <c r="L6520">
        <v>2531</v>
      </c>
      <c r="M6520" t="s">
        <v>1557</v>
      </c>
      <c r="N6520" t="s">
        <v>1925</v>
      </c>
      <c r="O6520">
        <v>0</v>
      </c>
      <c r="P6520" t="s">
        <v>1694</v>
      </c>
    </row>
    <row r="6521" spans="1:18">
      <c r="A6521" t="s">
        <v>1924</v>
      </c>
      <c r="B6521" t="s">
        <v>1573</v>
      </c>
      <c r="C6521">
        <v>201207</v>
      </c>
      <c r="D6521">
        <v>31</v>
      </c>
      <c r="E6521" t="s">
        <v>1548</v>
      </c>
      <c r="F6521">
        <v>4</v>
      </c>
      <c r="G6521">
        <v>8013</v>
      </c>
      <c r="H6521">
        <v>518</v>
      </c>
      <c r="I6521">
        <v>43112048700</v>
      </c>
      <c r="J6521">
        <v>11</v>
      </c>
      <c r="K6521" t="s">
        <v>1764</v>
      </c>
      <c r="L6521">
        <v>2531</v>
      </c>
      <c r="M6521" t="s">
        <v>1557</v>
      </c>
      <c r="N6521" t="s">
        <v>1925</v>
      </c>
      <c r="O6521">
        <v>0</v>
      </c>
      <c r="P6521" t="s">
        <v>1662</v>
      </c>
      <c r="Q6521">
        <v>19891201</v>
      </c>
      <c r="R6521">
        <v>891012370</v>
      </c>
    </row>
    <row r="6522" spans="1:18">
      <c r="A6522" t="s">
        <v>1924</v>
      </c>
      <c r="B6522" t="s">
        <v>1648</v>
      </c>
      <c r="C6522">
        <v>201207</v>
      </c>
      <c r="D6522">
        <v>31</v>
      </c>
      <c r="E6522" t="s">
        <v>1548</v>
      </c>
      <c r="F6522">
        <v>8</v>
      </c>
      <c r="G6522">
        <v>13949</v>
      </c>
      <c r="H6522">
        <v>5</v>
      </c>
      <c r="I6522">
        <v>43112049901</v>
      </c>
      <c r="J6522">
        <v>11</v>
      </c>
      <c r="K6522" t="s">
        <v>1926</v>
      </c>
      <c r="L6522">
        <v>2531</v>
      </c>
      <c r="M6522" t="s">
        <v>1557</v>
      </c>
      <c r="N6522" t="s">
        <v>1925</v>
      </c>
      <c r="O6522">
        <v>0</v>
      </c>
      <c r="P6522" t="s">
        <v>1552</v>
      </c>
      <c r="Q6522">
        <v>20020331</v>
      </c>
      <c r="R6522">
        <v>891012370</v>
      </c>
    </row>
    <row r="6523" spans="1:18">
      <c r="A6523" t="s">
        <v>1924</v>
      </c>
      <c r="B6523" t="s">
        <v>1649</v>
      </c>
      <c r="C6523">
        <v>201207</v>
      </c>
      <c r="D6523">
        <v>31</v>
      </c>
      <c r="E6523" t="s">
        <v>1548</v>
      </c>
      <c r="F6523">
        <v>6</v>
      </c>
      <c r="G6523">
        <v>12547</v>
      </c>
      <c r="H6523">
        <v>0</v>
      </c>
      <c r="I6523">
        <v>43112050401</v>
      </c>
      <c r="J6523">
        <v>11</v>
      </c>
      <c r="K6523" t="s">
        <v>1764</v>
      </c>
      <c r="L6523">
        <v>2531</v>
      </c>
      <c r="M6523" t="s">
        <v>1557</v>
      </c>
      <c r="N6523" t="s">
        <v>1925</v>
      </c>
      <c r="O6523">
        <v>0</v>
      </c>
      <c r="P6523" t="s">
        <v>1552</v>
      </c>
      <c r="Q6523">
        <v>20020319</v>
      </c>
      <c r="R6523">
        <v>891012370</v>
      </c>
    </row>
    <row r="6524" spans="1:18">
      <c r="A6524" t="s">
        <v>1924</v>
      </c>
      <c r="B6524" t="s">
        <v>1927</v>
      </c>
      <c r="C6524">
        <v>201207</v>
      </c>
      <c r="D6524">
        <v>0</v>
      </c>
      <c r="E6524" t="s">
        <v>1548</v>
      </c>
      <c r="F6524">
        <v>0</v>
      </c>
      <c r="G6524">
        <v>0</v>
      </c>
      <c r="H6524">
        <v>0</v>
      </c>
      <c r="I6524">
        <v>43112051000</v>
      </c>
      <c r="J6524">
        <v>13</v>
      </c>
      <c r="K6524" t="s">
        <v>1926</v>
      </c>
      <c r="L6524">
        <v>2531</v>
      </c>
      <c r="M6524" t="s">
        <v>1557</v>
      </c>
      <c r="N6524" t="s">
        <v>1925</v>
      </c>
      <c r="O6524">
        <v>0</v>
      </c>
      <c r="P6524" t="s">
        <v>1928</v>
      </c>
      <c r="Q6524">
        <v>19831201</v>
      </c>
      <c r="R6524">
        <v>891012370</v>
      </c>
    </row>
    <row r="6525" spans="1:18">
      <c r="A6525" t="s">
        <v>1924</v>
      </c>
      <c r="B6525" t="s">
        <v>1929</v>
      </c>
      <c r="C6525">
        <v>201207</v>
      </c>
      <c r="D6525">
        <v>0</v>
      </c>
      <c r="E6525" t="s">
        <v>1548</v>
      </c>
      <c r="F6525">
        <v>0</v>
      </c>
      <c r="G6525">
        <v>0</v>
      </c>
      <c r="H6525">
        <v>0</v>
      </c>
      <c r="I6525">
        <v>43112051000</v>
      </c>
      <c r="J6525">
        <v>13</v>
      </c>
      <c r="K6525" t="s">
        <v>1926</v>
      </c>
      <c r="L6525">
        <v>2531</v>
      </c>
      <c r="M6525" t="s">
        <v>1557</v>
      </c>
      <c r="N6525" t="s">
        <v>1925</v>
      </c>
      <c r="O6525">
        <v>0</v>
      </c>
      <c r="P6525" t="s">
        <v>1771</v>
      </c>
      <c r="Q6525">
        <v>19831201</v>
      </c>
      <c r="R6525">
        <v>891012370</v>
      </c>
    </row>
    <row r="6526" spans="1:18">
      <c r="A6526" t="s">
        <v>1924</v>
      </c>
      <c r="B6526" t="s">
        <v>1661</v>
      </c>
      <c r="C6526">
        <v>201207</v>
      </c>
      <c r="D6526">
        <v>0</v>
      </c>
      <c r="E6526" t="s">
        <v>1548</v>
      </c>
      <c r="F6526">
        <v>0</v>
      </c>
      <c r="G6526">
        <v>0</v>
      </c>
      <c r="H6526">
        <v>0</v>
      </c>
      <c r="I6526">
        <v>43112051700</v>
      </c>
      <c r="J6526">
        <v>13</v>
      </c>
      <c r="K6526" t="s">
        <v>1764</v>
      </c>
      <c r="L6526">
        <v>2531</v>
      </c>
      <c r="M6526" t="s">
        <v>1557</v>
      </c>
      <c r="N6526" t="s">
        <v>1925</v>
      </c>
      <c r="O6526">
        <v>0</v>
      </c>
      <c r="P6526" t="s">
        <v>1662</v>
      </c>
      <c r="Q6526">
        <v>19890201</v>
      </c>
      <c r="R6526">
        <v>891012370</v>
      </c>
    </row>
    <row r="6527" spans="1:18">
      <c r="A6527" t="s">
        <v>1924</v>
      </c>
      <c r="B6527" t="s">
        <v>1730</v>
      </c>
      <c r="C6527">
        <v>201207</v>
      </c>
      <c r="D6527">
        <v>0</v>
      </c>
      <c r="E6527" t="s">
        <v>1693</v>
      </c>
      <c r="F6527">
        <v>0</v>
      </c>
      <c r="G6527">
        <v>0</v>
      </c>
      <c r="H6527">
        <v>0</v>
      </c>
      <c r="I6527">
        <v>43112052900</v>
      </c>
      <c r="J6527">
        <v>14</v>
      </c>
      <c r="K6527" t="s">
        <v>1926</v>
      </c>
      <c r="L6527">
        <v>2531</v>
      </c>
      <c r="M6527" t="s">
        <v>1557</v>
      </c>
      <c r="N6527" t="s">
        <v>1925</v>
      </c>
      <c r="O6527">
        <v>0</v>
      </c>
      <c r="P6527" t="s">
        <v>1694</v>
      </c>
    </row>
    <row r="6528" spans="1:18">
      <c r="A6528" t="s">
        <v>1924</v>
      </c>
      <c r="B6528" t="s">
        <v>1591</v>
      </c>
      <c r="C6528">
        <v>201207</v>
      </c>
      <c r="D6528">
        <v>0</v>
      </c>
      <c r="E6528" t="s">
        <v>1548</v>
      </c>
      <c r="F6528">
        <v>0</v>
      </c>
      <c r="G6528">
        <v>0</v>
      </c>
      <c r="H6528">
        <v>0</v>
      </c>
      <c r="I6528">
        <v>43112056000</v>
      </c>
      <c r="J6528">
        <v>13</v>
      </c>
      <c r="K6528" t="s">
        <v>1926</v>
      </c>
      <c r="L6528">
        <v>2531</v>
      </c>
      <c r="M6528" t="s">
        <v>1557</v>
      </c>
      <c r="N6528" t="s">
        <v>1925</v>
      </c>
      <c r="O6528">
        <v>0</v>
      </c>
      <c r="P6528" t="s">
        <v>1574</v>
      </c>
      <c r="Q6528">
        <v>19881201</v>
      </c>
      <c r="R6528">
        <v>891012370</v>
      </c>
    </row>
    <row r="6529" spans="1:18">
      <c r="A6529" t="s">
        <v>1924</v>
      </c>
      <c r="B6529" t="s">
        <v>1930</v>
      </c>
      <c r="C6529">
        <v>201207</v>
      </c>
      <c r="D6529">
        <v>0</v>
      </c>
      <c r="E6529" t="s">
        <v>1548</v>
      </c>
      <c r="F6529">
        <v>0</v>
      </c>
      <c r="G6529">
        <v>0</v>
      </c>
      <c r="H6529">
        <v>0</v>
      </c>
      <c r="I6529">
        <v>43112054200</v>
      </c>
      <c r="J6529">
        <v>13</v>
      </c>
      <c r="K6529" t="s">
        <v>1926</v>
      </c>
      <c r="L6529">
        <v>2531</v>
      </c>
      <c r="M6529" t="s">
        <v>1557</v>
      </c>
      <c r="N6529" t="s">
        <v>1925</v>
      </c>
      <c r="O6529">
        <v>0</v>
      </c>
      <c r="P6529" t="s">
        <v>1769</v>
      </c>
      <c r="Q6529">
        <v>19840201</v>
      </c>
      <c r="R6529">
        <v>891012370</v>
      </c>
    </row>
    <row r="6530" spans="1:18">
      <c r="A6530" t="s">
        <v>1924</v>
      </c>
      <c r="B6530" t="s">
        <v>1931</v>
      </c>
      <c r="C6530">
        <v>201207</v>
      </c>
      <c r="D6530">
        <v>0</v>
      </c>
      <c r="E6530" t="s">
        <v>1548</v>
      </c>
      <c r="F6530">
        <v>0</v>
      </c>
      <c r="G6530">
        <v>0</v>
      </c>
      <c r="H6530">
        <v>0</v>
      </c>
      <c r="I6530">
        <v>43112054200</v>
      </c>
      <c r="J6530">
        <v>13</v>
      </c>
      <c r="K6530" t="s">
        <v>1926</v>
      </c>
      <c r="L6530">
        <v>2531</v>
      </c>
      <c r="M6530" t="s">
        <v>1557</v>
      </c>
      <c r="N6530" t="s">
        <v>1925</v>
      </c>
      <c r="O6530">
        <v>0</v>
      </c>
      <c r="P6530" t="s">
        <v>1771</v>
      </c>
      <c r="Q6530">
        <v>19840101</v>
      </c>
      <c r="R6530">
        <v>891012370</v>
      </c>
    </row>
    <row r="6531" spans="1:18">
      <c r="A6531" t="s">
        <v>1924</v>
      </c>
      <c r="B6531" t="s">
        <v>1635</v>
      </c>
      <c r="C6531">
        <v>201207</v>
      </c>
      <c r="D6531">
        <v>0</v>
      </c>
      <c r="E6531" t="s">
        <v>1548</v>
      </c>
      <c r="F6531">
        <v>0</v>
      </c>
      <c r="G6531">
        <v>0</v>
      </c>
      <c r="H6531">
        <v>0</v>
      </c>
      <c r="I6531">
        <v>43112055600</v>
      </c>
      <c r="J6531">
        <v>13</v>
      </c>
      <c r="K6531" t="s">
        <v>1926</v>
      </c>
      <c r="L6531">
        <v>2531</v>
      </c>
      <c r="M6531" t="s">
        <v>1557</v>
      </c>
      <c r="N6531" t="s">
        <v>1925</v>
      </c>
      <c r="O6531">
        <v>0</v>
      </c>
      <c r="P6531" t="s">
        <v>1738</v>
      </c>
      <c r="Q6531">
        <v>20000925</v>
      </c>
      <c r="R6531">
        <v>891012370</v>
      </c>
    </row>
    <row r="6532" spans="1:18">
      <c r="A6532" t="s">
        <v>1924</v>
      </c>
      <c r="B6532" t="s">
        <v>1716</v>
      </c>
      <c r="C6532">
        <v>201207</v>
      </c>
      <c r="D6532">
        <v>0</v>
      </c>
      <c r="E6532" t="s">
        <v>1548</v>
      </c>
      <c r="F6532">
        <v>0</v>
      </c>
      <c r="G6532">
        <v>0</v>
      </c>
      <c r="H6532">
        <v>0</v>
      </c>
      <c r="I6532">
        <v>43112061200</v>
      </c>
      <c r="J6532">
        <v>13</v>
      </c>
      <c r="K6532" t="s">
        <v>1926</v>
      </c>
      <c r="L6532">
        <v>2531</v>
      </c>
      <c r="M6532" t="s">
        <v>1557</v>
      </c>
      <c r="N6532" t="s">
        <v>1925</v>
      </c>
      <c r="O6532">
        <v>0</v>
      </c>
      <c r="P6532" t="s">
        <v>1552</v>
      </c>
      <c r="Q6532">
        <v>19860201</v>
      </c>
      <c r="R6532">
        <v>891012370</v>
      </c>
    </row>
    <row r="6533" spans="1:18">
      <c r="A6533" t="s">
        <v>1924</v>
      </c>
      <c r="B6533" t="s">
        <v>1650</v>
      </c>
      <c r="C6533">
        <v>201207</v>
      </c>
      <c r="D6533">
        <v>31</v>
      </c>
      <c r="E6533" t="s">
        <v>1548</v>
      </c>
      <c r="F6533">
        <v>2</v>
      </c>
      <c r="G6533">
        <v>4481</v>
      </c>
      <c r="H6533">
        <v>2530</v>
      </c>
      <c r="I6533">
        <v>43112057301</v>
      </c>
      <c r="J6533">
        <v>11</v>
      </c>
      <c r="K6533" t="s">
        <v>1764</v>
      </c>
      <c r="L6533">
        <v>2531</v>
      </c>
      <c r="M6533" t="s">
        <v>1557</v>
      </c>
      <c r="N6533" t="s">
        <v>1925</v>
      </c>
      <c r="O6533">
        <v>0</v>
      </c>
      <c r="P6533" t="s">
        <v>1662</v>
      </c>
      <c r="Q6533">
        <v>20030227</v>
      </c>
      <c r="R6533">
        <v>891012370</v>
      </c>
    </row>
    <row r="6534" spans="1:18">
      <c r="A6534" t="s">
        <v>1924</v>
      </c>
      <c r="B6534" t="s">
        <v>1592</v>
      </c>
      <c r="C6534">
        <v>201207</v>
      </c>
      <c r="D6534">
        <v>0</v>
      </c>
      <c r="E6534" t="s">
        <v>1548</v>
      </c>
      <c r="F6534">
        <v>0</v>
      </c>
      <c r="G6534">
        <v>0</v>
      </c>
      <c r="H6534">
        <v>0</v>
      </c>
      <c r="I6534">
        <v>43112059600</v>
      </c>
      <c r="J6534">
        <v>13</v>
      </c>
      <c r="K6534" t="s">
        <v>1926</v>
      </c>
      <c r="L6534">
        <v>2531</v>
      </c>
      <c r="M6534" t="s">
        <v>1557</v>
      </c>
      <c r="N6534" t="s">
        <v>1925</v>
      </c>
      <c r="O6534">
        <v>0</v>
      </c>
      <c r="P6534" t="s">
        <v>1574</v>
      </c>
      <c r="Q6534">
        <v>19891101</v>
      </c>
      <c r="R6534">
        <v>891012370</v>
      </c>
    </row>
    <row r="6535" spans="1:18">
      <c r="A6535" t="s">
        <v>1924</v>
      </c>
      <c r="B6535" t="s">
        <v>1689</v>
      </c>
      <c r="C6535">
        <v>201207</v>
      </c>
      <c r="D6535">
        <v>0</v>
      </c>
      <c r="E6535" t="s">
        <v>1548</v>
      </c>
      <c r="F6535">
        <v>0</v>
      </c>
      <c r="G6535">
        <v>0</v>
      </c>
      <c r="H6535">
        <v>0</v>
      </c>
      <c r="I6535">
        <v>43112059500</v>
      </c>
      <c r="J6535">
        <v>13</v>
      </c>
      <c r="K6535" t="s">
        <v>1764</v>
      </c>
      <c r="L6535">
        <v>2531</v>
      </c>
      <c r="M6535" t="s">
        <v>1557</v>
      </c>
      <c r="N6535" t="s">
        <v>1925</v>
      </c>
      <c r="O6535">
        <v>0</v>
      </c>
      <c r="P6535" t="s">
        <v>1662</v>
      </c>
      <c r="Q6535">
        <v>19901001</v>
      </c>
      <c r="R6535">
        <v>891012370</v>
      </c>
    </row>
    <row r="6536" spans="1:18">
      <c r="A6536" t="s">
        <v>1924</v>
      </c>
      <c r="B6536" t="s">
        <v>1664</v>
      </c>
      <c r="C6536">
        <v>201207</v>
      </c>
      <c r="D6536">
        <v>31</v>
      </c>
      <c r="E6536" t="s">
        <v>1693</v>
      </c>
      <c r="F6536">
        <v>0</v>
      </c>
      <c r="G6536">
        <v>0</v>
      </c>
      <c r="H6536">
        <v>0</v>
      </c>
      <c r="I6536">
        <v>43112061800</v>
      </c>
      <c r="J6536">
        <v>22</v>
      </c>
      <c r="K6536" t="s">
        <v>1764</v>
      </c>
      <c r="L6536">
        <v>2531</v>
      </c>
      <c r="M6536" t="s">
        <v>1557</v>
      </c>
      <c r="N6536" t="s">
        <v>1925</v>
      </c>
      <c r="O6536">
        <v>28</v>
      </c>
      <c r="P6536" t="s">
        <v>1574</v>
      </c>
      <c r="Q6536">
        <v>19901001</v>
      </c>
      <c r="R6536">
        <v>891012370</v>
      </c>
    </row>
    <row r="6537" spans="1:18">
      <c r="A6537" t="s">
        <v>1924</v>
      </c>
      <c r="B6537" t="s">
        <v>1651</v>
      </c>
      <c r="C6537">
        <v>201207</v>
      </c>
      <c r="D6537">
        <v>0</v>
      </c>
      <c r="E6537" t="s">
        <v>1548</v>
      </c>
      <c r="F6537">
        <v>0</v>
      </c>
      <c r="G6537">
        <v>0</v>
      </c>
      <c r="H6537">
        <v>0</v>
      </c>
      <c r="I6537">
        <v>43112060801</v>
      </c>
      <c r="J6537">
        <v>13</v>
      </c>
      <c r="K6537" t="s">
        <v>1764</v>
      </c>
      <c r="L6537">
        <v>2531</v>
      </c>
      <c r="M6537" t="s">
        <v>1557</v>
      </c>
      <c r="N6537" t="s">
        <v>1925</v>
      </c>
      <c r="O6537">
        <v>0</v>
      </c>
      <c r="P6537" t="s">
        <v>1574</v>
      </c>
      <c r="Q6537">
        <v>19960401</v>
      </c>
      <c r="R6537">
        <v>891012370</v>
      </c>
    </row>
    <row r="6538" spans="1:18">
      <c r="A6538" t="s">
        <v>1924</v>
      </c>
      <c r="B6538" t="s">
        <v>1665</v>
      </c>
      <c r="C6538">
        <v>201207</v>
      </c>
      <c r="D6538">
        <v>31</v>
      </c>
      <c r="E6538" t="s">
        <v>1548</v>
      </c>
      <c r="F6538">
        <v>8</v>
      </c>
      <c r="G6538">
        <v>17051</v>
      </c>
      <c r="H6538">
        <v>30583</v>
      </c>
      <c r="I6538">
        <v>43112068600</v>
      </c>
      <c r="J6538">
        <v>11</v>
      </c>
      <c r="K6538" t="s">
        <v>1764</v>
      </c>
      <c r="L6538">
        <v>2531</v>
      </c>
      <c r="M6538" t="s">
        <v>1557</v>
      </c>
      <c r="N6538" t="s">
        <v>1925</v>
      </c>
      <c r="O6538">
        <v>0</v>
      </c>
      <c r="P6538" t="s">
        <v>1552</v>
      </c>
      <c r="Q6538">
        <v>19900601</v>
      </c>
      <c r="R6538">
        <v>891012370</v>
      </c>
    </row>
    <row r="6539" spans="1:18">
      <c r="A6539" t="s">
        <v>1924</v>
      </c>
      <c r="B6539" t="s">
        <v>1576</v>
      </c>
      <c r="C6539">
        <v>201207</v>
      </c>
      <c r="D6539">
        <v>0</v>
      </c>
      <c r="E6539" t="s">
        <v>1548</v>
      </c>
      <c r="F6539">
        <v>0</v>
      </c>
      <c r="G6539">
        <v>0</v>
      </c>
      <c r="H6539">
        <v>0</v>
      </c>
      <c r="I6539">
        <v>43112068800</v>
      </c>
      <c r="J6539">
        <v>13</v>
      </c>
      <c r="K6539" t="s">
        <v>1926</v>
      </c>
      <c r="L6539">
        <v>2531</v>
      </c>
      <c r="M6539" t="s">
        <v>1557</v>
      </c>
      <c r="N6539" t="s">
        <v>1925</v>
      </c>
      <c r="O6539">
        <v>0</v>
      </c>
      <c r="P6539" t="s">
        <v>1574</v>
      </c>
      <c r="Q6539">
        <v>19960501</v>
      </c>
      <c r="R6539">
        <v>891012370</v>
      </c>
    </row>
    <row r="6540" spans="1:18">
      <c r="A6540" t="s">
        <v>1924</v>
      </c>
      <c r="B6540" t="s">
        <v>1636</v>
      </c>
      <c r="C6540">
        <v>201207</v>
      </c>
      <c r="D6540">
        <v>0</v>
      </c>
      <c r="E6540" t="s">
        <v>1548</v>
      </c>
      <c r="F6540">
        <v>0</v>
      </c>
      <c r="G6540">
        <v>0</v>
      </c>
      <c r="H6540">
        <v>0</v>
      </c>
      <c r="I6540">
        <v>43112069000</v>
      </c>
      <c r="J6540">
        <v>13</v>
      </c>
      <c r="K6540" t="s">
        <v>1764</v>
      </c>
      <c r="L6540">
        <v>2531</v>
      </c>
      <c r="M6540" t="s">
        <v>1557</v>
      </c>
      <c r="N6540" t="s">
        <v>1925</v>
      </c>
      <c r="O6540">
        <v>0</v>
      </c>
      <c r="P6540" t="s">
        <v>1574</v>
      </c>
      <c r="Q6540">
        <v>19940901</v>
      </c>
      <c r="R6540">
        <v>891012370</v>
      </c>
    </row>
    <row r="6541" spans="1:18">
      <c r="A6541" t="s">
        <v>1932</v>
      </c>
      <c r="B6541" t="s">
        <v>1736</v>
      </c>
      <c r="C6541">
        <v>201207</v>
      </c>
      <c r="D6541">
        <v>0</v>
      </c>
      <c r="E6541" t="s">
        <v>1693</v>
      </c>
      <c r="F6541">
        <v>0</v>
      </c>
      <c r="G6541">
        <v>0</v>
      </c>
      <c r="H6541">
        <v>0</v>
      </c>
      <c r="I6541">
        <v>43112053600</v>
      </c>
      <c r="J6541">
        <v>14</v>
      </c>
      <c r="K6541" t="s">
        <v>1933</v>
      </c>
      <c r="L6541">
        <v>2531</v>
      </c>
      <c r="M6541" t="s">
        <v>1557</v>
      </c>
      <c r="N6541" t="s">
        <v>1925</v>
      </c>
      <c r="O6541">
        <v>0</v>
      </c>
      <c r="P6541" t="s">
        <v>1694</v>
      </c>
    </row>
    <row r="6542" spans="1:18">
      <c r="A6542" t="s">
        <v>1924</v>
      </c>
      <c r="B6542" t="s">
        <v>1573</v>
      </c>
      <c r="C6542">
        <v>201208</v>
      </c>
      <c r="D6542">
        <v>31</v>
      </c>
      <c r="E6542" t="s">
        <v>1548</v>
      </c>
      <c r="F6542">
        <v>0</v>
      </c>
      <c r="G6542">
        <v>4208</v>
      </c>
      <c r="H6542">
        <v>131</v>
      </c>
      <c r="I6542">
        <v>43112048700</v>
      </c>
      <c r="J6542">
        <v>11</v>
      </c>
      <c r="K6542" t="s">
        <v>1764</v>
      </c>
      <c r="L6542">
        <v>2531</v>
      </c>
      <c r="M6542" t="s">
        <v>1557</v>
      </c>
      <c r="N6542" t="s">
        <v>1925</v>
      </c>
      <c r="O6542">
        <v>0</v>
      </c>
      <c r="P6542" t="s">
        <v>1662</v>
      </c>
      <c r="Q6542">
        <v>19891201</v>
      </c>
      <c r="R6542">
        <v>891012370</v>
      </c>
    </row>
    <row r="6543" spans="1:18">
      <c r="A6543" t="s">
        <v>1924</v>
      </c>
      <c r="B6543" t="s">
        <v>1648</v>
      </c>
      <c r="C6543">
        <v>201208</v>
      </c>
      <c r="D6543">
        <v>31</v>
      </c>
      <c r="E6543" t="s">
        <v>1548</v>
      </c>
      <c r="F6543">
        <v>3</v>
      </c>
      <c r="G6543">
        <v>6864</v>
      </c>
      <c r="H6543">
        <v>1</v>
      </c>
      <c r="I6543">
        <v>43112049901</v>
      </c>
      <c r="J6543">
        <v>11</v>
      </c>
      <c r="K6543" t="s">
        <v>1926</v>
      </c>
      <c r="L6543">
        <v>2531</v>
      </c>
      <c r="M6543" t="s">
        <v>1557</v>
      </c>
      <c r="N6543" t="s">
        <v>1925</v>
      </c>
      <c r="O6543">
        <v>0</v>
      </c>
      <c r="P6543" t="s">
        <v>1552</v>
      </c>
      <c r="Q6543">
        <v>20020331</v>
      </c>
      <c r="R6543">
        <v>891012370</v>
      </c>
    </row>
    <row r="6544" spans="1:18">
      <c r="A6544" t="s">
        <v>1924</v>
      </c>
      <c r="B6544" t="s">
        <v>1649</v>
      </c>
      <c r="C6544">
        <v>201208</v>
      </c>
      <c r="D6544">
        <v>31</v>
      </c>
      <c r="E6544" t="s">
        <v>1548</v>
      </c>
      <c r="F6544">
        <v>0</v>
      </c>
      <c r="G6544">
        <v>6453</v>
      </c>
      <c r="H6544">
        <v>0</v>
      </c>
      <c r="I6544">
        <v>43112050401</v>
      </c>
      <c r="J6544">
        <v>11</v>
      </c>
      <c r="K6544" t="s">
        <v>1764</v>
      </c>
      <c r="L6544">
        <v>2531</v>
      </c>
      <c r="M6544" t="s">
        <v>1557</v>
      </c>
      <c r="N6544" t="s">
        <v>1925</v>
      </c>
      <c r="O6544">
        <v>0</v>
      </c>
      <c r="P6544" t="s">
        <v>1552</v>
      </c>
      <c r="Q6544">
        <v>20020319</v>
      </c>
      <c r="R6544">
        <v>891012370</v>
      </c>
    </row>
    <row r="6545" spans="1:18">
      <c r="A6545" t="s">
        <v>1924</v>
      </c>
      <c r="B6545" t="s">
        <v>1927</v>
      </c>
      <c r="C6545">
        <v>201208</v>
      </c>
      <c r="D6545">
        <v>0</v>
      </c>
      <c r="E6545" t="s">
        <v>1548</v>
      </c>
      <c r="F6545">
        <v>0</v>
      </c>
      <c r="G6545">
        <v>0</v>
      </c>
      <c r="H6545">
        <v>0</v>
      </c>
      <c r="I6545">
        <v>43112051000</v>
      </c>
      <c r="J6545">
        <v>13</v>
      </c>
      <c r="K6545" t="s">
        <v>1926</v>
      </c>
      <c r="L6545">
        <v>2531</v>
      </c>
      <c r="M6545" t="s">
        <v>1557</v>
      </c>
      <c r="N6545" t="s">
        <v>1925</v>
      </c>
      <c r="O6545">
        <v>0</v>
      </c>
      <c r="P6545" t="s">
        <v>1928</v>
      </c>
      <c r="Q6545">
        <v>19831201</v>
      </c>
      <c r="R6545">
        <v>891012370</v>
      </c>
    </row>
    <row r="6546" spans="1:18">
      <c r="A6546" t="s">
        <v>1924</v>
      </c>
      <c r="B6546" t="s">
        <v>1929</v>
      </c>
      <c r="C6546">
        <v>201208</v>
      </c>
      <c r="D6546">
        <v>0</v>
      </c>
      <c r="E6546" t="s">
        <v>1548</v>
      </c>
      <c r="F6546">
        <v>0</v>
      </c>
      <c r="G6546">
        <v>0</v>
      </c>
      <c r="H6546">
        <v>0</v>
      </c>
      <c r="I6546">
        <v>43112051000</v>
      </c>
      <c r="J6546">
        <v>13</v>
      </c>
      <c r="K6546" t="s">
        <v>1926</v>
      </c>
      <c r="L6546">
        <v>2531</v>
      </c>
      <c r="M6546" t="s">
        <v>1557</v>
      </c>
      <c r="N6546" t="s">
        <v>1925</v>
      </c>
      <c r="O6546">
        <v>0</v>
      </c>
      <c r="P6546" t="s">
        <v>1771</v>
      </c>
      <c r="Q6546">
        <v>19831201</v>
      </c>
      <c r="R6546">
        <v>891012370</v>
      </c>
    </row>
    <row r="6547" spans="1:18">
      <c r="A6547" t="s">
        <v>1924</v>
      </c>
      <c r="B6547" t="s">
        <v>1661</v>
      </c>
      <c r="C6547">
        <v>201208</v>
      </c>
      <c r="D6547">
        <v>0</v>
      </c>
      <c r="E6547" t="s">
        <v>1548</v>
      </c>
      <c r="F6547">
        <v>0</v>
      </c>
      <c r="G6547">
        <v>0</v>
      </c>
      <c r="H6547">
        <v>0</v>
      </c>
      <c r="I6547">
        <v>43112051700</v>
      </c>
      <c r="J6547">
        <v>13</v>
      </c>
      <c r="K6547" t="s">
        <v>1764</v>
      </c>
      <c r="L6547">
        <v>2531</v>
      </c>
      <c r="M6547" t="s">
        <v>1557</v>
      </c>
      <c r="N6547" t="s">
        <v>1925</v>
      </c>
      <c r="O6547">
        <v>0</v>
      </c>
      <c r="P6547" t="s">
        <v>1662</v>
      </c>
      <c r="Q6547">
        <v>19890201</v>
      </c>
      <c r="R6547">
        <v>891012370</v>
      </c>
    </row>
    <row r="6548" spans="1:18">
      <c r="A6548" t="s">
        <v>1924</v>
      </c>
      <c r="B6548" t="s">
        <v>1730</v>
      </c>
      <c r="C6548">
        <v>201208</v>
      </c>
      <c r="D6548">
        <v>0</v>
      </c>
      <c r="E6548" t="s">
        <v>1693</v>
      </c>
      <c r="F6548">
        <v>0</v>
      </c>
      <c r="G6548">
        <v>0</v>
      </c>
      <c r="H6548">
        <v>0</v>
      </c>
      <c r="I6548">
        <v>43112052900</v>
      </c>
      <c r="J6548">
        <v>14</v>
      </c>
      <c r="K6548" t="s">
        <v>1926</v>
      </c>
      <c r="L6548">
        <v>2531</v>
      </c>
      <c r="M6548" t="s">
        <v>1557</v>
      </c>
      <c r="N6548" t="s">
        <v>1925</v>
      </c>
      <c r="O6548">
        <v>0</v>
      </c>
      <c r="P6548" t="s">
        <v>1694</v>
      </c>
    </row>
    <row r="6549" spans="1:18">
      <c r="A6549" t="s">
        <v>1924</v>
      </c>
      <c r="B6549" t="s">
        <v>1591</v>
      </c>
      <c r="C6549">
        <v>201208</v>
      </c>
      <c r="D6549">
        <v>0</v>
      </c>
      <c r="E6549" t="s">
        <v>1548</v>
      </c>
      <c r="F6549">
        <v>0</v>
      </c>
      <c r="G6549">
        <v>0</v>
      </c>
      <c r="H6549">
        <v>0</v>
      </c>
      <c r="I6549">
        <v>43112056000</v>
      </c>
      <c r="J6549">
        <v>13</v>
      </c>
      <c r="K6549" t="s">
        <v>1926</v>
      </c>
      <c r="L6549">
        <v>2531</v>
      </c>
      <c r="M6549" t="s">
        <v>1557</v>
      </c>
      <c r="N6549" t="s">
        <v>1925</v>
      </c>
      <c r="O6549">
        <v>0</v>
      </c>
      <c r="P6549" t="s">
        <v>1574</v>
      </c>
      <c r="Q6549">
        <v>19881201</v>
      </c>
      <c r="R6549">
        <v>891012370</v>
      </c>
    </row>
    <row r="6550" spans="1:18">
      <c r="A6550" t="s">
        <v>1924</v>
      </c>
      <c r="B6550" t="s">
        <v>1930</v>
      </c>
      <c r="C6550">
        <v>201208</v>
      </c>
      <c r="D6550">
        <v>0</v>
      </c>
      <c r="E6550" t="s">
        <v>1548</v>
      </c>
      <c r="F6550">
        <v>0</v>
      </c>
      <c r="G6550">
        <v>0</v>
      </c>
      <c r="H6550">
        <v>0</v>
      </c>
      <c r="I6550">
        <v>43112054200</v>
      </c>
      <c r="J6550">
        <v>13</v>
      </c>
      <c r="K6550" t="s">
        <v>1926</v>
      </c>
      <c r="L6550">
        <v>2531</v>
      </c>
      <c r="M6550" t="s">
        <v>1557</v>
      </c>
      <c r="N6550" t="s">
        <v>1925</v>
      </c>
      <c r="O6550">
        <v>0</v>
      </c>
      <c r="P6550" t="s">
        <v>1769</v>
      </c>
      <c r="Q6550">
        <v>19840201</v>
      </c>
      <c r="R6550">
        <v>891012370</v>
      </c>
    </row>
    <row r="6551" spans="1:18">
      <c r="A6551" t="s">
        <v>1924</v>
      </c>
      <c r="B6551" t="s">
        <v>1931</v>
      </c>
      <c r="C6551">
        <v>201208</v>
      </c>
      <c r="D6551">
        <v>0</v>
      </c>
      <c r="E6551" t="s">
        <v>1548</v>
      </c>
      <c r="F6551">
        <v>0</v>
      </c>
      <c r="G6551">
        <v>0</v>
      </c>
      <c r="H6551">
        <v>0</v>
      </c>
      <c r="I6551">
        <v>43112054200</v>
      </c>
      <c r="J6551">
        <v>13</v>
      </c>
      <c r="K6551" t="s">
        <v>1926</v>
      </c>
      <c r="L6551">
        <v>2531</v>
      </c>
      <c r="M6551" t="s">
        <v>1557</v>
      </c>
      <c r="N6551" t="s">
        <v>1925</v>
      </c>
      <c r="O6551">
        <v>0</v>
      </c>
      <c r="P6551" t="s">
        <v>1771</v>
      </c>
      <c r="Q6551">
        <v>19840101</v>
      </c>
      <c r="R6551">
        <v>891012370</v>
      </c>
    </row>
    <row r="6552" spans="1:18">
      <c r="A6552" t="s">
        <v>1924</v>
      </c>
      <c r="B6552" t="s">
        <v>1635</v>
      </c>
      <c r="C6552">
        <v>201208</v>
      </c>
      <c r="D6552">
        <v>0</v>
      </c>
      <c r="E6552" t="s">
        <v>1548</v>
      </c>
      <c r="F6552">
        <v>0</v>
      </c>
      <c r="G6552">
        <v>0</v>
      </c>
      <c r="H6552">
        <v>0</v>
      </c>
      <c r="I6552">
        <v>43112055600</v>
      </c>
      <c r="J6552">
        <v>13</v>
      </c>
      <c r="K6552" t="s">
        <v>1926</v>
      </c>
      <c r="L6552">
        <v>2531</v>
      </c>
      <c r="M6552" t="s">
        <v>1557</v>
      </c>
      <c r="N6552" t="s">
        <v>1925</v>
      </c>
      <c r="O6552">
        <v>0</v>
      </c>
      <c r="P6552" t="s">
        <v>1738</v>
      </c>
      <c r="Q6552">
        <v>20000925</v>
      </c>
      <c r="R6552">
        <v>891012370</v>
      </c>
    </row>
    <row r="6553" spans="1:18">
      <c r="A6553" t="s">
        <v>1924</v>
      </c>
      <c r="B6553" t="s">
        <v>1716</v>
      </c>
      <c r="C6553">
        <v>201208</v>
      </c>
      <c r="D6553">
        <v>0</v>
      </c>
      <c r="E6553" t="s">
        <v>1548</v>
      </c>
      <c r="F6553">
        <v>0</v>
      </c>
      <c r="G6553">
        <v>0</v>
      </c>
      <c r="H6553">
        <v>0</v>
      </c>
      <c r="I6553">
        <v>43112061200</v>
      </c>
      <c r="J6553">
        <v>13</v>
      </c>
      <c r="K6553" t="s">
        <v>1926</v>
      </c>
      <c r="L6553">
        <v>2531</v>
      </c>
      <c r="M6553" t="s">
        <v>1557</v>
      </c>
      <c r="N6553" t="s">
        <v>1925</v>
      </c>
      <c r="O6553">
        <v>0</v>
      </c>
      <c r="P6553" t="s">
        <v>1552</v>
      </c>
      <c r="Q6553">
        <v>19860201</v>
      </c>
      <c r="R6553">
        <v>891012370</v>
      </c>
    </row>
    <row r="6554" spans="1:18">
      <c r="A6554" t="s">
        <v>1924</v>
      </c>
      <c r="B6554" t="s">
        <v>1650</v>
      </c>
      <c r="C6554">
        <v>201208</v>
      </c>
      <c r="D6554">
        <v>31</v>
      </c>
      <c r="E6554" t="s">
        <v>1548</v>
      </c>
      <c r="F6554">
        <v>1</v>
      </c>
      <c r="G6554">
        <v>2787</v>
      </c>
      <c r="H6554">
        <v>766</v>
      </c>
      <c r="I6554">
        <v>43112057301</v>
      </c>
      <c r="J6554">
        <v>11</v>
      </c>
      <c r="K6554" t="s">
        <v>1764</v>
      </c>
      <c r="L6554">
        <v>2531</v>
      </c>
      <c r="M6554" t="s">
        <v>1557</v>
      </c>
      <c r="N6554" t="s">
        <v>1925</v>
      </c>
      <c r="O6554">
        <v>0</v>
      </c>
      <c r="P6554" t="s">
        <v>1662</v>
      </c>
      <c r="Q6554">
        <v>20030227</v>
      </c>
      <c r="R6554">
        <v>891012370</v>
      </c>
    </row>
    <row r="6555" spans="1:18">
      <c r="A6555" t="s">
        <v>1924</v>
      </c>
      <c r="B6555" t="s">
        <v>1592</v>
      </c>
      <c r="C6555">
        <v>201208</v>
      </c>
      <c r="D6555">
        <v>0</v>
      </c>
      <c r="E6555" t="s">
        <v>1548</v>
      </c>
      <c r="F6555">
        <v>0</v>
      </c>
      <c r="G6555">
        <v>0</v>
      </c>
      <c r="H6555">
        <v>0</v>
      </c>
      <c r="I6555">
        <v>43112059600</v>
      </c>
      <c r="J6555">
        <v>13</v>
      </c>
      <c r="K6555" t="s">
        <v>1926</v>
      </c>
      <c r="L6555">
        <v>2531</v>
      </c>
      <c r="M6555" t="s">
        <v>1557</v>
      </c>
      <c r="N6555" t="s">
        <v>1925</v>
      </c>
      <c r="O6555">
        <v>0</v>
      </c>
      <c r="P6555" t="s">
        <v>1574</v>
      </c>
      <c r="Q6555">
        <v>19891101</v>
      </c>
      <c r="R6555">
        <v>891012370</v>
      </c>
    </row>
    <row r="6556" spans="1:18">
      <c r="A6556" t="s">
        <v>1924</v>
      </c>
      <c r="B6556" t="s">
        <v>1689</v>
      </c>
      <c r="C6556">
        <v>201208</v>
      </c>
      <c r="D6556">
        <v>0</v>
      </c>
      <c r="E6556" t="s">
        <v>1548</v>
      </c>
      <c r="F6556">
        <v>0</v>
      </c>
      <c r="G6556">
        <v>0</v>
      </c>
      <c r="H6556">
        <v>0</v>
      </c>
      <c r="I6556">
        <v>43112059500</v>
      </c>
      <c r="J6556">
        <v>13</v>
      </c>
      <c r="K6556" t="s">
        <v>1764</v>
      </c>
      <c r="L6556">
        <v>2531</v>
      </c>
      <c r="M6556" t="s">
        <v>1557</v>
      </c>
      <c r="N6556" t="s">
        <v>1925</v>
      </c>
      <c r="O6556">
        <v>0</v>
      </c>
      <c r="P6556" t="s">
        <v>1662</v>
      </c>
      <c r="Q6556">
        <v>19901001</v>
      </c>
      <c r="R6556">
        <v>891012370</v>
      </c>
    </row>
    <row r="6557" spans="1:18">
      <c r="A6557" t="s">
        <v>1924</v>
      </c>
      <c r="B6557" t="s">
        <v>1664</v>
      </c>
      <c r="C6557">
        <v>201208</v>
      </c>
      <c r="D6557">
        <v>31</v>
      </c>
      <c r="E6557" t="s">
        <v>1693</v>
      </c>
      <c r="F6557">
        <v>0</v>
      </c>
      <c r="G6557">
        <v>0</v>
      </c>
      <c r="H6557">
        <v>0</v>
      </c>
      <c r="I6557">
        <v>43112061800</v>
      </c>
      <c r="J6557">
        <v>22</v>
      </c>
      <c r="K6557" t="s">
        <v>1764</v>
      </c>
      <c r="L6557">
        <v>2531</v>
      </c>
      <c r="M6557" t="s">
        <v>1557</v>
      </c>
      <c r="N6557" t="s">
        <v>1925</v>
      </c>
      <c r="O6557">
        <v>7</v>
      </c>
      <c r="P6557" t="s">
        <v>1574</v>
      </c>
      <c r="Q6557">
        <v>19901001</v>
      </c>
      <c r="R6557">
        <v>891012370</v>
      </c>
    </row>
    <row r="6558" spans="1:18">
      <c r="A6558" t="s">
        <v>1924</v>
      </c>
      <c r="B6558" t="s">
        <v>1651</v>
      </c>
      <c r="C6558">
        <v>201208</v>
      </c>
      <c r="D6558">
        <v>0</v>
      </c>
      <c r="E6558" t="s">
        <v>1548</v>
      </c>
      <c r="F6558">
        <v>0</v>
      </c>
      <c r="G6558">
        <v>0</v>
      </c>
      <c r="H6558">
        <v>0</v>
      </c>
      <c r="I6558">
        <v>43112060801</v>
      </c>
      <c r="J6558">
        <v>13</v>
      </c>
      <c r="K6558" t="s">
        <v>1764</v>
      </c>
      <c r="L6558">
        <v>2531</v>
      </c>
      <c r="M6558" t="s">
        <v>1557</v>
      </c>
      <c r="N6558" t="s">
        <v>1925</v>
      </c>
      <c r="O6558">
        <v>0</v>
      </c>
      <c r="P6558" t="s">
        <v>1574</v>
      </c>
      <c r="Q6558">
        <v>19960401</v>
      </c>
      <c r="R6558">
        <v>891012370</v>
      </c>
    </row>
    <row r="6559" spans="1:18">
      <c r="A6559" t="s">
        <v>1924</v>
      </c>
      <c r="B6559" t="s">
        <v>1665</v>
      </c>
      <c r="C6559">
        <v>201208</v>
      </c>
      <c r="D6559">
        <v>31</v>
      </c>
      <c r="E6559" t="s">
        <v>1548</v>
      </c>
      <c r="F6559">
        <v>3</v>
      </c>
      <c r="G6559">
        <v>9908</v>
      </c>
      <c r="H6559">
        <v>9008</v>
      </c>
      <c r="I6559">
        <v>43112068600</v>
      </c>
      <c r="J6559">
        <v>11</v>
      </c>
      <c r="K6559" t="s">
        <v>1764</v>
      </c>
      <c r="L6559">
        <v>2531</v>
      </c>
      <c r="M6559" t="s">
        <v>1557</v>
      </c>
      <c r="N6559" t="s">
        <v>1925</v>
      </c>
      <c r="O6559">
        <v>0</v>
      </c>
      <c r="P6559" t="s">
        <v>1552</v>
      </c>
      <c r="Q6559">
        <v>19900601</v>
      </c>
      <c r="R6559">
        <v>891012370</v>
      </c>
    </row>
    <row r="6560" spans="1:18">
      <c r="A6560" t="s">
        <v>1924</v>
      </c>
      <c r="B6560" t="s">
        <v>1576</v>
      </c>
      <c r="C6560">
        <v>201208</v>
      </c>
      <c r="D6560">
        <v>0</v>
      </c>
      <c r="E6560" t="s">
        <v>1548</v>
      </c>
      <c r="F6560">
        <v>0</v>
      </c>
      <c r="G6560">
        <v>0</v>
      </c>
      <c r="H6560">
        <v>0</v>
      </c>
      <c r="I6560">
        <v>43112068800</v>
      </c>
      <c r="J6560">
        <v>13</v>
      </c>
      <c r="K6560" t="s">
        <v>1926</v>
      </c>
      <c r="L6560">
        <v>2531</v>
      </c>
      <c r="M6560" t="s">
        <v>1557</v>
      </c>
      <c r="N6560" t="s">
        <v>1925</v>
      </c>
      <c r="O6560">
        <v>0</v>
      </c>
      <c r="P6560" t="s">
        <v>1574</v>
      </c>
      <c r="Q6560">
        <v>19960501</v>
      </c>
      <c r="R6560">
        <v>891012370</v>
      </c>
    </row>
    <row r="6561" spans="1:18">
      <c r="A6561" t="s">
        <v>1924</v>
      </c>
      <c r="B6561" t="s">
        <v>1636</v>
      </c>
      <c r="C6561">
        <v>201208</v>
      </c>
      <c r="D6561">
        <v>0</v>
      </c>
      <c r="E6561" t="s">
        <v>1548</v>
      </c>
      <c r="F6561">
        <v>0</v>
      </c>
      <c r="G6561">
        <v>0</v>
      </c>
      <c r="H6561">
        <v>0</v>
      </c>
      <c r="I6561">
        <v>43112069000</v>
      </c>
      <c r="J6561">
        <v>13</v>
      </c>
      <c r="K6561" t="s">
        <v>1764</v>
      </c>
      <c r="L6561">
        <v>2531</v>
      </c>
      <c r="M6561" t="s">
        <v>1557</v>
      </c>
      <c r="N6561" t="s">
        <v>1925</v>
      </c>
      <c r="O6561">
        <v>0</v>
      </c>
      <c r="P6561" t="s">
        <v>1574</v>
      </c>
      <c r="Q6561">
        <v>19940901</v>
      </c>
      <c r="R6561">
        <v>891012370</v>
      </c>
    </row>
    <row r="6562" spans="1:18">
      <c r="A6562" t="s">
        <v>1932</v>
      </c>
      <c r="B6562" t="s">
        <v>1736</v>
      </c>
      <c r="C6562">
        <v>201208</v>
      </c>
      <c r="D6562">
        <v>0</v>
      </c>
      <c r="E6562" t="s">
        <v>1693</v>
      </c>
      <c r="F6562">
        <v>0</v>
      </c>
      <c r="G6562">
        <v>0</v>
      </c>
      <c r="H6562">
        <v>0</v>
      </c>
      <c r="I6562">
        <v>43112053600</v>
      </c>
      <c r="J6562">
        <v>14</v>
      </c>
      <c r="K6562" t="s">
        <v>1933</v>
      </c>
      <c r="L6562">
        <v>2531</v>
      </c>
      <c r="M6562" t="s">
        <v>1557</v>
      </c>
      <c r="N6562" t="s">
        <v>1925</v>
      </c>
      <c r="O6562">
        <v>0</v>
      </c>
      <c r="P6562" t="s">
        <v>1694</v>
      </c>
    </row>
    <row r="6563" spans="1:18">
      <c r="A6563" t="s">
        <v>1924</v>
      </c>
      <c r="B6563" t="s">
        <v>1573</v>
      </c>
      <c r="C6563">
        <v>201209</v>
      </c>
      <c r="D6563">
        <v>0</v>
      </c>
      <c r="E6563" t="s">
        <v>1548</v>
      </c>
      <c r="F6563">
        <v>0</v>
      </c>
      <c r="G6563">
        <v>0</v>
      </c>
      <c r="H6563">
        <v>0</v>
      </c>
      <c r="I6563">
        <v>43112048700</v>
      </c>
      <c r="J6563">
        <v>13</v>
      </c>
      <c r="K6563" t="s">
        <v>1764</v>
      </c>
      <c r="L6563">
        <v>2531</v>
      </c>
      <c r="M6563" t="s">
        <v>1557</v>
      </c>
      <c r="N6563" t="s">
        <v>1925</v>
      </c>
      <c r="O6563">
        <v>0</v>
      </c>
      <c r="P6563" t="s">
        <v>1662</v>
      </c>
      <c r="Q6563">
        <v>19891201</v>
      </c>
      <c r="R6563">
        <v>891012370</v>
      </c>
    </row>
    <row r="6564" spans="1:18">
      <c r="A6564" t="s">
        <v>1924</v>
      </c>
      <c r="B6564" t="s">
        <v>1648</v>
      </c>
      <c r="C6564">
        <v>201209</v>
      </c>
      <c r="D6564">
        <v>0</v>
      </c>
      <c r="E6564" t="s">
        <v>1548</v>
      </c>
      <c r="F6564">
        <v>0</v>
      </c>
      <c r="G6564">
        <v>0</v>
      </c>
      <c r="H6564">
        <v>0</v>
      </c>
      <c r="I6564">
        <v>43112049901</v>
      </c>
      <c r="J6564">
        <v>13</v>
      </c>
      <c r="K6564" t="s">
        <v>1926</v>
      </c>
      <c r="L6564">
        <v>2531</v>
      </c>
      <c r="M6564" t="s">
        <v>1557</v>
      </c>
      <c r="N6564" t="s">
        <v>1925</v>
      </c>
      <c r="O6564">
        <v>0</v>
      </c>
      <c r="P6564" t="s">
        <v>1552</v>
      </c>
      <c r="Q6564">
        <v>20020331</v>
      </c>
      <c r="R6564">
        <v>891012370</v>
      </c>
    </row>
    <row r="6565" spans="1:18">
      <c r="A6565" t="s">
        <v>1924</v>
      </c>
      <c r="B6565" t="s">
        <v>1649</v>
      </c>
      <c r="C6565">
        <v>201209</v>
      </c>
      <c r="D6565">
        <v>0</v>
      </c>
      <c r="E6565" t="s">
        <v>1548</v>
      </c>
      <c r="F6565">
        <v>0</v>
      </c>
      <c r="G6565">
        <v>0</v>
      </c>
      <c r="H6565">
        <v>0</v>
      </c>
      <c r="I6565">
        <v>43112050401</v>
      </c>
      <c r="J6565">
        <v>13</v>
      </c>
      <c r="K6565" t="s">
        <v>1764</v>
      </c>
      <c r="L6565">
        <v>2531</v>
      </c>
      <c r="M6565" t="s">
        <v>1557</v>
      </c>
      <c r="N6565" t="s">
        <v>1925</v>
      </c>
      <c r="O6565">
        <v>0</v>
      </c>
      <c r="P6565" t="s">
        <v>1552</v>
      </c>
      <c r="Q6565">
        <v>20020319</v>
      </c>
      <c r="R6565">
        <v>891012370</v>
      </c>
    </row>
    <row r="6566" spans="1:18">
      <c r="A6566" t="s">
        <v>1924</v>
      </c>
      <c r="B6566" t="s">
        <v>1927</v>
      </c>
      <c r="C6566">
        <v>201209</v>
      </c>
      <c r="D6566">
        <v>0</v>
      </c>
      <c r="E6566" t="s">
        <v>1548</v>
      </c>
      <c r="F6566">
        <v>0</v>
      </c>
      <c r="G6566">
        <v>0</v>
      </c>
      <c r="H6566">
        <v>0</v>
      </c>
      <c r="I6566">
        <v>43112051000</v>
      </c>
      <c r="J6566">
        <v>13</v>
      </c>
      <c r="K6566" t="s">
        <v>1926</v>
      </c>
      <c r="L6566">
        <v>2531</v>
      </c>
      <c r="M6566" t="s">
        <v>1557</v>
      </c>
      <c r="N6566" t="s">
        <v>1925</v>
      </c>
      <c r="O6566">
        <v>0</v>
      </c>
      <c r="P6566" t="s">
        <v>1928</v>
      </c>
      <c r="Q6566">
        <v>19831201</v>
      </c>
      <c r="R6566">
        <v>891012370</v>
      </c>
    </row>
    <row r="6567" spans="1:18">
      <c r="A6567" t="s">
        <v>1924</v>
      </c>
      <c r="B6567" t="s">
        <v>1929</v>
      </c>
      <c r="C6567">
        <v>201209</v>
      </c>
      <c r="D6567">
        <v>0</v>
      </c>
      <c r="E6567" t="s">
        <v>1548</v>
      </c>
      <c r="F6567">
        <v>0</v>
      </c>
      <c r="G6567">
        <v>0</v>
      </c>
      <c r="H6567">
        <v>0</v>
      </c>
      <c r="I6567">
        <v>43112051000</v>
      </c>
      <c r="J6567">
        <v>13</v>
      </c>
      <c r="K6567" t="s">
        <v>1926</v>
      </c>
      <c r="L6567">
        <v>2531</v>
      </c>
      <c r="M6567" t="s">
        <v>1557</v>
      </c>
      <c r="N6567" t="s">
        <v>1925</v>
      </c>
      <c r="O6567">
        <v>0</v>
      </c>
      <c r="P6567" t="s">
        <v>1771</v>
      </c>
      <c r="Q6567">
        <v>19831201</v>
      </c>
      <c r="R6567">
        <v>891012370</v>
      </c>
    </row>
    <row r="6568" spans="1:18">
      <c r="A6568" t="s">
        <v>1924</v>
      </c>
      <c r="B6568" t="s">
        <v>1661</v>
      </c>
      <c r="C6568">
        <v>201209</v>
      </c>
      <c r="D6568">
        <v>0</v>
      </c>
      <c r="E6568" t="s">
        <v>1548</v>
      </c>
      <c r="F6568">
        <v>0</v>
      </c>
      <c r="G6568">
        <v>0</v>
      </c>
      <c r="H6568">
        <v>0</v>
      </c>
      <c r="I6568">
        <v>43112051700</v>
      </c>
      <c r="J6568">
        <v>13</v>
      </c>
      <c r="K6568" t="s">
        <v>1764</v>
      </c>
      <c r="L6568">
        <v>2531</v>
      </c>
      <c r="M6568" t="s">
        <v>1557</v>
      </c>
      <c r="N6568" t="s">
        <v>1925</v>
      </c>
      <c r="O6568">
        <v>0</v>
      </c>
      <c r="P6568" t="s">
        <v>1662</v>
      </c>
      <c r="Q6568">
        <v>19890201</v>
      </c>
      <c r="R6568">
        <v>891012370</v>
      </c>
    </row>
    <row r="6569" spans="1:18">
      <c r="A6569" t="s">
        <v>1924</v>
      </c>
      <c r="B6569" t="s">
        <v>1730</v>
      </c>
      <c r="C6569">
        <v>201209</v>
      </c>
      <c r="D6569">
        <v>0</v>
      </c>
      <c r="E6569" t="s">
        <v>1693</v>
      </c>
      <c r="F6569">
        <v>0</v>
      </c>
      <c r="G6569">
        <v>0</v>
      </c>
      <c r="H6569">
        <v>0</v>
      </c>
      <c r="I6569">
        <v>43112052900</v>
      </c>
      <c r="J6569">
        <v>14</v>
      </c>
      <c r="K6569" t="s">
        <v>1926</v>
      </c>
      <c r="L6569">
        <v>2531</v>
      </c>
      <c r="M6569" t="s">
        <v>1557</v>
      </c>
      <c r="N6569" t="s">
        <v>1925</v>
      </c>
      <c r="O6569">
        <v>0</v>
      </c>
      <c r="P6569" t="s">
        <v>1694</v>
      </c>
    </row>
    <row r="6570" spans="1:18">
      <c r="A6570" t="s">
        <v>1924</v>
      </c>
      <c r="B6570" t="s">
        <v>1591</v>
      </c>
      <c r="C6570">
        <v>201209</v>
      </c>
      <c r="D6570">
        <v>0</v>
      </c>
      <c r="E6570" t="s">
        <v>1548</v>
      </c>
      <c r="F6570">
        <v>0</v>
      </c>
      <c r="G6570">
        <v>0</v>
      </c>
      <c r="H6570">
        <v>0</v>
      </c>
      <c r="I6570">
        <v>43112056000</v>
      </c>
      <c r="J6570">
        <v>13</v>
      </c>
      <c r="K6570" t="s">
        <v>1926</v>
      </c>
      <c r="L6570">
        <v>2531</v>
      </c>
      <c r="M6570" t="s">
        <v>1557</v>
      </c>
      <c r="N6570" t="s">
        <v>1925</v>
      </c>
      <c r="O6570">
        <v>0</v>
      </c>
      <c r="P6570" t="s">
        <v>1574</v>
      </c>
      <c r="Q6570">
        <v>19881201</v>
      </c>
      <c r="R6570">
        <v>891012370</v>
      </c>
    </row>
    <row r="6571" spans="1:18">
      <c r="A6571" t="s">
        <v>1924</v>
      </c>
      <c r="B6571" t="s">
        <v>1930</v>
      </c>
      <c r="C6571">
        <v>201209</v>
      </c>
      <c r="D6571">
        <v>0</v>
      </c>
      <c r="E6571" t="s">
        <v>1548</v>
      </c>
      <c r="F6571">
        <v>0</v>
      </c>
      <c r="G6571">
        <v>0</v>
      </c>
      <c r="H6571">
        <v>0</v>
      </c>
      <c r="I6571">
        <v>43112054200</v>
      </c>
      <c r="J6571">
        <v>13</v>
      </c>
      <c r="K6571" t="s">
        <v>1926</v>
      </c>
      <c r="L6571">
        <v>2531</v>
      </c>
      <c r="M6571" t="s">
        <v>1557</v>
      </c>
      <c r="N6571" t="s">
        <v>1925</v>
      </c>
      <c r="O6571">
        <v>0</v>
      </c>
      <c r="P6571" t="s">
        <v>1769</v>
      </c>
      <c r="Q6571">
        <v>19840201</v>
      </c>
      <c r="R6571">
        <v>891012370</v>
      </c>
    </row>
    <row r="6572" spans="1:18">
      <c r="A6572" t="s">
        <v>1924</v>
      </c>
      <c r="B6572" t="s">
        <v>1931</v>
      </c>
      <c r="C6572">
        <v>201209</v>
      </c>
      <c r="D6572">
        <v>0</v>
      </c>
      <c r="E6572" t="s">
        <v>1548</v>
      </c>
      <c r="F6572">
        <v>0</v>
      </c>
      <c r="G6572">
        <v>0</v>
      </c>
      <c r="H6572">
        <v>0</v>
      </c>
      <c r="I6572">
        <v>43112054200</v>
      </c>
      <c r="J6572">
        <v>13</v>
      </c>
      <c r="K6572" t="s">
        <v>1926</v>
      </c>
      <c r="L6572">
        <v>2531</v>
      </c>
      <c r="M6572" t="s">
        <v>1557</v>
      </c>
      <c r="N6572" t="s">
        <v>1925</v>
      </c>
      <c r="O6572">
        <v>0</v>
      </c>
      <c r="P6572" t="s">
        <v>1771</v>
      </c>
      <c r="Q6572">
        <v>19840101</v>
      </c>
      <c r="R6572">
        <v>891012370</v>
      </c>
    </row>
    <row r="6573" spans="1:18">
      <c r="A6573" t="s">
        <v>1924</v>
      </c>
      <c r="B6573" t="s">
        <v>1635</v>
      </c>
      <c r="C6573">
        <v>201209</v>
      </c>
      <c r="D6573">
        <v>0</v>
      </c>
      <c r="E6573" t="s">
        <v>1548</v>
      </c>
      <c r="F6573">
        <v>0</v>
      </c>
      <c r="G6573">
        <v>0</v>
      </c>
      <c r="H6573">
        <v>0</v>
      </c>
      <c r="I6573">
        <v>43112055600</v>
      </c>
      <c r="J6573">
        <v>13</v>
      </c>
      <c r="K6573" t="s">
        <v>1926</v>
      </c>
      <c r="L6573">
        <v>2531</v>
      </c>
      <c r="M6573" t="s">
        <v>1557</v>
      </c>
      <c r="N6573" t="s">
        <v>1925</v>
      </c>
      <c r="O6573">
        <v>0</v>
      </c>
      <c r="P6573" t="s">
        <v>1738</v>
      </c>
      <c r="Q6573">
        <v>20000925</v>
      </c>
      <c r="R6573">
        <v>891012370</v>
      </c>
    </row>
    <row r="6574" spans="1:18">
      <c r="A6574" t="s">
        <v>1924</v>
      </c>
      <c r="B6574" t="s">
        <v>1716</v>
      </c>
      <c r="C6574">
        <v>201209</v>
      </c>
      <c r="D6574">
        <v>0</v>
      </c>
      <c r="E6574" t="s">
        <v>1548</v>
      </c>
      <c r="F6574">
        <v>0</v>
      </c>
      <c r="G6574">
        <v>0</v>
      </c>
      <c r="H6574">
        <v>0</v>
      </c>
      <c r="I6574">
        <v>43112061200</v>
      </c>
      <c r="J6574">
        <v>13</v>
      </c>
      <c r="K6574" t="s">
        <v>1926</v>
      </c>
      <c r="L6574">
        <v>2531</v>
      </c>
      <c r="M6574" t="s">
        <v>1557</v>
      </c>
      <c r="N6574" t="s">
        <v>1925</v>
      </c>
      <c r="O6574">
        <v>0</v>
      </c>
      <c r="P6574" t="s">
        <v>1552</v>
      </c>
      <c r="Q6574">
        <v>19860201</v>
      </c>
      <c r="R6574">
        <v>891012370</v>
      </c>
    </row>
    <row r="6575" spans="1:18">
      <c r="A6575" t="s">
        <v>1924</v>
      </c>
      <c r="B6575" t="s">
        <v>1650</v>
      </c>
      <c r="C6575">
        <v>201209</v>
      </c>
      <c r="D6575">
        <v>0</v>
      </c>
      <c r="E6575" t="s">
        <v>1548</v>
      </c>
      <c r="F6575">
        <v>0</v>
      </c>
      <c r="G6575">
        <v>0</v>
      </c>
      <c r="H6575">
        <v>0</v>
      </c>
      <c r="I6575">
        <v>43112057301</v>
      </c>
      <c r="J6575">
        <v>13</v>
      </c>
      <c r="K6575" t="s">
        <v>1764</v>
      </c>
      <c r="L6575">
        <v>2531</v>
      </c>
      <c r="M6575" t="s">
        <v>1557</v>
      </c>
      <c r="N6575" t="s">
        <v>1925</v>
      </c>
      <c r="O6575">
        <v>0</v>
      </c>
      <c r="P6575" t="s">
        <v>1662</v>
      </c>
      <c r="Q6575">
        <v>20030227</v>
      </c>
      <c r="R6575">
        <v>891012370</v>
      </c>
    </row>
    <row r="6576" spans="1:18">
      <c r="A6576" t="s">
        <v>1924</v>
      </c>
      <c r="B6576" t="s">
        <v>1592</v>
      </c>
      <c r="C6576">
        <v>201209</v>
      </c>
      <c r="D6576">
        <v>0</v>
      </c>
      <c r="E6576" t="s">
        <v>1548</v>
      </c>
      <c r="F6576">
        <v>0</v>
      </c>
      <c r="G6576">
        <v>0</v>
      </c>
      <c r="H6576">
        <v>0</v>
      </c>
      <c r="I6576">
        <v>43112059600</v>
      </c>
      <c r="J6576">
        <v>13</v>
      </c>
      <c r="K6576" t="s">
        <v>1926</v>
      </c>
      <c r="L6576">
        <v>2531</v>
      </c>
      <c r="M6576" t="s">
        <v>1557</v>
      </c>
      <c r="N6576" t="s">
        <v>1925</v>
      </c>
      <c r="O6576">
        <v>0</v>
      </c>
      <c r="P6576" t="s">
        <v>1574</v>
      </c>
      <c r="Q6576">
        <v>19891101</v>
      </c>
      <c r="R6576">
        <v>891012370</v>
      </c>
    </row>
    <row r="6577" spans="1:18">
      <c r="A6577" t="s">
        <v>1924</v>
      </c>
      <c r="B6577" t="s">
        <v>1689</v>
      </c>
      <c r="C6577">
        <v>201209</v>
      </c>
      <c r="D6577">
        <v>0</v>
      </c>
      <c r="E6577" t="s">
        <v>1548</v>
      </c>
      <c r="F6577">
        <v>0</v>
      </c>
      <c r="G6577">
        <v>0</v>
      </c>
      <c r="H6577">
        <v>0</v>
      </c>
      <c r="I6577">
        <v>43112059500</v>
      </c>
      <c r="J6577">
        <v>13</v>
      </c>
      <c r="K6577" t="s">
        <v>1764</v>
      </c>
      <c r="L6577">
        <v>2531</v>
      </c>
      <c r="M6577" t="s">
        <v>1557</v>
      </c>
      <c r="N6577" t="s">
        <v>1925</v>
      </c>
      <c r="O6577">
        <v>0</v>
      </c>
      <c r="P6577" t="s">
        <v>1662</v>
      </c>
      <c r="Q6577">
        <v>19901001</v>
      </c>
      <c r="R6577">
        <v>891012370</v>
      </c>
    </row>
    <row r="6578" spans="1:18">
      <c r="A6578" t="s">
        <v>1924</v>
      </c>
      <c r="B6578" t="s">
        <v>1664</v>
      </c>
      <c r="C6578">
        <v>201209</v>
      </c>
      <c r="D6578">
        <v>0</v>
      </c>
      <c r="E6578" t="s">
        <v>1548</v>
      </c>
      <c r="F6578">
        <v>0</v>
      </c>
      <c r="G6578">
        <v>0</v>
      </c>
      <c r="H6578">
        <v>0</v>
      </c>
      <c r="I6578">
        <v>43112061800</v>
      </c>
      <c r="J6578">
        <v>13</v>
      </c>
      <c r="K6578" t="s">
        <v>1764</v>
      </c>
      <c r="L6578">
        <v>2531</v>
      </c>
      <c r="M6578" t="s">
        <v>1557</v>
      </c>
      <c r="N6578" t="s">
        <v>1925</v>
      </c>
      <c r="O6578">
        <v>0</v>
      </c>
      <c r="P6578" t="s">
        <v>1574</v>
      </c>
      <c r="Q6578">
        <v>19901001</v>
      </c>
      <c r="R6578">
        <v>891012370</v>
      </c>
    </row>
    <row r="6579" spans="1:18">
      <c r="A6579" t="s">
        <v>1924</v>
      </c>
      <c r="B6579" t="s">
        <v>1651</v>
      </c>
      <c r="C6579">
        <v>201209</v>
      </c>
      <c r="D6579">
        <v>0</v>
      </c>
      <c r="E6579" t="s">
        <v>1548</v>
      </c>
      <c r="F6579">
        <v>0</v>
      </c>
      <c r="G6579">
        <v>0</v>
      </c>
      <c r="H6579">
        <v>0</v>
      </c>
      <c r="I6579">
        <v>43112060801</v>
      </c>
      <c r="J6579">
        <v>13</v>
      </c>
      <c r="K6579" t="s">
        <v>1764</v>
      </c>
      <c r="L6579">
        <v>2531</v>
      </c>
      <c r="M6579" t="s">
        <v>1557</v>
      </c>
      <c r="N6579" t="s">
        <v>1925</v>
      </c>
      <c r="O6579">
        <v>0</v>
      </c>
      <c r="P6579" t="s">
        <v>1574</v>
      </c>
      <c r="Q6579">
        <v>19960401</v>
      </c>
      <c r="R6579">
        <v>891012370</v>
      </c>
    </row>
    <row r="6580" spans="1:18">
      <c r="A6580" t="s">
        <v>1924</v>
      </c>
      <c r="B6580" t="s">
        <v>1665</v>
      </c>
      <c r="C6580">
        <v>201209</v>
      </c>
      <c r="D6580">
        <v>0</v>
      </c>
      <c r="E6580" t="s">
        <v>1548</v>
      </c>
      <c r="F6580">
        <v>0</v>
      </c>
      <c r="G6580">
        <v>0</v>
      </c>
      <c r="H6580">
        <v>0</v>
      </c>
      <c r="I6580">
        <v>43112068600</v>
      </c>
      <c r="J6580">
        <v>13</v>
      </c>
      <c r="K6580" t="s">
        <v>1764</v>
      </c>
      <c r="L6580">
        <v>2531</v>
      </c>
      <c r="M6580" t="s">
        <v>1557</v>
      </c>
      <c r="N6580" t="s">
        <v>1925</v>
      </c>
      <c r="O6580">
        <v>0</v>
      </c>
      <c r="P6580" t="s">
        <v>1552</v>
      </c>
      <c r="Q6580">
        <v>19900601</v>
      </c>
      <c r="R6580">
        <v>891012370</v>
      </c>
    </row>
    <row r="6581" spans="1:18">
      <c r="A6581" t="s">
        <v>1924</v>
      </c>
      <c r="B6581" t="s">
        <v>1576</v>
      </c>
      <c r="C6581">
        <v>201209</v>
      </c>
      <c r="D6581">
        <v>0</v>
      </c>
      <c r="E6581" t="s">
        <v>1548</v>
      </c>
      <c r="F6581">
        <v>0</v>
      </c>
      <c r="G6581">
        <v>0</v>
      </c>
      <c r="H6581">
        <v>0</v>
      </c>
      <c r="I6581">
        <v>43112068800</v>
      </c>
      <c r="J6581">
        <v>13</v>
      </c>
      <c r="K6581" t="s">
        <v>1926</v>
      </c>
      <c r="L6581">
        <v>2531</v>
      </c>
      <c r="M6581" t="s">
        <v>1557</v>
      </c>
      <c r="N6581" t="s">
        <v>1925</v>
      </c>
      <c r="O6581">
        <v>0</v>
      </c>
      <c r="P6581" t="s">
        <v>1574</v>
      </c>
      <c r="Q6581">
        <v>19960501</v>
      </c>
      <c r="R6581">
        <v>891012370</v>
      </c>
    </row>
    <row r="6582" spans="1:18">
      <c r="A6582" t="s">
        <v>1924</v>
      </c>
      <c r="B6582" t="s">
        <v>1636</v>
      </c>
      <c r="C6582">
        <v>201209</v>
      </c>
      <c r="D6582">
        <v>0</v>
      </c>
      <c r="E6582" t="s">
        <v>1548</v>
      </c>
      <c r="F6582">
        <v>0</v>
      </c>
      <c r="G6582">
        <v>0</v>
      </c>
      <c r="H6582">
        <v>0</v>
      </c>
      <c r="I6582">
        <v>43112069000</v>
      </c>
      <c r="J6582">
        <v>13</v>
      </c>
      <c r="K6582" t="s">
        <v>1764</v>
      </c>
      <c r="L6582">
        <v>2531</v>
      </c>
      <c r="M6582" t="s">
        <v>1557</v>
      </c>
      <c r="N6582" t="s">
        <v>1925</v>
      </c>
      <c r="O6582">
        <v>0</v>
      </c>
      <c r="P6582" t="s">
        <v>1574</v>
      </c>
      <c r="Q6582">
        <v>19940901</v>
      </c>
      <c r="R6582">
        <v>891012370</v>
      </c>
    </row>
    <row r="6583" spans="1:18">
      <c r="A6583" t="s">
        <v>1932</v>
      </c>
      <c r="B6583" t="s">
        <v>1736</v>
      </c>
      <c r="C6583">
        <v>201209</v>
      </c>
      <c r="D6583">
        <v>0</v>
      </c>
      <c r="E6583" t="s">
        <v>1693</v>
      </c>
      <c r="F6583">
        <v>0</v>
      </c>
      <c r="G6583">
        <v>0</v>
      </c>
      <c r="H6583">
        <v>0</v>
      </c>
      <c r="I6583">
        <v>43112053600</v>
      </c>
      <c r="J6583">
        <v>14</v>
      </c>
      <c r="K6583" t="s">
        <v>1933</v>
      </c>
      <c r="L6583">
        <v>2531</v>
      </c>
      <c r="M6583" t="s">
        <v>1557</v>
      </c>
      <c r="N6583" t="s">
        <v>1925</v>
      </c>
      <c r="O6583">
        <v>0</v>
      </c>
      <c r="P6583" t="s">
        <v>1694</v>
      </c>
    </row>
    <row r="6584" spans="1:18">
      <c r="A6584" t="s">
        <v>1924</v>
      </c>
      <c r="B6584" t="s">
        <v>1573</v>
      </c>
      <c r="C6584">
        <v>201210</v>
      </c>
      <c r="D6584">
        <v>28</v>
      </c>
      <c r="E6584" t="s">
        <v>1548</v>
      </c>
      <c r="F6584">
        <v>0</v>
      </c>
      <c r="G6584">
        <v>900</v>
      </c>
      <c r="H6584">
        <v>0</v>
      </c>
      <c r="I6584">
        <v>43112048700</v>
      </c>
      <c r="J6584">
        <v>11</v>
      </c>
      <c r="K6584" t="s">
        <v>1764</v>
      </c>
      <c r="L6584">
        <v>2531</v>
      </c>
      <c r="M6584" t="s">
        <v>1557</v>
      </c>
      <c r="N6584" t="s">
        <v>1925</v>
      </c>
      <c r="O6584">
        <v>0</v>
      </c>
      <c r="P6584" t="s">
        <v>1662</v>
      </c>
      <c r="Q6584">
        <v>19891201</v>
      </c>
      <c r="R6584">
        <v>891012370</v>
      </c>
    </row>
    <row r="6585" spans="1:18">
      <c r="A6585" t="s">
        <v>1924</v>
      </c>
      <c r="B6585" t="s">
        <v>1648</v>
      </c>
      <c r="C6585">
        <v>201210</v>
      </c>
      <c r="D6585">
        <v>31</v>
      </c>
      <c r="E6585" t="s">
        <v>1548</v>
      </c>
      <c r="F6585">
        <v>0</v>
      </c>
      <c r="G6585">
        <v>1717</v>
      </c>
      <c r="H6585">
        <v>0</v>
      </c>
      <c r="I6585">
        <v>43112049901</v>
      </c>
      <c r="J6585">
        <v>11</v>
      </c>
      <c r="K6585" t="s">
        <v>1926</v>
      </c>
      <c r="L6585">
        <v>2531</v>
      </c>
      <c r="M6585" t="s">
        <v>1557</v>
      </c>
      <c r="N6585" t="s">
        <v>1925</v>
      </c>
      <c r="O6585">
        <v>0</v>
      </c>
      <c r="P6585" t="s">
        <v>1552</v>
      </c>
      <c r="Q6585">
        <v>20020331</v>
      </c>
      <c r="R6585">
        <v>891012370</v>
      </c>
    </row>
    <row r="6586" spans="1:18">
      <c r="A6586" t="s">
        <v>1924</v>
      </c>
      <c r="B6586" t="s">
        <v>1649</v>
      </c>
      <c r="C6586">
        <v>201210</v>
      </c>
      <c r="D6586">
        <v>31</v>
      </c>
      <c r="E6586" t="s">
        <v>1548</v>
      </c>
      <c r="F6586">
        <v>0</v>
      </c>
      <c r="G6586">
        <v>1601</v>
      </c>
      <c r="H6586">
        <v>0</v>
      </c>
      <c r="I6586">
        <v>43112050401</v>
      </c>
      <c r="J6586">
        <v>11</v>
      </c>
      <c r="K6586" t="s">
        <v>1764</v>
      </c>
      <c r="L6586">
        <v>2531</v>
      </c>
      <c r="M6586" t="s">
        <v>1557</v>
      </c>
      <c r="N6586" t="s">
        <v>1925</v>
      </c>
      <c r="O6586">
        <v>0</v>
      </c>
      <c r="P6586" t="s">
        <v>1552</v>
      </c>
      <c r="Q6586">
        <v>20020319</v>
      </c>
      <c r="R6586">
        <v>891012370</v>
      </c>
    </row>
    <row r="6587" spans="1:18">
      <c r="A6587" t="s">
        <v>1924</v>
      </c>
      <c r="B6587" t="s">
        <v>1927</v>
      </c>
      <c r="C6587">
        <v>201210</v>
      </c>
      <c r="D6587">
        <v>0</v>
      </c>
      <c r="E6587" t="s">
        <v>1548</v>
      </c>
      <c r="F6587">
        <v>0</v>
      </c>
      <c r="G6587">
        <v>0</v>
      </c>
      <c r="H6587">
        <v>0</v>
      </c>
      <c r="I6587">
        <v>43112051000</v>
      </c>
      <c r="J6587">
        <v>13</v>
      </c>
      <c r="K6587" t="s">
        <v>1926</v>
      </c>
      <c r="L6587">
        <v>2531</v>
      </c>
      <c r="M6587" t="s">
        <v>1557</v>
      </c>
      <c r="N6587" t="s">
        <v>1925</v>
      </c>
      <c r="O6587">
        <v>0</v>
      </c>
      <c r="P6587" t="s">
        <v>1928</v>
      </c>
      <c r="Q6587">
        <v>19831201</v>
      </c>
      <c r="R6587">
        <v>891012370</v>
      </c>
    </row>
    <row r="6588" spans="1:18">
      <c r="A6588" t="s">
        <v>1924</v>
      </c>
      <c r="B6588" t="s">
        <v>1929</v>
      </c>
      <c r="C6588">
        <v>201210</v>
      </c>
      <c r="D6588">
        <v>0</v>
      </c>
      <c r="E6588" t="s">
        <v>1548</v>
      </c>
      <c r="F6588">
        <v>0</v>
      </c>
      <c r="G6588">
        <v>0</v>
      </c>
      <c r="H6588">
        <v>0</v>
      </c>
      <c r="I6588">
        <v>43112051000</v>
      </c>
      <c r="J6588">
        <v>13</v>
      </c>
      <c r="K6588" t="s">
        <v>1926</v>
      </c>
      <c r="L6588">
        <v>2531</v>
      </c>
      <c r="M6588" t="s">
        <v>1557</v>
      </c>
      <c r="N6588" t="s">
        <v>1925</v>
      </c>
      <c r="O6588">
        <v>0</v>
      </c>
      <c r="P6588" t="s">
        <v>1771</v>
      </c>
      <c r="Q6588">
        <v>19831201</v>
      </c>
      <c r="R6588">
        <v>891012370</v>
      </c>
    </row>
    <row r="6589" spans="1:18">
      <c r="A6589" t="s">
        <v>1924</v>
      </c>
      <c r="B6589" t="s">
        <v>1661</v>
      </c>
      <c r="C6589">
        <v>201210</v>
      </c>
      <c r="D6589">
        <v>0</v>
      </c>
      <c r="E6589" t="s">
        <v>1548</v>
      </c>
      <c r="F6589">
        <v>0</v>
      </c>
      <c r="G6589">
        <v>0</v>
      </c>
      <c r="H6589">
        <v>0</v>
      </c>
      <c r="I6589">
        <v>43112051700</v>
      </c>
      <c r="J6589">
        <v>13</v>
      </c>
      <c r="K6589" t="s">
        <v>1764</v>
      </c>
      <c r="L6589">
        <v>2531</v>
      </c>
      <c r="M6589" t="s">
        <v>1557</v>
      </c>
      <c r="N6589" t="s">
        <v>1925</v>
      </c>
      <c r="O6589">
        <v>0</v>
      </c>
      <c r="P6589" t="s">
        <v>1662</v>
      </c>
      <c r="Q6589">
        <v>19890201</v>
      </c>
      <c r="R6589">
        <v>891012370</v>
      </c>
    </row>
    <row r="6590" spans="1:18">
      <c r="A6590" t="s">
        <v>1924</v>
      </c>
      <c r="B6590" t="s">
        <v>1730</v>
      </c>
      <c r="C6590">
        <v>201210</v>
      </c>
      <c r="D6590">
        <v>0</v>
      </c>
      <c r="E6590" t="s">
        <v>1693</v>
      </c>
      <c r="F6590">
        <v>0</v>
      </c>
      <c r="G6590">
        <v>0</v>
      </c>
      <c r="H6590">
        <v>0</v>
      </c>
      <c r="I6590">
        <v>43112052900</v>
      </c>
      <c r="J6590">
        <v>14</v>
      </c>
      <c r="K6590" t="s">
        <v>1926</v>
      </c>
      <c r="L6590">
        <v>2531</v>
      </c>
      <c r="M6590" t="s">
        <v>1557</v>
      </c>
      <c r="N6590" t="s">
        <v>1925</v>
      </c>
      <c r="O6590">
        <v>0</v>
      </c>
      <c r="P6590" t="s">
        <v>1694</v>
      </c>
    </row>
    <row r="6591" spans="1:18">
      <c r="A6591" t="s">
        <v>1924</v>
      </c>
      <c r="B6591" t="s">
        <v>1591</v>
      </c>
      <c r="C6591">
        <v>201210</v>
      </c>
      <c r="D6591">
        <v>0</v>
      </c>
      <c r="E6591" t="s">
        <v>1548</v>
      </c>
      <c r="F6591">
        <v>0</v>
      </c>
      <c r="G6591">
        <v>0</v>
      </c>
      <c r="H6591">
        <v>0</v>
      </c>
      <c r="I6591">
        <v>43112056000</v>
      </c>
      <c r="J6591">
        <v>13</v>
      </c>
      <c r="K6591" t="s">
        <v>1926</v>
      </c>
      <c r="L6591">
        <v>2531</v>
      </c>
      <c r="M6591" t="s">
        <v>1557</v>
      </c>
      <c r="N6591" t="s">
        <v>1925</v>
      </c>
      <c r="O6591">
        <v>0</v>
      </c>
      <c r="P6591" t="s">
        <v>1574</v>
      </c>
      <c r="Q6591">
        <v>19881201</v>
      </c>
      <c r="R6591">
        <v>891012370</v>
      </c>
    </row>
    <row r="6592" spans="1:18">
      <c r="A6592" t="s">
        <v>1924</v>
      </c>
      <c r="B6592" t="s">
        <v>1930</v>
      </c>
      <c r="C6592">
        <v>201210</v>
      </c>
      <c r="D6592">
        <v>0</v>
      </c>
      <c r="E6592" t="s">
        <v>1548</v>
      </c>
      <c r="F6592">
        <v>0</v>
      </c>
      <c r="G6592">
        <v>0</v>
      </c>
      <c r="H6592">
        <v>0</v>
      </c>
      <c r="I6592">
        <v>43112054200</v>
      </c>
      <c r="J6592">
        <v>13</v>
      </c>
      <c r="K6592" t="s">
        <v>1926</v>
      </c>
      <c r="L6592">
        <v>2531</v>
      </c>
      <c r="M6592" t="s">
        <v>1557</v>
      </c>
      <c r="N6592" t="s">
        <v>1925</v>
      </c>
      <c r="O6592">
        <v>0</v>
      </c>
      <c r="P6592" t="s">
        <v>1769</v>
      </c>
      <c r="Q6592">
        <v>19840201</v>
      </c>
      <c r="R6592">
        <v>891012370</v>
      </c>
    </row>
    <row r="6593" spans="1:18">
      <c r="A6593" t="s">
        <v>1924</v>
      </c>
      <c r="B6593" t="s">
        <v>1931</v>
      </c>
      <c r="C6593">
        <v>201210</v>
      </c>
      <c r="D6593">
        <v>0</v>
      </c>
      <c r="E6593" t="s">
        <v>1548</v>
      </c>
      <c r="F6593">
        <v>0</v>
      </c>
      <c r="G6593">
        <v>0</v>
      </c>
      <c r="H6593">
        <v>0</v>
      </c>
      <c r="I6593">
        <v>43112054200</v>
      </c>
      <c r="J6593">
        <v>13</v>
      </c>
      <c r="K6593" t="s">
        <v>1926</v>
      </c>
      <c r="L6593">
        <v>2531</v>
      </c>
      <c r="M6593" t="s">
        <v>1557</v>
      </c>
      <c r="N6593" t="s">
        <v>1925</v>
      </c>
      <c r="O6593">
        <v>0</v>
      </c>
      <c r="P6593" t="s">
        <v>1771</v>
      </c>
      <c r="Q6593">
        <v>19840101</v>
      </c>
      <c r="R6593">
        <v>891012370</v>
      </c>
    </row>
    <row r="6594" spans="1:18">
      <c r="A6594" t="s">
        <v>1924</v>
      </c>
      <c r="B6594" t="s">
        <v>1635</v>
      </c>
      <c r="C6594">
        <v>201210</v>
      </c>
      <c r="D6594">
        <v>0</v>
      </c>
      <c r="E6594" t="s">
        <v>1548</v>
      </c>
      <c r="F6594">
        <v>0</v>
      </c>
      <c r="G6594">
        <v>0</v>
      </c>
      <c r="H6594">
        <v>0</v>
      </c>
      <c r="I6594">
        <v>43112055600</v>
      </c>
      <c r="J6594">
        <v>13</v>
      </c>
      <c r="K6594" t="s">
        <v>1926</v>
      </c>
      <c r="L6594">
        <v>2531</v>
      </c>
      <c r="M6594" t="s">
        <v>1557</v>
      </c>
      <c r="N6594" t="s">
        <v>1925</v>
      </c>
      <c r="O6594">
        <v>0</v>
      </c>
      <c r="P6594" t="s">
        <v>1738</v>
      </c>
      <c r="Q6594">
        <v>20000925</v>
      </c>
      <c r="R6594">
        <v>891012370</v>
      </c>
    </row>
    <row r="6595" spans="1:18">
      <c r="A6595" t="s">
        <v>1924</v>
      </c>
      <c r="B6595" t="s">
        <v>1716</v>
      </c>
      <c r="C6595">
        <v>201210</v>
      </c>
      <c r="D6595">
        <v>0</v>
      </c>
      <c r="E6595" t="s">
        <v>1548</v>
      </c>
      <c r="F6595">
        <v>0</v>
      </c>
      <c r="G6595">
        <v>0</v>
      </c>
      <c r="H6595">
        <v>0</v>
      </c>
      <c r="I6595">
        <v>43112061200</v>
      </c>
      <c r="J6595">
        <v>13</v>
      </c>
      <c r="K6595" t="s">
        <v>1926</v>
      </c>
      <c r="L6595">
        <v>2531</v>
      </c>
      <c r="M6595" t="s">
        <v>1557</v>
      </c>
      <c r="N6595" t="s">
        <v>1925</v>
      </c>
      <c r="O6595">
        <v>0</v>
      </c>
      <c r="P6595" t="s">
        <v>1552</v>
      </c>
      <c r="Q6595">
        <v>19860201</v>
      </c>
      <c r="R6595">
        <v>891012370</v>
      </c>
    </row>
    <row r="6596" spans="1:18">
      <c r="A6596" t="s">
        <v>1924</v>
      </c>
      <c r="B6596" t="s">
        <v>1650</v>
      </c>
      <c r="C6596">
        <v>201210</v>
      </c>
      <c r="D6596">
        <v>31</v>
      </c>
      <c r="E6596" t="s">
        <v>1548</v>
      </c>
      <c r="F6596">
        <v>9</v>
      </c>
      <c r="G6596">
        <v>679</v>
      </c>
      <c r="H6596">
        <v>221</v>
      </c>
      <c r="I6596">
        <v>43112057301</v>
      </c>
      <c r="J6596">
        <v>11</v>
      </c>
      <c r="K6596" t="s">
        <v>1764</v>
      </c>
      <c r="L6596">
        <v>2531</v>
      </c>
      <c r="M6596" t="s">
        <v>1557</v>
      </c>
      <c r="N6596" t="s">
        <v>1925</v>
      </c>
      <c r="O6596">
        <v>0</v>
      </c>
      <c r="P6596" t="s">
        <v>1662</v>
      </c>
      <c r="Q6596">
        <v>20030227</v>
      </c>
      <c r="R6596">
        <v>891012370</v>
      </c>
    </row>
    <row r="6597" spans="1:18">
      <c r="A6597" t="s">
        <v>1924</v>
      </c>
      <c r="B6597" t="s">
        <v>1592</v>
      </c>
      <c r="C6597">
        <v>201210</v>
      </c>
      <c r="D6597">
        <v>0</v>
      </c>
      <c r="E6597" t="s">
        <v>1548</v>
      </c>
      <c r="F6597">
        <v>0</v>
      </c>
      <c r="G6597">
        <v>0</v>
      </c>
      <c r="H6597">
        <v>0</v>
      </c>
      <c r="I6597">
        <v>43112059600</v>
      </c>
      <c r="J6597">
        <v>13</v>
      </c>
      <c r="K6597" t="s">
        <v>1926</v>
      </c>
      <c r="L6597">
        <v>2531</v>
      </c>
      <c r="M6597" t="s">
        <v>1557</v>
      </c>
      <c r="N6597" t="s">
        <v>1925</v>
      </c>
      <c r="O6597">
        <v>0</v>
      </c>
      <c r="P6597" t="s">
        <v>1574</v>
      </c>
      <c r="Q6597">
        <v>19891101</v>
      </c>
      <c r="R6597">
        <v>891012370</v>
      </c>
    </row>
    <row r="6598" spans="1:18">
      <c r="A6598" t="s">
        <v>1924</v>
      </c>
      <c r="B6598" t="s">
        <v>1689</v>
      </c>
      <c r="C6598">
        <v>201210</v>
      </c>
      <c r="D6598">
        <v>0</v>
      </c>
      <c r="E6598" t="s">
        <v>1548</v>
      </c>
      <c r="F6598">
        <v>0</v>
      </c>
      <c r="G6598">
        <v>0</v>
      </c>
      <c r="H6598">
        <v>0</v>
      </c>
      <c r="I6598">
        <v>43112059500</v>
      </c>
      <c r="J6598">
        <v>13</v>
      </c>
      <c r="K6598" t="s">
        <v>1764</v>
      </c>
      <c r="L6598">
        <v>2531</v>
      </c>
      <c r="M6598" t="s">
        <v>1557</v>
      </c>
      <c r="N6598" t="s">
        <v>1925</v>
      </c>
      <c r="O6598">
        <v>0</v>
      </c>
      <c r="P6598" t="s">
        <v>1662</v>
      </c>
      <c r="Q6598">
        <v>19901001</v>
      </c>
      <c r="R6598">
        <v>891012370</v>
      </c>
    </row>
    <row r="6599" spans="1:18">
      <c r="A6599" t="s">
        <v>1924</v>
      </c>
      <c r="B6599" t="s">
        <v>1664</v>
      </c>
      <c r="C6599">
        <v>201210</v>
      </c>
      <c r="D6599">
        <v>31</v>
      </c>
      <c r="E6599" t="s">
        <v>1693</v>
      </c>
      <c r="F6599">
        <v>0</v>
      </c>
      <c r="G6599">
        <v>0</v>
      </c>
      <c r="H6599">
        <v>0</v>
      </c>
      <c r="I6599">
        <v>43112061800</v>
      </c>
      <c r="J6599">
        <v>22</v>
      </c>
      <c r="K6599" t="s">
        <v>1764</v>
      </c>
      <c r="L6599">
        <v>2531</v>
      </c>
      <c r="M6599" t="s">
        <v>1557</v>
      </c>
      <c r="N6599" t="s">
        <v>1925</v>
      </c>
      <c r="O6599">
        <v>9</v>
      </c>
      <c r="P6599" t="s">
        <v>1574</v>
      </c>
      <c r="Q6599">
        <v>19901001</v>
      </c>
      <c r="R6599">
        <v>891012370</v>
      </c>
    </row>
    <row r="6600" spans="1:18">
      <c r="A6600" t="s">
        <v>1924</v>
      </c>
      <c r="B6600" t="s">
        <v>1651</v>
      </c>
      <c r="C6600">
        <v>201210</v>
      </c>
      <c r="D6600">
        <v>0</v>
      </c>
      <c r="E6600" t="s">
        <v>1548</v>
      </c>
      <c r="F6600">
        <v>0</v>
      </c>
      <c r="G6600">
        <v>0</v>
      </c>
      <c r="H6600">
        <v>0</v>
      </c>
      <c r="I6600">
        <v>43112060801</v>
      </c>
      <c r="J6600">
        <v>13</v>
      </c>
      <c r="K6600" t="s">
        <v>1764</v>
      </c>
      <c r="L6600">
        <v>2531</v>
      </c>
      <c r="M6600" t="s">
        <v>1557</v>
      </c>
      <c r="N6600" t="s">
        <v>1925</v>
      </c>
      <c r="O6600">
        <v>0</v>
      </c>
      <c r="P6600" t="s">
        <v>1574</v>
      </c>
      <c r="Q6600">
        <v>19960401</v>
      </c>
      <c r="R6600">
        <v>891012370</v>
      </c>
    </row>
    <row r="6601" spans="1:18">
      <c r="A6601" t="s">
        <v>1924</v>
      </c>
      <c r="B6601" t="s">
        <v>1665</v>
      </c>
      <c r="C6601">
        <v>201210</v>
      </c>
      <c r="D6601">
        <v>27</v>
      </c>
      <c r="E6601" t="s">
        <v>1548</v>
      </c>
      <c r="F6601">
        <v>0</v>
      </c>
      <c r="G6601">
        <v>2171</v>
      </c>
      <c r="H6601">
        <v>2282</v>
      </c>
      <c r="I6601">
        <v>43112068600</v>
      </c>
      <c r="J6601">
        <v>11</v>
      </c>
      <c r="K6601" t="s">
        <v>1764</v>
      </c>
      <c r="L6601">
        <v>2531</v>
      </c>
      <c r="M6601" t="s">
        <v>1557</v>
      </c>
      <c r="N6601" t="s">
        <v>1925</v>
      </c>
      <c r="O6601">
        <v>0</v>
      </c>
      <c r="P6601" t="s">
        <v>1552</v>
      </c>
      <c r="Q6601">
        <v>19900601</v>
      </c>
      <c r="R6601">
        <v>891012370</v>
      </c>
    </row>
    <row r="6602" spans="1:18">
      <c r="A6602" t="s">
        <v>1924</v>
      </c>
      <c r="B6602" t="s">
        <v>1576</v>
      </c>
      <c r="C6602">
        <v>201210</v>
      </c>
      <c r="D6602">
        <v>0</v>
      </c>
      <c r="E6602" t="s">
        <v>1548</v>
      </c>
      <c r="F6602">
        <v>0</v>
      </c>
      <c r="G6602">
        <v>0</v>
      </c>
      <c r="H6602">
        <v>0</v>
      </c>
      <c r="I6602">
        <v>43112068800</v>
      </c>
      <c r="J6602">
        <v>13</v>
      </c>
      <c r="K6602" t="s">
        <v>1926</v>
      </c>
      <c r="L6602">
        <v>2531</v>
      </c>
      <c r="M6602" t="s">
        <v>1557</v>
      </c>
      <c r="N6602" t="s">
        <v>1925</v>
      </c>
      <c r="O6602">
        <v>0</v>
      </c>
      <c r="P6602" t="s">
        <v>1574</v>
      </c>
      <c r="Q6602">
        <v>19960501</v>
      </c>
      <c r="R6602">
        <v>891012370</v>
      </c>
    </row>
    <row r="6603" spans="1:18">
      <c r="A6603" t="s">
        <v>1924</v>
      </c>
      <c r="B6603" t="s">
        <v>1636</v>
      </c>
      <c r="C6603">
        <v>201210</v>
      </c>
      <c r="D6603">
        <v>0</v>
      </c>
      <c r="E6603" t="s">
        <v>1548</v>
      </c>
      <c r="F6603">
        <v>0</v>
      </c>
      <c r="G6603">
        <v>0</v>
      </c>
      <c r="H6603">
        <v>0</v>
      </c>
      <c r="I6603">
        <v>43112069000</v>
      </c>
      <c r="J6603">
        <v>13</v>
      </c>
      <c r="K6603" t="s">
        <v>1764</v>
      </c>
      <c r="L6603">
        <v>2531</v>
      </c>
      <c r="M6603" t="s">
        <v>1557</v>
      </c>
      <c r="N6603" t="s">
        <v>1925</v>
      </c>
      <c r="O6603">
        <v>0</v>
      </c>
      <c r="P6603" t="s">
        <v>1574</v>
      </c>
      <c r="Q6603">
        <v>19940901</v>
      </c>
      <c r="R6603">
        <v>891012370</v>
      </c>
    </row>
    <row r="6604" spans="1:18">
      <c r="A6604" t="s">
        <v>1932</v>
      </c>
      <c r="B6604" t="s">
        <v>1736</v>
      </c>
      <c r="C6604">
        <v>201210</v>
      </c>
      <c r="D6604">
        <v>0</v>
      </c>
      <c r="E6604" t="s">
        <v>1693</v>
      </c>
      <c r="F6604">
        <v>0</v>
      </c>
      <c r="G6604">
        <v>0</v>
      </c>
      <c r="H6604">
        <v>0</v>
      </c>
      <c r="I6604">
        <v>43112053600</v>
      </c>
      <c r="J6604">
        <v>14</v>
      </c>
      <c r="K6604" t="s">
        <v>1933</v>
      </c>
      <c r="L6604">
        <v>2531</v>
      </c>
      <c r="M6604" t="s">
        <v>1557</v>
      </c>
      <c r="N6604" t="s">
        <v>1925</v>
      </c>
      <c r="O6604">
        <v>0</v>
      </c>
      <c r="P6604" t="s">
        <v>1694</v>
      </c>
    </row>
    <row r="6605" spans="1:18">
      <c r="A6605" t="s">
        <v>1924</v>
      </c>
      <c r="B6605" t="s">
        <v>1573</v>
      </c>
      <c r="C6605">
        <v>201211</v>
      </c>
      <c r="D6605">
        <v>30</v>
      </c>
      <c r="E6605" t="s">
        <v>1548</v>
      </c>
      <c r="F6605">
        <v>0</v>
      </c>
      <c r="G6605">
        <v>2979</v>
      </c>
      <c r="H6605">
        <v>10</v>
      </c>
      <c r="I6605">
        <v>43112048700</v>
      </c>
      <c r="J6605">
        <v>11</v>
      </c>
      <c r="K6605" t="s">
        <v>1764</v>
      </c>
      <c r="L6605">
        <v>2531</v>
      </c>
      <c r="M6605" t="s">
        <v>1557</v>
      </c>
      <c r="N6605" t="s">
        <v>1925</v>
      </c>
      <c r="O6605">
        <v>0</v>
      </c>
      <c r="P6605" t="s">
        <v>1662</v>
      </c>
      <c r="Q6605">
        <v>19891201</v>
      </c>
      <c r="R6605">
        <v>891012370</v>
      </c>
    </row>
    <row r="6606" spans="1:18">
      <c r="A6606" t="s">
        <v>1924</v>
      </c>
      <c r="B6606" t="s">
        <v>1648</v>
      </c>
      <c r="C6606">
        <v>201211</v>
      </c>
      <c r="D6606">
        <v>30</v>
      </c>
      <c r="E6606" t="s">
        <v>1548</v>
      </c>
      <c r="F6606">
        <v>0</v>
      </c>
      <c r="G6606">
        <v>3237</v>
      </c>
      <c r="H6606">
        <v>14</v>
      </c>
      <c r="I6606">
        <v>43112049901</v>
      </c>
      <c r="J6606">
        <v>11</v>
      </c>
      <c r="K6606" t="s">
        <v>1926</v>
      </c>
      <c r="L6606">
        <v>2531</v>
      </c>
      <c r="M6606" t="s">
        <v>1557</v>
      </c>
      <c r="N6606" t="s">
        <v>1925</v>
      </c>
      <c r="O6606">
        <v>0</v>
      </c>
      <c r="P6606" t="s">
        <v>1552</v>
      </c>
      <c r="Q6606">
        <v>20020331</v>
      </c>
      <c r="R6606">
        <v>891012370</v>
      </c>
    </row>
    <row r="6607" spans="1:18">
      <c r="A6607" t="s">
        <v>1924</v>
      </c>
      <c r="B6607" t="s">
        <v>1649</v>
      </c>
      <c r="C6607">
        <v>201211</v>
      </c>
      <c r="D6607">
        <v>30</v>
      </c>
      <c r="E6607" t="s">
        <v>1548</v>
      </c>
      <c r="F6607">
        <v>0</v>
      </c>
      <c r="G6607">
        <v>3094</v>
      </c>
      <c r="H6607">
        <v>394</v>
      </c>
      <c r="I6607">
        <v>43112050401</v>
      </c>
      <c r="J6607">
        <v>11</v>
      </c>
      <c r="K6607" t="s">
        <v>1764</v>
      </c>
      <c r="L6607">
        <v>2531</v>
      </c>
      <c r="M6607" t="s">
        <v>1557</v>
      </c>
      <c r="N6607" t="s">
        <v>1925</v>
      </c>
      <c r="O6607">
        <v>0</v>
      </c>
      <c r="P6607" t="s">
        <v>1552</v>
      </c>
      <c r="Q6607">
        <v>20020319</v>
      </c>
      <c r="R6607">
        <v>891012370</v>
      </c>
    </row>
    <row r="6608" spans="1:18">
      <c r="A6608" t="s">
        <v>1924</v>
      </c>
      <c r="B6608" t="s">
        <v>1927</v>
      </c>
      <c r="C6608">
        <v>201211</v>
      </c>
      <c r="D6608">
        <v>0</v>
      </c>
      <c r="E6608" t="s">
        <v>1548</v>
      </c>
      <c r="F6608">
        <v>0</v>
      </c>
      <c r="G6608">
        <v>0</v>
      </c>
      <c r="H6608">
        <v>0</v>
      </c>
      <c r="I6608">
        <v>43112051000</v>
      </c>
      <c r="J6608">
        <v>13</v>
      </c>
      <c r="K6608" t="s">
        <v>1926</v>
      </c>
      <c r="L6608">
        <v>2531</v>
      </c>
      <c r="M6608" t="s">
        <v>1557</v>
      </c>
      <c r="N6608" t="s">
        <v>1925</v>
      </c>
      <c r="O6608">
        <v>0</v>
      </c>
      <c r="P6608" t="s">
        <v>1928</v>
      </c>
      <c r="Q6608">
        <v>19831201</v>
      </c>
      <c r="R6608">
        <v>891012370</v>
      </c>
    </row>
    <row r="6609" spans="1:18">
      <c r="A6609" t="s">
        <v>1924</v>
      </c>
      <c r="B6609" t="s">
        <v>1929</v>
      </c>
      <c r="C6609">
        <v>201211</v>
      </c>
      <c r="D6609">
        <v>0</v>
      </c>
      <c r="E6609" t="s">
        <v>1548</v>
      </c>
      <c r="F6609">
        <v>0</v>
      </c>
      <c r="G6609">
        <v>0</v>
      </c>
      <c r="H6609">
        <v>0</v>
      </c>
      <c r="I6609">
        <v>43112051000</v>
      </c>
      <c r="J6609">
        <v>13</v>
      </c>
      <c r="K6609" t="s">
        <v>1926</v>
      </c>
      <c r="L6609">
        <v>2531</v>
      </c>
      <c r="M6609" t="s">
        <v>1557</v>
      </c>
      <c r="N6609" t="s">
        <v>1925</v>
      </c>
      <c r="O6609">
        <v>0</v>
      </c>
      <c r="P6609" t="s">
        <v>1771</v>
      </c>
      <c r="Q6609">
        <v>19831201</v>
      </c>
      <c r="R6609">
        <v>891012370</v>
      </c>
    </row>
    <row r="6610" spans="1:18">
      <c r="A6610" t="s">
        <v>1924</v>
      </c>
      <c r="B6610" t="s">
        <v>1661</v>
      </c>
      <c r="C6610">
        <v>201211</v>
      </c>
      <c r="D6610">
        <v>0</v>
      </c>
      <c r="E6610" t="s">
        <v>1548</v>
      </c>
      <c r="F6610">
        <v>0</v>
      </c>
      <c r="G6610">
        <v>0</v>
      </c>
      <c r="H6610">
        <v>0</v>
      </c>
      <c r="I6610">
        <v>43112051700</v>
      </c>
      <c r="J6610">
        <v>13</v>
      </c>
      <c r="K6610" t="s">
        <v>1764</v>
      </c>
      <c r="L6610">
        <v>2531</v>
      </c>
      <c r="M6610" t="s">
        <v>1557</v>
      </c>
      <c r="N6610" t="s">
        <v>1925</v>
      </c>
      <c r="O6610">
        <v>0</v>
      </c>
      <c r="P6610" t="s">
        <v>1662</v>
      </c>
      <c r="Q6610">
        <v>19890201</v>
      </c>
      <c r="R6610">
        <v>891012370</v>
      </c>
    </row>
    <row r="6611" spans="1:18">
      <c r="A6611" t="s">
        <v>1924</v>
      </c>
      <c r="B6611" t="s">
        <v>1730</v>
      </c>
      <c r="C6611">
        <v>201211</v>
      </c>
      <c r="D6611">
        <v>0</v>
      </c>
      <c r="E6611" t="s">
        <v>1693</v>
      </c>
      <c r="F6611">
        <v>0</v>
      </c>
      <c r="G6611">
        <v>0</v>
      </c>
      <c r="H6611">
        <v>0</v>
      </c>
      <c r="I6611">
        <v>43112052900</v>
      </c>
      <c r="J6611">
        <v>14</v>
      </c>
      <c r="K6611" t="s">
        <v>1926</v>
      </c>
      <c r="L6611">
        <v>2531</v>
      </c>
      <c r="M6611" t="s">
        <v>1557</v>
      </c>
      <c r="N6611" t="s">
        <v>1925</v>
      </c>
      <c r="O6611">
        <v>0</v>
      </c>
      <c r="P6611" t="s">
        <v>1694</v>
      </c>
    </row>
    <row r="6612" spans="1:18">
      <c r="A6612" t="s">
        <v>1924</v>
      </c>
      <c r="B6612" t="s">
        <v>1591</v>
      </c>
      <c r="C6612">
        <v>201211</v>
      </c>
      <c r="D6612">
        <v>0</v>
      </c>
      <c r="E6612" t="s">
        <v>1548</v>
      </c>
      <c r="F6612">
        <v>0</v>
      </c>
      <c r="G6612">
        <v>0</v>
      </c>
      <c r="H6612">
        <v>0</v>
      </c>
      <c r="I6612">
        <v>43112056000</v>
      </c>
      <c r="J6612">
        <v>13</v>
      </c>
      <c r="K6612" t="s">
        <v>1926</v>
      </c>
      <c r="L6612">
        <v>2531</v>
      </c>
      <c r="M6612" t="s">
        <v>1557</v>
      </c>
      <c r="N6612" t="s">
        <v>1925</v>
      </c>
      <c r="O6612">
        <v>0</v>
      </c>
      <c r="P6612" t="s">
        <v>1574</v>
      </c>
      <c r="Q6612">
        <v>19881201</v>
      </c>
      <c r="R6612">
        <v>891012370</v>
      </c>
    </row>
    <row r="6613" spans="1:18">
      <c r="A6613" t="s">
        <v>1924</v>
      </c>
      <c r="B6613" t="s">
        <v>1930</v>
      </c>
      <c r="C6613">
        <v>201211</v>
      </c>
      <c r="D6613">
        <v>0</v>
      </c>
      <c r="E6613" t="s">
        <v>1548</v>
      </c>
      <c r="F6613">
        <v>0</v>
      </c>
      <c r="G6613">
        <v>0</v>
      </c>
      <c r="H6613">
        <v>0</v>
      </c>
      <c r="I6613">
        <v>43112054200</v>
      </c>
      <c r="J6613">
        <v>13</v>
      </c>
      <c r="K6613" t="s">
        <v>1926</v>
      </c>
      <c r="L6613">
        <v>2531</v>
      </c>
      <c r="M6613" t="s">
        <v>1557</v>
      </c>
      <c r="N6613" t="s">
        <v>1925</v>
      </c>
      <c r="O6613">
        <v>0</v>
      </c>
      <c r="P6613" t="s">
        <v>1769</v>
      </c>
      <c r="Q6613">
        <v>19840201</v>
      </c>
      <c r="R6613">
        <v>891012370</v>
      </c>
    </row>
    <row r="6614" spans="1:18">
      <c r="A6614" t="s">
        <v>1924</v>
      </c>
      <c r="B6614" t="s">
        <v>1931</v>
      </c>
      <c r="C6614">
        <v>201211</v>
      </c>
      <c r="D6614">
        <v>0</v>
      </c>
      <c r="E6614" t="s">
        <v>1548</v>
      </c>
      <c r="F6614">
        <v>0</v>
      </c>
      <c r="G6614">
        <v>0</v>
      </c>
      <c r="H6614">
        <v>0</v>
      </c>
      <c r="I6614">
        <v>43112054200</v>
      </c>
      <c r="J6614">
        <v>13</v>
      </c>
      <c r="K6614" t="s">
        <v>1926</v>
      </c>
      <c r="L6614">
        <v>2531</v>
      </c>
      <c r="M6614" t="s">
        <v>1557</v>
      </c>
      <c r="N6614" t="s">
        <v>1925</v>
      </c>
      <c r="O6614">
        <v>0</v>
      </c>
      <c r="P6614" t="s">
        <v>1771</v>
      </c>
      <c r="Q6614">
        <v>19840101</v>
      </c>
      <c r="R6614">
        <v>891012370</v>
      </c>
    </row>
    <row r="6615" spans="1:18">
      <c r="A6615" t="s">
        <v>1924</v>
      </c>
      <c r="B6615" t="s">
        <v>1635</v>
      </c>
      <c r="C6615">
        <v>201211</v>
      </c>
      <c r="D6615">
        <v>0</v>
      </c>
      <c r="E6615" t="s">
        <v>1548</v>
      </c>
      <c r="F6615">
        <v>0</v>
      </c>
      <c r="G6615">
        <v>0</v>
      </c>
      <c r="H6615">
        <v>0</v>
      </c>
      <c r="I6615">
        <v>43112055600</v>
      </c>
      <c r="J6615">
        <v>13</v>
      </c>
      <c r="K6615" t="s">
        <v>1926</v>
      </c>
      <c r="L6615">
        <v>2531</v>
      </c>
      <c r="M6615" t="s">
        <v>1557</v>
      </c>
      <c r="N6615" t="s">
        <v>1925</v>
      </c>
      <c r="O6615">
        <v>0</v>
      </c>
      <c r="P6615" t="s">
        <v>1738</v>
      </c>
      <c r="Q6615">
        <v>20000925</v>
      </c>
      <c r="R6615">
        <v>891012370</v>
      </c>
    </row>
    <row r="6616" spans="1:18">
      <c r="A6616" t="s">
        <v>1924</v>
      </c>
      <c r="B6616" t="s">
        <v>1716</v>
      </c>
      <c r="C6616">
        <v>201211</v>
      </c>
      <c r="D6616">
        <v>0</v>
      </c>
      <c r="E6616" t="s">
        <v>1548</v>
      </c>
      <c r="F6616">
        <v>0</v>
      </c>
      <c r="G6616">
        <v>0</v>
      </c>
      <c r="H6616">
        <v>0</v>
      </c>
      <c r="I6616">
        <v>43112061200</v>
      </c>
      <c r="J6616">
        <v>13</v>
      </c>
      <c r="K6616" t="s">
        <v>1926</v>
      </c>
      <c r="L6616">
        <v>2531</v>
      </c>
      <c r="M6616" t="s">
        <v>1557</v>
      </c>
      <c r="N6616" t="s">
        <v>1925</v>
      </c>
      <c r="O6616">
        <v>0</v>
      </c>
      <c r="P6616" t="s">
        <v>1552</v>
      </c>
      <c r="Q6616">
        <v>19860201</v>
      </c>
      <c r="R6616">
        <v>891012370</v>
      </c>
    </row>
    <row r="6617" spans="1:18">
      <c r="A6617" t="s">
        <v>1924</v>
      </c>
      <c r="B6617" t="s">
        <v>1650</v>
      </c>
      <c r="C6617">
        <v>201211</v>
      </c>
      <c r="D6617">
        <v>30</v>
      </c>
      <c r="E6617" t="s">
        <v>1548</v>
      </c>
      <c r="F6617">
        <v>0</v>
      </c>
      <c r="G6617">
        <v>659</v>
      </c>
      <c r="H6617">
        <v>106</v>
      </c>
      <c r="I6617">
        <v>43112057301</v>
      </c>
      <c r="J6617">
        <v>11</v>
      </c>
      <c r="K6617" t="s">
        <v>1764</v>
      </c>
      <c r="L6617">
        <v>2531</v>
      </c>
      <c r="M6617" t="s">
        <v>1557</v>
      </c>
      <c r="N6617" t="s">
        <v>1925</v>
      </c>
      <c r="O6617">
        <v>0</v>
      </c>
      <c r="P6617" t="s">
        <v>1662</v>
      </c>
      <c r="Q6617">
        <v>20030227</v>
      </c>
      <c r="R6617">
        <v>891012370</v>
      </c>
    </row>
    <row r="6618" spans="1:18">
      <c r="A6618" t="s">
        <v>1924</v>
      </c>
      <c r="B6618" t="s">
        <v>1592</v>
      </c>
      <c r="C6618">
        <v>201211</v>
      </c>
      <c r="D6618">
        <v>0</v>
      </c>
      <c r="E6618" t="s">
        <v>1548</v>
      </c>
      <c r="F6618">
        <v>0</v>
      </c>
      <c r="G6618">
        <v>0</v>
      </c>
      <c r="H6618">
        <v>0</v>
      </c>
      <c r="I6618">
        <v>43112059600</v>
      </c>
      <c r="J6618">
        <v>13</v>
      </c>
      <c r="K6618" t="s">
        <v>1926</v>
      </c>
      <c r="L6618">
        <v>2531</v>
      </c>
      <c r="M6618" t="s">
        <v>1557</v>
      </c>
      <c r="N6618" t="s">
        <v>1925</v>
      </c>
      <c r="O6618">
        <v>0</v>
      </c>
      <c r="P6618" t="s">
        <v>1574</v>
      </c>
      <c r="Q6618">
        <v>19891101</v>
      </c>
      <c r="R6618">
        <v>891012370</v>
      </c>
    </row>
    <row r="6619" spans="1:18">
      <c r="A6619" t="s">
        <v>1924</v>
      </c>
      <c r="B6619" t="s">
        <v>1689</v>
      </c>
      <c r="C6619">
        <v>201211</v>
      </c>
      <c r="D6619">
        <v>0</v>
      </c>
      <c r="E6619" t="s">
        <v>1548</v>
      </c>
      <c r="F6619">
        <v>0</v>
      </c>
      <c r="G6619">
        <v>0</v>
      </c>
      <c r="H6619">
        <v>0</v>
      </c>
      <c r="I6619">
        <v>43112059500</v>
      </c>
      <c r="J6619">
        <v>13</v>
      </c>
      <c r="K6619" t="s">
        <v>1764</v>
      </c>
      <c r="L6619">
        <v>2531</v>
      </c>
      <c r="M6619" t="s">
        <v>1557</v>
      </c>
      <c r="N6619" t="s">
        <v>1925</v>
      </c>
      <c r="O6619">
        <v>0</v>
      </c>
      <c r="P6619" t="s">
        <v>1662</v>
      </c>
      <c r="Q6619">
        <v>19901001</v>
      </c>
      <c r="R6619">
        <v>891012370</v>
      </c>
    </row>
    <row r="6620" spans="1:18">
      <c r="A6620" t="s">
        <v>1924</v>
      </c>
      <c r="B6620" t="s">
        <v>1664</v>
      </c>
      <c r="C6620">
        <v>201211</v>
      </c>
      <c r="D6620">
        <v>0</v>
      </c>
      <c r="E6620" t="s">
        <v>1548</v>
      </c>
      <c r="F6620">
        <v>0</v>
      </c>
      <c r="G6620">
        <v>0</v>
      </c>
      <c r="H6620">
        <v>0</v>
      </c>
      <c r="I6620">
        <v>43112061800</v>
      </c>
      <c r="J6620">
        <v>13</v>
      </c>
      <c r="K6620" t="s">
        <v>1764</v>
      </c>
      <c r="L6620">
        <v>2531</v>
      </c>
      <c r="M6620" t="s">
        <v>1557</v>
      </c>
      <c r="N6620" t="s">
        <v>1925</v>
      </c>
      <c r="O6620">
        <v>0</v>
      </c>
      <c r="P6620" t="s">
        <v>1574</v>
      </c>
      <c r="Q6620">
        <v>19901001</v>
      </c>
      <c r="R6620">
        <v>891012370</v>
      </c>
    </row>
    <row r="6621" spans="1:18">
      <c r="A6621" t="s">
        <v>1924</v>
      </c>
      <c r="B6621" t="s">
        <v>1651</v>
      </c>
      <c r="C6621">
        <v>201211</v>
      </c>
      <c r="D6621">
        <v>0</v>
      </c>
      <c r="E6621" t="s">
        <v>1548</v>
      </c>
      <c r="F6621">
        <v>0</v>
      </c>
      <c r="G6621">
        <v>0</v>
      </c>
      <c r="H6621">
        <v>0</v>
      </c>
      <c r="I6621">
        <v>43112060801</v>
      </c>
      <c r="J6621">
        <v>13</v>
      </c>
      <c r="K6621" t="s">
        <v>1764</v>
      </c>
      <c r="L6621">
        <v>2531</v>
      </c>
      <c r="M6621" t="s">
        <v>1557</v>
      </c>
      <c r="N6621" t="s">
        <v>1925</v>
      </c>
      <c r="O6621">
        <v>0</v>
      </c>
      <c r="P6621" t="s">
        <v>1574</v>
      </c>
      <c r="Q6621">
        <v>19960401</v>
      </c>
      <c r="R6621">
        <v>891012370</v>
      </c>
    </row>
    <row r="6622" spans="1:18">
      <c r="A6622" t="s">
        <v>1924</v>
      </c>
      <c r="B6622" t="s">
        <v>1665</v>
      </c>
      <c r="C6622">
        <v>201211</v>
      </c>
      <c r="D6622">
        <v>30</v>
      </c>
      <c r="E6622" t="s">
        <v>1548</v>
      </c>
      <c r="F6622">
        <v>0</v>
      </c>
      <c r="G6622">
        <v>3319</v>
      </c>
      <c r="H6622">
        <v>28062</v>
      </c>
      <c r="I6622">
        <v>43112068600</v>
      </c>
      <c r="J6622">
        <v>11</v>
      </c>
      <c r="K6622" t="s">
        <v>1764</v>
      </c>
      <c r="L6622">
        <v>2531</v>
      </c>
      <c r="M6622" t="s">
        <v>1557</v>
      </c>
      <c r="N6622" t="s">
        <v>1925</v>
      </c>
      <c r="O6622">
        <v>0</v>
      </c>
      <c r="P6622" t="s">
        <v>1552</v>
      </c>
      <c r="Q6622">
        <v>19900601</v>
      </c>
      <c r="R6622">
        <v>891012370</v>
      </c>
    </row>
    <row r="6623" spans="1:18">
      <c r="A6623" t="s">
        <v>1924</v>
      </c>
      <c r="B6623" t="s">
        <v>1576</v>
      </c>
      <c r="C6623">
        <v>201211</v>
      </c>
      <c r="D6623">
        <v>0</v>
      </c>
      <c r="E6623" t="s">
        <v>1548</v>
      </c>
      <c r="F6623">
        <v>0</v>
      </c>
      <c r="G6623">
        <v>0</v>
      </c>
      <c r="H6623">
        <v>0</v>
      </c>
      <c r="I6623">
        <v>43112068800</v>
      </c>
      <c r="J6623">
        <v>13</v>
      </c>
      <c r="K6623" t="s">
        <v>1926</v>
      </c>
      <c r="L6623">
        <v>2531</v>
      </c>
      <c r="M6623" t="s">
        <v>1557</v>
      </c>
      <c r="N6623" t="s">
        <v>1925</v>
      </c>
      <c r="O6623">
        <v>0</v>
      </c>
      <c r="P6623" t="s">
        <v>1574</v>
      </c>
      <c r="Q6623">
        <v>19960501</v>
      </c>
      <c r="R6623">
        <v>891012370</v>
      </c>
    </row>
    <row r="6624" spans="1:18">
      <c r="A6624" t="s">
        <v>1924</v>
      </c>
      <c r="B6624" t="s">
        <v>1636</v>
      </c>
      <c r="C6624">
        <v>201211</v>
      </c>
      <c r="D6624">
        <v>0</v>
      </c>
      <c r="E6624" t="s">
        <v>1548</v>
      </c>
      <c r="F6624">
        <v>0</v>
      </c>
      <c r="G6624">
        <v>0</v>
      </c>
      <c r="H6624">
        <v>0</v>
      </c>
      <c r="I6624">
        <v>43112069000</v>
      </c>
      <c r="J6624">
        <v>13</v>
      </c>
      <c r="K6624" t="s">
        <v>1764</v>
      </c>
      <c r="L6624">
        <v>2531</v>
      </c>
      <c r="M6624" t="s">
        <v>1557</v>
      </c>
      <c r="N6624" t="s">
        <v>1925</v>
      </c>
      <c r="O6624">
        <v>0</v>
      </c>
      <c r="P6624" t="s">
        <v>1574</v>
      </c>
      <c r="Q6624">
        <v>19940901</v>
      </c>
      <c r="R6624">
        <v>891012370</v>
      </c>
    </row>
    <row r="6625" spans="1:18">
      <c r="A6625" t="s">
        <v>1932</v>
      </c>
      <c r="B6625" t="s">
        <v>1736</v>
      </c>
      <c r="C6625">
        <v>201211</v>
      </c>
      <c r="D6625">
        <v>0</v>
      </c>
      <c r="E6625" t="s">
        <v>1693</v>
      </c>
      <c r="F6625">
        <v>0</v>
      </c>
      <c r="G6625">
        <v>0</v>
      </c>
      <c r="H6625">
        <v>0</v>
      </c>
      <c r="I6625">
        <v>43112053600</v>
      </c>
      <c r="J6625">
        <v>14</v>
      </c>
      <c r="K6625" t="s">
        <v>1933</v>
      </c>
      <c r="L6625">
        <v>2531</v>
      </c>
      <c r="M6625" t="s">
        <v>1557</v>
      </c>
      <c r="N6625" t="s">
        <v>1925</v>
      </c>
      <c r="O6625">
        <v>0</v>
      </c>
      <c r="P6625" t="s">
        <v>1694</v>
      </c>
    </row>
    <row r="6626" spans="1:18">
      <c r="A6626" t="s">
        <v>1924</v>
      </c>
      <c r="B6626" t="s">
        <v>1573</v>
      </c>
      <c r="C6626">
        <v>201212</v>
      </c>
      <c r="D6626">
        <v>31</v>
      </c>
      <c r="E6626" t="s">
        <v>1548</v>
      </c>
      <c r="F6626">
        <v>0</v>
      </c>
      <c r="G6626">
        <v>4495</v>
      </c>
      <c r="H6626">
        <v>0</v>
      </c>
      <c r="I6626">
        <v>43112048700</v>
      </c>
      <c r="J6626">
        <v>11</v>
      </c>
      <c r="K6626" t="s">
        <v>1764</v>
      </c>
      <c r="L6626">
        <v>2531</v>
      </c>
      <c r="M6626" t="s">
        <v>1557</v>
      </c>
      <c r="N6626" t="s">
        <v>1925</v>
      </c>
      <c r="O6626">
        <v>0</v>
      </c>
      <c r="P6626" t="s">
        <v>1662</v>
      </c>
      <c r="Q6626">
        <v>19891201</v>
      </c>
      <c r="R6626">
        <v>891012370</v>
      </c>
    </row>
    <row r="6627" spans="1:18">
      <c r="A6627" t="s">
        <v>1924</v>
      </c>
      <c r="B6627" t="s">
        <v>1648</v>
      </c>
      <c r="C6627">
        <v>201212</v>
      </c>
      <c r="D6627">
        <v>31</v>
      </c>
      <c r="E6627" t="s">
        <v>1548</v>
      </c>
      <c r="F6627">
        <v>4</v>
      </c>
      <c r="G6627">
        <v>1750</v>
      </c>
      <c r="H6627">
        <v>3</v>
      </c>
      <c r="I6627">
        <v>43112049901</v>
      </c>
      <c r="J6627">
        <v>11</v>
      </c>
      <c r="K6627" t="s">
        <v>1926</v>
      </c>
      <c r="L6627">
        <v>2531</v>
      </c>
      <c r="M6627" t="s">
        <v>1557</v>
      </c>
      <c r="N6627" t="s">
        <v>1925</v>
      </c>
      <c r="O6627">
        <v>0</v>
      </c>
      <c r="P6627" t="s">
        <v>1552</v>
      </c>
      <c r="Q6627">
        <v>20020331</v>
      </c>
      <c r="R6627">
        <v>891012370</v>
      </c>
    </row>
    <row r="6628" spans="1:18">
      <c r="A6628" t="s">
        <v>1924</v>
      </c>
      <c r="B6628" t="s">
        <v>1649</v>
      </c>
      <c r="C6628">
        <v>201212</v>
      </c>
      <c r="D6628">
        <v>31</v>
      </c>
      <c r="E6628" t="s">
        <v>1548</v>
      </c>
      <c r="F6628">
        <v>13</v>
      </c>
      <c r="G6628">
        <v>4999</v>
      </c>
      <c r="H6628">
        <v>18</v>
      </c>
      <c r="I6628">
        <v>43112050401</v>
      </c>
      <c r="J6628">
        <v>11</v>
      </c>
      <c r="K6628" t="s">
        <v>1764</v>
      </c>
      <c r="L6628">
        <v>2531</v>
      </c>
      <c r="M6628" t="s">
        <v>1557</v>
      </c>
      <c r="N6628" t="s">
        <v>1925</v>
      </c>
      <c r="O6628">
        <v>0</v>
      </c>
      <c r="P6628" t="s">
        <v>1552</v>
      </c>
      <c r="Q6628">
        <v>20020319</v>
      </c>
      <c r="R6628">
        <v>891012370</v>
      </c>
    </row>
    <row r="6629" spans="1:18">
      <c r="A6629" t="s">
        <v>1924</v>
      </c>
      <c r="B6629" t="s">
        <v>1927</v>
      </c>
      <c r="C6629">
        <v>201212</v>
      </c>
      <c r="D6629">
        <v>0</v>
      </c>
      <c r="E6629" t="s">
        <v>1548</v>
      </c>
      <c r="F6629">
        <v>0</v>
      </c>
      <c r="G6629">
        <v>0</v>
      </c>
      <c r="H6629">
        <v>0</v>
      </c>
      <c r="I6629">
        <v>43112051000</v>
      </c>
      <c r="J6629">
        <v>13</v>
      </c>
      <c r="K6629" t="s">
        <v>1926</v>
      </c>
      <c r="L6629">
        <v>2531</v>
      </c>
      <c r="M6629" t="s">
        <v>1557</v>
      </c>
      <c r="N6629" t="s">
        <v>1925</v>
      </c>
      <c r="O6629">
        <v>0</v>
      </c>
      <c r="P6629" t="s">
        <v>1928</v>
      </c>
      <c r="Q6629">
        <v>19831201</v>
      </c>
      <c r="R6629">
        <v>891012370</v>
      </c>
    </row>
    <row r="6630" spans="1:18">
      <c r="A6630" t="s">
        <v>1924</v>
      </c>
      <c r="B6630" t="s">
        <v>1929</v>
      </c>
      <c r="C6630">
        <v>201212</v>
      </c>
      <c r="D6630">
        <v>0</v>
      </c>
      <c r="E6630" t="s">
        <v>1548</v>
      </c>
      <c r="F6630">
        <v>0</v>
      </c>
      <c r="G6630">
        <v>0</v>
      </c>
      <c r="H6630">
        <v>0</v>
      </c>
      <c r="I6630">
        <v>43112051000</v>
      </c>
      <c r="J6630">
        <v>13</v>
      </c>
      <c r="K6630" t="s">
        <v>1926</v>
      </c>
      <c r="L6630">
        <v>2531</v>
      </c>
      <c r="M6630" t="s">
        <v>1557</v>
      </c>
      <c r="N6630" t="s">
        <v>1925</v>
      </c>
      <c r="O6630">
        <v>0</v>
      </c>
      <c r="P6630" t="s">
        <v>1771</v>
      </c>
      <c r="Q6630">
        <v>19831201</v>
      </c>
      <c r="R6630">
        <v>891012370</v>
      </c>
    </row>
    <row r="6631" spans="1:18">
      <c r="A6631" t="s">
        <v>1924</v>
      </c>
      <c r="B6631" t="s">
        <v>1661</v>
      </c>
      <c r="C6631">
        <v>201212</v>
      </c>
      <c r="D6631">
        <v>0</v>
      </c>
      <c r="E6631" t="s">
        <v>1548</v>
      </c>
      <c r="F6631">
        <v>0</v>
      </c>
      <c r="G6631">
        <v>0</v>
      </c>
      <c r="H6631">
        <v>0</v>
      </c>
      <c r="I6631">
        <v>43112051700</v>
      </c>
      <c r="J6631">
        <v>13</v>
      </c>
      <c r="K6631" t="s">
        <v>1764</v>
      </c>
      <c r="L6631">
        <v>2531</v>
      </c>
      <c r="M6631" t="s">
        <v>1557</v>
      </c>
      <c r="N6631" t="s">
        <v>1925</v>
      </c>
      <c r="O6631">
        <v>0</v>
      </c>
      <c r="P6631" t="s">
        <v>1662</v>
      </c>
      <c r="Q6631">
        <v>19890201</v>
      </c>
      <c r="R6631">
        <v>891012370</v>
      </c>
    </row>
    <row r="6632" spans="1:18">
      <c r="A6632" t="s">
        <v>1924</v>
      </c>
      <c r="B6632" t="s">
        <v>1730</v>
      </c>
      <c r="C6632">
        <v>201212</v>
      </c>
      <c r="D6632">
        <v>0</v>
      </c>
      <c r="E6632" t="s">
        <v>1693</v>
      </c>
      <c r="F6632">
        <v>0</v>
      </c>
      <c r="G6632">
        <v>0</v>
      </c>
      <c r="H6632">
        <v>0</v>
      </c>
      <c r="I6632">
        <v>43112052900</v>
      </c>
      <c r="J6632">
        <v>14</v>
      </c>
      <c r="K6632" t="s">
        <v>1926</v>
      </c>
      <c r="L6632">
        <v>2531</v>
      </c>
      <c r="M6632" t="s">
        <v>1557</v>
      </c>
      <c r="N6632" t="s">
        <v>1925</v>
      </c>
      <c r="O6632">
        <v>0</v>
      </c>
      <c r="P6632" t="s">
        <v>1694</v>
      </c>
    </row>
    <row r="6633" spans="1:18">
      <c r="A6633" t="s">
        <v>1924</v>
      </c>
      <c r="B6633" t="s">
        <v>1591</v>
      </c>
      <c r="C6633">
        <v>201212</v>
      </c>
      <c r="D6633">
        <v>0</v>
      </c>
      <c r="E6633" t="s">
        <v>1548</v>
      </c>
      <c r="F6633">
        <v>0</v>
      </c>
      <c r="G6633">
        <v>0</v>
      </c>
      <c r="H6633">
        <v>0</v>
      </c>
      <c r="I6633">
        <v>43112056000</v>
      </c>
      <c r="J6633">
        <v>13</v>
      </c>
      <c r="K6633" t="s">
        <v>1926</v>
      </c>
      <c r="L6633">
        <v>2531</v>
      </c>
      <c r="M6633" t="s">
        <v>1557</v>
      </c>
      <c r="N6633" t="s">
        <v>1925</v>
      </c>
      <c r="O6633">
        <v>0</v>
      </c>
      <c r="P6633" t="s">
        <v>1574</v>
      </c>
      <c r="Q6633">
        <v>19881201</v>
      </c>
      <c r="R6633">
        <v>891012370</v>
      </c>
    </row>
    <row r="6634" spans="1:18">
      <c r="A6634" t="s">
        <v>1924</v>
      </c>
      <c r="B6634" t="s">
        <v>1930</v>
      </c>
      <c r="C6634">
        <v>201212</v>
      </c>
      <c r="D6634">
        <v>0</v>
      </c>
      <c r="E6634" t="s">
        <v>1548</v>
      </c>
      <c r="F6634">
        <v>0</v>
      </c>
      <c r="G6634">
        <v>0</v>
      </c>
      <c r="H6634">
        <v>0</v>
      </c>
      <c r="I6634">
        <v>43112054200</v>
      </c>
      <c r="J6634">
        <v>13</v>
      </c>
      <c r="K6634" t="s">
        <v>1926</v>
      </c>
      <c r="L6634">
        <v>2531</v>
      </c>
      <c r="M6634" t="s">
        <v>1557</v>
      </c>
      <c r="N6634" t="s">
        <v>1925</v>
      </c>
      <c r="O6634">
        <v>0</v>
      </c>
      <c r="P6634" t="s">
        <v>1769</v>
      </c>
      <c r="Q6634">
        <v>19840201</v>
      </c>
      <c r="R6634">
        <v>891012370</v>
      </c>
    </row>
    <row r="6635" spans="1:18">
      <c r="A6635" t="s">
        <v>1924</v>
      </c>
      <c r="B6635" t="s">
        <v>1931</v>
      </c>
      <c r="C6635">
        <v>201212</v>
      </c>
      <c r="D6635">
        <v>0</v>
      </c>
      <c r="E6635" t="s">
        <v>1548</v>
      </c>
      <c r="F6635">
        <v>0</v>
      </c>
      <c r="G6635">
        <v>0</v>
      </c>
      <c r="H6635">
        <v>0</v>
      </c>
      <c r="I6635">
        <v>43112054200</v>
      </c>
      <c r="J6635">
        <v>13</v>
      </c>
      <c r="K6635" t="s">
        <v>1926</v>
      </c>
      <c r="L6635">
        <v>2531</v>
      </c>
      <c r="M6635" t="s">
        <v>1557</v>
      </c>
      <c r="N6635" t="s">
        <v>1925</v>
      </c>
      <c r="O6635">
        <v>0</v>
      </c>
      <c r="P6635" t="s">
        <v>1771</v>
      </c>
      <c r="Q6635">
        <v>19840101</v>
      </c>
      <c r="R6635">
        <v>891012370</v>
      </c>
    </row>
    <row r="6636" spans="1:18">
      <c r="A6636" t="s">
        <v>1924</v>
      </c>
      <c r="B6636" t="s">
        <v>1635</v>
      </c>
      <c r="C6636">
        <v>201212</v>
      </c>
      <c r="D6636">
        <v>0</v>
      </c>
      <c r="E6636" t="s">
        <v>1548</v>
      </c>
      <c r="F6636">
        <v>0</v>
      </c>
      <c r="G6636">
        <v>0</v>
      </c>
      <c r="H6636">
        <v>0</v>
      </c>
      <c r="I6636">
        <v>43112055600</v>
      </c>
      <c r="J6636">
        <v>13</v>
      </c>
      <c r="K6636" t="s">
        <v>1926</v>
      </c>
      <c r="L6636">
        <v>2531</v>
      </c>
      <c r="M6636" t="s">
        <v>1557</v>
      </c>
      <c r="N6636" t="s">
        <v>1925</v>
      </c>
      <c r="O6636">
        <v>0</v>
      </c>
      <c r="P6636" t="s">
        <v>1738</v>
      </c>
      <c r="Q6636">
        <v>20000925</v>
      </c>
      <c r="R6636">
        <v>891012370</v>
      </c>
    </row>
    <row r="6637" spans="1:18">
      <c r="A6637" t="s">
        <v>1924</v>
      </c>
      <c r="B6637" t="s">
        <v>1716</v>
      </c>
      <c r="C6637">
        <v>201212</v>
      </c>
      <c r="D6637">
        <v>0</v>
      </c>
      <c r="E6637" t="s">
        <v>1548</v>
      </c>
      <c r="F6637">
        <v>0</v>
      </c>
      <c r="G6637">
        <v>0</v>
      </c>
      <c r="H6637">
        <v>0</v>
      </c>
      <c r="I6637">
        <v>43112061200</v>
      </c>
      <c r="J6637">
        <v>13</v>
      </c>
      <c r="K6637" t="s">
        <v>1926</v>
      </c>
      <c r="L6637">
        <v>2531</v>
      </c>
      <c r="M6637" t="s">
        <v>1557</v>
      </c>
      <c r="N6637" t="s">
        <v>1925</v>
      </c>
      <c r="O6637">
        <v>0</v>
      </c>
      <c r="P6637" t="s">
        <v>1552</v>
      </c>
      <c r="Q6637">
        <v>19860201</v>
      </c>
      <c r="R6637">
        <v>891012370</v>
      </c>
    </row>
    <row r="6638" spans="1:18">
      <c r="A6638" t="s">
        <v>1924</v>
      </c>
      <c r="B6638" t="s">
        <v>1650</v>
      </c>
      <c r="C6638">
        <v>201212</v>
      </c>
      <c r="D6638">
        <v>31</v>
      </c>
      <c r="E6638" t="s">
        <v>1548</v>
      </c>
      <c r="F6638">
        <v>7</v>
      </c>
      <c r="G6638">
        <v>3064</v>
      </c>
      <c r="H6638">
        <v>920</v>
      </c>
      <c r="I6638">
        <v>43112057301</v>
      </c>
      <c r="J6638">
        <v>11</v>
      </c>
      <c r="K6638" t="s">
        <v>1764</v>
      </c>
      <c r="L6638">
        <v>2531</v>
      </c>
      <c r="M6638" t="s">
        <v>1557</v>
      </c>
      <c r="N6638" t="s">
        <v>1925</v>
      </c>
      <c r="O6638">
        <v>0</v>
      </c>
      <c r="P6638" t="s">
        <v>1662</v>
      </c>
      <c r="Q6638">
        <v>20030227</v>
      </c>
      <c r="R6638">
        <v>891012370</v>
      </c>
    </row>
    <row r="6639" spans="1:18">
      <c r="A6639" t="s">
        <v>1924</v>
      </c>
      <c r="B6639" t="s">
        <v>1592</v>
      </c>
      <c r="C6639">
        <v>201212</v>
      </c>
      <c r="D6639">
        <v>0</v>
      </c>
      <c r="E6639" t="s">
        <v>1548</v>
      </c>
      <c r="F6639">
        <v>0</v>
      </c>
      <c r="G6639">
        <v>0</v>
      </c>
      <c r="H6639">
        <v>0</v>
      </c>
      <c r="I6639">
        <v>43112059600</v>
      </c>
      <c r="J6639">
        <v>13</v>
      </c>
      <c r="K6639" t="s">
        <v>1926</v>
      </c>
      <c r="L6639">
        <v>2531</v>
      </c>
      <c r="M6639" t="s">
        <v>1557</v>
      </c>
      <c r="N6639" t="s">
        <v>1925</v>
      </c>
      <c r="O6639">
        <v>0</v>
      </c>
      <c r="P6639" t="s">
        <v>1574</v>
      </c>
      <c r="Q6639">
        <v>19891101</v>
      </c>
      <c r="R6639">
        <v>891012370</v>
      </c>
    </row>
    <row r="6640" spans="1:18">
      <c r="A6640" t="s">
        <v>1924</v>
      </c>
      <c r="B6640" t="s">
        <v>1689</v>
      </c>
      <c r="C6640">
        <v>201212</v>
      </c>
      <c r="D6640">
        <v>0</v>
      </c>
      <c r="E6640" t="s">
        <v>1548</v>
      </c>
      <c r="F6640">
        <v>0</v>
      </c>
      <c r="G6640">
        <v>0</v>
      </c>
      <c r="H6640">
        <v>0</v>
      </c>
      <c r="I6640">
        <v>43112059500</v>
      </c>
      <c r="J6640">
        <v>13</v>
      </c>
      <c r="K6640" t="s">
        <v>1764</v>
      </c>
      <c r="L6640">
        <v>2531</v>
      </c>
      <c r="M6640" t="s">
        <v>1557</v>
      </c>
      <c r="N6640" t="s">
        <v>1925</v>
      </c>
      <c r="O6640">
        <v>0</v>
      </c>
      <c r="P6640" t="s">
        <v>1662</v>
      </c>
      <c r="Q6640">
        <v>19901001</v>
      </c>
      <c r="R6640">
        <v>891012370</v>
      </c>
    </row>
    <row r="6641" spans="1:18">
      <c r="A6641" t="s">
        <v>1924</v>
      </c>
      <c r="B6641" t="s">
        <v>1664</v>
      </c>
      <c r="C6641">
        <v>201212</v>
      </c>
      <c r="D6641">
        <v>31</v>
      </c>
      <c r="E6641" t="s">
        <v>1693</v>
      </c>
      <c r="F6641">
        <v>0</v>
      </c>
      <c r="G6641">
        <v>0</v>
      </c>
      <c r="H6641">
        <v>0</v>
      </c>
      <c r="I6641">
        <v>43112061800</v>
      </c>
      <c r="J6641">
        <v>22</v>
      </c>
      <c r="K6641" t="s">
        <v>1764</v>
      </c>
      <c r="L6641">
        <v>2531</v>
      </c>
      <c r="M6641" t="s">
        <v>1557</v>
      </c>
      <c r="N6641" t="s">
        <v>1925</v>
      </c>
      <c r="O6641">
        <v>36</v>
      </c>
      <c r="P6641" t="s">
        <v>1574</v>
      </c>
      <c r="Q6641">
        <v>19901001</v>
      </c>
      <c r="R6641">
        <v>891012370</v>
      </c>
    </row>
    <row r="6642" spans="1:18">
      <c r="A6642" t="s">
        <v>1924</v>
      </c>
      <c r="B6642" t="s">
        <v>1651</v>
      </c>
      <c r="C6642">
        <v>201212</v>
      </c>
      <c r="D6642">
        <v>0</v>
      </c>
      <c r="E6642" t="s">
        <v>1548</v>
      </c>
      <c r="F6642">
        <v>0</v>
      </c>
      <c r="G6642">
        <v>0</v>
      </c>
      <c r="H6642">
        <v>0</v>
      </c>
      <c r="I6642">
        <v>43112060801</v>
      </c>
      <c r="J6642">
        <v>13</v>
      </c>
      <c r="K6642" t="s">
        <v>1764</v>
      </c>
      <c r="L6642">
        <v>2531</v>
      </c>
      <c r="M6642" t="s">
        <v>1557</v>
      </c>
      <c r="N6642" t="s">
        <v>1925</v>
      </c>
      <c r="O6642">
        <v>0</v>
      </c>
      <c r="P6642" t="s">
        <v>1574</v>
      </c>
      <c r="Q6642">
        <v>19960401</v>
      </c>
      <c r="R6642">
        <v>891012370</v>
      </c>
    </row>
    <row r="6643" spans="1:18">
      <c r="A6643" t="s">
        <v>1924</v>
      </c>
      <c r="B6643" t="s">
        <v>1665</v>
      </c>
      <c r="C6643">
        <v>201212</v>
      </c>
      <c r="D6643">
        <v>31</v>
      </c>
      <c r="E6643" t="s">
        <v>1548</v>
      </c>
      <c r="F6643">
        <v>12</v>
      </c>
      <c r="G6643">
        <v>5174</v>
      </c>
      <c r="H6643">
        <v>26144</v>
      </c>
      <c r="I6643">
        <v>43112068600</v>
      </c>
      <c r="J6643">
        <v>11</v>
      </c>
      <c r="K6643" t="s">
        <v>1764</v>
      </c>
      <c r="L6643">
        <v>2531</v>
      </c>
      <c r="M6643" t="s">
        <v>1557</v>
      </c>
      <c r="N6643" t="s">
        <v>1925</v>
      </c>
      <c r="O6643">
        <v>0</v>
      </c>
      <c r="P6643" t="s">
        <v>1552</v>
      </c>
      <c r="Q6643">
        <v>19900601</v>
      </c>
      <c r="R6643">
        <v>891012370</v>
      </c>
    </row>
    <row r="6644" spans="1:18">
      <c r="A6644" t="s">
        <v>1924</v>
      </c>
      <c r="B6644" t="s">
        <v>1576</v>
      </c>
      <c r="C6644">
        <v>201212</v>
      </c>
      <c r="D6644">
        <v>0</v>
      </c>
      <c r="E6644" t="s">
        <v>1548</v>
      </c>
      <c r="F6644">
        <v>0</v>
      </c>
      <c r="G6644">
        <v>0</v>
      </c>
      <c r="H6644">
        <v>0</v>
      </c>
      <c r="I6644">
        <v>43112068800</v>
      </c>
      <c r="J6644">
        <v>13</v>
      </c>
      <c r="K6644" t="s">
        <v>1926</v>
      </c>
      <c r="L6644">
        <v>2531</v>
      </c>
      <c r="M6644" t="s">
        <v>1557</v>
      </c>
      <c r="N6644" t="s">
        <v>1925</v>
      </c>
      <c r="O6644">
        <v>0</v>
      </c>
      <c r="P6644" t="s">
        <v>1574</v>
      </c>
      <c r="Q6644">
        <v>19960501</v>
      </c>
      <c r="R6644">
        <v>891012370</v>
      </c>
    </row>
    <row r="6645" spans="1:18">
      <c r="A6645" t="s">
        <v>1924</v>
      </c>
      <c r="B6645" t="s">
        <v>1636</v>
      </c>
      <c r="C6645">
        <v>201212</v>
      </c>
      <c r="D6645">
        <v>0</v>
      </c>
      <c r="E6645" t="s">
        <v>1548</v>
      </c>
      <c r="F6645">
        <v>0</v>
      </c>
      <c r="G6645">
        <v>0</v>
      </c>
      <c r="H6645">
        <v>0</v>
      </c>
      <c r="I6645">
        <v>43112069000</v>
      </c>
      <c r="J6645">
        <v>13</v>
      </c>
      <c r="K6645" t="s">
        <v>1764</v>
      </c>
      <c r="L6645">
        <v>2531</v>
      </c>
      <c r="M6645" t="s">
        <v>1557</v>
      </c>
      <c r="N6645" t="s">
        <v>1925</v>
      </c>
      <c r="O6645">
        <v>0</v>
      </c>
      <c r="P6645" t="s">
        <v>1574</v>
      </c>
      <c r="Q6645">
        <v>19940901</v>
      </c>
      <c r="R6645">
        <v>891012370</v>
      </c>
    </row>
    <row r="6646" spans="1:18">
      <c r="A6646" t="s">
        <v>1932</v>
      </c>
      <c r="B6646" t="s">
        <v>1736</v>
      </c>
      <c r="C6646">
        <v>201212</v>
      </c>
      <c r="D6646">
        <v>0</v>
      </c>
      <c r="E6646" t="s">
        <v>1693</v>
      </c>
      <c r="F6646">
        <v>0</v>
      </c>
      <c r="G6646">
        <v>0</v>
      </c>
      <c r="H6646">
        <v>0</v>
      </c>
      <c r="I6646">
        <v>43112053600</v>
      </c>
      <c r="J6646">
        <v>14</v>
      </c>
      <c r="K6646" t="s">
        <v>1933</v>
      </c>
      <c r="L6646">
        <v>2531</v>
      </c>
      <c r="M6646" t="s">
        <v>1557</v>
      </c>
      <c r="N6646" t="s">
        <v>1925</v>
      </c>
      <c r="O6646">
        <v>0</v>
      </c>
      <c r="P6646" t="s">
        <v>1694</v>
      </c>
    </row>
    <row r="6652" spans="1:18">
      <c r="A6652" t="s">
        <v>1934</v>
      </c>
      <c r="B6652" t="s">
        <v>1575</v>
      </c>
      <c r="C6652">
        <v>201201</v>
      </c>
      <c r="D6652">
        <v>31</v>
      </c>
      <c r="E6652" t="s">
        <v>1555</v>
      </c>
      <c r="F6652">
        <v>12979</v>
      </c>
      <c r="G6652">
        <v>20539</v>
      </c>
      <c r="H6652">
        <v>337289</v>
      </c>
      <c r="I6652">
        <v>43112064600</v>
      </c>
      <c r="J6652">
        <v>8</v>
      </c>
      <c r="K6652" t="s">
        <v>1935</v>
      </c>
      <c r="L6652">
        <v>2702</v>
      </c>
      <c r="M6652" t="s">
        <v>1936</v>
      </c>
      <c r="N6652" t="s">
        <v>1937</v>
      </c>
      <c r="O6652">
        <v>0</v>
      </c>
      <c r="P6652" t="s">
        <v>1552</v>
      </c>
      <c r="Q6652">
        <v>19930501</v>
      </c>
      <c r="R6652">
        <v>756497001</v>
      </c>
    </row>
    <row r="6653" spans="1:18">
      <c r="A6653" t="s">
        <v>1938</v>
      </c>
      <c r="B6653" t="s">
        <v>1564</v>
      </c>
      <c r="C6653">
        <v>201201</v>
      </c>
      <c r="D6653">
        <v>30</v>
      </c>
      <c r="E6653" t="s">
        <v>1555</v>
      </c>
      <c r="F6653">
        <v>9524</v>
      </c>
      <c r="G6653">
        <v>9956</v>
      </c>
      <c r="H6653">
        <v>434519</v>
      </c>
      <c r="I6653">
        <v>43112065501</v>
      </c>
      <c r="J6653">
        <v>8</v>
      </c>
      <c r="K6653" t="s">
        <v>1935</v>
      </c>
      <c r="L6653">
        <v>2702</v>
      </c>
      <c r="M6653" t="s">
        <v>1936</v>
      </c>
      <c r="N6653" t="s">
        <v>1937</v>
      </c>
      <c r="O6653">
        <v>0</v>
      </c>
      <c r="P6653" t="s">
        <v>1552</v>
      </c>
      <c r="Q6653">
        <v>19980912</v>
      </c>
      <c r="R6653">
        <v>756497001</v>
      </c>
    </row>
    <row r="6654" spans="1:18">
      <c r="A6654" t="s">
        <v>1938</v>
      </c>
      <c r="B6654" t="s">
        <v>1568</v>
      </c>
      <c r="C6654">
        <v>201201</v>
      </c>
      <c r="D6654">
        <v>30</v>
      </c>
      <c r="E6654" t="s">
        <v>1555</v>
      </c>
      <c r="F6654">
        <v>8197</v>
      </c>
      <c r="G6654">
        <v>10008</v>
      </c>
      <c r="H6654">
        <v>484357</v>
      </c>
      <c r="I6654">
        <v>43112066001</v>
      </c>
      <c r="J6654">
        <v>8</v>
      </c>
      <c r="K6654" t="s">
        <v>1939</v>
      </c>
      <c r="L6654">
        <v>2702</v>
      </c>
      <c r="M6654" t="s">
        <v>1936</v>
      </c>
      <c r="N6654" t="s">
        <v>1937</v>
      </c>
      <c r="O6654">
        <v>0</v>
      </c>
      <c r="P6654" t="s">
        <v>1552</v>
      </c>
      <c r="Q6654">
        <v>19970917</v>
      </c>
      <c r="R6654">
        <v>756497001</v>
      </c>
    </row>
    <row r="6655" spans="1:18">
      <c r="A6655" t="s">
        <v>1934</v>
      </c>
      <c r="B6655" t="s">
        <v>1575</v>
      </c>
      <c r="C6655">
        <v>201202</v>
      </c>
      <c r="D6655">
        <v>29</v>
      </c>
      <c r="E6655" t="s">
        <v>1555</v>
      </c>
      <c r="F6655">
        <v>10636</v>
      </c>
      <c r="G6655">
        <v>15880</v>
      </c>
      <c r="H6655">
        <v>339776</v>
      </c>
      <c r="I6655">
        <v>43112064600</v>
      </c>
      <c r="J6655">
        <v>8</v>
      </c>
      <c r="K6655" t="s">
        <v>1935</v>
      </c>
      <c r="L6655">
        <v>2702</v>
      </c>
      <c r="M6655" t="s">
        <v>1936</v>
      </c>
      <c r="N6655" t="s">
        <v>1937</v>
      </c>
      <c r="O6655">
        <v>0</v>
      </c>
      <c r="P6655" t="s">
        <v>1552</v>
      </c>
      <c r="Q6655">
        <v>19930501</v>
      </c>
      <c r="R6655">
        <v>756497001</v>
      </c>
    </row>
    <row r="6656" spans="1:18">
      <c r="A6656" t="s">
        <v>1938</v>
      </c>
      <c r="B6656" t="s">
        <v>1564</v>
      </c>
      <c r="C6656">
        <v>201202</v>
      </c>
      <c r="D6656">
        <v>29</v>
      </c>
      <c r="E6656" t="s">
        <v>1555</v>
      </c>
      <c r="F6656">
        <v>9026</v>
      </c>
      <c r="G6656">
        <v>9225</v>
      </c>
      <c r="H6656">
        <v>442442</v>
      </c>
      <c r="I6656">
        <v>43112065501</v>
      </c>
      <c r="J6656">
        <v>8</v>
      </c>
      <c r="K6656" t="s">
        <v>1935</v>
      </c>
      <c r="L6656">
        <v>2702</v>
      </c>
      <c r="M6656" t="s">
        <v>1936</v>
      </c>
      <c r="N6656" t="s">
        <v>1937</v>
      </c>
      <c r="O6656">
        <v>0</v>
      </c>
      <c r="P6656" t="s">
        <v>1552</v>
      </c>
      <c r="Q6656">
        <v>19980912</v>
      </c>
      <c r="R6656">
        <v>756497001</v>
      </c>
    </row>
    <row r="6657" spans="1:18">
      <c r="A6657" t="s">
        <v>1938</v>
      </c>
      <c r="B6657" t="s">
        <v>1568</v>
      </c>
      <c r="C6657">
        <v>201202</v>
      </c>
      <c r="D6657">
        <v>29</v>
      </c>
      <c r="E6657" t="s">
        <v>1555</v>
      </c>
      <c r="F6657">
        <v>7212</v>
      </c>
      <c r="G6657">
        <v>9209</v>
      </c>
      <c r="H6657">
        <v>463334</v>
      </c>
      <c r="I6657">
        <v>43112066001</v>
      </c>
      <c r="J6657">
        <v>8</v>
      </c>
      <c r="K6657" t="s">
        <v>1939</v>
      </c>
      <c r="L6657">
        <v>2702</v>
      </c>
      <c r="M6657" t="s">
        <v>1936</v>
      </c>
      <c r="N6657" t="s">
        <v>1937</v>
      </c>
      <c r="O6657">
        <v>0</v>
      </c>
      <c r="P6657" t="s">
        <v>1552</v>
      </c>
      <c r="Q6657">
        <v>19970917</v>
      </c>
      <c r="R6657">
        <v>756497001</v>
      </c>
    </row>
    <row r="6658" spans="1:18">
      <c r="A6658" t="s">
        <v>1934</v>
      </c>
      <c r="B6658" t="s">
        <v>1575</v>
      </c>
      <c r="C6658">
        <v>201203</v>
      </c>
      <c r="D6658">
        <v>31</v>
      </c>
      <c r="E6658" t="s">
        <v>1555</v>
      </c>
      <c r="F6658">
        <v>14859</v>
      </c>
      <c r="G6658">
        <v>16712</v>
      </c>
      <c r="H6658">
        <v>342434</v>
      </c>
      <c r="I6658">
        <v>43112064600</v>
      </c>
      <c r="J6658">
        <v>8</v>
      </c>
      <c r="K6658" t="s">
        <v>1935</v>
      </c>
      <c r="L6658">
        <v>2702</v>
      </c>
      <c r="M6658" t="s">
        <v>1936</v>
      </c>
      <c r="N6658" t="s">
        <v>1937</v>
      </c>
      <c r="O6658">
        <v>0</v>
      </c>
      <c r="P6658" t="s">
        <v>1552</v>
      </c>
      <c r="Q6658">
        <v>19930501</v>
      </c>
      <c r="R6658">
        <v>756497001</v>
      </c>
    </row>
    <row r="6659" spans="1:18">
      <c r="A6659" t="s">
        <v>1938</v>
      </c>
      <c r="B6659" t="s">
        <v>1564</v>
      </c>
      <c r="C6659">
        <v>201203</v>
      </c>
      <c r="D6659">
        <v>31</v>
      </c>
      <c r="E6659" t="s">
        <v>1555</v>
      </c>
      <c r="F6659">
        <v>8607</v>
      </c>
      <c r="G6659">
        <v>9186</v>
      </c>
      <c r="H6659">
        <v>497212</v>
      </c>
      <c r="I6659">
        <v>43112065501</v>
      </c>
      <c r="J6659">
        <v>8</v>
      </c>
      <c r="K6659" t="s">
        <v>1935</v>
      </c>
      <c r="L6659">
        <v>2702</v>
      </c>
      <c r="M6659" t="s">
        <v>1936</v>
      </c>
      <c r="N6659" t="s">
        <v>1937</v>
      </c>
      <c r="O6659">
        <v>0</v>
      </c>
      <c r="P6659" t="s">
        <v>1552</v>
      </c>
      <c r="Q6659">
        <v>19980912</v>
      </c>
      <c r="R6659">
        <v>756497001</v>
      </c>
    </row>
    <row r="6660" spans="1:18">
      <c r="A6660" t="s">
        <v>1938</v>
      </c>
      <c r="B6660" t="s">
        <v>1568</v>
      </c>
      <c r="C6660">
        <v>201203</v>
      </c>
      <c r="D6660">
        <v>31</v>
      </c>
      <c r="E6660" t="s">
        <v>1555</v>
      </c>
      <c r="F6660">
        <v>8120</v>
      </c>
      <c r="G6660">
        <v>7765</v>
      </c>
      <c r="H6660">
        <v>502582</v>
      </c>
      <c r="I6660">
        <v>43112066001</v>
      </c>
      <c r="J6660">
        <v>8</v>
      </c>
      <c r="K6660" t="s">
        <v>1939</v>
      </c>
      <c r="L6660">
        <v>2702</v>
      </c>
      <c r="M6660" t="s">
        <v>1936</v>
      </c>
      <c r="N6660" t="s">
        <v>1937</v>
      </c>
      <c r="O6660">
        <v>0</v>
      </c>
      <c r="P6660" t="s">
        <v>1552</v>
      </c>
      <c r="Q6660">
        <v>19970917</v>
      </c>
      <c r="R6660">
        <v>756497001</v>
      </c>
    </row>
    <row r="6661" spans="1:18">
      <c r="A6661" t="s">
        <v>1934</v>
      </c>
      <c r="B6661" t="s">
        <v>1575</v>
      </c>
      <c r="C6661">
        <v>201204</v>
      </c>
      <c r="D6661">
        <v>12</v>
      </c>
      <c r="E6661" t="s">
        <v>1555</v>
      </c>
      <c r="F6661">
        <v>4737</v>
      </c>
      <c r="G6661">
        <v>4781</v>
      </c>
      <c r="H6661">
        <v>98169</v>
      </c>
      <c r="I6661">
        <v>43112064600</v>
      </c>
      <c r="J6661">
        <v>8</v>
      </c>
      <c r="K6661" t="s">
        <v>1935</v>
      </c>
      <c r="L6661">
        <v>2702</v>
      </c>
      <c r="M6661" t="s">
        <v>1936</v>
      </c>
      <c r="N6661" t="s">
        <v>1937</v>
      </c>
      <c r="O6661">
        <v>0</v>
      </c>
      <c r="P6661" t="s">
        <v>1552</v>
      </c>
      <c r="Q6661">
        <v>19930501</v>
      </c>
      <c r="R6661">
        <v>756497001</v>
      </c>
    </row>
    <row r="6662" spans="1:18">
      <c r="A6662" t="s">
        <v>1938</v>
      </c>
      <c r="B6662" t="s">
        <v>1564</v>
      </c>
      <c r="C6662">
        <v>201204</v>
      </c>
      <c r="D6662">
        <v>30</v>
      </c>
      <c r="E6662" t="s">
        <v>1555</v>
      </c>
      <c r="F6662">
        <v>7153</v>
      </c>
      <c r="G6662">
        <v>7938</v>
      </c>
      <c r="H6662">
        <v>448431</v>
      </c>
      <c r="I6662">
        <v>43112065501</v>
      </c>
      <c r="J6662">
        <v>8</v>
      </c>
      <c r="K6662" t="s">
        <v>1935</v>
      </c>
      <c r="L6662">
        <v>2702</v>
      </c>
      <c r="M6662" t="s">
        <v>1936</v>
      </c>
      <c r="N6662" t="s">
        <v>1937</v>
      </c>
      <c r="O6662">
        <v>0</v>
      </c>
      <c r="P6662" t="s">
        <v>1552</v>
      </c>
      <c r="Q6662">
        <v>19980912</v>
      </c>
      <c r="R6662">
        <v>756497001</v>
      </c>
    </row>
    <row r="6663" spans="1:18">
      <c r="A6663" t="s">
        <v>1938</v>
      </c>
      <c r="B6663" t="s">
        <v>1568</v>
      </c>
      <c r="C6663">
        <v>201204</v>
      </c>
      <c r="D6663">
        <v>28</v>
      </c>
      <c r="E6663" t="s">
        <v>1555</v>
      </c>
      <c r="F6663">
        <v>6575</v>
      </c>
      <c r="G6663">
        <v>6413</v>
      </c>
      <c r="H6663">
        <v>412270</v>
      </c>
      <c r="I6663">
        <v>43112066001</v>
      </c>
      <c r="J6663">
        <v>8</v>
      </c>
      <c r="K6663" t="s">
        <v>1939</v>
      </c>
      <c r="L6663">
        <v>2702</v>
      </c>
      <c r="M6663" t="s">
        <v>1936</v>
      </c>
      <c r="N6663" t="s">
        <v>1937</v>
      </c>
      <c r="O6663">
        <v>0</v>
      </c>
      <c r="P6663" t="s">
        <v>1552</v>
      </c>
      <c r="Q6663">
        <v>19970917</v>
      </c>
      <c r="R6663">
        <v>756497001</v>
      </c>
    </row>
    <row r="6664" spans="1:18">
      <c r="A6664" t="s">
        <v>1938</v>
      </c>
      <c r="B6664" t="s">
        <v>1564</v>
      </c>
      <c r="C6664">
        <v>201205</v>
      </c>
      <c r="D6664">
        <v>29</v>
      </c>
      <c r="E6664" t="s">
        <v>1555</v>
      </c>
      <c r="F6664">
        <v>7016</v>
      </c>
      <c r="G6664">
        <v>7768</v>
      </c>
      <c r="H6664">
        <v>410402</v>
      </c>
      <c r="I6664">
        <v>43112065501</v>
      </c>
      <c r="J6664">
        <v>8</v>
      </c>
      <c r="K6664" t="s">
        <v>1935</v>
      </c>
      <c r="L6664">
        <v>2702</v>
      </c>
      <c r="M6664" t="s">
        <v>1936</v>
      </c>
      <c r="N6664" t="s">
        <v>1937</v>
      </c>
      <c r="O6664">
        <v>0</v>
      </c>
      <c r="P6664" t="s">
        <v>1552</v>
      </c>
      <c r="Q6664">
        <v>19980912</v>
      </c>
      <c r="R6664">
        <v>756497001</v>
      </c>
    </row>
    <row r="6665" spans="1:18">
      <c r="A6665" t="s">
        <v>1938</v>
      </c>
      <c r="B6665" t="s">
        <v>1568</v>
      </c>
      <c r="C6665">
        <v>201205</v>
      </c>
      <c r="D6665">
        <v>25</v>
      </c>
      <c r="E6665" t="s">
        <v>1555</v>
      </c>
      <c r="F6665">
        <v>6267</v>
      </c>
      <c r="G6665">
        <v>6514</v>
      </c>
      <c r="H6665">
        <v>366586</v>
      </c>
      <c r="I6665">
        <v>43112066001</v>
      </c>
      <c r="J6665">
        <v>8</v>
      </c>
      <c r="K6665" t="s">
        <v>1939</v>
      </c>
      <c r="L6665">
        <v>2702</v>
      </c>
      <c r="M6665" t="s">
        <v>1936</v>
      </c>
      <c r="N6665" t="s">
        <v>1937</v>
      </c>
      <c r="O6665">
        <v>0</v>
      </c>
      <c r="P6665" t="s">
        <v>1552</v>
      </c>
      <c r="Q6665">
        <v>19970917</v>
      </c>
      <c r="R6665">
        <v>756497001</v>
      </c>
    </row>
    <row r="6666" spans="1:18">
      <c r="A6666" t="s">
        <v>1934</v>
      </c>
      <c r="B6666" t="s">
        <v>1575</v>
      </c>
      <c r="C6666">
        <v>201206</v>
      </c>
      <c r="D6666">
        <v>30</v>
      </c>
      <c r="E6666" t="s">
        <v>1555</v>
      </c>
      <c r="F6666">
        <v>11078</v>
      </c>
      <c r="G6666">
        <v>7393</v>
      </c>
      <c r="H6666">
        <v>342553</v>
      </c>
      <c r="I6666">
        <v>43112064600</v>
      </c>
      <c r="J6666">
        <v>8</v>
      </c>
      <c r="K6666" t="s">
        <v>1935</v>
      </c>
      <c r="L6666">
        <v>2702</v>
      </c>
      <c r="M6666" t="s">
        <v>1936</v>
      </c>
      <c r="N6666" t="s">
        <v>1937</v>
      </c>
      <c r="O6666">
        <v>0</v>
      </c>
      <c r="P6666" t="s">
        <v>1552</v>
      </c>
      <c r="Q6666">
        <v>19930501</v>
      </c>
      <c r="R6666">
        <v>756497001</v>
      </c>
    </row>
    <row r="6667" spans="1:18">
      <c r="A6667" t="s">
        <v>1938</v>
      </c>
      <c r="B6667" t="s">
        <v>1564</v>
      </c>
      <c r="C6667">
        <v>201206</v>
      </c>
      <c r="D6667">
        <v>29</v>
      </c>
      <c r="E6667" t="s">
        <v>1555</v>
      </c>
      <c r="F6667">
        <v>7175</v>
      </c>
      <c r="G6667">
        <v>5808</v>
      </c>
      <c r="H6667">
        <v>429892</v>
      </c>
      <c r="I6667">
        <v>43112065501</v>
      </c>
      <c r="J6667">
        <v>8</v>
      </c>
      <c r="K6667" t="s">
        <v>1935</v>
      </c>
      <c r="L6667">
        <v>2702</v>
      </c>
      <c r="M6667" t="s">
        <v>1936</v>
      </c>
      <c r="N6667" t="s">
        <v>1937</v>
      </c>
      <c r="O6667">
        <v>0</v>
      </c>
      <c r="P6667" t="s">
        <v>1552</v>
      </c>
      <c r="Q6667">
        <v>19980912</v>
      </c>
      <c r="R6667">
        <v>756497001</v>
      </c>
    </row>
    <row r="6668" spans="1:18">
      <c r="A6668" t="s">
        <v>1938</v>
      </c>
      <c r="B6668" t="s">
        <v>1568</v>
      </c>
      <c r="C6668">
        <v>201206</v>
      </c>
      <c r="D6668">
        <v>29</v>
      </c>
      <c r="E6668" t="s">
        <v>1555</v>
      </c>
      <c r="F6668">
        <v>7373</v>
      </c>
      <c r="G6668">
        <v>5015</v>
      </c>
      <c r="H6668">
        <v>442265</v>
      </c>
      <c r="I6668">
        <v>43112066001</v>
      </c>
      <c r="J6668">
        <v>8</v>
      </c>
      <c r="K6668" t="s">
        <v>1939</v>
      </c>
      <c r="L6668">
        <v>2702</v>
      </c>
      <c r="M6668" t="s">
        <v>1936</v>
      </c>
      <c r="N6668" t="s">
        <v>1937</v>
      </c>
      <c r="O6668">
        <v>0</v>
      </c>
      <c r="P6668" t="s">
        <v>1552</v>
      </c>
      <c r="Q6668">
        <v>19970917</v>
      </c>
      <c r="R6668">
        <v>756497001</v>
      </c>
    </row>
    <row r="6669" spans="1:18">
      <c r="A6669" t="s">
        <v>1934</v>
      </c>
      <c r="B6669" t="s">
        <v>1575</v>
      </c>
      <c r="C6669">
        <v>201207</v>
      </c>
      <c r="D6669">
        <v>31</v>
      </c>
      <c r="E6669" t="s">
        <v>1555</v>
      </c>
      <c r="F6669">
        <v>12577</v>
      </c>
      <c r="G6669">
        <v>7575</v>
      </c>
      <c r="H6669">
        <v>375902</v>
      </c>
      <c r="I6669">
        <v>43112064600</v>
      </c>
      <c r="J6669">
        <v>8</v>
      </c>
      <c r="K6669" t="s">
        <v>1935</v>
      </c>
      <c r="L6669">
        <v>2702</v>
      </c>
      <c r="M6669" t="s">
        <v>1936</v>
      </c>
      <c r="N6669" t="s">
        <v>1937</v>
      </c>
      <c r="O6669">
        <v>0</v>
      </c>
      <c r="P6669" t="s">
        <v>1552</v>
      </c>
      <c r="Q6669">
        <v>19930501</v>
      </c>
      <c r="R6669">
        <v>756497001</v>
      </c>
    </row>
    <row r="6670" spans="1:18">
      <c r="A6670" t="s">
        <v>1938</v>
      </c>
      <c r="B6670" t="s">
        <v>1564</v>
      </c>
      <c r="C6670">
        <v>201207</v>
      </c>
      <c r="D6670">
        <v>31</v>
      </c>
      <c r="E6670" t="s">
        <v>1555</v>
      </c>
      <c r="F6670">
        <v>8514</v>
      </c>
      <c r="G6670">
        <v>6226</v>
      </c>
      <c r="H6670">
        <v>495167</v>
      </c>
      <c r="I6670">
        <v>43112065501</v>
      </c>
      <c r="J6670">
        <v>8</v>
      </c>
      <c r="K6670" t="s">
        <v>1935</v>
      </c>
      <c r="L6670">
        <v>2702</v>
      </c>
      <c r="M6670" t="s">
        <v>1936</v>
      </c>
      <c r="N6670" t="s">
        <v>1937</v>
      </c>
      <c r="O6670">
        <v>0</v>
      </c>
      <c r="P6670" t="s">
        <v>1552</v>
      </c>
      <c r="Q6670">
        <v>19980912</v>
      </c>
      <c r="R6670">
        <v>756497001</v>
      </c>
    </row>
    <row r="6671" spans="1:18">
      <c r="A6671" t="s">
        <v>1938</v>
      </c>
      <c r="B6671" t="s">
        <v>1568</v>
      </c>
      <c r="C6671">
        <v>201207</v>
      </c>
      <c r="D6671">
        <v>31</v>
      </c>
      <c r="E6671" t="s">
        <v>1555</v>
      </c>
      <c r="F6671">
        <v>7592</v>
      </c>
      <c r="G6671">
        <v>5325</v>
      </c>
      <c r="H6671">
        <v>514468</v>
      </c>
      <c r="I6671">
        <v>43112066001</v>
      </c>
      <c r="J6671">
        <v>8</v>
      </c>
      <c r="K6671" t="s">
        <v>1939</v>
      </c>
      <c r="L6671">
        <v>2702</v>
      </c>
      <c r="M6671" t="s">
        <v>1936</v>
      </c>
      <c r="N6671" t="s">
        <v>1937</v>
      </c>
      <c r="O6671">
        <v>0</v>
      </c>
      <c r="P6671" t="s">
        <v>1552</v>
      </c>
      <c r="Q6671">
        <v>19970917</v>
      </c>
      <c r="R6671">
        <v>756497001</v>
      </c>
    </row>
    <row r="6672" spans="1:18">
      <c r="A6672" t="s">
        <v>1934</v>
      </c>
      <c r="B6672" t="s">
        <v>1575</v>
      </c>
      <c r="C6672">
        <v>201208</v>
      </c>
      <c r="D6672">
        <v>31</v>
      </c>
      <c r="E6672" t="s">
        <v>1555</v>
      </c>
      <c r="F6672">
        <v>13515</v>
      </c>
      <c r="G6672">
        <v>7938</v>
      </c>
      <c r="H6672">
        <v>357138</v>
      </c>
      <c r="I6672">
        <v>43112064600</v>
      </c>
      <c r="J6672">
        <v>8</v>
      </c>
      <c r="K6672" t="s">
        <v>1935</v>
      </c>
      <c r="L6672">
        <v>2702</v>
      </c>
      <c r="M6672" t="s">
        <v>1936</v>
      </c>
      <c r="N6672" t="s">
        <v>1937</v>
      </c>
      <c r="O6672">
        <v>0</v>
      </c>
      <c r="P6672" t="s">
        <v>1552</v>
      </c>
      <c r="Q6672">
        <v>19930501</v>
      </c>
      <c r="R6672">
        <v>756497001</v>
      </c>
    </row>
    <row r="6673" spans="1:18">
      <c r="A6673" t="s">
        <v>1938</v>
      </c>
      <c r="B6673" t="s">
        <v>1564</v>
      </c>
      <c r="C6673">
        <v>201208</v>
      </c>
      <c r="D6673">
        <v>31</v>
      </c>
      <c r="E6673" t="s">
        <v>1555</v>
      </c>
      <c r="F6673">
        <v>7657</v>
      </c>
      <c r="G6673">
        <v>5605</v>
      </c>
      <c r="H6673">
        <v>494077</v>
      </c>
      <c r="I6673">
        <v>43112065501</v>
      </c>
      <c r="J6673">
        <v>8</v>
      </c>
      <c r="K6673" t="s">
        <v>1935</v>
      </c>
      <c r="L6673">
        <v>2702</v>
      </c>
      <c r="M6673" t="s">
        <v>1936</v>
      </c>
      <c r="N6673" t="s">
        <v>1937</v>
      </c>
      <c r="O6673">
        <v>0</v>
      </c>
      <c r="P6673" t="s">
        <v>1552</v>
      </c>
      <c r="Q6673">
        <v>19980912</v>
      </c>
      <c r="R6673">
        <v>756497001</v>
      </c>
    </row>
    <row r="6674" spans="1:18">
      <c r="A6674" t="s">
        <v>1938</v>
      </c>
      <c r="B6674" t="s">
        <v>1568</v>
      </c>
      <c r="C6674">
        <v>201208</v>
      </c>
      <c r="D6674">
        <v>31</v>
      </c>
      <c r="E6674" t="s">
        <v>1555</v>
      </c>
      <c r="F6674">
        <v>7161</v>
      </c>
      <c r="G6674">
        <v>5175</v>
      </c>
      <c r="H6674">
        <v>510642</v>
      </c>
      <c r="I6674">
        <v>43112066001</v>
      </c>
      <c r="J6674">
        <v>8</v>
      </c>
      <c r="K6674" t="s">
        <v>1939</v>
      </c>
      <c r="L6674">
        <v>2702</v>
      </c>
      <c r="M6674" t="s">
        <v>1936</v>
      </c>
      <c r="N6674" t="s">
        <v>1937</v>
      </c>
      <c r="O6674">
        <v>0</v>
      </c>
      <c r="P6674" t="s">
        <v>1552</v>
      </c>
      <c r="Q6674">
        <v>19970917</v>
      </c>
      <c r="R6674">
        <v>756497001</v>
      </c>
    </row>
    <row r="6675" spans="1:18">
      <c r="A6675" t="s">
        <v>1934</v>
      </c>
      <c r="B6675" t="s">
        <v>1575</v>
      </c>
      <c r="C6675">
        <v>201209</v>
      </c>
      <c r="D6675">
        <v>26</v>
      </c>
      <c r="E6675" t="s">
        <v>1555</v>
      </c>
      <c r="F6675">
        <v>6119</v>
      </c>
      <c r="G6675">
        <v>8984</v>
      </c>
      <c r="H6675">
        <v>310098</v>
      </c>
      <c r="I6675">
        <v>43112064600</v>
      </c>
      <c r="J6675">
        <v>8</v>
      </c>
      <c r="K6675" t="s">
        <v>1935</v>
      </c>
      <c r="L6675">
        <v>2702</v>
      </c>
      <c r="M6675" t="s">
        <v>1936</v>
      </c>
      <c r="N6675" t="s">
        <v>1937</v>
      </c>
      <c r="O6675">
        <v>0</v>
      </c>
      <c r="P6675" t="s">
        <v>1552</v>
      </c>
      <c r="Q6675">
        <v>19930501</v>
      </c>
      <c r="R6675">
        <v>756497001</v>
      </c>
    </row>
    <row r="6676" spans="1:18">
      <c r="A6676" t="s">
        <v>1938</v>
      </c>
      <c r="B6676" t="s">
        <v>1564</v>
      </c>
      <c r="C6676">
        <v>201209</v>
      </c>
      <c r="D6676">
        <v>30</v>
      </c>
      <c r="E6676" t="s">
        <v>1555</v>
      </c>
      <c r="F6676">
        <v>8136</v>
      </c>
      <c r="G6676">
        <v>8955</v>
      </c>
      <c r="H6676">
        <v>461159</v>
      </c>
      <c r="I6676">
        <v>43112065501</v>
      </c>
      <c r="J6676">
        <v>8</v>
      </c>
      <c r="K6676" t="s">
        <v>1935</v>
      </c>
      <c r="L6676">
        <v>2702</v>
      </c>
      <c r="M6676" t="s">
        <v>1936</v>
      </c>
      <c r="N6676" t="s">
        <v>1937</v>
      </c>
      <c r="O6676">
        <v>0</v>
      </c>
      <c r="P6676" t="s">
        <v>1552</v>
      </c>
      <c r="Q6676">
        <v>19980912</v>
      </c>
      <c r="R6676">
        <v>756497001</v>
      </c>
    </row>
    <row r="6677" spans="1:18">
      <c r="A6677" t="s">
        <v>1938</v>
      </c>
      <c r="B6677" t="s">
        <v>1568</v>
      </c>
      <c r="C6677">
        <v>201209</v>
      </c>
      <c r="D6677">
        <v>30</v>
      </c>
      <c r="E6677" t="s">
        <v>1555</v>
      </c>
      <c r="F6677">
        <v>8584</v>
      </c>
      <c r="G6677">
        <v>7298</v>
      </c>
      <c r="H6677">
        <v>480003</v>
      </c>
      <c r="I6677">
        <v>43112066001</v>
      </c>
      <c r="J6677">
        <v>8</v>
      </c>
      <c r="K6677" t="s">
        <v>1939</v>
      </c>
      <c r="L6677">
        <v>2702</v>
      </c>
      <c r="M6677" t="s">
        <v>1936</v>
      </c>
      <c r="N6677" t="s">
        <v>1937</v>
      </c>
      <c r="O6677">
        <v>0</v>
      </c>
      <c r="P6677" t="s">
        <v>1552</v>
      </c>
      <c r="Q6677">
        <v>19970917</v>
      </c>
      <c r="R6677">
        <v>756497001</v>
      </c>
    </row>
    <row r="6678" spans="1:18">
      <c r="A6678" t="s">
        <v>1934</v>
      </c>
      <c r="B6678" t="s">
        <v>1575</v>
      </c>
      <c r="C6678">
        <v>201210</v>
      </c>
      <c r="D6678">
        <v>31</v>
      </c>
      <c r="E6678" t="s">
        <v>1555</v>
      </c>
      <c r="F6678">
        <v>7216</v>
      </c>
      <c r="G6678">
        <v>10374</v>
      </c>
      <c r="H6678">
        <v>278723</v>
      </c>
      <c r="I6678">
        <v>43112064600</v>
      </c>
      <c r="J6678">
        <v>8</v>
      </c>
      <c r="K6678" t="s">
        <v>1935</v>
      </c>
      <c r="L6678">
        <v>2702</v>
      </c>
      <c r="M6678" t="s">
        <v>1936</v>
      </c>
      <c r="N6678" t="s">
        <v>1937</v>
      </c>
      <c r="O6678">
        <v>0</v>
      </c>
      <c r="P6678" t="s">
        <v>1552</v>
      </c>
      <c r="Q6678">
        <v>19930501</v>
      </c>
      <c r="R6678">
        <v>756497001</v>
      </c>
    </row>
    <row r="6679" spans="1:18">
      <c r="A6679" t="s">
        <v>1938</v>
      </c>
      <c r="B6679" t="s">
        <v>1564</v>
      </c>
      <c r="C6679">
        <v>201210</v>
      </c>
      <c r="D6679">
        <v>31</v>
      </c>
      <c r="E6679" t="s">
        <v>1555</v>
      </c>
      <c r="F6679">
        <v>8165</v>
      </c>
      <c r="G6679">
        <v>8816</v>
      </c>
      <c r="H6679">
        <v>480955</v>
      </c>
      <c r="I6679">
        <v>43112065501</v>
      </c>
      <c r="J6679">
        <v>8</v>
      </c>
      <c r="K6679" t="s">
        <v>1935</v>
      </c>
      <c r="L6679">
        <v>2702</v>
      </c>
      <c r="M6679" t="s">
        <v>1936</v>
      </c>
      <c r="N6679" t="s">
        <v>1937</v>
      </c>
      <c r="O6679">
        <v>0</v>
      </c>
      <c r="P6679" t="s">
        <v>1552</v>
      </c>
      <c r="Q6679">
        <v>19980912</v>
      </c>
      <c r="R6679">
        <v>756497001</v>
      </c>
    </row>
    <row r="6680" spans="1:18">
      <c r="A6680" t="s">
        <v>1938</v>
      </c>
      <c r="B6680" t="s">
        <v>1568</v>
      </c>
      <c r="C6680">
        <v>201210</v>
      </c>
      <c r="D6680">
        <v>31</v>
      </c>
      <c r="E6680" t="s">
        <v>1555</v>
      </c>
      <c r="F6680">
        <v>8393</v>
      </c>
      <c r="G6680">
        <v>6769</v>
      </c>
      <c r="H6680">
        <v>493486</v>
      </c>
      <c r="I6680">
        <v>43112066001</v>
      </c>
      <c r="J6680">
        <v>8</v>
      </c>
      <c r="K6680" t="s">
        <v>1939</v>
      </c>
      <c r="L6680">
        <v>2702</v>
      </c>
      <c r="M6680" t="s">
        <v>1936</v>
      </c>
      <c r="N6680" t="s">
        <v>1937</v>
      </c>
      <c r="O6680">
        <v>0</v>
      </c>
      <c r="P6680" t="s">
        <v>1552</v>
      </c>
      <c r="Q6680">
        <v>19970917</v>
      </c>
      <c r="R6680">
        <v>756497001</v>
      </c>
    </row>
    <row r="6681" spans="1:18">
      <c r="A6681" t="s">
        <v>1934</v>
      </c>
      <c r="B6681" t="s">
        <v>1575</v>
      </c>
      <c r="C6681">
        <v>201211</v>
      </c>
      <c r="D6681">
        <v>30</v>
      </c>
      <c r="E6681" t="s">
        <v>1555</v>
      </c>
      <c r="F6681">
        <v>1634</v>
      </c>
      <c r="G6681">
        <v>6479</v>
      </c>
      <c r="H6681">
        <v>67106</v>
      </c>
      <c r="I6681">
        <v>43112064600</v>
      </c>
      <c r="J6681">
        <v>8</v>
      </c>
      <c r="K6681" t="s">
        <v>1935</v>
      </c>
      <c r="L6681">
        <v>2702</v>
      </c>
      <c r="M6681" t="s">
        <v>1936</v>
      </c>
      <c r="N6681" t="s">
        <v>1937</v>
      </c>
      <c r="O6681">
        <v>0</v>
      </c>
      <c r="P6681" t="s">
        <v>1552</v>
      </c>
      <c r="Q6681">
        <v>19930501</v>
      </c>
      <c r="R6681">
        <v>756497001</v>
      </c>
    </row>
    <row r="6682" spans="1:18">
      <c r="A6682" t="s">
        <v>1938</v>
      </c>
      <c r="B6682" t="s">
        <v>1564</v>
      </c>
      <c r="C6682">
        <v>201211</v>
      </c>
      <c r="D6682">
        <v>17</v>
      </c>
      <c r="E6682" t="s">
        <v>1555</v>
      </c>
      <c r="F6682">
        <v>4341</v>
      </c>
      <c r="G6682">
        <v>4805</v>
      </c>
      <c r="H6682">
        <v>262377</v>
      </c>
      <c r="I6682">
        <v>43112065501</v>
      </c>
      <c r="J6682">
        <v>8</v>
      </c>
      <c r="K6682" t="s">
        <v>1935</v>
      </c>
      <c r="L6682">
        <v>2702</v>
      </c>
      <c r="M6682" t="s">
        <v>1936</v>
      </c>
      <c r="N6682" t="s">
        <v>1937</v>
      </c>
      <c r="O6682">
        <v>0</v>
      </c>
      <c r="P6682" t="s">
        <v>1552</v>
      </c>
      <c r="Q6682">
        <v>19980912</v>
      </c>
      <c r="R6682">
        <v>756497001</v>
      </c>
    </row>
    <row r="6683" spans="1:18">
      <c r="A6683" t="s">
        <v>1938</v>
      </c>
      <c r="B6683" t="s">
        <v>1568</v>
      </c>
      <c r="C6683">
        <v>201211</v>
      </c>
      <c r="D6683">
        <v>30</v>
      </c>
      <c r="E6683" t="s">
        <v>1555</v>
      </c>
      <c r="F6683">
        <v>8208</v>
      </c>
      <c r="G6683">
        <v>8333</v>
      </c>
      <c r="H6683">
        <v>496829</v>
      </c>
      <c r="I6683">
        <v>43112066001</v>
      </c>
      <c r="J6683">
        <v>8</v>
      </c>
      <c r="K6683" t="s">
        <v>1939</v>
      </c>
      <c r="L6683">
        <v>2702</v>
      </c>
      <c r="M6683" t="s">
        <v>1936</v>
      </c>
      <c r="N6683" t="s">
        <v>1937</v>
      </c>
      <c r="O6683">
        <v>0</v>
      </c>
      <c r="P6683" t="s">
        <v>1552</v>
      </c>
      <c r="Q6683">
        <v>19970917</v>
      </c>
      <c r="R6683">
        <v>756497001</v>
      </c>
    </row>
    <row r="6684" spans="1:18">
      <c r="A6684" t="s">
        <v>1934</v>
      </c>
      <c r="B6684" t="s">
        <v>1575</v>
      </c>
      <c r="C6684">
        <v>201212</v>
      </c>
      <c r="D6684">
        <v>25</v>
      </c>
      <c r="E6684" t="s">
        <v>1555</v>
      </c>
      <c r="F6684">
        <v>1223</v>
      </c>
      <c r="G6684">
        <v>4170</v>
      </c>
      <c r="H6684">
        <v>65632</v>
      </c>
      <c r="I6684">
        <v>43112064600</v>
      </c>
      <c r="J6684">
        <v>8</v>
      </c>
      <c r="K6684" t="s">
        <v>1935</v>
      </c>
      <c r="L6684">
        <v>2702</v>
      </c>
      <c r="M6684" t="s">
        <v>1936</v>
      </c>
      <c r="N6684" t="s">
        <v>1937</v>
      </c>
      <c r="O6684">
        <v>0</v>
      </c>
      <c r="P6684" t="s">
        <v>1552</v>
      </c>
      <c r="Q6684">
        <v>19930501</v>
      </c>
      <c r="R6684">
        <v>756497001</v>
      </c>
    </row>
    <row r="6685" spans="1:18">
      <c r="A6685" t="s">
        <v>1938</v>
      </c>
      <c r="B6685" t="s">
        <v>1568</v>
      </c>
      <c r="C6685">
        <v>201212</v>
      </c>
      <c r="D6685">
        <v>31</v>
      </c>
      <c r="E6685" t="s">
        <v>1555</v>
      </c>
      <c r="F6685">
        <v>8186</v>
      </c>
      <c r="G6685">
        <v>7290</v>
      </c>
      <c r="H6685">
        <v>519780</v>
      </c>
      <c r="I6685">
        <v>43112066001</v>
      </c>
      <c r="J6685">
        <v>8</v>
      </c>
      <c r="K6685" t="s">
        <v>1939</v>
      </c>
      <c r="L6685">
        <v>2702</v>
      </c>
      <c r="M6685" t="s">
        <v>1936</v>
      </c>
      <c r="N6685" t="s">
        <v>1937</v>
      </c>
      <c r="O6685">
        <v>0</v>
      </c>
      <c r="P6685" t="s">
        <v>1552</v>
      </c>
      <c r="Q6685">
        <v>19970917</v>
      </c>
      <c r="R6685">
        <v>756497001</v>
      </c>
    </row>
    <row r="6686" spans="1:18">
      <c r="A6686" t="s">
        <v>1934</v>
      </c>
      <c r="B6686" t="s">
        <v>1648</v>
      </c>
      <c r="C6686">
        <v>201201</v>
      </c>
      <c r="D6686">
        <v>29</v>
      </c>
      <c r="E6686" t="s">
        <v>1555</v>
      </c>
      <c r="F6686">
        <v>2371</v>
      </c>
      <c r="G6686">
        <v>2299</v>
      </c>
      <c r="H6686">
        <v>35272</v>
      </c>
      <c r="I6686">
        <v>43112062201</v>
      </c>
      <c r="J6686">
        <v>9</v>
      </c>
      <c r="K6686" t="s">
        <v>1935</v>
      </c>
      <c r="L6686">
        <v>2702</v>
      </c>
      <c r="M6686" t="s">
        <v>1936</v>
      </c>
      <c r="N6686" t="s">
        <v>1937</v>
      </c>
      <c r="O6686">
        <v>0</v>
      </c>
      <c r="P6686" t="s">
        <v>1552</v>
      </c>
      <c r="Q6686">
        <v>20011213</v>
      </c>
      <c r="R6686">
        <v>756497001</v>
      </c>
    </row>
    <row r="6687" spans="1:18">
      <c r="A6687" t="s">
        <v>1934</v>
      </c>
      <c r="B6687" t="s">
        <v>1649</v>
      </c>
      <c r="C6687">
        <v>201201</v>
      </c>
      <c r="D6687">
        <v>31</v>
      </c>
      <c r="E6687" t="s">
        <v>1555</v>
      </c>
      <c r="F6687">
        <v>5615</v>
      </c>
      <c r="G6687">
        <v>16569</v>
      </c>
      <c r="H6687">
        <v>129401</v>
      </c>
      <c r="I6687">
        <v>43112062401</v>
      </c>
      <c r="J6687">
        <v>9</v>
      </c>
      <c r="K6687" t="s">
        <v>1935</v>
      </c>
      <c r="L6687">
        <v>2702</v>
      </c>
      <c r="M6687" t="s">
        <v>1936</v>
      </c>
      <c r="N6687" t="s">
        <v>1937</v>
      </c>
      <c r="O6687">
        <v>0</v>
      </c>
      <c r="P6687" t="s">
        <v>1552</v>
      </c>
      <c r="Q6687">
        <v>20020820</v>
      </c>
      <c r="R6687">
        <v>756497001</v>
      </c>
    </row>
    <row r="6688" spans="1:18">
      <c r="A6688" t="s">
        <v>1934</v>
      </c>
      <c r="B6688" t="s">
        <v>1701</v>
      </c>
      <c r="C6688">
        <v>201201</v>
      </c>
      <c r="D6688">
        <v>31</v>
      </c>
      <c r="E6688" t="s">
        <v>1555</v>
      </c>
      <c r="F6688">
        <v>10096</v>
      </c>
      <c r="G6688">
        <v>13814</v>
      </c>
      <c r="H6688">
        <v>129217</v>
      </c>
      <c r="I6688">
        <v>43112062600</v>
      </c>
      <c r="J6688">
        <v>9</v>
      </c>
      <c r="K6688" t="s">
        <v>1940</v>
      </c>
      <c r="L6688">
        <v>2702</v>
      </c>
      <c r="M6688" t="s">
        <v>1936</v>
      </c>
      <c r="N6688" t="s">
        <v>1937</v>
      </c>
      <c r="O6688">
        <v>0</v>
      </c>
      <c r="P6688" t="s">
        <v>1552</v>
      </c>
      <c r="Q6688">
        <v>19910601</v>
      </c>
      <c r="R6688">
        <v>756497001</v>
      </c>
    </row>
    <row r="6689" spans="1:18">
      <c r="A6689" t="s">
        <v>1934</v>
      </c>
      <c r="B6689" t="s">
        <v>1730</v>
      </c>
      <c r="C6689">
        <v>201201</v>
      </c>
      <c r="D6689">
        <v>31</v>
      </c>
      <c r="E6689" t="s">
        <v>1555</v>
      </c>
      <c r="F6689">
        <v>4771</v>
      </c>
      <c r="G6689">
        <v>2873</v>
      </c>
      <c r="H6689">
        <v>33494</v>
      </c>
      <c r="I6689">
        <v>43112062901</v>
      </c>
      <c r="J6689">
        <v>9</v>
      </c>
      <c r="K6689" t="s">
        <v>1935</v>
      </c>
      <c r="L6689">
        <v>2702</v>
      </c>
      <c r="M6689" t="s">
        <v>1936</v>
      </c>
      <c r="N6689" t="s">
        <v>1937</v>
      </c>
      <c r="O6689">
        <v>0</v>
      </c>
      <c r="P6689" t="s">
        <v>1552</v>
      </c>
      <c r="Q6689">
        <v>19990108</v>
      </c>
      <c r="R6689">
        <v>756497001</v>
      </c>
    </row>
    <row r="6690" spans="1:18">
      <c r="A6690" t="s">
        <v>1934</v>
      </c>
      <c r="B6690" t="s">
        <v>1591</v>
      </c>
      <c r="C6690">
        <v>201201</v>
      </c>
      <c r="D6690">
        <v>31</v>
      </c>
      <c r="E6690" t="s">
        <v>1555</v>
      </c>
      <c r="F6690">
        <v>2983</v>
      </c>
      <c r="G6690">
        <v>4650</v>
      </c>
      <c r="H6690">
        <v>62398</v>
      </c>
      <c r="I6690">
        <v>43112063000</v>
      </c>
      <c r="J6690">
        <v>9</v>
      </c>
      <c r="K6690" t="s">
        <v>1935</v>
      </c>
      <c r="L6690">
        <v>2702</v>
      </c>
      <c r="M6690" t="s">
        <v>1936</v>
      </c>
      <c r="N6690" t="s">
        <v>1937</v>
      </c>
      <c r="O6690">
        <v>0</v>
      </c>
      <c r="P6690" t="s">
        <v>1552</v>
      </c>
      <c r="Q6690">
        <v>19910701</v>
      </c>
      <c r="R6690">
        <v>756497001</v>
      </c>
    </row>
    <row r="6691" spans="1:18">
      <c r="A6691" t="s">
        <v>1934</v>
      </c>
      <c r="B6691" t="s">
        <v>1635</v>
      </c>
      <c r="C6691">
        <v>201201</v>
      </c>
      <c r="D6691">
        <v>31</v>
      </c>
      <c r="E6691" t="s">
        <v>1555</v>
      </c>
      <c r="F6691">
        <v>2123</v>
      </c>
      <c r="G6691">
        <v>29633</v>
      </c>
      <c r="H6691">
        <v>14194</v>
      </c>
      <c r="I6691">
        <v>43112063801</v>
      </c>
      <c r="J6691">
        <v>9</v>
      </c>
      <c r="K6691" t="s">
        <v>1935</v>
      </c>
      <c r="L6691">
        <v>2702</v>
      </c>
      <c r="M6691" t="s">
        <v>1936</v>
      </c>
      <c r="N6691" t="s">
        <v>1937</v>
      </c>
      <c r="O6691">
        <v>0</v>
      </c>
      <c r="P6691" t="s">
        <v>1552</v>
      </c>
      <c r="Q6691">
        <v>20000301</v>
      </c>
      <c r="R6691">
        <v>756497001</v>
      </c>
    </row>
    <row r="6692" spans="1:18">
      <c r="A6692" t="s">
        <v>1934</v>
      </c>
      <c r="B6692" t="s">
        <v>1650</v>
      </c>
      <c r="C6692">
        <v>201201</v>
      </c>
      <c r="D6692">
        <v>31</v>
      </c>
      <c r="E6692" t="s">
        <v>1555</v>
      </c>
      <c r="F6692">
        <v>4463</v>
      </c>
      <c r="G6692">
        <v>18187</v>
      </c>
      <c r="H6692">
        <v>51028</v>
      </c>
      <c r="I6692">
        <v>43112064400</v>
      </c>
      <c r="J6692">
        <v>9</v>
      </c>
      <c r="K6692" t="s">
        <v>1940</v>
      </c>
      <c r="L6692">
        <v>2702</v>
      </c>
      <c r="M6692" t="s">
        <v>1936</v>
      </c>
      <c r="N6692" t="s">
        <v>1937</v>
      </c>
      <c r="O6692">
        <v>0</v>
      </c>
      <c r="P6692" t="s">
        <v>1552</v>
      </c>
      <c r="Q6692">
        <v>19940301</v>
      </c>
      <c r="R6692">
        <v>756497001</v>
      </c>
    </row>
    <row r="6693" spans="1:18">
      <c r="A6693" t="s">
        <v>1934</v>
      </c>
      <c r="B6693" t="s">
        <v>1663</v>
      </c>
      <c r="C6693">
        <v>201201</v>
      </c>
      <c r="D6693">
        <v>29</v>
      </c>
      <c r="E6693" t="s">
        <v>1555</v>
      </c>
      <c r="F6693">
        <v>5632</v>
      </c>
      <c r="G6693">
        <v>10552</v>
      </c>
      <c r="H6693">
        <v>30528</v>
      </c>
      <c r="I6693">
        <v>43112064801</v>
      </c>
      <c r="J6693">
        <v>9</v>
      </c>
      <c r="K6693" t="s">
        <v>1935</v>
      </c>
      <c r="L6693">
        <v>2702</v>
      </c>
      <c r="M6693" t="s">
        <v>1936</v>
      </c>
      <c r="N6693" t="s">
        <v>1937</v>
      </c>
      <c r="O6693">
        <v>0</v>
      </c>
      <c r="P6693" t="s">
        <v>1552</v>
      </c>
      <c r="Q6693">
        <v>19981216</v>
      </c>
      <c r="R6693">
        <v>756497001</v>
      </c>
    </row>
    <row r="6694" spans="1:18">
      <c r="A6694" t="s">
        <v>1934</v>
      </c>
      <c r="B6694" t="s">
        <v>1689</v>
      </c>
      <c r="C6694">
        <v>201201</v>
      </c>
      <c r="D6694">
        <v>27</v>
      </c>
      <c r="E6694" t="s">
        <v>1555</v>
      </c>
      <c r="F6694">
        <v>995</v>
      </c>
      <c r="G6694">
        <v>3679</v>
      </c>
      <c r="H6694">
        <v>70535</v>
      </c>
      <c r="I6694">
        <v>43112065001</v>
      </c>
      <c r="J6694">
        <v>9</v>
      </c>
      <c r="K6694" t="s">
        <v>1935</v>
      </c>
      <c r="L6694">
        <v>2702</v>
      </c>
      <c r="M6694" t="s">
        <v>1936</v>
      </c>
      <c r="N6694" t="s">
        <v>1937</v>
      </c>
      <c r="O6694">
        <v>0</v>
      </c>
      <c r="P6694" t="s">
        <v>1552</v>
      </c>
      <c r="Q6694">
        <v>19980223</v>
      </c>
      <c r="R6694">
        <v>756497001</v>
      </c>
    </row>
    <row r="6695" spans="1:18">
      <c r="A6695" t="s">
        <v>1934</v>
      </c>
      <c r="B6695" t="s">
        <v>1664</v>
      </c>
      <c r="C6695">
        <v>201201</v>
      </c>
      <c r="D6695">
        <v>31</v>
      </c>
      <c r="E6695" t="s">
        <v>1555</v>
      </c>
      <c r="F6695">
        <v>6182</v>
      </c>
      <c r="G6695">
        <v>25597</v>
      </c>
      <c r="H6695">
        <v>172555</v>
      </c>
      <c r="I6695">
        <v>43112065200</v>
      </c>
      <c r="J6695">
        <v>9</v>
      </c>
      <c r="K6695" t="s">
        <v>1935</v>
      </c>
      <c r="L6695">
        <v>2702</v>
      </c>
      <c r="M6695" t="s">
        <v>1936</v>
      </c>
      <c r="N6695" t="s">
        <v>1937</v>
      </c>
      <c r="O6695">
        <v>0</v>
      </c>
      <c r="P6695" t="s">
        <v>1552</v>
      </c>
      <c r="Q6695">
        <v>19940601</v>
      </c>
      <c r="R6695">
        <v>756497001</v>
      </c>
    </row>
    <row r="6696" spans="1:18">
      <c r="A6696" t="s">
        <v>1934</v>
      </c>
      <c r="B6696" t="s">
        <v>1665</v>
      </c>
      <c r="C6696">
        <v>201201</v>
      </c>
      <c r="D6696">
        <v>30</v>
      </c>
      <c r="E6696" t="s">
        <v>1555</v>
      </c>
      <c r="F6696">
        <v>2320</v>
      </c>
      <c r="G6696">
        <v>53670</v>
      </c>
      <c r="H6696">
        <v>5045</v>
      </c>
      <c r="I6696">
        <v>43112065600</v>
      </c>
      <c r="J6696">
        <v>9</v>
      </c>
      <c r="K6696" t="s">
        <v>1935</v>
      </c>
      <c r="L6696">
        <v>2702</v>
      </c>
      <c r="M6696" t="s">
        <v>1936</v>
      </c>
      <c r="N6696" t="s">
        <v>1937</v>
      </c>
      <c r="O6696">
        <v>0</v>
      </c>
      <c r="P6696" t="s">
        <v>1552</v>
      </c>
      <c r="Q6696">
        <v>19950201</v>
      </c>
      <c r="R6696">
        <v>756497001</v>
      </c>
    </row>
    <row r="6697" spans="1:18">
      <c r="A6697" t="s">
        <v>1938</v>
      </c>
      <c r="B6697" t="s">
        <v>1703</v>
      </c>
      <c r="C6697">
        <v>201201</v>
      </c>
      <c r="D6697">
        <v>30</v>
      </c>
      <c r="E6697" t="s">
        <v>1555</v>
      </c>
      <c r="F6697">
        <v>8075</v>
      </c>
      <c r="G6697">
        <v>12713</v>
      </c>
      <c r="H6697">
        <v>93033</v>
      </c>
      <c r="I6697">
        <v>43112062502</v>
      </c>
      <c r="J6697">
        <v>9</v>
      </c>
      <c r="K6697" t="s">
        <v>1939</v>
      </c>
      <c r="L6697">
        <v>2702</v>
      </c>
      <c r="M6697" t="s">
        <v>1936</v>
      </c>
      <c r="N6697" t="s">
        <v>1937</v>
      </c>
      <c r="O6697">
        <v>0</v>
      </c>
      <c r="P6697" t="s">
        <v>1552</v>
      </c>
      <c r="Q6697">
        <v>20010123</v>
      </c>
      <c r="R6697">
        <v>756497001</v>
      </c>
    </row>
    <row r="6698" spans="1:18">
      <c r="A6698" t="s">
        <v>1938</v>
      </c>
      <c r="B6698" t="s">
        <v>1554</v>
      </c>
      <c r="C6698">
        <v>201201</v>
      </c>
      <c r="D6698">
        <v>20</v>
      </c>
      <c r="E6698" t="s">
        <v>1555</v>
      </c>
      <c r="F6698">
        <v>973</v>
      </c>
      <c r="G6698">
        <v>1346</v>
      </c>
      <c r="H6698">
        <v>51466</v>
      </c>
      <c r="I6698">
        <v>43112062701</v>
      </c>
      <c r="J6698">
        <v>9</v>
      </c>
      <c r="K6698" t="s">
        <v>1939</v>
      </c>
      <c r="L6698">
        <v>2702</v>
      </c>
      <c r="M6698" t="s">
        <v>1936</v>
      </c>
      <c r="N6698" t="s">
        <v>1937</v>
      </c>
      <c r="O6698">
        <v>0</v>
      </c>
      <c r="P6698" t="s">
        <v>1552</v>
      </c>
      <c r="Q6698">
        <v>19981031</v>
      </c>
      <c r="R6698">
        <v>756497001</v>
      </c>
    </row>
    <row r="6699" spans="1:18">
      <c r="A6699" t="s">
        <v>1938</v>
      </c>
      <c r="B6699" t="s">
        <v>1558</v>
      </c>
      <c r="C6699">
        <v>201201</v>
      </c>
      <c r="D6699">
        <v>30</v>
      </c>
      <c r="E6699" t="s">
        <v>1555</v>
      </c>
      <c r="F6699">
        <v>4024</v>
      </c>
      <c r="G6699">
        <v>16627</v>
      </c>
      <c r="H6699">
        <v>50709</v>
      </c>
      <c r="I6699">
        <v>43112063101</v>
      </c>
      <c r="J6699">
        <v>9</v>
      </c>
      <c r="K6699" t="s">
        <v>1935</v>
      </c>
      <c r="L6699">
        <v>2702</v>
      </c>
      <c r="M6699" t="s">
        <v>1936</v>
      </c>
      <c r="N6699" t="s">
        <v>1937</v>
      </c>
      <c r="O6699">
        <v>0</v>
      </c>
      <c r="P6699" t="s">
        <v>1552</v>
      </c>
      <c r="Q6699">
        <v>20000827</v>
      </c>
      <c r="R6699">
        <v>756497001</v>
      </c>
    </row>
    <row r="6700" spans="1:18">
      <c r="A6700" t="s">
        <v>1938</v>
      </c>
      <c r="B6700" t="s">
        <v>1567</v>
      </c>
      <c r="C6700">
        <v>201201</v>
      </c>
      <c r="D6700">
        <v>30</v>
      </c>
      <c r="E6700" t="s">
        <v>1555</v>
      </c>
      <c r="F6700">
        <v>7393</v>
      </c>
      <c r="G6700">
        <v>16058</v>
      </c>
      <c r="H6700">
        <v>18916</v>
      </c>
      <c r="I6700">
        <v>43112063301</v>
      </c>
      <c r="J6700">
        <v>9</v>
      </c>
      <c r="K6700" t="s">
        <v>1939</v>
      </c>
      <c r="L6700">
        <v>2702</v>
      </c>
      <c r="M6700" t="s">
        <v>1936</v>
      </c>
      <c r="N6700" t="s">
        <v>1937</v>
      </c>
      <c r="O6700">
        <v>0</v>
      </c>
      <c r="P6700" t="s">
        <v>1552</v>
      </c>
      <c r="Q6700">
        <v>19951201</v>
      </c>
      <c r="R6700">
        <v>756497001</v>
      </c>
    </row>
    <row r="6701" spans="1:18">
      <c r="A6701" t="s">
        <v>1938</v>
      </c>
      <c r="B6701" t="s">
        <v>1647</v>
      </c>
      <c r="C6701">
        <v>201201</v>
      </c>
      <c r="D6701">
        <v>30</v>
      </c>
      <c r="E6701" t="s">
        <v>1555</v>
      </c>
      <c r="F6701">
        <v>5654</v>
      </c>
      <c r="G6701">
        <v>15332</v>
      </c>
      <c r="H6701">
        <v>58982</v>
      </c>
      <c r="I6701">
        <v>43112063701</v>
      </c>
      <c r="J6701">
        <v>9</v>
      </c>
      <c r="K6701" t="s">
        <v>1935</v>
      </c>
      <c r="L6701">
        <v>2702</v>
      </c>
      <c r="M6701" t="s">
        <v>1936</v>
      </c>
      <c r="N6701" t="s">
        <v>1937</v>
      </c>
      <c r="O6701">
        <v>0</v>
      </c>
      <c r="P6701" t="s">
        <v>1552</v>
      </c>
      <c r="Q6701">
        <v>19960201</v>
      </c>
      <c r="R6701">
        <v>756497001</v>
      </c>
    </row>
    <row r="6702" spans="1:18">
      <c r="A6702" t="s">
        <v>1938</v>
      </c>
      <c r="B6702" t="s">
        <v>1692</v>
      </c>
      <c r="C6702">
        <v>201201</v>
      </c>
      <c r="D6702">
        <v>23</v>
      </c>
      <c r="E6702" t="s">
        <v>1555</v>
      </c>
      <c r="F6702">
        <v>4346</v>
      </c>
      <c r="G6702">
        <v>12173</v>
      </c>
      <c r="H6702">
        <v>34822</v>
      </c>
      <c r="I6702">
        <v>43112064301</v>
      </c>
      <c r="J6702">
        <v>9</v>
      </c>
      <c r="K6702" t="s">
        <v>1935</v>
      </c>
      <c r="L6702">
        <v>2702</v>
      </c>
      <c r="M6702" t="s">
        <v>1936</v>
      </c>
      <c r="N6702" t="s">
        <v>1937</v>
      </c>
      <c r="O6702">
        <v>0</v>
      </c>
      <c r="P6702" t="s">
        <v>1552</v>
      </c>
      <c r="Q6702">
        <v>19970201</v>
      </c>
      <c r="R6702">
        <v>756497001</v>
      </c>
    </row>
    <row r="6703" spans="1:18">
      <c r="A6703" t="s">
        <v>1938</v>
      </c>
      <c r="B6703" t="s">
        <v>1569</v>
      </c>
      <c r="C6703">
        <v>201201</v>
      </c>
      <c r="D6703">
        <v>30</v>
      </c>
      <c r="E6703" t="s">
        <v>1555</v>
      </c>
      <c r="F6703">
        <v>2514</v>
      </c>
      <c r="G6703">
        <v>10347</v>
      </c>
      <c r="H6703">
        <v>94023</v>
      </c>
      <c r="I6703">
        <v>43112066201</v>
      </c>
      <c r="J6703">
        <v>9</v>
      </c>
      <c r="K6703" t="s">
        <v>1935</v>
      </c>
      <c r="L6703">
        <v>2702</v>
      </c>
      <c r="M6703" t="s">
        <v>1936</v>
      </c>
      <c r="N6703" t="s">
        <v>1937</v>
      </c>
      <c r="O6703">
        <v>0</v>
      </c>
      <c r="P6703" t="s">
        <v>1552</v>
      </c>
      <c r="Q6703">
        <v>19971112</v>
      </c>
      <c r="R6703">
        <v>756497001</v>
      </c>
    </row>
    <row r="6704" spans="1:18">
      <c r="A6704" t="s">
        <v>1941</v>
      </c>
      <c r="B6704" t="s">
        <v>1671</v>
      </c>
      <c r="C6704">
        <v>201201</v>
      </c>
      <c r="D6704">
        <v>27</v>
      </c>
      <c r="E6704" t="s">
        <v>1555</v>
      </c>
      <c r="F6704">
        <v>2795</v>
      </c>
      <c r="G6704">
        <v>7177</v>
      </c>
      <c r="H6704">
        <v>35704</v>
      </c>
      <c r="I6704">
        <v>560452006301</v>
      </c>
      <c r="J6704">
        <v>9</v>
      </c>
      <c r="K6704" t="s">
        <v>1942</v>
      </c>
      <c r="L6704">
        <v>2702</v>
      </c>
      <c r="M6704" t="s">
        <v>1936</v>
      </c>
      <c r="N6704" t="s">
        <v>1937</v>
      </c>
      <c r="O6704">
        <v>0</v>
      </c>
      <c r="P6704" t="s">
        <v>1552</v>
      </c>
      <c r="Q6704">
        <v>20000611</v>
      </c>
      <c r="R6704">
        <v>756497001</v>
      </c>
    </row>
    <row r="6705" spans="1:18">
      <c r="A6705" t="s">
        <v>1941</v>
      </c>
      <c r="B6705" t="s">
        <v>1672</v>
      </c>
      <c r="C6705">
        <v>201201</v>
      </c>
      <c r="D6705">
        <v>27</v>
      </c>
      <c r="E6705" t="s">
        <v>1555</v>
      </c>
      <c r="F6705">
        <v>3388</v>
      </c>
      <c r="G6705">
        <v>150</v>
      </c>
      <c r="H6705">
        <v>24590</v>
      </c>
      <c r="I6705">
        <v>560452006402</v>
      </c>
      <c r="J6705">
        <v>9</v>
      </c>
      <c r="K6705" t="s">
        <v>1942</v>
      </c>
      <c r="L6705">
        <v>2702</v>
      </c>
      <c r="M6705" t="s">
        <v>1936</v>
      </c>
      <c r="N6705" t="s">
        <v>1937</v>
      </c>
      <c r="O6705">
        <v>0</v>
      </c>
      <c r="P6705" t="s">
        <v>1552</v>
      </c>
      <c r="Q6705">
        <v>20030411</v>
      </c>
      <c r="R6705">
        <v>756497001</v>
      </c>
    </row>
    <row r="6706" spans="1:18">
      <c r="A6706" t="s">
        <v>1941</v>
      </c>
      <c r="B6706" t="s">
        <v>1622</v>
      </c>
      <c r="C6706">
        <v>201201</v>
      </c>
      <c r="D6706">
        <v>28</v>
      </c>
      <c r="E6706" t="s">
        <v>1555</v>
      </c>
      <c r="F6706">
        <v>5337</v>
      </c>
      <c r="G6706">
        <v>542</v>
      </c>
      <c r="H6706">
        <v>4737</v>
      </c>
      <c r="I6706">
        <v>560452006500</v>
      </c>
      <c r="J6706">
        <v>9</v>
      </c>
      <c r="K6706" t="s">
        <v>1942</v>
      </c>
      <c r="L6706">
        <v>2702</v>
      </c>
      <c r="M6706" t="s">
        <v>1936</v>
      </c>
      <c r="N6706" t="s">
        <v>1937</v>
      </c>
      <c r="O6706">
        <v>0</v>
      </c>
      <c r="P6706" t="s">
        <v>1552</v>
      </c>
      <c r="Q6706">
        <v>19910501</v>
      </c>
      <c r="R6706">
        <v>756497001</v>
      </c>
    </row>
    <row r="6707" spans="1:18">
      <c r="A6707" t="s">
        <v>1941</v>
      </c>
      <c r="B6707" t="s">
        <v>1599</v>
      </c>
      <c r="C6707">
        <v>201201</v>
      </c>
      <c r="D6707">
        <v>31</v>
      </c>
      <c r="E6707" t="s">
        <v>1555</v>
      </c>
      <c r="F6707">
        <v>11570</v>
      </c>
      <c r="G6707">
        <v>7809</v>
      </c>
      <c r="H6707">
        <v>119534</v>
      </c>
      <c r="I6707">
        <v>560452006600</v>
      </c>
      <c r="J6707">
        <v>9</v>
      </c>
      <c r="K6707" t="s">
        <v>1942</v>
      </c>
      <c r="L6707">
        <v>2702</v>
      </c>
      <c r="M6707" t="s">
        <v>1936</v>
      </c>
      <c r="N6707" t="s">
        <v>1937</v>
      </c>
      <c r="O6707">
        <v>0</v>
      </c>
      <c r="P6707" t="s">
        <v>1552</v>
      </c>
      <c r="Q6707">
        <v>19910601</v>
      </c>
      <c r="R6707">
        <v>756497001</v>
      </c>
    </row>
    <row r="6708" spans="1:18">
      <c r="A6708" t="s">
        <v>1941</v>
      </c>
      <c r="B6708" t="s">
        <v>1674</v>
      </c>
      <c r="C6708">
        <v>201201</v>
      </c>
      <c r="D6708">
        <v>27</v>
      </c>
      <c r="E6708" t="s">
        <v>1555</v>
      </c>
      <c r="F6708">
        <v>891</v>
      </c>
      <c r="G6708">
        <v>1936</v>
      </c>
      <c r="H6708">
        <v>522</v>
      </c>
      <c r="I6708">
        <v>560452008003</v>
      </c>
      <c r="J6708">
        <v>9</v>
      </c>
      <c r="K6708" t="s">
        <v>1942</v>
      </c>
      <c r="L6708">
        <v>2702</v>
      </c>
      <c r="M6708" t="s">
        <v>1936</v>
      </c>
      <c r="N6708" t="s">
        <v>1937</v>
      </c>
      <c r="O6708">
        <v>0</v>
      </c>
      <c r="P6708" t="s">
        <v>1552</v>
      </c>
      <c r="Q6708">
        <v>20030726</v>
      </c>
      <c r="R6708">
        <v>756497001</v>
      </c>
    </row>
    <row r="6709" spans="1:18">
      <c r="A6709" t="s">
        <v>1941</v>
      </c>
      <c r="B6709" t="s">
        <v>1602</v>
      </c>
      <c r="C6709">
        <v>201201</v>
      </c>
      <c r="D6709">
        <v>27</v>
      </c>
      <c r="E6709" t="s">
        <v>1555</v>
      </c>
      <c r="F6709">
        <v>3965</v>
      </c>
      <c r="G6709">
        <v>25264</v>
      </c>
      <c r="H6709">
        <v>12458</v>
      </c>
      <c r="I6709">
        <v>560452006701</v>
      </c>
      <c r="J6709">
        <v>9</v>
      </c>
      <c r="K6709" t="s">
        <v>1942</v>
      </c>
      <c r="L6709">
        <v>2702</v>
      </c>
      <c r="M6709" t="s">
        <v>1936</v>
      </c>
      <c r="N6709" t="s">
        <v>1937</v>
      </c>
      <c r="O6709">
        <v>0</v>
      </c>
      <c r="P6709" t="s">
        <v>1552</v>
      </c>
      <c r="Q6709">
        <v>19940501</v>
      </c>
      <c r="R6709">
        <v>756497001</v>
      </c>
    </row>
    <row r="6710" spans="1:18">
      <c r="A6710" t="s">
        <v>1934</v>
      </c>
      <c r="B6710" t="s">
        <v>1648</v>
      </c>
      <c r="C6710">
        <v>201202</v>
      </c>
      <c r="D6710">
        <v>29</v>
      </c>
      <c r="E6710" t="s">
        <v>1555</v>
      </c>
      <c r="F6710">
        <v>2193</v>
      </c>
      <c r="G6710">
        <v>2634</v>
      </c>
      <c r="H6710">
        <v>37542</v>
      </c>
      <c r="I6710">
        <v>43112062201</v>
      </c>
      <c r="J6710">
        <v>9</v>
      </c>
      <c r="K6710" t="s">
        <v>1935</v>
      </c>
      <c r="L6710">
        <v>2702</v>
      </c>
      <c r="M6710" t="s">
        <v>1936</v>
      </c>
      <c r="N6710" t="s">
        <v>1937</v>
      </c>
      <c r="O6710">
        <v>0</v>
      </c>
      <c r="P6710" t="s">
        <v>1552</v>
      </c>
      <c r="Q6710">
        <v>20011213</v>
      </c>
      <c r="R6710">
        <v>756497001</v>
      </c>
    </row>
    <row r="6711" spans="1:18">
      <c r="A6711" t="s">
        <v>1934</v>
      </c>
      <c r="B6711" t="s">
        <v>1649</v>
      </c>
      <c r="C6711">
        <v>201202</v>
      </c>
      <c r="D6711">
        <v>29</v>
      </c>
      <c r="E6711" t="s">
        <v>1555</v>
      </c>
      <c r="F6711">
        <v>4738</v>
      </c>
      <c r="G6711">
        <v>12233</v>
      </c>
      <c r="H6711">
        <v>126668</v>
      </c>
      <c r="I6711">
        <v>43112062401</v>
      </c>
      <c r="J6711">
        <v>9</v>
      </c>
      <c r="K6711" t="s">
        <v>1935</v>
      </c>
      <c r="L6711">
        <v>2702</v>
      </c>
      <c r="M6711" t="s">
        <v>1936</v>
      </c>
      <c r="N6711" t="s">
        <v>1937</v>
      </c>
      <c r="O6711">
        <v>0</v>
      </c>
      <c r="P6711" t="s">
        <v>1552</v>
      </c>
      <c r="Q6711">
        <v>20020820</v>
      </c>
      <c r="R6711">
        <v>756497001</v>
      </c>
    </row>
    <row r="6712" spans="1:18">
      <c r="A6712" t="s">
        <v>1934</v>
      </c>
      <c r="B6712" t="s">
        <v>1701</v>
      </c>
      <c r="C6712">
        <v>201202</v>
      </c>
      <c r="D6712">
        <v>29</v>
      </c>
      <c r="E6712" t="s">
        <v>1555</v>
      </c>
      <c r="F6712">
        <v>10368</v>
      </c>
      <c r="G6712">
        <v>11913</v>
      </c>
      <c r="H6712">
        <v>122668</v>
      </c>
      <c r="I6712">
        <v>43112062600</v>
      </c>
      <c r="J6712">
        <v>9</v>
      </c>
      <c r="K6712" t="s">
        <v>1940</v>
      </c>
      <c r="L6712">
        <v>2702</v>
      </c>
      <c r="M6712" t="s">
        <v>1936</v>
      </c>
      <c r="N6712" t="s">
        <v>1937</v>
      </c>
      <c r="O6712">
        <v>0</v>
      </c>
      <c r="P6712" t="s">
        <v>1552</v>
      </c>
      <c r="Q6712">
        <v>19910601</v>
      </c>
      <c r="R6712">
        <v>756497001</v>
      </c>
    </row>
    <row r="6713" spans="1:18">
      <c r="A6713" t="s">
        <v>1934</v>
      </c>
      <c r="B6713" t="s">
        <v>1730</v>
      </c>
      <c r="C6713">
        <v>201202</v>
      </c>
      <c r="D6713">
        <v>29</v>
      </c>
      <c r="E6713" t="s">
        <v>1555</v>
      </c>
      <c r="F6713">
        <v>5131</v>
      </c>
      <c r="G6713">
        <v>1298</v>
      </c>
      <c r="H6713">
        <v>34975</v>
      </c>
      <c r="I6713">
        <v>43112062901</v>
      </c>
      <c r="J6713">
        <v>9</v>
      </c>
      <c r="K6713" t="s">
        <v>1935</v>
      </c>
      <c r="L6713">
        <v>2702</v>
      </c>
      <c r="M6713" t="s">
        <v>1936</v>
      </c>
      <c r="N6713" t="s">
        <v>1937</v>
      </c>
      <c r="O6713">
        <v>0</v>
      </c>
      <c r="P6713" t="s">
        <v>1552</v>
      </c>
      <c r="Q6713">
        <v>19990108</v>
      </c>
      <c r="R6713">
        <v>756497001</v>
      </c>
    </row>
    <row r="6714" spans="1:18">
      <c r="A6714" t="s">
        <v>1934</v>
      </c>
      <c r="B6714" t="s">
        <v>1591</v>
      </c>
      <c r="C6714">
        <v>201202</v>
      </c>
      <c r="D6714">
        <v>29</v>
      </c>
      <c r="E6714" t="s">
        <v>1555</v>
      </c>
      <c r="F6714">
        <v>3460</v>
      </c>
      <c r="G6714">
        <v>4064</v>
      </c>
      <c r="H6714">
        <v>61841</v>
      </c>
      <c r="I6714">
        <v>43112063000</v>
      </c>
      <c r="J6714">
        <v>9</v>
      </c>
      <c r="K6714" t="s">
        <v>1935</v>
      </c>
      <c r="L6714">
        <v>2702</v>
      </c>
      <c r="M6714" t="s">
        <v>1936</v>
      </c>
      <c r="N6714" t="s">
        <v>1937</v>
      </c>
      <c r="O6714">
        <v>0</v>
      </c>
      <c r="P6714" t="s">
        <v>1552</v>
      </c>
      <c r="Q6714">
        <v>19910701</v>
      </c>
      <c r="R6714">
        <v>756497001</v>
      </c>
    </row>
    <row r="6715" spans="1:18">
      <c r="A6715" t="s">
        <v>1934</v>
      </c>
      <c r="B6715" t="s">
        <v>1635</v>
      </c>
      <c r="C6715">
        <v>201202</v>
      </c>
      <c r="D6715">
        <v>29</v>
      </c>
      <c r="E6715" t="s">
        <v>1555</v>
      </c>
      <c r="F6715">
        <v>2583</v>
      </c>
      <c r="G6715">
        <v>20793</v>
      </c>
      <c r="H6715">
        <v>14322</v>
      </c>
      <c r="I6715">
        <v>43112063801</v>
      </c>
      <c r="J6715">
        <v>9</v>
      </c>
      <c r="K6715" t="s">
        <v>1935</v>
      </c>
      <c r="L6715">
        <v>2702</v>
      </c>
      <c r="M6715" t="s">
        <v>1936</v>
      </c>
      <c r="N6715" t="s">
        <v>1937</v>
      </c>
      <c r="O6715">
        <v>0</v>
      </c>
      <c r="P6715" t="s">
        <v>1552</v>
      </c>
      <c r="Q6715">
        <v>20000301</v>
      </c>
      <c r="R6715">
        <v>756497001</v>
      </c>
    </row>
    <row r="6716" spans="1:18">
      <c r="A6716" t="s">
        <v>1934</v>
      </c>
      <c r="B6716" t="s">
        <v>1650</v>
      </c>
      <c r="C6716">
        <v>201202</v>
      </c>
      <c r="D6716">
        <v>29</v>
      </c>
      <c r="E6716" t="s">
        <v>1555</v>
      </c>
      <c r="F6716">
        <v>4545</v>
      </c>
      <c r="G6716">
        <v>16528</v>
      </c>
      <c r="H6716">
        <v>54335</v>
      </c>
      <c r="I6716">
        <v>43112064400</v>
      </c>
      <c r="J6716">
        <v>9</v>
      </c>
      <c r="K6716" t="s">
        <v>1940</v>
      </c>
      <c r="L6716">
        <v>2702</v>
      </c>
      <c r="M6716" t="s">
        <v>1936</v>
      </c>
      <c r="N6716" t="s">
        <v>1937</v>
      </c>
      <c r="O6716">
        <v>0</v>
      </c>
      <c r="P6716" t="s">
        <v>1552</v>
      </c>
      <c r="Q6716">
        <v>19940301</v>
      </c>
      <c r="R6716">
        <v>756497001</v>
      </c>
    </row>
    <row r="6717" spans="1:18">
      <c r="A6717" t="s">
        <v>1934</v>
      </c>
      <c r="B6717" t="s">
        <v>1663</v>
      </c>
      <c r="C6717">
        <v>201202</v>
      </c>
      <c r="D6717">
        <v>29</v>
      </c>
      <c r="E6717" t="s">
        <v>1555</v>
      </c>
      <c r="F6717">
        <v>6403</v>
      </c>
      <c r="G6717">
        <v>8886</v>
      </c>
      <c r="H6717">
        <v>32447</v>
      </c>
      <c r="I6717">
        <v>43112064801</v>
      </c>
      <c r="J6717">
        <v>9</v>
      </c>
      <c r="K6717" t="s">
        <v>1935</v>
      </c>
      <c r="L6717">
        <v>2702</v>
      </c>
      <c r="M6717" t="s">
        <v>1936</v>
      </c>
      <c r="N6717" t="s">
        <v>1937</v>
      </c>
      <c r="O6717">
        <v>0</v>
      </c>
      <c r="P6717" t="s">
        <v>1552</v>
      </c>
      <c r="Q6717">
        <v>19981216</v>
      </c>
      <c r="R6717">
        <v>756497001</v>
      </c>
    </row>
    <row r="6718" spans="1:18">
      <c r="A6718" t="s">
        <v>1934</v>
      </c>
      <c r="B6718" t="s">
        <v>1689</v>
      </c>
      <c r="C6718">
        <v>201202</v>
      </c>
      <c r="D6718">
        <v>29</v>
      </c>
      <c r="E6718" t="s">
        <v>1555</v>
      </c>
      <c r="F6718">
        <v>1468</v>
      </c>
      <c r="G6718">
        <v>3771</v>
      </c>
      <c r="H6718">
        <v>79240</v>
      </c>
      <c r="I6718">
        <v>43112065001</v>
      </c>
      <c r="J6718">
        <v>9</v>
      </c>
      <c r="K6718" t="s">
        <v>1935</v>
      </c>
      <c r="L6718">
        <v>2702</v>
      </c>
      <c r="M6718" t="s">
        <v>1936</v>
      </c>
      <c r="N6718" t="s">
        <v>1937</v>
      </c>
      <c r="O6718">
        <v>0</v>
      </c>
      <c r="P6718" t="s">
        <v>1552</v>
      </c>
      <c r="Q6718">
        <v>19980223</v>
      </c>
      <c r="R6718">
        <v>756497001</v>
      </c>
    </row>
    <row r="6719" spans="1:18">
      <c r="A6719" t="s">
        <v>1934</v>
      </c>
      <c r="B6719" t="s">
        <v>1664</v>
      </c>
      <c r="C6719">
        <v>201202</v>
      </c>
      <c r="D6719">
        <v>29</v>
      </c>
      <c r="E6719" t="s">
        <v>1555</v>
      </c>
      <c r="F6719">
        <v>7002</v>
      </c>
      <c r="G6719">
        <v>17090</v>
      </c>
      <c r="H6719">
        <v>181700</v>
      </c>
      <c r="I6719">
        <v>43112065200</v>
      </c>
      <c r="J6719">
        <v>9</v>
      </c>
      <c r="K6719" t="s">
        <v>1935</v>
      </c>
      <c r="L6719">
        <v>2702</v>
      </c>
      <c r="M6719" t="s">
        <v>1936</v>
      </c>
      <c r="N6719" t="s">
        <v>1937</v>
      </c>
      <c r="O6719">
        <v>0</v>
      </c>
      <c r="P6719" t="s">
        <v>1552</v>
      </c>
      <c r="Q6719">
        <v>19940601</v>
      </c>
      <c r="R6719">
        <v>756497001</v>
      </c>
    </row>
    <row r="6720" spans="1:18">
      <c r="A6720" t="s">
        <v>1934</v>
      </c>
      <c r="B6720" t="s">
        <v>1665</v>
      </c>
      <c r="C6720">
        <v>201202</v>
      </c>
      <c r="D6720">
        <v>29</v>
      </c>
      <c r="E6720" t="s">
        <v>1555</v>
      </c>
      <c r="F6720">
        <v>2838</v>
      </c>
      <c r="G6720">
        <v>56313</v>
      </c>
      <c r="H6720">
        <v>8063</v>
      </c>
      <c r="I6720">
        <v>43112065600</v>
      </c>
      <c r="J6720">
        <v>9</v>
      </c>
      <c r="K6720" t="s">
        <v>1935</v>
      </c>
      <c r="L6720">
        <v>2702</v>
      </c>
      <c r="M6720" t="s">
        <v>1936</v>
      </c>
      <c r="N6720" t="s">
        <v>1937</v>
      </c>
      <c r="O6720">
        <v>0</v>
      </c>
      <c r="P6720" t="s">
        <v>1552</v>
      </c>
      <c r="Q6720">
        <v>19950201</v>
      </c>
      <c r="R6720">
        <v>756497001</v>
      </c>
    </row>
    <row r="6721" spans="1:18">
      <c r="A6721" t="s">
        <v>1938</v>
      </c>
      <c r="B6721" t="s">
        <v>1703</v>
      </c>
      <c r="C6721">
        <v>201202</v>
      </c>
      <c r="D6721">
        <v>29</v>
      </c>
      <c r="E6721" t="s">
        <v>1555</v>
      </c>
      <c r="F6721">
        <v>8893</v>
      </c>
      <c r="G6721">
        <v>12028</v>
      </c>
      <c r="H6721">
        <v>89399</v>
      </c>
      <c r="I6721">
        <v>43112062502</v>
      </c>
      <c r="J6721">
        <v>9</v>
      </c>
      <c r="K6721" t="s">
        <v>1939</v>
      </c>
      <c r="L6721">
        <v>2702</v>
      </c>
      <c r="M6721" t="s">
        <v>1936</v>
      </c>
      <c r="N6721" t="s">
        <v>1937</v>
      </c>
      <c r="O6721">
        <v>0</v>
      </c>
      <c r="P6721" t="s">
        <v>1552</v>
      </c>
      <c r="Q6721">
        <v>20010123</v>
      </c>
      <c r="R6721">
        <v>756497001</v>
      </c>
    </row>
    <row r="6722" spans="1:18">
      <c r="A6722" t="s">
        <v>1938</v>
      </c>
      <c r="B6722" t="s">
        <v>1554</v>
      </c>
      <c r="C6722">
        <v>201202</v>
      </c>
      <c r="D6722">
        <v>29</v>
      </c>
      <c r="E6722" t="s">
        <v>1555</v>
      </c>
      <c r="F6722">
        <v>2637</v>
      </c>
      <c r="G6722">
        <v>4693</v>
      </c>
      <c r="H6722">
        <v>87453</v>
      </c>
      <c r="I6722">
        <v>43112062701</v>
      </c>
      <c r="J6722">
        <v>9</v>
      </c>
      <c r="K6722" t="s">
        <v>1939</v>
      </c>
      <c r="L6722">
        <v>2702</v>
      </c>
      <c r="M6722" t="s">
        <v>1936</v>
      </c>
      <c r="N6722" t="s">
        <v>1937</v>
      </c>
      <c r="O6722">
        <v>0</v>
      </c>
      <c r="P6722" t="s">
        <v>1552</v>
      </c>
      <c r="Q6722">
        <v>19981031</v>
      </c>
      <c r="R6722">
        <v>756497001</v>
      </c>
    </row>
    <row r="6723" spans="1:18">
      <c r="A6723" t="s">
        <v>1938</v>
      </c>
      <c r="B6723" t="s">
        <v>1558</v>
      </c>
      <c r="C6723">
        <v>201202</v>
      </c>
      <c r="D6723">
        <v>29</v>
      </c>
      <c r="E6723" t="s">
        <v>1555</v>
      </c>
      <c r="F6723">
        <v>4226</v>
      </c>
      <c r="G6723">
        <v>16318</v>
      </c>
      <c r="H6723">
        <v>42296</v>
      </c>
      <c r="I6723">
        <v>43112063101</v>
      </c>
      <c r="J6723">
        <v>9</v>
      </c>
      <c r="K6723" t="s">
        <v>1935</v>
      </c>
      <c r="L6723">
        <v>2702</v>
      </c>
      <c r="M6723" t="s">
        <v>1936</v>
      </c>
      <c r="N6723" t="s">
        <v>1937</v>
      </c>
      <c r="O6723">
        <v>0</v>
      </c>
      <c r="P6723" t="s">
        <v>1552</v>
      </c>
      <c r="Q6723">
        <v>20000827</v>
      </c>
      <c r="R6723">
        <v>756497001</v>
      </c>
    </row>
    <row r="6724" spans="1:18">
      <c r="A6724" t="s">
        <v>1938</v>
      </c>
      <c r="B6724" t="s">
        <v>1567</v>
      </c>
      <c r="C6724">
        <v>201202</v>
      </c>
      <c r="D6724">
        <v>29</v>
      </c>
      <c r="E6724" t="s">
        <v>1555</v>
      </c>
      <c r="F6724">
        <v>7257</v>
      </c>
      <c r="G6724">
        <v>20181</v>
      </c>
      <c r="H6724">
        <v>18027</v>
      </c>
      <c r="I6724">
        <v>43112063301</v>
      </c>
      <c r="J6724">
        <v>9</v>
      </c>
      <c r="K6724" t="s">
        <v>1939</v>
      </c>
      <c r="L6724">
        <v>2702</v>
      </c>
      <c r="M6724" t="s">
        <v>1936</v>
      </c>
      <c r="N6724" t="s">
        <v>1937</v>
      </c>
      <c r="O6724">
        <v>0</v>
      </c>
      <c r="P6724" t="s">
        <v>1552</v>
      </c>
      <c r="Q6724">
        <v>19951201</v>
      </c>
      <c r="R6724">
        <v>756497001</v>
      </c>
    </row>
    <row r="6725" spans="1:18">
      <c r="A6725" t="s">
        <v>1938</v>
      </c>
      <c r="B6725" t="s">
        <v>1647</v>
      </c>
      <c r="C6725">
        <v>201202</v>
      </c>
      <c r="D6725">
        <v>29</v>
      </c>
      <c r="E6725" t="s">
        <v>1555</v>
      </c>
      <c r="F6725">
        <v>5263</v>
      </c>
      <c r="G6725">
        <v>12538</v>
      </c>
      <c r="H6725">
        <v>54883</v>
      </c>
      <c r="I6725">
        <v>43112063701</v>
      </c>
      <c r="J6725">
        <v>9</v>
      </c>
      <c r="K6725" t="s">
        <v>1935</v>
      </c>
      <c r="L6725">
        <v>2702</v>
      </c>
      <c r="M6725" t="s">
        <v>1936</v>
      </c>
      <c r="N6725" t="s">
        <v>1937</v>
      </c>
      <c r="O6725">
        <v>0</v>
      </c>
      <c r="P6725" t="s">
        <v>1552</v>
      </c>
      <c r="Q6725">
        <v>19960201</v>
      </c>
      <c r="R6725">
        <v>756497001</v>
      </c>
    </row>
    <row r="6726" spans="1:18">
      <c r="A6726" t="s">
        <v>1938</v>
      </c>
      <c r="B6726" t="s">
        <v>1692</v>
      </c>
      <c r="C6726">
        <v>201202</v>
      </c>
      <c r="D6726">
        <v>29</v>
      </c>
      <c r="E6726" t="s">
        <v>1555</v>
      </c>
      <c r="F6726">
        <v>5695</v>
      </c>
      <c r="G6726">
        <v>10090</v>
      </c>
      <c r="H6726">
        <v>44064</v>
      </c>
      <c r="I6726">
        <v>43112064301</v>
      </c>
      <c r="J6726">
        <v>9</v>
      </c>
      <c r="K6726" t="s">
        <v>1935</v>
      </c>
      <c r="L6726">
        <v>2702</v>
      </c>
      <c r="M6726" t="s">
        <v>1936</v>
      </c>
      <c r="N6726" t="s">
        <v>1937</v>
      </c>
      <c r="O6726">
        <v>0</v>
      </c>
      <c r="P6726" t="s">
        <v>1552</v>
      </c>
      <c r="Q6726">
        <v>19970201</v>
      </c>
      <c r="R6726">
        <v>756497001</v>
      </c>
    </row>
    <row r="6727" spans="1:18">
      <c r="A6727" t="s">
        <v>1938</v>
      </c>
      <c r="B6727" t="s">
        <v>1569</v>
      </c>
      <c r="C6727">
        <v>201202</v>
      </c>
      <c r="D6727">
        <v>29</v>
      </c>
      <c r="E6727" t="s">
        <v>1555</v>
      </c>
      <c r="F6727">
        <v>2458</v>
      </c>
      <c r="G6727">
        <v>8632</v>
      </c>
      <c r="H6727">
        <v>83238</v>
      </c>
      <c r="I6727">
        <v>43112066201</v>
      </c>
      <c r="J6727">
        <v>9</v>
      </c>
      <c r="K6727" t="s">
        <v>1935</v>
      </c>
      <c r="L6727">
        <v>2702</v>
      </c>
      <c r="M6727" t="s">
        <v>1936</v>
      </c>
      <c r="N6727" t="s">
        <v>1937</v>
      </c>
      <c r="O6727">
        <v>0</v>
      </c>
      <c r="P6727" t="s">
        <v>1552</v>
      </c>
      <c r="Q6727">
        <v>19971112</v>
      </c>
      <c r="R6727">
        <v>756497001</v>
      </c>
    </row>
    <row r="6728" spans="1:18">
      <c r="A6728" t="s">
        <v>1941</v>
      </c>
      <c r="B6728" t="s">
        <v>1671</v>
      </c>
      <c r="C6728">
        <v>201202</v>
      </c>
      <c r="D6728">
        <v>13</v>
      </c>
      <c r="E6728" t="s">
        <v>1555</v>
      </c>
      <c r="F6728">
        <v>1100</v>
      </c>
      <c r="G6728">
        <v>3042</v>
      </c>
      <c r="H6728">
        <v>15553</v>
      </c>
      <c r="I6728">
        <v>560452006301</v>
      </c>
      <c r="J6728">
        <v>9</v>
      </c>
      <c r="K6728" t="s">
        <v>1942</v>
      </c>
      <c r="L6728">
        <v>2702</v>
      </c>
      <c r="M6728" t="s">
        <v>1936</v>
      </c>
      <c r="N6728" t="s">
        <v>1937</v>
      </c>
      <c r="O6728">
        <v>0</v>
      </c>
      <c r="P6728" t="s">
        <v>1552</v>
      </c>
      <c r="Q6728">
        <v>20000611</v>
      </c>
      <c r="R6728">
        <v>756497001</v>
      </c>
    </row>
    <row r="6729" spans="1:18">
      <c r="A6729" t="s">
        <v>1941</v>
      </c>
      <c r="B6729" t="s">
        <v>1672</v>
      </c>
      <c r="C6729">
        <v>201202</v>
      </c>
      <c r="D6729">
        <v>29</v>
      </c>
      <c r="E6729" t="s">
        <v>1555</v>
      </c>
      <c r="F6729">
        <v>3259</v>
      </c>
      <c r="G6729">
        <v>500</v>
      </c>
      <c r="H6729">
        <v>25556</v>
      </c>
      <c r="I6729">
        <v>560452006402</v>
      </c>
      <c r="J6729">
        <v>9</v>
      </c>
      <c r="K6729" t="s">
        <v>1942</v>
      </c>
      <c r="L6729">
        <v>2702</v>
      </c>
      <c r="M6729" t="s">
        <v>1936</v>
      </c>
      <c r="N6729" t="s">
        <v>1937</v>
      </c>
      <c r="O6729">
        <v>0</v>
      </c>
      <c r="P6729" t="s">
        <v>1552</v>
      </c>
      <c r="Q6729">
        <v>20030411</v>
      </c>
      <c r="R6729">
        <v>756497001</v>
      </c>
    </row>
    <row r="6730" spans="1:18">
      <c r="A6730" t="s">
        <v>1941</v>
      </c>
      <c r="B6730" t="s">
        <v>1622</v>
      </c>
      <c r="C6730">
        <v>201202</v>
      </c>
      <c r="D6730">
        <v>28</v>
      </c>
      <c r="E6730" t="s">
        <v>1555</v>
      </c>
      <c r="F6730">
        <v>4179</v>
      </c>
      <c r="G6730">
        <v>0</v>
      </c>
      <c r="H6730">
        <v>4219</v>
      </c>
      <c r="I6730">
        <v>560452006500</v>
      </c>
      <c r="J6730">
        <v>9</v>
      </c>
      <c r="K6730" t="s">
        <v>1942</v>
      </c>
      <c r="L6730">
        <v>2702</v>
      </c>
      <c r="M6730" t="s">
        <v>1936</v>
      </c>
      <c r="N6730" t="s">
        <v>1937</v>
      </c>
      <c r="O6730">
        <v>0</v>
      </c>
      <c r="P6730" t="s">
        <v>1552</v>
      </c>
      <c r="Q6730">
        <v>19910501</v>
      </c>
      <c r="R6730">
        <v>756497001</v>
      </c>
    </row>
    <row r="6731" spans="1:18">
      <c r="A6731" t="s">
        <v>1941</v>
      </c>
      <c r="B6731" t="s">
        <v>1599</v>
      </c>
      <c r="C6731">
        <v>201202</v>
      </c>
      <c r="D6731">
        <v>29</v>
      </c>
      <c r="E6731" t="s">
        <v>1555</v>
      </c>
      <c r="F6731">
        <v>10256</v>
      </c>
      <c r="G6731">
        <v>6881</v>
      </c>
      <c r="H6731">
        <v>110192</v>
      </c>
      <c r="I6731">
        <v>560452006600</v>
      </c>
      <c r="J6731">
        <v>9</v>
      </c>
      <c r="K6731" t="s">
        <v>1942</v>
      </c>
      <c r="L6731">
        <v>2702</v>
      </c>
      <c r="M6731" t="s">
        <v>1936</v>
      </c>
      <c r="N6731" t="s">
        <v>1937</v>
      </c>
      <c r="O6731">
        <v>0</v>
      </c>
      <c r="P6731" t="s">
        <v>1552</v>
      </c>
      <c r="Q6731">
        <v>19910601</v>
      </c>
      <c r="R6731">
        <v>756497001</v>
      </c>
    </row>
    <row r="6732" spans="1:18">
      <c r="A6732" t="s">
        <v>1941</v>
      </c>
      <c r="B6732" t="s">
        <v>1674</v>
      </c>
      <c r="C6732">
        <v>201202</v>
      </c>
      <c r="D6732">
        <v>3</v>
      </c>
      <c r="E6732" t="s">
        <v>1555</v>
      </c>
      <c r="F6732">
        <v>64</v>
      </c>
      <c r="G6732">
        <v>129</v>
      </c>
      <c r="H6732">
        <v>38</v>
      </c>
      <c r="I6732">
        <v>560452008003</v>
      </c>
      <c r="J6732">
        <v>9</v>
      </c>
      <c r="K6732" t="s">
        <v>1942</v>
      </c>
      <c r="L6732">
        <v>2702</v>
      </c>
      <c r="M6732" t="s">
        <v>1936</v>
      </c>
      <c r="N6732" t="s">
        <v>1937</v>
      </c>
      <c r="O6732">
        <v>0</v>
      </c>
      <c r="P6732" t="s">
        <v>1552</v>
      </c>
      <c r="Q6732">
        <v>20030726</v>
      </c>
      <c r="R6732">
        <v>756497001</v>
      </c>
    </row>
    <row r="6733" spans="1:18">
      <c r="A6733" t="s">
        <v>1941</v>
      </c>
      <c r="B6733" t="s">
        <v>1602</v>
      </c>
      <c r="C6733">
        <v>201202</v>
      </c>
      <c r="D6733">
        <v>7</v>
      </c>
      <c r="E6733" t="s">
        <v>1555</v>
      </c>
      <c r="F6733">
        <v>751</v>
      </c>
      <c r="G6733">
        <v>3981</v>
      </c>
      <c r="H6733">
        <v>2394</v>
      </c>
      <c r="I6733">
        <v>560452006701</v>
      </c>
      <c r="J6733">
        <v>9</v>
      </c>
      <c r="K6733" t="s">
        <v>1942</v>
      </c>
      <c r="L6733">
        <v>2702</v>
      </c>
      <c r="M6733" t="s">
        <v>1936</v>
      </c>
      <c r="N6733" t="s">
        <v>1937</v>
      </c>
      <c r="O6733">
        <v>0</v>
      </c>
      <c r="P6733" t="s">
        <v>1552</v>
      </c>
      <c r="Q6733">
        <v>19940501</v>
      </c>
      <c r="R6733">
        <v>756497001</v>
      </c>
    </row>
    <row r="6734" spans="1:18">
      <c r="A6734" t="s">
        <v>1934</v>
      </c>
      <c r="B6734" t="s">
        <v>1648</v>
      </c>
      <c r="C6734">
        <v>201203</v>
      </c>
      <c r="D6734">
        <v>31</v>
      </c>
      <c r="E6734" t="s">
        <v>1555</v>
      </c>
      <c r="F6734">
        <v>2296</v>
      </c>
      <c r="G6734">
        <v>2568</v>
      </c>
      <c r="H6734">
        <v>37460</v>
      </c>
      <c r="I6734">
        <v>43112062201</v>
      </c>
      <c r="J6734">
        <v>9</v>
      </c>
      <c r="K6734" t="s">
        <v>1935</v>
      </c>
      <c r="L6734">
        <v>2702</v>
      </c>
      <c r="M6734" t="s">
        <v>1936</v>
      </c>
      <c r="N6734" t="s">
        <v>1937</v>
      </c>
      <c r="O6734">
        <v>0</v>
      </c>
      <c r="P6734" t="s">
        <v>1552</v>
      </c>
      <c r="Q6734">
        <v>20011213</v>
      </c>
      <c r="R6734">
        <v>756497001</v>
      </c>
    </row>
    <row r="6735" spans="1:18">
      <c r="A6735" t="s">
        <v>1934</v>
      </c>
      <c r="B6735" t="s">
        <v>1649</v>
      </c>
      <c r="C6735">
        <v>201203</v>
      </c>
      <c r="D6735">
        <v>31</v>
      </c>
      <c r="E6735" t="s">
        <v>1555</v>
      </c>
      <c r="F6735">
        <v>2852</v>
      </c>
      <c r="G6735">
        <v>11427</v>
      </c>
      <c r="H6735">
        <v>128719</v>
      </c>
      <c r="I6735">
        <v>43112062401</v>
      </c>
      <c r="J6735">
        <v>9</v>
      </c>
      <c r="K6735" t="s">
        <v>1935</v>
      </c>
      <c r="L6735">
        <v>2702</v>
      </c>
      <c r="M6735" t="s">
        <v>1936</v>
      </c>
      <c r="N6735" t="s">
        <v>1937</v>
      </c>
      <c r="O6735">
        <v>0</v>
      </c>
      <c r="P6735" t="s">
        <v>1552</v>
      </c>
      <c r="Q6735">
        <v>20020820</v>
      </c>
      <c r="R6735">
        <v>756497001</v>
      </c>
    </row>
    <row r="6736" spans="1:18">
      <c r="A6736" t="s">
        <v>1934</v>
      </c>
      <c r="B6736" t="s">
        <v>1701</v>
      </c>
      <c r="C6736">
        <v>201203</v>
      </c>
      <c r="D6736">
        <v>31</v>
      </c>
      <c r="E6736" t="s">
        <v>1555</v>
      </c>
      <c r="F6736">
        <v>11436</v>
      </c>
      <c r="G6736">
        <v>10329</v>
      </c>
      <c r="H6736">
        <v>121141</v>
      </c>
      <c r="I6736">
        <v>43112062600</v>
      </c>
      <c r="J6736">
        <v>9</v>
      </c>
      <c r="K6736" t="s">
        <v>1940</v>
      </c>
      <c r="L6736">
        <v>2702</v>
      </c>
      <c r="M6736" t="s">
        <v>1936</v>
      </c>
      <c r="N6736" t="s">
        <v>1937</v>
      </c>
      <c r="O6736">
        <v>0</v>
      </c>
      <c r="P6736" t="s">
        <v>1552</v>
      </c>
      <c r="Q6736">
        <v>19910601</v>
      </c>
      <c r="R6736">
        <v>756497001</v>
      </c>
    </row>
    <row r="6737" spans="1:18">
      <c r="A6737" t="s">
        <v>1934</v>
      </c>
      <c r="B6737" t="s">
        <v>1730</v>
      </c>
      <c r="C6737">
        <v>201203</v>
      </c>
      <c r="D6737">
        <v>31</v>
      </c>
      <c r="E6737" t="s">
        <v>1555</v>
      </c>
      <c r="F6737">
        <v>5840</v>
      </c>
      <c r="G6737">
        <v>2028</v>
      </c>
      <c r="H6737">
        <v>33966</v>
      </c>
      <c r="I6737">
        <v>43112062901</v>
      </c>
      <c r="J6737">
        <v>9</v>
      </c>
      <c r="K6737" t="s">
        <v>1935</v>
      </c>
      <c r="L6737">
        <v>2702</v>
      </c>
      <c r="M6737" t="s">
        <v>1936</v>
      </c>
      <c r="N6737" t="s">
        <v>1937</v>
      </c>
      <c r="O6737">
        <v>0</v>
      </c>
      <c r="P6737" t="s">
        <v>1552</v>
      </c>
      <c r="Q6737">
        <v>19990108</v>
      </c>
      <c r="R6737">
        <v>756497001</v>
      </c>
    </row>
    <row r="6738" spans="1:18">
      <c r="A6738" t="s">
        <v>1934</v>
      </c>
      <c r="B6738" t="s">
        <v>1591</v>
      </c>
      <c r="C6738">
        <v>201203</v>
      </c>
      <c r="D6738">
        <v>31</v>
      </c>
      <c r="E6738" t="s">
        <v>1555</v>
      </c>
      <c r="F6738">
        <v>3675</v>
      </c>
      <c r="G6738">
        <v>3593</v>
      </c>
      <c r="H6738">
        <v>62728</v>
      </c>
      <c r="I6738">
        <v>43112063000</v>
      </c>
      <c r="J6738">
        <v>9</v>
      </c>
      <c r="K6738" t="s">
        <v>1935</v>
      </c>
      <c r="L6738">
        <v>2702</v>
      </c>
      <c r="M6738" t="s">
        <v>1936</v>
      </c>
      <c r="N6738" t="s">
        <v>1937</v>
      </c>
      <c r="O6738">
        <v>0</v>
      </c>
      <c r="P6738" t="s">
        <v>1552</v>
      </c>
      <c r="Q6738">
        <v>19910701</v>
      </c>
      <c r="R6738">
        <v>756497001</v>
      </c>
    </row>
    <row r="6739" spans="1:18">
      <c r="A6739" t="s">
        <v>1934</v>
      </c>
      <c r="B6739" t="s">
        <v>1635</v>
      </c>
      <c r="C6739">
        <v>201203</v>
      </c>
      <c r="D6739">
        <v>31</v>
      </c>
      <c r="E6739" t="s">
        <v>1555</v>
      </c>
      <c r="F6739">
        <v>2811</v>
      </c>
      <c r="G6739">
        <v>19849</v>
      </c>
      <c r="H6739">
        <v>14408</v>
      </c>
      <c r="I6739">
        <v>43112063801</v>
      </c>
      <c r="J6739">
        <v>9</v>
      </c>
      <c r="K6739" t="s">
        <v>1935</v>
      </c>
      <c r="L6739">
        <v>2702</v>
      </c>
      <c r="M6739" t="s">
        <v>1936</v>
      </c>
      <c r="N6739" t="s">
        <v>1937</v>
      </c>
      <c r="O6739">
        <v>0</v>
      </c>
      <c r="P6739" t="s">
        <v>1552</v>
      </c>
      <c r="Q6739">
        <v>20000301</v>
      </c>
      <c r="R6739">
        <v>756497001</v>
      </c>
    </row>
    <row r="6740" spans="1:18">
      <c r="A6740" t="s">
        <v>1934</v>
      </c>
      <c r="B6740" t="s">
        <v>1650</v>
      </c>
      <c r="C6740">
        <v>201203</v>
      </c>
      <c r="D6740">
        <v>31</v>
      </c>
      <c r="E6740" t="s">
        <v>1555</v>
      </c>
      <c r="F6740">
        <v>5511</v>
      </c>
      <c r="G6740">
        <v>13753</v>
      </c>
      <c r="H6740">
        <v>62512</v>
      </c>
      <c r="I6740">
        <v>43112064400</v>
      </c>
      <c r="J6740">
        <v>9</v>
      </c>
      <c r="K6740" t="s">
        <v>1940</v>
      </c>
      <c r="L6740">
        <v>2702</v>
      </c>
      <c r="M6740" t="s">
        <v>1936</v>
      </c>
      <c r="N6740" t="s">
        <v>1937</v>
      </c>
      <c r="O6740">
        <v>0</v>
      </c>
      <c r="P6740" t="s">
        <v>1552</v>
      </c>
      <c r="Q6740">
        <v>19940301</v>
      </c>
      <c r="R6740">
        <v>756497001</v>
      </c>
    </row>
    <row r="6741" spans="1:18">
      <c r="A6741" t="s">
        <v>1934</v>
      </c>
      <c r="B6741" t="s">
        <v>1663</v>
      </c>
      <c r="C6741">
        <v>201203</v>
      </c>
      <c r="D6741">
        <v>31</v>
      </c>
      <c r="E6741" t="s">
        <v>1555</v>
      </c>
      <c r="F6741">
        <v>6056</v>
      </c>
      <c r="G6741">
        <v>7270</v>
      </c>
      <c r="H6741">
        <v>32722</v>
      </c>
      <c r="I6741">
        <v>43112064801</v>
      </c>
      <c r="J6741">
        <v>9</v>
      </c>
      <c r="K6741" t="s">
        <v>1935</v>
      </c>
      <c r="L6741">
        <v>2702</v>
      </c>
      <c r="M6741" t="s">
        <v>1936</v>
      </c>
      <c r="N6741" t="s">
        <v>1937</v>
      </c>
      <c r="O6741">
        <v>0</v>
      </c>
      <c r="P6741" t="s">
        <v>1552</v>
      </c>
      <c r="Q6741">
        <v>19981216</v>
      </c>
      <c r="R6741">
        <v>756497001</v>
      </c>
    </row>
    <row r="6742" spans="1:18">
      <c r="A6742" t="s">
        <v>1934</v>
      </c>
      <c r="B6742" t="s">
        <v>1689</v>
      </c>
      <c r="C6742">
        <v>201203</v>
      </c>
      <c r="D6742">
        <v>31</v>
      </c>
      <c r="E6742" t="s">
        <v>1555</v>
      </c>
      <c r="F6742">
        <v>1314</v>
      </c>
      <c r="G6742">
        <v>3424</v>
      </c>
      <c r="H6742">
        <v>79803</v>
      </c>
      <c r="I6742">
        <v>43112065001</v>
      </c>
      <c r="J6742">
        <v>9</v>
      </c>
      <c r="K6742" t="s">
        <v>1935</v>
      </c>
      <c r="L6742">
        <v>2702</v>
      </c>
      <c r="M6742" t="s">
        <v>1936</v>
      </c>
      <c r="N6742" t="s">
        <v>1937</v>
      </c>
      <c r="O6742">
        <v>0</v>
      </c>
      <c r="P6742" t="s">
        <v>1552</v>
      </c>
      <c r="Q6742">
        <v>19980223</v>
      </c>
      <c r="R6742">
        <v>756497001</v>
      </c>
    </row>
    <row r="6743" spans="1:18">
      <c r="A6743" t="s">
        <v>1934</v>
      </c>
      <c r="B6743" t="s">
        <v>1664</v>
      </c>
      <c r="C6743">
        <v>201203</v>
      </c>
      <c r="D6743">
        <v>31</v>
      </c>
      <c r="E6743" t="s">
        <v>1555</v>
      </c>
      <c r="F6743">
        <v>2374</v>
      </c>
      <c r="G6743">
        <v>19233</v>
      </c>
      <c r="H6743">
        <v>185047</v>
      </c>
      <c r="I6743">
        <v>43112065200</v>
      </c>
      <c r="J6743">
        <v>9</v>
      </c>
      <c r="K6743" t="s">
        <v>1935</v>
      </c>
      <c r="L6743">
        <v>2702</v>
      </c>
      <c r="M6743" t="s">
        <v>1936</v>
      </c>
      <c r="N6743" t="s">
        <v>1937</v>
      </c>
      <c r="O6743">
        <v>0</v>
      </c>
      <c r="P6743" t="s">
        <v>1552</v>
      </c>
      <c r="Q6743">
        <v>19940601</v>
      </c>
      <c r="R6743">
        <v>756497001</v>
      </c>
    </row>
    <row r="6744" spans="1:18">
      <c r="A6744" t="s">
        <v>1934</v>
      </c>
      <c r="B6744" t="s">
        <v>1665</v>
      </c>
      <c r="C6744">
        <v>201203</v>
      </c>
      <c r="D6744">
        <v>31</v>
      </c>
      <c r="E6744" t="s">
        <v>1555</v>
      </c>
      <c r="F6744">
        <v>7069</v>
      </c>
      <c r="G6744">
        <v>67068</v>
      </c>
      <c r="H6744">
        <v>14432</v>
      </c>
      <c r="I6744">
        <v>43112065600</v>
      </c>
      <c r="J6744">
        <v>9</v>
      </c>
      <c r="K6744" t="s">
        <v>1935</v>
      </c>
      <c r="L6744">
        <v>2702</v>
      </c>
      <c r="M6744" t="s">
        <v>1936</v>
      </c>
      <c r="N6744" t="s">
        <v>1937</v>
      </c>
      <c r="O6744">
        <v>0</v>
      </c>
      <c r="P6744" t="s">
        <v>1552</v>
      </c>
      <c r="Q6744">
        <v>19950201</v>
      </c>
      <c r="R6744">
        <v>756497001</v>
      </c>
    </row>
    <row r="6745" spans="1:18">
      <c r="A6745" t="s">
        <v>1938</v>
      </c>
      <c r="B6745" t="s">
        <v>1703</v>
      </c>
      <c r="C6745">
        <v>201203</v>
      </c>
      <c r="D6745">
        <v>31</v>
      </c>
      <c r="E6745" t="s">
        <v>1555</v>
      </c>
      <c r="F6745">
        <v>9037</v>
      </c>
      <c r="G6745">
        <v>15826</v>
      </c>
      <c r="H6745">
        <v>93447</v>
      </c>
      <c r="I6745">
        <v>43112062502</v>
      </c>
      <c r="J6745">
        <v>9</v>
      </c>
      <c r="K6745" t="s">
        <v>1939</v>
      </c>
      <c r="L6745">
        <v>2702</v>
      </c>
      <c r="M6745" t="s">
        <v>1936</v>
      </c>
      <c r="N6745" t="s">
        <v>1937</v>
      </c>
      <c r="O6745">
        <v>0</v>
      </c>
      <c r="P6745" t="s">
        <v>1552</v>
      </c>
      <c r="Q6745">
        <v>20010123</v>
      </c>
      <c r="R6745">
        <v>756497001</v>
      </c>
    </row>
    <row r="6746" spans="1:18">
      <c r="A6746" t="s">
        <v>1938</v>
      </c>
      <c r="B6746" t="s">
        <v>1554</v>
      </c>
      <c r="C6746">
        <v>201203</v>
      </c>
      <c r="D6746">
        <v>14</v>
      </c>
      <c r="E6746" t="s">
        <v>1555</v>
      </c>
      <c r="F6746">
        <v>1252</v>
      </c>
      <c r="G6746">
        <v>1559</v>
      </c>
      <c r="H6746">
        <v>40148</v>
      </c>
      <c r="I6746">
        <v>43112062701</v>
      </c>
      <c r="J6746">
        <v>9</v>
      </c>
      <c r="K6746" t="s">
        <v>1939</v>
      </c>
      <c r="L6746">
        <v>2702</v>
      </c>
      <c r="M6746" t="s">
        <v>1936</v>
      </c>
      <c r="N6746" t="s">
        <v>1937</v>
      </c>
      <c r="O6746">
        <v>0</v>
      </c>
      <c r="P6746" t="s">
        <v>1552</v>
      </c>
      <c r="Q6746">
        <v>19981031</v>
      </c>
      <c r="R6746">
        <v>756497001</v>
      </c>
    </row>
    <row r="6747" spans="1:18">
      <c r="A6747" t="s">
        <v>1938</v>
      </c>
      <c r="B6747" t="s">
        <v>1558</v>
      </c>
      <c r="C6747">
        <v>201203</v>
      </c>
      <c r="D6747">
        <v>31</v>
      </c>
      <c r="E6747" t="s">
        <v>1555</v>
      </c>
      <c r="F6747">
        <v>4547</v>
      </c>
      <c r="G6747">
        <v>32955</v>
      </c>
      <c r="H6747">
        <v>52830</v>
      </c>
      <c r="I6747">
        <v>43112063101</v>
      </c>
      <c r="J6747">
        <v>9</v>
      </c>
      <c r="K6747" t="s">
        <v>1935</v>
      </c>
      <c r="L6747">
        <v>2702</v>
      </c>
      <c r="M6747" t="s">
        <v>1936</v>
      </c>
      <c r="N6747" t="s">
        <v>1937</v>
      </c>
      <c r="O6747">
        <v>0</v>
      </c>
      <c r="P6747" t="s">
        <v>1552</v>
      </c>
      <c r="Q6747">
        <v>20000827</v>
      </c>
      <c r="R6747">
        <v>756497001</v>
      </c>
    </row>
    <row r="6748" spans="1:18">
      <c r="A6748" t="s">
        <v>1938</v>
      </c>
      <c r="B6748" t="s">
        <v>1567</v>
      </c>
      <c r="C6748">
        <v>201203</v>
      </c>
      <c r="D6748">
        <v>31</v>
      </c>
      <c r="E6748" t="s">
        <v>1555</v>
      </c>
      <c r="F6748">
        <v>7846</v>
      </c>
      <c r="G6748">
        <v>23173</v>
      </c>
      <c r="H6748">
        <v>20979</v>
      </c>
      <c r="I6748">
        <v>43112063301</v>
      </c>
      <c r="J6748">
        <v>9</v>
      </c>
      <c r="K6748" t="s">
        <v>1939</v>
      </c>
      <c r="L6748">
        <v>2702</v>
      </c>
      <c r="M6748" t="s">
        <v>1936</v>
      </c>
      <c r="N6748" t="s">
        <v>1937</v>
      </c>
      <c r="O6748">
        <v>0</v>
      </c>
      <c r="P6748" t="s">
        <v>1552</v>
      </c>
      <c r="Q6748">
        <v>19951201</v>
      </c>
      <c r="R6748">
        <v>756497001</v>
      </c>
    </row>
    <row r="6749" spans="1:18">
      <c r="A6749" t="s">
        <v>1938</v>
      </c>
      <c r="B6749" t="s">
        <v>1647</v>
      </c>
      <c r="C6749">
        <v>201203</v>
      </c>
      <c r="D6749">
        <v>31</v>
      </c>
      <c r="E6749" t="s">
        <v>1555</v>
      </c>
      <c r="F6749">
        <v>6168</v>
      </c>
      <c r="G6749">
        <v>15315</v>
      </c>
      <c r="H6749">
        <v>64350</v>
      </c>
      <c r="I6749">
        <v>43112063701</v>
      </c>
      <c r="J6749">
        <v>9</v>
      </c>
      <c r="K6749" t="s">
        <v>1935</v>
      </c>
      <c r="L6749">
        <v>2702</v>
      </c>
      <c r="M6749" t="s">
        <v>1936</v>
      </c>
      <c r="N6749" t="s">
        <v>1937</v>
      </c>
      <c r="O6749">
        <v>0</v>
      </c>
      <c r="P6749" t="s">
        <v>1552</v>
      </c>
      <c r="Q6749">
        <v>19960201</v>
      </c>
      <c r="R6749">
        <v>756497001</v>
      </c>
    </row>
    <row r="6750" spans="1:18">
      <c r="A6750" t="s">
        <v>1938</v>
      </c>
      <c r="B6750" t="s">
        <v>1692</v>
      </c>
      <c r="C6750">
        <v>201203</v>
      </c>
      <c r="D6750">
        <v>31</v>
      </c>
      <c r="E6750" t="s">
        <v>1555</v>
      </c>
      <c r="F6750">
        <v>6359</v>
      </c>
      <c r="G6750">
        <v>11761</v>
      </c>
      <c r="H6750">
        <v>53353</v>
      </c>
      <c r="I6750">
        <v>43112064301</v>
      </c>
      <c r="J6750">
        <v>9</v>
      </c>
      <c r="K6750" t="s">
        <v>1935</v>
      </c>
      <c r="L6750">
        <v>2702</v>
      </c>
      <c r="M6750" t="s">
        <v>1936</v>
      </c>
      <c r="N6750" t="s">
        <v>1937</v>
      </c>
      <c r="O6750">
        <v>0</v>
      </c>
      <c r="P6750" t="s">
        <v>1552</v>
      </c>
      <c r="Q6750">
        <v>19970201</v>
      </c>
      <c r="R6750">
        <v>756497001</v>
      </c>
    </row>
    <row r="6751" spans="1:18">
      <c r="A6751" t="s">
        <v>1938</v>
      </c>
      <c r="B6751" t="s">
        <v>1569</v>
      </c>
      <c r="C6751">
        <v>201203</v>
      </c>
      <c r="D6751">
        <v>31</v>
      </c>
      <c r="E6751" t="s">
        <v>1555</v>
      </c>
      <c r="F6751">
        <v>3310</v>
      </c>
      <c r="G6751">
        <v>25031</v>
      </c>
      <c r="H6751">
        <v>96923</v>
      </c>
      <c r="I6751">
        <v>43112066201</v>
      </c>
      <c r="J6751">
        <v>9</v>
      </c>
      <c r="K6751" t="s">
        <v>1935</v>
      </c>
      <c r="L6751">
        <v>2702</v>
      </c>
      <c r="M6751" t="s">
        <v>1936</v>
      </c>
      <c r="N6751" t="s">
        <v>1937</v>
      </c>
      <c r="O6751">
        <v>0</v>
      </c>
      <c r="P6751" t="s">
        <v>1552</v>
      </c>
      <c r="Q6751">
        <v>19971112</v>
      </c>
      <c r="R6751">
        <v>756497001</v>
      </c>
    </row>
    <row r="6752" spans="1:18">
      <c r="A6752" t="s">
        <v>1941</v>
      </c>
      <c r="B6752" t="s">
        <v>1671</v>
      </c>
      <c r="C6752">
        <v>201203</v>
      </c>
      <c r="D6752">
        <v>31</v>
      </c>
      <c r="E6752" t="s">
        <v>1555</v>
      </c>
      <c r="F6752">
        <v>2874</v>
      </c>
      <c r="G6752">
        <v>7285</v>
      </c>
      <c r="H6752">
        <v>43524</v>
      </c>
      <c r="I6752">
        <v>560452006301</v>
      </c>
      <c r="J6752">
        <v>9</v>
      </c>
      <c r="K6752" t="s">
        <v>1942</v>
      </c>
      <c r="L6752">
        <v>2702</v>
      </c>
      <c r="M6752" t="s">
        <v>1936</v>
      </c>
      <c r="N6752" t="s">
        <v>1937</v>
      </c>
      <c r="O6752">
        <v>0</v>
      </c>
      <c r="P6752" t="s">
        <v>1552</v>
      </c>
      <c r="Q6752">
        <v>20000611</v>
      </c>
      <c r="R6752">
        <v>756497001</v>
      </c>
    </row>
    <row r="6753" spans="1:18">
      <c r="A6753" t="s">
        <v>1941</v>
      </c>
      <c r="B6753" t="s">
        <v>1672</v>
      </c>
      <c r="C6753">
        <v>201203</v>
      </c>
      <c r="D6753">
        <v>31</v>
      </c>
      <c r="E6753" t="s">
        <v>1555</v>
      </c>
      <c r="F6753">
        <v>3481</v>
      </c>
      <c r="G6753">
        <v>1499</v>
      </c>
      <c r="H6753">
        <v>32726</v>
      </c>
      <c r="I6753">
        <v>560452006402</v>
      </c>
      <c r="J6753">
        <v>9</v>
      </c>
      <c r="K6753" t="s">
        <v>1942</v>
      </c>
      <c r="L6753">
        <v>2702</v>
      </c>
      <c r="M6753" t="s">
        <v>1936</v>
      </c>
      <c r="N6753" t="s">
        <v>1937</v>
      </c>
      <c r="O6753">
        <v>0</v>
      </c>
      <c r="P6753" t="s">
        <v>1552</v>
      </c>
      <c r="Q6753">
        <v>20030411</v>
      </c>
      <c r="R6753">
        <v>756497001</v>
      </c>
    </row>
    <row r="6754" spans="1:18">
      <c r="A6754" t="s">
        <v>1941</v>
      </c>
      <c r="B6754" t="s">
        <v>1622</v>
      </c>
      <c r="C6754">
        <v>201203</v>
      </c>
      <c r="D6754">
        <v>31</v>
      </c>
      <c r="E6754" t="s">
        <v>1555</v>
      </c>
      <c r="F6754">
        <v>5407</v>
      </c>
      <c r="G6754">
        <v>1863</v>
      </c>
      <c r="H6754">
        <v>5400</v>
      </c>
      <c r="I6754">
        <v>560452006500</v>
      </c>
      <c r="J6754">
        <v>9</v>
      </c>
      <c r="K6754" t="s">
        <v>1942</v>
      </c>
      <c r="L6754">
        <v>2702</v>
      </c>
      <c r="M6754" t="s">
        <v>1936</v>
      </c>
      <c r="N6754" t="s">
        <v>1937</v>
      </c>
      <c r="O6754">
        <v>0</v>
      </c>
      <c r="P6754" t="s">
        <v>1552</v>
      </c>
      <c r="Q6754">
        <v>19910501</v>
      </c>
      <c r="R6754">
        <v>756497001</v>
      </c>
    </row>
    <row r="6755" spans="1:18">
      <c r="A6755" t="s">
        <v>1941</v>
      </c>
      <c r="B6755" t="s">
        <v>1599</v>
      </c>
      <c r="C6755">
        <v>201203</v>
      </c>
      <c r="D6755">
        <v>31</v>
      </c>
      <c r="E6755" t="s">
        <v>1555</v>
      </c>
      <c r="F6755">
        <v>11538</v>
      </c>
      <c r="G6755">
        <v>6837</v>
      </c>
      <c r="H6755">
        <v>132457</v>
      </c>
      <c r="I6755">
        <v>560452006600</v>
      </c>
      <c r="J6755">
        <v>9</v>
      </c>
      <c r="K6755" t="s">
        <v>1942</v>
      </c>
      <c r="L6755">
        <v>2702</v>
      </c>
      <c r="M6755" t="s">
        <v>1936</v>
      </c>
      <c r="N6755" t="s">
        <v>1937</v>
      </c>
      <c r="O6755">
        <v>0</v>
      </c>
      <c r="P6755" t="s">
        <v>1552</v>
      </c>
      <c r="Q6755">
        <v>19910601</v>
      </c>
      <c r="R6755">
        <v>756497001</v>
      </c>
    </row>
    <row r="6756" spans="1:18">
      <c r="A6756" t="s">
        <v>1941</v>
      </c>
      <c r="B6756" t="s">
        <v>1674</v>
      </c>
      <c r="C6756">
        <v>201203</v>
      </c>
      <c r="D6756">
        <v>20</v>
      </c>
      <c r="E6756" t="s">
        <v>1555</v>
      </c>
      <c r="F6756">
        <v>658</v>
      </c>
      <c r="G6756">
        <v>1213</v>
      </c>
      <c r="H6756">
        <v>418</v>
      </c>
      <c r="I6756">
        <v>560452008003</v>
      </c>
      <c r="J6756">
        <v>9</v>
      </c>
      <c r="K6756" t="s">
        <v>1942</v>
      </c>
      <c r="L6756">
        <v>2702</v>
      </c>
      <c r="M6756" t="s">
        <v>1936</v>
      </c>
      <c r="N6756" t="s">
        <v>1937</v>
      </c>
      <c r="O6756">
        <v>0</v>
      </c>
      <c r="P6756" t="s">
        <v>1552</v>
      </c>
      <c r="Q6756">
        <v>20030726</v>
      </c>
      <c r="R6756">
        <v>756497001</v>
      </c>
    </row>
    <row r="6757" spans="1:18">
      <c r="A6757" t="s">
        <v>1941</v>
      </c>
      <c r="B6757" t="s">
        <v>1602</v>
      </c>
      <c r="C6757">
        <v>201203</v>
      </c>
      <c r="D6757">
        <v>31</v>
      </c>
      <c r="E6757" t="s">
        <v>1555</v>
      </c>
      <c r="F6757">
        <v>12335</v>
      </c>
      <c r="G6757">
        <v>45147</v>
      </c>
      <c r="H6757">
        <v>42287</v>
      </c>
      <c r="I6757">
        <v>560452006701</v>
      </c>
      <c r="J6757">
        <v>9</v>
      </c>
      <c r="K6757" t="s">
        <v>1942</v>
      </c>
      <c r="L6757">
        <v>2702</v>
      </c>
      <c r="M6757" t="s">
        <v>1936</v>
      </c>
      <c r="N6757" t="s">
        <v>1937</v>
      </c>
      <c r="O6757">
        <v>0</v>
      </c>
      <c r="P6757" t="s">
        <v>1552</v>
      </c>
      <c r="Q6757">
        <v>19940501</v>
      </c>
      <c r="R6757">
        <v>756497001</v>
      </c>
    </row>
    <row r="6758" spans="1:18">
      <c r="A6758" t="s">
        <v>1934</v>
      </c>
      <c r="B6758" t="s">
        <v>1648</v>
      </c>
      <c r="C6758">
        <v>201204</v>
      </c>
      <c r="D6758">
        <v>23</v>
      </c>
      <c r="E6758" t="s">
        <v>1555</v>
      </c>
      <c r="F6758">
        <v>1335</v>
      </c>
      <c r="G6758">
        <v>1892</v>
      </c>
      <c r="H6758">
        <v>23049</v>
      </c>
      <c r="I6758">
        <v>43112062201</v>
      </c>
      <c r="J6758">
        <v>9</v>
      </c>
      <c r="K6758" t="s">
        <v>1935</v>
      </c>
      <c r="L6758">
        <v>2702</v>
      </c>
      <c r="M6758" t="s">
        <v>1936</v>
      </c>
      <c r="N6758" t="s">
        <v>1937</v>
      </c>
      <c r="O6758">
        <v>0</v>
      </c>
      <c r="P6758" t="s">
        <v>1552</v>
      </c>
      <c r="Q6758">
        <v>20011213</v>
      </c>
      <c r="R6758">
        <v>756497001</v>
      </c>
    </row>
    <row r="6759" spans="1:18">
      <c r="A6759" t="s">
        <v>1934</v>
      </c>
      <c r="B6759" t="s">
        <v>1649</v>
      </c>
      <c r="C6759">
        <v>201204</v>
      </c>
      <c r="D6759">
        <v>26</v>
      </c>
      <c r="E6759" t="s">
        <v>1555</v>
      </c>
      <c r="F6759">
        <v>1996</v>
      </c>
      <c r="G6759">
        <v>6644</v>
      </c>
      <c r="H6759">
        <v>81787</v>
      </c>
      <c r="I6759">
        <v>43112062401</v>
      </c>
      <c r="J6759">
        <v>9</v>
      </c>
      <c r="K6759" t="s">
        <v>1935</v>
      </c>
      <c r="L6759">
        <v>2702</v>
      </c>
      <c r="M6759" t="s">
        <v>1936</v>
      </c>
      <c r="N6759" t="s">
        <v>1937</v>
      </c>
      <c r="O6759">
        <v>0</v>
      </c>
      <c r="P6759" t="s">
        <v>1552</v>
      </c>
      <c r="Q6759">
        <v>20020820</v>
      </c>
      <c r="R6759">
        <v>756497001</v>
      </c>
    </row>
    <row r="6760" spans="1:18">
      <c r="A6760" t="s">
        <v>1934</v>
      </c>
      <c r="B6760" t="s">
        <v>1701</v>
      </c>
      <c r="C6760">
        <v>201204</v>
      </c>
      <c r="D6760">
        <v>26</v>
      </c>
      <c r="E6760" t="s">
        <v>1555</v>
      </c>
      <c r="F6760">
        <v>9751</v>
      </c>
      <c r="G6760">
        <v>6158</v>
      </c>
      <c r="H6760">
        <v>77235</v>
      </c>
      <c r="I6760">
        <v>43112062600</v>
      </c>
      <c r="J6760">
        <v>9</v>
      </c>
      <c r="K6760" t="s">
        <v>1940</v>
      </c>
      <c r="L6760">
        <v>2702</v>
      </c>
      <c r="M6760" t="s">
        <v>1936</v>
      </c>
      <c r="N6760" t="s">
        <v>1937</v>
      </c>
      <c r="O6760">
        <v>0</v>
      </c>
      <c r="P6760" t="s">
        <v>1552</v>
      </c>
      <c r="Q6760">
        <v>19910601</v>
      </c>
      <c r="R6760">
        <v>756497001</v>
      </c>
    </row>
    <row r="6761" spans="1:18">
      <c r="A6761" t="s">
        <v>1934</v>
      </c>
      <c r="B6761" t="s">
        <v>1730</v>
      </c>
      <c r="C6761">
        <v>201204</v>
      </c>
      <c r="D6761">
        <v>25</v>
      </c>
      <c r="E6761" t="s">
        <v>1555</v>
      </c>
      <c r="F6761">
        <v>2751</v>
      </c>
      <c r="G6761">
        <v>0</v>
      </c>
      <c r="H6761">
        <v>21012</v>
      </c>
      <c r="I6761">
        <v>43112062901</v>
      </c>
      <c r="J6761">
        <v>9</v>
      </c>
      <c r="K6761" t="s">
        <v>1935</v>
      </c>
      <c r="L6761">
        <v>2702</v>
      </c>
      <c r="M6761" t="s">
        <v>1936</v>
      </c>
      <c r="N6761" t="s">
        <v>1937</v>
      </c>
      <c r="O6761">
        <v>0</v>
      </c>
      <c r="P6761" t="s">
        <v>1552</v>
      </c>
      <c r="Q6761">
        <v>19990108</v>
      </c>
      <c r="R6761">
        <v>756497001</v>
      </c>
    </row>
    <row r="6762" spans="1:18">
      <c r="A6762" t="s">
        <v>1934</v>
      </c>
      <c r="B6762" t="s">
        <v>1591</v>
      </c>
      <c r="C6762">
        <v>201204</v>
      </c>
      <c r="D6762">
        <v>26</v>
      </c>
      <c r="E6762" t="s">
        <v>1555</v>
      </c>
      <c r="F6762">
        <v>2771</v>
      </c>
      <c r="G6762">
        <v>2408</v>
      </c>
      <c r="H6762">
        <v>39869</v>
      </c>
      <c r="I6762">
        <v>43112063000</v>
      </c>
      <c r="J6762">
        <v>9</v>
      </c>
      <c r="K6762" t="s">
        <v>1935</v>
      </c>
      <c r="L6762">
        <v>2702</v>
      </c>
      <c r="M6762" t="s">
        <v>1936</v>
      </c>
      <c r="N6762" t="s">
        <v>1937</v>
      </c>
      <c r="O6762">
        <v>0</v>
      </c>
      <c r="P6762" t="s">
        <v>1552</v>
      </c>
      <c r="Q6762">
        <v>19910701</v>
      </c>
      <c r="R6762">
        <v>756497001</v>
      </c>
    </row>
    <row r="6763" spans="1:18">
      <c r="A6763" t="s">
        <v>1934</v>
      </c>
      <c r="B6763" t="s">
        <v>1635</v>
      </c>
      <c r="C6763">
        <v>201204</v>
      </c>
      <c r="D6763">
        <v>25</v>
      </c>
      <c r="E6763" t="s">
        <v>1555</v>
      </c>
      <c r="F6763">
        <v>1983</v>
      </c>
      <c r="G6763">
        <v>11459</v>
      </c>
      <c r="H6763">
        <v>11702</v>
      </c>
      <c r="I6763">
        <v>43112063801</v>
      </c>
      <c r="J6763">
        <v>9</v>
      </c>
      <c r="K6763" t="s">
        <v>1935</v>
      </c>
      <c r="L6763">
        <v>2702</v>
      </c>
      <c r="M6763" t="s">
        <v>1936</v>
      </c>
      <c r="N6763" t="s">
        <v>1937</v>
      </c>
      <c r="O6763">
        <v>0</v>
      </c>
      <c r="P6763" t="s">
        <v>1552</v>
      </c>
      <c r="Q6763">
        <v>20000301</v>
      </c>
      <c r="R6763">
        <v>756497001</v>
      </c>
    </row>
    <row r="6764" spans="1:18">
      <c r="A6764" t="s">
        <v>1934</v>
      </c>
      <c r="B6764" t="s">
        <v>1650</v>
      </c>
      <c r="C6764">
        <v>201204</v>
      </c>
      <c r="D6764">
        <v>26</v>
      </c>
      <c r="E6764" t="s">
        <v>1555</v>
      </c>
      <c r="F6764">
        <v>3718</v>
      </c>
      <c r="G6764">
        <v>7419</v>
      </c>
      <c r="H6764">
        <v>37299</v>
      </c>
      <c r="I6764">
        <v>43112064400</v>
      </c>
      <c r="J6764">
        <v>9</v>
      </c>
      <c r="K6764" t="s">
        <v>1940</v>
      </c>
      <c r="L6764">
        <v>2702</v>
      </c>
      <c r="M6764" t="s">
        <v>1936</v>
      </c>
      <c r="N6764" t="s">
        <v>1937</v>
      </c>
      <c r="O6764">
        <v>0</v>
      </c>
      <c r="P6764" t="s">
        <v>1552</v>
      </c>
      <c r="Q6764">
        <v>19940301</v>
      </c>
      <c r="R6764">
        <v>756497001</v>
      </c>
    </row>
    <row r="6765" spans="1:18">
      <c r="A6765" t="s">
        <v>1934</v>
      </c>
      <c r="B6765" t="s">
        <v>1663</v>
      </c>
      <c r="C6765">
        <v>201204</v>
      </c>
      <c r="D6765">
        <v>26</v>
      </c>
      <c r="E6765" t="s">
        <v>1555</v>
      </c>
      <c r="F6765">
        <v>3817</v>
      </c>
      <c r="G6765">
        <v>4405</v>
      </c>
      <c r="H6765">
        <v>21093</v>
      </c>
      <c r="I6765">
        <v>43112064801</v>
      </c>
      <c r="J6765">
        <v>9</v>
      </c>
      <c r="K6765" t="s">
        <v>1935</v>
      </c>
      <c r="L6765">
        <v>2702</v>
      </c>
      <c r="M6765" t="s">
        <v>1936</v>
      </c>
      <c r="N6765" t="s">
        <v>1937</v>
      </c>
      <c r="O6765">
        <v>0</v>
      </c>
      <c r="P6765" t="s">
        <v>1552</v>
      </c>
      <c r="Q6765">
        <v>19981216</v>
      </c>
      <c r="R6765">
        <v>756497001</v>
      </c>
    </row>
    <row r="6766" spans="1:18">
      <c r="A6766" t="s">
        <v>1934</v>
      </c>
      <c r="B6766" t="s">
        <v>1689</v>
      </c>
      <c r="C6766">
        <v>201204</v>
      </c>
      <c r="D6766">
        <v>28</v>
      </c>
      <c r="E6766" t="s">
        <v>1555</v>
      </c>
      <c r="F6766">
        <v>1360</v>
      </c>
      <c r="G6766">
        <v>2569</v>
      </c>
      <c r="H6766">
        <v>57952</v>
      </c>
      <c r="I6766">
        <v>43112065001</v>
      </c>
      <c r="J6766">
        <v>9</v>
      </c>
      <c r="K6766" t="s">
        <v>1935</v>
      </c>
      <c r="L6766">
        <v>2702</v>
      </c>
      <c r="M6766" t="s">
        <v>1936</v>
      </c>
      <c r="N6766" t="s">
        <v>1937</v>
      </c>
      <c r="O6766">
        <v>0</v>
      </c>
      <c r="P6766" t="s">
        <v>1552</v>
      </c>
      <c r="Q6766">
        <v>19980223</v>
      </c>
      <c r="R6766">
        <v>756497001</v>
      </c>
    </row>
    <row r="6767" spans="1:18">
      <c r="A6767" t="s">
        <v>1934</v>
      </c>
      <c r="B6767" t="s">
        <v>1664</v>
      </c>
      <c r="C6767">
        <v>201204</v>
      </c>
      <c r="D6767">
        <v>26</v>
      </c>
      <c r="E6767" t="s">
        <v>1555</v>
      </c>
      <c r="F6767">
        <v>1597</v>
      </c>
      <c r="G6767">
        <v>9243</v>
      </c>
      <c r="H6767">
        <v>119103</v>
      </c>
      <c r="I6767">
        <v>43112065200</v>
      </c>
      <c r="J6767">
        <v>9</v>
      </c>
      <c r="K6767" t="s">
        <v>1935</v>
      </c>
      <c r="L6767">
        <v>2702</v>
      </c>
      <c r="M6767" t="s">
        <v>1936</v>
      </c>
      <c r="N6767" t="s">
        <v>1937</v>
      </c>
      <c r="O6767">
        <v>0</v>
      </c>
      <c r="P6767" t="s">
        <v>1552</v>
      </c>
      <c r="Q6767">
        <v>19940601</v>
      </c>
      <c r="R6767">
        <v>756497001</v>
      </c>
    </row>
    <row r="6768" spans="1:18">
      <c r="A6768" t="s">
        <v>1934</v>
      </c>
      <c r="B6768" t="s">
        <v>1665</v>
      </c>
      <c r="C6768">
        <v>201204</v>
      </c>
      <c r="D6768">
        <v>26</v>
      </c>
      <c r="E6768" t="s">
        <v>1555</v>
      </c>
      <c r="F6768">
        <v>5878</v>
      </c>
      <c r="G6768">
        <v>35932</v>
      </c>
      <c r="H6768">
        <v>10853</v>
      </c>
      <c r="I6768">
        <v>43112065600</v>
      </c>
      <c r="J6768">
        <v>9</v>
      </c>
      <c r="K6768" t="s">
        <v>1935</v>
      </c>
      <c r="L6768">
        <v>2702</v>
      </c>
      <c r="M6768" t="s">
        <v>1936</v>
      </c>
      <c r="N6768" t="s">
        <v>1937</v>
      </c>
      <c r="O6768">
        <v>0</v>
      </c>
      <c r="P6768" t="s">
        <v>1552</v>
      </c>
      <c r="Q6768">
        <v>19950201</v>
      </c>
      <c r="R6768">
        <v>756497001</v>
      </c>
    </row>
    <row r="6769" spans="1:18">
      <c r="A6769" t="s">
        <v>1938</v>
      </c>
      <c r="B6769" t="s">
        <v>1703</v>
      </c>
      <c r="C6769">
        <v>201204</v>
      </c>
      <c r="D6769">
        <v>30</v>
      </c>
      <c r="E6769" t="s">
        <v>1555</v>
      </c>
      <c r="F6769">
        <v>6341</v>
      </c>
      <c r="G6769">
        <v>8780</v>
      </c>
      <c r="H6769">
        <v>79697</v>
      </c>
      <c r="I6769">
        <v>43112062502</v>
      </c>
      <c r="J6769">
        <v>9</v>
      </c>
      <c r="K6769" t="s">
        <v>1939</v>
      </c>
      <c r="L6769">
        <v>2702</v>
      </c>
      <c r="M6769" t="s">
        <v>1936</v>
      </c>
      <c r="N6769" t="s">
        <v>1937</v>
      </c>
      <c r="O6769">
        <v>0</v>
      </c>
      <c r="P6769" t="s">
        <v>1552</v>
      </c>
      <c r="Q6769">
        <v>20010123</v>
      </c>
      <c r="R6769">
        <v>756497001</v>
      </c>
    </row>
    <row r="6770" spans="1:18">
      <c r="A6770" t="s">
        <v>1938</v>
      </c>
      <c r="B6770" t="s">
        <v>1554</v>
      </c>
      <c r="C6770">
        <v>201204</v>
      </c>
      <c r="D6770">
        <v>7</v>
      </c>
      <c r="E6770" t="s">
        <v>1555</v>
      </c>
      <c r="F6770">
        <v>567</v>
      </c>
      <c r="G6770">
        <v>649</v>
      </c>
      <c r="H6770">
        <v>19474</v>
      </c>
      <c r="I6770">
        <v>43112062701</v>
      </c>
      <c r="J6770">
        <v>9</v>
      </c>
      <c r="K6770" t="s">
        <v>1939</v>
      </c>
      <c r="L6770">
        <v>2702</v>
      </c>
      <c r="M6770" t="s">
        <v>1936</v>
      </c>
      <c r="N6770" t="s">
        <v>1937</v>
      </c>
      <c r="O6770">
        <v>0</v>
      </c>
      <c r="P6770" t="s">
        <v>1552</v>
      </c>
      <c r="Q6770">
        <v>19981031</v>
      </c>
      <c r="R6770">
        <v>756497001</v>
      </c>
    </row>
    <row r="6771" spans="1:18">
      <c r="A6771" t="s">
        <v>1938</v>
      </c>
      <c r="B6771" t="s">
        <v>1558</v>
      </c>
      <c r="C6771">
        <v>201204</v>
      </c>
      <c r="D6771">
        <v>30</v>
      </c>
      <c r="E6771" t="s">
        <v>1555</v>
      </c>
      <c r="F6771">
        <v>3895</v>
      </c>
      <c r="G6771">
        <v>23842</v>
      </c>
      <c r="H6771">
        <v>46756</v>
      </c>
      <c r="I6771">
        <v>43112063101</v>
      </c>
      <c r="J6771">
        <v>9</v>
      </c>
      <c r="K6771" t="s">
        <v>1935</v>
      </c>
      <c r="L6771">
        <v>2702</v>
      </c>
      <c r="M6771" t="s">
        <v>1936</v>
      </c>
      <c r="N6771" t="s">
        <v>1937</v>
      </c>
      <c r="O6771">
        <v>0</v>
      </c>
      <c r="P6771" t="s">
        <v>1552</v>
      </c>
      <c r="Q6771">
        <v>20000827</v>
      </c>
      <c r="R6771">
        <v>756497001</v>
      </c>
    </row>
    <row r="6772" spans="1:18">
      <c r="A6772" t="s">
        <v>1938</v>
      </c>
      <c r="B6772" t="s">
        <v>1567</v>
      </c>
      <c r="C6772">
        <v>201204</v>
      </c>
      <c r="D6772">
        <v>30</v>
      </c>
      <c r="E6772" t="s">
        <v>1555</v>
      </c>
      <c r="F6772">
        <v>6600</v>
      </c>
      <c r="G6772">
        <v>25145</v>
      </c>
      <c r="H6772">
        <v>18559</v>
      </c>
      <c r="I6772">
        <v>43112063301</v>
      </c>
      <c r="J6772">
        <v>9</v>
      </c>
      <c r="K6772" t="s">
        <v>1939</v>
      </c>
      <c r="L6772">
        <v>2702</v>
      </c>
      <c r="M6772" t="s">
        <v>1936</v>
      </c>
      <c r="N6772" t="s">
        <v>1937</v>
      </c>
      <c r="O6772">
        <v>0</v>
      </c>
      <c r="P6772" t="s">
        <v>1552</v>
      </c>
      <c r="Q6772">
        <v>19951201</v>
      </c>
      <c r="R6772">
        <v>756497001</v>
      </c>
    </row>
    <row r="6773" spans="1:18">
      <c r="A6773" t="s">
        <v>1938</v>
      </c>
      <c r="B6773" t="s">
        <v>1647</v>
      </c>
      <c r="C6773">
        <v>201204</v>
      </c>
      <c r="D6773">
        <v>30</v>
      </c>
      <c r="E6773" t="s">
        <v>1555</v>
      </c>
      <c r="F6773">
        <v>4798</v>
      </c>
      <c r="G6773">
        <v>10890</v>
      </c>
      <c r="H6773">
        <v>57080</v>
      </c>
      <c r="I6773">
        <v>43112063701</v>
      </c>
      <c r="J6773">
        <v>9</v>
      </c>
      <c r="K6773" t="s">
        <v>1935</v>
      </c>
      <c r="L6773">
        <v>2702</v>
      </c>
      <c r="M6773" t="s">
        <v>1936</v>
      </c>
      <c r="N6773" t="s">
        <v>1937</v>
      </c>
      <c r="O6773">
        <v>0</v>
      </c>
      <c r="P6773" t="s">
        <v>1552</v>
      </c>
      <c r="Q6773">
        <v>19960201</v>
      </c>
      <c r="R6773">
        <v>756497001</v>
      </c>
    </row>
    <row r="6774" spans="1:18">
      <c r="A6774" t="s">
        <v>1938</v>
      </c>
      <c r="B6774" t="s">
        <v>1692</v>
      </c>
      <c r="C6774">
        <v>201204</v>
      </c>
      <c r="D6774">
        <v>30</v>
      </c>
      <c r="E6774" t="s">
        <v>1555</v>
      </c>
      <c r="F6774">
        <v>6533</v>
      </c>
      <c r="G6774">
        <v>15327</v>
      </c>
      <c r="H6774">
        <v>51069</v>
      </c>
      <c r="I6774">
        <v>43112064301</v>
      </c>
      <c r="J6774">
        <v>9</v>
      </c>
      <c r="K6774" t="s">
        <v>1935</v>
      </c>
      <c r="L6774">
        <v>2702</v>
      </c>
      <c r="M6774" t="s">
        <v>1936</v>
      </c>
      <c r="N6774" t="s">
        <v>1937</v>
      </c>
      <c r="O6774">
        <v>0</v>
      </c>
      <c r="P6774" t="s">
        <v>1552</v>
      </c>
      <c r="Q6774">
        <v>19970201</v>
      </c>
      <c r="R6774">
        <v>756497001</v>
      </c>
    </row>
    <row r="6775" spans="1:18">
      <c r="A6775" t="s">
        <v>1938</v>
      </c>
      <c r="B6775" t="s">
        <v>1569</v>
      </c>
      <c r="C6775">
        <v>201204</v>
      </c>
      <c r="D6775">
        <v>30</v>
      </c>
      <c r="E6775" t="s">
        <v>1555</v>
      </c>
      <c r="F6775">
        <v>2549</v>
      </c>
      <c r="G6775">
        <v>13587</v>
      </c>
      <c r="H6775">
        <v>84681</v>
      </c>
      <c r="I6775">
        <v>43112066201</v>
      </c>
      <c r="J6775">
        <v>9</v>
      </c>
      <c r="K6775" t="s">
        <v>1935</v>
      </c>
      <c r="L6775">
        <v>2702</v>
      </c>
      <c r="M6775" t="s">
        <v>1936</v>
      </c>
      <c r="N6775" t="s">
        <v>1937</v>
      </c>
      <c r="O6775">
        <v>0</v>
      </c>
      <c r="P6775" t="s">
        <v>1552</v>
      </c>
      <c r="Q6775">
        <v>19971112</v>
      </c>
      <c r="R6775">
        <v>756497001</v>
      </c>
    </row>
    <row r="6776" spans="1:18">
      <c r="A6776" t="s">
        <v>1941</v>
      </c>
      <c r="B6776" t="s">
        <v>1671</v>
      </c>
      <c r="C6776">
        <v>201204</v>
      </c>
      <c r="D6776">
        <v>30</v>
      </c>
      <c r="E6776" t="s">
        <v>1555</v>
      </c>
      <c r="F6776">
        <v>2404</v>
      </c>
      <c r="G6776">
        <v>6452</v>
      </c>
      <c r="H6776">
        <v>34155</v>
      </c>
      <c r="I6776">
        <v>560452006301</v>
      </c>
      <c r="J6776">
        <v>9</v>
      </c>
      <c r="K6776" t="s">
        <v>1942</v>
      </c>
      <c r="L6776">
        <v>2702</v>
      </c>
      <c r="M6776" t="s">
        <v>1936</v>
      </c>
      <c r="N6776" t="s">
        <v>1937</v>
      </c>
      <c r="O6776">
        <v>0</v>
      </c>
      <c r="P6776" t="s">
        <v>1552</v>
      </c>
      <c r="Q6776">
        <v>20000611</v>
      </c>
      <c r="R6776">
        <v>756497001</v>
      </c>
    </row>
    <row r="6777" spans="1:18">
      <c r="A6777" t="s">
        <v>1941</v>
      </c>
      <c r="B6777" t="s">
        <v>1672</v>
      </c>
      <c r="C6777">
        <v>201204</v>
      </c>
      <c r="D6777">
        <v>30</v>
      </c>
      <c r="E6777" t="s">
        <v>1555</v>
      </c>
      <c r="F6777">
        <v>3479</v>
      </c>
      <c r="G6777">
        <v>1221</v>
      </c>
      <c r="H6777">
        <v>29270</v>
      </c>
      <c r="I6777">
        <v>560452006402</v>
      </c>
      <c r="J6777">
        <v>9</v>
      </c>
      <c r="K6777" t="s">
        <v>1942</v>
      </c>
      <c r="L6777">
        <v>2702</v>
      </c>
      <c r="M6777" t="s">
        <v>1936</v>
      </c>
      <c r="N6777" t="s">
        <v>1937</v>
      </c>
      <c r="O6777">
        <v>0</v>
      </c>
      <c r="P6777" t="s">
        <v>1552</v>
      </c>
      <c r="Q6777">
        <v>20030411</v>
      </c>
      <c r="R6777">
        <v>756497001</v>
      </c>
    </row>
    <row r="6778" spans="1:18">
      <c r="A6778" t="s">
        <v>1941</v>
      </c>
      <c r="B6778" t="s">
        <v>1622</v>
      </c>
      <c r="C6778">
        <v>201204</v>
      </c>
      <c r="D6778">
        <v>30</v>
      </c>
      <c r="E6778" t="s">
        <v>1555</v>
      </c>
      <c r="F6778">
        <v>3557</v>
      </c>
      <c r="G6778">
        <v>1360</v>
      </c>
      <c r="H6778">
        <v>3609</v>
      </c>
      <c r="I6778">
        <v>560452006500</v>
      </c>
      <c r="J6778">
        <v>9</v>
      </c>
      <c r="K6778" t="s">
        <v>1942</v>
      </c>
      <c r="L6778">
        <v>2702</v>
      </c>
      <c r="M6778" t="s">
        <v>1936</v>
      </c>
      <c r="N6778" t="s">
        <v>1937</v>
      </c>
      <c r="O6778">
        <v>0</v>
      </c>
      <c r="P6778" t="s">
        <v>1552</v>
      </c>
      <c r="Q6778">
        <v>19910501</v>
      </c>
      <c r="R6778">
        <v>756497001</v>
      </c>
    </row>
    <row r="6779" spans="1:18">
      <c r="A6779" t="s">
        <v>1941</v>
      </c>
      <c r="B6779" t="s">
        <v>1599</v>
      </c>
      <c r="C6779">
        <v>201204</v>
      </c>
      <c r="D6779">
        <v>30</v>
      </c>
      <c r="E6779" t="s">
        <v>1555</v>
      </c>
      <c r="F6779">
        <v>11282</v>
      </c>
      <c r="G6779">
        <v>4822</v>
      </c>
      <c r="H6779">
        <v>122929</v>
      </c>
      <c r="I6779">
        <v>560452006600</v>
      </c>
      <c r="J6779">
        <v>9</v>
      </c>
      <c r="K6779" t="s">
        <v>1942</v>
      </c>
      <c r="L6779">
        <v>2702</v>
      </c>
      <c r="M6779" t="s">
        <v>1936</v>
      </c>
      <c r="N6779" t="s">
        <v>1937</v>
      </c>
      <c r="O6779">
        <v>0</v>
      </c>
      <c r="P6779" t="s">
        <v>1552</v>
      </c>
      <c r="Q6779">
        <v>19910601</v>
      </c>
      <c r="R6779">
        <v>756497001</v>
      </c>
    </row>
    <row r="6780" spans="1:18">
      <c r="A6780" t="s">
        <v>1941</v>
      </c>
      <c r="B6780" t="s">
        <v>1674</v>
      </c>
      <c r="C6780">
        <v>201204</v>
      </c>
      <c r="D6780">
        <v>23</v>
      </c>
      <c r="E6780" t="s">
        <v>1555</v>
      </c>
      <c r="F6780">
        <v>683</v>
      </c>
      <c r="G6780">
        <v>1136</v>
      </c>
      <c r="H6780">
        <v>423</v>
      </c>
      <c r="I6780">
        <v>560452008003</v>
      </c>
      <c r="J6780">
        <v>9</v>
      </c>
      <c r="K6780" t="s">
        <v>1942</v>
      </c>
      <c r="L6780">
        <v>2702</v>
      </c>
      <c r="M6780" t="s">
        <v>1936</v>
      </c>
      <c r="N6780" t="s">
        <v>1937</v>
      </c>
      <c r="O6780">
        <v>0</v>
      </c>
      <c r="P6780" t="s">
        <v>1552</v>
      </c>
      <c r="Q6780">
        <v>20030726</v>
      </c>
      <c r="R6780">
        <v>756497001</v>
      </c>
    </row>
    <row r="6781" spans="1:18">
      <c r="A6781" t="s">
        <v>1941</v>
      </c>
      <c r="B6781" t="s">
        <v>1602</v>
      </c>
      <c r="C6781">
        <v>201204</v>
      </c>
      <c r="D6781">
        <v>30</v>
      </c>
      <c r="E6781" t="s">
        <v>1555</v>
      </c>
      <c r="F6781">
        <v>11118</v>
      </c>
      <c r="G6781">
        <v>33258</v>
      </c>
      <c r="H6781">
        <v>44884</v>
      </c>
      <c r="I6781">
        <v>560452006701</v>
      </c>
      <c r="J6781">
        <v>9</v>
      </c>
      <c r="K6781" t="s">
        <v>1942</v>
      </c>
      <c r="L6781">
        <v>2702</v>
      </c>
      <c r="M6781" t="s">
        <v>1936</v>
      </c>
      <c r="N6781" t="s">
        <v>1937</v>
      </c>
      <c r="O6781">
        <v>0</v>
      </c>
      <c r="P6781" t="s">
        <v>1552</v>
      </c>
      <c r="Q6781">
        <v>19940501</v>
      </c>
      <c r="R6781">
        <v>756497001</v>
      </c>
    </row>
    <row r="6782" spans="1:18">
      <c r="A6782" t="s">
        <v>1934</v>
      </c>
      <c r="B6782" t="s">
        <v>1649</v>
      </c>
      <c r="C6782">
        <v>201205</v>
      </c>
      <c r="D6782">
        <v>31</v>
      </c>
      <c r="E6782" t="s">
        <v>1555</v>
      </c>
      <c r="F6782">
        <v>2938</v>
      </c>
      <c r="G6782">
        <v>7064</v>
      </c>
      <c r="H6782">
        <v>94825</v>
      </c>
      <c r="I6782">
        <v>43112062401</v>
      </c>
      <c r="J6782">
        <v>9</v>
      </c>
      <c r="K6782" t="s">
        <v>1935</v>
      </c>
      <c r="L6782">
        <v>2702</v>
      </c>
      <c r="M6782" t="s">
        <v>1936</v>
      </c>
      <c r="N6782" t="s">
        <v>1937</v>
      </c>
      <c r="O6782">
        <v>0</v>
      </c>
      <c r="P6782" t="s">
        <v>1552</v>
      </c>
      <c r="Q6782">
        <v>20020820</v>
      </c>
      <c r="R6782">
        <v>756497001</v>
      </c>
    </row>
    <row r="6783" spans="1:18">
      <c r="A6783" t="s">
        <v>1934</v>
      </c>
      <c r="B6783" t="s">
        <v>1701</v>
      </c>
      <c r="C6783">
        <v>201205</v>
      </c>
      <c r="D6783">
        <v>31</v>
      </c>
      <c r="E6783" t="s">
        <v>1555</v>
      </c>
      <c r="F6783">
        <v>16284</v>
      </c>
      <c r="G6783">
        <v>8662</v>
      </c>
      <c r="H6783">
        <v>101421</v>
      </c>
      <c r="I6783">
        <v>43112062600</v>
      </c>
      <c r="J6783">
        <v>9</v>
      </c>
      <c r="K6783" t="s">
        <v>1940</v>
      </c>
      <c r="L6783">
        <v>2702</v>
      </c>
      <c r="M6783" t="s">
        <v>1936</v>
      </c>
      <c r="N6783" t="s">
        <v>1937</v>
      </c>
      <c r="O6783">
        <v>0</v>
      </c>
      <c r="P6783" t="s">
        <v>1552</v>
      </c>
      <c r="Q6783">
        <v>19910601</v>
      </c>
      <c r="R6783">
        <v>756497001</v>
      </c>
    </row>
    <row r="6784" spans="1:18">
      <c r="A6784" t="s">
        <v>1934</v>
      </c>
      <c r="B6784" t="s">
        <v>1730</v>
      </c>
      <c r="C6784">
        <v>201205</v>
      </c>
      <c r="D6784">
        <v>31</v>
      </c>
      <c r="E6784" t="s">
        <v>1555</v>
      </c>
      <c r="F6784">
        <v>4649</v>
      </c>
      <c r="G6784">
        <v>867</v>
      </c>
      <c r="H6784">
        <v>28206</v>
      </c>
      <c r="I6784">
        <v>43112062901</v>
      </c>
      <c r="J6784">
        <v>9</v>
      </c>
      <c r="K6784" t="s">
        <v>1935</v>
      </c>
      <c r="L6784">
        <v>2702</v>
      </c>
      <c r="M6784" t="s">
        <v>1936</v>
      </c>
      <c r="N6784" t="s">
        <v>1937</v>
      </c>
      <c r="O6784">
        <v>0</v>
      </c>
      <c r="P6784" t="s">
        <v>1552</v>
      </c>
      <c r="Q6784">
        <v>19990108</v>
      </c>
      <c r="R6784">
        <v>756497001</v>
      </c>
    </row>
    <row r="6785" spans="1:18">
      <c r="A6785" t="s">
        <v>1934</v>
      </c>
      <c r="B6785" t="s">
        <v>1591</v>
      </c>
      <c r="C6785">
        <v>201205</v>
      </c>
      <c r="D6785">
        <v>31</v>
      </c>
      <c r="E6785" t="s">
        <v>1555</v>
      </c>
      <c r="F6785">
        <v>3469</v>
      </c>
      <c r="G6785">
        <v>296</v>
      </c>
      <c r="H6785">
        <v>46606</v>
      </c>
      <c r="I6785">
        <v>43112063000</v>
      </c>
      <c r="J6785">
        <v>9</v>
      </c>
      <c r="K6785" t="s">
        <v>1935</v>
      </c>
      <c r="L6785">
        <v>2702</v>
      </c>
      <c r="M6785" t="s">
        <v>1936</v>
      </c>
      <c r="N6785" t="s">
        <v>1937</v>
      </c>
      <c r="O6785">
        <v>0</v>
      </c>
      <c r="P6785" t="s">
        <v>1552</v>
      </c>
      <c r="Q6785">
        <v>19910701</v>
      </c>
      <c r="R6785">
        <v>756497001</v>
      </c>
    </row>
    <row r="6786" spans="1:18">
      <c r="A6786" t="s">
        <v>1934</v>
      </c>
      <c r="B6786" t="s">
        <v>1635</v>
      </c>
      <c r="C6786">
        <v>201205</v>
      </c>
      <c r="D6786">
        <v>31</v>
      </c>
      <c r="E6786" t="s">
        <v>1555</v>
      </c>
      <c r="F6786">
        <v>1277</v>
      </c>
      <c r="G6786">
        <v>13595</v>
      </c>
      <c r="H6786">
        <v>12444</v>
      </c>
      <c r="I6786">
        <v>43112063801</v>
      </c>
      <c r="J6786">
        <v>9</v>
      </c>
      <c r="K6786" t="s">
        <v>1935</v>
      </c>
      <c r="L6786">
        <v>2702</v>
      </c>
      <c r="M6786" t="s">
        <v>1936</v>
      </c>
      <c r="N6786" t="s">
        <v>1937</v>
      </c>
      <c r="O6786">
        <v>0</v>
      </c>
      <c r="P6786" t="s">
        <v>1552</v>
      </c>
      <c r="Q6786">
        <v>20000301</v>
      </c>
      <c r="R6786">
        <v>756497001</v>
      </c>
    </row>
    <row r="6787" spans="1:18">
      <c r="A6787" t="s">
        <v>1934</v>
      </c>
      <c r="B6787" t="s">
        <v>1650</v>
      </c>
      <c r="C6787">
        <v>201205</v>
      </c>
      <c r="D6787">
        <v>30</v>
      </c>
      <c r="E6787" t="s">
        <v>1555</v>
      </c>
      <c r="F6787">
        <v>2175</v>
      </c>
      <c r="G6787">
        <v>10754</v>
      </c>
      <c r="H6787">
        <v>55840</v>
      </c>
      <c r="I6787">
        <v>43112064400</v>
      </c>
      <c r="J6787">
        <v>9</v>
      </c>
      <c r="K6787" t="s">
        <v>1940</v>
      </c>
      <c r="L6787">
        <v>2702</v>
      </c>
      <c r="M6787" t="s">
        <v>1936</v>
      </c>
      <c r="N6787" t="s">
        <v>1937</v>
      </c>
      <c r="O6787">
        <v>0</v>
      </c>
      <c r="P6787" t="s">
        <v>1552</v>
      </c>
      <c r="Q6787">
        <v>19940301</v>
      </c>
      <c r="R6787">
        <v>756497001</v>
      </c>
    </row>
    <row r="6788" spans="1:18">
      <c r="A6788" t="s">
        <v>1934</v>
      </c>
      <c r="B6788" t="s">
        <v>1663</v>
      </c>
      <c r="C6788">
        <v>201205</v>
      </c>
      <c r="D6788">
        <v>31</v>
      </c>
      <c r="E6788" t="s">
        <v>1555</v>
      </c>
      <c r="F6788">
        <v>3945</v>
      </c>
      <c r="G6788">
        <v>7066</v>
      </c>
      <c r="H6788">
        <v>18304</v>
      </c>
      <c r="I6788">
        <v>43112064801</v>
      </c>
      <c r="J6788">
        <v>9</v>
      </c>
      <c r="K6788" t="s">
        <v>1935</v>
      </c>
      <c r="L6788">
        <v>2702</v>
      </c>
      <c r="M6788" t="s">
        <v>1936</v>
      </c>
      <c r="N6788" t="s">
        <v>1937</v>
      </c>
      <c r="O6788">
        <v>0</v>
      </c>
      <c r="P6788" t="s">
        <v>1552</v>
      </c>
      <c r="Q6788">
        <v>19981216</v>
      </c>
      <c r="R6788">
        <v>756497001</v>
      </c>
    </row>
    <row r="6789" spans="1:18">
      <c r="A6789" t="s">
        <v>1934</v>
      </c>
      <c r="B6789" t="s">
        <v>1664</v>
      </c>
      <c r="C6789">
        <v>201205</v>
      </c>
      <c r="D6789">
        <v>31</v>
      </c>
      <c r="E6789" t="s">
        <v>1555</v>
      </c>
      <c r="F6789">
        <v>2383</v>
      </c>
      <c r="G6789">
        <v>10227</v>
      </c>
      <c r="H6789">
        <v>130930</v>
      </c>
      <c r="I6789">
        <v>43112065200</v>
      </c>
      <c r="J6789">
        <v>9</v>
      </c>
      <c r="K6789" t="s">
        <v>1935</v>
      </c>
      <c r="L6789">
        <v>2702</v>
      </c>
      <c r="M6789" t="s">
        <v>1936</v>
      </c>
      <c r="N6789" t="s">
        <v>1937</v>
      </c>
      <c r="O6789">
        <v>0</v>
      </c>
      <c r="P6789" t="s">
        <v>1552</v>
      </c>
      <c r="Q6789">
        <v>19940601</v>
      </c>
      <c r="R6789">
        <v>756497001</v>
      </c>
    </row>
    <row r="6790" spans="1:18">
      <c r="A6790" t="s">
        <v>1934</v>
      </c>
      <c r="B6790" t="s">
        <v>1665</v>
      </c>
      <c r="C6790">
        <v>201205</v>
      </c>
      <c r="D6790">
        <v>31</v>
      </c>
      <c r="E6790" t="s">
        <v>1555</v>
      </c>
      <c r="F6790">
        <v>8004</v>
      </c>
      <c r="G6790">
        <v>41632</v>
      </c>
      <c r="H6790">
        <v>14934</v>
      </c>
      <c r="I6790">
        <v>43112065600</v>
      </c>
      <c r="J6790">
        <v>9</v>
      </c>
      <c r="K6790" t="s">
        <v>1935</v>
      </c>
      <c r="L6790">
        <v>2702</v>
      </c>
      <c r="M6790" t="s">
        <v>1936</v>
      </c>
      <c r="N6790" t="s">
        <v>1937</v>
      </c>
      <c r="O6790">
        <v>0</v>
      </c>
      <c r="P6790" t="s">
        <v>1552</v>
      </c>
      <c r="Q6790">
        <v>19950201</v>
      </c>
      <c r="R6790">
        <v>756497001</v>
      </c>
    </row>
    <row r="6791" spans="1:18">
      <c r="A6791" t="s">
        <v>1938</v>
      </c>
      <c r="B6791" t="s">
        <v>1703</v>
      </c>
      <c r="C6791">
        <v>201205</v>
      </c>
      <c r="D6791">
        <v>31</v>
      </c>
      <c r="E6791" t="s">
        <v>1555</v>
      </c>
      <c r="F6791">
        <v>6857</v>
      </c>
      <c r="G6791">
        <v>6904</v>
      </c>
      <c r="H6791">
        <v>81820</v>
      </c>
      <c r="I6791">
        <v>43112062502</v>
      </c>
      <c r="J6791">
        <v>9</v>
      </c>
      <c r="K6791" t="s">
        <v>1939</v>
      </c>
      <c r="L6791">
        <v>2702</v>
      </c>
      <c r="M6791" t="s">
        <v>1936</v>
      </c>
      <c r="N6791" t="s">
        <v>1937</v>
      </c>
      <c r="O6791">
        <v>0</v>
      </c>
      <c r="P6791" t="s">
        <v>1552</v>
      </c>
      <c r="Q6791">
        <v>20010123</v>
      </c>
      <c r="R6791">
        <v>756497001</v>
      </c>
    </row>
    <row r="6792" spans="1:18">
      <c r="A6792" t="s">
        <v>1938</v>
      </c>
      <c r="B6792" t="s">
        <v>1554</v>
      </c>
      <c r="C6792">
        <v>201205</v>
      </c>
      <c r="D6792">
        <v>26</v>
      </c>
      <c r="E6792" t="s">
        <v>1555</v>
      </c>
      <c r="F6792">
        <v>1506</v>
      </c>
      <c r="G6792">
        <v>1633</v>
      </c>
      <c r="H6792">
        <v>42046</v>
      </c>
      <c r="I6792">
        <v>43112062701</v>
      </c>
      <c r="J6792">
        <v>9</v>
      </c>
      <c r="K6792" t="s">
        <v>1939</v>
      </c>
      <c r="L6792">
        <v>2702</v>
      </c>
      <c r="M6792" t="s">
        <v>1936</v>
      </c>
      <c r="N6792" t="s">
        <v>1937</v>
      </c>
      <c r="O6792">
        <v>0</v>
      </c>
      <c r="P6792" t="s">
        <v>1552</v>
      </c>
      <c r="Q6792">
        <v>19981031</v>
      </c>
      <c r="R6792">
        <v>756497001</v>
      </c>
    </row>
    <row r="6793" spans="1:18">
      <c r="A6793" t="s">
        <v>1938</v>
      </c>
      <c r="B6793" t="s">
        <v>1558</v>
      </c>
      <c r="C6793">
        <v>201205</v>
      </c>
      <c r="D6793">
        <v>30</v>
      </c>
      <c r="E6793" t="s">
        <v>1555</v>
      </c>
      <c r="F6793">
        <v>3642</v>
      </c>
      <c r="G6793">
        <v>9501</v>
      </c>
      <c r="H6793">
        <v>44801</v>
      </c>
      <c r="I6793">
        <v>43112063101</v>
      </c>
      <c r="J6793">
        <v>9</v>
      </c>
      <c r="K6793" t="s">
        <v>1935</v>
      </c>
      <c r="L6793">
        <v>2702</v>
      </c>
      <c r="M6793" t="s">
        <v>1936</v>
      </c>
      <c r="N6793" t="s">
        <v>1937</v>
      </c>
      <c r="O6793">
        <v>0</v>
      </c>
      <c r="P6793" t="s">
        <v>1552</v>
      </c>
      <c r="Q6793">
        <v>20000827</v>
      </c>
      <c r="R6793">
        <v>756497001</v>
      </c>
    </row>
    <row r="6794" spans="1:18">
      <c r="A6794" t="s">
        <v>1938</v>
      </c>
      <c r="B6794" t="s">
        <v>1567</v>
      </c>
      <c r="C6794">
        <v>201205</v>
      </c>
      <c r="D6794">
        <v>31</v>
      </c>
      <c r="E6794" t="s">
        <v>1555</v>
      </c>
      <c r="F6794">
        <v>8301</v>
      </c>
      <c r="G6794">
        <v>18910</v>
      </c>
      <c r="H6794">
        <v>22853</v>
      </c>
      <c r="I6794">
        <v>43112063301</v>
      </c>
      <c r="J6794">
        <v>9</v>
      </c>
      <c r="K6794" t="s">
        <v>1939</v>
      </c>
      <c r="L6794">
        <v>2702</v>
      </c>
      <c r="M6794" t="s">
        <v>1936</v>
      </c>
      <c r="N6794" t="s">
        <v>1937</v>
      </c>
      <c r="O6794">
        <v>0</v>
      </c>
      <c r="P6794" t="s">
        <v>1552</v>
      </c>
      <c r="Q6794">
        <v>19951201</v>
      </c>
      <c r="R6794">
        <v>756497001</v>
      </c>
    </row>
    <row r="6795" spans="1:18">
      <c r="A6795" t="s">
        <v>1938</v>
      </c>
      <c r="B6795" t="s">
        <v>1647</v>
      </c>
      <c r="C6795">
        <v>201205</v>
      </c>
      <c r="D6795">
        <v>30</v>
      </c>
      <c r="E6795" t="s">
        <v>1555</v>
      </c>
      <c r="F6795">
        <v>5697</v>
      </c>
      <c r="G6795">
        <v>10125</v>
      </c>
      <c r="H6795">
        <v>57368</v>
      </c>
      <c r="I6795">
        <v>43112063701</v>
      </c>
      <c r="J6795">
        <v>9</v>
      </c>
      <c r="K6795" t="s">
        <v>1935</v>
      </c>
      <c r="L6795">
        <v>2702</v>
      </c>
      <c r="M6795" t="s">
        <v>1936</v>
      </c>
      <c r="N6795" t="s">
        <v>1937</v>
      </c>
      <c r="O6795">
        <v>0</v>
      </c>
      <c r="P6795" t="s">
        <v>1552</v>
      </c>
      <c r="Q6795">
        <v>19960201</v>
      </c>
      <c r="R6795">
        <v>756497001</v>
      </c>
    </row>
    <row r="6796" spans="1:18">
      <c r="A6796" t="s">
        <v>1938</v>
      </c>
      <c r="B6796" t="s">
        <v>1692</v>
      </c>
      <c r="C6796">
        <v>201205</v>
      </c>
      <c r="D6796">
        <v>22</v>
      </c>
      <c r="E6796" t="s">
        <v>1555</v>
      </c>
      <c r="F6796">
        <v>4720</v>
      </c>
      <c r="G6796">
        <v>10353</v>
      </c>
      <c r="H6796">
        <v>36827</v>
      </c>
      <c r="I6796">
        <v>43112064301</v>
      </c>
      <c r="J6796">
        <v>9</v>
      </c>
      <c r="K6796" t="s">
        <v>1935</v>
      </c>
      <c r="L6796">
        <v>2702</v>
      </c>
      <c r="M6796" t="s">
        <v>1936</v>
      </c>
      <c r="N6796" t="s">
        <v>1937</v>
      </c>
      <c r="O6796">
        <v>0</v>
      </c>
      <c r="P6796" t="s">
        <v>1552</v>
      </c>
      <c r="Q6796">
        <v>19970201</v>
      </c>
      <c r="R6796">
        <v>756497001</v>
      </c>
    </row>
    <row r="6797" spans="1:18">
      <c r="A6797" t="s">
        <v>1938</v>
      </c>
      <c r="B6797" t="s">
        <v>1569</v>
      </c>
      <c r="C6797">
        <v>201205</v>
      </c>
      <c r="D6797">
        <v>19</v>
      </c>
      <c r="E6797" t="s">
        <v>1555</v>
      </c>
      <c r="F6797">
        <v>929</v>
      </c>
      <c r="G6797">
        <v>6933</v>
      </c>
      <c r="H6797">
        <v>52015</v>
      </c>
      <c r="I6797">
        <v>43112066201</v>
      </c>
      <c r="J6797">
        <v>9</v>
      </c>
      <c r="K6797" t="s">
        <v>1935</v>
      </c>
      <c r="L6797">
        <v>2702</v>
      </c>
      <c r="M6797" t="s">
        <v>1936</v>
      </c>
      <c r="N6797" t="s">
        <v>1937</v>
      </c>
      <c r="O6797">
        <v>0</v>
      </c>
      <c r="P6797" t="s">
        <v>1552</v>
      </c>
      <c r="Q6797">
        <v>19971112</v>
      </c>
      <c r="R6797">
        <v>756497001</v>
      </c>
    </row>
    <row r="6798" spans="1:18">
      <c r="A6798" t="s">
        <v>1941</v>
      </c>
      <c r="B6798" t="s">
        <v>1671</v>
      </c>
      <c r="C6798">
        <v>201205</v>
      </c>
      <c r="D6798">
        <v>30</v>
      </c>
      <c r="E6798" t="s">
        <v>1555</v>
      </c>
      <c r="F6798">
        <v>3438</v>
      </c>
      <c r="G6798">
        <v>7614</v>
      </c>
      <c r="H6798">
        <v>49366</v>
      </c>
      <c r="I6798">
        <v>560452006301</v>
      </c>
      <c r="J6798">
        <v>9</v>
      </c>
      <c r="K6798" t="s">
        <v>1942</v>
      </c>
      <c r="L6798">
        <v>2702</v>
      </c>
      <c r="M6798" t="s">
        <v>1936</v>
      </c>
      <c r="N6798" t="s">
        <v>1937</v>
      </c>
      <c r="O6798">
        <v>0</v>
      </c>
      <c r="P6798" t="s">
        <v>1552</v>
      </c>
      <c r="Q6798">
        <v>20000611</v>
      </c>
      <c r="R6798">
        <v>756497001</v>
      </c>
    </row>
    <row r="6799" spans="1:18">
      <c r="A6799" t="s">
        <v>1941</v>
      </c>
      <c r="B6799" t="s">
        <v>1672</v>
      </c>
      <c r="C6799">
        <v>201205</v>
      </c>
      <c r="D6799">
        <v>30</v>
      </c>
      <c r="E6799" t="s">
        <v>1555</v>
      </c>
      <c r="F6799">
        <v>3565</v>
      </c>
      <c r="G6799">
        <v>1196</v>
      </c>
      <c r="H6799">
        <v>29799</v>
      </c>
      <c r="I6799">
        <v>560452006402</v>
      </c>
      <c r="J6799">
        <v>9</v>
      </c>
      <c r="K6799" t="s">
        <v>1942</v>
      </c>
      <c r="L6799">
        <v>2702</v>
      </c>
      <c r="M6799" t="s">
        <v>1936</v>
      </c>
      <c r="N6799" t="s">
        <v>1937</v>
      </c>
      <c r="O6799">
        <v>0</v>
      </c>
      <c r="P6799" t="s">
        <v>1552</v>
      </c>
      <c r="Q6799">
        <v>20030411</v>
      </c>
      <c r="R6799">
        <v>756497001</v>
      </c>
    </row>
    <row r="6800" spans="1:18">
      <c r="A6800" t="s">
        <v>1941</v>
      </c>
      <c r="B6800" t="s">
        <v>1622</v>
      </c>
      <c r="C6800">
        <v>201205</v>
      </c>
      <c r="D6800">
        <v>30</v>
      </c>
      <c r="E6800" t="s">
        <v>1555</v>
      </c>
      <c r="F6800">
        <v>3358</v>
      </c>
      <c r="G6800">
        <v>1737</v>
      </c>
      <c r="H6800">
        <v>3846</v>
      </c>
      <c r="I6800">
        <v>560452006500</v>
      </c>
      <c r="J6800">
        <v>9</v>
      </c>
      <c r="K6800" t="s">
        <v>1942</v>
      </c>
      <c r="L6800">
        <v>2702</v>
      </c>
      <c r="M6800" t="s">
        <v>1936</v>
      </c>
      <c r="N6800" t="s">
        <v>1937</v>
      </c>
      <c r="O6800">
        <v>0</v>
      </c>
      <c r="P6800" t="s">
        <v>1552</v>
      </c>
      <c r="Q6800">
        <v>19910501</v>
      </c>
      <c r="R6800">
        <v>756497001</v>
      </c>
    </row>
    <row r="6801" spans="1:18">
      <c r="A6801" t="s">
        <v>1941</v>
      </c>
      <c r="B6801" t="s">
        <v>1599</v>
      </c>
      <c r="C6801">
        <v>201205</v>
      </c>
      <c r="D6801">
        <v>30</v>
      </c>
      <c r="E6801" t="s">
        <v>1555</v>
      </c>
      <c r="F6801">
        <v>11055</v>
      </c>
      <c r="G6801">
        <v>10404</v>
      </c>
      <c r="H6801">
        <v>118306</v>
      </c>
      <c r="I6801">
        <v>560452006600</v>
      </c>
      <c r="J6801">
        <v>9</v>
      </c>
      <c r="K6801" t="s">
        <v>1942</v>
      </c>
      <c r="L6801">
        <v>2702</v>
      </c>
      <c r="M6801" t="s">
        <v>1936</v>
      </c>
      <c r="N6801" t="s">
        <v>1937</v>
      </c>
      <c r="O6801">
        <v>0</v>
      </c>
      <c r="P6801" t="s">
        <v>1552</v>
      </c>
      <c r="Q6801">
        <v>19910601</v>
      </c>
      <c r="R6801">
        <v>756497001</v>
      </c>
    </row>
    <row r="6802" spans="1:18">
      <c r="A6802" t="s">
        <v>1941</v>
      </c>
      <c r="B6802" t="s">
        <v>1674</v>
      </c>
      <c r="C6802">
        <v>201205</v>
      </c>
      <c r="D6802">
        <v>22</v>
      </c>
      <c r="E6802" t="s">
        <v>1555</v>
      </c>
      <c r="F6802">
        <v>650</v>
      </c>
      <c r="G6802">
        <v>1039</v>
      </c>
      <c r="H6802">
        <v>424</v>
      </c>
      <c r="I6802">
        <v>560452008003</v>
      </c>
      <c r="J6802">
        <v>9</v>
      </c>
      <c r="K6802" t="s">
        <v>1942</v>
      </c>
      <c r="L6802">
        <v>2702</v>
      </c>
      <c r="M6802" t="s">
        <v>1936</v>
      </c>
      <c r="N6802" t="s">
        <v>1937</v>
      </c>
      <c r="O6802">
        <v>0</v>
      </c>
      <c r="P6802" t="s">
        <v>1552</v>
      </c>
      <c r="Q6802">
        <v>20030726</v>
      </c>
      <c r="R6802">
        <v>756497001</v>
      </c>
    </row>
    <row r="6803" spans="1:18">
      <c r="A6803" t="s">
        <v>1941</v>
      </c>
      <c r="B6803" t="s">
        <v>1602</v>
      </c>
      <c r="C6803">
        <v>201205</v>
      </c>
      <c r="D6803">
        <v>30</v>
      </c>
      <c r="E6803" t="s">
        <v>1555</v>
      </c>
      <c r="F6803">
        <v>7168</v>
      </c>
      <c r="G6803">
        <v>16770</v>
      </c>
      <c r="H6803">
        <v>33305</v>
      </c>
      <c r="I6803">
        <v>560452006701</v>
      </c>
      <c r="J6803">
        <v>9</v>
      </c>
      <c r="K6803" t="s">
        <v>1942</v>
      </c>
      <c r="L6803">
        <v>2702</v>
      </c>
      <c r="M6803" t="s">
        <v>1936</v>
      </c>
      <c r="N6803" t="s">
        <v>1937</v>
      </c>
      <c r="O6803">
        <v>0</v>
      </c>
      <c r="P6803" t="s">
        <v>1552</v>
      </c>
      <c r="Q6803">
        <v>19940501</v>
      </c>
      <c r="R6803">
        <v>756497001</v>
      </c>
    </row>
    <row r="6804" spans="1:18">
      <c r="A6804" t="s">
        <v>1934</v>
      </c>
      <c r="B6804" t="s">
        <v>1648</v>
      </c>
      <c r="C6804">
        <v>201206</v>
      </c>
      <c r="D6804">
        <v>29</v>
      </c>
      <c r="E6804" t="s">
        <v>1555</v>
      </c>
      <c r="F6804">
        <v>997</v>
      </c>
      <c r="G6804">
        <v>900</v>
      </c>
      <c r="H6804">
        <v>33054</v>
      </c>
      <c r="I6804">
        <v>43112062201</v>
      </c>
      <c r="J6804">
        <v>9</v>
      </c>
      <c r="K6804" t="s">
        <v>1935</v>
      </c>
      <c r="L6804">
        <v>2702</v>
      </c>
      <c r="M6804" t="s">
        <v>1936</v>
      </c>
      <c r="N6804" t="s">
        <v>1937</v>
      </c>
      <c r="O6804">
        <v>0</v>
      </c>
      <c r="P6804" t="s">
        <v>1552</v>
      </c>
      <c r="Q6804">
        <v>20011213</v>
      </c>
      <c r="R6804">
        <v>756497001</v>
      </c>
    </row>
    <row r="6805" spans="1:18">
      <c r="A6805" t="s">
        <v>1934</v>
      </c>
      <c r="B6805" t="s">
        <v>1649</v>
      </c>
      <c r="C6805">
        <v>201206</v>
      </c>
      <c r="D6805">
        <v>30</v>
      </c>
      <c r="E6805" t="s">
        <v>1555</v>
      </c>
      <c r="F6805">
        <v>2011</v>
      </c>
      <c r="G6805">
        <v>3272</v>
      </c>
      <c r="H6805">
        <v>93222</v>
      </c>
      <c r="I6805">
        <v>43112062401</v>
      </c>
      <c r="J6805">
        <v>9</v>
      </c>
      <c r="K6805" t="s">
        <v>1935</v>
      </c>
      <c r="L6805">
        <v>2702</v>
      </c>
      <c r="M6805" t="s">
        <v>1936</v>
      </c>
      <c r="N6805" t="s">
        <v>1937</v>
      </c>
      <c r="O6805">
        <v>0</v>
      </c>
      <c r="P6805" t="s">
        <v>1552</v>
      </c>
      <c r="Q6805">
        <v>20020820</v>
      </c>
      <c r="R6805">
        <v>756497001</v>
      </c>
    </row>
    <row r="6806" spans="1:18">
      <c r="A6806" t="s">
        <v>1934</v>
      </c>
      <c r="B6806" t="s">
        <v>1701</v>
      </c>
      <c r="C6806">
        <v>201206</v>
      </c>
      <c r="D6806">
        <v>30</v>
      </c>
      <c r="E6806" t="s">
        <v>1555</v>
      </c>
      <c r="F6806">
        <v>10903</v>
      </c>
      <c r="G6806">
        <v>4403</v>
      </c>
      <c r="H6806">
        <v>110400</v>
      </c>
      <c r="I6806">
        <v>43112062600</v>
      </c>
      <c r="J6806">
        <v>9</v>
      </c>
      <c r="K6806" t="s">
        <v>1940</v>
      </c>
      <c r="L6806">
        <v>2702</v>
      </c>
      <c r="M6806" t="s">
        <v>1936</v>
      </c>
      <c r="N6806" t="s">
        <v>1937</v>
      </c>
      <c r="O6806">
        <v>0</v>
      </c>
      <c r="P6806" t="s">
        <v>1552</v>
      </c>
      <c r="Q6806">
        <v>19910601</v>
      </c>
      <c r="R6806">
        <v>756497001</v>
      </c>
    </row>
    <row r="6807" spans="1:18">
      <c r="A6807" t="s">
        <v>1934</v>
      </c>
      <c r="B6807" t="s">
        <v>1730</v>
      </c>
      <c r="C6807">
        <v>201206</v>
      </c>
      <c r="D6807">
        <v>30</v>
      </c>
      <c r="E6807" t="s">
        <v>1555</v>
      </c>
      <c r="F6807">
        <v>3444</v>
      </c>
      <c r="G6807">
        <v>0</v>
      </c>
      <c r="H6807">
        <v>31658</v>
      </c>
      <c r="I6807">
        <v>43112062901</v>
      </c>
      <c r="J6807">
        <v>9</v>
      </c>
      <c r="K6807" t="s">
        <v>1935</v>
      </c>
      <c r="L6807">
        <v>2702</v>
      </c>
      <c r="M6807" t="s">
        <v>1936</v>
      </c>
      <c r="N6807" t="s">
        <v>1937</v>
      </c>
      <c r="O6807">
        <v>0</v>
      </c>
      <c r="P6807" t="s">
        <v>1552</v>
      </c>
      <c r="Q6807">
        <v>19990108</v>
      </c>
      <c r="R6807">
        <v>756497001</v>
      </c>
    </row>
    <row r="6808" spans="1:18">
      <c r="A6808" t="s">
        <v>1934</v>
      </c>
      <c r="B6808" t="s">
        <v>1591</v>
      </c>
      <c r="C6808">
        <v>201206</v>
      </c>
      <c r="D6808">
        <v>30</v>
      </c>
      <c r="E6808" t="s">
        <v>1555</v>
      </c>
      <c r="F6808">
        <v>3020</v>
      </c>
      <c r="G6808">
        <v>0</v>
      </c>
      <c r="H6808">
        <v>52030</v>
      </c>
      <c r="I6808">
        <v>43112063000</v>
      </c>
      <c r="J6808">
        <v>9</v>
      </c>
      <c r="K6808" t="s">
        <v>1935</v>
      </c>
      <c r="L6808">
        <v>2702</v>
      </c>
      <c r="M6808" t="s">
        <v>1936</v>
      </c>
      <c r="N6808" t="s">
        <v>1937</v>
      </c>
      <c r="O6808">
        <v>0</v>
      </c>
      <c r="P6808" t="s">
        <v>1552</v>
      </c>
      <c r="Q6808">
        <v>19910701</v>
      </c>
      <c r="R6808">
        <v>756497001</v>
      </c>
    </row>
    <row r="6809" spans="1:18">
      <c r="A6809" t="s">
        <v>1934</v>
      </c>
      <c r="B6809" t="s">
        <v>1635</v>
      </c>
      <c r="C6809">
        <v>201206</v>
      </c>
      <c r="D6809">
        <v>30</v>
      </c>
      <c r="E6809" t="s">
        <v>1555</v>
      </c>
      <c r="F6809">
        <v>1302</v>
      </c>
      <c r="G6809">
        <v>11118</v>
      </c>
      <c r="H6809">
        <v>12958</v>
      </c>
      <c r="I6809">
        <v>43112063801</v>
      </c>
      <c r="J6809">
        <v>9</v>
      </c>
      <c r="K6809" t="s">
        <v>1935</v>
      </c>
      <c r="L6809">
        <v>2702</v>
      </c>
      <c r="M6809" t="s">
        <v>1936</v>
      </c>
      <c r="N6809" t="s">
        <v>1937</v>
      </c>
      <c r="O6809">
        <v>0</v>
      </c>
      <c r="P6809" t="s">
        <v>1552</v>
      </c>
      <c r="Q6809">
        <v>20000301</v>
      </c>
      <c r="R6809">
        <v>756497001</v>
      </c>
    </row>
    <row r="6810" spans="1:18">
      <c r="A6810" t="s">
        <v>1934</v>
      </c>
      <c r="B6810" t="s">
        <v>1650</v>
      </c>
      <c r="C6810">
        <v>201206</v>
      </c>
      <c r="D6810">
        <v>30</v>
      </c>
      <c r="E6810" t="s">
        <v>1555</v>
      </c>
      <c r="F6810">
        <v>774</v>
      </c>
      <c r="G6810">
        <v>8902</v>
      </c>
      <c r="H6810">
        <v>65038</v>
      </c>
      <c r="I6810">
        <v>43112064400</v>
      </c>
      <c r="J6810">
        <v>9</v>
      </c>
      <c r="K6810" t="s">
        <v>1940</v>
      </c>
      <c r="L6810">
        <v>2702</v>
      </c>
      <c r="M6810" t="s">
        <v>1936</v>
      </c>
      <c r="N6810" t="s">
        <v>1937</v>
      </c>
      <c r="O6810">
        <v>0</v>
      </c>
      <c r="P6810" t="s">
        <v>1552</v>
      </c>
      <c r="Q6810">
        <v>19940301</v>
      </c>
      <c r="R6810">
        <v>756497001</v>
      </c>
    </row>
    <row r="6811" spans="1:18">
      <c r="A6811" t="s">
        <v>1934</v>
      </c>
      <c r="B6811" t="s">
        <v>1663</v>
      </c>
      <c r="C6811">
        <v>201206</v>
      </c>
      <c r="D6811">
        <v>29</v>
      </c>
      <c r="E6811" t="s">
        <v>1555</v>
      </c>
      <c r="F6811">
        <v>4300</v>
      </c>
      <c r="G6811">
        <v>4221</v>
      </c>
      <c r="H6811">
        <v>20865</v>
      </c>
      <c r="I6811">
        <v>43112064801</v>
      </c>
      <c r="J6811">
        <v>9</v>
      </c>
      <c r="K6811" t="s">
        <v>1935</v>
      </c>
      <c r="L6811">
        <v>2702</v>
      </c>
      <c r="M6811" t="s">
        <v>1936</v>
      </c>
      <c r="N6811" t="s">
        <v>1937</v>
      </c>
      <c r="O6811">
        <v>0</v>
      </c>
      <c r="P6811" t="s">
        <v>1552</v>
      </c>
      <c r="Q6811">
        <v>19981216</v>
      </c>
      <c r="R6811">
        <v>756497001</v>
      </c>
    </row>
    <row r="6812" spans="1:18">
      <c r="A6812" t="s">
        <v>1934</v>
      </c>
      <c r="B6812" t="s">
        <v>1689</v>
      </c>
      <c r="C6812">
        <v>201206</v>
      </c>
      <c r="D6812">
        <v>27</v>
      </c>
      <c r="E6812" t="s">
        <v>1555</v>
      </c>
      <c r="F6812">
        <v>1705</v>
      </c>
      <c r="G6812">
        <v>2081</v>
      </c>
      <c r="H6812">
        <v>71085</v>
      </c>
      <c r="I6812">
        <v>43112065001</v>
      </c>
      <c r="J6812">
        <v>9</v>
      </c>
      <c r="K6812" t="s">
        <v>1935</v>
      </c>
      <c r="L6812">
        <v>2702</v>
      </c>
      <c r="M6812" t="s">
        <v>1936</v>
      </c>
      <c r="N6812" t="s">
        <v>1937</v>
      </c>
      <c r="O6812">
        <v>0</v>
      </c>
      <c r="P6812" t="s">
        <v>1552</v>
      </c>
      <c r="Q6812">
        <v>19980223</v>
      </c>
      <c r="R6812">
        <v>756497001</v>
      </c>
    </row>
    <row r="6813" spans="1:18">
      <c r="A6813" t="s">
        <v>1934</v>
      </c>
      <c r="B6813" t="s">
        <v>1664</v>
      </c>
      <c r="C6813">
        <v>201206</v>
      </c>
      <c r="D6813">
        <v>30</v>
      </c>
      <c r="E6813" t="s">
        <v>1555</v>
      </c>
      <c r="F6813">
        <v>2667</v>
      </c>
      <c r="G6813">
        <v>6709</v>
      </c>
      <c r="H6813">
        <v>111505</v>
      </c>
      <c r="I6813">
        <v>43112065200</v>
      </c>
      <c r="J6813">
        <v>9</v>
      </c>
      <c r="K6813" t="s">
        <v>1935</v>
      </c>
      <c r="L6813">
        <v>2702</v>
      </c>
      <c r="M6813" t="s">
        <v>1936</v>
      </c>
      <c r="N6813" t="s">
        <v>1937</v>
      </c>
      <c r="O6813">
        <v>0</v>
      </c>
      <c r="P6813" t="s">
        <v>1552</v>
      </c>
      <c r="Q6813">
        <v>19940601</v>
      </c>
      <c r="R6813">
        <v>756497001</v>
      </c>
    </row>
    <row r="6814" spans="1:18">
      <c r="A6814" t="s">
        <v>1934</v>
      </c>
      <c r="B6814" t="s">
        <v>1665</v>
      </c>
      <c r="C6814">
        <v>201206</v>
      </c>
      <c r="D6814">
        <v>30</v>
      </c>
      <c r="E6814" t="s">
        <v>1555</v>
      </c>
      <c r="F6814">
        <v>7671</v>
      </c>
      <c r="G6814">
        <v>30233</v>
      </c>
      <c r="H6814">
        <v>16019</v>
      </c>
      <c r="I6814">
        <v>43112065600</v>
      </c>
      <c r="J6814">
        <v>9</v>
      </c>
      <c r="K6814" t="s">
        <v>1935</v>
      </c>
      <c r="L6814">
        <v>2702</v>
      </c>
      <c r="M6814" t="s">
        <v>1936</v>
      </c>
      <c r="N6814" t="s">
        <v>1937</v>
      </c>
      <c r="O6814">
        <v>0</v>
      </c>
      <c r="P6814" t="s">
        <v>1552</v>
      </c>
      <c r="Q6814">
        <v>19950201</v>
      </c>
      <c r="R6814">
        <v>756497001</v>
      </c>
    </row>
    <row r="6815" spans="1:18">
      <c r="A6815" t="s">
        <v>1938</v>
      </c>
      <c r="B6815" t="s">
        <v>1703</v>
      </c>
      <c r="C6815">
        <v>201206</v>
      </c>
      <c r="D6815">
        <v>29</v>
      </c>
      <c r="E6815" t="s">
        <v>1555</v>
      </c>
      <c r="F6815">
        <v>6201</v>
      </c>
      <c r="G6815">
        <v>19276</v>
      </c>
      <c r="H6815">
        <v>76710</v>
      </c>
      <c r="I6815">
        <v>43112062502</v>
      </c>
      <c r="J6815">
        <v>9</v>
      </c>
      <c r="K6815" t="s">
        <v>1939</v>
      </c>
      <c r="L6815">
        <v>2702</v>
      </c>
      <c r="M6815" t="s">
        <v>1936</v>
      </c>
      <c r="N6815" t="s">
        <v>1937</v>
      </c>
      <c r="O6815">
        <v>0</v>
      </c>
      <c r="P6815" t="s">
        <v>1552</v>
      </c>
      <c r="Q6815">
        <v>20010123</v>
      </c>
      <c r="R6815">
        <v>756497001</v>
      </c>
    </row>
    <row r="6816" spans="1:18">
      <c r="A6816" t="s">
        <v>1938</v>
      </c>
      <c r="B6816" t="s">
        <v>1554</v>
      </c>
      <c r="C6816">
        <v>201206</v>
      </c>
      <c r="D6816">
        <v>26</v>
      </c>
      <c r="E6816" t="s">
        <v>1555</v>
      </c>
      <c r="F6816">
        <v>1333</v>
      </c>
      <c r="G6816">
        <v>7969</v>
      </c>
      <c r="H6816">
        <v>47345</v>
      </c>
      <c r="I6816">
        <v>43112062701</v>
      </c>
      <c r="J6816">
        <v>9</v>
      </c>
      <c r="K6816" t="s">
        <v>1939</v>
      </c>
      <c r="L6816">
        <v>2702</v>
      </c>
      <c r="M6816" t="s">
        <v>1936</v>
      </c>
      <c r="N6816" t="s">
        <v>1937</v>
      </c>
      <c r="O6816">
        <v>0</v>
      </c>
      <c r="P6816" t="s">
        <v>1552</v>
      </c>
      <c r="Q6816">
        <v>19981031</v>
      </c>
      <c r="R6816">
        <v>756497001</v>
      </c>
    </row>
    <row r="6817" spans="1:18">
      <c r="A6817" t="s">
        <v>1938</v>
      </c>
      <c r="B6817" t="s">
        <v>1558</v>
      </c>
      <c r="C6817">
        <v>201206</v>
      </c>
      <c r="D6817">
        <v>29</v>
      </c>
      <c r="E6817" t="s">
        <v>1555</v>
      </c>
      <c r="F6817">
        <v>3343</v>
      </c>
      <c r="G6817">
        <v>7734</v>
      </c>
      <c r="H6817">
        <v>46353</v>
      </c>
      <c r="I6817">
        <v>43112063101</v>
      </c>
      <c r="J6817">
        <v>9</v>
      </c>
      <c r="K6817" t="s">
        <v>1935</v>
      </c>
      <c r="L6817">
        <v>2702</v>
      </c>
      <c r="M6817" t="s">
        <v>1936</v>
      </c>
      <c r="N6817" t="s">
        <v>1937</v>
      </c>
      <c r="O6817">
        <v>0</v>
      </c>
      <c r="P6817" t="s">
        <v>1552</v>
      </c>
      <c r="Q6817">
        <v>20000827</v>
      </c>
      <c r="R6817">
        <v>756497001</v>
      </c>
    </row>
    <row r="6818" spans="1:18">
      <c r="A6818" t="s">
        <v>1938</v>
      </c>
      <c r="B6818" t="s">
        <v>1567</v>
      </c>
      <c r="C6818">
        <v>201206</v>
      </c>
      <c r="D6818">
        <v>29</v>
      </c>
      <c r="E6818" t="s">
        <v>1555</v>
      </c>
      <c r="F6818">
        <v>7239</v>
      </c>
      <c r="G6818">
        <v>11433</v>
      </c>
      <c r="H6818">
        <v>24572</v>
      </c>
      <c r="I6818">
        <v>43112063301</v>
      </c>
      <c r="J6818">
        <v>9</v>
      </c>
      <c r="K6818" t="s">
        <v>1939</v>
      </c>
      <c r="L6818">
        <v>2702</v>
      </c>
      <c r="M6818" t="s">
        <v>1936</v>
      </c>
      <c r="N6818" t="s">
        <v>1937</v>
      </c>
      <c r="O6818">
        <v>0</v>
      </c>
      <c r="P6818" t="s">
        <v>1552</v>
      </c>
      <c r="Q6818">
        <v>19951201</v>
      </c>
      <c r="R6818">
        <v>756497001</v>
      </c>
    </row>
    <row r="6819" spans="1:18">
      <c r="A6819" t="s">
        <v>1938</v>
      </c>
      <c r="B6819" t="s">
        <v>1647</v>
      </c>
      <c r="C6819">
        <v>201206</v>
      </c>
      <c r="D6819">
        <v>29</v>
      </c>
      <c r="E6819" t="s">
        <v>1555</v>
      </c>
      <c r="F6819">
        <v>3528</v>
      </c>
      <c r="G6819">
        <v>9834</v>
      </c>
      <c r="H6819">
        <v>39079</v>
      </c>
      <c r="I6819">
        <v>43112063701</v>
      </c>
      <c r="J6819">
        <v>9</v>
      </c>
      <c r="K6819" t="s">
        <v>1935</v>
      </c>
      <c r="L6819">
        <v>2702</v>
      </c>
      <c r="M6819" t="s">
        <v>1936</v>
      </c>
      <c r="N6819" t="s">
        <v>1937</v>
      </c>
      <c r="O6819">
        <v>0</v>
      </c>
      <c r="P6819" t="s">
        <v>1552</v>
      </c>
      <c r="Q6819">
        <v>19960201</v>
      </c>
      <c r="R6819">
        <v>756497001</v>
      </c>
    </row>
    <row r="6820" spans="1:18">
      <c r="A6820" t="s">
        <v>1938</v>
      </c>
      <c r="B6820" t="s">
        <v>1692</v>
      </c>
      <c r="C6820">
        <v>201206</v>
      </c>
      <c r="D6820">
        <v>17</v>
      </c>
      <c r="E6820" t="s">
        <v>1555</v>
      </c>
      <c r="F6820">
        <v>3372</v>
      </c>
      <c r="G6820">
        <v>2508</v>
      </c>
      <c r="H6820">
        <v>35563</v>
      </c>
      <c r="I6820">
        <v>43112064301</v>
      </c>
      <c r="J6820">
        <v>9</v>
      </c>
      <c r="K6820" t="s">
        <v>1935</v>
      </c>
      <c r="L6820">
        <v>2702</v>
      </c>
      <c r="M6820" t="s">
        <v>1936</v>
      </c>
      <c r="N6820" t="s">
        <v>1937</v>
      </c>
      <c r="O6820">
        <v>0</v>
      </c>
      <c r="P6820" t="s">
        <v>1552</v>
      </c>
      <c r="Q6820">
        <v>19970201</v>
      </c>
      <c r="R6820">
        <v>756497001</v>
      </c>
    </row>
    <row r="6821" spans="1:18">
      <c r="A6821" t="s">
        <v>1938</v>
      </c>
      <c r="B6821" t="s">
        <v>1569</v>
      </c>
      <c r="C6821">
        <v>201206</v>
      </c>
      <c r="D6821">
        <v>29</v>
      </c>
      <c r="E6821" t="s">
        <v>1555</v>
      </c>
      <c r="F6821">
        <v>1928</v>
      </c>
      <c r="G6821">
        <v>10975</v>
      </c>
      <c r="H6821">
        <v>81320</v>
      </c>
      <c r="I6821">
        <v>43112066201</v>
      </c>
      <c r="J6821">
        <v>9</v>
      </c>
      <c r="K6821" t="s">
        <v>1935</v>
      </c>
      <c r="L6821">
        <v>2702</v>
      </c>
      <c r="M6821" t="s">
        <v>1936</v>
      </c>
      <c r="N6821" t="s">
        <v>1937</v>
      </c>
      <c r="O6821">
        <v>0</v>
      </c>
      <c r="P6821" t="s">
        <v>1552</v>
      </c>
      <c r="Q6821">
        <v>19971112</v>
      </c>
      <c r="R6821">
        <v>756497001</v>
      </c>
    </row>
    <row r="6822" spans="1:18">
      <c r="A6822" t="s">
        <v>1941</v>
      </c>
      <c r="B6822" t="s">
        <v>1671</v>
      </c>
      <c r="C6822">
        <v>201206</v>
      </c>
      <c r="D6822">
        <v>21</v>
      </c>
      <c r="E6822" t="s">
        <v>1555</v>
      </c>
      <c r="F6822">
        <v>2136</v>
      </c>
      <c r="G6822">
        <v>3585</v>
      </c>
      <c r="H6822">
        <v>25388</v>
      </c>
      <c r="I6822">
        <v>560452006301</v>
      </c>
      <c r="J6822">
        <v>9</v>
      </c>
      <c r="K6822" t="s">
        <v>1942</v>
      </c>
      <c r="L6822">
        <v>2702</v>
      </c>
      <c r="M6822" t="s">
        <v>1936</v>
      </c>
      <c r="N6822" t="s">
        <v>1937</v>
      </c>
      <c r="O6822">
        <v>0</v>
      </c>
      <c r="P6822" t="s">
        <v>1552</v>
      </c>
      <c r="Q6822">
        <v>20000611</v>
      </c>
      <c r="R6822">
        <v>756497001</v>
      </c>
    </row>
    <row r="6823" spans="1:18">
      <c r="A6823" t="s">
        <v>1941</v>
      </c>
      <c r="B6823" t="s">
        <v>1672</v>
      </c>
      <c r="C6823">
        <v>201206</v>
      </c>
      <c r="D6823">
        <v>24</v>
      </c>
      <c r="E6823" t="s">
        <v>1555</v>
      </c>
      <c r="F6823">
        <v>3265</v>
      </c>
      <c r="G6823">
        <v>947</v>
      </c>
      <c r="H6823">
        <v>17828</v>
      </c>
      <c r="I6823">
        <v>560452006402</v>
      </c>
      <c r="J6823">
        <v>9</v>
      </c>
      <c r="K6823" t="s">
        <v>1942</v>
      </c>
      <c r="L6823">
        <v>2702</v>
      </c>
      <c r="M6823" t="s">
        <v>1936</v>
      </c>
      <c r="N6823" t="s">
        <v>1937</v>
      </c>
      <c r="O6823">
        <v>0</v>
      </c>
      <c r="P6823" t="s">
        <v>1552</v>
      </c>
      <c r="Q6823">
        <v>20030411</v>
      </c>
      <c r="R6823">
        <v>756497001</v>
      </c>
    </row>
    <row r="6824" spans="1:18">
      <c r="A6824" t="s">
        <v>1941</v>
      </c>
      <c r="B6824" t="s">
        <v>1622</v>
      </c>
      <c r="C6824">
        <v>201206</v>
      </c>
      <c r="D6824">
        <v>25</v>
      </c>
      <c r="E6824" t="s">
        <v>1555</v>
      </c>
      <c r="F6824">
        <v>3024</v>
      </c>
      <c r="G6824">
        <v>1416</v>
      </c>
      <c r="H6824">
        <v>2827</v>
      </c>
      <c r="I6824">
        <v>560452006500</v>
      </c>
      <c r="J6824">
        <v>9</v>
      </c>
      <c r="K6824" t="s">
        <v>1942</v>
      </c>
      <c r="L6824">
        <v>2702</v>
      </c>
      <c r="M6824" t="s">
        <v>1936</v>
      </c>
      <c r="N6824" t="s">
        <v>1937</v>
      </c>
      <c r="O6824">
        <v>0</v>
      </c>
      <c r="P6824" t="s">
        <v>1552</v>
      </c>
      <c r="Q6824">
        <v>19910501</v>
      </c>
      <c r="R6824">
        <v>756497001</v>
      </c>
    </row>
    <row r="6825" spans="1:18">
      <c r="A6825" t="s">
        <v>1941</v>
      </c>
      <c r="B6825" t="s">
        <v>1599</v>
      </c>
      <c r="C6825">
        <v>201206</v>
      </c>
      <c r="D6825">
        <v>25</v>
      </c>
      <c r="E6825" t="s">
        <v>1555</v>
      </c>
      <c r="F6825">
        <v>9328</v>
      </c>
      <c r="G6825">
        <v>6651</v>
      </c>
      <c r="H6825">
        <v>82616</v>
      </c>
      <c r="I6825">
        <v>560452006600</v>
      </c>
      <c r="J6825">
        <v>9</v>
      </c>
      <c r="K6825" t="s">
        <v>1942</v>
      </c>
      <c r="L6825">
        <v>2702</v>
      </c>
      <c r="M6825" t="s">
        <v>1936</v>
      </c>
      <c r="N6825" t="s">
        <v>1937</v>
      </c>
      <c r="O6825">
        <v>0</v>
      </c>
      <c r="P6825" t="s">
        <v>1552</v>
      </c>
      <c r="Q6825">
        <v>19910601</v>
      </c>
      <c r="R6825">
        <v>756497001</v>
      </c>
    </row>
    <row r="6826" spans="1:18">
      <c r="A6826" t="s">
        <v>1941</v>
      </c>
      <c r="B6826" t="s">
        <v>1674</v>
      </c>
      <c r="C6826">
        <v>201206</v>
      </c>
      <c r="D6826">
        <v>18</v>
      </c>
      <c r="E6826" t="s">
        <v>1555</v>
      </c>
      <c r="F6826">
        <v>578</v>
      </c>
      <c r="G6826">
        <v>701</v>
      </c>
      <c r="H6826">
        <v>312</v>
      </c>
      <c r="I6826">
        <v>560452008003</v>
      </c>
      <c r="J6826">
        <v>9</v>
      </c>
      <c r="K6826" t="s">
        <v>1942</v>
      </c>
      <c r="L6826">
        <v>2702</v>
      </c>
      <c r="M6826" t="s">
        <v>1936</v>
      </c>
      <c r="N6826" t="s">
        <v>1937</v>
      </c>
      <c r="O6826">
        <v>0</v>
      </c>
      <c r="P6826" t="s">
        <v>1552</v>
      </c>
      <c r="Q6826">
        <v>20030726</v>
      </c>
      <c r="R6826">
        <v>756497001</v>
      </c>
    </row>
    <row r="6827" spans="1:18">
      <c r="A6827" t="s">
        <v>1941</v>
      </c>
      <c r="B6827" t="s">
        <v>1602</v>
      </c>
      <c r="C6827">
        <v>201206</v>
      </c>
      <c r="D6827">
        <v>22</v>
      </c>
      <c r="E6827" t="s">
        <v>1555</v>
      </c>
      <c r="F6827">
        <v>4626</v>
      </c>
      <c r="G6827">
        <v>6206</v>
      </c>
      <c r="H6827">
        <v>17192</v>
      </c>
      <c r="I6827">
        <v>560452006701</v>
      </c>
      <c r="J6827">
        <v>9</v>
      </c>
      <c r="K6827" t="s">
        <v>1942</v>
      </c>
      <c r="L6827">
        <v>2702</v>
      </c>
      <c r="M6827" t="s">
        <v>1936</v>
      </c>
      <c r="N6827" t="s">
        <v>1937</v>
      </c>
      <c r="O6827">
        <v>0</v>
      </c>
      <c r="P6827" t="s">
        <v>1552</v>
      </c>
      <c r="Q6827">
        <v>19940501</v>
      </c>
      <c r="R6827">
        <v>756497001</v>
      </c>
    </row>
    <row r="6828" spans="1:18">
      <c r="A6828" t="s">
        <v>1934</v>
      </c>
      <c r="B6828" t="s">
        <v>1648</v>
      </c>
      <c r="C6828">
        <v>201207</v>
      </c>
      <c r="D6828">
        <v>31</v>
      </c>
      <c r="E6828" t="s">
        <v>1555</v>
      </c>
      <c r="F6828">
        <v>968</v>
      </c>
      <c r="G6828">
        <v>1358</v>
      </c>
      <c r="H6828">
        <v>38531</v>
      </c>
      <c r="I6828">
        <v>43112062201</v>
      </c>
      <c r="J6828">
        <v>9</v>
      </c>
      <c r="K6828" t="s">
        <v>1935</v>
      </c>
      <c r="L6828">
        <v>2702</v>
      </c>
      <c r="M6828" t="s">
        <v>1936</v>
      </c>
      <c r="N6828" t="s">
        <v>1937</v>
      </c>
      <c r="O6828">
        <v>0</v>
      </c>
      <c r="P6828" t="s">
        <v>1552</v>
      </c>
      <c r="Q6828">
        <v>20011213</v>
      </c>
      <c r="R6828">
        <v>756497001</v>
      </c>
    </row>
    <row r="6829" spans="1:18">
      <c r="A6829" t="s">
        <v>1934</v>
      </c>
      <c r="B6829" t="s">
        <v>1649</v>
      </c>
      <c r="C6829">
        <v>201207</v>
      </c>
      <c r="D6829">
        <v>31</v>
      </c>
      <c r="E6829" t="s">
        <v>1555</v>
      </c>
      <c r="F6829">
        <v>2861</v>
      </c>
      <c r="G6829">
        <v>2658</v>
      </c>
      <c r="H6829">
        <v>95531</v>
      </c>
      <c r="I6829">
        <v>43112062401</v>
      </c>
      <c r="J6829">
        <v>9</v>
      </c>
      <c r="K6829" t="s">
        <v>1935</v>
      </c>
      <c r="L6829">
        <v>2702</v>
      </c>
      <c r="M6829" t="s">
        <v>1936</v>
      </c>
      <c r="N6829" t="s">
        <v>1937</v>
      </c>
      <c r="O6829">
        <v>0</v>
      </c>
      <c r="P6829" t="s">
        <v>1552</v>
      </c>
      <c r="Q6829">
        <v>20020820</v>
      </c>
      <c r="R6829">
        <v>756497001</v>
      </c>
    </row>
    <row r="6830" spans="1:18">
      <c r="A6830" t="s">
        <v>1934</v>
      </c>
      <c r="B6830" t="s">
        <v>1701</v>
      </c>
      <c r="C6830">
        <v>201207</v>
      </c>
      <c r="D6830">
        <v>29</v>
      </c>
      <c r="E6830" t="s">
        <v>1555</v>
      </c>
      <c r="F6830">
        <v>10006</v>
      </c>
      <c r="G6830">
        <v>3187</v>
      </c>
      <c r="H6830">
        <v>105647</v>
      </c>
      <c r="I6830">
        <v>43112062600</v>
      </c>
      <c r="J6830">
        <v>9</v>
      </c>
      <c r="K6830" t="s">
        <v>1940</v>
      </c>
      <c r="L6830">
        <v>2702</v>
      </c>
      <c r="M6830" t="s">
        <v>1936</v>
      </c>
      <c r="N6830" t="s">
        <v>1937</v>
      </c>
      <c r="O6830">
        <v>0</v>
      </c>
      <c r="P6830" t="s">
        <v>1552</v>
      </c>
      <c r="Q6830">
        <v>19910601</v>
      </c>
      <c r="R6830">
        <v>756497001</v>
      </c>
    </row>
    <row r="6831" spans="1:18">
      <c r="A6831" t="s">
        <v>1934</v>
      </c>
      <c r="B6831" t="s">
        <v>1730</v>
      </c>
      <c r="C6831">
        <v>201207</v>
      </c>
      <c r="D6831">
        <v>26</v>
      </c>
      <c r="E6831" t="s">
        <v>1555</v>
      </c>
      <c r="F6831">
        <v>3827</v>
      </c>
      <c r="G6831">
        <v>202</v>
      </c>
      <c r="H6831">
        <v>21072</v>
      </c>
      <c r="I6831">
        <v>43112062901</v>
      </c>
      <c r="J6831">
        <v>9</v>
      </c>
      <c r="K6831" t="s">
        <v>1935</v>
      </c>
      <c r="L6831">
        <v>2702</v>
      </c>
      <c r="M6831" t="s">
        <v>1936</v>
      </c>
      <c r="N6831" t="s">
        <v>1937</v>
      </c>
      <c r="O6831">
        <v>0</v>
      </c>
      <c r="P6831" t="s">
        <v>1552</v>
      </c>
      <c r="Q6831">
        <v>19990108</v>
      </c>
      <c r="R6831">
        <v>756497001</v>
      </c>
    </row>
    <row r="6832" spans="1:18">
      <c r="A6832" t="s">
        <v>1934</v>
      </c>
      <c r="B6832" t="s">
        <v>1591</v>
      </c>
      <c r="C6832">
        <v>201207</v>
      </c>
      <c r="D6832">
        <v>31</v>
      </c>
      <c r="E6832" t="s">
        <v>1555</v>
      </c>
      <c r="F6832">
        <v>3965</v>
      </c>
      <c r="G6832">
        <v>0</v>
      </c>
      <c r="H6832">
        <v>48695</v>
      </c>
      <c r="I6832">
        <v>43112063000</v>
      </c>
      <c r="J6832">
        <v>9</v>
      </c>
      <c r="K6832" t="s">
        <v>1935</v>
      </c>
      <c r="L6832">
        <v>2702</v>
      </c>
      <c r="M6832" t="s">
        <v>1936</v>
      </c>
      <c r="N6832" t="s">
        <v>1937</v>
      </c>
      <c r="O6832">
        <v>0</v>
      </c>
      <c r="P6832" t="s">
        <v>1552</v>
      </c>
      <c r="Q6832">
        <v>19910701</v>
      </c>
      <c r="R6832">
        <v>756497001</v>
      </c>
    </row>
    <row r="6833" spans="1:18">
      <c r="A6833" t="s">
        <v>1934</v>
      </c>
      <c r="B6833" t="s">
        <v>1635</v>
      </c>
      <c r="C6833">
        <v>201207</v>
      </c>
      <c r="D6833">
        <v>31</v>
      </c>
      <c r="E6833" t="s">
        <v>1555</v>
      </c>
      <c r="F6833">
        <v>1452</v>
      </c>
      <c r="G6833">
        <v>10394</v>
      </c>
      <c r="H6833">
        <v>12995</v>
      </c>
      <c r="I6833">
        <v>43112063801</v>
      </c>
      <c r="J6833">
        <v>9</v>
      </c>
      <c r="K6833" t="s">
        <v>1935</v>
      </c>
      <c r="L6833">
        <v>2702</v>
      </c>
      <c r="M6833" t="s">
        <v>1936</v>
      </c>
      <c r="N6833" t="s">
        <v>1937</v>
      </c>
      <c r="O6833">
        <v>0</v>
      </c>
      <c r="P6833" t="s">
        <v>1552</v>
      </c>
      <c r="Q6833">
        <v>20000301</v>
      </c>
      <c r="R6833">
        <v>756497001</v>
      </c>
    </row>
    <row r="6834" spans="1:18">
      <c r="A6834" t="s">
        <v>1934</v>
      </c>
      <c r="B6834" t="s">
        <v>1650</v>
      </c>
      <c r="C6834">
        <v>201207</v>
      </c>
      <c r="D6834">
        <v>31</v>
      </c>
      <c r="E6834" t="s">
        <v>1555</v>
      </c>
      <c r="F6834">
        <v>4041</v>
      </c>
      <c r="G6834">
        <v>6778</v>
      </c>
      <c r="H6834">
        <v>76273</v>
      </c>
      <c r="I6834">
        <v>43112064400</v>
      </c>
      <c r="J6834">
        <v>9</v>
      </c>
      <c r="K6834" t="s">
        <v>1940</v>
      </c>
      <c r="L6834">
        <v>2702</v>
      </c>
      <c r="M6834" t="s">
        <v>1936</v>
      </c>
      <c r="N6834" t="s">
        <v>1937</v>
      </c>
      <c r="O6834">
        <v>0</v>
      </c>
      <c r="P6834" t="s">
        <v>1552</v>
      </c>
      <c r="Q6834">
        <v>19940301</v>
      </c>
      <c r="R6834">
        <v>756497001</v>
      </c>
    </row>
    <row r="6835" spans="1:18">
      <c r="A6835" t="s">
        <v>1934</v>
      </c>
      <c r="B6835" t="s">
        <v>1663</v>
      </c>
      <c r="C6835">
        <v>201207</v>
      </c>
      <c r="D6835">
        <v>31</v>
      </c>
      <c r="E6835" t="s">
        <v>1555</v>
      </c>
      <c r="F6835">
        <v>4927</v>
      </c>
      <c r="G6835">
        <v>2623</v>
      </c>
      <c r="H6835">
        <v>24877</v>
      </c>
      <c r="I6835">
        <v>43112064801</v>
      </c>
      <c r="J6835">
        <v>9</v>
      </c>
      <c r="K6835" t="s">
        <v>1935</v>
      </c>
      <c r="L6835">
        <v>2702</v>
      </c>
      <c r="M6835" t="s">
        <v>1936</v>
      </c>
      <c r="N6835" t="s">
        <v>1937</v>
      </c>
      <c r="O6835">
        <v>0</v>
      </c>
      <c r="P6835" t="s">
        <v>1552</v>
      </c>
      <c r="Q6835">
        <v>19981216</v>
      </c>
      <c r="R6835">
        <v>756497001</v>
      </c>
    </row>
    <row r="6836" spans="1:18">
      <c r="A6836" t="s">
        <v>1934</v>
      </c>
      <c r="B6836" t="s">
        <v>1689</v>
      </c>
      <c r="C6836">
        <v>201207</v>
      </c>
      <c r="D6836">
        <v>31</v>
      </c>
      <c r="E6836" t="s">
        <v>1555</v>
      </c>
      <c r="F6836">
        <v>2077</v>
      </c>
      <c r="G6836">
        <v>2222</v>
      </c>
      <c r="H6836">
        <v>79493</v>
      </c>
      <c r="I6836">
        <v>43112065001</v>
      </c>
      <c r="J6836">
        <v>9</v>
      </c>
      <c r="K6836" t="s">
        <v>1935</v>
      </c>
      <c r="L6836">
        <v>2702</v>
      </c>
      <c r="M6836" t="s">
        <v>1936</v>
      </c>
      <c r="N6836" t="s">
        <v>1937</v>
      </c>
      <c r="O6836">
        <v>0</v>
      </c>
      <c r="P6836" t="s">
        <v>1552</v>
      </c>
      <c r="Q6836">
        <v>19980223</v>
      </c>
      <c r="R6836">
        <v>756497001</v>
      </c>
    </row>
    <row r="6837" spans="1:18">
      <c r="A6837" t="s">
        <v>1934</v>
      </c>
      <c r="B6837" t="s">
        <v>1664</v>
      </c>
      <c r="C6837">
        <v>201207</v>
      </c>
      <c r="D6837">
        <v>31</v>
      </c>
      <c r="E6837" t="s">
        <v>1555</v>
      </c>
      <c r="F6837">
        <v>1828</v>
      </c>
      <c r="G6837">
        <v>6492</v>
      </c>
      <c r="H6837">
        <v>118987</v>
      </c>
      <c r="I6837">
        <v>43112065200</v>
      </c>
      <c r="J6837">
        <v>9</v>
      </c>
      <c r="K6837" t="s">
        <v>1935</v>
      </c>
      <c r="L6837">
        <v>2702</v>
      </c>
      <c r="M6837" t="s">
        <v>1936</v>
      </c>
      <c r="N6837" t="s">
        <v>1937</v>
      </c>
      <c r="O6837">
        <v>0</v>
      </c>
      <c r="P6837" t="s">
        <v>1552</v>
      </c>
      <c r="Q6837">
        <v>19940601</v>
      </c>
      <c r="R6837">
        <v>756497001</v>
      </c>
    </row>
    <row r="6838" spans="1:18">
      <c r="A6838" t="s">
        <v>1934</v>
      </c>
      <c r="B6838" t="s">
        <v>1665</v>
      </c>
      <c r="C6838">
        <v>201207</v>
      </c>
      <c r="D6838">
        <v>31</v>
      </c>
      <c r="E6838" t="s">
        <v>1555</v>
      </c>
      <c r="F6838">
        <v>8473</v>
      </c>
      <c r="G6838">
        <v>29259</v>
      </c>
      <c r="H6838">
        <v>16239</v>
      </c>
      <c r="I6838">
        <v>43112065600</v>
      </c>
      <c r="J6838">
        <v>9</v>
      </c>
      <c r="K6838" t="s">
        <v>1935</v>
      </c>
      <c r="L6838">
        <v>2702</v>
      </c>
      <c r="M6838" t="s">
        <v>1936</v>
      </c>
      <c r="N6838" t="s">
        <v>1937</v>
      </c>
      <c r="O6838">
        <v>0</v>
      </c>
      <c r="P6838" t="s">
        <v>1552</v>
      </c>
      <c r="Q6838">
        <v>19950201</v>
      </c>
      <c r="R6838">
        <v>756497001</v>
      </c>
    </row>
    <row r="6839" spans="1:18">
      <c r="A6839" t="s">
        <v>1938</v>
      </c>
      <c r="B6839" t="s">
        <v>1703</v>
      </c>
      <c r="C6839">
        <v>201207</v>
      </c>
      <c r="D6839">
        <v>31</v>
      </c>
      <c r="E6839" t="s">
        <v>1555</v>
      </c>
      <c r="F6839">
        <v>7213</v>
      </c>
      <c r="G6839">
        <v>32471</v>
      </c>
      <c r="H6839">
        <v>89182</v>
      </c>
      <c r="I6839">
        <v>43112062502</v>
      </c>
      <c r="J6839">
        <v>9</v>
      </c>
      <c r="K6839" t="s">
        <v>1939</v>
      </c>
      <c r="L6839">
        <v>2702</v>
      </c>
      <c r="M6839" t="s">
        <v>1936</v>
      </c>
      <c r="N6839" t="s">
        <v>1937</v>
      </c>
      <c r="O6839">
        <v>0</v>
      </c>
      <c r="P6839" t="s">
        <v>1552</v>
      </c>
      <c r="Q6839">
        <v>20010123</v>
      </c>
      <c r="R6839">
        <v>756497001</v>
      </c>
    </row>
    <row r="6840" spans="1:18">
      <c r="A6840" t="s">
        <v>1938</v>
      </c>
      <c r="B6840" t="s">
        <v>1554</v>
      </c>
      <c r="C6840">
        <v>201207</v>
      </c>
      <c r="D6840">
        <v>19</v>
      </c>
      <c r="E6840" t="s">
        <v>1555</v>
      </c>
      <c r="F6840">
        <v>1300</v>
      </c>
      <c r="G6840">
        <v>2851</v>
      </c>
      <c r="H6840">
        <v>39321</v>
      </c>
      <c r="I6840">
        <v>43112062701</v>
      </c>
      <c r="J6840">
        <v>9</v>
      </c>
      <c r="K6840" t="s">
        <v>1939</v>
      </c>
      <c r="L6840">
        <v>2702</v>
      </c>
      <c r="M6840" t="s">
        <v>1936</v>
      </c>
      <c r="N6840" t="s">
        <v>1937</v>
      </c>
      <c r="O6840">
        <v>0</v>
      </c>
      <c r="P6840" t="s">
        <v>1552</v>
      </c>
      <c r="Q6840">
        <v>19981031</v>
      </c>
      <c r="R6840">
        <v>756497001</v>
      </c>
    </row>
    <row r="6841" spans="1:18">
      <c r="A6841" t="s">
        <v>1938</v>
      </c>
      <c r="B6841" t="s">
        <v>1558</v>
      </c>
      <c r="C6841">
        <v>201207</v>
      </c>
      <c r="D6841">
        <v>31</v>
      </c>
      <c r="E6841" t="s">
        <v>1555</v>
      </c>
      <c r="F6841">
        <v>3861</v>
      </c>
      <c r="G6841">
        <v>18621</v>
      </c>
      <c r="H6841">
        <v>53168</v>
      </c>
      <c r="I6841">
        <v>43112063101</v>
      </c>
      <c r="J6841">
        <v>9</v>
      </c>
      <c r="K6841" t="s">
        <v>1935</v>
      </c>
      <c r="L6841">
        <v>2702</v>
      </c>
      <c r="M6841" t="s">
        <v>1936</v>
      </c>
      <c r="N6841" t="s">
        <v>1937</v>
      </c>
      <c r="O6841">
        <v>0</v>
      </c>
      <c r="P6841" t="s">
        <v>1552</v>
      </c>
      <c r="Q6841">
        <v>20000827</v>
      </c>
      <c r="R6841">
        <v>756497001</v>
      </c>
    </row>
    <row r="6842" spans="1:18">
      <c r="A6842" t="s">
        <v>1938</v>
      </c>
      <c r="B6842" t="s">
        <v>1567</v>
      </c>
      <c r="C6842">
        <v>201207</v>
      </c>
      <c r="D6842">
        <v>31</v>
      </c>
      <c r="E6842" t="s">
        <v>1555</v>
      </c>
      <c r="F6842">
        <v>6911</v>
      </c>
      <c r="G6842">
        <v>25560</v>
      </c>
      <c r="H6842">
        <v>25621</v>
      </c>
      <c r="I6842">
        <v>43112063301</v>
      </c>
      <c r="J6842">
        <v>9</v>
      </c>
      <c r="K6842" t="s">
        <v>1939</v>
      </c>
      <c r="L6842">
        <v>2702</v>
      </c>
      <c r="M6842" t="s">
        <v>1936</v>
      </c>
      <c r="N6842" t="s">
        <v>1937</v>
      </c>
      <c r="O6842">
        <v>0</v>
      </c>
      <c r="P6842" t="s">
        <v>1552</v>
      </c>
      <c r="Q6842">
        <v>19951201</v>
      </c>
      <c r="R6842">
        <v>756497001</v>
      </c>
    </row>
    <row r="6843" spans="1:18">
      <c r="A6843" t="s">
        <v>1938</v>
      </c>
      <c r="B6843" t="s">
        <v>1647</v>
      </c>
      <c r="C6843">
        <v>201207</v>
      </c>
      <c r="D6843">
        <v>31</v>
      </c>
      <c r="E6843" t="s">
        <v>1555</v>
      </c>
      <c r="F6843">
        <v>4999</v>
      </c>
      <c r="G6843">
        <v>8300</v>
      </c>
      <c r="H6843">
        <v>41729</v>
      </c>
      <c r="I6843">
        <v>43112063701</v>
      </c>
      <c r="J6843">
        <v>9</v>
      </c>
      <c r="K6843" t="s">
        <v>1935</v>
      </c>
      <c r="L6843">
        <v>2702</v>
      </c>
      <c r="M6843" t="s">
        <v>1936</v>
      </c>
      <c r="N6843" t="s">
        <v>1937</v>
      </c>
      <c r="O6843">
        <v>0</v>
      </c>
      <c r="P6843" t="s">
        <v>1552</v>
      </c>
      <c r="Q6843">
        <v>19960201</v>
      </c>
      <c r="R6843">
        <v>756497001</v>
      </c>
    </row>
    <row r="6844" spans="1:18">
      <c r="A6844" t="s">
        <v>1938</v>
      </c>
      <c r="B6844" t="s">
        <v>1692</v>
      </c>
      <c r="C6844">
        <v>201207</v>
      </c>
      <c r="D6844">
        <v>31</v>
      </c>
      <c r="E6844" t="s">
        <v>1555</v>
      </c>
      <c r="F6844">
        <v>7625</v>
      </c>
      <c r="G6844">
        <v>16097</v>
      </c>
      <c r="H6844">
        <v>75602</v>
      </c>
      <c r="I6844">
        <v>43112064301</v>
      </c>
      <c r="J6844">
        <v>9</v>
      </c>
      <c r="K6844" t="s">
        <v>1935</v>
      </c>
      <c r="L6844">
        <v>2702</v>
      </c>
      <c r="M6844" t="s">
        <v>1936</v>
      </c>
      <c r="N6844" t="s">
        <v>1937</v>
      </c>
      <c r="O6844">
        <v>0</v>
      </c>
      <c r="P6844" t="s">
        <v>1552</v>
      </c>
      <c r="Q6844">
        <v>19970201</v>
      </c>
      <c r="R6844">
        <v>756497001</v>
      </c>
    </row>
    <row r="6845" spans="1:18">
      <c r="A6845" t="s">
        <v>1938</v>
      </c>
      <c r="B6845" t="s">
        <v>1569</v>
      </c>
      <c r="C6845">
        <v>201207</v>
      </c>
      <c r="D6845">
        <v>30</v>
      </c>
      <c r="E6845" t="s">
        <v>1555</v>
      </c>
      <c r="F6845">
        <v>2576</v>
      </c>
      <c r="G6845">
        <v>13797</v>
      </c>
      <c r="H6845">
        <v>93427</v>
      </c>
      <c r="I6845">
        <v>43112066201</v>
      </c>
      <c r="J6845">
        <v>9</v>
      </c>
      <c r="K6845" t="s">
        <v>1935</v>
      </c>
      <c r="L6845">
        <v>2702</v>
      </c>
      <c r="M6845" t="s">
        <v>1936</v>
      </c>
      <c r="N6845" t="s">
        <v>1937</v>
      </c>
      <c r="O6845">
        <v>0</v>
      </c>
      <c r="P6845" t="s">
        <v>1552</v>
      </c>
      <c r="Q6845">
        <v>19971112</v>
      </c>
      <c r="R6845">
        <v>756497001</v>
      </c>
    </row>
    <row r="6846" spans="1:18">
      <c r="A6846" t="s">
        <v>1941</v>
      </c>
      <c r="B6846" t="s">
        <v>1671</v>
      </c>
      <c r="C6846">
        <v>201207</v>
      </c>
      <c r="D6846">
        <v>28</v>
      </c>
      <c r="E6846" t="s">
        <v>1555</v>
      </c>
      <c r="F6846">
        <v>3019</v>
      </c>
      <c r="G6846">
        <v>3748</v>
      </c>
      <c r="H6846">
        <v>38030</v>
      </c>
      <c r="I6846">
        <v>560452006301</v>
      </c>
      <c r="J6846">
        <v>9</v>
      </c>
      <c r="K6846" t="s">
        <v>1942</v>
      </c>
      <c r="L6846">
        <v>2702</v>
      </c>
      <c r="M6846" t="s">
        <v>1936</v>
      </c>
      <c r="N6846" t="s">
        <v>1937</v>
      </c>
      <c r="O6846">
        <v>0</v>
      </c>
      <c r="P6846" t="s">
        <v>1552</v>
      </c>
      <c r="Q6846">
        <v>20000611</v>
      </c>
      <c r="R6846">
        <v>756497001</v>
      </c>
    </row>
    <row r="6847" spans="1:18">
      <c r="A6847" t="s">
        <v>1941</v>
      </c>
      <c r="B6847" t="s">
        <v>1672</v>
      </c>
      <c r="C6847">
        <v>201207</v>
      </c>
      <c r="D6847">
        <v>31</v>
      </c>
      <c r="E6847" t="s">
        <v>1555</v>
      </c>
      <c r="F6847">
        <v>4511</v>
      </c>
      <c r="G6847">
        <v>714</v>
      </c>
      <c r="H6847">
        <v>24998</v>
      </c>
      <c r="I6847">
        <v>560452006402</v>
      </c>
      <c r="J6847">
        <v>9</v>
      </c>
      <c r="K6847" t="s">
        <v>1942</v>
      </c>
      <c r="L6847">
        <v>2702</v>
      </c>
      <c r="M6847" t="s">
        <v>1936</v>
      </c>
      <c r="N6847" t="s">
        <v>1937</v>
      </c>
      <c r="O6847">
        <v>0</v>
      </c>
      <c r="P6847" t="s">
        <v>1552</v>
      </c>
      <c r="Q6847">
        <v>20030411</v>
      </c>
      <c r="R6847">
        <v>756497001</v>
      </c>
    </row>
    <row r="6848" spans="1:18">
      <c r="A6848" t="s">
        <v>1941</v>
      </c>
      <c r="B6848" t="s">
        <v>1622</v>
      </c>
      <c r="C6848">
        <v>201207</v>
      </c>
      <c r="D6848">
        <v>31</v>
      </c>
      <c r="E6848" t="s">
        <v>1555</v>
      </c>
      <c r="F6848">
        <v>4045</v>
      </c>
      <c r="G6848">
        <v>1143</v>
      </c>
      <c r="H6848">
        <v>4063</v>
      </c>
      <c r="I6848">
        <v>560452006500</v>
      </c>
      <c r="J6848">
        <v>9</v>
      </c>
      <c r="K6848" t="s">
        <v>1942</v>
      </c>
      <c r="L6848">
        <v>2702</v>
      </c>
      <c r="M6848" t="s">
        <v>1936</v>
      </c>
      <c r="N6848" t="s">
        <v>1937</v>
      </c>
      <c r="O6848">
        <v>0</v>
      </c>
      <c r="P6848" t="s">
        <v>1552</v>
      </c>
      <c r="Q6848">
        <v>19910501</v>
      </c>
      <c r="R6848">
        <v>756497001</v>
      </c>
    </row>
    <row r="6849" spans="1:18">
      <c r="A6849" t="s">
        <v>1941</v>
      </c>
      <c r="B6849" t="s">
        <v>1599</v>
      </c>
      <c r="C6849">
        <v>201207</v>
      </c>
      <c r="D6849">
        <v>31</v>
      </c>
      <c r="E6849" t="s">
        <v>1555</v>
      </c>
      <c r="F6849">
        <v>12097</v>
      </c>
      <c r="G6849">
        <v>7322</v>
      </c>
      <c r="H6849">
        <v>114077</v>
      </c>
      <c r="I6849">
        <v>560452006600</v>
      </c>
      <c r="J6849">
        <v>9</v>
      </c>
      <c r="K6849" t="s">
        <v>1942</v>
      </c>
      <c r="L6849">
        <v>2702</v>
      </c>
      <c r="M6849" t="s">
        <v>1936</v>
      </c>
      <c r="N6849" t="s">
        <v>1937</v>
      </c>
      <c r="O6849">
        <v>0</v>
      </c>
      <c r="P6849" t="s">
        <v>1552</v>
      </c>
      <c r="Q6849">
        <v>19910601</v>
      </c>
      <c r="R6849">
        <v>756497001</v>
      </c>
    </row>
    <row r="6850" spans="1:18">
      <c r="A6850" t="s">
        <v>1941</v>
      </c>
      <c r="B6850" t="s">
        <v>1674</v>
      </c>
      <c r="C6850">
        <v>201207</v>
      </c>
      <c r="D6850">
        <v>20</v>
      </c>
      <c r="E6850" t="s">
        <v>1555</v>
      </c>
      <c r="F6850">
        <v>585</v>
      </c>
      <c r="G6850">
        <v>621</v>
      </c>
      <c r="H6850">
        <v>331</v>
      </c>
      <c r="I6850">
        <v>560452008003</v>
      </c>
      <c r="J6850">
        <v>9</v>
      </c>
      <c r="K6850" t="s">
        <v>1942</v>
      </c>
      <c r="L6850">
        <v>2702</v>
      </c>
      <c r="M6850" t="s">
        <v>1936</v>
      </c>
      <c r="N6850" t="s">
        <v>1937</v>
      </c>
      <c r="O6850">
        <v>0</v>
      </c>
      <c r="P6850" t="s">
        <v>1552</v>
      </c>
      <c r="Q6850">
        <v>20030726</v>
      </c>
      <c r="R6850">
        <v>756497001</v>
      </c>
    </row>
    <row r="6851" spans="1:18">
      <c r="A6851" t="s">
        <v>1941</v>
      </c>
      <c r="B6851" t="s">
        <v>1602</v>
      </c>
      <c r="C6851">
        <v>201207</v>
      </c>
      <c r="D6851">
        <v>18</v>
      </c>
      <c r="E6851" t="s">
        <v>1555</v>
      </c>
      <c r="F6851">
        <v>3610</v>
      </c>
      <c r="G6851">
        <v>3016</v>
      </c>
      <c r="H6851">
        <v>13555</v>
      </c>
      <c r="I6851">
        <v>560452006701</v>
      </c>
      <c r="J6851">
        <v>9</v>
      </c>
      <c r="K6851" t="s">
        <v>1942</v>
      </c>
      <c r="L6851">
        <v>2702</v>
      </c>
      <c r="M6851" t="s">
        <v>1936</v>
      </c>
      <c r="N6851" t="s">
        <v>1937</v>
      </c>
      <c r="O6851">
        <v>0</v>
      </c>
      <c r="P6851" t="s">
        <v>1552</v>
      </c>
      <c r="Q6851">
        <v>19940501</v>
      </c>
      <c r="R6851">
        <v>756497001</v>
      </c>
    </row>
    <row r="6852" spans="1:18">
      <c r="A6852" t="s">
        <v>1934</v>
      </c>
      <c r="B6852" t="s">
        <v>1648</v>
      </c>
      <c r="C6852">
        <v>201208</v>
      </c>
      <c r="D6852">
        <v>31</v>
      </c>
      <c r="E6852" t="s">
        <v>1555</v>
      </c>
      <c r="F6852">
        <v>1354</v>
      </c>
      <c r="G6852">
        <v>1321</v>
      </c>
      <c r="H6852">
        <v>39364</v>
      </c>
      <c r="I6852">
        <v>43112062201</v>
      </c>
      <c r="J6852">
        <v>9</v>
      </c>
      <c r="K6852" t="s">
        <v>1935</v>
      </c>
      <c r="L6852">
        <v>2702</v>
      </c>
      <c r="M6852" t="s">
        <v>1936</v>
      </c>
      <c r="N6852" t="s">
        <v>1937</v>
      </c>
      <c r="O6852">
        <v>0</v>
      </c>
      <c r="P6852" t="s">
        <v>1552</v>
      </c>
      <c r="Q6852">
        <v>20011213</v>
      </c>
      <c r="R6852">
        <v>756497001</v>
      </c>
    </row>
    <row r="6853" spans="1:18">
      <c r="A6853" t="s">
        <v>1934</v>
      </c>
      <c r="B6853" t="s">
        <v>1649</v>
      </c>
      <c r="C6853">
        <v>201208</v>
      </c>
      <c r="D6853">
        <v>31</v>
      </c>
      <c r="E6853" t="s">
        <v>1555</v>
      </c>
      <c r="F6853">
        <v>3937</v>
      </c>
      <c r="G6853">
        <v>4431</v>
      </c>
      <c r="H6853">
        <v>109818</v>
      </c>
      <c r="I6853">
        <v>43112062401</v>
      </c>
      <c r="J6853">
        <v>9</v>
      </c>
      <c r="K6853" t="s">
        <v>1935</v>
      </c>
      <c r="L6853">
        <v>2702</v>
      </c>
      <c r="M6853" t="s">
        <v>1936</v>
      </c>
      <c r="N6853" t="s">
        <v>1937</v>
      </c>
      <c r="O6853">
        <v>0</v>
      </c>
      <c r="P6853" t="s">
        <v>1552</v>
      </c>
      <c r="Q6853">
        <v>20020820</v>
      </c>
      <c r="R6853">
        <v>756497001</v>
      </c>
    </row>
    <row r="6854" spans="1:18">
      <c r="A6854" t="s">
        <v>1934</v>
      </c>
      <c r="B6854" t="s">
        <v>1701</v>
      </c>
      <c r="C6854">
        <v>201208</v>
      </c>
      <c r="D6854">
        <v>31</v>
      </c>
      <c r="E6854" t="s">
        <v>1555</v>
      </c>
      <c r="F6854">
        <v>10707</v>
      </c>
      <c r="G6854">
        <v>3967</v>
      </c>
      <c r="H6854">
        <v>108252</v>
      </c>
      <c r="I6854">
        <v>43112062600</v>
      </c>
      <c r="J6854">
        <v>9</v>
      </c>
      <c r="K6854" t="s">
        <v>1940</v>
      </c>
      <c r="L6854">
        <v>2702</v>
      </c>
      <c r="M6854" t="s">
        <v>1936</v>
      </c>
      <c r="N6854" t="s">
        <v>1937</v>
      </c>
      <c r="O6854">
        <v>0</v>
      </c>
      <c r="P6854" t="s">
        <v>1552</v>
      </c>
      <c r="Q6854">
        <v>19910601</v>
      </c>
      <c r="R6854">
        <v>756497001</v>
      </c>
    </row>
    <row r="6855" spans="1:18">
      <c r="A6855" t="s">
        <v>1934</v>
      </c>
      <c r="B6855" t="s">
        <v>1730</v>
      </c>
      <c r="C6855">
        <v>201208</v>
      </c>
      <c r="D6855">
        <v>31</v>
      </c>
      <c r="E6855" t="s">
        <v>1555</v>
      </c>
      <c r="F6855">
        <v>3872</v>
      </c>
      <c r="G6855">
        <v>281</v>
      </c>
      <c r="H6855">
        <v>25630</v>
      </c>
      <c r="I6855">
        <v>43112062901</v>
      </c>
      <c r="J6855">
        <v>9</v>
      </c>
      <c r="K6855" t="s">
        <v>1935</v>
      </c>
      <c r="L6855">
        <v>2702</v>
      </c>
      <c r="M6855" t="s">
        <v>1936</v>
      </c>
      <c r="N6855" t="s">
        <v>1937</v>
      </c>
      <c r="O6855">
        <v>0</v>
      </c>
      <c r="P6855" t="s">
        <v>1552</v>
      </c>
      <c r="Q6855">
        <v>19990108</v>
      </c>
      <c r="R6855">
        <v>756497001</v>
      </c>
    </row>
    <row r="6856" spans="1:18">
      <c r="A6856" t="s">
        <v>1934</v>
      </c>
      <c r="B6856" t="s">
        <v>1591</v>
      </c>
      <c r="C6856">
        <v>201208</v>
      </c>
      <c r="D6856">
        <v>31</v>
      </c>
      <c r="E6856" t="s">
        <v>1555</v>
      </c>
      <c r="F6856">
        <v>3340</v>
      </c>
      <c r="G6856">
        <v>0</v>
      </c>
      <c r="H6856">
        <v>49396</v>
      </c>
      <c r="I6856">
        <v>43112063000</v>
      </c>
      <c r="J6856">
        <v>9</v>
      </c>
      <c r="K6856" t="s">
        <v>1935</v>
      </c>
      <c r="L6856">
        <v>2702</v>
      </c>
      <c r="M6856" t="s">
        <v>1936</v>
      </c>
      <c r="N6856" t="s">
        <v>1937</v>
      </c>
      <c r="O6856">
        <v>0</v>
      </c>
      <c r="P6856" t="s">
        <v>1552</v>
      </c>
      <c r="Q6856">
        <v>19910701</v>
      </c>
      <c r="R6856">
        <v>756497001</v>
      </c>
    </row>
    <row r="6857" spans="1:18">
      <c r="A6857" t="s">
        <v>1934</v>
      </c>
      <c r="B6857" t="s">
        <v>1635</v>
      </c>
      <c r="C6857">
        <v>201208</v>
      </c>
      <c r="D6857">
        <v>31</v>
      </c>
      <c r="E6857" t="s">
        <v>1555</v>
      </c>
      <c r="F6857">
        <v>2073</v>
      </c>
      <c r="G6857">
        <v>11024</v>
      </c>
      <c r="H6857">
        <v>13518</v>
      </c>
      <c r="I6857">
        <v>43112063801</v>
      </c>
      <c r="J6857">
        <v>9</v>
      </c>
      <c r="K6857" t="s">
        <v>1935</v>
      </c>
      <c r="L6857">
        <v>2702</v>
      </c>
      <c r="M6857" t="s">
        <v>1936</v>
      </c>
      <c r="N6857" t="s">
        <v>1937</v>
      </c>
      <c r="O6857">
        <v>0</v>
      </c>
      <c r="P6857" t="s">
        <v>1552</v>
      </c>
      <c r="Q6857">
        <v>20000301</v>
      </c>
      <c r="R6857">
        <v>756497001</v>
      </c>
    </row>
    <row r="6858" spans="1:18">
      <c r="A6858" t="s">
        <v>1934</v>
      </c>
      <c r="B6858" t="s">
        <v>1650</v>
      </c>
      <c r="C6858">
        <v>201208</v>
      </c>
      <c r="D6858">
        <v>31</v>
      </c>
      <c r="E6858" t="s">
        <v>1555</v>
      </c>
      <c r="F6858">
        <v>3098</v>
      </c>
      <c r="G6858">
        <v>7449</v>
      </c>
      <c r="H6858">
        <v>66686</v>
      </c>
      <c r="I6858">
        <v>43112064400</v>
      </c>
      <c r="J6858">
        <v>9</v>
      </c>
      <c r="K6858" t="s">
        <v>1940</v>
      </c>
      <c r="L6858">
        <v>2702</v>
      </c>
      <c r="M6858" t="s">
        <v>1936</v>
      </c>
      <c r="N6858" t="s">
        <v>1937</v>
      </c>
      <c r="O6858">
        <v>0</v>
      </c>
      <c r="P6858" t="s">
        <v>1552</v>
      </c>
      <c r="Q6858">
        <v>19940301</v>
      </c>
      <c r="R6858">
        <v>756497001</v>
      </c>
    </row>
    <row r="6859" spans="1:18">
      <c r="A6859" t="s">
        <v>1934</v>
      </c>
      <c r="B6859" t="s">
        <v>1663</v>
      </c>
      <c r="C6859">
        <v>201208</v>
      </c>
      <c r="D6859">
        <v>31</v>
      </c>
      <c r="E6859" t="s">
        <v>1555</v>
      </c>
      <c r="F6859">
        <v>2866</v>
      </c>
      <c r="G6859">
        <v>1754</v>
      </c>
      <c r="H6859">
        <v>20908</v>
      </c>
      <c r="I6859">
        <v>43112064801</v>
      </c>
      <c r="J6859">
        <v>9</v>
      </c>
      <c r="K6859" t="s">
        <v>1935</v>
      </c>
      <c r="L6859">
        <v>2702</v>
      </c>
      <c r="M6859" t="s">
        <v>1936</v>
      </c>
      <c r="N6859" t="s">
        <v>1937</v>
      </c>
      <c r="O6859">
        <v>0</v>
      </c>
      <c r="P6859" t="s">
        <v>1552</v>
      </c>
      <c r="Q6859">
        <v>19981216</v>
      </c>
      <c r="R6859">
        <v>756497001</v>
      </c>
    </row>
    <row r="6860" spans="1:18">
      <c r="A6860" t="s">
        <v>1934</v>
      </c>
      <c r="B6860" t="s">
        <v>1689</v>
      </c>
      <c r="C6860">
        <v>201208</v>
      </c>
      <c r="D6860">
        <v>31</v>
      </c>
      <c r="E6860" t="s">
        <v>1555</v>
      </c>
      <c r="F6860">
        <v>1896</v>
      </c>
      <c r="G6860">
        <v>2316</v>
      </c>
      <c r="H6860">
        <v>75231</v>
      </c>
      <c r="I6860">
        <v>43112065001</v>
      </c>
      <c r="J6860">
        <v>9</v>
      </c>
      <c r="K6860" t="s">
        <v>1935</v>
      </c>
      <c r="L6860">
        <v>2702</v>
      </c>
      <c r="M6860" t="s">
        <v>1936</v>
      </c>
      <c r="N6860" t="s">
        <v>1937</v>
      </c>
      <c r="O6860">
        <v>0</v>
      </c>
      <c r="P6860" t="s">
        <v>1552</v>
      </c>
      <c r="Q6860">
        <v>19980223</v>
      </c>
      <c r="R6860">
        <v>756497001</v>
      </c>
    </row>
    <row r="6861" spans="1:18">
      <c r="A6861" t="s">
        <v>1934</v>
      </c>
      <c r="B6861" t="s">
        <v>1664</v>
      </c>
      <c r="C6861">
        <v>201208</v>
      </c>
      <c r="D6861">
        <v>31</v>
      </c>
      <c r="E6861" t="s">
        <v>1555</v>
      </c>
      <c r="F6861">
        <v>4565</v>
      </c>
      <c r="G6861">
        <v>7303</v>
      </c>
      <c r="H6861">
        <v>127119</v>
      </c>
      <c r="I6861">
        <v>43112065200</v>
      </c>
      <c r="J6861">
        <v>9</v>
      </c>
      <c r="K6861" t="s">
        <v>1935</v>
      </c>
      <c r="L6861">
        <v>2702</v>
      </c>
      <c r="M6861" t="s">
        <v>1936</v>
      </c>
      <c r="N6861" t="s">
        <v>1937</v>
      </c>
      <c r="O6861">
        <v>0</v>
      </c>
      <c r="P6861" t="s">
        <v>1552</v>
      </c>
      <c r="Q6861">
        <v>19940601</v>
      </c>
      <c r="R6861">
        <v>756497001</v>
      </c>
    </row>
    <row r="6862" spans="1:18">
      <c r="A6862" t="s">
        <v>1934</v>
      </c>
      <c r="B6862" t="s">
        <v>1665</v>
      </c>
      <c r="C6862">
        <v>201208</v>
      </c>
      <c r="D6862">
        <v>31</v>
      </c>
      <c r="E6862" t="s">
        <v>1555</v>
      </c>
      <c r="F6862">
        <v>7445</v>
      </c>
      <c r="G6862">
        <v>29568</v>
      </c>
      <c r="H6862">
        <v>15478</v>
      </c>
      <c r="I6862">
        <v>43112065600</v>
      </c>
      <c r="J6862">
        <v>9</v>
      </c>
      <c r="K6862" t="s">
        <v>1935</v>
      </c>
      <c r="L6862">
        <v>2702</v>
      </c>
      <c r="M6862" t="s">
        <v>1936</v>
      </c>
      <c r="N6862" t="s">
        <v>1937</v>
      </c>
      <c r="O6862">
        <v>0</v>
      </c>
      <c r="P6862" t="s">
        <v>1552</v>
      </c>
      <c r="Q6862">
        <v>19950201</v>
      </c>
      <c r="R6862">
        <v>756497001</v>
      </c>
    </row>
    <row r="6863" spans="1:18">
      <c r="A6863" t="s">
        <v>1938</v>
      </c>
      <c r="B6863" t="s">
        <v>1703</v>
      </c>
      <c r="C6863">
        <v>201208</v>
      </c>
      <c r="D6863">
        <v>31</v>
      </c>
      <c r="E6863" t="s">
        <v>1555</v>
      </c>
      <c r="F6863">
        <v>6775</v>
      </c>
      <c r="G6863">
        <v>19424</v>
      </c>
      <c r="H6863">
        <v>88929</v>
      </c>
      <c r="I6863">
        <v>43112062502</v>
      </c>
      <c r="J6863">
        <v>9</v>
      </c>
      <c r="K6863" t="s">
        <v>1939</v>
      </c>
      <c r="L6863">
        <v>2702</v>
      </c>
      <c r="M6863" t="s">
        <v>1936</v>
      </c>
      <c r="N6863" t="s">
        <v>1937</v>
      </c>
      <c r="O6863">
        <v>0</v>
      </c>
      <c r="P6863" t="s">
        <v>1552</v>
      </c>
      <c r="Q6863">
        <v>20010123</v>
      </c>
      <c r="R6863">
        <v>756497001</v>
      </c>
    </row>
    <row r="6864" spans="1:18">
      <c r="A6864" t="s">
        <v>1938</v>
      </c>
      <c r="B6864" t="s">
        <v>1558</v>
      </c>
      <c r="C6864">
        <v>201208</v>
      </c>
      <c r="D6864">
        <v>31</v>
      </c>
      <c r="E6864" t="s">
        <v>1555</v>
      </c>
      <c r="F6864">
        <v>3602</v>
      </c>
      <c r="G6864">
        <v>20581</v>
      </c>
      <c r="H6864">
        <v>52740</v>
      </c>
      <c r="I6864">
        <v>43112063101</v>
      </c>
      <c r="J6864">
        <v>9</v>
      </c>
      <c r="K6864" t="s">
        <v>1935</v>
      </c>
      <c r="L6864">
        <v>2702</v>
      </c>
      <c r="M6864" t="s">
        <v>1936</v>
      </c>
      <c r="N6864" t="s">
        <v>1937</v>
      </c>
      <c r="O6864">
        <v>0</v>
      </c>
      <c r="P6864" t="s">
        <v>1552</v>
      </c>
      <c r="Q6864">
        <v>20000827</v>
      </c>
      <c r="R6864">
        <v>756497001</v>
      </c>
    </row>
    <row r="6865" spans="1:18">
      <c r="A6865" t="s">
        <v>1938</v>
      </c>
      <c r="B6865" t="s">
        <v>1567</v>
      </c>
      <c r="C6865">
        <v>201208</v>
      </c>
      <c r="D6865">
        <v>31</v>
      </c>
      <c r="E6865" t="s">
        <v>1555</v>
      </c>
      <c r="F6865">
        <v>6226</v>
      </c>
      <c r="G6865">
        <v>26008</v>
      </c>
      <c r="H6865">
        <v>26877</v>
      </c>
      <c r="I6865">
        <v>43112063301</v>
      </c>
      <c r="J6865">
        <v>9</v>
      </c>
      <c r="K6865" t="s">
        <v>1939</v>
      </c>
      <c r="L6865">
        <v>2702</v>
      </c>
      <c r="M6865" t="s">
        <v>1936</v>
      </c>
      <c r="N6865" t="s">
        <v>1937</v>
      </c>
      <c r="O6865">
        <v>0</v>
      </c>
      <c r="P6865" t="s">
        <v>1552</v>
      </c>
      <c r="Q6865">
        <v>19951201</v>
      </c>
      <c r="R6865">
        <v>756497001</v>
      </c>
    </row>
    <row r="6866" spans="1:18">
      <c r="A6866" t="s">
        <v>1938</v>
      </c>
      <c r="B6866" t="s">
        <v>1647</v>
      </c>
      <c r="C6866">
        <v>201208</v>
      </c>
      <c r="D6866">
        <v>31</v>
      </c>
      <c r="E6866" t="s">
        <v>1555</v>
      </c>
      <c r="F6866">
        <v>5471</v>
      </c>
      <c r="G6866">
        <v>8723</v>
      </c>
      <c r="H6866">
        <v>51631</v>
      </c>
      <c r="I6866">
        <v>43112063701</v>
      </c>
      <c r="J6866">
        <v>9</v>
      </c>
      <c r="K6866" t="s">
        <v>1935</v>
      </c>
      <c r="L6866">
        <v>2702</v>
      </c>
      <c r="M6866" t="s">
        <v>1936</v>
      </c>
      <c r="N6866" t="s">
        <v>1937</v>
      </c>
      <c r="O6866">
        <v>0</v>
      </c>
      <c r="P6866" t="s">
        <v>1552</v>
      </c>
      <c r="Q6866">
        <v>19960201</v>
      </c>
      <c r="R6866">
        <v>756497001</v>
      </c>
    </row>
    <row r="6867" spans="1:18">
      <c r="A6867" t="s">
        <v>1938</v>
      </c>
      <c r="B6867" t="s">
        <v>1692</v>
      </c>
      <c r="C6867">
        <v>201208</v>
      </c>
      <c r="D6867">
        <v>31</v>
      </c>
      <c r="E6867" t="s">
        <v>1555</v>
      </c>
      <c r="F6867">
        <v>6357</v>
      </c>
      <c r="G6867">
        <v>17748</v>
      </c>
      <c r="H6867">
        <v>73784</v>
      </c>
      <c r="I6867">
        <v>43112064301</v>
      </c>
      <c r="J6867">
        <v>9</v>
      </c>
      <c r="K6867" t="s">
        <v>1935</v>
      </c>
      <c r="L6867">
        <v>2702</v>
      </c>
      <c r="M6867" t="s">
        <v>1936</v>
      </c>
      <c r="N6867" t="s">
        <v>1937</v>
      </c>
      <c r="O6867">
        <v>0</v>
      </c>
      <c r="P6867" t="s">
        <v>1552</v>
      </c>
      <c r="Q6867">
        <v>19970201</v>
      </c>
      <c r="R6867">
        <v>756497001</v>
      </c>
    </row>
    <row r="6868" spans="1:18">
      <c r="A6868" t="s">
        <v>1938</v>
      </c>
      <c r="B6868" t="s">
        <v>1569</v>
      </c>
      <c r="C6868">
        <v>201208</v>
      </c>
      <c r="D6868">
        <v>31</v>
      </c>
      <c r="E6868" t="s">
        <v>1555</v>
      </c>
      <c r="F6868">
        <v>2283</v>
      </c>
      <c r="G6868">
        <v>14174</v>
      </c>
      <c r="H6868">
        <v>95717</v>
      </c>
      <c r="I6868">
        <v>43112066201</v>
      </c>
      <c r="J6868">
        <v>9</v>
      </c>
      <c r="K6868" t="s">
        <v>1935</v>
      </c>
      <c r="L6868">
        <v>2702</v>
      </c>
      <c r="M6868" t="s">
        <v>1936</v>
      </c>
      <c r="N6868" t="s">
        <v>1937</v>
      </c>
      <c r="O6868">
        <v>0</v>
      </c>
      <c r="P6868" t="s">
        <v>1552</v>
      </c>
      <c r="Q6868">
        <v>19971112</v>
      </c>
      <c r="R6868">
        <v>756497001</v>
      </c>
    </row>
    <row r="6869" spans="1:18">
      <c r="A6869" t="s">
        <v>1941</v>
      </c>
      <c r="B6869" t="s">
        <v>1671</v>
      </c>
      <c r="C6869">
        <v>201208</v>
      </c>
      <c r="D6869">
        <v>31</v>
      </c>
      <c r="E6869" t="s">
        <v>1555</v>
      </c>
      <c r="F6869">
        <v>3219</v>
      </c>
      <c r="G6869">
        <v>1849</v>
      </c>
      <c r="H6869">
        <v>39758</v>
      </c>
      <c r="I6869">
        <v>560452006301</v>
      </c>
      <c r="J6869">
        <v>9</v>
      </c>
      <c r="K6869" t="s">
        <v>1942</v>
      </c>
      <c r="L6869">
        <v>2702</v>
      </c>
      <c r="M6869" t="s">
        <v>1936</v>
      </c>
      <c r="N6869" t="s">
        <v>1937</v>
      </c>
      <c r="O6869">
        <v>0</v>
      </c>
      <c r="P6869" t="s">
        <v>1552</v>
      </c>
      <c r="Q6869">
        <v>20000611</v>
      </c>
      <c r="R6869">
        <v>756497001</v>
      </c>
    </row>
    <row r="6870" spans="1:18">
      <c r="A6870" t="s">
        <v>1941</v>
      </c>
      <c r="B6870" t="s">
        <v>1672</v>
      </c>
      <c r="C6870">
        <v>201208</v>
      </c>
      <c r="D6870">
        <v>31</v>
      </c>
      <c r="E6870" t="s">
        <v>1555</v>
      </c>
      <c r="F6870">
        <v>3553</v>
      </c>
      <c r="G6870">
        <v>2812</v>
      </c>
      <c r="H6870">
        <v>35318</v>
      </c>
      <c r="I6870">
        <v>560452006402</v>
      </c>
      <c r="J6870">
        <v>9</v>
      </c>
      <c r="K6870" t="s">
        <v>1942</v>
      </c>
      <c r="L6870">
        <v>2702</v>
      </c>
      <c r="M6870" t="s">
        <v>1936</v>
      </c>
      <c r="N6870" t="s">
        <v>1937</v>
      </c>
      <c r="O6870">
        <v>0</v>
      </c>
      <c r="P6870" t="s">
        <v>1552</v>
      </c>
      <c r="Q6870">
        <v>20030411</v>
      </c>
      <c r="R6870">
        <v>756497001</v>
      </c>
    </row>
    <row r="6871" spans="1:18">
      <c r="A6871" t="s">
        <v>1941</v>
      </c>
      <c r="B6871" t="s">
        <v>1622</v>
      </c>
      <c r="C6871">
        <v>201208</v>
      </c>
      <c r="D6871">
        <v>31</v>
      </c>
      <c r="E6871" t="s">
        <v>1555</v>
      </c>
      <c r="F6871">
        <v>4271</v>
      </c>
      <c r="G6871">
        <v>0</v>
      </c>
      <c r="H6871">
        <v>4981</v>
      </c>
      <c r="I6871">
        <v>560452006500</v>
      </c>
      <c r="J6871">
        <v>9</v>
      </c>
      <c r="K6871" t="s">
        <v>1942</v>
      </c>
      <c r="L6871">
        <v>2702</v>
      </c>
      <c r="M6871" t="s">
        <v>1936</v>
      </c>
      <c r="N6871" t="s">
        <v>1937</v>
      </c>
      <c r="O6871">
        <v>0</v>
      </c>
      <c r="P6871" t="s">
        <v>1552</v>
      </c>
      <c r="Q6871">
        <v>19910501</v>
      </c>
      <c r="R6871">
        <v>756497001</v>
      </c>
    </row>
    <row r="6872" spans="1:18">
      <c r="A6872" t="s">
        <v>1941</v>
      </c>
      <c r="B6872" t="s">
        <v>1599</v>
      </c>
      <c r="C6872">
        <v>201208</v>
      </c>
      <c r="D6872">
        <v>31</v>
      </c>
      <c r="E6872" t="s">
        <v>1555</v>
      </c>
      <c r="F6872">
        <v>10136</v>
      </c>
      <c r="G6872">
        <v>7366</v>
      </c>
      <c r="H6872">
        <v>119010</v>
      </c>
      <c r="I6872">
        <v>560452006600</v>
      </c>
      <c r="J6872">
        <v>9</v>
      </c>
      <c r="K6872" t="s">
        <v>1942</v>
      </c>
      <c r="L6872">
        <v>2702</v>
      </c>
      <c r="M6872" t="s">
        <v>1936</v>
      </c>
      <c r="N6872" t="s">
        <v>1937</v>
      </c>
      <c r="O6872">
        <v>0</v>
      </c>
      <c r="P6872" t="s">
        <v>1552</v>
      </c>
      <c r="Q6872">
        <v>19910601</v>
      </c>
      <c r="R6872">
        <v>756497001</v>
      </c>
    </row>
    <row r="6873" spans="1:18">
      <c r="A6873" t="s">
        <v>1941</v>
      </c>
      <c r="B6873" t="s">
        <v>1674</v>
      </c>
      <c r="C6873">
        <v>201208</v>
      </c>
      <c r="D6873">
        <v>9</v>
      </c>
      <c r="E6873" t="s">
        <v>1555</v>
      </c>
      <c r="F6873">
        <v>189</v>
      </c>
      <c r="G6873">
        <v>230</v>
      </c>
      <c r="H6873">
        <v>121</v>
      </c>
      <c r="I6873">
        <v>560452008003</v>
      </c>
      <c r="J6873">
        <v>9</v>
      </c>
      <c r="K6873" t="s">
        <v>1942</v>
      </c>
      <c r="L6873">
        <v>2702</v>
      </c>
      <c r="M6873" t="s">
        <v>1936</v>
      </c>
      <c r="N6873" t="s">
        <v>1937</v>
      </c>
      <c r="O6873">
        <v>0</v>
      </c>
      <c r="P6873" t="s">
        <v>1552</v>
      </c>
      <c r="Q6873">
        <v>20030726</v>
      </c>
      <c r="R6873">
        <v>756497001</v>
      </c>
    </row>
    <row r="6874" spans="1:18">
      <c r="A6874" t="s">
        <v>1941</v>
      </c>
      <c r="B6874" t="s">
        <v>1602</v>
      </c>
      <c r="C6874">
        <v>201208</v>
      </c>
      <c r="D6874">
        <v>8</v>
      </c>
      <c r="E6874" t="s">
        <v>1555</v>
      </c>
      <c r="F6874">
        <v>1144</v>
      </c>
      <c r="G6874">
        <v>942</v>
      </c>
      <c r="H6874">
        <v>4771</v>
      </c>
      <c r="I6874">
        <v>560452006701</v>
      </c>
      <c r="J6874">
        <v>9</v>
      </c>
      <c r="K6874" t="s">
        <v>1942</v>
      </c>
      <c r="L6874">
        <v>2702</v>
      </c>
      <c r="M6874" t="s">
        <v>1936</v>
      </c>
      <c r="N6874" t="s">
        <v>1937</v>
      </c>
      <c r="O6874">
        <v>0</v>
      </c>
      <c r="P6874" t="s">
        <v>1552</v>
      </c>
      <c r="Q6874">
        <v>19940501</v>
      </c>
      <c r="R6874">
        <v>756497001</v>
      </c>
    </row>
    <row r="6875" spans="1:18">
      <c r="A6875" t="s">
        <v>1934</v>
      </c>
      <c r="B6875" t="s">
        <v>1648</v>
      </c>
      <c r="C6875">
        <v>201209</v>
      </c>
      <c r="D6875">
        <v>25</v>
      </c>
      <c r="E6875" t="s">
        <v>1555</v>
      </c>
      <c r="F6875">
        <v>1514</v>
      </c>
      <c r="G6875">
        <v>503</v>
      </c>
      <c r="H6875">
        <v>26587</v>
      </c>
      <c r="I6875">
        <v>43112062201</v>
      </c>
      <c r="J6875">
        <v>9</v>
      </c>
      <c r="K6875" t="s">
        <v>1935</v>
      </c>
      <c r="L6875">
        <v>2702</v>
      </c>
      <c r="M6875" t="s">
        <v>1936</v>
      </c>
      <c r="N6875" t="s">
        <v>1937</v>
      </c>
      <c r="O6875">
        <v>0</v>
      </c>
      <c r="P6875" t="s">
        <v>1552</v>
      </c>
      <c r="Q6875">
        <v>20011213</v>
      </c>
      <c r="R6875">
        <v>756497001</v>
      </c>
    </row>
    <row r="6876" spans="1:18">
      <c r="A6876" t="s">
        <v>1934</v>
      </c>
      <c r="B6876" t="s">
        <v>1649</v>
      </c>
      <c r="C6876">
        <v>201209</v>
      </c>
      <c r="D6876">
        <v>25</v>
      </c>
      <c r="E6876" t="s">
        <v>1555</v>
      </c>
      <c r="F6876">
        <v>3323</v>
      </c>
      <c r="G6876">
        <v>4719</v>
      </c>
      <c r="H6876">
        <v>95347</v>
      </c>
      <c r="I6876">
        <v>43112062401</v>
      </c>
      <c r="J6876">
        <v>9</v>
      </c>
      <c r="K6876" t="s">
        <v>1935</v>
      </c>
      <c r="L6876">
        <v>2702</v>
      </c>
      <c r="M6876" t="s">
        <v>1936</v>
      </c>
      <c r="N6876" t="s">
        <v>1937</v>
      </c>
      <c r="O6876">
        <v>0</v>
      </c>
      <c r="P6876" t="s">
        <v>1552</v>
      </c>
      <c r="Q6876">
        <v>20020820</v>
      </c>
      <c r="R6876">
        <v>756497001</v>
      </c>
    </row>
    <row r="6877" spans="1:18">
      <c r="A6877" t="s">
        <v>1934</v>
      </c>
      <c r="B6877" t="s">
        <v>1701</v>
      </c>
      <c r="C6877">
        <v>201209</v>
      </c>
      <c r="D6877">
        <v>25</v>
      </c>
      <c r="E6877" t="s">
        <v>1555</v>
      </c>
      <c r="F6877">
        <v>7548</v>
      </c>
      <c r="G6877">
        <v>3685</v>
      </c>
      <c r="H6877">
        <v>92404</v>
      </c>
      <c r="I6877">
        <v>43112062600</v>
      </c>
      <c r="J6877">
        <v>9</v>
      </c>
      <c r="K6877" t="s">
        <v>1940</v>
      </c>
      <c r="L6877">
        <v>2702</v>
      </c>
      <c r="M6877" t="s">
        <v>1936</v>
      </c>
      <c r="N6877" t="s">
        <v>1937</v>
      </c>
      <c r="O6877">
        <v>0</v>
      </c>
      <c r="P6877" t="s">
        <v>1552</v>
      </c>
      <c r="Q6877">
        <v>19910601</v>
      </c>
      <c r="R6877">
        <v>756497001</v>
      </c>
    </row>
    <row r="6878" spans="1:18">
      <c r="A6878" t="s">
        <v>1934</v>
      </c>
      <c r="B6878" t="s">
        <v>1730</v>
      </c>
      <c r="C6878">
        <v>201209</v>
      </c>
      <c r="D6878">
        <v>25</v>
      </c>
      <c r="E6878" t="s">
        <v>1555</v>
      </c>
      <c r="F6878">
        <v>3529</v>
      </c>
      <c r="G6878">
        <v>91</v>
      </c>
      <c r="H6878">
        <v>23454</v>
      </c>
      <c r="I6878">
        <v>43112062901</v>
      </c>
      <c r="J6878">
        <v>9</v>
      </c>
      <c r="K6878" t="s">
        <v>1935</v>
      </c>
      <c r="L6878">
        <v>2702</v>
      </c>
      <c r="M6878" t="s">
        <v>1936</v>
      </c>
      <c r="N6878" t="s">
        <v>1937</v>
      </c>
      <c r="O6878">
        <v>0</v>
      </c>
      <c r="P6878" t="s">
        <v>1552</v>
      </c>
      <c r="Q6878">
        <v>19990108</v>
      </c>
      <c r="R6878">
        <v>756497001</v>
      </c>
    </row>
    <row r="6879" spans="1:18">
      <c r="A6879" t="s">
        <v>1934</v>
      </c>
      <c r="B6879" t="s">
        <v>1591</v>
      </c>
      <c r="C6879">
        <v>201209</v>
      </c>
      <c r="D6879">
        <v>24</v>
      </c>
      <c r="E6879" t="s">
        <v>1555</v>
      </c>
      <c r="F6879">
        <v>2856</v>
      </c>
      <c r="G6879">
        <v>5110</v>
      </c>
      <c r="H6879">
        <v>41422</v>
      </c>
      <c r="I6879">
        <v>43112063000</v>
      </c>
      <c r="J6879">
        <v>9</v>
      </c>
      <c r="K6879" t="s">
        <v>1935</v>
      </c>
      <c r="L6879">
        <v>2702</v>
      </c>
      <c r="M6879" t="s">
        <v>1936</v>
      </c>
      <c r="N6879" t="s">
        <v>1937</v>
      </c>
      <c r="O6879">
        <v>0</v>
      </c>
      <c r="P6879" t="s">
        <v>1552</v>
      </c>
      <c r="Q6879">
        <v>19910701</v>
      </c>
      <c r="R6879">
        <v>756497001</v>
      </c>
    </row>
    <row r="6880" spans="1:18">
      <c r="A6880" t="s">
        <v>1934</v>
      </c>
      <c r="B6880" t="s">
        <v>1635</v>
      </c>
      <c r="C6880">
        <v>201209</v>
      </c>
      <c r="D6880">
        <v>24</v>
      </c>
      <c r="E6880" t="s">
        <v>1555</v>
      </c>
      <c r="F6880">
        <v>1958</v>
      </c>
      <c r="G6880">
        <v>10584</v>
      </c>
      <c r="H6880">
        <v>11632</v>
      </c>
      <c r="I6880">
        <v>43112063801</v>
      </c>
      <c r="J6880">
        <v>9</v>
      </c>
      <c r="K6880" t="s">
        <v>1935</v>
      </c>
      <c r="L6880">
        <v>2702</v>
      </c>
      <c r="M6880" t="s">
        <v>1936</v>
      </c>
      <c r="N6880" t="s">
        <v>1937</v>
      </c>
      <c r="O6880">
        <v>0</v>
      </c>
      <c r="P6880" t="s">
        <v>1552</v>
      </c>
      <c r="Q6880">
        <v>20000301</v>
      </c>
      <c r="R6880">
        <v>756497001</v>
      </c>
    </row>
    <row r="6881" spans="1:18">
      <c r="A6881" t="s">
        <v>1934</v>
      </c>
      <c r="B6881" t="s">
        <v>1650</v>
      </c>
      <c r="C6881">
        <v>201209</v>
      </c>
      <c r="D6881">
        <v>25</v>
      </c>
      <c r="E6881" t="s">
        <v>1555</v>
      </c>
      <c r="F6881">
        <v>1980</v>
      </c>
      <c r="G6881">
        <v>7751</v>
      </c>
      <c r="H6881">
        <v>48338</v>
      </c>
      <c r="I6881">
        <v>43112064400</v>
      </c>
      <c r="J6881">
        <v>9</v>
      </c>
      <c r="K6881" t="s">
        <v>1940</v>
      </c>
      <c r="L6881">
        <v>2702</v>
      </c>
      <c r="M6881" t="s">
        <v>1936</v>
      </c>
      <c r="N6881" t="s">
        <v>1937</v>
      </c>
      <c r="O6881">
        <v>0</v>
      </c>
      <c r="P6881" t="s">
        <v>1552</v>
      </c>
      <c r="Q6881">
        <v>19940301</v>
      </c>
      <c r="R6881">
        <v>756497001</v>
      </c>
    </row>
    <row r="6882" spans="1:18">
      <c r="A6882" t="s">
        <v>1934</v>
      </c>
      <c r="B6882" t="s">
        <v>1663</v>
      </c>
      <c r="C6882">
        <v>201209</v>
      </c>
      <c r="D6882">
        <v>12</v>
      </c>
      <c r="E6882" t="s">
        <v>1555</v>
      </c>
      <c r="F6882">
        <v>1135</v>
      </c>
      <c r="G6882">
        <v>860</v>
      </c>
      <c r="H6882">
        <v>7949</v>
      </c>
      <c r="I6882">
        <v>43112064801</v>
      </c>
      <c r="J6882">
        <v>9</v>
      </c>
      <c r="K6882" t="s">
        <v>1935</v>
      </c>
      <c r="L6882">
        <v>2702</v>
      </c>
      <c r="M6882" t="s">
        <v>1936</v>
      </c>
      <c r="N6882" t="s">
        <v>1937</v>
      </c>
      <c r="O6882">
        <v>0</v>
      </c>
      <c r="P6882" t="s">
        <v>1552</v>
      </c>
      <c r="Q6882">
        <v>19981216</v>
      </c>
      <c r="R6882">
        <v>756497001</v>
      </c>
    </row>
    <row r="6883" spans="1:18">
      <c r="A6883" t="s">
        <v>1934</v>
      </c>
      <c r="B6883" t="s">
        <v>1689</v>
      </c>
      <c r="C6883">
        <v>201209</v>
      </c>
      <c r="D6883">
        <v>12</v>
      </c>
      <c r="E6883" t="s">
        <v>1555</v>
      </c>
      <c r="F6883">
        <v>818</v>
      </c>
      <c r="G6883">
        <v>1237</v>
      </c>
      <c r="H6883">
        <v>31139</v>
      </c>
      <c r="I6883">
        <v>43112065001</v>
      </c>
      <c r="J6883">
        <v>9</v>
      </c>
      <c r="K6883" t="s">
        <v>1935</v>
      </c>
      <c r="L6883">
        <v>2702</v>
      </c>
      <c r="M6883" t="s">
        <v>1936</v>
      </c>
      <c r="N6883" t="s">
        <v>1937</v>
      </c>
      <c r="O6883">
        <v>0</v>
      </c>
      <c r="P6883" t="s">
        <v>1552</v>
      </c>
      <c r="Q6883">
        <v>19980223</v>
      </c>
      <c r="R6883">
        <v>756497001</v>
      </c>
    </row>
    <row r="6884" spans="1:18">
      <c r="A6884" t="s">
        <v>1934</v>
      </c>
      <c r="B6884" t="s">
        <v>1664</v>
      </c>
      <c r="C6884">
        <v>201209</v>
      </c>
      <c r="D6884">
        <v>27</v>
      </c>
      <c r="E6884" t="s">
        <v>1555</v>
      </c>
      <c r="F6884">
        <v>3987</v>
      </c>
      <c r="G6884">
        <v>6620</v>
      </c>
      <c r="H6884">
        <v>122123</v>
      </c>
      <c r="I6884">
        <v>43112065200</v>
      </c>
      <c r="J6884">
        <v>9</v>
      </c>
      <c r="K6884" t="s">
        <v>1935</v>
      </c>
      <c r="L6884">
        <v>2702</v>
      </c>
      <c r="M6884" t="s">
        <v>1936</v>
      </c>
      <c r="N6884" t="s">
        <v>1937</v>
      </c>
      <c r="O6884">
        <v>0</v>
      </c>
      <c r="P6884" t="s">
        <v>1552</v>
      </c>
      <c r="Q6884">
        <v>19940601</v>
      </c>
      <c r="R6884">
        <v>756497001</v>
      </c>
    </row>
    <row r="6885" spans="1:18">
      <c r="A6885" t="s">
        <v>1934</v>
      </c>
      <c r="B6885" t="s">
        <v>1665</v>
      </c>
      <c r="C6885">
        <v>201209</v>
      </c>
      <c r="D6885">
        <v>26</v>
      </c>
      <c r="E6885" t="s">
        <v>1555</v>
      </c>
      <c r="F6885">
        <v>4166</v>
      </c>
      <c r="G6885">
        <v>21792</v>
      </c>
      <c r="H6885">
        <v>11541</v>
      </c>
      <c r="I6885">
        <v>43112065600</v>
      </c>
      <c r="J6885">
        <v>9</v>
      </c>
      <c r="K6885" t="s">
        <v>1935</v>
      </c>
      <c r="L6885">
        <v>2702</v>
      </c>
      <c r="M6885" t="s">
        <v>1936</v>
      </c>
      <c r="N6885" t="s">
        <v>1937</v>
      </c>
      <c r="O6885">
        <v>0</v>
      </c>
      <c r="P6885" t="s">
        <v>1552</v>
      </c>
      <c r="Q6885">
        <v>19950201</v>
      </c>
      <c r="R6885">
        <v>756497001</v>
      </c>
    </row>
    <row r="6886" spans="1:18">
      <c r="A6886" t="s">
        <v>1938</v>
      </c>
      <c r="B6886" t="s">
        <v>1703</v>
      </c>
      <c r="C6886">
        <v>201209</v>
      </c>
      <c r="D6886">
        <v>30</v>
      </c>
      <c r="E6886" t="s">
        <v>1555</v>
      </c>
      <c r="F6886">
        <v>7937</v>
      </c>
      <c r="G6886">
        <v>13774</v>
      </c>
      <c r="H6886">
        <v>85531</v>
      </c>
      <c r="I6886">
        <v>43112062502</v>
      </c>
      <c r="J6886">
        <v>9</v>
      </c>
      <c r="K6886" t="s">
        <v>1939</v>
      </c>
      <c r="L6886">
        <v>2702</v>
      </c>
      <c r="M6886" t="s">
        <v>1936</v>
      </c>
      <c r="N6886" t="s">
        <v>1937</v>
      </c>
      <c r="O6886">
        <v>0</v>
      </c>
      <c r="P6886" t="s">
        <v>1552</v>
      </c>
      <c r="Q6886">
        <v>20010123</v>
      </c>
      <c r="R6886">
        <v>756497001</v>
      </c>
    </row>
    <row r="6887" spans="1:18">
      <c r="A6887" t="s">
        <v>1938</v>
      </c>
      <c r="B6887" t="s">
        <v>1554</v>
      </c>
      <c r="C6887">
        <v>201209</v>
      </c>
      <c r="D6887">
        <v>12</v>
      </c>
      <c r="E6887" t="s">
        <v>1555</v>
      </c>
      <c r="F6887">
        <v>2325</v>
      </c>
      <c r="G6887">
        <v>1691</v>
      </c>
      <c r="H6887">
        <v>31583</v>
      </c>
      <c r="I6887">
        <v>43112062701</v>
      </c>
      <c r="J6887">
        <v>9</v>
      </c>
      <c r="K6887" t="s">
        <v>1939</v>
      </c>
      <c r="L6887">
        <v>2702</v>
      </c>
      <c r="M6887" t="s">
        <v>1936</v>
      </c>
      <c r="N6887" t="s">
        <v>1937</v>
      </c>
      <c r="O6887">
        <v>0</v>
      </c>
      <c r="P6887" t="s">
        <v>1552</v>
      </c>
      <c r="Q6887">
        <v>19981031</v>
      </c>
      <c r="R6887">
        <v>756497001</v>
      </c>
    </row>
    <row r="6888" spans="1:18">
      <c r="A6888" t="s">
        <v>1938</v>
      </c>
      <c r="B6888" t="s">
        <v>1558</v>
      </c>
      <c r="C6888">
        <v>201209</v>
      </c>
      <c r="D6888">
        <v>30</v>
      </c>
      <c r="E6888" t="s">
        <v>1555</v>
      </c>
      <c r="F6888">
        <v>4362</v>
      </c>
      <c r="G6888">
        <v>12213</v>
      </c>
      <c r="H6888">
        <v>53395</v>
      </c>
      <c r="I6888">
        <v>43112063101</v>
      </c>
      <c r="J6888">
        <v>9</v>
      </c>
      <c r="K6888" t="s">
        <v>1935</v>
      </c>
      <c r="L6888">
        <v>2702</v>
      </c>
      <c r="M6888" t="s">
        <v>1936</v>
      </c>
      <c r="N6888" t="s">
        <v>1937</v>
      </c>
      <c r="O6888">
        <v>0</v>
      </c>
      <c r="P6888" t="s">
        <v>1552</v>
      </c>
      <c r="Q6888">
        <v>20000827</v>
      </c>
      <c r="R6888">
        <v>756497001</v>
      </c>
    </row>
    <row r="6889" spans="1:18">
      <c r="A6889" t="s">
        <v>1938</v>
      </c>
      <c r="B6889" t="s">
        <v>1567</v>
      </c>
      <c r="C6889">
        <v>201209</v>
      </c>
      <c r="D6889">
        <v>30</v>
      </c>
      <c r="E6889" t="s">
        <v>1555</v>
      </c>
      <c r="F6889">
        <v>7081</v>
      </c>
      <c r="G6889">
        <v>22657</v>
      </c>
      <c r="H6889">
        <v>24377</v>
      </c>
      <c r="I6889">
        <v>43112063301</v>
      </c>
      <c r="J6889">
        <v>9</v>
      </c>
      <c r="K6889" t="s">
        <v>1939</v>
      </c>
      <c r="L6889">
        <v>2702</v>
      </c>
      <c r="M6889" t="s">
        <v>1936</v>
      </c>
      <c r="N6889" t="s">
        <v>1937</v>
      </c>
      <c r="O6889">
        <v>0</v>
      </c>
      <c r="P6889" t="s">
        <v>1552</v>
      </c>
      <c r="Q6889">
        <v>19951201</v>
      </c>
      <c r="R6889">
        <v>756497001</v>
      </c>
    </row>
    <row r="6890" spans="1:18">
      <c r="A6890" t="s">
        <v>1938</v>
      </c>
      <c r="B6890" t="s">
        <v>1647</v>
      </c>
      <c r="C6890">
        <v>201209</v>
      </c>
      <c r="D6890">
        <v>28</v>
      </c>
      <c r="E6890" t="s">
        <v>1555</v>
      </c>
      <c r="F6890">
        <v>4236</v>
      </c>
      <c r="G6890">
        <v>10519</v>
      </c>
      <c r="H6890">
        <v>36244</v>
      </c>
      <c r="I6890">
        <v>43112063701</v>
      </c>
      <c r="J6890">
        <v>9</v>
      </c>
      <c r="K6890" t="s">
        <v>1935</v>
      </c>
      <c r="L6890">
        <v>2702</v>
      </c>
      <c r="M6890" t="s">
        <v>1936</v>
      </c>
      <c r="N6890" t="s">
        <v>1937</v>
      </c>
      <c r="O6890">
        <v>0</v>
      </c>
      <c r="P6890" t="s">
        <v>1552</v>
      </c>
      <c r="Q6890">
        <v>19960201</v>
      </c>
      <c r="R6890">
        <v>756497001</v>
      </c>
    </row>
    <row r="6891" spans="1:18">
      <c r="A6891" t="s">
        <v>1938</v>
      </c>
      <c r="B6891" t="s">
        <v>1692</v>
      </c>
      <c r="C6891">
        <v>201209</v>
      </c>
      <c r="D6891">
        <v>30</v>
      </c>
      <c r="E6891" t="s">
        <v>1555</v>
      </c>
      <c r="F6891">
        <v>6569</v>
      </c>
      <c r="G6891">
        <v>11407</v>
      </c>
      <c r="H6891">
        <v>69961</v>
      </c>
      <c r="I6891">
        <v>43112064301</v>
      </c>
      <c r="J6891">
        <v>9</v>
      </c>
      <c r="K6891" t="s">
        <v>1935</v>
      </c>
      <c r="L6891">
        <v>2702</v>
      </c>
      <c r="M6891" t="s">
        <v>1936</v>
      </c>
      <c r="N6891" t="s">
        <v>1937</v>
      </c>
      <c r="O6891">
        <v>0</v>
      </c>
      <c r="P6891" t="s">
        <v>1552</v>
      </c>
      <c r="Q6891">
        <v>19970201</v>
      </c>
      <c r="R6891">
        <v>756497001</v>
      </c>
    </row>
    <row r="6892" spans="1:18">
      <c r="A6892" t="s">
        <v>1938</v>
      </c>
      <c r="B6892" t="s">
        <v>1569</v>
      </c>
      <c r="C6892">
        <v>201209</v>
      </c>
      <c r="D6892">
        <v>30</v>
      </c>
      <c r="E6892" t="s">
        <v>1555</v>
      </c>
      <c r="F6892">
        <v>2392</v>
      </c>
      <c r="G6892">
        <v>9132</v>
      </c>
      <c r="H6892">
        <v>94187</v>
      </c>
      <c r="I6892">
        <v>43112066201</v>
      </c>
      <c r="J6892">
        <v>9</v>
      </c>
      <c r="K6892" t="s">
        <v>1935</v>
      </c>
      <c r="L6892">
        <v>2702</v>
      </c>
      <c r="M6892" t="s">
        <v>1936</v>
      </c>
      <c r="N6892" t="s">
        <v>1937</v>
      </c>
      <c r="O6892">
        <v>0</v>
      </c>
      <c r="P6892" t="s">
        <v>1552</v>
      </c>
      <c r="Q6892">
        <v>19971112</v>
      </c>
      <c r="R6892">
        <v>756497001</v>
      </c>
    </row>
    <row r="6893" spans="1:18">
      <c r="A6893" t="s">
        <v>1941</v>
      </c>
      <c r="B6893" t="s">
        <v>1671</v>
      </c>
      <c r="C6893">
        <v>201209</v>
      </c>
      <c r="D6893">
        <v>30</v>
      </c>
      <c r="E6893" t="s">
        <v>1555</v>
      </c>
      <c r="F6893">
        <v>3892</v>
      </c>
      <c r="G6893">
        <v>5050</v>
      </c>
      <c r="H6893">
        <v>51444</v>
      </c>
      <c r="I6893">
        <v>560452006301</v>
      </c>
      <c r="J6893">
        <v>9</v>
      </c>
      <c r="K6893" t="s">
        <v>1942</v>
      </c>
      <c r="L6893">
        <v>2702</v>
      </c>
      <c r="M6893" t="s">
        <v>1936</v>
      </c>
      <c r="N6893" t="s">
        <v>1937</v>
      </c>
      <c r="O6893">
        <v>0</v>
      </c>
      <c r="P6893" t="s">
        <v>1552</v>
      </c>
      <c r="Q6893">
        <v>20000611</v>
      </c>
      <c r="R6893">
        <v>756497001</v>
      </c>
    </row>
    <row r="6894" spans="1:18">
      <c r="A6894" t="s">
        <v>1941</v>
      </c>
      <c r="B6894" t="s">
        <v>1672</v>
      </c>
      <c r="C6894">
        <v>201209</v>
      </c>
      <c r="D6894">
        <v>30</v>
      </c>
      <c r="E6894" t="s">
        <v>1555</v>
      </c>
      <c r="F6894">
        <v>3824</v>
      </c>
      <c r="G6894">
        <v>4180</v>
      </c>
      <c r="H6894">
        <v>31128</v>
      </c>
      <c r="I6894">
        <v>560452006402</v>
      </c>
      <c r="J6894">
        <v>9</v>
      </c>
      <c r="K6894" t="s">
        <v>1942</v>
      </c>
      <c r="L6894">
        <v>2702</v>
      </c>
      <c r="M6894" t="s">
        <v>1936</v>
      </c>
      <c r="N6894" t="s">
        <v>1937</v>
      </c>
      <c r="O6894">
        <v>0</v>
      </c>
      <c r="P6894" t="s">
        <v>1552</v>
      </c>
      <c r="Q6894">
        <v>20030411</v>
      </c>
      <c r="R6894">
        <v>756497001</v>
      </c>
    </row>
    <row r="6895" spans="1:18">
      <c r="A6895" t="s">
        <v>1941</v>
      </c>
      <c r="B6895" t="s">
        <v>1622</v>
      </c>
      <c r="C6895">
        <v>201209</v>
      </c>
      <c r="D6895">
        <v>30</v>
      </c>
      <c r="E6895" t="s">
        <v>1555</v>
      </c>
      <c r="F6895">
        <v>4108</v>
      </c>
      <c r="G6895">
        <v>2098</v>
      </c>
      <c r="H6895">
        <v>5038</v>
      </c>
      <c r="I6895">
        <v>560452006500</v>
      </c>
      <c r="J6895">
        <v>9</v>
      </c>
      <c r="K6895" t="s">
        <v>1942</v>
      </c>
      <c r="L6895">
        <v>2702</v>
      </c>
      <c r="M6895" t="s">
        <v>1936</v>
      </c>
      <c r="N6895" t="s">
        <v>1937</v>
      </c>
      <c r="O6895">
        <v>0</v>
      </c>
      <c r="P6895" t="s">
        <v>1552</v>
      </c>
      <c r="Q6895">
        <v>19910501</v>
      </c>
      <c r="R6895">
        <v>756497001</v>
      </c>
    </row>
    <row r="6896" spans="1:18">
      <c r="A6896" t="s">
        <v>1941</v>
      </c>
      <c r="B6896" t="s">
        <v>1599</v>
      </c>
      <c r="C6896">
        <v>201209</v>
      </c>
      <c r="D6896">
        <v>30</v>
      </c>
      <c r="E6896" t="s">
        <v>1555</v>
      </c>
      <c r="F6896">
        <v>10840</v>
      </c>
      <c r="G6896">
        <v>10346</v>
      </c>
      <c r="H6896">
        <v>130203</v>
      </c>
      <c r="I6896">
        <v>560452006600</v>
      </c>
      <c r="J6896">
        <v>9</v>
      </c>
      <c r="K6896" t="s">
        <v>1942</v>
      </c>
      <c r="L6896">
        <v>2702</v>
      </c>
      <c r="M6896" t="s">
        <v>1936</v>
      </c>
      <c r="N6896" t="s">
        <v>1937</v>
      </c>
      <c r="O6896">
        <v>0</v>
      </c>
      <c r="P6896" t="s">
        <v>1552</v>
      </c>
      <c r="Q6896">
        <v>19910601</v>
      </c>
      <c r="R6896">
        <v>756497001</v>
      </c>
    </row>
    <row r="6897" spans="1:18">
      <c r="A6897" t="s">
        <v>1941</v>
      </c>
      <c r="B6897" t="s">
        <v>1674</v>
      </c>
      <c r="C6897">
        <v>201209</v>
      </c>
      <c r="D6897">
        <v>29</v>
      </c>
      <c r="E6897" t="s">
        <v>1555</v>
      </c>
      <c r="F6897">
        <v>1171</v>
      </c>
      <c r="G6897">
        <v>690</v>
      </c>
      <c r="H6897">
        <v>392</v>
      </c>
      <c r="I6897">
        <v>560452008003</v>
      </c>
      <c r="J6897">
        <v>9</v>
      </c>
      <c r="K6897" t="s">
        <v>1942</v>
      </c>
      <c r="L6897">
        <v>2702</v>
      </c>
      <c r="M6897" t="s">
        <v>1936</v>
      </c>
      <c r="N6897" t="s">
        <v>1937</v>
      </c>
      <c r="O6897">
        <v>0</v>
      </c>
      <c r="P6897" t="s">
        <v>1552</v>
      </c>
      <c r="Q6897">
        <v>20030726</v>
      </c>
      <c r="R6897">
        <v>756497001</v>
      </c>
    </row>
    <row r="6898" spans="1:18">
      <c r="A6898" t="s">
        <v>1941</v>
      </c>
      <c r="B6898" t="s">
        <v>1602</v>
      </c>
      <c r="C6898">
        <v>201209</v>
      </c>
      <c r="D6898">
        <v>30</v>
      </c>
      <c r="E6898" t="s">
        <v>1555</v>
      </c>
      <c r="F6898">
        <v>6057</v>
      </c>
      <c r="G6898">
        <v>6180</v>
      </c>
      <c r="H6898">
        <v>25894</v>
      </c>
      <c r="I6898">
        <v>560452006701</v>
      </c>
      <c r="J6898">
        <v>9</v>
      </c>
      <c r="K6898" t="s">
        <v>1942</v>
      </c>
      <c r="L6898">
        <v>2702</v>
      </c>
      <c r="M6898" t="s">
        <v>1936</v>
      </c>
      <c r="N6898" t="s">
        <v>1937</v>
      </c>
      <c r="O6898">
        <v>0</v>
      </c>
      <c r="P6898" t="s">
        <v>1552</v>
      </c>
      <c r="Q6898">
        <v>19940501</v>
      </c>
      <c r="R6898">
        <v>756497001</v>
      </c>
    </row>
    <row r="6899" spans="1:18">
      <c r="A6899" t="s">
        <v>1934</v>
      </c>
      <c r="B6899" t="s">
        <v>1648</v>
      </c>
      <c r="C6899">
        <v>201210</v>
      </c>
      <c r="D6899">
        <v>29</v>
      </c>
      <c r="E6899" t="s">
        <v>1555</v>
      </c>
      <c r="F6899">
        <v>2008</v>
      </c>
      <c r="G6899">
        <v>1394</v>
      </c>
      <c r="H6899">
        <v>26601</v>
      </c>
      <c r="I6899">
        <v>43112062201</v>
      </c>
      <c r="J6899">
        <v>9</v>
      </c>
      <c r="K6899" t="s">
        <v>1935</v>
      </c>
      <c r="L6899">
        <v>2702</v>
      </c>
      <c r="M6899" t="s">
        <v>1936</v>
      </c>
      <c r="N6899" t="s">
        <v>1937</v>
      </c>
      <c r="O6899">
        <v>0</v>
      </c>
      <c r="P6899" t="s">
        <v>1552</v>
      </c>
      <c r="Q6899">
        <v>20011213</v>
      </c>
      <c r="R6899">
        <v>756497001</v>
      </c>
    </row>
    <row r="6900" spans="1:18">
      <c r="A6900" t="s">
        <v>1934</v>
      </c>
      <c r="B6900" t="s">
        <v>1649</v>
      </c>
      <c r="C6900">
        <v>201210</v>
      </c>
      <c r="D6900">
        <v>29</v>
      </c>
      <c r="E6900" t="s">
        <v>1555</v>
      </c>
      <c r="F6900">
        <v>4446</v>
      </c>
      <c r="G6900">
        <v>2293</v>
      </c>
      <c r="H6900">
        <v>82460</v>
      </c>
      <c r="I6900">
        <v>43112062401</v>
      </c>
      <c r="J6900">
        <v>9</v>
      </c>
      <c r="K6900" t="s">
        <v>1935</v>
      </c>
      <c r="L6900">
        <v>2702</v>
      </c>
      <c r="M6900" t="s">
        <v>1936</v>
      </c>
      <c r="N6900" t="s">
        <v>1937</v>
      </c>
      <c r="O6900">
        <v>0</v>
      </c>
      <c r="P6900" t="s">
        <v>1552</v>
      </c>
      <c r="Q6900">
        <v>20020820</v>
      </c>
      <c r="R6900">
        <v>756497001</v>
      </c>
    </row>
    <row r="6901" spans="1:18">
      <c r="A6901" t="s">
        <v>1934</v>
      </c>
      <c r="B6901" t="s">
        <v>1701</v>
      </c>
      <c r="C6901">
        <v>201210</v>
      </c>
      <c r="D6901">
        <v>29</v>
      </c>
      <c r="E6901" t="s">
        <v>1555</v>
      </c>
      <c r="F6901">
        <v>8559</v>
      </c>
      <c r="G6901">
        <v>3324</v>
      </c>
      <c r="H6901">
        <v>87194</v>
      </c>
      <c r="I6901">
        <v>43112062600</v>
      </c>
      <c r="J6901">
        <v>9</v>
      </c>
      <c r="K6901" t="s">
        <v>1940</v>
      </c>
      <c r="L6901">
        <v>2702</v>
      </c>
      <c r="M6901" t="s">
        <v>1936</v>
      </c>
      <c r="N6901" t="s">
        <v>1937</v>
      </c>
      <c r="O6901">
        <v>0</v>
      </c>
      <c r="P6901" t="s">
        <v>1552</v>
      </c>
      <c r="Q6901">
        <v>19910601</v>
      </c>
      <c r="R6901">
        <v>756497001</v>
      </c>
    </row>
    <row r="6902" spans="1:18">
      <c r="A6902" t="s">
        <v>1934</v>
      </c>
      <c r="B6902" t="s">
        <v>1730</v>
      </c>
      <c r="C6902">
        <v>201210</v>
      </c>
      <c r="D6902">
        <v>29</v>
      </c>
      <c r="E6902" t="s">
        <v>1555</v>
      </c>
      <c r="F6902">
        <v>3892</v>
      </c>
      <c r="G6902">
        <v>687</v>
      </c>
      <c r="H6902">
        <v>24277</v>
      </c>
      <c r="I6902">
        <v>43112062901</v>
      </c>
      <c r="J6902">
        <v>9</v>
      </c>
      <c r="K6902" t="s">
        <v>1935</v>
      </c>
      <c r="L6902">
        <v>2702</v>
      </c>
      <c r="M6902" t="s">
        <v>1936</v>
      </c>
      <c r="N6902" t="s">
        <v>1937</v>
      </c>
      <c r="O6902">
        <v>0</v>
      </c>
      <c r="P6902" t="s">
        <v>1552</v>
      </c>
      <c r="Q6902">
        <v>19990108</v>
      </c>
      <c r="R6902">
        <v>756497001</v>
      </c>
    </row>
    <row r="6903" spans="1:18">
      <c r="A6903" t="s">
        <v>1934</v>
      </c>
      <c r="B6903" t="s">
        <v>1591</v>
      </c>
      <c r="C6903">
        <v>201210</v>
      </c>
      <c r="D6903">
        <v>28</v>
      </c>
      <c r="E6903" t="s">
        <v>1555</v>
      </c>
      <c r="F6903">
        <v>3273</v>
      </c>
      <c r="G6903">
        <v>1104</v>
      </c>
      <c r="H6903">
        <v>40263</v>
      </c>
      <c r="I6903">
        <v>43112063000</v>
      </c>
      <c r="J6903">
        <v>9</v>
      </c>
      <c r="K6903" t="s">
        <v>1935</v>
      </c>
      <c r="L6903">
        <v>2702</v>
      </c>
      <c r="M6903" t="s">
        <v>1936</v>
      </c>
      <c r="N6903" t="s">
        <v>1937</v>
      </c>
      <c r="O6903">
        <v>0</v>
      </c>
      <c r="P6903" t="s">
        <v>1552</v>
      </c>
      <c r="Q6903">
        <v>19910701</v>
      </c>
      <c r="R6903">
        <v>756497001</v>
      </c>
    </row>
    <row r="6904" spans="1:18">
      <c r="A6904" t="s">
        <v>1934</v>
      </c>
      <c r="B6904" t="s">
        <v>1635</v>
      </c>
      <c r="C6904">
        <v>201210</v>
      </c>
      <c r="D6904">
        <v>28</v>
      </c>
      <c r="E6904" t="s">
        <v>1555</v>
      </c>
      <c r="F6904">
        <v>2157</v>
      </c>
      <c r="G6904">
        <v>11855</v>
      </c>
      <c r="H6904">
        <v>11313</v>
      </c>
      <c r="I6904">
        <v>43112063801</v>
      </c>
      <c r="J6904">
        <v>9</v>
      </c>
      <c r="K6904" t="s">
        <v>1935</v>
      </c>
      <c r="L6904">
        <v>2702</v>
      </c>
      <c r="M6904" t="s">
        <v>1936</v>
      </c>
      <c r="N6904" t="s">
        <v>1937</v>
      </c>
      <c r="O6904">
        <v>0</v>
      </c>
      <c r="P6904" t="s">
        <v>1552</v>
      </c>
      <c r="Q6904">
        <v>20000301</v>
      </c>
      <c r="R6904">
        <v>756497001</v>
      </c>
    </row>
    <row r="6905" spans="1:18">
      <c r="A6905" t="s">
        <v>1934</v>
      </c>
      <c r="B6905" t="s">
        <v>1650</v>
      </c>
      <c r="C6905">
        <v>201210</v>
      </c>
      <c r="D6905">
        <v>29</v>
      </c>
      <c r="E6905" t="s">
        <v>1555</v>
      </c>
      <c r="F6905">
        <v>1530</v>
      </c>
      <c r="G6905">
        <v>7595</v>
      </c>
      <c r="H6905">
        <v>40516</v>
      </c>
      <c r="I6905">
        <v>43112064400</v>
      </c>
      <c r="J6905">
        <v>9</v>
      </c>
      <c r="K6905" t="s">
        <v>1940</v>
      </c>
      <c r="L6905">
        <v>2702</v>
      </c>
      <c r="M6905" t="s">
        <v>1936</v>
      </c>
      <c r="N6905" t="s">
        <v>1937</v>
      </c>
      <c r="O6905">
        <v>0</v>
      </c>
      <c r="P6905" t="s">
        <v>1552</v>
      </c>
      <c r="Q6905">
        <v>19940301</v>
      </c>
      <c r="R6905">
        <v>756497001</v>
      </c>
    </row>
    <row r="6906" spans="1:18">
      <c r="A6906" t="s">
        <v>1934</v>
      </c>
      <c r="B6906" t="s">
        <v>1663</v>
      </c>
      <c r="C6906">
        <v>201210</v>
      </c>
      <c r="D6906">
        <v>31</v>
      </c>
      <c r="E6906" t="s">
        <v>1555</v>
      </c>
      <c r="F6906">
        <v>2990</v>
      </c>
      <c r="G6906">
        <v>2442</v>
      </c>
      <c r="H6906">
        <v>17430</v>
      </c>
      <c r="I6906">
        <v>43112064801</v>
      </c>
      <c r="J6906">
        <v>9</v>
      </c>
      <c r="K6906" t="s">
        <v>1935</v>
      </c>
      <c r="L6906">
        <v>2702</v>
      </c>
      <c r="M6906" t="s">
        <v>1936</v>
      </c>
      <c r="N6906" t="s">
        <v>1937</v>
      </c>
      <c r="O6906">
        <v>0</v>
      </c>
      <c r="P6906" t="s">
        <v>1552</v>
      </c>
      <c r="Q6906">
        <v>19981216</v>
      </c>
      <c r="R6906">
        <v>756497001</v>
      </c>
    </row>
    <row r="6907" spans="1:18">
      <c r="A6907" t="s">
        <v>1934</v>
      </c>
      <c r="B6907" t="s">
        <v>1689</v>
      </c>
      <c r="C6907">
        <v>201210</v>
      </c>
      <c r="D6907">
        <v>31</v>
      </c>
      <c r="E6907" t="s">
        <v>1555</v>
      </c>
      <c r="F6907">
        <v>1975</v>
      </c>
      <c r="G6907">
        <v>3219</v>
      </c>
      <c r="H6907">
        <v>62591</v>
      </c>
      <c r="I6907">
        <v>43112065001</v>
      </c>
      <c r="J6907">
        <v>9</v>
      </c>
      <c r="K6907" t="s">
        <v>1935</v>
      </c>
      <c r="L6907">
        <v>2702</v>
      </c>
      <c r="M6907" t="s">
        <v>1936</v>
      </c>
      <c r="N6907" t="s">
        <v>1937</v>
      </c>
      <c r="O6907">
        <v>0</v>
      </c>
      <c r="P6907" t="s">
        <v>1552</v>
      </c>
      <c r="Q6907">
        <v>19980223</v>
      </c>
      <c r="R6907">
        <v>756497001</v>
      </c>
    </row>
    <row r="6908" spans="1:18">
      <c r="A6908" t="s">
        <v>1934</v>
      </c>
      <c r="B6908" t="s">
        <v>1664</v>
      </c>
      <c r="C6908">
        <v>201210</v>
      </c>
      <c r="D6908">
        <v>29</v>
      </c>
      <c r="E6908" t="s">
        <v>1555</v>
      </c>
      <c r="F6908">
        <v>4041</v>
      </c>
      <c r="G6908">
        <v>6932</v>
      </c>
      <c r="H6908">
        <v>102509</v>
      </c>
      <c r="I6908">
        <v>43112065200</v>
      </c>
      <c r="J6908">
        <v>9</v>
      </c>
      <c r="K6908" t="s">
        <v>1935</v>
      </c>
      <c r="L6908">
        <v>2702</v>
      </c>
      <c r="M6908" t="s">
        <v>1936</v>
      </c>
      <c r="N6908" t="s">
        <v>1937</v>
      </c>
      <c r="O6908">
        <v>0</v>
      </c>
      <c r="P6908" t="s">
        <v>1552</v>
      </c>
      <c r="Q6908">
        <v>19940601</v>
      </c>
      <c r="R6908">
        <v>756497001</v>
      </c>
    </row>
    <row r="6909" spans="1:18">
      <c r="A6909" t="s">
        <v>1934</v>
      </c>
      <c r="B6909" t="s">
        <v>1665</v>
      </c>
      <c r="C6909">
        <v>201210</v>
      </c>
      <c r="D6909">
        <v>29</v>
      </c>
      <c r="E6909" t="s">
        <v>1555</v>
      </c>
      <c r="F6909">
        <v>4426</v>
      </c>
      <c r="G6909">
        <v>24947</v>
      </c>
      <c r="H6909">
        <v>10205</v>
      </c>
      <c r="I6909">
        <v>43112065600</v>
      </c>
      <c r="J6909">
        <v>9</v>
      </c>
      <c r="K6909" t="s">
        <v>1935</v>
      </c>
      <c r="L6909">
        <v>2702</v>
      </c>
      <c r="M6909" t="s">
        <v>1936</v>
      </c>
      <c r="N6909" t="s">
        <v>1937</v>
      </c>
      <c r="O6909">
        <v>0</v>
      </c>
      <c r="P6909" t="s">
        <v>1552</v>
      </c>
      <c r="Q6909">
        <v>19950201</v>
      </c>
      <c r="R6909">
        <v>756497001</v>
      </c>
    </row>
    <row r="6910" spans="1:18">
      <c r="A6910" t="s">
        <v>1938</v>
      </c>
      <c r="B6910" t="s">
        <v>1703</v>
      </c>
      <c r="C6910">
        <v>201210</v>
      </c>
      <c r="D6910">
        <v>31</v>
      </c>
      <c r="E6910" t="s">
        <v>1555</v>
      </c>
      <c r="F6910">
        <v>7444</v>
      </c>
      <c r="G6910">
        <v>5434</v>
      </c>
      <c r="H6910">
        <v>87211</v>
      </c>
      <c r="I6910">
        <v>43112062502</v>
      </c>
      <c r="J6910">
        <v>9</v>
      </c>
      <c r="K6910" t="s">
        <v>1939</v>
      </c>
      <c r="L6910">
        <v>2702</v>
      </c>
      <c r="M6910" t="s">
        <v>1936</v>
      </c>
      <c r="N6910" t="s">
        <v>1937</v>
      </c>
      <c r="O6910">
        <v>0</v>
      </c>
      <c r="P6910" t="s">
        <v>1552</v>
      </c>
      <c r="Q6910">
        <v>20010123</v>
      </c>
      <c r="R6910">
        <v>756497001</v>
      </c>
    </row>
    <row r="6911" spans="1:18">
      <c r="A6911" t="s">
        <v>1938</v>
      </c>
      <c r="B6911" t="s">
        <v>1554</v>
      </c>
      <c r="C6911">
        <v>201210</v>
      </c>
      <c r="D6911">
        <v>14</v>
      </c>
      <c r="E6911" t="s">
        <v>1555</v>
      </c>
      <c r="F6911">
        <v>1363</v>
      </c>
      <c r="G6911">
        <v>1317</v>
      </c>
      <c r="H6911">
        <v>31966</v>
      </c>
      <c r="I6911">
        <v>43112062701</v>
      </c>
      <c r="J6911">
        <v>9</v>
      </c>
      <c r="K6911" t="s">
        <v>1939</v>
      </c>
      <c r="L6911">
        <v>2702</v>
      </c>
      <c r="M6911" t="s">
        <v>1936</v>
      </c>
      <c r="N6911" t="s">
        <v>1937</v>
      </c>
      <c r="O6911">
        <v>0</v>
      </c>
      <c r="P6911" t="s">
        <v>1552</v>
      </c>
      <c r="Q6911">
        <v>19981031</v>
      </c>
      <c r="R6911">
        <v>756497001</v>
      </c>
    </row>
    <row r="6912" spans="1:18">
      <c r="A6912" t="s">
        <v>1938</v>
      </c>
      <c r="B6912" t="s">
        <v>1558</v>
      </c>
      <c r="C6912">
        <v>201210</v>
      </c>
      <c r="D6912">
        <v>31</v>
      </c>
      <c r="E6912" t="s">
        <v>1555</v>
      </c>
      <c r="F6912">
        <v>3907</v>
      </c>
      <c r="G6912">
        <v>4863</v>
      </c>
      <c r="H6912">
        <v>51877</v>
      </c>
      <c r="I6912">
        <v>43112063101</v>
      </c>
      <c r="J6912">
        <v>9</v>
      </c>
      <c r="K6912" t="s">
        <v>1935</v>
      </c>
      <c r="L6912">
        <v>2702</v>
      </c>
      <c r="M6912" t="s">
        <v>1936</v>
      </c>
      <c r="N6912" t="s">
        <v>1937</v>
      </c>
      <c r="O6912">
        <v>0</v>
      </c>
      <c r="P6912" t="s">
        <v>1552</v>
      </c>
      <c r="Q6912">
        <v>20000827</v>
      </c>
      <c r="R6912">
        <v>756497001</v>
      </c>
    </row>
    <row r="6913" spans="1:18">
      <c r="A6913" t="s">
        <v>1938</v>
      </c>
      <c r="B6913" t="s">
        <v>1567</v>
      </c>
      <c r="C6913">
        <v>201210</v>
      </c>
      <c r="D6913">
        <v>30</v>
      </c>
      <c r="E6913" t="s">
        <v>1555</v>
      </c>
      <c r="F6913">
        <v>6503</v>
      </c>
      <c r="G6913">
        <v>20056</v>
      </c>
      <c r="H6913">
        <v>25054</v>
      </c>
      <c r="I6913">
        <v>43112063301</v>
      </c>
      <c r="J6913">
        <v>9</v>
      </c>
      <c r="K6913" t="s">
        <v>1939</v>
      </c>
      <c r="L6913">
        <v>2702</v>
      </c>
      <c r="M6913" t="s">
        <v>1936</v>
      </c>
      <c r="N6913" t="s">
        <v>1937</v>
      </c>
      <c r="O6913">
        <v>0</v>
      </c>
      <c r="P6913" t="s">
        <v>1552</v>
      </c>
      <c r="Q6913">
        <v>19951201</v>
      </c>
      <c r="R6913">
        <v>756497001</v>
      </c>
    </row>
    <row r="6914" spans="1:18">
      <c r="A6914" t="s">
        <v>1938</v>
      </c>
      <c r="B6914" t="s">
        <v>1647</v>
      </c>
      <c r="C6914">
        <v>201210</v>
      </c>
      <c r="D6914">
        <v>30</v>
      </c>
      <c r="E6914" t="s">
        <v>1555</v>
      </c>
      <c r="F6914">
        <v>3631</v>
      </c>
      <c r="G6914">
        <v>5835</v>
      </c>
      <c r="H6914">
        <v>30668</v>
      </c>
      <c r="I6914">
        <v>43112063701</v>
      </c>
      <c r="J6914">
        <v>9</v>
      </c>
      <c r="K6914" t="s">
        <v>1935</v>
      </c>
      <c r="L6914">
        <v>2702</v>
      </c>
      <c r="M6914" t="s">
        <v>1936</v>
      </c>
      <c r="N6914" t="s">
        <v>1937</v>
      </c>
      <c r="O6914">
        <v>0</v>
      </c>
      <c r="P6914" t="s">
        <v>1552</v>
      </c>
      <c r="Q6914">
        <v>19960201</v>
      </c>
      <c r="R6914">
        <v>756497001</v>
      </c>
    </row>
    <row r="6915" spans="1:18">
      <c r="A6915" t="s">
        <v>1938</v>
      </c>
      <c r="B6915" t="s">
        <v>1692</v>
      </c>
      <c r="C6915">
        <v>201210</v>
      </c>
      <c r="D6915">
        <v>31</v>
      </c>
      <c r="E6915" t="s">
        <v>1555</v>
      </c>
      <c r="F6915">
        <v>5946</v>
      </c>
      <c r="G6915">
        <v>5997</v>
      </c>
      <c r="H6915">
        <v>68849</v>
      </c>
      <c r="I6915">
        <v>43112064301</v>
      </c>
      <c r="J6915">
        <v>9</v>
      </c>
      <c r="K6915" t="s">
        <v>1935</v>
      </c>
      <c r="L6915">
        <v>2702</v>
      </c>
      <c r="M6915" t="s">
        <v>1936</v>
      </c>
      <c r="N6915" t="s">
        <v>1937</v>
      </c>
      <c r="O6915">
        <v>0</v>
      </c>
      <c r="P6915" t="s">
        <v>1552</v>
      </c>
      <c r="Q6915">
        <v>19970201</v>
      </c>
      <c r="R6915">
        <v>756497001</v>
      </c>
    </row>
    <row r="6916" spans="1:18">
      <c r="A6916" t="s">
        <v>1938</v>
      </c>
      <c r="B6916" t="s">
        <v>1569</v>
      </c>
      <c r="C6916">
        <v>201210</v>
      </c>
      <c r="D6916">
        <v>31</v>
      </c>
      <c r="E6916" t="s">
        <v>1555</v>
      </c>
      <c r="F6916">
        <v>2237</v>
      </c>
      <c r="G6916">
        <v>10842</v>
      </c>
      <c r="H6916">
        <v>95501</v>
      </c>
      <c r="I6916">
        <v>43112066201</v>
      </c>
      <c r="J6916">
        <v>9</v>
      </c>
      <c r="K6916" t="s">
        <v>1935</v>
      </c>
      <c r="L6916">
        <v>2702</v>
      </c>
      <c r="M6916" t="s">
        <v>1936</v>
      </c>
      <c r="N6916" t="s">
        <v>1937</v>
      </c>
      <c r="O6916">
        <v>0</v>
      </c>
      <c r="P6916" t="s">
        <v>1552</v>
      </c>
      <c r="Q6916">
        <v>19971112</v>
      </c>
      <c r="R6916">
        <v>756497001</v>
      </c>
    </row>
    <row r="6917" spans="1:18">
      <c r="A6917" t="s">
        <v>1941</v>
      </c>
      <c r="B6917" t="s">
        <v>1671</v>
      </c>
      <c r="C6917">
        <v>201210</v>
      </c>
      <c r="D6917">
        <v>31</v>
      </c>
      <c r="E6917" t="s">
        <v>1555</v>
      </c>
      <c r="F6917">
        <v>3555</v>
      </c>
      <c r="G6917">
        <v>4480</v>
      </c>
      <c r="H6917">
        <v>47036</v>
      </c>
      <c r="I6917">
        <v>560452006301</v>
      </c>
      <c r="J6917">
        <v>9</v>
      </c>
      <c r="K6917" t="s">
        <v>1942</v>
      </c>
      <c r="L6917">
        <v>2702</v>
      </c>
      <c r="M6917" t="s">
        <v>1936</v>
      </c>
      <c r="N6917" t="s">
        <v>1937</v>
      </c>
      <c r="O6917">
        <v>0</v>
      </c>
      <c r="P6917" t="s">
        <v>1552</v>
      </c>
      <c r="Q6917">
        <v>20000611</v>
      </c>
      <c r="R6917">
        <v>756497001</v>
      </c>
    </row>
    <row r="6918" spans="1:18">
      <c r="A6918" t="s">
        <v>1941</v>
      </c>
      <c r="B6918" t="s">
        <v>1672</v>
      </c>
      <c r="C6918">
        <v>201210</v>
      </c>
      <c r="D6918">
        <v>31</v>
      </c>
      <c r="E6918" t="s">
        <v>1555</v>
      </c>
      <c r="F6918">
        <v>4309</v>
      </c>
      <c r="G6918">
        <v>5410</v>
      </c>
      <c r="H6918">
        <v>30057</v>
      </c>
      <c r="I6918">
        <v>560452006402</v>
      </c>
      <c r="J6918">
        <v>9</v>
      </c>
      <c r="K6918" t="s">
        <v>1942</v>
      </c>
      <c r="L6918">
        <v>2702</v>
      </c>
      <c r="M6918" t="s">
        <v>1936</v>
      </c>
      <c r="N6918" t="s">
        <v>1937</v>
      </c>
      <c r="O6918">
        <v>0</v>
      </c>
      <c r="P6918" t="s">
        <v>1552</v>
      </c>
      <c r="Q6918">
        <v>20030411</v>
      </c>
      <c r="R6918">
        <v>756497001</v>
      </c>
    </row>
    <row r="6919" spans="1:18">
      <c r="A6919" t="s">
        <v>1941</v>
      </c>
      <c r="B6919" t="s">
        <v>1622</v>
      </c>
      <c r="C6919">
        <v>201210</v>
      </c>
      <c r="D6919">
        <v>31</v>
      </c>
      <c r="E6919" t="s">
        <v>1555</v>
      </c>
      <c r="F6919">
        <v>3317</v>
      </c>
      <c r="G6919">
        <v>1762</v>
      </c>
      <c r="H6919">
        <v>4784</v>
      </c>
      <c r="I6919">
        <v>560452006500</v>
      </c>
      <c r="J6919">
        <v>9</v>
      </c>
      <c r="K6919" t="s">
        <v>1942</v>
      </c>
      <c r="L6919">
        <v>2702</v>
      </c>
      <c r="M6919" t="s">
        <v>1936</v>
      </c>
      <c r="N6919" t="s">
        <v>1937</v>
      </c>
      <c r="O6919">
        <v>0</v>
      </c>
      <c r="P6919" t="s">
        <v>1552</v>
      </c>
      <c r="Q6919">
        <v>19910501</v>
      </c>
      <c r="R6919">
        <v>756497001</v>
      </c>
    </row>
    <row r="6920" spans="1:18">
      <c r="A6920" t="s">
        <v>1941</v>
      </c>
      <c r="B6920" t="s">
        <v>1599</v>
      </c>
      <c r="C6920">
        <v>201210</v>
      </c>
      <c r="D6920">
        <v>30</v>
      </c>
      <c r="E6920" t="s">
        <v>1555</v>
      </c>
      <c r="F6920">
        <v>9942</v>
      </c>
      <c r="G6920">
        <v>10234</v>
      </c>
      <c r="H6920">
        <v>118688</v>
      </c>
      <c r="I6920">
        <v>560452006600</v>
      </c>
      <c r="J6920">
        <v>9</v>
      </c>
      <c r="K6920" t="s">
        <v>1942</v>
      </c>
      <c r="L6920">
        <v>2702</v>
      </c>
      <c r="M6920" t="s">
        <v>1936</v>
      </c>
      <c r="N6920" t="s">
        <v>1937</v>
      </c>
      <c r="O6920">
        <v>0</v>
      </c>
      <c r="P6920" t="s">
        <v>1552</v>
      </c>
      <c r="Q6920">
        <v>19910601</v>
      </c>
      <c r="R6920">
        <v>756497001</v>
      </c>
    </row>
    <row r="6921" spans="1:18">
      <c r="A6921" t="s">
        <v>1941</v>
      </c>
      <c r="B6921" t="s">
        <v>1674</v>
      </c>
      <c r="C6921">
        <v>201210</v>
      </c>
      <c r="D6921">
        <v>24</v>
      </c>
      <c r="E6921" t="s">
        <v>1555</v>
      </c>
      <c r="F6921">
        <v>964</v>
      </c>
      <c r="G6921">
        <v>1059</v>
      </c>
      <c r="H6921">
        <v>269</v>
      </c>
      <c r="I6921">
        <v>560452008003</v>
      </c>
      <c r="J6921">
        <v>9</v>
      </c>
      <c r="K6921" t="s">
        <v>1942</v>
      </c>
      <c r="L6921">
        <v>2702</v>
      </c>
      <c r="M6921" t="s">
        <v>1936</v>
      </c>
      <c r="N6921" t="s">
        <v>1937</v>
      </c>
      <c r="O6921">
        <v>0</v>
      </c>
      <c r="P6921" t="s">
        <v>1552</v>
      </c>
      <c r="Q6921">
        <v>20030726</v>
      </c>
      <c r="R6921">
        <v>756497001</v>
      </c>
    </row>
    <row r="6922" spans="1:18">
      <c r="A6922" t="s">
        <v>1941</v>
      </c>
      <c r="B6922" t="s">
        <v>1602</v>
      </c>
      <c r="C6922">
        <v>201210</v>
      </c>
      <c r="D6922">
        <v>30</v>
      </c>
      <c r="E6922" t="s">
        <v>1555</v>
      </c>
      <c r="F6922">
        <v>8168</v>
      </c>
      <c r="G6922">
        <v>14637</v>
      </c>
      <c r="H6922">
        <v>33135</v>
      </c>
      <c r="I6922">
        <v>560452006701</v>
      </c>
      <c r="J6922">
        <v>9</v>
      </c>
      <c r="K6922" t="s">
        <v>1942</v>
      </c>
      <c r="L6922">
        <v>2702</v>
      </c>
      <c r="M6922" t="s">
        <v>1936</v>
      </c>
      <c r="N6922" t="s">
        <v>1937</v>
      </c>
      <c r="O6922">
        <v>0</v>
      </c>
      <c r="P6922" t="s">
        <v>1552</v>
      </c>
      <c r="Q6922">
        <v>19940501</v>
      </c>
      <c r="R6922">
        <v>756497001</v>
      </c>
    </row>
    <row r="6923" spans="1:18">
      <c r="A6923" t="s">
        <v>1934</v>
      </c>
      <c r="B6923" t="s">
        <v>1648</v>
      </c>
      <c r="C6923">
        <v>201211</v>
      </c>
      <c r="D6923">
        <v>30</v>
      </c>
      <c r="E6923" t="s">
        <v>1555</v>
      </c>
      <c r="F6923">
        <v>1741</v>
      </c>
      <c r="G6923">
        <v>1035</v>
      </c>
      <c r="H6923">
        <v>18996</v>
      </c>
      <c r="I6923">
        <v>43112062201</v>
      </c>
      <c r="J6923">
        <v>9</v>
      </c>
      <c r="K6923" t="s">
        <v>1935</v>
      </c>
      <c r="L6923">
        <v>2702</v>
      </c>
      <c r="M6923" t="s">
        <v>1936</v>
      </c>
      <c r="N6923" t="s">
        <v>1937</v>
      </c>
      <c r="O6923">
        <v>0</v>
      </c>
      <c r="P6923" t="s">
        <v>1552</v>
      </c>
      <c r="Q6923">
        <v>20011213</v>
      </c>
      <c r="R6923">
        <v>756497001</v>
      </c>
    </row>
    <row r="6924" spans="1:18">
      <c r="A6924" t="s">
        <v>1934</v>
      </c>
      <c r="B6924" t="s">
        <v>1649</v>
      </c>
      <c r="C6924">
        <v>201211</v>
      </c>
      <c r="D6924">
        <v>30</v>
      </c>
      <c r="E6924" t="s">
        <v>1555</v>
      </c>
      <c r="F6924">
        <v>4223</v>
      </c>
      <c r="G6924">
        <v>1825</v>
      </c>
      <c r="H6924">
        <v>78778</v>
      </c>
      <c r="I6924">
        <v>43112062401</v>
      </c>
      <c r="J6924">
        <v>9</v>
      </c>
      <c r="K6924" t="s">
        <v>1935</v>
      </c>
      <c r="L6924">
        <v>2702</v>
      </c>
      <c r="M6924" t="s">
        <v>1936</v>
      </c>
      <c r="N6924" t="s">
        <v>1937</v>
      </c>
      <c r="O6924">
        <v>0</v>
      </c>
      <c r="P6924" t="s">
        <v>1552</v>
      </c>
      <c r="Q6924">
        <v>20020820</v>
      </c>
      <c r="R6924">
        <v>756497001</v>
      </c>
    </row>
    <row r="6925" spans="1:18">
      <c r="A6925" t="s">
        <v>1934</v>
      </c>
      <c r="B6925" t="s">
        <v>1701</v>
      </c>
      <c r="C6925">
        <v>201211</v>
      </c>
      <c r="D6925">
        <v>30</v>
      </c>
      <c r="E6925" t="s">
        <v>1555</v>
      </c>
      <c r="F6925">
        <v>9162</v>
      </c>
      <c r="G6925">
        <v>4049</v>
      </c>
      <c r="H6925">
        <v>83080</v>
      </c>
      <c r="I6925">
        <v>43112062600</v>
      </c>
      <c r="J6925">
        <v>9</v>
      </c>
      <c r="K6925" t="s">
        <v>1940</v>
      </c>
      <c r="L6925">
        <v>2702</v>
      </c>
      <c r="M6925" t="s">
        <v>1936</v>
      </c>
      <c r="N6925" t="s">
        <v>1937</v>
      </c>
      <c r="O6925">
        <v>0</v>
      </c>
      <c r="P6925" t="s">
        <v>1552</v>
      </c>
      <c r="Q6925">
        <v>19910601</v>
      </c>
      <c r="R6925">
        <v>756497001</v>
      </c>
    </row>
    <row r="6926" spans="1:18">
      <c r="A6926" t="s">
        <v>1934</v>
      </c>
      <c r="B6926" t="s">
        <v>1730</v>
      </c>
      <c r="C6926">
        <v>201211</v>
      </c>
      <c r="D6926">
        <v>30</v>
      </c>
      <c r="E6926" t="s">
        <v>1555</v>
      </c>
      <c r="F6926">
        <v>4608</v>
      </c>
      <c r="G6926">
        <v>1290</v>
      </c>
      <c r="H6926">
        <v>20019</v>
      </c>
      <c r="I6926">
        <v>43112062901</v>
      </c>
      <c r="J6926">
        <v>9</v>
      </c>
      <c r="K6926" t="s">
        <v>1935</v>
      </c>
      <c r="L6926">
        <v>2702</v>
      </c>
      <c r="M6926" t="s">
        <v>1936</v>
      </c>
      <c r="N6926" t="s">
        <v>1937</v>
      </c>
      <c r="O6926">
        <v>0</v>
      </c>
      <c r="P6926" t="s">
        <v>1552</v>
      </c>
      <c r="Q6926">
        <v>19990108</v>
      </c>
      <c r="R6926">
        <v>756497001</v>
      </c>
    </row>
    <row r="6927" spans="1:18">
      <c r="A6927" t="s">
        <v>1934</v>
      </c>
      <c r="B6927" t="s">
        <v>1591</v>
      </c>
      <c r="C6927">
        <v>201211</v>
      </c>
      <c r="D6927">
        <v>30</v>
      </c>
      <c r="E6927" t="s">
        <v>1555</v>
      </c>
      <c r="F6927">
        <v>3744</v>
      </c>
      <c r="G6927">
        <v>337</v>
      </c>
      <c r="H6927">
        <v>34784</v>
      </c>
      <c r="I6927">
        <v>43112063000</v>
      </c>
      <c r="J6927">
        <v>9</v>
      </c>
      <c r="K6927" t="s">
        <v>1935</v>
      </c>
      <c r="L6927">
        <v>2702</v>
      </c>
      <c r="M6927" t="s">
        <v>1936</v>
      </c>
      <c r="N6927" t="s">
        <v>1937</v>
      </c>
      <c r="O6927">
        <v>0</v>
      </c>
      <c r="P6927" t="s">
        <v>1552</v>
      </c>
      <c r="Q6927">
        <v>19910701</v>
      </c>
      <c r="R6927">
        <v>756497001</v>
      </c>
    </row>
    <row r="6928" spans="1:18">
      <c r="A6928" t="s">
        <v>1934</v>
      </c>
      <c r="B6928" t="s">
        <v>1635</v>
      </c>
      <c r="C6928">
        <v>201211</v>
      </c>
      <c r="D6928">
        <v>30</v>
      </c>
      <c r="E6928" t="s">
        <v>1555</v>
      </c>
      <c r="F6928">
        <v>2200</v>
      </c>
      <c r="G6928">
        <v>11763</v>
      </c>
      <c r="H6928">
        <v>10160</v>
      </c>
      <c r="I6928">
        <v>43112063801</v>
      </c>
      <c r="J6928">
        <v>9</v>
      </c>
      <c r="K6928" t="s">
        <v>1935</v>
      </c>
      <c r="L6928">
        <v>2702</v>
      </c>
      <c r="M6928" t="s">
        <v>1936</v>
      </c>
      <c r="N6928" t="s">
        <v>1937</v>
      </c>
      <c r="O6928">
        <v>0</v>
      </c>
      <c r="P6928" t="s">
        <v>1552</v>
      </c>
      <c r="Q6928">
        <v>20000301</v>
      </c>
      <c r="R6928">
        <v>756497001</v>
      </c>
    </row>
    <row r="6929" spans="1:18">
      <c r="A6929" t="s">
        <v>1934</v>
      </c>
      <c r="B6929" t="s">
        <v>1650</v>
      </c>
      <c r="C6929">
        <v>201211</v>
      </c>
      <c r="D6929">
        <v>30</v>
      </c>
      <c r="E6929" t="s">
        <v>1555</v>
      </c>
      <c r="F6929">
        <v>1697</v>
      </c>
      <c r="G6929">
        <v>14587</v>
      </c>
      <c r="H6929">
        <v>48175</v>
      </c>
      <c r="I6929">
        <v>43112064400</v>
      </c>
      <c r="J6929">
        <v>9</v>
      </c>
      <c r="K6929" t="s">
        <v>1940</v>
      </c>
      <c r="L6929">
        <v>2702</v>
      </c>
      <c r="M6929" t="s">
        <v>1936</v>
      </c>
      <c r="N6929" t="s">
        <v>1937</v>
      </c>
      <c r="O6929">
        <v>0</v>
      </c>
      <c r="P6929" t="s">
        <v>1552</v>
      </c>
      <c r="Q6929">
        <v>19940301</v>
      </c>
      <c r="R6929">
        <v>756497001</v>
      </c>
    </row>
    <row r="6930" spans="1:18">
      <c r="A6930" t="s">
        <v>1934</v>
      </c>
      <c r="B6930" t="s">
        <v>1663</v>
      </c>
      <c r="C6930">
        <v>201211</v>
      </c>
      <c r="D6930">
        <v>30</v>
      </c>
      <c r="E6930" t="s">
        <v>1555</v>
      </c>
      <c r="F6930">
        <v>2839</v>
      </c>
      <c r="G6930">
        <v>2639</v>
      </c>
      <c r="H6930">
        <v>14735</v>
      </c>
      <c r="I6930">
        <v>43112064801</v>
      </c>
      <c r="J6930">
        <v>9</v>
      </c>
      <c r="K6930" t="s">
        <v>1935</v>
      </c>
      <c r="L6930">
        <v>2702</v>
      </c>
      <c r="M6930" t="s">
        <v>1936</v>
      </c>
      <c r="N6930" t="s">
        <v>1937</v>
      </c>
      <c r="O6930">
        <v>0</v>
      </c>
      <c r="P6930" t="s">
        <v>1552</v>
      </c>
      <c r="Q6930">
        <v>19981216</v>
      </c>
      <c r="R6930">
        <v>756497001</v>
      </c>
    </row>
    <row r="6931" spans="1:18">
      <c r="A6931" t="s">
        <v>1934</v>
      </c>
      <c r="B6931" t="s">
        <v>1689</v>
      </c>
      <c r="C6931">
        <v>201211</v>
      </c>
      <c r="D6931">
        <v>30</v>
      </c>
      <c r="E6931" t="s">
        <v>1555</v>
      </c>
      <c r="F6931">
        <v>1912</v>
      </c>
      <c r="G6931">
        <v>3548</v>
      </c>
      <c r="H6931">
        <v>53962</v>
      </c>
      <c r="I6931">
        <v>43112065001</v>
      </c>
      <c r="J6931">
        <v>9</v>
      </c>
      <c r="K6931" t="s">
        <v>1935</v>
      </c>
      <c r="L6931">
        <v>2702</v>
      </c>
      <c r="M6931" t="s">
        <v>1936</v>
      </c>
      <c r="N6931" t="s">
        <v>1937</v>
      </c>
      <c r="O6931">
        <v>0</v>
      </c>
      <c r="P6931" t="s">
        <v>1552</v>
      </c>
      <c r="Q6931">
        <v>19980223</v>
      </c>
      <c r="R6931">
        <v>756497001</v>
      </c>
    </row>
    <row r="6932" spans="1:18">
      <c r="A6932" t="s">
        <v>1934</v>
      </c>
      <c r="B6932" t="s">
        <v>1664</v>
      </c>
      <c r="C6932">
        <v>201211</v>
      </c>
      <c r="D6932">
        <v>30</v>
      </c>
      <c r="E6932" t="s">
        <v>1555</v>
      </c>
      <c r="F6932">
        <v>4289</v>
      </c>
      <c r="G6932">
        <v>8368</v>
      </c>
      <c r="H6932">
        <v>96792</v>
      </c>
      <c r="I6932">
        <v>43112065200</v>
      </c>
      <c r="J6932">
        <v>9</v>
      </c>
      <c r="K6932" t="s">
        <v>1935</v>
      </c>
      <c r="L6932">
        <v>2702</v>
      </c>
      <c r="M6932" t="s">
        <v>1936</v>
      </c>
      <c r="N6932" t="s">
        <v>1937</v>
      </c>
      <c r="O6932">
        <v>0</v>
      </c>
      <c r="P6932" t="s">
        <v>1552</v>
      </c>
      <c r="Q6932">
        <v>19940601</v>
      </c>
      <c r="R6932">
        <v>756497001</v>
      </c>
    </row>
    <row r="6933" spans="1:18">
      <c r="A6933" t="s">
        <v>1934</v>
      </c>
      <c r="B6933" t="s">
        <v>1665</v>
      </c>
      <c r="C6933">
        <v>201211</v>
      </c>
      <c r="D6933">
        <v>30</v>
      </c>
      <c r="E6933" t="s">
        <v>1555</v>
      </c>
      <c r="F6933">
        <v>4688</v>
      </c>
      <c r="G6933">
        <v>30069</v>
      </c>
      <c r="H6933">
        <v>9622</v>
      </c>
      <c r="I6933">
        <v>43112065600</v>
      </c>
      <c r="J6933">
        <v>9</v>
      </c>
      <c r="K6933" t="s">
        <v>1935</v>
      </c>
      <c r="L6933">
        <v>2702</v>
      </c>
      <c r="M6933" t="s">
        <v>1936</v>
      </c>
      <c r="N6933" t="s">
        <v>1937</v>
      </c>
      <c r="O6933">
        <v>0</v>
      </c>
      <c r="P6933" t="s">
        <v>1552</v>
      </c>
      <c r="Q6933">
        <v>19950201</v>
      </c>
      <c r="R6933">
        <v>756497001</v>
      </c>
    </row>
    <row r="6934" spans="1:18">
      <c r="A6934" t="s">
        <v>1938</v>
      </c>
      <c r="B6934" t="s">
        <v>1703</v>
      </c>
      <c r="C6934">
        <v>201211</v>
      </c>
      <c r="D6934">
        <v>30</v>
      </c>
      <c r="E6934" t="s">
        <v>1555</v>
      </c>
      <c r="F6934">
        <v>7277</v>
      </c>
      <c r="G6934">
        <v>3360</v>
      </c>
      <c r="H6934">
        <v>85744</v>
      </c>
      <c r="I6934">
        <v>43112062502</v>
      </c>
      <c r="J6934">
        <v>9</v>
      </c>
      <c r="K6934" t="s">
        <v>1939</v>
      </c>
      <c r="L6934">
        <v>2702</v>
      </c>
      <c r="M6934" t="s">
        <v>1936</v>
      </c>
      <c r="N6934" t="s">
        <v>1937</v>
      </c>
      <c r="O6934">
        <v>0</v>
      </c>
      <c r="P6934" t="s">
        <v>1552</v>
      </c>
      <c r="Q6934">
        <v>20010123</v>
      </c>
      <c r="R6934">
        <v>756497001</v>
      </c>
    </row>
    <row r="6935" spans="1:18">
      <c r="A6935" t="s">
        <v>1938</v>
      </c>
      <c r="B6935" t="s">
        <v>1554</v>
      </c>
      <c r="C6935">
        <v>201211</v>
      </c>
      <c r="D6935">
        <v>5</v>
      </c>
      <c r="E6935" t="s">
        <v>1555</v>
      </c>
      <c r="F6935">
        <v>481</v>
      </c>
      <c r="G6935">
        <v>563</v>
      </c>
      <c r="H6935">
        <v>11627</v>
      </c>
      <c r="I6935">
        <v>43112062701</v>
      </c>
      <c r="J6935">
        <v>9</v>
      </c>
      <c r="K6935" t="s">
        <v>1939</v>
      </c>
      <c r="L6935">
        <v>2702</v>
      </c>
      <c r="M6935" t="s">
        <v>1936</v>
      </c>
      <c r="N6935" t="s">
        <v>1937</v>
      </c>
      <c r="O6935">
        <v>0</v>
      </c>
      <c r="P6935" t="s">
        <v>1552</v>
      </c>
      <c r="Q6935">
        <v>19981031</v>
      </c>
      <c r="R6935">
        <v>756497001</v>
      </c>
    </row>
    <row r="6936" spans="1:18">
      <c r="A6936" t="s">
        <v>1938</v>
      </c>
      <c r="B6936" t="s">
        <v>1558</v>
      </c>
      <c r="C6936">
        <v>201211</v>
      </c>
      <c r="D6936">
        <v>30</v>
      </c>
      <c r="E6936" t="s">
        <v>1555</v>
      </c>
      <c r="F6936">
        <v>3671</v>
      </c>
      <c r="G6936">
        <v>5218</v>
      </c>
      <c r="H6936">
        <v>50083</v>
      </c>
      <c r="I6936">
        <v>43112063101</v>
      </c>
      <c r="J6936">
        <v>9</v>
      </c>
      <c r="K6936" t="s">
        <v>1935</v>
      </c>
      <c r="L6936">
        <v>2702</v>
      </c>
      <c r="M6936" t="s">
        <v>1936</v>
      </c>
      <c r="N6936" t="s">
        <v>1937</v>
      </c>
      <c r="O6936">
        <v>0</v>
      </c>
      <c r="P6936" t="s">
        <v>1552</v>
      </c>
      <c r="Q6936">
        <v>20000827</v>
      </c>
      <c r="R6936">
        <v>756497001</v>
      </c>
    </row>
    <row r="6937" spans="1:18">
      <c r="A6937" t="s">
        <v>1938</v>
      </c>
      <c r="B6937" t="s">
        <v>1567</v>
      </c>
      <c r="C6937">
        <v>201211</v>
      </c>
      <c r="D6937">
        <v>30</v>
      </c>
      <c r="E6937" t="s">
        <v>1555</v>
      </c>
      <c r="F6937">
        <v>6536</v>
      </c>
      <c r="G6937">
        <v>14485</v>
      </c>
      <c r="H6937">
        <v>24221</v>
      </c>
      <c r="I6937">
        <v>43112063301</v>
      </c>
      <c r="J6937">
        <v>9</v>
      </c>
      <c r="K6937" t="s">
        <v>1939</v>
      </c>
      <c r="L6937">
        <v>2702</v>
      </c>
      <c r="M6937" t="s">
        <v>1936</v>
      </c>
      <c r="N6937" t="s">
        <v>1937</v>
      </c>
      <c r="O6937">
        <v>0</v>
      </c>
      <c r="P6937" t="s">
        <v>1552</v>
      </c>
      <c r="Q6937">
        <v>19951201</v>
      </c>
      <c r="R6937">
        <v>756497001</v>
      </c>
    </row>
    <row r="6938" spans="1:18">
      <c r="A6938" t="s">
        <v>1938</v>
      </c>
      <c r="B6938" t="s">
        <v>1647</v>
      </c>
      <c r="C6938">
        <v>201211</v>
      </c>
      <c r="D6938">
        <v>16</v>
      </c>
      <c r="E6938" t="s">
        <v>1555</v>
      </c>
      <c r="F6938">
        <v>2343</v>
      </c>
      <c r="G6938">
        <v>4294</v>
      </c>
      <c r="H6938">
        <v>18400</v>
      </c>
      <c r="I6938">
        <v>43112063701</v>
      </c>
      <c r="J6938">
        <v>9</v>
      </c>
      <c r="K6938" t="s">
        <v>1935</v>
      </c>
      <c r="L6938">
        <v>2702</v>
      </c>
      <c r="M6938" t="s">
        <v>1936</v>
      </c>
      <c r="N6938" t="s">
        <v>1937</v>
      </c>
      <c r="O6938">
        <v>0</v>
      </c>
      <c r="P6938" t="s">
        <v>1552</v>
      </c>
      <c r="Q6938">
        <v>19960201</v>
      </c>
      <c r="R6938">
        <v>756497001</v>
      </c>
    </row>
    <row r="6939" spans="1:18">
      <c r="A6939" t="s">
        <v>1938</v>
      </c>
      <c r="B6939" t="s">
        <v>1692</v>
      </c>
      <c r="C6939">
        <v>201211</v>
      </c>
      <c r="D6939">
        <v>30</v>
      </c>
      <c r="E6939" t="s">
        <v>1555</v>
      </c>
      <c r="F6939">
        <v>6124</v>
      </c>
      <c r="G6939">
        <v>5246</v>
      </c>
      <c r="H6939">
        <v>69962</v>
      </c>
      <c r="I6939">
        <v>43112064301</v>
      </c>
      <c r="J6939">
        <v>9</v>
      </c>
      <c r="K6939" t="s">
        <v>1935</v>
      </c>
      <c r="L6939">
        <v>2702</v>
      </c>
      <c r="M6939" t="s">
        <v>1936</v>
      </c>
      <c r="N6939" t="s">
        <v>1937</v>
      </c>
      <c r="O6939">
        <v>0</v>
      </c>
      <c r="P6939" t="s">
        <v>1552</v>
      </c>
      <c r="Q6939">
        <v>19970201</v>
      </c>
      <c r="R6939">
        <v>756497001</v>
      </c>
    </row>
    <row r="6940" spans="1:18">
      <c r="A6940" t="s">
        <v>1938</v>
      </c>
      <c r="B6940" t="s">
        <v>1569</v>
      </c>
      <c r="C6940">
        <v>201211</v>
      </c>
      <c r="D6940">
        <v>30</v>
      </c>
      <c r="E6940" t="s">
        <v>1555</v>
      </c>
      <c r="F6940">
        <v>1963</v>
      </c>
      <c r="G6940">
        <v>5035</v>
      </c>
      <c r="H6940">
        <v>91642</v>
      </c>
      <c r="I6940">
        <v>43112066201</v>
      </c>
      <c r="J6940">
        <v>9</v>
      </c>
      <c r="K6940" t="s">
        <v>1935</v>
      </c>
      <c r="L6940">
        <v>2702</v>
      </c>
      <c r="M6940" t="s">
        <v>1936</v>
      </c>
      <c r="N6940" t="s">
        <v>1937</v>
      </c>
      <c r="O6940">
        <v>0</v>
      </c>
      <c r="P6940" t="s">
        <v>1552</v>
      </c>
      <c r="Q6940">
        <v>19971112</v>
      </c>
      <c r="R6940">
        <v>756497001</v>
      </c>
    </row>
    <row r="6941" spans="1:18">
      <c r="A6941" t="s">
        <v>1941</v>
      </c>
      <c r="B6941" t="s">
        <v>1671</v>
      </c>
      <c r="C6941">
        <v>201211</v>
      </c>
      <c r="D6941">
        <v>30</v>
      </c>
      <c r="E6941" t="s">
        <v>1555</v>
      </c>
      <c r="F6941">
        <v>3004</v>
      </c>
      <c r="G6941">
        <v>7475</v>
      </c>
      <c r="H6941">
        <v>48737</v>
      </c>
      <c r="I6941">
        <v>560452006301</v>
      </c>
      <c r="J6941">
        <v>9</v>
      </c>
      <c r="K6941" t="s">
        <v>1942</v>
      </c>
      <c r="L6941">
        <v>2702</v>
      </c>
      <c r="M6941" t="s">
        <v>1936</v>
      </c>
      <c r="N6941" t="s">
        <v>1937</v>
      </c>
      <c r="O6941">
        <v>0</v>
      </c>
      <c r="P6941" t="s">
        <v>1552</v>
      </c>
      <c r="Q6941">
        <v>20000611</v>
      </c>
      <c r="R6941">
        <v>756497001</v>
      </c>
    </row>
    <row r="6942" spans="1:18">
      <c r="A6942" t="s">
        <v>1941</v>
      </c>
      <c r="B6942" t="s">
        <v>1672</v>
      </c>
      <c r="C6942">
        <v>201211</v>
      </c>
      <c r="D6942">
        <v>30</v>
      </c>
      <c r="E6942" t="s">
        <v>1555</v>
      </c>
      <c r="F6942">
        <v>4061</v>
      </c>
      <c r="G6942">
        <v>6122</v>
      </c>
      <c r="H6942">
        <v>35073</v>
      </c>
      <c r="I6942">
        <v>560452006402</v>
      </c>
      <c r="J6942">
        <v>9</v>
      </c>
      <c r="K6942" t="s">
        <v>1942</v>
      </c>
      <c r="L6942">
        <v>2702</v>
      </c>
      <c r="M6942" t="s">
        <v>1936</v>
      </c>
      <c r="N6942" t="s">
        <v>1937</v>
      </c>
      <c r="O6942">
        <v>0</v>
      </c>
      <c r="P6942" t="s">
        <v>1552</v>
      </c>
      <c r="Q6942">
        <v>20030411</v>
      </c>
      <c r="R6942">
        <v>756497001</v>
      </c>
    </row>
    <row r="6943" spans="1:18">
      <c r="A6943" t="s">
        <v>1941</v>
      </c>
      <c r="B6943" t="s">
        <v>1622</v>
      </c>
      <c r="C6943">
        <v>201211</v>
      </c>
      <c r="D6943">
        <v>30</v>
      </c>
      <c r="E6943" t="s">
        <v>1555</v>
      </c>
      <c r="F6943">
        <v>2869</v>
      </c>
      <c r="G6943">
        <v>1189</v>
      </c>
      <c r="H6943">
        <v>4625</v>
      </c>
      <c r="I6943">
        <v>560452006500</v>
      </c>
      <c r="J6943">
        <v>9</v>
      </c>
      <c r="K6943" t="s">
        <v>1942</v>
      </c>
      <c r="L6943">
        <v>2702</v>
      </c>
      <c r="M6943" t="s">
        <v>1936</v>
      </c>
      <c r="N6943" t="s">
        <v>1937</v>
      </c>
      <c r="O6943">
        <v>0</v>
      </c>
      <c r="P6943" t="s">
        <v>1552</v>
      </c>
      <c r="Q6943">
        <v>19910501</v>
      </c>
      <c r="R6943">
        <v>756497001</v>
      </c>
    </row>
    <row r="6944" spans="1:18">
      <c r="A6944" t="s">
        <v>1941</v>
      </c>
      <c r="B6944" t="s">
        <v>1599</v>
      </c>
      <c r="C6944">
        <v>201211</v>
      </c>
      <c r="D6944">
        <v>30</v>
      </c>
      <c r="E6944" t="s">
        <v>1555</v>
      </c>
      <c r="F6944">
        <v>10296</v>
      </c>
      <c r="G6944">
        <v>7119</v>
      </c>
      <c r="H6944">
        <v>126348</v>
      </c>
      <c r="I6944">
        <v>560452006600</v>
      </c>
      <c r="J6944">
        <v>9</v>
      </c>
      <c r="K6944" t="s">
        <v>1942</v>
      </c>
      <c r="L6944">
        <v>2702</v>
      </c>
      <c r="M6944" t="s">
        <v>1936</v>
      </c>
      <c r="N6944" t="s">
        <v>1937</v>
      </c>
      <c r="O6944">
        <v>0</v>
      </c>
      <c r="P6944" t="s">
        <v>1552</v>
      </c>
      <c r="Q6944">
        <v>19910601</v>
      </c>
      <c r="R6944">
        <v>756497001</v>
      </c>
    </row>
    <row r="6945" spans="1:18">
      <c r="A6945" t="s">
        <v>1941</v>
      </c>
      <c r="B6945" t="s">
        <v>1674</v>
      </c>
      <c r="C6945">
        <v>201211</v>
      </c>
      <c r="D6945">
        <v>11</v>
      </c>
      <c r="E6945" t="s">
        <v>1555</v>
      </c>
      <c r="F6945">
        <v>459</v>
      </c>
      <c r="G6945">
        <v>631</v>
      </c>
      <c r="H6945">
        <v>135</v>
      </c>
      <c r="I6945">
        <v>560452008003</v>
      </c>
      <c r="J6945">
        <v>9</v>
      </c>
      <c r="K6945" t="s">
        <v>1942</v>
      </c>
      <c r="L6945">
        <v>2702</v>
      </c>
      <c r="M6945" t="s">
        <v>1936</v>
      </c>
      <c r="N6945" t="s">
        <v>1937</v>
      </c>
      <c r="O6945">
        <v>0</v>
      </c>
      <c r="P6945" t="s">
        <v>1552</v>
      </c>
      <c r="Q6945">
        <v>20030726</v>
      </c>
      <c r="R6945">
        <v>756497001</v>
      </c>
    </row>
    <row r="6946" spans="1:18">
      <c r="A6946" t="s">
        <v>1941</v>
      </c>
      <c r="B6946" t="s">
        <v>1602</v>
      </c>
      <c r="C6946">
        <v>201211</v>
      </c>
      <c r="D6946">
        <v>30</v>
      </c>
      <c r="E6946" t="s">
        <v>1555</v>
      </c>
      <c r="F6946">
        <v>7925</v>
      </c>
      <c r="G6946">
        <v>20234</v>
      </c>
      <c r="H6946">
        <v>34628</v>
      </c>
      <c r="I6946">
        <v>560452006701</v>
      </c>
      <c r="J6946">
        <v>9</v>
      </c>
      <c r="K6946" t="s">
        <v>1942</v>
      </c>
      <c r="L6946">
        <v>2702</v>
      </c>
      <c r="M6946" t="s">
        <v>1936</v>
      </c>
      <c r="N6946" t="s">
        <v>1937</v>
      </c>
      <c r="O6946">
        <v>0</v>
      </c>
      <c r="P6946" t="s">
        <v>1552</v>
      </c>
      <c r="Q6946">
        <v>19940501</v>
      </c>
      <c r="R6946">
        <v>756497001</v>
      </c>
    </row>
    <row r="6947" spans="1:18">
      <c r="A6947" t="s">
        <v>1934</v>
      </c>
      <c r="B6947" t="s">
        <v>1648</v>
      </c>
      <c r="C6947">
        <v>201212</v>
      </c>
      <c r="D6947">
        <v>31</v>
      </c>
      <c r="E6947" t="s">
        <v>1555</v>
      </c>
      <c r="F6947">
        <v>1737</v>
      </c>
      <c r="G6947">
        <v>1081</v>
      </c>
      <c r="H6947">
        <v>25827</v>
      </c>
      <c r="I6947">
        <v>43112062201</v>
      </c>
      <c r="J6947">
        <v>9</v>
      </c>
      <c r="K6947" t="s">
        <v>1935</v>
      </c>
      <c r="L6947">
        <v>2702</v>
      </c>
      <c r="M6947" t="s">
        <v>1936</v>
      </c>
      <c r="N6947" t="s">
        <v>1937</v>
      </c>
      <c r="O6947">
        <v>0</v>
      </c>
      <c r="P6947" t="s">
        <v>1552</v>
      </c>
      <c r="Q6947">
        <v>20011213</v>
      </c>
      <c r="R6947">
        <v>756497001</v>
      </c>
    </row>
    <row r="6948" spans="1:18">
      <c r="A6948" t="s">
        <v>1934</v>
      </c>
      <c r="B6948" t="s">
        <v>1649</v>
      </c>
      <c r="C6948">
        <v>201212</v>
      </c>
      <c r="D6948">
        <v>31</v>
      </c>
      <c r="E6948" t="s">
        <v>1555</v>
      </c>
      <c r="F6948">
        <v>4270</v>
      </c>
      <c r="G6948">
        <v>1797</v>
      </c>
      <c r="H6948">
        <v>101674</v>
      </c>
      <c r="I6948">
        <v>43112062401</v>
      </c>
      <c r="J6948">
        <v>9</v>
      </c>
      <c r="K6948" t="s">
        <v>1935</v>
      </c>
      <c r="L6948">
        <v>2702</v>
      </c>
      <c r="M6948" t="s">
        <v>1936</v>
      </c>
      <c r="N6948" t="s">
        <v>1937</v>
      </c>
      <c r="O6948">
        <v>0</v>
      </c>
      <c r="P6948" t="s">
        <v>1552</v>
      </c>
      <c r="Q6948">
        <v>20020820</v>
      </c>
      <c r="R6948">
        <v>756497001</v>
      </c>
    </row>
    <row r="6949" spans="1:18">
      <c r="A6949" t="s">
        <v>1934</v>
      </c>
      <c r="B6949" t="s">
        <v>1701</v>
      </c>
      <c r="C6949">
        <v>201212</v>
      </c>
      <c r="D6949">
        <v>31</v>
      </c>
      <c r="E6949" t="s">
        <v>1555</v>
      </c>
      <c r="F6949">
        <v>9025</v>
      </c>
      <c r="G6949">
        <v>3408</v>
      </c>
      <c r="H6949">
        <v>106927</v>
      </c>
      <c r="I6949">
        <v>43112062600</v>
      </c>
      <c r="J6949">
        <v>9</v>
      </c>
      <c r="K6949" t="s">
        <v>1940</v>
      </c>
      <c r="L6949">
        <v>2702</v>
      </c>
      <c r="M6949" t="s">
        <v>1936</v>
      </c>
      <c r="N6949" t="s">
        <v>1937</v>
      </c>
      <c r="O6949">
        <v>0</v>
      </c>
      <c r="P6949" t="s">
        <v>1552</v>
      </c>
      <c r="Q6949">
        <v>19910601</v>
      </c>
      <c r="R6949">
        <v>756497001</v>
      </c>
    </row>
    <row r="6950" spans="1:18">
      <c r="A6950" t="s">
        <v>1934</v>
      </c>
      <c r="B6950" t="s">
        <v>1730</v>
      </c>
      <c r="C6950">
        <v>201212</v>
      </c>
      <c r="D6950">
        <v>31</v>
      </c>
      <c r="E6950" t="s">
        <v>1555</v>
      </c>
      <c r="F6950">
        <v>4817</v>
      </c>
      <c r="G6950">
        <v>603</v>
      </c>
      <c r="H6950">
        <v>27049</v>
      </c>
      <c r="I6950">
        <v>43112062901</v>
      </c>
      <c r="J6950">
        <v>9</v>
      </c>
      <c r="K6950" t="s">
        <v>1935</v>
      </c>
      <c r="L6950">
        <v>2702</v>
      </c>
      <c r="M6950" t="s">
        <v>1936</v>
      </c>
      <c r="N6950" t="s">
        <v>1937</v>
      </c>
      <c r="O6950">
        <v>0</v>
      </c>
      <c r="P6950" t="s">
        <v>1552</v>
      </c>
      <c r="Q6950">
        <v>19990108</v>
      </c>
      <c r="R6950">
        <v>756497001</v>
      </c>
    </row>
    <row r="6951" spans="1:18">
      <c r="A6951" t="s">
        <v>1934</v>
      </c>
      <c r="B6951" t="s">
        <v>1591</v>
      </c>
      <c r="C6951">
        <v>201212</v>
      </c>
      <c r="D6951">
        <v>31</v>
      </c>
      <c r="E6951" t="s">
        <v>1555</v>
      </c>
      <c r="F6951">
        <v>3618</v>
      </c>
      <c r="G6951">
        <v>280</v>
      </c>
      <c r="H6951">
        <v>44516</v>
      </c>
      <c r="I6951">
        <v>43112063000</v>
      </c>
      <c r="J6951">
        <v>9</v>
      </c>
      <c r="K6951" t="s">
        <v>1935</v>
      </c>
      <c r="L6951">
        <v>2702</v>
      </c>
      <c r="M6951" t="s">
        <v>1936</v>
      </c>
      <c r="N6951" t="s">
        <v>1937</v>
      </c>
      <c r="O6951">
        <v>0</v>
      </c>
      <c r="P6951" t="s">
        <v>1552</v>
      </c>
      <c r="Q6951">
        <v>19910701</v>
      </c>
      <c r="R6951">
        <v>756497001</v>
      </c>
    </row>
    <row r="6952" spans="1:18">
      <c r="A6952" t="s">
        <v>1934</v>
      </c>
      <c r="B6952" t="s">
        <v>1635</v>
      </c>
      <c r="C6952">
        <v>201212</v>
      </c>
      <c r="D6952">
        <v>31</v>
      </c>
      <c r="E6952" t="s">
        <v>1555</v>
      </c>
      <c r="F6952">
        <v>2130</v>
      </c>
      <c r="G6952">
        <v>10475</v>
      </c>
      <c r="H6952">
        <v>13333</v>
      </c>
      <c r="I6952">
        <v>43112063801</v>
      </c>
      <c r="J6952">
        <v>9</v>
      </c>
      <c r="K6952" t="s">
        <v>1935</v>
      </c>
      <c r="L6952">
        <v>2702</v>
      </c>
      <c r="M6952" t="s">
        <v>1936</v>
      </c>
      <c r="N6952" t="s">
        <v>1937</v>
      </c>
      <c r="O6952">
        <v>0</v>
      </c>
      <c r="P6952" t="s">
        <v>1552</v>
      </c>
      <c r="Q6952">
        <v>20000301</v>
      </c>
      <c r="R6952">
        <v>756497001</v>
      </c>
    </row>
    <row r="6953" spans="1:18">
      <c r="A6953" t="s">
        <v>1934</v>
      </c>
      <c r="B6953" t="s">
        <v>1650</v>
      </c>
      <c r="C6953">
        <v>201212</v>
      </c>
      <c r="D6953">
        <v>31</v>
      </c>
      <c r="E6953" t="s">
        <v>1555</v>
      </c>
      <c r="F6953">
        <v>2166</v>
      </c>
      <c r="G6953">
        <v>13378</v>
      </c>
      <c r="H6953">
        <v>63022</v>
      </c>
      <c r="I6953">
        <v>43112064400</v>
      </c>
      <c r="J6953">
        <v>9</v>
      </c>
      <c r="K6953" t="s">
        <v>1940</v>
      </c>
      <c r="L6953">
        <v>2702</v>
      </c>
      <c r="M6953" t="s">
        <v>1936</v>
      </c>
      <c r="N6953" t="s">
        <v>1937</v>
      </c>
      <c r="O6953">
        <v>0</v>
      </c>
      <c r="P6953" t="s">
        <v>1552</v>
      </c>
      <c r="Q6953">
        <v>19940301</v>
      </c>
      <c r="R6953">
        <v>756497001</v>
      </c>
    </row>
    <row r="6954" spans="1:18">
      <c r="A6954" t="s">
        <v>1934</v>
      </c>
      <c r="B6954" t="s">
        <v>1663</v>
      </c>
      <c r="C6954">
        <v>201212</v>
      </c>
      <c r="D6954">
        <v>31</v>
      </c>
      <c r="E6954" t="s">
        <v>1555</v>
      </c>
      <c r="F6954">
        <v>2874</v>
      </c>
      <c r="G6954">
        <v>2803</v>
      </c>
      <c r="H6954">
        <v>19423</v>
      </c>
      <c r="I6954">
        <v>43112064801</v>
      </c>
      <c r="J6954">
        <v>9</v>
      </c>
      <c r="K6954" t="s">
        <v>1935</v>
      </c>
      <c r="L6954">
        <v>2702</v>
      </c>
      <c r="M6954" t="s">
        <v>1936</v>
      </c>
      <c r="N6954" t="s">
        <v>1937</v>
      </c>
      <c r="O6954">
        <v>0</v>
      </c>
      <c r="P6954" t="s">
        <v>1552</v>
      </c>
      <c r="Q6954">
        <v>19981216</v>
      </c>
      <c r="R6954">
        <v>756497001</v>
      </c>
    </row>
    <row r="6955" spans="1:18">
      <c r="A6955" t="s">
        <v>1934</v>
      </c>
      <c r="B6955" t="s">
        <v>1689</v>
      </c>
      <c r="C6955">
        <v>201212</v>
      </c>
      <c r="D6955">
        <v>31</v>
      </c>
      <c r="E6955" t="s">
        <v>1555</v>
      </c>
      <c r="F6955">
        <v>1897</v>
      </c>
      <c r="G6955">
        <v>3026</v>
      </c>
      <c r="H6955">
        <v>69933</v>
      </c>
      <c r="I6955">
        <v>43112065001</v>
      </c>
      <c r="J6955">
        <v>9</v>
      </c>
      <c r="K6955" t="s">
        <v>1935</v>
      </c>
      <c r="L6955">
        <v>2702</v>
      </c>
      <c r="M6955" t="s">
        <v>1936</v>
      </c>
      <c r="N6955" t="s">
        <v>1937</v>
      </c>
      <c r="O6955">
        <v>0</v>
      </c>
      <c r="P6955" t="s">
        <v>1552</v>
      </c>
      <c r="Q6955">
        <v>19980223</v>
      </c>
      <c r="R6955">
        <v>756497001</v>
      </c>
    </row>
    <row r="6956" spans="1:18">
      <c r="A6956" t="s">
        <v>1934</v>
      </c>
      <c r="B6956" t="s">
        <v>1664</v>
      </c>
      <c r="C6956">
        <v>201212</v>
      </c>
      <c r="D6956">
        <v>31</v>
      </c>
      <c r="E6956" t="s">
        <v>1555</v>
      </c>
      <c r="F6956">
        <v>4383</v>
      </c>
      <c r="G6956">
        <v>6997</v>
      </c>
      <c r="H6956">
        <v>124857</v>
      </c>
      <c r="I6956">
        <v>43112065200</v>
      </c>
      <c r="J6956">
        <v>9</v>
      </c>
      <c r="K6956" t="s">
        <v>1935</v>
      </c>
      <c r="L6956">
        <v>2702</v>
      </c>
      <c r="M6956" t="s">
        <v>1936</v>
      </c>
      <c r="N6956" t="s">
        <v>1937</v>
      </c>
      <c r="O6956">
        <v>0</v>
      </c>
      <c r="P6956" t="s">
        <v>1552</v>
      </c>
      <c r="Q6956">
        <v>19940601</v>
      </c>
      <c r="R6956">
        <v>756497001</v>
      </c>
    </row>
    <row r="6957" spans="1:18">
      <c r="A6957" t="s">
        <v>1934</v>
      </c>
      <c r="B6957" t="s">
        <v>1665</v>
      </c>
      <c r="C6957">
        <v>201212</v>
      </c>
      <c r="D6957">
        <v>31</v>
      </c>
      <c r="E6957" t="s">
        <v>1555</v>
      </c>
      <c r="F6957">
        <v>4692</v>
      </c>
      <c r="G6957">
        <v>24787</v>
      </c>
      <c r="H6957">
        <v>12738</v>
      </c>
      <c r="I6957">
        <v>43112065600</v>
      </c>
      <c r="J6957">
        <v>9</v>
      </c>
      <c r="K6957" t="s">
        <v>1935</v>
      </c>
      <c r="L6957">
        <v>2702</v>
      </c>
      <c r="M6957" t="s">
        <v>1936</v>
      </c>
      <c r="N6957" t="s">
        <v>1937</v>
      </c>
      <c r="O6957">
        <v>0</v>
      </c>
      <c r="P6957" t="s">
        <v>1552</v>
      </c>
      <c r="Q6957">
        <v>19950201</v>
      </c>
      <c r="R6957">
        <v>756497001</v>
      </c>
    </row>
    <row r="6958" spans="1:18">
      <c r="A6958" t="s">
        <v>1938</v>
      </c>
      <c r="B6958" t="s">
        <v>1703</v>
      </c>
      <c r="C6958">
        <v>201212</v>
      </c>
      <c r="D6958">
        <v>31</v>
      </c>
      <c r="E6958" t="s">
        <v>1555</v>
      </c>
      <c r="F6958">
        <v>7138</v>
      </c>
      <c r="G6958">
        <v>2556</v>
      </c>
      <c r="H6958">
        <v>89147</v>
      </c>
      <c r="I6958">
        <v>43112062502</v>
      </c>
      <c r="J6958">
        <v>9</v>
      </c>
      <c r="K6958" t="s">
        <v>1939</v>
      </c>
      <c r="L6958">
        <v>2702</v>
      </c>
      <c r="M6958" t="s">
        <v>1936</v>
      </c>
      <c r="N6958" t="s">
        <v>1937</v>
      </c>
      <c r="O6958">
        <v>0</v>
      </c>
      <c r="P6958" t="s">
        <v>1552</v>
      </c>
      <c r="Q6958">
        <v>20010123</v>
      </c>
      <c r="R6958">
        <v>756497001</v>
      </c>
    </row>
    <row r="6959" spans="1:18">
      <c r="A6959" t="s">
        <v>1938</v>
      </c>
      <c r="B6959" t="s">
        <v>1554</v>
      </c>
      <c r="C6959">
        <v>201212</v>
      </c>
      <c r="D6959">
        <v>31</v>
      </c>
      <c r="E6959" t="s">
        <v>1555</v>
      </c>
      <c r="F6959">
        <v>2681</v>
      </c>
      <c r="G6959">
        <v>6533</v>
      </c>
      <c r="H6959">
        <v>59107</v>
      </c>
      <c r="I6959">
        <v>43112062701</v>
      </c>
      <c r="J6959">
        <v>9</v>
      </c>
      <c r="K6959" t="s">
        <v>1939</v>
      </c>
      <c r="L6959">
        <v>2702</v>
      </c>
      <c r="M6959" t="s">
        <v>1936</v>
      </c>
      <c r="N6959" t="s">
        <v>1937</v>
      </c>
      <c r="O6959">
        <v>0</v>
      </c>
      <c r="P6959" t="s">
        <v>1552</v>
      </c>
      <c r="Q6959">
        <v>19981031</v>
      </c>
      <c r="R6959">
        <v>756497001</v>
      </c>
    </row>
    <row r="6960" spans="1:18">
      <c r="A6960" t="s">
        <v>1938</v>
      </c>
      <c r="B6960" t="s">
        <v>1558</v>
      </c>
      <c r="C6960">
        <v>201212</v>
      </c>
      <c r="D6960">
        <v>31</v>
      </c>
      <c r="E6960" t="s">
        <v>1555</v>
      </c>
      <c r="F6960">
        <v>3478</v>
      </c>
      <c r="G6960">
        <v>4185</v>
      </c>
      <c r="H6960">
        <v>52202</v>
      </c>
      <c r="I6960">
        <v>43112063101</v>
      </c>
      <c r="J6960">
        <v>9</v>
      </c>
      <c r="K6960" t="s">
        <v>1935</v>
      </c>
      <c r="L6960">
        <v>2702</v>
      </c>
      <c r="M6960" t="s">
        <v>1936</v>
      </c>
      <c r="N6960" t="s">
        <v>1937</v>
      </c>
      <c r="O6960">
        <v>0</v>
      </c>
      <c r="P6960" t="s">
        <v>1552</v>
      </c>
      <c r="Q6960">
        <v>20000827</v>
      </c>
      <c r="R6960">
        <v>756497001</v>
      </c>
    </row>
    <row r="6961" spans="1:18">
      <c r="A6961" t="s">
        <v>1938</v>
      </c>
      <c r="B6961" t="s">
        <v>1567</v>
      </c>
      <c r="C6961">
        <v>201212</v>
      </c>
      <c r="D6961">
        <v>31</v>
      </c>
      <c r="E6961" t="s">
        <v>1555</v>
      </c>
      <c r="F6961">
        <v>6378</v>
      </c>
      <c r="G6961">
        <v>9232</v>
      </c>
      <c r="H6961">
        <v>24930</v>
      </c>
      <c r="I6961">
        <v>43112063301</v>
      </c>
      <c r="J6961">
        <v>9</v>
      </c>
      <c r="K6961" t="s">
        <v>1939</v>
      </c>
      <c r="L6961">
        <v>2702</v>
      </c>
      <c r="M6961" t="s">
        <v>1936</v>
      </c>
      <c r="N6961" t="s">
        <v>1937</v>
      </c>
      <c r="O6961">
        <v>0</v>
      </c>
      <c r="P6961" t="s">
        <v>1552</v>
      </c>
      <c r="Q6961">
        <v>19951201</v>
      </c>
      <c r="R6961">
        <v>756497001</v>
      </c>
    </row>
    <row r="6962" spans="1:18">
      <c r="A6962" t="s">
        <v>1938</v>
      </c>
      <c r="B6962" t="s">
        <v>1647</v>
      </c>
      <c r="C6962">
        <v>201212</v>
      </c>
      <c r="D6962">
        <v>15</v>
      </c>
      <c r="E6962" t="s">
        <v>1555</v>
      </c>
      <c r="F6962">
        <v>2340</v>
      </c>
      <c r="G6962">
        <v>4817</v>
      </c>
      <c r="H6962">
        <v>14801</v>
      </c>
      <c r="I6962">
        <v>43112063701</v>
      </c>
      <c r="J6962">
        <v>9</v>
      </c>
      <c r="K6962" t="s">
        <v>1935</v>
      </c>
      <c r="L6962">
        <v>2702</v>
      </c>
      <c r="M6962" t="s">
        <v>1936</v>
      </c>
      <c r="N6962" t="s">
        <v>1937</v>
      </c>
      <c r="O6962">
        <v>0</v>
      </c>
      <c r="P6962" t="s">
        <v>1552</v>
      </c>
      <c r="Q6962">
        <v>19960201</v>
      </c>
      <c r="R6962">
        <v>756497001</v>
      </c>
    </row>
    <row r="6963" spans="1:18">
      <c r="A6963" t="s">
        <v>1938</v>
      </c>
      <c r="B6963" t="s">
        <v>1692</v>
      </c>
      <c r="C6963">
        <v>201212</v>
      </c>
      <c r="D6963">
        <v>31</v>
      </c>
      <c r="E6963" t="s">
        <v>1555</v>
      </c>
      <c r="F6963">
        <v>5966</v>
      </c>
      <c r="G6963">
        <v>4268</v>
      </c>
      <c r="H6963">
        <v>73636</v>
      </c>
      <c r="I6963">
        <v>43112064301</v>
      </c>
      <c r="J6963">
        <v>9</v>
      </c>
      <c r="K6963" t="s">
        <v>1935</v>
      </c>
      <c r="L6963">
        <v>2702</v>
      </c>
      <c r="M6963" t="s">
        <v>1936</v>
      </c>
      <c r="N6963" t="s">
        <v>1937</v>
      </c>
      <c r="O6963">
        <v>0</v>
      </c>
      <c r="P6963" t="s">
        <v>1552</v>
      </c>
      <c r="Q6963">
        <v>19970201</v>
      </c>
      <c r="R6963">
        <v>756497001</v>
      </c>
    </row>
    <row r="6964" spans="1:18">
      <c r="A6964" t="s">
        <v>1938</v>
      </c>
      <c r="B6964" t="s">
        <v>1569</v>
      </c>
      <c r="C6964">
        <v>201212</v>
      </c>
      <c r="D6964">
        <v>31</v>
      </c>
      <c r="E6964" t="s">
        <v>1555</v>
      </c>
      <c r="F6964">
        <v>1754</v>
      </c>
      <c r="G6964">
        <v>4359</v>
      </c>
      <c r="H6964">
        <v>92672</v>
      </c>
      <c r="I6964">
        <v>43112066201</v>
      </c>
      <c r="J6964">
        <v>9</v>
      </c>
      <c r="K6964" t="s">
        <v>1935</v>
      </c>
      <c r="L6964">
        <v>2702</v>
      </c>
      <c r="M6964" t="s">
        <v>1936</v>
      </c>
      <c r="N6964" t="s">
        <v>1937</v>
      </c>
      <c r="O6964">
        <v>0</v>
      </c>
      <c r="P6964" t="s">
        <v>1552</v>
      </c>
      <c r="Q6964">
        <v>19971112</v>
      </c>
      <c r="R6964">
        <v>756497001</v>
      </c>
    </row>
    <row r="6965" spans="1:18">
      <c r="A6965" t="s">
        <v>1941</v>
      </c>
      <c r="B6965" t="s">
        <v>1671</v>
      </c>
      <c r="C6965">
        <v>201212</v>
      </c>
      <c r="D6965">
        <v>31</v>
      </c>
      <c r="E6965" t="s">
        <v>1555</v>
      </c>
      <c r="F6965">
        <v>2733</v>
      </c>
      <c r="G6965">
        <v>4178</v>
      </c>
      <c r="H6965">
        <v>51488</v>
      </c>
      <c r="I6965">
        <v>560452006301</v>
      </c>
      <c r="J6965">
        <v>9</v>
      </c>
      <c r="K6965" t="s">
        <v>1942</v>
      </c>
      <c r="L6965">
        <v>2702</v>
      </c>
      <c r="M6965" t="s">
        <v>1936</v>
      </c>
      <c r="N6965" t="s">
        <v>1937</v>
      </c>
      <c r="O6965">
        <v>0</v>
      </c>
      <c r="P6965" t="s">
        <v>1552</v>
      </c>
      <c r="Q6965">
        <v>20000611</v>
      </c>
      <c r="R6965">
        <v>756497001</v>
      </c>
    </row>
    <row r="6966" spans="1:18">
      <c r="A6966" t="s">
        <v>1941</v>
      </c>
      <c r="B6966" t="s">
        <v>1672</v>
      </c>
      <c r="C6966">
        <v>201212</v>
      </c>
      <c r="D6966">
        <v>31</v>
      </c>
      <c r="E6966" t="s">
        <v>1555</v>
      </c>
      <c r="F6966">
        <v>3795</v>
      </c>
      <c r="G6966">
        <v>3053</v>
      </c>
      <c r="H6966">
        <v>35499</v>
      </c>
      <c r="I6966">
        <v>560452006402</v>
      </c>
      <c r="J6966">
        <v>9</v>
      </c>
      <c r="K6966" t="s">
        <v>1942</v>
      </c>
      <c r="L6966">
        <v>2702</v>
      </c>
      <c r="M6966" t="s">
        <v>1936</v>
      </c>
      <c r="N6966" t="s">
        <v>1937</v>
      </c>
      <c r="O6966">
        <v>0</v>
      </c>
      <c r="P6966" t="s">
        <v>1552</v>
      </c>
      <c r="Q6966">
        <v>20030411</v>
      </c>
      <c r="R6966">
        <v>756497001</v>
      </c>
    </row>
    <row r="6967" spans="1:18">
      <c r="A6967" t="s">
        <v>1941</v>
      </c>
      <c r="B6967" t="s">
        <v>1622</v>
      </c>
      <c r="C6967">
        <v>201212</v>
      </c>
      <c r="D6967">
        <v>31</v>
      </c>
      <c r="E6967" t="s">
        <v>1555</v>
      </c>
      <c r="F6967">
        <v>3126</v>
      </c>
      <c r="G6967">
        <v>543</v>
      </c>
      <c r="H6967">
        <v>4992</v>
      </c>
      <c r="I6967">
        <v>560452006500</v>
      </c>
      <c r="J6967">
        <v>9</v>
      </c>
      <c r="K6967" t="s">
        <v>1942</v>
      </c>
      <c r="L6967">
        <v>2702</v>
      </c>
      <c r="M6967" t="s">
        <v>1936</v>
      </c>
      <c r="N6967" t="s">
        <v>1937</v>
      </c>
      <c r="O6967">
        <v>0</v>
      </c>
      <c r="P6967" t="s">
        <v>1552</v>
      </c>
      <c r="Q6967">
        <v>19910501</v>
      </c>
      <c r="R6967">
        <v>756497001</v>
      </c>
    </row>
    <row r="6968" spans="1:18">
      <c r="A6968" t="s">
        <v>1941</v>
      </c>
      <c r="B6968" t="s">
        <v>1599</v>
      </c>
      <c r="C6968">
        <v>201212</v>
      </c>
      <c r="D6968">
        <v>31</v>
      </c>
      <c r="E6968" t="s">
        <v>1555</v>
      </c>
      <c r="F6968">
        <v>10442</v>
      </c>
      <c r="G6968">
        <v>3237</v>
      </c>
      <c r="H6968">
        <v>137057</v>
      </c>
      <c r="I6968">
        <v>560452006600</v>
      </c>
      <c r="J6968">
        <v>9</v>
      </c>
      <c r="K6968" t="s">
        <v>1942</v>
      </c>
      <c r="L6968">
        <v>2702</v>
      </c>
      <c r="M6968" t="s">
        <v>1936</v>
      </c>
      <c r="N6968" t="s">
        <v>1937</v>
      </c>
      <c r="O6968">
        <v>0</v>
      </c>
      <c r="P6968" t="s">
        <v>1552</v>
      </c>
      <c r="Q6968">
        <v>19910601</v>
      </c>
      <c r="R6968">
        <v>756497001</v>
      </c>
    </row>
    <row r="6969" spans="1:18">
      <c r="A6969" t="s">
        <v>1941</v>
      </c>
      <c r="B6969" t="s">
        <v>1674</v>
      </c>
      <c r="C6969">
        <v>201212</v>
      </c>
      <c r="D6969">
        <v>22</v>
      </c>
      <c r="E6969" t="s">
        <v>1555</v>
      </c>
      <c r="F6969">
        <v>668</v>
      </c>
      <c r="G6969">
        <v>501</v>
      </c>
      <c r="H6969">
        <v>168</v>
      </c>
      <c r="I6969">
        <v>560452008003</v>
      </c>
      <c r="J6969">
        <v>9</v>
      </c>
      <c r="K6969" t="s">
        <v>1942</v>
      </c>
      <c r="L6969">
        <v>2702</v>
      </c>
      <c r="M6969" t="s">
        <v>1936</v>
      </c>
      <c r="N6969" t="s">
        <v>1937</v>
      </c>
      <c r="O6969">
        <v>0</v>
      </c>
      <c r="P6969" t="s">
        <v>1552</v>
      </c>
      <c r="Q6969">
        <v>20030726</v>
      </c>
      <c r="R6969">
        <v>756497001</v>
      </c>
    </row>
    <row r="6970" spans="1:18">
      <c r="A6970" t="s">
        <v>1941</v>
      </c>
      <c r="B6970" t="s">
        <v>1602</v>
      </c>
      <c r="C6970">
        <v>201212</v>
      </c>
      <c r="D6970">
        <v>31</v>
      </c>
      <c r="E6970" t="s">
        <v>1555</v>
      </c>
      <c r="F6970">
        <v>6133</v>
      </c>
      <c r="G6970">
        <v>15858</v>
      </c>
      <c r="H6970">
        <v>31123</v>
      </c>
      <c r="I6970">
        <v>560452006701</v>
      </c>
      <c r="J6970">
        <v>9</v>
      </c>
      <c r="K6970" t="s">
        <v>1942</v>
      </c>
      <c r="L6970">
        <v>2702</v>
      </c>
      <c r="M6970" t="s">
        <v>1936</v>
      </c>
      <c r="N6970" t="s">
        <v>1937</v>
      </c>
      <c r="O6970">
        <v>0</v>
      </c>
      <c r="P6970" t="s">
        <v>1552</v>
      </c>
      <c r="Q6970">
        <v>19940501</v>
      </c>
      <c r="R6970">
        <v>756497001</v>
      </c>
    </row>
    <row r="6971" spans="1:18">
      <c r="A6971" t="s">
        <v>1934</v>
      </c>
      <c r="B6971" t="s">
        <v>1716</v>
      </c>
      <c r="C6971">
        <v>201201</v>
      </c>
      <c r="D6971">
        <v>0</v>
      </c>
      <c r="E6971" t="s">
        <v>1555</v>
      </c>
      <c r="F6971">
        <v>0</v>
      </c>
      <c r="G6971">
        <v>0</v>
      </c>
      <c r="H6971">
        <v>0</v>
      </c>
      <c r="I6971">
        <v>43112064101</v>
      </c>
      <c r="J6971">
        <v>12</v>
      </c>
      <c r="K6971" t="s">
        <v>1940</v>
      </c>
      <c r="L6971">
        <v>2702</v>
      </c>
      <c r="M6971" t="s">
        <v>1936</v>
      </c>
      <c r="N6971" t="s">
        <v>1937</v>
      </c>
      <c r="O6971">
        <v>0</v>
      </c>
      <c r="P6971" t="s">
        <v>1552</v>
      </c>
      <c r="Q6971">
        <v>20020111</v>
      </c>
      <c r="R6971">
        <v>756497001</v>
      </c>
    </row>
    <row r="6972" spans="1:18">
      <c r="A6972" t="s">
        <v>1938</v>
      </c>
      <c r="B6972" t="s">
        <v>1563</v>
      </c>
      <c r="C6972">
        <v>201201</v>
      </c>
      <c r="D6972">
        <v>0</v>
      </c>
      <c r="E6972" t="s">
        <v>1555</v>
      </c>
      <c r="F6972">
        <v>0</v>
      </c>
      <c r="G6972">
        <v>0</v>
      </c>
      <c r="H6972">
        <v>0</v>
      </c>
      <c r="I6972">
        <v>43112065101</v>
      </c>
      <c r="J6972">
        <v>12</v>
      </c>
      <c r="K6972" t="s">
        <v>1935</v>
      </c>
      <c r="L6972">
        <v>2702</v>
      </c>
      <c r="M6972" t="s">
        <v>1936</v>
      </c>
      <c r="N6972" t="s">
        <v>1937</v>
      </c>
      <c r="O6972">
        <v>0</v>
      </c>
      <c r="P6972" t="s">
        <v>1552</v>
      </c>
      <c r="Q6972">
        <v>20010108</v>
      </c>
      <c r="R6972">
        <v>756497001</v>
      </c>
    </row>
    <row r="6973" spans="1:18">
      <c r="A6973" t="s">
        <v>1934</v>
      </c>
      <c r="B6973" t="s">
        <v>1716</v>
      </c>
      <c r="C6973">
        <v>201202</v>
      </c>
      <c r="D6973">
        <v>0</v>
      </c>
      <c r="E6973" t="s">
        <v>1555</v>
      </c>
      <c r="F6973">
        <v>0</v>
      </c>
      <c r="G6973">
        <v>0</v>
      </c>
      <c r="H6973">
        <v>0</v>
      </c>
      <c r="I6973">
        <v>43112064101</v>
      </c>
      <c r="J6973">
        <v>12</v>
      </c>
      <c r="K6973" t="s">
        <v>1940</v>
      </c>
      <c r="L6973">
        <v>2702</v>
      </c>
      <c r="M6973" t="s">
        <v>1936</v>
      </c>
      <c r="N6973" t="s">
        <v>1937</v>
      </c>
      <c r="O6973">
        <v>0</v>
      </c>
      <c r="P6973" t="s">
        <v>1552</v>
      </c>
      <c r="Q6973">
        <v>20020111</v>
      </c>
      <c r="R6973">
        <v>756497001</v>
      </c>
    </row>
    <row r="6974" spans="1:18">
      <c r="A6974" t="s">
        <v>1938</v>
      </c>
      <c r="B6974" t="s">
        <v>1563</v>
      </c>
      <c r="C6974">
        <v>201202</v>
      </c>
      <c r="D6974">
        <v>0</v>
      </c>
      <c r="E6974" t="s">
        <v>1555</v>
      </c>
      <c r="F6974">
        <v>0</v>
      </c>
      <c r="G6974">
        <v>0</v>
      </c>
      <c r="H6974">
        <v>0</v>
      </c>
      <c r="I6974">
        <v>43112065101</v>
      </c>
      <c r="J6974">
        <v>12</v>
      </c>
      <c r="K6974" t="s">
        <v>1935</v>
      </c>
      <c r="L6974">
        <v>2702</v>
      </c>
      <c r="M6974" t="s">
        <v>1936</v>
      </c>
      <c r="N6974" t="s">
        <v>1937</v>
      </c>
      <c r="O6974">
        <v>0</v>
      </c>
      <c r="P6974" t="s">
        <v>1552</v>
      </c>
      <c r="Q6974">
        <v>20010108</v>
      </c>
      <c r="R6974">
        <v>756497001</v>
      </c>
    </row>
    <row r="6975" spans="1:18">
      <c r="A6975" t="s">
        <v>1934</v>
      </c>
      <c r="B6975" t="s">
        <v>1716</v>
      </c>
      <c r="C6975">
        <v>201203</v>
      </c>
      <c r="D6975">
        <v>0</v>
      </c>
      <c r="E6975" t="s">
        <v>1555</v>
      </c>
      <c r="F6975">
        <v>0</v>
      </c>
      <c r="G6975">
        <v>0</v>
      </c>
      <c r="H6975">
        <v>0</v>
      </c>
      <c r="I6975">
        <v>43112064101</v>
      </c>
      <c r="J6975">
        <v>12</v>
      </c>
      <c r="K6975" t="s">
        <v>1940</v>
      </c>
      <c r="L6975">
        <v>2702</v>
      </c>
      <c r="M6975" t="s">
        <v>1936</v>
      </c>
      <c r="N6975" t="s">
        <v>1937</v>
      </c>
      <c r="O6975">
        <v>0</v>
      </c>
      <c r="P6975" t="s">
        <v>1552</v>
      </c>
      <c r="Q6975">
        <v>20020111</v>
      </c>
      <c r="R6975">
        <v>756497001</v>
      </c>
    </row>
    <row r="6976" spans="1:18">
      <c r="A6976" t="s">
        <v>1938</v>
      </c>
      <c r="B6976" t="s">
        <v>1563</v>
      </c>
      <c r="C6976">
        <v>201203</v>
      </c>
      <c r="D6976">
        <v>0</v>
      </c>
      <c r="E6976" t="s">
        <v>1555</v>
      </c>
      <c r="F6976">
        <v>0</v>
      </c>
      <c r="G6976">
        <v>0</v>
      </c>
      <c r="H6976">
        <v>0</v>
      </c>
      <c r="I6976">
        <v>43112065101</v>
      </c>
      <c r="J6976">
        <v>12</v>
      </c>
      <c r="K6976" t="s">
        <v>1935</v>
      </c>
      <c r="L6976">
        <v>2702</v>
      </c>
      <c r="M6976" t="s">
        <v>1936</v>
      </c>
      <c r="N6976" t="s">
        <v>1937</v>
      </c>
      <c r="O6976">
        <v>0</v>
      </c>
      <c r="P6976" t="s">
        <v>1552</v>
      </c>
      <c r="Q6976">
        <v>20010108</v>
      </c>
      <c r="R6976">
        <v>756497001</v>
      </c>
    </row>
    <row r="6977" spans="1:18">
      <c r="A6977" t="s">
        <v>1934</v>
      </c>
      <c r="B6977" t="s">
        <v>1716</v>
      </c>
      <c r="C6977">
        <v>201204</v>
      </c>
      <c r="D6977">
        <v>0</v>
      </c>
      <c r="E6977" t="s">
        <v>1555</v>
      </c>
      <c r="F6977">
        <v>0</v>
      </c>
      <c r="G6977">
        <v>0</v>
      </c>
      <c r="H6977">
        <v>0</v>
      </c>
      <c r="I6977">
        <v>43112064101</v>
      </c>
      <c r="J6977">
        <v>12</v>
      </c>
      <c r="K6977" t="s">
        <v>1940</v>
      </c>
      <c r="L6977">
        <v>2702</v>
      </c>
      <c r="M6977" t="s">
        <v>1936</v>
      </c>
      <c r="N6977" t="s">
        <v>1937</v>
      </c>
      <c r="O6977">
        <v>0</v>
      </c>
      <c r="P6977" t="s">
        <v>1552</v>
      </c>
      <c r="Q6977">
        <v>20020111</v>
      </c>
      <c r="R6977">
        <v>756497001</v>
      </c>
    </row>
    <row r="6978" spans="1:18">
      <c r="A6978" t="s">
        <v>1938</v>
      </c>
      <c r="B6978" t="s">
        <v>1563</v>
      </c>
      <c r="C6978">
        <v>201204</v>
      </c>
      <c r="D6978">
        <v>0</v>
      </c>
      <c r="E6978" t="s">
        <v>1555</v>
      </c>
      <c r="F6978">
        <v>0</v>
      </c>
      <c r="G6978">
        <v>0</v>
      </c>
      <c r="H6978">
        <v>0</v>
      </c>
      <c r="I6978">
        <v>43112065101</v>
      </c>
      <c r="J6978">
        <v>12</v>
      </c>
      <c r="K6978" t="s">
        <v>1935</v>
      </c>
      <c r="L6978">
        <v>2702</v>
      </c>
      <c r="M6978" t="s">
        <v>1936</v>
      </c>
      <c r="N6978" t="s">
        <v>1937</v>
      </c>
      <c r="O6978">
        <v>0</v>
      </c>
      <c r="P6978" t="s">
        <v>1552</v>
      </c>
      <c r="Q6978">
        <v>20010108</v>
      </c>
      <c r="R6978">
        <v>756497001</v>
      </c>
    </row>
    <row r="6979" spans="1:18">
      <c r="A6979" t="s">
        <v>1934</v>
      </c>
      <c r="B6979" t="s">
        <v>1648</v>
      </c>
      <c r="C6979">
        <v>201205</v>
      </c>
      <c r="D6979">
        <v>0</v>
      </c>
      <c r="E6979" t="s">
        <v>1555</v>
      </c>
      <c r="F6979">
        <v>0</v>
      </c>
      <c r="G6979">
        <v>0</v>
      </c>
      <c r="H6979">
        <v>0</v>
      </c>
      <c r="I6979">
        <v>43112062201</v>
      </c>
      <c r="J6979">
        <v>12</v>
      </c>
      <c r="K6979" t="s">
        <v>1935</v>
      </c>
      <c r="L6979">
        <v>2702</v>
      </c>
      <c r="M6979" t="s">
        <v>1936</v>
      </c>
      <c r="N6979" t="s">
        <v>1937</v>
      </c>
      <c r="O6979">
        <v>0</v>
      </c>
      <c r="P6979" t="s">
        <v>1552</v>
      </c>
      <c r="Q6979">
        <v>20011213</v>
      </c>
      <c r="R6979">
        <v>756497001</v>
      </c>
    </row>
    <row r="6980" spans="1:18">
      <c r="A6980" t="s">
        <v>1934</v>
      </c>
      <c r="B6980" t="s">
        <v>1716</v>
      </c>
      <c r="C6980">
        <v>201205</v>
      </c>
      <c r="D6980">
        <v>0</v>
      </c>
      <c r="E6980" t="s">
        <v>1555</v>
      </c>
      <c r="F6980">
        <v>0</v>
      </c>
      <c r="G6980">
        <v>0</v>
      </c>
      <c r="H6980">
        <v>0</v>
      </c>
      <c r="I6980">
        <v>43112064101</v>
      </c>
      <c r="J6980">
        <v>12</v>
      </c>
      <c r="K6980" t="s">
        <v>1940</v>
      </c>
      <c r="L6980">
        <v>2702</v>
      </c>
      <c r="M6980" t="s">
        <v>1936</v>
      </c>
      <c r="N6980" t="s">
        <v>1937</v>
      </c>
      <c r="O6980">
        <v>0</v>
      </c>
      <c r="P6980" t="s">
        <v>1552</v>
      </c>
      <c r="Q6980">
        <v>20020111</v>
      </c>
      <c r="R6980">
        <v>756497001</v>
      </c>
    </row>
    <row r="6981" spans="1:18">
      <c r="A6981" t="s">
        <v>1934</v>
      </c>
      <c r="B6981" t="s">
        <v>1575</v>
      </c>
      <c r="C6981">
        <v>201205</v>
      </c>
      <c r="D6981">
        <v>0</v>
      </c>
      <c r="E6981" t="s">
        <v>1555</v>
      </c>
      <c r="F6981">
        <v>0</v>
      </c>
      <c r="G6981">
        <v>0</v>
      </c>
      <c r="H6981">
        <v>0</v>
      </c>
      <c r="I6981">
        <v>43112064600</v>
      </c>
      <c r="J6981">
        <v>12</v>
      </c>
      <c r="K6981" t="s">
        <v>1935</v>
      </c>
      <c r="L6981">
        <v>2702</v>
      </c>
      <c r="M6981" t="s">
        <v>1936</v>
      </c>
      <c r="N6981" t="s">
        <v>1937</v>
      </c>
      <c r="O6981">
        <v>0</v>
      </c>
      <c r="P6981" t="s">
        <v>1552</v>
      </c>
      <c r="Q6981">
        <v>19930501</v>
      </c>
      <c r="R6981">
        <v>756497001</v>
      </c>
    </row>
    <row r="6982" spans="1:18">
      <c r="A6982" t="s">
        <v>1934</v>
      </c>
      <c r="B6982" t="s">
        <v>1689</v>
      </c>
      <c r="C6982">
        <v>201205</v>
      </c>
      <c r="D6982">
        <v>0</v>
      </c>
      <c r="E6982" t="s">
        <v>1555</v>
      </c>
      <c r="F6982">
        <v>0</v>
      </c>
      <c r="G6982">
        <v>0</v>
      </c>
      <c r="H6982">
        <v>0</v>
      </c>
      <c r="I6982">
        <v>43112065001</v>
      </c>
      <c r="J6982">
        <v>12</v>
      </c>
      <c r="K6982" t="s">
        <v>1935</v>
      </c>
      <c r="L6982">
        <v>2702</v>
      </c>
      <c r="M6982" t="s">
        <v>1936</v>
      </c>
      <c r="N6982" t="s">
        <v>1937</v>
      </c>
      <c r="O6982">
        <v>0</v>
      </c>
      <c r="P6982" t="s">
        <v>1552</v>
      </c>
      <c r="Q6982">
        <v>19980223</v>
      </c>
      <c r="R6982">
        <v>756497001</v>
      </c>
    </row>
    <row r="6983" spans="1:18">
      <c r="A6983" t="s">
        <v>1938</v>
      </c>
      <c r="B6983" t="s">
        <v>1563</v>
      </c>
      <c r="C6983">
        <v>201205</v>
      </c>
      <c r="D6983">
        <v>0</v>
      </c>
      <c r="E6983" t="s">
        <v>1555</v>
      </c>
      <c r="F6983">
        <v>0</v>
      </c>
      <c r="G6983">
        <v>0</v>
      </c>
      <c r="H6983">
        <v>0</v>
      </c>
      <c r="I6983">
        <v>43112065101</v>
      </c>
      <c r="J6983">
        <v>12</v>
      </c>
      <c r="K6983" t="s">
        <v>1935</v>
      </c>
      <c r="L6983">
        <v>2702</v>
      </c>
      <c r="M6983" t="s">
        <v>1936</v>
      </c>
      <c r="N6983" t="s">
        <v>1937</v>
      </c>
      <c r="O6983">
        <v>0</v>
      </c>
      <c r="P6983" t="s">
        <v>1552</v>
      </c>
      <c r="Q6983">
        <v>20010108</v>
      </c>
      <c r="R6983">
        <v>756497001</v>
      </c>
    </row>
    <row r="6984" spans="1:18">
      <c r="A6984" t="s">
        <v>1934</v>
      </c>
      <c r="B6984" t="s">
        <v>1716</v>
      </c>
      <c r="C6984">
        <v>201206</v>
      </c>
      <c r="D6984">
        <v>0</v>
      </c>
      <c r="E6984" t="s">
        <v>1555</v>
      </c>
      <c r="F6984">
        <v>0</v>
      </c>
      <c r="G6984">
        <v>0</v>
      </c>
      <c r="H6984">
        <v>0</v>
      </c>
      <c r="I6984">
        <v>43112064101</v>
      </c>
      <c r="J6984">
        <v>12</v>
      </c>
      <c r="K6984" t="s">
        <v>1940</v>
      </c>
      <c r="L6984">
        <v>2702</v>
      </c>
      <c r="M6984" t="s">
        <v>1936</v>
      </c>
      <c r="N6984" t="s">
        <v>1937</v>
      </c>
      <c r="O6984">
        <v>0</v>
      </c>
      <c r="P6984" t="s">
        <v>1552</v>
      </c>
      <c r="Q6984">
        <v>20020111</v>
      </c>
      <c r="R6984">
        <v>756497001</v>
      </c>
    </row>
    <row r="6985" spans="1:18">
      <c r="A6985" t="s">
        <v>1938</v>
      </c>
      <c r="B6985" t="s">
        <v>1563</v>
      </c>
      <c r="C6985">
        <v>201206</v>
      </c>
      <c r="D6985">
        <v>0</v>
      </c>
      <c r="E6985" t="s">
        <v>1555</v>
      </c>
      <c r="F6985">
        <v>0</v>
      </c>
      <c r="G6985">
        <v>0</v>
      </c>
      <c r="H6985">
        <v>0</v>
      </c>
      <c r="I6985">
        <v>43112065101</v>
      </c>
      <c r="J6985">
        <v>12</v>
      </c>
      <c r="K6985" t="s">
        <v>1935</v>
      </c>
      <c r="L6985">
        <v>2702</v>
      </c>
      <c r="M6985" t="s">
        <v>1936</v>
      </c>
      <c r="N6985" t="s">
        <v>1937</v>
      </c>
      <c r="O6985">
        <v>0</v>
      </c>
      <c r="P6985" t="s">
        <v>1552</v>
      </c>
      <c r="Q6985">
        <v>20010108</v>
      </c>
      <c r="R6985">
        <v>756497001</v>
      </c>
    </row>
    <row r="6986" spans="1:18">
      <c r="A6986" t="s">
        <v>1934</v>
      </c>
      <c r="B6986" t="s">
        <v>1716</v>
      </c>
      <c r="C6986">
        <v>201207</v>
      </c>
      <c r="D6986">
        <v>0</v>
      </c>
      <c r="E6986" t="s">
        <v>1555</v>
      </c>
      <c r="F6986">
        <v>0</v>
      </c>
      <c r="G6986">
        <v>0</v>
      </c>
      <c r="H6986">
        <v>0</v>
      </c>
      <c r="I6986">
        <v>43112064101</v>
      </c>
      <c r="J6986">
        <v>12</v>
      </c>
      <c r="K6986" t="s">
        <v>1940</v>
      </c>
      <c r="L6986">
        <v>2702</v>
      </c>
      <c r="M6986" t="s">
        <v>1936</v>
      </c>
      <c r="N6986" t="s">
        <v>1937</v>
      </c>
      <c r="O6986">
        <v>0</v>
      </c>
      <c r="P6986" t="s">
        <v>1552</v>
      </c>
      <c r="Q6986">
        <v>20020111</v>
      </c>
      <c r="R6986">
        <v>756497001</v>
      </c>
    </row>
    <row r="6987" spans="1:18">
      <c r="A6987" t="s">
        <v>1938</v>
      </c>
      <c r="B6987" t="s">
        <v>1563</v>
      </c>
      <c r="C6987">
        <v>201207</v>
      </c>
      <c r="D6987">
        <v>0</v>
      </c>
      <c r="E6987" t="s">
        <v>1555</v>
      </c>
      <c r="F6987">
        <v>0</v>
      </c>
      <c r="G6987">
        <v>0</v>
      </c>
      <c r="H6987">
        <v>0</v>
      </c>
      <c r="I6987">
        <v>43112065101</v>
      </c>
      <c r="J6987">
        <v>12</v>
      </c>
      <c r="K6987" t="s">
        <v>1935</v>
      </c>
      <c r="L6987">
        <v>2702</v>
      </c>
      <c r="M6987" t="s">
        <v>1936</v>
      </c>
      <c r="N6987" t="s">
        <v>1937</v>
      </c>
      <c r="O6987">
        <v>0</v>
      </c>
      <c r="P6987" t="s">
        <v>1552</v>
      </c>
      <c r="Q6987">
        <v>20010108</v>
      </c>
      <c r="R6987">
        <v>756497001</v>
      </c>
    </row>
    <row r="6988" spans="1:18">
      <c r="A6988" t="s">
        <v>1934</v>
      </c>
      <c r="B6988" t="s">
        <v>1716</v>
      </c>
      <c r="C6988">
        <v>201208</v>
      </c>
      <c r="D6988">
        <v>0</v>
      </c>
      <c r="E6988" t="s">
        <v>1555</v>
      </c>
      <c r="F6988">
        <v>0</v>
      </c>
      <c r="G6988">
        <v>0</v>
      </c>
      <c r="H6988">
        <v>0</v>
      </c>
      <c r="I6988">
        <v>43112064101</v>
      </c>
      <c r="J6988">
        <v>12</v>
      </c>
      <c r="K6988" t="s">
        <v>1940</v>
      </c>
      <c r="L6988">
        <v>2702</v>
      </c>
      <c r="M6988" t="s">
        <v>1936</v>
      </c>
      <c r="N6988" t="s">
        <v>1937</v>
      </c>
      <c r="O6988">
        <v>0</v>
      </c>
      <c r="P6988" t="s">
        <v>1552</v>
      </c>
      <c r="Q6988">
        <v>20020111</v>
      </c>
      <c r="R6988">
        <v>756497001</v>
      </c>
    </row>
    <row r="6989" spans="1:18">
      <c r="A6989" t="s">
        <v>1938</v>
      </c>
      <c r="B6989" t="s">
        <v>1554</v>
      </c>
      <c r="C6989">
        <v>201208</v>
      </c>
      <c r="D6989">
        <v>0</v>
      </c>
      <c r="E6989" t="s">
        <v>1555</v>
      </c>
      <c r="F6989">
        <v>0</v>
      </c>
      <c r="G6989">
        <v>0</v>
      </c>
      <c r="H6989">
        <v>0</v>
      </c>
      <c r="I6989">
        <v>43112062701</v>
      </c>
      <c r="J6989">
        <v>12</v>
      </c>
      <c r="K6989" t="s">
        <v>1939</v>
      </c>
      <c r="L6989">
        <v>2702</v>
      </c>
      <c r="M6989" t="s">
        <v>1936</v>
      </c>
      <c r="N6989" t="s">
        <v>1937</v>
      </c>
      <c r="O6989">
        <v>0</v>
      </c>
      <c r="P6989" t="s">
        <v>1552</v>
      </c>
      <c r="Q6989">
        <v>19981031</v>
      </c>
      <c r="R6989">
        <v>756497001</v>
      </c>
    </row>
    <row r="6990" spans="1:18">
      <c r="A6990" t="s">
        <v>1938</v>
      </c>
      <c r="B6990" t="s">
        <v>1563</v>
      </c>
      <c r="C6990">
        <v>201208</v>
      </c>
      <c r="D6990">
        <v>0</v>
      </c>
      <c r="E6990" t="s">
        <v>1555</v>
      </c>
      <c r="F6990">
        <v>0</v>
      </c>
      <c r="G6990">
        <v>0</v>
      </c>
      <c r="H6990">
        <v>0</v>
      </c>
      <c r="I6990">
        <v>43112065101</v>
      </c>
      <c r="J6990">
        <v>12</v>
      </c>
      <c r="K6990" t="s">
        <v>1935</v>
      </c>
      <c r="L6990">
        <v>2702</v>
      </c>
      <c r="M6990" t="s">
        <v>1936</v>
      </c>
      <c r="N6990" t="s">
        <v>1937</v>
      </c>
      <c r="O6990">
        <v>0</v>
      </c>
      <c r="P6990" t="s">
        <v>1552</v>
      </c>
      <c r="Q6990">
        <v>20010108</v>
      </c>
      <c r="R6990">
        <v>756497001</v>
      </c>
    </row>
    <row r="6991" spans="1:18">
      <c r="A6991" t="s">
        <v>1934</v>
      </c>
      <c r="B6991" t="s">
        <v>1716</v>
      </c>
      <c r="C6991">
        <v>201209</v>
      </c>
      <c r="D6991">
        <v>0</v>
      </c>
      <c r="E6991" t="s">
        <v>1555</v>
      </c>
      <c r="F6991">
        <v>0</v>
      </c>
      <c r="G6991">
        <v>0</v>
      </c>
      <c r="H6991">
        <v>0</v>
      </c>
      <c r="I6991">
        <v>43112064101</v>
      </c>
      <c r="J6991">
        <v>12</v>
      </c>
      <c r="K6991" t="s">
        <v>1940</v>
      </c>
      <c r="L6991">
        <v>2702</v>
      </c>
      <c r="M6991" t="s">
        <v>1936</v>
      </c>
      <c r="N6991" t="s">
        <v>1937</v>
      </c>
      <c r="O6991">
        <v>0</v>
      </c>
      <c r="P6991" t="s">
        <v>1552</v>
      </c>
      <c r="Q6991">
        <v>20020111</v>
      </c>
      <c r="R6991">
        <v>756497001</v>
      </c>
    </row>
    <row r="6992" spans="1:18">
      <c r="A6992" t="s">
        <v>1938</v>
      </c>
      <c r="B6992" t="s">
        <v>1563</v>
      </c>
      <c r="C6992">
        <v>201209</v>
      </c>
      <c r="D6992">
        <v>0</v>
      </c>
      <c r="E6992" t="s">
        <v>1555</v>
      </c>
      <c r="F6992">
        <v>0</v>
      </c>
      <c r="G6992">
        <v>0</v>
      </c>
      <c r="H6992">
        <v>0</v>
      </c>
      <c r="I6992">
        <v>43112065101</v>
      </c>
      <c r="J6992">
        <v>12</v>
      </c>
      <c r="K6992" t="s">
        <v>1935</v>
      </c>
      <c r="L6992">
        <v>2702</v>
      </c>
      <c r="M6992" t="s">
        <v>1936</v>
      </c>
      <c r="N6992" t="s">
        <v>1937</v>
      </c>
      <c r="O6992">
        <v>0</v>
      </c>
      <c r="P6992" t="s">
        <v>1552</v>
      </c>
      <c r="Q6992">
        <v>20010108</v>
      </c>
      <c r="R6992">
        <v>756497001</v>
      </c>
    </row>
    <row r="6993" spans="1:18">
      <c r="A6993" t="s">
        <v>1934</v>
      </c>
      <c r="B6993" t="s">
        <v>1716</v>
      </c>
      <c r="C6993">
        <v>201210</v>
      </c>
      <c r="D6993">
        <v>0</v>
      </c>
      <c r="E6993" t="s">
        <v>1555</v>
      </c>
      <c r="F6993">
        <v>0</v>
      </c>
      <c r="G6993">
        <v>0</v>
      </c>
      <c r="H6993">
        <v>0</v>
      </c>
      <c r="I6993">
        <v>43112064101</v>
      </c>
      <c r="J6993">
        <v>12</v>
      </c>
      <c r="K6993" t="s">
        <v>1940</v>
      </c>
      <c r="L6993">
        <v>2702</v>
      </c>
      <c r="M6993" t="s">
        <v>1936</v>
      </c>
      <c r="N6993" t="s">
        <v>1937</v>
      </c>
      <c r="O6993">
        <v>0</v>
      </c>
      <c r="P6993" t="s">
        <v>1552</v>
      </c>
      <c r="Q6993">
        <v>20020111</v>
      </c>
      <c r="R6993">
        <v>756497001</v>
      </c>
    </row>
    <row r="6994" spans="1:18">
      <c r="A6994" t="s">
        <v>1938</v>
      </c>
      <c r="B6994" t="s">
        <v>1563</v>
      </c>
      <c r="C6994">
        <v>201210</v>
      </c>
      <c r="D6994">
        <v>0</v>
      </c>
      <c r="E6994" t="s">
        <v>1555</v>
      </c>
      <c r="F6994">
        <v>0</v>
      </c>
      <c r="G6994">
        <v>0</v>
      </c>
      <c r="H6994">
        <v>0</v>
      </c>
      <c r="I6994">
        <v>43112065101</v>
      </c>
      <c r="J6994">
        <v>12</v>
      </c>
      <c r="K6994" t="s">
        <v>1935</v>
      </c>
      <c r="L6994">
        <v>2702</v>
      </c>
      <c r="M6994" t="s">
        <v>1936</v>
      </c>
      <c r="N6994" t="s">
        <v>1937</v>
      </c>
      <c r="O6994">
        <v>0</v>
      </c>
      <c r="P6994" t="s">
        <v>1552</v>
      </c>
      <c r="Q6994">
        <v>20010108</v>
      </c>
      <c r="R6994">
        <v>756497001</v>
      </c>
    </row>
    <row r="6995" spans="1:18">
      <c r="A6995" t="s">
        <v>1934</v>
      </c>
      <c r="B6995" t="s">
        <v>1716</v>
      </c>
      <c r="C6995">
        <v>201211</v>
      </c>
      <c r="D6995">
        <v>0</v>
      </c>
      <c r="E6995" t="s">
        <v>1555</v>
      </c>
      <c r="F6995">
        <v>0</v>
      </c>
      <c r="G6995">
        <v>0</v>
      </c>
      <c r="H6995">
        <v>0</v>
      </c>
      <c r="I6995">
        <v>43112064101</v>
      </c>
      <c r="J6995">
        <v>12</v>
      </c>
      <c r="K6995" t="s">
        <v>1940</v>
      </c>
      <c r="L6995">
        <v>2702</v>
      </c>
      <c r="M6995" t="s">
        <v>1936</v>
      </c>
      <c r="N6995" t="s">
        <v>1937</v>
      </c>
      <c r="O6995">
        <v>0</v>
      </c>
      <c r="P6995" t="s">
        <v>1552</v>
      </c>
      <c r="Q6995">
        <v>20020111</v>
      </c>
      <c r="R6995">
        <v>756497001</v>
      </c>
    </row>
    <row r="6996" spans="1:18">
      <c r="A6996" t="s">
        <v>1938</v>
      </c>
      <c r="B6996" t="s">
        <v>1563</v>
      </c>
      <c r="C6996">
        <v>201211</v>
      </c>
      <c r="D6996">
        <v>0</v>
      </c>
      <c r="E6996" t="s">
        <v>1555</v>
      </c>
      <c r="F6996">
        <v>0</v>
      </c>
      <c r="G6996">
        <v>0</v>
      </c>
      <c r="H6996">
        <v>0</v>
      </c>
      <c r="I6996">
        <v>43112065101</v>
      </c>
      <c r="J6996">
        <v>12</v>
      </c>
      <c r="K6996" t="s">
        <v>1935</v>
      </c>
      <c r="L6996">
        <v>2702</v>
      </c>
      <c r="M6996" t="s">
        <v>1936</v>
      </c>
      <c r="N6996" t="s">
        <v>1937</v>
      </c>
      <c r="O6996">
        <v>0</v>
      </c>
      <c r="P6996" t="s">
        <v>1552</v>
      </c>
      <c r="Q6996">
        <v>20010108</v>
      </c>
      <c r="R6996">
        <v>756497001</v>
      </c>
    </row>
    <row r="6997" spans="1:18">
      <c r="A6997" t="s">
        <v>1934</v>
      </c>
      <c r="B6997" t="s">
        <v>1716</v>
      </c>
      <c r="C6997">
        <v>201212</v>
      </c>
      <c r="D6997">
        <v>0</v>
      </c>
      <c r="E6997" t="s">
        <v>1555</v>
      </c>
      <c r="F6997">
        <v>0</v>
      </c>
      <c r="G6997">
        <v>0</v>
      </c>
      <c r="H6997">
        <v>0</v>
      </c>
      <c r="I6997">
        <v>43112064101</v>
      </c>
      <c r="J6997">
        <v>12</v>
      </c>
      <c r="K6997" t="s">
        <v>1940</v>
      </c>
      <c r="L6997">
        <v>2702</v>
      </c>
      <c r="M6997" t="s">
        <v>1936</v>
      </c>
      <c r="N6997" t="s">
        <v>1937</v>
      </c>
      <c r="O6997">
        <v>0</v>
      </c>
      <c r="P6997" t="s">
        <v>1552</v>
      </c>
      <c r="Q6997">
        <v>20020111</v>
      </c>
      <c r="R6997">
        <v>756497001</v>
      </c>
    </row>
    <row r="6998" spans="1:18">
      <c r="A6998" t="s">
        <v>1938</v>
      </c>
      <c r="B6998" t="s">
        <v>1563</v>
      </c>
      <c r="C6998">
        <v>201212</v>
      </c>
      <c r="D6998">
        <v>0</v>
      </c>
      <c r="E6998" t="s">
        <v>1555</v>
      </c>
      <c r="F6998">
        <v>0</v>
      </c>
      <c r="G6998">
        <v>0</v>
      </c>
      <c r="H6998">
        <v>0</v>
      </c>
      <c r="I6998">
        <v>43112065101</v>
      </c>
      <c r="J6998">
        <v>12</v>
      </c>
      <c r="K6998" t="s">
        <v>1935</v>
      </c>
      <c r="L6998">
        <v>2702</v>
      </c>
      <c r="M6998" t="s">
        <v>1936</v>
      </c>
      <c r="N6998" t="s">
        <v>1937</v>
      </c>
      <c r="O6998">
        <v>0</v>
      </c>
      <c r="P6998" t="s">
        <v>1552</v>
      </c>
      <c r="Q6998">
        <v>20010108</v>
      </c>
      <c r="R6998">
        <v>756497001</v>
      </c>
    </row>
    <row r="6999" spans="1:18">
      <c r="A6999" t="s">
        <v>1938</v>
      </c>
      <c r="B6999" t="s">
        <v>1564</v>
      </c>
      <c r="C6999">
        <v>201212</v>
      </c>
      <c r="D6999">
        <v>0</v>
      </c>
      <c r="E6999" t="s">
        <v>1555</v>
      </c>
      <c r="F6999">
        <v>0</v>
      </c>
      <c r="G6999">
        <v>0</v>
      </c>
      <c r="H6999">
        <v>0</v>
      </c>
      <c r="I6999">
        <v>43112065501</v>
      </c>
      <c r="J6999">
        <v>12</v>
      </c>
      <c r="K6999" t="s">
        <v>1935</v>
      </c>
      <c r="L6999">
        <v>2702</v>
      </c>
      <c r="M6999" t="s">
        <v>1936</v>
      </c>
      <c r="N6999" t="s">
        <v>1937</v>
      </c>
      <c r="O6999">
        <v>0</v>
      </c>
      <c r="P6999" t="s">
        <v>1552</v>
      </c>
      <c r="Q6999">
        <v>19980912</v>
      </c>
      <c r="R6999">
        <v>756497001</v>
      </c>
    </row>
    <row r="7000" spans="1:18">
      <c r="A7000" t="s">
        <v>1934</v>
      </c>
      <c r="B7000" t="s">
        <v>1661</v>
      </c>
      <c r="C7000">
        <v>201201</v>
      </c>
      <c r="D7000">
        <v>24</v>
      </c>
      <c r="E7000" t="s">
        <v>1646</v>
      </c>
      <c r="F7000">
        <v>0</v>
      </c>
      <c r="G7000">
        <v>0</v>
      </c>
      <c r="H7000">
        <v>0</v>
      </c>
      <c r="I7000">
        <v>43112062800</v>
      </c>
      <c r="J7000">
        <v>3</v>
      </c>
      <c r="K7000" t="s">
        <v>1940</v>
      </c>
      <c r="L7000">
        <v>2702</v>
      </c>
      <c r="M7000" t="s">
        <v>1936</v>
      </c>
      <c r="N7000" t="s">
        <v>1937</v>
      </c>
      <c r="O7000">
        <v>211628</v>
      </c>
      <c r="P7000" t="s">
        <v>1552</v>
      </c>
      <c r="Q7000">
        <v>19910601</v>
      </c>
      <c r="R7000">
        <v>756497001</v>
      </c>
    </row>
    <row r="7001" spans="1:18">
      <c r="A7001" t="s">
        <v>1934</v>
      </c>
      <c r="B7001" t="s">
        <v>1736</v>
      </c>
      <c r="C7001">
        <v>201201</v>
      </c>
      <c r="D7001">
        <v>18</v>
      </c>
      <c r="E7001" t="s">
        <v>1646</v>
      </c>
      <c r="F7001">
        <v>0</v>
      </c>
      <c r="G7001">
        <v>0</v>
      </c>
      <c r="H7001">
        <v>0</v>
      </c>
      <c r="I7001">
        <v>43112064000</v>
      </c>
      <c r="J7001">
        <v>3</v>
      </c>
      <c r="K7001" t="s">
        <v>1935</v>
      </c>
      <c r="L7001">
        <v>2702</v>
      </c>
      <c r="M7001" t="s">
        <v>1936</v>
      </c>
      <c r="N7001" t="s">
        <v>1937</v>
      </c>
      <c r="O7001">
        <v>52568</v>
      </c>
      <c r="P7001" t="s">
        <v>1552</v>
      </c>
      <c r="Q7001">
        <v>19950301</v>
      </c>
      <c r="R7001">
        <v>756497001</v>
      </c>
    </row>
    <row r="7002" spans="1:18">
      <c r="A7002" t="s">
        <v>1938</v>
      </c>
      <c r="B7002" t="s">
        <v>1645</v>
      </c>
      <c r="C7002">
        <v>201201</v>
      </c>
      <c r="D7002">
        <v>29</v>
      </c>
      <c r="E7002" t="s">
        <v>1646</v>
      </c>
      <c r="F7002">
        <v>0</v>
      </c>
      <c r="G7002">
        <v>0</v>
      </c>
      <c r="H7002">
        <v>0</v>
      </c>
      <c r="I7002">
        <v>43112066300</v>
      </c>
      <c r="J7002">
        <v>3</v>
      </c>
      <c r="K7002" t="s">
        <v>1940</v>
      </c>
      <c r="L7002">
        <v>2702</v>
      </c>
      <c r="M7002" t="s">
        <v>1936</v>
      </c>
      <c r="N7002" t="s">
        <v>1937</v>
      </c>
      <c r="O7002">
        <v>16440</v>
      </c>
      <c r="P7002" t="s">
        <v>1552</v>
      </c>
      <c r="Q7002">
        <v>19910901</v>
      </c>
      <c r="R7002">
        <v>756497001</v>
      </c>
    </row>
    <row r="7003" spans="1:18">
      <c r="A7003" t="s">
        <v>1941</v>
      </c>
      <c r="B7003" t="s">
        <v>1598</v>
      </c>
      <c r="C7003">
        <v>201201</v>
      </c>
      <c r="D7003">
        <v>31</v>
      </c>
      <c r="E7003" t="s">
        <v>1646</v>
      </c>
      <c r="F7003">
        <v>0</v>
      </c>
      <c r="G7003">
        <v>0</v>
      </c>
      <c r="H7003">
        <v>0</v>
      </c>
      <c r="I7003">
        <v>560452006200</v>
      </c>
      <c r="J7003">
        <v>3</v>
      </c>
      <c r="K7003" t="s">
        <v>1942</v>
      </c>
      <c r="L7003">
        <v>2702</v>
      </c>
      <c r="M7003" t="s">
        <v>1936</v>
      </c>
      <c r="N7003" t="s">
        <v>1937</v>
      </c>
      <c r="O7003">
        <v>39834</v>
      </c>
      <c r="P7003" t="s">
        <v>1552</v>
      </c>
      <c r="Q7003">
        <v>19910601</v>
      </c>
      <c r="R7003">
        <v>756497001</v>
      </c>
    </row>
    <row r="7004" spans="1:18">
      <c r="A7004" t="s">
        <v>1943</v>
      </c>
      <c r="B7004" t="s">
        <v>1673</v>
      </c>
      <c r="C7004">
        <v>201201</v>
      </c>
      <c r="D7004">
        <v>0</v>
      </c>
      <c r="E7004" t="s">
        <v>1646</v>
      </c>
      <c r="F7004">
        <v>0</v>
      </c>
      <c r="G7004">
        <v>0</v>
      </c>
      <c r="H7004">
        <v>0</v>
      </c>
      <c r="I7004">
        <v>560452006801</v>
      </c>
      <c r="J7004">
        <v>3</v>
      </c>
      <c r="K7004" t="s">
        <v>1940</v>
      </c>
      <c r="L7004">
        <v>2702</v>
      </c>
      <c r="M7004" t="s">
        <v>1936</v>
      </c>
      <c r="N7004" t="s">
        <v>1937</v>
      </c>
      <c r="O7004">
        <v>0</v>
      </c>
      <c r="P7004" t="s">
        <v>1552</v>
      </c>
      <c r="Q7004">
        <v>20010608</v>
      </c>
      <c r="R7004">
        <v>756497001</v>
      </c>
    </row>
    <row r="7005" spans="1:18">
      <c r="A7005" t="s">
        <v>1934</v>
      </c>
      <c r="B7005" t="s">
        <v>1661</v>
      </c>
      <c r="C7005">
        <v>201202</v>
      </c>
      <c r="D7005">
        <v>29</v>
      </c>
      <c r="E7005" t="s">
        <v>1646</v>
      </c>
      <c r="F7005">
        <v>0</v>
      </c>
      <c r="G7005">
        <v>0</v>
      </c>
      <c r="H7005">
        <v>0</v>
      </c>
      <c r="I7005">
        <v>43112062800</v>
      </c>
      <c r="J7005">
        <v>3</v>
      </c>
      <c r="K7005" t="s">
        <v>1940</v>
      </c>
      <c r="L7005">
        <v>2702</v>
      </c>
      <c r="M7005" t="s">
        <v>1936</v>
      </c>
      <c r="N7005" t="s">
        <v>1937</v>
      </c>
      <c r="O7005">
        <v>115475</v>
      </c>
      <c r="P7005" t="s">
        <v>1552</v>
      </c>
      <c r="Q7005">
        <v>19910601</v>
      </c>
      <c r="R7005">
        <v>756497001</v>
      </c>
    </row>
    <row r="7006" spans="1:18">
      <c r="A7006" t="s">
        <v>1934</v>
      </c>
      <c r="B7006" t="s">
        <v>1736</v>
      </c>
      <c r="C7006">
        <v>201202</v>
      </c>
      <c r="D7006">
        <v>29</v>
      </c>
      <c r="E7006" t="s">
        <v>1646</v>
      </c>
      <c r="F7006">
        <v>0</v>
      </c>
      <c r="G7006">
        <v>0</v>
      </c>
      <c r="H7006">
        <v>0</v>
      </c>
      <c r="I7006">
        <v>43112064000</v>
      </c>
      <c r="J7006">
        <v>3</v>
      </c>
      <c r="K7006" t="s">
        <v>1935</v>
      </c>
      <c r="L7006">
        <v>2702</v>
      </c>
      <c r="M7006" t="s">
        <v>1936</v>
      </c>
      <c r="N7006" t="s">
        <v>1937</v>
      </c>
      <c r="O7006">
        <v>88</v>
      </c>
      <c r="P7006" t="s">
        <v>1552</v>
      </c>
      <c r="Q7006">
        <v>19950301</v>
      </c>
      <c r="R7006">
        <v>756497001</v>
      </c>
    </row>
    <row r="7007" spans="1:18">
      <c r="A7007" t="s">
        <v>1938</v>
      </c>
      <c r="B7007" t="s">
        <v>1645</v>
      </c>
      <c r="C7007">
        <v>201202</v>
      </c>
      <c r="D7007">
        <v>29</v>
      </c>
      <c r="E7007" t="s">
        <v>1646</v>
      </c>
      <c r="F7007">
        <v>0</v>
      </c>
      <c r="G7007">
        <v>0</v>
      </c>
      <c r="H7007">
        <v>0</v>
      </c>
      <c r="I7007">
        <v>43112066300</v>
      </c>
      <c r="J7007">
        <v>3</v>
      </c>
      <c r="K7007" t="s">
        <v>1940</v>
      </c>
      <c r="L7007">
        <v>2702</v>
      </c>
      <c r="M7007" t="s">
        <v>1936</v>
      </c>
      <c r="N7007" t="s">
        <v>1937</v>
      </c>
      <c r="O7007">
        <v>8406</v>
      </c>
      <c r="P7007" t="s">
        <v>1552</v>
      </c>
      <c r="Q7007">
        <v>19910901</v>
      </c>
      <c r="R7007">
        <v>756497001</v>
      </c>
    </row>
    <row r="7008" spans="1:18">
      <c r="A7008" t="s">
        <v>1941</v>
      </c>
      <c r="B7008" t="s">
        <v>1598</v>
      </c>
      <c r="C7008">
        <v>201202</v>
      </c>
      <c r="D7008">
        <v>29</v>
      </c>
      <c r="E7008" t="s">
        <v>1646</v>
      </c>
      <c r="F7008">
        <v>0</v>
      </c>
      <c r="G7008">
        <v>0</v>
      </c>
      <c r="H7008">
        <v>0</v>
      </c>
      <c r="I7008">
        <v>560452006200</v>
      </c>
      <c r="J7008">
        <v>3</v>
      </c>
      <c r="K7008" t="s">
        <v>1942</v>
      </c>
      <c r="L7008">
        <v>2702</v>
      </c>
      <c r="M7008" t="s">
        <v>1936</v>
      </c>
      <c r="N7008" t="s">
        <v>1937</v>
      </c>
      <c r="O7008">
        <v>3792</v>
      </c>
      <c r="P7008" t="s">
        <v>1552</v>
      </c>
      <c r="Q7008">
        <v>19910601</v>
      </c>
      <c r="R7008">
        <v>756497001</v>
      </c>
    </row>
    <row r="7009" spans="1:18">
      <c r="A7009" t="s">
        <v>1943</v>
      </c>
      <c r="B7009" t="s">
        <v>1673</v>
      </c>
      <c r="C7009">
        <v>201202</v>
      </c>
      <c r="D7009">
        <v>0</v>
      </c>
      <c r="E7009" t="s">
        <v>1646</v>
      </c>
      <c r="F7009">
        <v>0</v>
      </c>
      <c r="G7009">
        <v>0</v>
      </c>
      <c r="H7009">
        <v>0</v>
      </c>
      <c r="I7009">
        <v>560452006801</v>
      </c>
      <c r="J7009">
        <v>3</v>
      </c>
      <c r="K7009" t="s">
        <v>1940</v>
      </c>
      <c r="L7009">
        <v>2702</v>
      </c>
      <c r="M7009" t="s">
        <v>1936</v>
      </c>
      <c r="N7009" t="s">
        <v>1937</v>
      </c>
      <c r="O7009">
        <v>0</v>
      </c>
      <c r="P7009" t="s">
        <v>1552</v>
      </c>
      <c r="Q7009">
        <v>20010608</v>
      </c>
      <c r="R7009">
        <v>756497001</v>
      </c>
    </row>
    <row r="7010" spans="1:18">
      <c r="A7010" t="s">
        <v>1934</v>
      </c>
      <c r="B7010" t="s">
        <v>1661</v>
      </c>
      <c r="C7010">
        <v>201203</v>
      </c>
      <c r="D7010">
        <v>31</v>
      </c>
      <c r="E7010" t="s">
        <v>1646</v>
      </c>
      <c r="F7010">
        <v>0</v>
      </c>
      <c r="G7010">
        <v>0</v>
      </c>
      <c r="H7010">
        <v>0</v>
      </c>
      <c r="I7010">
        <v>43112062800</v>
      </c>
      <c r="J7010">
        <v>3</v>
      </c>
      <c r="K7010" t="s">
        <v>1940</v>
      </c>
      <c r="L7010">
        <v>2702</v>
      </c>
      <c r="M7010" t="s">
        <v>1936</v>
      </c>
      <c r="N7010" t="s">
        <v>1937</v>
      </c>
      <c r="O7010">
        <v>117039</v>
      </c>
      <c r="P7010" t="s">
        <v>1552</v>
      </c>
      <c r="Q7010">
        <v>19910601</v>
      </c>
      <c r="R7010">
        <v>756497001</v>
      </c>
    </row>
    <row r="7011" spans="1:18">
      <c r="A7011" t="s">
        <v>1934</v>
      </c>
      <c r="B7011" t="s">
        <v>1736</v>
      </c>
      <c r="C7011">
        <v>201203</v>
      </c>
      <c r="D7011">
        <v>31</v>
      </c>
      <c r="E7011" t="s">
        <v>1646</v>
      </c>
      <c r="F7011">
        <v>0</v>
      </c>
      <c r="G7011">
        <v>0</v>
      </c>
      <c r="H7011">
        <v>0</v>
      </c>
      <c r="I7011">
        <v>43112064000</v>
      </c>
      <c r="J7011">
        <v>3</v>
      </c>
      <c r="K7011" t="s">
        <v>1935</v>
      </c>
      <c r="L7011">
        <v>2702</v>
      </c>
      <c r="M7011" t="s">
        <v>1936</v>
      </c>
      <c r="N7011" t="s">
        <v>1937</v>
      </c>
      <c r="O7011">
        <v>707</v>
      </c>
      <c r="P7011" t="s">
        <v>1552</v>
      </c>
      <c r="Q7011">
        <v>19950301</v>
      </c>
      <c r="R7011">
        <v>756497001</v>
      </c>
    </row>
    <row r="7012" spans="1:18">
      <c r="A7012" t="s">
        <v>1938</v>
      </c>
      <c r="B7012" t="s">
        <v>1645</v>
      </c>
      <c r="C7012">
        <v>201203</v>
      </c>
      <c r="D7012">
        <v>31</v>
      </c>
      <c r="E7012" t="s">
        <v>1646</v>
      </c>
      <c r="F7012">
        <v>0</v>
      </c>
      <c r="G7012">
        <v>0</v>
      </c>
      <c r="H7012">
        <v>0</v>
      </c>
      <c r="I7012">
        <v>43112066300</v>
      </c>
      <c r="J7012">
        <v>3</v>
      </c>
      <c r="K7012" t="s">
        <v>1940</v>
      </c>
      <c r="L7012">
        <v>2702</v>
      </c>
      <c r="M7012" t="s">
        <v>1936</v>
      </c>
      <c r="N7012" t="s">
        <v>1937</v>
      </c>
      <c r="O7012">
        <v>9418</v>
      </c>
      <c r="P7012" t="s">
        <v>1552</v>
      </c>
      <c r="Q7012">
        <v>19910901</v>
      </c>
      <c r="R7012">
        <v>756497001</v>
      </c>
    </row>
    <row r="7013" spans="1:18">
      <c r="A7013" t="s">
        <v>1941</v>
      </c>
      <c r="B7013" t="s">
        <v>1598</v>
      </c>
      <c r="C7013">
        <v>201203</v>
      </c>
      <c r="D7013">
        <v>31</v>
      </c>
      <c r="E7013" t="s">
        <v>1646</v>
      </c>
      <c r="F7013">
        <v>0</v>
      </c>
      <c r="G7013">
        <v>0</v>
      </c>
      <c r="H7013">
        <v>0</v>
      </c>
      <c r="I7013">
        <v>560452006200</v>
      </c>
      <c r="J7013">
        <v>3</v>
      </c>
      <c r="K7013" t="s">
        <v>1942</v>
      </c>
      <c r="L7013">
        <v>2702</v>
      </c>
      <c r="M7013" t="s">
        <v>1936</v>
      </c>
      <c r="N7013" t="s">
        <v>1937</v>
      </c>
      <c r="O7013">
        <v>63716</v>
      </c>
      <c r="P7013" t="s">
        <v>1552</v>
      </c>
      <c r="Q7013">
        <v>19910601</v>
      </c>
      <c r="R7013">
        <v>756497001</v>
      </c>
    </row>
    <row r="7014" spans="1:18">
      <c r="A7014" t="s">
        <v>1943</v>
      </c>
      <c r="B7014" t="s">
        <v>1673</v>
      </c>
      <c r="C7014">
        <v>201203</v>
      </c>
      <c r="D7014">
        <v>0</v>
      </c>
      <c r="E7014" t="s">
        <v>1646</v>
      </c>
      <c r="F7014">
        <v>0</v>
      </c>
      <c r="G7014">
        <v>0</v>
      </c>
      <c r="H7014">
        <v>0</v>
      </c>
      <c r="I7014">
        <v>560452006801</v>
      </c>
      <c r="J7014">
        <v>3</v>
      </c>
      <c r="K7014" t="s">
        <v>1940</v>
      </c>
      <c r="L7014">
        <v>2702</v>
      </c>
      <c r="M7014" t="s">
        <v>1936</v>
      </c>
      <c r="N7014" t="s">
        <v>1937</v>
      </c>
      <c r="O7014">
        <v>0</v>
      </c>
      <c r="P7014" t="s">
        <v>1552</v>
      </c>
      <c r="Q7014">
        <v>20010608</v>
      </c>
      <c r="R7014">
        <v>756497001</v>
      </c>
    </row>
    <row r="7015" spans="1:18">
      <c r="A7015" t="s">
        <v>1934</v>
      </c>
      <c r="B7015" t="s">
        <v>1661</v>
      </c>
      <c r="C7015">
        <v>201204</v>
      </c>
      <c r="D7015">
        <v>29</v>
      </c>
      <c r="E7015" t="s">
        <v>1646</v>
      </c>
      <c r="F7015">
        <v>0</v>
      </c>
      <c r="G7015">
        <v>0</v>
      </c>
      <c r="H7015">
        <v>0</v>
      </c>
      <c r="I7015">
        <v>43112062800</v>
      </c>
      <c r="J7015">
        <v>3</v>
      </c>
      <c r="K7015" t="s">
        <v>1940</v>
      </c>
      <c r="L7015">
        <v>2702</v>
      </c>
      <c r="M7015" t="s">
        <v>1936</v>
      </c>
      <c r="N7015" t="s">
        <v>1937</v>
      </c>
      <c r="O7015">
        <v>29644</v>
      </c>
      <c r="P7015" t="s">
        <v>1552</v>
      </c>
      <c r="Q7015">
        <v>19910601</v>
      </c>
      <c r="R7015">
        <v>756497001</v>
      </c>
    </row>
    <row r="7016" spans="1:18">
      <c r="A7016" t="s">
        <v>1934</v>
      </c>
      <c r="B7016" t="s">
        <v>1736</v>
      </c>
      <c r="C7016">
        <v>201204</v>
      </c>
      <c r="D7016">
        <v>30</v>
      </c>
      <c r="E7016" t="s">
        <v>1646</v>
      </c>
      <c r="F7016">
        <v>0</v>
      </c>
      <c r="G7016">
        <v>0</v>
      </c>
      <c r="H7016">
        <v>0</v>
      </c>
      <c r="I7016">
        <v>43112064000</v>
      </c>
      <c r="J7016">
        <v>3</v>
      </c>
      <c r="K7016" t="s">
        <v>1935</v>
      </c>
      <c r="L7016">
        <v>2702</v>
      </c>
      <c r="M7016" t="s">
        <v>1936</v>
      </c>
      <c r="N7016" t="s">
        <v>1937</v>
      </c>
      <c r="O7016">
        <v>30779</v>
      </c>
      <c r="P7016" t="s">
        <v>1552</v>
      </c>
      <c r="Q7016">
        <v>19950301</v>
      </c>
      <c r="R7016">
        <v>756497001</v>
      </c>
    </row>
    <row r="7017" spans="1:18">
      <c r="A7017" t="s">
        <v>1938</v>
      </c>
      <c r="B7017" t="s">
        <v>1645</v>
      </c>
      <c r="C7017">
        <v>201204</v>
      </c>
      <c r="D7017">
        <v>30</v>
      </c>
      <c r="E7017" t="s">
        <v>1646</v>
      </c>
      <c r="F7017">
        <v>0</v>
      </c>
      <c r="G7017">
        <v>0</v>
      </c>
      <c r="H7017">
        <v>0</v>
      </c>
      <c r="I7017">
        <v>43112066300</v>
      </c>
      <c r="J7017">
        <v>3</v>
      </c>
      <c r="K7017" t="s">
        <v>1940</v>
      </c>
      <c r="L7017">
        <v>2702</v>
      </c>
      <c r="M7017" t="s">
        <v>1936</v>
      </c>
      <c r="N7017" t="s">
        <v>1937</v>
      </c>
      <c r="O7017">
        <v>8870</v>
      </c>
      <c r="P7017" t="s">
        <v>1552</v>
      </c>
      <c r="Q7017">
        <v>19910901</v>
      </c>
      <c r="R7017">
        <v>756497001</v>
      </c>
    </row>
    <row r="7018" spans="1:18">
      <c r="A7018" t="s">
        <v>1941</v>
      </c>
      <c r="B7018" t="s">
        <v>1598</v>
      </c>
      <c r="C7018">
        <v>201204</v>
      </c>
      <c r="D7018">
        <v>30</v>
      </c>
      <c r="E7018" t="s">
        <v>1646</v>
      </c>
      <c r="F7018">
        <v>0</v>
      </c>
      <c r="G7018">
        <v>0</v>
      </c>
      <c r="H7018">
        <v>0</v>
      </c>
      <c r="I7018">
        <v>560452006200</v>
      </c>
      <c r="J7018">
        <v>3</v>
      </c>
      <c r="K7018" t="s">
        <v>1942</v>
      </c>
      <c r="L7018">
        <v>2702</v>
      </c>
      <c r="M7018" t="s">
        <v>1936</v>
      </c>
      <c r="N7018" t="s">
        <v>1937</v>
      </c>
      <c r="O7018">
        <v>36521</v>
      </c>
      <c r="P7018" t="s">
        <v>1552</v>
      </c>
      <c r="Q7018">
        <v>19910601</v>
      </c>
      <c r="R7018">
        <v>756497001</v>
      </c>
    </row>
    <row r="7019" spans="1:18">
      <c r="A7019" t="s">
        <v>1943</v>
      </c>
      <c r="B7019" t="s">
        <v>1673</v>
      </c>
      <c r="C7019">
        <v>201204</v>
      </c>
      <c r="D7019">
        <v>0</v>
      </c>
      <c r="E7019" t="s">
        <v>1646</v>
      </c>
      <c r="F7019">
        <v>0</v>
      </c>
      <c r="G7019">
        <v>0</v>
      </c>
      <c r="H7019">
        <v>0</v>
      </c>
      <c r="I7019">
        <v>560452006801</v>
      </c>
      <c r="J7019">
        <v>3</v>
      </c>
      <c r="K7019" t="s">
        <v>1940</v>
      </c>
      <c r="L7019">
        <v>2702</v>
      </c>
      <c r="M7019" t="s">
        <v>1936</v>
      </c>
      <c r="N7019" t="s">
        <v>1937</v>
      </c>
      <c r="O7019">
        <v>0</v>
      </c>
      <c r="P7019" t="s">
        <v>1552</v>
      </c>
      <c r="Q7019">
        <v>20010608</v>
      </c>
      <c r="R7019">
        <v>756497001</v>
      </c>
    </row>
    <row r="7020" spans="1:18">
      <c r="A7020" t="s">
        <v>1934</v>
      </c>
      <c r="B7020" t="s">
        <v>1661</v>
      </c>
      <c r="C7020">
        <v>201205</v>
      </c>
      <c r="D7020">
        <v>0</v>
      </c>
      <c r="E7020" t="s">
        <v>1646</v>
      </c>
      <c r="F7020">
        <v>0</v>
      </c>
      <c r="G7020">
        <v>0</v>
      </c>
      <c r="H7020">
        <v>0</v>
      </c>
      <c r="I7020">
        <v>43112062800</v>
      </c>
      <c r="J7020">
        <v>3</v>
      </c>
      <c r="K7020" t="s">
        <v>1940</v>
      </c>
      <c r="L7020">
        <v>2702</v>
      </c>
      <c r="M7020" t="s">
        <v>1936</v>
      </c>
      <c r="N7020" t="s">
        <v>1937</v>
      </c>
      <c r="O7020">
        <v>0</v>
      </c>
      <c r="P7020" t="s">
        <v>1552</v>
      </c>
      <c r="Q7020">
        <v>19910601</v>
      </c>
      <c r="R7020">
        <v>756497001</v>
      </c>
    </row>
    <row r="7021" spans="1:18">
      <c r="A7021" t="s">
        <v>1934</v>
      </c>
      <c r="B7021" t="s">
        <v>1736</v>
      </c>
      <c r="C7021">
        <v>201205</v>
      </c>
      <c r="D7021">
        <v>31</v>
      </c>
      <c r="E7021" t="s">
        <v>1646</v>
      </c>
      <c r="F7021">
        <v>0</v>
      </c>
      <c r="G7021">
        <v>0</v>
      </c>
      <c r="H7021">
        <v>0</v>
      </c>
      <c r="I7021">
        <v>43112064000</v>
      </c>
      <c r="J7021">
        <v>3</v>
      </c>
      <c r="K7021" t="s">
        <v>1935</v>
      </c>
      <c r="L7021">
        <v>2702</v>
      </c>
      <c r="M7021" t="s">
        <v>1936</v>
      </c>
      <c r="N7021" t="s">
        <v>1937</v>
      </c>
      <c r="O7021">
        <v>70565</v>
      </c>
      <c r="P7021" t="s">
        <v>1552</v>
      </c>
      <c r="Q7021">
        <v>19950301</v>
      </c>
      <c r="R7021">
        <v>756497001</v>
      </c>
    </row>
    <row r="7022" spans="1:18">
      <c r="A7022" t="s">
        <v>1938</v>
      </c>
      <c r="B7022" t="s">
        <v>1645</v>
      </c>
      <c r="C7022">
        <v>201205</v>
      </c>
      <c r="D7022">
        <v>30</v>
      </c>
      <c r="E7022" t="s">
        <v>1646</v>
      </c>
      <c r="F7022">
        <v>0</v>
      </c>
      <c r="G7022">
        <v>0</v>
      </c>
      <c r="H7022">
        <v>0</v>
      </c>
      <c r="I7022">
        <v>43112066300</v>
      </c>
      <c r="J7022">
        <v>3</v>
      </c>
      <c r="K7022" t="s">
        <v>1940</v>
      </c>
      <c r="L7022">
        <v>2702</v>
      </c>
      <c r="M7022" t="s">
        <v>1936</v>
      </c>
      <c r="N7022" t="s">
        <v>1937</v>
      </c>
      <c r="O7022">
        <v>7701</v>
      </c>
      <c r="P7022" t="s">
        <v>1552</v>
      </c>
      <c r="Q7022">
        <v>19910901</v>
      </c>
      <c r="R7022">
        <v>756497001</v>
      </c>
    </row>
    <row r="7023" spans="1:18">
      <c r="A7023" t="s">
        <v>1941</v>
      </c>
      <c r="B7023" t="s">
        <v>1598</v>
      </c>
      <c r="C7023">
        <v>201205</v>
      </c>
      <c r="D7023">
        <v>31</v>
      </c>
      <c r="E7023" t="s">
        <v>1646</v>
      </c>
      <c r="F7023">
        <v>0</v>
      </c>
      <c r="G7023">
        <v>0</v>
      </c>
      <c r="H7023">
        <v>0</v>
      </c>
      <c r="I7023">
        <v>560452006200</v>
      </c>
      <c r="J7023">
        <v>3</v>
      </c>
      <c r="K7023" t="s">
        <v>1942</v>
      </c>
      <c r="L7023">
        <v>2702</v>
      </c>
      <c r="M7023" t="s">
        <v>1936</v>
      </c>
      <c r="N7023" t="s">
        <v>1937</v>
      </c>
      <c r="O7023">
        <v>7694</v>
      </c>
      <c r="P7023" t="s">
        <v>1552</v>
      </c>
      <c r="Q7023">
        <v>19910601</v>
      </c>
      <c r="R7023">
        <v>756497001</v>
      </c>
    </row>
    <row r="7024" spans="1:18">
      <c r="A7024" t="s">
        <v>1943</v>
      </c>
      <c r="B7024" t="s">
        <v>1673</v>
      </c>
      <c r="C7024">
        <v>201205</v>
      </c>
      <c r="D7024">
        <v>0</v>
      </c>
      <c r="E7024" t="s">
        <v>1646</v>
      </c>
      <c r="F7024">
        <v>0</v>
      </c>
      <c r="G7024">
        <v>0</v>
      </c>
      <c r="H7024">
        <v>0</v>
      </c>
      <c r="I7024">
        <v>560452006801</v>
      </c>
      <c r="J7024">
        <v>3</v>
      </c>
      <c r="K7024" t="s">
        <v>1940</v>
      </c>
      <c r="L7024">
        <v>2702</v>
      </c>
      <c r="M7024" t="s">
        <v>1936</v>
      </c>
      <c r="N7024" t="s">
        <v>1937</v>
      </c>
      <c r="O7024">
        <v>0</v>
      </c>
      <c r="P7024" t="s">
        <v>1552</v>
      </c>
      <c r="Q7024">
        <v>20010608</v>
      </c>
      <c r="R7024">
        <v>756497001</v>
      </c>
    </row>
    <row r="7025" spans="1:18">
      <c r="A7025" t="s">
        <v>1934</v>
      </c>
      <c r="B7025" t="s">
        <v>1661</v>
      </c>
      <c r="C7025">
        <v>201206</v>
      </c>
      <c r="D7025">
        <v>30</v>
      </c>
      <c r="E7025" t="s">
        <v>1646</v>
      </c>
      <c r="F7025">
        <v>0</v>
      </c>
      <c r="G7025">
        <v>0</v>
      </c>
      <c r="H7025">
        <v>0</v>
      </c>
      <c r="I7025">
        <v>43112062800</v>
      </c>
      <c r="J7025">
        <v>3</v>
      </c>
      <c r="K7025" t="s">
        <v>1940</v>
      </c>
      <c r="L7025">
        <v>2702</v>
      </c>
      <c r="M7025" t="s">
        <v>1936</v>
      </c>
      <c r="N7025" t="s">
        <v>1937</v>
      </c>
      <c r="O7025">
        <v>2078</v>
      </c>
      <c r="P7025" t="s">
        <v>1552</v>
      </c>
      <c r="Q7025">
        <v>19910601</v>
      </c>
      <c r="R7025">
        <v>756497001</v>
      </c>
    </row>
    <row r="7026" spans="1:18">
      <c r="A7026" t="s">
        <v>1934</v>
      </c>
      <c r="B7026" t="s">
        <v>1736</v>
      </c>
      <c r="C7026">
        <v>201206</v>
      </c>
      <c r="D7026">
        <v>30</v>
      </c>
      <c r="E7026" t="s">
        <v>1646</v>
      </c>
      <c r="F7026">
        <v>0</v>
      </c>
      <c r="G7026">
        <v>0</v>
      </c>
      <c r="H7026">
        <v>0</v>
      </c>
      <c r="I7026">
        <v>43112064000</v>
      </c>
      <c r="J7026">
        <v>3</v>
      </c>
      <c r="K7026" t="s">
        <v>1935</v>
      </c>
      <c r="L7026">
        <v>2702</v>
      </c>
      <c r="M7026" t="s">
        <v>1936</v>
      </c>
      <c r="N7026" t="s">
        <v>1937</v>
      </c>
      <c r="O7026">
        <v>69861</v>
      </c>
      <c r="P7026" t="s">
        <v>1552</v>
      </c>
      <c r="Q7026">
        <v>19950301</v>
      </c>
      <c r="R7026">
        <v>756497001</v>
      </c>
    </row>
    <row r="7027" spans="1:18">
      <c r="A7027" t="s">
        <v>1938</v>
      </c>
      <c r="B7027" t="s">
        <v>1645</v>
      </c>
      <c r="C7027">
        <v>201206</v>
      </c>
      <c r="D7027">
        <v>29</v>
      </c>
      <c r="E7027" t="s">
        <v>1646</v>
      </c>
      <c r="F7027">
        <v>0</v>
      </c>
      <c r="G7027">
        <v>0</v>
      </c>
      <c r="H7027">
        <v>0</v>
      </c>
      <c r="I7027">
        <v>43112066300</v>
      </c>
      <c r="J7027">
        <v>3</v>
      </c>
      <c r="K7027" t="s">
        <v>1940</v>
      </c>
      <c r="L7027">
        <v>2702</v>
      </c>
      <c r="M7027" t="s">
        <v>1936</v>
      </c>
      <c r="N7027" t="s">
        <v>1937</v>
      </c>
      <c r="O7027">
        <v>6863</v>
      </c>
      <c r="P7027" t="s">
        <v>1552</v>
      </c>
      <c r="Q7027">
        <v>19910901</v>
      </c>
      <c r="R7027">
        <v>756497001</v>
      </c>
    </row>
    <row r="7028" spans="1:18">
      <c r="A7028" t="s">
        <v>1941</v>
      </c>
      <c r="B7028" t="s">
        <v>1598</v>
      </c>
      <c r="C7028">
        <v>201206</v>
      </c>
      <c r="D7028">
        <v>2</v>
      </c>
      <c r="E7028" t="s">
        <v>1646</v>
      </c>
      <c r="F7028">
        <v>0</v>
      </c>
      <c r="G7028">
        <v>0</v>
      </c>
      <c r="H7028">
        <v>0</v>
      </c>
      <c r="I7028">
        <v>560452006200</v>
      </c>
      <c r="J7028">
        <v>3</v>
      </c>
      <c r="K7028" t="s">
        <v>1942</v>
      </c>
      <c r="L7028">
        <v>2702</v>
      </c>
      <c r="M7028" t="s">
        <v>1936</v>
      </c>
      <c r="N7028" t="s">
        <v>1937</v>
      </c>
      <c r="O7028">
        <v>713</v>
      </c>
      <c r="P7028" t="s">
        <v>1552</v>
      </c>
      <c r="Q7028">
        <v>19910601</v>
      </c>
      <c r="R7028">
        <v>756497001</v>
      </c>
    </row>
    <row r="7029" spans="1:18">
      <c r="A7029" t="s">
        <v>1943</v>
      </c>
      <c r="B7029" t="s">
        <v>1673</v>
      </c>
      <c r="C7029">
        <v>201206</v>
      </c>
      <c r="D7029">
        <v>0</v>
      </c>
      <c r="E7029" t="s">
        <v>1646</v>
      </c>
      <c r="F7029">
        <v>0</v>
      </c>
      <c r="G7029">
        <v>0</v>
      </c>
      <c r="H7029">
        <v>0</v>
      </c>
      <c r="I7029">
        <v>560452006801</v>
      </c>
      <c r="J7029">
        <v>3</v>
      </c>
      <c r="K7029" t="s">
        <v>1940</v>
      </c>
      <c r="L7029">
        <v>2702</v>
      </c>
      <c r="M7029" t="s">
        <v>1936</v>
      </c>
      <c r="N7029" t="s">
        <v>1937</v>
      </c>
      <c r="O7029">
        <v>0</v>
      </c>
      <c r="P7029" t="s">
        <v>1552</v>
      </c>
      <c r="Q7029">
        <v>20010608</v>
      </c>
      <c r="R7029">
        <v>756497001</v>
      </c>
    </row>
    <row r="7030" spans="1:18">
      <c r="A7030" t="s">
        <v>1934</v>
      </c>
      <c r="B7030" t="s">
        <v>1661</v>
      </c>
      <c r="C7030">
        <v>201207</v>
      </c>
      <c r="D7030">
        <v>31</v>
      </c>
      <c r="E7030" t="s">
        <v>1646</v>
      </c>
      <c r="F7030">
        <v>0</v>
      </c>
      <c r="G7030">
        <v>0</v>
      </c>
      <c r="H7030">
        <v>0</v>
      </c>
      <c r="I7030">
        <v>43112062800</v>
      </c>
      <c r="J7030">
        <v>3</v>
      </c>
      <c r="K7030" t="s">
        <v>1940</v>
      </c>
      <c r="L7030">
        <v>2702</v>
      </c>
      <c r="M7030" t="s">
        <v>1936</v>
      </c>
      <c r="N7030" t="s">
        <v>1937</v>
      </c>
      <c r="O7030">
        <v>10823</v>
      </c>
      <c r="P7030" t="s">
        <v>1552</v>
      </c>
      <c r="Q7030">
        <v>19910601</v>
      </c>
      <c r="R7030">
        <v>756497001</v>
      </c>
    </row>
    <row r="7031" spans="1:18">
      <c r="A7031" t="s">
        <v>1934</v>
      </c>
      <c r="B7031" t="s">
        <v>1736</v>
      </c>
      <c r="C7031">
        <v>201207</v>
      </c>
      <c r="D7031">
        <v>31</v>
      </c>
      <c r="E7031" t="s">
        <v>1646</v>
      </c>
      <c r="F7031">
        <v>0</v>
      </c>
      <c r="G7031">
        <v>0</v>
      </c>
      <c r="H7031">
        <v>0</v>
      </c>
      <c r="I7031">
        <v>43112064000</v>
      </c>
      <c r="J7031">
        <v>3</v>
      </c>
      <c r="K7031" t="s">
        <v>1935</v>
      </c>
      <c r="L7031">
        <v>2702</v>
      </c>
      <c r="M7031" t="s">
        <v>1936</v>
      </c>
      <c r="N7031" t="s">
        <v>1937</v>
      </c>
      <c r="O7031">
        <v>91176</v>
      </c>
      <c r="P7031" t="s">
        <v>1552</v>
      </c>
      <c r="Q7031">
        <v>19950301</v>
      </c>
      <c r="R7031">
        <v>756497001</v>
      </c>
    </row>
    <row r="7032" spans="1:18">
      <c r="A7032" t="s">
        <v>1938</v>
      </c>
      <c r="B7032" t="s">
        <v>1645</v>
      </c>
      <c r="C7032">
        <v>201207</v>
      </c>
      <c r="D7032">
        <v>31</v>
      </c>
      <c r="E7032" t="s">
        <v>1646</v>
      </c>
      <c r="F7032">
        <v>0</v>
      </c>
      <c r="G7032">
        <v>0</v>
      </c>
      <c r="H7032">
        <v>0</v>
      </c>
      <c r="I7032">
        <v>43112066300</v>
      </c>
      <c r="J7032">
        <v>3</v>
      </c>
      <c r="K7032" t="s">
        <v>1940</v>
      </c>
      <c r="L7032">
        <v>2702</v>
      </c>
      <c r="M7032" t="s">
        <v>1936</v>
      </c>
      <c r="N7032" t="s">
        <v>1937</v>
      </c>
      <c r="O7032">
        <v>7857</v>
      </c>
      <c r="P7032" t="s">
        <v>1552</v>
      </c>
      <c r="Q7032">
        <v>19910901</v>
      </c>
      <c r="R7032">
        <v>756497001</v>
      </c>
    </row>
    <row r="7033" spans="1:18">
      <c r="A7033" t="s">
        <v>1941</v>
      </c>
      <c r="B7033" t="s">
        <v>1598</v>
      </c>
      <c r="C7033">
        <v>201207</v>
      </c>
      <c r="D7033">
        <v>1</v>
      </c>
      <c r="E7033" t="s">
        <v>1646</v>
      </c>
      <c r="F7033">
        <v>0</v>
      </c>
      <c r="G7033">
        <v>0</v>
      </c>
      <c r="H7033">
        <v>0</v>
      </c>
      <c r="I7033">
        <v>560452006200</v>
      </c>
      <c r="J7033">
        <v>3</v>
      </c>
      <c r="K7033" t="s">
        <v>1942</v>
      </c>
      <c r="L7033">
        <v>2702</v>
      </c>
      <c r="M7033" t="s">
        <v>1936</v>
      </c>
      <c r="N7033" t="s">
        <v>1937</v>
      </c>
      <c r="O7033">
        <v>3</v>
      </c>
      <c r="P7033" t="s">
        <v>1552</v>
      </c>
      <c r="Q7033">
        <v>19910601</v>
      </c>
      <c r="R7033">
        <v>756497001</v>
      </c>
    </row>
    <row r="7034" spans="1:18">
      <c r="A7034" t="s">
        <v>1943</v>
      </c>
      <c r="B7034" t="s">
        <v>1673</v>
      </c>
      <c r="C7034">
        <v>201207</v>
      </c>
      <c r="D7034">
        <v>0</v>
      </c>
      <c r="E7034" t="s">
        <v>1646</v>
      </c>
      <c r="F7034">
        <v>0</v>
      </c>
      <c r="G7034">
        <v>0</v>
      </c>
      <c r="H7034">
        <v>0</v>
      </c>
      <c r="I7034">
        <v>560452006801</v>
      </c>
      <c r="J7034">
        <v>3</v>
      </c>
      <c r="K7034" t="s">
        <v>1940</v>
      </c>
      <c r="L7034">
        <v>2702</v>
      </c>
      <c r="M7034" t="s">
        <v>1936</v>
      </c>
      <c r="N7034" t="s">
        <v>1937</v>
      </c>
      <c r="O7034">
        <v>0</v>
      </c>
      <c r="P7034" t="s">
        <v>1552</v>
      </c>
      <c r="Q7034">
        <v>20010608</v>
      </c>
      <c r="R7034">
        <v>756497001</v>
      </c>
    </row>
    <row r="7035" spans="1:18">
      <c r="A7035" t="s">
        <v>1934</v>
      </c>
      <c r="B7035" t="s">
        <v>1661</v>
      </c>
      <c r="C7035">
        <v>201208</v>
      </c>
      <c r="D7035">
        <v>31</v>
      </c>
      <c r="E7035" t="s">
        <v>1646</v>
      </c>
      <c r="F7035">
        <v>0</v>
      </c>
      <c r="G7035">
        <v>0</v>
      </c>
      <c r="H7035">
        <v>0</v>
      </c>
      <c r="I7035">
        <v>43112062800</v>
      </c>
      <c r="J7035">
        <v>3</v>
      </c>
      <c r="K7035" t="s">
        <v>1940</v>
      </c>
      <c r="L7035">
        <v>2702</v>
      </c>
      <c r="M7035" t="s">
        <v>1936</v>
      </c>
      <c r="N7035" t="s">
        <v>1937</v>
      </c>
      <c r="O7035">
        <v>61934</v>
      </c>
      <c r="P7035" t="s">
        <v>1552</v>
      </c>
      <c r="Q7035">
        <v>19910601</v>
      </c>
      <c r="R7035">
        <v>756497001</v>
      </c>
    </row>
    <row r="7036" spans="1:18">
      <c r="A7036" t="s">
        <v>1934</v>
      </c>
      <c r="B7036" t="s">
        <v>1736</v>
      </c>
      <c r="C7036">
        <v>201208</v>
      </c>
      <c r="D7036">
        <v>31</v>
      </c>
      <c r="E7036" t="s">
        <v>1646</v>
      </c>
      <c r="F7036">
        <v>0</v>
      </c>
      <c r="G7036">
        <v>0</v>
      </c>
      <c r="H7036">
        <v>0</v>
      </c>
      <c r="I7036">
        <v>43112064000</v>
      </c>
      <c r="J7036">
        <v>3</v>
      </c>
      <c r="K7036" t="s">
        <v>1935</v>
      </c>
      <c r="L7036">
        <v>2702</v>
      </c>
      <c r="M7036" t="s">
        <v>1936</v>
      </c>
      <c r="N7036" t="s">
        <v>1937</v>
      </c>
      <c r="O7036">
        <v>16968</v>
      </c>
      <c r="P7036" t="s">
        <v>1552</v>
      </c>
      <c r="Q7036">
        <v>19950301</v>
      </c>
      <c r="R7036">
        <v>756497001</v>
      </c>
    </row>
    <row r="7037" spans="1:18">
      <c r="A7037" t="s">
        <v>1938</v>
      </c>
      <c r="B7037" t="s">
        <v>1645</v>
      </c>
      <c r="C7037">
        <v>201208</v>
      </c>
      <c r="D7037">
        <v>31</v>
      </c>
      <c r="E7037" t="s">
        <v>1646</v>
      </c>
      <c r="F7037">
        <v>0</v>
      </c>
      <c r="G7037">
        <v>0</v>
      </c>
      <c r="H7037">
        <v>0</v>
      </c>
      <c r="I7037">
        <v>43112066300</v>
      </c>
      <c r="J7037">
        <v>3</v>
      </c>
      <c r="K7037" t="s">
        <v>1940</v>
      </c>
      <c r="L7037">
        <v>2702</v>
      </c>
      <c r="M7037" t="s">
        <v>1936</v>
      </c>
      <c r="N7037" t="s">
        <v>1937</v>
      </c>
      <c r="O7037">
        <v>7285</v>
      </c>
      <c r="P7037" t="s">
        <v>1552</v>
      </c>
      <c r="Q7037">
        <v>19910901</v>
      </c>
      <c r="R7037">
        <v>756497001</v>
      </c>
    </row>
    <row r="7038" spans="1:18">
      <c r="A7038" t="s">
        <v>1941</v>
      </c>
      <c r="B7038" t="s">
        <v>1598</v>
      </c>
      <c r="C7038">
        <v>201208</v>
      </c>
      <c r="D7038">
        <v>31</v>
      </c>
      <c r="E7038" t="s">
        <v>1646</v>
      </c>
      <c r="F7038">
        <v>0</v>
      </c>
      <c r="G7038">
        <v>0</v>
      </c>
      <c r="H7038">
        <v>0</v>
      </c>
      <c r="I7038">
        <v>560452006200</v>
      </c>
      <c r="J7038">
        <v>3</v>
      </c>
      <c r="K7038" t="s">
        <v>1942</v>
      </c>
      <c r="L7038">
        <v>2702</v>
      </c>
      <c r="M7038" t="s">
        <v>1936</v>
      </c>
      <c r="N7038" t="s">
        <v>1937</v>
      </c>
      <c r="O7038">
        <v>14038</v>
      </c>
      <c r="P7038" t="s">
        <v>1552</v>
      </c>
      <c r="Q7038">
        <v>19910601</v>
      </c>
      <c r="R7038">
        <v>756497001</v>
      </c>
    </row>
    <row r="7039" spans="1:18">
      <c r="A7039" t="s">
        <v>1943</v>
      </c>
      <c r="B7039" t="s">
        <v>1673</v>
      </c>
      <c r="C7039">
        <v>201208</v>
      </c>
      <c r="D7039">
        <v>0</v>
      </c>
      <c r="E7039" t="s">
        <v>1646</v>
      </c>
      <c r="F7039">
        <v>0</v>
      </c>
      <c r="G7039">
        <v>0</v>
      </c>
      <c r="H7039">
        <v>0</v>
      </c>
      <c r="I7039">
        <v>560452006801</v>
      </c>
      <c r="J7039">
        <v>3</v>
      </c>
      <c r="K7039" t="s">
        <v>1940</v>
      </c>
      <c r="L7039">
        <v>2702</v>
      </c>
      <c r="M7039" t="s">
        <v>1936</v>
      </c>
      <c r="N7039" t="s">
        <v>1937</v>
      </c>
      <c r="O7039">
        <v>0</v>
      </c>
      <c r="P7039" t="s">
        <v>1552</v>
      </c>
      <c r="Q7039">
        <v>20010608</v>
      </c>
      <c r="R7039">
        <v>756497001</v>
      </c>
    </row>
    <row r="7040" spans="1:18">
      <c r="A7040" t="s">
        <v>1934</v>
      </c>
      <c r="B7040" t="s">
        <v>1661</v>
      </c>
      <c r="C7040">
        <v>201209</v>
      </c>
      <c r="D7040">
        <v>30</v>
      </c>
      <c r="E7040" t="s">
        <v>1646</v>
      </c>
      <c r="F7040">
        <v>0</v>
      </c>
      <c r="G7040">
        <v>0</v>
      </c>
      <c r="H7040">
        <v>0</v>
      </c>
      <c r="I7040">
        <v>43112062800</v>
      </c>
      <c r="J7040">
        <v>3</v>
      </c>
      <c r="K7040" t="s">
        <v>1940</v>
      </c>
      <c r="L7040">
        <v>2702</v>
      </c>
      <c r="M7040" t="s">
        <v>1936</v>
      </c>
      <c r="N7040" t="s">
        <v>1937</v>
      </c>
      <c r="O7040">
        <v>43105</v>
      </c>
      <c r="P7040" t="s">
        <v>1552</v>
      </c>
      <c r="Q7040">
        <v>19910601</v>
      </c>
      <c r="R7040">
        <v>756497001</v>
      </c>
    </row>
    <row r="7041" spans="1:18">
      <c r="A7041" t="s">
        <v>1934</v>
      </c>
      <c r="B7041" t="s">
        <v>1736</v>
      </c>
      <c r="C7041">
        <v>201209</v>
      </c>
      <c r="D7041">
        <v>30</v>
      </c>
      <c r="E7041" t="s">
        <v>1646</v>
      </c>
      <c r="F7041">
        <v>0</v>
      </c>
      <c r="G7041">
        <v>0</v>
      </c>
      <c r="H7041">
        <v>0</v>
      </c>
      <c r="I7041">
        <v>43112064000</v>
      </c>
      <c r="J7041">
        <v>3</v>
      </c>
      <c r="K7041" t="s">
        <v>1935</v>
      </c>
      <c r="L7041">
        <v>2702</v>
      </c>
      <c r="M7041" t="s">
        <v>1936</v>
      </c>
      <c r="N7041" t="s">
        <v>1937</v>
      </c>
      <c r="O7041">
        <v>9110</v>
      </c>
      <c r="P7041" t="s">
        <v>1552</v>
      </c>
      <c r="Q7041">
        <v>19950301</v>
      </c>
      <c r="R7041">
        <v>756497001</v>
      </c>
    </row>
    <row r="7042" spans="1:18">
      <c r="A7042" t="s">
        <v>1938</v>
      </c>
      <c r="B7042" t="s">
        <v>1645</v>
      </c>
      <c r="C7042">
        <v>201209</v>
      </c>
      <c r="D7042">
        <v>30</v>
      </c>
      <c r="E7042" t="s">
        <v>1646</v>
      </c>
      <c r="F7042">
        <v>0</v>
      </c>
      <c r="G7042">
        <v>0</v>
      </c>
      <c r="H7042">
        <v>0</v>
      </c>
      <c r="I7042">
        <v>43112066300</v>
      </c>
      <c r="J7042">
        <v>3</v>
      </c>
      <c r="K7042" t="s">
        <v>1940</v>
      </c>
      <c r="L7042">
        <v>2702</v>
      </c>
      <c r="M7042" t="s">
        <v>1936</v>
      </c>
      <c r="N7042" t="s">
        <v>1937</v>
      </c>
      <c r="O7042">
        <v>7393</v>
      </c>
      <c r="P7042" t="s">
        <v>1552</v>
      </c>
      <c r="Q7042">
        <v>19910901</v>
      </c>
      <c r="R7042">
        <v>756497001</v>
      </c>
    </row>
    <row r="7043" spans="1:18">
      <c r="A7043" t="s">
        <v>1941</v>
      </c>
      <c r="B7043" t="s">
        <v>1598</v>
      </c>
      <c r="C7043">
        <v>201209</v>
      </c>
      <c r="D7043">
        <v>30</v>
      </c>
      <c r="E7043" t="s">
        <v>1646</v>
      </c>
      <c r="F7043">
        <v>0</v>
      </c>
      <c r="G7043">
        <v>0</v>
      </c>
      <c r="H7043">
        <v>0</v>
      </c>
      <c r="I7043">
        <v>560452006200</v>
      </c>
      <c r="J7043">
        <v>3</v>
      </c>
      <c r="K7043" t="s">
        <v>1942</v>
      </c>
      <c r="L7043">
        <v>2702</v>
      </c>
      <c r="M7043" t="s">
        <v>1936</v>
      </c>
      <c r="N7043" t="s">
        <v>1937</v>
      </c>
      <c r="O7043">
        <v>32523</v>
      </c>
      <c r="P7043" t="s">
        <v>1552</v>
      </c>
      <c r="Q7043">
        <v>19910601</v>
      </c>
      <c r="R7043">
        <v>756497001</v>
      </c>
    </row>
    <row r="7044" spans="1:18">
      <c r="A7044" t="s">
        <v>1943</v>
      </c>
      <c r="B7044" t="s">
        <v>1673</v>
      </c>
      <c r="C7044">
        <v>201209</v>
      </c>
      <c r="D7044">
        <v>0</v>
      </c>
      <c r="E7044" t="s">
        <v>1646</v>
      </c>
      <c r="F7044">
        <v>0</v>
      </c>
      <c r="G7044">
        <v>0</v>
      </c>
      <c r="H7044">
        <v>0</v>
      </c>
      <c r="I7044">
        <v>560452006801</v>
      </c>
      <c r="J7044">
        <v>3</v>
      </c>
      <c r="K7044" t="s">
        <v>1940</v>
      </c>
      <c r="L7044">
        <v>2702</v>
      </c>
      <c r="M7044" t="s">
        <v>1936</v>
      </c>
      <c r="N7044" t="s">
        <v>1937</v>
      </c>
      <c r="O7044">
        <v>0</v>
      </c>
      <c r="P7044" t="s">
        <v>1552</v>
      </c>
      <c r="Q7044">
        <v>20010608</v>
      </c>
      <c r="R7044">
        <v>756497001</v>
      </c>
    </row>
    <row r="7045" spans="1:18">
      <c r="A7045" t="s">
        <v>1934</v>
      </c>
      <c r="B7045" t="s">
        <v>1661</v>
      </c>
      <c r="C7045">
        <v>201210</v>
      </c>
      <c r="D7045">
        <v>31</v>
      </c>
      <c r="E7045" t="s">
        <v>1646</v>
      </c>
      <c r="F7045">
        <v>0</v>
      </c>
      <c r="G7045">
        <v>0</v>
      </c>
      <c r="H7045">
        <v>0</v>
      </c>
      <c r="I7045">
        <v>43112062800</v>
      </c>
      <c r="J7045">
        <v>3</v>
      </c>
      <c r="K7045" t="s">
        <v>1940</v>
      </c>
      <c r="L7045">
        <v>2702</v>
      </c>
      <c r="M7045" t="s">
        <v>1936</v>
      </c>
      <c r="N7045" t="s">
        <v>1937</v>
      </c>
      <c r="O7045">
        <v>44823</v>
      </c>
      <c r="P7045" t="s">
        <v>1552</v>
      </c>
      <c r="Q7045">
        <v>19910601</v>
      </c>
      <c r="R7045">
        <v>756497001</v>
      </c>
    </row>
    <row r="7046" spans="1:18">
      <c r="A7046" t="s">
        <v>1934</v>
      </c>
      <c r="B7046" t="s">
        <v>1736</v>
      </c>
      <c r="C7046">
        <v>201210</v>
      </c>
      <c r="D7046">
        <v>31</v>
      </c>
      <c r="E7046" t="s">
        <v>1646</v>
      </c>
      <c r="F7046">
        <v>0</v>
      </c>
      <c r="G7046">
        <v>0</v>
      </c>
      <c r="H7046">
        <v>0</v>
      </c>
      <c r="I7046">
        <v>43112064000</v>
      </c>
      <c r="J7046">
        <v>3</v>
      </c>
      <c r="K7046" t="s">
        <v>1935</v>
      </c>
      <c r="L7046">
        <v>2702</v>
      </c>
      <c r="M7046" t="s">
        <v>1936</v>
      </c>
      <c r="N7046" t="s">
        <v>1937</v>
      </c>
      <c r="O7046">
        <v>899</v>
      </c>
      <c r="P7046" t="s">
        <v>1552</v>
      </c>
      <c r="Q7046">
        <v>19950301</v>
      </c>
      <c r="R7046">
        <v>756497001</v>
      </c>
    </row>
    <row r="7047" spans="1:18">
      <c r="A7047" t="s">
        <v>1938</v>
      </c>
      <c r="B7047" t="s">
        <v>1645</v>
      </c>
      <c r="C7047">
        <v>201210</v>
      </c>
      <c r="D7047">
        <v>31</v>
      </c>
      <c r="E7047" t="s">
        <v>1646</v>
      </c>
      <c r="F7047">
        <v>0</v>
      </c>
      <c r="G7047">
        <v>0</v>
      </c>
      <c r="H7047">
        <v>0</v>
      </c>
      <c r="I7047">
        <v>43112066300</v>
      </c>
      <c r="J7047">
        <v>3</v>
      </c>
      <c r="K7047" t="s">
        <v>1940</v>
      </c>
      <c r="L7047">
        <v>2702</v>
      </c>
      <c r="M7047" t="s">
        <v>1936</v>
      </c>
      <c r="N7047" t="s">
        <v>1937</v>
      </c>
      <c r="O7047">
        <v>7706</v>
      </c>
      <c r="P7047" t="s">
        <v>1552</v>
      </c>
      <c r="Q7047">
        <v>19910901</v>
      </c>
      <c r="R7047">
        <v>756497001</v>
      </c>
    </row>
    <row r="7048" spans="1:18">
      <c r="A7048" t="s">
        <v>1941</v>
      </c>
      <c r="B7048" t="s">
        <v>1598</v>
      </c>
      <c r="C7048">
        <v>201210</v>
      </c>
      <c r="D7048">
        <v>31</v>
      </c>
      <c r="E7048" t="s">
        <v>1646</v>
      </c>
      <c r="F7048">
        <v>0</v>
      </c>
      <c r="G7048">
        <v>0</v>
      </c>
      <c r="H7048">
        <v>0</v>
      </c>
      <c r="I7048">
        <v>560452006200</v>
      </c>
      <c r="J7048">
        <v>3</v>
      </c>
      <c r="K7048" t="s">
        <v>1942</v>
      </c>
      <c r="L7048">
        <v>2702</v>
      </c>
      <c r="M7048" t="s">
        <v>1936</v>
      </c>
      <c r="N7048" t="s">
        <v>1937</v>
      </c>
      <c r="O7048">
        <v>38913</v>
      </c>
      <c r="P7048" t="s">
        <v>1552</v>
      </c>
      <c r="Q7048">
        <v>19910601</v>
      </c>
      <c r="R7048">
        <v>756497001</v>
      </c>
    </row>
    <row r="7049" spans="1:18">
      <c r="A7049" t="s">
        <v>1943</v>
      </c>
      <c r="B7049" t="s">
        <v>1673</v>
      </c>
      <c r="C7049">
        <v>201210</v>
      </c>
      <c r="D7049">
        <v>0</v>
      </c>
      <c r="E7049" t="s">
        <v>1646</v>
      </c>
      <c r="F7049">
        <v>0</v>
      </c>
      <c r="G7049">
        <v>0</v>
      </c>
      <c r="H7049">
        <v>0</v>
      </c>
      <c r="I7049">
        <v>560452006801</v>
      </c>
      <c r="J7049">
        <v>3</v>
      </c>
      <c r="K7049" t="s">
        <v>1940</v>
      </c>
      <c r="L7049">
        <v>2702</v>
      </c>
      <c r="M7049" t="s">
        <v>1936</v>
      </c>
      <c r="N7049" t="s">
        <v>1937</v>
      </c>
      <c r="O7049">
        <v>0</v>
      </c>
      <c r="P7049" t="s">
        <v>1552</v>
      </c>
      <c r="Q7049">
        <v>20010608</v>
      </c>
      <c r="R7049">
        <v>756497001</v>
      </c>
    </row>
    <row r="7050" spans="1:18">
      <c r="A7050" t="s">
        <v>1934</v>
      </c>
      <c r="B7050" t="s">
        <v>1661</v>
      </c>
      <c r="C7050">
        <v>201211</v>
      </c>
      <c r="D7050">
        <v>30</v>
      </c>
      <c r="E7050" t="s">
        <v>1646</v>
      </c>
      <c r="F7050">
        <v>0</v>
      </c>
      <c r="G7050">
        <v>0</v>
      </c>
      <c r="H7050">
        <v>0</v>
      </c>
      <c r="I7050">
        <v>43112062800</v>
      </c>
      <c r="J7050">
        <v>3</v>
      </c>
      <c r="K7050" t="s">
        <v>1940</v>
      </c>
      <c r="L7050">
        <v>2702</v>
      </c>
      <c r="M7050" t="s">
        <v>1936</v>
      </c>
      <c r="N7050" t="s">
        <v>1937</v>
      </c>
      <c r="O7050">
        <v>42785</v>
      </c>
      <c r="P7050" t="s">
        <v>1552</v>
      </c>
      <c r="Q7050">
        <v>19910601</v>
      </c>
      <c r="R7050">
        <v>756497001</v>
      </c>
    </row>
    <row r="7051" spans="1:18">
      <c r="A7051" t="s">
        <v>1934</v>
      </c>
      <c r="B7051" t="s">
        <v>1736</v>
      </c>
      <c r="C7051">
        <v>201211</v>
      </c>
      <c r="D7051">
        <v>0</v>
      </c>
      <c r="E7051" t="s">
        <v>1646</v>
      </c>
      <c r="F7051">
        <v>0</v>
      </c>
      <c r="G7051">
        <v>0</v>
      </c>
      <c r="H7051">
        <v>0</v>
      </c>
      <c r="I7051">
        <v>43112064000</v>
      </c>
      <c r="J7051">
        <v>3</v>
      </c>
      <c r="K7051" t="s">
        <v>1935</v>
      </c>
      <c r="L7051">
        <v>2702</v>
      </c>
      <c r="M7051" t="s">
        <v>1936</v>
      </c>
      <c r="N7051" t="s">
        <v>1937</v>
      </c>
      <c r="O7051">
        <v>0</v>
      </c>
      <c r="P7051" t="s">
        <v>1552</v>
      </c>
      <c r="Q7051">
        <v>19950301</v>
      </c>
      <c r="R7051">
        <v>756497001</v>
      </c>
    </row>
    <row r="7052" spans="1:18">
      <c r="A7052" t="s">
        <v>1938</v>
      </c>
      <c r="B7052" t="s">
        <v>1645</v>
      </c>
      <c r="C7052">
        <v>201211</v>
      </c>
      <c r="D7052">
        <v>30</v>
      </c>
      <c r="E7052" t="s">
        <v>1646</v>
      </c>
      <c r="F7052">
        <v>0</v>
      </c>
      <c r="G7052">
        <v>0</v>
      </c>
      <c r="H7052">
        <v>0</v>
      </c>
      <c r="I7052">
        <v>43112066300</v>
      </c>
      <c r="J7052">
        <v>3</v>
      </c>
      <c r="K7052" t="s">
        <v>1940</v>
      </c>
      <c r="L7052">
        <v>2702</v>
      </c>
      <c r="M7052" t="s">
        <v>1936</v>
      </c>
      <c r="N7052" t="s">
        <v>1937</v>
      </c>
      <c r="O7052">
        <v>8376</v>
      </c>
      <c r="P7052" t="s">
        <v>1552</v>
      </c>
      <c r="Q7052">
        <v>19910901</v>
      </c>
      <c r="R7052">
        <v>756497001</v>
      </c>
    </row>
    <row r="7053" spans="1:18">
      <c r="A7053" t="s">
        <v>1941</v>
      </c>
      <c r="B7053" t="s">
        <v>1598</v>
      </c>
      <c r="C7053">
        <v>201211</v>
      </c>
      <c r="D7053">
        <v>30</v>
      </c>
      <c r="E7053" t="s">
        <v>1646</v>
      </c>
      <c r="F7053">
        <v>0</v>
      </c>
      <c r="G7053">
        <v>0</v>
      </c>
      <c r="H7053">
        <v>0</v>
      </c>
      <c r="I7053">
        <v>560452006200</v>
      </c>
      <c r="J7053">
        <v>3</v>
      </c>
      <c r="K7053" t="s">
        <v>1942</v>
      </c>
      <c r="L7053">
        <v>2702</v>
      </c>
      <c r="M7053" t="s">
        <v>1936</v>
      </c>
      <c r="N7053" t="s">
        <v>1937</v>
      </c>
      <c r="O7053">
        <v>43131</v>
      </c>
      <c r="P7053" t="s">
        <v>1552</v>
      </c>
      <c r="Q7053">
        <v>19910601</v>
      </c>
      <c r="R7053">
        <v>756497001</v>
      </c>
    </row>
    <row r="7054" spans="1:18">
      <c r="A7054" t="s">
        <v>1943</v>
      </c>
      <c r="B7054" t="s">
        <v>1673</v>
      </c>
      <c r="C7054">
        <v>201211</v>
      </c>
      <c r="D7054">
        <v>0</v>
      </c>
      <c r="E7054" t="s">
        <v>1646</v>
      </c>
      <c r="F7054">
        <v>0</v>
      </c>
      <c r="G7054">
        <v>0</v>
      </c>
      <c r="H7054">
        <v>0</v>
      </c>
      <c r="I7054">
        <v>560452006801</v>
      </c>
      <c r="J7054">
        <v>3</v>
      </c>
      <c r="K7054" t="s">
        <v>1940</v>
      </c>
      <c r="L7054">
        <v>2702</v>
      </c>
      <c r="M7054" t="s">
        <v>1936</v>
      </c>
      <c r="N7054" t="s">
        <v>1937</v>
      </c>
      <c r="O7054">
        <v>0</v>
      </c>
      <c r="P7054" t="s">
        <v>1552</v>
      </c>
      <c r="Q7054">
        <v>20010608</v>
      </c>
      <c r="R7054">
        <v>756497001</v>
      </c>
    </row>
    <row r="7055" spans="1:18">
      <c r="A7055" t="s">
        <v>1934</v>
      </c>
      <c r="B7055" t="s">
        <v>1661</v>
      </c>
      <c r="C7055">
        <v>201212</v>
      </c>
      <c r="D7055">
        <v>31</v>
      </c>
      <c r="E7055" t="s">
        <v>1646</v>
      </c>
      <c r="F7055">
        <v>0</v>
      </c>
      <c r="G7055">
        <v>0</v>
      </c>
      <c r="H7055">
        <v>0</v>
      </c>
      <c r="I7055">
        <v>43112062800</v>
      </c>
      <c r="J7055">
        <v>3</v>
      </c>
      <c r="K7055" t="s">
        <v>1940</v>
      </c>
      <c r="L7055">
        <v>2702</v>
      </c>
      <c r="M7055" t="s">
        <v>1936</v>
      </c>
      <c r="N7055" t="s">
        <v>1937</v>
      </c>
      <c r="O7055">
        <v>79330</v>
      </c>
      <c r="P7055" t="s">
        <v>1552</v>
      </c>
      <c r="Q7055">
        <v>19910601</v>
      </c>
      <c r="R7055">
        <v>756497001</v>
      </c>
    </row>
    <row r="7056" spans="1:18">
      <c r="A7056" t="s">
        <v>1934</v>
      </c>
      <c r="B7056" t="s">
        <v>1736</v>
      </c>
      <c r="C7056">
        <v>201212</v>
      </c>
      <c r="D7056">
        <v>0</v>
      </c>
      <c r="E7056" t="s">
        <v>1646</v>
      </c>
      <c r="F7056">
        <v>0</v>
      </c>
      <c r="G7056">
        <v>0</v>
      </c>
      <c r="H7056">
        <v>0</v>
      </c>
      <c r="I7056">
        <v>43112064000</v>
      </c>
      <c r="J7056">
        <v>3</v>
      </c>
      <c r="K7056" t="s">
        <v>1935</v>
      </c>
      <c r="L7056">
        <v>2702</v>
      </c>
      <c r="M7056" t="s">
        <v>1936</v>
      </c>
      <c r="N7056" t="s">
        <v>1937</v>
      </c>
      <c r="O7056">
        <v>0</v>
      </c>
      <c r="P7056" t="s">
        <v>1552</v>
      </c>
      <c r="Q7056">
        <v>19950301</v>
      </c>
      <c r="R7056">
        <v>756497001</v>
      </c>
    </row>
    <row r="7057" spans="1:18">
      <c r="A7057" t="s">
        <v>1938</v>
      </c>
      <c r="B7057" t="s">
        <v>1645</v>
      </c>
      <c r="C7057">
        <v>201212</v>
      </c>
      <c r="D7057">
        <v>31</v>
      </c>
      <c r="E7057" t="s">
        <v>1646</v>
      </c>
      <c r="F7057">
        <v>0</v>
      </c>
      <c r="G7057">
        <v>0</v>
      </c>
      <c r="H7057">
        <v>0</v>
      </c>
      <c r="I7057">
        <v>43112066300</v>
      </c>
      <c r="J7057">
        <v>3</v>
      </c>
      <c r="K7057" t="s">
        <v>1940</v>
      </c>
      <c r="L7057">
        <v>2702</v>
      </c>
      <c r="M7057" t="s">
        <v>1936</v>
      </c>
      <c r="N7057" t="s">
        <v>1937</v>
      </c>
      <c r="O7057">
        <v>10882</v>
      </c>
      <c r="P7057" t="s">
        <v>1552</v>
      </c>
      <c r="Q7057">
        <v>19910901</v>
      </c>
      <c r="R7057">
        <v>756497001</v>
      </c>
    </row>
    <row r="7058" spans="1:18">
      <c r="A7058" t="s">
        <v>1941</v>
      </c>
      <c r="B7058" t="s">
        <v>1598</v>
      </c>
      <c r="C7058">
        <v>201212</v>
      </c>
      <c r="D7058">
        <v>31</v>
      </c>
      <c r="E7058" t="s">
        <v>1646</v>
      </c>
      <c r="F7058">
        <v>0</v>
      </c>
      <c r="G7058">
        <v>0</v>
      </c>
      <c r="H7058">
        <v>0</v>
      </c>
      <c r="I7058">
        <v>560452006200</v>
      </c>
      <c r="J7058">
        <v>3</v>
      </c>
      <c r="K7058" t="s">
        <v>1942</v>
      </c>
      <c r="L7058">
        <v>2702</v>
      </c>
      <c r="M7058" t="s">
        <v>1936</v>
      </c>
      <c r="N7058" t="s">
        <v>1937</v>
      </c>
      <c r="O7058">
        <v>7430</v>
      </c>
      <c r="P7058" t="s">
        <v>1552</v>
      </c>
      <c r="Q7058">
        <v>19910601</v>
      </c>
      <c r="R7058">
        <v>756497001</v>
      </c>
    </row>
    <row r="7059" spans="1:18">
      <c r="A7059" t="s">
        <v>1943</v>
      </c>
      <c r="B7059" t="s">
        <v>1673</v>
      </c>
      <c r="C7059">
        <v>201212</v>
      </c>
      <c r="D7059">
        <v>0</v>
      </c>
      <c r="E7059" t="s">
        <v>1646</v>
      </c>
      <c r="F7059">
        <v>0</v>
      </c>
      <c r="G7059">
        <v>0</v>
      </c>
      <c r="H7059">
        <v>0</v>
      </c>
      <c r="I7059">
        <v>560452006801</v>
      </c>
      <c r="J7059">
        <v>3</v>
      </c>
      <c r="K7059" t="s">
        <v>1940</v>
      </c>
      <c r="L7059">
        <v>2702</v>
      </c>
      <c r="M7059" t="s">
        <v>1936</v>
      </c>
      <c r="N7059" t="s">
        <v>1937</v>
      </c>
      <c r="O7059">
        <v>0</v>
      </c>
      <c r="P7059" t="s">
        <v>1552</v>
      </c>
      <c r="Q7059">
        <v>20010608</v>
      </c>
      <c r="R7059">
        <v>756497001</v>
      </c>
    </row>
    <row r="7060" spans="1:18">
      <c r="A7060" t="s">
        <v>1934</v>
      </c>
      <c r="B7060" t="s">
        <v>1735</v>
      </c>
      <c r="C7060">
        <v>201201</v>
      </c>
      <c r="D7060">
        <v>31</v>
      </c>
      <c r="E7060" t="s">
        <v>1646</v>
      </c>
      <c r="F7060">
        <v>0</v>
      </c>
      <c r="G7060">
        <v>0</v>
      </c>
      <c r="H7060">
        <v>0</v>
      </c>
      <c r="I7060">
        <v>43112063600</v>
      </c>
      <c r="J7060">
        <v>5</v>
      </c>
      <c r="K7060" t="s">
        <v>1942</v>
      </c>
      <c r="L7060">
        <v>2702</v>
      </c>
      <c r="M7060" t="s">
        <v>1936</v>
      </c>
      <c r="N7060" t="s">
        <v>1937</v>
      </c>
      <c r="O7060">
        <v>2853</v>
      </c>
      <c r="P7060" t="s">
        <v>1552</v>
      </c>
      <c r="Q7060">
        <v>19930201</v>
      </c>
      <c r="R7060">
        <v>756497001</v>
      </c>
    </row>
    <row r="7061" spans="1:18">
      <c r="A7061" t="s">
        <v>1938</v>
      </c>
      <c r="B7061" t="s">
        <v>1565</v>
      </c>
      <c r="C7061">
        <v>201201</v>
      </c>
      <c r="D7061">
        <v>31</v>
      </c>
      <c r="E7061" t="s">
        <v>1646</v>
      </c>
      <c r="F7061">
        <v>0</v>
      </c>
      <c r="G7061">
        <v>0</v>
      </c>
      <c r="H7061">
        <v>0</v>
      </c>
      <c r="I7061">
        <v>43112065800</v>
      </c>
      <c r="J7061">
        <v>5</v>
      </c>
      <c r="K7061" t="s">
        <v>1935</v>
      </c>
      <c r="L7061">
        <v>2702</v>
      </c>
      <c r="M7061" t="s">
        <v>1936</v>
      </c>
      <c r="N7061" t="s">
        <v>1937</v>
      </c>
      <c r="O7061">
        <v>20618</v>
      </c>
      <c r="P7061" t="s">
        <v>1552</v>
      </c>
      <c r="Q7061">
        <v>19910701</v>
      </c>
      <c r="R7061">
        <v>756497001</v>
      </c>
    </row>
    <row r="7062" spans="1:18">
      <c r="A7062" t="s">
        <v>1941</v>
      </c>
      <c r="B7062" t="s">
        <v>1623</v>
      </c>
      <c r="C7062">
        <v>201201</v>
      </c>
      <c r="D7062">
        <v>31</v>
      </c>
      <c r="E7062" t="s">
        <v>1646</v>
      </c>
      <c r="F7062">
        <v>0</v>
      </c>
      <c r="G7062">
        <v>0</v>
      </c>
      <c r="H7062">
        <v>0</v>
      </c>
      <c r="I7062">
        <v>560452007800</v>
      </c>
      <c r="J7062">
        <v>5</v>
      </c>
      <c r="K7062" t="s">
        <v>1942</v>
      </c>
      <c r="L7062">
        <v>2702</v>
      </c>
      <c r="M7062" t="s">
        <v>1936</v>
      </c>
      <c r="N7062" t="s">
        <v>1937</v>
      </c>
      <c r="O7062">
        <v>57932</v>
      </c>
      <c r="P7062" t="s">
        <v>1552</v>
      </c>
      <c r="Q7062">
        <v>19940101</v>
      </c>
      <c r="R7062">
        <v>756497001</v>
      </c>
    </row>
    <row r="7063" spans="1:18">
      <c r="A7063" t="s">
        <v>1941</v>
      </c>
      <c r="B7063" t="s">
        <v>1601</v>
      </c>
      <c r="C7063">
        <v>201201</v>
      </c>
      <c r="D7063">
        <v>0</v>
      </c>
      <c r="E7063" t="s">
        <v>1646</v>
      </c>
      <c r="F7063">
        <v>0</v>
      </c>
      <c r="G7063">
        <v>0</v>
      </c>
      <c r="H7063">
        <v>0</v>
      </c>
      <c r="I7063">
        <v>560452007900</v>
      </c>
      <c r="J7063">
        <v>5</v>
      </c>
      <c r="K7063" t="s">
        <v>1942</v>
      </c>
      <c r="L7063">
        <v>2702</v>
      </c>
      <c r="M7063" t="s">
        <v>1936</v>
      </c>
      <c r="N7063" t="s">
        <v>1937</v>
      </c>
      <c r="O7063">
        <v>0</v>
      </c>
      <c r="P7063" t="s">
        <v>1552</v>
      </c>
      <c r="Q7063">
        <v>19940401</v>
      </c>
      <c r="R7063">
        <v>756497001</v>
      </c>
    </row>
    <row r="7064" spans="1:18">
      <c r="A7064" t="s">
        <v>1934</v>
      </c>
      <c r="B7064" t="s">
        <v>1735</v>
      </c>
      <c r="C7064">
        <v>201202</v>
      </c>
      <c r="D7064">
        <v>29</v>
      </c>
      <c r="E7064" t="s">
        <v>1646</v>
      </c>
      <c r="F7064">
        <v>0</v>
      </c>
      <c r="G7064">
        <v>0</v>
      </c>
      <c r="H7064">
        <v>0</v>
      </c>
      <c r="I7064">
        <v>43112063600</v>
      </c>
      <c r="J7064">
        <v>5</v>
      </c>
      <c r="K7064" t="s">
        <v>1942</v>
      </c>
      <c r="L7064">
        <v>2702</v>
      </c>
      <c r="M7064" t="s">
        <v>1936</v>
      </c>
      <c r="N7064" t="s">
        <v>1937</v>
      </c>
      <c r="O7064">
        <v>2634</v>
      </c>
      <c r="P7064" t="s">
        <v>1552</v>
      </c>
      <c r="Q7064">
        <v>19930201</v>
      </c>
      <c r="R7064">
        <v>756497001</v>
      </c>
    </row>
    <row r="7065" spans="1:18">
      <c r="A7065" t="s">
        <v>1938</v>
      </c>
      <c r="B7065" t="s">
        <v>1565</v>
      </c>
      <c r="C7065">
        <v>201202</v>
      </c>
      <c r="D7065">
        <v>29</v>
      </c>
      <c r="E7065" t="s">
        <v>1646</v>
      </c>
      <c r="F7065">
        <v>0</v>
      </c>
      <c r="G7065">
        <v>0</v>
      </c>
      <c r="H7065">
        <v>0</v>
      </c>
      <c r="I7065">
        <v>43112065800</v>
      </c>
      <c r="J7065">
        <v>5</v>
      </c>
      <c r="K7065" t="s">
        <v>1935</v>
      </c>
      <c r="L7065">
        <v>2702</v>
      </c>
      <c r="M7065" t="s">
        <v>1936</v>
      </c>
      <c r="N7065" t="s">
        <v>1937</v>
      </c>
      <c r="O7065">
        <v>18745</v>
      </c>
      <c r="P7065" t="s">
        <v>1552</v>
      </c>
      <c r="Q7065">
        <v>19910701</v>
      </c>
      <c r="R7065">
        <v>756497001</v>
      </c>
    </row>
    <row r="7066" spans="1:18">
      <c r="A7066" t="s">
        <v>1941</v>
      </c>
      <c r="B7066" t="s">
        <v>1623</v>
      </c>
      <c r="C7066">
        <v>201202</v>
      </c>
      <c r="D7066">
        <v>29</v>
      </c>
      <c r="E7066" t="s">
        <v>1646</v>
      </c>
      <c r="F7066">
        <v>0</v>
      </c>
      <c r="G7066">
        <v>0</v>
      </c>
      <c r="H7066">
        <v>0</v>
      </c>
      <c r="I7066">
        <v>560452007800</v>
      </c>
      <c r="J7066">
        <v>5</v>
      </c>
      <c r="K7066" t="s">
        <v>1942</v>
      </c>
      <c r="L7066">
        <v>2702</v>
      </c>
      <c r="M7066" t="s">
        <v>1936</v>
      </c>
      <c r="N7066" t="s">
        <v>1937</v>
      </c>
      <c r="O7066">
        <v>48445</v>
      </c>
      <c r="P7066" t="s">
        <v>1552</v>
      </c>
      <c r="Q7066">
        <v>19940101</v>
      </c>
      <c r="R7066">
        <v>756497001</v>
      </c>
    </row>
    <row r="7067" spans="1:18">
      <c r="A7067" t="s">
        <v>1941</v>
      </c>
      <c r="B7067" t="s">
        <v>1601</v>
      </c>
      <c r="C7067">
        <v>201202</v>
      </c>
      <c r="D7067">
        <v>0</v>
      </c>
      <c r="E7067" t="s">
        <v>1646</v>
      </c>
      <c r="F7067">
        <v>0</v>
      </c>
      <c r="G7067">
        <v>0</v>
      </c>
      <c r="H7067">
        <v>0</v>
      </c>
      <c r="I7067">
        <v>560452007900</v>
      </c>
      <c r="J7067">
        <v>5</v>
      </c>
      <c r="K7067" t="s">
        <v>1942</v>
      </c>
      <c r="L7067">
        <v>2702</v>
      </c>
      <c r="M7067" t="s">
        <v>1936</v>
      </c>
      <c r="N7067" t="s">
        <v>1937</v>
      </c>
      <c r="O7067">
        <v>0</v>
      </c>
      <c r="P7067" t="s">
        <v>1552</v>
      </c>
      <c r="Q7067">
        <v>19940401</v>
      </c>
      <c r="R7067">
        <v>756497001</v>
      </c>
    </row>
    <row r="7068" spans="1:18">
      <c r="A7068" t="s">
        <v>1934</v>
      </c>
      <c r="B7068" t="s">
        <v>1735</v>
      </c>
      <c r="C7068">
        <v>201203</v>
      </c>
      <c r="D7068">
        <v>29</v>
      </c>
      <c r="E7068" t="s">
        <v>1646</v>
      </c>
      <c r="F7068">
        <v>0</v>
      </c>
      <c r="G7068">
        <v>0</v>
      </c>
      <c r="H7068">
        <v>0</v>
      </c>
      <c r="I7068">
        <v>43112063600</v>
      </c>
      <c r="J7068">
        <v>5</v>
      </c>
      <c r="K7068" t="s">
        <v>1942</v>
      </c>
      <c r="L7068">
        <v>2702</v>
      </c>
      <c r="M7068" t="s">
        <v>1936</v>
      </c>
      <c r="N7068" t="s">
        <v>1937</v>
      </c>
      <c r="O7068">
        <v>3097</v>
      </c>
      <c r="P7068" t="s">
        <v>1552</v>
      </c>
      <c r="Q7068">
        <v>19930201</v>
      </c>
      <c r="R7068">
        <v>756497001</v>
      </c>
    </row>
    <row r="7069" spans="1:18">
      <c r="A7069" t="s">
        <v>1938</v>
      </c>
      <c r="B7069" t="s">
        <v>1565</v>
      </c>
      <c r="C7069">
        <v>201203</v>
      </c>
      <c r="D7069">
        <v>31</v>
      </c>
      <c r="E7069" t="s">
        <v>1646</v>
      </c>
      <c r="F7069">
        <v>0</v>
      </c>
      <c r="G7069">
        <v>0</v>
      </c>
      <c r="H7069">
        <v>0</v>
      </c>
      <c r="I7069">
        <v>43112065800</v>
      </c>
      <c r="J7069">
        <v>5</v>
      </c>
      <c r="K7069" t="s">
        <v>1935</v>
      </c>
      <c r="L7069">
        <v>2702</v>
      </c>
      <c r="M7069" t="s">
        <v>1936</v>
      </c>
      <c r="N7069" t="s">
        <v>1937</v>
      </c>
      <c r="O7069">
        <v>13019</v>
      </c>
      <c r="P7069" t="s">
        <v>1552</v>
      </c>
      <c r="Q7069">
        <v>19910701</v>
      </c>
      <c r="R7069">
        <v>756497001</v>
      </c>
    </row>
    <row r="7070" spans="1:18">
      <c r="A7070" t="s">
        <v>1941</v>
      </c>
      <c r="B7070" t="s">
        <v>1623</v>
      </c>
      <c r="C7070">
        <v>201203</v>
      </c>
      <c r="D7070">
        <v>31</v>
      </c>
      <c r="E7070" t="s">
        <v>1646</v>
      </c>
      <c r="F7070">
        <v>0</v>
      </c>
      <c r="G7070">
        <v>0</v>
      </c>
      <c r="H7070">
        <v>0</v>
      </c>
      <c r="I7070">
        <v>560452007800</v>
      </c>
      <c r="J7070">
        <v>5</v>
      </c>
      <c r="K7070" t="s">
        <v>1942</v>
      </c>
      <c r="L7070">
        <v>2702</v>
      </c>
      <c r="M7070" t="s">
        <v>1936</v>
      </c>
      <c r="N7070" t="s">
        <v>1937</v>
      </c>
      <c r="O7070">
        <v>85242</v>
      </c>
      <c r="P7070" t="s">
        <v>1552</v>
      </c>
      <c r="Q7070">
        <v>19940101</v>
      </c>
      <c r="R7070">
        <v>756497001</v>
      </c>
    </row>
    <row r="7071" spans="1:18">
      <c r="A7071" t="s">
        <v>1941</v>
      </c>
      <c r="B7071" t="s">
        <v>1601</v>
      </c>
      <c r="C7071">
        <v>201203</v>
      </c>
      <c r="D7071">
        <v>0</v>
      </c>
      <c r="E7071" t="s">
        <v>1646</v>
      </c>
      <c r="F7071">
        <v>0</v>
      </c>
      <c r="G7071">
        <v>0</v>
      </c>
      <c r="H7071">
        <v>0</v>
      </c>
      <c r="I7071">
        <v>560452007900</v>
      </c>
      <c r="J7071">
        <v>5</v>
      </c>
      <c r="K7071" t="s">
        <v>1942</v>
      </c>
      <c r="L7071">
        <v>2702</v>
      </c>
      <c r="M7071" t="s">
        <v>1936</v>
      </c>
      <c r="N7071" t="s">
        <v>1937</v>
      </c>
      <c r="O7071">
        <v>0</v>
      </c>
      <c r="P7071" t="s">
        <v>1552</v>
      </c>
      <c r="Q7071">
        <v>19940401</v>
      </c>
      <c r="R7071">
        <v>756497001</v>
      </c>
    </row>
    <row r="7072" spans="1:18">
      <c r="A7072" t="s">
        <v>1934</v>
      </c>
      <c r="B7072" t="s">
        <v>1735</v>
      </c>
      <c r="C7072">
        <v>201204</v>
      </c>
      <c r="D7072">
        <v>30</v>
      </c>
      <c r="E7072" t="s">
        <v>1646</v>
      </c>
      <c r="F7072">
        <v>0</v>
      </c>
      <c r="G7072">
        <v>0</v>
      </c>
      <c r="H7072">
        <v>0</v>
      </c>
      <c r="I7072">
        <v>43112063600</v>
      </c>
      <c r="J7072">
        <v>5</v>
      </c>
      <c r="K7072" t="s">
        <v>1942</v>
      </c>
      <c r="L7072">
        <v>2702</v>
      </c>
      <c r="M7072" t="s">
        <v>1936</v>
      </c>
      <c r="N7072" t="s">
        <v>1937</v>
      </c>
      <c r="O7072">
        <v>1972</v>
      </c>
      <c r="P7072" t="s">
        <v>1552</v>
      </c>
      <c r="Q7072">
        <v>19930201</v>
      </c>
      <c r="R7072">
        <v>756497001</v>
      </c>
    </row>
    <row r="7073" spans="1:18">
      <c r="A7073" t="s">
        <v>1938</v>
      </c>
      <c r="B7073" t="s">
        <v>1565</v>
      </c>
      <c r="C7073">
        <v>201204</v>
      </c>
      <c r="D7073">
        <v>30</v>
      </c>
      <c r="E7073" t="s">
        <v>1646</v>
      </c>
      <c r="F7073">
        <v>0</v>
      </c>
      <c r="G7073">
        <v>0</v>
      </c>
      <c r="H7073">
        <v>0</v>
      </c>
      <c r="I7073">
        <v>43112065800</v>
      </c>
      <c r="J7073">
        <v>5</v>
      </c>
      <c r="K7073" t="s">
        <v>1935</v>
      </c>
      <c r="L7073">
        <v>2702</v>
      </c>
      <c r="M7073" t="s">
        <v>1936</v>
      </c>
      <c r="N7073" t="s">
        <v>1937</v>
      </c>
      <c r="O7073">
        <v>10517</v>
      </c>
      <c r="P7073" t="s">
        <v>1552</v>
      </c>
      <c r="Q7073">
        <v>19910701</v>
      </c>
      <c r="R7073">
        <v>756497001</v>
      </c>
    </row>
    <row r="7074" spans="1:18">
      <c r="A7074" t="s">
        <v>1941</v>
      </c>
      <c r="B7074" t="s">
        <v>1623</v>
      </c>
      <c r="C7074">
        <v>201204</v>
      </c>
      <c r="D7074">
        <v>30</v>
      </c>
      <c r="E7074" t="s">
        <v>1646</v>
      </c>
      <c r="F7074">
        <v>0</v>
      </c>
      <c r="G7074">
        <v>0</v>
      </c>
      <c r="H7074">
        <v>0</v>
      </c>
      <c r="I7074">
        <v>560452007800</v>
      </c>
      <c r="J7074">
        <v>5</v>
      </c>
      <c r="K7074" t="s">
        <v>1942</v>
      </c>
      <c r="L7074">
        <v>2702</v>
      </c>
      <c r="M7074" t="s">
        <v>1936</v>
      </c>
      <c r="N7074" t="s">
        <v>1937</v>
      </c>
      <c r="O7074">
        <v>89963</v>
      </c>
      <c r="P7074" t="s">
        <v>1552</v>
      </c>
      <c r="Q7074">
        <v>19940101</v>
      </c>
      <c r="R7074">
        <v>756497001</v>
      </c>
    </row>
    <row r="7075" spans="1:18">
      <c r="A7075" t="s">
        <v>1941</v>
      </c>
      <c r="B7075" t="s">
        <v>1601</v>
      </c>
      <c r="C7075">
        <v>201204</v>
      </c>
      <c r="D7075">
        <v>0</v>
      </c>
      <c r="E7075" t="s">
        <v>1646</v>
      </c>
      <c r="F7075">
        <v>0</v>
      </c>
      <c r="G7075">
        <v>0</v>
      </c>
      <c r="H7075">
        <v>0</v>
      </c>
      <c r="I7075">
        <v>560452007900</v>
      </c>
      <c r="J7075">
        <v>5</v>
      </c>
      <c r="K7075" t="s">
        <v>1942</v>
      </c>
      <c r="L7075">
        <v>2702</v>
      </c>
      <c r="M7075" t="s">
        <v>1936</v>
      </c>
      <c r="N7075" t="s">
        <v>1937</v>
      </c>
      <c r="O7075">
        <v>0</v>
      </c>
      <c r="P7075" t="s">
        <v>1552</v>
      </c>
      <c r="Q7075">
        <v>19940401</v>
      </c>
      <c r="R7075">
        <v>756497001</v>
      </c>
    </row>
    <row r="7076" spans="1:18">
      <c r="A7076" t="s">
        <v>1934</v>
      </c>
      <c r="B7076" t="s">
        <v>1735</v>
      </c>
      <c r="C7076">
        <v>201205</v>
      </c>
      <c r="D7076">
        <v>31</v>
      </c>
      <c r="E7076" t="s">
        <v>1646</v>
      </c>
      <c r="F7076">
        <v>0</v>
      </c>
      <c r="G7076">
        <v>0</v>
      </c>
      <c r="H7076">
        <v>0</v>
      </c>
      <c r="I7076">
        <v>43112063600</v>
      </c>
      <c r="J7076">
        <v>5</v>
      </c>
      <c r="K7076" t="s">
        <v>1942</v>
      </c>
      <c r="L7076">
        <v>2702</v>
      </c>
      <c r="M7076" t="s">
        <v>1936</v>
      </c>
      <c r="N7076" t="s">
        <v>1937</v>
      </c>
      <c r="O7076">
        <v>2114</v>
      </c>
      <c r="P7076" t="s">
        <v>1552</v>
      </c>
      <c r="Q7076">
        <v>19930201</v>
      </c>
      <c r="R7076">
        <v>756497001</v>
      </c>
    </row>
    <row r="7077" spans="1:18">
      <c r="A7077" t="s">
        <v>1938</v>
      </c>
      <c r="B7077" t="s">
        <v>1565</v>
      </c>
      <c r="C7077">
        <v>201205</v>
      </c>
      <c r="D7077">
        <v>31</v>
      </c>
      <c r="E7077" t="s">
        <v>1646</v>
      </c>
      <c r="F7077">
        <v>0</v>
      </c>
      <c r="G7077">
        <v>0</v>
      </c>
      <c r="H7077">
        <v>0</v>
      </c>
      <c r="I7077">
        <v>43112065800</v>
      </c>
      <c r="J7077">
        <v>5</v>
      </c>
      <c r="K7077" t="s">
        <v>1935</v>
      </c>
      <c r="L7077">
        <v>2702</v>
      </c>
      <c r="M7077" t="s">
        <v>1936</v>
      </c>
      <c r="N7077" t="s">
        <v>1937</v>
      </c>
      <c r="O7077">
        <v>10928</v>
      </c>
      <c r="P7077" t="s">
        <v>1552</v>
      </c>
      <c r="Q7077">
        <v>19910701</v>
      </c>
      <c r="R7077">
        <v>756497001</v>
      </c>
    </row>
    <row r="7078" spans="1:18">
      <c r="A7078" t="s">
        <v>1941</v>
      </c>
      <c r="B7078" t="s">
        <v>1623</v>
      </c>
      <c r="C7078">
        <v>201205</v>
      </c>
      <c r="D7078">
        <v>31</v>
      </c>
      <c r="E7078" t="s">
        <v>1646</v>
      </c>
      <c r="F7078">
        <v>0</v>
      </c>
      <c r="G7078">
        <v>0</v>
      </c>
      <c r="H7078">
        <v>0</v>
      </c>
      <c r="I7078">
        <v>560452007800</v>
      </c>
      <c r="J7078">
        <v>5</v>
      </c>
      <c r="K7078" t="s">
        <v>1942</v>
      </c>
      <c r="L7078">
        <v>2702</v>
      </c>
      <c r="M7078" t="s">
        <v>1936</v>
      </c>
      <c r="N7078" t="s">
        <v>1937</v>
      </c>
      <c r="O7078">
        <v>79656</v>
      </c>
      <c r="P7078" t="s">
        <v>1552</v>
      </c>
      <c r="Q7078">
        <v>19940101</v>
      </c>
      <c r="R7078">
        <v>756497001</v>
      </c>
    </row>
    <row r="7079" spans="1:18">
      <c r="A7079" t="s">
        <v>1941</v>
      </c>
      <c r="B7079" t="s">
        <v>1601</v>
      </c>
      <c r="C7079">
        <v>201205</v>
      </c>
      <c r="D7079">
        <v>0</v>
      </c>
      <c r="E7079" t="s">
        <v>1646</v>
      </c>
      <c r="F7079">
        <v>0</v>
      </c>
      <c r="G7079">
        <v>0</v>
      </c>
      <c r="H7079">
        <v>0</v>
      </c>
      <c r="I7079">
        <v>560452007900</v>
      </c>
      <c r="J7079">
        <v>5</v>
      </c>
      <c r="K7079" t="s">
        <v>1942</v>
      </c>
      <c r="L7079">
        <v>2702</v>
      </c>
      <c r="M7079" t="s">
        <v>1936</v>
      </c>
      <c r="N7079" t="s">
        <v>1937</v>
      </c>
      <c r="O7079">
        <v>0</v>
      </c>
      <c r="P7079" t="s">
        <v>1552</v>
      </c>
      <c r="Q7079">
        <v>19940401</v>
      </c>
      <c r="R7079">
        <v>756497001</v>
      </c>
    </row>
    <row r="7080" spans="1:18">
      <c r="A7080" t="s">
        <v>1934</v>
      </c>
      <c r="B7080" t="s">
        <v>1735</v>
      </c>
      <c r="C7080">
        <v>201206</v>
      </c>
      <c r="D7080">
        <v>30</v>
      </c>
      <c r="E7080" t="s">
        <v>1646</v>
      </c>
      <c r="F7080">
        <v>0</v>
      </c>
      <c r="G7080">
        <v>0</v>
      </c>
      <c r="H7080">
        <v>0</v>
      </c>
      <c r="I7080">
        <v>43112063600</v>
      </c>
      <c r="J7080">
        <v>5</v>
      </c>
      <c r="K7080" t="s">
        <v>1942</v>
      </c>
      <c r="L7080">
        <v>2702</v>
      </c>
      <c r="M7080" t="s">
        <v>1936</v>
      </c>
      <c r="N7080" t="s">
        <v>1937</v>
      </c>
      <c r="O7080">
        <v>1955</v>
      </c>
      <c r="P7080" t="s">
        <v>1552</v>
      </c>
      <c r="Q7080">
        <v>19930201</v>
      </c>
      <c r="R7080">
        <v>756497001</v>
      </c>
    </row>
    <row r="7081" spans="1:18">
      <c r="A7081" t="s">
        <v>1938</v>
      </c>
      <c r="B7081" t="s">
        <v>1565</v>
      </c>
      <c r="C7081">
        <v>201206</v>
      </c>
      <c r="D7081">
        <v>30</v>
      </c>
      <c r="E7081" t="s">
        <v>1646</v>
      </c>
      <c r="F7081">
        <v>0</v>
      </c>
      <c r="G7081">
        <v>0</v>
      </c>
      <c r="H7081">
        <v>0</v>
      </c>
      <c r="I7081">
        <v>43112065800</v>
      </c>
      <c r="J7081">
        <v>5</v>
      </c>
      <c r="K7081" t="s">
        <v>1935</v>
      </c>
      <c r="L7081">
        <v>2702</v>
      </c>
      <c r="M7081" t="s">
        <v>1936</v>
      </c>
      <c r="N7081" t="s">
        <v>1937</v>
      </c>
      <c r="O7081">
        <v>20812</v>
      </c>
      <c r="P7081" t="s">
        <v>1552</v>
      </c>
      <c r="Q7081">
        <v>19910701</v>
      </c>
      <c r="R7081">
        <v>756497001</v>
      </c>
    </row>
    <row r="7082" spans="1:18">
      <c r="A7082" t="s">
        <v>1941</v>
      </c>
      <c r="B7082" t="s">
        <v>1623</v>
      </c>
      <c r="C7082">
        <v>201206</v>
      </c>
      <c r="D7082">
        <v>30</v>
      </c>
      <c r="E7082" t="s">
        <v>1646</v>
      </c>
      <c r="F7082">
        <v>0</v>
      </c>
      <c r="G7082">
        <v>0</v>
      </c>
      <c r="H7082">
        <v>0</v>
      </c>
      <c r="I7082">
        <v>560452007800</v>
      </c>
      <c r="J7082">
        <v>5</v>
      </c>
      <c r="K7082" t="s">
        <v>1942</v>
      </c>
      <c r="L7082">
        <v>2702</v>
      </c>
      <c r="M7082" t="s">
        <v>1936</v>
      </c>
      <c r="N7082" t="s">
        <v>1937</v>
      </c>
      <c r="O7082">
        <v>69263</v>
      </c>
      <c r="P7082" t="s">
        <v>1552</v>
      </c>
      <c r="Q7082">
        <v>19940101</v>
      </c>
      <c r="R7082">
        <v>756497001</v>
      </c>
    </row>
    <row r="7083" spans="1:18">
      <c r="A7083" t="s">
        <v>1941</v>
      </c>
      <c r="B7083" t="s">
        <v>1601</v>
      </c>
      <c r="C7083">
        <v>201206</v>
      </c>
      <c r="D7083">
        <v>0</v>
      </c>
      <c r="E7083" t="s">
        <v>1646</v>
      </c>
      <c r="F7083">
        <v>0</v>
      </c>
      <c r="G7083">
        <v>0</v>
      </c>
      <c r="H7083">
        <v>0</v>
      </c>
      <c r="I7083">
        <v>560452007900</v>
      </c>
      <c r="J7083">
        <v>5</v>
      </c>
      <c r="K7083" t="s">
        <v>1942</v>
      </c>
      <c r="L7083">
        <v>2702</v>
      </c>
      <c r="M7083" t="s">
        <v>1936</v>
      </c>
      <c r="N7083" t="s">
        <v>1937</v>
      </c>
      <c r="O7083">
        <v>0</v>
      </c>
      <c r="P7083" t="s">
        <v>1552</v>
      </c>
      <c r="Q7083">
        <v>19940401</v>
      </c>
      <c r="R7083">
        <v>756497001</v>
      </c>
    </row>
    <row r="7084" spans="1:18">
      <c r="A7084" t="s">
        <v>1934</v>
      </c>
      <c r="B7084" t="s">
        <v>1735</v>
      </c>
      <c r="C7084">
        <v>201207</v>
      </c>
      <c r="D7084">
        <v>31</v>
      </c>
      <c r="E7084" t="s">
        <v>1646</v>
      </c>
      <c r="F7084">
        <v>0</v>
      </c>
      <c r="G7084">
        <v>0</v>
      </c>
      <c r="H7084">
        <v>0</v>
      </c>
      <c r="I7084">
        <v>43112063600</v>
      </c>
      <c r="J7084">
        <v>5</v>
      </c>
      <c r="K7084" t="s">
        <v>1942</v>
      </c>
      <c r="L7084">
        <v>2702</v>
      </c>
      <c r="M7084" t="s">
        <v>1936</v>
      </c>
      <c r="N7084" t="s">
        <v>1937</v>
      </c>
      <c r="O7084">
        <v>1934</v>
      </c>
      <c r="P7084" t="s">
        <v>1552</v>
      </c>
      <c r="Q7084">
        <v>19930201</v>
      </c>
      <c r="R7084">
        <v>756497001</v>
      </c>
    </row>
    <row r="7085" spans="1:18">
      <c r="A7085" t="s">
        <v>1938</v>
      </c>
      <c r="B7085" t="s">
        <v>1565</v>
      </c>
      <c r="C7085">
        <v>201207</v>
      </c>
      <c r="D7085">
        <v>31</v>
      </c>
      <c r="E7085" t="s">
        <v>1646</v>
      </c>
      <c r="F7085">
        <v>0</v>
      </c>
      <c r="G7085">
        <v>0</v>
      </c>
      <c r="H7085">
        <v>0</v>
      </c>
      <c r="I7085">
        <v>43112065800</v>
      </c>
      <c r="J7085">
        <v>5</v>
      </c>
      <c r="K7085" t="s">
        <v>1935</v>
      </c>
      <c r="L7085">
        <v>2702</v>
      </c>
      <c r="M7085" t="s">
        <v>1936</v>
      </c>
      <c r="N7085" t="s">
        <v>1937</v>
      </c>
      <c r="O7085">
        <v>16791</v>
      </c>
      <c r="P7085" t="s">
        <v>1552</v>
      </c>
      <c r="Q7085">
        <v>19910701</v>
      </c>
      <c r="R7085">
        <v>756497001</v>
      </c>
    </row>
    <row r="7086" spans="1:18">
      <c r="A7086" t="s">
        <v>1941</v>
      </c>
      <c r="B7086" t="s">
        <v>1623</v>
      </c>
      <c r="C7086">
        <v>201207</v>
      </c>
      <c r="D7086">
        <v>31</v>
      </c>
      <c r="E7086" t="s">
        <v>1646</v>
      </c>
      <c r="F7086">
        <v>0</v>
      </c>
      <c r="G7086">
        <v>0</v>
      </c>
      <c r="H7086">
        <v>0</v>
      </c>
      <c r="I7086">
        <v>560452007800</v>
      </c>
      <c r="J7086">
        <v>5</v>
      </c>
      <c r="K7086" t="s">
        <v>1942</v>
      </c>
      <c r="L7086">
        <v>2702</v>
      </c>
      <c r="M7086" t="s">
        <v>1936</v>
      </c>
      <c r="N7086" t="s">
        <v>1937</v>
      </c>
      <c r="O7086">
        <v>75263</v>
      </c>
      <c r="P7086" t="s">
        <v>1552</v>
      </c>
      <c r="Q7086">
        <v>19940101</v>
      </c>
      <c r="R7086">
        <v>756497001</v>
      </c>
    </row>
    <row r="7087" spans="1:18">
      <c r="A7087" t="s">
        <v>1941</v>
      </c>
      <c r="B7087" t="s">
        <v>1601</v>
      </c>
      <c r="C7087">
        <v>201207</v>
      </c>
      <c r="D7087">
        <v>0</v>
      </c>
      <c r="E7087" t="s">
        <v>1646</v>
      </c>
      <c r="F7087">
        <v>0</v>
      </c>
      <c r="G7087">
        <v>0</v>
      </c>
      <c r="H7087">
        <v>0</v>
      </c>
      <c r="I7087">
        <v>560452007900</v>
      </c>
      <c r="J7087">
        <v>5</v>
      </c>
      <c r="K7087" t="s">
        <v>1942</v>
      </c>
      <c r="L7087">
        <v>2702</v>
      </c>
      <c r="M7087" t="s">
        <v>1936</v>
      </c>
      <c r="N7087" t="s">
        <v>1937</v>
      </c>
      <c r="O7087">
        <v>0</v>
      </c>
      <c r="P7087" t="s">
        <v>1552</v>
      </c>
      <c r="Q7087">
        <v>19940401</v>
      </c>
      <c r="R7087">
        <v>756497001</v>
      </c>
    </row>
    <row r="7088" spans="1:18">
      <c r="A7088" t="s">
        <v>1934</v>
      </c>
      <c r="B7088" t="s">
        <v>1735</v>
      </c>
      <c r="C7088">
        <v>201208</v>
      </c>
      <c r="D7088">
        <v>31</v>
      </c>
      <c r="E7088" t="s">
        <v>1646</v>
      </c>
      <c r="F7088">
        <v>0</v>
      </c>
      <c r="G7088">
        <v>0</v>
      </c>
      <c r="H7088">
        <v>0</v>
      </c>
      <c r="I7088">
        <v>43112063600</v>
      </c>
      <c r="J7088">
        <v>5</v>
      </c>
      <c r="K7088" t="s">
        <v>1942</v>
      </c>
      <c r="L7088">
        <v>2702</v>
      </c>
      <c r="M7088" t="s">
        <v>1936</v>
      </c>
      <c r="N7088" t="s">
        <v>1937</v>
      </c>
      <c r="O7088">
        <v>2497</v>
      </c>
      <c r="P7088" t="s">
        <v>1552</v>
      </c>
      <c r="Q7088">
        <v>19930201</v>
      </c>
      <c r="R7088">
        <v>756497001</v>
      </c>
    </row>
    <row r="7089" spans="1:18">
      <c r="A7089" t="s">
        <v>1938</v>
      </c>
      <c r="B7089" t="s">
        <v>1565</v>
      </c>
      <c r="C7089">
        <v>201208</v>
      </c>
      <c r="D7089">
        <v>31</v>
      </c>
      <c r="E7089" t="s">
        <v>1646</v>
      </c>
      <c r="F7089">
        <v>0</v>
      </c>
      <c r="G7089">
        <v>0</v>
      </c>
      <c r="H7089">
        <v>0</v>
      </c>
      <c r="I7089">
        <v>43112065800</v>
      </c>
      <c r="J7089">
        <v>5</v>
      </c>
      <c r="K7089" t="s">
        <v>1935</v>
      </c>
      <c r="L7089">
        <v>2702</v>
      </c>
      <c r="M7089" t="s">
        <v>1936</v>
      </c>
      <c r="N7089" t="s">
        <v>1937</v>
      </c>
      <c r="O7089">
        <v>12408</v>
      </c>
      <c r="P7089" t="s">
        <v>1552</v>
      </c>
      <c r="Q7089">
        <v>19910701</v>
      </c>
      <c r="R7089">
        <v>756497001</v>
      </c>
    </row>
    <row r="7090" spans="1:18">
      <c r="A7090" t="s">
        <v>1941</v>
      </c>
      <c r="B7090" t="s">
        <v>1623</v>
      </c>
      <c r="C7090">
        <v>201208</v>
      </c>
      <c r="D7090">
        <v>31</v>
      </c>
      <c r="E7090" t="s">
        <v>1646</v>
      </c>
      <c r="F7090">
        <v>0</v>
      </c>
      <c r="G7090">
        <v>0</v>
      </c>
      <c r="H7090">
        <v>0</v>
      </c>
      <c r="I7090">
        <v>560452007800</v>
      </c>
      <c r="J7090">
        <v>5</v>
      </c>
      <c r="K7090" t="s">
        <v>1942</v>
      </c>
      <c r="L7090">
        <v>2702</v>
      </c>
      <c r="M7090" t="s">
        <v>1936</v>
      </c>
      <c r="N7090" t="s">
        <v>1937</v>
      </c>
      <c r="O7090">
        <v>52181</v>
      </c>
      <c r="P7090" t="s">
        <v>1552</v>
      </c>
      <c r="Q7090">
        <v>19940101</v>
      </c>
      <c r="R7090">
        <v>756497001</v>
      </c>
    </row>
    <row r="7091" spans="1:18">
      <c r="A7091" t="s">
        <v>1941</v>
      </c>
      <c r="B7091" t="s">
        <v>1601</v>
      </c>
      <c r="C7091">
        <v>201208</v>
      </c>
      <c r="D7091">
        <v>0</v>
      </c>
      <c r="E7091" t="s">
        <v>1646</v>
      </c>
      <c r="F7091">
        <v>0</v>
      </c>
      <c r="G7091">
        <v>0</v>
      </c>
      <c r="H7091">
        <v>0</v>
      </c>
      <c r="I7091">
        <v>560452007900</v>
      </c>
      <c r="J7091">
        <v>5</v>
      </c>
      <c r="K7091" t="s">
        <v>1942</v>
      </c>
      <c r="L7091">
        <v>2702</v>
      </c>
      <c r="M7091" t="s">
        <v>1936</v>
      </c>
      <c r="N7091" t="s">
        <v>1937</v>
      </c>
      <c r="O7091">
        <v>0</v>
      </c>
      <c r="P7091" t="s">
        <v>1552</v>
      </c>
      <c r="Q7091">
        <v>19940401</v>
      </c>
      <c r="R7091">
        <v>756497001</v>
      </c>
    </row>
    <row r="7092" spans="1:18">
      <c r="A7092" t="s">
        <v>1934</v>
      </c>
      <c r="B7092" t="s">
        <v>1735</v>
      </c>
      <c r="C7092">
        <v>201209</v>
      </c>
      <c r="D7092">
        <v>30</v>
      </c>
      <c r="E7092" t="s">
        <v>1646</v>
      </c>
      <c r="F7092">
        <v>0</v>
      </c>
      <c r="G7092">
        <v>0</v>
      </c>
      <c r="H7092">
        <v>0</v>
      </c>
      <c r="I7092">
        <v>43112063600</v>
      </c>
      <c r="J7092">
        <v>5</v>
      </c>
      <c r="K7092" t="s">
        <v>1942</v>
      </c>
      <c r="L7092">
        <v>2702</v>
      </c>
      <c r="M7092" t="s">
        <v>1936</v>
      </c>
      <c r="N7092" t="s">
        <v>1937</v>
      </c>
      <c r="O7092">
        <v>4912</v>
      </c>
      <c r="P7092" t="s">
        <v>1552</v>
      </c>
      <c r="Q7092">
        <v>19930201</v>
      </c>
      <c r="R7092">
        <v>756497001</v>
      </c>
    </row>
    <row r="7093" spans="1:18">
      <c r="A7093" t="s">
        <v>1938</v>
      </c>
      <c r="B7093" t="s">
        <v>1565</v>
      </c>
      <c r="C7093">
        <v>201209</v>
      </c>
      <c r="D7093">
        <v>30</v>
      </c>
      <c r="E7093" t="s">
        <v>1646</v>
      </c>
      <c r="F7093">
        <v>0</v>
      </c>
      <c r="G7093">
        <v>0</v>
      </c>
      <c r="H7093">
        <v>0</v>
      </c>
      <c r="I7093">
        <v>43112065800</v>
      </c>
      <c r="J7093">
        <v>5</v>
      </c>
      <c r="K7093" t="s">
        <v>1935</v>
      </c>
      <c r="L7093">
        <v>2702</v>
      </c>
      <c r="M7093" t="s">
        <v>1936</v>
      </c>
      <c r="N7093" t="s">
        <v>1937</v>
      </c>
      <c r="O7093">
        <v>20006</v>
      </c>
      <c r="P7093" t="s">
        <v>1552</v>
      </c>
      <c r="Q7093">
        <v>19910701</v>
      </c>
      <c r="R7093">
        <v>756497001</v>
      </c>
    </row>
    <row r="7094" spans="1:18">
      <c r="A7094" t="s">
        <v>1941</v>
      </c>
      <c r="B7094" t="s">
        <v>1623</v>
      </c>
      <c r="C7094">
        <v>201209</v>
      </c>
      <c r="D7094">
        <v>30</v>
      </c>
      <c r="E7094" t="s">
        <v>1646</v>
      </c>
      <c r="F7094">
        <v>0</v>
      </c>
      <c r="G7094">
        <v>0</v>
      </c>
      <c r="H7094">
        <v>0</v>
      </c>
      <c r="I7094">
        <v>560452007800</v>
      </c>
      <c r="J7094">
        <v>5</v>
      </c>
      <c r="K7094" t="s">
        <v>1942</v>
      </c>
      <c r="L7094">
        <v>2702</v>
      </c>
      <c r="M7094" t="s">
        <v>1936</v>
      </c>
      <c r="N7094" t="s">
        <v>1937</v>
      </c>
      <c r="O7094">
        <v>71515</v>
      </c>
      <c r="P7094" t="s">
        <v>1552</v>
      </c>
      <c r="Q7094">
        <v>19940101</v>
      </c>
      <c r="R7094">
        <v>756497001</v>
      </c>
    </row>
    <row r="7095" spans="1:18">
      <c r="A7095" t="s">
        <v>1941</v>
      </c>
      <c r="B7095" t="s">
        <v>1601</v>
      </c>
      <c r="C7095">
        <v>201209</v>
      </c>
      <c r="D7095">
        <v>0</v>
      </c>
      <c r="E7095" t="s">
        <v>1646</v>
      </c>
      <c r="F7095">
        <v>0</v>
      </c>
      <c r="G7095">
        <v>0</v>
      </c>
      <c r="H7095">
        <v>0</v>
      </c>
      <c r="I7095">
        <v>560452007900</v>
      </c>
      <c r="J7095">
        <v>5</v>
      </c>
      <c r="K7095" t="s">
        <v>1942</v>
      </c>
      <c r="L7095">
        <v>2702</v>
      </c>
      <c r="M7095" t="s">
        <v>1936</v>
      </c>
      <c r="N7095" t="s">
        <v>1937</v>
      </c>
      <c r="O7095">
        <v>0</v>
      </c>
      <c r="P7095" t="s">
        <v>1552</v>
      </c>
      <c r="Q7095">
        <v>19940401</v>
      </c>
      <c r="R7095">
        <v>756497001</v>
      </c>
    </row>
    <row r="7096" spans="1:18">
      <c r="A7096" t="s">
        <v>1934</v>
      </c>
      <c r="B7096" t="s">
        <v>1735</v>
      </c>
      <c r="C7096">
        <v>201210</v>
      </c>
      <c r="D7096">
        <v>31</v>
      </c>
      <c r="E7096" t="s">
        <v>1646</v>
      </c>
      <c r="F7096">
        <v>0</v>
      </c>
      <c r="G7096">
        <v>0</v>
      </c>
      <c r="H7096">
        <v>0</v>
      </c>
      <c r="I7096">
        <v>43112063600</v>
      </c>
      <c r="J7096">
        <v>5</v>
      </c>
      <c r="K7096" t="s">
        <v>1942</v>
      </c>
      <c r="L7096">
        <v>2702</v>
      </c>
      <c r="M7096" t="s">
        <v>1936</v>
      </c>
      <c r="N7096" t="s">
        <v>1937</v>
      </c>
      <c r="O7096">
        <v>6204</v>
      </c>
      <c r="P7096" t="s">
        <v>1552</v>
      </c>
      <c r="Q7096">
        <v>19930201</v>
      </c>
      <c r="R7096">
        <v>756497001</v>
      </c>
    </row>
    <row r="7097" spans="1:18">
      <c r="A7097" t="s">
        <v>1938</v>
      </c>
      <c r="B7097" t="s">
        <v>1565</v>
      </c>
      <c r="C7097">
        <v>201210</v>
      </c>
      <c r="D7097">
        <v>31</v>
      </c>
      <c r="E7097" t="s">
        <v>1646</v>
      </c>
      <c r="F7097">
        <v>0</v>
      </c>
      <c r="G7097">
        <v>0</v>
      </c>
      <c r="H7097">
        <v>0</v>
      </c>
      <c r="I7097">
        <v>43112065800</v>
      </c>
      <c r="J7097">
        <v>5</v>
      </c>
      <c r="K7097" t="s">
        <v>1935</v>
      </c>
      <c r="L7097">
        <v>2702</v>
      </c>
      <c r="M7097" t="s">
        <v>1936</v>
      </c>
      <c r="N7097" t="s">
        <v>1937</v>
      </c>
      <c r="O7097">
        <v>37605</v>
      </c>
      <c r="P7097" t="s">
        <v>1552</v>
      </c>
      <c r="Q7097">
        <v>19910701</v>
      </c>
      <c r="R7097">
        <v>756497001</v>
      </c>
    </row>
    <row r="7098" spans="1:18">
      <c r="A7098" t="s">
        <v>1941</v>
      </c>
      <c r="B7098" t="s">
        <v>1623</v>
      </c>
      <c r="C7098">
        <v>201210</v>
      </c>
      <c r="D7098">
        <v>31</v>
      </c>
      <c r="E7098" t="s">
        <v>1646</v>
      </c>
      <c r="F7098">
        <v>0</v>
      </c>
      <c r="G7098">
        <v>0</v>
      </c>
      <c r="H7098">
        <v>0</v>
      </c>
      <c r="I7098">
        <v>560452007800</v>
      </c>
      <c r="J7098">
        <v>5</v>
      </c>
      <c r="K7098" t="s">
        <v>1942</v>
      </c>
      <c r="L7098">
        <v>2702</v>
      </c>
      <c r="M7098" t="s">
        <v>1936</v>
      </c>
      <c r="N7098" t="s">
        <v>1937</v>
      </c>
      <c r="O7098">
        <v>75513</v>
      </c>
      <c r="P7098" t="s">
        <v>1552</v>
      </c>
      <c r="Q7098">
        <v>19940101</v>
      </c>
      <c r="R7098">
        <v>756497001</v>
      </c>
    </row>
    <row r="7099" spans="1:18">
      <c r="A7099" t="s">
        <v>1941</v>
      </c>
      <c r="B7099" t="s">
        <v>1601</v>
      </c>
      <c r="C7099">
        <v>201210</v>
      </c>
      <c r="D7099">
        <v>0</v>
      </c>
      <c r="E7099" t="s">
        <v>1646</v>
      </c>
      <c r="F7099">
        <v>0</v>
      </c>
      <c r="G7099">
        <v>0</v>
      </c>
      <c r="H7099">
        <v>0</v>
      </c>
      <c r="I7099">
        <v>560452007900</v>
      </c>
      <c r="J7099">
        <v>5</v>
      </c>
      <c r="K7099" t="s">
        <v>1942</v>
      </c>
      <c r="L7099">
        <v>2702</v>
      </c>
      <c r="M7099" t="s">
        <v>1936</v>
      </c>
      <c r="N7099" t="s">
        <v>1937</v>
      </c>
      <c r="O7099">
        <v>0</v>
      </c>
      <c r="P7099" t="s">
        <v>1552</v>
      </c>
      <c r="Q7099">
        <v>19940401</v>
      </c>
      <c r="R7099">
        <v>756497001</v>
      </c>
    </row>
    <row r="7100" spans="1:18">
      <c r="A7100" t="s">
        <v>1934</v>
      </c>
      <c r="B7100" t="s">
        <v>1735</v>
      </c>
      <c r="C7100">
        <v>201211</v>
      </c>
      <c r="D7100">
        <v>30</v>
      </c>
      <c r="E7100" t="s">
        <v>1646</v>
      </c>
      <c r="F7100">
        <v>0</v>
      </c>
      <c r="G7100">
        <v>0</v>
      </c>
      <c r="H7100">
        <v>0</v>
      </c>
      <c r="I7100">
        <v>43112063600</v>
      </c>
      <c r="J7100">
        <v>5</v>
      </c>
      <c r="K7100" t="s">
        <v>1942</v>
      </c>
      <c r="L7100">
        <v>2702</v>
      </c>
      <c r="M7100" t="s">
        <v>1936</v>
      </c>
      <c r="N7100" t="s">
        <v>1937</v>
      </c>
      <c r="O7100">
        <v>10469</v>
      </c>
      <c r="P7100" t="s">
        <v>1552</v>
      </c>
      <c r="Q7100">
        <v>19930201</v>
      </c>
      <c r="R7100">
        <v>756497001</v>
      </c>
    </row>
    <row r="7101" spans="1:18">
      <c r="A7101" t="s">
        <v>1938</v>
      </c>
      <c r="B7101" t="s">
        <v>1565</v>
      </c>
      <c r="C7101">
        <v>201211</v>
      </c>
      <c r="D7101">
        <v>30</v>
      </c>
      <c r="E7101" t="s">
        <v>1646</v>
      </c>
      <c r="F7101">
        <v>0</v>
      </c>
      <c r="G7101">
        <v>0</v>
      </c>
      <c r="H7101">
        <v>0</v>
      </c>
      <c r="I7101">
        <v>43112065800</v>
      </c>
      <c r="J7101">
        <v>5</v>
      </c>
      <c r="K7101" t="s">
        <v>1935</v>
      </c>
      <c r="L7101">
        <v>2702</v>
      </c>
      <c r="M7101" t="s">
        <v>1936</v>
      </c>
      <c r="N7101" t="s">
        <v>1937</v>
      </c>
      <c r="O7101">
        <v>34566</v>
      </c>
      <c r="P7101" t="s">
        <v>1552</v>
      </c>
      <c r="Q7101">
        <v>19910701</v>
      </c>
      <c r="R7101">
        <v>756497001</v>
      </c>
    </row>
    <row r="7102" spans="1:18">
      <c r="A7102" t="s">
        <v>1941</v>
      </c>
      <c r="B7102" t="s">
        <v>1623</v>
      </c>
      <c r="C7102">
        <v>201211</v>
      </c>
      <c r="D7102">
        <v>30</v>
      </c>
      <c r="E7102" t="s">
        <v>1646</v>
      </c>
      <c r="F7102">
        <v>0</v>
      </c>
      <c r="G7102">
        <v>0</v>
      </c>
      <c r="H7102">
        <v>0</v>
      </c>
      <c r="I7102">
        <v>560452007800</v>
      </c>
      <c r="J7102">
        <v>5</v>
      </c>
      <c r="K7102" t="s">
        <v>1942</v>
      </c>
      <c r="L7102">
        <v>2702</v>
      </c>
      <c r="M7102" t="s">
        <v>1936</v>
      </c>
      <c r="N7102" t="s">
        <v>1937</v>
      </c>
      <c r="O7102">
        <v>71847</v>
      </c>
      <c r="P7102" t="s">
        <v>1552</v>
      </c>
      <c r="Q7102">
        <v>19940101</v>
      </c>
      <c r="R7102">
        <v>756497001</v>
      </c>
    </row>
    <row r="7103" spans="1:18">
      <c r="A7103" t="s">
        <v>1941</v>
      </c>
      <c r="B7103" t="s">
        <v>1601</v>
      </c>
      <c r="C7103">
        <v>201211</v>
      </c>
      <c r="D7103">
        <v>0</v>
      </c>
      <c r="E7103" t="s">
        <v>1646</v>
      </c>
      <c r="F7103">
        <v>0</v>
      </c>
      <c r="G7103">
        <v>0</v>
      </c>
      <c r="H7103">
        <v>0</v>
      </c>
      <c r="I7103">
        <v>560452007900</v>
      </c>
      <c r="J7103">
        <v>5</v>
      </c>
      <c r="K7103" t="s">
        <v>1942</v>
      </c>
      <c r="L7103">
        <v>2702</v>
      </c>
      <c r="M7103" t="s">
        <v>1936</v>
      </c>
      <c r="N7103" t="s">
        <v>1937</v>
      </c>
      <c r="O7103">
        <v>0</v>
      </c>
      <c r="P7103" t="s">
        <v>1552</v>
      </c>
      <c r="Q7103">
        <v>19940401</v>
      </c>
      <c r="R7103">
        <v>756497001</v>
      </c>
    </row>
    <row r="7104" spans="1:18">
      <c r="A7104" t="s">
        <v>1934</v>
      </c>
      <c r="B7104" t="s">
        <v>1735</v>
      </c>
      <c r="C7104">
        <v>201212</v>
      </c>
      <c r="D7104">
        <v>31</v>
      </c>
      <c r="E7104" t="s">
        <v>1646</v>
      </c>
      <c r="F7104">
        <v>0</v>
      </c>
      <c r="G7104">
        <v>0</v>
      </c>
      <c r="H7104">
        <v>0</v>
      </c>
      <c r="I7104">
        <v>43112063600</v>
      </c>
      <c r="J7104">
        <v>5</v>
      </c>
      <c r="K7104" t="s">
        <v>1942</v>
      </c>
      <c r="L7104">
        <v>2702</v>
      </c>
      <c r="M7104" t="s">
        <v>1936</v>
      </c>
      <c r="N7104" t="s">
        <v>1937</v>
      </c>
      <c r="O7104">
        <v>10724</v>
      </c>
      <c r="P7104" t="s">
        <v>1552</v>
      </c>
      <c r="Q7104">
        <v>19930201</v>
      </c>
      <c r="R7104">
        <v>756497001</v>
      </c>
    </row>
    <row r="7105" spans="1:18">
      <c r="A7105" t="s">
        <v>1938</v>
      </c>
      <c r="B7105" t="s">
        <v>1565</v>
      </c>
      <c r="C7105">
        <v>201212</v>
      </c>
      <c r="D7105">
        <v>31</v>
      </c>
      <c r="E7105" t="s">
        <v>1646</v>
      </c>
      <c r="F7105">
        <v>0</v>
      </c>
      <c r="G7105">
        <v>0</v>
      </c>
      <c r="H7105">
        <v>0</v>
      </c>
      <c r="I7105">
        <v>43112065800</v>
      </c>
      <c r="J7105">
        <v>5</v>
      </c>
      <c r="K7105" t="s">
        <v>1935</v>
      </c>
      <c r="L7105">
        <v>2702</v>
      </c>
      <c r="M7105" t="s">
        <v>1936</v>
      </c>
      <c r="N7105" t="s">
        <v>1937</v>
      </c>
      <c r="O7105">
        <v>27704</v>
      </c>
      <c r="P7105" t="s">
        <v>1552</v>
      </c>
      <c r="Q7105">
        <v>19910701</v>
      </c>
      <c r="R7105">
        <v>756497001</v>
      </c>
    </row>
    <row r="7106" spans="1:18">
      <c r="A7106" t="s">
        <v>1941</v>
      </c>
      <c r="B7106" t="s">
        <v>1623</v>
      </c>
      <c r="C7106">
        <v>201212</v>
      </c>
      <c r="D7106">
        <v>31</v>
      </c>
      <c r="E7106" t="s">
        <v>1646</v>
      </c>
      <c r="F7106">
        <v>0</v>
      </c>
      <c r="G7106">
        <v>0</v>
      </c>
      <c r="H7106">
        <v>0</v>
      </c>
      <c r="I7106">
        <v>560452007800</v>
      </c>
      <c r="J7106">
        <v>5</v>
      </c>
      <c r="K7106" t="s">
        <v>1942</v>
      </c>
      <c r="L7106">
        <v>2702</v>
      </c>
      <c r="M7106" t="s">
        <v>1936</v>
      </c>
      <c r="N7106" t="s">
        <v>1937</v>
      </c>
      <c r="O7106">
        <v>80756</v>
      </c>
      <c r="P7106" t="s">
        <v>1552</v>
      </c>
      <c r="Q7106">
        <v>19940101</v>
      </c>
      <c r="R7106">
        <v>756497001</v>
      </c>
    </row>
    <row r="7107" spans="1:18">
      <c r="A7107" t="s">
        <v>1941</v>
      </c>
      <c r="B7107" t="s">
        <v>1601</v>
      </c>
      <c r="C7107">
        <v>201212</v>
      </c>
      <c r="D7107">
        <v>0</v>
      </c>
      <c r="E7107" t="s">
        <v>1646</v>
      </c>
      <c r="F7107">
        <v>0</v>
      </c>
      <c r="G7107">
        <v>0</v>
      </c>
      <c r="H7107">
        <v>0</v>
      </c>
      <c r="I7107">
        <v>560452007900</v>
      </c>
      <c r="J7107">
        <v>5</v>
      </c>
      <c r="K7107" t="s">
        <v>1942</v>
      </c>
      <c r="L7107">
        <v>2702</v>
      </c>
      <c r="M7107" t="s">
        <v>1936</v>
      </c>
      <c r="N7107" t="s">
        <v>1937</v>
      </c>
      <c r="O7107">
        <v>0</v>
      </c>
      <c r="P7107" t="s">
        <v>1552</v>
      </c>
      <c r="Q7107">
        <v>19940401</v>
      </c>
      <c r="R7107">
        <v>756497001</v>
      </c>
    </row>
    <row r="7108" spans="1:18">
      <c r="A7108" t="s">
        <v>1934</v>
      </c>
      <c r="B7108" t="s">
        <v>1573</v>
      </c>
      <c r="C7108">
        <v>201201</v>
      </c>
      <c r="D7108">
        <v>0</v>
      </c>
      <c r="E7108" t="s">
        <v>1693</v>
      </c>
      <c r="F7108">
        <v>0</v>
      </c>
      <c r="G7108">
        <v>0</v>
      </c>
      <c r="H7108">
        <v>0</v>
      </c>
      <c r="I7108">
        <v>43112061900</v>
      </c>
      <c r="J7108">
        <v>14</v>
      </c>
      <c r="K7108" t="s">
        <v>1940</v>
      </c>
      <c r="L7108">
        <v>2702</v>
      </c>
      <c r="M7108" t="s">
        <v>1936</v>
      </c>
      <c r="N7108" t="s">
        <v>1937</v>
      </c>
      <c r="O7108">
        <v>0</v>
      </c>
      <c r="P7108" t="s">
        <v>1694</v>
      </c>
    </row>
    <row r="7109" spans="1:18">
      <c r="A7109" t="s">
        <v>1934</v>
      </c>
      <c r="B7109" t="s">
        <v>1573</v>
      </c>
      <c r="C7109">
        <v>201202</v>
      </c>
      <c r="D7109">
        <v>0</v>
      </c>
      <c r="E7109" t="s">
        <v>1693</v>
      </c>
      <c r="F7109">
        <v>0</v>
      </c>
      <c r="G7109">
        <v>0</v>
      </c>
      <c r="H7109">
        <v>0</v>
      </c>
      <c r="I7109">
        <v>43112061900</v>
      </c>
      <c r="J7109">
        <v>14</v>
      </c>
      <c r="K7109" t="s">
        <v>1940</v>
      </c>
      <c r="L7109">
        <v>2702</v>
      </c>
      <c r="M7109" t="s">
        <v>1936</v>
      </c>
      <c r="N7109" t="s">
        <v>1937</v>
      </c>
      <c r="O7109">
        <v>0</v>
      </c>
      <c r="P7109" t="s">
        <v>1694</v>
      </c>
    </row>
    <row r="7110" spans="1:18">
      <c r="A7110" t="s">
        <v>1934</v>
      </c>
      <c r="B7110" t="s">
        <v>1573</v>
      </c>
      <c r="C7110">
        <v>201203</v>
      </c>
      <c r="D7110">
        <v>0</v>
      </c>
      <c r="E7110" t="s">
        <v>1693</v>
      </c>
      <c r="F7110">
        <v>0</v>
      </c>
      <c r="G7110">
        <v>0</v>
      </c>
      <c r="H7110">
        <v>0</v>
      </c>
      <c r="I7110">
        <v>43112061900</v>
      </c>
      <c r="J7110">
        <v>14</v>
      </c>
      <c r="K7110" t="s">
        <v>1940</v>
      </c>
      <c r="L7110">
        <v>2702</v>
      </c>
      <c r="M7110" t="s">
        <v>1936</v>
      </c>
      <c r="N7110" t="s">
        <v>1937</v>
      </c>
      <c r="O7110">
        <v>0</v>
      </c>
      <c r="P7110" t="s">
        <v>1694</v>
      </c>
    </row>
    <row r="7111" spans="1:18">
      <c r="A7111" t="s">
        <v>1934</v>
      </c>
      <c r="B7111" t="s">
        <v>1573</v>
      </c>
      <c r="C7111">
        <v>201204</v>
      </c>
      <c r="D7111">
        <v>0</v>
      </c>
      <c r="E7111" t="s">
        <v>1693</v>
      </c>
      <c r="F7111">
        <v>0</v>
      </c>
      <c r="G7111">
        <v>0</v>
      </c>
      <c r="H7111">
        <v>0</v>
      </c>
      <c r="I7111">
        <v>43112061900</v>
      </c>
      <c r="J7111">
        <v>14</v>
      </c>
      <c r="K7111" t="s">
        <v>1940</v>
      </c>
      <c r="L7111">
        <v>2702</v>
      </c>
      <c r="M7111" t="s">
        <v>1936</v>
      </c>
      <c r="N7111" t="s">
        <v>1937</v>
      </c>
      <c r="O7111">
        <v>0</v>
      </c>
      <c r="P7111" t="s">
        <v>1694</v>
      </c>
    </row>
    <row r="7112" spans="1:18">
      <c r="A7112" t="s">
        <v>1934</v>
      </c>
      <c r="B7112" t="s">
        <v>1573</v>
      </c>
      <c r="C7112">
        <v>201205</v>
      </c>
      <c r="D7112">
        <v>0</v>
      </c>
      <c r="E7112" t="s">
        <v>1693</v>
      </c>
      <c r="F7112">
        <v>0</v>
      </c>
      <c r="G7112">
        <v>0</v>
      </c>
      <c r="H7112">
        <v>0</v>
      </c>
      <c r="I7112">
        <v>43112061900</v>
      </c>
      <c r="J7112">
        <v>14</v>
      </c>
      <c r="K7112" t="s">
        <v>1940</v>
      </c>
      <c r="L7112">
        <v>2702</v>
      </c>
      <c r="M7112" t="s">
        <v>1936</v>
      </c>
      <c r="N7112" t="s">
        <v>1937</v>
      </c>
      <c r="O7112">
        <v>0</v>
      </c>
      <c r="P7112" t="s">
        <v>1694</v>
      </c>
    </row>
    <row r="7113" spans="1:18">
      <c r="A7113" t="s">
        <v>1934</v>
      </c>
      <c r="B7113" t="s">
        <v>1573</v>
      </c>
      <c r="C7113">
        <v>201206</v>
      </c>
      <c r="D7113">
        <v>0</v>
      </c>
      <c r="E7113" t="s">
        <v>1693</v>
      </c>
      <c r="F7113">
        <v>0</v>
      </c>
      <c r="G7113">
        <v>0</v>
      </c>
      <c r="H7113">
        <v>0</v>
      </c>
      <c r="I7113">
        <v>43112061900</v>
      </c>
      <c r="J7113">
        <v>14</v>
      </c>
      <c r="K7113" t="s">
        <v>1940</v>
      </c>
      <c r="L7113">
        <v>2702</v>
      </c>
      <c r="M7113" t="s">
        <v>1936</v>
      </c>
      <c r="N7113" t="s">
        <v>1937</v>
      </c>
      <c r="O7113">
        <v>0</v>
      </c>
      <c r="P7113" t="s">
        <v>1694</v>
      </c>
    </row>
    <row r="7114" spans="1:18">
      <c r="A7114" t="s">
        <v>1934</v>
      </c>
      <c r="B7114" t="s">
        <v>1573</v>
      </c>
      <c r="C7114">
        <v>201207</v>
      </c>
      <c r="D7114">
        <v>0</v>
      </c>
      <c r="E7114" t="s">
        <v>1693</v>
      </c>
      <c r="F7114">
        <v>0</v>
      </c>
      <c r="G7114">
        <v>0</v>
      </c>
      <c r="H7114">
        <v>0</v>
      </c>
      <c r="I7114">
        <v>43112061900</v>
      </c>
      <c r="J7114">
        <v>14</v>
      </c>
      <c r="K7114" t="s">
        <v>1940</v>
      </c>
      <c r="L7114">
        <v>2702</v>
      </c>
      <c r="M7114" t="s">
        <v>1936</v>
      </c>
      <c r="N7114" t="s">
        <v>1937</v>
      </c>
      <c r="O7114">
        <v>0</v>
      </c>
      <c r="P7114" t="s">
        <v>1694</v>
      </c>
    </row>
    <row r="7115" spans="1:18">
      <c r="A7115" t="s">
        <v>1934</v>
      </c>
      <c r="B7115" t="s">
        <v>1573</v>
      </c>
      <c r="C7115">
        <v>201208</v>
      </c>
      <c r="D7115">
        <v>0</v>
      </c>
      <c r="E7115" t="s">
        <v>1693</v>
      </c>
      <c r="F7115">
        <v>0</v>
      </c>
      <c r="G7115">
        <v>0</v>
      </c>
      <c r="H7115">
        <v>0</v>
      </c>
      <c r="I7115">
        <v>43112061900</v>
      </c>
      <c r="J7115">
        <v>14</v>
      </c>
      <c r="K7115" t="s">
        <v>1940</v>
      </c>
      <c r="L7115">
        <v>2702</v>
      </c>
      <c r="M7115" t="s">
        <v>1936</v>
      </c>
      <c r="N7115" t="s">
        <v>1937</v>
      </c>
      <c r="O7115">
        <v>0</v>
      </c>
      <c r="P7115" t="s">
        <v>1694</v>
      </c>
    </row>
    <row r="7116" spans="1:18">
      <c r="A7116" t="s">
        <v>1934</v>
      </c>
      <c r="B7116" t="s">
        <v>1592</v>
      </c>
      <c r="C7116">
        <v>201208</v>
      </c>
      <c r="D7116">
        <v>0</v>
      </c>
      <c r="E7116" t="s">
        <v>1693</v>
      </c>
      <c r="F7116">
        <v>0</v>
      </c>
      <c r="G7116">
        <v>0</v>
      </c>
      <c r="H7116">
        <v>0</v>
      </c>
      <c r="I7116">
        <v>43112064901</v>
      </c>
      <c r="J7116">
        <v>14</v>
      </c>
      <c r="K7116" t="s">
        <v>1940</v>
      </c>
      <c r="L7116">
        <v>2702</v>
      </c>
      <c r="M7116" t="s">
        <v>1936</v>
      </c>
      <c r="N7116" t="s">
        <v>1937</v>
      </c>
      <c r="O7116">
        <v>0</v>
      </c>
      <c r="P7116" t="s">
        <v>1694</v>
      </c>
    </row>
    <row r="7117" spans="1:18">
      <c r="A7117" t="s">
        <v>1934</v>
      </c>
      <c r="B7117" t="s">
        <v>1573</v>
      </c>
      <c r="C7117">
        <v>201209</v>
      </c>
      <c r="D7117">
        <v>0</v>
      </c>
      <c r="E7117" t="s">
        <v>1693</v>
      </c>
      <c r="F7117">
        <v>0</v>
      </c>
      <c r="G7117">
        <v>0</v>
      </c>
      <c r="H7117">
        <v>0</v>
      </c>
      <c r="I7117">
        <v>43112061900</v>
      </c>
      <c r="J7117">
        <v>14</v>
      </c>
      <c r="K7117" t="s">
        <v>1940</v>
      </c>
      <c r="L7117">
        <v>2702</v>
      </c>
      <c r="M7117" t="s">
        <v>1936</v>
      </c>
      <c r="N7117" t="s">
        <v>1937</v>
      </c>
      <c r="O7117">
        <v>0</v>
      </c>
      <c r="P7117" t="s">
        <v>1694</v>
      </c>
    </row>
    <row r="7118" spans="1:18">
      <c r="A7118" t="s">
        <v>1934</v>
      </c>
      <c r="B7118" t="s">
        <v>1592</v>
      </c>
      <c r="C7118">
        <v>201209</v>
      </c>
      <c r="D7118">
        <v>0</v>
      </c>
      <c r="E7118" t="s">
        <v>1693</v>
      </c>
      <c r="F7118">
        <v>0</v>
      </c>
      <c r="G7118">
        <v>0</v>
      </c>
      <c r="H7118">
        <v>0</v>
      </c>
      <c r="I7118">
        <v>43112064901</v>
      </c>
      <c r="J7118">
        <v>14</v>
      </c>
      <c r="K7118" t="s">
        <v>1940</v>
      </c>
      <c r="L7118">
        <v>2702</v>
      </c>
      <c r="M7118" t="s">
        <v>1936</v>
      </c>
      <c r="N7118" t="s">
        <v>1937</v>
      </c>
      <c r="O7118">
        <v>0</v>
      </c>
      <c r="P7118" t="s">
        <v>1694</v>
      </c>
    </row>
    <row r="7119" spans="1:18">
      <c r="A7119" t="s">
        <v>1934</v>
      </c>
      <c r="B7119" t="s">
        <v>1573</v>
      </c>
      <c r="C7119">
        <v>201210</v>
      </c>
      <c r="D7119">
        <v>0</v>
      </c>
      <c r="E7119" t="s">
        <v>1693</v>
      </c>
      <c r="F7119">
        <v>0</v>
      </c>
      <c r="G7119">
        <v>0</v>
      </c>
      <c r="H7119">
        <v>0</v>
      </c>
      <c r="I7119">
        <v>43112061900</v>
      </c>
      <c r="J7119">
        <v>14</v>
      </c>
      <c r="K7119" t="s">
        <v>1940</v>
      </c>
      <c r="L7119">
        <v>2702</v>
      </c>
      <c r="M7119" t="s">
        <v>1936</v>
      </c>
      <c r="N7119" t="s">
        <v>1937</v>
      </c>
      <c r="O7119">
        <v>0</v>
      </c>
      <c r="P7119" t="s">
        <v>1694</v>
      </c>
    </row>
    <row r="7120" spans="1:18">
      <c r="A7120" t="s">
        <v>1934</v>
      </c>
      <c r="B7120" t="s">
        <v>1592</v>
      </c>
      <c r="C7120">
        <v>201210</v>
      </c>
      <c r="D7120">
        <v>0</v>
      </c>
      <c r="E7120" t="s">
        <v>1693</v>
      </c>
      <c r="F7120">
        <v>0</v>
      </c>
      <c r="G7120">
        <v>0</v>
      </c>
      <c r="H7120">
        <v>0</v>
      </c>
      <c r="I7120">
        <v>43112064901</v>
      </c>
      <c r="J7120">
        <v>14</v>
      </c>
      <c r="K7120" t="s">
        <v>1940</v>
      </c>
      <c r="L7120">
        <v>2702</v>
      </c>
      <c r="M7120" t="s">
        <v>1936</v>
      </c>
      <c r="N7120" t="s">
        <v>1937</v>
      </c>
      <c r="O7120">
        <v>0</v>
      </c>
      <c r="P7120" t="s">
        <v>1694</v>
      </c>
    </row>
    <row r="7121" spans="1:18">
      <c r="A7121" t="s">
        <v>1934</v>
      </c>
      <c r="B7121" t="s">
        <v>1573</v>
      </c>
      <c r="C7121">
        <v>201211</v>
      </c>
      <c r="D7121">
        <v>0</v>
      </c>
      <c r="E7121" t="s">
        <v>1693</v>
      </c>
      <c r="F7121">
        <v>0</v>
      </c>
      <c r="G7121">
        <v>0</v>
      </c>
      <c r="H7121">
        <v>0</v>
      </c>
      <c r="I7121">
        <v>43112061900</v>
      </c>
      <c r="J7121">
        <v>14</v>
      </c>
      <c r="K7121" t="s">
        <v>1940</v>
      </c>
      <c r="L7121">
        <v>2702</v>
      </c>
      <c r="M7121" t="s">
        <v>1936</v>
      </c>
      <c r="N7121" t="s">
        <v>1937</v>
      </c>
      <c r="O7121">
        <v>0</v>
      </c>
      <c r="P7121" t="s">
        <v>1694</v>
      </c>
    </row>
    <row r="7122" spans="1:18">
      <c r="A7122" t="s">
        <v>1934</v>
      </c>
      <c r="B7122" t="s">
        <v>1592</v>
      </c>
      <c r="C7122">
        <v>201211</v>
      </c>
      <c r="D7122">
        <v>0</v>
      </c>
      <c r="E7122" t="s">
        <v>1693</v>
      </c>
      <c r="F7122">
        <v>0</v>
      </c>
      <c r="G7122">
        <v>0</v>
      </c>
      <c r="H7122">
        <v>0</v>
      </c>
      <c r="I7122">
        <v>43112064901</v>
      </c>
      <c r="J7122">
        <v>14</v>
      </c>
      <c r="K7122" t="s">
        <v>1940</v>
      </c>
      <c r="L7122">
        <v>2702</v>
      </c>
      <c r="M7122" t="s">
        <v>1936</v>
      </c>
      <c r="N7122" t="s">
        <v>1937</v>
      </c>
      <c r="O7122">
        <v>0</v>
      </c>
      <c r="P7122" t="s">
        <v>1694</v>
      </c>
    </row>
    <row r="7123" spans="1:18">
      <c r="A7123" t="s">
        <v>1934</v>
      </c>
      <c r="B7123" t="s">
        <v>1573</v>
      </c>
      <c r="C7123">
        <v>201212</v>
      </c>
      <c r="D7123">
        <v>0</v>
      </c>
      <c r="E7123" t="s">
        <v>1693</v>
      </c>
      <c r="F7123">
        <v>0</v>
      </c>
      <c r="G7123">
        <v>0</v>
      </c>
      <c r="H7123">
        <v>0</v>
      </c>
      <c r="I7123">
        <v>43112061900</v>
      </c>
      <c r="J7123">
        <v>14</v>
      </c>
      <c r="K7123" t="s">
        <v>1940</v>
      </c>
      <c r="L7123">
        <v>2702</v>
      </c>
      <c r="M7123" t="s">
        <v>1936</v>
      </c>
      <c r="N7123" t="s">
        <v>1937</v>
      </c>
      <c r="O7123">
        <v>0</v>
      </c>
      <c r="P7123" t="s">
        <v>1694</v>
      </c>
    </row>
    <row r="7124" spans="1:18">
      <c r="A7124" t="s">
        <v>1934</v>
      </c>
      <c r="B7124" t="s">
        <v>1592</v>
      </c>
      <c r="C7124">
        <v>201212</v>
      </c>
      <c r="D7124">
        <v>0</v>
      </c>
      <c r="E7124" t="s">
        <v>1693</v>
      </c>
      <c r="F7124">
        <v>0</v>
      </c>
      <c r="G7124">
        <v>0</v>
      </c>
      <c r="H7124">
        <v>0</v>
      </c>
      <c r="I7124">
        <v>43112064901</v>
      </c>
      <c r="J7124">
        <v>14</v>
      </c>
      <c r="K7124" t="s">
        <v>1940</v>
      </c>
      <c r="L7124">
        <v>2702</v>
      </c>
      <c r="M7124" t="s">
        <v>1936</v>
      </c>
      <c r="N7124" t="s">
        <v>1937</v>
      </c>
      <c r="O7124">
        <v>0</v>
      </c>
      <c r="P7124" t="s">
        <v>1694</v>
      </c>
    </row>
    <row r="7125" spans="1:18">
      <c r="A7125" s="78" t="s">
        <v>474</v>
      </c>
      <c r="B7125" s="78">
        <f>F7129/F7125*100</f>
        <v>81.873074773607939</v>
      </c>
      <c r="C7125" s="78" t="s">
        <v>1923</v>
      </c>
      <c r="F7125">
        <f>SUM(F6652:F6999)</f>
        <v>1510212</v>
      </c>
      <c r="G7125">
        <f>SUM(G6652:G6999)</f>
        <v>2804468</v>
      </c>
      <c r="H7125">
        <f t="shared" ref="H7125" si="6">SUM(H6652:H6999)</f>
        <v>27983573</v>
      </c>
      <c r="O7125">
        <f>SUM(O7000:O7059)</f>
        <v>1496890</v>
      </c>
      <c r="P7125" t="s">
        <v>1878</v>
      </c>
    </row>
    <row r="7126" spans="1:18">
      <c r="F7126" s="105">
        <f>F7125/365</f>
        <v>4137.5671232876712</v>
      </c>
      <c r="G7126" s="105">
        <f>G7125*1000/F7125</f>
        <v>1857.0028578769075</v>
      </c>
      <c r="H7126" s="92">
        <f>H7125/F7125</f>
        <v>18.529566047680724</v>
      </c>
      <c r="O7126">
        <f>O7125/G7125</f>
        <v>0.53375185596697838</v>
      </c>
    </row>
    <row r="7127" spans="1:18">
      <c r="F7127">
        <f>SUM(F6652:F6685)</f>
        <v>273755</v>
      </c>
      <c r="G7127">
        <f t="shared" ref="G7127:H7127" si="7">SUM(G6652:G6685)</f>
        <v>280227</v>
      </c>
      <c r="H7127">
        <f t="shared" si="7"/>
        <v>13458055</v>
      </c>
      <c r="I7127" t="s">
        <v>475</v>
      </c>
      <c r="O7127">
        <f>SUM(O7060:O7107)</f>
        <v>1152660</v>
      </c>
      <c r="P7127" t="s">
        <v>1733</v>
      </c>
    </row>
    <row r="7128" spans="1:18">
      <c r="F7128" s="105">
        <f>F7127/365</f>
        <v>750.01369863013701</v>
      </c>
      <c r="G7128" s="105">
        <f>G7127*1000/F7127</f>
        <v>1023.6415773227886</v>
      </c>
      <c r="H7128" s="92">
        <f>H7127/F7127</f>
        <v>49.160946832021331</v>
      </c>
    </row>
    <row r="7129" spans="1:18">
      <c r="F7129">
        <f>SUM(F6686:F6970)</f>
        <v>1236457</v>
      </c>
      <c r="G7129">
        <f t="shared" ref="G7129:H7129" si="8">SUM(G6686:G6970)</f>
        <v>2524241</v>
      </c>
      <c r="H7129">
        <f t="shared" si="8"/>
        <v>14525518</v>
      </c>
      <c r="I7129" t="s">
        <v>1944</v>
      </c>
      <c r="O7129">
        <f>O7127/H7125</f>
        <v>4.1190594210396218E-2</v>
      </c>
    </row>
    <row r="7130" spans="1:18">
      <c r="F7130" s="105">
        <f>F7129/365</f>
        <v>3387.5534246575344</v>
      </c>
      <c r="G7130" s="105">
        <f>G7129*1000/F7129</f>
        <v>2041.5113505766881</v>
      </c>
      <c r="H7130" s="92">
        <f>H7129/F7129</f>
        <v>11.747693611666236</v>
      </c>
    </row>
    <row r="7131" spans="1:18">
      <c r="F7131" s="105"/>
      <c r="G7131" s="105"/>
      <c r="H7131" s="92"/>
    </row>
    <row r="7132" spans="1:18">
      <c r="A7132" t="s">
        <v>1945</v>
      </c>
      <c r="B7132" t="s">
        <v>1636</v>
      </c>
      <c r="C7132">
        <v>201201</v>
      </c>
      <c r="D7132">
        <v>31</v>
      </c>
      <c r="E7132" t="s">
        <v>1555</v>
      </c>
      <c r="F7132">
        <v>52476</v>
      </c>
      <c r="G7132">
        <v>11387</v>
      </c>
      <c r="H7132">
        <v>412555</v>
      </c>
      <c r="I7132">
        <v>560452007600</v>
      </c>
      <c r="J7132">
        <v>8</v>
      </c>
      <c r="K7132" t="s">
        <v>1946</v>
      </c>
      <c r="L7132">
        <v>2702</v>
      </c>
      <c r="M7132" t="s">
        <v>1936</v>
      </c>
      <c r="N7132" t="s">
        <v>1947</v>
      </c>
      <c r="O7132">
        <v>0</v>
      </c>
      <c r="P7132" t="s">
        <v>1552</v>
      </c>
      <c r="Q7132">
        <v>19910701</v>
      </c>
      <c r="R7132">
        <v>891018490</v>
      </c>
    </row>
    <row r="7133" spans="1:18">
      <c r="A7133" t="s">
        <v>1948</v>
      </c>
      <c r="B7133" t="s">
        <v>1664</v>
      </c>
      <c r="C7133">
        <v>201201</v>
      </c>
      <c r="D7133">
        <v>31</v>
      </c>
      <c r="E7133" t="s">
        <v>1555</v>
      </c>
      <c r="F7133">
        <v>3818</v>
      </c>
      <c r="G7133">
        <v>1490</v>
      </c>
      <c r="H7133">
        <v>57659</v>
      </c>
      <c r="I7133">
        <v>560452007301</v>
      </c>
      <c r="J7133">
        <v>8</v>
      </c>
      <c r="K7133" t="s">
        <v>1949</v>
      </c>
      <c r="L7133">
        <v>2702</v>
      </c>
      <c r="M7133" t="s">
        <v>1936</v>
      </c>
      <c r="N7133" t="s">
        <v>1947</v>
      </c>
      <c r="O7133">
        <v>0</v>
      </c>
      <c r="P7133" t="s">
        <v>1552</v>
      </c>
      <c r="Q7133">
        <v>20061101</v>
      </c>
      <c r="R7133">
        <v>891018490</v>
      </c>
    </row>
    <row r="7134" spans="1:18">
      <c r="A7134" t="s">
        <v>1948</v>
      </c>
      <c r="B7134" t="s">
        <v>1665</v>
      </c>
      <c r="C7134">
        <v>201201</v>
      </c>
      <c r="D7134">
        <v>31</v>
      </c>
      <c r="E7134" t="s">
        <v>1555</v>
      </c>
      <c r="F7134">
        <v>8831</v>
      </c>
      <c r="G7134">
        <v>2618</v>
      </c>
      <c r="H7134">
        <v>135699</v>
      </c>
      <c r="I7134">
        <v>560452007402</v>
      </c>
      <c r="J7134">
        <v>8</v>
      </c>
      <c r="K7134" t="s">
        <v>1950</v>
      </c>
      <c r="L7134">
        <v>2702</v>
      </c>
      <c r="M7134" t="s">
        <v>1936</v>
      </c>
      <c r="N7134" t="s">
        <v>1947</v>
      </c>
      <c r="O7134">
        <v>0</v>
      </c>
      <c r="P7134" t="s">
        <v>1552</v>
      </c>
      <c r="Q7134">
        <v>20060829</v>
      </c>
      <c r="R7134">
        <v>891018490</v>
      </c>
    </row>
    <row r="7135" spans="1:18">
      <c r="A7135" t="s">
        <v>1948</v>
      </c>
      <c r="B7135" t="s">
        <v>1576</v>
      </c>
      <c r="C7135">
        <v>201201</v>
      </c>
      <c r="D7135">
        <v>31</v>
      </c>
      <c r="E7135" t="s">
        <v>1555</v>
      </c>
      <c r="F7135">
        <v>18091</v>
      </c>
      <c r="G7135">
        <v>8521</v>
      </c>
      <c r="H7135">
        <v>59537</v>
      </c>
      <c r="I7135">
        <v>560452007501</v>
      </c>
      <c r="J7135">
        <v>8</v>
      </c>
      <c r="K7135" t="s">
        <v>1951</v>
      </c>
      <c r="L7135">
        <v>2702</v>
      </c>
      <c r="M7135" t="s">
        <v>1936</v>
      </c>
      <c r="N7135" t="s">
        <v>1947</v>
      </c>
      <c r="O7135">
        <v>0</v>
      </c>
      <c r="P7135" t="s">
        <v>1552</v>
      </c>
      <c r="Q7135">
        <v>20060328</v>
      </c>
      <c r="R7135">
        <v>891018490</v>
      </c>
    </row>
    <row r="7136" spans="1:18">
      <c r="A7136" t="s">
        <v>1948</v>
      </c>
      <c r="B7136" t="s">
        <v>1637</v>
      </c>
      <c r="C7136">
        <v>201201</v>
      </c>
      <c r="D7136">
        <v>31</v>
      </c>
      <c r="E7136" t="s">
        <v>1555</v>
      </c>
      <c r="F7136">
        <v>12537</v>
      </c>
      <c r="G7136">
        <v>2878</v>
      </c>
      <c r="H7136">
        <v>152961</v>
      </c>
      <c r="I7136">
        <v>560452007700</v>
      </c>
      <c r="J7136">
        <v>8</v>
      </c>
      <c r="K7136" t="s">
        <v>1951</v>
      </c>
      <c r="L7136">
        <v>2702</v>
      </c>
      <c r="M7136" t="s">
        <v>1936</v>
      </c>
      <c r="N7136" t="s">
        <v>1947</v>
      </c>
      <c r="O7136">
        <v>0</v>
      </c>
      <c r="P7136" t="s">
        <v>1552</v>
      </c>
      <c r="Q7136">
        <v>19930301</v>
      </c>
      <c r="R7136">
        <v>891018490</v>
      </c>
    </row>
    <row r="7137" spans="1:18">
      <c r="A7137" t="s">
        <v>1952</v>
      </c>
      <c r="B7137" t="s">
        <v>1575</v>
      </c>
      <c r="C7137">
        <v>201201</v>
      </c>
      <c r="D7137">
        <v>31</v>
      </c>
      <c r="E7137" t="s">
        <v>1555</v>
      </c>
      <c r="F7137">
        <v>12193</v>
      </c>
      <c r="G7137">
        <v>4199</v>
      </c>
      <c r="H7137">
        <v>378484</v>
      </c>
      <c r="I7137">
        <v>560452006900</v>
      </c>
      <c r="J7137">
        <v>8</v>
      </c>
      <c r="K7137" t="s">
        <v>1953</v>
      </c>
      <c r="L7137">
        <v>2702</v>
      </c>
      <c r="M7137" t="s">
        <v>1936</v>
      </c>
      <c r="N7137" t="s">
        <v>1947</v>
      </c>
      <c r="O7137">
        <v>0</v>
      </c>
      <c r="P7137" t="s">
        <v>1552</v>
      </c>
      <c r="Q7137">
        <v>19890201</v>
      </c>
      <c r="R7137">
        <v>891018490</v>
      </c>
    </row>
    <row r="7138" spans="1:18">
      <c r="A7138" t="s">
        <v>1952</v>
      </c>
      <c r="B7138" t="s">
        <v>1663</v>
      </c>
      <c r="C7138">
        <v>201201</v>
      </c>
      <c r="D7138">
        <v>31</v>
      </c>
      <c r="E7138" t="s">
        <v>1555</v>
      </c>
      <c r="F7138">
        <v>8070</v>
      </c>
      <c r="G7138">
        <v>5460</v>
      </c>
      <c r="H7138">
        <v>703782</v>
      </c>
      <c r="I7138">
        <v>560452007000</v>
      </c>
      <c r="J7138">
        <v>8</v>
      </c>
      <c r="K7138" t="s">
        <v>1954</v>
      </c>
      <c r="L7138">
        <v>2702</v>
      </c>
      <c r="M7138" t="s">
        <v>1936</v>
      </c>
      <c r="N7138" t="s">
        <v>1947</v>
      </c>
      <c r="O7138">
        <v>0</v>
      </c>
      <c r="P7138" t="s">
        <v>1552</v>
      </c>
      <c r="Q7138">
        <v>19890401</v>
      </c>
      <c r="R7138">
        <v>891018490</v>
      </c>
    </row>
    <row r="7139" spans="1:18">
      <c r="A7139" t="s">
        <v>1952</v>
      </c>
      <c r="B7139" t="s">
        <v>1652</v>
      </c>
      <c r="C7139">
        <v>201201</v>
      </c>
      <c r="D7139">
        <v>31</v>
      </c>
      <c r="E7139" t="s">
        <v>1555</v>
      </c>
      <c r="F7139">
        <v>19926</v>
      </c>
      <c r="G7139">
        <v>2705</v>
      </c>
      <c r="H7139">
        <v>158509</v>
      </c>
      <c r="I7139">
        <v>560452007103</v>
      </c>
      <c r="J7139">
        <v>8</v>
      </c>
      <c r="K7139" t="s">
        <v>1954</v>
      </c>
      <c r="L7139">
        <v>2702</v>
      </c>
      <c r="M7139" t="s">
        <v>1936</v>
      </c>
      <c r="N7139" t="s">
        <v>1947</v>
      </c>
      <c r="O7139">
        <v>0</v>
      </c>
      <c r="P7139" t="s">
        <v>1552</v>
      </c>
      <c r="Q7139">
        <v>20091025</v>
      </c>
      <c r="R7139">
        <v>891018490</v>
      </c>
    </row>
    <row r="7140" spans="1:18">
      <c r="A7140" t="s">
        <v>1945</v>
      </c>
      <c r="B7140" t="s">
        <v>1636</v>
      </c>
      <c r="C7140">
        <v>201202</v>
      </c>
      <c r="D7140">
        <v>29</v>
      </c>
      <c r="E7140" t="s">
        <v>1555</v>
      </c>
      <c r="F7140">
        <v>47593</v>
      </c>
      <c r="G7140">
        <v>9880</v>
      </c>
      <c r="H7140">
        <v>388960</v>
      </c>
      <c r="I7140">
        <v>560452007600</v>
      </c>
      <c r="J7140">
        <v>8</v>
      </c>
      <c r="K7140" t="s">
        <v>1946</v>
      </c>
      <c r="L7140">
        <v>2702</v>
      </c>
      <c r="M7140" t="s">
        <v>1936</v>
      </c>
      <c r="N7140" t="s">
        <v>1947</v>
      </c>
      <c r="O7140">
        <v>0</v>
      </c>
      <c r="P7140" t="s">
        <v>1552</v>
      </c>
      <c r="Q7140">
        <v>19910701</v>
      </c>
      <c r="R7140">
        <v>891018490</v>
      </c>
    </row>
    <row r="7141" spans="1:18">
      <c r="A7141" t="s">
        <v>1948</v>
      </c>
      <c r="B7141" t="s">
        <v>1664</v>
      </c>
      <c r="C7141">
        <v>201202</v>
      </c>
      <c r="D7141">
        <v>29</v>
      </c>
      <c r="E7141" t="s">
        <v>1555</v>
      </c>
      <c r="F7141">
        <v>4689</v>
      </c>
      <c r="G7141">
        <v>1038</v>
      </c>
      <c r="H7141">
        <v>49968</v>
      </c>
      <c r="I7141">
        <v>560452007301</v>
      </c>
      <c r="J7141">
        <v>8</v>
      </c>
      <c r="K7141" t="s">
        <v>1949</v>
      </c>
      <c r="L7141">
        <v>2702</v>
      </c>
      <c r="M7141" t="s">
        <v>1936</v>
      </c>
      <c r="N7141" t="s">
        <v>1947</v>
      </c>
      <c r="O7141">
        <v>0</v>
      </c>
      <c r="P7141" t="s">
        <v>1552</v>
      </c>
      <c r="Q7141">
        <v>20061101</v>
      </c>
      <c r="R7141">
        <v>891018490</v>
      </c>
    </row>
    <row r="7142" spans="1:18">
      <c r="A7142" t="s">
        <v>1948</v>
      </c>
      <c r="B7142" t="s">
        <v>1665</v>
      </c>
      <c r="C7142">
        <v>201202</v>
      </c>
      <c r="D7142">
        <v>29</v>
      </c>
      <c r="E7142" t="s">
        <v>1555</v>
      </c>
      <c r="F7142">
        <v>7404</v>
      </c>
      <c r="G7142">
        <v>1751</v>
      </c>
      <c r="H7142">
        <v>120467</v>
      </c>
      <c r="I7142">
        <v>560452007402</v>
      </c>
      <c r="J7142">
        <v>8</v>
      </c>
      <c r="K7142" t="s">
        <v>1950</v>
      </c>
      <c r="L7142">
        <v>2702</v>
      </c>
      <c r="M7142" t="s">
        <v>1936</v>
      </c>
      <c r="N7142" t="s">
        <v>1947</v>
      </c>
      <c r="O7142">
        <v>0</v>
      </c>
      <c r="P7142" t="s">
        <v>1552</v>
      </c>
      <c r="Q7142">
        <v>20060829</v>
      </c>
      <c r="R7142">
        <v>891018490</v>
      </c>
    </row>
    <row r="7143" spans="1:18">
      <c r="A7143" t="s">
        <v>1948</v>
      </c>
      <c r="B7143" t="s">
        <v>1576</v>
      </c>
      <c r="C7143">
        <v>201202</v>
      </c>
      <c r="D7143">
        <v>29</v>
      </c>
      <c r="E7143" t="s">
        <v>1555</v>
      </c>
      <c r="F7143">
        <v>15328</v>
      </c>
      <c r="G7143">
        <v>7140</v>
      </c>
      <c r="H7143">
        <v>60144</v>
      </c>
      <c r="I7143">
        <v>560452007501</v>
      </c>
      <c r="J7143">
        <v>8</v>
      </c>
      <c r="K7143" t="s">
        <v>1951</v>
      </c>
      <c r="L7143">
        <v>2702</v>
      </c>
      <c r="M7143" t="s">
        <v>1936</v>
      </c>
      <c r="N7143" t="s">
        <v>1947</v>
      </c>
      <c r="O7143">
        <v>0</v>
      </c>
      <c r="P7143" t="s">
        <v>1552</v>
      </c>
      <c r="Q7143">
        <v>20060328</v>
      </c>
      <c r="R7143">
        <v>891018490</v>
      </c>
    </row>
    <row r="7144" spans="1:18">
      <c r="A7144" t="s">
        <v>1948</v>
      </c>
      <c r="B7144" t="s">
        <v>1637</v>
      </c>
      <c r="C7144">
        <v>201202</v>
      </c>
      <c r="D7144">
        <v>29</v>
      </c>
      <c r="E7144" t="s">
        <v>1555</v>
      </c>
      <c r="F7144">
        <v>10705</v>
      </c>
      <c r="G7144">
        <v>2906</v>
      </c>
      <c r="H7144">
        <v>145040</v>
      </c>
      <c r="I7144">
        <v>560452007700</v>
      </c>
      <c r="J7144">
        <v>8</v>
      </c>
      <c r="K7144" t="s">
        <v>1951</v>
      </c>
      <c r="L7144">
        <v>2702</v>
      </c>
      <c r="M7144" t="s">
        <v>1936</v>
      </c>
      <c r="N7144" t="s">
        <v>1947</v>
      </c>
      <c r="O7144">
        <v>0</v>
      </c>
      <c r="P7144" t="s">
        <v>1552</v>
      </c>
      <c r="Q7144">
        <v>19930301</v>
      </c>
      <c r="R7144">
        <v>891018490</v>
      </c>
    </row>
    <row r="7145" spans="1:18">
      <c r="A7145" t="s">
        <v>1952</v>
      </c>
      <c r="B7145" t="s">
        <v>1575</v>
      </c>
      <c r="C7145">
        <v>201202</v>
      </c>
      <c r="D7145">
        <v>29</v>
      </c>
      <c r="E7145" t="s">
        <v>1555</v>
      </c>
      <c r="F7145">
        <v>5606</v>
      </c>
      <c r="G7145">
        <v>3722</v>
      </c>
      <c r="H7145">
        <v>380648</v>
      </c>
      <c r="I7145">
        <v>560452006900</v>
      </c>
      <c r="J7145">
        <v>8</v>
      </c>
      <c r="K7145" t="s">
        <v>1953</v>
      </c>
      <c r="L7145">
        <v>2702</v>
      </c>
      <c r="M7145" t="s">
        <v>1936</v>
      </c>
      <c r="N7145" t="s">
        <v>1947</v>
      </c>
      <c r="O7145">
        <v>0</v>
      </c>
      <c r="P7145" t="s">
        <v>1552</v>
      </c>
      <c r="Q7145">
        <v>19890201</v>
      </c>
      <c r="R7145">
        <v>891018490</v>
      </c>
    </row>
    <row r="7146" spans="1:18">
      <c r="A7146" t="s">
        <v>1952</v>
      </c>
      <c r="B7146" t="s">
        <v>1663</v>
      </c>
      <c r="C7146">
        <v>201202</v>
      </c>
      <c r="D7146">
        <v>29</v>
      </c>
      <c r="E7146" t="s">
        <v>1555</v>
      </c>
      <c r="F7146">
        <v>7382</v>
      </c>
      <c r="G7146">
        <v>4753</v>
      </c>
      <c r="H7146">
        <v>630390</v>
      </c>
      <c r="I7146">
        <v>560452007000</v>
      </c>
      <c r="J7146">
        <v>8</v>
      </c>
      <c r="K7146" t="s">
        <v>1954</v>
      </c>
      <c r="L7146">
        <v>2702</v>
      </c>
      <c r="M7146" t="s">
        <v>1936</v>
      </c>
      <c r="N7146" t="s">
        <v>1947</v>
      </c>
      <c r="O7146">
        <v>0</v>
      </c>
      <c r="P7146" t="s">
        <v>1552</v>
      </c>
      <c r="Q7146">
        <v>19890401</v>
      </c>
      <c r="R7146">
        <v>891018490</v>
      </c>
    </row>
    <row r="7147" spans="1:18">
      <c r="A7147" t="s">
        <v>1952</v>
      </c>
      <c r="B7147" t="s">
        <v>1652</v>
      </c>
      <c r="C7147">
        <v>201202</v>
      </c>
      <c r="D7147">
        <v>29</v>
      </c>
      <c r="E7147" t="s">
        <v>1555</v>
      </c>
      <c r="F7147">
        <v>20876</v>
      </c>
      <c r="G7147">
        <v>3988</v>
      </c>
      <c r="H7147">
        <v>145700</v>
      </c>
      <c r="I7147">
        <v>560452007103</v>
      </c>
      <c r="J7147">
        <v>8</v>
      </c>
      <c r="K7147" t="s">
        <v>1954</v>
      </c>
      <c r="L7147">
        <v>2702</v>
      </c>
      <c r="M7147" t="s">
        <v>1936</v>
      </c>
      <c r="N7147" t="s">
        <v>1947</v>
      </c>
      <c r="O7147">
        <v>0</v>
      </c>
      <c r="P7147" t="s">
        <v>1552</v>
      </c>
      <c r="Q7147">
        <v>20091025</v>
      </c>
      <c r="R7147">
        <v>891018490</v>
      </c>
    </row>
    <row r="7148" spans="1:18">
      <c r="A7148" t="s">
        <v>1945</v>
      </c>
      <c r="B7148" t="s">
        <v>1636</v>
      </c>
      <c r="C7148">
        <v>201203</v>
      </c>
      <c r="D7148">
        <v>31</v>
      </c>
      <c r="E7148" t="s">
        <v>1555</v>
      </c>
      <c r="F7148">
        <v>46069</v>
      </c>
      <c r="G7148">
        <v>9861</v>
      </c>
      <c r="H7148">
        <v>414865</v>
      </c>
      <c r="I7148">
        <v>560452007600</v>
      </c>
      <c r="J7148">
        <v>8</v>
      </c>
      <c r="K7148" t="s">
        <v>1946</v>
      </c>
      <c r="L7148">
        <v>2702</v>
      </c>
      <c r="M7148" t="s">
        <v>1936</v>
      </c>
      <c r="N7148" t="s">
        <v>1947</v>
      </c>
      <c r="O7148">
        <v>0</v>
      </c>
      <c r="P7148" t="s">
        <v>1552</v>
      </c>
      <c r="Q7148">
        <v>19910701</v>
      </c>
      <c r="R7148">
        <v>891018490</v>
      </c>
    </row>
    <row r="7149" spans="1:18">
      <c r="A7149" t="s">
        <v>1948</v>
      </c>
      <c r="B7149" t="s">
        <v>1664</v>
      </c>
      <c r="C7149">
        <v>201203</v>
      </c>
      <c r="D7149">
        <v>31</v>
      </c>
      <c r="E7149" t="s">
        <v>1555</v>
      </c>
      <c r="F7149">
        <v>4428</v>
      </c>
      <c r="G7149">
        <v>1117</v>
      </c>
      <c r="H7149">
        <v>52995</v>
      </c>
      <c r="I7149">
        <v>560452007301</v>
      </c>
      <c r="J7149">
        <v>8</v>
      </c>
      <c r="K7149" t="s">
        <v>1949</v>
      </c>
      <c r="L7149">
        <v>2702</v>
      </c>
      <c r="M7149" t="s">
        <v>1936</v>
      </c>
      <c r="N7149" t="s">
        <v>1947</v>
      </c>
      <c r="O7149">
        <v>0</v>
      </c>
      <c r="P7149" t="s">
        <v>1552</v>
      </c>
      <c r="Q7149">
        <v>20061101</v>
      </c>
      <c r="R7149">
        <v>891018490</v>
      </c>
    </row>
    <row r="7150" spans="1:18">
      <c r="A7150" t="s">
        <v>1948</v>
      </c>
      <c r="B7150" t="s">
        <v>1665</v>
      </c>
      <c r="C7150">
        <v>201203</v>
      </c>
      <c r="D7150">
        <v>31</v>
      </c>
      <c r="E7150" t="s">
        <v>1555</v>
      </c>
      <c r="F7150">
        <v>7090</v>
      </c>
      <c r="G7150">
        <v>1802</v>
      </c>
      <c r="H7150">
        <v>126926</v>
      </c>
      <c r="I7150">
        <v>560452007402</v>
      </c>
      <c r="J7150">
        <v>8</v>
      </c>
      <c r="K7150" t="s">
        <v>1950</v>
      </c>
      <c r="L7150">
        <v>2702</v>
      </c>
      <c r="M7150" t="s">
        <v>1936</v>
      </c>
      <c r="N7150" t="s">
        <v>1947</v>
      </c>
      <c r="O7150">
        <v>0</v>
      </c>
      <c r="P7150" t="s">
        <v>1552</v>
      </c>
      <c r="Q7150">
        <v>20060829</v>
      </c>
      <c r="R7150">
        <v>891018490</v>
      </c>
    </row>
    <row r="7151" spans="1:18">
      <c r="A7151" t="s">
        <v>1948</v>
      </c>
      <c r="B7151" t="s">
        <v>1576</v>
      </c>
      <c r="C7151">
        <v>201203</v>
      </c>
      <c r="D7151">
        <v>31</v>
      </c>
      <c r="E7151" t="s">
        <v>1555</v>
      </c>
      <c r="F7151">
        <v>14198</v>
      </c>
      <c r="G7151">
        <v>7011</v>
      </c>
      <c r="H7151">
        <v>65994</v>
      </c>
      <c r="I7151">
        <v>560452007501</v>
      </c>
      <c r="J7151">
        <v>8</v>
      </c>
      <c r="K7151" t="s">
        <v>1951</v>
      </c>
      <c r="L7151">
        <v>2702</v>
      </c>
      <c r="M7151" t="s">
        <v>1936</v>
      </c>
      <c r="N7151" t="s">
        <v>1947</v>
      </c>
      <c r="O7151">
        <v>0</v>
      </c>
      <c r="P7151" t="s">
        <v>1552</v>
      </c>
      <c r="Q7151">
        <v>20060328</v>
      </c>
      <c r="R7151">
        <v>891018490</v>
      </c>
    </row>
    <row r="7152" spans="1:18">
      <c r="A7152" t="s">
        <v>1948</v>
      </c>
      <c r="B7152" t="s">
        <v>1637</v>
      </c>
      <c r="C7152">
        <v>201203</v>
      </c>
      <c r="D7152">
        <v>27</v>
      </c>
      <c r="E7152" t="s">
        <v>1555</v>
      </c>
      <c r="F7152">
        <v>7860</v>
      </c>
      <c r="G7152">
        <v>2182</v>
      </c>
      <c r="H7152">
        <v>124258</v>
      </c>
      <c r="I7152">
        <v>560452007700</v>
      </c>
      <c r="J7152">
        <v>8</v>
      </c>
      <c r="K7152" t="s">
        <v>1951</v>
      </c>
      <c r="L7152">
        <v>2702</v>
      </c>
      <c r="M7152" t="s">
        <v>1936</v>
      </c>
      <c r="N7152" t="s">
        <v>1947</v>
      </c>
      <c r="O7152">
        <v>0</v>
      </c>
      <c r="P7152" t="s">
        <v>1552</v>
      </c>
      <c r="Q7152">
        <v>19930301</v>
      </c>
      <c r="R7152">
        <v>891018490</v>
      </c>
    </row>
    <row r="7153" spans="1:18">
      <c r="A7153" t="s">
        <v>1952</v>
      </c>
      <c r="B7153" t="s">
        <v>1575</v>
      </c>
      <c r="C7153">
        <v>201203</v>
      </c>
      <c r="D7153">
        <v>31</v>
      </c>
      <c r="E7153" t="s">
        <v>1555</v>
      </c>
      <c r="F7153">
        <v>5298</v>
      </c>
      <c r="G7153">
        <v>3395</v>
      </c>
      <c r="H7153">
        <v>404151</v>
      </c>
      <c r="I7153">
        <v>560452006900</v>
      </c>
      <c r="J7153">
        <v>8</v>
      </c>
      <c r="K7153" t="s">
        <v>1953</v>
      </c>
      <c r="L7153">
        <v>2702</v>
      </c>
      <c r="M7153" t="s">
        <v>1936</v>
      </c>
      <c r="N7153" t="s">
        <v>1947</v>
      </c>
      <c r="O7153">
        <v>0</v>
      </c>
      <c r="P7153" t="s">
        <v>1552</v>
      </c>
      <c r="Q7153">
        <v>19890201</v>
      </c>
      <c r="R7153">
        <v>891018490</v>
      </c>
    </row>
    <row r="7154" spans="1:18">
      <c r="A7154" t="s">
        <v>1952</v>
      </c>
      <c r="B7154" t="s">
        <v>1663</v>
      </c>
      <c r="C7154">
        <v>201203</v>
      </c>
      <c r="D7154">
        <v>31</v>
      </c>
      <c r="E7154" t="s">
        <v>1555</v>
      </c>
      <c r="F7154">
        <v>10734</v>
      </c>
      <c r="G7154">
        <v>4926</v>
      </c>
      <c r="H7154">
        <v>660197</v>
      </c>
      <c r="I7154">
        <v>560452007000</v>
      </c>
      <c r="J7154">
        <v>8</v>
      </c>
      <c r="K7154" t="s">
        <v>1954</v>
      </c>
      <c r="L7154">
        <v>2702</v>
      </c>
      <c r="M7154" t="s">
        <v>1936</v>
      </c>
      <c r="N7154" t="s">
        <v>1947</v>
      </c>
      <c r="O7154">
        <v>0</v>
      </c>
      <c r="P7154" t="s">
        <v>1552</v>
      </c>
      <c r="Q7154">
        <v>19890401</v>
      </c>
      <c r="R7154">
        <v>891018490</v>
      </c>
    </row>
    <row r="7155" spans="1:18">
      <c r="A7155" t="s">
        <v>1952</v>
      </c>
      <c r="B7155" t="s">
        <v>1652</v>
      </c>
      <c r="C7155">
        <v>201203</v>
      </c>
      <c r="D7155">
        <v>31</v>
      </c>
      <c r="E7155" t="s">
        <v>1555</v>
      </c>
      <c r="F7155">
        <v>20206</v>
      </c>
      <c r="G7155">
        <v>4172</v>
      </c>
      <c r="H7155">
        <v>160131</v>
      </c>
      <c r="I7155">
        <v>560452007103</v>
      </c>
      <c r="J7155">
        <v>8</v>
      </c>
      <c r="K7155" t="s">
        <v>1954</v>
      </c>
      <c r="L7155">
        <v>2702</v>
      </c>
      <c r="M7155" t="s">
        <v>1936</v>
      </c>
      <c r="N7155" t="s">
        <v>1947</v>
      </c>
      <c r="O7155">
        <v>0</v>
      </c>
      <c r="P7155" t="s">
        <v>1552</v>
      </c>
      <c r="Q7155">
        <v>20091025</v>
      </c>
      <c r="R7155">
        <v>891018490</v>
      </c>
    </row>
    <row r="7156" spans="1:18">
      <c r="A7156" t="s">
        <v>1945</v>
      </c>
      <c r="B7156" t="s">
        <v>1636</v>
      </c>
      <c r="C7156">
        <v>201204</v>
      </c>
      <c r="D7156">
        <v>30</v>
      </c>
      <c r="E7156" t="s">
        <v>1555</v>
      </c>
      <c r="F7156">
        <v>45506</v>
      </c>
      <c r="G7156">
        <v>8431</v>
      </c>
      <c r="H7156">
        <v>386399</v>
      </c>
      <c r="I7156">
        <v>560452007600</v>
      </c>
      <c r="J7156">
        <v>8</v>
      </c>
      <c r="K7156" t="s">
        <v>1946</v>
      </c>
      <c r="L7156">
        <v>2702</v>
      </c>
      <c r="M7156" t="s">
        <v>1936</v>
      </c>
      <c r="N7156" t="s">
        <v>1947</v>
      </c>
      <c r="O7156">
        <v>0</v>
      </c>
      <c r="P7156" t="s">
        <v>1552</v>
      </c>
      <c r="Q7156">
        <v>19910701</v>
      </c>
      <c r="R7156">
        <v>891018490</v>
      </c>
    </row>
    <row r="7157" spans="1:18">
      <c r="A7157" t="s">
        <v>1948</v>
      </c>
      <c r="B7157" t="s">
        <v>1664</v>
      </c>
      <c r="C7157">
        <v>201204</v>
      </c>
      <c r="D7157">
        <v>30</v>
      </c>
      <c r="E7157" t="s">
        <v>1555</v>
      </c>
      <c r="F7157">
        <v>3596</v>
      </c>
      <c r="G7157">
        <v>1046</v>
      </c>
      <c r="H7157">
        <v>48788</v>
      </c>
      <c r="I7157">
        <v>560452007301</v>
      </c>
      <c r="J7157">
        <v>8</v>
      </c>
      <c r="K7157" t="s">
        <v>1949</v>
      </c>
      <c r="L7157">
        <v>2702</v>
      </c>
      <c r="M7157" t="s">
        <v>1936</v>
      </c>
      <c r="N7157" t="s">
        <v>1947</v>
      </c>
      <c r="O7157">
        <v>0</v>
      </c>
      <c r="P7157" t="s">
        <v>1552</v>
      </c>
      <c r="Q7157">
        <v>20061101</v>
      </c>
      <c r="R7157">
        <v>891018490</v>
      </c>
    </row>
    <row r="7158" spans="1:18">
      <c r="A7158" t="s">
        <v>1948</v>
      </c>
      <c r="B7158" t="s">
        <v>1665</v>
      </c>
      <c r="C7158">
        <v>201204</v>
      </c>
      <c r="D7158">
        <v>30</v>
      </c>
      <c r="E7158" t="s">
        <v>1555</v>
      </c>
      <c r="F7158">
        <v>5958</v>
      </c>
      <c r="G7158">
        <v>2050</v>
      </c>
      <c r="H7158">
        <v>127857</v>
      </c>
      <c r="I7158">
        <v>560452007402</v>
      </c>
      <c r="J7158">
        <v>8</v>
      </c>
      <c r="K7158" t="s">
        <v>1950</v>
      </c>
      <c r="L7158">
        <v>2702</v>
      </c>
      <c r="M7158" t="s">
        <v>1936</v>
      </c>
      <c r="N7158" t="s">
        <v>1947</v>
      </c>
      <c r="O7158">
        <v>0</v>
      </c>
      <c r="P7158" t="s">
        <v>1552</v>
      </c>
      <c r="Q7158">
        <v>20060829</v>
      </c>
      <c r="R7158">
        <v>891018490</v>
      </c>
    </row>
    <row r="7159" spans="1:18">
      <c r="A7159" t="s">
        <v>1948</v>
      </c>
      <c r="B7159" t="s">
        <v>1576</v>
      </c>
      <c r="C7159">
        <v>201204</v>
      </c>
      <c r="D7159">
        <v>30</v>
      </c>
      <c r="E7159" t="s">
        <v>1555</v>
      </c>
      <c r="F7159">
        <v>10493</v>
      </c>
      <c r="G7159">
        <v>5870</v>
      </c>
      <c r="H7159">
        <v>65152</v>
      </c>
      <c r="I7159">
        <v>560452007501</v>
      </c>
      <c r="J7159">
        <v>8</v>
      </c>
      <c r="K7159" t="s">
        <v>1951</v>
      </c>
      <c r="L7159">
        <v>2702</v>
      </c>
      <c r="M7159" t="s">
        <v>1936</v>
      </c>
      <c r="N7159" t="s">
        <v>1947</v>
      </c>
      <c r="O7159">
        <v>0</v>
      </c>
      <c r="P7159" t="s">
        <v>1552</v>
      </c>
      <c r="Q7159">
        <v>20060328</v>
      </c>
      <c r="R7159">
        <v>891018490</v>
      </c>
    </row>
    <row r="7160" spans="1:18">
      <c r="A7160" t="s">
        <v>1948</v>
      </c>
      <c r="B7160" t="s">
        <v>1637</v>
      </c>
      <c r="C7160">
        <v>201204</v>
      </c>
      <c r="D7160">
        <v>18</v>
      </c>
      <c r="E7160" t="s">
        <v>1555</v>
      </c>
      <c r="F7160">
        <v>2982</v>
      </c>
      <c r="G7160">
        <v>1103</v>
      </c>
      <c r="H7160">
        <v>124648</v>
      </c>
      <c r="I7160">
        <v>560452007700</v>
      </c>
      <c r="J7160">
        <v>8</v>
      </c>
      <c r="K7160" t="s">
        <v>1951</v>
      </c>
      <c r="L7160">
        <v>2702</v>
      </c>
      <c r="M7160" t="s">
        <v>1936</v>
      </c>
      <c r="N7160" t="s">
        <v>1947</v>
      </c>
      <c r="O7160">
        <v>0</v>
      </c>
      <c r="P7160" t="s">
        <v>1552</v>
      </c>
      <c r="Q7160">
        <v>19930301</v>
      </c>
      <c r="R7160">
        <v>891018490</v>
      </c>
    </row>
    <row r="7161" spans="1:18">
      <c r="A7161" t="s">
        <v>1952</v>
      </c>
      <c r="B7161" t="s">
        <v>1575</v>
      </c>
      <c r="C7161">
        <v>201204</v>
      </c>
      <c r="D7161">
        <v>30</v>
      </c>
      <c r="E7161" t="s">
        <v>1555</v>
      </c>
      <c r="F7161">
        <v>5307</v>
      </c>
      <c r="G7161">
        <v>4218</v>
      </c>
      <c r="H7161">
        <v>399008</v>
      </c>
      <c r="I7161">
        <v>560452006900</v>
      </c>
      <c r="J7161">
        <v>8</v>
      </c>
      <c r="K7161" t="s">
        <v>1953</v>
      </c>
      <c r="L7161">
        <v>2702</v>
      </c>
      <c r="M7161" t="s">
        <v>1936</v>
      </c>
      <c r="N7161" t="s">
        <v>1947</v>
      </c>
      <c r="O7161">
        <v>0</v>
      </c>
      <c r="P7161" t="s">
        <v>1552</v>
      </c>
      <c r="Q7161">
        <v>19890201</v>
      </c>
      <c r="R7161">
        <v>891018490</v>
      </c>
    </row>
    <row r="7162" spans="1:18">
      <c r="A7162" t="s">
        <v>1952</v>
      </c>
      <c r="B7162" t="s">
        <v>1663</v>
      </c>
      <c r="C7162">
        <v>201204</v>
      </c>
      <c r="D7162">
        <v>30</v>
      </c>
      <c r="E7162" t="s">
        <v>1555</v>
      </c>
      <c r="F7162">
        <v>9852</v>
      </c>
      <c r="G7162">
        <v>4311</v>
      </c>
      <c r="H7162">
        <v>610328</v>
      </c>
      <c r="I7162">
        <v>560452007000</v>
      </c>
      <c r="J7162">
        <v>8</v>
      </c>
      <c r="K7162" t="s">
        <v>1954</v>
      </c>
      <c r="L7162">
        <v>2702</v>
      </c>
      <c r="M7162" t="s">
        <v>1936</v>
      </c>
      <c r="N7162" t="s">
        <v>1947</v>
      </c>
      <c r="O7162">
        <v>0</v>
      </c>
      <c r="P7162" t="s">
        <v>1552</v>
      </c>
      <c r="Q7162">
        <v>19890401</v>
      </c>
      <c r="R7162">
        <v>891018490</v>
      </c>
    </row>
    <row r="7163" spans="1:18">
      <c r="A7163" t="s">
        <v>1952</v>
      </c>
      <c r="B7163" t="s">
        <v>1652</v>
      </c>
      <c r="C7163">
        <v>201204</v>
      </c>
      <c r="D7163">
        <v>30</v>
      </c>
      <c r="E7163" t="s">
        <v>1555</v>
      </c>
      <c r="F7163">
        <v>21347</v>
      </c>
      <c r="G7163">
        <v>3642</v>
      </c>
      <c r="H7163">
        <v>139574</v>
      </c>
      <c r="I7163">
        <v>560452007103</v>
      </c>
      <c r="J7163">
        <v>8</v>
      </c>
      <c r="K7163" t="s">
        <v>1954</v>
      </c>
      <c r="L7163">
        <v>2702</v>
      </c>
      <c r="M7163" t="s">
        <v>1936</v>
      </c>
      <c r="N7163" t="s">
        <v>1947</v>
      </c>
      <c r="O7163">
        <v>0</v>
      </c>
      <c r="P7163" t="s">
        <v>1552</v>
      </c>
      <c r="Q7163">
        <v>20091025</v>
      </c>
      <c r="R7163">
        <v>891018490</v>
      </c>
    </row>
    <row r="7164" spans="1:18">
      <c r="A7164" t="s">
        <v>1945</v>
      </c>
      <c r="B7164" t="s">
        <v>1636</v>
      </c>
      <c r="C7164">
        <v>201205</v>
      </c>
      <c r="D7164">
        <v>31</v>
      </c>
      <c r="E7164" t="s">
        <v>1555</v>
      </c>
      <c r="F7164">
        <v>49918</v>
      </c>
      <c r="G7164">
        <v>8598</v>
      </c>
      <c r="H7164">
        <v>425510</v>
      </c>
      <c r="I7164">
        <v>560452007600</v>
      </c>
      <c r="J7164">
        <v>8</v>
      </c>
      <c r="K7164" t="s">
        <v>1946</v>
      </c>
      <c r="L7164">
        <v>2702</v>
      </c>
      <c r="M7164" t="s">
        <v>1936</v>
      </c>
      <c r="N7164" t="s">
        <v>1947</v>
      </c>
      <c r="O7164">
        <v>0</v>
      </c>
      <c r="P7164" t="s">
        <v>1552</v>
      </c>
      <c r="Q7164">
        <v>19910701</v>
      </c>
      <c r="R7164">
        <v>891018490</v>
      </c>
    </row>
    <row r="7165" spans="1:18">
      <c r="A7165" t="s">
        <v>1948</v>
      </c>
      <c r="B7165" t="s">
        <v>1664</v>
      </c>
      <c r="C7165">
        <v>201205</v>
      </c>
      <c r="D7165">
        <v>31</v>
      </c>
      <c r="E7165" t="s">
        <v>1555</v>
      </c>
      <c r="F7165">
        <v>4865</v>
      </c>
      <c r="G7165">
        <v>0</v>
      </c>
      <c r="H7165">
        <v>54074</v>
      </c>
      <c r="I7165">
        <v>560452007301</v>
      </c>
      <c r="J7165">
        <v>8</v>
      </c>
      <c r="K7165" t="s">
        <v>1949</v>
      </c>
      <c r="L7165">
        <v>2702</v>
      </c>
      <c r="M7165" t="s">
        <v>1936</v>
      </c>
      <c r="N7165" t="s">
        <v>1947</v>
      </c>
      <c r="O7165">
        <v>0</v>
      </c>
      <c r="P7165" t="s">
        <v>1552</v>
      </c>
      <c r="Q7165">
        <v>20061101</v>
      </c>
      <c r="R7165">
        <v>891018490</v>
      </c>
    </row>
    <row r="7166" spans="1:18">
      <c r="A7166" t="s">
        <v>1948</v>
      </c>
      <c r="B7166" t="s">
        <v>1665</v>
      </c>
      <c r="C7166">
        <v>201205</v>
      </c>
      <c r="D7166">
        <v>31</v>
      </c>
      <c r="E7166" t="s">
        <v>1555</v>
      </c>
      <c r="F7166">
        <v>7558</v>
      </c>
      <c r="G7166">
        <v>6944</v>
      </c>
      <c r="H7166">
        <v>142689</v>
      </c>
      <c r="I7166">
        <v>560452007402</v>
      </c>
      <c r="J7166">
        <v>8</v>
      </c>
      <c r="K7166" t="s">
        <v>1950</v>
      </c>
      <c r="L7166">
        <v>2702</v>
      </c>
      <c r="M7166" t="s">
        <v>1936</v>
      </c>
      <c r="N7166" t="s">
        <v>1947</v>
      </c>
      <c r="O7166">
        <v>0</v>
      </c>
      <c r="P7166" t="s">
        <v>1552</v>
      </c>
      <c r="Q7166">
        <v>20060829</v>
      </c>
      <c r="R7166">
        <v>891018490</v>
      </c>
    </row>
    <row r="7167" spans="1:18">
      <c r="A7167" t="s">
        <v>1948</v>
      </c>
      <c r="B7167" t="s">
        <v>1576</v>
      </c>
      <c r="C7167">
        <v>201205</v>
      </c>
      <c r="D7167">
        <v>31</v>
      </c>
      <c r="E7167" t="s">
        <v>1555</v>
      </c>
      <c r="F7167">
        <v>11464</v>
      </c>
      <c r="G7167">
        <v>6614</v>
      </c>
      <c r="H7167">
        <v>70574</v>
      </c>
      <c r="I7167">
        <v>560452007501</v>
      </c>
      <c r="J7167">
        <v>8</v>
      </c>
      <c r="K7167" t="s">
        <v>1951</v>
      </c>
      <c r="L7167">
        <v>2702</v>
      </c>
      <c r="M7167" t="s">
        <v>1936</v>
      </c>
      <c r="N7167" t="s">
        <v>1947</v>
      </c>
      <c r="O7167">
        <v>0</v>
      </c>
      <c r="P7167" t="s">
        <v>1552</v>
      </c>
      <c r="Q7167">
        <v>20060328</v>
      </c>
      <c r="R7167">
        <v>891018490</v>
      </c>
    </row>
    <row r="7168" spans="1:18">
      <c r="A7168" t="s">
        <v>1948</v>
      </c>
      <c r="B7168" t="s">
        <v>1637</v>
      </c>
      <c r="C7168">
        <v>201205</v>
      </c>
      <c r="D7168">
        <v>31</v>
      </c>
      <c r="E7168" t="s">
        <v>1555</v>
      </c>
      <c r="F7168">
        <v>16419</v>
      </c>
      <c r="G7168">
        <v>3480</v>
      </c>
      <c r="H7168">
        <v>217931</v>
      </c>
      <c r="I7168">
        <v>560452007700</v>
      </c>
      <c r="J7168">
        <v>8</v>
      </c>
      <c r="K7168" t="s">
        <v>1951</v>
      </c>
      <c r="L7168">
        <v>2702</v>
      </c>
      <c r="M7168" t="s">
        <v>1936</v>
      </c>
      <c r="N7168" t="s">
        <v>1947</v>
      </c>
      <c r="O7168">
        <v>0</v>
      </c>
      <c r="P7168" t="s">
        <v>1552</v>
      </c>
      <c r="Q7168">
        <v>19930301</v>
      </c>
      <c r="R7168">
        <v>891018490</v>
      </c>
    </row>
    <row r="7169" spans="1:18">
      <c r="A7169" t="s">
        <v>1952</v>
      </c>
      <c r="B7169" t="s">
        <v>1575</v>
      </c>
      <c r="C7169">
        <v>201205</v>
      </c>
      <c r="D7169">
        <v>31</v>
      </c>
      <c r="E7169" t="s">
        <v>1555</v>
      </c>
      <c r="F7169">
        <v>6256</v>
      </c>
      <c r="G7169">
        <v>5025</v>
      </c>
      <c r="H7169">
        <v>455268</v>
      </c>
      <c r="I7169">
        <v>560452006900</v>
      </c>
      <c r="J7169">
        <v>8</v>
      </c>
      <c r="K7169" t="s">
        <v>1953</v>
      </c>
      <c r="L7169">
        <v>2702</v>
      </c>
      <c r="M7169" t="s">
        <v>1936</v>
      </c>
      <c r="N7169" t="s">
        <v>1947</v>
      </c>
      <c r="O7169">
        <v>0</v>
      </c>
      <c r="P7169" t="s">
        <v>1552</v>
      </c>
      <c r="Q7169">
        <v>19890201</v>
      </c>
      <c r="R7169">
        <v>891018490</v>
      </c>
    </row>
    <row r="7170" spans="1:18">
      <c r="A7170" t="s">
        <v>1952</v>
      </c>
      <c r="B7170" t="s">
        <v>1663</v>
      </c>
      <c r="C7170">
        <v>201205</v>
      </c>
      <c r="D7170">
        <v>4</v>
      </c>
      <c r="E7170" t="s">
        <v>1555</v>
      </c>
      <c r="F7170">
        <v>1508</v>
      </c>
      <c r="G7170">
        <v>961</v>
      </c>
      <c r="H7170">
        <v>82377</v>
      </c>
      <c r="I7170">
        <v>560452007000</v>
      </c>
      <c r="J7170">
        <v>8</v>
      </c>
      <c r="K7170" t="s">
        <v>1954</v>
      </c>
      <c r="L7170">
        <v>2702</v>
      </c>
      <c r="M7170" t="s">
        <v>1936</v>
      </c>
      <c r="N7170" t="s">
        <v>1947</v>
      </c>
      <c r="O7170">
        <v>0</v>
      </c>
      <c r="P7170" t="s">
        <v>1552</v>
      </c>
      <c r="Q7170">
        <v>19890401</v>
      </c>
      <c r="R7170">
        <v>891018490</v>
      </c>
    </row>
    <row r="7171" spans="1:18">
      <c r="A7171" t="s">
        <v>1952</v>
      </c>
      <c r="B7171" t="s">
        <v>1652</v>
      </c>
      <c r="C7171">
        <v>201205</v>
      </c>
      <c r="D7171">
        <v>31</v>
      </c>
      <c r="E7171" t="s">
        <v>1555</v>
      </c>
      <c r="F7171">
        <v>22105</v>
      </c>
      <c r="G7171">
        <v>4883</v>
      </c>
      <c r="H7171">
        <v>151750</v>
      </c>
      <c r="I7171">
        <v>560452007103</v>
      </c>
      <c r="J7171">
        <v>8</v>
      </c>
      <c r="K7171" t="s">
        <v>1954</v>
      </c>
      <c r="L7171">
        <v>2702</v>
      </c>
      <c r="M7171" t="s">
        <v>1936</v>
      </c>
      <c r="N7171" t="s">
        <v>1947</v>
      </c>
      <c r="O7171">
        <v>0</v>
      </c>
      <c r="P7171" t="s">
        <v>1552</v>
      </c>
      <c r="Q7171">
        <v>20091025</v>
      </c>
      <c r="R7171">
        <v>891018490</v>
      </c>
    </row>
    <row r="7172" spans="1:18">
      <c r="A7172" t="s">
        <v>1945</v>
      </c>
      <c r="B7172" t="s">
        <v>1636</v>
      </c>
      <c r="C7172">
        <v>201206</v>
      </c>
      <c r="D7172">
        <v>30</v>
      </c>
      <c r="E7172" t="s">
        <v>1555</v>
      </c>
      <c r="F7172">
        <v>36998</v>
      </c>
      <c r="G7172">
        <v>7756</v>
      </c>
      <c r="H7172">
        <v>412585</v>
      </c>
      <c r="I7172">
        <v>560452007600</v>
      </c>
      <c r="J7172">
        <v>8</v>
      </c>
      <c r="K7172" t="s">
        <v>1946</v>
      </c>
      <c r="L7172">
        <v>2702</v>
      </c>
      <c r="M7172" t="s">
        <v>1936</v>
      </c>
      <c r="N7172" t="s">
        <v>1947</v>
      </c>
      <c r="O7172">
        <v>0</v>
      </c>
      <c r="P7172" t="s">
        <v>1552</v>
      </c>
      <c r="Q7172">
        <v>19910701</v>
      </c>
      <c r="R7172">
        <v>891018490</v>
      </c>
    </row>
    <row r="7173" spans="1:18">
      <c r="A7173" t="s">
        <v>1948</v>
      </c>
      <c r="B7173" t="s">
        <v>1664</v>
      </c>
      <c r="C7173">
        <v>201206</v>
      </c>
      <c r="D7173">
        <v>30</v>
      </c>
      <c r="E7173" t="s">
        <v>1555</v>
      </c>
      <c r="F7173">
        <v>3625</v>
      </c>
      <c r="G7173">
        <v>1264</v>
      </c>
      <c r="H7173">
        <v>53484</v>
      </c>
      <c r="I7173">
        <v>560452007301</v>
      </c>
      <c r="J7173">
        <v>8</v>
      </c>
      <c r="K7173" t="s">
        <v>1949</v>
      </c>
      <c r="L7173">
        <v>2702</v>
      </c>
      <c r="M7173" t="s">
        <v>1936</v>
      </c>
      <c r="N7173" t="s">
        <v>1947</v>
      </c>
      <c r="O7173">
        <v>0</v>
      </c>
      <c r="P7173" t="s">
        <v>1552</v>
      </c>
      <c r="Q7173">
        <v>20061101</v>
      </c>
      <c r="R7173">
        <v>891018490</v>
      </c>
    </row>
    <row r="7174" spans="1:18">
      <c r="A7174" t="s">
        <v>1948</v>
      </c>
      <c r="B7174" t="s">
        <v>1665</v>
      </c>
      <c r="C7174">
        <v>201206</v>
      </c>
      <c r="D7174">
        <v>30</v>
      </c>
      <c r="E7174" t="s">
        <v>1555</v>
      </c>
      <c r="F7174">
        <v>7151</v>
      </c>
      <c r="G7174">
        <v>5035</v>
      </c>
      <c r="H7174">
        <v>134920</v>
      </c>
      <c r="I7174">
        <v>560452007402</v>
      </c>
      <c r="J7174">
        <v>8</v>
      </c>
      <c r="K7174" t="s">
        <v>1950</v>
      </c>
      <c r="L7174">
        <v>2702</v>
      </c>
      <c r="M7174" t="s">
        <v>1936</v>
      </c>
      <c r="N7174" t="s">
        <v>1947</v>
      </c>
      <c r="O7174">
        <v>0</v>
      </c>
      <c r="P7174" t="s">
        <v>1552</v>
      </c>
      <c r="Q7174">
        <v>20060829</v>
      </c>
      <c r="R7174">
        <v>891018490</v>
      </c>
    </row>
    <row r="7175" spans="1:18">
      <c r="A7175" t="s">
        <v>1948</v>
      </c>
      <c r="B7175" t="s">
        <v>1576</v>
      </c>
      <c r="C7175">
        <v>201206</v>
      </c>
      <c r="D7175">
        <v>30</v>
      </c>
      <c r="E7175" t="s">
        <v>1555</v>
      </c>
      <c r="F7175">
        <v>15064</v>
      </c>
      <c r="G7175">
        <v>5774</v>
      </c>
      <c r="H7175">
        <v>63753</v>
      </c>
      <c r="I7175">
        <v>560452007501</v>
      </c>
      <c r="J7175">
        <v>8</v>
      </c>
      <c r="K7175" t="s">
        <v>1951</v>
      </c>
      <c r="L7175">
        <v>2702</v>
      </c>
      <c r="M7175" t="s">
        <v>1936</v>
      </c>
      <c r="N7175" t="s">
        <v>1947</v>
      </c>
      <c r="O7175">
        <v>0</v>
      </c>
      <c r="P7175" t="s">
        <v>1552</v>
      </c>
      <c r="Q7175">
        <v>20060328</v>
      </c>
      <c r="R7175">
        <v>891018490</v>
      </c>
    </row>
    <row r="7176" spans="1:18">
      <c r="A7176" t="s">
        <v>1948</v>
      </c>
      <c r="B7176" t="s">
        <v>1637</v>
      </c>
      <c r="C7176">
        <v>201206</v>
      </c>
      <c r="D7176">
        <v>30</v>
      </c>
      <c r="E7176" t="s">
        <v>1555</v>
      </c>
      <c r="F7176">
        <v>15587</v>
      </c>
      <c r="G7176">
        <v>1853</v>
      </c>
      <c r="H7176">
        <v>208603</v>
      </c>
      <c r="I7176">
        <v>560452007700</v>
      </c>
      <c r="J7176">
        <v>8</v>
      </c>
      <c r="K7176" t="s">
        <v>1951</v>
      </c>
      <c r="L7176">
        <v>2702</v>
      </c>
      <c r="M7176" t="s">
        <v>1936</v>
      </c>
      <c r="N7176" t="s">
        <v>1947</v>
      </c>
      <c r="O7176">
        <v>0</v>
      </c>
      <c r="P7176" t="s">
        <v>1552</v>
      </c>
      <c r="Q7176">
        <v>19930301</v>
      </c>
      <c r="R7176">
        <v>891018490</v>
      </c>
    </row>
    <row r="7177" spans="1:18">
      <c r="A7177" t="s">
        <v>1952</v>
      </c>
      <c r="B7177" t="s">
        <v>1575</v>
      </c>
      <c r="C7177">
        <v>201206</v>
      </c>
      <c r="D7177">
        <v>30</v>
      </c>
      <c r="E7177" t="s">
        <v>1555</v>
      </c>
      <c r="F7177">
        <v>6345</v>
      </c>
      <c r="G7177">
        <v>3736</v>
      </c>
      <c r="H7177">
        <v>447399</v>
      </c>
      <c r="I7177">
        <v>560452006900</v>
      </c>
      <c r="J7177">
        <v>8</v>
      </c>
      <c r="K7177" t="s">
        <v>1953</v>
      </c>
      <c r="L7177">
        <v>2702</v>
      </c>
      <c r="M7177" t="s">
        <v>1936</v>
      </c>
      <c r="N7177" t="s">
        <v>1947</v>
      </c>
      <c r="O7177">
        <v>0</v>
      </c>
      <c r="P7177" t="s">
        <v>1552</v>
      </c>
      <c r="Q7177">
        <v>19890201</v>
      </c>
      <c r="R7177">
        <v>891018490</v>
      </c>
    </row>
    <row r="7178" spans="1:18">
      <c r="A7178" t="s">
        <v>1952</v>
      </c>
      <c r="B7178" t="s">
        <v>1652</v>
      </c>
      <c r="C7178">
        <v>201206</v>
      </c>
      <c r="D7178">
        <v>30</v>
      </c>
      <c r="E7178" t="s">
        <v>1555</v>
      </c>
      <c r="F7178">
        <v>19689</v>
      </c>
      <c r="G7178">
        <v>3931</v>
      </c>
      <c r="H7178">
        <v>136795</v>
      </c>
      <c r="I7178">
        <v>560452007103</v>
      </c>
      <c r="J7178">
        <v>8</v>
      </c>
      <c r="K7178" t="s">
        <v>1954</v>
      </c>
      <c r="L7178">
        <v>2702</v>
      </c>
      <c r="M7178" t="s">
        <v>1936</v>
      </c>
      <c r="N7178" t="s">
        <v>1947</v>
      </c>
      <c r="O7178">
        <v>0</v>
      </c>
      <c r="P7178" t="s">
        <v>1552</v>
      </c>
      <c r="Q7178">
        <v>20091025</v>
      </c>
      <c r="R7178">
        <v>891018490</v>
      </c>
    </row>
    <row r="7179" spans="1:18">
      <c r="A7179" t="s">
        <v>1945</v>
      </c>
      <c r="B7179" t="s">
        <v>1636</v>
      </c>
      <c r="C7179">
        <v>201207</v>
      </c>
      <c r="D7179">
        <v>31</v>
      </c>
      <c r="E7179" t="s">
        <v>1555</v>
      </c>
      <c r="F7179">
        <v>39668</v>
      </c>
      <c r="G7179">
        <v>7489</v>
      </c>
      <c r="H7179">
        <v>424202</v>
      </c>
      <c r="I7179">
        <v>560452007600</v>
      </c>
      <c r="J7179">
        <v>8</v>
      </c>
      <c r="K7179" t="s">
        <v>1946</v>
      </c>
      <c r="L7179">
        <v>2702</v>
      </c>
      <c r="M7179" t="s">
        <v>1936</v>
      </c>
      <c r="N7179" t="s">
        <v>1947</v>
      </c>
      <c r="O7179">
        <v>0</v>
      </c>
      <c r="P7179" t="s">
        <v>1552</v>
      </c>
      <c r="Q7179">
        <v>19910701</v>
      </c>
      <c r="R7179">
        <v>891018490</v>
      </c>
    </row>
    <row r="7180" spans="1:18">
      <c r="A7180" t="s">
        <v>1948</v>
      </c>
      <c r="B7180" t="s">
        <v>1664</v>
      </c>
      <c r="C7180">
        <v>201207</v>
      </c>
      <c r="D7180">
        <v>31</v>
      </c>
      <c r="E7180" t="s">
        <v>1555</v>
      </c>
      <c r="F7180">
        <v>3589</v>
      </c>
      <c r="G7180">
        <v>1380</v>
      </c>
      <c r="H7180">
        <v>56021</v>
      </c>
      <c r="I7180">
        <v>560452007301</v>
      </c>
      <c r="J7180">
        <v>8</v>
      </c>
      <c r="K7180" t="s">
        <v>1949</v>
      </c>
      <c r="L7180">
        <v>2702</v>
      </c>
      <c r="M7180" t="s">
        <v>1936</v>
      </c>
      <c r="N7180" t="s">
        <v>1947</v>
      </c>
      <c r="O7180">
        <v>0</v>
      </c>
      <c r="P7180" t="s">
        <v>1552</v>
      </c>
      <c r="Q7180">
        <v>20061101</v>
      </c>
      <c r="R7180">
        <v>891018490</v>
      </c>
    </row>
    <row r="7181" spans="1:18">
      <c r="A7181" t="s">
        <v>1948</v>
      </c>
      <c r="B7181" t="s">
        <v>1665</v>
      </c>
      <c r="C7181">
        <v>201207</v>
      </c>
      <c r="D7181">
        <v>31</v>
      </c>
      <c r="E7181" t="s">
        <v>1555</v>
      </c>
      <c r="F7181">
        <v>7666</v>
      </c>
      <c r="G7181">
        <v>2044</v>
      </c>
      <c r="H7181">
        <v>135028</v>
      </c>
      <c r="I7181">
        <v>560452007402</v>
      </c>
      <c r="J7181">
        <v>8</v>
      </c>
      <c r="K7181" t="s">
        <v>1950</v>
      </c>
      <c r="L7181">
        <v>2702</v>
      </c>
      <c r="M7181" t="s">
        <v>1936</v>
      </c>
      <c r="N7181" t="s">
        <v>1947</v>
      </c>
      <c r="O7181">
        <v>0</v>
      </c>
      <c r="P7181" t="s">
        <v>1552</v>
      </c>
      <c r="Q7181">
        <v>20060829</v>
      </c>
      <c r="R7181">
        <v>891018490</v>
      </c>
    </row>
    <row r="7182" spans="1:18">
      <c r="A7182" t="s">
        <v>1948</v>
      </c>
      <c r="B7182" t="s">
        <v>1576</v>
      </c>
      <c r="C7182">
        <v>201207</v>
      </c>
      <c r="D7182">
        <v>31</v>
      </c>
      <c r="E7182" t="s">
        <v>1555</v>
      </c>
      <c r="F7182">
        <v>16361</v>
      </c>
      <c r="G7182">
        <v>5475</v>
      </c>
      <c r="H7182">
        <v>66944</v>
      </c>
      <c r="I7182">
        <v>560452007501</v>
      </c>
      <c r="J7182">
        <v>8</v>
      </c>
      <c r="K7182" t="s">
        <v>1951</v>
      </c>
      <c r="L7182">
        <v>2702</v>
      </c>
      <c r="M7182" t="s">
        <v>1936</v>
      </c>
      <c r="N7182" t="s">
        <v>1947</v>
      </c>
      <c r="O7182">
        <v>0</v>
      </c>
      <c r="P7182" t="s">
        <v>1552</v>
      </c>
      <c r="Q7182">
        <v>20060328</v>
      </c>
      <c r="R7182">
        <v>891018490</v>
      </c>
    </row>
    <row r="7183" spans="1:18">
      <c r="A7183" t="s">
        <v>1948</v>
      </c>
      <c r="B7183" t="s">
        <v>1637</v>
      </c>
      <c r="C7183">
        <v>201207</v>
      </c>
      <c r="D7183">
        <v>31</v>
      </c>
      <c r="E7183" t="s">
        <v>1555</v>
      </c>
      <c r="F7183">
        <v>12465</v>
      </c>
      <c r="G7183">
        <v>3502</v>
      </c>
      <c r="H7183">
        <v>221194</v>
      </c>
      <c r="I7183">
        <v>560452007700</v>
      </c>
      <c r="J7183">
        <v>8</v>
      </c>
      <c r="K7183" t="s">
        <v>1951</v>
      </c>
      <c r="L7183">
        <v>2702</v>
      </c>
      <c r="M7183" t="s">
        <v>1936</v>
      </c>
      <c r="N7183" t="s">
        <v>1947</v>
      </c>
      <c r="O7183">
        <v>0</v>
      </c>
      <c r="P7183" t="s">
        <v>1552</v>
      </c>
      <c r="Q7183">
        <v>19930301</v>
      </c>
      <c r="R7183">
        <v>891018490</v>
      </c>
    </row>
    <row r="7184" spans="1:18">
      <c r="A7184" t="s">
        <v>1952</v>
      </c>
      <c r="B7184" t="s">
        <v>1575</v>
      </c>
      <c r="C7184">
        <v>201207</v>
      </c>
      <c r="D7184">
        <v>22</v>
      </c>
      <c r="E7184" t="s">
        <v>1555</v>
      </c>
      <c r="F7184">
        <v>4875</v>
      </c>
      <c r="G7184">
        <v>2536</v>
      </c>
      <c r="H7184">
        <v>322073</v>
      </c>
      <c r="I7184">
        <v>560452006900</v>
      </c>
      <c r="J7184">
        <v>8</v>
      </c>
      <c r="K7184" t="s">
        <v>1953</v>
      </c>
      <c r="L7184">
        <v>2702</v>
      </c>
      <c r="M7184" t="s">
        <v>1936</v>
      </c>
      <c r="N7184" t="s">
        <v>1947</v>
      </c>
      <c r="O7184">
        <v>0</v>
      </c>
      <c r="P7184" t="s">
        <v>1552</v>
      </c>
      <c r="Q7184">
        <v>19890201</v>
      </c>
      <c r="R7184">
        <v>891018490</v>
      </c>
    </row>
    <row r="7185" spans="1:18">
      <c r="A7185" t="s">
        <v>1952</v>
      </c>
      <c r="B7185" t="s">
        <v>1652</v>
      </c>
      <c r="C7185">
        <v>201207</v>
      </c>
      <c r="D7185">
        <v>31</v>
      </c>
      <c r="E7185" t="s">
        <v>1555</v>
      </c>
      <c r="F7185">
        <v>21724</v>
      </c>
      <c r="G7185">
        <v>3768</v>
      </c>
      <c r="H7185">
        <v>134570</v>
      </c>
      <c r="I7185">
        <v>560452007103</v>
      </c>
      <c r="J7185">
        <v>8</v>
      </c>
      <c r="K7185" t="s">
        <v>1954</v>
      </c>
      <c r="L7185">
        <v>2702</v>
      </c>
      <c r="M7185" t="s">
        <v>1936</v>
      </c>
      <c r="N7185" t="s">
        <v>1947</v>
      </c>
      <c r="O7185">
        <v>0</v>
      </c>
      <c r="P7185" t="s">
        <v>1552</v>
      </c>
      <c r="Q7185">
        <v>20091025</v>
      </c>
      <c r="R7185">
        <v>891018490</v>
      </c>
    </row>
    <row r="7186" spans="1:18">
      <c r="A7186" t="s">
        <v>1945</v>
      </c>
      <c r="B7186" t="s">
        <v>1636</v>
      </c>
      <c r="C7186">
        <v>201208</v>
      </c>
      <c r="D7186">
        <v>31</v>
      </c>
      <c r="E7186" t="s">
        <v>1555</v>
      </c>
      <c r="F7186">
        <v>37232</v>
      </c>
      <c r="G7186">
        <v>6882</v>
      </c>
      <c r="H7186">
        <v>420092</v>
      </c>
      <c r="I7186">
        <v>560452007600</v>
      </c>
      <c r="J7186">
        <v>8</v>
      </c>
      <c r="K7186" t="s">
        <v>1946</v>
      </c>
      <c r="L7186">
        <v>2702</v>
      </c>
      <c r="M7186" t="s">
        <v>1936</v>
      </c>
      <c r="N7186" t="s">
        <v>1947</v>
      </c>
      <c r="O7186">
        <v>0</v>
      </c>
      <c r="P7186" t="s">
        <v>1552</v>
      </c>
      <c r="Q7186">
        <v>19910701</v>
      </c>
      <c r="R7186">
        <v>891018490</v>
      </c>
    </row>
    <row r="7187" spans="1:18">
      <c r="A7187" t="s">
        <v>1948</v>
      </c>
      <c r="B7187" t="s">
        <v>1664</v>
      </c>
      <c r="C7187">
        <v>201208</v>
      </c>
      <c r="D7187">
        <v>31</v>
      </c>
      <c r="E7187" t="s">
        <v>1555</v>
      </c>
      <c r="F7187">
        <v>3641</v>
      </c>
      <c r="G7187">
        <v>996</v>
      </c>
      <c r="H7187">
        <v>53941</v>
      </c>
      <c r="I7187">
        <v>560452007301</v>
      </c>
      <c r="J7187">
        <v>8</v>
      </c>
      <c r="K7187" t="s">
        <v>1949</v>
      </c>
      <c r="L7187">
        <v>2702</v>
      </c>
      <c r="M7187" t="s">
        <v>1936</v>
      </c>
      <c r="N7187" t="s">
        <v>1947</v>
      </c>
      <c r="O7187">
        <v>0</v>
      </c>
      <c r="P7187" t="s">
        <v>1552</v>
      </c>
      <c r="Q7187">
        <v>20061101</v>
      </c>
      <c r="R7187">
        <v>891018490</v>
      </c>
    </row>
    <row r="7188" spans="1:18">
      <c r="A7188" t="s">
        <v>1948</v>
      </c>
      <c r="B7188" t="s">
        <v>1665</v>
      </c>
      <c r="C7188">
        <v>201208</v>
      </c>
      <c r="D7188">
        <v>31</v>
      </c>
      <c r="E7188" t="s">
        <v>1555</v>
      </c>
      <c r="F7188">
        <v>4982</v>
      </c>
      <c r="G7188">
        <v>1883</v>
      </c>
      <c r="H7188">
        <v>145870</v>
      </c>
      <c r="I7188">
        <v>560452007402</v>
      </c>
      <c r="J7188">
        <v>8</v>
      </c>
      <c r="K7188" t="s">
        <v>1950</v>
      </c>
      <c r="L7188">
        <v>2702</v>
      </c>
      <c r="M7188" t="s">
        <v>1936</v>
      </c>
      <c r="N7188" t="s">
        <v>1947</v>
      </c>
      <c r="O7188">
        <v>0</v>
      </c>
      <c r="P7188" t="s">
        <v>1552</v>
      </c>
      <c r="Q7188">
        <v>20060829</v>
      </c>
      <c r="R7188">
        <v>891018490</v>
      </c>
    </row>
    <row r="7189" spans="1:18">
      <c r="A7189" t="s">
        <v>1948</v>
      </c>
      <c r="B7189" t="s">
        <v>1576</v>
      </c>
      <c r="C7189">
        <v>201208</v>
      </c>
      <c r="D7189">
        <v>31</v>
      </c>
      <c r="E7189" t="s">
        <v>1555</v>
      </c>
      <c r="F7189">
        <v>14918</v>
      </c>
      <c r="G7189">
        <v>4790</v>
      </c>
      <c r="H7189">
        <v>68559</v>
      </c>
      <c r="I7189">
        <v>560452007501</v>
      </c>
      <c r="J7189">
        <v>8</v>
      </c>
      <c r="K7189" t="s">
        <v>1951</v>
      </c>
      <c r="L7189">
        <v>2702</v>
      </c>
      <c r="M7189" t="s">
        <v>1936</v>
      </c>
      <c r="N7189" t="s">
        <v>1947</v>
      </c>
      <c r="O7189">
        <v>0</v>
      </c>
      <c r="P7189" t="s">
        <v>1552</v>
      </c>
      <c r="Q7189">
        <v>20060328</v>
      </c>
      <c r="R7189">
        <v>891018490</v>
      </c>
    </row>
    <row r="7190" spans="1:18">
      <c r="A7190" t="s">
        <v>1948</v>
      </c>
      <c r="B7190" t="s">
        <v>1637</v>
      </c>
      <c r="C7190">
        <v>201208</v>
      </c>
      <c r="D7190">
        <v>31</v>
      </c>
      <c r="E7190" t="s">
        <v>1555</v>
      </c>
      <c r="F7190">
        <v>8899</v>
      </c>
      <c r="G7190">
        <v>3632</v>
      </c>
      <c r="H7190">
        <v>196729</v>
      </c>
      <c r="I7190">
        <v>560452007700</v>
      </c>
      <c r="J7190">
        <v>8</v>
      </c>
      <c r="K7190" t="s">
        <v>1951</v>
      </c>
      <c r="L7190">
        <v>2702</v>
      </c>
      <c r="M7190" t="s">
        <v>1936</v>
      </c>
      <c r="N7190" t="s">
        <v>1947</v>
      </c>
      <c r="O7190">
        <v>0</v>
      </c>
      <c r="P7190" t="s">
        <v>1552</v>
      </c>
      <c r="Q7190">
        <v>19930301</v>
      </c>
      <c r="R7190">
        <v>891018490</v>
      </c>
    </row>
    <row r="7191" spans="1:18">
      <c r="A7191" t="s">
        <v>1952</v>
      </c>
      <c r="B7191" t="s">
        <v>1652</v>
      </c>
      <c r="C7191">
        <v>201208</v>
      </c>
      <c r="D7191">
        <v>31</v>
      </c>
      <c r="E7191" t="s">
        <v>1555</v>
      </c>
      <c r="F7191">
        <v>18019</v>
      </c>
      <c r="G7191">
        <v>2887</v>
      </c>
      <c r="H7191">
        <v>121952</v>
      </c>
      <c r="I7191">
        <v>560452007103</v>
      </c>
      <c r="J7191">
        <v>8</v>
      </c>
      <c r="K7191" t="s">
        <v>1954</v>
      </c>
      <c r="L7191">
        <v>2702</v>
      </c>
      <c r="M7191" t="s">
        <v>1936</v>
      </c>
      <c r="N7191" t="s">
        <v>1947</v>
      </c>
      <c r="O7191">
        <v>0</v>
      </c>
      <c r="P7191" t="s">
        <v>1552</v>
      </c>
      <c r="Q7191">
        <v>20091025</v>
      </c>
      <c r="R7191">
        <v>891018490</v>
      </c>
    </row>
    <row r="7192" spans="1:18">
      <c r="A7192" t="s">
        <v>1945</v>
      </c>
      <c r="B7192" t="s">
        <v>1636</v>
      </c>
      <c r="C7192">
        <v>201209</v>
      </c>
      <c r="D7192">
        <v>30</v>
      </c>
      <c r="E7192" t="s">
        <v>1555</v>
      </c>
      <c r="F7192">
        <v>41786</v>
      </c>
      <c r="G7192">
        <v>5645</v>
      </c>
      <c r="H7192">
        <v>373650</v>
      </c>
      <c r="I7192">
        <v>560452007600</v>
      </c>
      <c r="J7192">
        <v>8</v>
      </c>
      <c r="K7192" t="s">
        <v>1946</v>
      </c>
      <c r="L7192">
        <v>2702</v>
      </c>
      <c r="M7192" t="s">
        <v>1936</v>
      </c>
      <c r="N7192" t="s">
        <v>1947</v>
      </c>
      <c r="O7192">
        <v>0</v>
      </c>
      <c r="P7192" t="s">
        <v>1552</v>
      </c>
      <c r="Q7192">
        <v>19910701</v>
      </c>
      <c r="R7192">
        <v>891018490</v>
      </c>
    </row>
    <row r="7193" spans="1:18">
      <c r="A7193" t="s">
        <v>1948</v>
      </c>
      <c r="B7193" t="s">
        <v>1664</v>
      </c>
      <c r="C7193">
        <v>201209</v>
      </c>
      <c r="D7193">
        <v>30</v>
      </c>
      <c r="E7193" t="s">
        <v>1555</v>
      </c>
      <c r="F7193">
        <v>4096</v>
      </c>
      <c r="G7193">
        <v>866</v>
      </c>
      <c r="H7193">
        <v>47878</v>
      </c>
      <c r="I7193">
        <v>560452007301</v>
      </c>
      <c r="J7193">
        <v>8</v>
      </c>
      <c r="K7193" t="s">
        <v>1949</v>
      </c>
      <c r="L7193">
        <v>2702</v>
      </c>
      <c r="M7193" t="s">
        <v>1936</v>
      </c>
      <c r="N7193" t="s">
        <v>1947</v>
      </c>
      <c r="O7193">
        <v>0</v>
      </c>
      <c r="P7193" t="s">
        <v>1552</v>
      </c>
      <c r="Q7193">
        <v>20061101</v>
      </c>
      <c r="R7193">
        <v>891018490</v>
      </c>
    </row>
    <row r="7194" spans="1:18">
      <c r="A7194" t="s">
        <v>1948</v>
      </c>
      <c r="B7194" t="s">
        <v>1665</v>
      </c>
      <c r="C7194">
        <v>201209</v>
      </c>
      <c r="D7194">
        <v>30</v>
      </c>
      <c r="E7194" t="s">
        <v>1555</v>
      </c>
      <c r="F7194">
        <v>6758</v>
      </c>
      <c r="G7194">
        <v>1716</v>
      </c>
      <c r="H7194">
        <v>139465</v>
      </c>
      <c r="I7194">
        <v>560452007402</v>
      </c>
      <c r="J7194">
        <v>8</v>
      </c>
      <c r="K7194" t="s">
        <v>1950</v>
      </c>
      <c r="L7194">
        <v>2702</v>
      </c>
      <c r="M7194" t="s">
        <v>1936</v>
      </c>
      <c r="N7194" t="s">
        <v>1947</v>
      </c>
      <c r="O7194">
        <v>0</v>
      </c>
      <c r="P7194" t="s">
        <v>1552</v>
      </c>
      <c r="Q7194">
        <v>20060829</v>
      </c>
      <c r="R7194">
        <v>891018490</v>
      </c>
    </row>
    <row r="7195" spans="1:18">
      <c r="A7195" t="s">
        <v>1948</v>
      </c>
      <c r="B7195" t="s">
        <v>1576</v>
      </c>
      <c r="C7195">
        <v>201209</v>
      </c>
      <c r="D7195">
        <v>30</v>
      </c>
      <c r="E7195" t="s">
        <v>1555</v>
      </c>
      <c r="F7195">
        <v>16546</v>
      </c>
      <c r="G7195">
        <v>3918</v>
      </c>
      <c r="H7195">
        <v>69240</v>
      </c>
      <c r="I7195">
        <v>560452007501</v>
      </c>
      <c r="J7195">
        <v>8</v>
      </c>
      <c r="K7195" t="s">
        <v>1951</v>
      </c>
      <c r="L7195">
        <v>2702</v>
      </c>
      <c r="M7195" t="s">
        <v>1936</v>
      </c>
      <c r="N7195" t="s">
        <v>1947</v>
      </c>
      <c r="O7195">
        <v>0</v>
      </c>
      <c r="P7195" t="s">
        <v>1552</v>
      </c>
      <c r="Q7195">
        <v>20060328</v>
      </c>
      <c r="R7195">
        <v>891018490</v>
      </c>
    </row>
    <row r="7196" spans="1:18">
      <c r="A7196" t="s">
        <v>1948</v>
      </c>
      <c r="B7196" t="s">
        <v>1637</v>
      </c>
      <c r="C7196">
        <v>201209</v>
      </c>
      <c r="D7196">
        <v>30</v>
      </c>
      <c r="E7196" t="s">
        <v>1555</v>
      </c>
      <c r="F7196">
        <v>9492</v>
      </c>
      <c r="G7196">
        <v>1741</v>
      </c>
      <c r="H7196">
        <v>145448</v>
      </c>
      <c r="I7196">
        <v>560452007700</v>
      </c>
      <c r="J7196">
        <v>8</v>
      </c>
      <c r="K7196" t="s">
        <v>1951</v>
      </c>
      <c r="L7196">
        <v>2702</v>
      </c>
      <c r="M7196" t="s">
        <v>1936</v>
      </c>
      <c r="N7196" t="s">
        <v>1947</v>
      </c>
      <c r="O7196">
        <v>0</v>
      </c>
      <c r="P7196" t="s">
        <v>1552</v>
      </c>
      <c r="Q7196">
        <v>19930301</v>
      </c>
      <c r="R7196">
        <v>891018490</v>
      </c>
    </row>
    <row r="7197" spans="1:18">
      <c r="A7197" t="s">
        <v>1952</v>
      </c>
      <c r="B7197" t="s">
        <v>1575</v>
      </c>
      <c r="C7197">
        <v>201209</v>
      </c>
      <c r="D7197">
        <v>17</v>
      </c>
      <c r="E7197" t="s">
        <v>1555</v>
      </c>
      <c r="F7197">
        <v>827</v>
      </c>
      <c r="G7197">
        <v>1592</v>
      </c>
      <c r="H7197">
        <v>260588</v>
      </c>
      <c r="I7197">
        <v>560452006900</v>
      </c>
      <c r="J7197">
        <v>8</v>
      </c>
      <c r="K7197" t="s">
        <v>1953</v>
      </c>
      <c r="L7197">
        <v>2702</v>
      </c>
      <c r="M7197" t="s">
        <v>1936</v>
      </c>
      <c r="N7197" t="s">
        <v>1947</v>
      </c>
      <c r="O7197">
        <v>0</v>
      </c>
      <c r="P7197" t="s">
        <v>1552</v>
      </c>
      <c r="Q7197">
        <v>19890201</v>
      </c>
      <c r="R7197">
        <v>891018490</v>
      </c>
    </row>
    <row r="7198" spans="1:18">
      <c r="A7198" t="s">
        <v>1952</v>
      </c>
      <c r="B7198" t="s">
        <v>1663</v>
      </c>
      <c r="C7198">
        <v>201209</v>
      </c>
      <c r="D7198">
        <v>21</v>
      </c>
      <c r="E7198" t="s">
        <v>1555</v>
      </c>
      <c r="F7198">
        <v>6490</v>
      </c>
      <c r="G7198">
        <v>2815</v>
      </c>
      <c r="H7198">
        <v>398665</v>
      </c>
      <c r="I7198">
        <v>560452007000</v>
      </c>
      <c r="J7198">
        <v>8</v>
      </c>
      <c r="K7198" t="s">
        <v>1954</v>
      </c>
      <c r="L7198">
        <v>2702</v>
      </c>
      <c r="M7198" t="s">
        <v>1936</v>
      </c>
      <c r="N7198" t="s">
        <v>1947</v>
      </c>
      <c r="O7198">
        <v>0</v>
      </c>
      <c r="P7198" t="s">
        <v>1552</v>
      </c>
      <c r="Q7198">
        <v>19890401</v>
      </c>
      <c r="R7198">
        <v>891018490</v>
      </c>
    </row>
    <row r="7199" spans="1:18">
      <c r="A7199" t="s">
        <v>1952</v>
      </c>
      <c r="B7199" t="s">
        <v>1652</v>
      </c>
      <c r="C7199">
        <v>201209</v>
      </c>
      <c r="D7199">
        <v>30</v>
      </c>
      <c r="E7199" t="s">
        <v>1555</v>
      </c>
      <c r="F7199">
        <v>17381</v>
      </c>
      <c r="G7199">
        <v>3068</v>
      </c>
      <c r="H7199">
        <v>119718</v>
      </c>
      <c r="I7199">
        <v>560452007103</v>
      </c>
      <c r="J7199">
        <v>8</v>
      </c>
      <c r="K7199" t="s">
        <v>1954</v>
      </c>
      <c r="L7199">
        <v>2702</v>
      </c>
      <c r="M7199" t="s">
        <v>1936</v>
      </c>
      <c r="N7199" t="s">
        <v>1947</v>
      </c>
      <c r="O7199">
        <v>0</v>
      </c>
      <c r="P7199" t="s">
        <v>1552</v>
      </c>
      <c r="Q7199">
        <v>20091025</v>
      </c>
      <c r="R7199">
        <v>891018490</v>
      </c>
    </row>
    <row r="7200" spans="1:18">
      <c r="A7200" t="s">
        <v>1945</v>
      </c>
      <c r="B7200" t="s">
        <v>1636</v>
      </c>
      <c r="C7200">
        <v>201210</v>
      </c>
      <c r="D7200">
        <v>25</v>
      </c>
      <c r="E7200" t="s">
        <v>1555</v>
      </c>
      <c r="F7200">
        <v>25483</v>
      </c>
      <c r="G7200">
        <v>3954</v>
      </c>
      <c r="H7200">
        <v>335023</v>
      </c>
      <c r="I7200">
        <v>560452007600</v>
      </c>
      <c r="J7200">
        <v>8</v>
      </c>
      <c r="K7200" t="s">
        <v>1946</v>
      </c>
      <c r="L7200">
        <v>2702</v>
      </c>
      <c r="M7200" t="s">
        <v>1936</v>
      </c>
      <c r="N7200" t="s">
        <v>1947</v>
      </c>
      <c r="O7200">
        <v>0</v>
      </c>
      <c r="P7200" t="s">
        <v>1552</v>
      </c>
      <c r="Q7200">
        <v>19910701</v>
      </c>
      <c r="R7200">
        <v>891018490</v>
      </c>
    </row>
    <row r="7201" spans="1:18">
      <c r="A7201" t="s">
        <v>1948</v>
      </c>
      <c r="B7201" t="s">
        <v>1664</v>
      </c>
      <c r="C7201">
        <v>201210</v>
      </c>
      <c r="D7201">
        <v>31</v>
      </c>
      <c r="E7201" t="s">
        <v>1555</v>
      </c>
      <c r="F7201">
        <v>3841</v>
      </c>
      <c r="G7201">
        <v>2</v>
      </c>
      <c r="H7201">
        <v>56919</v>
      </c>
      <c r="I7201">
        <v>560452007301</v>
      </c>
      <c r="J7201">
        <v>8</v>
      </c>
      <c r="K7201" t="s">
        <v>1949</v>
      </c>
      <c r="L7201">
        <v>2702</v>
      </c>
      <c r="M7201" t="s">
        <v>1936</v>
      </c>
      <c r="N7201" t="s">
        <v>1947</v>
      </c>
      <c r="O7201">
        <v>0</v>
      </c>
      <c r="P7201" t="s">
        <v>1552</v>
      </c>
      <c r="Q7201">
        <v>20061101</v>
      </c>
      <c r="R7201">
        <v>891018490</v>
      </c>
    </row>
    <row r="7202" spans="1:18">
      <c r="A7202" t="s">
        <v>1948</v>
      </c>
      <c r="B7202" t="s">
        <v>1665</v>
      </c>
      <c r="C7202">
        <v>201210</v>
      </c>
      <c r="D7202">
        <v>31</v>
      </c>
      <c r="E7202" t="s">
        <v>1555</v>
      </c>
      <c r="F7202">
        <v>7845</v>
      </c>
      <c r="G7202">
        <v>1351</v>
      </c>
      <c r="H7202">
        <v>144661</v>
      </c>
      <c r="I7202">
        <v>560452007402</v>
      </c>
      <c r="J7202">
        <v>8</v>
      </c>
      <c r="K7202" t="s">
        <v>1950</v>
      </c>
      <c r="L7202">
        <v>2702</v>
      </c>
      <c r="M7202" t="s">
        <v>1936</v>
      </c>
      <c r="N7202" t="s">
        <v>1947</v>
      </c>
      <c r="O7202">
        <v>0</v>
      </c>
      <c r="P7202" t="s">
        <v>1552</v>
      </c>
      <c r="Q7202">
        <v>20060829</v>
      </c>
      <c r="R7202">
        <v>891018490</v>
      </c>
    </row>
    <row r="7203" spans="1:18">
      <c r="A7203" t="s">
        <v>1948</v>
      </c>
      <c r="B7203" t="s">
        <v>1576</v>
      </c>
      <c r="C7203">
        <v>201210</v>
      </c>
      <c r="D7203">
        <v>31</v>
      </c>
      <c r="E7203" t="s">
        <v>1555</v>
      </c>
      <c r="F7203">
        <v>15718</v>
      </c>
      <c r="G7203">
        <v>5040</v>
      </c>
      <c r="H7203">
        <v>79011</v>
      </c>
      <c r="I7203">
        <v>560452007501</v>
      </c>
      <c r="J7203">
        <v>8</v>
      </c>
      <c r="K7203" t="s">
        <v>1951</v>
      </c>
      <c r="L7203">
        <v>2702</v>
      </c>
      <c r="M7203" t="s">
        <v>1936</v>
      </c>
      <c r="N7203" t="s">
        <v>1947</v>
      </c>
      <c r="O7203">
        <v>0</v>
      </c>
      <c r="P7203" t="s">
        <v>1552</v>
      </c>
      <c r="Q7203">
        <v>20060328</v>
      </c>
      <c r="R7203">
        <v>891018490</v>
      </c>
    </row>
    <row r="7204" spans="1:18">
      <c r="A7204" t="s">
        <v>1948</v>
      </c>
      <c r="B7204" t="s">
        <v>1637</v>
      </c>
      <c r="C7204">
        <v>201210</v>
      </c>
      <c r="D7204">
        <v>31</v>
      </c>
      <c r="E7204" t="s">
        <v>1555</v>
      </c>
      <c r="F7204">
        <v>13183</v>
      </c>
      <c r="G7204">
        <v>3735</v>
      </c>
      <c r="H7204">
        <v>181857</v>
      </c>
      <c r="I7204">
        <v>560452007700</v>
      </c>
      <c r="J7204">
        <v>8</v>
      </c>
      <c r="K7204" t="s">
        <v>1951</v>
      </c>
      <c r="L7204">
        <v>2702</v>
      </c>
      <c r="M7204" t="s">
        <v>1936</v>
      </c>
      <c r="N7204" t="s">
        <v>1947</v>
      </c>
      <c r="O7204">
        <v>0</v>
      </c>
      <c r="P7204" t="s">
        <v>1552</v>
      </c>
      <c r="Q7204">
        <v>19930301</v>
      </c>
      <c r="R7204">
        <v>891018490</v>
      </c>
    </row>
    <row r="7205" spans="1:18">
      <c r="A7205" t="s">
        <v>1952</v>
      </c>
      <c r="B7205" t="s">
        <v>1575</v>
      </c>
      <c r="C7205">
        <v>201210</v>
      </c>
      <c r="D7205">
        <v>31</v>
      </c>
      <c r="E7205" t="s">
        <v>1555</v>
      </c>
      <c r="F7205">
        <v>2699</v>
      </c>
      <c r="G7205">
        <v>2979</v>
      </c>
      <c r="H7205">
        <v>536292</v>
      </c>
      <c r="I7205">
        <v>560452006900</v>
      </c>
      <c r="J7205">
        <v>8</v>
      </c>
      <c r="K7205" t="s">
        <v>1953</v>
      </c>
      <c r="L7205">
        <v>2702</v>
      </c>
      <c r="M7205" t="s">
        <v>1936</v>
      </c>
      <c r="N7205" t="s">
        <v>1947</v>
      </c>
      <c r="O7205">
        <v>0</v>
      </c>
      <c r="P7205" t="s">
        <v>1552</v>
      </c>
      <c r="Q7205">
        <v>19890201</v>
      </c>
      <c r="R7205">
        <v>891018490</v>
      </c>
    </row>
    <row r="7206" spans="1:18">
      <c r="A7206" t="s">
        <v>1952</v>
      </c>
      <c r="B7206" t="s">
        <v>1663</v>
      </c>
      <c r="C7206">
        <v>201210</v>
      </c>
      <c r="D7206">
        <v>31</v>
      </c>
      <c r="E7206" t="s">
        <v>1555</v>
      </c>
      <c r="F7206">
        <v>8968</v>
      </c>
      <c r="G7206">
        <v>4060</v>
      </c>
      <c r="H7206">
        <v>640280</v>
      </c>
      <c r="I7206">
        <v>560452007000</v>
      </c>
      <c r="J7206">
        <v>8</v>
      </c>
      <c r="K7206" t="s">
        <v>1954</v>
      </c>
      <c r="L7206">
        <v>2702</v>
      </c>
      <c r="M7206" t="s">
        <v>1936</v>
      </c>
      <c r="N7206" t="s">
        <v>1947</v>
      </c>
      <c r="O7206">
        <v>0</v>
      </c>
      <c r="P7206" t="s">
        <v>1552</v>
      </c>
      <c r="Q7206">
        <v>19890401</v>
      </c>
      <c r="R7206">
        <v>891018490</v>
      </c>
    </row>
    <row r="7207" spans="1:18">
      <c r="A7207" t="s">
        <v>1952</v>
      </c>
      <c r="B7207" t="s">
        <v>1652</v>
      </c>
      <c r="C7207">
        <v>201210</v>
      </c>
      <c r="D7207">
        <v>31</v>
      </c>
      <c r="E7207" t="s">
        <v>1555</v>
      </c>
      <c r="F7207">
        <v>16328</v>
      </c>
      <c r="G7207">
        <v>7</v>
      </c>
      <c r="H7207">
        <v>133959</v>
      </c>
      <c r="I7207">
        <v>560452007103</v>
      </c>
      <c r="J7207">
        <v>8</v>
      </c>
      <c r="K7207" t="s">
        <v>1954</v>
      </c>
      <c r="L7207">
        <v>2702</v>
      </c>
      <c r="M7207" t="s">
        <v>1936</v>
      </c>
      <c r="N7207" t="s">
        <v>1947</v>
      </c>
      <c r="O7207">
        <v>0</v>
      </c>
      <c r="P7207" t="s">
        <v>1552</v>
      </c>
      <c r="Q7207">
        <v>20091025</v>
      </c>
      <c r="R7207">
        <v>891018490</v>
      </c>
    </row>
    <row r="7208" spans="1:18">
      <c r="A7208" t="s">
        <v>1945</v>
      </c>
      <c r="B7208" t="s">
        <v>1636</v>
      </c>
      <c r="C7208">
        <v>201211</v>
      </c>
      <c r="D7208">
        <v>30</v>
      </c>
      <c r="E7208" t="s">
        <v>1555</v>
      </c>
      <c r="F7208">
        <v>27452</v>
      </c>
      <c r="G7208">
        <v>4942</v>
      </c>
      <c r="H7208">
        <v>464275</v>
      </c>
      <c r="I7208">
        <v>560452007600</v>
      </c>
      <c r="J7208">
        <v>8</v>
      </c>
      <c r="K7208" t="s">
        <v>1946</v>
      </c>
      <c r="L7208">
        <v>2702</v>
      </c>
      <c r="M7208" t="s">
        <v>1936</v>
      </c>
      <c r="N7208" t="s">
        <v>1947</v>
      </c>
      <c r="O7208">
        <v>0</v>
      </c>
      <c r="P7208" t="s">
        <v>1552</v>
      </c>
      <c r="Q7208">
        <v>19910701</v>
      </c>
      <c r="R7208">
        <v>891018490</v>
      </c>
    </row>
    <row r="7209" spans="1:18">
      <c r="A7209" t="s">
        <v>1945</v>
      </c>
      <c r="B7209" t="s">
        <v>1762</v>
      </c>
      <c r="C7209">
        <v>201211</v>
      </c>
      <c r="D7209">
        <v>20</v>
      </c>
      <c r="E7209" t="s">
        <v>1555</v>
      </c>
      <c r="F7209">
        <v>8563</v>
      </c>
      <c r="G7209">
        <v>2863</v>
      </c>
      <c r="H7209">
        <v>11000</v>
      </c>
      <c r="I7209">
        <v>560452008901</v>
      </c>
      <c r="J7209">
        <v>8</v>
      </c>
      <c r="K7209" t="s">
        <v>1955</v>
      </c>
      <c r="L7209">
        <v>2702</v>
      </c>
      <c r="M7209" t="s">
        <v>1936</v>
      </c>
      <c r="N7209" t="s">
        <v>1947</v>
      </c>
      <c r="O7209">
        <v>0</v>
      </c>
      <c r="P7209" t="s">
        <v>1552</v>
      </c>
      <c r="Q7209">
        <v>20120831</v>
      </c>
      <c r="R7209">
        <v>891018490</v>
      </c>
    </row>
    <row r="7210" spans="1:18">
      <c r="A7210" t="s">
        <v>1948</v>
      </c>
      <c r="B7210" t="s">
        <v>1664</v>
      </c>
      <c r="C7210">
        <v>201211</v>
      </c>
      <c r="D7210">
        <v>30</v>
      </c>
      <c r="E7210" t="s">
        <v>1555</v>
      </c>
      <c r="F7210">
        <v>3813</v>
      </c>
      <c r="G7210">
        <v>858</v>
      </c>
      <c r="H7210">
        <v>55232</v>
      </c>
      <c r="I7210">
        <v>560452007301</v>
      </c>
      <c r="J7210">
        <v>8</v>
      </c>
      <c r="K7210" t="s">
        <v>1949</v>
      </c>
      <c r="L7210">
        <v>2702</v>
      </c>
      <c r="M7210" t="s">
        <v>1936</v>
      </c>
      <c r="N7210" t="s">
        <v>1947</v>
      </c>
      <c r="O7210">
        <v>0</v>
      </c>
      <c r="P7210" t="s">
        <v>1552</v>
      </c>
      <c r="Q7210">
        <v>20061101</v>
      </c>
      <c r="R7210">
        <v>891018490</v>
      </c>
    </row>
    <row r="7211" spans="1:18">
      <c r="A7211" t="s">
        <v>1948</v>
      </c>
      <c r="B7211" t="s">
        <v>1665</v>
      </c>
      <c r="C7211">
        <v>201211</v>
      </c>
      <c r="D7211">
        <v>30</v>
      </c>
      <c r="E7211" t="s">
        <v>1555</v>
      </c>
      <c r="F7211">
        <v>8281</v>
      </c>
      <c r="G7211">
        <v>2176</v>
      </c>
      <c r="H7211">
        <v>144768</v>
      </c>
      <c r="I7211">
        <v>560452007402</v>
      </c>
      <c r="J7211">
        <v>8</v>
      </c>
      <c r="K7211" t="s">
        <v>1950</v>
      </c>
      <c r="L7211">
        <v>2702</v>
      </c>
      <c r="M7211" t="s">
        <v>1936</v>
      </c>
      <c r="N7211" t="s">
        <v>1947</v>
      </c>
      <c r="O7211">
        <v>0</v>
      </c>
      <c r="P7211" t="s">
        <v>1552</v>
      </c>
      <c r="Q7211">
        <v>20060829</v>
      </c>
      <c r="R7211">
        <v>891018490</v>
      </c>
    </row>
    <row r="7212" spans="1:18">
      <c r="A7212" t="s">
        <v>1948</v>
      </c>
      <c r="B7212" t="s">
        <v>1576</v>
      </c>
      <c r="C7212">
        <v>201211</v>
      </c>
      <c r="D7212">
        <v>30</v>
      </c>
      <c r="E7212" t="s">
        <v>1555</v>
      </c>
      <c r="F7212">
        <v>14148</v>
      </c>
      <c r="G7212">
        <v>6564</v>
      </c>
      <c r="H7212">
        <v>70072</v>
      </c>
      <c r="I7212">
        <v>560452007501</v>
      </c>
      <c r="J7212">
        <v>8</v>
      </c>
      <c r="K7212" t="s">
        <v>1951</v>
      </c>
      <c r="L7212">
        <v>2702</v>
      </c>
      <c r="M7212" t="s">
        <v>1936</v>
      </c>
      <c r="N7212" t="s">
        <v>1947</v>
      </c>
      <c r="O7212">
        <v>0</v>
      </c>
      <c r="P7212" t="s">
        <v>1552</v>
      </c>
      <c r="Q7212">
        <v>20060328</v>
      </c>
      <c r="R7212">
        <v>891018490</v>
      </c>
    </row>
    <row r="7213" spans="1:18">
      <c r="A7213" t="s">
        <v>1948</v>
      </c>
      <c r="B7213" t="s">
        <v>1637</v>
      </c>
      <c r="C7213">
        <v>201211</v>
      </c>
      <c r="D7213">
        <v>30</v>
      </c>
      <c r="E7213" t="s">
        <v>1555</v>
      </c>
      <c r="F7213">
        <v>13663</v>
      </c>
      <c r="G7213">
        <v>4931</v>
      </c>
      <c r="H7213">
        <v>183159</v>
      </c>
      <c r="I7213">
        <v>560452007700</v>
      </c>
      <c r="J7213">
        <v>8</v>
      </c>
      <c r="K7213" t="s">
        <v>1951</v>
      </c>
      <c r="L7213">
        <v>2702</v>
      </c>
      <c r="M7213" t="s">
        <v>1936</v>
      </c>
      <c r="N7213" t="s">
        <v>1947</v>
      </c>
      <c r="O7213">
        <v>0</v>
      </c>
      <c r="P7213" t="s">
        <v>1552</v>
      </c>
      <c r="Q7213">
        <v>19930301</v>
      </c>
      <c r="R7213">
        <v>891018490</v>
      </c>
    </row>
    <row r="7214" spans="1:18">
      <c r="A7214" t="s">
        <v>1952</v>
      </c>
      <c r="B7214" t="s">
        <v>1575</v>
      </c>
      <c r="C7214">
        <v>201211</v>
      </c>
      <c r="D7214">
        <v>30</v>
      </c>
      <c r="E7214" t="s">
        <v>1555</v>
      </c>
      <c r="F7214">
        <v>7329</v>
      </c>
      <c r="G7214">
        <v>3322</v>
      </c>
      <c r="H7214">
        <v>474642</v>
      </c>
      <c r="I7214">
        <v>560452006900</v>
      </c>
      <c r="J7214">
        <v>8</v>
      </c>
      <c r="K7214" t="s">
        <v>1953</v>
      </c>
      <c r="L7214">
        <v>2702</v>
      </c>
      <c r="M7214" t="s">
        <v>1936</v>
      </c>
      <c r="N7214" t="s">
        <v>1947</v>
      </c>
      <c r="O7214">
        <v>0</v>
      </c>
      <c r="P7214" t="s">
        <v>1552</v>
      </c>
      <c r="Q7214">
        <v>19890201</v>
      </c>
      <c r="R7214">
        <v>891018490</v>
      </c>
    </row>
    <row r="7215" spans="1:18">
      <c r="A7215" t="s">
        <v>1952</v>
      </c>
      <c r="B7215" t="s">
        <v>1663</v>
      </c>
      <c r="C7215">
        <v>201211</v>
      </c>
      <c r="D7215">
        <v>30</v>
      </c>
      <c r="E7215" t="s">
        <v>1555</v>
      </c>
      <c r="F7215">
        <v>11031</v>
      </c>
      <c r="G7215">
        <v>4409</v>
      </c>
      <c r="H7215">
        <v>594701</v>
      </c>
      <c r="I7215">
        <v>560452007000</v>
      </c>
      <c r="J7215">
        <v>8</v>
      </c>
      <c r="K7215" t="s">
        <v>1954</v>
      </c>
      <c r="L7215">
        <v>2702</v>
      </c>
      <c r="M7215" t="s">
        <v>1936</v>
      </c>
      <c r="N7215" t="s">
        <v>1947</v>
      </c>
      <c r="O7215">
        <v>0</v>
      </c>
      <c r="P7215" t="s">
        <v>1552</v>
      </c>
      <c r="Q7215">
        <v>19890401</v>
      </c>
      <c r="R7215">
        <v>891018490</v>
      </c>
    </row>
    <row r="7216" spans="1:18">
      <c r="A7216" t="s">
        <v>1952</v>
      </c>
      <c r="B7216" t="s">
        <v>1652</v>
      </c>
      <c r="C7216">
        <v>201211</v>
      </c>
      <c r="D7216">
        <v>21</v>
      </c>
      <c r="E7216" t="s">
        <v>1555</v>
      </c>
      <c r="F7216">
        <v>14626</v>
      </c>
      <c r="G7216">
        <v>2620</v>
      </c>
      <c r="H7216">
        <v>86173</v>
      </c>
      <c r="I7216">
        <v>560452007103</v>
      </c>
      <c r="J7216">
        <v>8</v>
      </c>
      <c r="K7216" t="s">
        <v>1954</v>
      </c>
      <c r="L7216">
        <v>2702</v>
      </c>
      <c r="M7216" t="s">
        <v>1936</v>
      </c>
      <c r="N7216" t="s">
        <v>1947</v>
      </c>
      <c r="O7216">
        <v>0</v>
      </c>
      <c r="P7216" t="s">
        <v>1552</v>
      </c>
      <c r="Q7216">
        <v>20091025</v>
      </c>
      <c r="R7216">
        <v>891018490</v>
      </c>
    </row>
    <row r="7217" spans="1:18">
      <c r="A7217" t="s">
        <v>1945</v>
      </c>
      <c r="B7217" t="s">
        <v>1636</v>
      </c>
      <c r="C7217">
        <v>201212</v>
      </c>
      <c r="D7217">
        <v>31</v>
      </c>
      <c r="E7217" t="s">
        <v>1555</v>
      </c>
      <c r="F7217">
        <v>35640</v>
      </c>
      <c r="G7217">
        <v>0</v>
      </c>
      <c r="H7217">
        <v>456152</v>
      </c>
      <c r="I7217">
        <v>560452007600</v>
      </c>
      <c r="J7217">
        <v>8</v>
      </c>
      <c r="K7217" t="s">
        <v>1946</v>
      </c>
      <c r="L7217">
        <v>2702</v>
      </c>
      <c r="M7217" t="s">
        <v>1936</v>
      </c>
      <c r="N7217" t="s">
        <v>1947</v>
      </c>
      <c r="O7217">
        <v>0</v>
      </c>
      <c r="P7217" t="s">
        <v>1552</v>
      </c>
      <c r="Q7217">
        <v>19910701</v>
      </c>
      <c r="R7217">
        <v>891018490</v>
      </c>
    </row>
    <row r="7218" spans="1:18">
      <c r="A7218" t="s">
        <v>1945</v>
      </c>
      <c r="B7218" t="s">
        <v>1762</v>
      </c>
      <c r="C7218">
        <v>201212</v>
      </c>
      <c r="D7218">
        <v>29</v>
      </c>
      <c r="E7218" t="s">
        <v>1555</v>
      </c>
      <c r="F7218">
        <v>17788</v>
      </c>
      <c r="G7218">
        <v>4791</v>
      </c>
      <c r="H7218">
        <v>30605</v>
      </c>
      <c r="I7218">
        <v>560452008901</v>
      </c>
      <c r="J7218">
        <v>8</v>
      </c>
      <c r="K7218" t="s">
        <v>1955</v>
      </c>
      <c r="L7218">
        <v>2702</v>
      </c>
      <c r="M7218" t="s">
        <v>1936</v>
      </c>
      <c r="N7218" t="s">
        <v>1947</v>
      </c>
      <c r="O7218">
        <v>0</v>
      </c>
      <c r="P7218" t="s">
        <v>1552</v>
      </c>
      <c r="Q7218">
        <v>20120831</v>
      </c>
      <c r="R7218">
        <v>891018490</v>
      </c>
    </row>
    <row r="7219" spans="1:18">
      <c r="A7219" t="s">
        <v>1948</v>
      </c>
      <c r="B7219" t="s">
        <v>1664</v>
      </c>
      <c r="C7219">
        <v>201212</v>
      </c>
      <c r="D7219">
        <v>31</v>
      </c>
      <c r="E7219" t="s">
        <v>1555</v>
      </c>
      <c r="F7219">
        <v>4125</v>
      </c>
      <c r="G7219">
        <v>1730</v>
      </c>
      <c r="H7219">
        <v>54167</v>
      </c>
      <c r="I7219">
        <v>560452007301</v>
      </c>
      <c r="J7219">
        <v>8</v>
      </c>
      <c r="K7219" t="s">
        <v>1949</v>
      </c>
      <c r="L7219">
        <v>2702</v>
      </c>
      <c r="M7219" t="s">
        <v>1936</v>
      </c>
      <c r="N7219" t="s">
        <v>1947</v>
      </c>
      <c r="O7219">
        <v>0</v>
      </c>
      <c r="P7219" t="s">
        <v>1552</v>
      </c>
      <c r="Q7219">
        <v>20061101</v>
      </c>
      <c r="R7219">
        <v>891018490</v>
      </c>
    </row>
    <row r="7220" spans="1:18">
      <c r="A7220" t="s">
        <v>1948</v>
      </c>
      <c r="B7220" t="s">
        <v>1665</v>
      </c>
      <c r="C7220">
        <v>201212</v>
      </c>
      <c r="D7220">
        <v>31</v>
      </c>
      <c r="E7220" t="s">
        <v>1555</v>
      </c>
      <c r="F7220">
        <v>7003</v>
      </c>
      <c r="G7220">
        <v>2182</v>
      </c>
      <c r="H7220">
        <v>143335</v>
      </c>
      <c r="I7220">
        <v>560452007402</v>
      </c>
      <c r="J7220">
        <v>8</v>
      </c>
      <c r="K7220" t="s">
        <v>1950</v>
      </c>
      <c r="L7220">
        <v>2702</v>
      </c>
      <c r="M7220" t="s">
        <v>1936</v>
      </c>
      <c r="N7220" t="s">
        <v>1947</v>
      </c>
      <c r="O7220">
        <v>0</v>
      </c>
      <c r="P7220" t="s">
        <v>1552</v>
      </c>
      <c r="Q7220">
        <v>20060829</v>
      </c>
      <c r="R7220">
        <v>891018490</v>
      </c>
    </row>
    <row r="7221" spans="1:18">
      <c r="A7221" t="s">
        <v>1948</v>
      </c>
      <c r="B7221" t="s">
        <v>1576</v>
      </c>
      <c r="C7221">
        <v>201212</v>
      </c>
      <c r="D7221">
        <v>31</v>
      </c>
      <c r="E7221" t="s">
        <v>1555</v>
      </c>
      <c r="F7221">
        <v>14771</v>
      </c>
      <c r="G7221">
        <v>3853</v>
      </c>
      <c r="H7221">
        <v>76191</v>
      </c>
      <c r="I7221">
        <v>560452007501</v>
      </c>
      <c r="J7221">
        <v>8</v>
      </c>
      <c r="K7221" t="s">
        <v>1951</v>
      </c>
      <c r="L7221">
        <v>2702</v>
      </c>
      <c r="M7221" t="s">
        <v>1936</v>
      </c>
      <c r="N7221" t="s">
        <v>1947</v>
      </c>
      <c r="O7221">
        <v>0</v>
      </c>
      <c r="P7221" t="s">
        <v>1552</v>
      </c>
      <c r="Q7221">
        <v>20060328</v>
      </c>
      <c r="R7221">
        <v>891018490</v>
      </c>
    </row>
    <row r="7222" spans="1:18">
      <c r="A7222" t="s">
        <v>1948</v>
      </c>
      <c r="B7222" t="s">
        <v>1637</v>
      </c>
      <c r="C7222">
        <v>201212</v>
      </c>
      <c r="D7222">
        <v>31</v>
      </c>
      <c r="E7222" t="s">
        <v>1555</v>
      </c>
      <c r="F7222">
        <v>12476</v>
      </c>
      <c r="G7222">
        <v>4037</v>
      </c>
      <c r="H7222">
        <v>170623</v>
      </c>
      <c r="I7222">
        <v>560452007700</v>
      </c>
      <c r="J7222">
        <v>8</v>
      </c>
      <c r="K7222" t="s">
        <v>1951</v>
      </c>
      <c r="L7222">
        <v>2702</v>
      </c>
      <c r="M7222" t="s">
        <v>1936</v>
      </c>
      <c r="N7222" t="s">
        <v>1947</v>
      </c>
      <c r="O7222">
        <v>0</v>
      </c>
      <c r="P7222" t="s">
        <v>1552</v>
      </c>
      <c r="Q7222">
        <v>19930301</v>
      </c>
      <c r="R7222">
        <v>891018490</v>
      </c>
    </row>
    <row r="7223" spans="1:18">
      <c r="A7223" t="s">
        <v>1952</v>
      </c>
      <c r="B7223" t="s">
        <v>1575</v>
      </c>
      <c r="C7223">
        <v>201212</v>
      </c>
      <c r="D7223">
        <v>31</v>
      </c>
      <c r="E7223" t="s">
        <v>1555</v>
      </c>
      <c r="F7223">
        <v>7431</v>
      </c>
      <c r="G7223">
        <v>3393</v>
      </c>
      <c r="H7223">
        <v>470698</v>
      </c>
      <c r="I7223">
        <v>560452006900</v>
      </c>
      <c r="J7223">
        <v>8</v>
      </c>
      <c r="K7223" t="s">
        <v>1953</v>
      </c>
      <c r="L7223">
        <v>2702</v>
      </c>
      <c r="M7223" t="s">
        <v>1936</v>
      </c>
      <c r="N7223" t="s">
        <v>1947</v>
      </c>
      <c r="O7223">
        <v>0</v>
      </c>
      <c r="P7223" t="s">
        <v>1552</v>
      </c>
      <c r="Q7223">
        <v>19890201</v>
      </c>
      <c r="R7223">
        <v>891018490</v>
      </c>
    </row>
    <row r="7224" spans="1:18">
      <c r="A7224" t="s">
        <v>1952</v>
      </c>
      <c r="B7224" t="s">
        <v>1663</v>
      </c>
      <c r="C7224">
        <v>201212</v>
      </c>
      <c r="D7224">
        <v>31</v>
      </c>
      <c r="E7224" t="s">
        <v>1555</v>
      </c>
      <c r="F7224">
        <v>13466</v>
      </c>
      <c r="G7224">
        <v>4235</v>
      </c>
      <c r="H7224">
        <v>581388</v>
      </c>
      <c r="I7224">
        <v>560452007000</v>
      </c>
      <c r="J7224">
        <v>8</v>
      </c>
      <c r="K7224" t="s">
        <v>1954</v>
      </c>
      <c r="L7224">
        <v>2702</v>
      </c>
      <c r="M7224" t="s">
        <v>1936</v>
      </c>
      <c r="N7224" t="s">
        <v>1947</v>
      </c>
      <c r="O7224">
        <v>0</v>
      </c>
      <c r="P7224" t="s">
        <v>1552</v>
      </c>
      <c r="Q7224">
        <v>19890401</v>
      </c>
      <c r="R7224">
        <v>891018490</v>
      </c>
    </row>
    <row r="7225" spans="1:18">
      <c r="A7225" t="s">
        <v>1952</v>
      </c>
      <c r="B7225" t="s">
        <v>1652</v>
      </c>
      <c r="C7225">
        <v>201212</v>
      </c>
      <c r="D7225">
        <v>31</v>
      </c>
      <c r="E7225" t="s">
        <v>1555</v>
      </c>
      <c r="F7225">
        <v>21305</v>
      </c>
      <c r="G7225">
        <v>3865</v>
      </c>
      <c r="H7225">
        <v>93187</v>
      </c>
      <c r="I7225">
        <v>560452007103</v>
      </c>
      <c r="J7225">
        <v>8</v>
      </c>
      <c r="K7225" t="s">
        <v>1954</v>
      </c>
      <c r="L7225">
        <v>2702</v>
      </c>
      <c r="M7225" t="s">
        <v>1936</v>
      </c>
      <c r="N7225" t="s">
        <v>1947</v>
      </c>
      <c r="O7225">
        <v>0</v>
      </c>
      <c r="P7225" t="s">
        <v>1552</v>
      </c>
      <c r="Q7225">
        <v>20091025</v>
      </c>
      <c r="R7225">
        <v>891018490</v>
      </c>
    </row>
    <row r="7226" spans="1:18">
      <c r="A7226" t="s">
        <v>1948</v>
      </c>
      <c r="B7226" t="s">
        <v>1689</v>
      </c>
      <c r="C7226">
        <v>201201</v>
      </c>
      <c r="D7226">
        <v>31</v>
      </c>
      <c r="E7226" t="s">
        <v>1555</v>
      </c>
      <c r="F7226">
        <v>17731</v>
      </c>
      <c r="G7226">
        <v>14742</v>
      </c>
      <c r="H7226">
        <v>36200</v>
      </c>
      <c r="I7226">
        <v>560452007200</v>
      </c>
      <c r="J7226">
        <v>9</v>
      </c>
      <c r="K7226" t="s">
        <v>1951</v>
      </c>
      <c r="L7226">
        <v>2702</v>
      </c>
      <c r="M7226" t="s">
        <v>1936</v>
      </c>
      <c r="N7226" t="s">
        <v>1947</v>
      </c>
      <c r="O7226">
        <v>0</v>
      </c>
      <c r="P7226" t="s">
        <v>1552</v>
      </c>
      <c r="Q7226">
        <v>19890801</v>
      </c>
      <c r="R7226">
        <v>891018490</v>
      </c>
    </row>
    <row r="7227" spans="1:18">
      <c r="A7227" t="s">
        <v>1952</v>
      </c>
      <c r="B7227" t="s">
        <v>1573</v>
      </c>
      <c r="C7227">
        <v>201201</v>
      </c>
      <c r="D7227">
        <v>31</v>
      </c>
      <c r="E7227" t="s">
        <v>1555</v>
      </c>
      <c r="F7227">
        <v>7835</v>
      </c>
      <c r="G7227">
        <v>3129</v>
      </c>
      <c r="H7227">
        <v>53641</v>
      </c>
      <c r="I7227">
        <v>560452004800</v>
      </c>
      <c r="J7227">
        <v>9</v>
      </c>
      <c r="K7227" t="s">
        <v>1953</v>
      </c>
      <c r="L7227">
        <v>2702</v>
      </c>
      <c r="M7227" t="s">
        <v>1936</v>
      </c>
      <c r="N7227" t="s">
        <v>1947</v>
      </c>
      <c r="O7227">
        <v>0</v>
      </c>
      <c r="P7227" t="s">
        <v>1552</v>
      </c>
      <c r="Q7227">
        <v>19880401</v>
      </c>
      <c r="R7227">
        <v>891018490</v>
      </c>
    </row>
    <row r="7228" spans="1:18">
      <c r="A7228" t="s">
        <v>1952</v>
      </c>
      <c r="B7228" t="s">
        <v>1701</v>
      </c>
      <c r="C7228">
        <v>201201</v>
      </c>
      <c r="D7228">
        <v>31</v>
      </c>
      <c r="E7228" t="s">
        <v>1555</v>
      </c>
      <c r="F7228">
        <v>7266</v>
      </c>
      <c r="G7228">
        <v>2551</v>
      </c>
      <c r="H7228">
        <v>254985</v>
      </c>
      <c r="I7228">
        <v>560452005300</v>
      </c>
      <c r="J7228">
        <v>9</v>
      </c>
      <c r="K7228" t="s">
        <v>1953</v>
      </c>
      <c r="L7228">
        <v>2702</v>
      </c>
      <c r="M7228" t="s">
        <v>1936</v>
      </c>
      <c r="N7228" t="s">
        <v>1947</v>
      </c>
      <c r="O7228">
        <v>0</v>
      </c>
      <c r="P7228" t="s">
        <v>1552</v>
      </c>
      <c r="Q7228">
        <v>19870401</v>
      </c>
      <c r="R7228">
        <v>891018490</v>
      </c>
    </row>
    <row r="7229" spans="1:18">
      <c r="A7229" t="s">
        <v>1952</v>
      </c>
      <c r="B7229" t="s">
        <v>1650</v>
      </c>
      <c r="C7229">
        <v>201201</v>
      </c>
      <c r="D7229">
        <v>31</v>
      </c>
      <c r="E7229" t="s">
        <v>1555</v>
      </c>
      <c r="F7229">
        <v>8518</v>
      </c>
      <c r="G7229">
        <v>3924</v>
      </c>
      <c r="H7229">
        <v>5</v>
      </c>
      <c r="I7229">
        <v>560452006101</v>
      </c>
      <c r="J7229">
        <v>9</v>
      </c>
      <c r="K7229" t="s">
        <v>1954</v>
      </c>
      <c r="L7229">
        <v>2702</v>
      </c>
      <c r="M7229" t="s">
        <v>1936</v>
      </c>
      <c r="N7229" t="s">
        <v>1947</v>
      </c>
      <c r="O7229">
        <v>0</v>
      </c>
      <c r="P7229" t="s">
        <v>1552</v>
      </c>
      <c r="Q7229">
        <v>20060701</v>
      </c>
      <c r="R7229">
        <v>891018490</v>
      </c>
    </row>
    <row r="7230" spans="1:18">
      <c r="A7230" t="s">
        <v>1952</v>
      </c>
      <c r="B7230" t="s">
        <v>1577</v>
      </c>
      <c r="C7230">
        <v>201201</v>
      </c>
      <c r="D7230">
        <v>14</v>
      </c>
      <c r="E7230" t="s">
        <v>1555</v>
      </c>
      <c r="F7230">
        <v>30</v>
      </c>
      <c r="G7230">
        <v>2264</v>
      </c>
      <c r="H7230">
        <v>48075</v>
      </c>
      <c r="I7230">
        <v>560452005801</v>
      </c>
      <c r="J7230">
        <v>9</v>
      </c>
      <c r="K7230" t="s">
        <v>1953</v>
      </c>
      <c r="L7230">
        <v>2702</v>
      </c>
      <c r="M7230" t="s">
        <v>1936</v>
      </c>
      <c r="N7230" t="s">
        <v>1947</v>
      </c>
      <c r="O7230">
        <v>0</v>
      </c>
      <c r="P7230" t="s">
        <v>1552</v>
      </c>
      <c r="Q7230">
        <v>19930501</v>
      </c>
      <c r="R7230">
        <v>891018490</v>
      </c>
    </row>
    <row r="7231" spans="1:18">
      <c r="A7231" t="s">
        <v>1952</v>
      </c>
      <c r="B7231" t="s">
        <v>1593</v>
      </c>
      <c r="C7231">
        <v>201201</v>
      </c>
      <c r="D7231">
        <v>31</v>
      </c>
      <c r="E7231" t="s">
        <v>1555</v>
      </c>
      <c r="F7231">
        <v>1272</v>
      </c>
      <c r="G7231">
        <v>5628</v>
      </c>
      <c r="H7231">
        <v>7055</v>
      </c>
      <c r="I7231">
        <v>560452008301</v>
      </c>
      <c r="J7231">
        <v>9</v>
      </c>
      <c r="K7231" t="s">
        <v>1953</v>
      </c>
      <c r="L7231">
        <v>2702</v>
      </c>
      <c r="M7231" t="s">
        <v>1936</v>
      </c>
      <c r="N7231" t="s">
        <v>1947</v>
      </c>
      <c r="O7231">
        <v>0</v>
      </c>
      <c r="P7231" t="s">
        <v>1552</v>
      </c>
      <c r="Q7231">
        <v>19970422</v>
      </c>
      <c r="R7231">
        <v>891018490</v>
      </c>
    </row>
    <row r="7232" spans="1:18">
      <c r="A7232" t="s">
        <v>1948</v>
      </c>
      <c r="B7232" t="s">
        <v>1689</v>
      </c>
      <c r="C7232">
        <v>201202</v>
      </c>
      <c r="D7232">
        <v>29</v>
      </c>
      <c r="E7232" t="s">
        <v>1555</v>
      </c>
      <c r="F7232">
        <v>14773</v>
      </c>
      <c r="G7232">
        <v>14103</v>
      </c>
      <c r="H7232">
        <v>34954</v>
      </c>
      <c r="I7232">
        <v>560452007200</v>
      </c>
      <c r="J7232">
        <v>9</v>
      </c>
      <c r="K7232" t="s">
        <v>1951</v>
      </c>
      <c r="L7232">
        <v>2702</v>
      </c>
      <c r="M7232" t="s">
        <v>1936</v>
      </c>
      <c r="N7232" t="s">
        <v>1947</v>
      </c>
      <c r="O7232">
        <v>0</v>
      </c>
      <c r="P7232" t="s">
        <v>1552</v>
      </c>
      <c r="Q7232">
        <v>19890801</v>
      </c>
      <c r="R7232">
        <v>891018490</v>
      </c>
    </row>
    <row r="7233" spans="1:18">
      <c r="A7233" t="s">
        <v>1952</v>
      </c>
      <c r="B7233" t="s">
        <v>1573</v>
      </c>
      <c r="C7233">
        <v>201202</v>
      </c>
      <c r="D7233">
        <v>29</v>
      </c>
      <c r="E7233" t="s">
        <v>1555</v>
      </c>
      <c r="F7233">
        <v>11053</v>
      </c>
      <c r="G7233">
        <v>4436</v>
      </c>
      <c r="H7233">
        <v>44064</v>
      </c>
      <c r="I7233">
        <v>560452004800</v>
      </c>
      <c r="J7233">
        <v>9</v>
      </c>
      <c r="K7233" t="s">
        <v>1953</v>
      </c>
      <c r="L7233">
        <v>2702</v>
      </c>
      <c r="M7233" t="s">
        <v>1936</v>
      </c>
      <c r="N7233" t="s">
        <v>1947</v>
      </c>
      <c r="O7233">
        <v>0</v>
      </c>
      <c r="P7233" t="s">
        <v>1552</v>
      </c>
      <c r="Q7233">
        <v>19880401</v>
      </c>
      <c r="R7233">
        <v>891018490</v>
      </c>
    </row>
    <row r="7234" spans="1:18">
      <c r="A7234" t="s">
        <v>1952</v>
      </c>
      <c r="B7234" t="s">
        <v>1701</v>
      </c>
      <c r="C7234">
        <v>201202</v>
      </c>
      <c r="D7234">
        <v>29</v>
      </c>
      <c r="E7234" t="s">
        <v>1555</v>
      </c>
      <c r="F7234">
        <v>3294</v>
      </c>
      <c r="G7234">
        <v>3145</v>
      </c>
      <c r="H7234">
        <v>243272</v>
      </c>
      <c r="I7234">
        <v>560452005300</v>
      </c>
      <c r="J7234">
        <v>9</v>
      </c>
      <c r="K7234" t="s">
        <v>1953</v>
      </c>
      <c r="L7234">
        <v>2702</v>
      </c>
      <c r="M7234" t="s">
        <v>1936</v>
      </c>
      <c r="N7234" t="s">
        <v>1947</v>
      </c>
      <c r="O7234">
        <v>0</v>
      </c>
      <c r="P7234" t="s">
        <v>1552</v>
      </c>
      <c r="Q7234">
        <v>19870401</v>
      </c>
      <c r="R7234">
        <v>891018490</v>
      </c>
    </row>
    <row r="7235" spans="1:18">
      <c r="A7235" t="s">
        <v>1952</v>
      </c>
      <c r="B7235" t="s">
        <v>1650</v>
      </c>
      <c r="C7235">
        <v>201202</v>
      </c>
      <c r="D7235">
        <v>29</v>
      </c>
      <c r="E7235" t="s">
        <v>1555</v>
      </c>
      <c r="F7235">
        <v>8078</v>
      </c>
      <c r="G7235">
        <v>3734</v>
      </c>
      <c r="H7235">
        <v>9</v>
      </c>
      <c r="I7235">
        <v>560452006101</v>
      </c>
      <c r="J7235">
        <v>9</v>
      </c>
      <c r="K7235" t="s">
        <v>1954</v>
      </c>
      <c r="L7235">
        <v>2702</v>
      </c>
      <c r="M7235" t="s">
        <v>1936</v>
      </c>
      <c r="N7235" t="s">
        <v>1947</v>
      </c>
      <c r="O7235">
        <v>0</v>
      </c>
      <c r="P7235" t="s">
        <v>1552</v>
      </c>
      <c r="Q7235">
        <v>20060701</v>
      </c>
      <c r="R7235">
        <v>891018490</v>
      </c>
    </row>
    <row r="7236" spans="1:18">
      <c r="A7236" t="s">
        <v>1952</v>
      </c>
      <c r="B7236" t="s">
        <v>1593</v>
      </c>
      <c r="C7236">
        <v>201202</v>
      </c>
      <c r="D7236">
        <v>29</v>
      </c>
      <c r="E7236" t="s">
        <v>1555</v>
      </c>
      <c r="F7236">
        <v>1306</v>
      </c>
      <c r="G7236">
        <v>2892</v>
      </c>
      <c r="H7236">
        <v>6159</v>
      </c>
      <c r="I7236">
        <v>560452008301</v>
      </c>
      <c r="J7236">
        <v>9</v>
      </c>
      <c r="K7236" t="s">
        <v>1953</v>
      </c>
      <c r="L7236">
        <v>2702</v>
      </c>
      <c r="M7236" t="s">
        <v>1936</v>
      </c>
      <c r="N7236" t="s">
        <v>1947</v>
      </c>
      <c r="O7236">
        <v>0</v>
      </c>
      <c r="P7236" t="s">
        <v>1552</v>
      </c>
      <c r="Q7236">
        <v>19970422</v>
      </c>
      <c r="R7236">
        <v>891018490</v>
      </c>
    </row>
    <row r="7237" spans="1:18">
      <c r="A7237" t="s">
        <v>1948</v>
      </c>
      <c r="B7237" t="s">
        <v>1689</v>
      </c>
      <c r="C7237">
        <v>201203</v>
      </c>
      <c r="D7237">
        <v>31</v>
      </c>
      <c r="E7237" t="s">
        <v>1555</v>
      </c>
      <c r="F7237">
        <v>16717</v>
      </c>
      <c r="G7237">
        <v>13747</v>
      </c>
      <c r="H7237">
        <v>34309</v>
      </c>
      <c r="I7237">
        <v>560452007200</v>
      </c>
      <c r="J7237">
        <v>9</v>
      </c>
      <c r="K7237" t="s">
        <v>1951</v>
      </c>
      <c r="L7237">
        <v>2702</v>
      </c>
      <c r="M7237" t="s">
        <v>1936</v>
      </c>
      <c r="N7237" t="s">
        <v>1947</v>
      </c>
      <c r="O7237">
        <v>0</v>
      </c>
      <c r="P7237" t="s">
        <v>1552</v>
      </c>
      <c r="Q7237">
        <v>19890801</v>
      </c>
      <c r="R7237">
        <v>891018490</v>
      </c>
    </row>
    <row r="7238" spans="1:18">
      <c r="A7238" t="s">
        <v>1952</v>
      </c>
      <c r="B7238" t="s">
        <v>1573</v>
      </c>
      <c r="C7238">
        <v>201203</v>
      </c>
      <c r="D7238">
        <v>31</v>
      </c>
      <c r="E7238" t="s">
        <v>1555</v>
      </c>
      <c r="F7238">
        <v>9355</v>
      </c>
      <c r="G7238">
        <v>4518</v>
      </c>
      <c r="H7238">
        <v>48583</v>
      </c>
      <c r="I7238">
        <v>560452004800</v>
      </c>
      <c r="J7238">
        <v>9</v>
      </c>
      <c r="K7238" t="s">
        <v>1953</v>
      </c>
      <c r="L7238">
        <v>2702</v>
      </c>
      <c r="M7238" t="s">
        <v>1936</v>
      </c>
      <c r="N7238" t="s">
        <v>1947</v>
      </c>
      <c r="O7238">
        <v>0</v>
      </c>
      <c r="P7238" t="s">
        <v>1552</v>
      </c>
      <c r="Q7238">
        <v>19880401</v>
      </c>
      <c r="R7238">
        <v>891018490</v>
      </c>
    </row>
    <row r="7239" spans="1:18">
      <c r="A7239" t="s">
        <v>1952</v>
      </c>
      <c r="B7239" t="s">
        <v>1701</v>
      </c>
      <c r="C7239">
        <v>201203</v>
      </c>
      <c r="D7239">
        <v>31</v>
      </c>
      <c r="E7239" t="s">
        <v>1555</v>
      </c>
      <c r="F7239">
        <v>3637</v>
      </c>
      <c r="G7239">
        <v>3239</v>
      </c>
      <c r="H7239">
        <v>260491</v>
      </c>
      <c r="I7239">
        <v>560452005300</v>
      </c>
      <c r="J7239">
        <v>9</v>
      </c>
      <c r="K7239" t="s">
        <v>1953</v>
      </c>
      <c r="L7239">
        <v>2702</v>
      </c>
      <c r="M7239" t="s">
        <v>1936</v>
      </c>
      <c r="N7239" t="s">
        <v>1947</v>
      </c>
      <c r="O7239">
        <v>0</v>
      </c>
      <c r="P7239" t="s">
        <v>1552</v>
      </c>
      <c r="Q7239">
        <v>19870401</v>
      </c>
      <c r="R7239">
        <v>891018490</v>
      </c>
    </row>
    <row r="7240" spans="1:18">
      <c r="A7240" t="s">
        <v>1952</v>
      </c>
      <c r="B7240" t="s">
        <v>1650</v>
      </c>
      <c r="C7240">
        <v>201203</v>
      </c>
      <c r="D7240">
        <v>31</v>
      </c>
      <c r="E7240" t="s">
        <v>1555</v>
      </c>
      <c r="F7240">
        <v>7643</v>
      </c>
      <c r="G7240">
        <v>4211</v>
      </c>
      <c r="H7240">
        <v>11</v>
      </c>
      <c r="I7240">
        <v>560452006101</v>
      </c>
      <c r="J7240">
        <v>9</v>
      </c>
      <c r="K7240" t="s">
        <v>1954</v>
      </c>
      <c r="L7240">
        <v>2702</v>
      </c>
      <c r="M7240" t="s">
        <v>1936</v>
      </c>
      <c r="N7240" t="s">
        <v>1947</v>
      </c>
      <c r="O7240">
        <v>0</v>
      </c>
      <c r="P7240" t="s">
        <v>1552</v>
      </c>
      <c r="Q7240">
        <v>20060701</v>
      </c>
      <c r="R7240">
        <v>891018490</v>
      </c>
    </row>
    <row r="7241" spans="1:18">
      <c r="A7241" t="s">
        <v>1952</v>
      </c>
      <c r="B7241" t="s">
        <v>1593</v>
      </c>
      <c r="C7241">
        <v>201203</v>
      </c>
      <c r="D7241">
        <v>31</v>
      </c>
      <c r="E7241" t="s">
        <v>1555</v>
      </c>
      <c r="F7241">
        <v>1317</v>
      </c>
      <c r="G7241">
        <v>2983</v>
      </c>
      <c r="H7241">
        <v>6766</v>
      </c>
      <c r="I7241">
        <v>560452008301</v>
      </c>
      <c r="J7241">
        <v>9</v>
      </c>
      <c r="K7241" t="s">
        <v>1953</v>
      </c>
      <c r="L7241">
        <v>2702</v>
      </c>
      <c r="M7241" t="s">
        <v>1936</v>
      </c>
      <c r="N7241" t="s">
        <v>1947</v>
      </c>
      <c r="O7241">
        <v>0</v>
      </c>
      <c r="P7241" t="s">
        <v>1552</v>
      </c>
      <c r="Q7241">
        <v>19970422</v>
      </c>
      <c r="R7241">
        <v>891018490</v>
      </c>
    </row>
    <row r="7242" spans="1:18">
      <c r="A7242" t="s">
        <v>1948</v>
      </c>
      <c r="B7242" t="s">
        <v>1689</v>
      </c>
      <c r="C7242">
        <v>201204</v>
      </c>
      <c r="D7242">
        <v>30</v>
      </c>
      <c r="E7242" t="s">
        <v>1555</v>
      </c>
      <c r="F7242">
        <v>16849</v>
      </c>
      <c r="G7242">
        <v>12170</v>
      </c>
      <c r="H7242">
        <v>31587</v>
      </c>
      <c r="I7242">
        <v>560452007200</v>
      </c>
      <c r="J7242">
        <v>9</v>
      </c>
      <c r="K7242" t="s">
        <v>1951</v>
      </c>
      <c r="L7242">
        <v>2702</v>
      </c>
      <c r="M7242" t="s">
        <v>1936</v>
      </c>
      <c r="N7242" t="s">
        <v>1947</v>
      </c>
      <c r="O7242">
        <v>0</v>
      </c>
      <c r="P7242" t="s">
        <v>1552</v>
      </c>
      <c r="Q7242">
        <v>19890801</v>
      </c>
      <c r="R7242">
        <v>891018490</v>
      </c>
    </row>
    <row r="7243" spans="1:18">
      <c r="A7243" t="s">
        <v>1952</v>
      </c>
      <c r="B7243" t="s">
        <v>1573</v>
      </c>
      <c r="C7243">
        <v>201204</v>
      </c>
      <c r="D7243">
        <v>30</v>
      </c>
      <c r="E7243" t="s">
        <v>1555</v>
      </c>
      <c r="F7243">
        <v>9111</v>
      </c>
      <c r="G7243">
        <v>3740</v>
      </c>
      <c r="H7243">
        <v>46450</v>
      </c>
      <c r="I7243">
        <v>560452004800</v>
      </c>
      <c r="J7243">
        <v>9</v>
      </c>
      <c r="K7243" t="s">
        <v>1953</v>
      </c>
      <c r="L7243">
        <v>2702</v>
      </c>
      <c r="M7243" t="s">
        <v>1936</v>
      </c>
      <c r="N7243" t="s">
        <v>1947</v>
      </c>
      <c r="O7243">
        <v>0</v>
      </c>
      <c r="P7243" t="s">
        <v>1552</v>
      </c>
      <c r="Q7243">
        <v>19880401</v>
      </c>
      <c r="R7243">
        <v>891018490</v>
      </c>
    </row>
    <row r="7244" spans="1:18">
      <c r="A7244" t="s">
        <v>1952</v>
      </c>
      <c r="B7244" t="s">
        <v>1701</v>
      </c>
      <c r="C7244">
        <v>201204</v>
      </c>
      <c r="D7244">
        <v>30</v>
      </c>
      <c r="E7244" t="s">
        <v>1555</v>
      </c>
      <c r="F7244">
        <v>4399</v>
      </c>
      <c r="G7244">
        <v>1342</v>
      </c>
      <c r="H7244">
        <v>247873</v>
      </c>
      <c r="I7244">
        <v>560452005300</v>
      </c>
      <c r="J7244">
        <v>9</v>
      </c>
      <c r="K7244" t="s">
        <v>1953</v>
      </c>
      <c r="L7244">
        <v>2702</v>
      </c>
      <c r="M7244" t="s">
        <v>1936</v>
      </c>
      <c r="N7244" t="s">
        <v>1947</v>
      </c>
      <c r="O7244">
        <v>0</v>
      </c>
      <c r="P7244" t="s">
        <v>1552</v>
      </c>
      <c r="Q7244">
        <v>19870401</v>
      </c>
      <c r="R7244">
        <v>891018490</v>
      </c>
    </row>
    <row r="7245" spans="1:18">
      <c r="A7245" t="s">
        <v>1952</v>
      </c>
      <c r="B7245" t="s">
        <v>1650</v>
      </c>
      <c r="C7245">
        <v>201204</v>
      </c>
      <c r="D7245">
        <v>30</v>
      </c>
      <c r="E7245" t="s">
        <v>1555</v>
      </c>
      <c r="F7245">
        <v>6997</v>
      </c>
      <c r="G7245">
        <v>4919</v>
      </c>
      <c r="H7245">
        <v>5</v>
      </c>
      <c r="I7245">
        <v>560452006101</v>
      </c>
      <c r="J7245">
        <v>9</v>
      </c>
      <c r="K7245" t="s">
        <v>1954</v>
      </c>
      <c r="L7245">
        <v>2702</v>
      </c>
      <c r="M7245" t="s">
        <v>1936</v>
      </c>
      <c r="N7245" t="s">
        <v>1947</v>
      </c>
      <c r="O7245">
        <v>0</v>
      </c>
      <c r="P7245" t="s">
        <v>1552</v>
      </c>
      <c r="Q7245">
        <v>20060701</v>
      </c>
      <c r="R7245">
        <v>891018490</v>
      </c>
    </row>
    <row r="7246" spans="1:18">
      <c r="A7246" t="s">
        <v>1952</v>
      </c>
      <c r="B7246" t="s">
        <v>1593</v>
      </c>
      <c r="C7246">
        <v>201204</v>
      </c>
      <c r="D7246">
        <v>30</v>
      </c>
      <c r="E7246" t="s">
        <v>1555</v>
      </c>
      <c r="F7246">
        <v>1305</v>
      </c>
      <c r="G7246">
        <v>4033</v>
      </c>
      <c r="H7246">
        <v>6659</v>
      </c>
      <c r="I7246">
        <v>560452008301</v>
      </c>
      <c r="J7246">
        <v>9</v>
      </c>
      <c r="K7246" t="s">
        <v>1953</v>
      </c>
      <c r="L7246">
        <v>2702</v>
      </c>
      <c r="M7246" t="s">
        <v>1936</v>
      </c>
      <c r="N7246" t="s">
        <v>1947</v>
      </c>
      <c r="O7246">
        <v>0</v>
      </c>
      <c r="P7246" t="s">
        <v>1552</v>
      </c>
      <c r="Q7246">
        <v>19970422</v>
      </c>
      <c r="R7246">
        <v>891018490</v>
      </c>
    </row>
    <row r="7247" spans="1:18">
      <c r="A7247" t="s">
        <v>1948</v>
      </c>
      <c r="B7247" t="s">
        <v>1689</v>
      </c>
      <c r="C7247">
        <v>201205</v>
      </c>
      <c r="D7247">
        <v>31</v>
      </c>
      <c r="E7247" t="s">
        <v>1555</v>
      </c>
      <c r="F7247">
        <v>16281</v>
      </c>
      <c r="G7247">
        <v>14432</v>
      </c>
      <c r="H7247">
        <v>35856</v>
      </c>
      <c r="I7247">
        <v>560452007200</v>
      </c>
      <c r="J7247">
        <v>9</v>
      </c>
      <c r="K7247" t="s">
        <v>1951</v>
      </c>
      <c r="L7247">
        <v>2702</v>
      </c>
      <c r="M7247" t="s">
        <v>1936</v>
      </c>
      <c r="N7247" t="s">
        <v>1947</v>
      </c>
      <c r="O7247">
        <v>0</v>
      </c>
      <c r="P7247" t="s">
        <v>1552</v>
      </c>
      <c r="Q7247">
        <v>19890801</v>
      </c>
      <c r="R7247">
        <v>891018490</v>
      </c>
    </row>
    <row r="7248" spans="1:18">
      <c r="A7248" t="s">
        <v>1952</v>
      </c>
      <c r="B7248" t="s">
        <v>1573</v>
      </c>
      <c r="C7248">
        <v>201205</v>
      </c>
      <c r="D7248">
        <v>31</v>
      </c>
      <c r="E7248" t="s">
        <v>1555</v>
      </c>
      <c r="F7248">
        <v>9504</v>
      </c>
      <c r="G7248">
        <v>4146</v>
      </c>
      <c r="H7248">
        <v>51874</v>
      </c>
      <c r="I7248">
        <v>560452004800</v>
      </c>
      <c r="J7248">
        <v>9</v>
      </c>
      <c r="K7248" t="s">
        <v>1953</v>
      </c>
      <c r="L7248">
        <v>2702</v>
      </c>
      <c r="M7248" t="s">
        <v>1936</v>
      </c>
      <c r="N7248" t="s">
        <v>1947</v>
      </c>
      <c r="O7248">
        <v>0</v>
      </c>
      <c r="P7248" t="s">
        <v>1552</v>
      </c>
      <c r="Q7248">
        <v>19880401</v>
      </c>
      <c r="R7248">
        <v>891018490</v>
      </c>
    </row>
    <row r="7249" spans="1:18">
      <c r="A7249" t="s">
        <v>1952</v>
      </c>
      <c r="B7249" t="s">
        <v>1701</v>
      </c>
      <c r="C7249">
        <v>201205</v>
      </c>
      <c r="D7249">
        <v>31</v>
      </c>
      <c r="E7249" t="s">
        <v>1555</v>
      </c>
      <c r="F7249">
        <v>4493</v>
      </c>
      <c r="G7249">
        <v>627</v>
      </c>
      <c r="H7249">
        <v>267715</v>
      </c>
      <c r="I7249">
        <v>560452005300</v>
      </c>
      <c r="J7249">
        <v>9</v>
      </c>
      <c r="K7249" t="s">
        <v>1953</v>
      </c>
      <c r="L7249">
        <v>2702</v>
      </c>
      <c r="M7249" t="s">
        <v>1936</v>
      </c>
      <c r="N7249" t="s">
        <v>1947</v>
      </c>
      <c r="O7249">
        <v>0</v>
      </c>
      <c r="P7249" t="s">
        <v>1552</v>
      </c>
      <c r="Q7249">
        <v>19870401</v>
      </c>
      <c r="R7249">
        <v>891018490</v>
      </c>
    </row>
    <row r="7250" spans="1:18">
      <c r="A7250" t="s">
        <v>1952</v>
      </c>
      <c r="B7250" t="s">
        <v>1650</v>
      </c>
      <c r="C7250">
        <v>201205</v>
      </c>
      <c r="D7250">
        <v>31</v>
      </c>
      <c r="E7250" t="s">
        <v>1555</v>
      </c>
      <c r="F7250">
        <v>8226</v>
      </c>
      <c r="G7250">
        <v>5639</v>
      </c>
      <c r="H7250">
        <v>3</v>
      </c>
      <c r="I7250">
        <v>560452006101</v>
      </c>
      <c r="J7250">
        <v>9</v>
      </c>
      <c r="K7250" t="s">
        <v>1954</v>
      </c>
      <c r="L7250">
        <v>2702</v>
      </c>
      <c r="M7250" t="s">
        <v>1936</v>
      </c>
      <c r="N7250" t="s">
        <v>1947</v>
      </c>
      <c r="O7250">
        <v>0</v>
      </c>
      <c r="P7250" t="s">
        <v>1552</v>
      </c>
      <c r="Q7250">
        <v>20060701</v>
      </c>
      <c r="R7250">
        <v>891018490</v>
      </c>
    </row>
    <row r="7251" spans="1:18">
      <c r="A7251" t="s">
        <v>1952</v>
      </c>
      <c r="B7251" t="s">
        <v>1593</v>
      </c>
      <c r="C7251">
        <v>201205</v>
      </c>
      <c r="D7251">
        <v>31</v>
      </c>
      <c r="E7251" t="s">
        <v>1555</v>
      </c>
      <c r="F7251">
        <v>1528</v>
      </c>
      <c r="G7251">
        <v>3679</v>
      </c>
      <c r="H7251">
        <v>7357</v>
      </c>
      <c r="I7251">
        <v>560452008301</v>
      </c>
      <c r="J7251">
        <v>9</v>
      </c>
      <c r="K7251" t="s">
        <v>1953</v>
      </c>
      <c r="L7251">
        <v>2702</v>
      </c>
      <c r="M7251" t="s">
        <v>1936</v>
      </c>
      <c r="N7251" t="s">
        <v>1947</v>
      </c>
      <c r="O7251">
        <v>0</v>
      </c>
      <c r="P7251" t="s">
        <v>1552</v>
      </c>
      <c r="Q7251">
        <v>19970422</v>
      </c>
      <c r="R7251">
        <v>891018490</v>
      </c>
    </row>
    <row r="7252" spans="1:18">
      <c r="A7252" t="s">
        <v>1948</v>
      </c>
      <c r="B7252" t="s">
        <v>1689</v>
      </c>
      <c r="C7252">
        <v>201206</v>
      </c>
      <c r="D7252">
        <v>30</v>
      </c>
      <c r="E7252" t="s">
        <v>1555</v>
      </c>
      <c r="F7252">
        <v>13686</v>
      </c>
      <c r="G7252">
        <v>16811</v>
      </c>
      <c r="H7252">
        <v>38460</v>
      </c>
      <c r="I7252">
        <v>560452007200</v>
      </c>
      <c r="J7252">
        <v>9</v>
      </c>
      <c r="K7252" t="s">
        <v>1951</v>
      </c>
      <c r="L7252">
        <v>2702</v>
      </c>
      <c r="M7252" t="s">
        <v>1936</v>
      </c>
      <c r="N7252" t="s">
        <v>1947</v>
      </c>
      <c r="O7252">
        <v>0</v>
      </c>
      <c r="P7252" t="s">
        <v>1552</v>
      </c>
      <c r="Q7252">
        <v>19890801</v>
      </c>
      <c r="R7252">
        <v>891018490</v>
      </c>
    </row>
    <row r="7253" spans="1:18">
      <c r="A7253" t="s">
        <v>1952</v>
      </c>
      <c r="B7253" t="s">
        <v>1573</v>
      </c>
      <c r="C7253">
        <v>201206</v>
      </c>
      <c r="D7253">
        <v>30</v>
      </c>
      <c r="E7253" t="s">
        <v>1555</v>
      </c>
      <c r="F7253">
        <v>8182</v>
      </c>
      <c r="G7253">
        <v>3869</v>
      </c>
      <c r="H7253">
        <v>50810</v>
      </c>
      <c r="I7253">
        <v>560452004800</v>
      </c>
      <c r="J7253">
        <v>9</v>
      </c>
      <c r="K7253" t="s">
        <v>1953</v>
      </c>
      <c r="L7253">
        <v>2702</v>
      </c>
      <c r="M7253" t="s">
        <v>1936</v>
      </c>
      <c r="N7253" t="s">
        <v>1947</v>
      </c>
      <c r="O7253">
        <v>0</v>
      </c>
      <c r="P7253" t="s">
        <v>1552</v>
      </c>
      <c r="Q7253">
        <v>19880401</v>
      </c>
      <c r="R7253">
        <v>891018490</v>
      </c>
    </row>
    <row r="7254" spans="1:18">
      <c r="A7254" t="s">
        <v>1952</v>
      </c>
      <c r="B7254" t="s">
        <v>1701</v>
      </c>
      <c r="C7254">
        <v>201206</v>
      </c>
      <c r="D7254">
        <v>30</v>
      </c>
      <c r="E7254" t="s">
        <v>1555</v>
      </c>
      <c r="F7254">
        <v>3453</v>
      </c>
      <c r="G7254">
        <v>321</v>
      </c>
      <c r="H7254">
        <v>256546</v>
      </c>
      <c r="I7254">
        <v>560452005300</v>
      </c>
      <c r="J7254">
        <v>9</v>
      </c>
      <c r="K7254" t="s">
        <v>1953</v>
      </c>
      <c r="L7254">
        <v>2702</v>
      </c>
      <c r="M7254" t="s">
        <v>1936</v>
      </c>
      <c r="N7254" t="s">
        <v>1947</v>
      </c>
      <c r="O7254">
        <v>0</v>
      </c>
      <c r="P7254" t="s">
        <v>1552</v>
      </c>
      <c r="Q7254">
        <v>19870401</v>
      </c>
      <c r="R7254">
        <v>891018490</v>
      </c>
    </row>
    <row r="7255" spans="1:18">
      <c r="A7255" t="s">
        <v>1952</v>
      </c>
      <c r="B7255" t="s">
        <v>1650</v>
      </c>
      <c r="C7255">
        <v>201206</v>
      </c>
      <c r="D7255">
        <v>30</v>
      </c>
      <c r="E7255" t="s">
        <v>1555</v>
      </c>
      <c r="F7255">
        <v>8980</v>
      </c>
      <c r="G7255">
        <v>4253</v>
      </c>
      <c r="H7255">
        <v>14</v>
      </c>
      <c r="I7255">
        <v>560452006101</v>
      </c>
      <c r="J7255">
        <v>9</v>
      </c>
      <c r="K7255" t="s">
        <v>1954</v>
      </c>
      <c r="L7255">
        <v>2702</v>
      </c>
      <c r="M7255" t="s">
        <v>1936</v>
      </c>
      <c r="N7255" t="s">
        <v>1947</v>
      </c>
      <c r="O7255">
        <v>0</v>
      </c>
      <c r="P7255" t="s">
        <v>1552</v>
      </c>
      <c r="Q7255">
        <v>20060701</v>
      </c>
      <c r="R7255">
        <v>891018490</v>
      </c>
    </row>
    <row r="7256" spans="1:18">
      <c r="A7256" t="s">
        <v>1952</v>
      </c>
      <c r="B7256" t="s">
        <v>1593</v>
      </c>
      <c r="C7256">
        <v>201206</v>
      </c>
      <c r="D7256">
        <v>30</v>
      </c>
      <c r="E7256" t="s">
        <v>1555</v>
      </c>
      <c r="F7256">
        <v>1373</v>
      </c>
      <c r="G7256">
        <v>1679</v>
      </c>
      <c r="H7256">
        <v>6603</v>
      </c>
      <c r="I7256">
        <v>560452008301</v>
      </c>
      <c r="J7256">
        <v>9</v>
      </c>
      <c r="K7256" t="s">
        <v>1953</v>
      </c>
      <c r="L7256">
        <v>2702</v>
      </c>
      <c r="M7256" t="s">
        <v>1936</v>
      </c>
      <c r="N7256" t="s">
        <v>1947</v>
      </c>
      <c r="O7256">
        <v>0</v>
      </c>
      <c r="P7256" t="s">
        <v>1552</v>
      </c>
      <c r="Q7256">
        <v>19970422</v>
      </c>
      <c r="R7256">
        <v>891018490</v>
      </c>
    </row>
    <row r="7257" spans="1:18">
      <c r="A7257" t="s">
        <v>1948</v>
      </c>
      <c r="B7257" t="s">
        <v>1689</v>
      </c>
      <c r="C7257">
        <v>201207</v>
      </c>
      <c r="D7257">
        <v>31</v>
      </c>
      <c r="E7257" t="s">
        <v>1555</v>
      </c>
      <c r="F7257">
        <v>16462</v>
      </c>
      <c r="G7257">
        <v>14527</v>
      </c>
      <c r="H7257">
        <v>36424</v>
      </c>
      <c r="I7257">
        <v>560452007200</v>
      </c>
      <c r="J7257">
        <v>9</v>
      </c>
      <c r="K7257" t="s">
        <v>1951</v>
      </c>
      <c r="L7257">
        <v>2702</v>
      </c>
      <c r="M7257" t="s">
        <v>1936</v>
      </c>
      <c r="N7257" t="s">
        <v>1947</v>
      </c>
      <c r="O7257">
        <v>0</v>
      </c>
      <c r="P7257" t="s">
        <v>1552</v>
      </c>
      <c r="Q7257">
        <v>19890801</v>
      </c>
      <c r="R7257">
        <v>891018490</v>
      </c>
    </row>
    <row r="7258" spans="1:18">
      <c r="A7258" t="s">
        <v>1952</v>
      </c>
      <c r="B7258" t="s">
        <v>1573</v>
      </c>
      <c r="C7258">
        <v>201207</v>
      </c>
      <c r="D7258">
        <v>31</v>
      </c>
      <c r="E7258" t="s">
        <v>1555</v>
      </c>
      <c r="F7258">
        <v>10306</v>
      </c>
      <c r="G7258">
        <v>3488</v>
      </c>
      <c r="H7258">
        <v>52262</v>
      </c>
      <c r="I7258">
        <v>560452004800</v>
      </c>
      <c r="J7258">
        <v>9</v>
      </c>
      <c r="K7258" t="s">
        <v>1953</v>
      </c>
      <c r="L7258">
        <v>2702</v>
      </c>
      <c r="M7258" t="s">
        <v>1936</v>
      </c>
      <c r="N7258" t="s">
        <v>1947</v>
      </c>
      <c r="O7258">
        <v>0</v>
      </c>
      <c r="P7258" t="s">
        <v>1552</v>
      </c>
      <c r="Q7258">
        <v>19880401</v>
      </c>
      <c r="R7258">
        <v>891018490</v>
      </c>
    </row>
    <row r="7259" spans="1:18">
      <c r="A7259" t="s">
        <v>1952</v>
      </c>
      <c r="B7259" t="s">
        <v>1701</v>
      </c>
      <c r="C7259">
        <v>201207</v>
      </c>
      <c r="D7259">
        <v>31</v>
      </c>
      <c r="E7259" t="s">
        <v>1555</v>
      </c>
      <c r="F7259">
        <v>4143</v>
      </c>
      <c r="G7259">
        <v>1079</v>
      </c>
      <c r="H7259">
        <v>263990</v>
      </c>
      <c r="I7259">
        <v>560452005300</v>
      </c>
      <c r="J7259">
        <v>9</v>
      </c>
      <c r="K7259" t="s">
        <v>1953</v>
      </c>
      <c r="L7259">
        <v>2702</v>
      </c>
      <c r="M7259" t="s">
        <v>1936</v>
      </c>
      <c r="N7259" t="s">
        <v>1947</v>
      </c>
      <c r="O7259">
        <v>0</v>
      </c>
      <c r="P7259" t="s">
        <v>1552</v>
      </c>
      <c r="Q7259">
        <v>19870401</v>
      </c>
      <c r="R7259">
        <v>891018490</v>
      </c>
    </row>
    <row r="7260" spans="1:18">
      <c r="A7260" t="s">
        <v>1952</v>
      </c>
      <c r="B7260" t="s">
        <v>1650</v>
      </c>
      <c r="C7260">
        <v>201207</v>
      </c>
      <c r="D7260">
        <v>31</v>
      </c>
      <c r="E7260" t="s">
        <v>1555</v>
      </c>
      <c r="F7260">
        <v>9409</v>
      </c>
      <c r="G7260">
        <v>4155</v>
      </c>
      <c r="H7260">
        <v>12</v>
      </c>
      <c r="I7260">
        <v>560452006101</v>
      </c>
      <c r="J7260">
        <v>9</v>
      </c>
      <c r="K7260" t="s">
        <v>1954</v>
      </c>
      <c r="L7260">
        <v>2702</v>
      </c>
      <c r="M7260" t="s">
        <v>1936</v>
      </c>
      <c r="N7260" t="s">
        <v>1947</v>
      </c>
      <c r="O7260">
        <v>0</v>
      </c>
      <c r="P7260" t="s">
        <v>1552</v>
      </c>
      <c r="Q7260">
        <v>20060701</v>
      </c>
      <c r="R7260">
        <v>891018490</v>
      </c>
    </row>
    <row r="7261" spans="1:18">
      <c r="A7261" t="s">
        <v>1952</v>
      </c>
      <c r="B7261" t="s">
        <v>1593</v>
      </c>
      <c r="C7261">
        <v>201207</v>
      </c>
      <c r="D7261">
        <v>31</v>
      </c>
      <c r="E7261" t="s">
        <v>1555</v>
      </c>
      <c r="F7261">
        <v>1494</v>
      </c>
      <c r="G7261">
        <v>2974</v>
      </c>
      <c r="H7261">
        <v>6832</v>
      </c>
      <c r="I7261">
        <v>560452008301</v>
      </c>
      <c r="J7261">
        <v>9</v>
      </c>
      <c r="K7261" t="s">
        <v>1953</v>
      </c>
      <c r="L7261">
        <v>2702</v>
      </c>
      <c r="M7261" t="s">
        <v>1936</v>
      </c>
      <c r="N7261" t="s">
        <v>1947</v>
      </c>
      <c r="O7261">
        <v>0</v>
      </c>
      <c r="P7261" t="s">
        <v>1552</v>
      </c>
      <c r="Q7261">
        <v>19970422</v>
      </c>
      <c r="R7261">
        <v>891018490</v>
      </c>
    </row>
    <row r="7262" spans="1:18">
      <c r="A7262" t="s">
        <v>1945</v>
      </c>
      <c r="B7262" t="s">
        <v>1762</v>
      </c>
      <c r="C7262">
        <v>201208</v>
      </c>
      <c r="D7262">
        <v>2</v>
      </c>
      <c r="E7262" t="s">
        <v>1555</v>
      </c>
      <c r="F7262">
        <v>1</v>
      </c>
      <c r="G7262">
        <v>161</v>
      </c>
      <c r="H7262">
        <v>1181</v>
      </c>
      <c r="I7262">
        <v>560452008901</v>
      </c>
      <c r="J7262">
        <v>9</v>
      </c>
      <c r="K7262" t="s">
        <v>1955</v>
      </c>
      <c r="L7262">
        <v>2702</v>
      </c>
      <c r="M7262" t="s">
        <v>1936</v>
      </c>
      <c r="N7262" t="s">
        <v>1947</v>
      </c>
      <c r="O7262">
        <v>0</v>
      </c>
      <c r="P7262" t="s">
        <v>1552</v>
      </c>
      <c r="Q7262">
        <v>20120831</v>
      </c>
      <c r="R7262">
        <v>891018490</v>
      </c>
    </row>
    <row r="7263" spans="1:18">
      <c r="A7263" t="s">
        <v>1948</v>
      </c>
      <c r="B7263" t="s">
        <v>1689</v>
      </c>
      <c r="C7263">
        <v>201208</v>
      </c>
      <c r="D7263">
        <v>31</v>
      </c>
      <c r="E7263" t="s">
        <v>1555</v>
      </c>
      <c r="F7263">
        <v>14586</v>
      </c>
      <c r="G7263">
        <v>13053</v>
      </c>
      <c r="H7263">
        <v>35392</v>
      </c>
      <c r="I7263">
        <v>560452007200</v>
      </c>
      <c r="J7263">
        <v>9</v>
      </c>
      <c r="K7263" t="s">
        <v>1951</v>
      </c>
      <c r="L7263">
        <v>2702</v>
      </c>
      <c r="M7263" t="s">
        <v>1936</v>
      </c>
      <c r="N7263" t="s">
        <v>1947</v>
      </c>
      <c r="O7263">
        <v>0</v>
      </c>
      <c r="P7263" t="s">
        <v>1552</v>
      </c>
      <c r="Q7263">
        <v>19890801</v>
      </c>
      <c r="R7263">
        <v>891018490</v>
      </c>
    </row>
    <row r="7264" spans="1:18">
      <c r="A7264" t="s">
        <v>1952</v>
      </c>
      <c r="B7264" t="s">
        <v>1573</v>
      </c>
      <c r="C7264">
        <v>201208</v>
      </c>
      <c r="D7264">
        <v>31</v>
      </c>
      <c r="E7264" t="s">
        <v>1555</v>
      </c>
      <c r="F7264">
        <v>10179</v>
      </c>
      <c r="G7264">
        <v>3303</v>
      </c>
      <c r="H7264">
        <v>54437</v>
      </c>
      <c r="I7264">
        <v>560452004800</v>
      </c>
      <c r="J7264">
        <v>9</v>
      </c>
      <c r="K7264" t="s">
        <v>1953</v>
      </c>
      <c r="L7264">
        <v>2702</v>
      </c>
      <c r="M7264" t="s">
        <v>1936</v>
      </c>
      <c r="N7264" t="s">
        <v>1947</v>
      </c>
      <c r="O7264">
        <v>0</v>
      </c>
      <c r="P7264" t="s">
        <v>1552</v>
      </c>
      <c r="Q7264">
        <v>19880401</v>
      </c>
      <c r="R7264">
        <v>891018490</v>
      </c>
    </row>
    <row r="7265" spans="1:18">
      <c r="A7265" t="s">
        <v>1952</v>
      </c>
      <c r="B7265" t="s">
        <v>1701</v>
      </c>
      <c r="C7265">
        <v>201208</v>
      </c>
      <c r="D7265">
        <v>31</v>
      </c>
      <c r="E7265" t="s">
        <v>1555</v>
      </c>
      <c r="F7265">
        <v>3884</v>
      </c>
      <c r="G7265">
        <v>1170</v>
      </c>
      <c r="H7265">
        <v>261756</v>
      </c>
      <c r="I7265">
        <v>560452005300</v>
      </c>
      <c r="J7265">
        <v>9</v>
      </c>
      <c r="K7265" t="s">
        <v>1953</v>
      </c>
      <c r="L7265">
        <v>2702</v>
      </c>
      <c r="M7265" t="s">
        <v>1936</v>
      </c>
      <c r="N7265" t="s">
        <v>1947</v>
      </c>
      <c r="O7265">
        <v>0</v>
      </c>
      <c r="P7265" t="s">
        <v>1552</v>
      </c>
      <c r="Q7265">
        <v>19870401</v>
      </c>
      <c r="R7265">
        <v>891018490</v>
      </c>
    </row>
    <row r="7266" spans="1:18">
      <c r="A7266" t="s">
        <v>1952</v>
      </c>
      <c r="B7266" t="s">
        <v>1650</v>
      </c>
      <c r="C7266">
        <v>201208</v>
      </c>
      <c r="D7266">
        <v>31</v>
      </c>
      <c r="E7266" t="s">
        <v>1555</v>
      </c>
      <c r="F7266">
        <v>7785</v>
      </c>
      <c r="G7266">
        <v>4463</v>
      </c>
      <c r="H7266">
        <v>12</v>
      </c>
      <c r="I7266">
        <v>560452006101</v>
      </c>
      <c r="J7266">
        <v>9</v>
      </c>
      <c r="K7266" t="s">
        <v>1954</v>
      </c>
      <c r="L7266">
        <v>2702</v>
      </c>
      <c r="M7266" t="s">
        <v>1936</v>
      </c>
      <c r="N7266" t="s">
        <v>1947</v>
      </c>
      <c r="O7266">
        <v>0</v>
      </c>
      <c r="P7266" t="s">
        <v>1552</v>
      </c>
      <c r="Q7266">
        <v>20060701</v>
      </c>
      <c r="R7266">
        <v>891018490</v>
      </c>
    </row>
    <row r="7267" spans="1:18">
      <c r="A7267" t="s">
        <v>1952</v>
      </c>
      <c r="B7267" t="s">
        <v>1593</v>
      </c>
      <c r="C7267">
        <v>201208</v>
      </c>
      <c r="D7267">
        <v>31</v>
      </c>
      <c r="E7267" t="s">
        <v>1555</v>
      </c>
      <c r="F7267">
        <v>1291</v>
      </c>
      <c r="G7267">
        <v>3497</v>
      </c>
      <c r="H7267">
        <v>6965</v>
      </c>
      <c r="I7267">
        <v>560452008301</v>
      </c>
      <c r="J7267">
        <v>9</v>
      </c>
      <c r="K7267" t="s">
        <v>1953</v>
      </c>
      <c r="L7267">
        <v>2702</v>
      </c>
      <c r="M7267" t="s">
        <v>1936</v>
      </c>
      <c r="N7267" t="s">
        <v>1947</v>
      </c>
      <c r="O7267">
        <v>0</v>
      </c>
      <c r="P7267" t="s">
        <v>1552</v>
      </c>
      <c r="Q7267">
        <v>19970422</v>
      </c>
      <c r="R7267">
        <v>891018490</v>
      </c>
    </row>
    <row r="7268" spans="1:18">
      <c r="A7268" t="s">
        <v>1945</v>
      </c>
      <c r="B7268" t="s">
        <v>1762</v>
      </c>
      <c r="C7268">
        <v>201209</v>
      </c>
      <c r="D7268">
        <v>30</v>
      </c>
      <c r="E7268" t="s">
        <v>1555</v>
      </c>
      <c r="F7268">
        <v>10582</v>
      </c>
      <c r="G7268">
        <v>5769</v>
      </c>
      <c r="H7268">
        <v>18188</v>
      </c>
      <c r="I7268">
        <v>560452008901</v>
      </c>
      <c r="J7268">
        <v>9</v>
      </c>
      <c r="K7268" t="s">
        <v>1955</v>
      </c>
      <c r="L7268">
        <v>2702</v>
      </c>
      <c r="M7268" t="s">
        <v>1936</v>
      </c>
      <c r="N7268" t="s">
        <v>1947</v>
      </c>
      <c r="O7268">
        <v>0</v>
      </c>
      <c r="P7268" t="s">
        <v>1552</v>
      </c>
      <c r="Q7268">
        <v>20120831</v>
      </c>
      <c r="R7268">
        <v>891018490</v>
      </c>
    </row>
    <row r="7269" spans="1:18">
      <c r="A7269" t="s">
        <v>1948</v>
      </c>
      <c r="B7269" t="s">
        <v>1689</v>
      </c>
      <c r="C7269">
        <v>201209</v>
      </c>
      <c r="D7269">
        <v>30</v>
      </c>
      <c r="E7269" t="s">
        <v>1555</v>
      </c>
      <c r="F7269">
        <v>15393</v>
      </c>
      <c r="G7269">
        <v>10639</v>
      </c>
      <c r="H7269">
        <v>31673</v>
      </c>
      <c r="I7269">
        <v>560452007200</v>
      </c>
      <c r="J7269">
        <v>9</v>
      </c>
      <c r="K7269" t="s">
        <v>1951</v>
      </c>
      <c r="L7269">
        <v>2702</v>
      </c>
      <c r="M7269" t="s">
        <v>1936</v>
      </c>
      <c r="N7269" t="s">
        <v>1947</v>
      </c>
      <c r="O7269">
        <v>0</v>
      </c>
      <c r="P7269" t="s">
        <v>1552</v>
      </c>
      <c r="Q7269">
        <v>19890801</v>
      </c>
      <c r="R7269">
        <v>891018490</v>
      </c>
    </row>
    <row r="7270" spans="1:18">
      <c r="A7270" t="s">
        <v>1952</v>
      </c>
      <c r="B7270" t="s">
        <v>1573</v>
      </c>
      <c r="C7270">
        <v>201209</v>
      </c>
      <c r="D7270">
        <v>30</v>
      </c>
      <c r="E7270" t="s">
        <v>1555</v>
      </c>
      <c r="F7270">
        <v>7568</v>
      </c>
      <c r="G7270">
        <v>6246</v>
      </c>
      <c r="H7270">
        <v>53993</v>
      </c>
      <c r="I7270">
        <v>560452004800</v>
      </c>
      <c r="J7270">
        <v>9</v>
      </c>
      <c r="K7270" t="s">
        <v>1953</v>
      </c>
      <c r="L7270">
        <v>2702</v>
      </c>
      <c r="M7270" t="s">
        <v>1936</v>
      </c>
      <c r="N7270" t="s">
        <v>1947</v>
      </c>
      <c r="O7270">
        <v>0</v>
      </c>
      <c r="P7270" t="s">
        <v>1552</v>
      </c>
      <c r="Q7270">
        <v>19880401</v>
      </c>
      <c r="R7270">
        <v>891018490</v>
      </c>
    </row>
    <row r="7271" spans="1:18">
      <c r="A7271" t="s">
        <v>1952</v>
      </c>
      <c r="B7271" t="s">
        <v>1701</v>
      </c>
      <c r="C7271">
        <v>201209</v>
      </c>
      <c r="D7271">
        <v>30</v>
      </c>
      <c r="E7271" t="s">
        <v>1555</v>
      </c>
      <c r="F7271">
        <v>3606</v>
      </c>
      <c r="G7271">
        <v>1068</v>
      </c>
      <c r="H7271">
        <v>229017</v>
      </c>
      <c r="I7271">
        <v>560452005300</v>
      </c>
      <c r="J7271">
        <v>9</v>
      </c>
      <c r="K7271" t="s">
        <v>1953</v>
      </c>
      <c r="L7271">
        <v>2702</v>
      </c>
      <c r="M7271" t="s">
        <v>1936</v>
      </c>
      <c r="N7271" t="s">
        <v>1947</v>
      </c>
      <c r="O7271">
        <v>0</v>
      </c>
      <c r="P7271" t="s">
        <v>1552</v>
      </c>
      <c r="Q7271">
        <v>19870401</v>
      </c>
      <c r="R7271">
        <v>891018490</v>
      </c>
    </row>
    <row r="7272" spans="1:18">
      <c r="A7272" t="s">
        <v>1952</v>
      </c>
      <c r="B7272" t="s">
        <v>1650</v>
      </c>
      <c r="C7272">
        <v>201209</v>
      </c>
      <c r="D7272">
        <v>30</v>
      </c>
      <c r="E7272" t="s">
        <v>1555</v>
      </c>
      <c r="F7272">
        <v>8111</v>
      </c>
      <c r="G7272">
        <v>4049</v>
      </c>
      <c r="H7272">
        <v>10</v>
      </c>
      <c r="I7272">
        <v>560452006101</v>
      </c>
      <c r="J7272">
        <v>9</v>
      </c>
      <c r="K7272" t="s">
        <v>1954</v>
      </c>
      <c r="L7272">
        <v>2702</v>
      </c>
      <c r="M7272" t="s">
        <v>1936</v>
      </c>
      <c r="N7272" t="s">
        <v>1947</v>
      </c>
      <c r="O7272">
        <v>0</v>
      </c>
      <c r="P7272" t="s">
        <v>1552</v>
      </c>
      <c r="Q7272">
        <v>20060701</v>
      </c>
      <c r="R7272">
        <v>891018490</v>
      </c>
    </row>
    <row r="7273" spans="1:18">
      <c r="A7273" t="s">
        <v>1952</v>
      </c>
      <c r="B7273" t="s">
        <v>1593</v>
      </c>
      <c r="C7273">
        <v>201209</v>
      </c>
      <c r="D7273">
        <v>30</v>
      </c>
      <c r="E7273" t="s">
        <v>1555</v>
      </c>
      <c r="F7273">
        <v>1385</v>
      </c>
      <c r="G7273">
        <v>3444</v>
      </c>
      <c r="H7273">
        <v>6363</v>
      </c>
      <c r="I7273">
        <v>560452008301</v>
      </c>
      <c r="J7273">
        <v>9</v>
      </c>
      <c r="K7273" t="s">
        <v>1953</v>
      </c>
      <c r="L7273">
        <v>2702</v>
      </c>
      <c r="M7273" t="s">
        <v>1936</v>
      </c>
      <c r="N7273" t="s">
        <v>1947</v>
      </c>
      <c r="O7273">
        <v>0</v>
      </c>
      <c r="P7273" t="s">
        <v>1552</v>
      </c>
      <c r="Q7273">
        <v>19970422</v>
      </c>
      <c r="R7273">
        <v>891018490</v>
      </c>
    </row>
    <row r="7274" spans="1:18">
      <c r="A7274" t="s">
        <v>1945</v>
      </c>
      <c r="B7274" t="s">
        <v>1762</v>
      </c>
      <c r="C7274">
        <v>201210</v>
      </c>
      <c r="D7274">
        <v>31</v>
      </c>
      <c r="E7274" t="s">
        <v>1555</v>
      </c>
      <c r="F7274">
        <v>8427</v>
      </c>
      <c r="G7274">
        <v>5526</v>
      </c>
      <c r="H7274">
        <v>18974</v>
      </c>
      <c r="I7274">
        <v>560452008901</v>
      </c>
      <c r="J7274">
        <v>9</v>
      </c>
      <c r="K7274" t="s">
        <v>1955</v>
      </c>
      <c r="L7274">
        <v>2702</v>
      </c>
      <c r="M7274" t="s">
        <v>1936</v>
      </c>
      <c r="N7274" t="s">
        <v>1947</v>
      </c>
      <c r="O7274">
        <v>0</v>
      </c>
      <c r="P7274" t="s">
        <v>1552</v>
      </c>
      <c r="Q7274">
        <v>20120831</v>
      </c>
      <c r="R7274">
        <v>891018490</v>
      </c>
    </row>
    <row r="7275" spans="1:18">
      <c r="A7275" t="s">
        <v>1948</v>
      </c>
      <c r="B7275" t="s">
        <v>1689</v>
      </c>
      <c r="C7275">
        <v>201210</v>
      </c>
      <c r="D7275">
        <v>31</v>
      </c>
      <c r="E7275" t="s">
        <v>1555</v>
      </c>
      <c r="F7275">
        <v>17624</v>
      </c>
      <c r="G7275">
        <v>13622</v>
      </c>
      <c r="H7275">
        <v>40204</v>
      </c>
      <c r="I7275">
        <v>560452007200</v>
      </c>
      <c r="J7275">
        <v>9</v>
      </c>
      <c r="K7275" t="s">
        <v>1951</v>
      </c>
      <c r="L7275">
        <v>2702</v>
      </c>
      <c r="M7275" t="s">
        <v>1936</v>
      </c>
      <c r="N7275" t="s">
        <v>1947</v>
      </c>
      <c r="O7275">
        <v>0</v>
      </c>
      <c r="P7275" t="s">
        <v>1552</v>
      </c>
      <c r="Q7275">
        <v>19890801</v>
      </c>
      <c r="R7275">
        <v>891018490</v>
      </c>
    </row>
    <row r="7276" spans="1:18">
      <c r="A7276" t="s">
        <v>1952</v>
      </c>
      <c r="B7276" t="s">
        <v>1573</v>
      </c>
      <c r="C7276">
        <v>201210</v>
      </c>
      <c r="D7276">
        <v>31</v>
      </c>
      <c r="E7276" t="s">
        <v>1555</v>
      </c>
      <c r="F7276">
        <v>6392</v>
      </c>
      <c r="G7276">
        <v>4488</v>
      </c>
      <c r="H7276">
        <v>62368</v>
      </c>
      <c r="I7276">
        <v>560452004800</v>
      </c>
      <c r="J7276">
        <v>9</v>
      </c>
      <c r="K7276" t="s">
        <v>1953</v>
      </c>
      <c r="L7276">
        <v>2702</v>
      </c>
      <c r="M7276" t="s">
        <v>1936</v>
      </c>
      <c r="N7276" t="s">
        <v>1947</v>
      </c>
      <c r="O7276">
        <v>0</v>
      </c>
      <c r="P7276" t="s">
        <v>1552</v>
      </c>
      <c r="Q7276">
        <v>19880401</v>
      </c>
      <c r="R7276">
        <v>891018490</v>
      </c>
    </row>
    <row r="7277" spans="1:18">
      <c r="A7277" t="s">
        <v>1952</v>
      </c>
      <c r="B7277" t="s">
        <v>1701</v>
      </c>
      <c r="C7277">
        <v>201210</v>
      </c>
      <c r="D7277">
        <v>31</v>
      </c>
      <c r="E7277" t="s">
        <v>1555</v>
      </c>
      <c r="F7277">
        <v>1479</v>
      </c>
      <c r="G7277">
        <v>2791</v>
      </c>
      <c r="H7277">
        <v>124990</v>
      </c>
      <c r="I7277">
        <v>560452005300</v>
      </c>
      <c r="J7277">
        <v>9</v>
      </c>
      <c r="K7277" t="s">
        <v>1953</v>
      </c>
      <c r="L7277">
        <v>2702</v>
      </c>
      <c r="M7277" t="s">
        <v>1936</v>
      </c>
      <c r="N7277" t="s">
        <v>1947</v>
      </c>
      <c r="O7277">
        <v>0</v>
      </c>
      <c r="P7277" t="s">
        <v>1552</v>
      </c>
      <c r="Q7277">
        <v>19870401</v>
      </c>
      <c r="R7277">
        <v>891018490</v>
      </c>
    </row>
    <row r="7278" spans="1:18">
      <c r="A7278" t="s">
        <v>1952</v>
      </c>
      <c r="B7278" t="s">
        <v>1650</v>
      </c>
      <c r="C7278">
        <v>201210</v>
      </c>
      <c r="D7278">
        <v>31</v>
      </c>
      <c r="E7278" t="s">
        <v>1555</v>
      </c>
      <c r="F7278">
        <v>5407</v>
      </c>
      <c r="G7278">
        <v>4289</v>
      </c>
      <c r="H7278">
        <v>0</v>
      </c>
      <c r="I7278">
        <v>560452006101</v>
      </c>
      <c r="J7278">
        <v>9</v>
      </c>
      <c r="K7278" t="s">
        <v>1954</v>
      </c>
      <c r="L7278">
        <v>2702</v>
      </c>
      <c r="M7278" t="s">
        <v>1936</v>
      </c>
      <c r="N7278" t="s">
        <v>1947</v>
      </c>
      <c r="O7278">
        <v>0</v>
      </c>
      <c r="P7278" t="s">
        <v>1552</v>
      </c>
      <c r="Q7278">
        <v>20060701</v>
      </c>
      <c r="R7278">
        <v>891018490</v>
      </c>
    </row>
    <row r="7279" spans="1:18">
      <c r="A7279" t="s">
        <v>1952</v>
      </c>
      <c r="B7279" t="s">
        <v>1593</v>
      </c>
      <c r="C7279">
        <v>201210</v>
      </c>
      <c r="D7279">
        <v>31</v>
      </c>
      <c r="E7279" t="s">
        <v>1555</v>
      </c>
      <c r="F7279">
        <v>1186</v>
      </c>
      <c r="G7279">
        <v>2371</v>
      </c>
      <c r="H7279">
        <v>7389</v>
      </c>
      <c r="I7279">
        <v>560452008301</v>
      </c>
      <c r="J7279">
        <v>9</v>
      </c>
      <c r="K7279" t="s">
        <v>1953</v>
      </c>
      <c r="L7279">
        <v>2702</v>
      </c>
      <c r="M7279" t="s">
        <v>1936</v>
      </c>
      <c r="N7279" t="s">
        <v>1947</v>
      </c>
      <c r="O7279">
        <v>0</v>
      </c>
      <c r="P7279" t="s">
        <v>1552</v>
      </c>
      <c r="Q7279">
        <v>19970422</v>
      </c>
      <c r="R7279">
        <v>891018490</v>
      </c>
    </row>
    <row r="7280" spans="1:18">
      <c r="A7280" t="s">
        <v>1948</v>
      </c>
      <c r="B7280" t="s">
        <v>1689</v>
      </c>
      <c r="C7280">
        <v>201211</v>
      </c>
      <c r="D7280">
        <v>30</v>
      </c>
      <c r="E7280" t="s">
        <v>1555</v>
      </c>
      <c r="F7280">
        <v>18262</v>
      </c>
      <c r="G7280">
        <v>15500</v>
      </c>
      <c r="H7280">
        <v>38862</v>
      </c>
      <c r="I7280">
        <v>560452007200</v>
      </c>
      <c r="J7280">
        <v>9</v>
      </c>
      <c r="K7280" t="s">
        <v>1951</v>
      </c>
      <c r="L7280">
        <v>2702</v>
      </c>
      <c r="M7280" t="s">
        <v>1936</v>
      </c>
      <c r="N7280" t="s">
        <v>1947</v>
      </c>
      <c r="O7280">
        <v>0</v>
      </c>
      <c r="P7280" t="s">
        <v>1552</v>
      </c>
      <c r="Q7280">
        <v>19890801</v>
      </c>
      <c r="R7280">
        <v>891018490</v>
      </c>
    </row>
    <row r="7281" spans="1:18">
      <c r="A7281" t="s">
        <v>1952</v>
      </c>
      <c r="B7281" t="s">
        <v>1573</v>
      </c>
      <c r="C7281">
        <v>201211</v>
      </c>
      <c r="D7281">
        <v>30</v>
      </c>
      <c r="E7281" t="s">
        <v>1555</v>
      </c>
      <c r="F7281">
        <v>7625</v>
      </c>
      <c r="G7281">
        <v>3638</v>
      </c>
      <c r="H7281">
        <v>60499</v>
      </c>
      <c r="I7281">
        <v>560452004800</v>
      </c>
      <c r="J7281">
        <v>9</v>
      </c>
      <c r="K7281" t="s">
        <v>1953</v>
      </c>
      <c r="L7281">
        <v>2702</v>
      </c>
      <c r="M7281" t="s">
        <v>1936</v>
      </c>
      <c r="N7281" t="s">
        <v>1947</v>
      </c>
      <c r="O7281">
        <v>0</v>
      </c>
      <c r="P7281" t="s">
        <v>1552</v>
      </c>
      <c r="Q7281">
        <v>19880401</v>
      </c>
      <c r="R7281">
        <v>891018490</v>
      </c>
    </row>
    <row r="7282" spans="1:18">
      <c r="A7282" t="s">
        <v>1952</v>
      </c>
      <c r="B7282" t="s">
        <v>1701</v>
      </c>
      <c r="C7282">
        <v>201211</v>
      </c>
      <c r="D7282">
        <v>30</v>
      </c>
      <c r="E7282" t="s">
        <v>1555</v>
      </c>
      <c r="F7282">
        <v>2324</v>
      </c>
      <c r="G7282">
        <v>2107</v>
      </c>
      <c r="H7282">
        <v>162855</v>
      </c>
      <c r="I7282">
        <v>560452005300</v>
      </c>
      <c r="J7282">
        <v>9</v>
      </c>
      <c r="K7282" t="s">
        <v>1953</v>
      </c>
      <c r="L7282">
        <v>2702</v>
      </c>
      <c r="M7282" t="s">
        <v>1936</v>
      </c>
      <c r="N7282" t="s">
        <v>1947</v>
      </c>
      <c r="O7282">
        <v>0</v>
      </c>
      <c r="P7282" t="s">
        <v>1552</v>
      </c>
      <c r="Q7282">
        <v>19870401</v>
      </c>
      <c r="R7282">
        <v>891018490</v>
      </c>
    </row>
    <row r="7283" spans="1:18">
      <c r="A7283" t="s">
        <v>1952</v>
      </c>
      <c r="B7283" t="s">
        <v>1650</v>
      </c>
      <c r="C7283">
        <v>201211</v>
      </c>
      <c r="D7283">
        <v>30</v>
      </c>
      <c r="E7283" t="s">
        <v>1555</v>
      </c>
      <c r="F7283">
        <v>7797</v>
      </c>
      <c r="G7283">
        <v>2826</v>
      </c>
      <c r="H7283">
        <v>1</v>
      </c>
      <c r="I7283">
        <v>560452006101</v>
      </c>
      <c r="J7283">
        <v>9</v>
      </c>
      <c r="K7283" t="s">
        <v>1954</v>
      </c>
      <c r="L7283">
        <v>2702</v>
      </c>
      <c r="M7283" t="s">
        <v>1936</v>
      </c>
      <c r="N7283" t="s">
        <v>1947</v>
      </c>
      <c r="O7283">
        <v>0</v>
      </c>
      <c r="P7283" t="s">
        <v>1552</v>
      </c>
      <c r="Q7283">
        <v>20060701</v>
      </c>
      <c r="R7283">
        <v>891018490</v>
      </c>
    </row>
    <row r="7284" spans="1:18">
      <c r="A7284" t="s">
        <v>1952</v>
      </c>
      <c r="B7284" t="s">
        <v>1593</v>
      </c>
      <c r="C7284">
        <v>201211</v>
      </c>
      <c r="D7284">
        <v>30</v>
      </c>
      <c r="E7284" t="s">
        <v>1555</v>
      </c>
      <c r="F7284">
        <v>1171</v>
      </c>
      <c r="G7284">
        <v>2758</v>
      </c>
      <c r="H7284">
        <v>7146</v>
      </c>
      <c r="I7284">
        <v>560452008301</v>
      </c>
      <c r="J7284">
        <v>9</v>
      </c>
      <c r="K7284" t="s">
        <v>1953</v>
      </c>
      <c r="L7284">
        <v>2702</v>
      </c>
      <c r="M7284" t="s">
        <v>1936</v>
      </c>
      <c r="N7284" t="s">
        <v>1947</v>
      </c>
      <c r="O7284">
        <v>0</v>
      </c>
      <c r="P7284" t="s">
        <v>1552</v>
      </c>
      <c r="Q7284">
        <v>19970422</v>
      </c>
      <c r="R7284">
        <v>891018490</v>
      </c>
    </row>
    <row r="7285" spans="1:18">
      <c r="A7285" t="s">
        <v>1948</v>
      </c>
      <c r="B7285" t="s">
        <v>1689</v>
      </c>
      <c r="C7285">
        <v>201212</v>
      </c>
      <c r="D7285">
        <v>31</v>
      </c>
      <c r="E7285" t="s">
        <v>1555</v>
      </c>
      <c r="F7285">
        <v>16303</v>
      </c>
      <c r="G7285">
        <v>19674</v>
      </c>
      <c r="H7285">
        <v>40730</v>
      </c>
      <c r="I7285">
        <v>560452007200</v>
      </c>
      <c r="J7285">
        <v>9</v>
      </c>
      <c r="K7285" t="s">
        <v>1951</v>
      </c>
      <c r="L7285">
        <v>2702</v>
      </c>
      <c r="M7285" t="s">
        <v>1936</v>
      </c>
      <c r="N7285" t="s">
        <v>1947</v>
      </c>
      <c r="O7285">
        <v>0</v>
      </c>
      <c r="P7285" t="s">
        <v>1552</v>
      </c>
      <c r="Q7285">
        <v>19890801</v>
      </c>
      <c r="R7285">
        <v>891018490</v>
      </c>
    </row>
    <row r="7286" spans="1:18">
      <c r="A7286" t="s">
        <v>1952</v>
      </c>
      <c r="B7286" t="s">
        <v>1573</v>
      </c>
      <c r="C7286">
        <v>201212</v>
      </c>
      <c r="D7286">
        <v>31</v>
      </c>
      <c r="E7286" t="s">
        <v>1555</v>
      </c>
      <c r="F7286">
        <v>9422</v>
      </c>
      <c r="G7286">
        <v>4011</v>
      </c>
      <c r="H7286">
        <v>53610</v>
      </c>
      <c r="I7286">
        <v>560452004800</v>
      </c>
      <c r="J7286">
        <v>9</v>
      </c>
      <c r="K7286" t="s">
        <v>1953</v>
      </c>
      <c r="L7286">
        <v>2702</v>
      </c>
      <c r="M7286" t="s">
        <v>1936</v>
      </c>
      <c r="N7286" t="s">
        <v>1947</v>
      </c>
      <c r="O7286">
        <v>0</v>
      </c>
      <c r="P7286" t="s">
        <v>1552</v>
      </c>
      <c r="Q7286">
        <v>19880401</v>
      </c>
      <c r="R7286">
        <v>891018490</v>
      </c>
    </row>
    <row r="7287" spans="1:18">
      <c r="A7287" t="s">
        <v>1952</v>
      </c>
      <c r="B7287" t="s">
        <v>1701</v>
      </c>
      <c r="C7287">
        <v>201212</v>
      </c>
      <c r="D7287">
        <v>31</v>
      </c>
      <c r="E7287" t="s">
        <v>1555</v>
      </c>
      <c r="F7287">
        <v>3246</v>
      </c>
      <c r="G7287">
        <v>1891</v>
      </c>
      <c r="H7287">
        <v>266021</v>
      </c>
      <c r="I7287">
        <v>560452005300</v>
      </c>
      <c r="J7287">
        <v>9</v>
      </c>
      <c r="K7287" t="s">
        <v>1953</v>
      </c>
      <c r="L7287">
        <v>2702</v>
      </c>
      <c r="M7287" t="s">
        <v>1936</v>
      </c>
      <c r="N7287" t="s">
        <v>1947</v>
      </c>
      <c r="O7287">
        <v>0</v>
      </c>
      <c r="P7287" t="s">
        <v>1552</v>
      </c>
      <c r="Q7287">
        <v>19870401</v>
      </c>
      <c r="R7287">
        <v>891018490</v>
      </c>
    </row>
    <row r="7288" spans="1:18">
      <c r="A7288" t="s">
        <v>1952</v>
      </c>
      <c r="B7288" t="s">
        <v>1650</v>
      </c>
      <c r="C7288">
        <v>201212</v>
      </c>
      <c r="D7288">
        <v>31</v>
      </c>
      <c r="E7288" t="s">
        <v>1555</v>
      </c>
      <c r="F7288">
        <v>8925</v>
      </c>
      <c r="G7288">
        <v>662</v>
      </c>
      <c r="H7288">
        <v>8</v>
      </c>
      <c r="I7288">
        <v>560452006101</v>
      </c>
      <c r="J7288">
        <v>9</v>
      </c>
      <c r="K7288" t="s">
        <v>1954</v>
      </c>
      <c r="L7288">
        <v>2702</v>
      </c>
      <c r="M7288" t="s">
        <v>1936</v>
      </c>
      <c r="N7288" t="s">
        <v>1947</v>
      </c>
      <c r="O7288">
        <v>0</v>
      </c>
      <c r="P7288" t="s">
        <v>1552</v>
      </c>
      <c r="Q7288">
        <v>20060701</v>
      </c>
      <c r="R7288">
        <v>891018490</v>
      </c>
    </row>
    <row r="7289" spans="1:18">
      <c r="A7289" t="s">
        <v>1952</v>
      </c>
      <c r="B7289" t="s">
        <v>1593</v>
      </c>
      <c r="C7289">
        <v>201212</v>
      </c>
      <c r="D7289">
        <v>31</v>
      </c>
      <c r="E7289" t="s">
        <v>1555</v>
      </c>
      <c r="F7289">
        <v>1677</v>
      </c>
      <c r="G7289">
        <v>13209</v>
      </c>
      <c r="H7289">
        <v>8980</v>
      </c>
      <c r="I7289">
        <v>560452008301</v>
      </c>
      <c r="J7289">
        <v>9</v>
      </c>
      <c r="K7289" t="s">
        <v>1953</v>
      </c>
      <c r="L7289">
        <v>2702</v>
      </c>
      <c r="M7289" t="s">
        <v>1936</v>
      </c>
      <c r="N7289" t="s">
        <v>1947</v>
      </c>
      <c r="O7289">
        <v>0</v>
      </c>
      <c r="P7289" t="s">
        <v>1552</v>
      </c>
      <c r="Q7289">
        <v>19970422</v>
      </c>
      <c r="R7289">
        <v>891018490</v>
      </c>
    </row>
    <row r="7290" spans="1:18">
      <c r="A7290" t="s">
        <v>1952</v>
      </c>
      <c r="B7290" t="s">
        <v>1735</v>
      </c>
      <c r="C7290">
        <v>201201</v>
      </c>
      <c r="D7290">
        <v>0</v>
      </c>
      <c r="E7290" t="s">
        <v>1555</v>
      </c>
      <c r="F7290">
        <v>0</v>
      </c>
      <c r="G7290">
        <v>0</v>
      </c>
      <c r="H7290">
        <v>0</v>
      </c>
      <c r="I7290">
        <v>560452005700</v>
      </c>
      <c r="J7290">
        <v>12</v>
      </c>
      <c r="K7290" t="s">
        <v>1953</v>
      </c>
      <c r="L7290">
        <v>2702</v>
      </c>
      <c r="M7290" t="s">
        <v>1936</v>
      </c>
      <c r="N7290" t="s">
        <v>1947</v>
      </c>
      <c r="O7290">
        <v>0</v>
      </c>
      <c r="P7290" t="s">
        <v>1552</v>
      </c>
      <c r="Q7290">
        <v>19911001</v>
      </c>
      <c r="R7290">
        <v>891018490</v>
      </c>
    </row>
    <row r="7291" spans="1:18">
      <c r="A7291" t="s">
        <v>1952</v>
      </c>
      <c r="B7291" t="s">
        <v>1631</v>
      </c>
      <c r="C7291">
        <v>201201</v>
      </c>
      <c r="D7291">
        <v>0</v>
      </c>
      <c r="E7291" t="s">
        <v>1555</v>
      </c>
      <c r="F7291">
        <v>0</v>
      </c>
      <c r="G7291">
        <v>0</v>
      </c>
      <c r="H7291">
        <v>0</v>
      </c>
      <c r="I7291">
        <v>560452008100</v>
      </c>
      <c r="J7291">
        <v>12</v>
      </c>
      <c r="K7291" t="s">
        <v>1953</v>
      </c>
      <c r="L7291">
        <v>2702</v>
      </c>
      <c r="M7291" t="s">
        <v>1936</v>
      </c>
      <c r="N7291" t="s">
        <v>1947</v>
      </c>
      <c r="O7291">
        <v>0</v>
      </c>
      <c r="P7291" t="s">
        <v>1552</v>
      </c>
      <c r="Q7291">
        <v>19950301</v>
      </c>
      <c r="R7291">
        <v>891018490</v>
      </c>
    </row>
    <row r="7292" spans="1:18">
      <c r="A7292" t="s">
        <v>1952</v>
      </c>
      <c r="B7292" t="s">
        <v>1653</v>
      </c>
      <c r="C7292">
        <v>201201</v>
      </c>
      <c r="D7292">
        <v>0</v>
      </c>
      <c r="E7292" t="s">
        <v>1555</v>
      </c>
      <c r="F7292">
        <v>0</v>
      </c>
      <c r="G7292">
        <v>0</v>
      </c>
      <c r="H7292">
        <v>0</v>
      </c>
      <c r="I7292">
        <v>560452008200</v>
      </c>
      <c r="J7292">
        <v>12</v>
      </c>
      <c r="K7292" t="s">
        <v>1953</v>
      </c>
      <c r="L7292">
        <v>2702</v>
      </c>
      <c r="M7292" t="s">
        <v>1936</v>
      </c>
      <c r="N7292" t="s">
        <v>1947</v>
      </c>
      <c r="O7292">
        <v>0</v>
      </c>
      <c r="P7292" t="s">
        <v>1552</v>
      </c>
      <c r="Q7292">
        <v>19950301</v>
      </c>
      <c r="R7292">
        <v>891018490</v>
      </c>
    </row>
    <row r="7293" spans="1:18">
      <c r="A7293" t="s">
        <v>1952</v>
      </c>
      <c r="B7293" t="s">
        <v>1735</v>
      </c>
      <c r="C7293">
        <v>201202</v>
      </c>
      <c r="D7293">
        <v>0</v>
      </c>
      <c r="E7293" t="s">
        <v>1555</v>
      </c>
      <c r="F7293">
        <v>0</v>
      </c>
      <c r="G7293">
        <v>0</v>
      </c>
      <c r="H7293">
        <v>0</v>
      </c>
      <c r="I7293">
        <v>560452005700</v>
      </c>
      <c r="J7293">
        <v>12</v>
      </c>
      <c r="K7293" t="s">
        <v>1953</v>
      </c>
      <c r="L7293">
        <v>2702</v>
      </c>
      <c r="M7293" t="s">
        <v>1936</v>
      </c>
      <c r="N7293" t="s">
        <v>1947</v>
      </c>
      <c r="O7293">
        <v>0</v>
      </c>
      <c r="P7293" t="s">
        <v>1552</v>
      </c>
      <c r="Q7293">
        <v>19911001</v>
      </c>
      <c r="R7293">
        <v>891018490</v>
      </c>
    </row>
    <row r="7294" spans="1:18">
      <c r="A7294" t="s">
        <v>1952</v>
      </c>
      <c r="B7294" t="s">
        <v>1577</v>
      </c>
      <c r="C7294">
        <v>201202</v>
      </c>
      <c r="D7294">
        <v>0</v>
      </c>
      <c r="E7294" t="s">
        <v>1555</v>
      </c>
      <c r="F7294">
        <v>0</v>
      </c>
      <c r="G7294">
        <v>0</v>
      </c>
      <c r="H7294">
        <v>0</v>
      </c>
      <c r="I7294">
        <v>560452005801</v>
      </c>
      <c r="J7294">
        <v>12</v>
      </c>
      <c r="K7294" t="s">
        <v>1953</v>
      </c>
      <c r="L7294">
        <v>2702</v>
      </c>
      <c r="M7294" t="s">
        <v>1936</v>
      </c>
      <c r="N7294" t="s">
        <v>1947</v>
      </c>
      <c r="O7294">
        <v>0</v>
      </c>
      <c r="P7294" t="s">
        <v>1552</v>
      </c>
      <c r="Q7294">
        <v>19930501</v>
      </c>
      <c r="R7294">
        <v>891018490</v>
      </c>
    </row>
    <row r="7295" spans="1:18">
      <c r="A7295" t="s">
        <v>1952</v>
      </c>
      <c r="B7295" t="s">
        <v>1631</v>
      </c>
      <c r="C7295">
        <v>201202</v>
      </c>
      <c r="D7295">
        <v>0</v>
      </c>
      <c r="E7295" t="s">
        <v>1555</v>
      </c>
      <c r="F7295">
        <v>0</v>
      </c>
      <c r="G7295">
        <v>0</v>
      </c>
      <c r="H7295">
        <v>0</v>
      </c>
      <c r="I7295">
        <v>560452008100</v>
      </c>
      <c r="J7295">
        <v>12</v>
      </c>
      <c r="K7295" t="s">
        <v>1953</v>
      </c>
      <c r="L7295">
        <v>2702</v>
      </c>
      <c r="M7295" t="s">
        <v>1936</v>
      </c>
      <c r="N7295" t="s">
        <v>1947</v>
      </c>
      <c r="O7295">
        <v>0</v>
      </c>
      <c r="P7295" t="s">
        <v>1552</v>
      </c>
      <c r="Q7295">
        <v>19950301</v>
      </c>
      <c r="R7295">
        <v>891018490</v>
      </c>
    </row>
    <row r="7296" spans="1:18">
      <c r="A7296" t="s">
        <v>1952</v>
      </c>
      <c r="B7296" t="s">
        <v>1653</v>
      </c>
      <c r="C7296">
        <v>201202</v>
      </c>
      <c r="D7296">
        <v>0</v>
      </c>
      <c r="E7296" t="s">
        <v>1555</v>
      </c>
      <c r="F7296">
        <v>0</v>
      </c>
      <c r="G7296">
        <v>0</v>
      </c>
      <c r="H7296">
        <v>0</v>
      </c>
      <c r="I7296">
        <v>560452008200</v>
      </c>
      <c r="J7296">
        <v>12</v>
      </c>
      <c r="K7296" t="s">
        <v>1953</v>
      </c>
      <c r="L7296">
        <v>2702</v>
      </c>
      <c r="M7296" t="s">
        <v>1936</v>
      </c>
      <c r="N7296" t="s">
        <v>1947</v>
      </c>
      <c r="O7296">
        <v>0</v>
      </c>
      <c r="P7296" t="s">
        <v>1552</v>
      </c>
      <c r="Q7296">
        <v>19950301</v>
      </c>
      <c r="R7296">
        <v>891018490</v>
      </c>
    </row>
    <row r="7297" spans="1:18">
      <c r="A7297" t="s">
        <v>1952</v>
      </c>
      <c r="B7297" t="s">
        <v>1735</v>
      </c>
      <c r="C7297">
        <v>201203</v>
      </c>
      <c r="D7297">
        <v>0</v>
      </c>
      <c r="E7297" t="s">
        <v>1555</v>
      </c>
      <c r="F7297">
        <v>0</v>
      </c>
      <c r="G7297">
        <v>0</v>
      </c>
      <c r="H7297">
        <v>0</v>
      </c>
      <c r="I7297">
        <v>560452005700</v>
      </c>
      <c r="J7297">
        <v>12</v>
      </c>
      <c r="K7297" t="s">
        <v>1953</v>
      </c>
      <c r="L7297">
        <v>2702</v>
      </c>
      <c r="M7297" t="s">
        <v>1936</v>
      </c>
      <c r="N7297" t="s">
        <v>1947</v>
      </c>
      <c r="O7297">
        <v>0</v>
      </c>
      <c r="P7297" t="s">
        <v>1552</v>
      </c>
      <c r="Q7297">
        <v>19911001</v>
      </c>
      <c r="R7297">
        <v>891018490</v>
      </c>
    </row>
    <row r="7298" spans="1:18">
      <c r="A7298" t="s">
        <v>1952</v>
      </c>
      <c r="B7298" t="s">
        <v>1577</v>
      </c>
      <c r="C7298">
        <v>201203</v>
      </c>
      <c r="D7298">
        <v>0</v>
      </c>
      <c r="E7298" t="s">
        <v>1555</v>
      </c>
      <c r="F7298">
        <v>0</v>
      </c>
      <c r="G7298">
        <v>0</v>
      </c>
      <c r="H7298">
        <v>0</v>
      </c>
      <c r="I7298">
        <v>560452005801</v>
      </c>
      <c r="J7298">
        <v>12</v>
      </c>
      <c r="K7298" t="s">
        <v>1953</v>
      </c>
      <c r="L7298">
        <v>2702</v>
      </c>
      <c r="M7298" t="s">
        <v>1936</v>
      </c>
      <c r="N7298" t="s">
        <v>1947</v>
      </c>
      <c r="O7298">
        <v>0</v>
      </c>
      <c r="P7298" t="s">
        <v>1552</v>
      </c>
      <c r="Q7298">
        <v>19930501</v>
      </c>
      <c r="R7298">
        <v>891018490</v>
      </c>
    </row>
    <row r="7299" spans="1:18">
      <c r="A7299" t="s">
        <v>1952</v>
      </c>
      <c r="B7299" t="s">
        <v>1631</v>
      </c>
      <c r="C7299">
        <v>201203</v>
      </c>
      <c r="D7299">
        <v>0</v>
      </c>
      <c r="E7299" t="s">
        <v>1555</v>
      </c>
      <c r="F7299">
        <v>0</v>
      </c>
      <c r="G7299">
        <v>0</v>
      </c>
      <c r="H7299">
        <v>0</v>
      </c>
      <c r="I7299">
        <v>560452008100</v>
      </c>
      <c r="J7299">
        <v>12</v>
      </c>
      <c r="K7299" t="s">
        <v>1953</v>
      </c>
      <c r="L7299">
        <v>2702</v>
      </c>
      <c r="M7299" t="s">
        <v>1936</v>
      </c>
      <c r="N7299" t="s">
        <v>1947</v>
      </c>
      <c r="O7299">
        <v>0</v>
      </c>
      <c r="P7299" t="s">
        <v>1552</v>
      </c>
      <c r="Q7299">
        <v>19950301</v>
      </c>
      <c r="R7299">
        <v>891018490</v>
      </c>
    </row>
    <row r="7300" spans="1:18">
      <c r="A7300" t="s">
        <v>1952</v>
      </c>
      <c r="B7300" t="s">
        <v>1653</v>
      </c>
      <c r="C7300">
        <v>201203</v>
      </c>
      <c r="D7300">
        <v>0</v>
      </c>
      <c r="E7300" t="s">
        <v>1555</v>
      </c>
      <c r="F7300">
        <v>0</v>
      </c>
      <c r="G7300">
        <v>0</v>
      </c>
      <c r="H7300">
        <v>0</v>
      </c>
      <c r="I7300">
        <v>560452008200</v>
      </c>
      <c r="J7300">
        <v>12</v>
      </c>
      <c r="K7300" t="s">
        <v>1953</v>
      </c>
      <c r="L7300">
        <v>2702</v>
      </c>
      <c r="M7300" t="s">
        <v>1936</v>
      </c>
      <c r="N7300" t="s">
        <v>1947</v>
      </c>
      <c r="O7300">
        <v>0</v>
      </c>
      <c r="P7300" t="s">
        <v>1552</v>
      </c>
      <c r="Q7300">
        <v>19950301</v>
      </c>
      <c r="R7300">
        <v>891018490</v>
      </c>
    </row>
    <row r="7301" spans="1:18">
      <c r="A7301" t="s">
        <v>1952</v>
      </c>
      <c r="B7301" t="s">
        <v>1735</v>
      </c>
      <c r="C7301">
        <v>201204</v>
      </c>
      <c r="D7301">
        <v>0</v>
      </c>
      <c r="E7301" t="s">
        <v>1555</v>
      </c>
      <c r="F7301">
        <v>0</v>
      </c>
      <c r="G7301">
        <v>0</v>
      </c>
      <c r="H7301">
        <v>0</v>
      </c>
      <c r="I7301">
        <v>560452005700</v>
      </c>
      <c r="J7301">
        <v>12</v>
      </c>
      <c r="K7301" t="s">
        <v>1953</v>
      </c>
      <c r="L7301">
        <v>2702</v>
      </c>
      <c r="M7301" t="s">
        <v>1936</v>
      </c>
      <c r="N7301" t="s">
        <v>1947</v>
      </c>
      <c r="O7301">
        <v>0</v>
      </c>
      <c r="P7301" t="s">
        <v>1552</v>
      </c>
      <c r="Q7301">
        <v>19911001</v>
      </c>
      <c r="R7301">
        <v>891018490</v>
      </c>
    </row>
    <row r="7302" spans="1:18">
      <c r="A7302" t="s">
        <v>1952</v>
      </c>
      <c r="B7302" t="s">
        <v>1577</v>
      </c>
      <c r="C7302">
        <v>201204</v>
      </c>
      <c r="D7302">
        <v>0</v>
      </c>
      <c r="E7302" t="s">
        <v>1555</v>
      </c>
      <c r="F7302">
        <v>0</v>
      </c>
      <c r="G7302">
        <v>0</v>
      </c>
      <c r="H7302">
        <v>0</v>
      </c>
      <c r="I7302">
        <v>560452005801</v>
      </c>
      <c r="J7302">
        <v>12</v>
      </c>
      <c r="K7302" t="s">
        <v>1953</v>
      </c>
      <c r="L7302">
        <v>2702</v>
      </c>
      <c r="M7302" t="s">
        <v>1936</v>
      </c>
      <c r="N7302" t="s">
        <v>1947</v>
      </c>
      <c r="O7302">
        <v>0</v>
      </c>
      <c r="P7302" t="s">
        <v>1552</v>
      </c>
      <c r="Q7302">
        <v>19930501</v>
      </c>
      <c r="R7302">
        <v>891018490</v>
      </c>
    </row>
    <row r="7303" spans="1:18">
      <c r="A7303" t="s">
        <v>1952</v>
      </c>
      <c r="B7303" t="s">
        <v>1631</v>
      </c>
      <c r="C7303">
        <v>201204</v>
      </c>
      <c r="D7303">
        <v>0</v>
      </c>
      <c r="E7303" t="s">
        <v>1555</v>
      </c>
      <c r="F7303">
        <v>0</v>
      </c>
      <c r="G7303">
        <v>0</v>
      </c>
      <c r="H7303">
        <v>0</v>
      </c>
      <c r="I7303">
        <v>560452008100</v>
      </c>
      <c r="J7303">
        <v>12</v>
      </c>
      <c r="K7303" t="s">
        <v>1953</v>
      </c>
      <c r="L7303">
        <v>2702</v>
      </c>
      <c r="M7303" t="s">
        <v>1936</v>
      </c>
      <c r="N7303" t="s">
        <v>1947</v>
      </c>
      <c r="O7303">
        <v>0</v>
      </c>
      <c r="P7303" t="s">
        <v>1552</v>
      </c>
      <c r="Q7303">
        <v>19950301</v>
      </c>
      <c r="R7303">
        <v>891018490</v>
      </c>
    </row>
    <row r="7304" spans="1:18">
      <c r="A7304" t="s">
        <v>1952</v>
      </c>
      <c r="B7304" t="s">
        <v>1653</v>
      </c>
      <c r="C7304">
        <v>201204</v>
      </c>
      <c r="D7304">
        <v>0</v>
      </c>
      <c r="E7304" t="s">
        <v>1555</v>
      </c>
      <c r="F7304">
        <v>0</v>
      </c>
      <c r="G7304">
        <v>0</v>
      </c>
      <c r="H7304">
        <v>0</v>
      </c>
      <c r="I7304">
        <v>560452008200</v>
      </c>
      <c r="J7304">
        <v>12</v>
      </c>
      <c r="K7304" t="s">
        <v>1953</v>
      </c>
      <c r="L7304">
        <v>2702</v>
      </c>
      <c r="M7304" t="s">
        <v>1936</v>
      </c>
      <c r="N7304" t="s">
        <v>1947</v>
      </c>
      <c r="O7304">
        <v>0</v>
      </c>
      <c r="P7304" t="s">
        <v>1552</v>
      </c>
      <c r="Q7304">
        <v>19950301</v>
      </c>
      <c r="R7304">
        <v>891018490</v>
      </c>
    </row>
    <row r="7305" spans="1:18">
      <c r="A7305" t="s">
        <v>1952</v>
      </c>
      <c r="B7305" t="s">
        <v>1735</v>
      </c>
      <c r="C7305">
        <v>201205</v>
      </c>
      <c r="D7305">
        <v>0</v>
      </c>
      <c r="E7305" t="s">
        <v>1555</v>
      </c>
      <c r="F7305">
        <v>0</v>
      </c>
      <c r="G7305">
        <v>0</v>
      </c>
      <c r="H7305">
        <v>0</v>
      </c>
      <c r="I7305">
        <v>560452005700</v>
      </c>
      <c r="J7305">
        <v>12</v>
      </c>
      <c r="K7305" t="s">
        <v>1953</v>
      </c>
      <c r="L7305">
        <v>2702</v>
      </c>
      <c r="M7305" t="s">
        <v>1936</v>
      </c>
      <c r="N7305" t="s">
        <v>1947</v>
      </c>
      <c r="O7305">
        <v>0</v>
      </c>
      <c r="P7305" t="s">
        <v>1552</v>
      </c>
      <c r="Q7305">
        <v>19911001</v>
      </c>
      <c r="R7305">
        <v>891018490</v>
      </c>
    </row>
    <row r="7306" spans="1:18">
      <c r="A7306" t="s">
        <v>1952</v>
      </c>
      <c r="B7306" t="s">
        <v>1577</v>
      </c>
      <c r="C7306">
        <v>201205</v>
      </c>
      <c r="D7306">
        <v>0</v>
      </c>
      <c r="E7306" t="s">
        <v>1555</v>
      </c>
      <c r="F7306">
        <v>0</v>
      </c>
      <c r="G7306">
        <v>0</v>
      </c>
      <c r="H7306">
        <v>0</v>
      </c>
      <c r="I7306">
        <v>560452005801</v>
      </c>
      <c r="J7306">
        <v>12</v>
      </c>
      <c r="K7306" t="s">
        <v>1953</v>
      </c>
      <c r="L7306">
        <v>2702</v>
      </c>
      <c r="M7306" t="s">
        <v>1936</v>
      </c>
      <c r="N7306" t="s">
        <v>1947</v>
      </c>
      <c r="O7306">
        <v>0</v>
      </c>
      <c r="P7306" t="s">
        <v>1552</v>
      </c>
      <c r="Q7306">
        <v>19930501</v>
      </c>
      <c r="R7306">
        <v>891018490</v>
      </c>
    </row>
    <row r="7307" spans="1:18">
      <c r="A7307" t="s">
        <v>1952</v>
      </c>
      <c r="B7307" t="s">
        <v>1631</v>
      </c>
      <c r="C7307">
        <v>201205</v>
      </c>
      <c r="D7307">
        <v>0</v>
      </c>
      <c r="E7307" t="s">
        <v>1555</v>
      </c>
      <c r="F7307">
        <v>0</v>
      </c>
      <c r="G7307">
        <v>0</v>
      </c>
      <c r="H7307">
        <v>0</v>
      </c>
      <c r="I7307">
        <v>560452008100</v>
      </c>
      <c r="J7307">
        <v>12</v>
      </c>
      <c r="K7307" t="s">
        <v>1953</v>
      </c>
      <c r="L7307">
        <v>2702</v>
      </c>
      <c r="M7307" t="s">
        <v>1936</v>
      </c>
      <c r="N7307" t="s">
        <v>1947</v>
      </c>
      <c r="O7307">
        <v>0</v>
      </c>
      <c r="P7307" t="s">
        <v>1552</v>
      </c>
      <c r="Q7307">
        <v>19950301</v>
      </c>
      <c r="R7307">
        <v>891018490</v>
      </c>
    </row>
    <row r="7308" spans="1:18">
      <c r="A7308" t="s">
        <v>1952</v>
      </c>
      <c r="B7308" t="s">
        <v>1653</v>
      </c>
      <c r="C7308">
        <v>201205</v>
      </c>
      <c r="D7308">
        <v>0</v>
      </c>
      <c r="E7308" t="s">
        <v>1555</v>
      </c>
      <c r="F7308">
        <v>0</v>
      </c>
      <c r="G7308">
        <v>0</v>
      </c>
      <c r="H7308">
        <v>0</v>
      </c>
      <c r="I7308">
        <v>560452008200</v>
      </c>
      <c r="J7308">
        <v>12</v>
      </c>
      <c r="K7308" t="s">
        <v>1953</v>
      </c>
      <c r="L7308">
        <v>2702</v>
      </c>
      <c r="M7308" t="s">
        <v>1936</v>
      </c>
      <c r="N7308" t="s">
        <v>1947</v>
      </c>
      <c r="O7308">
        <v>0</v>
      </c>
      <c r="P7308" t="s">
        <v>1552</v>
      </c>
      <c r="Q7308">
        <v>19950301</v>
      </c>
      <c r="R7308">
        <v>891018490</v>
      </c>
    </row>
    <row r="7309" spans="1:18">
      <c r="A7309" t="s">
        <v>1952</v>
      </c>
      <c r="B7309" t="s">
        <v>1735</v>
      </c>
      <c r="C7309">
        <v>201206</v>
      </c>
      <c r="D7309">
        <v>0</v>
      </c>
      <c r="E7309" t="s">
        <v>1555</v>
      </c>
      <c r="F7309">
        <v>0</v>
      </c>
      <c r="G7309">
        <v>0</v>
      </c>
      <c r="H7309">
        <v>0</v>
      </c>
      <c r="I7309">
        <v>560452005700</v>
      </c>
      <c r="J7309">
        <v>12</v>
      </c>
      <c r="K7309" t="s">
        <v>1953</v>
      </c>
      <c r="L7309">
        <v>2702</v>
      </c>
      <c r="M7309" t="s">
        <v>1936</v>
      </c>
      <c r="N7309" t="s">
        <v>1947</v>
      </c>
      <c r="O7309">
        <v>0</v>
      </c>
      <c r="P7309" t="s">
        <v>1552</v>
      </c>
      <c r="Q7309">
        <v>19911001</v>
      </c>
      <c r="R7309">
        <v>891018490</v>
      </c>
    </row>
    <row r="7310" spans="1:18">
      <c r="A7310" t="s">
        <v>1952</v>
      </c>
      <c r="B7310" t="s">
        <v>1663</v>
      </c>
      <c r="C7310">
        <v>201206</v>
      </c>
      <c r="D7310">
        <v>0</v>
      </c>
      <c r="E7310" t="s">
        <v>1555</v>
      </c>
      <c r="F7310">
        <v>0</v>
      </c>
      <c r="G7310">
        <v>0</v>
      </c>
      <c r="H7310">
        <v>0</v>
      </c>
      <c r="I7310">
        <v>560452007000</v>
      </c>
      <c r="J7310">
        <v>12</v>
      </c>
      <c r="K7310" t="s">
        <v>1954</v>
      </c>
      <c r="L7310">
        <v>2702</v>
      </c>
      <c r="M7310" t="s">
        <v>1936</v>
      </c>
      <c r="N7310" t="s">
        <v>1947</v>
      </c>
      <c r="O7310">
        <v>0</v>
      </c>
      <c r="P7310" t="s">
        <v>1552</v>
      </c>
      <c r="Q7310">
        <v>19890401</v>
      </c>
      <c r="R7310">
        <v>891018490</v>
      </c>
    </row>
    <row r="7311" spans="1:18">
      <c r="A7311" t="s">
        <v>1952</v>
      </c>
      <c r="B7311" t="s">
        <v>1577</v>
      </c>
      <c r="C7311">
        <v>201206</v>
      </c>
      <c r="D7311">
        <v>0</v>
      </c>
      <c r="E7311" t="s">
        <v>1555</v>
      </c>
      <c r="F7311">
        <v>0</v>
      </c>
      <c r="G7311">
        <v>0</v>
      </c>
      <c r="H7311">
        <v>0</v>
      </c>
      <c r="I7311">
        <v>560452005801</v>
      </c>
      <c r="J7311">
        <v>12</v>
      </c>
      <c r="K7311" t="s">
        <v>1953</v>
      </c>
      <c r="L7311">
        <v>2702</v>
      </c>
      <c r="M7311" t="s">
        <v>1936</v>
      </c>
      <c r="N7311" t="s">
        <v>1947</v>
      </c>
      <c r="O7311">
        <v>0</v>
      </c>
      <c r="P7311" t="s">
        <v>1552</v>
      </c>
      <c r="Q7311">
        <v>19930501</v>
      </c>
      <c r="R7311">
        <v>891018490</v>
      </c>
    </row>
    <row r="7312" spans="1:18">
      <c r="A7312" t="s">
        <v>1952</v>
      </c>
      <c r="B7312" t="s">
        <v>1631</v>
      </c>
      <c r="C7312">
        <v>201206</v>
      </c>
      <c r="D7312">
        <v>0</v>
      </c>
      <c r="E7312" t="s">
        <v>1555</v>
      </c>
      <c r="F7312">
        <v>0</v>
      </c>
      <c r="G7312">
        <v>0</v>
      </c>
      <c r="H7312">
        <v>0</v>
      </c>
      <c r="I7312">
        <v>560452008100</v>
      </c>
      <c r="J7312">
        <v>12</v>
      </c>
      <c r="K7312" t="s">
        <v>1953</v>
      </c>
      <c r="L7312">
        <v>2702</v>
      </c>
      <c r="M7312" t="s">
        <v>1936</v>
      </c>
      <c r="N7312" t="s">
        <v>1947</v>
      </c>
      <c r="O7312">
        <v>0</v>
      </c>
      <c r="P7312" t="s">
        <v>1552</v>
      </c>
      <c r="Q7312">
        <v>19950301</v>
      </c>
      <c r="R7312">
        <v>891018490</v>
      </c>
    </row>
    <row r="7313" spans="1:18">
      <c r="A7313" t="s">
        <v>1952</v>
      </c>
      <c r="B7313" t="s">
        <v>1653</v>
      </c>
      <c r="C7313">
        <v>201206</v>
      </c>
      <c r="D7313">
        <v>0</v>
      </c>
      <c r="E7313" t="s">
        <v>1555</v>
      </c>
      <c r="F7313">
        <v>0</v>
      </c>
      <c r="G7313">
        <v>0</v>
      </c>
      <c r="H7313">
        <v>0</v>
      </c>
      <c r="I7313">
        <v>560452008200</v>
      </c>
      <c r="J7313">
        <v>12</v>
      </c>
      <c r="K7313" t="s">
        <v>1953</v>
      </c>
      <c r="L7313">
        <v>2702</v>
      </c>
      <c r="M7313" t="s">
        <v>1936</v>
      </c>
      <c r="N7313" t="s">
        <v>1947</v>
      </c>
      <c r="O7313">
        <v>0</v>
      </c>
      <c r="P7313" t="s">
        <v>1552</v>
      </c>
      <c r="Q7313">
        <v>19950301</v>
      </c>
      <c r="R7313">
        <v>891018490</v>
      </c>
    </row>
    <row r="7314" spans="1:18">
      <c r="A7314" t="s">
        <v>1952</v>
      </c>
      <c r="B7314" t="s">
        <v>1735</v>
      </c>
      <c r="C7314">
        <v>201207</v>
      </c>
      <c r="D7314">
        <v>0</v>
      </c>
      <c r="E7314" t="s">
        <v>1555</v>
      </c>
      <c r="F7314">
        <v>0</v>
      </c>
      <c r="G7314">
        <v>0</v>
      </c>
      <c r="H7314">
        <v>0</v>
      </c>
      <c r="I7314">
        <v>560452005700</v>
      </c>
      <c r="J7314">
        <v>12</v>
      </c>
      <c r="K7314" t="s">
        <v>1953</v>
      </c>
      <c r="L7314">
        <v>2702</v>
      </c>
      <c r="M7314" t="s">
        <v>1936</v>
      </c>
      <c r="N7314" t="s">
        <v>1947</v>
      </c>
      <c r="O7314">
        <v>0</v>
      </c>
      <c r="P7314" t="s">
        <v>1552</v>
      </c>
      <c r="Q7314">
        <v>19911001</v>
      </c>
      <c r="R7314">
        <v>891018490</v>
      </c>
    </row>
    <row r="7315" spans="1:18">
      <c r="A7315" t="s">
        <v>1952</v>
      </c>
      <c r="B7315" t="s">
        <v>1663</v>
      </c>
      <c r="C7315">
        <v>201207</v>
      </c>
      <c r="D7315">
        <v>0</v>
      </c>
      <c r="E7315" t="s">
        <v>1555</v>
      </c>
      <c r="F7315">
        <v>0</v>
      </c>
      <c r="G7315">
        <v>0</v>
      </c>
      <c r="H7315">
        <v>0</v>
      </c>
      <c r="I7315">
        <v>560452007000</v>
      </c>
      <c r="J7315">
        <v>12</v>
      </c>
      <c r="K7315" t="s">
        <v>1954</v>
      </c>
      <c r="L7315">
        <v>2702</v>
      </c>
      <c r="M7315" t="s">
        <v>1936</v>
      </c>
      <c r="N7315" t="s">
        <v>1947</v>
      </c>
      <c r="O7315">
        <v>0</v>
      </c>
      <c r="P7315" t="s">
        <v>1552</v>
      </c>
      <c r="Q7315">
        <v>19890401</v>
      </c>
      <c r="R7315">
        <v>891018490</v>
      </c>
    </row>
    <row r="7316" spans="1:18">
      <c r="A7316" t="s">
        <v>1952</v>
      </c>
      <c r="B7316" t="s">
        <v>1577</v>
      </c>
      <c r="C7316">
        <v>201207</v>
      </c>
      <c r="D7316">
        <v>0</v>
      </c>
      <c r="E7316" t="s">
        <v>1555</v>
      </c>
      <c r="F7316">
        <v>0</v>
      </c>
      <c r="G7316">
        <v>0</v>
      </c>
      <c r="H7316">
        <v>0</v>
      </c>
      <c r="I7316">
        <v>560452005801</v>
      </c>
      <c r="J7316">
        <v>12</v>
      </c>
      <c r="K7316" t="s">
        <v>1953</v>
      </c>
      <c r="L7316">
        <v>2702</v>
      </c>
      <c r="M7316" t="s">
        <v>1936</v>
      </c>
      <c r="N7316" t="s">
        <v>1947</v>
      </c>
      <c r="O7316">
        <v>0</v>
      </c>
      <c r="P7316" t="s">
        <v>1552</v>
      </c>
      <c r="Q7316">
        <v>19930501</v>
      </c>
      <c r="R7316">
        <v>891018490</v>
      </c>
    </row>
    <row r="7317" spans="1:18">
      <c r="A7317" t="s">
        <v>1952</v>
      </c>
      <c r="B7317" t="s">
        <v>1631</v>
      </c>
      <c r="C7317">
        <v>201207</v>
      </c>
      <c r="D7317">
        <v>0</v>
      </c>
      <c r="E7317" t="s">
        <v>1555</v>
      </c>
      <c r="F7317">
        <v>0</v>
      </c>
      <c r="G7317">
        <v>0</v>
      </c>
      <c r="H7317">
        <v>0</v>
      </c>
      <c r="I7317">
        <v>560452008100</v>
      </c>
      <c r="J7317">
        <v>12</v>
      </c>
      <c r="K7317" t="s">
        <v>1953</v>
      </c>
      <c r="L7317">
        <v>2702</v>
      </c>
      <c r="M7317" t="s">
        <v>1936</v>
      </c>
      <c r="N7317" t="s">
        <v>1947</v>
      </c>
      <c r="O7317">
        <v>0</v>
      </c>
      <c r="P7317" t="s">
        <v>1552</v>
      </c>
      <c r="Q7317">
        <v>19950301</v>
      </c>
      <c r="R7317">
        <v>891018490</v>
      </c>
    </row>
    <row r="7318" spans="1:18">
      <c r="A7318" t="s">
        <v>1952</v>
      </c>
      <c r="B7318" t="s">
        <v>1653</v>
      </c>
      <c r="C7318">
        <v>201207</v>
      </c>
      <c r="D7318">
        <v>0</v>
      </c>
      <c r="E7318" t="s">
        <v>1555</v>
      </c>
      <c r="F7318">
        <v>0</v>
      </c>
      <c r="G7318">
        <v>0</v>
      </c>
      <c r="H7318">
        <v>0</v>
      </c>
      <c r="I7318">
        <v>560452008200</v>
      </c>
      <c r="J7318">
        <v>12</v>
      </c>
      <c r="K7318" t="s">
        <v>1953</v>
      </c>
      <c r="L7318">
        <v>2702</v>
      </c>
      <c r="M7318" t="s">
        <v>1936</v>
      </c>
      <c r="N7318" t="s">
        <v>1947</v>
      </c>
      <c r="O7318">
        <v>0</v>
      </c>
      <c r="P7318" t="s">
        <v>1552</v>
      </c>
      <c r="Q7318">
        <v>19950301</v>
      </c>
      <c r="R7318">
        <v>891018490</v>
      </c>
    </row>
    <row r="7319" spans="1:18">
      <c r="A7319" t="s">
        <v>1952</v>
      </c>
      <c r="B7319" t="s">
        <v>1735</v>
      </c>
      <c r="C7319">
        <v>201208</v>
      </c>
      <c r="D7319">
        <v>0</v>
      </c>
      <c r="E7319" t="s">
        <v>1555</v>
      </c>
      <c r="F7319">
        <v>0</v>
      </c>
      <c r="G7319">
        <v>0</v>
      </c>
      <c r="H7319">
        <v>0</v>
      </c>
      <c r="I7319">
        <v>560452005700</v>
      </c>
      <c r="J7319">
        <v>12</v>
      </c>
      <c r="K7319" t="s">
        <v>1953</v>
      </c>
      <c r="L7319">
        <v>2702</v>
      </c>
      <c r="M7319" t="s">
        <v>1936</v>
      </c>
      <c r="N7319" t="s">
        <v>1947</v>
      </c>
      <c r="O7319">
        <v>0</v>
      </c>
      <c r="P7319" t="s">
        <v>1552</v>
      </c>
      <c r="Q7319">
        <v>19911001</v>
      </c>
      <c r="R7319">
        <v>891018490</v>
      </c>
    </row>
    <row r="7320" spans="1:18">
      <c r="A7320" t="s">
        <v>1952</v>
      </c>
      <c r="B7320" t="s">
        <v>1575</v>
      </c>
      <c r="C7320">
        <v>201208</v>
      </c>
      <c r="D7320">
        <v>0</v>
      </c>
      <c r="E7320" t="s">
        <v>1555</v>
      </c>
      <c r="F7320">
        <v>0</v>
      </c>
      <c r="G7320">
        <v>0</v>
      </c>
      <c r="H7320">
        <v>0</v>
      </c>
      <c r="I7320">
        <v>560452006900</v>
      </c>
      <c r="J7320">
        <v>12</v>
      </c>
      <c r="K7320" t="s">
        <v>1953</v>
      </c>
      <c r="L7320">
        <v>2702</v>
      </c>
      <c r="M7320" t="s">
        <v>1936</v>
      </c>
      <c r="N7320" t="s">
        <v>1947</v>
      </c>
      <c r="O7320">
        <v>0</v>
      </c>
      <c r="P7320" t="s">
        <v>1552</v>
      </c>
      <c r="Q7320">
        <v>19890201</v>
      </c>
      <c r="R7320">
        <v>891018490</v>
      </c>
    </row>
    <row r="7321" spans="1:18">
      <c r="A7321" t="s">
        <v>1952</v>
      </c>
      <c r="B7321" t="s">
        <v>1663</v>
      </c>
      <c r="C7321">
        <v>201208</v>
      </c>
      <c r="D7321">
        <v>0</v>
      </c>
      <c r="E7321" t="s">
        <v>1555</v>
      </c>
      <c r="F7321">
        <v>0</v>
      </c>
      <c r="G7321">
        <v>0</v>
      </c>
      <c r="H7321">
        <v>0</v>
      </c>
      <c r="I7321">
        <v>560452007000</v>
      </c>
      <c r="J7321">
        <v>12</v>
      </c>
      <c r="K7321" t="s">
        <v>1954</v>
      </c>
      <c r="L7321">
        <v>2702</v>
      </c>
      <c r="M7321" t="s">
        <v>1936</v>
      </c>
      <c r="N7321" t="s">
        <v>1947</v>
      </c>
      <c r="O7321">
        <v>0</v>
      </c>
      <c r="P7321" t="s">
        <v>1552</v>
      </c>
      <c r="Q7321">
        <v>19890401</v>
      </c>
      <c r="R7321">
        <v>891018490</v>
      </c>
    </row>
    <row r="7322" spans="1:18">
      <c r="A7322" t="s">
        <v>1952</v>
      </c>
      <c r="B7322" t="s">
        <v>1577</v>
      </c>
      <c r="C7322">
        <v>201208</v>
      </c>
      <c r="D7322">
        <v>0</v>
      </c>
      <c r="E7322" t="s">
        <v>1555</v>
      </c>
      <c r="F7322">
        <v>0</v>
      </c>
      <c r="G7322">
        <v>0</v>
      </c>
      <c r="H7322">
        <v>0</v>
      </c>
      <c r="I7322">
        <v>560452005801</v>
      </c>
      <c r="J7322">
        <v>12</v>
      </c>
      <c r="K7322" t="s">
        <v>1953</v>
      </c>
      <c r="L7322">
        <v>2702</v>
      </c>
      <c r="M7322" t="s">
        <v>1936</v>
      </c>
      <c r="N7322" t="s">
        <v>1947</v>
      </c>
      <c r="O7322">
        <v>0</v>
      </c>
      <c r="P7322" t="s">
        <v>1552</v>
      </c>
      <c r="Q7322">
        <v>19930501</v>
      </c>
      <c r="R7322">
        <v>891018490</v>
      </c>
    </row>
    <row r="7323" spans="1:18">
      <c r="A7323" t="s">
        <v>1952</v>
      </c>
      <c r="B7323" t="s">
        <v>1631</v>
      </c>
      <c r="C7323">
        <v>201208</v>
      </c>
      <c r="D7323">
        <v>0</v>
      </c>
      <c r="E7323" t="s">
        <v>1555</v>
      </c>
      <c r="F7323">
        <v>0</v>
      </c>
      <c r="G7323">
        <v>0</v>
      </c>
      <c r="H7323">
        <v>0</v>
      </c>
      <c r="I7323">
        <v>560452008100</v>
      </c>
      <c r="J7323">
        <v>12</v>
      </c>
      <c r="K7323" t="s">
        <v>1953</v>
      </c>
      <c r="L7323">
        <v>2702</v>
      </c>
      <c r="M7323" t="s">
        <v>1936</v>
      </c>
      <c r="N7323" t="s">
        <v>1947</v>
      </c>
      <c r="O7323">
        <v>0</v>
      </c>
      <c r="P7323" t="s">
        <v>1552</v>
      </c>
      <c r="Q7323">
        <v>19950301</v>
      </c>
      <c r="R7323">
        <v>891018490</v>
      </c>
    </row>
    <row r="7324" spans="1:18">
      <c r="A7324" t="s">
        <v>1952</v>
      </c>
      <c r="B7324" t="s">
        <v>1653</v>
      </c>
      <c r="C7324">
        <v>201208</v>
      </c>
      <c r="D7324">
        <v>0</v>
      </c>
      <c r="E7324" t="s">
        <v>1555</v>
      </c>
      <c r="F7324">
        <v>0</v>
      </c>
      <c r="G7324">
        <v>0</v>
      </c>
      <c r="H7324">
        <v>0</v>
      </c>
      <c r="I7324">
        <v>560452008200</v>
      </c>
      <c r="J7324">
        <v>12</v>
      </c>
      <c r="K7324" t="s">
        <v>1953</v>
      </c>
      <c r="L7324">
        <v>2702</v>
      </c>
      <c r="M7324" t="s">
        <v>1936</v>
      </c>
      <c r="N7324" t="s">
        <v>1947</v>
      </c>
      <c r="O7324">
        <v>0</v>
      </c>
      <c r="P7324" t="s">
        <v>1552</v>
      </c>
      <c r="Q7324">
        <v>19950301</v>
      </c>
      <c r="R7324">
        <v>891018490</v>
      </c>
    </row>
    <row r="7325" spans="1:18">
      <c r="A7325" t="s">
        <v>1952</v>
      </c>
      <c r="B7325" t="s">
        <v>1735</v>
      </c>
      <c r="C7325">
        <v>201209</v>
      </c>
      <c r="D7325">
        <v>0</v>
      </c>
      <c r="E7325" t="s">
        <v>1555</v>
      </c>
      <c r="F7325">
        <v>0</v>
      </c>
      <c r="G7325">
        <v>0</v>
      </c>
      <c r="H7325">
        <v>0</v>
      </c>
      <c r="I7325">
        <v>560452005700</v>
      </c>
      <c r="J7325">
        <v>12</v>
      </c>
      <c r="K7325" t="s">
        <v>1953</v>
      </c>
      <c r="L7325">
        <v>2702</v>
      </c>
      <c r="M7325" t="s">
        <v>1936</v>
      </c>
      <c r="N7325" t="s">
        <v>1947</v>
      </c>
      <c r="O7325">
        <v>0</v>
      </c>
      <c r="P7325" t="s">
        <v>1552</v>
      </c>
      <c r="Q7325">
        <v>19911001</v>
      </c>
      <c r="R7325">
        <v>891018490</v>
      </c>
    </row>
    <row r="7326" spans="1:18">
      <c r="A7326" t="s">
        <v>1952</v>
      </c>
      <c r="B7326" t="s">
        <v>1577</v>
      </c>
      <c r="C7326">
        <v>201209</v>
      </c>
      <c r="D7326">
        <v>0</v>
      </c>
      <c r="E7326" t="s">
        <v>1555</v>
      </c>
      <c r="F7326">
        <v>0</v>
      </c>
      <c r="G7326">
        <v>0</v>
      </c>
      <c r="H7326">
        <v>0</v>
      </c>
      <c r="I7326">
        <v>560452005801</v>
      </c>
      <c r="J7326">
        <v>12</v>
      </c>
      <c r="K7326" t="s">
        <v>1953</v>
      </c>
      <c r="L7326">
        <v>2702</v>
      </c>
      <c r="M7326" t="s">
        <v>1936</v>
      </c>
      <c r="N7326" t="s">
        <v>1947</v>
      </c>
      <c r="O7326">
        <v>0</v>
      </c>
      <c r="P7326" t="s">
        <v>1552</v>
      </c>
      <c r="Q7326">
        <v>19930501</v>
      </c>
      <c r="R7326">
        <v>891018490</v>
      </c>
    </row>
    <row r="7327" spans="1:18">
      <c r="A7327" t="s">
        <v>1952</v>
      </c>
      <c r="B7327" t="s">
        <v>1631</v>
      </c>
      <c r="C7327">
        <v>201209</v>
      </c>
      <c r="D7327">
        <v>0</v>
      </c>
      <c r="E7327" t="s">
        <v>1555</v>
      </c>
      <c r="F7327">
        <v>0</v>
      </c>
      <c r="G7327">
        <v>0</v>
      </c>
      <c r="H7327">
        <v>0</v>
      </c>
      <c r="I7327">
        <v>560452008100</v>
      </c>
      <c r="J7327">
        <v>12</v>
      </c>
      <c r="K7327" t="s">
        <v>1953</v>
      </c>
      <c r="L7327">
        <v>2702</v>
      </c>
      <c r="M7327" t="s">
        <v>1936</v>
      </c>
      <c r="N7327" t="s">
        <v>1947</v>
      </c>
      <c r="O7327">
        <v>0</v>
      </c>
      <c r="P7327" t="s">
        <v>1552</v>
      </c>
      <c r="Q7327">
        <v>19950301</v>
      </c>
      <c r="R7327">
        <v>891018490</v>
      </c>
    </row>
    <row r="7328" spans="1:18">
      <c r="A7328" t="s">
        <v>1952</v>
      </c>
      <c r="B7328" t="s">
        <v>1653</v>
      </c>
      <c r="C7328">
        <v>201209</v>
      </c>
      <c r="D7328">
        <v>0</v>
      </c>
      <c r="E7328" t="s">
        <v>1555</v>
      </c>
      <c r="F7328">
        <v>0</v>
      </c>
      <c r="G7328">
        <v>0</v>
      </c>
      <c r="H7328">
        <v>0</v>
      </c>
      <c r="I7328">
        <v>560452008200</v>
      </c>
      <c r="J7328">
        <v>12</v>
      </c>
      <c r="K7328" t="s">
        <v>1953</v>
      </c>
      <c r="L7328">
        <v>2702</v>
      </c>
      <c r="M7328" t="s">
        <v>1936</v>
      </c>
      <c r="N7328" t="s">
        <v>1947</v>
      </c>
      <c r="O7328">
        <v>0</v>
      </c>
      <c r="P7328" t="s">
        <v>1552</v>
      </c>
      <c r="Q7328">
        <v>19950301</v>
      </c>
      <c r="R7328">
        <v>891018490</v>
      </c>
    </row>
    <row r="7329" spans="1:18">
      <c r="A7329" t="s">
        <v>1952</v>
      </c>
      <c r="B7329" t="s">
        <v>1735</v>
      </c>
      <c r="C7329">
        <v>201210</v>
      </c>
      <c r="D7329">
        <v>0</v>
      </c>
      <c r="E7329" t="s">
        <v>1555</v>
      </c>
      <c r="F7329">
        <v>0</v>
      </c>
      <c r="G7329">
        <v>0</v>
      </c>
      <c r="H7329">
        <v>0</v>
      </c>
      <c r="I7329">
        <v>560452005700</v>
      </c>
      <c r="J7329">
        <v>12</v>
      </c>
      <c r="K7329" t="s">
        <v>1953</v>
      </c>
      <c r="L7329">
        <v>2702</v>
      </c>
      <c r="M7329" t="s">
        <v>1936</v>
      </c>
      <c r="N7329" t="s">
        <v>1947</v>
      </c>
      <c r="O7329">
        <v>0</v>
      </c>
      <c r="P7329" t="s">
        <v>1552</v>
      </c>
      <c r="Q7329">
        <v>19911001</v>
      </c>
      <c r="R7329">
        <v>891018490</v>
      </c>
    </row>
    <row r="7330" spans="1:18">
      <c r="A7330" t="s">
        <v>1952</v>
      </c>
      <c r="B7330" t="s">
        <v>1577</v>
      </c>
      <c r="C7330">
        <v>201210</v>
      </c>
      <c r="D7330">
        <v>0</v>
      </c>
      <c r="E7330" t="s">
        <v>1555</v>
      </c>
      <c r="F7330">
        <v>0</v>
      </c>
      <c r="G7330">
        <v>0</v>
      </c>
      <c r="H7330">
        <v>0</v>
      </c>
      <c r="I7330">
        <v>560452005801</v>
      </c>
      <c r="J7330">
        <v>12</v>
      </c>
      <c r="K7330" t="s">
        <v>1953</v>
      </c>
      <c r="L7330">
        <v>2702</v>
      </c>
      <c r="M7330" t="s">
        <v>1936</v>
      </c>
      <c r="N7330" t="s">
        <v>1947</v>
      </c>
      <c r="O7330">
        <v>0</v>
      </c>
      <c r="P7330" t="s">
        <v>1552</v>
      </c>
      <c r="Q7330">
        <v>19930501</v>
      </c>
      <c r="R7330">
        <v>891018490</v>
      </c>
    </row>
    <row r="7331" spans="1:18">
      <c r="A7331" t="s">
        <v>1952</v>
      </c>
      <c r="B7331" t="s">
        <v>1631</v>
      </c>
      <c r="C7331">
        <v>201210</v>
      </c>
      <c r="D7331">
        <v>0</v>
      </c>
      <c r="E7331" t="s">
        <v>1555</v>
      </c>
      <c r="F7331">
        <v>0</v>
      </c>
      <c r="G7331">
        <v>0</v>
      </c>
      <c r="H7331">
        <v>0</v>
      </c>
      <c r="I7331">
        <v>560452008100</v>
      </c>
      <c r="J7331">
        <v>12</v>
      </c>
      <c r="K7331" t="s">
        <v>1953</v>
      </c>
      <c r="L7331">
        <v>2702</v>
      </c>
      <c r="M7331" t="s">
        <v>1936</v>
      </c>
      <c r="N7331" t="s">
        <v>1947</v>
      </c>
      <c r="O7331">
        <v>0</v>
      </c>
      <c r="P7331" t="s">
        <v>1552</v>
      </c>
      <c r="Q7331">
        <v>19950301</v>
      </c>
      <c r="R7331">
        <v>891018490</v>
      </c>
    </row>
    <row r="7332" spans="1:18">
      <c r="A7332" t="s">
        <v>1952</v>
      </c>
      <c r="B7332" t="s">
        <v>1653</v>
      </c>
      <c r="C7332">
        <v>201210</v>
      </c>
      <c r="D7332">
        <v>0</v>
      </c>
      <c r="E7332" t="s">
        <v>1555</v>
      </c>
      <c r="F7332">
        <v>0</v>
      </c>
      <c r="G7332">
        <v>0</v>
      </c>
      <c r="H7332">
        <v>0</v>
      </c>
      <c r="I7332">
        <v>560452008200</v>
      </c>
      <c r="J7332">
        <v>12</v>
      </c>
      <c r="K7332" t="s">
        <v>1953</v>
      </c>
      <c r="L7332">
        <v>2702</v>
      </c>
      <c r="M7332" t="s">
        <v>1936</v>
      </c>
      <c r="N7332" t="s">
        <v>1947</v>
      </c>
      <c r="O7332">
        <v>0</v>
      </c>
      <c r="P7332" t="s">
        <v>1552</v>
      </c>
      <c r="Q7332">
        <v>19950301</v>
      </c>
      <c r="R7332">
        <v>891018490</v>
      </c>
    </row>
    <row r="7333" spans="1:18">
      <c r="A7333" t="s">
        <v>1952</v>
      </c>
      <c r="B7333" t="s">
        <v>1735</v>
      </c>
      <c r="C7333">
        <v>201211</v>
      </c>
      <c r="D7333">
        <v>0</v>
      </c>
      <c r="E7333" t="s">
        <v>1555</v>
      </c>
      <c r="F7333">
        <v>0</v>
      </c>
      <c r="G7333">
        <v>0</v>
      </c>
      <c r="H7333">
        <v>0</v>
      </c>
      <c r="I7333">
        <v>560452005700</v>
      </c>
      <c r="J7333">
        <v>12</v>
      </c>
      <c r="K7333" t="s">
        <v>1953</v>
      </c>
      <c r="L7333">
        <v>2702</v>
      </c>
      <c r="M7333" t="s">
        <v>1936</v>
      </c>
      <c r="N7333" t="s">
        <v>1947</v>
      </c>
      <c r="O7333">
        <v>0</v>
      </c>
      <c r="P7333" t="s">
        <v>1552</v>
      </c>
      <c r="Q7333">
        <v>19911001</v>
      </c>
      <c r="R7333">
        <v>891018490</v>
      </c>
    </row>
    <row r="7334" spans="1:18">
      <c r="A7334" t="s">
        <v>1952</v>
      </c>
      <c r="B7334" t="s">
        <v>1577</v>
      </c>
      <c r="C7334">
        <v>201211</v>
      </c>
      <c r="D7334">
        <v>0</v>
      </c>
      <c r="E7334" t="s">
        <v>1555</v>
      </c>
      <c r="F7334">
        <v>0</v>
      </c>
      <c r="G7334">
        <v>0</v>
      </c>
      <c r="H7334">
        <v>0</v>
      </c>
      <c r="I7334">
        <v>560452005801</v>
      </c>
      <c r="J7334">
        <v>12</v>
      </c>
      <c r="K7334" t="s">
        <v>1953</v>
      </c>
      <c r="L7334">
        <v>2702</v>
      </c>
      <c r="M7334" t="s">
        <v>1936</v>
      </c>
      <c r="N7334" t="s">
        <v>1947</v>
      </c>
      <c r="O7334">
        <v>0</v>
      </c>
      <c r="P7334" t="s">
        <v>1552</v>
      </c>
      <c r="Q7334">
        <v>19930501</v>
      </c>
      <c r="R7334">
        <v>891018490</v>
      </c>
    </row>
    <row r="7335" spans="1:18">
      <c r="A7335" t="s">
        <v>1952</v>
      </c>
      <c r="B7335" t="s">
        <v>1631</v>
      </c>
      <c r="C7335">
        <v>201211</v>
      </c>
      <c r="D7335">
        <v>0</v>
      </c>
      <c r="E7335" t="s">
        <v>1555</v>
      </c>
      <c r="F7335">
        <v>0</v>
      </c>
      <c r="G7335">
        <v>0</v>
      </c>
      <c r="H7335">
        <v>0</v>
      </c>
      <c r="I7335">
        <v>560452008100</v>
      </c>
      <c r="J7335">
        <v>12</v>
      </c>
      <c r="K7335" t="s">
        <v>1953</v>
      </c>
      <c r="L7335">
        <v>2702</v>
      </c>
      <c r="M7335" t="s">
        <v>1936</v>
      </c>
      <c r="N7335" t="s">
        <v>1947</v>
      </c>
      <c r="O7335">
        <v>0</v>
      </c>
      <c r="P7335" t="s">
        <v>1552</v>
      </c>
      <c r="Q7335">
        <v>19950301</v>
      </c>
      <c r="R7335">
        <v>891018490</v>
      </c>
    </row>
    <row r="7336" spans="1:18">
      <c r="A7336" t="s">
        <v>1952</v>
      </c>
      <c r="B7336" t="s">
        <v>1653</v>
      </c>
      <c r="C7336">
        <v>201211</v>
      </c>
      <c r="D7336">
        <v>0</v>
      </c>
      <c r="E7336" t="s">
        <v>1555</v>
      </c>
      <c r="F7336">
        <v>0</v>
      </c>
      <c r="G7336">
        <v>0</v>
      </c>
      <c r="H7336">
        <v>0</v>
      </c>
      <c r="I7336">
        <v>560452008200</v>
      </c>
      <c r="J7336">
        <v>12</v>
      </c>
      <c r="K7336" t="s">
        <v>1953</v>
      </c>
      <c r="L7336">
        <v>2702</v>
      </c>
      <c r="M7336" t="s">
        <v>1936</v>
      </c>
      <c r="N7336" t="s">
        <v>1947</v>
      </c>
      <c r="O7336">
        <v>0</v>
      </c>
      <c r="P7336" t="s">
        <v>1552</v>
      </c>
      <c r="Q7336">
        <v>19950301</v>
      </c>
      <c r="R7336">
        <v>891018490</v>
      </c>
    </row>
    <row r="7337" spans="1:18">
      <c r="A7337" t="s">
        <v>1952</v>
      </c>
      <c r="B7337" t="s">
        <v>1735</v>
      </c>
      <c r="C7337">
        <v>201212</v>
      </c>
      <c r="D7337">
        <v>0</v>
      </c>
      <c r="E7337" t="s">
        <v>1555</v>
      </c>
      <c r="F7337">
        <v>0</v>
      </c>
      <c r="G7337">
        <v>0</v>
      </c>
      <c r="H7337">
        <v>0</v>
      </c>
      <c r="I7337">
        <v>560452005700</v>
      </c>
      <c r="J7337">
        <v>12</v>
      </c>
      <c r="K7337" t="s">
        <v>1953</v>
      </c>
      <c r="L7337">
        <v>2702</v>
      </c>
      <c r="M7337" t="s">
        <v>1936</v>
      </c>
      <c r="N7337" t="s">
        <v>1947</v>
      </c>
      <c r="O7337">
        <v>0</v>
      </c>
      <c r="P7337" t="s">
        <v>1552</v>
      </c>
      <c r="Q7337">
        <v>19911001</v>
      </c>
      <c r="R7337">
        <v>891018490</v>
      </c>
    </row>
    <row r="7338" spans="1:18">
      <c r="A7338" t="s">
        <v>1952</v>
      </c>
      <c r="B7338" t="s">
        <v>1577</v>
      </c>
      <c r="C7338">
        <v>201212</v>
      </c>
      <c r="D7338">
        <v>0</v>
      </c>
      <c r="E7338" t="s">
        <v>1555</v>
      </c>
      <c r="F7338">
        <v>0</v>
      </c>
      <c r="G7338">
        <v>0</v>
      </c>
      <c r="H7338">
        <v>0</v>
      </c>
      <c r="I7338">
        <v>560452005801</v>
      </c>
      <c r="J7338">
        <v>12</v>
      </c>
      <c r="K7338" t="s">
        <v>1953</v>
      </c>
      <c r="L7338">
        <v>2702</v>
      </c>
      <c r="M7338" t="s">
        <v>1936</v>
      </c>
      <c r="N7338" t="s">
        <v>1947</v>
      </c>
      <c r="O7338">
        <v>0</v>
      </c>
      <c r="P7338" t="s">
        <v>1552</v>
      </c>
      <c r="Q7338">
        <v>19930501</v>
      </c>
      <c r="R7338">
        <v>891018490</v>
      </c>
    </row>
    <row r="7339" spans="1:18">
      <c r="A7339" t="s">
        <v>1952</v>
      </c>
      <c r="B7339" t="s">
        <v>1631</v>
      </c>
      <c r="C7339">
        <v>201212</v>
      </c>
      <c r="D7339">
        <v>0</v>
      </c>
      <c r="E7339" t="s">
        <v>1555</v>
      </c>
      <c r="F7339">
        <v>0</v>
      </c>
      <c r="G7339">
        <v>0</v>
      </c>
      <c r="H7339">
        <v>0</v>
      </c>
      <c r="I7339">
        <v>560452008100</v>
      </c>
      <c r="J7339">
        <v>12</v>
      </c>
      <c r="K7339" t="s">
        <v>1953</v>
      </c>
      <c r="L7339">
        <v>2702</v>
      </c>
      <c r="M7339" t="s">
        <v>1936</v>
      </c>
      <c r="N7339" t="s">
        <v>1947</v>
      </c>
      <c r="O7339">
        <v>0</v>
      </c>
      <c r="P7339" t="s">
        <v>1552</v>
      </c>
      <c r="Q7339">
        <v>19950301</v>
      </c>
      <c r="R7339">
        <v>891018490</v>
      </c>
    </row>
    <row r="7340" spans="1:18">
      <c r="A7340" t="s">
        <v>1952</v>
      </c>
      <c r="B7340" t="s">
        <v>1653</v>
      </c>
      <c r="C7340">
        <v>201212</v>
      </c>
      <c r="D7340">
        <v>0</v>
      </c>
      <c r="E7340" t="s">
        <v>1555</v>
      </c>
      <c r="F7340">
        <v>0</v>
      </c>
      <c r="G7340">
        <v>0</v>
      </c>
      <c r="H7340">
        <v>0</v>
      </c>
      <c r="I7340">
        <v>560452008200</v>
      </c>
      <c r="J7340">
        <v>12</v>
      </c>
      <c r="K7340" t="s">
        <v>1953</v>
      </c>
      <c r="L7340">
        <v>2702</v>
      </c>
      <c r="M7340" t="s">
        <v>1936</v>
      </c>
      <c r="N7340" t="s">
        <v>1947</v>
      </c>
      <c r="O7340">
        <v>0</v>
      </c>
      <c r="P7340" t="s">
        <v>1552</v>
      </c>
      <c r="Q7340">
        <v>19950301</v>
      </c>
      <c r="R7340">
        <v>891018490</v>
      </c>
    </row>
    <row r="7341" spans="1:18">
      <c r="A7341" t="s">
        <v>1952</v>
      </c>
      <c r="B7341" t="s">
        <v>1649</v>
      </c>
      <c r="C7341">
        <v>201201</v>
      </c>
      <c r="D7341">
        <v>0</v>
      </c>
      <c r="E7341" t="s">
        <v>1646</v>
      </c>
      <c r="F7341">
        <v>0</v>
      </c>
      <c r="G7341">
        <v>0</v>
      </c>
      <c r="H7341">
        <v>0</v>
      </c>
      <c r="I7341">
        <v>560452005200</v>
      </c>
      <c r="J7341">
        <v>3</v>
      </c>
      <c r="K7341" t="s">
        <v>1953</v>
      </c>
      <c r="L7341">
        <v>2702</v>
      </c>
      <c r="M7341" t="s">
        <v>1936</v>
      </c>
      <c r="N7341" t="s">
        <v>1947</v>
      </c>
      <c r="O7341">
        <v>0</v>
      </c>
      <c r="P7341" t="s">
        <v>1552</v>
      </c>
      <c r="Q7341">
        <v>19870601</v>
      </c>
      <c r="R7341">
        <v>891018490</v>
      </c>
    </row>
    <row r="7342" spans="1:18">
      <c r="A7342" t="s">
        <v>1952</v>
      </c>
      <c r="B7342" t="s">
        <v>1649</v>
      </c>
      <c r="C7342">
        <v>201202</v>
      </c>
      <c r="D7342">
        <v>0</v>
      </c>
      <c r="E7342" t="s">
        <v>1646</v>
      </c>
      <c r="F7342">
        <v>0</v>
      </c>
      <c r="G7342">
        <v>0</v>
      </c>
      <c r="H7342">
        <v>0</v>
      </c>
      <c r="I7342">
        <v>560452005200</v>
      </c>
      <c r="J7342">
        <v>3</v>
      </c>
      <c r="K7342" t="s">
        <v>1953</v>
      </c>
      <c r="L7342">
        <v>2702</v>
      </c>
      <c r="M7342" t="s">
        <v>1936</v>
      </c>
      <c r="N7342" t="s">
        <v>1947</v>
      </c>
      <c r="O7342">
        <v>0</v>
      </c>
      <c r="P7342" t="s">
        <v>1552</v>
      </c>
      <c r="Q7342">
        <v>19870601</v>
      </c>
      <c r="R7342">
        <v>891018490</v>
      </c>
    </row>
    <row r="7343" spans="1:18">
      <c r="A7343" t="s">
        <v>1952</v>
      </c>
      <c r="B7343" t="s">
        <v>1649</v>
      </c>
      <c r="C7343">
        <v>201203</v>
      </c>
      <c r="D7343">
        <v>0</v>
      </c>
      <c r="E7343" t="s">
        <v>1646</v>
      </c>
      <c r="F7343">
        <v>0</v>
      </c>
      <c r="G7343">
        <v>0</v>
      </c>
      <c r="H7343">
        <v>0</v>
      </c>
      <c r="I7343">
        <v>560452005200</v>
      </c>
      <c r="J7343">
        <v>3</v>
      </c>
      <c r="K7343" t="s">
        <v>1953</v>
      </c>
      <c r="L7343">
        <v>2702</v>
      </c>
      <c r="M7343" t="s">
        <v>1936</v>
      </c>
      <c r="N7343" t="s">
        <v>1947</v>
      </c>
      <c r="O7343">
        <v>0</v>
      </c>
      <c r="P7343" t="s">
        <v>1552</v>
      </c>
      <c r="Q7343">
        <v>19870601</v>
      </c>
      <c r="R7343">
        <v>891018490</v>
      </c>
    </row>
    <row r="7344" spans="1:18">
      <c r="A7344" t="s">
        <v>1952</v>
      </c>
      <c r="B7344" t="s">
        <v>1649</v>
      </c>
      <c r="C7344">
        <v>201204</v>
      </c>
      <c r="D7344">
        <v>0</v>
      </c>
      <c r="E7344" t="s">
        <v>1646</v>
      </c>
      <c r="F7344">
        <v>0</v>
      </c>
      <c r="G7344">
        <v>0</v>
      </c>
      <c r="H7344">
        <v>0</v>
      </c>
      <c r="I7344">
        <v>560452005200</v>
      </c>
      <c r="J7344">
        <v>3</v>
      </c>
      <c r="K7344" t="s">
        <v>1953</v>
      </c>
      <c r="L7344">
        <v>2702</v>
      </c>
      <c r="M7344" t="s">
        <v>1936</v>
      </c>
      <c r="N7344" t="s">
        <v>1947</v>
      </c>
      <c r="O7344">
        <v>0</v>
      </c>
      <c r="P7344" t="s">
        <v>1552</v>
      </c>
      <c r="Q7344">
        <v>19870601</v>
      </c>
      <c r="R7344">
        <v>891018490</v>
      </c>
    </row>
    <row r="7345" spans="1:18">
      <c r="A7345" t="s">
        <v>1952</v>
      </c>
      <c r="B7345" t="s">
        <v>1649</v>
      </c>
      <c r="C7345">
        <v>201205</v>
      </c>
      <c r="D7345">
        <v>0</v>
      </c>
      <c r="E7345" t="s">
        <v>1646</v>
      </c>
      <c r="F7345">
        <v>0</v>
      </c>
      <c r="G7345">
        <v>0</v>
      </c>
      <c r="H7345">
        <v>0</v>
      </c>
      <c r="I7345">
        <v>560452005200</v>
      </c>
      <c r="J7345">
        <v>3</v>
      </c>
      <c r="K7345" t="s">
        <v>1953</v>
      </c>
      <c r="L7345">
        <v>2702</v>
      </c>
      <c r="M7345" t="s">
        <v>1936</v>
      </c>
      <c r="N7345" t="s">
        <v>1947</v>
      </c>
      <c r="O7345">
        <v>0</v>
      </c>
      <c r="P7345" t="s">
        <v>1552</v>
      </c>
      <c r="Q7345">
        <v>19870601</v>
      </c>
      <c r="R7345">
        <v>891018490</v>
      </c>
    </row>
    <row r="7346" spans="1:18">
      <c r="A7346" t="s">
        <v>1952</v>
      </c>
      <c r="B7346" t="s">
        <v>1649</v>
      </c>
      <c r="C7346">
        <v>201206</v>
      </c>
      <c r="D7346">
        <v>0</v>
      </c>
      <c r="E7346" t="s">
        <v>1646</v>
      </c>
      <c r="F7346">
        <v>0</v>
      </c>
      <c r="G7346">
        <v>0</v>
      </c>
      <c r="H7346">
        <v>0</v>
      </c>
      <c r="I7346">
        <v>560452005200</v>
      </c>
      <c r="J7346">
        <v>3</v>
      </c>
      <c r="K7346" t="s">
        <v>1953</v>
      </c>
      <c r="L7346">
        <v>2702</v>
      </c>
      <c r="M7346" t="s">
        <v>1936</v>
      </c>
      <c r="N7346" t="s">
        <v>1947</v>
      </c>
      <c r="O7346">
        <v>0</v>
      </c>
      <c r="P7346" t="s">
        <v>1552</v>
      </c>
      <c r="Q7346">
        <v>19870601</v>
      </c>
      <c r="R7346">
        <v>891018490</v>
      </c>
    </row>
    <row r="7347" spans="1:18">
      <c r="A7347" t="s">
        <v>1952</v>
      </c>
      <c r="B7347" t="s">
        <v>1649</v>
      </c>
      <c r="C7347">
        <v>201207</v>
      </c>
      <c r="D7347">
        <v>0</v>
      </c>
      <c r="E7347" t="s">
        <v>1646</v>
      </c>
      <c r="F7347">
        <v>0</v>
      </c>
      <c r="G7347">
        <v>0</v>
      </c>
      <c r="H7347">
        <v>0</v>
      </c>
      <c r="I7347">
        <v>560452005200</v>
      </c>
      <c r="J7347">
        <v>3</v>
      </c>
      <c r="K7347" t="s">
        <v>1953</v>
      </c>
      <c r="L7347">
        <v>2702</v>
      </c>
      <c r="M7347" t="s">
        <v>1936</v>
      </c>
      <c r="N7347" t="s">
        <v>1947</v>
      </c>
      <c r="O7347">
        <v>0</v>
      </c>
      <c r="P7347" t="s">
        <v>1552</v>
      </c>
      <c r="Q7347">
        <v>19870601</v>
      </c>
      <c r="R7347">
        <v>891018490</v>
      </c>
    </row>
    <row r="7348" spans="1:18">
      <c r="A7348" t="s">
        <v>1952</v>
      </c>
      <c r="B7348" t="s">
        <v>1649</v>
      </c>
      <c r="C7348">
        <v>201208</v>
      </c>
      <c r="D7348">
        <v>0</v>
      </c>
      <c r="E7348" t="s">
        <v>1646</v>
      </c>
      <c r="F7348">
        <v>0</v>
      </c>
      <c r="G7348">
        <v>0</v>
      </c>
      <c r="H7348">
        <v>0</v>
      </c>
      <c r="I7348">
        <v>560452005200</v>
      </c>
      <c r="J7348">
        <v>3</v>
      </c>
      <c r="K7348" t="s">
        <v>1953</v>
      </c>
      <c r="L7348">
        <v>2702</v>
      </c>
      <c r="M7348" t="s">
        <v>1936</v>
      </c>
      <c r="N7348" t="s">
        <v>1947</v>
      </c>
      <c r="O7348">
        <v>0</v>
      </c>
      <c r="P7348" t="s">
        <v>1552</v>
      </c>
      <c r="Q7348">
        <v>19870601</v>
      </c>
      <c r="R7348">
        <v>891018490</v>
      </c>
    </row>
    <row r="7349" spans="1:18">
      <c r="A7349" t="s">
        <v>1952</v>
      </c>
      <c r="B7349" t="s">
        <v>1649</v>
      </c>
      <c r="C7349">
        <v>201209</v>
      </c>
      <c r="D7349">
        <v>0</v>
      </c>
      <c r="E7349" t="s">
        <v>1646</v>
      </c>
      <c r="F7349">
        <v>0</v>
      </c>
      <c r="G7349">
        <v>0</v>
      </c>
      <c r="H7349">
        <v>0</v>
      </c>
      <c r="I7349">
        <v>560452005200</v>
      </c>
      <c r="J7349">
        <v>3</v>
      </c>
      <c r="K7349" t="s">
        <v>1953</v>
      </c>
      <c r="L7349">
        <v>2702</v>
      </c>
      <c r="M7349" t="s">
        <v>1936</v>
      </c>
      <c r="N7349" t="s">
        <v>1947</v>
      </c>
      <c r="O7349">
        <v>0</v>
      </c>
      <c r="P7349" t="s">
        <v>1552</v>
      </c>
      <c r="Q7349">
        <v>19870601</v>
      </c>
      <c r="R7349">
        <v>891018490</v>
      </c>
    </row>
    <row r="7350" spans="1:18">
      <c r="A7350" t="s">
        <v>1952</v>
      </c>
      <c r="B7350" t="s">
        <v>1649</v>
      </c>
      <c r="C7350">
        <v>201210</v>
      </c>
      <c r="D7350">
        <v>0</v>
      </c>
      <c r="E7350" t="s">
        <v>1646</v>
      </c>
      <c r="F7350">
        <v>0</v>
      </c>
      <c r="G7350">
        <v>0</v>
      </c>
      <c r="H7350">
        <v>0</v>
      </c>
      <c r="I7350">
        <v>560452005200</v>
      </c>
      <c r="J7350">
        <v>3</v>
      </c>
      <c r="K7350" t="s">
        <v>1953</v>
      </c>
      <c r="L7350">
        <v>2702</v>
      </c>
      <c r="M7350" t="s">
        <v>1936</v>
      </c>
      <c r="N7350" t="s">
        <v>1947</v>
      </c>
      <c r="O7350">
        <v>0</v>
      </c>
      <c r="P7350" t="s">
        <v>1552</v>
      </c>
      <c r="Q7350">
        <v>19870601</v>
      </c>
      <c r="R7350">
        <v>891018490</v>
      </c>
    </row>
    <row r="7351" spans="1:18">
      <c r="A7351" t="s">
        <v>1952</v>
      </c>
      <c r="B7351" t="s">
        <v>1649</v>
      </c>
      <c r="C7351">
        <v>201211</v>
      </c>
      <c r="D7351">
        <v>0</v>
      </c>
      <c r="E7351" t="s">
        <v>1646</v>
      </c>
      <c r="F7351">
        <v>0</v>
      </c>
      <c r="G7351">
        <v>0</v>
      </c>
      <c r="H7351">
        <v>0</v>
      </c>
      <c r="I7351">
        <v>560452005200</v>
      </c>
      <c r="J7351">
        <v>3</v>
      </c>
      <c r="K7351" t="s">
        <v>1953</v>
      </c>
      <c r="L7351">
        <v>2702</v>
      </c>
      <c r="M7351" t="s">
        <v>1936</v>
      </c>
      <c r="N7351" t="s">
        <v>1947</v>
      </c>
      <c r="O7351">
        <v>0</v>
      </c>
      <c r="P7351" t="s">
        <v>1552</v>
      </c>
      <c r="Q7351">
        <v>19870601</v>
      </c>
      <c r="R7351">
        <v>891018490</v>
      </c>
    </row>
    <row r="7352" spans="1:18">
      <c r="A7352" t="s">
        <v>1952</v>
      </c>
      <c r="B7352" t="s">
        <v>1649</v>
      </c>
      <c r="C7352">
        <v>201212</v>
      </c>
      <c r="D7352">
        <v>0</v>
      </c>
      <c r="E7352" t="s">
        <v>1646</v>
      </c>
      <c r="F7352">
        <v>0</v>
      </c>
      <c r="G7352">
        <v>0</v>
      </c>
      <c r="H7352">
        <v>0</v>
      </c>
      <c r="I7352">
        <v>560452005200</v>
      </c>
      <c r="J7352">
        <v>3</v>
      </c>
      <c r="K7352" t="s">
        <v>1953</v>
      </c>
      <c r="L7352">
        <v>2702</v>
      </c>
      <c r="M7352" t="s">
        <v>1936</v>
      </c>
      <c r="N7352" t="s">
        <v>1947</v>
      </c>
      <c r="O7352">
        <v>0</v>
      </c>
      <c r="P7352" t="s">
        <v>1552</v>
      </c>
      <c r="Q7352">
        <v>19870601</v>
      </c>
      <c r="R7352">
        <v>891018490</v>
      </c>
    </row>
    <row r="7353" spans="1:18">
      <c r="A7353" t="s">
        <v>1952</v>
      </c>
      <c r="B7353" t="s">
        <v>1730</v>
      </c>
      <c r="C7353">
        <v>201201</v>
      </c>
      <c r="D7353">
        <v>31</v>
      </c>
      <c r="E7353" t="s">
        <v>1646</v>
      </c>
      <c r="F7353">
        <v>0</v>
      </c>
      <c r="G7353">
        <v>0</v>
      </c>
      <c r="H7353">
        <v>0</v>
      </c>
      <c r="I7353">
        <v>560452005500</v>
      </c>
      <c r="J7353">
        <v>4</v>
      </c>
      <c r="K7353" t="s">
        <v>1953</v>
      </c>
      <c r="L7353">
        <v>2702</v>
      </c>
      <c r="M7353" t="s">
        <v>1936</v>
      </c>
      <c r="N7353" t="s">
        <v>1947</v>
      </c>
      <c r="O7353">
        <v>914729</v>
      </c>
      <c r="P7353" t="s">
        <v>1552</v>
      </c>
      <c r="Q7353">
        <v>19910101</v>
      </c>
      <c r="R7353">
        <v>891018490</v>
      </c>
    </row>
    <row r="7354" spans="1:18">
      <c r="A7354" t="s">
        <v>1952</v>
      </c>
      <c r="B7354" t="s">
        <v>1591</v>
      </c>
      <c r="C7354">
        <v>201201</v>
      </c>
      <c r="D7354">
        <v>31</v>
      </c>
      <c r="E7354" t="s">
        <v>1646</v>
      </c>
      <c r="F7354">
        <v>0</v>
      </c>
      <c r="G7354">
        <v>0</v>
      </c>
      <c r="H7354">
        <v>0</v>
      </c>
      <c r="I7354">
        <v>560452005600</v>
      </c>
      <c r="J7354">
        <v>4</v>
      </c>
      <c r="K7354" t="s">
        <v>1953</v>
      </c>
      <c r="L7354">
        <v>2702</v>
      </c>
      <c r="M7354" t="s">
        <v>1936</v>
      </c>
      <c r="N7354" t="s">
        <v>1947</v>
      </c>
      <c r="O7354">
        <v>1037108</v>
      </c>
      <c r="P7354" t="s">
        <v>1552</v>
      </c>
      <c r="Q7354">
        <v>19870401</v>
      </c>
      <c r="R7354">
        <v>891018490</v>
      </c>
    </row>
    <row r="7355" spans="1:18">
      <c r="A7355" t="s">
        <v>1952</v>
      </c>
      <c r="B7355" t="s">
        <v>1736</v>
      </c>
      <c r="C7355">
        <v>201201</v>
      </c>
      <c r="D7355">
        <v>31</v>
      </c>
      <c r="E7355" t="s">
        <v>1646</v>
      </c>
      <c r="F7355">
        <v>0</v>
      </c>
      <c r="G7355">
        <v>0</v>
      </c>
      <c r="H7355">
        <v>0</v>
      </c>
      <c r="I7355">
        <v>560452005900</v>
      </c>
      <c r="J7355">
        <v>4</v>
      </c>
      <c r="K7355" t="s">
        <v>1953</v>
      </c>
      <c r="L7355">
        <v>2702</v>
      </c>
      <c r="M7355" t="s">
        <v>1936</v>
      </c>
      <c r="N7355" t="s">
        <v>1947</v>
      </c>
      <c r="O7355">
        <v>169062</v>
      </c>
      <c r="P7355" t="s">
        <v>1552</v>
      </c>
      <c r="Q7355">
        <v>19870701</v>
      </c>
      <c r="R7355">
        <v>891018490</v>
      </c>
    </row>
    <row r="7356" spans="1:18">
      <c r="A7356" t="s">
        <v>1952</v>
      </c>
      <c r="B7356" t="s">
        <v>1716</v>
      </c>
      <c r="C7356">
        <v>201201</v>
      </c>
      <c r="D7356">
        <v>31</v>
      </c>
      <c r="E7356" t="s">
        <v>1646</v>
      </c>
      <c r="F7356">
        <v>0</v>
      </c>
      <c r="G7356">
        <v>0</v>
      </c>
      <c r="H7356">
        <v>0</v>
      </c>
      <c r="I7356">
        <v>560452006000</v>
      </c>
      <c r="J7356">
        <v>4</v>
      </c>
      <c r="K7356" t="s">
        <v>1953</v>
      </c>
      <c r="L7356">
        <v>2702</v>
      </c>
      <c r="M7356" t="s">
        <v>1936</v>
      </c>
      <c r="N7356" t="s">
        <v>1947</v>
      </c>
      <c r="O7356">
        <v>364300</v>
      </c>
      <c r="P7356" t="s">
        <v>1552</v>
      </c>
      <c r="Q7356">
        <v>19870401</v>
      </c>
      <c r="R7356">
        <v>891018490</v>
      </c>
    </row>
    <row r="7357" spans="1:18">
      <c r="A7357" t="s">
        <v>1952</v>
      </c>
      <c r="B7357" t="s">
        <v>1730</v>
      </c>
      <c r="C7357">
        <v>201202</v>
      </c>
      <c r="D7357">
        <v>29</v>
      </c>
      <c r="E7357" t="s">
        <v>1646</v>
      </c>
      <c r="F7357">
        <v>0</v>
      </c>
      <c r="G7357">
        <v>0</v>
      </c>
      <c r="H7357">
        <v>0</v>
      </c>
      <c r="I7357">
        <v>560452005500</v>
      </c>
      <c r="J7357">
        <v>4</v>
      </c>
      <c r="K7357" t="s">
        <v>1953</v>
      </c>
      <c r="L7357">
        <v>2702</v>
      </c>
      <c r="M7357" t="s">
        <v>1936</v>
      </c>
      <c r="N7357" t="s">
        <v>1947</v>
      </c>
      <c r="O7357">
        <v>826246</v>
      </c>
      <c r="P7357" t="s">
        <v>1552</v>
      </c>
      <c r="Q7357">
        <v>19910101</v>
      </c>
      <c r="R7357">
        <v>891018490</v>
      </c>
    </row>
    <row r="7358" spans="1:18">
      <c r="A7358" t="s">
        <v>1952</v>
      </c>
      <c r="B7358" t="s">
        <v>1591</v>
      </c>
      <c r="C7358">
        <v>201202</v>
      </c>
      <c r="D7358">
        <v>29</v>
      </c>
      <c r="E7358" t="s">
        <v>1646</v>
      </c>
      <c r="F7358">
        <v>0</v>
      </c>
      <c r="G7358">
        <v>0</v>
      </c>
      <c r="H7358">
        <v>0</v>
      </c>
      <c r="I7358">
        <v>560452005600</v>
      </c>
      <c r="J7358">
        <v>4</v>
      </c>
      <c r="K7358" t="s">
        <v>1953</v>
      </c>
      <c r="L7358">
        <v>2702</v>
      </c>
      <c r="M7358" t="s">
        <v>1936</v>
      </c>
      <c r="N7358" t="s">
        <v>1947</v>
      </c>
      <c r="O7358">
        <v>942643</v>
      </c>
      <c r="P7358" t="s">
        <v>1552</v>
      </c>
      <c r="Q7358">
        <v>19870401</v>
      </c>
      <c r="R7358">
        <v>891018490</v>
      </c>
    </row>
    <row r="7359" spans="1:18">
      <c r="A7359" t="s">
        <v>1952</v>
      </c>
      <c r="B7359" t="s">
        <v>1736</v>
      </c>
      <c r="C7359">
        <v>201202</v>
      </c>
      <c r="D7359">
        <v>29</v>
      </c>
      <c r="E7359" t="s">
        <v>1646</v>
      </c>
      <c r="F7359">
        <v>0</v>
      </c>
      <c r="G7359">
        <v>0</v>
      </c>
      <c r="H7359">
        <v>0</v>
      </c>
      <c r="I7359">
        <v>560452005900</v>
      </c>
      <c r="J7359">
        <v>4</v>
      </c>
      <c r="K7359" t="s">
        <v>1953</v>
      </c>
      <c r="L7359">
        <v>2702</v>
      </c>
      <c r="M7359" t="s">
        <v>1936</v>
      </c>
      <c r="N7359" t="s">
        <v>1947</v>
      </c>
      <c r="O7359">
        <v>150254</v>
      </c>
      <c r="P7359" t="s">
        <v>1552</v>
      </c>
      <c r="Q7359">
        <v>19870701</v>
      </c>
      <c r="R7359">
        <v>891018490</v>
      </c>
    </row>
    <row r="7360" spans="1:18">
      <c r="A7360" t="s">
        <v>1952</v>
      </c>
      <c r="B7360" t="s">
        <v>1716</v>
      </c>
      <c r="C7360">
        <v>201202</v>
      </c>
      <c r="D7360">
        <v>29</v>
      </c>
      <c r="E7360" t="s">
        <v>1646</v>
      </c>
      <c r="F7360">
        <v>0</v>
      </c>
      <c r="G7360">
        <v>0</v>
      </c>
      <c r="H7360">
        <v>0</v>
      </c>
      <c r="I7360">
        <v>560452006000</v>
      </c>
      <c r="J7360">
        <v>4</v>
      </c>
      <c r="K7360" t="s">
        <v>1953</v>
      </c>
      <c r="L7360">
        <v>2702</v>
      </c>
      <c r="M7360" t="s">
        <v>1936</v>
      </c>
      <c r="N7360" t="s">
        <v>1947</v>
      </c>
      <c r="O7360">
        <v>359396</v>
      </c>
      <c r="P7360" t="s">
        <v>1552</v>
      </c>
      <c r="Q7360">
        <v>19870401</v>
      </c>
      <c r="R7360">
        <v>891018490</v>
      </c>
    </row>
    <row r="7361" spans="1:18">
      <c r="A7361" t="s">
        <v>1952</v>
      </c>
      <c r="B7361" t="s">
        <v>1730</v>
      </c>
      <c r="C7361">
        <v>201203</v>
      </c>
      <c r="D7361">
        <v>31</v>
      </c>
      <c r="E7361" t="s">
        <v>1646</v>
      </c>
      <c r="F7361">
        <v>0</v>
      </c>
      <c r="G7361">
        <v>0</v>
      </c>
      <c r="H7361">
        <v>0</v>
      </c>
      <c r="I7361">
        <v>560452005500</v>
      </c>
      <c r="J7361">
        <v>4</v>
      </c>
      <c r="K7361" t="s">
        <v>1953</v>
      </c>
      <c r="L7361">
        <v>2702</v>
      </c>
      <c r="M7361" t="s">
        <v>1936</v>
      </c>
      <c r="N7361" t="s">
        <v>1947</v>
      </c>
      <c r="O7361">
        <v>864732</v>
      </c>
      <c r="P7361" t="s">
        <v>1552</v>
      </c>
      <c r="Q7361">
        <v>19910101</v>
      </c>
      <c r="R7361">
        <v>891018490</v>
      </c>
    </row>
    <row r="7362" spans="1:18">
      <c r="A7362" t="s">
        <v>1952</v>
      </c>
      <c r="B7362" t="s">
        <v>1591</v>
      </c>
      <c r="C7362">
        <v>201203</v>
      </c>
      <c r="D7362">
        <v>31</v>
      </c>
      <c r="E7362" t="s">
        <v>1646</v>
      </c>
      <c r="F7362">
        <v>0</v>
      </c>
      <c r="G7362">
        <v>0</v>
      </c>
      <c r="H7362">
        <v>0</v>
      </c>
      <c r="I7362">
        <v>560452005600</v>
      </c>
      <c r="J7362">
        <v>4</v>
      </c>
      <c r="K7362" t="s">
        <v>1953</v>
      </c>
      <c r="L7362">
        <v>2702</v>
      </c>
      <c r="M7362" t="s">
        <v>1936</v>
      </c>
      <c r="N7362" t="s">
        <v>1947</v>
      </c>
      <c r="O7362">
        <v>984577</v>
      </c>
      <c r="P7362" t="s">
        <v>1552</v>
      </c>
      <c r="Q7362">
        <v>19870401</v>
      </c>
      <c r="R7362">
        <v>891018490</v>
      </c>
    </row>
    <row r="7363" spans="1:18">
      <c r="A7363" t="s">
        <v>1952</v>
      </c>
      <c r="B7363" t="s">
        <v>1736</v>
      </c>
      <c r="C7363">
        <v>201203</v>
      </c>
      <c r="D7363">
        <v>31</v>
      </c>
      <c r="E7363" t="s">
        <v>1646</v>
      </c>
      <c r="F7363">
        <v>0</v>
      </c>
      <c r="G7363">
        <v>0</v>
      </c>
      <c r="H7363">
        <v>0</v>
      </c>
      <c r="I7363">
        <v>560452005900</v>
      </c>
      <c r="J7363">
        <v>4</v>
      </c>
      <c r="K7363" t="s">
        <v>1953</v>
      </c>
      <c r="L7363">
        <v>2702</v>
      </c>
      <c r="M7363" t="s">
        <v>1936</v>
      </c>
      <c r="N7363" t="s">
        <v>1947</v>
      </c>
      <c r="O7363">
        <v>163680</v>
      </c>
      <c r="P7363" t="s">
        <v>1552</v>
      </c>
      <c r="Q7363">
        <v>19870701</v>
      </c>
      <c r="R7363">
        <v>891018490</v>
      </c>
    </row>
    <row r="7364" spans="1:18">
      <c r="A7364" t="s">
        <v>1952</v>
      </c>
      <c r="B7364" t="s">
        <v>1716</v>
      </c>
      <c r="C7364">
        <v>201203</v>
      </c>
      <c r="D7364">
        <v>31</v>
      </c>
      <c r="E7364" t="s">
        <v>1646</v>
      </c>
      <c r="F7364">
        <v>0</v>
      </c>
      <c r="G7364">
        <v>0</v>
      </c>
      <c r="H7364">
        <v>0</v>
      </c>
      <c r="I7364">
        <v>560452006000</v>
      </c>
      <c r="J7364">
        <v>4</v>
      </c>
      <c r="K7364" t="s">
        <v>1953</v>
      </c>
      <c r="L7364">
        <v>2702</v>
      </c>
      <c r="M7364" t="s">
        <v>1936</v>
      </c>
      <c r="N7364" t="s">
        <v>1947</v>
      </c>
      <c r="O7364">
        <v>398839</v>
      </c>
      <c r="P7364" t="s">
        <v>1552</v>
      </c>
      <c r="Q7364">
        <v>19870401</v>
      </c>
      <c r="R7364">
        <v>891018490</v>
      </c>
    </row>
    <row r="7365" spans="1:18">
      <c r="A7365" t="s">
        <v>1952</v>
      </c>
      <c r="B7365" t="s">
        <v>1730</v>
      </c>
      <c r="C7365">
        <v>201204</v>
      </c>
      <c r="D7365">
        <v>30</v>
      </c>
      <c r="E7365" t="s">
        <v>1646</v>
      </c>
      <c r="F7365">
        <v>0</v>
      </c>
      <c r="G7365">
        <v>0</v>
      </c>
      <c r="H7365">
        <v>0</v>
      </c>
      <c r="I7365">
        <v>560452005500</v>
      </c>
      <c r="J7365">
        <v>4</v>
      </c>
      <c r="K7365" t="s">
        <v>1953</v>
      </c>
      <c r="L7365">
        <v>2702</v>
      </c>
      <c r="M7365" t="s">
        <v>1936</v>
      </c>
      <c r="N7365" t="s">
        <v>1947</v>
      </c>
      <c r="O7365">
        <v>829086</v>
      </c>
      <c r="P7365" t="s">
        <v>1552</v>
      </c>
      <c r="Q7365">
        <v>19910101</v>
      </c>
      <c r="R7365">
        <v>891018490</v>
      </c>
    </row>
    <row r="7366" spans="1:18">
      <c r="A7366" t="s">
        <v>1952</v>
      </c>
      <c r="B7366" t="s">
        <v>1591</v>
      </c>
      <c r="C7366">
        <v>201204</v>
      </c>
      <c r="D7366">
        <v>30</v>
      </c>
      <c r="E7366" t="s">
        <v>1646</v>
      </c>
      <c r="F7366">
        <v>0</v>
      </c>
      <c r="G7366">
        <v>0</v>
      </c>
      <c r="H7366">
        <v>0</v>
      </c>
      <c r="I7366">
        <v>560452005600</v>
      </c>
      <c r="J7366">
        <v>4</v>
      </c>
      <c r="K7366" t="s">
        <v>1953</v>
      </c>
      <c r="L7366">
        <v>2702</v>
      </c>
      <c r="M7366" t="s">
        <v>1936</v>
      </c>
      <c r="N7366" t="s">
        <v>1947</v>
      </c>
      <c r="O7366">
        <v>939927</v>
      </c>
      <c r="P7366" t="s">
        <v>1552</v>
      </c>
      <c r="Q7366">
        <v>19870401</v>
      </c>
      <c r="R7366">
        <v>891018490</v>
      </c>
    </row>
    <row r="7367" spans="1:18">
      <c r="A7367" t="s">
        <v>1952</v>
      </c>
      <c r="B7367" t="s">
        <v>1736</v>
      </c>
      <c r="C7367">
        <v>201204</v>
      </c>
      <c r="D7367">
        <v>30</v>
      </c>
      <c r="E7367" t="s">
        <v>1646</v>
      </c>
      <c r="F7367">
        <v>0</v>
      </c>
      <c r="G7367">
        <v>0</v>
      </c>
      <c r="H7367">
        <v>0</v>
      </c>
      <c r="I7367">
        <v>560452005900</v>
      </c>
      <c r="J7367">
        <v>4</v>
      </c>
      <c r="K7367" t="s">
        <v>1953</v>
      </c>
      <c r="L7367">
        <v>2702</v>
      </c>
      <c r="M7367" t="s">
        <v>1936</v>
      </c>
      <c r="N7367" t="s">
        <v>1947</v>
      </c>
      <c r="O7367">
        <v>135556</v>
      </c>
      <c r="P7367" t="s">
        <v>1552</v>
      </c>
      <c r="Q7367">
        <v>19870701</v>
      </c>
      <c r="R7367">
        <v>891018490</v>
      </c>
    </row>
    <row r="7368" spans="1:18">
      <c r="A7368" t="s">
        <v>1952</v>
      </c>
      <c r="B7368" t="s">
        <v>1716</v>
      </c>
      <c r="C7368">
        <v>201204</v>
      </c>
      <c r="D7368">
        <v>30</v>
      </c>
      <c r="E7368" t="s">
        <v>1646</v>
      </c>
      <c r="F7368">
        <v>0</v>
      </c>
      <c r="G7368">
        <v>0</v>
      </c>
      <c r="H7368">
        <v>0</v>
      </c>
      <c r="I7368">
        <v>560452006000</v>
      </c>
      <c r="J7368">
        <v>4</v>
      </c>
      <c r="K7368" t="s">
        <v>1953</v>
      </c>
      <c r="L7368">
        <v>2702</v>
      </c>
      <c r="M7368" t="s">
        <v>1936</v>
      </c>
      <c r="N7368" t="s">
        <v>1947</v>
      </c>
      <c r="O7368">
        <v>351591</v>
      </c>
      <c r="P7368" t="s">
        <v>1552</v>
      </c>
      <c r="Q7368">
        <v>19870401</v>
      </c>
      <c r="R7368">
        <v>891018490</v>
      </c>
    </row>
    <row r="7369" spans="1:18">
      <c r="A7369" t="s">
        <v>1952</v>
      </c>
      <c r="B7369" t="s">
        <v>1730</v>
      </c>
      <c r="C7369">
        <v>201205</v>
      </c>
      <c r="D7369">
        <v>31</v>
      </c>
      <c r="E7369" t="s">
        <v>1646</v>
      </c>
      <c r="F7369">
        <v>0</v>
      </c>
      <c r="G7369">
        <v>0</v>
      </c>
      <c r="H7369">
        <v>0</v>
      </c>
      <c r="I7369">
        <v>560452005500</v>
      </c>
      <c r="J7369">
        <v>4</v>
      </c>
      <c r="K7369" t="s">
        <v>1953</v>
      </c>
      <c r="L7369">
        <v>2702</v>
      </c>
      <c r="M7369" t="s">
        <v>1936</v>
      </c>
      <c r="N7369" t="s">
        <v>1947</v>
      </c>
      <c r="O7369">
        <v>717406</v>
      </c>
      <c r="P7369" t="s">
        <v>1552</v>
      </c>
      <c r="Q7369">
        <v>19910101</v>
      </c>
      <c r="R7369">
        <v>891018490</v>
      </c>
    </row>
    <row r="7370" spans="1:18">
      <c r="A7370" t="s">
        <v>1952</v>
      </c>
      <c r="B7370" t="s">
        <v>1591</v>
      </c>
      <c r="C7370">
        <v>201205</v>
      </c>
      <c r="D7370">
        <v>31</v>
      </c>
      <c r="E7370" t="s">
        <v>1646</v>
      </c>
      <c r="F7370">
        <v>0</v>
      </c>
      <c r="G7370">
        <v>0</v>
      </c>
      <c r="H7370">
        <v>0</v>
      </c>
      <c r="I7370">
        <v>560452005600</v>
      </c>
      <c r="J7370">
        <v>4</v>
      </c>
      <c r="K7370" t="s">
        <v>1953</v>
      </c>
      <c r="L7370">
        <v>2702</v>
      </c>
      <c r="M7370" t="s">
        <v>1936</v>
      </c>
      <c r="N7370" t="s">
        <v>1947</v>
      </c>
      <c r="O7370">
        <v>815344</v>
      </c>
      <c r="P7370" t="s">
        <v>1552</v>
      </c>
      <c r="Q7370">
        <v>19870401</v>
      </c>
      <c r="R7370">
        <v>891018490</v>
      </c>
    </row>
    <row r="7371" spans="1:18">
      <c r="A7371" t="s">
        <v>1952</v>
      </c>
      <c r="B7371" t="s">
        <v>1736</v>
      </c>
      <c r="C7371">
        <v>201205</v>
      </c>
      <c r="D7371">
        <v>31</v>
      </c>
      <c r="E7371" t="s">
        <v>1646</v>
      </c>
      <c r="F7371">
        <v>0</v>
      </c>
      <c r="G7371">
        <v>0</v>
      </c>
      <c r="H7371">
        <v>0</v>
      </c>
      <c r="I7371">
        <v>560452005900</v>
      </c>
      <c r="J7371">
        <v>4</v>
      </c>
      <c r="K7371" t="s">
        <v>1953</v>
      </c>
      <c r="L7371">
        <v>2702</v>
      </c>
      <c r="M7371" t="s">
        <v>1936</v>
      </c>
      <c r="N7371" t="s">
        <v>1947</v>
      </c>
      <c r="O7371">
        <v>136433</v>
      </c>
      <c r="P7371" t="s">
        <v>1552</v>
      </c>
      <c r="Q7371">
        <v>19870701</v>
      </c>
      <c r="R7371">
        <v>891018490</v>
      </c>
    </row>
    <row r="7372" spans="1:18">
      <c r="A7372" t="s">
        <v>1952</v>
      </c>
      <c r="B7372" t="s">
        <v>1716</v>
      </c>
      <c r="C7372">
        <v>201205</v>
      </c>
      <c r="D7372">
        <v>31</v>
      </c>
      <c r="E7372" t="s">
        <v>1646</v>
      </c>
      <c r="F7372">
        <v>0</v>
      </c>
      <c r="G7372">
        <v>0</v>
      </c>
      <c r="H7372">
        <v>0</v>
      </c>
      <c r="I7372">
        <v>560452006000</v>
      </c>
      <c r="J7372">
        <v>4</v>
      </c>
      <c r="K7372" t="s">
        <v>1953</v>
      </c>
      <c r="L7372">
        <v>2702</v>
      </c>
      <c r="M7372" t="s">
        <v>1936</v>
      </c>
      <c r="N7372" t="s">
        <v>1947</v>
      </c>
      <c r="O7372">
        <v>351637</v>
      </c>
      <c r="P7372" t="s">
        <v>1552</v>
      </c>
      <c r="Q7372">
        <v>19870401</v>
      </c>
      <c r="R7372">
        <v>891018490</v>
      </c>
    </row>
    <row r="7373" spans="1:18">
      <c r="A7373" t="s">
        <v>1952</v>
      </c>
      <c r="B7373" t="s">
        <v>1730</v>
      </c>
      <c r="C7373">
        <v>201206</v>
      </c>
      <c r="D7373">
        <v>30</v>
      </c>
      <c r="E7373" t="s">
        <v>1646</v>
      </c>
      <c r="F7373">
        <v>0</v>
      </c>
      <c r="G7373">
        <v>0</v>
      </c>
      <c r="H7373">
        <v>0</v>
      </c>
      <c r="I7373">
        <v>560452005500</v>
      </c>
      <c r="J7373">
        <v>4</v>
      </c>
      <c r="K7373" t="s">
        <v>1953</v>
      </c>
      <c r="L7373">
        <v>2702</v>
      </c>
      <c r="M7373" t="s">
        <v>1936</v>
      </c>
      <c r="N7373" t="s">
        <v>1947</v>
      </c>
      <c r="O7373">
        <v>644451</v>
      </c>
      <c r="P7373" t="s">
        <v>1552</v>
      </c>
      <c r="Q7373">
        <v>19910101</v>
      </c>
      <c r="R7373">
        <v>891018490</v>
      </c>
    </row>
    <row r="7374" spans="1:18">
      <c r="A7374" t="s">
        <v>1952</v>
      </c>
      <c r="B7374" t="s">
        <v>1591</v>
      </c>
      <c r="C7374">
        <v>201206</v>
      </c>
      <c r="D7374">
        <v>30</v>
      </c>
      <c r="E7374" t="s">
        <v>1646</v>
      </c>
      <c r="F7374">
        <v>0</v>
      </c>
      <c r="G7374">
        <v>0</v>
      </c>
      <c r="H7374">
        <v>0</v>
      </c>
      <c r="I7374">
        <v>560452005600</v>
      </c>
      <c r="J7374">
        <v>4</v>
      </c>
      <c r="K7374" t="s">
        <v>1953</v>
      </c>
      <c r="L7374">
        <v>2702</v>
      </c>
      <c r="M7374" t="s">
        <v>1936</v>
      </c>
      <c r="N7374" t="s">
        <v>1947</v>
      </c>
      <c r="O7374">
        <v>746951</v>
      </c>
      <c r="P7374" t="s">
        <v>1552</v>
      </c>
      <c r="Q7374">
        <v>19870401</v>
      </c>
      <c r="R7374">
        <v>891018490</v>
      </c>
    </row>
    <row r="7375" spans="1:18">
      <c r="A7375" t="s">
        <v>1952</v>
      </c>
      <c r="B7375" t="s">
        <v>1736</v>
      </c>
      <c r="C7375">
        <v>201206</v>
      </c>
      <c r="D7375">
        <v>30</v>
      </c>
      <c r="E7375" t="s">
        <v>1646</v>
      </c>
      <c r="F7375">
        <v>0</v>
      </c>
      <c r="G7375">
        <v>0</v>
      </c>
      <c r="H7375">
        <v>0</v>
      </c>
      <c r="I7375">
        <v>560452005900</v>
      </c>
      <c r="J7375">
        <v>4</v>
      </c>
      <c r="K7375" t="s">
        <v>1953</v>
      </c>
      <c r="L7375">
        <v>2702</v>
      </c>
      <c r="M7375" t="s">
        <v>1936</v>
      </c>
      <c r="N7375" t="s">
        <v>1947</v>
      </c>
      <c r="O7375">
        <v>129154</v>
      </c>
      <c r="P7375" t="s">
        <v>1552</v>
      </c>
      <c r="Q7375">
        <v>19870701</v>
      </c>
      <c r="R7375">
        <v>891018490</v>
      </c>
    </row>
    <row r="7376" spans="1:18">
      <c r="A7376" t="s">
        <v>1952</v>
      </c>
      <c r="B7376" t="s">
        <v>1716</v>
      </c>
      <c r="C7376">
        <v>201206</v>
      </c>
      <c r="D7376">
        <v>30</v>
      </c>
      <c r="E7376" t="s">
        <v>1646</v>
      </c>
      <c r="F7376">
        <v>0</v>
      </c>
      <c r="G7376">
        <v>0</v>
      </c>
      <c r="H7376">
        <v>0</v>
      </c>
      <c r="I7376">
        <v>560452006000</v>
      </c>
      <c r="J7376">
        <v>4</v>
      </c>
      <c r="K7376" t="s">
        <v>1953</v>
      </c>
      <c r="L7376">
        <v>2702</v>
      </c>
      <c r="M7376" t="s">
        <v>1936</v>
      </c>
      <c r="N7376" t="s">
        <v>1947</v>
      </c>
      <c r="O7376">
        <v>352036</v>
      </c>
      <c r="P7376" t="s">
        <v>1552</v>
      </c>
      <c r="Q7376">
        <v>19870401</v>
      </c>
      <c r="R7376">
        <v>891018490</v>
      </c>
    </row>
    <row r="7377" spans="1:18">
      <c r="A7377" t="s">
        <v>1952</v>
      </c>
      <c r="B7377" t="s">
        <v>1730</v>
      </c>
      <c r="C7377">
        <v>201207</v>
      </c>
      <c r="D7377">
        <v>31</v>
      </c>
      <c r="E7377" t="s">
        <v>1646</v>
      </c>
      <c r="F7377">
        <v>0</v>
      </c>
      <c r="G7377">
        <v>0</v>
      </c>
      <c r="H7377">
        <v>0</v>
      </c>
      <c r="I7377">
        <v>560452005500</v>
      </c>
      <c r="J7377">
        <v>4</v>
      </c>
      <c r="K7377" t="s">
        <v>1953</v>
      </c>
      <c r="L7377">
        <v>2702</v>
      </c>
      <c r="M7377" t="s">
        <v>1936</v>
      </c>
      <c r="N7377" t="s">
        <v>1947</v>
      </c>
      <c r="O7377">
        <v>622217</v>
      </c>
      <c r="P7377" t="s">
        <v>1552</v>
      </c>
      <c r="Q7377">
        <v>19910101</v>
      </c>
      <c r="R7377">
        <v>891018490</v>
      </c>
    </row>
    <row r="7378" spans="1:18">
      <c r="A7378" t="s">
        <v>1952</v>
      </c>
      <c r="B7378" t="s">
        <v>1591</v>
      </c>
      <c r="C7378">
        <v>201207</v>
      </c>
      <c r="D7378">
        <v>31</v>
      </c>
      <c r="E7378" t="s">
        <v>1646</v>
      </c>
      <c r="F7378">
        <v>0</v>
      </c>
      <c r="G7378">
        <v>0</v>
      </c>
      <c r="H7378">
        <v>0</v>
      </c>
      <c r="I7378">
        <v>560452005600</v>
      </c>
      <c r="J7378">
        <v>4</v>
      </c>
      <c r="K7378" t="s">
        <v>1953</v>
      </c>
      <c r="L7378">
        <v>2702</v>
      </c>
      <c r="M7378" t="s">
        <v>1936</v>
      </c>
      <c r="N7378" t="s">
        <v>1947</v>
      </c>
      <c r="O7378">
        <v>696350</v>
      </c>
      <c r="P7378" t="s">
        <v>1552</v>
      </c>
      <c r="Q7378">
        <v>19870401</v>
      </c>
      <c r="R7378">
        <v>891018490</v>
      </c>
    </row>
    <row r="7379" spans="1:18">
      <c r="A7379" t="s">
        <v>1952</v>
      </c>
      <c r="B7379" t="s">
        <v>1736</v>
      </c>
      <c r="C7379">
        <v>201207</v>
      </c>
      <c r="D7379">
        <v>31</v>
      </c>
      <c r="E7379" t="s">
        <v>1646</v>
      </c>
      <c r="F7379">
        <v>0</v>
      </c>
      <c r="G7379">
        <v>0</v>
      </c>
      <c r="H7379">
        <v>0</v>
      </c>
      <c r="I7379">
        <v>560452005900</v>
      </c>
      <c r="J7379">
        <v>4</v>
      </c>
      <c r="K7379" t="s">
        <v>1953</v>
      </c>
      <c r="L7379">
        <v>2702</v>
      </c>
      <c r="M7379" t="s">
        <v>1936</v>
      </c>
      <c r="N7379" t="s">
        <v>1947</v>
      </c>
      <c r="O7379">
        <v>119262</v>
      </c>
      <c r="P7379" t="s">
        <v>1552</v>
      </c>
      <c r="Q7379">
        <v>19870701</v>
      </c>
      <c r="R7379">
        <v>891018490</v>
      </c>
    </row>
    <row r="7380" spans="1:18">
      <c r="A7380" t="s">
        <v>1952</v>
      </c>
      <c r="B7380" t="s">
        <v>1716</v>
      </c>
      <c r="C7380">
        <v>201207</v>
      </c>
      <c r="D7380">
        <v>31</v>
      </c>
      <c r="E7380" t="s">
        <v>1646</v>
      </c>
      <c r="F7380">
        <v>0</v>
      </c>
      <c r="G7380">
        <v>0</v>
      </c>
      <c r="H7380">
        <v>0</v>
      </c>
      <c r="I7380">
        <v>560452006000</v>
      </c>
      <c r="J7380">
        <v>4</v>
      </c>
      <c r="K7380" t="s">
        <v>1953</v>
      </c>
      <c r="L7380">
        <v>2702</v>
      </c>
      <c r="M7380" t="s">
        <v>1936</v>
      </c>
      <c r="N7380" t="s">
        <v>1947</v>
      </c>
      <c r="O7380">
        <v>342985</v>
      </c>
      <c r="P7380" t="s">
        <v>1552</v>
      </c>
      <c r="Q7380">
        <v>19870401</v>
      </c>
      <c r="R7380">
        <v>891018490</v>
      </c>
    </row>
    <row r="7381" spans="1:18">
      <c r="A7381" t="s">
        <v>1952</v>
      </c>
      <c r="B7381" t="s">
        <v>1730</v>
      </c>
      <c r="C7381">
        <v>201208</v>
      </c>
      <c r="D7381">
        <v>31</v>
      </c>
      <c r="E7381" t="s">
        <v>1646</v>
      </c>
      <c r="F7381">
        <v>0</v>
      </c>
      <c r="G7381">
        <v>0</v>
      </c>
      <c r="H7381">
        <v>0</v>
      </c>
      <c r="I7381">
        <v>560452005500</v>
      </c>
      <c r="J7381">
        <v>4</v>
      </c>
      <c r="K7381" t="s">
        <v>1953</v>
      </c>
      <c r="L7381">
        <v>2702</v>
      </c>
      <c r="M7381" t="s">
        <v>1936</v>
      </c>
      <c r="N7381" t="s">
        <v>1947</v>
      </c>
      <c r="O7381">
        <v>451737</v>
      </c>
      <c r="P7381" t="s">
        <v>1552</v>
      </c>
      <c r="Q7381">
        <v>19910101</v>
      </c>
      <c r="R7381">
        <v>891018490</v>
      </c>
    </row>
    <row r="7382" spans="1:18">
      <c r="A7382" t="s">
        <v>1952</v>
      </c>
      <c r="B7382" t="s">
        <v>1591</v>
      </c>
      <c r="C7382">
        <v>201208</v>
      </c>
      <c r="D7382">
        <v>31</v>
      </c>
      <c r="E7382" t="s">
        <v>1646</v>
      </c>
      <c r="F7382">
        <v>0</v>
      </c>
      <c r="G7382">
        <v>0</v>
      </c>
      <c r="H7382">
        <v>0</v>
      </c>
      <c r="I7382">
        <v>560452005600</v>
      </c>
      <c r="J7382">
        <v>4</v>
      </c>
      <c r="K7382" t="s">
        <v>1953</v>
      </c>
      <c r="L7382">
        <v>2702</v>
      </c>
      <c r="M7382" t="s">
        <v>1936</v>
      </c>
      <c r="N7382" t="s">
        <v>1947</v>
      </c>
      <c r="O7382">
        <v>518306</v>
      </c>
      <c r="P7382" t="s">
        <v>1552</v>
      </c>
      <c r="Q7382">
        <v>19870401</v>
      </c>
      <c r="R7382">
        <v>891018490</v>
      </c>
    </row>
    <row r="7383" spans="1:18">
      <c r="A7383" t="s">
        <v>1952</v>
      </c>
      <c r="B7383" t="s">
        <v>1736</v>
      </c>
      <c r="C7383">
        <v>201208</v>
      </c>
      <c r="D7383">
        <v>31</v>
      </c>
      <c r="E7383" t="s">
        <v>1646</v>
      </c>
      <c r="F7383">
        <v>0</v>
      </c>
      <c r="G7383">
        <v>0</v>
      </c>
      <c r="H7383">
        <v>0</v>
      </c>
      <c r="I7383">
        <v>560452005900</v>
      </c>
      <c r="J7383">
        <v>4</v>
      </c>
      <c r="K7383" t="s">
        <v>1953</v>
      </c>
      <c r="L7383">
        <v>2702</v>
      </c>
      <c r="M7383" t="s">
        <v>1936</v>
      </c>
      <c r="N7383" t="s">
        <v>1947</v>
      </c>
      <c r="O7383">
        <v>121112</v>
      </c>
      <c r="P7383" t="s">
        <v>1552</v>
      </c>
      <c r="Q7383">
        <v>19870701</v>
      </c>
      <c r="R7383">
        <v>891018490</v>
      </c>
    </row>
    <row r="7384" spans="1:18">
      <c r="A7384" t="s">
        <v>1952</v>
      </c>
      <c r="B7384" t="s">
        <v>1716</v>
      </c>
      <c r="C7384">
        <v>201208</v>
      </c>
      <c r="D7384">
        <v>31</v>
      </c>
      <c r="E7384" t="s">
        <v>1646</v>
      </c>
      <c r="F7384">
        <v>0</v>
      </c>
      <c r="G7384">
        <v>0</v>
      </c>
      <c r="H7384">
        <v>0</v>
      </c>
      <c r="I7384">
        <v>560452006000</v>
      </c>
      <c r="J7384">
        <v>4</v>
      </c>
      <c r="K7384" t="s">
        <v>1953</v>
      </c>
      <c r="L7384">
        <v>2702</v>
      </c>
      <c r="M7384" t="s">
        <v>1936</v>
      </c>
      <c r="N7384" t="s">
        <v>1947</v>
      </c>
      <c r="O7384">
        <v>351639</v>
      </c>
      <c r="P7384" t="s">
        <v>1552</v>
      </c>
      <c r="Q7384">
        <v>19870401</v>
      </c>
      <c r="R7384">
        <v>891018490</v>
      </c>
    </row>
    <row r="7385" spans="1:18">
      <c r="A7385" t="s">
        <v>1952</v>
      </c>
      <c r="B7385" t="s">
        <v>1730</v>
      </c>
      <c r="C7385">
        <v>201209</v>
      </c>
      <c r="D7385">
        <v>30</v>
      </c>
      <c r="E7385" t="s">
        <v>1646</v>
      </c>
      <c r="F7385">
        <v>0</v>
      </c>
      <c r="G7385">
        <v>0</v>
      </c>
      <c r="H7385">
        <v>0</v>
      </c>
      <c r="I7385">
        <v>560452005500</v>
      </c>
      <c r="J7385">
        <v>4</v>
      </c>
      <c r="K7385" t="s">
        <v>1953</v>
      </c>
      <c r="L7385">
        <v>2702</v>
      </c>
      <c r="M7385" t="s">
        <v>1936</v>
      </c>
      <c r="N7385" t="s">
        <v>1947</v>
      </c>
      <c r="O7385">
        <v>647774</v>
      </c>
      <c r="P7385" t="s">
        <v>1552</v>
      </c>
      <c r="Q7385">
        <v>19910101</v>
      </c>
      <c r="R7385">
        <v>891018490</v>
      </c>
    </row>
    <row r="7386" spans="1:18">
      <c r="A7386" t="s">
        <v>1952</v>
      </c>
      <c r="B7386" t="s">
        <v>1591</v>
      </c>
      <c r="C7386">
        <v>201209</v>
      </c>
      <c r="D7386">
        <v>30</v>
      </c>
      <c r="E7386" t="s">
        <v>1646</v>
      </c>
      <c r="F7386">
        <v>0</v>
      </c>
      <c r="G7386">
        <v>0</v>
      </c>
      <c r="H7386">
        <v>0</v>
      </c>
      <c r="I7386">
        <v>560452005600</v>
      </c>
      <c r="J7386">
        <v>4</v>
      </c>
      <c r="K7386" t="s">
        <v>1953</v>
      </c>
      <c r="L7386">
        <v>2702</v>
      </c>
      <c r="M7386" t="s">
        <v>1936</v>
      </c>
      <c r="N7386" t="s">
        <v>1947</v>
      </c>
      <c r="O7386">
        <v>780293</v>
      </c>
      <c r="P7386" t="s">
        <v>1552</v>
      </c>
      <c r="Q7386">
        <v>19870401</v>
      </c>
      <c r="R7386">
        <v>891018490</v>
      </c>
    </row>
    <row r="7387" spans="1:18">
      <c r="A7387" t="s">
        <v>1952</v>
      </c>
      <c r="B7387" t="s">
        <v>1736</v>
      </c>
      <c r="C7387">
        <v>201209</v>
      </c>
      <c r="D7387">
        <v>30</v>
      </c>
      <c r="E7387" t="s">
        <v>1646</v>
      </c>
      <c r="F7387">
        <v>0</v>
      </c>
      <c r="G7387">
        <v>0</v>
      </c>
      <c r="H7387">
        <v>0</v>
      </c>
      <c r="I7387">
        <v>560452005900</v>
      </c>
      <c r="J7387">
        <v>4</v>
      </c>
      <c r="K7387" t="s">
        <v>1953</v>
      </c>
      <c r="L7387">
        <v>2702</v>
      </c>
      <c r="M7387" t="s">
        <v>1936</v>
      </c>
      <c r="N7387" t="s">
        <v>1947</v>
      </c>
      <c r="O7387">
        <v>132269</v>
      </c>
      <c r="P7387" t="s">
        <v>1552</v>
      </c>
      <c r="Q7387">
        <v>19870701</v>
      </c>
      <c r="R7387">
        <v>891018490</v>
      </c>
    </row>
    <row r="7388" spans="1:18">
      <c r="A7388" t="s">
        <v>1952</v>
      </c>
      <c r="B7388" t="s">
        <v>1716</v>
      </c>
      <c r="C7388">
        <v>201209</v>
      </c>
      <c r="D7388">
        <v>30</v>
      </c>
      <c r="E7388" t="s">
        <v>1646</v>
      </c>
      <c r="F7388">
        <v>0</v>
      </c>
      <c r="G7388">
        <v>0</v>
      </c>
      <c r="H7388">
        <v>0</v>
      </c>
      <c r="I7388">
        <v>560452006000</v>
      </c>
      <c r="J7388">
        <v>4</v>
      </c>
      <c r="K7388" t="s">
        <v>1953</v>
      </c>
      <c r="L7388">
        <v>2702</v>
      </c>
      <c r="M7388" t="s">
        <v>1936</v>
      </c>
      <c r="N7388" t="s">
        <v>1947</v>
      </c>
      <c r="O7388">
        <v>371393</v>
      </c>
      <c r="P7388" t="s">
        <v>1552</v>
      </c>
      <c r="Q7388">
        <v>19870401</v>
      </c>
      <c r="R7388">
        <v>891018490</v>
      </c>
    </row>
    <row r="7389" spans="1:18">
      <c r="A7389" t="s">
        <v>1952</v>
      </c>
      <c r="B7389" t="s">
        <v>1730</v>
      </c>
      <c r="C7389">
        <v>201210</v>
      </c>
      <c r="D7389">
        <v>31</v>
      </c>
      <c r="E7389" t="s">
        <v>1646</v>
      </c>
      <c r="F7389">
        <v>0</v>
      </c>
      <c r="G7389">
        <v>0</v>
      </c>
      <c r="H7389">
        <v>0</v>
      </c>
      <c r="I7389">
        <v>560452005500</v>
      </c>
      <c r="J7389">
        <v>4</v>
      </c>
      <c r="K7389" t="s">
        <v>1953</v>
      </c>
      <c r="L7389">
        <v>2702</v>
      </c>
      <c r="M7389" t="s">
        <v>1936</v>
      </c>
      <c r="N7389" t="s">
        <v>1947</v>
      </c>
      <c r="O7389">
        <v>755907</v>
      </c>
      <c r="P7389" t="s">
        <v>1552</v>
      </c>
      <c r="Q7389">
        <v>19910101</v>
      </c>
      <c r="R7389">
        <v>891018490</v>
      </c>
    </row>
    <row r="7390" spans="1:18">
      <c r="A7390" t="s">
        <v>1952</v>
      </c>
      <c r="B7390" t="s">
        <v>1591</v>
      </c>
      <c r="C7390">
        <v>201210</v>
      </c>
      <c r="D7390">
        <v>31</v>
      </c>
      <c r="E7390" t="s">
        <v>1646</v>
      </c>
      <c r="F7390">
        <v>0</v>
      </c>
      <c r="G7390">
        <v>0</v>
      </c>
      <c r="H7390">
        <v>0</v>
      </c>
      <c r="I7390">
        <v>560452005600</v>
      </c>
      <c r="J7390">
        <v>4</v>
      </c>
      <c r="K7390" t="s">
        <v>1953</v>
      </c>
      <c r="L7390">
        <v>2702</v>
      </c>
      <c r="M7390" t="s">
        <v>1936</v>
      </c>
      <c r="N7390" t="s">
        <v>1947</v>
      </c>
      <c r="O7390">
        <v>956895</v>
      </c>
      <c r="P7390" t="s">
        <v>1552</v>
      </c>
      <c r="Q7390">
        <v>19870401</v>
      </c>
      <c r="R7390">
        <v>891018490</v>
      </c>
    </row>
    <row r="7391" spans="1:18">
      <c r="A7391" t="s">
        <v>1952</v>
      </c>
      <c r="B7391" t="s">
        <v>1736</v>
      </c>
      <c r="C7391">
        <v>201210</v>
      </c>
      <c r="D7391">
        <v>31</v>
      </c>
      <c r="E7391" t="s">
        <v>1646</v>
      </c>
      <c r="F7391">
        <v>0</v>
      </c>
      <c r="G7391">
        <v>0</v>
      </c>
      <c r="H7391">
        <v>0</v>
      </c>
      <c r="I7391">
        <v>560452005900</v>
      </c>
      <c r="J7391">
        <v>4</v>
      </c>
      <c r="K7391" t="s">
        <v>1953</v>
      </c>
      <c r="L7391">
        <v>2702</v>
      </c>
      <c r="M7391" t="s">
        <v>1936</v>
      </c>
      <c r="N7391" t="s">
        <v>1947</v>
      </c>
      <c r="O7391">
        <v>141718</v>
      </c>
      <c r="P7391" t="s">
        <v>1552</v>
      </c>
      <c r="Q7391">
        <v>19870701</v>
      </c>
      <c r="R7391">
        <v>891018490</v>
      </c>
    </row>
    <row r="7392" spans="1:18">
      <c r="A7392" t="s">
        <v>1952</v>
      </c>
      <c r="B7392" t="s">
        <v>1716</v>
      </c>
      <c r="C7392">
        <v>201210</v>
      </c>
      <c r="D7392">
        <v>31</v>
      </c>
      <c r="E7392" t="s">
        <v>1646</v>
      </c>
      <c r="F7392">
        <v>0</v>
      </c>
      <c r="G7392">
        <v>0</v>
      </c>
      <c r="H7392">
        <v>0</v>
      </c>
      <c r="I7392">
        <v>560452006000</v>
      </c>
      <c r="J7392">
        <v>4</v>
      </c>
      <c r="K7392" t="s">
        <v>1953</v>
      </c>
      <c r="L7392">
        <v>2702</v>
      </c>
      <c r="M7392" t="s">
        <v>1936</v>
      </c>
      <c r="N7392" t="s">
        <v>1947</v>
      </c>
      <c r="O7392">
        <v>519811</v>
      </c>
      <c r="P7392" t="s">
        <v>1552</v>
      </c>
      <c r="Q7392">
        <v>19870401</v>
      </c>
      <c r="R7392">
        <v>891018490</v>
      </c>
    </row>
    <row r="7393" spans="1:18">
      <c r="A7393" t="s">
        <v>1952</v>
      </c>
      <c r="B7393" t="s">
        <v>1730</v>
      </c>
      <c r="C7393">
        <v>201211</v>
      </c>
      <c r="D7393">
        <v>30</v>
      </c>
      <c r="E7393" t="s">
        <v>1646</v>
      </c>
      <c r="F7393">
        <v>0</v>
      </c>
      <c r="G7393">
        <v>0</v>
      </c>
      <c r="H7393">
        <v>0</v>
      </c>
      <c r="I7393">
        <v>560452005500</v>
      </c>
      <c r="J7393">
        <v>4</v>
      </c>
      <c r="K7393" t="s">
        <v>1953</v>
      </c>
      <c r="L7393">
        <v>2702</v>
      </c>
      <c r="M7393" t="s">
        <v>1936</v>
      </c>
      <c r="N7393" t="s">
        <v>1947</v>
      </c>
      <c r="O7393">
        <v>887279</v>
      </c>
      <c r="P7393" t="s">
        <v>1552</v>
      </c>
      <c r="Q7393">
        <v>19910101</v>
      </c>
      <c r="R7393">
        <v>891018490</v>
      </c>
    </row>
    <row r="7394" spans="1:18">
      <c r="A7394" t="s">
        <v>1952</v>
      </c>
      <c r="B7394" t="s">
        <v>1591</v>
      </c>
      <c r="C7394">
        <v>201211</v>
      </c>
      <c r="D7394">
        <v>30</v>
      </c>
      <c r="E7394" t="s">
        <v>1646</v>
      </c>
      <c r="F7394">
        <v>0</v>
      </c>
      <c r="G7394">
        <v>0</v>
      </c>
      <c r="H7394">
        <v>0</v>
      </c>
      <c r="I7394">
        <v>560452005600</v>
      </c>
      <c r="J7394">
        <v>4</v>
      </c>
      <c r="K7394" t="s">
        <v>1953</v>
      </c>
      <c r="L7394">
        <v>2702</v>
      </c>
      <c r="M7394" t="s">
        <v>1936</v>
      </c>
      <c r="N7394" t="s">
        <v>1947</v>
      </c>
      <c r="O7394">
        <v>954204</v>
      </c>
      <c r="P7394" t="s">
        <v>1552</v>
      </c>
      <c r="Q7394">
        <v>19870401</v>
      </c>
      <c r="R7394">
        <v>891018490</v>
      </c>
    </row>
    <row r="7395" spans="1:18">
      <c r="A7395" t="s">
        <v>1952</v>
      </c>
      <c r="B7395" t="s">
        <v>1736</v>
      </c>
      <c r="C7395">
        <v>201211</v>
      </c>
      <c r="D7395">
        <v>30</v>
      </c>
      <c r="E7395" t="s">
        <v>1646</v>
      </c>
      <c r="F7395">
        <v>0</v>
      </c>
      <c r="G7395">
        <v>0</v>
      </c>
      <c r="H7395">
        <v>0</v>
      </c>
      <c r="I7395">
        <v>560452005900</v>
      </c>
      <c r="J7395">
        <v>4</v>
      </c>
      <c r="K7395" t="s">
        <v>1953</v>
      </c>
      <c r="L7395">
        <v>2702</v>
      </c>
      <c r="M7395" t="s">
        <v>1936</v>
      </c>
      <c r="N7395" t="s">
        <v>1947</v>
      </c>
      <c r="O7395">
        <v>145630</v>
      </c>
      <c r="P7395" t="s">
        <v>1552</v>
      </c>
      <c r="Q7395">
        <v>19870701</v>
      </c>
      <c r="R7395">
        <v>891018490</v>
      </c>
    </row>
    <row r="7396" spans="1:18">
      <c r="A7396" t="s">
        <v>1952</v>
      </c>
      <c r="B7396" t="s">
        <v>1716</v>
      </c>
      <c r="C7396">
        <v>201211</v>
      </c>
      <c r="D7396">
        <v>30</v>
      </c>
      <c r="E7396" t="s">
        <v>1646</v>
      </c>
      <c r="F7396">
        <v>0</v>
      </c>
      <c r="G7396">
        <v>0</v>
      </c>
      <c r="H7396">
        <v>0</v>
      </c>
      <c r="I7396">
        <v>560452006000</v>
      </c>
      <c r="J7396">
        <v>4</v>
      </c>
      <c r="K7396" t="s">
        <v>1953</v>
      </c>
      <c r="L7396">
        <v>2702</v>
      </c>
      <c r="M7396" t="s">
        <v>1936</v>
      </c>
      <c r="N7396" t="s">
        <v>1947</v>
      </c>
      <c r="O7396">
        <v>408100</v>
      </c>
      <c r="P7396" t="s">
        <v>1552</v>
      </c>
      <c r="Q7396">
        <v>19870401</v>
      </c>
      <c r="R7396">
        <v>891018490</v>
      </c>
    </row>
    <row r="7397" spans="1:18">
      <c r="A7397" t="s">
        <v>1952</v>
      </c>
      <c r="B7397" t="s">
        <v>1730</v>
      </c>
      <c r="C7397">
        <v>201212</v>
      </c>
      <c r="D7397">
        <v>31</v>
      </c>
      <c r="E7397" t="s">
        <v>1646</v>
      </c>
      <c r="F7397">
        <v>0</v>
      </c>
      <c r="G7397">
        <v>0</v>
      </c>
      <c r="H7397">
        <v>0</v>
      </c>
      <c r="I7397">
        <v>560452005500</v>
      </c>
      <c r="J7397">
        <v>4</v>
      </c>
      <c r="K7397" t="s">
        <v>1953</v>
      </c>
      <c r="L7397">
        <v>2702</v>
      </c>
      <c r="M7397" t="s">
        <v>1936</v>
      </c>
      <c r="N7397" t="s">
        <v>1947</v>
      </c>
      <c r="O7397">
        <v>1035310</v>
      </c>
      <c r="P7397" t="s">
        <v>1552</v>
      </c>
      <c r="Q7397">
        <v>19910101</v>
      </c>
      <c r="R7397">
        <v>891018490</v>
      </c>
    </row>
    <row r="7398" spans="1:18">
      <c r="A7398" t="s">
        <v>1952</v>
      </c>
      <c r="B7398" t="s">
        <v>1591</v>
      </c>
      <c r="C7398">
        <v>201212</v>
      </c>
      <c r="D7398">
        <v>31</v>
      </c>
      <c r="E7398" t="s">
        <v>1646</v>
      </c>
      <c r="F7398">
        <v>0</v>
      </c>
      <c r="G7398">
        <v>0</v>
      </c>
      <c r="H7398">
        <v>0</v>
      </c>
      <c r="I7398">
        <v>560452005600</v>
      </c>
      <c r="J7398">
        <v>4</v>
      </c>
      <c r="K7398" t="s">
        <v>1953</v>
      </c>
      <c r="L7398">
        <v>2702</v>
      </c>
      <c r="M7398" t="s">
        <v>1936</v>
      </c>
      <c r="N7398" t="s">
        <v>1947</v>
      </c>
      <c r="O7398">
        <v>962089</v>
      </c>
      <c r="P7398" t="s">
        <v>1552</v>
      </c>
      <c r="Q7398">
        <v>19870401</v>
      </c>
      <c r="R7398">
        <v>891018490</v>
      </c>
    </row>
    <row r="7399" spans="1:18">
      <c r="A7399" t="s">
        <v>1952</v>
      </c>
      <c r="B7399" t="s">
        <v>1736</v>
      </c>
      <c r="C7399">
        <v>201212</v>
      </c>
      <c r="D7399">
        <v>31</v>
      </c>
      <c r="E7399" t="s">
        <v>1646</v>
      </c>
      <c r="F7399">
        <v>0</v>
      </c>
      <c r="G7399">
        <v>0</v>
      </c>
      <c r="H7399">
        <v>0</v>
      </c>
      <c r="I7399">
        <v>560452005900</v>
      </c>
      <c r="J7399">
        <v>4</v>
      </c>
      <c r="K7399" t="s">
        <v>1953</v>
      </c>
      <c r="L7399">
        <v>2702</v>
      </c>
      <c r="M7399" t="s">
        <v>1936</v>
      </c>
      <c r="N7399" t="s">
        <v>1947</v>
      </c>
      <c r="O7399">
        <v>135288</v>
      </c>
      <c r="P7399" t="s">
        <v>1552</v>
      </c>
      <c r="Q7399">
        <v>19870701</v>
      </c>
      <c r="R7399">
        <v>891018490</v>
      </c>
    </row>
    <row r="7400" spans="1:18">
      <c r="A7400" t="s">
        <v>1952</v>
      </c>
      <c r="B7400" t="s">
        <v>1716</v>
      </c>
      <c r="C7400">
        <v>201212</v>
      </c>
      <c r="D7400">
        <v>31</v>
      </c>
      <c r="E7400" t="s">
        <v>1646</v>
      </c>
      <c r="F7400">
        <v>0</v>
      </c>
      <c r="G7400">
        <v>0</v>
      </c>
      <c r="H7400">
        <v>0</v>
      </c>
      <c r="I7400">
        <v>560452006000</v>
      </c>
      <c r="J7400">
        <v>4</v>
      </c>
      <c r="K7400" t="s">
        <v>1953</v>
      </c>
      <c r="L7400">
        <v>2702</v>
      </c>
      <c r="M7400" t="s">
        <v>1936</v>
      </c>
      <c r="N7400" t="s">
        <v>1947</v>
      </c>
      <c r="O7400">
        <v>380177</v>
      </c>
      <c r="P7400" t="s">
        <v>1552</v>
      </c>
      <c r="Q7400">
        <v>19870401</v>
      </c>
      <c r="R7400">
        <v>891018490</v>
      </c>
    </row>
    <row r="7401" spans="1:18">
      <c r="A7401" t="s">
        <v>1952</v>
      </c>
      <c r="B7401" t="s">
        <v>1648</v>
      </c>
      <c r="C7401">
        <v>201201</v>
      </c>
      <c r="D7401">
        <v>0</v>
      </c>
      <c r="E7401" t="s">
        <v>1693</v>
      </c>
      <c r="F7401">
        <v>0</v>
      </c>
      <c r="G7401">
        <v>0</v>
      </c>
      <c r="H7401">
        <v>0</v>
      </c>
      <c r="I7401">
        <v>560452005100</v>
      </c>
      <c r="J7401">
        <v>14</v>
      </c>
      <c r="K7401" t="s">
        <v>1953</v>
      </c>
      <c r="L7401">
        <v>2702</v>
      </c>
      <c r="M7401" t="s">
        <v>1936</v>
      </c>
      <c r="N7401" t="s">
        <v>1947</v>
      </c>
      <c r="O7401">
        <v>0</v>
      </c>
      <c r="P7401" t="s">
        <v>1694</v>
      </c>
    </row>
    <row r="7402" spans="1:18">
      <c r="A7402" t="s">
        <v>1952</v>
      </c>
      <c r="B7402" t="s">
        <v>1648</v>
      </c>
      <c r="C7402">
        <v>201202</v>
      </c>
      <c r="D7402">
        <v>0</v>
      </c>
      <c r="E7402" t="s">
        <v>1693</v>
      </c>
      <c r="F7402">
        <v>0</v>
      </c>
      <c r="G7402">
        <v>0</v>
      </c>
      <c r="H7402">
        <v>0</v>
      </c>
      <c r="I7402">
        <v>560452005100</v>
      </c>
      <c r="J7402">
        <v>14</v>
      </c>
      <c r="K7402" t="s">
        <v>1953</v>
      </c>
      <c r="L7402">
        <v>2702</v>
      </c>
      <c r="M7402" t="s">
        <v>1936</v>
      </c>
      <c r="N7402" t="s">
        <v>1947</v>
      </c>
      <c r="O7402">
        <v>0</v>
      </c>
      <c r="P7402" t="s">
        <v>1694</v>
      </c>
    </row>
    <row r="7403" spans="1:18">
      <c r="A7403" t="s">
        <v>1952</v>
      </c>
      <c r="B7403" t="s">
        <v>1648</v>
      </c>
      <c r="C7403">
        <v>201203</v>
      </c>
      <c r="D7403">
        <v>0</v>
      </c>
      <c r="E7403" t="s">
        <v>1693</v>
      </c>
      <c r="F7403">
        <v>0</v>
      </c>
      <c r="G7403">
        <v>0</v>
      </c>
      <c r="H7403">
        <v>0</v>
      </c>
      <c r="I7403">
        <v>560452005100</v>
      </c>
      <c r="J7403">
        <v>14</v>
      </c>
      <c r="K7403" t="s">
        <v>1953</v>
      </c>
      <c r="L7403">
        <v>2702</v>
      </c>
      <c r="M7403" t="s">
        <v>1936</v>
      </c>
      <c r="N7403" t="s">
        <v>1947</v>
      </c>
      <c r="O7403">
        <v>0</v>
      </c>
      <c r="P7403" t="s">
        <v>1694</v>
      </c>
    </row>
    <row r="7404" spans="1:18">
      <c r="A7404" t="s">
        <v>1952</v>
      </c>
      <c r="B7404" t="s">
        <v>1648</v>
      </c>
      <c r="C7404">
        <v>201204</v>
      </c>
      <c r="D7404">
        <v>0</v>
      </c>
      <c r="E7404" t="s">
        <v>1693</v>
      </c>
      <c r="F7404">
        <v>0</v>
      </c>
      <c r="G7404">
        <v>0</v>
      </c>
      <c r="H7404">
        <v>0</v>
      </c>
      <c r="I7404">
        <v>560452005100</v>
      </c>
      <c r="J7404">
        <v>14</v>
      </c>
      <c r="K7404" t="s">
        <v>1953</v>
      </c>
      <c r="L7404">
        <v>2702</v>
      </c>
      <c r="M7404" t="s">
        <v>1936</v>
      </c>
      <c r="N7404" t="s">
        <v>1947</v>
      </c>
      <c r="O7404">
        <v>0</v>
      </c>
      <c r="P7404" t="s">
        <v>1694</v>
      </c>
    </row>
    <row r="7405" spans="1:18">
      <c r="A7405" t="s">
        <v>1952</v>
      </c>
      <c r="B7405" t="s">
        <v>1648</v>
      </c>
      <c r="C7405">
        <v>201205</v>
      </c>
      <c r="D7405">
        <v>0</v>
      </c>
      <c r="E7405" t="s">
        <v>1693</v>
      </c>
      <c r="F7405">
        <v>0</v>
      </c>
      <c r="G7405">
        <v>0</v>
      </c>
      <c r="H7405">
        <v>0</v>
      </c>
      <c r="I7405">
        <v>560452005100</v>
      </c>
      <c r="J7405">
        <v>14</v>
      </c>
      <c r="K7405" t="s">
        <v>1953</v>
      </c>
      <c r="L7405">
        <v>2702</v>
      </c>
      <c r="M7405" t="s">
        <v>1936</v>
      </c>
      <c r="N7405" t="s">
        <v>1947</v>
      </c>
      <c r="O7405">
        <v>0</v>
      </c>
      <c r="P7405" t="s">
        <v>1694</v>
      </c>
    </row>
    <row r="7406" spans="1:18">
      <c r="A7406" t="s">
        <v>1952</v>
      </c>
      <c r="B7406" t="s">
        <v>1648</v>
      </c>
      <c r="C7406">
        <v>201206</v>
      </c>
      <c r="D7406">
        <v>0</v>
      </c>
      <c r="E7406" t="s">
        <v>1693</v>
      </c>
      <c r="F7406">
        <v>0</v>
      </c>
      <c r="G7406">
        <v>0</v>
      </c>
      <c r="H7406">
        <v>0</v>
      </c>
      <c r="I7406">
        <v>560452005100</v>
      </c>
      <c r="J7406">
        <v>14</v>
      </c>
      <c r="K7406" t="s">
        <v>1953</v>
      </c>
      <c r="L7406">
        <v>2702</v>
      </c>
      <c r="M7406" t="s">
        <v>1936</v>
      </c>
      <c r="N7406" t="s">
        <v>1947</v>
      </c>
      <c r="O7406">
        <v>0</v>
      </c>
      <c r="P7406" t="s">
        <v>1694</v>
      </c>
    </row>
    <row r="7407" spans="1:18">
      <c r="A7407" t="s">
        <v>1952</v>
      </c>
      <c r="B7407" t="s">
        <v>1648</v>
      </c>
      <c r="C7407">
        <v>201207</v>
      </c>
      <c r="D7407">
        <v>0</v>
      </c>
      <c r="E7407" t="s">
        <v>1693</v>
      </c>
      <c r="F7407">
        <v>0</v>
      </c>
      <c r="G7407">
        <v>0</v>
      </c>
      <c r="H7407">
        <v>0</v>
      </c>
      <c r="I7407">
        <v>560452005100</v>
      </c>
      <c r="J7407">
        <v>14</v>
      </c>
      <c r="K7407" t="s">
        <v>1953</v>
      </c>
      <c r="L7407">
        <v>2702</v>
      </c>
      <c r="M7407" t="s">
        <v>1936</v>
      </c>
      <c r="N7407" t="s">
        <v>1947</v>
      </c>
      <c r="O7407">
        <v>0</v>
      </c>
      <c r="P7407" t="s">
        <v>1694</v>
      </c>
    </row>
    <row r="7408" spans="1:18">
      <c r="A7408" t="s">
        <v>1952</v>
      </c>
      <c r="B7408" t="s">
        <v>1648</v>
      </c>
      <c r="C7408">
        <v>201208</v>
      </c>
      <c r="D7408">
        <v>0</v>
      </c>
      <c r="E7408" t="s">
        <v>1693</v>
      </c>
      <c r="F7408">
        <v>0</v>
      </c>
      <c r="G7408">
        <v>0</v>
      </c>
      <c r="H7408">
        <v>0</v>
      </c>
      <c r="I7408">
        <v>560452005100</v>
      </c>
      <c r="J7408">
        <v>14</v>
      </c>
      <c r="K7408" t="s">
        <v>1953</v>
      </c>
      <c r="L7408">
        <v>2702</v>
      </c>
      <c r="M7408" t="s">
        <v>1936</v>
      </c>
      <c r="N7408" t="s">
        <v>1947</v>
      </c>
      <c r="O7408">
        <v>0</v>
      </c>
      <c r="P7408" t="s">
        <v>1694</v>
      </c>
    </row>
    <row r="7409" spans="1:17">
      <c r="A7409" t="s">
        <v>1952</v>
      </c>
      <c r="B7409" t="s">
        <v>1648</v>
      </c>
      <c r="C7409">
        <v>201209</v>
      </c>
      <c r="D7409">
        <v>0</v>
      </c>
      <c r="E7409" t="s">
        <v>1693</v>
      </c>
      <c r="F7409">
        <v>0</v>
      </c>
      <c r="G7409">
        <v>0</v>
      </c>
      <c r="H7409">
        <v>0</v>
      </c>
      <c r="I7409">
        <v>560452005100</v>
      </c>
      <c r="J7409">
        <v>14</v>
      </c>
      <c r="K7409" t="s">
        <v>1953</v>
      </c>
      <c r="L7409">
        <v>2702</v>
      </c>
      <c r="M7409" t="s">
        <v>1936</v>
      </c>
      <c r="N7409" t="s">
        <v>1947</v>
      </c>
      <c r="O7409">
        <v>0</v>
      </c>
      <c r="P7409" t="s">
        <v>1694</v>
      </c>
    </row>
    <row r="7410" spans="1:17">
      <c r="A7410" t="s">
        <v>1952</v>
      </c>
      <c r="B7410" t="s">
        <v>1648</v>
      </c>
      <c r="C7410">
        <v>201210</v>
      </c>
      <c r="D7410">
        <v>0</v>
      </c>
      <c r="E7410" t="s">
        <v>1693</v>
      </c>
      <c r="F7410">
        <v>0</v>
      </c>
      <c r="G7410">
        <v>0</v>
      </c>
      <c r="H7410">
        <v>0</v>
      </c>
      <c r="I7410">
        <v>560452005100</v>
      </c>
      <c r="J7410">
        <v>14</v>
      </c>
      <c r="K7410" t="s">
        <v>1953</v>
      </c>
      <c r="L7410">
        <v>2702</v>
      </c>
      <c r="M7410" t="s">
        <v>1936</v>
      </c>
      <c r="N7410" t="s">
        <v>1947</v>
      </c>
      <c r="O7410">
        <v>0</v>
      </c>
      <c r="P7410" t="s">
        <v>1694</v>
      </c>
    </row>
    <row r="7411" spans="1:17">
      <c r="A7411" t="s">
        <v>1952</v>
      </c>
      <c r="B7411" t="s">
        <v>1648</v>
      </c>
      <c r="C7411">
        <v>201211</v>
      </c>
      <c r="D7411">
        <v>0</v>
      </c>
      <c r="E7411" t="s">
        <v>1693</v>
      </c>
      <c r="F7411">
        <v>0</v>
      </c>
      <c r="G7411">
        <v>0</v>
      </c>
      <c r="H7411">
        <v>0</v>
      </c>
      <c r="I7411">
        <v>560452005100</v>
      </c>
      <c r="J7411">
        <v>14</v>
      </c>
      <c r="K7411" t="s">
        <v>1953</v>
      </c>
      <c r="L7411">
        <v>2702</v>
      </c>
      <c r="M7411" t="s">
        <v>1936</v>
      </c>
      <c r="N7411" t="s">
        <v>1947</v>
      </c>
      <c r="O7411">
        <v>0</v>
      </c>
      <c r="P7411" t="s">
        <v>1694</v>
      </c>
    </row>
    <row r="7412" spans="1:17">
      <c r="A7412" t="s">
        <v>1952</v>
      </c>
      <c r="B7412" t="s">
        <v>1648</v>
      </c>
      <c r="C7412">
        <v>201212</v>
      </c>
      <c r="D7412">
        <v>0</v>
      </c>
      <c r="E7412" t="s">
        <v>1693</v>
      </c>
      <c r="F7412">
        <v>0</v>
      </c>
      <c r="G7412">
        <v>0</v>
      </c>
      <c r="H7412">
        <v>0</v>
      </c>
      <c r="I7412">
        <v>560452005100</v>
      </c>
      <c r="J7412">
        <v>14</v>
      </c>
      <c r="K7412" t="s">
        <v>1953</v>
      </c>
      <c r="L7412">
        <v>2702</v>
      </c>
      <c r="M7412" t="s">
        <v>1936</v>
      </c>
      <c r="N7412" t="s">
        <v>1947</v>
      </c>
      <c r="O7412">
        <v>0</v>
      </c>
      <c r="P7412" t="s">
        <v>1694</v>
      </c>
    </row>
    <row r="7413" spans="1:17">
      <c r="A7413" s="78" t="s">
        <v>474</v>
      </c>
      <c r="B7413" s="78">
        <f>F7417/F7413*100</f>
        <v>26.344981566830445</v>
      </c>
      <c r="C7413" s="78" t="s">
        <v>1923</v>
      </c>
      <c r="F7413">
        <f>SUM(F7132:F7340)</f>
        <v>1813036</v>
      </c>
      <c r="G7413">
        <f t="shared" ref="G7413:H7413" si="9">SUM(G7132:G7340)</f>
        <v>709305</v>
      </c>
      <c r="H7413">
        <f t="shared" si="9"/>
        <v>25217218</v>
      </c>
      <c r="I7413" t="s">
        <v>479</v>
      </c>
      <c r="O7413">
        <f>SUM(O7341:O7352)</f>
        <v>0</v>
      </c>
      <c r="P7413" t="s">
        <v>1878</v>
      </c>
    </row>
    <row r="7414" spans="1:17">
      <c r="F7414" s="105">
        <f>F7413/365</f>
        <v>4967.2219178082196</v>
      </c>
      <c r="G7414" s="105">
        <f>G7413*1000/F7413</f>
        <v>391.22499498079463</v>
      </c>
      <c r="H7414" s="92">
        <f>H7413/F7413</f>
        <v>13.908834683922437</v>
      </c>
    </row>
    <row r="7415" spans="1:17">
      <c r="F7415">
        <f>SUM(F7132:F7225)</f>
        <v>1335392</v>
      </c>
      <c r="G7415">
        <f t="shared" ref="G7415:H7415" si="10">SUM(G7132:G7225)</f>
        <v>355951</v>
      </c>
      <c r="H7415">
        <f t="shared" si="10"/>
        <v>21139683</v>
      </c>
      <c r="I7415" t="s">
        <v>475</v>
      </c>
      <c r="O7415">
        <f>SUM(O7353:O7400)</f>
        <v>25762883</v>
      </c>
      <c r="P7415" t="s">
        <v>1696</v>
      </c>
    </row>
    <row r="7416" spans="1:17">
      <c r="F7416" s="105">
        <f>F7415/365</f>
        <v>3658.608219178082</v>
      </c>
      <c r="G7416" s="105">
        <f>G7415*1000/F7415</f>
        <v>266.55169418417961</v>
      </c>
      <c r="H7416" s="92">
        <f>H7415/F7415</f>
        <v>15.8303202355563</v>
      </c>
      <c r="O7416">
        <f>O7415/H7413</f>
        <v>1.0216385883645056</v>
      </c>
    </row>
    <row r="7417" spans="1:17">
      <c r="F7417">
        <f>SUM(F7226:F7289)</f>
        <v>477644</v>
      </c>
      <c r="G7417">
        <f t="shared" ref="G7417:H7417" si="11">SUM(G7226:G7289)</f>
        <v>353354</v>
      </c>
      <c r="H7417">
        <f t="shared" si="11"/>
        <v>4077535</v>
      </c>
      <c r="I7417" t="s">
        <v>1944</v>
      </c>
      <c r="O7417">
        <f>O7415/F7413</f>
        <v>14.209802232277793</v>
      </c>
    </row>
    <row r="7418" spans="1:17">
      <c r="F7418" s="105">
        <f>F7417/365</f>
        <v>1308.6136986301369</v>
      </c>
      <c r="G7418" s="105">
        <f>G7417*1000/F7417</f>
        <v>739.78527941311938</v>
      </c>
      <c r="H7418" s="92">
        <f>H7417/F7417</f>
        <v>8.5367658758405849</v>
      </c>
    </row>
    <row r="7420" spans="1:17">
      <c r="A7420" t="s">
        <v>1943</v>
      </c>
      <c r="B7420" t="s">
        <v>1618</v>
      </c>
      <c r="C7420">
        <v>201201</v>
      </c>
      <c r="D7420">
        <v>0</v>
      </c>
      <c r="E7420" t="s">
        <v>1693</v>
      </c>
      <c r="F7420">
        <v>0</v>
      </c>
      <c r="G7420">
        <v>0</v>
      </c>
      <c r="H7420">
        <v>0</v>
      </c>
      <c r="I7420">
        <v>43112064700</v>
      </c>
      <c r="J7420">
        <v>14</v>
      </c>
      <c r="K7420" t="s">
        <v>1940</v>
      </c>
      <c r="L7420">
        <v>2702</v>
      </c>
      <c r="M7420" t="s">
        <v>1936</v>
      </c>
      <c r="N7420" t="s">
        <v>1956</v>
      </c>
      <c r="O7420">
        <v>0</v>
      </c>
      <c r="P7420" t="s">
        <v>1694</v>
      </c>
    </row>
    <row r="7421" spans="1:17">
      <c r="A7421" t="s">
        <v>1943</v>
      </c>
      <c r="B7421" t="s">
        <v>1675</v>
      </c>
      <c r="C7421">
        <v>201201</v>
      </c>
      <c r="D7421">
        <v>6</v>
      </c>
      <c r="E7421" t="s">
        <v>1555</v>
      </c>
      <c r="F7421">
        <v>353</v>
      </c>
      <c r="G7421">
        <v>0</v>
      </c>
      <c r="H7421">
        <v>5622</v>
      </c>
      <c r="I7421">
        <v>560452008700</v>
      </c>
      <c r="J7421">
        <v>9</v>
      </c>
      <c r="K7421" t="s">
        <v>1940</v>
      </c>
      <c r="L7421">
        <v>2702</v>
      </c>
      <c r="M7421" t="s">
        <v>1936</v>
      </c>
      <c r="N7421" t="s">
        <v>1956</v>
      </c>
      <c r="O7421">
        <v>0</v>
      </c>
      <c r="P7421" t="s">
        <v>1552</v>
      </c>
      <c r="Q7421">
        <v>20041002</v>
      </c>
    </row>
    <row r="7422" spans="1:17">
      <c r="A7422" t="s">
        <v>1943</v>
      </c>
      <c r="B7422" t="s">
        <v>1625</v>
      </c>
      <c r="C7422">
        <v>201201</v>
      </c>
      <c r="D7422">
        <v>27</v>
      </c>
      <c r="E7422" t="s">
        <v>1555</v>
      </c>
      <c r="F7422">
        <v>2051</v>
      </c>
      <c r="G7422">
        <v>0</v>
      </c>
      <c r="H7422">
        <v>16622</v>
      </c>
      <c r="I7422">
        <v>560452008602</v>
      </c>
      <c r="J7422">
        <v>9</v>
      </c>
      <c r="K7422" t="s">
        <v>1940</v>
      </c>
      <c r="L7422">
        <v>2702</v>
      </c>
      <c r="M7422" t="s">
        <v>1936</v>
      </c>
      <c r="N7422" t="s">
        <v>1956</v>
      </c>
      <c r="O7422">
        <v>0</v>
      </c>
      <c r="P7422" t="s">
        <v>1552</v>
      </c>
      <c r="Q7422">
        <v>20060126</v>
      </c>
    </row>
    <row r="7423" spans="1:17">
      <c r="A7423" t="s">
        <v>1943</v>
      </c>
      <c r="B7423" t="s">
        <v>1676</v>
      </c>
      <c r="C7423">
        <v>201201</v>
      </c>
      <c r="D7423">
        <v>31</v>
      </c>
      <c r="E7423" t="s">
        <v>1555</v>
      </c>
      <c r="F7423">
        <v>5289</v>
      </c>
      <c r="G7423">
        <v>4373</v>
      </c>
      <c r="H7423">
        <v>11023</v>
      </c>
      <c r="I7423">
        <v>560452008504</v>
      </c>
      <c r="J7423">
        <v>9</v>
      </c>
      <c r="K7423" t="s">
        <v>1940</v>
      </c>
      <c r="L7423">
        <v>2702</v>
      </c>
      <c r="M7423" t="s">
        <v>1936</v>
      </c>
      <c r="N7423" t="s">
        <v>1956</v>
      </c>
      <c r="O7423">
        <v>0</v>
      </c>
      <c r="P7423" t="s">
        <v>1552</v>
      </c>
      <c r="Q7423">
        <v>20051030</v>
      </c>
    </row>
    <row r="7424" spans="1:17">
      <c r="A7424" t="s">
        <v>1943</v>
      </c>
      <c r="B7424" t="s">
        <v>1752</v>
      </c>
      <c r="C7424">
        <v>201201</v>
      </c>
      <c r="D7424">
        <v>0</v>
      </c>
      <c r="E7424" t="s">
        <v>1555</v>
      </c>
      <c r="F7424">
        <v>0</v>
      </c>
      <c r="G7424">
        <v>0</v>
      </c>
      <c r="H7424">
        <v>0</v>
      </c>
      <c r="I7424">
        <v>560452008801</v>
      </c>
      <c r="J7424">
        <v>12</v>
      </c>
      <c r="K7424" t="s">
        <v>1940</v>
      </c>
      <c r="L7424">
        <v>2702</v>
      </c>
      <c r="M7424" t="s">
        <v>1936</v>
      </c>
      <c r="N7424" t="s">
        <v>1956</v>
      </c>
      <c r="O7424">
        <v>0</v>
      </c>
      <c r="P7424" t="s">
        <v>1552</v>
      </c>
      <c r="Q7424">
        <v>20060523</v>
      </c>
    </row>
    <row r="7425" spans="1:17">
      <c r="A7425" t="s">
        <v>1943</v>
      </c>
      <c r="B7425" t="s">
        <v>1618</v>
      </c>
      <c r="C7425">
        <v>201202</v>
      </c>
      <c r="D7425">
        <v>0</v>
      </c>
      <c r="E7425" t="s">
        <v>1693</v>
      </c>
      <c r="F7425">
        <v>0</v>
      </c>
      <c r="G7425">
        <v>0</v>
      </c>
      <c r="H7425">
        <v>0</v>
      </c>
      <c r="I7425">
        <v>43112064700</v>
      </c>
      <c r="J7425">
        <v>14</v>
      </c>
      <c r="K7425" t="s">
        <v>1940</v>
      </c>
      <c r="L7425">
        <v>2702</v>
      </c>
      <c r="M7425" t="s">
        <v>1936</v>
      </c>
      <c r="N7425" t="s">
        <v>1956</v>
      </c>
      <c r="O7425">
        <v>0</v>
      </c>
      <c r="P7425" t="s">
        <v>1694</v>
      </c>
    </row>
    <row r="7426" spans="1:17">
      <c r="A7426" t="s">
        <v>1943</v>
      </c>
      <c r="B7426" t="s">
        <v>1675</v>
      </c>
      <c r="C7426">
        <v>201202</v>
      </c>
      <c r="D7426">
        <v>2</v>
      </c>
      <c r="E7426" t="s">
        <v>1555</v>
      </c>
      <c r="F7426">
        <v>122</v>
      </c>
      <c r="G7426">
        <v>0</v>
      </c>
      <c r="H7426">
        <v>1651</v>
      </c>
      <c r="I7426">
        <v>560452008700</v>
      </c>
      <c r="J7426">
        <v>9</v>
      </c>
      <c r="K7426" t="s">
        <v>1940</v>
      </c>
      <c r="L7426">
        <v>2702</v>
      </c>
      <c r="M7426" t="s">
        <v>1936</v>
      </c>
      <c r="N7426" t="s">
        <v>1956</v>
      </c>
      <c r="O7426">
        <v>0</v>
      </c>
      <c r="P7426" t="s">
        <v>1552</v>
      </c>
      <c r="Q7426">
        <v>20041002</v>
      </c>
    </row>
    <row r="7427" spans="1:17">
      <c r="A7427" t="s">
        <v>1943</v>
      </c>
      <c r="B7427" t="s">
        <v>1625</v>
      </c>
      <c r="C7427">
        <v>201202</v>
      </c>
      <c r="D7427">
        <v>1</v>
      </c>
      <c r="E7427" t="s">
        <v>1555</v>
      </c>
      <c r="F7427">
        <v>55</v>
      </c>
      <c r="G7427">
        <v>0</v>
      </c>
      <c r="H7427">
        <v>454</v>
      </c>
      <c r="I7427">
        <v>560452008602</v>
      </c>
      <c r="J7427">
        <v>9</v>
      </c>
      <c r="K7427" t="s">
        <v>1940</v>
      </c>
      <c r="L7427">
        <v>2702</v>
      </c>
      <c r="M7427" t="s">
        <v>1936</v>
      </c>
      <c r="N7427" t="s">
        <v>1956</v>
      </c>
      <c r="O7427">
        <v>0</v>
      </c>
      <c r="P7427" t="s">
        <v>1552</v>
      </c>
      <c r="Q7427">
        <v>20060126</v>
      </c>
    </row>
    <row r="7428" spans="1:17">
      <c r="A7428" t="s">
        <v>1943</v>
      </c>
      <c r="B7428" t="s">
        <v>1676</v>
      </c>
      <c r="C7428">
        <v>201202</v>
      </c>
      <c r="D7428">
        <v>22</v>
      </c>
      <c r="E7428" t="s">
        <v>1555</v>
      </c>
      <c r="F7428">
        <v>3502</v>
      </c>
      <c r="G7428">
        <v>2574</v>
      </c>
      <c r="H7428">
        <v>7594</v>
      </c>
      <c r="I7428">
        <v>560452008504</v>
      </c>
      <c r="J7428">
        <v>9</v>
      </c>
      <c r="K7428" t="s">
        <v>1940</v>
      </c>
      <c r="L7428">
        <v>2702</v>
      </c>
      <c r="M7428" t="s">
        <v>1936</v>
      </c>
      <c r="N7428" t="s">
        <v>1956</v>
      </c>
      <c r="O7428">
        <v>0</v>
      </c>
      <c r="P7428" t="s">
        <v>1552</v>
      </c>
      <c r="Q7428">
        <v>20051030</v>
      </c>
    </row>
    <row r="7429" spans="1:17">
      <c r="A7429" t="s">
        <v>1943</v>
      </c>
      <c r="B7429" t="s">
        <v>1752</v>
      </c>
      <c r="C7429">
        <v>201202</v>
      </c>
      <c r="D7429">
        <v>0</v>
      </c>
      <c r="E7429" t="s">
        <v>1555</v>
      </c>
      <c r="F7429">
        <v>0</v>
      </c>
      <c r="G7429">
        <v>0</v>
      </c>
      <c r="H7429">
        <v>0</v>
      </c>
      <c r="I7429">
        <v>560452008801</v>
      </c>
      <c r="J7429">
        <v>12</v>
      </c>
      <c r="K7429" t="s">
        <v>1940</v>
      </c>
      <c r="L7429">
        <v>2702</v>
      </c>
      <c r="M7429" t="s">
        <v>1936</v>
      </c>
      <c r="N7429" t="s">
        <v>1956</v>
      </c>
      <c r="O7429">
        <v>0</v>
      </c>
      <c r="P7429" t="s">
        <v>1552</v>
      </c>
      <c r="Q7429">
        <v>20060523</v>
      </c>
    </row>
    <row r="7430" spans="1:17">
      <c r="A7430" t="s">
        <v>1943</v>
      </c>
      <c r="B7430" t="s">
        <v>1618</v>
      </c>
      <c r="C7430">
        <v>201203</v>
      </c>
      <c r="D7430">
        <v>0</v>
      </c>
      <c r="E7430" t="s">
        <v>1693</v>
      </c>
      <c r="F7430">
        <v>0</v>
      </c>
      <c r="G7430">
        <v>0</v>
      </c>
      <c r="H7430">
        <v>0</v>
      </c>
      <c r="I7430">
        <v>43112064700</v>
      </c>
      <c r="J7430">
        <v>14</v>
      </c>
      <c r="K7430" t="s">
        <v>1940</v>
      </c>
      <c r="L7430">
        <v>2702</v>
      </c>
      <c r="M7430" t="s">
        <v>1936</v>
      </c>
      <c r="N7430" t="s">
        <v>1956</v>
      </c>
      <c r="O7430">
        <v>0</v>
      </c>
      <c r="P7430" t="s">
        <v>1694</v>
      </c>
    </row>
    <row r="7431" spans="1:17">
      <c r="A7431" t="s">
        <v>1943</v>
      </c>
      <c r="B7431" t="s">
        <v>1675</v>
      </c>
      <c r="C7431">
        <v>201203</v>
      </c>
      <c r="D7431">
        <v>1</v>
      </c>
      <c r="E7431" t="s">
        <v>1555</v>
      </c>
      <c r="F7431">
        <v>20</v>
      </c>
      <c r="G7431">
        <v>0</v>
      </c>
      <c r="H7431">
        <v>288</v>
      </c>
      <c r="I7431">
        <v>560452008700</v>
      </c>
      <c r="J7431">
        <v>9</v>
      </c>
      <c r="K7431" t="s">
        <v>1940</v>
      </c>
      <c r="L7431">
        <v>2702</v>
      </c>
      <c r="M7431" t="s">
        <v>1936</v>
      </c>
      <c r="N7431" t="s">
        <v>1956</v>
      </c>
      <c r="O7431">
        <v>0</v>
      </c>
      <c r="P7431" t="s">
        <v>1552</v>
      </c>
      <c r="Q7431">
        <v>20041002</v>
      </c>
    </row>
    <row r="7432" spans="1:17">
      <c r="A7432" t="s">
        <v>1943</v>
      </c>
      <c r="B7432" t="s">
        <v>1625</v>
      </c>
      <c r="C7432">
        <v>201203</v>
      </c>
      <c r="D7432">
        <v>4</v>
      </c>
      <c r="E7432" t="s">
        <v>1555</v>
      </c>
      <c r="F7432">
        <v>203</v>
      </c>
      <c r="G7432">
        <v>0</v>
      </c>
      <c r="H7432">
        <v>1800</v>
      </c>
      <c r="I7432">
        <v>560452008602</v>
      </c>
      <c r="J7432">
        <v>9</v>
      </c>
      <c r="K7432" t="s">
        <v>1940</v>
      </c>
      <c r="L7432">
        <v>2702</v>
      </c>
      <c r="M7432" t="s">
        <v>1936</v>
      </c>
      <c r="N7432" t="s">
        <v>1956</v>
      </c>
      <c r="O7432">
        <v>0</v>
      </c>
      <c r="P7432" t="s">
        <v>1552</v>
      </c>
      <c r="Q7432">
        <v>20060126</v>
      </c>
    </row>
    <row r="7433" spans="1:17">
      <c r="A7433" t="s">
        <v>1943</v>
      </c>
      <c r="B7433" t="s">
        <v>1676</v>
      </c>
      <c r="C7433">
        <v>201203</v>
      </c>
      <c r="D7433">
        <v>31</v>
      </c>
      <c r="E7433" t="s">
        <v>1555</v>
      </c>
      <c r="F7433">
        <v>5291</v>
      </c>
      <c r="G7433">
        <v>3608</v>
      </c>
      <c r="H7433">
        <v>12747</v>
      </c>
      <c r="I7433">
        <v>560452008504</v>
      </c>
      <c r="J7433">
        <v>9</v>
      </c>
      <c r="K7433" t="s">
        <v>1940</v>
      </c>
      <c r="L7433">
        <v>2702</v>
      </c>
      <c r="M7433" t="s">
        <v>1936</v>
      </c>
      <c r="N7433" t="s">
        <v>1956</v>
      </c>
      <c r="O7433">
        <v>0</v>
      </c>
      <c r="P7433" t="s">
        <v>1552</v>
      </c>
      <c r="Q7433">
        <v>20051030</v>
      </c>
    </row>
    <row r="7434" spans="1:17">
      <c r="A7434" t="s">
        <v>1943</v>
      </c>
      <c r="B7434" t="s">
        <v>1752</v>
      </c>
      <c r="C7434">
        <v>201203</v>
      </c>
      <c r="D7434">
        <v>0</v>
      </c>
      <c r="E7434" t="s">
        <v>1555</v>
      </c>
      <c r="F7434">
        <v>0</v>
      </c>
      <c r="G7434">
        <v>0</v>
      </c>
      <c r="H7434">
        <v>0</v>
      </c>
      <c r="I7434">
        <v>560452008801</v>
      </c>
      <c r="J7434">
        <v>12</v>
      </c>
      <c r="K7434" t="s">
        <v>1940</v>
      </c>
      <c r="L7434">
        <v>2702</v>
      </c>
      <c r="M7434" t="s">
        <v>1936</v>
      </c>
      <c r="N7434" t="s">
        <v>1956</v>
      </c>
      <c r="O7434">
        <v>0</v>
      </c>
      <c r="P7434" t="s">
        <v>1552</v>
      </c>
      <c r="Q7434">
        <v>20060523</v>
      </c>
    </row>
    <row r="7435" spans="1:17">
      <c r="A7435" t="s">
        <v>1943</v>
      </c>
      <c r="B7435" t="s">
        <v>1618</v>
      </c>
      <c r="C7435">
        <v>201204</v>
      </c>
      <c r="D7435">
        <v>0</v>
      </c>
      <c r="E7435" t="s">
        <v>1693</v>
      </c>
      <c r="F7435">
        <v>0</v>
      </c>
      <c r="G7435">
        <v>0</v>
      </c>
      <c r="H7435">
        <v>0</v>
      </c>
      <c r="I7435">
        <v>43112064700</v>
      </c>
      <c r="J7435">
        <v>14</v>
      </c>
      <c r="K7435" t="s">
        <v>1940</v>
      </c>
      <c r="L7435">
        <v>2702</v>
      </c>
      <c r="M7435" t="s">
        <v>1936</v>
      </c>
      <c r="N7435" t="s">
        <v>1956</v>
      </c>
      <c r="O7435">
        <v>0</v>
      </c>
      <c r="P7435" t="s">
        <v>1694</v>
      </c>
    </row>
    <row r="7436" spans="1:17">
      <c r="A7436" t="s">
        <v>1943</v>
      </c>
      <c r="B7436" t="s">
        <v>1675</v>
      </c>
      <c r="C7436">
        <v>201204</v>
      </c>
      <c r="D7436">
        <v>13</v>
      </c>
      <c r="E7436" t="s">
        <v>1555</v>
      </c>
      <c r="F7436">
        <v>756</v>
      </c>
      <c r="G7436">
        <v>0</v>
      </c>
      <c r="H7436">
        <v>10691</v>
      </c>
      <c r="I7436">
        <v>560452008700</v>
      </c>
      <c r="J7436">
        <v>9</v>
      </c>
      <c r="K7436" t="s">
        <v>1940</v>
      </c>
      <c r="L7436">
        <v>2702</v>
      </c>
      <c r="M7436" t="s">
        <v>1936</v>
      </c>
      <c r="N7436" t="s">
        <v>1956</v>
      </c>
      <c r="O7436">
        <v>0</v>
      </c>
      <c r="P7436" t="s">
        <v>1552</v>
      </c>
      <c r="Q7436">
        <v>20041002</v>
      </c>
    </row>
    <row r="7437" spans="1:17">
      <c r="A7437" t="s">
        <v>1943</v>
      </c>
      <c r="B7437" t="s">
        <v>1625</v>
      </c>
      <c r="C7437">
        <v>201204</v>
      </c>
      <c r="D7437">
        <v>7</v>
      </c>
      <c r="E7437" t="s">
        <v>1555</v>
      </c>
      <c r="F7437">
        <v>498</v>
      </c>
      <c r="G7437">
        <v>0</v>
      </c>
      <c r="H7437">
        <v>4317</v>
      </c>
      <c r="I7437">
        <v>560452008602</v>
      </c>
      <c r="J7437">
        <v>9</v>
      </c>
      <c r="K7437" t="s">
        <v>1940</v>
      </c>
      <c r="L7437">
        <v>2702</v>
      </c>
      <c r="M7437" t="s">
        <v>1936</v>
      </c>
      <c r="N7437" t="s">
        <v>1956</v>
      </c>
      <c r="O7437">
        <v>0</v>
      </c>
      <c r="P7437" t="s">
        <v>1552</v>
      </c>
      <c r="Q7437">
        <v>20060126</v>
      </c>
    </row>
    <row r="7438" spans="1:17">
      <c r="A7438" t="s">
        <v>1943</v>
      </c>
      <c r="B7438" t="s">
        <v>1676</v>
      </c>
      <c r="C7438">
        <v>201204</v>
      </c>
      <c r="D7438">
        <v>30</v>
      </c>
      <c r="E7438" t="s">
        <v>1555</v>
      </c>
      <c r="F7438">
        <v>5473</v>
      </c>
      <c r="G7438">
        <v>2492</v>
      </c>
      <c r="H7438">
        <v>23199</v>
      </c>
      <c r="I7438">
        <v>560452008504</v>
      </c>
      <c r="J7438">
        <v>9</v>
      </c>
      <c r="K7438" t="s">
        <v>1940</v>
      </c>
      <c r="L7438">
        <v>2702</v>
      </c>
      <c r="M7438" t="s">
        <v>1936</v>
      </c>
      <c r="N7438" t="s">
        <v>1956</v>
      </c>
      <c r="O7438">
        <v>0</v>
      </c>
      <c r="P7438" t="s">
        <v>1552</v>
      </c>
      <c r="Q7438">
        <v>20051030</v>
      </c>
    </row>
    <row r="7439" spans="1:17">
      <c r="A7439" t="s">
        <v>1943</v>
      </c>
      <c r="B7439" t="s">
        <v>1752</v>
      </c>
      <c r="C7439">
        <v>201204</v>
      </c>
      <c r="D7439">
        <v>12</v>
      </c>
      <c r="E7439" t="s">
        <v>1555</v>
      </c>
      <c r="F7439">
        <v>265</v>
      </c>
      <c r="G7439">
        <v>1748</v>
      </c>
      <c r="H7439">
        <v>938</v>
      </c>
      <c r="I7439">
        <v>560452008801</v>
      </c>
      <c r="J7439">
        <v>9</v>
      </c>
      <c r="K7439" t="s">
        <v>1940</v>
      </c>
      <c r="L7439">
        <v>2702</v>
      </c>
      <c r="M7439" t="s">
        <v>1936</v>
      </c>
      <c r="N7439" t="s">
        <v>1956</v>
      </c>
      <c r="O7439">
        <v>0</v>
      </c>
      <c r="P7439" t="s">
        <v>1552</v>
      </c>
      <c r="Q7439">
        <v>20060523</v>
      </c>
    </row>
    <row r="7440" spans="1:17">
      <c r="A7440" t="s">
        <v>1943</v>
      </c>
      <c r="B7440" t="s">
        <v>1618</v>
      </c>
      <c r="C7440">
        <v>201205</v>
      </c>
      <c r="D7440">
        <v>0</v>
      </c>
      <c r="E7440" t="s">
        <v>1693</v>
      </c>
      <c r="F7440">
        <v>0</v>
      </c>
      <c r="G7440">
        <v>0</v>
      </c>
      <c r="H7440">
        <v>0</v>
      </c>
      <c r="I7440">
        <v>43112064700</v>
      </c>
      <c r="J7440">
        <v>14</v>
      </c>
      <c r="K7440" t="s">
        <v>1940</v>
      </c>
      <c r="L7440">
        <v>2702</v>
      </c>
      <c r="M7440" t="s">
        <v>1936</v>
      </c>
      <c r="N7440" t="s">
        <v>1956</v>
      </c>
      <c r="O7440">
        <v>0</v>
      </c>
      <c r="P7440" t="s">
        <v>1694</v>
      </c>
    </row>
    <row r="7441" spans="1:17">
      <c r="A7441" t="s">
        <v>1943</v>
      </c>
      <c r="B7441" t="s">
        <v>1675</v>
      </c>
      <c r="C7441">
        <v>201205</v>
      </c>
      <c r="D7441">
        <v>3</v>
      </c>
      <c r="E7441" t="s">
        <v>1555</v>
      </c>
      <c r="F7441">
        <v>135</v>
      </c>
      <c r="G7441">
        <v>0</v>
      </c>
      <c r="H7441">
        <v>2007</v>
      </c>
      <c r="I7441">
        <v>560452008700</v>
      </c>
      <c r="J7441">
        <v>9</v>
      </c>
      <c r="K7441" t="s">
        <v>1940</v>
      </c>
      <c r="L7441">
        <v>2702</v>
      </c>
      <c r="M7441" t="s">
        <v>1936</v>
      </c>
      <c r="N7441" t="s">
        <v>1956</v>
      </c>
      <c r="O7441">
        <v>0</v>
      </c>
      <c r="P7441" t="s">
        <v>1552</v>
      </c>
      <c r="Q7441">
        <v>20041002</v>
      </c>
    </row>
    <row r="7442" spans="1:17">
      <c r="A7442" t="s">
        <v>1943</v>
      </c>
      <c r="B7442" t="s">
        <v>1625</v>
      </c>
      <c r="C7442">
        <v>201205</v>
      </c>
      <c r="D7442">
        <v>1</v>
      </c>
      <c r="E7442" t="s">
        <v>1555</v>
      </c>
      <c r="F7442">
        <v>63</v>
      </c>
      <c r="G7442">
        <v>0</v>
      </c>
      <c r="H7442">
        <v>573</v>
      </c>
      <c r="I7442">
        <v>560452008602</v>
      </c>
      <c r="J7442">
        <v>9</v>
      </c>
      <c r="K7442" t="s">
        <v>1940</v>
      </c>
      <c r="L7442">
        <v>2702</v>
      </c>
      <c r="M7442" t="s">
        <v>1936</v>
      </c>
      <c r="N7442" t="s">
        <v>1956</v>
      </c>
      <c r="O7442">
        <v>0</v>
      </c>
      <c r="P7442" t="s">
        <v>1552</v>
      </c>
      <c r="Q7442">
        <v>20060126</v>
      </c>
    </row>
    <row r="7443" spans="1:17">
      <c r="A7443" t="s">
        <v>1943</v>
      </c>
      <c r="B7443" t="s">
        <v>1676</v>
      </c>
      <c r="C7443">
        <v>201205</v>
      </c>
      <c r="D7443">
        <v>30</v>
      </c>
      <c r="E7443" t="s">
        <v>1555</v>
      </c>
      <c r="F7443">
        <v>6202</v>
      </c>
      <c r="G7443">
        <v>2324</v>
      </c>
      <c r="H7443">
        <v>20879</v>
      </c>
      <c r="I7443">
        <v>560452008504</v>
      </c>
      <c r="J7443">
        <v>9</v>
      </c>
      <c r="K7443" t="s">
        <v>1940</v>
      </c>
      <c r="L7443">
        <v>2702</v>
      </c>
      <c r="M7443" t="s">
        <v>1936</v>
      </c>
      <c r="N7443" t="s">
        <v>1956</v>
      </c>
      <c r="O7443">
        <v>0</v>
      </c>
      <c r="P7443" t="s">
        <v>1552</v>
      </c>
      <c r="Q7443">
        <v>20051030</v>
      </c>
    </row>
    <row r="7444" spans="1:17">
      <c r="A7444" t="s">
        <v>1943</v>
      </c>
      <c r="B7444" t="s">
        <v>1752</v>
      </c>
      <c r="C7444">
        <v>201205</v>
      </c>
      <c r="D7444">
        <v>2</v>
      </c>
      <c r="E7444" t="s">
        <v>1555</v>
      </c>
      <c r="F7444">
        <v>31</v>
      </c>
      <c r="G7444">
        <v>194</v>
      </c>
      <c r="H7444">
        <v>114</v>
      </c>
      <c r="I7444">
        <v>560452008801</v>
      </c>
      <c r="J7444">
        <v>9</v>
      </c>
      <c r="K7444" t="s">
        <v>1940</v>
      </c>
      <c r="L7444">
        <v>2702</v>
      </c>
      <c r="M7444" t="s">
        <v>1936</v>
      </c>
      <c r="N7444" t="s">
        <v>1956</v>
      </c>
      <c r="O7444">
        <v>0</v>
      </c>
      <c r="P7444" t="s">
        <v>1552</v>
      </c>
      <c r="Q7444">
        <v>20060523</v>
      </c>
    </row>
    <row r="7445" spans="1:17">
      <c r="A7445" t="s">
        <v>1943</v>
      </c>
      <c r="B7445" t="s">
        <v>1618</v>
      </c>
      <c r="C7445">
        <v>201206</v>
      </c>
      <c r="D7445">
        <v>0</v>
      </c>
      <c r="E7445" t="s">
        <v>1693</v>
      </c>
      <c r="F7445">
        <v>0</v>
      </c>
      <c r="G7445">
        <v>0</v>
      </c>
      <c r="H7445">
        <v>0</v>
      </c>
      <c r="I7445">
        <v>43112064700</v>
      </c>
      <c r="J7445">
        <v>14</v>
      </c>
      <c r="K7445" t="s">
        <v>1940</v>
      </c>
      <c r="L7445">
        <v>2702</v>
      </c>
      <c r="M7445" t="s">
        <v>1936</v>
      </c>
      <c r="N7445" t="s">
        <v>1956</v>
      </c>
      <c r="O7445">
        <v>0</v>
      </c>
      <c r="P7445" t="s">
        <v>1694</v>
      </c>
    </row>
    <row r="7446" spans="1:17">
      <c r="A7446" t="s">
        <v>1943</v>
      </c>
      <c r="B7446" t="s">
        <v>1675</v>
      </c>
      <c r="C7446">
        <v>201206</v>
      </c>
      <c r="D7446">
        <v>3</v>
      </c>
      <c r="E7446" t="s">
        <v>1555</v>
      </c>
      <c r="F7446">
        <v>121</v>
      </c>
      <c r="G7446">
        <v>0</v>
      </c>
      <c r="H7446">
        <v>1489</v>
      </c>
      <c r="I7446">
        <v>560452008700</v>
      </c>
      <c r="J7446">
        <v>9</v>
      </c>
      <c r="K7446" t="s">
        <v>1940</v>
      </c>
      <c r="L7446">
        <v>2702</v>
      </c>
      <c r="M7446" t="s">
        <v>1936</v>
      </c>
      <c r="N7446" t="s">
        <v>1956</v>
      </c>
      <c r="O7446">
        <v>0</v>
      </c>
      <c r="P7446" t="s">
        <v>1552</v>
      </c>
      <c r="Q7446">
        <v>20041002</v>
      </c>
    </row>
    <row r="7447" spans="1:17">
      <c r="A7447" t="s">
        <v>1943</v>
      </c>
      <c r="B7447" t="s">
        <v>1625</v>
      </c>
      <c r="C7447">
        <v>201206</v>
      </c>
      <c r="D7447">
        <v>4</v>
      </c>
      <c r="E7447" t="s">
        <v>1555</v>
      </c>
      <c r="F7447">
        <v>240</v>
      </c>
      <c r="G7447">
        <v>0</v>
      </c>
      <c r="H7447">
        <v>1811</v>
      </c>
      <c r="I7447">
        <v>560452008602</v>
      </c>
      <c r="J7447">
        <v>9</v>
      </c>
      <c r="K7447" t="s">
        <v>1940</v>
      </c>
      <c r="L7447">
        <v>2702</v>
      </c>
      <c r="M7447" t="s">
        <v>1936</v>
      </c>
      <c r="N7447" t="s">
        <v>1956</v>
      </c>
      <c r="O7447">
        <v>0</v>
      </c>
      <c r="P7447" t="s">
        <v>1552</v>
      </c>
      <c r="Q7447">
        <v>20060126</v>
      </c>
    </row>
    <row r="7448" spans="1:17">
      <c r="A7448" t="s">
        <v>1943</v>
      </c>
      <c r="B7448" t="s">
        <v>1676</v>
      </c>
      <c r="C7448">
        <v>201206</v>
      </c>
      <c r="D7448">
        <v>23</v>
      </c>
      <c r="E7448" t="s">
        <v>1555</v>
      </c>
      <c r="F7448">
        <v>4942</v>
      </c>
      <c r="G7448">
        <v>1389</v>
      </c>
      <c r="H7448">
        <v>13213</v>
      </c>
      <c r="I7448">
        <v>560452008504</v>
      </c>
      <c r="J7448">
        <v>9</v>
      </c>
      <c r="K7448" t="s">
        <v>1940</v>
      </c>
      <c r="L7448">
        <v>2702</v>
      </c>
      <c r="M7448" t="s">
        <v>1936</v>
      </c>
      <c r="N7448" t="s">
        <v>1956</v>
      </c>
      <c r="O7448">
        <v>0</v>
      </c>
      <c r="P7448" t="s">
        <v>1552</v>
      </c>
      <c r="Q7448">
        <v>20051030</v>
      </c>
    </row>
    <row r="7449" spans="1:17">
      <c r="A7449" t="s">
        <v>1943</v>
      </c>
      <c r="B7449" t="s">
        <v>1752</v>
      </c>
      <c r="C7449">
        <v>201206</v>
      </c>
      <c r="D7449">
        <v>1</v>
      </c>
      <c r="E7449" t="s">
        <v>1555</v>
      </c>
      <c r="F7449">
        <v>13</v>
      </c>
      <c r="G7449">
        <v>61</v>
      </c>
      <c r="H7449">
        <v>39</v>
      </c>
      <c r="I7449">
        <v>560452008801</v>
      </c>
      <c r="J7449">
        <v>9</v>
      </c>
      <c r="K7449" t="s">
        <v>1940</v>
      </c>
      <c r="L7449">
        <v>2702</v>
      </c>
      <c r="M7449" t="s">
        <v>1936</v>
      </c>
      <c r="N7449" t="s">
        <v>1956</v>
      </c>
      <c r="O7449">
        <v>0</v>
      </c>
      <c r="P7449" t="s">
        <v>1552</v>
      </c>
      <c r="Q7449">
        <v>20060523</v>
      </c>
    </row>
    <row r="7450" spans="1:17">
      <c r="A7450" t="s">
        <v>1943</v>
      </c>
      <c r="B7450" t="s">
        <v>1618</v>
      </c>
      <c r="C7450">
        <v>201207</v>
      </c>
      <c r="D7450">
        <v>0</v>
      </c>
      <c r="E7450" t="s">
        <v>1693</v>
      </c>
      <c r="F7450">
        <v>0</v>
      </c>
      <c r="G7450">
        <v>0</v>
      </c>
      <c r="H7450">
        <v>0</v>
      </c>
      <c r="I7450">
        <v>43112064700</v>
      </c>
      <c r="J7450">
        <v>14</v>
      </c>
      <c r="K7450" t="s">
        <v>1940</v>
      </c>
      <c r="L7450">
        <v>2702</v>
      </c>
      <c r="M7450" t="s">
        <v>1936</v>
      </c>
      <c r="N7450" t="s">
        <v>1956</v>
      </c>
      <c r="O7450">
        <v>0</v>
      </c>
      <c r="P7450" t="s">
        <v>1694</v>
      </c>
    </row>
    <row r="7451" spans="1:17">
      <c r="A7451" t="s">
        <v>1943</v>
      </c>
      <c r="B7451" t="s">
        <v>1675</v>
      </c>
      <c r="C7451">
        <v>201207</v>
      </c>
      <c r="D7451">
        <v>4</v>
      </c>
      <c r="E7451" t="s">
        <v>1555</v>
      </c>
      <c r="F7451">
        <v>228</v>
      </c>
      <c r="G7451">
        <v>0</v>
      </c>
      <c r="H7451">
        <v>2944</v>
      </c>
      <c r="I7451">
        <v>560452008700</v>
      </c>
      <c r="J7451">
        <v>9</v>
      </c>
      <c r="K7451" t="s">
        <v>1940</v>
      </c>
      <c r="L7451">
        <v>2702</v>
      </c>
      <c r="M7451" t="s">
        <v>1936</v>
      </c>
      <c r="N7451" t="s">
        <v>1956</v>
      </c>
      <c r="O7451">
        <v>0</v>
      </c>
      <c r="P7451" t="s">
        <v>1552</v>
      </c>
      <c r="Q7451">
        <v>20041002</v>
      </c>
    </row>
    <row r="7452" spans="1:17">
      <c r="A7452" t="s">
        <v>1943</v>
      </c>
      <c r="B7452" t="s">
        <v>1625</v>
      </c>
      <c r="C7452">
        <v>201207</v>
      </c>
      <c r="D7452">
        <v>5</v>
      </c>
      <c r="E7452" t="s">
        <v>1555</v>
      </c>
      <c r="F7452">
        <v>246</v>
      </c>
      <c r="G7452">
        <v>0</v>
      </c>
      <c r="H7452">
        <v>1948</v>
      </c>
      <c r="I7452">
        <v>560452008602</v>
      </c>
      <c r="J7452">
        <v>9</v>
      </c>
      <c r="K7452" t="s">
        <v>1940</v>
      </c>
      <c r="L7452">
        <v>2702</v>
      </c>
      <c r="M7452" t="s">
        <v>1936</v>
      </c>
      <c r="N7452" t="s">
        <v>1956</v>
      </c>
      <c r="O7452">
        <v>0</v>
      </c>
      <c r="P7452" t="s">
        <v>1552</v>
      </c>
      <c r="Q7452">
        <v>20060126</v>
      </c>
    </row>
    <row r="7453" spans="1:17">
      <c r="A7453" t="s">
        <v>1943</v>
      </c>
      <c r="B7453" t="s">
        <v>1676</v>
      </c>
      <c r="C7453">
        <v>201207</v>
      </c>
      <c r="D7453">
        <v>31</v>
      </c>
      <c r="E7453" t="s">
        <v>1555</v>
      </c>
      <c r="F7453">
        <v>4660</v>
      </c>
      <c r="G7453">
        <v>4666</v>
      </c>
      <c r="H7453">
        <v>13265</v>
      </c>
      <c r="I7453">
        <v>560452008504</v>
      </c>
      <c r="J7453">
        <v>9</v>
      </c>
      <c r="K7453" t="s">
        <v>1940</v>
      </c>
      <c r="L7453">
        <v>2702</v>
      </c>
      <c r="M7453" t="s">
        <v>1936</v>
      </c>
      <c r="N7453" t="s">
        <v>1956</v>
      </c>
      <c r="O7453">
        <v>0</v>
      </c>
      <c r="P7453" t="s">
        <v>1552</v>
      </c>
      <c r="Q7453">
        <v>20051030</v>
      </c>
    </row>
    <row r="7454" spans="1:17">
      <c r="A7454" t="s">
        <v>1943</v>
      </c>
      <c r="B7454" t="s">
        <v>1752</v>
      </c>
      <c r="C7454">
        <v>201207</v>
      </c>
      <c r="D7454">
        <v>3</v>
      </c>
      <c r="E7454" t="s">
        <v>1555</v>
      </c>
      <c r="F7454">
        <v>60</v>
      </c>
      <c r="G7454">
        <v>253</v>
      </c>
      <c r="H7454">
        <v>194</v>
      </c>
      <c r="I7454">
        <v>560452008801</v>
      </c>
      <c r="J7454">
        <v>9</v>
      </c>
      <c r="K7454" t="s">
        <v>1940</v>
      </c>
      <c r="L7454">
        <v>2702</v>
      </c>
      <c r="M7454" t="s">
        <v>1936</v>
      </c>
      <c r="N7454" t="s">
        <v>1956</v>
      </c>
      <c r="O7454">
        <v>0</v>
      </c>
      <c r="P7454" t="s">
        <v>1552</v>
      </c>
      <c r="Q7454">
        <v>20060523</v>
      </c>
    </row>
    <row r="7455" spans="1:17">
      <c r="A7455" t="s">
        <v>1943</v>
      </c>
      <c r="B7455" t="s">
        <v>1618</v>
      </c>
      <c r="C7455">
        <v>201208</v>
      </c>
      <c r="D7455">
        <v>0</v>
      </c>
      <c r="E7455" t="s">
        <v>1693</v>
      </c>
      <c r="F7455">
        <v>0</v>
      </c>
      <c r="G7455">
        <v>0</v>
      </c>
      <c r="H7455">
        <v>0</v>
      </c>
      <c r="I7455">
        <v>43112064700</v>
      </c>
      <c r="J7455">
        <v>14</v>
      </c>
      <c r="K7455" t="s">
        <v>1940</v>
      </c>
      <c r="L7455">
        <v>2702</v>
      </c>
      <c r="M7455" t="s">
        <v>1936</v>
      </c>
      <c r="N7455" t="s">
        <v>1956</v>
      </c>
      <c r="O7455">
        <v>0</v>
      </c>
      <c r="P7455" t="s">
        <v>1694</v>
      </c>
    </row>
    <row r="7456" spans="1:17">
      <c r="A7456" t="s">
        <v>1943</v>
      </c>
      <c r="B7456" t="s">
        <v>1675</v>
      </c>
      <c r="C7456">
        <v>201208</v>
      </c>
      <c r="D7456">
        <v>5</v>
      </c>
      <c r="E7456" t="s">
        <v>1555</v>
      </c>
      <c r="F7456">
        <v>212</v>
      </c>
      <c r="G7456">
        <v>0</v>
      </c>
      <c r="H7456">
        <v>3084</v>
      </c>
      <c r="I7456">
        <v>560452008700</v>
      </c>
      <c r="J7456">
        <v>9</v>
      </c>
      <c r="K7456" t="s">
        <v>1940</v>
      </c>
      <c r="L7456">
        <v>2702</v>
      </c>
      <c r="M7456" t="s">
        <v>1936</v>
      </c>
      <c r="N7456" t="s">
        <v>1956</v>
      </c>
      <c r="O7456">
        <v>0</v>
      </c>
      <c r="P7456" t="s">
        <v>1552</v>
      </c>
      <c r="Q7456">
        <v>20041002</v>
      </c>
    </row>
    <row r="7457" spans="1:17">
      <c r="A7457" t="s">
        <v>1943</v>
      </c>
      <c r="B7457" t="s">
        <v>1625</v>
      </c>
      <c r="C7457">
        <v>201208</v>
      </c>
      <c r="D7457">
        <v>9</v>
      </c>
      <c r="E7457" t="s">
        <v>1555</v>
      </c>
      <c r="F7457">
        <v>353</v>
      </c>
      <c r="G7457">
        <v>0</v>
      </c>
      <c r="H7457">
        <v>3152</v>
      </c>
      <c r="I7457">
        <v>560452008602</v>
      </c>
      <c r="J7457">
        <v>9</v>
      </c>
      <c r="K7457" t="s">
        <v>1940</v>
      </c>
      <c r="L7457">
        <v>2702</v>
      </c>
      <c r="M7457" t="s">
        <v>1936</v>
      </c>
      <c r="N7457" t="s">
        <v>1956</v>
      </c>
      <c r="O7457">
        <v>0</v>
      </c>
      <c r="P7457" t="s">
        <v>1552</v>
      </c>
      <c r="Q7457">
        <v>20060126</v>
      </c>
    </row>
    <row r="7458" spans="1:17">
      <c r="A7458" t="s">
        <v>1943</v>
      </c>
      <c r="B7458" t="s">
        <v>1676</v>
      </c>
      <c r="C7458">
        <v>201208</v>
      </c>
      <c r="D7458">
        <v>31</v>
      </c>
      <c r="E7458" t="s">
        <v>1555</v>
      </c>
      <c r="F7458">
        <v>4185</v>
      </c>
      <c r="G7458">
        <v>7744</v>
      </c>
      <c r="H7458">
        <v>14355</v>
      </c>
      <c r="I7458">
        <v>560452008504</v>
      </c>
      <c r="J7458">
        <v>9</v>
      </c>
      <c r="K7458" t="s">
        <v>1940</v>
      </c>
      <c r="L7458">
        <v>2702</v>
      </c>
      <c r="M7458" t="s">
        <v>1936</v>
      </c>
      <c r="N7458" t="s">
        <v>1956</v>
      </c>
      <c r="O7458">
        <v>0</v>
      </c>
      <c r="P7458" t="s">
        <v>1552</v>
      </c>
      <c r="Q7458">
        <v>20051030</v>
      </c>
    </row>
    <row r="7459" spans="1:17">
      <c r="A7459" t="s">
        <v>1943</v>
      </c>
      <c r="B7459" t="s">
        <v>1752</v>
      </c>
      <c r="C7459">
        <v>201208</v>
      </c>
      <c r="D7459">
        <v>3</v>
      </c>
      <c r="E7459" t="s">
        <v>1555</v>
      </c>
      <c r="F7459">
        <v>147</v>
      </c>
      <c r="G7459">
        <v>101</v>
      </c>
      <c r="H7459">
        <v>741</v>
      </c>
      <c r="I7459">
        <v>560452008801</v>
      </c>
      <c r="J7459">
        <v>9</v>
      </c>
      <c r="K7459" t="s">
        <v>1940</v>
      </c>
      <c r="L7459">
        <v>2702</v>
      </c>
      <c r="M7459" t="s">
        <v>1936</v>
      </c>
      <c r="N7459" t="s">
        <v>1956</v>
      </c>
      <c r="O7459">
        <v>0</v>
      </c>
      <c r="P7459" t="s">
        <v>1552</v>
      </c>
      <c r="Q7459">
        <v>20060523</v>
      </c>
    </row>
    <row r="7460" spans="1:17">
      <c r="A7460" t="s">
        <v>1943</v>
      </c>
      <c r="B7460" t="s">
        <v>1618</v>
      </c>
      <c r="C7460">
        <v>201209</v>
      </c>
      <c r="D7460">
        <v>0</v>
      </c>
      <c r="E7460" t="s">
        <v>1693</v>
      </c>
      <c r="F7460">
        <v>0</v>
      </c>
      <c r="G7460">
        <v>0</v>
      </c>
      <c r="H7460">
        <v>0</v>
      </c>
      <c r="I7460">
        <v>43112064700</v>
      </c>
      <c r="J7460">
        <v>14</v>
      </c>
      <c r="K7460" t="s">
        <v>1940</v>
      </c>
      <c r="L7460">
        <v>2702</v>
      </c>
      <c r="M7460" t="s">
        <v>1936</v>
      </c>
      <c r="N7460" t="s">
        <v>1956</v>
      </c>
      <c r="O7460">
        <v>0</v>
      </c>
      <c r="P7460" t="s">
        <v>1694</v>
      </c>
    </row>
    <row r="7461" spans="1:17">
      <c r="A7461" t="s">
        <v>1943</v>
      </c>
      <c r="B7461" t="s">
        <v>1675</v>
      </c>
      <c r="C7461">
        <v>201209</v>
      </c>
      <c r="D7461">
        <v>17</v>
      </c>
      <c r="E7461" t="s">
        <v>1555</v>
      </c>
      <c r="F7461">
        <v>1448</v>
      </c>
      <c r="G7461">
        <v>1177</v>
      </c>
      <c r="H7461">
        <v>16337</v>
      </c>
      <c r="I7461">
        <v>560452008700</v>
      </c>
      <c r="J7461">
        <v>9</v>
      </c>
      <c r="K7461" t="s">
        <v>1940</v>
      </c>
      <c r="L7461">
        <v>2702</v>
      </c>
      <c r="M7461" t="s">
        <v>1936</v>
      </c>
      <c r="N7461" t="s">
        <v>1956</v>
      </c>
      <c r="O7461">
        <v>0</v>
      </c>
      <c r="P7461" t="s">
        <v>1552</v>
      </c>
      <c r="Q7461">
        <v>20041002</v>
      </c>
    </row>
    <row r="7462" spans="1:17">
      <c r="A7462" t="s">
        <v>1943</v>
      </c>
      <c r="B7462" t="s">
        <v>1625</v>
      </c>
      <c r="C7462">
        <v>201209</v>
      </c>
      <c r="D7462">
        <v>30</v>
      </c>
      <c r="E7462" t="s">
        <v>1555</v>
      </c>
      <c r="F7462">
        <v>2373</v>
      </c>
      <c r="G7462">
        <v>0</v>
      </c>
      <c r="H7462">
        <v>15538</v>
      </c>
      <c r="I7462">
        <v>560452008602</v>
      </c>
      <c r="J7462">
        <v>9</v>
      </c>
      <c r="K7462" t="s">
        <v>1940</v>
      </c>
      <c r="L7462">
        <v>2702</v>
      </c>
      <c r="M7462" t="s">
        <v>1936</v>
      </c>
      <c r="N7462" t="s">
        <v>1956</v>
      </c>
      <c r="O7462">
        <v>0</v>
      </c>
      <c r="P7462" t="s">
        <v>1552</v>
      </c>
      <c r="Q7462">
        <v>20060126</v>
      </c>
    </row>
    <row r="7463" spans="1:17">
      <c r="A7463" t="s">
        <v>1943</v>
      </c>
      <c r="B7463" t="s">
        <v>1676</v>
      </c>
      <c r="C7463">
        <v>201209</v>
      </c>
      <c r="D7463">
        <v>30</v>
      </c>
      <c r="E7463" t="s">
        <v>1555</v>
      </c>
      <c r="F7463">
        <v>5631</v>
      </c>
      <c r="G7463">
        <v>4332</v>
      </c>
      <c r="H7463">
        <v>18332</v>
      </c>
      <c r="I7463">
        <v>560452008504</v>
      </c>
      <c r="J7463">
        <v>9</v>
      </c>
      <c r="K7463" t="s">
        <v>1940</v>
      </c>
      <c r="L7463">
        <v>2702</v>
      </c>
      <c r="M7463" t="s">
        <v>1936</v>
      </c>
      <c r="N7463" t="s">
        <v>1956</v>
      </c>
      <c r="O7463">
        <v>0</v>
      </c>
      <c r="P7463" t="s">
        <v>1552</v>
      </c>
      <c r="Q7463">
        <v>20051030</v>
      </c>
    </row>
    <row r="7464" spans="1:17">
      <c r="A7464" t="s">
        <v>1943</v>
      </c>
      <c r="B7464" t="s">
        <v>1752</v>
      </c>
      <c r="C7464">
        <v>201209</v>
      </c>
      <c r="D7464">
        <v>11</v>
      </c>
      <c r="E7464" t="s">
        <v>1555</v>
      </c>
      <c r="F7464">
        <v>592</v>
      </c>
      <c r="G7464">
        <v>506</v>
      </c>
      <c r="H7464">
        <v>3065</v>
      </c>
      <c r="I7464">
        <v>560452008801</v>
      </c>
      <c r="J7464">
        <v>9</v>
      </c>
      <c r="K7464" t="s">
        <v>1940</v>
      </c>
      <c r="L7464">
        <v>2702</v>
      </c>
      <c r="M7464" t="s">
        <v>1936</v>
      </c>
      <c r="N7464" t="s">
        <v>1956</v>
      </c>
      <c r="O7464">
        <v>0</v>
      </c>
      <c r="P7464" t="s">
        <v>1552</v>
      </c>
      <c r="Q7464">
        <v>20060523</v>
      </c>
    </row>
    <row r="7465" spans="1:17">
      <c r="A7465" t="s">
        <v>1943</v>
      </c>
      <c r="B7465" t="s">
        <v>1618</v>
      </c>
      <c r="C7465">
        <v>201210</v>
      </c>
      <c r="D7465">
        <v>0</v>
      </c>
      <c r="E7465" t="s">
        <v>1693</v>
      </c>
      <c r="F7465">
        <v>0</v>
      </c>
      <c r="G7465">
        <v>0</v>
      </c>
      <c r="H7465">
        <v>0</v>
      </c>
      <c r="I7465">
        <v>43112064700</v>
      </c>
      <c r="J7465">
        <v>14</v>
      </c>
      <c r="K7465" t="s">
        <v>1940</v>
      </c>
      <c r="L7465">
        <v>2702</v>
      </c>
      <c r="M7465" t="s">
        <v>1936</v>
      </c>
      <c r="N7465" t="s">
        <v>1956</v>
      </c>
      <c r="O7465">
        <v>0</v>
      </c>
      <c r="P7465" t="s">
        <v>1694</v>
      </c>
    </row>
    <row r="7466" spans="1:17">
      <c r="A7466" t="s">
        <v>1943</v>
      </c>
      <c r="B7466" t="s">
        <v>1675</v>
      </c>
      <c r="C7466">
        <v>201210</v>
      </c>
      <c r="D7466">
        <v>11</v>
      </c>
      <c r="E7466" t="s">
        <v>1555</v>
      </c>
      <c r="F7466">
        <v>691</v>
      </c>
      <c r="G7466">
        <v>1575</v>
      </c>
      <c r="H7466">
        <v>6552</v>
      </c>
      <c r="I7466">
        <v>560452008700</v>
      </c>
      <c r="J7466">
        <v>9</v>
      </c>
      <c r="K7466" t="s">
        <v>1940</v>
      </c>
      <c r="L7466">
        <v>2702</v>
      </c>
      <c r="M7466" t="s">
        <v>1936</v>
      </c>
      <c r="N7466" t="s">
        <v>1956</v>
      </c>
      <c r="O7466">
        <v>0</v>
      </c>
      <c r="P7466" t="s">
        <v>1552</v>
      </c>
      <c r="Q7466">
        <v>20041002</v>
      </c>
    </row>
    <row r="7467" spans="1:17">
      <c r="A7467" t="s">
        <v>1943</v>
      </c>
      <c r="B7467" t="s">
        <v>1625</v>
      </c>
      <c r="C7467">
        <v>201210</v>
      </c>
      <c r="D7467">
        <v>30</v>
      </c>
      <c r="E7467" t="s">
        <v>1555</v>
      </c>
      <c r="F7467">
        <v>2114</v>
      </c>
      <c r="G7467">
        <v>0</v>
      </c>
      <c r="H7467">
        <v>16306</v>
      </c>
      <c r="I7467">
        <v>560452008602</v>
      </c>
      <c r="J7467">
        <v>9</v>
      </c>
      <c r="K7467" t="s">
        <v>1940</v>
      </c>
      <c r="L7467">
        <v>2702</v>
      </c>
      <c r="M7467" t="s">
        <v>1936</v>
      </c>
      <c r="N7467" t="s">
        <v>1956</v>
      </c>
      <c r="O7467">
        <v>0</v>
      </c>
      <c r="P7467" t="s">
        <v>1552</v>
      </c>
      <c r="Q7467">
        <v>20060126</v>
      </c>
    </row>
    <row r="7468" spans="1:17">
      <c r="A7468" t="s">
        <v>1943</v>
      </c>
      <c r="B7468" t="s">
        <v>1676</v>
      </c>
      <c r="C7468">
        <v>201210</v>
      </c>
      <c r="D7468">
        <v>30</v>
      </c>
      <c r="E7468" t="s">
        <v>1555</v>
      </c>
      <c r="F7468">
        <v>5428</v>
      </c>
      <c r="G7468">
        <v>7692</v>
      </c>
      <c r="H7468">
        <v>20143</v>
      </c>
      <c r="I7468">
        <v>560452008504</v>
      </c>
      <c r="J7468">
        <v>9</v>
      </c>
      <c r="K7468" t="s">
        <v>1940</v>
      </c>
      <c r="L7468">
        <v>2702</v>
      </c>
      <c r="M7468" t="s">
        <v>1936</v>
      </c>
      <c r="N7468" t="s">
        <v>1956</v>
      </c>
      <c r="O7468">
        <v>0</v>
      </c>
      <c r="P7468" t="s">
        <v>1552</v>
      </c>
      <c r="Q7468">
        <v>20051030</v>
      </c>
    </row>
    <row r="7469" spans="1:17">
      <c r="A7469" t="s">
        <v>1943</v>
      </c>
      <c r="B7469" t="s">
        <v>1752</v>
      </c>
      <c r="C7469">
        <v>201210</v>
      </c>
      <c r="D7469">
        <v>8</v>
      </c>
      <c r="E7469" t="s">
        <v>1555</v>
      </c>
      <c r="F7469">
        <v>378</v>
      </c>
      <c r="G7469">
        <v>348</v>
      </c>
      <c r="H7469">
        <v>1959</v>
      </c>
      <c r="I7469">
        <v>560452008801</v>
      </c>
      <c r="J7469">
        <v>9</v>
      </c>
      <c r="K7469" t="s">
        <v>1940</v>
      </c>
      <c r="L7469">
        <v>2702</v>
      </c>
      <c r="M7469" t="s">
        <v>1936</v>
      </c>
      <c r="N7469" t="s">
        <v>1956</v>
      </c>
      <c r="O7469">
        <v>0</v>
      </c>
      <c r="P7469" t="s">
        <v>1552</v>
      </c>
      <c r="Q7469">
        <v>20060523</v>
      </c>
    </row>
    <row r="7470" spans="1:17">
      <c r="A7470" t="s">
        <v>1943</v>
      </c>
      <c r="B7470" t="s">
        <v>1618</v>
      </c>
      <c r="C7470">
        <v>201211</v>
      </c>
      <c r="D7470">
        <v>0</v>
      </c>
      <c r="E7470" t="s">
        <v>1693</v>
      </c>
      <c r="F7470">
        <v>0</v>
      </c>
      <c r="G7470">
        <v>0</v>
      </c>
      <c r="H7470">
        <v>0</v>
      </c>
      <c r="I7470">
        <v>43112064700</v>
      </c>
      <c r="J7470">
        <v>14</v>
      </c>
      <c r="K7470" t="s">
        <v>1940</v>
      </c>
      <c r="L7470">
        <v>2702</v>
      </c>
      <c r="M7470" t="s">
        <v>1936</v>
      </c>
      <c r="N7470" t="s">
        <v>1956</v>
      </c>
      <c r="O7470">
        <v>0</v>
      </c>
      <c r="P7470" t="s">
        <v>1694</v>
      </c>
    </row>
    <row r="7471" spans="1:17">
      <c r="A7471" t="s">
        <v>1943</v>
      </c>
      <c r="B7471" t="s">
        <v>1675</v>
      </c>
      <c r="C7471">
        <v>201211</v>
      </c>
      <c r="D7471">
        <v>8</v>
      </c>
      <c r="E7471" t="s">
        <v>1555</v>
      </c>
      <c r="F7471">
        <v>598</v>
      </c>
      <c r="G7471">
        <v>1636</v>
      </c>
      <c r="H7471">
        <v>6482</v>
      </c>
      <c r="I7471">
        <v>560452008700</v>
      </c>
      <c r="J7471">
        <v>9</v>
      </c>
      <c r="K7471" t="s">
        <v>1940</v>
      </c>
      <c r="L7471">
        <v>2702</v>
      </c>
      <c r="M7471" t="s">
        <v>1936</v>
      </c>
      <c r="N7471" t="s">
        <v>1956</v>
      </c>
      <c r="O7471">
        <v>0</v>
      </c>
      <c r="P7471" t="s">
        <v>1552</v>
      </c>
      <c r="Q7471">
        <v>20041002</v>
      </c>
    </row>
    <row r="7472" spans="1:17">
      <c r="A7472" t="s">
        <v>1943</v>
      </c>
      <c r="B7472" t="s">
        <v>1625</v>
      </c>
      <c r="C7472">
        <v>201211</v>
      </c>
      <c r="D7472">
        <v>23</v>
      </c>
      <c r="E7472" t="s">
        <v>1555</v>
      </c>
      <c r="F7472">
        <v>1257</v>
      </c>
      <c r="G7472">
        <v>349</v>
      </c>
      <c r="H7472">
        <v>14898</v>
      </c>
      <c r="I7472">
        <v>560452008602</v>
      </c>
      <c r="J7472">
        <v>9</v>
      </c>
      <c r="K7472" t="s">
        <v>1940</v>
      </c>
      <c r="L7472">
        <v>2702</v>
      </c>
      <c r="M7472" t="s">
        <v>1936</v>
      </c>
      <c r="N7472" t="s">
        <v>1956</v>
      </c>
      <c r="O7472">
        <v>0</v>
      </c>
      <c r="P7472" t="s">
        <v>1552</v>
      </c>
      <c r="Q7472">
        <v>20060126</v>
      </c>
    </row>
    <row r="7473" spans="1:18">
      <c r="A7473" t="s">
        <v>1943</v>
      </c>
      <c r="B7473" t="s">
        <v>1676</v>
      </c>
      <c r="C7473">
        <v>201211</v>
      </c>
      <c r="D7473">
        <v>30</v>
      </c>
      <c r="E7473" t="s">
        <v>1555</v>
      </c>
      <c r="F7473">
        <v>6267</v>
      </c>
      <c r="G7473">
        <v>4446</v>
      </c>
      <c r="H7473">
        <v>18817</v>
      </c>
      <c r="I7473">
        <v>560452008504</v>
      </c>
      <c r="J7473">
        <v>9</v>
      </c>
      <c r="K7473" t="s">
        <v>1940</v>
      </c>
      <c r="L7473">
        <v>2702</v>
      </c>
      <c r="M7473" t="s">
        <v>1936</v>
      </c>
      <c r="N7473" t="s">
        <v>1956</v>
      </c>
      <c r="O7473">
        <v>0</v>
      </c>
      <c r="P7473" t="s">
        <v>1552</v>
      </c>
      <c r="Q7473">
        <v>20051030</v>
      </c>
    </row>
    <row r="7474" spans="1:18">
      <c r="A7474" t="s">
        <v>1943</v>
      </c>
      <c r="B7474" t="s">
        <v>1752</v>
      </c>
      <c r="C7474">
        <v>201211</v>
      </c>
      <c r="D7474">
        <v>9</v>
      </c>
      <c r="E7474" t="s">
        <v>1555</v>
      </c>
      <c r="F7474">
        <v>383</v>
      </c>
      <c r="G7474">
        <v>450</v>
      </c>
      <c r="H7474">
        <v>2829</v>
      </c>
      <c r="I7474">
        <v>560452008801</v>
      </c>
      <c r="J7474">
        <v>9</v>
      </c>
      <c r="K7474" t="s">
        <v>1940</v>
      </c>
      <c r="L7474">
        <v>2702</v>
      </c>
      <c r="M7474" t="s">
        <v>1936</v>
      </c>
      <c r="N7474" t="s">
        <v>1956</v>
      </c>
      <c r="O7474">
        <v>0</v>
      </c>
      <c r="P7474" t="s">
        <v>1552</v>
      </c>
      <c r="Q7474">
        <v>20060523</v>
      </c>
    </row>
    <row r="7475" spans="1:18">
      <c r="A7475" t="s">
        <v>1943</v>
      </c>
      <c r="B7475" t="s">
        <v>1618</v>
      </c>
      <c r="C7475">
        <v>201212</v>
      </c>
      <c r="D7475">
        <v>0</v>
      </c>
      <c r="E7475" t="s">
        <v>1693</v>
      </c>
      <c r="F7475">
        <v>0</v>
      </c>
      <c r="G7475">
        <v>0</v>
      </c>
      <c r="H7475">
        <v>0</v>
      </c>
      <c r="I7475">
        <v>43112064700</v>
      </c>
      <c r="J7475">
        <v>14</v>
      </c>
      <c r="K7475" t="s">
        <v>1940</v>
      </c>
      <c r="L7475">
        <v>2702</v>
      </c>
      <c r="M7475" t="s">
        <v>1936</v>
      </c>
      <c r="N7475" t="s">
        <v>1956</v>
      </c>
      <c r="O7475">
        <v>0</v>
      </c>
      <c r="P7475" t="s">
        <v>1694</v>
      </c>
    </row>
    <row r="7476" spans="1:18">
      <c r="A7476" t="s">
        <v>1943</v>
      </c>
      <c r="B7476" t="s">
        <v>1675</v>
      </c>
      <c r="C7476">
        <v>201212</v>
      </c>
      <c r="D7476">
        <v>23</v>
      </c>
      <c r="E7476" t="s">
        <v>1555</v>
      </c>
      <c r="F7476">
        <v>1314</v>
      </c>
      <c r="G7476">
        <v>3336</v>
      </c>
      <c r="H7476">
        <v>17141</v>
      </c>
      <c r="I7476">
        <v>560452008700</v>
      </c>
      <c r="J7476">
        <v>9</v>
      </c>
      <c r="K7476" t="s">
        <v>1940</v>
      </c>
      <c r="L7476">
        <v>2702</v>
      </c>
      <c r="M7476" t="s">
        <v>1936</v>
      </c>
      <c r="N7476" t="s">
        <v>1956</v>
      </c>
      <c r="O7476">
        <v>0</v>
      </c>
      <c r="P7476" t="s">
        <v>1552</v>
      </c>
      <c r="Q7476">
        <v>20041002</v>
      </c>
    </row>
    <row r="7477" spans="1:18">
      <c r="A7477" t="s">
        <v>1943</v>
      </c>
      <c r="B7477" t="s">
        <v>1625</v>
      </c>
      <c r="C7477">
        <v>201212</v>
      </c>
      <c r="D7477">
        <v>29</v>
      </c>
      <c r="E7477" t="s">
        <v>1555</v>
      </c>
      <c r="F7477">
        <v>2391</v>
      </c>
      <c r="G7477">
        <v>2381</v>
      </c>
      <c r="H7477">
        <v>22517</v>
      </c>
      <c r="I7477">
        <v>560452008602</v>
      </c>
      <c r="J7477">
        <v>9</v>
      </c>
      <c r="K7477" t="s">
        <v>1940</v>
      </c>
      <c r="L7477">
        <v>2702</v>
      </c>
      <c r="M7477" t="s">
        <v>1936</v>
      </c>
      <c r="N7477" t="s">
        <v>1956</v>
      </c>
      <c r="O7477">
        <v>0</v>
      </c>
      <c r="P7477" t="s">
        <v>1552</v>
      </c>
      <c r="Q7477">
        <v>20060126</v>
      </c>
    </row>
    <row r="7478" spans="1:18">
      <c r="A7478" t="s">
        <v>1943</v>
      </c>
      <c r="B7478" t="s">
        <v>1676</v>
      </c>
      <c r="C7478">
        <v>201212</v>
      </c>
      <c r="D7478">
        <v>31</v>
      </c>
      <c r="E7478" t="s">
        <v>1555</v>
      </c>
      <c r="F7478">
        <v>6163</v>
      </c>
      <c r="G7478">
        <v>4751</v>
      </c>
      <c r="H7478">
        <v>13789</v>
      </c>
      <c r="I7478">
        <v>560452008504</v>
      </c>
      <c r="J7478">
        <v>9</v>
      </c>
      <c r="K7478" t="s">
        <v>1940</v>
      </c>
      <c r="L7478">
        <v>2702</v>
      </c>
      <c r="M7478" t="s">
        <v>1936</v>
      </c>
      <c r="N7478" t="s">
        <v>1956</v>
      </c>
      <c r="O7478">
        <v>0</v>
      </c>
      <c r="P7478" t="s">
        <v>1552</v>
      </c>
      <c r="Q7478">
        <v>20051030</v>
      </c>
    </row>
    <row r="7479" spans="1:18">
      <c r="A7479" t="s">
        <v>1943</v>
      </c>
      <c r="B7479" t="s">
        <v>1752</v>
      </c>
      <c r="C7479">
        <v>201212</v>
      </c>
      <c r="D7479">
        <v>3</v>
      </c>
      <c r="E7479" t="s">
        <v>1555</v>
      </c>
      <c r="F7479">
        <v>62</v>
      </c>
      <c r="G7479">
        <v>50</v>
      </c>
      <c r="H7479">
        <v>560</v>
      </c>
      <c r="I7479">
        <v>560452008801</v>
      </c>
      <c r="J7479">
        <v>9</v>
      </c>
      <c r="K7479" t="s">
        <v>1940</v>
      </c>
      <c r="L7479">
        <v>2702</v>
      </c>
      <c r="M7479" t="s">
        <v>1936</v>
      </c>
      <c r="N7479" t="s">
        <v>1956</v>
      </c>
      <c r="O7479">
        <v>0</v>
      </c>
      <c r="P7479" t="s">
        <v>1552</v>
      </c>
      <c r="Q7479">
        <v>20060523</v>
      </c>
    </row>
    <row r="7485" spans="1:18">
      <c r="A7485" t="s">
        <v>1957</v>
      </c>
      <c r="B7485" t="s">
        <v>1958</v>
      </c>
      <c r="C7485">
        <v>201201</v>
      </c>
      <c r="D7485">
        <v>31</v>
      </c>
      <c r="E7485" t="s">
        <v>1555</v>
      </c>
      <c r="F7485">
        <v>15858</v>
      </c>
      <c r="G7485">
        <v>118607</v>
      </c>
      <c r="H7485">
        <v>2565</v>
      </c>
      <c r="I7485">
        <v>43112077503</v>
      </c>
      <c r="J7485">
        <v>8</v>
      </c>
      <c r="K7485" t="s">
        <v>1959</v>
      </c>
      <c r="L7485">
        <v>276</v>
      </c>
      <c r="M7485" t="s">
        <v>1803</v>
      </c>
      <c r="N7485" t="s">
        <v>1960</v>
      </c>
      <c r="O7485">
        <v>0</v>
      </c>
      <c r="P7485" t="s">
        <v>1769</v>
      </c>
      <c r="Q7485">
        <v>20020124</v>
      </c>
      <c r="R7485">
        <v>891008979</v>
      </c>
    </row>
    <row r="7486" spans="1:18">
      <c r="A7486" t="s">
        <v>1961</v>
      </c>
      <c r="B7486" t="s">
        <v>1962</v>
      </c>
      <c r="C7486">
        <v>201201</v>
      </c>
      <c r="D7486">
        <v>31</v>
      </c>
      <c r="E7486" t="s">
        <v>1555</v>
      </c>
      <c r="F7486">
        <v>39117</v>
      </c>
      <c r="G7486">
        <v>10119</v>
      </c>
      <c r="H7486">
        <v>116044</v>
      </c>
      <c r="I7486">
        <v>43112079100</v>
      </c>
      <c r="J7486">
        <v>8</v>
      </c>
      <c r="K7486" t="s">
        <v>1963</v>
      </c>
      <c r="L7486">
        <v>276</v>
      </c>
      <c r="M7486" t="s">
        <v>1803</v>
      </c>
      <c r="N7486" t="s">
        <v>1960</v>
      </c>
      <c r="O7486">
        <v>0</v>
      </c>
      <c r="P7486" t="s">
        <v>1552</v>
      </c>
      <c r="Q7486">
        <v>20040303</v>
      </c>
      <c r="R7486">
        <v>891008979</v>
      </c>
    </row>
    <row r="7487" spans="1:18">
      <c r="A7487" t="s">
        <v>1957</v>
      </c>
      <c r="B7487" t="s">
        <v>1958</v>
      </c>
      <c r="C7487">
        <v>201202</v>
      </c>
      <c r="D7487">
        <v>29</v>
      </c>
      <c r="E7487" t="s">
        <v>1555</v>
      </c>
      <c r="F7487">
        <v>12741</v>
      </c>
      <c r="G7487">
        <v>98864</v>
      </c>
      <c r="H7487">
        <v>2385</v>
      </c>
      <c r="I7487">
        <v>43112077503</v>
      </c>
      <c r="J7487">
        <v>8</v>
      </c>
      <c r="K7487" t="s">
        <v>1959</v>
      </c>
      <c r="L7487">
        <v>276</v>
      </c>
      <c r="M7487" t="s">
        <v>1803</v>
      </c>
      <c r="N7487" t="s">
        <v>1960</v>
      </c>
      <c r="O7487">
        <v>0</v>
      </c>
      <c r="P7487" t="s">
        <v>1769</v>
      </c>
      <c r="Q7487">
        <v>20020124</v>
      </c>
      <c r="R7487">
        <v>891008979</v>
      </c>
    </row>
    <row r="7488" spans="1:18">
      <c r="A7488" t="s">
        <v>1961</v>
      </c>
      <c r="B7488" t="s">
        <v>1962</v>
      </c>
      <c r="C7488">
        <v>201202</v>
      </c>
      <c r="D7488">
        <v>27</v>
      </c>
      <c r="E7488" t="s">
        <v>1555</v>
      </c>
      <c r="F7488">
        <v>28871</v>
      </c>
      <c r="G7488">
        <v>7896</v>
      </c>
      <c r="H7488">
        <v>98735</v>
      </c>
      <c r="I7488">
        <v>43112079100</v>
      </c>
      <c r="J7488">
        <v>8</v>
      </c>
      <c r="K7488" t="s">
        <v>1963</v>
      </c>
      <c r="L7488">
        <v>276</v>
      </c>
      <c r="M7488" t="s">
        <v>1803</v>
      </c>
      <c r="N7488" t="s">
        <v>1960</v>
      </c>
      <c r="O7488">
        <v>0</v>
      </c>
      <c r="P7488" t="s">
        <v>1552</v>
      </c>
      <c r="Q7488">
        <v>20040303</v>
      </c>
      <c r="R7488">
        <v>891008979</v>
      </c>
    </row>
    <row r="7489" spans="1:18">
      <c r="A7489" t="s">
        <v>1957</v>
      </c>
      <c r="B7489" t="s">
        <v>1958</v>
      </c>
      <c r="C7489">
        <v>201203</v>
      </c>
      <c r="D7489">
        <v>2</v>
      </c>
      <c r="E7489" t="s">
        <v>1555</v>
      </c>
      <c r="F7489">
        <v>1165</v>
      </c>
      <c r="G7489">
        <v>4933</v>
      </c>
      <c r="H7489">
        <v>106</v>
      </c>
      <c r="I7489">
        <v>43112077503</v>
      </c>
      <c r="J7489">
        <v>8</v>
      </c>
      <c r="K7489" t="s">
        <v>1959</v>
      </c>
      <c r="L7489">
        <v>276</v>
      </c>
      <c r="M7489" t="s">
        <v>1803</v>
      </c>
      <c r="N7489" t="s">
        <v>1960</v>
      </c>
      <c r="O7489">
        <v>0</v>
      </c>
      <c r="P7489" t="s">
        <v>1769</v>
      </c>
      <c r="Q7489">
        <v>20020124</v>
      </c>
      <c r="R7489">
        <v>891008979</v>
      </c>
    </row>
    <row r="7490" spans="1:18">
      <c r="A7490" t="s">
        <v>1957</v>
      </c>
      <c r="B7490" t="s">
        <v>1958</v>
      </c>
      <c r="C7490">
        <v>201204</v>
      </c>
      <c r="D7490">
        <v>24</v>
      </c>
      <c r="E7490" t="s">
        <v>1555</v>
      </c>
      <c r="F7490">
        <v>10696</v>
      </c>
      <c r="G7490">
        <v>55731</v>
      </c>
      <c r="H7490">
        <v>2163</v>
      </c>
      <c r="I7490">
        <v>43112077503</v>
      </c>
      <c r="J7490">
        <v>8</v>
      </c>
      <c r="K7490" t="s">
        <v>1959</v>
      </c>
      <c r="L7490">
        <v>276</v>
      </c>
      <c r="M7490" t="s">
        <v>1803</v>
      </c>
      <c r="N7490" t="s">
        <v>1960</v>
      </c>
      <c r="O7490">
        <v>0</v>
      </c>
      <c r="P7490" t="s">
        <v>1769</v>
      </c>
      <c r="Q7490">
        <v>20020124</v>
      </c>
      <c r="R7490">
        <v>891008979</v>
      </c>
    </row>
    <row r="7491" spans="1:18">
      <c r="A7491" t="s">
        <v>1961</v>
      </c>
      <c r="B7491" t="s">
        <v>1962</v>
      </c>
      <c r="C7491">
        <v>201204</v>
      </c>
      <c r="D7491">
        <v>13</v>
      </c>
      <c r="E7491" t="s">
        <v>1555</v>
      </c>
      <c r="F7491">
        <v>5725</v>
      </c>
      <c r="G7491">
        <v>1103</v>
      </c>
      <c r="H7491">
        <v>21153</v>
      </c>
      <c r="I7491">
        <v>43112079100</v>
      </c>
      <c r="J7491">
        <v>8</v>
      </c>
      <c r="K7491" t="s">
        <v>1963</v>
      </c>
      <c r="L7491">
        <v>276</v>
      </c>
      <c r="M7491" t="s">
        <v>1803</v>
      </c>
      <c r="N7491" t="s">
        <v>1960</v>
      </c>
      <c r="O7491">
        <v>0</v>
      </c>
      <c r="P7491" t="s">
        <v>1552</v>
      </c>
      <c r="Q7491">
        <v>20040303</v>
      </c>
      <c r="R7491">
        <v>891008979</v>
      </c>
    </row>
    <row r="7492" spans="1:18">
      <c r="A7492" t="s">
        <v>1957</v>
      </c>
      <c r="B7492" t="s">
        <v>1958</v>
      </c>
      <c r="C7492">
        <v>201205</v>
      </c>
      <c r="D7492">
        <v>31</v>
      </c>
      <c r="E7492" t="s">
        <v>1555</v>
      </c>
      <c r="F7492">
        <v>12041</v>
      </c>
      <c r="G7492">
        <v>84965</v>
      </c>
      <c r="H7492">
        <v>2385</v>
      </c>
      <c r="I7492">
        <v>43112077503</v>
      </c>
      <c r="J7492">
        <v>8</v>
      </c>
      <c r="K7492" t="s">
        <v>1959</v>
      </c>
      <c r="L7492">
        <v>276</v>
      </c>
      <c r="M7492" t="s">
        <v>1803</v>
      </c>
      <c r="N7492" t="s">
        <v>1960</v>
      </c>
      <c r="O7492">
        <v>0</v>
      </c>
      <c r="P7492" t="s">
        <v>1769</v>
      </c>
      <c r="Q7492">
        <v>20020124</v>
      </c>
      <c r="R7492">
        <v>891008979</v>
      </c>
    </row>
    <row r="7493" spans="1:18">
      <c r="A7493" t="s">
        <v>1961</v>
      </c>
      <c r="B7493" t="s">
        <v>1962</v>
      </c>
      <c r="C7493">
        <v>201205</v>
      </c>
      <c r="D7493">
        <v>23</v>
      </c>
      <c r="E7493" t="s">
        <v>1555</v>
      </c>
      <c r="F7493">
        <v>15494</v>
      </c>
      <c r="G7493">
        <v>8277</v>
      </c>
      <c r="H7493">
        <v>115266</v>
      </c>
      <c r="I7493">
        <v>43112079100</v>
      </c>
      <c r="J7493">
        <v>8</v>
      </c>
      <c r="K7493" t="s">
        <v>1963</v>
      </c>
      <c r="L7493">
        <v>276</v>
      </c>
      <c r="M7493" t="s">
        <v>1803</v>
      </c>
      <c r="N7493" t="s">
        <v>1960</v>
      </c>
      <c r="O7493">
        <v>0</v>
      </c>
      <c r="P7493" t="s">
        <v>1552</v>
      </c>
      <c r="Q7493">
        <v>20040303</v>
      </c>
      <c r="R7493">
        <v>891008979</v>
      </c>
    </row>
    <row r="7494" spans="1:18">
      <c r="A7494" t="s">
        <v>1957</v>
      </c>
      <c r="B7494" t="s">
        <v>1958</v>
      </c>
      <c r="C7494">
        <v>201206</v>
      </c>
      <c r="D7494">
        <v>30</v>
      </c>
      <c r="E7494" t="s">
        <v>1555</v>
      </c>
      <c r="F7494">
        <v>13186</v>
      </c>
      <c r="G7494">
        <v>72294</v>
      </c>
      <c r="H7494">
        <v>2495</v>
      </c>
      <c r="I7494">
        <v>43112077503</v>
      </c>
      <c r="J7494">
        <v>8</v>
      </c>
      <c r="K7494" t="s">
        <v>1959</v>
      </c>
      <c r="L7494">
        <v>276</v>
      </c>
      <c r="M7494" t="s">
        <v>1803</v>
      </c>
      <c r="N7494" t="s">
        <v>1960</v>
      </c>
      <c r="O7494">
        <v>0</v>
      </c>
      <c r="P7494" t="s">
        <v>1769</v>
      </c>
      <c r="Q7494">
        <v>20020124</v>
      </c>
      <c r="R7494">
        <v>891008979</v>
      </c>
    </row>
    <row r="7495" spans="1:18">
      <c r="A7495" t="s">
        <v>1961</v>
      </c>
      <c r="B7495" t="s">
        <v>1962</v>
      </c>
      <c r="C7495">
        <v>201206</v>
      </c>
      <c r="D7495">
        <v>30</v>
      </c>
      <c r="E7495" t="s">
        <v>1555</v>
      </c>
      <c r="F7495">
        <v>21231</v>
      </c>
      <c r="G7495">
        <v>10212</v>
      </c>
      <c r="H7495">
        <v>128336</v>
      </c>
      <c r="I7495">
        <v>43112079100</v>
      </c>
      <c r="J7495">
        <v>8</v>
      </c>
      <c r="K7495" t="s">
        <v>1963</v>
      </c>
      <c r="L7495">
        <v>276</v>
      </c>
      <c r="M7495" t="s">
        <v>1803</v>
      </c>
      <c r="N7495" t="s">
        <v>1960</v>
      </c>
      <c r="O7495">
        <v>0</v>
      </c>
      <c r="P7495" t="s">
        <v>1552</v>
      </c>
      <c r="Q7495">
        <v>20040303</v>
      </c>
      <c r="R7495">
        <v>891008979</v>
      </c>
    </row>
    <row r="7496" spans="1:18">
      <c r="A7496" t="s">
        <v>1957</v>
      </c>
      <c r="B7496" t="s">
        <v>1958</v>
      </c>
      <c r="C7496">
        <v>201207</v>
      </c>
      <c r="D7496">
        <v>31</v>
      </c>
      <c r="E7496" t="s">
        <v>1555</v>
      </c>
      <c r="F7496">
        <v>16483</v>
      </c>
      <c r="G7496">
        <v>82897</v>
      </c>
      <c r="H7496">
        <v>2143</v>
      </c>
      <c r="I7496">
        <v>43112077503</v>
      </c>
      <c r="J7496">
        <v>8</v>
      </c>
      <c r="K7496" t="s">
        <v>1959</v>
      </c>
      <c r="L7496">
        <v>276</v>
      </c>
      <c r="M7496" t="s">
        <v>1803</v>
      </c>
      <c r="N7496" t="s">
        <v>1960</v>
      </c>
      <c r="O7496">
        <v>0</v>
      </c>
      <c r="P7496" t="s">
        <v>1769</v>
      </c>
      <c r="Q7496">
        <v>20020124</v>
      </c>
      <c r="R7496">
        <v>891008979</v>
      </c>
    </row>
    <row r="7497" spans="1:18">
      <c r="A7497" t="s">
        <v>1961</v>
      </c>
      <c r="B7497" t="s">
        <v>1962</v>
      </c>
      <c r="C7497">
        <v>201207</v>
      </c>
      <c r="D7497">
        <v>27</v>
      </c>
      <c r="E7497" t="s">
        <v>1555</v>
      </c>
      <c r="F7497">
        <v>26361</v>
      </c>
      <c r="G7497">
        <v>4208</v>
      </c>
      <c r="H7497">
        <v>87925</v>
      </c>
      <c r="I7497">
        <v>43112079100</v>
      </c>
      <c r="J7497">
        <v>8</v>
      </c>
      <c r="K7497" t="s">
        <v>1963</v>
      </c>
      <c r="L7497">
        <v>276</v>
      </c>
      <c r="M7497" t="s">
        <v>1803</v>
      </c>
      <c r="N7497" t="s">
        <v>1960</v>
      </c>
      <c r="O7497">
        <v>0</v>
      </c>
      <c r="P7497" t="s">
        <v>1552</v>
      </c>
      <c r="Q7497">
        <v>20040303</v>
      </c>
      <c r="R7497">
        <v>891008979</v>
      </c>
    </row>
    <row r="7498" spans="1:18">
      <c r="A7498" t="s">
        <v>1957</v>
      </c>
      <c r="B7498" t="s">
        <v>1958</v>
      </c>
      <c r="C7498">
        <v>201208</v>
      </c>
      <c r="D7498">
        <v>30</v>
      </c>
      <c r="E7498" t="s">
        <v>1555</v>
      </c>
      <c r="F7498">
        <v>13493</v>
      </c>
      <c r="G7498">
        <v>73685</v>
      </c>
      <c r="H7498">
        <v>2458</v>
      </c>
      <c r="I7498">
        <v>43112077503</v>
      </c>
      <c r="J7498">
        <v>8</v>
      </c>
      <c r="K7498" t="s">
        <v>1959</v>
      </c>
      <c r="L7498">
        <v>276</v>
      </c>
      <c r="M7498" t="s">
        <v>1803</v>
      </c>
      <c r="N7498" t="s">
        <v>1960</v>
      </c>
      <c r="O7498">
        <v>0</v>
      </c>
      <c r="P7498" t="s">
        <v>1769</v>
      </c>
      <c r="Q7498">
        <v>20020124</v>
      </c>
      <c r="R7498">
        <v>891008979</v>
      </c>
    </row>
    <row r="7499" spans="1:18">
      <c r="A7499" t="s">
        <v>1961</v>
      </c>
      <c r="B7499" t="s">
        <v>1962</v>
      </c>
      <c r="C7499">
        <v>201208</v>
      </c>
      <c r="D7499">
        <v>30</v>
      </c>
      <c r="E7499" t="s">
        <v>1555</v>
      </c>
      <c r="F7499">
        <v>28733</v>
      </c>
      <c r="G7499">
        <v>4047</v>
      </c>
      <c r="H7499">
        <v>109668</v>
      </c>
      <c r="I7499">
        <v>43112079100</v>
      </c>
      <c r="J7499">
        <v>8</v>
      </c>
      <c r="K7499" t="s">
        <v>1963</v>
      </c>
      <c r="L7499">
        <v>276</v>
      </c>
      <c r="M7499" t="s">
        <v>1803</v>
      </c>
      <c r="N7499" t="s">
        <v>1960</v>
      </c>
      <c r="O7499">
        <v>0</v>
      </c>
      <c r="P7499" t="s">
        <v>1552</v>
      </c>
      <c r="Q7499">
        <v>20040303</v>
      </c>
      <c r="R7499">
        <v>891008979</v>
      </c>
    </row>
    <row r="7500" spans="1:18">
      <c r="A7500" t="s">
        <v>1957</v>
      </c>
      <c r="B7500" t="s">
        <v>1958</v>
      </c>
      <c r="C7500">
        <v>201209</v>
      </c>
      <c r="D7500">
        <v>30</v>
      </c>
      <c r="E7500" t="s">
        <v>1555</v>
      </c>
      <c r="F7500">
        <v>12634</v>
      </c>
      <c r="G7500">
        <v>57485</v>
      </c>
      <c r="H7500">
        <v>2142</v>
      </c>
      <c r="I7500">
        <v>43112077503</v>
      </c>
      <c r="J7500">
        <v>8</v>
      </c>
      <c r="K7500" t="s">
        <v>1959</v>
      </c>
      <c r="L7500">
        <v>276</v>
      </c>
      <c r="M7500" t="s">
        <v>1803</v>
      </c>
      <c r="N7500" t="s">
        <v>1960</v>
      </c>
      <c r="O7500">
        <v>0</v>
      </c>
      <c r="P7500" t="s">
        <v>1769</v>
      </c>
      <c r="Q7500">
        <v>20020124</v>
      </c>
      <c r="R7500">
        <v>891008979</v>
      </c>
    </row>
    <row r="7501" spans="1:18">
      <c r="A7501" t="s">
        <v>1961</v>
      </c>
      <c r="B7501" t="s">
        <v>1962</v>
      </c>
      <c r="C7501">
        <v>201209</v>
      </c>
      <c r="D7501">
        <v>30</v>
      </c>
      <c r="E7501" t="s">
        <v>1555</v>
      </c>
      <c r="F7501">
        <v>26801</v>
      </c>
      <c r="G7501">
        <v>5807</v>
      </c>
      <c r="H7501">
        <v>103207</v>
      </c>
      <c r="I7501">
        <v>43112079100</v>
      </c>
      <c r="J7501">
        <v>8</v>
      </c>
      <c r="K7501" t="s">
        <v>1963</v>
      </c>
      <c r="L7501">
        <v>276</v>
      </c>
      <c r="M7501" t="s">
        <v>1803</v>
      </c>
      <c r="N7501" t="s">
        <v>1960</v>
      </c>
      <c r="O7501">
        <v>0</v>
      </c>
      <c r="P7501" t="s">
        <v>1552</v>
      </c>
      <c r="Q7501">
        <v>20040303</v>
      </c>
      <c r="R7501">
        <v>891008979</v>
      </c>
    </row>
    <row r="7502" spans="1:18">
      <c r="A7502" t="s">
        <v>1957</v>
      </c>
      <c r="B7502" t="s">
        <v>1958</v>
      </c>
      <c r="C7502">
        <v>201210</v>
      </c>
      <c r="D7502">
        <v>31</v>
      </c>
      <c r="E7502" t="s">
        <v>1555</v>
      </c>
      <c r="F7502">
        <v>13032</v>
      </c>
      <c r="G7502">
        <v>59055</v>
      </c>
      <c r="H7502">
        <v>2070</v>
      </c>
      <c r="I7502">
        <v>43112077503</v>
      </c>
      <c r="J7502">
        <v>8</v>
      </c>
      <c r="K7502" t="s">
        <v>1959</v>
      </c>
      <c r="L7502">
        <v>276</v>
      </c>
      <c r="M7502" t="s">
        <v>1803</v>
      </c>
      <c r="N7502" t="s">
        <v>1960</v>
      </c>
      <c r="O7502">
        <v>0</v>
      </c>
      <c r="P7502" t="s">
        <v>1769</v>
      </c>
      <c r="Q7502">
        <v>20020124</v>
      </c>
      <c r="R7502">
        <v>891008979</v>
      </c>
    </row>
    <row r="7503" spans="1:18">
      <c r="A7503" t="s">
        <v>1961</v>
      </c>
      <c r="B7503" t="s">
        <v>1962</v>
      </c>
      <c r="C7503">
        <v>201210</v>
      </c>
      <c r="D7503">
        <v>31</v>
      </c>
      <c r="E7503" t="s">
        <v>1555</v>
      </c>
      <c r="F7503">
        <v>24146</v>
      </c>
      <c r="G7503">
        <v>6895</v>
      </c>
      <c r="H7503">
        <v>108249</v>
      </c>
      <c r="I7503">
        <v>43112079100</v>
      </c>
      <c r="J7503">
        <v>8</v>
      </c>
      <c r="K7503" t="s">
        <v>1963</v>
      </c>
      <c r="L7503">
        <v>276</v>
      </c>
      <c r="M7503" t="s">
        <v>1803</v>
      </c>
      <c r="N7503" t="s">
        <v>1960</v>
      </c>
      <c r="O7503">
        <v>0</v>
      </c>
      <c r="P7503" t="s">
        <v>1552</v>
      </c>
      <c r="Q7503">
        <v>20040303</v>
      </c>
      <c r="R7503">
        <v>891008979</v>
      </c>
    </row>
    <row r="7504" spans="1:18">
      <c r="A7504" t="s">
        <v>1957</v>
      </c>
      <c r="B7504" t="s">
        <v>1958</v>
      </c>
      <c r="C7504">
        <v>201211</v>
      </c>
      <c r="D7504">
        <v>30</v>
      </c>
      <c r="E7504" t="s">
        <v>1555</v>
      </c>
      <c r="F7504">
        <v>12887</v>
      </c>
      <c r="G7504">
        <v>59834</v>
      </c>
      <c r="H7504">
        <v>1543</v>
      </c>
      <c r="I7504">
        <v>43112077503</v>
      </c>
      <c r="J7504">
        <v>8</v>
      </c>
      <c r="K7504" t="s">
        <v>1959</v>
      </c>
      <c r="L7504">
        <v>276</v>
      </c>
      <c r="M7504" t="s">
        <v>1803</v>
      </c>
      <c r="N7504" t="s">
        <v>1960</v>
      </c>
      <c r="O7504">
        <v>0</v>
      </c>
      <c r="P7504" t="s">
        <v>1769</v>
      </c>
      <c r="Q7504">
        <v>20020124</v>
      </c>
      <c r="R7504">
        <v>891008979</v>
      </c>
    </row>
    <row r="7505" spans="1:18">
      <c r="A7505" t="s">
        <v>1961</v>
      </c>
      <c r="B7505" t="s">
        <v>1962</v>
      </c>
      <c r="C7505">
        <v>201211</v>
      </c>
      <c r="D7505">
        <v>29</v>
      </c>
      <c r="E7505" t="s">
        <v>1555</v>
      </c>
      <c r="F7505">
        <v>23921</v>
      </c>
      <c r="G7505">
        <v>6755</v>
      </c>
      <c r="H7505">
        <v>113389</v>
      </c>
      <c r="I7505">
        <v>43112079100</v>
      </c>
      <c r="J7505">
        <v>8</v>
      </c>
      <c r="K7505" t="s">
        <v>1963</v>
      </c>
      <c r="L7505">
        <v>276</v>
      </c>
      <c r="M7505" t="s">
        <v>1803</v>
      </c>
      <c r="N7505" t="s">
        <v>1960</v>
      </c>
      <c r="O7505">
        <v>0</v>
      </c>
      <c r="P7505" t="s">
        <v>1552</v>
      </c>
      <c r="Q7505">
        <v>20040303</v>
      </c>
      <c r="R7505">
        <v>891008979</v>
      </c>
    </row>
    <row r="7506" spans="1:18">
      <c r="A7506" t="s">
        <v>1957</v>
      </c>
      <c r="B7506" t="s">
        <v>1958</v>
      </c>
      <c r="C7506">
        <v>201212</v>
      </c>
      <c r="D7506">
        <v>23</v>
      </c>
      <c r="E7506" t="s">
        <v>1555</v>
      </c>
      <c r="F7506">
        <v>9311</v>
      </c>
      <c r="G7506">
        <v>50368</v>
      </c>
      <c r="H7506">
        <v>1321</v>
      </c>
      <c r="I7506">
        <v>43112077503</v>
      </c>
      <c r="J7506">
        <v>8</v>
      </c>
      <c r="K7506" t="s">
        <v>1959</v>
      </c>
      <c r="L7506">
        <v>276</v>
      </c>
      <c r="M7506" t="s">
        <v>1803</v>
      </c>
      <c r="N7506" t="s">
        <v>1960</v>
      </c>
      <c r="O7506">
        <v>0</v>
      </c>
      <c r="P7506" t="s">
        <v>1769</v>
      </c>
      <c r="Q7506">
        <v>20020124</v>
      </c>
      <c r="R7506">
        <v>891008979</v>
      </c>
    </row>
    <row r="7507" spans="1:18">
      <c r="A7507" t="s">
        <v>1961</v>
      </c>
      <c r="B7507" t="s">
        <v>1962</v>
      </c>
      <c r="C7507">
        <v>201212</v>
      </c>
      <c r="D7507">
        <v>14</v>
      </c>
      <c r="E7507" t="s">
        <v>1555</v>
      </c>
      <c r="F7507">
        <v>10953</v>
      </c>
      <c r="G7507">
        <v>2295</v>
      </c>
      <c r="H7507">
        <v>55949</v>
      </c>
      <c r="I7507">
        <v>43112079100</v>
      </c>
      <c r="J7507">
        <v>8</v>
      </c>
      <c r="K7507" t="s">
        <v>1963</v>
      </c>
      <c r="L7507">
        <v>276</v>
      </c>
      <c r="M7507" t="s">
        <v>1803</v>
      </c>
      <c r="N7507" t="s">
        <v>1960</v>
      </c>
      <c r="O7507">
        <v>0</v>
      </c>
      <c r="P7507" t="s">
        <v>1552</v>
      </c>
      <c r="Q7507">
        <v>20040303</v>
      </c>
      <c r="R7507">
        <v>891008979</v>
      </c>
    </row>
    <row r="7508" spans="1:18">
      <c r="A7508" t="s">
        <v>1848</v>
      </c>
      <c r="B7508" t="s">
        <v>1964</v>
      </c>
      <c r="C7508">
        <v>201201</v>
      </c>
      <c r="D7508">
        <v>31</v>
      </c>
      <c r="E7508" t="s">
        <v>1555</v>
      </c>
      <c r="F7508">
        <v>7980</v>
      </c>
      <c r="G7508">
        <v>21092</v>
      </c>
      <c r="H7508">
        <v>11183</v>
      </c>
      <c r="I7508">
        <v>43112077902</v>
      </c>
      <c r="J7508">
        <v>9</v>
      </c>
      <c r="K7508" t="s">
        <v>1892</v>
      </c>
      <c r="L7508">
        <v>276</v>
      </c>
      <c r="M7508" t="s">
        <v>1803</v>
      </c>
      <c r="N7508" t="s">
        <v>1960</v>
      </c>
      <c r="O7508">
        <v>0</v>
      </c>
      <c r="P7508" t="s">
        <v>1552</v>
      </c>
      <c r="Q7508">
        <v>20090712</v>
      </c>
      <c r="R7508">
        <v>891008979</v>
      </c>
    </row>
    <row r="7509" spans="1:18">
      <c r="A7509" t="s">
        <v>1957</v>
      </c>
      <c r="B7509" t="s">
        <v>1965</v>
      </c>
      <c r="C7509">
        <v>201201</v>
      </c>
      <c r="D7509">
        <v>31</v>
      </c>
      <c r="E7509" t="s">
        <v>1555</v>
      </c>
      <c r="F7509">
        <v>32830</v>
      </c>
      <c r="G7509">
        <v>20380</v>
      </c>
      <c r="H7509">
        <v>16613</v>
      </c>
      <c r="I7509">
        <v>43112077000</v>
      </c>
      <c r="J7509">
        <v>9</v>
      </c>
      <c r="K7509" t="s">
        <v>1966</v>
      </c>
      <c r="L7509">
        <v>276</v>
      </c>
      <c r="M7509" t="s">
        <v>1803</v>
      </c>
      <c r="N7509" t="s">
        <v>1960</v>
      </c>
      <c r="O7509">
        <v>0</v>
      </c>
      <c r="P7509" t="s">
        <v>1552</v>
      </c>
      <c r="Q7509">
        <v>19990926</v>
      </c>
      <c r="R7509">
        <v>891008979</v>
      </c>
    </row>
    <row r="7510" spans="1:18">
      <c r="A7510" t="s">
        <v>1957</v>
      </c>
      <c r="B7510" t="s">
        <v>1967</v>
      </c>
      <c r="C7510">
        <v>201201</v>
      </c>
      <c r="D7510">
        <v>23</v>
      </c>
      <c r="E7510" t="s">
        <v>1555</v>
      </c>
      <c r="F7510">
        <v>14811</v>
      </c>
      <c r="G7510">
        <v>7578</v>
      </c>
      <c r="H7510">
        <v>23242</v>
      </c>
      <c r="I7510">
        <v>43112077303</v>
      </c>
      <c r="J7510">
        <v>9</v>
      </c>
      <c r="K7510" t="s">
        <v>1959</v>
      </c>
      <c r="L7510">
        <v>276</v>
      </c>
      <c r="M7510" t="s">
        <v>1803</v>
      </c>
      <c r="N7510" t="s">
        <v>1960</v>
      </c>
      <c r="O7510">
        <v>0</v>
      </c>
      <c r="P7510" t="s">
        <v>1552</v>
      </c>
      <c r="Q7510">
        <v>20060313</v>
      </c>
      <c r="R7510">
        <v>891008979</v>
      </c>
    </row>
    <row r="7511" spans="1:18">
      <c r="A7511" t="s">
        <v>1957</v>
      </c>
      <c r="B7511" t="s">
        <v>1968</v>
      </c>
      <c r="C7511">
        <v>201201</v>
      </c>
      <c r="D7511">
        <v>31</v>
      </c>
      <c r="E7511" t="s">
        <v>1555</v>
      </c>
      <c r="F7511">
        <v>33679</v>
      </c>
      <c r="G7511">
        <v>12373</v>
      </c>
      <c r="H7511">
        <v>47777</v>
      </c>
      <c r="I7511">
        <v>43112079400</v>
      </c>
      <c r="J7511">
        <v>9</v>
      </c>
      <c r="K7511" t="s">
        <v>1959</v>
      </c>
      <c r="L7511">
        <v>276</v>
      </c>
      <c r="M7511" t="s">
        <v>1803</v>
      </c>
      <c r="N7511" t="s">
        <v>1960</v>
      </c>
      <c r="O7511">
        <v>0</v>
      </c>
      <c r="P7511" t="s">
        <v>1552</v>
      </c>
      <c r="Q7511">
        <v>20041204</v>
      </c>
      <c r="R7511">
        <v>891008979</v>
      </c>
    </row>
    <row r="7512" spans="1:18">
      <c r="A7512" t="s">
        <v>1957</v>
      </c>
      <c r="B7512" t="s">
        <v>1969</v>
      </c>
      <c r="C7512">
        <v>201201</v>
      </c>
      <c r="D7512">
        <v>31</v>
      </c>
      <c r="E7512" t="s">
        <v>1555</v>
      </c>
      <c r="F7512">
        <v>25045</v>
      </c>
      <c r="G7512">
        <v>20886</v>
      </c>
      <c r="H7512">
        <v>9617</v>
      </c>
      <c r="I7512">
        <v>43112076004</v>
      </c>
      <c r="J7512">
        <v>9</v>
      </c>
      <c r="K7512" t="s">
        <v>1959</v>
      </c>
      <c r="L7512">
        <v>276</v>
      </c>
      <c r="M7512" t="s">
        <v>1803</v>
      </c>
      <c r="N7512" t="s">
        <v>1960</v>
      </c>
      <c r="O7512">
        <v>0</v>
      </c>
      <c r="P7512" t="s">
        <v>1552</v>
      </c>
      <c r="Q7512">
        <v>20090406</v>
      </c>
      <c r="R7512">
        <v>891008979</v>
      </c>
    </row>
    <row r="7513" spans="1:18">
      <c r="A7513" t="s">
        <v>1957</v>
      </c>
      <c r="B7513" t="s">
        <v>1970</v>
      </c>
      <c r="C7513">
        <v>201201</v>
      </c>
      <c r="D7513">
        <v>31</v>
      </c>
      <c r="E7513" t="s">
        <v>1555</v>
      </c>
      <c r="F7513">
        <v>23776</v>
      </c>
      <c r="G7513">
        <v>29993</v>
      </c>
      <c r="H7513">
        <v>32235</v>
      </c>
      <c r="I7513">
        <v>43112074204</v>
      </c>
      <c r="J7513">
        <v>9</v>
      </c>
      <c r="K7513" t="s">
        <v>1966</v>
      </c>
      <c r="L7513">
        <v>276</v>
      </c>
      <c r="M7513" t="s">
        <v>1803</v>
      </c>
      <c r="N7513" t="s">
        <v>1960</v>
      </c>
      <c r="O7513">
        <v>0</v>
      </c>
      <c r="P7513" t="s">
        <v>1552</v>
      </c>
      <c r="Q7513">
        <v>20101113</v>
      </c>
      <c r="R7513">
        <v>891008979</v>
      </c>
    </row>
    <row r="7514" spans="1:18">
      <c r="A7514" t="s">
        <v>1971</v>
      </c>
      <c r="B7514" t="s">
        <v>1972</v>
      </c>
      <c r="C7514">
        <v>201201</v>
      </c>
      <c r="D7514">
        <v>31</v>
      </c>
      <c r="E7514" t="s">
        <v>1555</v>
      </c>
      <c r="F7514">
        <v>46784</v>
      </c>
      <c r="G7514">
        <v>23865</v>
      </c>
      <c r="H7514">
        <v>22343</v>
      </c>
      <c r="I7514">
        <v>43112080001</v>
      </c>
      <c r="J7514">
        <v>9</v>
      </c>
      <c r="K7514" t="s">
        <v>1966</v>
      </c>
      <c r="L7514">
        <v>276</v>
      </c>
      <c r="M7514" t="s">
        <v>1803</v>
      </c>
      <c r="N7514" t="s">
        <v>1960</v>
      </c>
      <c r="O7514">
        <v>0</v>
      </c>
      <c r="P7514" t="s">
        <v>1552</v>
      </c>
      <c r="Q7514">
        <v>20100220</v>
      </c>
      <c r="R7514">
        <v>891008979</v>
      </c>
    </row>
    <row r="7515" spans="1:18">
      <c r="A7515" t="s">
        <v>1961</v>
      </c>
      <c r="B7515" t="s">
        <v>1973</v>
      </c>
      <c r="C7515">
        <v>201201</v>
      </c>
      <c r="D7515">
        <v>31</v>
      </c>
      <c r="E7515" t="s">
        <v>1555</v>
      </c>
      <c r="F7515">
        <v>9874</v>
      </c>
      <c r="G7515">
        <v>12255</v>
      </c>
      <c r="H7515">
        <v>16419</v>
      </c>
      <c r="I7515">
        <v>43112077400</v>
      </c>
      <c r="J7515">
        <v>9</v>
      </c>
      <c r="K7515" t="s">
        <v>1959</v>
      </c>
      <c r="L7515">
        <v>276</v>
      </c>
      <c r="M7515" t="s">
        <v>1803</v>
      </c>
      <c r="N7515" t="s">
        <v>1960</v>
      </c>
      <c r="O7515">
        <v>0</v>
      </c>
      <c r="P7515" t="s">
        <v>1552</v>
      </c>
      <c r="Q7515">
        <v>20010313</v>
      </c>
      <c r="R7515">
        <v>891008979</v>
      </c>
    </row>
    <row r="7516" spans="1:18">
      <c r="A7516" t="s">
        <v>1961</v>
      </c>
      <c r="B7516" t="s">
        <v>1974</v>
      </c>
      <c r="C7516">
        <v>201201</v>
      </c>
      <c r="D7516">
        <v>31</v>
      </c>
      <c r="E7516" t="s">
        <v>1555</v>
      </c>
      <c r="F7516">
        <v>1176</v>
      </c>
      <c r="G7516">
        <v>13994</v>
      </c>
      <c r="H7516">
        <v>1771</v>
      </c>
      <c r="I7516">
        <v>43112078100</v>
      </c>
      <c r="J7516">
        <v>9</v>
      </c>
      <c r="K7516" t="s">
        <v>1892</v>
      </c>
      <c r="L7516">
        <v>276</v>
      </c>
      <c r="M7516" t="s">
        <v>1803</v>
      </c>
      <c r="N7516" t="s">
        <v>1960</v>
      </c>
      <c r="O7516">
        <v>0</v>
      </c>
      <c r="P7516" t="s">
        <v>1552</v>
      </c>
      <c r="Q7516">
        <v>20021215</v>
      </c>
      <c r="R7516">
        <v>891008979</v>
      </c>
    </row>
    <row r="7517" spans="1:18">
      <c r="A7517" t="s">
        <v>1961</v>
      </c>
      <c r="B7517" t="s">
        <v>1975</v>
      </c>
      <c r="C7517">
        <v>201201</v>
      </c>
      <c r="D7517">
        <v>31</v>
      </c>
      <c r="E7517" t="s">
        <v>1555</v>
      </c>
      <c r="F7517">
        <v>13254</v>
      </c>
      <c r="G7517">
        <v>17889</v>
      </c>
      <c r="H7517">
        <v>20626</v>
      </c>
      <c r="I7517">
        <v>43112078600</v>
      </c>
      <c r="J7517">
        <v>9</v>
      </c>
      <c r="K7517" t="s">
        <v>1892</v>
      </c>
      <c r="L7517">
        <v>276</v>
      </c>
      <c r="M7517" t="s">
        <v>1803</v>
      </c>
      <c r="N7517" t="s">
        <v>1960</v>
      </c>
      <c r="O7517">
        <v>0</v>
      </c>
      <c r="P7517" t="s">
        <v>1552</v>
      </c>
      <c r="Q7517">
        <v>20030501</v>
      </c>
      <c r="R7517">
        <v>891008979</v>
      </c>
    </row>
    <row r="7518" spans="1:18">
      <c r="A7518" t="s">
        <v>1961</v>
      </c>
      <c r="B7518" t="s">
        <v>1976</v>
      </c>
      <c r="C7518">
        <v>201201</v>
      </c>
      <c r="D7518">
        <v>31</v>
      </c>
      <c r="E7518" t="s">
        <v>1555</v>
      </c>
      <c r="F7518">
        <v>11467</v>
      </c>
      <c r="G7518">
        <v>10831</v>
      </c>
      <c r="H7518">
        <v>9935</v>
      </c>
      <c r="I7518">
        <v>43112078700</v>
      </c>
      <c r="J7518">
        <v>9</v>
      </c>
      <c r="K7518" t="s">
        <v>1963</v>
      </c>
      <c r="L7518">
        <v>276</v>
      </c>
      <c r="M7518" t="s">
        <v>1803</v>
      </c>
      <c r="N7518" t="s">
        <v>1960</v>
      </c>
      <c r="O7518">
        <v>0</v>
      </c>
      <c r="P7518" t="s">
        <v>1552</v>
      </c>
      <c r="Q7518">
        <v>20030722</v>
      </c>
      <c r="R7518">
        <v>891008979</v>
      </c>
    </row>
    <row r="7519" spans="1:18">
      <c r="A7519" t="s">
        <v>1961</v>
      </c>
      <c r="B7519" t="s">
        <v>1977</v>
      </c>
      <c r="C7519">
        <v>201201</v>
      </c>
      <c r="D7519">
        <v>31</v>
      </c>
      <c r="E7519" t="s">
        <v>1555</v>
      </c>
      <c r="F7519">
        <v>12087</v>
      </c>
      <c r="G7519">
        <v>16472</v>
      </c>
      <c r="H7519">
        <v>14448</v>
      </c>
      <c r="I7519">
        <v>43112078900</v>
      </c>
      <c r="J7519">
        <v>9</v>
      </c>
      <c r="K7519" t="s">
        <v>1963</v>
      </c>
      <c r="L7519">
        <v>276</v>
      </c>
      <c r="M7519" t="s">
        <v>1803</v>
      </c>
      <c r="N7519" t="s">
        <v>1960</v>
      </c>
      <c r="O7519">
        <v>0</v>
      </c>
      <c r="P7519" t="s">
        <v>1552</v>
      </c>
      <c r="Q7519">
        <v>20031005</v>
      </c>
      <c r="R7519">
        <v>891008979</v>
      </c>
    </row>
    <row r="7520" spans="1:18">
      <c r="A7520" t="s">
        <v>1848</v>
      </c>
      <c r="B7520" t="s">
        <v>1964</v>
      </c>
      <c r="C7520">
        <v>201202</v>
      </c>
      <c r="D7520">
        <v>29</v>
      </c>
      <c r="E7520" t="s">
        <v>1555</v>
      </c>
      <c r="F7520">
        <v>6974</v>
      </c>
      <c r="G7520">
        <v>19956</v>
      </c>
      <c r="H7520">
        <v>11275</v>
      </c>
      <c r="I7520">
        <v>43112077902</v>
      </c>
      <c r="J7520">
        <v>9</v>
      </c>
      <c r="K7520" t="s">
        <v>1892</v>
      </c>
      <c r="L7520">
        <v>276</v>
      </c>
      <c r="M7520" t="s">
        <v>1803</v>
      </c>
      <c r="N7520" t="s">
        <v>1960</v>
      </c>
      <c r="O7520">
        <v>0</v>
      </c>
      <c r="P7520" t="s">
        <v>1552</v>
      </c>
      <c r="Q7520">
        <v>20090712</v>
      </c>
      <c r="R7520">
        <v>891008979</v>
      </c>
    </row>
    <row r="7521" spans="1:18">
      <c r="A7521" t="s">
        <v>1957</v>
      </c>
      <c r="B7521" t="s">
        <v>1965</v>
      </c>
      <c r="C7521">
        <v>201202</v>
      </c>
      <c r="D7521">
        <v>29</v>
      </c>
      <c r="E7521" t="s">
        <v>1555</v>
      </c>
      <c r="F7521">
        <v>26197</v>
      </c>
      <c r="G7521">
        <v>10896</v>
      </c>
      <c r="H7521">
        <v>17189</v>
      </c>
      <c r="I7521">
        <v>43112077000</v>
      </c>
      <c r="J7521">
        <v>9</v>
      </c>
      <c r="K7521" t="s">
        <v>1966</v>
      </c>
      <c r="L7521">
        <v>276</v>
      </c>
      <c r="M7521" t="s">
        <v>1803</v>
      </c>
      <c r="N7521" t="s">
        <v>1960</v>
      </c>
      <c r="O7521">
        <v>0</v>
      </c>
      <c r="P7521" t="s">
        <v>1552</v>
      </c>
      <c r="Q7521">
        <v>19990926</v>
      </c>
      <c r="R7521">
        <v>891008979</v>
      </c>
    </row>
    <row r="7522" spans="1:18">
      <c r="A7522" t="s">
        <v>1957</v>
      </c>
      <c r="B7522" t="s">
        <v>1967</v>
      </c>
      <c r="C7522">
        <v>201202</v>
      </c>
      <c r="D7522">
        <v>27</v>
      </c>
      <c r="E7522" t="s">
        <v>1555</v>
      </c>
      <c r="F7522">
        <v>16747</v>
      </c>
      <c r="G7522">
        <v>8804</v>
      </c>
      <c r="H7522">
        <v>53036</v>
      </c>
      <c r="I7522">
        <v>43112077303</v>
      </c>
      <c r="J7522">
        <v>9</v>
      </c>
      <c r="K7522" t="s">
        <v>1959</v>
      </c>
      <c r="L7522">
        <v>276</v>
      </c>
      <c r="M7522" t="s">
        <v>1803</v>
      </c>
      <c r="N7522" t="s">
        <v>1960</v>
      </c>
      <c r="O7522">
        <v>0</v>
      </c>
      <c r="P7522" t="s">
        <v>1552</v>
      </c>
      <c r="Q7522">
        <v>20060313</v>
      </c>
      <c r="R7522">
        <v>891008979</v>
      </c>
    </row>
    <row r="7523" spans="1:18">
      <c r="A7523" t="s">
        <v>1957</v>
      </c>
      <c r="B7523" t="s">
        <v>1968</v>
      </c>
      <c r="C7523">
        <v>201202</v>
      </c>
      <c r="D7523">
        <v>29</v>
      </c>
      <c r="E7523" t="s">
        <v>1555</v>
      </c>
      <c r="F7523">
        <v>26982</v>
      </c>
      <c r="G7523">
        <v>10749</v>
      </c>
      <c r="H7523">
        <v>44532</v>
      </c>
      <c r="I7523">
        <v>43112079400</v>
      </c>
      <c r="J7523">
        <v>9</v>
      </c>
      <c r="K7523" t="s">
        <v>1959</v>
      </c>
      <c r="L7523">
        <v>276</v>
      </c>
      <c r="M7523" t="s">
        <v>1803</v>
      </c>
      <c r="N7523" t="s">
        <v>1960</v>
      </c>
      <c r="O7523">
        <v>0</v>
      </c>
      <c r="P7523" t="s">
        <v>1552</v>
      </c>
      <c r="Q7523">
        <v>20041204</v>
      </c>
      <c r="R7523">
        <v>891008979</v>
      </c>
    </row>
    <row r="7524" spans="1:18">
      <c r="A7524" t="s">
        <v>1957</v>
      </c>
      <c r="B7524" t="s">
        <v>1969</v>
      </c>
      <c r="C7524">
        <v>201202</v>
      </c>
      <c r="D7524">
        <v>29</v>
      </c>
      <c r="E7524" t="s">
        <v>1555</v>
      </c>
      <c r="F7524">
        <v>20554</v>
      </c>
      <c r="G7524">
        <v>18332</v>
      </c>
      <c r="H7524">
        <v>9135</v>
      </c>
      <c r="I7524">
        <v>43112076004</v>
      </c>
      <c r="J7524">
        <v>9</v>
      </c>
      <c r="K7524" t="s">
        <v>1959</v>
      </c>
      <c r="L7524">
        <v>276</v>
      </c>
      <c r="M7524" t="s">
        <v>1803</v>
      </c>
      <c r="N7524" t="s">
        <v>1960</v>
      </c>
      <c r="O7524">
        <v>0</v>
      </c>
      <c r="P7524" t="s">
        <v>1552</v>
      </c>
      <c r="Q7524">
        <v>20090406</v>
      </c>
      <c r="R7524">
        <v>891008979</v>
      </c>
    </row>
    <row r="7525" spans="1:18">
      <c r="A7525" t="s">
        <v>1957</v>
      </c>
      <c r="B7525" t="s">
        <v>1970</v>
      </c>
      <c r="C7525">
        <v>201202</v>
      </c>
      <c r="D7525">
        <v>29</v>
      </c>
      <c r="E7525" t="s">
        <v>1555</v>
      </c>
      <c r="F7525">
        <v>17959</v>
      </c>
      <c r="G7525">
        <v>25998</v>
      </c>
      <c r="H7525">
        <v>28657</v>
      </c>
      <c r="I7525">
        <v>43112074204</v>
      </c>
      <c r="J7525">
        <v>9</v>
      </c>
      <c r="K7525" t="s">
        <v>1966</v>
      </c>
      <c r="L7525">
        <v>276</v>
      </c>
      <c r="M7525" t="s">
        <v>1803</v>
      </c>
      <c r="N7525" t="s">
        <v>1960</v>
      </c>
      <c r="O7525">
        <v>0</v>
      </c>
      <c r="P7525" t="s">
        <v>1552</v>
      </c>
      <c r="Q7525">
        <v>20101113</v>
      </c>
      <c r="R7525">
        <v>891008979</v>
      </c>
    </row>
    <row r="7526" spans="1:18">
      <c r="A7526" t="s">
        <v>1978</v>
      </c>
      <c r="B7526" t="s">
        <v>1979</v>
      </c>
      <c r="C7526">
        <v>201202</v>
      </c>
      <c r="D7526">
        <v>21</v>
      </c>
      <c r="E7526" t="s">
        <v>1555</v>
      </c>
      <c r="F7526">
        <v>22969</v>
      </c>
      <c r="G7526">
        <v>15312</v>
      </c>
      <c r="H7526">
        <v>54877</v>
      </c>
      <c r="I7526">
        <v>43112079501</v>
      </c>
      <c r="J7526">
        <v>9</v>
      </c>
      <c r="K7526" t="s">
        <v>1980</v>
      </c>
      <c r="L7526">
        <v>276</v>
      </c>
      <c r="M7526" t="s">
        <v>1803</v>
      </c>
      <c r="N7526" t="s">
        <v>1960</v>
      </c>
      <c r="O7526">
        <v>0</v>
      </c>
      <c r="P7526" t="s">
        <v>1552</v>
      </c>
      <c r="Q7526">
        <v>20120212</v>
      </c>
      <c r="R7526">
        <v>891008979</v>
      </c>
    </row>
    <row r="7527" spans="1:18">
      <c r="A7527" t="s">
        <v>1971</v>
      </c>
      <c r="B7527" t="s">
        <v>1972</v>
      </c>
      <c r="C7527">
        <v>201202</v>
      </c>
      <c r="D7527">
        <v>29</v>
      </c>
      <c r="E7527" t="s">
        <v>1555</v>
      </c>
      <c r="F7527">
        <v>37371</v>
      </c>
      <c r="G7527">
        <v>19497</v>
      </c>
      <c r="H7527">
        <v>11674</v>
      </c>
      <c r="I7527">
        <v>43112080001</v>
      </c>
      <c r="J7527">
        <v>9</v>
      </c>
      <c r="K7527" t="s">
        <v>1966</v>
      </c>
      <c r="L7527">
        <v>276</v>
      </c>
      <c r="M7527" t="s">
        <v>1803</v>
      </c>
      <c r="N7527" t="s">
        <v>1960</v>
      </c>
      <c r="O7527">
        <v>0</v>
      </c>
      <c r="P7527" t="s">
        <v>1552</v>
      </c>
      <c r="Q7527">
        <v>20100220</v>
      </c>
      <c r="R7527">
        <v>891008979</v>
      </c>
    </row>
    <row r="7528" spans="1:18">
      <c r="A7528" t="s">
        <v>1961</v>
      </c>
      <c r="B7528" t="s">
        <v>1973</v>
      </c>
      <c r="C7528">
        <v>201202</v>
      </c>
      <c r="D7528">
        <v>29</v>
      </c>
      <c r="E7528" t="s">
        <v>1555</v>
      </c>
      <c r="F7528">
        <v>7134</v>
      </c>
      <c r="G7528">
        <v>10927</v>
      </c>
      <c r="H7528">
        <v>14235</v>
      </c>
      <c r="I7528">
        <v>43112077400</v>
      </c>
      <c r="J7528">
        <v>9</v>
      </c>
      <c r="K7528" t="s">
        <v>1959</v>
      </c>
      <c r="L7528">
        <v>276</v>
      </c>
      <c r="M7528" t="s">
        <v>1803</v>
      </c>
      <c r="N7528" t="s">
        <v>1960</v>
      </c>
      <c r="O7528">
        <v>0</v>
      </c>
      <c r="P7528" t="s">
        <v>1552</v>
      </c>
      <c r="Q7528">
        <v>20010313</v>
      </c>
      <c r="R7528">
        <v>891008979</v>
      </c>
    </row>
    <row r="7529" spans="1:18">
      <c r="A7529" t="s">
        <v>1961</v>
      </c>
      <c r="B7529" t="s">
        <v>1974</v>
      </c>
      <c r="C7529">
        <v>201202</v>
      </c>
      <c r="D7529">
        <v>29</v>
      </c>
      <c r="E7529" t="s">
        <v>1555</v>
      </c>
      <c r="F7529">
        <v>1725</v>
      </c>
      <c r="G7529">
        <v>14921</v>
      </c>
      <c r="H7529">
        <v>3104</v>
      </c>
      <c r="I7529">
        <v>43112078100</v>
      </c>
      <c r="J7529">
        <v>9</v>
      </c>
      <c r="K7529" t="s">
        <v>1892</v>
      </c>
      <c r="L7529">
        <v>276</v>
      </c>
      <c r="M7529" t="s">
        <v>1803</v>
      </c>
      <c r="N7529" t="s">
        <v>1960</v>
      </c>
      <c r="O7529">
        <v>0</v>
      </c>
      <c r="P7529" t="s">
        <v>1552</v>
      </c>
      <c r="Q7529">
        <v>20021215</v>
      </c>
      <c r="R7529">
        <v>891008979</v>
      </c>
    </row>
    <row r="7530" spans="1:18">
      <c r="A7530" t="s">
        <v>1961</v>
      </c>
      <c r="B7530" t="s">
        <v>1975</v>
      </c>
      <c r="C7530">
        <v>201202</v>
      </c>
      <c r="D7530">
        <v>29</v>
      </c>
      <c r="E7530" t="s">
        <v>1555</v>
      </c>
      <c r="F7530">
        <v>11290</v>
      </c>
      <c r="G7530">
        <v>16670</v>
      </c>
      <c r="H7530">
        <v>20128</v>
      </c>
      <c r="I7530">
        <v>43112078600</v>
      </c>
      <c r="J7530">
        <v>9</v>
      </c>
      <c r="K7530" t="s">
        <v>1892</v>
      </c>
      <c r="L7530">
        <v>276</v>
      </c>
      <c r="M7530" t="s">
        <v>1803</v>
      </c>
      <c r="N7530" t="s">
        <v>1960</v>
      </c>
      <c r="O7530">
        <v>0</v>
      </c>
      <c r="P7530" t="s">
        <v>1552</v>
      </c>
      <c r="Q7530">
        <v>20030501</v>
      </c>
      <c r="R7530">
        <v>891008979</v>
      </c>
    </row>
    <row r="7531" spans="1:18">
      <c r="A7531" t="s">
        <v>1961</v>
      </c>
      <c r="B7531" t="s">
        <v>1976</v>
      </c>
      <c r="C7531">
        <v>201202</v>
      </c>
      <c r="D7531">
        <v>29</v>
      </c>
      <c r="E7531" t="s">
        <v>1555</v>
      </c>
      <c r="F7531">
        <v>8531</v>
      </c>
      <c r="G7531">
        <v>10990</v>
      </c>
      <c r="H7531">
        <v>12147</v>
      </c>
      <c r="I7531">
        <v>43112078700</v>
      </c>
      <c r="J7531">
        <v>9</v>
      </c>
      <c r="K7531" t="s">
        <v>1963</v>
      </c>
      <c r="L7531">
        <v>276</v>
      </c>
      <c r="M7531" t="s">
        <v>1803</v>
      </c>
      <c r="N7531" t="s">
        <v>1960</v>
      </c>
      <c r="O7531">
        <v>0</v>
      </c>
      <c r="P7531" t="s">
        <v>1552</v>
      </c>
      <c r="Q7531">
        <v>20030722</v>
      </c>
      <c r="R7531">
        <v>891008979</v>
      </c>
    </row>
    <row r="7532" spans="1:18">
      <c r="A7532" t="s">
        <v>1961</v>
      </c>
      <c r="B7532" t="s">
        <v>1977</v>
      </c>
      <c r="C7532">
        <v>201202</v>
      </c>
      <c r="D7532">
        <v>29</v>
      </c>
      <c r="E7532" t="s">
        <v>1555</v>
      </c>
      <c r="F7532">
        <v>9371</v>
      </c>
      <c r="G7532">
        <v>19793</v>
      </c>
      <c r="H7532">
        <v>18772</v>
      </c>
      <c r="I7532">
        <v>43112078900</v>
      </c>
      <c r="J7532">
        <v>9</v>
      </c>
      <c r="K7532" t="s">
        <v>1963</v>
      </c>
      <c r="L7532">
        <v>276</v>
      </c>
      <c r="M7532" t="s">
        <v>1803</v>
      </c>
      <c r="N7532" t="s">
        <v>1960</v>
      </c>
      <c r="O7532">
        <v>0</v>
      </c>
      <c r="P7532" t="s">
        <v>1552</v>
      </c>
      <c r="Q7532">
        <v>20031005</v>
      </c>
      <c r="R7532">
        <v>891008979</v>
      </c>
    </row>
    <row r="7533" spans="1:18">
      <c r="A7533" t="s">
        <v>1848</v>
      </c>
      <c r="B7533" t="s">
        <v>1964</v>
      </c>
      <c r="C7533">
        <v>201203</v>
      </c>
      <c r="D7533">
        <v>1</v>
      </c>
      <c r="E7533" t="s">
        <v>1555</v>
      </c>
      <c r="F7533">
        <v>270</v>
      </c>
      <c r="G7533">
        <v>24</v>
      </c>
      <c r="H7533">
        <v>203</v>
      </c>
      <c r="I7533">
        <v>43112077902</v>
      </c>
      <c r="J7533">
        <v>9</v>
      </c>
      <c r="K7533" t="s">
        <v>1892</v>
      </c>
      <c r="L7533">
        <v>276</v>
      </c>
      <c r="M7533" t="s">
        <v>1803</v>
      </c>
      <c r="N7533" t="s">
        <v>1960</v>
      </c>
      <c r="O7533">
        <v>0</v>
      </c>
      <c r="P7533" t="s">
        <v>1552</v>
      </c>
      <c r="Q7533">
        <v>20090712</v>
      </c>
      <c r="R7533">
        <v>891008979</v>
      </c>
    </row>
    <row r="7534" spans="1:18">
      <c r="A7534" t="s">
        <v>1957</v>
      </c>
      <c r="B7534" t="s">
        <v>1965</v>
      </c>
      <c r="C7534">
        <v>201203</v>
      </c>
      <c r="D7534">
        <v>2</v>
      </c>
      <c r="E7534" t="s">
        <v>1555</v>
      </c>
      <c r="F7534">
        <v>2394</v>
      </c>
      <c r="G7534">
        <v>23</v>
      </c>
      <c r="H7534">
        <v>766</v>
      </c>
      <c r="I7534">
        <v>43112077000</v>
      </c>
      <c r="J7534">
        <v>9</v>
      </c>
      <c r="K7534" t="s">
        <v>1966</v>
      </c>
      <c r="L7534">
        <v>276</v>
      </c>
      <c r="M7534" t="s">
        <v>1803</v>
      </c>
      <c r="N7534" t="s">
        <v>1960</v>
      </c>
      <c r="O7534">
        <v>0</v>
      </c>
      <c r="P7534" t="s">
        <v>1552</v>
      </c>
      <c r="Q7534">
        <v>19990926</v>
      </c>
      <c r="R7534">
        <v>891008979</v>
      </c>
    </row>
    <row r="7535" spans="1:18">
      <c r="A7535" t="s">
        <v>1957</v>
      </c>
      <c r="B7535" t="s">
        <v>1968</v>
      </c>
      <c r="C7535">
        <v>201203</v>
      </c>
      <c r="D7535">
        <v>2</v>
      </c>
      <c r="E7535" t="s">
        <v>1555</v>
      </c>
      <c r="F7535">
        <v>2466</v>
      </c>
      <c r="G7535">
        <v>44</v>
      </c>
      <c r="H7535">
        <v>1978</v>
      </c>
      <c r="I7535">
        <v>43112079400</v>
      </c>
      <c r="J7535">
        <v>9</v>
      </c>
      <c r="K7535" t="s">
        <v>1959</v>
      </c>
      <c r="L7535">
        <v>276</v>
      </c>
      <c r="M7535" t="s">
        <v>1803</v>
      </c>
      <c r="N7535" t="s">
        <v>1960</v>
      </c>
      <c r="O7535">
        <v>0</v>
      </c>
      <c r="P7535" t="s">
        <v>1552</v>
      </c>
      <c r="Q7535">
        <v>20041204</v>
      </c>
      <c r="R7535">
        <v>891008979</v>
      </c>
    </row>
    <row r="7536" spans="1:18">
      <c r="A7536" t="s">
        <v>1957</v>
      </c>
      <c r="B7536" t="s">
        <v>1969</v>
      </c>
      <c r="C7536">
        <v>201203</v>
      </c>
      <c r="D7536">
        <v>2</v>
      </c>
      <c r="E7536" t="s">
        <v>1555</v>
      </c>
      <c r="F7536">
        <v>1879</v>
      </c>
      <c r="G7536">
        <v>141</v>
      </c>
      <c r="H7536">
        <v>406</v>
      </c>
      <c r="I7536">
        <v>43112076004</v>
      </c>
      <c r="J7536">
        <v>9</v>
      </c>
      <c r="K7536" t="s">
        <v>1959</v>
      </c>
      <c r="L7536">
        <v>276</v>
      </c>
      <c r="M7536" t="s">
        <v>1803</v>
      </c>
      <c r="N7536" t="s">
        <v>1960</v>
      </c>
      <c r="O7536">
        <v>0</v>
      </c>
      <c r="P7536" t="s">
        <v>1552</v>
      </c>
      <c r="Q7536">
        <v>20090406</v>
      </c>
      <c r="R7536">
        <v>891008979</v>
      </c>
    </row>
    <row r="7537" spans="1:18">
      <c r="A7537" t="s">
        <v>1957</v>
      </c>
      <c r="B7537" t="s">
        <v>1970</v>
      </c>
      <c r="C7537">
        <v>201203</v>
      </c>
      <c r="D7537">
        <v>2</v>
      </c>
      <c r="E7537" t="s">
        <v>1555</v>
      </c>
      <c r="F7537">
        <v>1510</v>
      </c>
      <c r="G7537">
        <v>82</v>
      </c>
      <c r="H7537">
        <v>1199</v>
      </c>
      <c r="I7537">
        <v>43112074204</v>
      </c>
      <c r="J7537">
        <v>9</v>
      </c>
      <c r="K7537" t="s">
        <v>1966</v>
      </c>
      <c r="L7537">
        <v>276</v>
      </c>
      <c r="M7537" t="s">
        <v>1803</v>
      </c>
      <c r="N7537" t="s">
        <v>1960</v>
      </c>
      <c r="O7537">
        <v>0</v>
      </c>
      <c r="P7537" t="s">
        <v>1552</v>
      </c>
      <c r="Q7537">
        <v>20101113</v>
      </c>
      <c r="R7537">
        <v>891008979</v>
      </c>
    </row>
    <row r="7538" spans="1:18">
      <c r="A7538" t="s">
        <v>1978</v>
      </c>
      <c r="B7538" t="s">
        <v>1979</v>
      </c>
      <c r="C7538">
        <v>201203</v>
      </c>
      <c r="D7538">
        <v>2</v>
      </c>
      <c r="E7538" t="s">
        <v>1555</v>
      </c>
      <c r="F7538">
        <v>2910</v>
      </c>
      <c r="G7538">
        <v>352</v>
      </c>
      <c r="H7538">
        <v>3379</v>
      </c>
      <c r="I7538">
        <v>43112079501</v>
      </c>
      <c r="J7538">
        <v>9</v>
      </c>
      <c r="K7538" t="s">
        <v>1980</v>
      </c>
      <c r="L7538">
        <v>276</v>
      </c>
      <c r="M7538" t="s">
        <v>1803</v>
      </c>
      <c r="N7538" t="s">
        <v>1960</v>
      </c>
      <c r="O7538">
        <v>0</v>
      </c>
      <c r="P7538" t="s">
        <v>1552</v>
      </c>
      <c r="Q7538">
        <v>20120212</v>
      </c>
      <c r="R7538">
        <v>891008979</v>
      </c>
    </row>
    <row r="7539" spans="1:18">
      <c r="A7539" t="s">
        <v>1971</v>
      </c>
      <c r="B7539" t="s">
        <v>1972</v>
      </c>
      <c r="C7539">
        <v>201203</v>
      </c>
      <c r="D7539">
        <v>2</v>
      </c>
      <c r="E7539" t="s">
        <v>1555</v>
      </c>
      <c r="F7539">
        <v>3400</v>
      </c>
      <c r="G7539">
        <v>29</v>
      </c>
      <c r="H7539">
        <v>76</v>
      </c>
      <c r="I7539">
        <v>43112080001</v>
      </c>
      <c r="J7539">
        <v>9</v>
      </c>
      <c r="K7539" t="s">
        <v>1966</v>
      </c>
      <c r="L7539">
        <v>276</v>
      </c>
      <c r="M7539" t="s">
        <v>1803</v>
      </c>
      <c r="N7539" t="s">
        <v>1960</v>
      </c>
      <c r="O7539">
        <v>0</v>
      </c>
      <c r="P7539" t="s">
        <v>1552</v>
      </c>
      <c r="Q7539">
        <v>20100220</v>
      </c>
      <c r="R7539">
        <v>891008979</v>
      </c>
    </row>
    <row r="7540" spans="1:18">
      <c r="A7540" t="s">
        <v>1961</v>
      </c>
      <c r="B7540" t="s">
        <v>1973</v>
      </c>
      <c r="C7540">
        <v>201203</v>
      </c>
      <c r="D7540">
        <v>2</v>
      </c>
      <c r="E7540" t="s">
        <v>1555</v>
      </c>
      <c r="F7540">
        <v>590</v>
      </c>
      <c r="G7540">
        <v>33</v>
      </c>
      <c r="H7540">
        <v>614</v>
      </c>
      <c r="I7540">
        <v>43112077400</v>
      </c>
      <c r="J7540">
        <v>9</v>
      </c>
      <c r="K7540" t="s">
        <v>1959</v>
      </c>
      <c r="L7540">
        <v>276</v>
      </c>
      <c r="M7540" t="s">
        <v>1803</v>
      </c>
      <c r="N7540" t="s">
        <v>1960</v>
      </c>
      <c r="O7540">
        <v>0</v>
      </c>
      <c r="P7540" t="s">
        <v>1552</v>
      </c>
      <c r="Q7540">
        <v>20010313</v>
      </c>
      <c r="R7540">
        <v>891008979</v>
      </c>
    </row>
    <row r="7541" spans="1:18">
      <c r="A7541" t="s">
        <v>1961</v>
      </c>
      <c r="B7541" t="s">
        <v>1974</v>
      </c>
      <c r="C7541">
        <v>201203</v>
      </c>
      <c r="D7541">
        <v>1</v>
      </c>
      <c r="E7541" t="s">
        <v>1555</v>
      </c>
      <c r="F7541">
        <v>113</v>
      </c>
      <c r="G7541">
        <v>11</v>
      </c>
      <c r="H7541">
        <v>101</v>
      </c>
      <c r="I7541">
        <v>43112078100</v>
      </c>
      <c r="J7541">
        <v>9</v>
      </c>
      <c r="K7541" t="s">
        <v>1892</v>
      </c>
      <c r="L7541">
        <v>276</v>
      </c>
      <c r="M7541" t="s">
        <v>1803</v>
      </c>
      <c r="N7541" t="s">
        <v>1960</v>
      </c>
      <c r="O7541">
        <v>0</v>
      </c>
      <c r="P7541" t="s">
        <v>1552</v>
      </c>
      <c r="Q7541">
        <v>20021215</v>
      </c>
      <c r="R7541">
        <v>891008979</v>
      </c>
    </row>
    <row r="7542" spans="1:18">
      <c r="A7542" t="s">
        <v>1961</v>
      </c>
      <c r="B7542" t="s">
        <v>1975</v>
      </c>
      <c r="C7542">
        <v>201203</v>
      </c>
      <c r="D7542">
        <v>1</v>
      </c>
      <c r="E7542" t="s">
        <v>1555</v>
      </c>
      <c r="F7542">
        <v>437</v>
      </c>
      <c r="G7542">
        <v>18</v>
      </c>
      <c r="H7542">
        <v>378</v>
      </c>
      <c r="I7542">
        <v>43112078600</v>
      </c>
      <c r="J7542">
        <v>9</v>
      </c>
      <c r="K7542" t="s">
        <v>1892</v>
      </c>
      <c r="L7542">
        <v>276</v>
      </c>
      <c r="M7542" t="s">
        <v>1803</v>
      </c>
      <c r="N7542" t="s">
        <v>1960</v>
      </c>
      <c r="O7542">
        <v>0</v>
      </c>
      <c r="P7542" t="s">
        <v>1552</v>
      </c>
      <c r="Q7542">
        <v>20030501</v>
      </c>
      <c r="R7542">
        <v>891008979</v>
      </c>
    </row>
    <row r="7543" spans="1:18">
      <c r="A7543" t="s">
        <v>1961</v>
      </c>
      <c r="B7543" t="s">
        <v>1976</v>
      </c>
      <c r="C7543">
        <v>201203</v>
      </c>
      <c r="D7543">
        <v>2</v>
      </c>
      <c r="E7543" t="s">
        <v>1555</v>
      </c>
      <c r="F7543">
        <v>770</v>
      </c>
      <c r="G7543">
        <v>29</v>
      </c>
      <c r="H7543">
        <v>560</v>
      </c>
      <c r="I7543">
        <v>43112078700</v>
      </c>
      <c r="J7543">
        <v>9</v>
      </c>
      <c r="K7543" t="s">
        <v>1963</v>
      </c>
      <c r="L7543">
        <v>276</v>
      </c>
      <c r="M7543" t="s">
        <v>1803</v>
      </c>
      <c r="N7543" t="s">
        <v>1960</v>
      </c>
      <c r="O7543">
        <v>0</v>
      </c>
      <c r="P7543" t="s">
        <v>1552</v>
      </c>
      <c r="Q7543">
        <v>20030722</v>
      </c>
      <c r="R7543">
        <v>891008979</v>
      </c>
    </row>
    <row r="7544" spans="1:18">
      <c r="A7544" t="s">
        <v>1961</v>
      </c>
      <c r="B7544" t="s">
        <v>1977</v>
      </c>
      <c r="C7544">
        <v>201203</v>
      </c>
      <c r="D7544">
        <v>1</v>
      </c>
      <c r="E7544" t="s">
        <v>1555</v>
      </c>
      <c r="F7544">
        <v>356</v>
      </c>
      <c r="G7544">
        <v>26</v>
      </c>
      <c r="H7544">
        <v>381</v>
      </c>
      <c r="I7544">
        <v>43112078900</v>
      </c>
      <c r="J7544">
        <v>9</v>
      </c>
      <c r="K7544" t="s">
        <v>1963</v>
      </c>
      <c r="L7544">
        <v>276</v>
      </c>
      <c r="M7544" t="s">
        <v>1803</v>
      </c>
      <c r="N7544" t="s">
        <v>1960</v>
      </c>
      <c r="O7544">
        <v>0</v>
      </c>
      <c r="P7544" t="s">
        <v>1552</v>
      </c>
      <c r="Q7544">
        <v>20031005</v>
      </c>
      <c r="R7544">
        <v>891008979</v>
      </c>
    </row>
    <row r="7545" spans="1:18">
      <c r="A7545" t="s">
        <v>1848</v>
      </c>
      <c r="B7545" t="s">
        <v>1964</v>
      </c>
      <c r="C7545">
        <v>201204</v>
      </c>
      <c r="D7545">
        <v>7</v>
      </c>
      <c r="E7545" t="s">
        <v>1555</v>
      </c>
      <c r="F7545">
        <v>392</v>
      </c>
      <c r="G7545">
        <v>593</v>
      </c>
      <c r="H7545">
        <v>655</v>
      </c>
      <c r="I7545">
        <v>43112077902</v>
      </c>
      <c r="J7545">
        <v>9</v>
      </c>
      <c r="K7545" t="s">
        <v>1892</v>
      </c>
      <c r="L7545">
        <v>276</v>
      </c>
      <c r="M7545" t="s">
        <v>1803</v>
      </c>
      <c r="N7545" t="s">
        <v>1960</v>
      </c>
      <c r="O7545">
        <v>0</v>
      </c>
      <c r="P7545" t="s">
        <v>1552</v>
      </c>
      <c r="Q7545">
        <v>20090712</v>
      </c>
      <c r="R7545">
        <v>891008979</v>
      </c>
    </row>
    <row r="7546" spans="1:18">
      <c r="A7546" t="s">
        <v>1957</v>
      </c>
      <c r="B7546" t="s">
        <v>1965</v>
      </c>
      <c r="C7546">
        <v>201204</v>
      </c>
      <c r="D7546">
        <v>22</v>
      </c>
      <c r="E7546" t="s">
        <v>1555</v>
      </c>
      <c r="F7546">
        <v>19298</v>
      </c>
      <c r="G7546">
        <v>2127</v>
      </c>
      <c r="H7546">
        <v>13733</v>
      </c>
      <c r="I7546">
        <v>43112077000</v>
      </c>
      <c r="J7546">
        <v>9</v>
      </c>
      <c r="K7546" t="s">
        <v>1966</v>
      </c>
      <c r="L7546">
        <v>276</v>
      </c>
      <c r="M7546" t="s">
        <v>1803</v>
      </c>
      <c r="N7546" t="s">
        <v>1960</v>
      </c>
      <c r="O7546">
        <v>0</v>
      </c>
      <c r="P7546" t="s">
        <v>1552</v>
      </c>
      <c r="Q7546">
        <v>19990926</v>
      </c>
      <c r="R7546">
        <v>891008979</v>
      </c>
    </row>
    <row r="7547" spans="1:18">
      <c r="A7547" t="s">
        <v>1957</v>
      </c>
      <c r="B7547" t="s">
        <v>1967</v>
      </c>
      <c r="C7547">
        <v>201204</v>
      </c>
      <c r="D7547">
        <v>8</v>
      </c>
      <c r="E7547" t="s">
        <v>1555</v>
      </c>
      <c r="F7547">
        <v>1545</v>
      </c>
      <c r="G7547">
        <v>164</v>
      </c>
      <c r="H7547">
        <v>7100</v>
      </c>
      <c r="I7547">
        <v>43112077303</v>
      </c>
      <c r="J7547">
        <v>9</v>
      </c>
      <c r="K7547" t="s">
        <v>1959</v>
      </c>
      <c r="L7547">
        <v>276</v>
      </c>
      <c r="M7547" t="s">
        <v>1803</v>
      </c>
      <c r="N7547" t="s">
        <v>1960</v>
      </c>
      <c r="O7547">
        <v>0</v>
      </c>
      <c r="P7547" t="s">
        <v>1552</v>
      </c>
      <c r="Q7547">
        <v>20060313</v>
      </c>
      <c r="R7547">
        <v>891008979</v>
      </c>
    </row>
    <row r="7548" spans="1:18">
      <c r="A7548" t="s">
        <v>1957</v>
      </c>
      <c r="B7548" t="s">
        <v>1968</v>
      </c>
      <c r="C7548">
        <v>201204</v>
      </c>
      <c r="D7548">
        <v>21</v>
      </c>
      <c r="E7548" t="s">
        <v>1555</v>
      </c>
      <c r="F7548">
        <v>16503</v>
      </c>
      <c r="G7548">
        <v>1328</v>
      </c>
      <c r="H7548">
        <v>29430</v>
      </c>
      <c r="I7548">
        <v>43112079400</v>
      </c>
      <c r="J7548">
        <v>9</v>
      </c>
      <c r="K7548" t="s">
        <v>1959</v>
      </c>
      <c r="L7548">
        <v>276</v>
      </c>
      <c r="M7548" t="s">
        <v>1803</v>
      </c>
      <c r="N7548" t="s">
        <v>1960</v>
      </c>
      <c r="O7548">
        <v>0</v>
      </c>
      <c r="P7548" t="s">
        <v>1552</v>
      </c>
      <c r="Q7548">
        <v>20041204</v>
      </c>
      <c r="R7548">
        <v>891008979</v>
      </c>
    </row>
    <row r="7549" spans="1:18">
      <c r="A7549" t="s">
        <v>1957</v>
      </c>
      <c r="B7549" t="s">
        <v>1969</v>
      </c>
      <c r="C7549">
        <v>201204</v>
      </c>
      <c r="D7549">
        <v>15</v>
      </c>
      <c r="E7549" t="s">
        <v>1555</v>
      </c>
      <c r="F7549">
        <v>8465</v>
      </c>
      <c r="G7549">
        <v>4407</v>
      </c>
      <c r="H7549">
        <v>4367</v>
      </c>
      <c r="I7549">
        <v>43112076004</v>
      </c>
      <c r="J7549">
        <v>9</v>
      </c>
      <c r="K7549" t="s">
        <v>1959</v>
      </c>
      <c r="L7549">
        <v>276</v>
      </c>
      <c r="M7549" t="s">
        <v>1803</v>
      </c>
      <c r="N7549" t="s">
        <v>1960</v>
      </c>
      <c r="O7549">
        <v>0</v>
      </c>
      <c r="P7549" t="s">
        <v>1552</v>
      </c>
      <c r="Q7549">
        <v>20090406</v>
      </c>
      <c r="R7549">
        <v>891008979</v>
      </c>
    </row>
    <row r="7550" spans="1:18">
      <c r="A7550" t="s">
        <v>1957</v>
      </c>
      <c r="B7550" t="s">
        <v>1970</v>
      </c>
      <c r="C7550">
        <v>201204</v>
      </c>
      <c r="D7550">
        <v>24</v>
      </c>
      <c r="E7550" t="s">
        <v>1555</v>
      </c>
      <c r="F7550">
        <v>13169</v>
      </c>
      <c r="G7550">
        <v>10792</v>
      </c>
      <c r="H7550">
        <v>23259</v>
      </c>
      <c r="I7550">
        <v>43112074204</v>
      </c>
      <c r="J7550">
        <v>9</v>
      </c>
      <c r="K7550" t="s">
        <v>1966</v>
      </c>
      <c r="L7550">
        <v>276</v>
      </c>
      <c r="M7550" t="s">
        <v>1803</v>
      </c>
      <c r="N7550" t="s">
        <v>1960</v>
      </c>
      <c r="O7550">
        <v>0</v>
      </c>
      <c r="P7550" t="s">
        <v>1552</v>
      </c>
      <c r="Q7550">
        <v>20101113</v>
      </c>
      <c r="R7550">
        <v>891008979</v>
      </c>
    </row>
    <row r="7551" spans="1:18">
      <c r="A7551" t="s">
        <v>1978</v>
      </c>
      <c r="B7551" t="s">
        <v>1979</v>
      </c>
      <c r="C7551">
        <v>201204</v>
      </c>
      <c r="D7551">
        <v>12</v>
      </c>
      <c r="E7551" t="s">
        <v>1555</v>
      </c>
      <c r="F7551">
        <v>6207</v>
      </c>
      <c r="G7551">
        <v>2398</v>
      </c>
      <c r="H7551">
        <v>16158</v>
      </c>
      <c r="I7551">
        <v>43112079501</v>
      </c>
      <c r="J7551">
        <v>9</v>
      </c>
      <c r="K7551" t="s">
        <v>1980</v>
      </c>
      <c r="L7551">
        <v>276</v>
      </c>
      <c r="M7551" t="s">
        <v>1803</v>
      </c>
      <c r="N7551" t="s">
        <v>1960</v>
      </c>
      <c r="O7551">
        <v>0</v>
      </c>
      <c r="P7551" t="s">
        <v>1552</v>
      </c>
      <c r="Q7551">
        <v>20120212</v>
      </c>
      <c r="R7551">
        <v>891008979</v>
      </c>
    </row>
    <row r="7552" spans="1:18">
      <c r="A7552" t="s">
        <v>1971</v>
      </c>
      <c r="B7552" t="s">
        <v>1972</v>
      </c>
      <c r="C7552">
        <v>201204</v>
      </c>
      <c r="D7552">
        <v>21</v>
      </c>
      <c r="E7552" t="s">
        <v>1555</v>
      </c>
      <c r="F7552">
        <v>25462</v>
      </c>
      <c r="G7552">
        <v>5211</v>
      </c>
      <c r="H7552">
        <v>1265</v>
      </c>
      <c r="I7552">
        <v>43112080001</v>
      </c>
      <c r="J7552">
        <v>9</v>
      </c>
      <c r="K7552" t="s">
        <v>1966</v>
      </c>
      <c r="L7552">
        <v>276</v>
      </c>
      <c r="M7552" t="s">
        <v>1803</v>
      </c>
      <c r="N7552" t="s">
        <v>1960</v>
      </c>
      <c r="O7552">
        <v>0</v>
      </c>
      <c r="P7552" t="s">
        <v>1552</v>
      </c>
      <c r="Q7552">
        <v>20100220</v>
      </c>
      <c r="R7552">
        <v>891008979</v>
      </c>
    </row>
    <row r="7553" spans="1:18">
      <c r="A7553" t="s">
        <v>1961</v>
      </c>
      <c r="B7553" t="s">
        <v>1973</v>
      </c>
      <c r="C7553">
        <v>201204</v>
      </c>
      <c r="D7553">
        <v>14</v>
      </c>
      <c r="E7553" t="s">
        <v>1555</v>
      </c>
      <c r="F7553">
        <v>2371</v>
      </c>
      <c r="G7553">
        <v>1859</v>
      </c>
      <c r="H7553">
        <v>5492</v>
      </c>
      <c r="I7553">
        <v>43112077400</v>
      </c>
      <c r="J7553">
        <v>9</v>
      </c>
      <c r="K7553" t="s">
        <v>1959</v>
      </c>
      <c r="L7553">
        <v>276</v>
      </c>
      <c r="M7553" t="s">
        <v>1803</v>
      </c>
      <c r="N7553" t="s">
        <v>1960</v>
      </c>
      <c r="O7553">
        <v>0</v>
      </c>
      <c r="P7553" t="s">
        <v>1552</v>
      </c>
      <c r="Q7553">
        <v>20010313</v>
      </c>
      <c r="R7553">
        <v>891008979</v>
      </c>
    </row>
    <row r="7554" spans="1:18">
      <c r="A7554" t="s">
        <v>1961</v>
      </c>
      <c r="B7554" t="s">
        <v>1975</v>
      </c>
      <c r="C7554">
        <v>201204</v>
      </c>
      <c r="D7554">
        <v>15</v>
      </c>
      <c r="E7554" t="s">
        <v>1555</v>
      </c>
      <c r="F7554">
        <v>5111</v>
      </c>
      <c r="G7554">
        <v>3072</v>
      </c>
      <c r="H7554">
        <v>10512</v>
      </c>
      <c r="I7554">
        <v>43112078600</v>
      </c>
      <c r="J7554">
        <v>9</v>
      </c>
      <c r="K7554" t="s">
        <v>1892</v>
      </c>
      <c r="L7554">
        <v>276</v>
      </c>
      <c r="M7554" t="s">
        <v>1803</v>
      </c>
      <c r="N7554" t="s">
        <v>1960</v>
      </c>
      <c r="O7554">
        <v>0</v>
      </c>
      <c r="P7554" t="s">
        <v>1552</v>
      </c>
      <c r="Q7554">
        <v>20030501</v>
      </c>
      <c r="R7554">
        <v>891008979</v>
      </c>
    </row>
    <row r="7555" spans="1:18">
      <c r="A7555" t="s">
        <v>1961</v>
      </c>
      <c r="B7555" t="s">
        <v>1976</v>
      </c>
      <c r="C7555">
        <v>201204</v>
      </c>
      <c r="D7555">
        <v>6</v>
      </c>
      <c r="E7555" t="s">
        <v>1555</v>
      </c>
      <c r="F7555">
        <v>136</v>
      </c>
      <c r="G7555">
        <v>76</v>
      </c>
      <c r="H7555">
        <v>221</v>
      </c>
      <c r="I7555">
        <v>43112078700</v>
      </c>
      <c r="J7555">
        <v>9</v>
      </c>
      <c r="K7555" t="s">
        <v>1963</v>
      </c>
      <c r="L7555">
        <v>276</v>
      </c>
      <c r="M7555" t="s">
        <v>1803</v>
      </c>
      <c r="N7555" t="s">
        <v>1960</v>
      </c>
      <c r="O7555">
        <v>0</v>
      </c>
      <c r="P7555" t="s">
        <v>1552</v>
      </c>
      <c r="Q7555">
        <v>20030722</v>
      </c>
      <c r="R7555">
        <v>891008979</v>
      </c>
    </row>
    <row r="7556" spans="1:18">
      <c r="A7556" t="s">
        <v>1961</v>
      </c>
      <c r="B7556" t="s">
        <v>1977</v>
      </c>
      <c r="C7556">
        <v>201204</v>
      </c>
      <c r="D7556">
        <v>21</v>
      </c>
      <c r="E7556" t="s">
        <v>1555</v>
      </c>
      <c r="F7556">
        <v>5984</v>
      </c>
      <c r="G7556">
        <v>6702</v>
      </c>
      <c r="H7556">
        <v>14235</v>
      </c>
      <c r="I7556">
        <v>43112078900</v>
      </c>
      <c r="J7556">
        <v>9</v>
      </c>
      <c r="K7556" t="s">
        <v>1963</v>
      </c>
      <c r="L7556">
        <v>276</v>
      </c>
      <c r="M7556" t="s">
        <v>1803</v>
      </c>
      <c r="N7556" t="s">
        <v>1960</v>
      </c>
      <c r="O7556">
        <v>0</v>
      </c>
      <c r="P7556" t="s">
        <v>1552</v>
      </c>
      <c r="Q7556">
        <v>20031005</v>
      </c>
      <c r="R7556">
        <v>891008979</v>
      </c>
    </row>
    <row r="7557" spans="1:18">
      <c r="A7557" t="s">
        <v>1848</v>
      </c>
      <c r="B7557" t="s">
        <v>1964</v>
      </c>
      <c r="C7557">
        <v>201205</v>
      </c>
      <c r="D7557">
        <v>31</v>
      </c>
      <c r="E7557" t="s">
        <v>1555</v>
      </c>
      <c r="F7557">
        <v>8594</v>
      </c>
      <c r="G7557">
        <v>19435</v>
      </c>
      <c r="H7557">
        <v>12577</v>
      </c>
      <c r="I7557">
        <v>43112077902</v>
      </c>
      <c r="J7557">
        <v>9</v>
      </c>
      <c r="K7557" t="s">
        <v>1892</v>
      </c>
      <c r="L7557">
        <v>276</v>
      </c>
      <c r="M7557" t="s">
        <v>1803</v>
      </c>
      <c r="N7557" t="s">
        <v>1960</v>
      </c>
      <c r="O7557">
        <v>0</v>
      </c>
      <c r="P7557" t="s">
        <v>1552</v>
      </c>
      <c r="Q7557">
        <v>20090712</v>
      </c>
      <c r="R7557">
        <v>891008979</v>
      </c>
    </row>
    <row r="7558" spans="1:18">
      <c r="A7558" t="s">
        <v>1957</v>
      </c>
      <c r="B7558" t="s">
        <v>1965</v>
      </c>
      <c r="C7558">
        <v>201205</v>
      </c>
      <c r="D7558">
        <v>31</v>
      </c>
      <c r="E7558" t="s">
        <v>1555</v>
      </c>
      <c r="F7558">
        <v>22595</v>
      </c>
      <c r="G7558">
        <v>14298</v>
      </c>
      <c r="H7558">
        <v>12107</v>
      </c>
      <c r="I7558">
        <v>43112077000</v>
      </c>
      <c r="J7558">
        <v>9</v>
      </c>
      <c r="K7558" t="s">
        <v>1966</v>
      </c>
      <c r="L7558">
        <v>276</v>
      </c>
      <c r="M7558" t="s">
        <v>1803</v>
      </c>
      <c r="N7558" t="s">
        <v>1960</v>
      </c>
      <c r="O7558">
        <v>0</v>
      </c>
      <c r="P7558" t="s">
        <v>1552</v>
      </c>
      <c r="Q7558">
        <v>19990926</v>
      </c>
      <c r="R7558">
        <v>891008979</v>
      </c>
    </row>
    <row r="7559" spans="1:18">
      <c r="A7559" t="s">
        <v>1957</v>
      </c>
      <c r="B7559" t="s">
        <v>1981</v>
      </c>
      <c r="C7559">
        <v>201205</v>
      </c>
      <c r="D7559">
        <v>13</v>
      </c>
      <c r="E7559" t="s">
        <v>1555</v>
      </c>
      <c r="F7559">
        <v>3924</v>
      </c>
      <c r="G7559">
        <v>8277</v>
      </c>
      <c r="H7559">
        <v>8372</v>
      </c>
      <c r="I7559">
        <v>43112077100</v>
      </c>
      <c r="J7559">
        <v>9</v>
      </c>
      <c r="K7559" t="s">
        <v>1966</v>
      </c>
      <c r="L7559">
        <v>276</v>
      </c>
      <c r="M7559" t="s">
        <v>1803</v>
      </c>
      <c r="N7559" t="s">
        <v>1960</v>
      </c>
      <c r="O7559">
        <v>0</v>
      </c>
      <c r="P7559" t="s">
        <v>1552</v>
      </c>
      <c r="Q7559">
        <v>20000623</v>
      </c>
      <c r="R7559">
        <v>891008979</v>
      </c>
    </row>
    <row r="7560" spans="1:18">
      <c r="A7560" t="s">
        <v>1957</v>
      </c>
      <c r="B7560" t="s">
        <v>1967</v>
      </c>
      <c r="C7560">
        <v>201205</v>
      </c>
      <c r="D7560">
        <v>31</v>
      </c>
      <c r="E7560" t="s">
        <v>1555</v>
      </c>
      <c r="F7560">
        <v>19803</v>
      </c>
      <c r="G7560">
        <v>10636</v>
      </c>
      <c r="H7560">
        <v>53586</v>
      </c>
      <c r="I7560">
        <v>43112077303</v>
      </c>
      <c r="J7560">
        <v>9</v>
      </c>
      <c r="K7560" t="s">
        <v>1959</v>
      </c>
      <c r="L7560">
        <v>276</v>
      </c>
      <c r="M7560" t="s">
        <v>1803</v>
      </c>
      <c r="N7560" t="s">
        <v>1960</v>
      </c>
      <c r="O7560">
        <v>0</v>
      </c>
      <c r="P7560" t="s">
        <v>1552</v>
      </c>
      <c r="Q7560">
        <v>20060313</v>
      </c>
      <c r="R7560">
        <v>891008979</v>
      </c>
    </row>
    <row r="7561" spans="1:18">
      <c r="A7561" t="s">
        <v>1957</v>
      </c>
      <c r="B7561" t="s">
        <v>1982</v>
      </c>
      <c r="C7561">
        <v>201205</v>
      </c>
      <c r="D7561">
        <v>22</v>
      </c>
      <c r="E7561" t="s">
        <v>1555</v>
      </c>
      <c r="F7561">
        <v>2869</v>
      </c>
      <c r="G7561">
        <v>52912</v>
      </c>
      <c r="H7561">
        <v>4110</v>
      </c>
      <c r="I7561">
        <v>43112079302</v>
      </c>
      <c r="J7561">
        <v>9</v>
      </c>
      <c r="K7561" t="s">
        <v>1983</v>
      </c>
      <c r="L7561">
        <v>276</v>
      </c>
      <c r="M7561" t="s">
        <v>1803</v>
      </c>
      <c r="N7561" t="s">
        <v>1960</v>
      </c>
      <c r="O7561">
        <v>0</v>
      </c>
      <c r="P7561" t="s">
        <v>1552</v>
      </c>
      <c r="Q7561">
        <v>20120415</v>
      </c>
      <c r="R7561">
        <v>891008979</v>
      </c>
    </row>
    <row r="7562" spans="1:18">
      <c r="A7562" t="s">
        <v>1957</v>
      </c>
      <c r="B7562" t="s">
        <v>1968</v>
      </c>
      <c r="C7562">
        <v>201205</v>
      </c>
      <c r="D7562">
        <v>31</v>
      </c>
      <c r="E7562" t="s">
        <v>1555</v>
      </c>
      <c r="F7562">
        <v>32365</v>
      </c>
      <c r="G7562">
        <v>16288</v>
      </c>
      <c r="H7562">
        <v>63796</v>
      </c>
      <c r="I7562">
        <v>43112079400</v>
      </c>
      <c r="J7562">
        <v>9</v>
      </c>
      <c r="K7562" t="s">
        <v>1959</v>
      </c>
      <c r="L7562">
        <v>276</v>
      </c>
      <c r="M7562" t="s">
        <v>1803</v>
      </c>
      <c r="N7562" t="s">
        <v>1960</v>
      </c>
      <c r="O7562">
        <v>0</v>
      </c>
      <c r="P7562" t="s">
        <v>1552</v>
      </c>
      <c r="Q7562">
        <v>20041204</v>
      </c>
      <c r="R7562">
        <v>891008979</v>
      </c>
    </row>
    <row r="7563" spans="1:18">
      <c r="A7563" t="s">
        <v>1957</v>
      </c>
      <c r="B7563" t="s">
        <v>1969</v>
      </c>
      <c r="C7563">
        <v>201205</v>
      </c>
      <c r="D7563">
        <v>31</v>
      </c>
      <c r="E7563" t="s">
        <v>1555</v>
      </c>
      <c r="F7563">
        <v>17719</v>
      </c>
      <c r="G7563">
        <v>16957</v>
      </c>
      <c r="H7563">
        <v>10145</v>
      </c>
      <c r="I7563">
        <v>43112076004</v>
      </c>
      <c r="J7563">
        <v>9</v>
      </c>
      <c r="K7563" t="s">
        <v>1959</v>
      </c>
      <c r="L7563">
        <v>276</v>
      </c>
      <c r="M7563" t="s">
        <v>1803</v>
      </c>
      <c r="N7563" t="s">
        <v>1960</v>
      </c>
      <c r="O7563">
        <v>0</v>
      </c>
      <c r="P7563" t="s">
        <v>1552</v>
      </c>
      <c r="Q7563">
        <v>20090406</v>
      </c>
      <c r="R7563">
        <v>891008979</v>
      </c>
    </row>
    <row r="7564" spans="1:18">
      <c r="A7564" t="s">
        <v>1957</v>
      </c>
      <c r="B7564" t="s">
        <v>1970</v>
      </c>
      <c r="C7564">
        <v>201205</v>
      </c>
      <c r="D7564">
        <v>31</v>
      </c>
      <c r="E7564" t="s">
        <v>1555</v>
      </c>
      <c r="F7564">
        <v>24145</v>
      </c>
      <c r="G7564">
        <v>19911</v>
      </c>
      <c r="H7564">
        <v>17857</v>
      </c>
      <c r="I7564">
        <v>43112074204</v>
      </c>
      <c r="J7564">
        <v>9</v>
      </c>
      <c r="K7564" t="s">
        <v>1966</v>
      </c>
      <c r="L7564">
        <v>276</v>
      </c>
      <c r="M7564" t="s">
        <v>1803</v>
      </c>
      <c r="N7564" t="s">
        <v>1960</v>
      </c>
      <c r="O7564">
        <v>0</v>
      </c>
      <c r="P7564" t="s">
        <v>1552</v>
      </c>
      <c r="Q7564">
        <v>20101113</v>
      </c>
      <c r="R7564">
        <v>891008979</v>
      </c>
    </row>
    <row r="7565" spans="1:18">
      <c r="A7565" t="s">
        <v>1978</v>
      </c>
      <c r="B7565" t="s">
        <v>1979</v>
      </c>
      <c r="C7565">
        <v>201205</v>
      </c>
      <c r="D7565">
        <v>31</v>
      </c>
      <c r="E7565" t="s">
        <v>1555</v>
      </c>
      <c r="F7565">
        <v>28039</v>
      </c>
      <c r="G7565">
        <v>21187</v>
      </c>
      <c r="H7565">
        <v>83657</v>
      </c>
      <c r="I7565">
        <v>43112079501</v>
      </c>
      <c r="J7565">
        <v>9</v>
      </c>
      <c r="K7565" t="s">
        <v>1980</v>
      </c>
      <c r="L7565">
        <v>276</v>
      </c>
      <c r="M7565" t="s">
        <v>1803</v>
      </c>
      <c r="N7565" t="s">
        <v>1960</v>
      </c>
      <c r="O7565">
        <v>0</v>
      </c>
      <c r="P7565" t="s">
        <v>1552</v>
      </c>
      <c r="Q7565">
        <v>20120212</v>
      </c>
      <c r="R7565">
        <v>891008979</v>
      </c>
    </row>
    <row r="7566" spans="1:18">
      <c r="A7566" t="s">
        <v>1971</v>
      </c>
      <c r="B7566" t="s">
        <v>1972</v>
      </c>
      <c r="C7566">
        <v>201205</v>
      </c>
      <c r="D7566">
        <v>31</v>
      </c>
      <c r="E7566" t="s">
        <v>1555</v>
      </c>
      <c r="F7566">
        <v>57719</v>
      </c>
      <c r="G7566">
        <v>24094</v>
      </c>
      <c r="H7566">
        <v>15256</v>
      </c>
      <c r="I7566">
        <v>43112080001</v>
      </c>
      <c r="J7566">
        <v>9</v>
      </c>
      <c r="K7566" t="s">
        <v>1966</v>
      </c>
      <c r="L7566">
        <v>276</v>
      </c>
      <c r="M7566" t="s">
        <v>1803</v>
      </c>
      <c r="N7566" t="s">
        <v>1960</v>
      </c>
      <c r="O7566">
        <v>0</v>
      </c>
      <c r="P7566" t="s">
        <v>1552</v>
      </c>
      <c r="Q7566">
        <v>20100220</v>
      </c>
      <c r="R7566">
        <v>891008979</v>
      </c>
    </row>
    <row r="7567" spans="1:18">
      <c r="A7567" t="s">
        <v>1961</v>
      </c>
      <c r="B7567" t="s">
        <v>1973</v>
      </c>
      <c r="C7567">
        <v>201205</v>
      </c>
      <c r="D7567">
        <v>31</v>
      </c>
      <c r="E7567" t="s">
        <v>1555</v>
      </c>
      <c r="F7567">
        <v>4930</v>
      </c>
      <c r="G7567">
        <v>10410</v>
      </c>
      <c r="H7567">
        <v>11922</v>
      </c>
      <c r="I7567">
        <v>43112077400</v>
      </c>
      <c r="J7567">
        <v>9</v>
      </c>
      <c r="K7567" t="s">
        <v>1959</v>
      </c>
      <c r="L7567">
        <v>276</v>
      </c>
      <c r="M7567" t="s">
        <v>1803</v>
      </c>
      <c r="N7567" t="s">
        <v>1960</v>
      </c>
      <c r="O7567">
        <v>0</v>
      </c>
      <c r="P7567" t="s">
        <v>1552</v>
      </c>
      <c r="Q7567">
        <v>20010313</v>
      </c>
      <c r="R7567">
        <v>891008979</v>
      </c>
    </row>
    <row r="7568" spans="1:18">
      <c r="A7568" t="s">
        <v>1961</v>
      </c>
      <c r="B7568" t="s">
        <v>1974</v>
      </c>
      <c r="C7568">
        <v>201205</v>
      </c>
      <c r="D7568">
        <v>31</v>
      </c>
      <c r="E7568" t="s">
        <v>1555</v>
      </c>
      <c r="F7568">
        <v>2941</v>
      </c>
      <c r="G7568">
        <v>17308</v>
      </c>
      <c r="H7568">
        <v>5233</v>
      </c>
      <c r="I7568">
        <v>43112078100</v>
      </c>
      <c r="J7568">
        <v>9</v>
      </c>
      <c r="K7568" t="s">
        <v>1892</v>
      </c>
      <c r="L7568">
        <v>276</v>
      </c>
      <c r="M7568" t="s">
        <v>1803</v>
      </c>
      <c r="N7568" t="s">
        <v>1960</v>
      </c>
      <c r="O7568">
        <v>0</v>
      </c>
      <c r="P7568" t="s">
        <v>1552</v>
      </c>
      <c r="Q7568">
        <v>20021215</v>
      </c>
      <c r="R7568">
        <v>891008979</v>
      </c>
    </row>
    <row r="7569" spans="1:18">
      <c r="A7569" t="s">
        <v>1961</v>
      </c>
      <c r="B7569" t="s">
        <v>1975</v>
      </c>
      <c r="C7569">
        <v>201205</v>
      </c>
      <c r="D7569">
        <v>31</v>
      </c>
      <c r="E7569" t="s">
        <v>1555</v>
      </c>
      <c r="F7569">
        <v>11466</v>
      </c>
      <c r="G7569">
        <v>16440</v>
      </c>
      <c r="H7569">
        <v>24132</v>
      </c>
      <c r="I7569">
        <v>43112078600</v>
      </c>
      <c r="J7569">
        <v>9</v>
      </c>
      <c r="K7569" t="s">
        <v>1892</v>
      </c>
      <c r="L7569">
        <v>276</v>
      </c>
      <c r="M7569" t="s">
        <v>1803</v>
      </c>
      <c r="N7569" t="s">
        <v>1960</v>
      </c>
      <c r="O7569">
        <v>0</v>
      </c>
      <c r="P7569" t="s">
        <v>1552</v>
      </c>
      <c r="Q7569">
        <v>20030501</v>
      </c>
      <c r="R7569">
        <v>891008979</v>
      </c>
    </row>
    <row r="7570" spans="1:18">
      <c r="A7570" t="s">
        <v>1961</v>
      </c>
      <c r="B7570" t="s">
        <v>1976</v>
      </c>
      <c r="C7570">
        <v>201205</v>
      </c>
      <c r="D7570">
        <v>31</v>
      </c>
      <c r="E7570" t="s">
        <v>1555</v>
      </c>
      <c r="F7570">
        <v>16182</v>
      </c>
      <c r="G7570">
        <v>16106</v>
      </c>
      <c r="H7570">
        <v>12559</v>
      </c>
      <c r="I7570">
        <v>43112078700</v>
      </c>
      <c r="J7570">
        <v>9</v>
      </c>
      <c r="K7570" t="s">
        <v>1963</v>
      </c>
      <c r="L7570">
        <v>276</v>
      </c>
      <c r="M7570" t="s">
        <v>1803</v>
      </c>
      <c r="N7570" t="s">
        <v>1960</v>
      </c>
      <c r="O7570">
        <v>0</v>
      </c>
      <c r="P7570" t="s">
        <v>1552</v>
      </c>
      <c r="Q7570">
        <v>20030722</v>
      </c>
      <c r="R7570">
        <v>891008979</v>
      </c>
    </row>
    <row r="7571" spans="1:18">
      <c r="A7571" t="s">
        <v>1961</v>
      </c>
      <c r="B7571" t="s">
        <v>1977</v>
      </c>
      <c r="C7571">
        <v>201205</v>
      </c>
      <c r="D7571">
        <v>31</v>
      </c>
      <c r="E7571" t="s">
        <v>1555</v>
      </c>
      <c r="F7571">
        <v>7933</v>
      </c>
      <c r="G7571">
        <v>16762</v>
      </c>
      <c r="H7571">
        <v>19943</v>
      </c>
      <c r="I7571">
        <v>43112078900</v>
      </c>
      <c r="J7571">
        <v>9</v>
      </c>
      <c r="K7571" t="s">
        <v>1963</v>
      </c>
      <c r="L7571">
        <v>276</v>
      </c>
      <c r="M7571" t="s">
        <v>1803</v>
      </c>
      <c r="N7571" t="s">
        <v>1960</v>
      </c>
      <c r="O7571">
        <v>0</v>
      </c>
      <c r="P7571" t="s">
        <v>1552</v>
      </c>
      <c r="Q7571">
        <v>20031005</v>
      </c>
      <c r="R7571">
        <v>891008979</v>
      </c>
    </row>
    <row r="7572" spans="1:18">
      <c r="A7572" t="s">
        <v>1848</v>
      </c>
      <c r="B7572" t="s">
        <v>1964</v>
      </c>
      <c r="C7572">
        <v>201206</v>
      </c>
      <c r="D7572">
        <v>30</v>
      </c>
      <c r="E7572" t="s">
        <v>1555</v>
      </c>
      <c r="F7572">
        <v>7357</v>
      </c>
      <c r="G7572">
        <v>15562</v>
      </c>
      <c r="H7572">
        <v>8470</v>
      </c>
      <c r="I7572">
        <v>43112077902</v>
      </c>
      <c r="J7572">
        <v>9</v>
      </c>
      <c r="K7572" t="s">
        <v>1892</v>
      </c>
      <c r="L7572">
        <v>276</v>
      </c>
      <c r="M7572" t="s">
        <v>1803</v>
      </c>
      <c r="N7572" t="s">
        <v>1960</v>
      </c>
      <c r="O7572">
        <v>0</v>
      </c>
      <c r="P7572" t="s">
        <v>1552</v>
      </c>
      <c r="Q7572">
        <v>20090712</v>
      </c>
      <c r="R7572">
        <v>891008979</v>
      </c>
    </row>
    <row r="7573" spans="1:18">
      <c r="A7573" t="s">
        <v>1957</v>
      </c>
      <c r="B7573" t="s">
        <v>1965</v>
      </c>
      <c r="C7573">
        <v>201206</v>
      </c>
      <c r="D7573">
        <v>30</v>
      </c>
      <c r="E7573" t="s">
        <v>1555</v>
      </c>
      <c r="F7573">
        <v>21134</v>
      </c>
      <c r="G7573">
        <v>12373</v>
      </c>
      <c r="H7573">
        <v>11260</v>
      </c>
      <c r="I7573">
        <v>43112077000</v>
      </c>
      <c r="J7573">
        <v>9</v>
      </c>
      <c r="K7573" t="s">
        <v>1966</v>
      </c>
      <c r="L7573">
        <v>276</v>
      </c>
      <c r="M7573" t="s">
        <v>1803</v>
      </c>
      <c r="N7573" t="s">
        <v>1960</v>
      </c>
      <c r="O7573">
        <v>0</v>
      </c>
      <c r="P7573" t="s">
        <v>1552</v>
      </c>
      <c r="Q7573">
        <v>19990926</v>
      </c>
      <c r="R7573">
        <v>891008979</v>
      </c>
    </row>
    <row r="7574" spans="1:18">
      <c r="A7574" t="s">
        <v>1957</v>
      </c>
      <c r="B7574" t="s">
        <v>1981</v>
      </c>
      <c r="C7574">
        <v>201206</v>
      </c>
      <c r="D7574">
        <v>24</v>
      </c>
      <c r="E7574" t="s">
        <v>1555</v>
      </c>
      <c r="F7574">
        <v>9155</v>
      </c>
      <c r="G7574">
        <v>14934</v>
      </c>
      <c r="H7574">
        <v>16369</v>
      </c>
      <c r="I7574">
        <v>43112077100</v>
      </c>
      <c r="J7574">
        <v>9</v>
      </c>
      <c r="K7574" t="s">
        <v>1966</v>
      </c>
      <c r="L7574">
        <v>276</v>
      </c>
      <c r="M7574" t="s">
        <v>1803</v>
      </c>
      <c r="N7574" t="s">
        <v>1960</v>
      </c>
      <c r="O7574">
        <v>0</v>
      </c>
      <c r="P7574" t="s">
        <v>1552</v>
      </c>
      <c r="Q7574">
        <v>20000623</v>
      </c>
      <c r="R7574">
        <v>891008979</v>
      </c>
    </row>
    <row r="7575" spans="1:18">
      <c r="A7575" t="s">
        <v>1957</v>
      </c>
      <c r="B7575" t="s">
        <v>1967</v>
      </c>
      <c r="C7575">
        <v>201206</v>
      </c>
      <c r="D7575">
        <v>30</v>
      </c>
      <c r="E7575" t="s">
        <v>1555</v>
      </c>
      <c r="F7575">
        <v>18612</v>
      </c>
      <c r="G7575">
        <v>9610</v>
      </c>
      <c r="H7575">
        <v>21758</v>
      </c>
      <c r="I7575">
        <v>43112077303</v>
      </c>
      <c r="J7575">
        <v>9</v>
      </c>
      <c r="K7575" t="s">
        <v>1959</v>
      </c>
      <c r="L7575">
        <v>276</v>
      </c>
      <c r="M7575" t="s">
        <v>1803</v>
      </c>
      <c r="N7575" t="s">
        <v>1960</v>
      </c>
      <c r="O7575">
        <v>0</v>
      </c>
      <c r="P7575" t="s">
        <v>1552</v>
      </c>
      <c r="Q7575">
        <v>20060313</v>
      </c>
      <c r="R7575">
        <v>891008979</v>
      </c>
    </row>
    <row r="7576" spans="1:18">
      <c r="A7576" t="s">
        <v>1957</v>
      </c>
      <c r="B7576" t="s">
        <v>1982</v>
      </c>
      <c r="C7576">
        <v>201206</v>
      </c>
      <c r="D7576">
        <v>29</v>
      </c>
      <c r="E7576" t="s">
        <v>1555</v>
      </c>
      <c r="F7576">
        <v>4498</v>
      </c>
      <c r="G7576">
        <v>90059</v>
      </c>
      <c r="H7576">
        <v>2456</v>
      </c>
      <c r="I7576">
        <v>43112079302</v>
      </c>
      <c r="J7576">
        <v>9</v>
      </c>
      <c r="K7576" t="s">
        <v>1983</v>
      </c>
      <c r="L7576">
        <v>276</v>
      </c>
      <c r="M7576" t="s">
        <v>1803</v>
      </c>
      <c r="N7576" t="s">
        <v>1960</v>
      </c>
      <c r="O7576">
        <v>0</v>
      </c>
      <c r="P7576" t="s">
        <v>1552</v>
      </c>
      <c r="Q7576">
        <v>20120415</v>
      </c>
      <c r="R7576">
        <v>891008979</v>
      </c>
    </row>
    <row r="7577" spans="1:18">
      <c r="A7577" t="s">
        <v>1957</v>
      </c>
      <c r="B7577" t="s">
        <v>1968</v>
      </c>
      <c r="C7577">
        <v>201206</v>
      </c>
      <c r="D7577">
        <v>30</v>
      </c>
      <c r="E7577" t="s">
        <v>1555</v>
      </c>
      <c r="F7577">
        <v>35208</v>
      </c>
      <c r="G7577">
        <v>15774</v>
      </c>
      <c r="H7577">
        <v>64219</v>
      </c>
      <c r="I7577">
        <v>43112079400</v>
      </c>
      <c r="J7577">
        <v>9</v>
      </c>
      <c r="K7577" t="s">
        <v>1959</v>
      </c>
      <c r="L7577">
        <v>276</v>
      </c>
      <c r="M7577" t="s">
        <v>1803</v>
      </c>
      <c r="N7577" t="s">
        <v>1960</v>
      </c>
      <c r="O7577">
        <v>0</v>
      </c>
      <c r="P7577" t="s">
        <v>1552</v>
      </c>
      <c r="Q7577">
        <v>20041204</v>
      </c>
      <c r="R7577">
        <v>891008979</v>
      </c>
    </row>
    <row r="7578" spans="1:18">
      <c r="A7578" t="s">
        <v>1957</v>
      </c>
      <c r="B7578" t="s">
        <v>1969</v>
      </c>
      <c r="C7578">
        <v>201206</v>
      </c>
      <c r="D7578">
        <v>30</v>
      </c>
      <c r="E7578" t="s">
        <v>1555</v>
      </c>
      <c r="F7578">
        <v>12816</v>
      </c>
      <c r="G7578">
        <v>14748</v>
      </c>
      <c r="H7578">
        <v>7749</v>
      </c>
      <c r="I7578">
        <v>43112076004</v>
      </c>
      <c r="J7578">
        <v>9</v>
      </c>
      <c r="K7578" t="s">
        <v>1959</v>
      </c>
      <c r="L7578">
        <v>276</v>
      </c>
      <c r="M7578" t="s">
        <v>1803</v>
      </c>
      <c r="N7578" t="s">
        <v>1960</v>
      </c>
      <c r="O7578">
        <v>0</v>
      </c>
      <c r="P7578" t="s">
        <v>1552</v>
      </c>
      <c r="Q7578">
        <v>20090406</v>
      </c>
      <c r="R7578">
        <v>891008979</v>
      </c>
    </row>
    <row r="7579" spans="1:18">
      <c r="A7579" t="s">
        <v>1957</v>
      </c>
      <c r="B7579" t="s">
        <v>1970</v>
      </c>
      <c r="C7579">
        <v>201206</v>
      </c>
      <c r="D7579">
        <v>30</v>
      </c>
      <c r="E7579" t="s">
        <v>1555</v>
      </c>
      <c r="F7579">
        <v>27118</v>
      </c>
      <c r="G7579">
        <v>17878</v>
      </c>
      <c r="H7579">
        <v>14421</v>
      </c>
      <c r="I7579">
        <v>43112074204</v>
      </c>
      <c r="J7579">
        <v>9</v>
      </c>
      <c r="K7579" t="s">
        <v>1966</v>
      </c>
      <c r="L7579">
        <v>276</v>
      </c>
      <c r="M7579" t="s">
        <v>1803</v>
      </c>
      <c r="N7579" t="s">
        <v>1960</v>
      </c>
      <c r="O7579">
        <v>0</v>
      </c>
      <c r="P7579" t="s">
        <v>1552</v>
      </c>
      <c r="Q7579">
        <v>20101113</v>
      </c>
      <c r="R7579">
        <v>891008979</v>
      </c>
    </row>
    <row r="7580" spans="1:18">
      <c r="A7580" t="s">
        <v>1978</v>
      </c>
      <c r="B7580" t="s">
        <v>1979</v>
      </c>
      <c r="C7580">
        <v>201206</v>
      </c>
      <c r="D7580">
        <v>30</v>
      </c>
      <c r="E7580" t="s">
        <v>1555</v>
      </c>
      <c r="F7580">
        <v>17255</v>
      </c>
      <c r="G7580">
        <v>22588</v>
      </c>
      <c r="H7580">
        <v>81014</v>
      </c>
      <c r="I7580">
        <v>43112079501</v>
      </c>
      <c r="J7580">
        <v>9</v>
      </c>
      <c r="K7580" t="s">
        <v>1980</v>
      </c>
      <c r="L7580">
        <v>276</v>
      </c>
      <c r="M7580" t="s">
        <v>1803</v>
      </c>
      <c r="N7580" t="s">
        <v>1960</v>
      </c>
      <c r="O7580">
        <v>0</v>
      </c>
      <c r="P7580" t="s">
        <v>1552</v>
      </c>
      <c r="Q7580">
        <v>20120212</v>
      </c>
      <c r="R7580">
        <v>891008979</v>
      </c>
    </row>
    <row r="7581" spans="1:18">
      <c r="A7581" t="s">
        <v>1971</v>
      </c>
      <c r="B7581" t="s">
        <v>1972</v>
      </c>
      <c r="C7581">
        <v>201206</v>
      </c>
      <c r="D7581">
        <v>30</v>
      </c>
      <c r="E7581" t="s">
        <v>1555</v>
      </c>
      <c r="F7581">
        <v>63890</v>
      </c>
      <c r="G7581">
        <v>24276</v>
      </c>
      <c r="H7581">
        <v>16256</v>
      </c>
      <c r="I7581">
        <v>43112080001</v>
      </c>
      <c r="J7581">
        <v>9</v>
      </c>
      <c r="K7581" t="s">
        <v>1966</v>
      </c>
      <c r="L7581">
        <v>276</v>
      </c>
      <c r="M7581" t="s">
        <v>1803</v>
      </c>
      <c r="N7581" t="s">
        <v>1960</v>
      </c>
      <c r="O7581">
        <v>0</v>
      </c>
      <c r="P7581" t="s">
        <v>1552</v>
      </c>
      <c r="Q7581">
        <v>20100220</v>
      </c>
      <c r="R7581">
        <v>891008979</v>
      </c>
    </row>
    <row r="7582" spans="1:18">
      <c r="A7582" t="s">
        <v>1961</v>
      </c>
      <c r="B7582" t="s">
        <v>1973</v>
      </c>
      <c r="C7582">
        <v>201206</v>
      </c>
      <c r="D7582">
        <v>30</v>
      </c>
      <c r="E7582" t="s">
        <v>1555</v>
      </c>
      <c r="F7582">
        <v>6276</v>
      </c>
      <c r="G7582">
        <v>8630</v>
      </c>
      <c r="H7582">
        <v>14042</v>
      </c>
      <c r="I7582">
        <v>43112077400</v>
      </c>
      <c r="J7582">
        <v>9</v>
      </c>
      <c r="K7582" t="s">
        <v>1959</v>
      </c>
      <c r="L7582">
        <v>276</v>
      </c>
      <c r="M7582" t="s">
        <v>1803</v>
      </c>
      <c r="N7582" t="s">
        <v>1960</v>
      </c>
      <c r="O7582">
        <v>0</v>
      </c>
      <c r="P7582" t="s">
        <v>1552</v>
      </c>
      <c r="Q7582">
        <v>20010313</v>
      </c>
      <c r="R7582">
        <v>891008979</v>
      </c>
    </row>
    <row r="7583" spans="1:18">
      <c r="A7583" t="s">
        <v>1961</v>
      </c>
      <c r="B7583" t="s">
        <v>1974</v>
      </c>
      <c r="C7583">
        <v>201206</v>
      </c>
      <c r="D7583">
        <v>29</v>
      </c>
      <c r="E7583" t="s">
        <v>1555</v>
      </c>
      <c r="F7583">
        <v>5941</v>
      </c>
      <c r="G7583">
        <v>20729</v>
      </c>
      <c r="H7583">
        <v>10221</v>
      </c>
      <c r="I7583">
        <v>43112078100</v>
      </c>
      <c r="J7583">
        <v>9</v>
      </c>
      <c r="K7583" t="s">
        <v>1892</v>
      </c>
      <c r="L7583">
        <v>276</v>
      </c>
      <c r="M7583" t="s">
        <v>1803</v>
      </c>
      <c r="N7583" t="s">
        <v>1960</v>
      </c>
      <c r="O7583">
        <v>0</v>
      </c>
      <c r="P7583" t="s">
        <v>1552</v>
      </c>
      <c r="Q7583">
        <v>20021215</v>
      </c>
      <c r="R7583">
        <v>891008979</v>
      </c>
    </row>
    <row r="7584" spans="1:18">
      <c r="A7584" t="s">
        <v>1961</v>
      </c>
      <c r="B7584" t="s">
        <v>1975</v>
      </c>
      <c r="C7584">
        <v>201206</v>
      </c>
      <c r="D7584">
        <v>30</v>
      </c>
      <c r="E7584" t="s">
        <v>1555</v>
      </c>
      <c r="F7584">
        <v>10763</v>
      </c>
      <c r="G7584">
        <v>14066</v>
      </c>
      <c r="H7584">
        <v>17825</v>
      </c>
      <c r="I7584">
        <v>43112078600</v>
      </c>
      <c r="J7584">
        <v>9</v>
      </c>
      <c r="K7584" t="s">
        <v>1892</v>
      </c>
      <c r="L7584">
        <v>276</v>
      </c>
      <c r="M7584" t="s">
        <v>1803</v>
      </c>
      <c r="N7584" t="s">
        <v>1960</v>
      </c>
      <c r="O7584">
        <v>0</v>
      </c>
      <c r="P7584" t="s">
        <v>1552</v>
      </c>
      <c r="Q7584">
        <v>20030501</v>
      </c>
      <c r="R7584">
        <v>891008979</v>
      </c>
    </row>
    <row r="7585" spans="1:18">
      <c r="A7585" t="s">
        <v>1961</v>
      </c>
      <c r="B7585" t="s">
        <v>1976</v>
      </c>
      <c r="C7585">
        <v>201206</v>
      </c>
      <c r="D7585">
        <v>30</v>
      </c>
      <c r="E7585" t="s">
        <v>1555</v>
      </c>
      <c r="F7585">
        <v>16299</v>
      </c>
      <c r="G7585">
        <v>14870</v>
      </c>
      <c r="H7585">
        <v>10705</v>
      </c>
      <c r="I7585">
        <v>43112078700</v>
      </c>
      <c r="J7585">
        <v>9</v>
      </c>
      <c r="K7585" t="s">
        <v>1963</v>
      </c>
      <c r="L7585">
        <v>276</v>
      </c>
      <c r="M7585" t="s">
        <v>1803</v>
      </c>
      <c r="N7585" t="s">
        <v>1960</v>
      </c>
      <c r="O7585">
        <v>0</v>
      </c>
      <c r="P7585" t="s">
        <v>1552</v>
      </c>
      <c r="Q7585">
        <v>20030722</v>
      </c>
      <c r="R7585">
        <v>891008979</v>
      </c>
    </row>
    <row r="7586" spans="1:18">
      <c r="A7586" t="s">
        <v>1961</v>
      </c>
      <c r="B7586" t="s">
        <v>1977</v>
      </c>
      <c r="C7586">
        <v>201206</v>
      </c>
      <c r="D7586">
        <v>30</v>
      </c>
      <c r="E7586" t="s">
        <v>1555</v>
      </c>
      <c r="F7586">
        <v>8564</v>
      </c>
      <c r="G7586">
        <v>14463</v>
      </c>
      <c r="H7586">
        <v>17189</v>
      </c>
      <c r="I7586">
        <v>43112078900</v>
      </c>
      <c r="J7586">
        <v>9</v>
      </c>
      <c r="K7586" t="s">
        <v>1963</v>
      </c>
      <c r="L7586">
        <v>276</v>
      </c>
      <c r="M7586" t="s">
        <v>1803</v>
      </c>
      <c r="N7586" t="s">
        <v>1960</v>
      </c>
      <c r="O7586">
        <v>0</v>
      </c>
      <c r="P7586" t="s">
        <v>1552</v>
      </c>
      <c r="Q7586">
        <v>20031005</v>
      </c>
      <c r="R7586">
        <v>891008979</v>
      </c>
    </row>
    <row r="7587" spans="1:18">
      <c r="A7587" t="s">
        <v>1848</v>
      </c>
      <c r="B7587" t="s">
        <v>1964</v>
      </c>
      <c r="C7587">
        <v>201207</v>
      </c>
      <c r="D7587">
        <v>31</v>
      </c>
      <c r="E7587" t="s">
        <v>1555</v>
      </c>
      <c r="F7587">
        <v>7764</v>
      </c>
      <c r="G7587">
        <v>13595</v>
      </c>
      <c r="H7587">
        <v>8001</v>
      </c>
      <c r="I7587">
        <v>43112077902</v>
      </c>
      <c r="J7587">
        <v>9</v>
      </c>
      <c r="K7587" t="s">
        <v>1892</v>
      </c>
      <c r="L7587">
        <v>276</v>
      </c>
      <c r="M7587" t="s">
        <v>1803</v>
      </c>
      <c r="N7587" t="s">
        <v>1960</v>
      </c>
      <c r="O7587">
        <v>0</v>
      </c>
      <c r="P7587" t="s">
        <v>1552</v>
      </c>
      <c r="Q7587">
        <v>20090712</v>
      </c>
      <c r="R7587">
        <v>891008979</v>
      </c>
    </row>
    <row r="7588" spans="1:18">
      <c r="A7588" t="s">
        <v>1957</v>
      </c>
      <c r="B7588" t="s">
        <v>1965</v>
      </c>
      <c r="C7588">
        <v>201207</v>
      </c>
      <c r="D7588">
        <v>31</v>
      </c>
      <c r="E7588" t="s">
        <v>1555</v>
      </c>
      <c r="F7588">
        <v>23462</v>
      </c>
      <c r="G7588">
        <v>10852</v>
      </c>
      <c r="H7588">
        <v>11303</v>
      </c>
      <c r="I7588">
        <v>43112077000</v>
      </c>
      <c r="J7588">
        <v>9</v>
      </c>
      <c r="K7588" t="s">
        <v>1966</v>
      </c>
      <c r="L7588">
        <v>276</v>
      </c>
      <c r="M7588" t="s">
        <v>1803</v>
      </c>
      <c r="N7588" t="s">
        <v>1960</v>
      </c>
      <c r="O7588">
        <v>0</v>
      </c>
      <c r="P7588" t="s">
        <v>1552</v>
      </c>
      <c r="Q7588">
        <v>19990926</v>
      </c>
      <c r="R7588">
        <v>891008979</v>
      </c>
    </row>
    <row r="7589" spans="1:18">
      <c r="A7589" t="s">
        <v>1957</v>
      </c>
      <c r="B7589" t="s">
        <v>1981</v>
      </c>
      <c r="C7589">
        <v>201207</v>
      </c>
      <c r="D7589">
        <v>13</v>
      </c>
      <c r="E7589" t="s">
        <v>1555</v>
      </c>
      <c r="F7589">
        <v>4210</v>
      </c>
      <c r="G7589">
        <v>8103</v>
      </c>
      <c r="H7589">
        <v>7952</v>
      </c>
      <c r="I7589">
        <v>43112077100</v>
      </c>
      <c r="J7589">
        <v>9</v>
      </c>
      <c r="K7589" t="s">
        <v>1966</v>
      </c>
      <c r="L7589">
        <v>276</v>
      </c>
      <c r="M7589" t="s">
        <v>1803</v>
      </c>
      <c r="N7589" t="s">
        <v>1960</v>
      </c>
      <c r="O7589">
        <v>0</v>
      </c>
      <c r="P7589" t="s">
        <v>1552</v>
      </c>
      <c r="Q7589">
        <v>20000623</v>
      </c>
      <c r="R7589">
        <v>891008979</v>
      </c>
    </row>
    <row r="7590" spans="1:18">
      <c r="A7590" t="s">
        <v>1957</v>
      </c>
      <c r="B7590" t="s">
        <v>1967</v>
      </c>
      <c r="C7590">
        <v>201207</v>
      </c>
      <c r="D7590">
        <v>31</v>
      </c>
      <c r="E7590" t="s">
        <v>1555</v>
      </c>
      <c r="F7590">
        <v>21803</v>
      </c>
      <c r="G7590">
        <v>4994</v>
      </c>
      <c r="H7590">
        <v>32520</v>
      </c>
      <c r="I7590">
        <v>43112077303</v>
      </c>
      <c r="J7590">
        <v>9</v>
      </c>
      <c r="K7590" t="s">
        <v>1959</v>
      </c>
      <c r="L7590">
        <v>276</v>
      </c>
      <c r="M7590" t="s">
        <v>1803</v>
      </c>
      <c r="N7590" t="s">
        <v>1960</v>
      </c>
      <c r="O7590">
        <v>0</v>
      </c>
      <c r="P7590" t="s">
        <v>1552</v>
      </c>
      <c r="Q7590">
        <v>20060313</v>
      </c>
      <c r="R7590">
        <v>891008979</v>
      </c>
    </row>
    <row r="7591" spans="1:18">
      <c r="A7591" t="s">
        <v>1957</v>
      </c>
      <c r="B7591" t="s">
        <v>1982</v>
      </c>
      <c r="C7591">
        <v>201207</v>
      </c>
      <c r="D7591">
        <v>31</v>
      </c>
      <c r="E7591" t="s">
        <v>1555</v>
      </c>
      <c r="F7591">
        <v>4936</v>
      </c>
      <c r="G7591">
        <v>70314</v>
      </c>
      <c r="H7591">
        <v>1361</v>
      </c>
      <c r="I7591">
        <v>43112079302</v>
      </c>
      <c r="J7591">
        <v>9</v>
      </c>
      <c r="K7591" t="s">
        <v>1983</v>
      </c>
      <c r="L7591">
        <v>276</v>
      </c>
      <c r="M7591" t="s">
        <v>1803</v>
      </c>
      <c r="N7591" t="s">
        <v>1960</v>
      </c>
      <c r="O7591">
        <v>0</v>
      </c>
      <c r="P7591" t="s">
        <v>1552</v>
      </c>
      <c r="Q7591">
        <v>20120415</v>
      </c>
      <c r="R7591">
        <v>891008979</v>
      </c>
    </row>
    <row r="7592" spans="1:18">
      <c r="A7592" t="s">
        <v>1957</v>
      </c>
      <c r="B7592" t="s">
        <v>1968</v>
      </c>
      <c r="C7592">
        <v>201207</v>
      </c>
      <c r="D7592">
        <v>26</v>
      </c>
      <c r="E7592" t="s">
        <v>1555</v>
      </c>
      <c r="F7592">
        <v>32402</v>
      </c>
      <c r="G7592">
        <v>9954</v>
      </c>
      <c r="H7592">
        <v>50122</v>
      </c>
      <c r="I7592">
        <v>43112079400</v>
      </c>
      <c r="J7592">
        <v>9</v>
      </c>
      <c r="K7592" t="s">
        <v>1959</v>
      </c>
      <c r="L7592">
        <v>276</v>
      </c>
      <c r="M7592" t="s">
        <v>1803</v>
      </c>
      <c r="N7592" t="s">
        <v>1960</v>
      </c>
      <c r="O7592">
        <v>0</v>
      </c>
      <c r="P7592" t="s">
        <v>1552</v>
      </c>
      <c r="Q7592">
        <v>20041204</v>
      </c>
      <c r="R7592">
        <v>891008979</v>
      </c>
    </row>
    <row r="7593" spans="1:18">
      <c r="A7593" t="s">
        <v>1957</v>
      </c>
      <c r="B7593" t="s">
        <v>1969</v>
      </c>
      <c r="C7593">
        <v>201207</v>
      </c>
      <c r="D7593">
        <v>31</v>
      </c>
      <c r="E7593" t="s">
        <v>1555</v>
      </c>
      <c r="F7593">
        <v>15711</v>
      </c>
      <c r="G7593">
        <v>7936</v>
      </c>
      <c r="H7593">
        <v>7828</v>
      </c>
      <c r="I7593">
        <v>43112076004</v>
      </c>
      <c r="J7593">
        <v>9</v>
      </c>
      <c r="K7593" t="s">
        <v>1959</v>
      </c>
      <c r="L7593">
        <v>276</v>
      </c>
      <c r="M7593" t="s">
        <v>1803</v>
      </c>
      <c r="N7593" t="s">
        <v>1960</v>
      </c>
      <c r="O7593">
        <v>0</v>
      </c>
      <c r="P7593" t="s">
        <v>1552</v>
      </c>
      <c r="Q7593">
        <v>20090406</v>
      </c>
      <c r="R7593">
        <v>891008979</v>
      </c>
    </row>
    <row r="7594" spans="1:18">
      <c r="A7594" t="s">
        <v>1957</v>
      </c>
      <c r="B7594" t="s">
        <v>1970</v>
      </c>
      <c r="C7594">
        <v>201207</v>
      </c>
      <c r="D7594">
        <v>31</v>
      </c>
      <c r="E7594" t="s">
        <v>1555</v>
      </c>
      <c r="F7594">
        <v>24229</v>
      </c>
      <c r="G7594">
        <v>15371</v>
      </c>
      <c r="H7594">
        <v>16431</v>
      </c>
      <c r="I7594">
        <v>43112074204</v>
      </c>
      <c r="J7594">
        <v>9</v>
      </c>
      <c r="K7594" t="s">
        <v>1966</v>
      </c>
      <c r="L7594">
        <v>276</v>
      </c>
      <c r="M7594" t="s">
        <v>1803</v>
      </c>
      <c r="N7594" t="s">
        <v>1960</v>
      </c>
      <c r="O7594">
        <v>0</v>
      </c>
      <c r="P7594" t="s">
        <v>1552</v>
      </c>
      <c r="Q7594">
        <v>20101113</v>
      </c>
      <c r="R7594">
        <v>891008979</v>
      </c>
    </row>
    <row r="7595" spans="1:18">
      <c r="A7595" t="s">
        <v>1978</v>
      </c>
      <c r="B7595" t="s">
        <v>1979</v>
      </c>
      <c r="C7595">
        <v>201207</v>
      </c>
      <c r="D7595">
        <v>30</v>
      </c>
      <c r="E7595" t="s">
        <v>1555</v>
      </c>
      <c r="F7595">
        <v>17448</v>
      </c>
      <c r="G7595">
        <v>21857</v>
      </c>
      <c r="H7595">
        <v>102078</v>
      </c>
      <c r="I7595">
        <v>43112079501</v>
      </c>
      <c r="J7595">
        <v>9</v>
      </c>
      <c r="K7595" t="s">
        <v>1980</v>
      </c>
      <c r="L7595">
        <v>276</v>
      </c>
      <c r="M7595" t="s">
        <v>1803</v>
      </c>
      <c r="N7595" t="s">
        <v>1960</v>
      </c>
      <c r="O7595">
        <v>0</v>
      </c>
      <c r="P7595" t="s">
        <v>1552</v>
      </c>
      <c r="Q7595">
        <v>20120212</v>
      </c>
      <c r="R7595">
        <v>891008979</v>
      </c>
    </row>
    <row r="7596" spans="1:18">
      <c r="A7596" t="s">
        <v>1971</v>
      </c>
      <c r="B7596" t="s">
        <v>1972</v>
      </c>
      <c r="C7596">
        <v>201207</v>
      </c>
      <c r="D7596">
        <v>31</v>
      </c>
      <c r="E7596" t="s">
        <v>1555</v>
      </c>
      <c r="F7596">
        <v>59899</v>
      </c>
      <c r="G7596">
        <v>20530</v>
      </c>
      <c r="H7596">
        <v>17644</v>
      </c>
      <c r="I7596">
        <v>43112080001</v>
      </c>
      <c r="J7596">
        <v>9</v>
      </c>
      <c r="K7596" t="s">
        <v>1966</v>
      </c>
      <c r="L7596">
        <v>276</v>
      </c>
      <c r="M7596" t="s">
        <v>1803</v>
      </c>
      <c r="N7596" t="s">
        <v>1960</v>
      </c>
      <c r="O7596">
        <v>0</v>
      </c>
      <c r="P7596" t="s">
        <v>1552</v>
      </c>
      <c r="Q7596">
        <v>20100220</v>
      </c>
      <c r="R7596">
        <v>891008979</v>
      </c>
    </row>
    <row r="7597" spans="1:18">
      <c r="A7597" t="s">
        <v>1961</v>
      </c>
      <c r="B7597" t="s">
        <v>1973</v>
      </c>
      <c r="C7597">
        <v>201207</v>
      </c>
      <c r="D7597">
        <v>26</v>
      </c>
      <c r="E7597" t="s">
        <v>1555</v>
      </c>
      <c r="F7597">
        <v>6697</v>
      </c>
      <c r="G7597">
        <v>5967</v>
      </c>
      <c r="H7597">
        <v>12553</v>
      </c>
      <c r="I7597">
        <v>43112077400</v>
      </c>
      <c r="J7597">
        <v>9</v>
      </c>
      <c r="K7597" t="s">
        <v>1959</v>
      </c>
      <c r="L7597">
        <v>276</v>
      </c>
      <c r="M7597" t="s">
        <v>1803</v>
      </c>
      <c r="N7597" t="s">
        <v>1960</v>
      </c>
      <c r="O7597">
        <v>0</v>
      </c>
      <c r="P7597" t="s">
        <v>1552</v>
      </c>
      <c r="Q7597">
        <v>20010313</v>
      </c>
      <c r="R7597">
        <v>891008979</v>
      </c>
    </row>
    <row r="7598" spans="1:18">
      <c r="A7598" t="s">
        <v>1961</v>
      </c>
      <c r="B7598" t="s">
        <v>1974</v>
      </c>
      <c r="C7598">
        <v>201207</v>
      </c>
      <c r="D7598">
        <v>31</v>
      </c>
      <c r="E7598" t="s">
        <v>1555</v>
      </c>
      <c r="F7598">
        <v>6480</v>
      </c>
      <c r="G7598">
        <v>18500</v>
      </c>
      <c r="H7598">
        <v>10667</v>
      </c>
      <c r="I7598">
        <v>43112078100</v>
      </c>
      <c r="J7598">
        <v>9</v>
      </c>
      <c r="K7598" t="s">
        <v>1892</v>
      </c>
      <c r="L7598">
        <v>276</v>
      </c>
      <c r="M7598" t="s">
        <v>1803</v>
      </c>
      <c r="N7598" t="s">
        <v>1960</v>
      </c>
      <c r="O7598">
        <v>0</v>
      </c>
      <c r="P7598" t="s">
        <v>1552</v>
      </c>
      <c r="Q7598">
        <v>20021215</v>
      </c>
      <c r="R7598">
        <v>891008979</v>
      </c>
    </row>
    <row r="7599" spans="1:18">
      <c r="A7599" t="s">
        <v>1961</v>
      </c>
      <c r="B7599" t="s">
        <v>1975</v>
      </c>
      <c r="C7599">
        <v>201207</v>
      </c>
      <c r="D7599">
        <v>31</v>
      </c>
      <c r="E7599" t="s">
        <v>1555</v>
      </c>
      <c r="F7599">
        <v>12618</v>
      </c>
      <c r="G7599">
        <v>12060</v>
      </c>
      <c r="H7599">
        <v>17839</v>
      </c>
      <c r="I7599">
        <v>43112078600</v>
      </c>
      <c r="J7599">
        <v>9</v>
      </c>
      <c r="K7599" t="s">
        <v>1892</v>
      </c>
      <c r="L7599">
        <v>276</v>
      </c>
      <c r="M7599" t="s">
        <v>1803</v>
      </c>
      <c r="N7599" t="s">
        <v>1960</v>
      </c>
      <c r="O7599">
        <v>0</v>
      </c>
      <c r="P7599" t="s">
        <v>1552</v>
      </c>
      <c r="Q7599">
        <v>20030501</v>
      </c>
      <c r="R7599">
        <v>891008979</v>
      </c>
    </row>
    <row r="7600" spans="1:18">
      <c r="A7600" t="s">
        <v>1961</v>
      </c>
      <c r="B7600" t="s">
        <v>1976</v>
      </c>
      <c r="C7600">
        <v>201207</v>
      </c>
      <c r="D7600">
        <v>31</v>
      </c>
      <c r="E7600" t="s">
        <v>1555</v>
      </c>
      <c r="F7600">
        <v>11617</v>
      </c>
      <c r="G7600">
        <v>9953</v>
      </c>
      <c r="H7600">
        <v>10121</v>
      </c>
      <c r="I7600">
        <v>43112078700</v>
      </c>
      <c r="J7600">
        <v>9</v>
      </c>
      <c r="K7600" t="s">
        <v>1963</v>
      </c>
      <c r="L7600">
        <v>276</v>
      </c>
      <c r="M7600" t="s">
        <v>1803</v>
      </c>
      <c r="N7600" t="s">
        <v>1960</v>
      </c>
      <c r="O7600">
        <v>0</v>
      </c>
      <c r="P7600" t="s">
        <v>1552</v>
      </c>
      <c r="Q7600">
        <v>20030722</v>
      </c>
      <c r="R7600">
        <v>891008979</v>
      </c>
    </row>
    <row r="7601" spans="1:18">
      <c r="A7601" t="s">
        <v>1961</v>
      </c>
      <c r="B7601" t="s">
        <v>1977</v>
      </c>
      <c r="C7601">
        <v>201207</v>
      </c>
      <c r="D7601">
        <v>31</v>
      </c>
      <c r="E7601" t="s">
        <v>1555</v>
      </c>
      <c r="F7601">
        <v>9785</v>
      </c>
      <c r="G7601">
        <v>10660</v>
      </c>
      <c r="H7601">
        <v>15373</v>
      </c>
      <c r="I7601">
        <v>43112078900</v>
      </c>
      <c r="J7601">
        <v>9</v>
      </c>
      <c r="K7601" t="s">
        <v>1963</v>
      </c>
      <c r="L7601">
        <v>276</v>
      </c>
      <c r="M7601" t="s">
        <v>1803</v>
      </c>
      <c r="N7601" t="s">
        <v>1960</v>
      </c>
      <c r="O7601">
        <v>0</v>
      </c>
      <c r="P7601" t="s">
        <v>1552</v>
      </c>
      <c r="Q7601">
        <v>20031005</v>
      </c>
      <c r="R7601">
        <v>891008979</v>
      </c>
    </row>
    <row r="7602" spans="1:18">
      <c r="A7602" t="s">
        <v>1848</v>
      </c>
      <c r="B7602" t="s">
        <v>1964</v>
      </c>
      <c r="C7602">
        <v>201208</v>
      </c>
      <c r="D7602">
        <v>29</v>
      </c>
      <c r="E7602" t="s">
        <v>1555</v>
      </c>
      <c r="F7602">
        <v>6403</v>
      </c>
      <c r="G7602">
        <v>16248</v>
      </c>
      <c r="H7602">
        <v>8973</v>
      </c>
      <c r="I7602">
        <v>43112077902</v>
      </c>
      <c r="J7602">
        <v>9</v>
      </c>
      <c r="K7602" t="s">
        <v>1892</v>
      </c>
      <c r="L7602">
        <v>276</v>
      </c>
      <c r="M7602" t="s">
        <v>1803</v>
      </c>
      <c r="N7602" t="s">
        <v>1960</v>
      </c>
      <c r="O7602">
        <v>0</v>
      </c>
      <c r="P7602" t="s">
        <v>1552</v>
      </c>
      <c r="Q7602">
        <v>20090712</v>
      </c>
      <c r="R7602">
        <v>891008979</v>
      </c>
    </row>
    <row r="7603" spans="1:18">
      <c r="A7603" t="s">
        <v>1957</v>
      </c>
      <c r="B7603" t="s">
        <v>1965</v>
      </c>
      <c r="C7603">
        <v>201208</v>
      </c>
      <c r="D7603">
        <v>31</v>
      </c>
      <c r="E7603" t="s">
        <v>1555</v>
      </c>
      <c r="F7603">
        <v>20786</v>
      </c>
      <c r="G7603">
        <v>15979</v>
      </c>
      <c r="H7603">
        <v>13193</v>
      </c>
      <c r="I7603">
        <v>43112077000</v>
      </c>
      <c r="J7603">
        <v>9</v>
      </c>
      <c r="K7603" t="s">
        <v>1966</v>
      </c>
      <c r="L7603">
        <v>276</v>
      </c>
      <c r="M7603" t="s">
        <v>1803</v>
      </c>
      <c r="N7603" t="s">
        <v>1960</v>
      </c>
      <c r="O7603">
        <v>0</v>
      </c>
      <c r="P7603" t="s">
        <v>1552</v>
      </c>
      <c r="Q7603">
        <v>19990926</v>
      </c>
      <c r="R7603">
        <v>891008979</v>
      </c>
    </row>
    <row r="7604" spans="1:18">
      <c r="A7604" t="s">
        <v>1957</v>
      </c>
      <c r="B7604" t="s">
        <v>1981</v>
      </c>
      <c r="C7604">
        <v>201208</v>
      </c>
      <c r="D7604">
        <v>29</v>
      </c>
      <c r="E7604" t="s">
        <v>1555</v>
      </c>
      <c r="F7604">
        <v>10881</v>
      </c>
      <c r="G7604">
        <v>17748</v>
      </c>
      <c r="H7604">
        <v>22862</v>
      </c>
      <c r="I7604">
        <v>43112077100</v>
      </c>
      <c r="J7604">
        <v>9</v>
      </c>
      <c r="K7604" t="s">
        <v>1966</v>
      </c>
      <c r="L7604">
        <v>276</v>
      </c>
      <c r="M7604" t="s">
        <v>1803</v>
      </c>
      <c r="N7604" t="s">
        <v>1960</v>
      </c>
      <c r="O7604">
        <v>0</v>
      </c>
      <c r="P7604" t="s">
        <v>1552</v>
      </c>
      <c r="Q7604">
        <v>20000623</v>
      </c>
      <c r="R7604">
        <v>891008979</v>
      </c>
    </row>
    <row r="7605" spans="1:18">
      <c r="A7605" t="s">
        <v>1957</v>
      </c>
      <c r="B7605" t="s">
        <v>1967</v>
      </c>
      <c r="C7605">
        <v>201208</v>
      </c>
      <c r="D7605">
        <v>31</v>
      </c>
      <c r="E7605" t="s">
        <v>1555</v>
      </c>
      <c r="F7605">
        <v>24950</v>
      </c>
      <c r="G7605">
        <v>9449</v>
      </c>
      <c r="H7605">
        <v>37944</v>
      </c>
      <c r="I7605">
        <v>43112077303</v>
      </c>
      <c r="J7605">
        <v>9</v>
      </c>
      <c r="K7605" t="s">
        <v>1959</v>
      </c>
      <c r="L7605">
        <v>276</v>
      </c>
      <c r="M7605" t="s">
        <v>1803</v>
      </c>
      <c r="N7605" t="s">
        <v>1960</v>
      </c>
      <c r="O7605">
        <v>0</v>
      </c>
      <c r="P7605" t="s">
        <v>1552</v>
      </c>
      <c r="Q7605">
        <v>20060313</v>
      </c>
      <c r="R7605">
        <v>891008979</v>
      </c>
    </row>
    <row r="7606" spans="1:18">
      <c r="A7606" t="s">
        <v>1957</v>
      </c>
      <c r="B7606" t="s">
        <v>1982</v>
      </c>
      <c r="C7606">
        <v>201208</v>
      </c>
      <c r="D7606">
        <v>28</v>
      </c>
      <c r="E7606" t="s">
        <v>1555</v>
      </c>
      <c r="F7606">
        <v>4480</v>
      </c>
      <c r="G7606">
        <v>11316</v>
      </c>
      <c r="H7606">
        <v>1671</v>
      </c>
      <c r="I7606">
        <v>43112079302</v>
      </c>
      <c r="J7606">
        <v>9</v>
      </c>
      <c r="K7606" t="s">
        <v>1983</v>
      </c>
      <c r="L7606">
        <v>276</v>
      </c>
      <c r="M7606" t="s">
        <v>1803</v>
      </c>
      <c r="N7606" t="s">
        <v>1960</v>
      </c>
      <c r="O7606">
        <v>0</v>
      </c>
      <c r="P7606" t="s">
        <v>1552</v>
      </c>
      <c r="Q7606">
        <v>20120415</v>
      </c>
      <c r="R7606">
        <v>891008979</v>
      </c>
    </row>
    <row r="7607" spans="1:18">
      <c r="A7607" t="s">
        <v>1957</v>
      </c>
      <c r="B7607" t="s">
        <v>1968</v>
      </c>
      <c r="C7607">
        <v>201208</v>
      </c>
      <c r="D7607">
        <v>29</v>
      </c>
      <c r="E7607" t="s">
        <v>1555</v>
      </c>
      <c r="F7607">
        <v>28473</v>
      </c>
      <c r="G7607">
        <v>17951</v>
      </c>
      <c r="H7607">
        <v>37050</v>
      </c>
      <c r="I7607">
        <v>43112079400</v>
      </c>
      <c r="J7607">
        <v>9</v>
      </c>
      <c r="K7607" t="s">
        <v>1959</v>
      </c>
      <c r="L7607">
        <v>276</v>
      </c>
      <c r="M7607" t="s">
        <v>1803</v>
      </c>
      <c r="N7607" t="s">
        <v>1960</v>
      </c>
      <c r="O7607">
        <v>0</v>
      </c>
      <c r="P7607" t="s">
        <v>1552</v>
      </c>
      <c r="Q7607">
        <v>20041204</v>
      </c>
      <c r="R7607">
        <v>891008979</v>
      </c>
    </row>
    <row r="7608" spans="1:18">
      <c r="A7608" t="s">
        <v>1957</v>
      </c>
      <c r="B7608" t="s">
        <v>1969</v>
      </c>
      <c r="C7608">
        <v>201208</v>
      </c>
      <c r="D7608">
        <v>31</v>
      </c>
      <c r="E7608" t="s">
        <v>1555</v>
      </c>
      <c r="F7608">
        <v>15470</v>
      </c>
      <c r="G7608">
        <v>9274</v>
      </c>
      <c r="H7608">
        <v>8836</v>
      </c>
      <c r="I7608">
        <v>43112076004</v>
      </c>
      <c r="J7608">
        <v>9</v>
      </c>
      <c r="K7608" t="s">
        <v>1959</v>
      </c>
      <c r="L7608">
        <v>276</v>
      </c>
      <c r="M7608" t="s">
        <v>1803</v>
      </c>
      <c r="N7608" t="s">
        <v>1960</v>
      </c>
      <c r="O7608">
        <v>0</v>
      </c>
      <c r="P7608" t="s">
        <v>1552</v>
      </c>
      <c r="Q7608">
        <v>20090406</v>
      </c>
      <c r="R7608">
        <v>891008979</v>
      </c>
    </row>
    <row r="7609" spans="1:18">
      <c r="A7609" t="s">
        <v>1957</v>
      </c>
      <c r="B7609" t="s">
        <v>1970</v>
      </c>
      <c r="C7609">
        <v>201208</v>
      </c>
      <c r="D7609">
        <v>30</v>
      </c>
      <c r="E7609" t="s">
        <v>1555</v>
      </c>
      <c r="F7609">
        <v>15766</v>
      </c>
      <c r="G7609">
        <v>18043</v>
      </c>
      <c r="H7609">
        <v>17307</v>
      </c>
      <c r="I7609">
        <v>43112074204</v>
      </c>
      <c r="J7609">
        <v>9</v>
      </c>
      <c r="K7609" t="s">
        <v>1966</v>
      </c>
      <c r="L7609">
        <v>276</v>
      </c>
      <c r="M7609" t="s">
        <v>1803</v>
      </c>
      <c r="N7609" t="s">
        <v>1960</v>
      </c>
      <c r="O7609">
        <v>0</v>
      </c>
      <c r="P7609" t="s">
        <v>1552</v>
      </c>
      <c r="Q7609">
        <v>20101113</v>
      </c>
      <c r="R7609">
        <v>891008979</v>
      </c>
    </row>
    <row r="7610" spans="1:18">
      <c r="A7610" t="s">
        <v>1978</v>
      </c>
      <c r="B7610" t="s">
        <v>1979</v>
      </c>
      <c r="C7610">
        <v>201208</v>
      </c>
      <c r="D7610">
        <v>24</v>
      </c>
      <c r="E7610" t="s">
        <v>1555</v>
      </c>
      <c r="F7610">
        <v>11781</v>
      </c>
      <c r="G7610">
        <v>18365</v>
      </c>
      <c r="H7610">
        <v>86803</v>
      </c>
      <c r="I7610">
        <v>43112079501</v>
      </c>
      <c r="J7610">
        <v>9</v>
      </c>
      <c r="K7610" t="s">
        <v>1980</v>
      </c>
      <c r="L7610">
        <v>276</v>
      </c>
      <c r="M7610" t="s">
        <v>1803</v>
      </c>
      <c r="N7610" t="s">
        <v>1960</v>
      </c>
      <c r="O7610">
        <v>0</v>
      </c>
      <c r="P7610" t="s">
        <v>1552</v>
      </c>
      <c r="Q7610">
        <v>20120212</v>
      </c>
      <c r="R7610">
        <v>891008979</v>
      </c>
    </row>
    <row r="7611" spans="1:18">
      <c r="A7611" t="s">
        <v>1971</v>
      </c>
      <c r="B7611" t="s">
        <v>1972</v>
      </c>
      <c r="C7611">
        <v>201208</v>
      </c>
      <c r="D7611">
        <v>30</v>
      </c>
      <c r="E7611" t="s">
        <v>1555</v>
      </c>
      <c r="F7611">
        <v>27231</v>
      </c>
      <c r="G7611">
        <v>19701</v>
      </c>
      <c r="H7611">
        <v>18402</v>
      </c>
      <c r="I7611">
        <v>43112080001</v>
      </c>
      <c r="J7611">
        <v>9</v>
      </c>
      <c r="K7611" t="s">
        <v>1966</v>
      </c>
      <c r="L7611">
        <v>276</v>
      </c>
      <c r="M7611" t="s">
        <v>1803</v>
      </c>
      <c r="N7611" t="s">
        <v>1960</v>
      </c>
      <c r="O7611">
        <v>0</v>
      </c>
      <c r="P7611" t="s">
        <v>1552</v>
      </c>
      <c r="Q7611">
        <v>20100220</v>
      </c>
      <c r="R7611">
        <v>891008979</v>
      </c>
    </row>
    <row r="7612" spans="1:18">
      <c r="A7612" t="s">
        <v>1961</v>
      </c>
      <c r="B7612" t="s">
        <v>1973</v>
      </c>
      <c r="C7612">
        <v>201208</v>
      </c>
      <c r="D7612">
        <v>28</v>
      </c>
      <c r="E7612" t="s">
        <v>1555</v>
      </c>
      <c r="F7612">
        <v>8015</v>
      </c>
      <c r="G7612">
        <v>9556</v>
      </c>
      <c r="H7612">
        <v>15871</v>
      </c>
      <c r="I7612">
        <v>43112077400</v>
      </c>
      <c r="J7612">
        <v>9</v>
      </c>
      <c r="K7612" t="s">
        <v>1959</v>
      </c>
      <c r="L7612">
        <v>276</v>
      </c>
      <c r="M7612" t="s">
        <v>1803</v>
      </c>
      <c r="N7612" t="s">
        <v>1960</v>
      </c>
      <c r="O7612">
        <v>0</v>
      </c>
      <c r="P7612" t="s">
        <v>1552</v>
      </c>
      <c r="Q7612">
        <v>20010313</v>
      </c>
      <c r="R7612">
        <v>891008979</v>
      </c>
    </row>
    <row r="7613" spans="1:18">
      <c r="A7613" t="s">
        <v>1961</v>
      </c>
      <c r="B7613" t="s">
        <v>1974</v>
      </c>
      <c r="C7613">
        <v>201208</v>
      </c>
      <c r="D7613">
        <v>26</v>
      </c>
      <c r="E7613" t="s">
        <v>1555</v>
      </c>
      <c r="F7613">
        <v>3316</v>
      </c>
      <c r="G7613">
        <v>15508</v>
      </c>
      <c r="H7613">
        <v>6085</v>
      </c>
      <c r="I7613">
        <v>43112078100</v>
      </c>
      <c r="J7613">
        <v>9</v>
      </c>
      <c r="K7613" t="s">
        <v>1892</v>
      </c>
      <c r="L7613">
        <v>276</v>
      </c>
      <c r="M7613" t="s">
        <v>1803</v>
      </c>
      <c r="N7613" t="s">
        <v>1960</v>
      </c>
      <c r="O7613">
        <v>0</v>
      </c>
      <c r="P7613" t="s">
        <v>1552</v>
      </c>
      <c r="Q7613">
        <v>20021215</v>
      </c>
      <c r="R7613">
        <v>891008979</v>
      </c>
    </row>
    <row r="7614" spans="1:18">
      <c r="A7614" t="s">
        <v>1961</v>
      </c>
      <c r="B7614" t="s">
        <v>1975</v>
      </c>
      <c r="C7614">
        <v>201208</v>
      </c>
      <c r="D7614">
        <v>29</v>
      </c>
      <c r="E7614" t="s">
        <v>1555</v>
      </c>
      <c r="F7614">
        <v>10947</v>
      </c>
      <c r="G7614">
        <v>15342</v>
      </c>
      <c r="H7614">
        <v>18611</v>
      </c>
      <c r="I7614">
        <v>43112078600</v>
      </c>
      <c r="J7614">
        <v>9</v>
      </c>
      <c r="K7614" t="s">
        <v>1892</v>
      </c>
      <c r="L7614">
        <v>276</v>
      </c>
      <c r="M7614" t="s">
        <v>1803</v>
      </c>
      <c r="N7614" t="s">
        <v>1960</v>
      </c>
      <c r="O7614">
        <v>0</v>
      </c>
      <c r="P7614" t="s">
        <v>1552</v>
      </c>
      <c r="Q7614">
        <v>20030501</v>
      </c>
      <c r="R7614">
        <v>891008979</v>
      </c>
    </row>
    <row r="7615" spans="1:18">
      <c r="A7615" t="s">
        <v>1961</v>
      </c>
      <c r="B7615" t="s">
        <v>1976</v>
      </c>
      <c r="C7615">
        <v>201208</v>
      </c>
      <c r="D7615">
        <v>24</v>
      </c>
      <c r="E7615" t="s">
        <v>1555</v>
      </c>
      <c r="F7615">
        <v>7470</v>
      </c>
      <c r="G7615">
        <v>8854</v>
      </c>
      <c r="H7615">
        <v>9266</v>
      </c>
      <c r="I7615">
        <v>43112078700</v>
      </c>
      <c r="J7615">
        <v>9</v>
      </c>
      <c r="K7615" t="s">
        <v>1963</v>
      </c>
      <c r="L7615">
        <v>276</v>
      </c>
      <c r="M7615" t="s">
        <v>1803</v>
      </c>
      <c r="N7615" t="s">
        <v>1960</v>
      </c>
      <c r="O7615">
        <v>0</v>
      </c>
      <c r="P7615" t="s">
        <v>1552</v>
      </c>
      <c r="Q7615">
        <v>20030722</v>
      </c>
      <c r="R7615">
        <v>891008979</v>
      </c>
    </row>
    <row r="7616" spans="1:18">
      <c r="A7616" t="s">
        <v>1961</v>
      </c>
      <c r="B7616" t="s">
        <v>1977</v>
      </c>
      <c r="C7616">
        <v>201208</v>
      </c>
      <c r="D7616">
        <v>31</v>
      </c>
      <c r="E7616" t="s">
        <v>1555</v>
      </c>
      <c r="F7616">
        <v>8218</v>
      </c>
      <c r="G7616">
        <v>14581</v>
      </c>
      <c r="H7616">
        <v>17833</v>
      </c>
      <c r="I7616">
        <v>43112078900</v>
      </c>
      <c r="J7616">
        <v>9</v>
      </c>
      <c r="K7616" t="s">
        <v>1963</v>
      </c>
      <c r="L7616">
        <v>276</v>
      </c>
      <c r="M7616" t="s">
        <v>1803</v>
      </c>
      <c r="N7616" t="s">
        <v>1960</v>
      </c>
      <c r="O7616">
        <v>0</v>
      </c>
      <c r="P7616" t="s">
        <v>1552</v>
      </c>
      <c r="Q7616">
        <v>20031005</v>
      </c>
      <c r="R7616">
        <v>891008979</v>
      </c>
    </row>
    <row r="7617" spans="1:18">
      <c r="A7617" t="s">
        <v>1848</v>
      </c>
      <c r="B7617" t="s">
        <v>1964</v>
      </c>
      <c r="C7617">
        <v>201209</v>
      </c>
      <c r="D7617">
        <v>30</v>
      </c>
      <c r="E7617" t="s">
        <v>1555</v>
      </c>
      <c r="F7617">
        <v>6787</v>
      </c>
      <c r="G7617">
        <v>13874</v>
      </c>
      <c r="H7617">
        <v>8015</v>
      </c>
      <c r="I7617">
        <v>43112077902</v>
      </c>
      <c r="J7617">
        <v>9</v>
      </c>
      <c r="K7617" t="s">
        <v>1892</v>
      </c>
      <c r="L7617">
        <v>276</v>
      </c>
      <c r="M7617" t="s">
        <v>1803</v>
      </c>
      <c r="N7617" t="s">
        <v>1960</v>
      </c>
      <c r="O7617">
        <v>0</v>
      </c>
      <c r="P7617" t="s">
        <v>1552</v>
      </c>
      <c r="Q7617">
        <v>20090712</v>
      </c>
      <c r="R7617">
        <v>891008979</v>
      </c>
    </row>
    <row r="7618" spans="1:18">
      <c r="A7618" t="s">
        <v>1957</v>
      </c>
      <c r="B7618" t="s">
        <v>1965</v>
      </c>
      <c r="C7618">
        <v>201209</v>
      </c>
      <c r="D7618">
        <v>30</v>
      </c>
      <c r="E7618" t="s">
        <v>1555</v>
      </c>
      <c r="F7618">
        <v>19821</v>
      </c>
      <c r="G7618">
        <v>15983</v>
      </c>
      <c r="H7618">
        <v>9585</v>
      </c>
      <c r="I7618">
        <v>43112077000</v>
      </c>
      <c r="J7618">
        <v>9</v>
      </c>
      <c r="K7618" t="s">
        <v>1966</v>
      </c>
      <c r="L7618">
        <v>276</v>
      </c>
      <c r="M7618" t="s">
        <v>1803</v>
      </c>
      <c r="N7618" t="s">
        <v>1960</v>
      </c>
      <c r="O7618">
        <v>0</v>
      </c>
      <c r="P7618" t="s">
        <v>1552</v>
      </c>
      <c r="Q7618">
        <v>19990926</v>
      </c>
      <c r="R7618">
        <v>891008979</v>
      </c>
    </row>
    <row r="7619" spans="1:18">
      <c r="A7619" t="s">
        <v>1957</v>
      </c>
      <c r="B7619" t="s">
        <v>1981</v>
      </c>
      <c r="C7619">
        <v>201209</v>
      </c>
      <c r="D7619">
        <v>30</v>
      </c>
      <c r="E7619" t="s">
        <v>1555</v>
      </c>
      <c r="F7619">
        <v>11134</v>
      </c>
      <c r="G7619">
        <v>11432</v>
      </c>
      <c r="H7619">
        <v>21400</v>
      </c>
      <c r="I7619">
        <v>43112077100</v>
      </c>
      <c r="J7619">
        <v>9</v>
      </c>
      <c r="K7619" t="s">
        <v>1966</v>
      </c>
      <c r="L7619">
        <v>276</v>
      </c>
      <c r="M7619" t="s">
        <v>1803</v>
      </c>
      <c r="N7619" t="s">
        <v>1960</v>
      </c>
      <c r="O7619">
        <v>0</v>
      </c>
      <c r="P7619" t="s">
        <v>1552</v>
      </c>
      <c r="Q7619">
        <v>20000623</v>
      </c>
      <c r="R7619">
        <v>891008979</v>
      </c>
    </row>
    <row r="7620" spans="1:18">
      <c r="A7620" t="s">
        <v>1957</v>
      </c>
      <c r="B7620" t="s">
        <v>1967</v>
      </c>
      <c r="C7620">
        <v>201209</v>
      </c>
      <c r="D7620">
        <v>30</v>
      </c>
      <c r="E7620" t="s">
        <v>1555</v>
      </c>
      <c r="F7620">
        <v>25294</v>
      </c>
      <c r="G7620">
        <v>6940</v>
      </c>
      <c r="H7620">
        <v>36427</v>
      </c>
      <c r="I7620">
        <v>43112077303</v>
      </c>
      <c r="J7620">
        <v>9</v>
      </c>
      <c r="K7620" t="s">
        <v>1959</v>
      </c>
      <c r="L7620">
        <v>276</v>
      </c>
      <c r="M7620" t="s">
        <v>1803</v>
      </c>
      <c r="N7620" t="s">
        <v>1960</v>
      </c>
      <c r="O7620">
        <v>0</v>
      </c>
      <c r="P7620" t="s">
        <v>1552</v>
      </c>
      <c r="Q7620">
        <v>20060313</v>
      </c>
      <c r="R7620">
        <v>891008979</v>
      </c>
    </row>
    <row r="7621" spans="1:18">
      <c r="A7621" t="s">
        <v>1957</v>
      </c>
      <c r="B7621" t="s">
        <v>1982</v>
      </c>
      <c r="C7621">
        <v>201209</v>
      </c>
      <c r="D7621">
        <v>16</v>
      </c>
      <c r="E7621" t="s">
        <v>1555</v>
      </c>
      <c r="F7621">
        <v>2562</v>
      </c>
      <c r="G7621">
        <v>4624</v>
      </c>
      <c r="H7621">
        <v>672</v>
      </c>
      <c r="I7621">
        <v>43112079302</v>
      </c>
      <c r="J7621">
        <v>9</v>
      </c>
      <c r="K7621" t="s">
        <v>1983</v>
      </c>
      <c r="L7621">
        <v>276</v>
      </c>
      <c r="M7621" t="s">
        <v>1803</v>
      </c>
      <c r="N7621" t="s">
        <v>1960</v>
      </c>
      <c r="O7621">
        <v>0</v>
      </c>
      <c r="P7621" t="s">
        <v>1552</v>
      </c>
      <c r="Q7621">
        <v>20120415</v>
      </c>
      <c r="R7621">
        <v>891008979</v>
      </c>
    </row>
    <row r="7622" spans="1:18">
      <c r="A7622" t="s">
        <v>1957</v>
      </c>
      <c r="B7622" t="s">
        <v>1968</v>
      </c>
      <c r="C7622">
        <v>201209</v>
      </c>
      <c r="D7622">
        <v>30</v>
      </c>
      <c r="E7622" t="s">
        <v>1555</v>
      </c>
      <c r="F7622">
        <v>29476</v>
      </c>
      <c r="G7622">
        <v>14181</v>
      </c>
      <c r="H7622">
        <v>33023</v>
      </c>
      <c r="I7622">
        <v>43112079400</v>
      </c>
      <c r="J7622">
        <v>9</v>
      </c>
      <c r="K7622" t="s">
        <v>1959</v>
      </c>
      <c r="L7622">
        <v>276</v>
      </c>
      <c r="M7622" t="s">
        <v>1803</v>
      </c>
      <c r="N7622" t="s">
        <v>1960</v>
      </c>
      <c r="O7622">
        <v>0</v>
      </c>
      <c r="P7622" t="s">
        <v>1552</v>
      </c>
      <c r="Q7622">
        <v>20041204</v>
      </c>
      <c r="R7622">
        <v>891008979</v>
      </c>
    </row>
    <row r="7623" spans="1:18">
      <c r="A7623" t="s">
        <v>1957</v>
      </c>
      <c r="B7623" t="s">
        <v>1969</v>
      </c>
      <c r="C7623">
        <v>201209</v>
      </c>
      <c r="D7623">
        <v>30</v>
      </c>
      <c r="E7623" t="s">
        <v>1555</v>
      </c>
      <c r="F7623">
        <v>14539</v>
      </c>
      <c r="G7623">
        <v>5925</v>
      </c>
      <c r="H7623">
        <v>7820</v>
      </c>
      <c r="I7623">
        <v>43112076004</v>
      </c>
      <c r="J7623">
        <v>9</v>
      </c>
      <c r="K7623" t="s">
        <v>1959</v>
      </c>
      <c r="L7623">
        <v>276</v>
      </c>
      <c r="M7623" t="s">
        <v>1803</v>
      </c>
      <c r="N7623" t="s">
        <v>1960</v>
      </c>
      <c r="O7623">
        <v>0</v>
      </c>
      <c r="P7623" t="s">
        <v>1552</v>
      </c>
      <c r="Q7623">
        <v>20090406</v>
      </c>
      <c r="R7623">
        <v>891008979</v>
      </c>
    </row>
    <row r="7624" spans="1:18">
      <c r="A7624" t="s">
        <v>1957</v>
      </c>
      <c r="B7624" t="s">
        <v>1970</v>
      </c>
      <c r="C7624">
        <v>201209</v>
      </c>
      <c r="D7624">
        <v>30</v>
      </c>
      <c r="E7624" t="s">
        <v>1555</v>
      </c>
      <c r="F7624">
        <v>15907</v>
      </c>
      <c r="G7624">
        <v>15432</v>
      </c>
      <c r="H7624">
        <v>16706</v>
      </c>
      <c r="I7624">
        <v>43112074204</v>
      </c>
      <c r="J7624">
        <v>9</v>
      </c>
      <c r="K7624" t="s">
        <v>1966</v>
      </c>
      <c r="L7624">
        <v>276</v>
      </c>
      <c r="M7624" t="s">
        <v>1803</v>
      </c>
      <c r="N7624" t="s">
        <v>1960</v>
      </c>
      <c r="O7624">
        <v>0</v>
      </c>
      <c r="P7624" t="s">
        <v>1552</v>
      </c>
      <c r="Q7624">
        <v>20101113</v>
      </c>
      <c r="R7624">
        <v>891008979</v>
      </c>
    </row>
    <row r="7625" spans="1:18">
      <c r="A7625" t="s">
        <v>1978</v>
      </c>
      <c r="B7625" t="s">
        <v>1979</v>
      </c>
      <c r="C7625">
        <v>201209</v>
      </c>
      <c r="D7625">
        <v>26</v>
      </c>
      <c r="E7625" t="s">
        <v>1555</v>
      </c>
      <c r="F7625">
        <v>8127</v>
      </c>
      <c r="G7625">
        <v>15840</v>
      </c>
      <c r="H7625">
        <v>109951</v>
      </c>
      <c r="I7625">
        <v>43112079501</v>
      </c>
      <c r="J7625">
        <v>9</v>
      </c>
      <c r="K7625" t="s">
        <v>1980</v>
      </c>
      <c r="L7625">
        <v>276</v>
      </c>
      <c r="M7625" t="s">
        <v>1803</v>
      </c>
      <c r="N7625" t="s">
        <v>1960</v>
      </c>
      <c r="O7625">
        <v>0</v>
      </c>
      <c r="P7625" t="s">
        <v>1552</v>
      </c>
      <c r="Q7625">
        <v>20120212</v>
      </c>
      <c r="R7625">
        <v>891008979</v>
      </c>
    </row>
    <row r="7626" spans="1:18">
      <c r="A7626" t="s">
        <v>1971</v>
      </c>
      <c r="B7626" t="s">
        <v>1972</v>
      </c>
      <c r="C7626">
        <v>201209</v>
      </c>
      <c r="D7626">
        <v>30</v>
      </c>
      <c r="E7626" t="s">
        <v>1555</v>
      </c>
      <c r="F7626">
        <v>28691</v>
      </c>
      <c r="G7626">
        <v>15775</v>
      </c>
      <c r="H7626">
        <v>18460</v>
      </c>
      <c r="I7626">
        <v>43112080001</v>
      </c>
      <c r="J7626">
        <v>9</v>
      </c>
      <c r="K7626" t="s">
        <v>1966</v>
      </c>
      <c r="L7626">
        <v>276</v>
      </c>
      <c r="M7626" t="s">
        <v>1803</v>
      </c>
      <c r="N7626" t="s">
        <v>1960</v>
      </c>
      <c r="O7626">
        <v>0</v>
      </c>
      <c r="P7626" t="s">
        <v>1552</v>
      </c>
      <c r="Q7626">
        <v>20100220</v>
      </c>
      <c r="R7626">
        <v>891008979</v>
      </c>
    </row>
    <row r="7627" spans="1:18">
      <c r="A7627" t="s">
        <v>1961</v>
      </c>
      <c r="B7627" t="s">
        <v>1973</v>
      </c>
      <c r="C7627">
        <v>201209</v>
      </c>
      <c r="D7627">
        <v>30</v>
      </c>
      <c r="E7627" t="s">
        <v>1555</v>
      </c>
      <c r="F7627">
        <v>6802</v>
      </c>
      <c r="G7627">
        <v>6850</v>
      </c>
      <c r="H7627">
        <v>12474</v>
      </c>
      <c r="I7627">
        <v>43112077400</v>
      </c>
      <c r="J7627">
        <v>9</v>
      </c>
      <c r="K7627" t="s">
        <v>1959</v>
      </c>
      <c r="L7627">
        <v>276</v>
      </c>
      <c r="M7627" t="s">
        <v>1803</v>
      </c>
      <c r="N7627" t="s">
        <v>1960</v>
      </c>
      <c r="O7627">
        <v>0</v>
      </c>
      <c r="P7627" t="s">
        <v>1552</v>
      </c>
      <c r="Q7627">
        <v>20010313</v>
      </c>
      <c r="R7627">
        <v>891008979</v>
      </c>
    </row>
    <row r="7628" spans="1:18">
      <c r="A7628" t="s">
        <v>1961</v>
      </c>
      <c r="B7628" t="s">
        <v>1974</v>
      </c>
      <c r="C7628">
        <v>201209</v>
      </c>
      <c r="D7628">
        <v>30</v>
      </c>
      <c r="E7628" t="s">
        <v>1555</v>
      </c>
      <c r="F7628">
        <v>7326</v>
      </c>
      <c r="G7628">
        <v>17308</v>
      </c>
      <c r="H7628">
        <v>10142</v>
      </c>
      <c r="I7628">
        <v>43112078100</v>
      </c>
      <c r="J7628">
        <v>9</v>
      </c>
      <c r="K7628" t="s">
        <v>1892</v>
      </c>
      <c r="L7628">
        <v>276</v>
      </c>
      <c r="M7628" t="s">
        <v>1803</v>
      </c>
      <c r="N7628" t="s">
        <v>1960</v>
      </c>
      <c r="O7628">
        <v>0</v>
      </c>
      <c r="P7628" t="s">
        <v>1552</v>
      </c>
      <c r="Q7628">
        <v>20021215</v>
      </c>
      <c r="R7628">
        <v>891008979</v>
      </c>
    </row>
    <row r="7629" spans="1:18">
      <c r="A7629" t="s">
        <v>1961</v>
      </c>
      <c r="B7629" t="s">
        <v>1975</v>
      </c>
      <c r="C7629">
        <v>201209</v>
      </c>
      <c r="D7629">
        <v>30</v>
      </c>
      <c r="E7629" t="s">
        <v>1555</v>
      </c>
      <c r="F7629">
        <v>14955</v>
      </c>
      <c r="G7629">
        <v>11857</v>
      </c>
      <c r="H7629">
        <v>26285</v>
      </c>
      <c r="I7629">
        <v>43112078600</v>
      </c>
      <c r="J7629">
        <v>9</v>
      </c>
      <c r="K7629" t="s">
        <v>1892</v>
      </c>
      <c r="L7629">
        <v>276</v>
      </c>
      <c r="M7629" t="s">
        <v>1803</v>
      </c>
      <c r="N7629" t="s">
        <v>1960</v>
      </c>
      <c r="O7629">
        <v>0</v>
      </c>
      <c r="P7629" t="s">
        <v>1552</v>
      </c>
      <c r="Q7629">
        <v>20030501</v>
      </c>
      <c r="R7629">
        <v>891008979</v>
      </c>
    </row>
    <row r="7630" spans="1:18">
      <c r="A7630" t="s">
        <v>1961</v>
      </c>
      <c r="B7630" t="s">
        <v>1976</v>
      </c>
      <c r="C7630">
        <v>201209</v>
      </c>
      <c r="D7630">
        <v>30</v>
      </c>
      <c r="E7630" t="s">
        <v>1555</v>
      </c>
      <c r="F7630">
        <v>9574</v>
      </c>
      <c r="G7630">
        <v>7636</v>
      </c>
      <c r="H7630">
        <v>13443</v>
      </c>
      <c r="I7630">
        <v>43112078700</v>
      </c>
      <c r="J7630">
        <v>9</v>
      </c>
      <c r="K7630" t="s">
        <v>1963</v>
      </c>
      <c r="L7630">
        <v>276</v>
      </c>
      <c r="M7630" t="s">
        <v>1803</v>
      </c>
      <c r="N7630" t="s">
        <v>1960</v>
      </c>
      <c r="O7630">
        <v>0</v>
      </c>
      <c r="P7630" t="s">
        <v>1552</v>
      </c>
      <c r="Q7630">
        <v>20030722</v>
      </c>
      <c r="R7630">
        <v>891008979</v>
      </c>
    </row>
    <row r="7631" spans="1:18">
      <c r="A7631" t="s">
        <v>1961</v>
      </c>
      <c r="B7631" t="s">
        <v>1977</v>
      </c>
      <c r="C7631">
        <v>201209</v>
      </c>
      <c r="D7631">
        <v>30</v>
      </c>
      <c r="E7631" t="s">
        <v>1555</v>
      </c>
      <c r="F7631">
        <v>7590</v>
      </c>
      <c r="G7631">
        <v>9139</v>
      </c>
      <c r="H7631">
        <v>14303</v>
      </c>
      <c r="I7631">
        <v>43112078900</v>
      </c>
      <c r="J7631">
        <v>9</v>
      </c>
      <c r="K7631" t="s">
        <v>1963</v>
      </c>
      <c r="L7631">
        <v>276</v>
      </c>
      <c r="M7631" t="s">
        <v>1803</v>
      </c>
      <c r="N7631" t="s">
        <v>1960</v>
      </c>
      <c r="O7631">
        <v>0</v>
      </c>
      <c r="P7631" t="s">
        <v>1552</v>
      </c>
      <c r="Q7631">
        <v>20031005</v>
      </c>
      <c r="R7631">
        <v>891008979</v>
      </c>
    </row>
    <row r="7632" spans="1:18">
      <c r="A7632" t="s">
        <v>1848</v>
      </c>
      <c r="B7632" t="s">
        <v>1964</v>
      </c>
      <c r="C7632">
        <v>201210</v>
      </c>
      <c r="D7632">
        <v>31</v>
      </c>
      <c r="E7632" t="s">
        <v>1555</v>
      </c>
      <c r="F7632">
        <v>7495</v>
      </c>
      <c r="G7632">
        <v>10055</v>
      </c>
      <c r="H7632">
        <v>8836</v>
      </c>
      <c r="I7632">
        <v>43112077902</v>
      </c>
      <c r="J7632">
        <v>9</v>
      </c>
      <c r="K7632" t="s">
        <v>1892</v>
      </c>
      <c r="L7632">
        <v>276</v>
      </c>
      <c r="M7632" t="s">
        <v>1803</v>
      </c>
      <c r="N7632" t="s">
        <v>1960</v>
      </c>
      <c r="O7632">
        <v>0</v>
      </c>
      <c r="P7632" t="s">
        <v>1552</v>
      </c>
      <c r="Q7632">
        <v>20090712</v>
      </c>
      <c r="R7632">
        <v>891008979</v>
      </c>
    </row>
    <row r="7633" spans="1:18">
      <c r="A7633" t="s">
        <v>1957</v>
      </c>
      <c r="B7633" t="s">
        <v>1965</v>
      </c>
      <c r="C7633">
        <v>201210</v>
      </c>
      <c r="D7633">
        <v>31</v>
      </c>
      <c r="E7633" t="s">
        <v>1555</v>
      </c>
      <c r="F7633">
        <v>22339</v>
      </c>
      <c r="G7633">
        <v>7051</v>
      </c>
      <c r="H7633">
        <v>10277</v>
      </c>
      <c r="I7633">
        <v>43112077000</v>
      </c>
      <c r="J7633">
        <v>9</v>
      </c>
      <c r="K7633" t="s">
        <v>1966</v>
      </c>
      <c r="L7633">
        <v>276</v>
      </c>
      <c r="M7633" t="s">
        <v>1803</v>
      </c>
      <c r="N7633" t="s">
        <v>1960</v>
      </c>
      <c r="O7633">
        <v>0</v>
      </c>
      <c r="P7633" t="s">
        <v>1552</v>
      </c>
      <c r="Q7633">
        <v>19990926</v>
      </c>
      <c r="R7633">
        <v>891008979</v>
      </c>
    </row>
    <row r="7634" spans="1:18">
      <c r="A7634" t="s">
        <v>1957</v>
      </c>
      <c r="B7634" t="s">
        <v>1981</v>
      </c>
      <c r="C7634">
        <v>201210</v>
      </c>
      <c r="D7634">
        <v>31</v>
      </c>
      <c r="E7634" t="s">
        <v>1555</v>
      </c>
      <c r="F7634">
        <v>11107</v>
      </c>
      <c r="G7634">
        <v>6676</v>
      </c>
      <c r="H7634">
        <v>21456</v>
      </c>
      <c r="I7634">
        <v>43112077100</v>
      </c>
      <c r="J7634">
        <v>9</v>
      </c>
      <c r="K7634" t="s">
        <v>1966</v>
      </c>
      <c r="L7634">
        <v>276</v>
      </c>
      <c r="M7634" t="s">
        <v>1803</v>
      </c>
      <c r="N7634" t="s">
        <v>1960</v>
      </c>
      <c r="O7634">
        <v>0</v>
      </c>
      <c r="P7634" t="s">
        <v>1552</v>
      </c>
      <c r="Q7634">
        <v>20000623</v>
      </c>
      <c r="R7634">
        <v>891008979</v>
      </c>
    </row>
    <row r="7635" spans="1:18">
      <c r="A7635" t="s">
        <v>1957</v>
      </c>
      <c r="B7635" t="s">
        <v>1967</v>
      </c>
      <c r="C7635">
        <v>201210</v>
      </c>
      <c r="D7635">
        <v>31</v>
      </c>
      <c r="E7635" t="s">
        <v>1555</v>
      </c>
      <c r="F7635">
        <v>23269</v>
      </c>
      <c r="G7635">
        <v>3874</v>
      </c>
      <c r="H7635">
        <v>36563</v>
      </c>
      <c r="I7635">
        <v>43112077303</v>
      </c>
      <c r="J7635">
        <v>9</v>
      </c>
      <c r="K7635" t="s">
        <v>1959</v>
      </c>
      <c r="L7635">
        <v>276</v>
      </c>
      <c r="M7635" t="s">
        <v>1803</v>
      </c>
      <c r="N7635" t="s">
        <v>1960</v>
      </c>
      <c r="O7635">
        <v>0</v>
      </c>
      <c r="P7635" t="s">
        <v>1552</v>
      </c>
      <c r="Q7635">
        <v>20060313</v>
      </c>
      <c r="R7635">
        <v>891008979</v>
      </c>
    </row>
    <row r="7636" spans="1:18">
      <c r="A7636" t="s">
        <v>1957</v>
      </c>
      <c r="B7636" t="s">
        <v>1968</v>
      </c>
      <c r="C7636">
        <v>201210</v>
      </c>
      <c r="D7636">
        <v>31</v>
      </c>
      <c r="E7636" t="s">
        <v>1555</v>
      </c>
      <c r="F7636">
        <v>28235</v>
      </c>
      <c r="G7636">
        <v>8926</v>
      </c>
      <c r="H7636">
        <v>14762</v>
      </c>
      <c r="I7636">
        <v>43112079400</v>
      </c>
      <c r="J7636">
        <v>9</v>
      </c>
      <c r="K7636" t="s">
        <v>1959</v>
      </c>
      <c r="L7636">
        <v>276</v>
      </c>
      <c r="M7636" t="s">
        <v>1803</v>
      </c>
      <c r="N7636" t="s">
        <v>1960</v>
      </c>
      <c r="O7636">
        <v>0</v>
      </c>
      <c r="P7636" t="s">
        <v>1552</v>
      </c>
      <c r="Q7636">
        <v>20041204</v>
      </c>
      <c r="R7636">
        <v>891008979</v>
      </c>
    </row>
    <row r="7637" spans="1:18">
      <c r="A7637" t="s">
        <v>1957</v>
      </c>
      <c r="B7637" t="s">
        <v>1969</v>
      </c>
      <c r="C7637">
        <v>201210</v>
      </c>
      <c r="D7637">
        <v>31</v>
      </c>
      <c r="E7637" t="s">
        <v>1555</v>
      </c>
      <c r="F7637">
        <v>9904</v>
      </c>
      <c r="G7637">
        <v>141</v>
      </c>
      <c r="H7637">
        <v>9633</v>
      </c>
      <c r="I7637">
        <v>43112076004</v>
      </c>
      <c r="J7637">
        <v>9</v>
      </c>
      <c r="K7637" t="s">
        <v>1959</v>
      </c>
      <c r="L7637">
        <v>276</v>
      </c>
      <c r="M7637" t="s">
        <v>1803</v>
      </c>
      <c r="N7637" t="s">
        <v>1960</v>
      </c>
      <c r="O7637">
        <v>0</v>
      </c>
      <c r="P7637" t="s">
        <v>1552</v>
      </c>
      <c r="Q7637">
        <v>20090406</v>
      </c>
      <c r="R7637">
        <v>891008979</v>
      </c>
    </row>
    <row r="7638" spans="1:18">
      <c r="A7638" t="s">
        <v>1957</v>
      </c>
      <c r="B7638" t="s">
        <v>1970</v>
      </c>
      <c r="C7638">
        <v>201210</v>
      </c>
      <c r="D7638">
        <v>31</v>
      </c>
      <c r="E7638" t="s">
        <v>1555</v>
      </c>
      <c r="F7638">
        <v>16403</v>
      </c>
      <c r="G7638">
        <v>8391</v>
      </c>
      <c r="H7638">
        <v>17443</v>
      </c>
      <c r="I7638">
        <v>43112074204</v>
      </c>
      <c r="J7638">
        <v>9</v>
      </c>
      <c r="K7638" t="s">
        <v>1966</v>
      </c>
      <c r="L7638">
        <v>276</v>
      </c>
      <c r="M7638" t="s">
        <v>1803</v>
      </c>
      <c r="N7638" t="s">
        <v>1960</v>
      </c>
      <c r="O7638">
        <v>0</v>
      </c>
      <c r="P7638" t="s">
        <v>1552</v>
      </c>
      <c r="Q7638">
        <v>20101113</v>
      </c>
      <c r="R7638">
        <v>891008979</v>
      </c>
    </row>
    <row r="7639" spans="1:18">
      <c r="A7639" t="s">
        <v>1978</v>
      </c>
      <c r="B7639" t="s">
        <v>1979</v>
      </c>
      <c r="C7639">
        <v>201210</v>
      </c>
      <c r="D7639">
        <v>31</v>
      </c>
      <c r="E7639" t="s">
        <v>1555</v>
      </c>
      <c r="F7639">
        <v>11791</v>
      </c>
      <c r="G7639">
        <v>11140</v>
      </c>
      <c r="H7639">
        <v>102900</v>
      </c>
      <c r="I7639">
        <v>43112079501</v>
      </c>
      <c r="J7639">
        <v>9</v>
      </c>
      <c r="K7639" t="s">
        <v>1980</v>
      </c>
      <c r="L7639">
        <v>276</v>
      </c>
      <c r="M7639" t="s">
        <v>1803</v>
      </c>
      <c r="N7639" t="s">
        <v>1960</v>
      </c>
      <c r="O7639">
        <v>0</v>
      </c>
      <c r="P7639" t="s">
        <v>1552</v>
      </c>
      <c r="Q7639">
        <v>20120212</v>
      </c>
      <c r="R7639">
        <v>891008979</v>
      </c>
    </row>
    <row r="7640" spans="1:18">
      <c r="A7640" t="s">
        <v>1971</v>
      </c>
      <c r="B7640" t="s">
        <v>1972</v>
      </c>
      <c r="C7640">
        <v>201210</v>
      </c>
      <c r="D7640">
        <v>31</v>
      </c>
      <c r="E7640" t="s">
        <v>1555</v>
      </c>
      <c r="F7640">
        <v>29565</v>
      </c>
      <c r="G7640">
        <v>10772</v>
      </c>
      <c r="H7640">
        <v>19514</v>
      </c>
      <c r="I7640">
        <v>43112080001</v>
      </c>
      <c r="J7640">
        <v>9</v>
      </c>
      <c r="K7640" t="s">
        <v>1966</v>
      </c>
      <c r="L7640">
        <v>276</v>
      </c>
      <c r="M7640" t="s">
        <v>1803</v>
      </c>
      <c r="N7640" t="s">
        <v>1960</v>
      </c>
      <c r="O7640">
        <v>0</v>
      </c>
      <c r="P7640" t="s">
        <v>1552</v>
      </c>
      <c r="Q7640">
        <v>20100220</v>
      </c>
      <c r="R7640">
        <v>891008979</v>
      </c>
    </row>
    <row r="7641" spans="1:18">
      <c r="A7641" t="s">
        <v>1961</v>
      </c>
      <c r="B7641" t="s">
        <v>1973</v>
      </c>
      <c r="C7641">
        <v>201210</v>
      </c>
      <c r="D7641">
        <v>31</v>
      </c>
      <c r="E7641" t="s">
        <v>1555</v>
      </c>
      <c r="F7641">
        <v>6239</v>
      </c>
      <c r="G7641">
        <v>2813</v>
      </c>
      <c r="H7641">
        <v>11525</v>
      </c>
      <c r="I7641">
        <v>43112077400</v>
      </c>
      <c r="J7641">
        <v>9</v>
      </c>
      <c r="K7641" t="s">
        <v>1959</v>
      </c>
      <c r="L7641">
        <v>276</v>
      </c>
      <c r="M7641" t="s">
        <v>1803</v>
      </c>
      <c r="N7641" t="s">
        <v>1960</v>
      </c>
      <c r="O7641">
        <v>0</v>
      </c>
      <c r="P7641" t="s">
        <v>1552</v>
      </c>
      <c r="Q7641">
        <v>20010313</v>
      </c>
      <c r="R7641">
        <v>891008979</v>
      </c>
    </row>
    <row r="7642" spans="1:18">
      <c r="A7642" t="s">
        <v>1961</v>
      </c>
      <c r="B7642" t="s">
        <v>1974</v>
      </c>
      <c r="C7642">
        <v>201210</v>
      </c>
      <c r="D7642">
        <v>31</v>
      </c>
      <c r="E7642" t="s">
        <v>1555</v>
      </c>
      <c r="F7642">
        <v>8179</v>
      </c>
      <c r="G7642">
        <v>11565</v>
      </c>
      <c r="H7642">
        <v>11378</v>
      </c>
      <c r="I7642">
        <v>43112078100</v>
      </c>
      <c r="J7642">
        <v>9</v>
      </c>
      <c r="K7642" t="s">
        <v>1892</v>
      </c>
      <c r="L7642">
        <v>276</v>
      </c>
      <c r="M7642" t="s">
        <v>1803</v>
      </c>
      <c r="N7642" t="s">
        <v>1960</v>
      </c>
      <c r="O7642">
        <v>0</v>
      </c>
      <c r="P7642" t="s">
        <v>1552</v>
      </c>
      <c r="Q7642">
        <v>20021215</v>
      </c>
      <c r="R7642">
        <v>891008979</v>
      </c>
    </row>
    <row r="7643" spans="1:18">
      <c r="A7643" t="s">
        <v>1961</v>
      </c>
      <c r="B7643" t="s">
        <v>1975</v>
      </c>
      <c r="C7643">
        <v>201210</v>
      </c>
      <c r="D7643">
        <v>31</v>
      </c>
      <c r="E7643" t="s">
        <v>1555</v>
      </c>
      <c r="F7643">
        <v>13626</v>
      </c>
      <c r="G7643">
        <v>7091</v>
      </c>
      <c r="H7643">
        <v>24096</v>
      </c>
      <c r="I7643">
        <v>43112078600</v>
      </c>
      <c r="J7643">
        <v>9</v>
      </c>
      <c r="K7643" t="s">
        <v>1892</v>
      </c>
      <c r="L7643">
        <v>276</v>
      </c>
      <c r="M7643" t="s">
        <v>1803</v>
      </c>
      <c r="N7643" t="s">
        <v>1960</v>
      </c>
      <c r="O7643">
        <v>0</v>
      </c>
      <c r="P7643" t="s">
        <v>1552</v>
      </c>
      <c r="Q7643">
        <v>20030501</v>
      </c>
      <c r="R7643">
        <v>891008979</v>
      </c>
    </row>
    <row r="7644" spans="1:18">
      <c r="A7644" t="s">
        <v>1961</v>
      </c>
      <c r="B7644" t="s">
        <v>1976</v>
      </c>
      <c r="C7644">
        <v>201210</v>
      </c>
      <c r="D7644">
        <v>31</v>
      </c>
      <c r="E7644" t="s">
        <v>1555</v>
      </c>
      <c r="F7644">
        <v>10583</v>
      </c>
      <c r="G7644">
        <v>2918</v>
      </c>
      <c r="H7644">
        <v>16688</v>
      </c>
      <c r="I7644">
        <v>43112078700</v>
      </c>
      <c r="J7644">
        <v>9</v>
      </c>
      <c r="K7644" t="s">
        <v>1963</v>
      </c>
      <c r="L7644">
        <v>276</v>
      </c>
      <c r="M7644" t="s">
        <v>1803</v>
      </c>
      <c r="N7644" t="s">
        <v>1960</v>
      </c>
      <c r="O7644">
        <v>0</v>
      </c>
      <c r="P7644" t="s">
        <v>1552</v>
      </c>
      <c r="Q7644">
        <v>20030722</v>
      </c>
      <c r="R7644">
        <v>891008979</v>
      </c>
    </row>
    <row r="7645" spans="1:18">
      <c r="A7645" t="s">
        <v>1961</v>
      </c>
      <c r="B7645" t="s">
        <v>1977</v>
      </c>
      <c r="C7645">
        <v>201210</v>
      </c>
      <c r="D7645">
        <v>31</v>
      </c>
      <c r="E7645" t="s">
        <v>1555</v>
      </c>
      <c r="F7645">
        <v>7757</v>
      </c>
      <c r="G7645">
        <v>4436</v>
      </c>
      <c r="H7645">
        <v>14709</v>
      </c>
      <c r="I7645">
        <v>43112078900</v>
      </c>
      <c r="J7645">
        <v>9</v>
      </c>
      <c r="K7645" t="s">
        <v>1963</v>
      </c>
      <c r="L7645">
        <v>276</v>
      </c>
      <c r="M7645" t="s">
        <v>1803</v>
      </c>
      <c r="N7645" t="s">
        <v>1960</v>
      </c>
      <c r="O7645">
        <v>0</v>
      </c>
      <c r="P7645" t="s">
        <v>1552</v>
      </c>
      <c r="Q7645">
        <v>20031005</v>
      </c>
      <c r="R7645">
        <v>891008979</v>
      </c>
    </row>
    <row r="7646" spans="1:18">
      <c r="A7646" t="s">
        <v>1848</v>
      </c>
      <c r="B7646" t="s">
        <v>1964</v>
      </c>
      <c r="C7646">
        <v>201211</v>
      </c>
      <c r="D7646">
        <v>30</v>
      </c>
      <c r="E7646" t="s">
        <v>1555</v>
      </c>
      <c r="F7646">
        <v>7926</v>
      </c>
      <c r="G7646">
        <v>13805</v>
      </c>
      <c r="H7646">
        <v>14353</v>
      </c>
      <c r="I7646">
        <v>43112077902</v>
      </c>
      <c r="J7646">
        <v>9</v>
      </c>
      <c r="K7646" t="s">
        <v>1892</v>
      </c>
      <c r="L7646">
        <v>276</v>
      </c>
      <c r="M7646" t="s">
        <v>1803</v>
      </c>
      <c r="N7646" t="s">
        <v>1960</v>
      </c>
      <c r="O7646">
        <v>0</v>
      </c>
      <c r="P7646" t="s">
        <v>1552</v>
      </c>
      <c r="Q7646">
        <v>20090712</v>
      </c>
      <c r="R7646">
        <v>891008979</v>
      </c>
    </row>
    <row r="7647" spans="1:18">
      <c r="A7647" t="s">
        <v>1957</v>
      </c>
      <c r="B7647" t="s">
        <v>1965</v>
      </c>
      <c r="C7647">
        <v>201211</v>
      </c>
      <c r="D7647">
        <v>28</v>
      </c>
      <c r="E7647" t="s">
        <v>1555</v>
      </c>
      <c r="F7647">
        <v>21768</v>
      </c>
      <c r="G7647">
        <v>8861</v>
      </c>
      <c r="H7647">
        <v>12626</v>
      </c>
      <c r="I7647">
        <v>43112077000</v>
      </c>
      <c r="J7647">
        <v>9</v>
      </c>
      <c r="K7647" t="s">
        <v>1966</v>
      </c>
      <c r="L7647">
        <v>276</v>
      </c>
      <c r="M7647" t="s">
        <v>1803</v>
      </c>
      <c r="N7647" t="s">
        <v>1960</v>
      </c>
      <c r="O7647">
        <v>0</v>
      </c>
      <c r="P7647" t="s">
        <v>1552</v>
      </c>
      <c r="Q7647">
        <v>19990926</v>
      </c>
      <c r="R7647">
        <v>891008979</v>
      </c>
    </row>
    <row r="7648" spans="1:18">
      <c r="A7648" t="s">
        <v>1957</v>
      </c>
      <c r="B7648" t="s">
        <v>1981</v>
      </c>
      <c r="C7648">
        <v>201211</v>
      </c>
      <c r="D7648">
        <v>30</v>
      </c>
      <c r="E7648" t="s">
        <v>1555</v>
      </c>
      <c r="F7648">
        <v>7916</v>
      </c>
      <c r="G7648">
        <v>8131</v>
      </c>
      <c r="H7648">
        <v>21481</v>
      </c>
      <c r="I7648">
        <v>43112077100</v>
      </c>
      <c r="J7648">
        <v>9</v>
      </c>
      <c r="K7648" t="s">
        <v>1966</v>
      </c>
      <c r="L7648">
        <v>276</v>
      </c>
      <c r="M7648" t="s">
        <v>1803</v>
      </c>
      <c r="N7648" t="s">
        <v>1960</v>
      </c>
      <c r="O7648">
        <v>0</v>
      </c>
      <c r="P7648" t="s">
        <v>1552</v>
      </c>
      <c r="Q7648">
        <v>20000623</v>
      </c>
      <c r="R7648">
        <v>891008979</v>
      </c>
    </row>
    <row r="7649" spans="1:18">
      <c r="A7649" t="s">
        <v>1957</v>
      </c>
      <c r="B7649" t="s">
        <v>1967</v>
      </c>
      <c r="C7649">
        <v>201211</v>
      </c>
      <c r="D7649">
        <v>30</v>
      </c>
      <c r="E7649" t="s">
        <v>1555</v>
      </c>
      <c r="F7649">
        <v>22868</v>
      </c>
      <c r="G7649">
        <v>6376</v>
      </c>
      <c r="H7649">
        <v>44222</v>
      </c>
      <c r="I7649">
        <v>43112077303</v>
      </c>
      <c r="J7649">
        <v>9</v>
      </c>
      <c r="K7649" t="s">
        <v>1959</v>
      </c>
      <c r="L7649">
        <v>276</v>
      </c>
      <c r="M7649" t="s">
        <v>1803</v>
      </c>
      <c r="N7649" t="s">
        <v>1960</v>
      </c>
      <c r="O7649">
        <v>0</v>
      </c>
      <c r="P7649" t="s">
        <v>1552</v>
      </c>
      <c r="Q7649">
        <v>20060313</v>
      </c>
      <c r="R7649">
        <v>891008979</v>
      </c>
    </row>
    <row r="7650" spans="1:18">
      <c r="A7650" t="s">
        <v>1957</v>
      </c>
      <c r="B7650" t="s">
        <v>1982</v>
      </c>
      <c r="C7650">
        <v>201211</v>
      </c>
      <c r="D7650">
        <v>23</v>
      </c>
      <c r="E7650" t="s">
        <v>1555</v>
      </c>
      <c r="F7650">
        <v>42501</v>
      </c>
      <c r="G7650">
        <v>17965</v>
      </c>
      <c r="H7650">
        <v>9342</v>
      </c>
      <c r="I7650">
        <v>43112079302</v>
      </c>
      <c r="J7650">
        <v>9</v>
      </c>
      <c r="K7650" t="s">
        <v>1983</v>
      </c>
      <c r="L7650">
        <v>276</v>
      </c>
      <c r="M7650" t="s">
        <v>1803</v>
      </c>
      <c r="N7650" t="s">
        <v>1960</v>
      </c>
      <c r="O7650">
        <v>0</v>
      </c>
      <c r="P7650" t="s">
        <v>1552</v>
      </c>
      <c r="Q7650">
        <v>20120415</v>
      </c>
      <c r="R7650">
        <v>891008979</v>
      </c>
    </row>
    <row r="7651" spans="1:18">
      <c r="A7651" t="s">
        <v>1957</v>
      </c>
      <c r="B7651" t="s">
        <v>1968</v>
      </c>
      <c r="C7651">
        <v>201211</v>
      </c>
      <c r="D7651">
        <v>30</v>
      </c>
      <c r="E7651" t="s">
        <v>1555</v>
      </c>
      <c r="F7651">
        <v>35131</v>
      </c>
      <c r="G7651">
        <v>25464</v>
      </c>
      <c r="H7651">
        <v>32049</v>
      </c>
      <c r="I7651">
        <v>43112079400</v>
      </c>
      <c r="J7651">
        <v>9</v>
      </c>
      <c r="K7651" t="s">
        <v>1959</v>
      </c>
      <c r="L7651">
        <v>276</v>
      </c>
      <c r="M7651" t="s">
        <v>1803</v>
      </c>
      <c r="N7651" t="s">
        <v>1960</v>
      </c>
      <c r="O7651">
        <v>0</v>
      </c>
      <c r="P7651" t="s">
        <v>1552</v>
      </c>
      <c r="Q7651">
        <v>20041204</v>
      </c>
      <c r="R7651">
        <v>891008979</v>
      </c>
    </row>
    <row r="7652" spans="1:18">
      <c r="A7652" t="s">
        <v>1957</v>
      </c>
      <c r="B7652" t="s">
        <v>1969</v>
      </c>
      <c r="C7652">
        <v>201211</v>
      </c>
      <c r="D7652">
        <v>30</v>
      </c>
      <c r="E7652" t="s">
        <v>1555</v>
      </c>
      <c r="F7652">
        <v>7607</v>
      </c>
      <c r="G7652">
        <v>2389</v>
      </c>
      <c r="H7652">
        <v>7135</v>
      </c>
      <c r="I7652">
        <v>43112076004</v>
      </c>
      <c r="J7652">
        <v>9</v>
      </c>
      <c r="K7652" t="s">
        <v>1959</v>
      </c>
      <c r="L7652">
        <v>276</v>
      </c>
      <c r="M7652" t="s">
        <v>1803</v>
      </c>
      <c r="N7652" t="s">
        <v>1960</v>
      </c>
      <c r="O7652">
        <v>0</v>
      </c>
      <c r="P7652" t="s">
        <v>1552</v>
      </c>
      <c r="Q7652">
        <v>20090406</v>
      </c>
      <c r="R7652">
        <v>891008979</v>
      </c>
    </row>
    <row r="7653" spans="1:18">
      <c r="A7653" t="s">
        <v>1957</v>
      </c>
      <c r="B7653" t="s">
        <v>1970</v>
      </c>
      <c r="C7653">
        <v>201211</v>
      </c>
      <c r="D7653">
        <v>30</v>
      </c>
      <c r="E7653" t="s">
        <v>1555</v>
      </c>
      <c r="F7653">
        <v>16331</v>
      </c>
      <c r="G7653">
        <v>9803</v>
      </c>
      <c r="H7653">
        <v>21652</v>
      </c>
      <c r="I7653">
        <v>43112074204</v>
      </c>
      <c r="J7653">
        <v>9</v>
      </c>
      <c r="K7653" t="s">
        <v>1966</v>
      </c>
      <c r="L7653">
        <v>276</v>
      </c>
      <c r="M7653" t="s">
        <v>1803</v>
      </c>
      <c r="N7653" t="s">
        <v>1960</v>
      </c>
      <c r="O7653">
        <v>0</v>
      </c>
      <c r="P7653" t="s">
        <v>1552</v>
      </c>
      <c r="Q7653">
        <v>20101113</v>
      </c>
      <c r="R7653">
        <v>891008979</v>
      </c>
    </row>
    <row r="7654" spans="1:18">
      <c r="A7654" t="s">
        <v>1978</v>
      </c>
      <c r="B7654" t="s">
        <v>1979</v>
      </c>
      <c r="C7654">
        <v>201211</v>
      </c>
      <c r="D7654">
        <v>24</v>
      </c>
      <c r="E7654" t="s">
        <v>1555</v>
      </c>
      <c r="F7654">
        <v>10888</v>
      </c>
      <c r="G7654">
        <v>8906</v>
      </c>
      <c r="H7654">
        <v>69924</v>
      </c>
      <c r="I7654">
        <v>43112079501</v>
      </c>
      <c r="J7654">
        <v>9</v>
      </c>
      <c r="K7654" t="s">
        <v>1980</v>
      </c>
      <c r="L7654">
        <v>276</v>
      </c>
      <c r="M7654" t="s">
        <v>1803</v>
      </c>
      <c r="N7654" t="s">
        <v>1960</v>
      </c>
      <c r="O7654">
        <v>0</v>
      </c>
      <c r="P7654" t="s">
        <v>1552</v>
      </c>
      <c r="Q7654">
        <v>20120212</v>
      </c>
      <c r="R7654">
        <v>891008979</v>
      </c>
    </row>
    <row r="7655" spans="1:18">
      <c r="A7655" t="s">
        <v>1971</v>
      </c>
      <c r="B7655" t="s">
        <v>1972</v>
      </c>
      <c r="C7655">
        <v>201211</v>
      </c>
      <c r="D7655">
        <v>30</v>
      </c>
      <c r="E7655" t="s">
        <v>1555</v>
      </c>
      <c r="F7655">
        <v>26081</v>
      </c>
      <c r="G7655">
        <v>10148</v>
      </c>
      <c r="H7655">
        <v>22621</v>
      </c>
      <c r="I7655">
        <v>43112080001</v>
      </c>
      <c r="J7655">
        <v>9</v>
      </c>
      <c r="K7655" t="s">
        <v>1966</v>
      </c>
      <c r="L7655">
        <v>276</v>
      </c>
      <c r="M7655" t="s">
        <v>1803</v>
      </c>
      <c r="N7655" t="s">
        <v>1960</v>
      </c>
      <c r="O7655">
        <v>0</v>
      </c>
      <c r="P7655" t="s">
        <v>1552</v>
      </c>
      <c r="Q7655">
        <v>20100220</v>
      </c>
      <c r="R7655">
        <v>891008979</v>
      </c>
    </row>
    <row r="7656" spans="1:18">
      <c r="A7656" t="s">
        <v>1961</v>
      </c>
      <c r="B7656" t="s">
        <v>1973</v>
      </c>
      <c r="C7656">
        <v>201211</v>
      </c>
      <c r="D7656">
        <v>30</v>
      </c>
      <c r="E7656" t="s">
        <v>1555</v>
      </c>
      <c r="F7656">
        <v>6299</v>
      </c>
      <c r="G7656">
        <v>5564</v>
      </c>
      <c r="H7656">
        <v>12669</v>
      </c>
      <c r="I7656">
        <v>43112077400</v>
      </c>
      <c r="J7656">
        <v>9</v>
      </c>
      <c r="K7656" t="s">
        <v>1959</v>
      </c>
      <c r="L7656">
        <v>276</v>
      </c>
      <c r="M7656" t="s">
        <v>1803</v>
      </c>
      <c r="N7656" t="s">
        <v>1960</v>
      </c>
      <c r="O7656">
        <v>0</v>
      </c>
      <c r="P7656" t="s">
        <v>1552</v>
      </c>
      <c r="Q7656">
        <v>20010313</v>
      </c>
      <c r="R7656">
        <v>891008979</v>
      </c>
    </row>
    <row r="7657" spans="1:18">
      <c r="A7657" t="s">
        <v>1961</v>
      </c>
      <c r="B7657" t="s">
        <v>1974</v>
      </c>
      <c r="C7657">
        <v>201211</v>
      </c>
      <c r="D7657">
        <v>30</v>
      </c>
      <c r="E7657" t="s">
        <v>1555</v>
      </c>
      <c r="F7657">
        <v>8455</v>
      </c>
      <c r="G7657">
        <v>13976</v>
      </c>
      <c r="H7657">
        <v>13667</v>
      </c>
      <c r="I7657">
        <v>43112078100</v>
      </c>
      <c r="J7657">
        <v>9</v>
      </c>
      <c r="K7657" t="s">
        <v>1892</v>
      </c>
      <c r="L7657">
        <v>276</v>
      </c>
      <c r="M7657" t="s">
        <v>1803</v>
      </c>
      <c r="N7657" t="s">
        <v>1960</v>
      </c>
      <c r="O7657">
        <v>0</v>
      </c>
      <c r="P7657" t="s">
        <v>1552</v>
      </c>
      <c r="Q7657">
        <v>20021215</v>
      </c>
      <c r="R7657">
        <v>891008979</v>
      </c>
    </row>
    <row r="7658" spans="1:18">
      <c r="A7658" t="s">
        <v>1961</v>
      </c>
      <c r="B7658" t="s">
        <v>1975</v>
      </c>
      <c r="C7658">
        <v>201211</v>
      </c>
      <c r="D7658">
        <v>30</v>
      </c>
      <c r="E7658" t="s">
        <v>1555</v>
      </c>
      <c r="F7658">
        <v>11850</v>
      </c>
      <c r="G7658">
        <v>8289</v>
      </c>
      <c r="H7658">
        <v>21369</v>
      </c>
      <c r="I7658">
        <v>43112078600</v>
      </c>
      <c r="J7658">
        <v>9</v>
      </c>
      <c r="K7658" t="s">
        <v>1892</v>
      </c>
      <c r="L7658">
        <v>276</v>
      </c>
      <c r="M7658" t="s">
        <v>1803</v>
      </c>
      <c r="N7658" t="s">
        <v>1960</v>
      </c>
      <c r="O7658">
        <v>0</v>
      </c>
      <c r="P7658" t="s">
        <v>1552</v>
      </c>
      <c r="Q7658">
        <v>20030501</v>
      </c>
      <c r="R7658">
        <v>891008979</v>
      </c>
    </row>
    <row r="7659" spans="1:18">
      <c r="A7659" t="s">
        <v>1961</v>
      </c>
      <c r="B7659" t="s">
        <v>1976</v>
      </c>
      <c r="C7659">
        <v>201211</v>
      </c>
      <c r="D7659">
        <v>30</v>
      </c>
      <c r="E7659" t="s">
        <v>1555</v>
      </c>
      <c r="F7659">
        <v>11369</v>
      </c>
      <c r="G7659">
        <v>5207</v>
      </c>
      <c r="H7659">
        <v>23123</v>
      </c>
      <c r="I7659">
        <v>43112078700</v>
      </c>
      <c r="J7659">
        <v>9</v>
      </c>
      <c r="K7659" t="s">
        <v>1963</v>
      </c>
      <c r="L7659">
        <v>276</v>
      </c>
      <c r="M7659" t="s">
        <v>1803</v>
      </c>
      <c r="N7659" t="s">
        <v>1960</v>
      </c>
      <c r="O7659">
        <v>0</v>
      </c>
      <c r="P7659" t="s">
        <v>1552</v>
      </c>
      <c r="Q7659">
        <v>20030722</v>
      </c>
      <c r="R7659">
        <v>891008979</v>
      </c>
    </row>
    <row r="7660" spans="1:18">
      <c r="A7660" t="s">
        <v>1961</v>
      </c>
      <c r="B7660" t="s">
        <v>1977</v>
      </c>
      <c r="C7660">
        <v>201211</v>
      </c>
      <c r="D7660">
        <v>30</v>
      </c>
      <c r="E7660" t="s">
        <v>1555</v>
      </c>
      <c r="F7660">
        <v>8236</v>
      </c>
      <c r="G7660">
        <v>7836</v>
      </c>
      <c r="H7660">
        <v>18133</v>
      </c>
      <c r="I7660">
        <v>43112078900</v>
      </c>
      <c r="J7660">
        <v>9</v>
      </c>
      <c r="K7660" t="s">
        <v>1963</v>
      </c>
      <c r="L7660">
        <v>276</v>
      </c>
      <c r="M7660" t="s">
        <v>1803</v>
      </c>
      <c r="N7660" t="s">
        <v>1960</v>
      </c>
      <c r="O7660">
        <v>0</v>
      </c>
      <c r="P7660" t="s">
        <v>1552</v>
      </c>
      <c r="Q7660">
        <v>20031005</v>
      </c>
      <c r="R7660">
        <v>891008979</v>
      </c>
    </row>
    <row r="7661" spans="1:18">
      <c r="A7661" t="s">
        <v>1848</v>
      </c>
      <c r="B7661" t="s">
        <v>1964</v>
      </c>
      <c r="C7661">
        <v>201212</v>
      </c>
      <c r="D7661">
        <v>21</v>
      </c>
      <c r="E7661" t="s">
        <v>1555</v>
      </c>
      <c r="F7661">
        <v>6365</v>
      </c>
      <c r="G7661">
        <v>8267</v>
      </c>
      <c r="H7661">
        <v>11172</v>
      </c>
      <c r="I7661">
        <v>43112077902</v>
      </c>
      <c r="J7661">
        <v>9</v>
      </c>
      <c r="K7661" t="s">
        <v>1892</v>
      </c>
      <c r="L7661">
        <v>276</v>
      </c>
      <c r="M7661" t="s">
        <v>1803</v>
      </c>
      <c r="N7661" t="s">
        <v>1960</v>
      </c>
      <c r="O7661">
        <v>0</v>
      </c>
      <c r="P7661" t="s">
        <v>1552</v>
      </c>
      <c r="Q7661">
        <v>20090712</v>
      </c>
      <c r="R7661">
        <v>891008979</v>
      </c>
    </row>
    <row r="7662" spans="1:18">
      <c r="A7662" t="s">
        <v>1957</v>
      </c>
      <c r="B7662" t="s">
        <v>1965</v>
      </c>
      <c r="C7662">
        <v>201212</v>
      </c>
      <c r="D7662">
        <v>12</v>
      </c>
      <c r="E7662" t="s">
        <v>1555</v>
      </c>
      <c r="F7662">
        <v>14058</v>
      </c>
      <c r="G7662">
        <v>5330</v>
      </c>
      <c r="H7662">
        <v>8280</v>
      </c>
      <c r="I7662">
        <v>43112077000</v>
      </c>
      <c r="J7662">
        <v>9</v>
      </c>
      <c r="K7662" t="s">
        <v>1966</v>
      </c>
      <c r="L7662">
        <v>276</v>
      </c>
      <c r="M7662" t="s">
        <v>1803</v>
      </c>
      <c r="N7662" t="s">
        <v>1960</v>
      </c>
      <c r="O7662">
        <v>0</v>
      </c>
      <c r="P7662" t="s">
        <v>1552</v>
      </c>
      <c r="Q7662">
        <v>19990926</v>
      </c>
      <c r="R7662">
        <v>891008979</v>
      </c>
    </row>
    <row r="7663" spans="1:18">
      <c r="A7663" t="s">
        <v>1957</v>
      </c>
      <c r="B7663" t="s">
        <v>1981</v>
      </c>
      <c r="C7663">
        <v>201212</v>
      </c>
      <c r="D7663">
        <v>17</v>
      </c>
      <c r="E7663" t="s">
        <v>1555</v>
      </c>
      <c r="F7663">
        <v>7226</v>
      </c>
      <c r="G7663">
        <v>9197</v>
      </c>
      <c r="H7663">
        <v>18986</v>
      </c>
      <c r="I7663">
        <v>43112077100</v>
      </c>
      <c r="J7663">
        <v>9</v>
      </c>
      <c r="K7663" t="s">
        <v>1966</v>
      </c>
      <c r="L7663">
        <v>276</v>
      </c>
      <c r="M7663" t="s">
        <v>1803</v>
      </c>
      <c r="N7663" t="s">
        <v>1960</v>
      </c>
      <c r="O7663">
        <v>0</v>
      </c>
      <c r="P7663" t="s">
        <v>1552</v>
      </c>
      <c r="Q7663">
        <v>20000623</v>
      </c>
      <c r="R7663">
        <v>891008979</v>
      </c>
    </row>
    <row r="7664" spans="1:18">
      <c r="A7664" t="s">
        <v>1957</v>
      </c>
      <c r="B7664" t="s">
        <v>1967</v>
      </c>
      <c r="C7664">
        <v>201212</v>
      </c>
      <c r="D7664">
        <v>17</v>
      </c>
      <c r="E7664" t="s">
        <v>1555</v>
      </c>
      <c r="F7664">
        <v>10145</v>
      </c>
      <c r="G7664">
        <v>1853</v>
      </c>
      <c r="H7664">
        <v>22305</v>
      </c>
      <c r="I7664">
        <v>43112077303</v>
      </c>
      <c r="J7664">
        <v>9</v>
      </c>
      <c r="K7664" t="s">
        <v>1959</v>
      </c>
      <c r="L7664">
        <v>276</v>
      </c>
      <c r="M7664" t="s">
        <v>1803</v>
      </c>
      <c r="N7664" t="s">
        <v>1960</v>
      </c>
      <c r="O7664">
        <v>0</v>
      </c>
      <c r="P7664" t="s">
        <v>1552</v>
      </c>
      <c r="Q7664">
        <v>20060313</v>
      </c>
      <c r="R7664">
        <v>891008979</v>
      </c>
    </row>
    <row r="7665" spans="1:18">
      <c r="A7665" t="s">
        <v>1957</v>
      </c>
      <c r="B7665" t="s">
        <v>1982</v>
      </c>
      <c r="C7665">
        <v>201212</v>
      </c>
      <c r="D7665">
        <v>23</v>
      </c>
      <c r="E7665" t="s">
        <v>1555</v>
      </c>
      <c r="F7665">
        <v>41968</v>
      </c>
      <c r="G7665">
        <v>19553</v>
      </c>
      <c r="H7665">
        <v>12468</v>
      </c>
      <c r="I7665">
        <v>43112079302</v>
      </c>
      <c r="J7665">
        <v>9</v>
      </c>
      <c r="K7665" t="s">
        <v>1983</v>
      </c>
      <c r="L7665">
        <v>276</v>
      </c>
      <c r="M7665" t="s">
        <v>1803</v>
      </c>
      <c r="N7665" t="s">
        <v>1960</v>
      </c>
      <c r="O7665">
        <v>0</v>
      </c>
      <c r="P7665" t="s">
        <v>1552</v>
      </c>
      <c r="Q7665">
        <v>20120415</v>
      </c>
      <c r="R7665">
        <v>891008979</v>
      </c>
    </row>
    <row r="7666" spans="1:18">
      <c r="A7666" t="s">
        <v>1957</v>
      </c>
      <c r="B7666" t="s">
        <v>1968</v>
      </c>
      <c r="C7666">
        <v>201212</v>
      </c>
      <c r="D7666">
        <v>23</v>
      </c>
      <c r="E7666" t="s">
        <v>1555</v>
      </c>
      <c r="F7666">
        <v>21864</v>
      </c>
      <c r="G7666">
        <v>24603</v>
      </c>
      <c r="H7666">
        <v>30378</v>
      </c>
      <c r="I7666">
        <v>43112079400</v>
      </c>
      <c r="J7666">
        <v>9</v>
      </c>
      <c r="K7666" t="s">
        <v>1959</v>
      </c>
      <c r="L7666">
        <v>276</v>
      </c>
      <c r="M7666" t="s">
        <v>1803</v>
      </c>
      <c r="N7666" t="s">
        <v>1960</v>
      </c>
      <c r="O7666">
        <v>0</v>
      </c>
      <c r="P7666" t="s">
        <v>1552</v>
      </c>
      <c r="Q7666">
        <v>20041204</v>
      </c>
      <c r="R7666">
        <v>891008979</v>
      </c>
    </row>
    <row r="7667" spans="1:18">
      <c r="A7667" t="s">
        <v>1957</v>
      </c>
      <c r="B7667" t="s">
        <v>1969</v>
      </c>
      <c r="C7667">
        <v>201212</v>
      </c>
      <c r="D7667">
        <v>17</v>
      </c>
      <c r="E7667" t="s">
        <v>1555</v>
      </c>
      <c r="F7667">
        <v>4307</v>
      </c>
      <c r="G7667">
        <v>1131</v>
      </c>
      <c r="H7667">
        <v>3590</v>
      </c>
      <c r="I7667">
        <v>43112076004</v>
      </c>
      <c r="J7667">
        <v>9</v>
      </c>
      <c r="K7667" t="s">
        <v>1959</v>
      </c>
      <c r="L7667">
        <v>276</v>
      </c>
      <c r="M7667" t="s">
        <v>1803</v>
      </c>
      <c r="N7667" t="s">
        <v>1960</v>
      </c>
      <c r="O7667">
        <v>0</v>
      </c>
      <c r="P7667" t="s">
        <v>1552</v>
      </c>
      <c r="Q7667">
        <v>20090406</v>
      </c>
      <c r="R7667">
        <v>891008979</v>
      </c>
    </row>
    <row r="7668" spans="1:18">
      <c r="A7668" t="s">
        <v>1957</v>
      </c>
      <c r="B7668" t="s">
        <v>1970</v>
      </c>
      <c r="C7668">
        <v>201212</v>
      </c>
      <c r="D7668">
        <v>23</v>
      </c>
      <c r="E7668" t="s">
        <v>1555</v>
      </c>
      <c r="F7668">
        <v>11664</v>
      </c>
      <c r="G7668">
        <v>7778</v>
      </c>
      <c r="H7668">
        <v>15685</v>
      </c>
      <c r="I7668">
        <v>43112074204</v>
      </c>
      <c r="J7668">
        <v>9</v>
      </c>
      <c r="K7668" t="s">
        <v>1966</v>
      </c>
      <c r="L7668">
        <v>276</v>
      </c>
      <c r="M7668" t="s">
        <v>1803</v>
      </c>
      <c r="N7668" t="s">
        <v>1960</v>
      </c>
      <c r="O7668">
        <v>0</v>
      </c>
      <c r="P7668" t="s">
        <v>1552</v>
      </c>
      <c r="Q7668">
        <v>20101113</v>
      </c>
      <c r="R7668">
        <v>891008979</v>
      </c>
    </row>
    <row r="7669" spans="1:18">
      <c r="A7669" t="s">
        <v>1978</v>
      </c>
      <c r="B7669" t="s">
        <v>1979</v>
      </c>
      <c r="C7669">
        <v>201212</v>
      </c>
      <c r="D7669">
        <v>18</v>
      </c>
      <c r="E7669" t="s">
        <v>1555</v>
      </c>
      <c r="F7669">
        <v>8137</v>
      </c>
      <c r="G7669">
        <v>6056</v>
      </c>
      <c r="H7669">
        <v>49616</v>
      </c>
      <c r="I7669">
        <v>43112079501</v>
      </c>
      <c r="J7669">
        <v>9</v>
      </c>
      <c r="K7669" t="s">
        <v>1980</v>
      </c>
      <c r="L7669">
        <v>276</v>
      </c>
      <c r="M7669" t="s">
        <v>1803</v>
      </c>
      <c r="N7669" t="s">
        <v>1960</v>
      </c>
      <c r="O7669">
        <v>0</v>
      </c>
      <c r="P7669" t="s">
        <v>1552</v>
      </c>
      <c r="Q7669">
        <v>20120212</v>
      </c>
      <c r="R7669">
        <v>891008979</v>
      </c>
    </row>
    <row r="7670" spans="1:18">
      <c r="A7670" t="s">
        <v>1971</v>
      </c>
      <c r="B7670" t="s">
        <v>1972</v>
      </c>
      <c r="C7670">
        <v>201212</v>
      </c>
      <c r="D7670">
        <v>23</v>
      </c>
      <c r="E7670" t="s">
        <v>1555</v>
      </c>
      <c r="F7670">
        <v>19435</v>
      </c>
      <c r="G7670">
        <v>6096</v>
      </c>
      <c r="H7670">
        <v>14993</v>
      </c>
      <c r="I7670">
        <v>43112080001</v>
      </c>
      <c r="J7670">
        <v>9</v>
      </c>
      <c r="K7670" t="s">
        <v>1966</v>
      </c>
      <c r="L7670">
        <v>276</v>
      </c>
      <c r="M7670" t="s">
        <v>1803</v>
      </c>
      <c r="N7670" t="s">
        <v>1960</v>
      </c>
      <c r="O7670">
        <v>0</v>
      </c>
      <c r="P7670" t="s">
        <v>1552</v>
      </c>
      <c r="Q7670">
        <v>20100220</v>
      </c>
      <c r="R7670">
        <v>891008979</v>
      </c>
    </row>
    <row r="7671" spans="1:18">
      <c r="A7671" t="s">
        <v>1961</v>
      </c>
      <c r="B7671" t="s">
        <v>1973</v>
      </c>
      <c r="C7671">
        <v>201212</v>
      </c>
      <c r="D7671">
        <v>17</v>
      </c>
      <c r="E7671" t="s">
        <v>1555</v>
      </c>
      <c r="F7671">
        <v>2805</v>
      </c>
      <c r="G7671">
        <v>3125</v>
      </c>
      <c r="H7671">
        <v>6977</v>
      </c>
      <c r="I7671">
        <v>43112077400</v>
      </c>
      <c r="J7671">
        <v>9</v>
      </c>
      <c r="K7671" t="s">
        <v>1959</v>
      </c>
      <c r="L7671">
        <v>276</v>
      </c>
      <c r="M7671" t="s">
        <v>1803</v>
      </c>
      <c r="N7671" t="s">
        <v>1960</v>
      </c>
      <c r="O7671">
        <v>0</v>
      </c>
      <c r="P7671" t="s">
        <v>1552</v>
      </c>
      <c r="Q7671">
        <v>20010313</v>
      </c>
      <c r="R7671">
        <v>891008979</v>
      </c>
    </row>
    <row r="7672" spans="1:18">
      <c r="A7672" t="s">
        <v>1961</v>
      </c>
      <c r="B7672" t="s">
        <v>1974</v>
      </c>
      <c r="C7672">
        <v>201212</v>
      </c>
      <c r="D7672">
        <v>23</v>
      </c>
      <c r="E7672" t="s">
        <v>1555</v>
      </c>
      <c r="F7672">
        <v>10055</v>
      </c>
      <c r="G7672">
        <v>25714</v>
      </c>
      <c r="H7672">
        <v>23631</v>
      </c>
      <c r="I7672">
        <v>43112078100</v>
      </c>
      <c r="J7672">
        <v>9</v>
      </c>
      <c r="K7672" t="s">
        <v>1892</v>
      </c>
      <c r="L7672">
        <v>276</v>
      </c>
      <c r="M7672" t="s">
        <v>1803</v>
      </c>
      <c r="N7672" t="s">
        <v>1960</v>
      </c>
      <c r="O7672">
        <v>0</v>
      </c>
      <c r="P7672" t="s">
        <v>1552</v>
      </c>
      <c r="Q7672">
        <v>20021215</v>
      </c>
      <c r="R7672">
        <v>891008979</v>
      </c>
    </row>
    <row r="7673" spans="1:18">
      <c r="A7673" t="s">
        <v>1961</v>
      </c>
      <c r="B7673" t="s">
        <v>1975</v>
      </c>
      <c r="C7673">
        <v>201212</v>
      </c>
      <c r="D7673">
        <v>14</v>
      </c>
      <c r="E7673" t="s">
        <v>1555</v>
      </c>
      <c r="F7673">
        <v>6282</v>
      </c>
      <c r="G7673">
        <v>3057</v>
      </c>
      <c r="H7673">
        <v>8177</v>
      </c>
      <c r="I7673">
        <v>43112078600</v>
      </c>
      <c r="J7673">
        <v>9</v>
      </c>
      <c r="K7673" t="s">
        <v>1892</v>
      </c>
      <c r="L7673">
        <v>276</v>
      </c>
      <c r="M7673" t="s">
        <v>1803</v>
      </c>
      <c r="N7673" t="s">
        <v>1960</v>
      </c>
      <c r="O7673">
        <v>0</v>
      </c>
      <c r="P7673" t="s">
        <v>1552</v>
      </c>
      <c r="Q7673">
        <v>20030501</v>
      </c>
      <c r="R7673">
        <v>891008979</v>
      </c>
    </row>
    <row r="7674" spans="1:18">
      <c r="A7674" t="s">
        <v>1961</v>
      </c>
      <c r="B7674" t="s">
        <v>1976</v>
      </c>
      <c r="C7674">
        <v>201212</v>
      </c>
      <c r="D7674">
        <v>23</v>
      </c>
      <c r="E7674" t="s">
        <v>1555</v>
      </c>
      <c r="F7674">
        <v>8296</v>
      </c>
      <c r="G7674">
        <v>3782</v>
      </c>
      <c r="H7674">
        <v>18451</v>
      </c>
      <c r="I7674">
        <v>43112078700</v>
      </c>
      <c r="J7674">
        <v>9</v>
      </c>
      <c r="K7674" t="s">
        <v>1963</v>
      </c>
      <c r="L7674">
        <v>276</v>
      </c>
      <c r="M7674" t="s">
        <v>1803</v>
      </c>
      <c r="N7674" t="s">
        <v>1960</v>
      </c>
      <c r="O7674">
        <v>0</v>
      </c>
      <c r="P7674" t="s">
        <v>1552</v>
      </c>
      <c r="Q7674">
        <v>20030722</v>
      </c>
      <c r="R7674">
        <v>891008979</v>
      </c>
    </row>
    <row r="7675" spans="1:18">
      <c r="A7675" t="s">
        <v>1961</v>
      </c>
      <c r="B7675" t="s">
        <v>1977</v>
      </c>
      <c r="C7675">
        <v>201212</v>
      </c>
      <c r="D7675">
        <v>15</v>
      </c>
      <c r="E7675" t="s">
        <v>1555</v>
      </c>
      <c r="F7675">
        <v>3769</v>
      </c>
      <c r="G7675">
        <v>3681</v>
      </c>
      <c r="H7675">
        <v>8515</v>
      </c>
      <c r="I7675">
        <v>43112078900</v>
      </c>
      <c r="J7675">
        <v>9</v>
      </c>
      <c r="K7675" t="s">
        <v>1963</v>
      </c>
      <c r="L7675">
        <v>276</v>
      </c>
      <c r="M7675" t="s">
        <v>1803</v>
      </c>
      <c r="N7675" t="s">
        <v>1960</v>
      </c>
      <c r="O7675">
        <v>0</v>
      </c>
      <c r="P7675" t="s">
        <v>1552</v>
      </c>
      <c r="Q7675">
        <v>20031005</v>
      </c>
      <c r="R7675">
        <v>891008979</v>
      </c>
    </row>
    <row r="7676" spans="1:18">
      <c r="A7676" t="s">
        <v>1957</v>
      </c>
      <c r="B7676" t="s">
        <v>1981</v>
      </c>
      <c r="C7676">
        <v>201201</v>
      </c>
      <c r="D7676">
        <v>0</v>
      </c>
      <c r="E7676" t="s">
        <v>1555</v>
      </c>
      <c r="F7676">
        <v>0</v>
      </c>
      <c r="G7676">
        <v>0</v>
      </c>
      <c r="H7676">
        <v>0</v>
      </c>
      <c r="I7676">
        <v>43112077100</v>
      </c>
      <c r="J7676">
        <v>12</v>
      </c>
      <c r="K7676" t="s">
        <v>1966</v>
      </c>
      <c r="L7676">
        <v>276</v>
      </c>
      <c r="M7676" t="s">
        <v>1803</v>
      </c>
      <c r="N7676" t="s">
        <v>1960</v>
      </c>
      <c r="O7676">
        <v>0</v>
      </c>
      <c r="P7676" t="s">
        <v>1552</v>
      </c>
      <c r="Q7676">
        <v>20000623</v>
      </c>
      <c r="R7676">
        <v>891008979</v>
      </c>
    </row>
    <row r="7677" spans="1:18">
      <c r="A7677" t="s">
        <v>1957</v>
      </c>
      <c r="B7677" t="s">
        <v>1958</v>
      </c>
      <c r="C7677">
        <v>201201</v>
      </c>
      <c r="D7677">
        <v>0</v>
      </c>
      <c r="E7677" t="s">
        <v>1555</v>
      </c>
      <c r="F7677">
        <v>0</v>
      </c>
      <c r="G7677">
        <v>0</v>
      </c>
      <c r="H7677">
        <v>0</v>
      </c>
      <c r="I7677">
        <v>43112077503</v>
      </c>
      <c r="J7677">
        <v>12</v>
      </c>
      <c r="K7677" t="s">
        <v>1959</v>
      </c>
      <c r="L7677">
        <v>276</v>
      </c>
      <c r="M7677" t="s">
        <v>1803</v>
      </c>
      <c r="N7677" t="s">
        <v>1960</v>
      </c>
      <c r="O7677">
        <v>0</v>
      </c>
      <c r="P7677" t="s">
        <v>1771</v>
      </c>
      <c r="Q7677">
        <v>20020106</v>
      </c>
      <c r="R7677">
        <v>891008979</v>
      </c>
    </row>
    <row r="7678" spans="1:18">
      <c r="A7678" t="s">
        <v>1971</v>
      </c>
      <c r="B7678" t="s">
        <v>1984</v>
      </c>
      <c r="C7678">
        <v>201201</v>
      </c>
      <c r="D7678">
        <v>0</v>
      </c>
      <c r="E7678" t="s">
        <v>1555</v>
      </c>
      <c r="F7678">
        <v>0</v>
      </c>
      <c r="G7678">
        <v>0</v>
      </c>
      <c r="H7678">
        <v>0</v>
      </c>
      <c r="I7678">
        <v>43112079802</v>
      </c>
      <c r="J7678">
        <v>12</v>
      </c>
      <c r="K7678" t="s">
        <v>1966</v>
      </c>
      <c r="L7678">
        <v>276</v>
      </c>
      <c r="M7678" t="s">
        <v>1803</v>
      </c>
      <c r="N7678" t="s">
        <v>1960</v>
      </c>
      <c r="O7678">
        <v>0</v>
      </c>
      <c r="P7678" t="s">
        <v>1552</v>
      </c>
      <c r="Q7678">
        <v>20070209</v>
      </c>
      <c r="R7678">
        <v>891008979</v>
      </c>
    </row>
    <row r="7679" spans="1:18">
      <c r="A7679" t="s">
        <v>1957</v>
      </c>
      <c r="B7679" t="s">
        <v>1981</v>
      </c>
      <c r="C7679">
        <v>201202</v>
      </c>
      <c r="D7679">
        <v>0</v>
      </c>
      <c r="E7679" t="s">
        <v>1555</v>
      </c>
      <c r="F7679">
        <v>0</v>
      </c>
      <c r="G7679">
        <v>0</v>
      </c>
      <c r="H7679">
        <v>0</v>
      </c>
      <c r="I7679">
        <v>43112077100</v>
      </c>
      <c r="J7679">
        <v>12</v>
      </c>
      <c r="K7679" t="s">
        <v>1966</v>
      </c>
      <c r="L7679">
        <v>276</v>
      </c>
      <c r="M7679" t="s">
        <v>1803</v>
      </c>
      <c r="N7679" t="s">
        <v>1960</v>
      </c>
      <c r="O7679">
        <v>0</v>
      </c>
      <c r="P7679" t="s">
        <v>1552</v>
      </c>
      <c r="Q7679">
        <v>20000623</v>
      </c>
      <c r="R7679">
        <v>891008979</v>
      </c>
    </row>
    <row r="7680" spans="1:18">
      <c r="A7680" t="s">
        <v>1957</v>
      </c>
      <c r="B7680" t="s">
        <v>1958</v>
      </c>
      <c r="C7680">
        <v>201202</v>
      </c>
      <c r="D7680">
        <v>0</v>
      </c>
      <c r="E7680" t="s">
        <v>1555</v>
      </c>
      <c r="F7680">
        <v>0</v>
      </c>
      <c r="G7680">
        <v>0</v>
      </c>
      <c r="H7680">
        <v>0</v>
      </c>
      <c r="I7680">
        <v>43112077503</v>
      </c>
      <c r="J7680">
        <v>12</v>
      </c>
      <c r="K7680" t="s">
        <v>1959</v>
      </c>
      <c r="L7680">
        <v>276</v>
      </c>
      <c r="M7680" t="s">
        <v>1803</v>
      </c>
      <c r="N7680" t="s">
        <v>1960</v>
      </c>
      <c r="O7680">
        <v>0</v>
      </c>
      <c r="P7680" t="s">
        <v>1771</v>
      </c>
      <c r="Q7680">
        <v>20020106</v>
      </c>
      <c r="R7680">
        <v>891008979</v>
      </c>
    </row>
    <row r="7681" spans="1:18">
      <c r="A7681" t="s">
        <v>1971</v>
      </c>
      <c r="B7681" t="s">
        <v>1984</v>
      </c>
      <c r="C7681">
        <v>201202</v>
      </c>
      <c r="D7681">
        <v>0</v>
      </c>
      <c r="E7681" t="s">
        <v>1555</v>
      </c>
      <c r="F7681">
        <v>0</v>
      </c>
      <c r="G7681">
        <v>0</v>
      </c>
      <c r="H7681">
        <v>0</v>
      </c>
      <c r="I7681">
        <v>43112079802</v>
      </c>
      <c r="J7681">
        <v>12</v>
      </c>
      <c r="K7681" t="s">
        <v>1966</v>
      </c>
      <c r="L7681">
        <v>276</v>
      </c>
      <c r="M7681" t="s">
        <v>1803</v>
      </c>
      <c r="N7681" t="s">
        <v>1960</v>
      </c>
      <c r="O7681">
        <v>0</v>
      </c>
      <c r="P7681" t="s">
        <v>1552</v>
      </c>
      <c r="Q7681">
        <v>20070209</v>
      </c>
      <c r="R7681">
        <v>891008979</v>
      </c>
    </row>
    <row r="7682" spans="1:18">
      <c r="A7682" t="s">
        <v>1957</v>
      </c>
      <c r="B7682" t="s">
        <v>1981</v>
      </c>
      <c r="C7682">
        <v>201203</v>
      </c>
      <c r="D7682">
        <v>0</v>
      </c>
      <c r="E7682" t="s">
        <v>1555</v>
      </c>
      <c r="F7682">
        <v>0</v>
      </c>
      <c r="G7682">
        <v>0</v>
      </c>
      <c r="H7682">
        <v>0</v>
      </c>
      <c r="I7682">
        <v>43112077100</v>
      </c>
      <c r="J7682">
        <v>12</v>
      </c>
      <c r="K7682" t="s">
        <v>1966</v>
      </c>
      <c r="L7682">
        <v>276</v>
      </c>
      <c r="M7682" t="s">
        <v>1803</v>
      </c>
      <c r="N7682" t="s">
        <v>1960</v>
      </c>
      <c r="O7682">
        <v>0</v>
      </c>
      <c r="P7682" t="s">
        <v>1552</v>
      </c>
      <c r="Q7682">
        <v>20000623</v>
      </c>
      <c r="R7682">
        <v>891008979</v>
      </c>
    </row>
    <row r="7683" spans="1:18">
      <c r="A7683" t="s">
        <v>1957</v>
      </c>
      <c r="B7683" t="s">
        <v>1967</v>
      </c>
      <c r="C7683">
        <v>201203</v>
      </c>
      <c r="D7683">
        <v>0</v>
      </c>
      <c r="E7683" t="s">
        <v>1555</v>
      </c>
      <c r="F7683">
        <v>0</v>
      </c>
      <c r="G7683">
        <v>0</v>
      </c>
      <c r="H7683">
        <v>0</v>
      </c>
      <c r="I7683">
        <v>43112077303</v>
      </c>
      <c r="J7683">
        <v>12</v>
      </c>
      <c r="K7683" t="s">
        <v>1959</v>
      </c>
      <c r="L7683">
        <v>276</v>
      </c>
      <c r="M7683" t="s">
        <v>1803</v>
      </c>
      <c r="N7683" t="s">
        <v>1960</v>
      </c>
      <c r="O7683">
        <v>0</v>
      </c>
      <c r="P7683" t="s">
        <v>1552</v>
      </c>
      <c r="Q7683">
        <v>20060313</v>
      </c>
      <c r="R7683">
        <v>891008979</v>
      </c>
    </row>
    <row r="7684" spans="1:18">
      <c r="A7684" t="s">
        <v>1957</v>
      </c>
      <c r="B7684" t="s">
        <v>1958</v>
      </c>
      <c r="C7684">
        <v>201203</v>
      </c>
      <c r="D7684">
        <v>0</v>
      </c>
      <c r="E7684" t="s">
        <v>1555</v>
      </c>
      <c r="F7684">
        <v>0</v>
      </c>
      <c r="G7684">
        <v>0</v>
      </c>
      <c r="H7684">
        <v>0</v>
      </c>
      <c r="I7684">
        <v>43112077503</v>
      </c>
      <c r="J7684">
        <v>12</v>
      </c>
      <c r="K7684" t="s">
        <v>1959</v>
      </c>
      <c r="L7684">
        <v>276</v>
      </c>
      <c r="M7684" t="s">
        <v>1803</v>
      </c>
      <c r="N7684" t="s">
        <v>1960</v>
      </c>
      <c r="O7684">
        <v>0</v>
      </c>
      <c r="P7684" t="s">
        <v>1771</v>
      </c>
      <c r="Q7684">
        <v>20020106</v>
      </c>
      <c r="R7684">
        <v>891008979</v>
      </c>
    </row>
    <row r="7685" spans="1:18">
      <c r="A7685" t="s">
        <v>1971</v>
      </c>
      <c r="B7685" t="s">
        <v>1984</v>
      </c>
      <c r="C7685">
        <v>201203</v>
      </c>
      <c r="D7685">
        <v>0</v>
      </c>
      <c r="E7685" t="s">
        <v>1555</v>
      </c>
      <c r="F7685">
        <v>0</v>
      </c>
      <c r="G7685">
        <v>0</v>
      </c>
      <c r="H7685">
        <v>0</v>
      </c>
      <c r="I7685">
        <v>43112079802</v>
      </c>
      <c r="J7685">
        <v>12</v>
      </c>
      <c r="K7685" t="s">
        <v>1966</v>
      </c>
      <c r="L7685">
        <v>276</v>
      </c>
      <c r="M7685" t="s">
        <v>1803</v>
      </c>
      <c r="N7685" t="s">
        <v>1960</v>
      </c>
      <c r="O7685">
        <v>0</v>
      </c>
      <c r="P7685" t="s">
        <v>1552</v>
      </c>
      <c r="Q7685">
        <v>20070209</v>
      </c>
      <c r="R7685">
        <v>891008979</v>
      </c>
    </row>
    <row r="7686" spans="1:18">
      <c r="A7686" t="s">
        <v>1961</v>
      </c>
      <c r="B7686" t="s">
        <v>1962</v>
      </c>
      <c r="C7686">
        <v>201203</v>
      </c>
      <c r="D7686">
        <v>0</v>
      </c>
      <c r="E7686" t="s">
        <v>1555</v>
      </c>
      <c r="F7686">
        <v>0</v>
      </c>
      <c r="G7686">
        <v>0</v>
      </c>
      <c r="H7686">
        <v>0</v>
      </c>
      <c r="I7686">
        <v>43112079100</v>
      </c>
      <c r="J7686">
        <v>12</v>
      </c>
      <c r="K7686" t="s">
        <v>1963</v>
      </c>
      <c r="L7686">
        <v>276</v>
      </c>
      <c r="M7686" t="s">
        <v>1803</v>
      </c>
      <c r="N7686" t="s">
        <v>1960</v>
      </c>
      <c r="O7686">
        <v>0</v>
      </c>
      <c r="P7686" t="s">
        <v>1552</v>
      </c>
      <c r="Q7686">
        <v>20040303</v>
      </c>
      <c r="R7686">
        <v>891008979</v>
      </c>
    </row>
    <row r="7687" spans="1:18">
      <c r="A7687" t="s">
        <v>1957</v>
      </c>
      <c r="B7687" t="s">
        <v>1981</v>
      </c>
      <c r="C7687">
        <v>201204</v>
      </c>
      <c r="D7687">
        <v>0</v>
      </c>
      <c r="E7687" t="s">
        <v>1555</v>
      </c>
      <c r="F7687">
        <v>0</v>
      </c>
      <c r="G7687">
        <v>0</v>
      </c>
      <c r="H7687">
        <v>0</v>
      </c>
      <c r="I7687">
        <v>43112077100</v>
      </c>
      <c r="J7687">
        <v>12</v>
      </c>
      <c r="K7687" t="s">
        <v>1966</v>
      </c>
      <c r="L7687">
        <v>276</v>
      </c>
      <c r="M7687" t="s">
        <v>1803</v>
      </c>
      <c r="N7687" t="s">
        <v>1960</v>
      </c>
      <c r="O7687">
        <v>0</v>
      </c>
      <c r="P7687" t="s">
        <v>1552</v>
      </c>
      <c r="Q7687">
        <v>20000623</v>
      </c>
      <c r="R7687">
        <v>891008979</v>
      </c>
    </row>
    <row r="7688" spans="1:18">
      <c r="A7688" t="s">
        <v>1957</v>
      </c>
      <c r="B7688" t="s">
        <v>1958</v>
      </c>
      <c r="C7688">
        <v>201204</v>
      </c>
      <c r="D7688">
        <v>0</v>
      </c>
      <c r="E7688" t="s">
        <v>1555</v>
      </c>
      <c r="F7688">
        <v>0</v>
      </c>
      <c r="G7688">
        <v>0</v>
      </c>
      <c r="H7688">
        <v>0</v>
      </c>
      <c r="I7688">
        <v>43112077503</v>
      </c>
      <c r="J7688">
        <v>12</v>
      </c>
      <c r="K7688" t="s">
        <v>1959</v>
      </c>
      <c r="L7688">
        <v>276</v>
      </c>
      <c r="M7688" t="s">
        <v>1803</v>
      </c>
      <c r="N7688" t="s">
        <v>1960</v>
      </c>
      <c r="O7688">
        <v>0</v>
      </c>
      <c r="P7688" t="s">
        <v>1771</v>
      </c>
      <c r="Q7688">
        <v>20020106</v>
      </c>
      <c r="R7688">
        <v>891008979</v>
      </c>
    </row>
    <row r="7689" spans="1:18">
      <c r="A7689" t="s">
        <v>1971</v>
      </c>
      <c r="B7689" t="s">
        <v>1984</v>
      </c>
      <c r="C7689">
        <v>201204</v>
      </c>
      <c r="D7689">
        <v>0</v>
      </c>
      <c r="E7689" t="s">
        <v>1555</v>
      </c>
      <c r="F7689">
        <v>0</v>
      </c>
      <c r="G7689">
        <v>0</v>
      </c>
      <c r="H7689">
        <v>0</v>
      </c>
      <c r="I7689">
        <v>43112079802</v>
      </c>
      <c r="J7689">
        <v>12</v>
      </c>
      <c r="K7689" t="s">
        <v>1966</v>
      </c>
      <c r="L7689">
        <v>276</v>
      </c>
      <c r="M7689" t="s">
        <v>1803</v>
      </c>
      <c r="N7689" t="s">
        <v>1960</v>
      </c>
      <c r="O7689">
        <v>0</v>
      </c>
      <c r="P7689" t="s">
        <v>1552</v>
      </c>
      <c r="Q7689">
        <v>20070209</v>
      </c>
      <c r="R7689">
        <v>891008979</v>
      </c>
    </row>
    <row r="7690" spans="1:18">
      <c r="A7690" t="s">
        <v>1961</v>
      </c>
      <c r="B7690" t="s">
        <v>1974</v>
      </c>
      <c r="C7690">
        <v>201204</v>
      </c>
      <c r="D7690">
        <v>0</v>
      </c>
      <c r="E7690" t="s">
        <v>1555</v>
      </c>
      <c r="F7690">
        <v>0</v>
      </c>
      <c r="G7690">
        <v>0</v>
      </c>
      <c r="H7690">
        <v>0</v>
      </c>
      <c r="I7690">
        <v>43112078100</v>
      </c>
      <c r="J7690">
        <v>12</v>
      </c>
      <c r="K7690" t="s">
        <v>1892</v>
      </c>
      <c r="L7690">
        <v>276</v>
      </c>
      <c r="M7690" t="s">
        <v>1803</v>
      </c>
      <c r="N7690" t="s">
        <v>1960</v>
      </c>
      <c r="O7690">
        <v>0</v>
      </c>
      <c r="P7690" t="s">
        <v>1552</v>
      </c>
      <c r="Q7690">
        <v>20021215</v>
      </c>
      <c r="R7690">
        <v>891008979</v>
      </c>
    </row>
    <row r="7691" spans="1:18">
      <c r="A7691" t="s">
        <v>1957</v>
      </c>
      <c r="B7691" t="s">
        <v>1958</v>
      </c>
      <c r="C7691">
        <v>201205</v>
      </c>
      <c r="D7691">
        <v>0</v>
      </c>
      <c r="E7691" t="s">
        <v>1555</v>
      </c>
      <c r="F7691">
        <v>0</v>
      </c>
      <c r="G7691">
        <v>0</v>
      </c>
      <c r="H7691">
        <v>0</v>
      </c>
      <c r="I7691">
        <v>43112077503</v>
      </c>
      <c r="J7691">
        <v>12</v>
      </c>
      <c r="K7691" t="s">
        <v>1959</v>
      </c>
      <c r="L7691">
        <v>276</v>
      </c>
      <c r="M7691" t="s">
        <v>1803</v>
      </c>
      <c r="N7691" t="s">
        <v>1960</v>
      </c>
      <c r="O7691">
        <v>0</v>
      </c>
      <c r="P7691" t="s">
        <v>1771</v>
      </c>
      <c r="Q7691">
        <v>20020106</v>
      </c>
      <c r="R7691">
        <v>891008979</v>
      </c>
    </row>
    <row r="7692" spans="1:18">
      <c r="A7692" t="s">
        <v>1971</v>
      </c>
      <c r="B7692" t="s">
        <v>1984</v>
      </c>
      <c r="C7692">
        <v>201205</v>
      </c>
      <c r="D7692">
        <v>0</v>
      </c>
      <c r="E7692" t="s">
        <v>1555</v>
      </c>
      <c r="F7692">
        <v>0</v>
      </c>
      <c r="G7692">
        <v>0</v>
      </c>
      <c r="H7692">
        <v>0</v>
      </c>
      <c r="I7692">
        <v>43112079802</v>
      </c>
      <c r="J7692">
        <v>12</v>
      </c>
      <c r="K7692" t="s">
        <v>1966</v>
      </c>
      <c r="L7692">
        <v>276</v>
      </c>
      <c r="M7692" t="s">
        <v>1803</v>
      </c>
      <c r="N7692" t="s">
        <v>1960</v>
      </c>
      <c r="O7692">
        <v>0</v>
      </c>
      <c r="P7692" t="s">
        <v>1552</v>
      </c>
      <c r="Q7692">
        <v>20070209</v>
      </c>
      <c r="R7692">
        <v>891008979</v>
      </c>
    </row>
    <row r="7693" spans="1:18">
      <c r="A7693" t="s">
        <v>1957</v>
      </c>
      <c r="B7693" t="s">
        <v>1958</v>
      </c>
      <c r="C7693">
        <v>201206</v>
      </c>
      <c r="D7693">
        <v>0</v>
      </c>
      <c r="E7693" t="s">
        <v>1555</v>
      </c>
      <c r="F7693">
        <v>0</v>
      </c>
      <c r="G7693">
        <v>0</v>
      </c>
      <c r="H7693">
        <v>0</v>
      </c>
      <c r="I7693">
        <v>43112077503</v>
      </c>
      <c r="J7693">
        <v>12</v>
      </c>
      <c r="K7693" t="s">
        <v>1959</v>
      </c>
      <c r="L7693">
        <v>276</v>
      </c>
      <c r="M7693" t="s">
        <v>1803</v>
      </c>
      <c r="N7693" t="s">
        <v>1960</v>
      </c>
      <c r="O7693">
        <v>0</v>
      </c>
      <c r="P7693" t="s">
        <v>1771</v>
      </c>
      <c r="Q7693">
        <v>20020106</v>
      </c>
      <c r="R7693">
        <v>891008979</v>
      </c>
    </row>
    <row r="7694" spans="1:18">
      <c r="A7694" t="s">
        <v>1971</v>
      </c>
      <c r="B7694" t="s">
        <v>1984</v>
      </c>
      <c r="C7694">
        <v>201206</v>
      </c>
      <c r="D7694">
        <v>0</v>
      </c>
      <c r="E7694" t="s">
        <v>1555</v>
      </c>
      <c r="F7694">
        <v>0</v>
      </c>
      <c r="G7694">
        <v>0</v>
      </c>
      <c r="H7694">
        <v>0</v>
      </c>
      <c r="I7694">
        <v>43112079802</v>
      </c>
      <c r="J7694">
        <v>12</v>
      </c>
      <c r="K7694" t="s">
        <v>1966</v>
      </c>
      <c r="L7694">
        <v>276</v>
      </c>
      <c r="M7694" t="s">
        <v>1803</v>
      </c>
      <c r="N7694" t="s">
        <v>1960</v>
      </c>
      <c r="O7694">
        <v>0</v>
      </c>
      <c r="P7694" t="s">
        <v>1552</v>
      </c>
      <c r="Q7694">
        <v>20070209</v>
      </c>
      <c r="R7694">
        <v>891008979</v>
      </c>
    </row>
    <row r="7695" spans="1:18">
      <c r="A7695" t="s">
        <v>1957</v>
      </c>
      <c r="B7695" t="s">
        <v>1958</v>
      </c>
      <c r="C7695">
        <v>201207</v>
      </c>
      <c r="D7695">
        <v>0</v>
      </c>
      <c r="E7695" t="s">
        <v>1555</v>
      </c>
      <c r="F7695">
        <v>0</v>
      </c>
      <c r="G7695">
        <v>0</v>
      </c>
      <c r="H7695">
        <v>0</v>
      </c>
      <c r="I7695">
        <v>43112077503</v>
      </c>
      <c r="J7695">
        <v>12</v>
      </c>
      <c r="K7695" t="s">
        <v>1959</v>
      </c>
      <c r="L7695">
        <v>276</v>
      </c>
      <c r="M7695" t="s">
        <v>1803</v>
      </c>
      <c r="N7695" t="s">
        <v>1960</v>
      </c>
      <c r="O7695">
        <v>0</v>
      </c>
      <c r="P7695" t="s">
        <v>1771</v>
      </c>
      <c r="Q7695">
        <v>20020106</v>
      </c>
      <c r="R7695">
        <v>891008979</v>
      </c>
    </row>
    <row r="7696" spans="1:18">
      <c r="A7696" t="s">
        <v>1971</v>
      </c>
      <c r="B7696" t="s">
        <v>1984</v>
      </c>
      <c r="C7696">
        <v>201207</v>
      </c>
      <c r="D7696">
        <v>0</v>
      </c>
      <c r="E7696" t="s">
        <v>1555</v>
      </c>
      <c r="F7696">
        <v>0</v>
      </c>
      <c r="G7696">
        <v>0</v>
      </c>
      <c r="H7696">
        <v>0</v>
      </c>
      <c r="I7696">
        <v>43112079802</v>
      </c>
      <c r="J7696">
        <v>12</v>
      </c>
      <c r="K7696" t="s">
        <v>1966</v>
      </c>
      <c r="L7696">
        <v>276</v>
      </c>
      <c r="M7696" t="s">
        <v>1803</v>
      </c>
      <c r="N7696" t="s">
        <v>1960</v>
      </c>
      <c r="O7696">
        <v>0</v>
      </c>
      <c r="P7696" t="s">
        <v>1552</v>
      </c>
      <c r="Q7696">
        <v>20070209</v>
      </c>
      <c r="R7696">
        <v>891008979</v>
      </c>
    </row>
    <row r="7697" spans="1:18">
      <c r="A7697" t="s">
        <v>1957</v>
      </c>
      <c r="B7697" t="s">
        <v>1958</v>
      </c>
      <c r="C7697">
        <v>201208</v>
      </c>
      <c r="D7697">
        <v>0</v>
      </c>
      <c r="E7697" t="s">
        <v>1555</v>
      </c>
      <c r="F7697">
        <v>0</v>
      </c>
      <c r="G7697">
        <v>0</v>
      </c>
      <c r="H7697">
        <v>0</v>
      </c>
      <c r="I7697">
        <v>43112077503</v>
      </c>
      <c r="J7697">
        <v>12</v>
      </c>
      <c r="K7697" t="s">
        <v>1959</v>
      </c>
      <c r="L7697">
        <v>276</v>
      </c>
      <c r="M7697" t="s">
        <v>1803</v>
      </c>
      <c r="N7697" t="s">
        <v>1960</v>
      </c>
      <c r="O7697">
        <v>0</v>
      </c>
      <c r="P7697" t="s">
        <v>1771</v>
      </c>
      <c r="Q7697">
        <v>20020106</v>
      </c>
      <c r="R7697">
        <v>891008979</v>
      </c>
    </row>
    <row r="7698" spans="1:18">
      <c r="A7698" t="s">
        <v>1971</v>
      </c>
      <c r="B7698" t="s">
        <v>1984</v>
      </c>
      <c r="C7698">
        <v>201208</v>
      </c>
      <c r="D7698">
        <v>0</v>
      </c>
      <c r="E7698" t="s">
        <v>1555</v>
      </c>
      <c r="F7698">
        <v>0</v>
      </c>
      <c r="G7698">
        <v>0</v>
      </c>
      <c r="H7698">
        <v>0</v>
      </c>
      <c r="I7698">
        <v>43112079802</v>
      </c>
      <c r="J7698">
        <v>12</v>
      </c>
      <c r="K7698" t="s">
        <v>1966</v>
      </c>
      <c r="L7698">
        <v>276</v>
      </c>
      <c r="M7698" t="s">
        <v>1803</v>
      </c>
      <c r="N7698" t="s">
        <v>1960</v>
      </c>
      <c r="O7698">
        <v>0</v>
      </c>
      <c r="P7698" t="s">
        <v>1552</v>
      </c>
      <c r="Q7698">
        <v>20070209</v>
      </c>
      <c r="R7698">
        <v>891008979</v>
      </c>
    </row>
    <row r="7699" spans="1:18">
      <c r="A7699" t="s">
        <v>1957</v>
      </c>
      <c r="B7699" t="s">
        <v>1958</v>
      </c>
      <c r="C7699">
        <v>201209</v>
      </c>
      <c r="D7699">
        <v>0</v>
      </c>
      <c r="E7699" t="s">
        <v>1555</v>
      </c>
      <c r="F7699">
        <v>0</v>
      </c>
      <c r="G7699">
        <v>0</v>
      </c>
      <c r="H7699">
        <v>0</v>
      </c>
      <c r="I7699">
        <v>43112077503</v>
      </c>
      <c r="J7699">
        <v>12</v>
      </c>
      <c r="K7699" t="s">
        <v>1959</v>
      </c>
      <c r="L7699">
        <v>276</v>
      </c>
      <c r="M7699" t="s">
        <v>1803</v>
      </c>
      <c r="N7699" t="s">
        <v>1960</v>
      </c>
      <c r="O7699">
        <v>0</v>
      </c>
      <c r="P7699" t="s">
        <v>1771</v>
      </c>
      <c r="Q7699">
        <v>20020106</v>
      </c>
      <c r="R7699">
        <v>891008979</v>
      </c>
    </row>
    <row r="7700" spans="1:18">
      <c r="A7700" t="s">
        <v>1971</v>
      </c>
      <c r="B7700" t="s">
        <v>1984</v>
      </c>
      <c r="C7700">
        <v>201209</v>
      </c>
      <c r="D7700">
        <v>0</v>
      </c>
      <c r="E7700" t="s">
        <v>1555</v>
      </c>
      <c r="F7700">
        <v>0</v>
      </c>
      <c r="G7700">
        <v>0</v>
      </c>
      <c r="H7700">
        <v>0</v>
      </c>
      <c r="I7700">
        <v>43112079802</v>
      </c>
      <c r="J7700">
        <v>12</v>
      </c>
      <c r="K7700" t="s">
        <v>1966</v>
      </c>
      <c r="L7700">
        <v>276</v>
      </c>
      <c r="M7700" t="s">
        <v>1803</v>
      </c>
      <c r="N7700" t="s">
        <v>1960</v>
      </c>
      <c r="O7700">
        <v>0</v>
      </c>
      <c r="P7700" t="s">
        <v>1552</v>
      </c>
      <c r="Q7700">
        <v>20070209</v>
      </c>
      <c r="R7700">
        <v>891008979</v>
      </c>
    </row>
    <row r="7701" spans="1:18">
      <c r="A7701" t="s">
        <v>1957</v>
      </c>
      <c r="B7701" t="s">
        <v>1958</v>
      </c>
      <c r="C7701">
        <v>201210</v>
      </c>
      <c r="D7701">
        <v>0</v>
      </c>
      <c r="E7701" t="s">
        <v>1555</v>
      </c>
      <c r="F7701">
        <v>0</v>
      </c>
      <c r="G7701">
        <v>0</v>
      </c>
      <c r="H7701">
        <v>0</v>
      </c>
      <c r="I7701">
        <v>43112077503</v>
      </c>
      <c r="J7701">
        <v>12</v>
      </c>
      <c r="K7701" t="s">
        <v>1959</v>
      </c>
      <c r="L7701">
        <v>276</v>
      </c>
      <c r="M7701" t="s">
        <v>1803</v>
      </c>
      <c r="N7701" t="s">
        <v>1960</v>
      </c>
      <c r="O7701">
        <v>0</v>
      </c>
      <c r="P7701" t="s">
        <v>1771</v>
      </c>
      <c r="Q7701">
        <v>20020106</v>
      </c>
      <c r="R7701">
        <v>891008979</v>
      </c>
    </row>
    <row r="7702" spans="1:18">
      <c r="A7702" t="s">
        <v>1957</v>
      </c>
      <c r="B7702" t="s">
        <v>1982</v>
      </c>
      <c r="C7702">
        <v>201210</v>
      </c>
      <c r="D7702">
        <v>0</v>
      </c>
      <c r="E7702" t="s">
        <v>1555</v>
      </c>
      <c r="F7702">
        <v>0</v>
      </c>
      <c r="G7702">
        <v>0</v>
      </c>
      <c r="H7702">
        <v>0</v>
      </c>
      <c r="I7702">
        <v>43112079302</v>
      </c>
      <c r="J7702">
        <v>12</v>
      </c>
      <c r="K7702" t="s">
        <v>1983</v>
      </c>
      <c r="L7702">
        <v>276</v>
      </c>
      <c r="M7702" t="s">
        <v>1803</v>
      </c>
      <c r="N7702" t="s">
        <v>1960</v>
      </c>
      <c r="O7702">
        <v>0</v>
      </c>
      <c r="P7702" t="s">
        <v>1552</v>
      </c>
      <c r="Q7702">
        <v>20120415</v>
      </c>
      <c r="R7702">
        <v>891008979</v>
      </c>
    </row>
    <row r="7703" spans="1:18">
      <c r="A7703" t="s">
        <v>1971</v>
      </c>
      <c r="B7703" t="s">
        <v>1984</v>
      </c>
      <c r="C7703">
        <v>201210</v>
      </c>
      <c r="D7703">
        <v>0</v>
      </c>
      <c r="E7703" t="s">
        <v>1555</v>
      </c>
      <c r="F7703">
        <v>0</v>
      </c>
      <c r="G7703">
        <v>0</v>
      </c>
      <c r="H7703">
        <v>0</v>
      </c>
      <c r="I7703">
        <v>43112079802</v>
      </c>
      <c r="J7703">
        <v>12</v>
      </c>
      <c r="K7703" t="s">
        <v>1966</v>
      </c>
      <c r="L7703">
        <v>276</v>
      </c>
      <c r="M7703" t="s">
        <v>1803</v>
      </c>
      <c r="N7703" t="s">
        <v>1960</v>
      </c>
      <c r="O7703">
        <v>0</v>
      </c>
      <c r="P7703" t="s">
        <v>1552</v>
      </c>
      <c r="Q7703">
        <v>20070209</v>
      </c>
      <c r="R7703">
        <v>891008979</v>
      </c>
    </row>
    <row r="7704" spans="1:18">
      <c r="A7704" t="s">
        <v>1957</v>
      </c>
      <c r="B7704" t="s">
        <v>1958</v>
      </c>
      <c r="C7704">
        <v>201211</v>
      </c>
      <c r="D7704">
        <v>0</v>
      </c>
      <c r="E7704" t="s">
        <v>1555</v>
      </c>
      <c r="F7704">
        <v>0</v>
      </c>
      <c r="G7704">
        <v>0</v>
      </c>
      <c r="H7704">
        <v>0</v>
      </c>
      <c r="I7704">
        <v>43112077503</v>
      </c>
      <c r="J7704">
        <v>12</v>
      </c>
      <c r="K7704" t="s">
        <v>1959</v>
      </c>
      <c r="L7704">
        <v>276</v>
      </c>
      <c r="M7704" t="s">
        <v>1803</v>
      </c>
      <c r="N7704" t="s">
        <v>1960</v>
      </c>
      <c r="O7704">
        <v>0</v>
      </c>
      <c r="P7704" t="s">
        <v>1771</v>
      </c>
      <c r="Q7704">
        <v>20020106</v>
      </c>
      <c r="R7704">
        <v>891008979</v>
      </c>
    </row>
    <row r="7705" spans="1:18">
      <c r="A7705" t="s">
        <v>1971</v>
      </c>
      <c r="B7705" t="s">
        <v>1984</v>
      </c>
      <c r="C7705">
        <v>201211</v>
      </c>
      <c r="D7705">
        <v>0</v>
      </c>
      <c r="E7705" t="s">
        <v>1555</v>
      </c>
      <c r="F7705">
        <v>0</v>
      </c>
      <c r="G7705">
        <v>0</v>
      </c>
      <c r="H7705">
        <v>0</v>
      </c>
      <c r="I7705">
        <v>43112079802</v>
      </c>
      <c r="J7705">
        <v>12</v>
      </c>
      <c r="K7705" t="s">
        <v>1966</v>
      </c>
      <c r="L7705">
        <v>276</v>
      </c>
      <c r="M7705" t="s">
        <v>1803</v>
      </c>
      <c r="N7705" t="s">
        <v>1960</v>
      </c>
      <c r="O7705">
        <v>0</v>
      </c>
      <c r="P7705" t="s">
        <v>1552</v>
      </c>
      <c r="Q7705">
        <v>20070209</v>
      </c>
      <c r="R7705">
        <v>891008979</v>
      </c>
    </row>
    <row r="7706" spans="1:18">
      <c r="A7706" t="s">
        <v>1957</v>
      </c>
      <c r="B7706" t="s">
        <v>1958</v>
      </c>
      <c r="C7706">
        <v>201212</v>
      </c>
      <c r="D7706">
        <v>0</v>
      </c>
      <c r="E7706" t="s">
        <v>1555</v>
      </c>
      <c r="F7706">
        <v>0</v>
      </c>
      <c r="G7706">
        <v>0</v>
      </c>
      <c r="H7706">
        <v>0</v>
      </c>
      <c r="I7706">
        <v>43112077503</v>
      </c>
      <c r="J7706">
        <v>12</v>
      </c>
      <c r="K7706" t="s">
        <v>1959</v>
      </c>
      <c r="L7706">
        <v>276</v>
      </c>
      <c r="M7706" t="s">
        <v>1803</v>
      </c>
      <c r="N7706" t="s">
        <v>1960</v>
      </c>
      <c r="O7706">
        <v>0</v>
      </c>
      <c r="P7706" t="s">
        <v>1771</v>
      </c>
      <c r="Q7706">
        <v>20020106</v>
      </c>
      <c r="R7706">
        <v>891008979</v>
      </c>
    </row>
    <row r="7707" spans="1:18">
      <c r="A7707" t="s">
        <v>1971</v>
      </c>
      <c r="B7707" t="s">
        <v>1984</v>
      </c>
      <c r="C7707">
        <v>201212</v>
      </c>
      <c r="D7707">
        <v>0</v>
      </c>
      <c r="E7707" t="s">
        <v>1555</v>
      </c>
      <c r="F7707">
        <v>0</v>
      </c>
      <c r="G7707">
        <v>0</v>
      </c>
      <c r="H7707">
        <v>0</v>
      </c>
      <c r="I7707">
        <v>43112079802</v>
      </c>
      <c r="J7707">
        <v>12</v>
      </c>
      <c r="K7707" t="s">
        <v>1966</v>
      </c>
      <c r="L7707">
        <v>276</v>
      </c>
      <c r="M7707" t="s">
        <v>1803</v>
      </c>
      <c r="N7707" t="s">
        <v>1960</v>
      </c>
      <c r="O7707">
        <v>0</v>
      </c>
      <c r="P7707" t="s">
        <v>1552</v>
      </c>
      <c r="Q7707">
        <v>20070209</v>
      </c>
      <c r="R7707">
        <v>891008979</v>
      </c>
    </row>
    <row r="7708" spans="1:18">
      <c r="A7708" t="s">
        <v>1961</v>
      </c>
      <c r="B7708" t="s">
        <v>1982</v>
      </c>
      <c r="C7708">
        <v>201201</v>
      </c>
      <c r="D7708">
        <v>0</v>
      </c>
      <c r="E7708" t="s">
        <v>1693</v>
      </c>
      <c r="F7708">
        <v>0</v>
      </c>
      <c r="G7708">
        <v>0</v>
      </c>
      <c r="H7708">
        <v>0</v>
      </c>
      <c r="I7708">
        <v>43112079301</v>
      </c>
      <c r="J7708">
        <v>14</v>
      </c>
      <c r="K7708" t="s">
        <v>1892</v>
      </c>
      <c r="L7708">
        <v>276</v>
      </c>
      <c r="M7708" t="s">
        <v>1803</v>
      </c>
      <c r="N7708" t="s">
        <v>1960</v>
      </c>
      <c r="O7708">
        <v>0</v>
      </c>
      <c r="P7708" t="s">
        <v>1694</v>
      </c>
    </row>
    <row r="7709" spans="1:18">
      <c r="A7709" t="s">
        <v>1961</v>
      </c>
      <c r="B7709" t="s">
        <v>1982</v>
      </c>
      <c r="C7709">
        <v>201202</v>
      </c>
      <c r="D7709">
        <v>0</v>
      </c>
      <c r="E7709" t="s">
        <v>1693</v>
      </c>
      <c r="F7709">
        <v>0</v>
      </c>
      <c r="G7709">
        <v>0</v>
      </c>
      <c r="H7709">
        <v>0</v>
      </c>
      <c r="I7709">
        <v>43112079301</v>
      </c>
      <c r="J7709">
        <v>14</v>
      </c>
      <c r="K7709" t="s">
        <v>1892</v>
      </c>
      <c r="L7709">
        <v>276</v>
      </c>
      <c r="M7709" t="s">
        <v>1803</v>
      </c>
      <c r="N7709" t="s">
        <v>1960</v>
      </c>
      <c r="O7709">
        <v>0</v>
      </c>
      <c r="P7709" t="s">
        <v>1694</v>
      </c>
    </row>
    <row r="7710" spans="1:18">
      <c r="A7710" t="s">
        <v>1961</v>
      </c>
      <c r="B7710" t="s">
        <v>1982</v>
      </c>
      <c r="C7710">
        <v>201203</v>
      </c>
      <c r="D7710">
        <v>0</v>
      </c>
      <c r="E7710" t="s">
        <v>1693</v>
      </c>
      <c r="F7710">
        <v>0</v>
      </c>
      <c r="G7710">
        <v>0</v>
      </c>
      <c r="H7710">
        <v>0</v>
      </c>
      <c r="I7710">
        <v>43112079301</v>
      </c>
      <c r="J7710">
        <v>14</v>
      </c>
      <c r="K7710" t="s">
        <v>1892</v>
      </c>
      <c r="L7710">
        <v>276</v>
      </c>
      <c r="M7710" t="s">
        <v>1803</v>
      </c>
      <c r="N7710" t="s">
        <v>1960</v>
      </c>
      <c r="O7710">
        <v>0</v>
      </c>
      <c r="P7710" t="s">
        <v>1694</v>
      </c>
    </row>
    <row r="7711" spans="1:18">
      <c r="A7711" t="s">
        <v>1961</v>
      </c>
      <c r="B7711" t="s">
        <v>1982</v>
      </c>
      <c r="C7711">
        <v>201204</v>
      </c>
      <c r="D7711">
        <v>0</v>
      </c>
      <c r="E7711" t="s">
        <v>1693</v>
      </c>
      <c r="F7711">
        <v>0</v>
      </c>
      <c r="G7711">
        <v>0</v>
      </c>
      <c r="H7711">
        <v>0</v>
      </c>
      <c r="I7711">
        <v>43112079301</v>
      </c>
      <c r="J7711">
        <v>14</v>
      </c>
      <c r="K7711" t="s">
        <v>1892</v>
      </c>
      <c r="L7711">
        <v>276</v>
      </c>
      <c r="M7711" t="s">
        <v>1803</v>
      </c>
      <c r="N7711" t="s">
        <v>1960</v>
      </c>
      <c r="O7711">
        <v>0</v>
      </c>
      <c r="P7711" t="s">
        <v>1694</v>
      </c>
    </row>
    <row r="7712" spans="1:18">
      <c r="A7712" t="s">
        <v>1961</v>
      </c>
      <c r="B7712" t="s">
        <v>1982</v>
      </c>
      <c r="C7712">
        <v>201205</v>
      </c>
      <c r="D7712">
        <v>0</v>
      </c>
      <c r="E7712" t="s">
        <v>1693</v>
      </c>
      <c r="F7712">
        <v>0</v>
      </c>
      <c r="G7712">
        <v>0</v>
      </c>
      <c r="H7712">
        <v>0</v>
      </c>
      <c r="I7712">
        <v>43112079301</v>
      </c>
      <c r="J7712">
        <v>14</v>
      </c>
      <c r="K7712" t="s">
        <v>1892</v>
      </c>
      <c r="L7712">
        <v>276</v>
      </c>
      <c r="M7712" t="s">
        <v>1803</v>
      </c>
      <c r="N7712" t="s">
        <v>1960</v>
      </c>
      <c r="O7712">
        <v>0</v>
      </c>
      <c r="P7712" t="s">
        <v>1694</v>
      </c>
    </row>
    <row r="7713" spans="1:18">
      <c r="A7713" t="s">
        <v>1961</v>
      </c>
      <c r="B7713" t="s">
        <v>1982</v>
      </c>
      <c r="C7713">
        <v>201206</v>
      </c>
      <c r="D7713">
        <v>0</v>
      </c>
      <c r="E7713" t="s">
        <v>1693</v>
      </c>
      <c r="F7713">
        <v>0</v>
      </c>
      <c r="G7713">
        <v>0</v>
      </c>
      <c r="H7713">
        <v>0</v>
      </c>
      <c r="I7713">
        <v>43112079301</v>
      </c>
      <c r="J7713">
        <v>14</v>
      </c>
      <c r="K7713" t="s">
        <v>1892</v>
      </c>
      <c r="L7713">
        <v>276</v>
      </c>
      <c r="M7713" t="s">
        <v>1803</v>
      </c>
      <c r="N7713" t="s">
        <v>1960</v>
      </c>
      <c r="O7713">
        <v>0</v>
      </c>
      <c r="P7713" t="s">
        <v>1694</v>
      </c>
    </row>
    <row r="7714" spans="1:18">
      <c r="A7714" t="s">
        <v>1961</v>
      </c>
      <c r="B7714" t="s">
        <v>1982</v>
      </c>
      <c r="C7714">
        <v>201207</v>
      </c>
      <c r="D7714">
        <v>0</v>
      </c>
      <c r="E7714" t="s">
        <v>1693</v>
      </c>
      <c r="F7714">
        <v>0</v>
      </c>
      <c r="G7714">
        <v>0</v>
      </c>
      <c r="H7714">
        <v>0</v>
      </c>
      <c r="I7714">
        <v>43112079301</v>
      </c>
      <c r="J7714">
        <v>14</v>
      </c>
      <c r="K7714" t="s">
        <v>1892</v>
      </c>
      <c r="L7714">
        <v>276</v>
      </c>
      <c r="M7714" t="s">
        <v>1803</v>
      </c>
      <c r="N7714" t="s">
        <v>1960</v>
      </c>
      <c r="O7714">
        <v>0</v>
      </c>
      <c r="P7714" t="s">
        <v>1694</v>
      </c>
    </row>
    <row r="7715" spans="1:18">
      <c r="A7715" t="s">
        <v>1961</v>
      </c>
      <c r="B7715" t="s">
        <v>1979</v>
      </c>
      <c r="C7715">
        <v>201203</v>
      </c>
      <c r="D7715">
        <v>0</v>
      </c>
      <c r="E7715" t="s">
        <v>1693</v>
      </c>
      <c r="F7715">
        <v>0</v>
      </c>
      <c r="G7715">
        <v>0</v>
      </c>
      <c r="H7715">
        <v>0</v>
      </c>
      <c r="I7715">
        <v>43112079500</v>
      </c>
      <c r="J7715">
        <v>16</v>
      </c>
      <c r="K7715" t="s">
        <v>1963</v>
      </c>
      <c r="L7715">
        <v>276</v>
      </c>
      <c r="M7715" t="s">
        <v>1803</v>
      </c>
      <c r="N7715" t="s">
        <v>1960</v>
      </c>
      <c r="O7715">
        <v>0</v>
      </c>
      <c r="P7715" t="s">
        <v>1694</v>
      </c>
    </row>
    <row r="7716" spans="1:18">
      <c r="A7716" s="78" t="s">
        <v>1944</v>
      </c>
      <c r="B7716" s="78">
        <f>F7720/F7716*100</f>
        <v>85.842647161108005</v>
      </c>
      <c r="C7716" s="78" t="s">
        <v>1923</v>
      </c>
      <c r="F7716">
        <f>SUM(F7485:F7707)</f>
        <v>2789222</v>
      </c>
      <c r="G7716">
        <f t="shared" ref="G7716:H7716" si="12">SUM(G7485:G7707)</f>
        <v>2937056</v>
      </c>
      <c r="H7716">
        <f t="shared" si="12"/>
        <v>4310917</v>
      </c>
      <c r="I7716" t="s">
        <v>479</v>
      </c>
    </row>
    <row r="7717" spans="1:18">
      <c r="F7717" s="105">
        <f>F7716/365</f>
        <v>7641.7041095890409</v>
      </c>
      <c r="G7717" s="105">
        <f>G7716*1000/F7716</f>
        <v>1053.0018765089333</v>
      </c>
      <c r="H7717" s="92">
        <f>H7716/F7716</f>
        <v>1.5455625260377266</v>
      </c>
    </row>
    <row r="7718" spans="1:18">
      <c r="F7718">
        <f>SUM(F7485:F7507)</f>
        <v>394880</v>
      </c>
      <c r="G7718">
        <f t="shared" ref="G7718:H7718" si="13">SUM(G7485:G7507)</f>
        <v>886332</v>
      </c>
      <c r="H7718">
        <f t="shared" si="13"/>
        <v>1081697</v>
      </c>
      <c r="I7718" t="s">
        <v>475</v>
      </c>
    </row>
    <row r="7719" spans="1:18">
      <c r="F7719" s="105">
        <f>F7718/365</f>
        <v>1081.8630136986301</v>
      </c>
      <c r="G7719" s="105">
        <f>G7718*1000/F7718</f>
        <v>2244.5603727714747</v>
      </c>
      <c r="H7719" s="92">
        <f>H7718/F7718</f>
        <v>2.7393056118314423</v>
      </c>
    </row>
    <row r="7720" spans="1:18">
      <c r="F7720">
        <f>SUM(F7508:F7675)</f>
        <v>2394342</v>
      </c>
      <c r="G7720">
        <f t="shared" ref="G7720:H7720" si="14">SUM(G7508:G7675)</f>
        <v>2050724</v>
      </c>
      <c r="H7720">
        <f t="shared" si="14"/>
        <v>3229220</v>
      </c>
      <c r="I7720" t="s">
        <v>1944</v>
      </c>
    </row>
    <row r="7721" spans="1:18">
      <c r="F7721" s="105">
        <f>F7720/365</f>
        <v>6559.8410958904105</v>
      </c>
      <c r="G7721" s="105">
        <f>G7720*1000/F7720</f>
        <v>856.4875026207618</v>
      </c>
      <c r="H7721" s="92">
        <f>H7720/F7720</f>
        <v>1.348687864975012</v>
      </c>
    </row>
    <row r="7723" spans="1:18">
      <c r="A7723" t="s">
        <v>1985</v>
      </c>
      <c r="B7723" t="s">
        <v>1986</v>
      </c>
      <c r="C7723">
        <v>201201</v>
      </c>
      <c r="D7723">
        <v>0</v>
      </c>
      <c r="E7723" t="s">
        <v>1548</v>
      </c>
      <c r="F7723">
        <v>0</v>
      </c>
      <c r="G7723">
        <v>0</v>
      </c>
      <c r="H7723">
        <v>0</v>
      </c>
      <c r="I7723">
        <v>43112054701</v>
      </c>
      <c r="J7723">
        <v>13</v>
      </c>
      <c r="K7723" t="s">
        <v>1987</v>
      </c>
      <c r="L7723">
        <v>2531</v>
      </c>
      <c r="M7723" t="s">
        <v>1557</v>
      </c>
      <c r="N7723" t="s">
        <v>1988</v>
      </c>
      <c r="O7723">
        <v>0</v>
      </c>
      <c r="P7723" t="s">
        <v>1552</v>
      </c>
      <c r="R7723">
        <v>891012369</v>
      </c>
    </row>
    <row r="7724" spans="1:18">
      <c r="A7724" t="s">
        <v>1985</v>
      </c>
      <c r="B7724" t="s">
        <v>1986</v>
      </c>
      <c r="C7724">
        <v>201202</v>
      </c>
      <c r="D7724">
        <v>0</v>
      </c>
      <c r="E7724" t="s">
        <v>1548</v>
      </c>
      <c r="F7724">
        <v>0</v>
      </c>
      <c r="G7724">
        <v>0</v>
      </c>
      <c r="H7724">
        <v>0</v>
      </c>
      <c r="I7724">
        <v>43112054701</v>
      </c>
      <c r="J7724">
        <v>13</v>
      </c>
      <c r="K7724" t="s">
        <v>1987</v>
      </c>
      <c r="L7724">
        <v>2531</v>
      </c>
      <c r="M7724" t="s">
        <v>1557</v>
      </c>
      <c r="N7724" t="s">
        <v>1988</v>
      </c>
      <c r="O7724">
        <v>0</v>
      </c>
      <c r="P7724" t="s">
        <v>1552</v>
      </c>
      <c r="R7724">
        <v>891012369</v>
      </c>
    </row>
    <row r="7725" spans="1:18">
      <c r="A7725" t="s">
        <v>1985</v>
      </c>
      <c r="B7725" t="s">
        <v>1986</v>
      </c>
      <c r="C7725">
        <v>201203</v>
      </c>
      <c r="D7725">
        <v>0</v>
      </c>
      <c r="E7725" t="s">
        <v>1548</v>
      </c>
      <c r="F7725">
        <v>0</v>
      </c>
      <c r="G7725">
        <v>0</v>
      </c>
      <c r="H7725">
        <v>0</v>
      </c>
      <c r="I7725">
        <v>43112054701</v>
      </c>
      <c r="J7725">
        <v>13</v>
      </c>
      <c r="K7725" t="s">
        <v>1987</v>
      </c>
      <c r="L7725">
        <v>2531</v>
      </c>
      <c r="M7725" t="s">
        <v>1557</v>
      </c>
      <c r="N7725" t="s">
        <v>1988</v>
      </c>
      <c r="O7725">
        <v>0</v>
      </c>
      <c r="P7725" t="s">
        <v>1552</v>
      </c>
      <c r="R7725">
        <v>891012369</v>
      </c>
    </row>
    <row r="7726" spans="1:18">
      <c r="A7726" t="s">
        <v>1985</v>
      </c>
      <c r="B7726" t="s">
        <v>1986</v>
      </c>
      <c r="C7726">
        <v>201204</v>
      </c>
      <c r="D7726">
        <v>0</v>
      </c>
      <c r="E7726" t="s">
        <v>1548</v>
      </c>
      <c r="F7726">
        <v>0</v>
      </c>
      <c r="G7726">
        <v>0</v>
      </c>
      <c r="H7726">
        <v>0</v>
      </c>
      <c r="I7726">
        <v>43112054701</v>
      </c>
      <c r="J7726">
        <v>13</v>
      </c>
      <c r="K7726" t="s">
        <v>1987</v>
      </c>
      <c r="L7726">
        <v>2531</v>
      </c>
      <c r="M7726" t="s">
        <v>1557</v>
      </c>
      <c r="N7726" t="s">
        <v>1988</v>
      </c>
      <c r="O7726">
        <v>0</v>
      </c>
      <c r="P7726" t="s">
        <v>1552</v>
      </c>
      <c r="R7726">
        <v>891012369</v>
      </c>
    </row>
    <row r="7727" spans="1:18">
      <c r="A7727" t="s">
        <v>1985</v>
      </c>
      <c r="B7727" t="s">
        <v>1986</v>
      </c>
      <c r="C7727">
        <v>201205</v>
      </c>
      <c r="D7727">
        <v>0</v>
      </c>
      <c r="E7727" t="s">
        <v>1548</v>
      </c>
      <c r="F7727">
        <v>0</v>
      </c>
      <c r="G7727">
        <v>0</v>
      </c>
      <c r="H7727">
        <v>0</v>
      </c>
      <c r="I7727">
        <v>43112054701</v>
      </c>
      <c r="J7727">
        <v>13</v>
      </c>
      <c r="K7727" t="s">
        <v>1987</v>
      </c>
      <c r="L7727">
        <v>2531</v>
      </c>
      <c r="M7727" t="s">
        <v>1557</v>
      </c>
      <c r="N7727" t="s">
        <v>1988</v>
      </c>
      <c r="O7727">
        <v>0</v>
      </c>
      <c r="P7727" t="s">
        <v>1552</v>
      </c>
      <c r="R7727">
        <v>891012369</v>
      </c>
    </row>
    <row r="7728" spans="1:18">
      <c r="A7728" t="s">
        <v>1985</v>
      </c>
      <c r="B7728" t="s">
        <v>1986</v>
      </c>
      <c r="C7728">
        <v>201206</v>
      </c>
      <c r="D7728">
        <v>0</v>
      </c>
      <c r="E7728" t="s">
        <v>1548</v>
      </c>
      <c r="F7728">
        <v>0</v>
      </c>
      <c r="G7728">
        <v>0</v>
      </c>
      <c r="H7728">
        <v>0</v>
      </c>
      <c r="I7728">
        <v>43112054701</v>
      </c>
      <c r="J7728">
        <v>13</v>
      </c>
      <c r="K7728" t="s">
        <v>1987</v>
      </c>
      <c r="L7728">
        <v>2531</v>
      </c>
      <c r="M7728" t="s">
        <v>1557</v>
      </c>
      <c r="N7728" t="s">
        <v>1988</v>
      </c>
      <c r="O7728">
        <v>0</v>
      </c>
      <c r="P7728" t="s">
        <v>1552</v>
      </c>
      <c r="R7728">
        <v>891012369</v>
      </c>
    </row>
    <row r="7729" spans="1:18">
      <c r="A7729" t="s">
        <v>1985</v>
      </c>
      <c r="B7729" t="s">
        <v>1986</v>
      </c>
      <c r="C7729">
        <v>201207</v>
      </c>
      <c r="D7729">
        <v>0</v>
      </c>
      <c r="E7729" t="s">
        <v>1548</v>
      </c>
      <c r="F7729">
        <v>0</v>
      </c>
      <c r="G7729">
        <v>0</v>
      </c>
      <c r="H7729">
        <v>0</v>
      </c>
      <c r="I7729">
        <v>43112054701</v>
      </c>
      <c r="J7729">
        <v>13</v>
      </c>
      <c r="K7729" t="s">
        <v>1987</v>
      </c>
      <c r="L7729">
        <v>2531</v>
      </c>
      <c r="M7729" t="s">
        <v>1557</v>
      </c>
      <c r="N7729" t="s">
        <v>1988</v>
      </c>
      <c r="O7729">
        <v>0</v>
      </c>
      <c r="P7729" t="s">
        <v>1552</v>
      </c>
      <c r="R7729">
        <v>891012369</v>
      </c>
    </row>
    <row r="7730" spans="1:18">
      <c r="A7730" t="s">
        <v>1985</v>
      </c>
      <c r="B7730" t="s">
        <v>1986</v>
      </c>
      <c r="C7730">
        <v>201208</v>
      </c>
      <c r="D7730">
        <v>0</v>
      </c>
      <c r="E7730" t="s">
        <v>1548</v>
      </c>
      <c r="F7730">
        <v>0</v>
      </c>
      <c r="G7730">
        <v>0</v>
      </c>
      <c r="H7730">
        <v>0</v>
      </c>
      <c r="I7730">
        <v>43112054701</v>
      </c>
      <c r="J7730">
        <v>13</v>
      </c>
      <c r="K7730" t="s">
        <v>1987</v>
      </c>
      <c r="L7730">
        <v>2531</v>
      </c>
      <c r="M7730" t="s">
        <v>1557</v>
      </c>
      <c r="N7730" t="s">
        <v>1988</v>
      </c>
      <c r="O7730">
        <v>0</v>
      </c>
      <c r="P7730" t="s">
        <v>1552</v>
      </c>
      <c r="R7730">
        <v>891012369</v>
      </c>
    </row>
    <row r="7731" spans="1:18">
      <c r="A7731" t="s">
        <v>1985</v>
      </c>
      <c r="B7731" t="s">
        <v>1986</v>
      </c>
      <c r="C7731">
        <v>201209</v>
      </c>
      <c r="D7731">
        <v>0</v>
      </c>
      <c r="E7731" t="s">
        <v>1548</v>
      </c>
      <c r="F7731">
        <v>0</v>
      </c>
      <c r="G7731">
        <v>0</v>
      </c>
      <c r="H7731">
        <v>0</v>
      </c>
      <c r="I7731">
        <v>43112054701</v>
      </c>
      <c r="J7731">
        <v>13</v>
      </c>
      <c r="K7731" t="s">
        <v>1987</v>
      </c>
      <c r="L7731">
        <v>2531</v>
      </c>
      <c r="M7731" t="s">
        <v>1557</v>
      </c>
      <c r="N7731" t="s">
        <v>1988</v>
      </c>
      <c r="O7731">
        <v>0</v>
      </c>
      <c r="P7731" t="s">
        <v>1552</v>
      </c>
      <c r="R7731">
        <v>891012369</v>
      </c>
    </row>
    <row r="7732" spans="1:18">
      <c r="A7732" t="s">
        <v>1985</v>
      </c>
      <c r="B7732" t="s">
        <v>1986</v>
      </c>
      <c r="C7732">
        <v>201210</v>
      </c>
      <c r="D7732">
        <v>0</v>
      </c>
      <c r="E7732" t="s">
        <v>1548</v>
      </c>
      <c r="F7732">
        <v>0</v>
      </c>
      <c r="G7732">
        <v>0</v>
      </c>
      <c r="H7732">
        <v>0</v>
      </c>
      <c r="I7732">
        <v>43112054701</v>
      </c>
      <c r="J7732">
        <v>13</v>
      </c>
      <c r="K7732" t="s">
        <v>1987</v>
      </c>
      <c r="L7732">
        <v>2531</v>
      </c>
      <c r="M7732" t="s">
        <v>1557</v>
      </c>
      <c r="N7732" t="s">
        <v>1988</v>
      </c>
      <c r="O7732">
        <v>0</v>
      </c>
      <c r="P7732" t="s">
        <v>1552</v>
      </c>
      <c r="R7732">
        <v>891012369</v>
      </c>
    </row>
    <row r="7733" spans="1:18">
      <c r="A7733" t="s">
        <v>1985</v>
      </c>
      <c r="B7733" t="s">
        <v>1986</v>
      </c>
      <c r="C7733">
        <v>201211</v>
      </c>
      <c r="D7733">
        <v>0</v>
      </c>
      <c r="E7733" t="s">
        <v>1548</v>
      </c>
      <c r="F7733">
        <v>0</v>
      </c>
      <c r="G7733">
        <v>0</v>
      </c>
      <c r="H7733">
        <v>0</v>
      </c>
      <c r="I7733">
        <v>43112054701</v>
      </c>
      <c r="J7733">
        <v>13</v>
      </c>
      <c r="K7733" t="s">
        <v>1987</v>
      </c>
      <c r="L7733">
        <v>2531</v>
      </c>
      <c r="M7733" t="s">
        <v>1557</v>
      </c>
      <c r="N7733" t="s">
        <v>1988</v>
      </c>
      <c r="O7733">
        <v>0</v>
      </c>
      <c r="P7733" t="s">
        <v>1552</v>
      </c>
      <c r="R7733">
        <v>891012369</v>
      </c>
    </row>
    <row r="7734" spans="1:18">
      <c r="A7734" t="s">
        <v>1985</v>
      </c>
      <c r="B7734" t="s">
        <v>1986</v>
      </c>
      <c r="C7734">
        <v>201212</v>
      </c>
      <c r="D7734">
        <v>0</v>
      </c>
      <c r="E7734" t="s">
        <v>1548</v>
      </c>
      <c r="F7734">
        <v>0</v>
      </c>
      <c r="G7734">
        <v>0</v>
      </c>
      <c r="H7734">
        <v>0</v>
      </c>
      <c r="I7734">
        <v>43112054701</v>
      </c>
      <c r="J7734">
        <v>13</v>
      </c>
      <c r="K7734" t="s">
        <v>1987</v>
      </c>
      <c r="L7734">
        <v>2531</v>
      </c>
      <c r="M7734" t="s">
        <v>1557</v>
      </c>
      <c r="N7734" t="s">
        <v>1988</v>
      </c>
      <c r="O7734">
        <v>0</v>
      </c>
      <c r="P7734" t="s">
        <v>1552</v>
      </c>
      <c r="R7734">
        <v>891012369</v>
      </c>
    </row>
    <row r="7735" spans="1:18">
      <c r="A7735" t="s">
        <v>1989</v>
      </c>
      <c r="B7735" t="s">
        <v>1990</v>
      </c>
      <c r="C7735">
        <v>201201</v>
      </c>
      <c r="D7735">
        <v>30</v>
      </c>
      <c r="E7735" t="s">
        <v>1555</v>
      </c>
      <c r="F7735">
        <v>8947</v>
      </c>
      <c r="G7735">
        <v>8123</v>
      </c>
      <c r="H7735">
        <v>14</v>
      </c>
      <c r="I7735">
        <v>43112058201</v>
      </c>
      <c r="J7735">
        <v>8</v>
      </c>
      <c r="K7735" t="s">
        <v>1991</v>
      </c>
      <c r="L7735">
        <v>2531</v>
      </c>
      <c r="M7735" t="s">
        <v>1557</v>
      </c>
      <c r="N7735" t="s">
        <v>1988</v>
      </c>
      <c r="O7735">
        <v>0</v>
      </c>
      <c r="P7735" t="s">
        <v>1552</v>
      </c>
      <c r="Q7735">
        <v>19980322</v>
      </c>
      <c r="R7735">
        <v>891012369</v>
      </c>
    </row>
    <row r="7736" spans="1:18">
      <c r="A7736" t="s">
        <v>1985</v>
      </c>
      <c r="B7736" t="s">
        <v>1992</v>
      </c>
      <c r="C7736">
        <v>201201</v>
      </c>
      <c r="D7736">
        <v>31</v>
      </c>
      <c r="E7736" t="s">
        <v>1555</v>
      </c>
      <c r="F7736">
        <v>2887</v>
      </c>
      <c r="G7736">
        <v>1211</v>
      </c>
      <c r="H7736">
        <v>903</v>
      </c>
      <c r="I7736">
        <v>43112047200</v>
      </c>
      <c r="J7736">
        <v>8</v>
      </c>
      <c r="K7736" t="s">
        <v>1987</v>
      </c>
      <c r="L7736">
        <v>2531</v>
      </c>
      <c r="M7736" t="s">
        <v>1557</v>
      </c>
      <c r="N7736" t="s">
        <v>1988</v>
      </c>
      <c r="O7736">
        <v>0</v>
      </c>
      <c r="P7736" t="s">
        <v>1552</v>
      </c>
      <c r="Q7736">
        <v>19811201</v>
      </c>
      <c r="R7736">
        <v>891012369</v>
      </c>
    </row>
    <row r="7737" spans="1:18">
      <c r="A7737" t="s">
        <v>1985</v>
      </c>
      <c r="B7737" t="s">
        <v>1993</v>
      </c>
      <c r="C7737">
        <v>201201</v>
      </c>
      <c r="D7737">
        <v>1</v>
      </c>
      <c r="E7737" t="s">
        <v>1555</v>
      </c>
      <c r="F7737">
        <v>169</v>
      </c>
      <c r="G7737">
        <v>76</v>
      </c>
      <c r="H7737">
        <v>23</v>
      </c>
      <c r="I7737">
        <v>43112048100</v>
      </c>
      <c r="J7737">
        <v>8</v>
      </c>
      <c r="K7737" t="s">
        <v>1987</v>
      </c>
      <c r="L7737">
        <v>2531</v>
      </c>
      <c r="M7737" t="s">
        <v>1557</v>
      </c>
      <c r="N7737" t="s">
        <v>1988</v>
      </c>
      <c r="O7737">
        <v>0</v>
      </c>
      <c r="P7737" t="s">
        <v>1552</v>
      </c>
      <c r="Q7737">
        <v>19820101</v>
      </c>
      <c r="R7737">
        <v>891012369</v>
      </c>
    </row>
    <row r="7738" spans="1:18">
      <c r="A7738" t="s">
        <v>1985</v>
      </c>
      <c r="B7738" t="s">
        <v>1994</v>
      </c>
      <c r="C7738">
        <v>201201</v>
      </c>
      <c r="D7738">
        <v>31</v>
      </c>
      <c r="E7738" t="s">
        <v>1555</v>
      </c>
      <c r="F7738">
        <v>1214</v>
      </c>
      <c r="G7738">
        <v>3204</v>
      </c>
      <c r="H7738">
        <v>275</v>
      </c>
      <c r="I7738">
        <v>43112048901</v>
      </c>
      <c r="J7738">
        <v>8</v>
      </c>
      <c r="K7738" t="s">
        <v>1987</v>
      </c>
      <c r="L7738">
        <v>2531</v>
      </c>
      <c r="M7738" t="s">
        <v>1557</v>
      </c>
      <c r="N7738" t="s">
        <v>1988</v>
      </c>
      <c r="O7738">
        <v>0</v>
      </c>
      <c r="P7738" t="s">
        <v>1552</v>
      </c>
      <c r="Q7738">
        <v>19830101</v>
      </c>
      <c r="R7738">
        <v>891012369</v>
      </c>
    </row>
    <row r="7739" spans="1:18">
      <c r="A7739" t="s">
        <v>1985</v>
      </c>
      <c r="B7739" t="s">
        <v>1995</v>
      </c>
      <c r="C7739">
        <v>201201</v>
      </c>
      <c r="D7739">
        <v>30</v>
      </c>
      <c r="E7739" t="s">
        <v>1555</v>
      </c>
      <c r="F7739">
        <v>1024</v>
      </c>
      <c r="G7739">
        <v>687</v>
      </c>
      <c r="H7739">
        <v>3192</v>
      </c>
      <c r="I7739">
        <v>43112051300</v>
      </c>
      <c r="J7739">
        <v>8</v>
      </c>
      <c r="K7739" t="s">
        <v>1987</v>
      </c>
      <c r="L7739">
        <v>2531</v>
      </c>
      <c r="M7739" t="s">
        <v>1557</v>
      </c>
      <c r="N7739" t="s">
        <v>1988</v>
      </c>
      <c r="O7739">
        <v>0</v>
      </c>
      <c r="P7739" t="s">
        <v>1552</v>
      </c>
      <c r="Q7739">
        <v>19820901</v>
      </c>
      <c r="R7739">
        <v>891012369</v>
      </c>
    </row>
    <row r="7740" spans="1:18">
      <c r="A7740" t="s">
        <v>1985</v>
      </c>
      <c r="B7740" t="s">
        <v>1996</v>
      </c>
      <c r="C7740">
        <v>201201</v>
      </c>
      <c r="D7740">
        <v>31</v>
      </c>
      <c r="E7740" t="s">
        <v>1555</v>
      </c>
      <c r="F7740">
        <v>1251</v>
      </c>
      <c r="G7740">
        <v>1786</v>
      </c>
      <c r="H7740">
        <v>2784</v>
      </c>
      <c r="I7740">
        <v>43112052200</v>
      </c>
      <c r="J7740">
        <v>8</v>
      </c>
      <c r="K7740" t="s">
        <v>1987</v>
      </c>
      <c r="L7740">
        <v>2531</v>
      </c>
      <c r="M7740" t="s">
        <v>1557</v>
      </c>
      <c r="N7740" t="s">
        <v>1988</v>
      </c>
      <c r="O7740">
        <v>0</v>
      </c>
      <c r="P7740" t="s">
        <v>1552</v>
      </c>
      <c r="Q7740">
        <v>19821101</v>
      </c>
      <c r="R7740">
        <v>891012369</v>
      </c>
    </row>
    <row r="7741" spans="1:18">
      <c r="A7741" t="s">
        <v>1985</v>
      </c>
      <c r="B7741" t="s">
        <v>1997</v>
      </c>
      <c r="C7741">
        <v>201201</v>
      </c>
      <c r="D7741">
        <v>31</v>
      </c>
      <c r="E7741" t="s">
        <v>1555</v>
      </c>
      <c r="F7741">
        <v>1107</v>
      </c>
      <c r="G7741">
        <v>508</v>
      </c>
      <c r="H7741">
        <v>2985</v>
      </c>
      <c r="I7741">
        <v>43112054600</v>
      </c>
      <c r="J7741">
        <v>8</v>
      </c>
      <c r="K7741" t="s">
        <v>1987</v>
      </c>
      <c r="L7741">
        <v>2531</v>
      </c>
      <c r="M7741" t="s">
        <v>1557</v>
      </c>
      <c r="N7741" t="s">
        <v>1988</v>
      </c>
      <c r="O7741">
        <v>0</v>
      </c>
      <c r="P7741" t="s">
        <v>1552</v>
      </c>
      <c r="Q7741">
        <v>19830701</v>
      </c>
      <c r="R7741">
        <v>891012369</v>
      </c>
    </row>
    <row r="7742" spans="1:18">
      <c r="A7742" t="s">
        <v>1985</v>
      </c>
      <c r="B7742" t="s">
        <v>1998</v>
      </c>
      <c r="C7742">
        <v>201201</v>
      </c>
      <c r="D7742">
        <v>31</v>
      </c>
      <c r="E7742" t="s">
        <v>1555</v>
      </c>
      <c r="F7742">
        <v>297</v>
      </c>
      <c r="G7742">
        <v>224</v>
      </c>
      <c r="H7742">
        <v>2136</v>
      </c>
      <c r="I7742">
        <v>43112056600</v>
      </c>
      <c r="J7742">
        <v>8</v>
      </c>
      <c r="K7742" t="s">
        <v>1987</v>
      </c>
      <c r="L7742">
        <v>2531</v>
      </c>
      <c r="M7742" t="s">
        <v>1557</v>
      </c>
      <c r="N7742" t="s">
        <v>1988</v>
      </c>
      <c r="O7742">
        <v>0</v>
      </c>
      <c r="P7742" t="s">
        <v>1552</v>
      </c>
      <c r="Q7742">
        <v>19831201</v>
      </c>
      <c r="R7742">
        <v>891012369</v>
      </c>
    </row>
    <row r="7743" spans="1:18">
      <c r="A7743" t="s">
        <v>1985</v>
      </c>
      <c r="B7743" t="s">
        <v>1999</v>
      </c>
      <c r="C7743">
        <v>201201</v>
      </c>
      <c r="D7743">
        <v>28</v>
      </c>
      <c r="E7743" t="s">
        <v>1555</v>
      </c>
      <c r="F7743">
        <v>247</v>
      </c>
      <c r="G7743">
        <v>637</v>
      </c>
      <c r="H7743">
        <v>2178</v>
      </c>
      <c r="I7743">
        <v>43112055500</v>
      </c>
      <c r="J7743">
        <v>8</v>
      </c>
      <c r="K7743" t="s">
        <v>1987</v>
      </c>
      <c r="L7743">
        <v>2531</v>
      </c>
      <c r="M7743" t="s">
        <v>1557</v>
      </c>
      <c r="N7743" t="s">
        <v>1988</v>
      </c>
      <c r="O7743">
        <v>0</v>
      </c>
      <c r="P7743" t="s">
        <v>1552</v>
      </c>
      <c r="Q7743">
        <v>19830901</v>
      </c>
      <c r="R7743">
        <v>891012369</v>
      </c>
    </row>
    <row r="7744" spans="1:18">
      <c r="A7744" t="s">
        <v>1985</v>
      </c>
      <c r="B7744" t="s">
        <v>2000</v>
      </c>
      <c r="C7744">
        <v>201201</v>
      </c>
      <c r="D7744">
        <v>31</v>
      </c>
      <c r="E7744" t="s">
        <v>1555</v>
      </c>
      <c r="F7744">
        <v>1136</v>
      </c>
      <c r="G7744">
        <v>1279</v>
      </c>
      <c r="H7744">
        <v>43</v>
      </c>
      <c r="I7744">
        <v>43112057500</v>
      </c>
      <c r="J7744">
        <v>8</v>
      </c>
      <c r="K7744" t="s">
        <v>1987</v>
      </c>
      <c r="L7744">
        <v>2531</v>
      </c>
      <c r="M7744" t="s">
        <v>1557</v>
      </c>
      <c r="N7744" t="s">
        <v>1988</v>
      </c>
      <c r="O7744">
        <v>0</v>
      </c>
      <c r="P7744" t="s">
        <v>1552</v>
      </c>
      <c r="Q7744">
        <v>19840501</v>
      </c>
      <c r="R7744">
        <v>891012369</v>
      </c>
    </row>
    <row r="7745" spans="1:18">
      <c r="A7745" t="s">
        <v>1985</v>
      </c>
      <c r="B7745" t="s">
        <v>2001</v>
      </c>
      <c r="C7745">
        <v>201201</v>
      </c>
      <c r="D7745">
        <v>31</v>
      </c>
      <c r="E7745" t="s">
        <v>1555</v>
      </c>
      <c r="F7745">
        <v>108</v>
      </c>
      <c r="G7745">
        <v>545</v>
      </c>
      <c r="H7745">
        <v>576</v>
      </c>
      <c r="I7745">
        <v>43112055700</v>
      </c>
      <c r="J7745">
        <v>8</v>
      </c>
      <c r="K7745" t="s">
        <v>1987</v>
      </c>
      <c r="L7745">
        <v>2531</v>
      </c>
      <c r="M7745" t="s">
        <v>1557</v>
      </c>
      <c r="N7745" t="s">
        <v>1988</v>
      </c>
      <c r="O7745">
        <v>0</v>
      </c>
      <c r="P7745" t="s">
        <v>1552</v>
      </c>
      <c r="Q7745">
        <v>19831001</v>
      </c>
      <c r="R7745">
        <v>891012369</v>
      </c>
    </row>
    <row r="7746" spans="1:18">
      <c r="A7746" t="s">
        <v>1985</v>
      </c>
      <c r="B7746" t="s">
        <v>2002</v>
      </c>
      <c r="C7746">
        <v>201201</v>
      </c>
      <c r="D7746">
        <v>31</v>
      </c>
      <c r="E7746" t="s">
        <v>1555</v>
      </c>
      <c r="F7746">
        <v>1385</v>
      </c>
      <c r="G7746">
        <v>1213</v>
      </c>
      <c r="H7746">
        <v>324</v>
      </c>
      <c r="I7746">
        <v>43112057200</v>
      </c>
      <c r="J7746">
        <v>8</v>
      </c>
      <c r="K7746" t="s">
        <v>1987</v>
      </c>
      <c r="L7746">
        <v>2531</v>
      </c>
      <c r="M7746" t="s">
        <v>1557</v>
      </c>
      <c r="N7746" t="s">
        <v>1988</v>
      </c>
      <c r="O7746">
        <v>0</v>
      </c>
      <c r="P7746" t="s">
        <v>1552</v>
      </c>
      <c r="Q7746">
        <v>19840201</v>
      </c>
      <c r="R7746">
        <v>891012369</v>
      </c>
    </row>
    <row r="7747" spans="1:18">
      <c r="A7747" t="s">
        <v>1985</v>
      </c>
      <c r="B7747" t="s">
        <v>2003</v>
      </c>
      <c r="C7747">
        <v>201201</v>
      </c>
      <c r="D7747">
        <v>31</v>
      </c>
      <c r="E7747" t="s">
        <v>1555</v>
      </c>
      <c r="F7747">
        <v>886</v>
      </c>
      <c r="G7747">
        <v>272</v>
      </c>
      <c r="H7747">
        <v>11</v>
      </c>
      <c r="I7747">
        <v>43112059400</v>
      </c>
      <c r="J7747">
        <v>8</v>
      </c>
      <c r="K7747" t="s">
        <v>1987</v>
      </c>
      <c r="L7747">
        <v>2531</v>
      </c>
      <c r="M7747" t="s">
        <v>1557</v>
      </c>
      <c r="N7747" t="s">
        <v>1988</v>
      </c>
      <c r="O7747">
        <v>0</v>
      </c>
      <c r="P7747" t="s">
        <v>1552</v>
      </c>
      <c r="Q7747">
        <v>19841201</v>
      </c>
      <c r="R7747">
        <v>891012369</v>
      </c>
    </row>
    <row r="7748" spans="1:18">
      <c r="A7748" t="s">
        <v>1985</v>
      </c>
      <c r="B7748" t="s">
        <v>2004</v>
      </c>
      <c r="C7748">
        <v>201201</v>
      </c>
      <c r="D7748">
        <v>30</v>
      </c>
      <c r="E7748" t="s">
        <v>1555</v>
      </c>
      <c r="F7748">
        <v>6052</v>
      </c>
      <c r="G7748">
        <v>2176</v>
      </c>
      <c r="H7748">
        <v>316</v>
      </c>
      <c r="I7748">
        <v>43112058000</v>
      </c>
      <c r="J7748">
        <v>8</v>
      </c>
      <c r="K7748" t="s">
        <v>1987</v>
      </c>
      <c r="L7748">
        <v>2531</v>
      </c>
      <c r="M7748" t="s">
        <v>1557</v>
      </c>
      <c r="N7748" t="s">
        <v>1988</v>
      </c>
      <c r="O7748">
        <v>0</v>
      </c>
      <c r="P7748" t="s">
        <v>1552</v>
      </c>
      <c r="Q7748">
        <v>19840501</v>
      </c>
      <c r="R7748">
        <v>891012369</v>
      </c>
    </row>
    <row r="7749" spans="1:18">
      <c r="A7749" t="s">
        <v>1985</v>
      </c>
      <c r="B7749" t="s">
        <v>2005</v>
      </c>
      <c r="C7749">
        <v>201201</v>
      </c>
      <c r="D7749">
        <v>31</v>
      </c>
      <c r="E7749" t="s">
        <v>1555</v>
      </c>
      <c r="F7749">
        <v>2228</v>
      </c>
      <c r="G7749">
        <v>1368</v>
      </c>
      <c r="H7749">
        <v>60</v>
      </c>
      <c r="I7749">
        <v>43112061700</v>
      </c>
      <c r="J7749">
        <v>8</v>
      </c>
      <c r="K7749" t="s">
        <v>1987</v>
      </c>
      <c r="L7749">
        <v>2531</v>
      </c>
      <c r="M7749" t="s">
        <v>1557</v>
      </c>
      <c r="N7749" t="s">
        <v>1988</v>
      </c>
      <c r="O7749">
        <v>0</v>
      </c>
      <c r="P7749" t="s">
        <v>1552</v>
      </c>
      <c r="Q7749">
        <v>19860401</v>
      </c>
      <c r="R7749">
        <v>891012369</v>
      </c>
    </row>
    <row r="7750" spans="1:18">
      <c r="A7750" t="s">
        <v>1985</v>
      </c>
      <c r="B7750" t="s">
        <v>2006</v>
      </c>
      <c r="C7750">
        <v>201201</v>
      </c>
      <c r="D7750">
        <v>14</v>
      </c>
      <c r="E7750" t="s">
        <v>1555</v>
      </c>
      <c r="F7750">
        <v>808</v>
      </c>
      <c r="G7750">
        <v>369</v>
      </c>
      <c r="H7750">
        <v>25501</v>
      </c>
      <c r="I7750">
        <v>43112061300</v>
      </c>
      <c r="J7750">
        <v>8</v>
      </c>
      <c r="K7750" t="s">
        <v>1987</v>
      </c>
      <c r="L7750">
        <v>2531</v>
      </c>
      <c r="M7750" t="s">
        <v>1557</v>
      </c>
      <c r="N7750" t="s">
        <v>1988</v>
      </c>
      <c r="O7750">
        <v>0</v>
      </c>
      <c r="P7750" t="s">
        <v>1552</v>
      </c>
      <c r="Q7750">
        <v>19851001</v>
      </c>
      <c r="R7750">
        <v>891012369</v>
      </c>
    </row>
    <row r="7751" spans="1:18">
      <c r="A7751" t="s">
        <v>1985</v>
      </c>
      <c r="B7751" t="s">
        <v>2007</v>
      </c>
      <c r="C7751">
        <v>201201</v>
      </c>
      <c r="D7751">
        <v>28</v>
      </c>
      <c r="E7751" t="s">
        <v>1555</v>
      </c>
      <c r="F7751">
        <v>1067</v>
      </c>
      <c r="G7751">
        <v>254</v>
      </c>
      <c r="H7751">
        <v>21</v>
      </c>
      <c r="I7751">
        <v>43112060301</v>
      </c>
      <c r="J7751">
        <v>8</v>
      </c>
      <c r="K7751" t="s">
        <v>1987</v>
      </c>
      <c r="L7751">
        <v>2531</v>
      </c>
      <c r="M7751" t="s">
        <v>1557</v>
      </c>
      <c r="N7751" t="s">
        <v>1988</v>
      </c>
      <c r="O7751">
        <v>0</v>
      </c>
      <c r="P7751" t="s">
        <v>1552</v>
      </c>
      <c r="Q7751">
        <v>19851201</v>
      </c>
      <c r="R7751">
        <v>891012369</v>
      </c>
    </row>
    <row r="7752" spans="1:18">
      <c r="A7752" t="s">
        <v>1985</v>
      </c>
      <c r="B7752" t="s">
        <v>2008</v>
      </c>
      <c r="C7752">
        <v>201201</v>
      </c>
      <c r="D7752">
        <v>3</v>
      </c>
      <c r="E7752" t="s">
        <v>1555</v>
      </c>
      <c r="F7752">
        <v>130</v>
      </c>
      <c r="G7752">
        <v>176</v>
      </c>
      <c r="H7752">
        <v>8337</v>
      </c>
      <c r="I7752">
        <v>43112060700</v>
      </c>
      <c r="J7752">
        <v>8</v>
      </c>
      <c r="K7752" t="s">
        <v>1987</v>
      </c>
      <c r="L7752">
        <v>2531</v>
      </c>
      <c r="M7752" t="s">
        <v>1557</v>
      </c>
      <c r="N7752" t="s">
        <v>1988</v>
      </c>
      <c r="O7752">
        <v>0</v>
      </c>
      <c r="P7752" t="s">
        <v>1552</v>
      </c>
      <c r="Q7752">
        <v>19850501</v>
      </c>
      <c r="R7752">
        <v>891012369</v>
      </c>
    </row>
    <row r="7753" spans="1:18">
      <c r="A7753" t="s">
        <v>1985</v>
      </c>
      <c r="B7753" t="s">
        <v>2009</v>
      </c>
      <c r="C7753">
        <v>201201</v>
      </c>
      <c r="D7753">
        <v>31</v>
      </c>
      <c r="E7753" t="s">
        <v>1555</v>
      </c>
      <c r="F7753">
        <v>586</v>
      </c>
      <c r="G7753">
        <v>575</v>
      </c>
      <c r="H7753">
        <v>144</v>
      </c>
      <c r="I7753">
        <v>43112061501</v>
      </c>
      <c r="J7753">
        <v>8</v>
      </c>
      <c r="K7753" t="s">
        <v>1987</v>
      </c>
      <c r="L7753">
        <v>2531</v>
      </c>
      <c r="M7753" t="s">
        <v>1557</v>
      </c>
      <c r="N7753" t="s">
        <v>1988</v>
      </c>
      <c r="O7753">
        <v>0</v>
      </c>
      <c r="P7753" t="s">
        <v>1552</v>
      </c>
      <c r="Q7753">
        <v>19980816</v>
      </c>
      <c r="R7753">
        <v>891012369</v>
      </c>
    </row>
    <row r="7754" spans="1:18">
      <c r="A7754" t="s">
        <v>1985</v>
      </c>
      <c r="B7754" t="s">
        <v>2010</v>
      </c>
      <c r="C7754">
        <v>201201</v>
      </c>
      <c r="D7754">
        <v>31</v>
      </c>
      <c r="E7754" t="s">
        <v>1555</v>
      </c>
      <c r="F7754">
        <v>2996</v>
      </c>
      <c r="G7754">
        <v>1347</v>
      </c>
      <c r="H7754">
        <v>562</v>
      </c>
      <c r="I7754">
        <v>43112058401</v>
      </c>
      <c r="J7754">
        <v>8</v>
      </c>
      <c r="K7754" t="s">
        <v>1987</v>
      </c>
      <c r="L7754">
        <v>2531</v>
      </c>
      <c r="M7754" t="s">
        <v>1557</v>
      </c>
      <c r="N7754" t="s">
        <v>1988</v>
      </c>
      <c r="O7754">
        <v>0</v>
      </c>
      <c r="P7754" t="s">
        <v>1552</v>
      </c>
      <c r="Q7754">
        <v>19940101</v>
      </c>
      <c r="R7754">
        <v>891012369</v>
      </c>
    </row>
    <row r="7755" spans="1:18">
      <c r="A7755" t="s">
        <v>1985</v>
      </c>
      <c r="B7755" t="s">
        <v>2011</v>
      </c>
      <c r="C7755">
        <v>201201</v>
      </c>
      <c r="D7755">
        <v>31</v>
      </c>
      <c r="E7755" t="s">
        <v>1555</v>
      </c>
      <c r="F7755">
        <v>4269</v>
      </c>
      <c r="G7755">
        <v>2255</v>
      </c>
      <c r="H7755">
        <v>1693</v>
      </c>
      <c r="I7755">
        <v>43112075400</v>
      </c>
      <c r="J7755">
        <v>8</v>
      </c>
      <c r="K7755" t="s">
        <v>1987</v>
      </c>
      <c r="L7755">
        <v>2531</v>
      </c>
      <c r="M7755" t="s">
        <v>1557</v>
      </c>
      <c r="N7755" t="s">
        <v>1988</v>
      </c>
      <c r="O7755">
        <v>0</v>
      </c>
      <c r="P7755" t="s">
        <v>1552</v>
      </c>
      <c r="Q7755">
        <v>19970329</v>
      </c>
      <c r="R7755">
        <v>891012369</v>
      </c>
    </row>
    <row r="7756" spans="1:18">
      <c r="A7756" t="s">
        <v>1985</v>
      </c>
      <c r="B7756" t="s">
        <v>2012</v>
      </c>
      <c r="C7756">
        <v>201201</v>
      </c>
      <c r="D7756">
        <v>31</v>
      </c>
      <c r="E7756" t="s">
        <v>1555</v>
      </c>
      <c r="F7756">
        <v>1040</v>
      </c>
      <c r="G7756">
        <v>605</v>
      </c>
      <c r="H7756">
        <v>671</v>
      </c>
      <c r="I7756">
        <v>43112060501</v>
      </c>
      <c r="J7756">
        <v>8</v>
      </c>
      <c r="K7756" t="s">
        <v>1987</v>
      </c>
      <c r="L7756">
        <v>2531</v>
      </c>
      <c r="M7756" t="s">
        <v>1557</v>
      </c>
      <c r="N7756" t="s">
        <v>1988</v>
      </c>
      <c r="O7756">
        <v>0</v>
      </c>
      <c r="P7756" t="s">
        <v>1552</v>
      </c>
      <c r="Q7756">
        <v>19961123</v>
      </c>
      <c r="R7756">
        <v>891012369</v>
      </c>
    </row>
    <row r="7757" spans="1:18">
      <c r="A7757" t="s">
        <v>1985</v>
      </c>
      <c r="B7757" t="s">
        <v>2013</v>
      </c>
      <c r="C7757">
        <v>201201</v>
      </c>
      <c r="D7757">
        <v>22</v>
      </c>
      <c r="E7757" t="s">
        <v>1555</v>
      </c>
      <c r="F7757">
        <v>1474</v>
      </c>
      <c r="G7757">
        <v>437</v>
      </c>
      <c r="H7757">
        <v>283</v>
      </c>
      <c r="I7757">
        <v>43112064202</v>
      </c>
      <c r="J7757">
        <v>8</v>
      </c>
      <c r="K7757" t="s">
        <v>1987</v>
      </c>
      <c r="L7757">
        <v>2531</v>
      </c>
      <c r="M7757" t="s">
        <v>1557</v>
      </c>
      <c r="N7757" t="s">
        <v>1988</v>
      </c>
      <c r="O7757">
        <v>0</v>
      </c>
      <c r="P7757" t="s">
        <v>1552</v>
      </c>
      <c r="Q7757">
        <v>19970317</v>
      </c>
      <c r="R7757">
        <v>891012369</v>
      </c>
    </row>
    <row r="7758" spans="1:18">
      <c r="A7758" t="s">
        <v>2014</v>
      </c>
      <c r="B7758" t="s">
        <v>1735</v>
      </c>
      <c r="C7758">
        <v>201201</v>
      </c>
      <c r="D7758">
        <v>31</v>
      </c>
      <c r="E7758" t="s">
        <v>1555</v>
      </c>
      <c r="F7758">
        <v>2984</v>
      </c>
      <c r="G7758">
        <v>3837</v>
      </c>
      <c r="H7758">
        <v>16594</v>
      </c>
      <c r="I7758">
        <v>43112043701</v>
      </c>
      <c r="J7758">
        <v>8</v>
      </c>
      <c r="K7758" t="s">
        <v>2015</v>
      </c>
      <c r="L7758">
        <v>2309</v>
      </c>
      <c r="M7758" t="s">
        <v>2016</v>
      </c>
      <c r="N7758" t="s">
        <v>1988</v>
      </c>
      <c r="O7758">
        <v>0</v>
      </c>
      <c r="P7758" t="s">
        <v>1552</v>
      </c>
      <c r="Q7758">
        <v>20071113</v>
      </c>
      <c r="R7758">
        <v>891012369</v>
      </c>
    </row>
    <row r="7759" spans="1:18">
      <c r="A7759" t="s">
        <v>1989</v>
      </c>
      <c r="B7759" t="s">
        <v>1990</v>
      </c>
      <c r="C7759">
        <v>201202</v>
      </c>
      <c r="D7759">
        <v>28</v>
      </c>
      <c r="E7759" t="s">
        <v>1555</v>
      </c>
      <c r="F7759">
        <v>8456</v>
      </c>
      <c r="G7759">
        <v>7143</v>
      </c>
      <c r="H7759">
        <v>3</v>
      </c>
      <c r="I7759">
        <v>43112058201</v>
      </c>
      <c r="J7759">
        <v>8</v>
      </c>
      <c r="K7759" t="s">
        <v>1991</v>
      </c>
      <c r="L7759">
        <v>2531</v>
      </c>
      <c r="M7759" t="s">
        <v>1557</v>
      </c>
      <c r="N7759" t="s">
        <v>1988</v>
      </c>
      <c r="O7759">
        <v>0</v>
      </c>
      <c r="P7759" t="s">
        <v>1552</v>
      </c>
      <c r="Q7759">
        <v>19980322</v>
      </c>
      <c r="R7759">
        <v>891012369</v>
      </c>
    </row>
    <row r="7760" spans="1:18">
      <c r="A7760" t="s">
        <v>1985</v>
      </c>
      <c r="B7760" t="s">
        <v>1992</v>
      </c>
      <c r="C7760">
        <v>201202</v>
      </c>
      <c r="D7760">
        <v>28</v>
      </c>
      <c r="E7760" t="s">
        <v>1555</v>
      </c>
      <c r="F7760">
        <v>2597</v>
      </c>
      <c r="G7760">
        <v>1221</v>
      </c>
      <c r="H7760">
        <v>710</v>
      </c>
      <c r="I7760">
        <v>43112047200</v>
      </c>
      <c r="J7760">
        <v>8</v>
      </c>
      <c r="K7760" t="s">
        <v>1987</v>
      </c>
      <c r="L7760">
        <v>2531</v>
      </c>
      <c r="M7760" t="s">
        <v>1557</v>
      </c>
      <c r="N7760" t="s">
        <v>1988</v>
      </c>
      <c r="O7760">
        <v>0</v>
      </c>
      <c r="P7760" t="s">
        <v>1552</v>
      </c>
      <c r="Q7760">
        <v>19811201</v>
      </c>
      <c r="R7760">
        <v>891012369</v>
      </c>
    </row>
    <row r="7761" spans="1:18">
      <c r="A7761" t="s">
        <v>1985</v>
      </c>
      <c r="B7761" t="s">
        <v>1994</v>
      </c>
      <c r="C7761">
        <v>201202</v>
      </c>
      <c r="D7761">
        <v>28</v>
      </c>
      <c r="E7761" t="s">
        <v>1555</v>
      </c>
      <c r="F7761">
        <v>1446</v>
      </c>
      <c r="G7761">
        <v>2957</v>
      </c>
      <c r="H7761">
        <v>298</v>
      </c>
      <c r="I7761">
        <v>43112048901</v>
      </c>
      <c r="J7761">
        <v>8</v>
      </c>
      <c r="K7761" t="s">
        <v>1987</v>
      </c>
      <c r="L7761">
        <v>2531</v>
      </c>
      <c r="M7761" t="s">
        <v>1557</v>
      </c>
      <c r="N7761" t="s">
        <v>1988</v>
      </c>
      <c r="O7761">
        <v>0</v>
      </c>
      <c r="P7761" t="s">
        <v>1552</v>
      </c>
      <c r="Q7761">
        <v>19830101</v>
      </c>
      <c r="R7761">
        <v>891012369</v>
      </c>
    </row>
    <row r="7762" spans="1:18">
      <c r="A7762" t="s">
        <v>1985</v>
      </c>
      <c r="B7762" t="s">
        <v>1995</v>
      </c>
      <c r="C7762">
        <v>201202</v>
      </c>
      <c r="D7762">
        <v>28</v>
      </c>
      <c r="E7762" t="s">
        <v>1555</v>
      </c>
      <c r="F7762">
        <v>1067</v>
      </c>
      <c r="G7762">
        <v>672</v>
      </c>
      <c r="H7762">
        <v>2905</v>
      </c>
      <c r="I7762">
        <v>43112051300</v>
      </c>
      <c r="J7762">
        <v>8</v>
      </c>
      <c r="K7762" t="s">
        <v>1987</v>
      </c>
      <c r="L7762">
        <v>2531</v>
      </c>
      <c r="M7762" t="s">
        <v>1557</v>
      </c>
      <c r="N7762" t="s">
        <v>1988</v>
      </c>
      <c r="O7762">
        <v>0</v>
      </c>
      <c r="P7762" t="s">
        <v>1552</v>
      </c>
      <c r="Q7762">
        <v>19820901</v>
      </c>
      <c r="R7762">
        <v>891012369</v>
      </c>
    </row>
    <row r="7763" spans="1:18">
      <c r="A7763" t="s">
        <v>1985</v>
      </c>
      <c r="B7763" t="s">
        <v>1996</v>
      </c>
      <c r="C7763">
        <v>201202</v>
      </c>
      <c r="D7763">
        <v>28</v>
      </c>
      <c r="E7763" t="s">
        <v>1555</v>
      </c>
      <c r="F7763">
        <v>1279</v>
      </c>
      <c r="G7763">
        <v>1965</v>
      </c>
      <c r="H7763">
        <v>3110</v>
      </c>
      <c r="I7763">
        <v>43112052200</v>
      </c>
      <c r="J7763">
        <v>8</v>
      </c>
      <c r="K7763" t="s">
        <v>1987</v>
      </c>
      <c r="L7763">
        <v>2531</v>
      </c>
      <c r="M7763" t="s">
        <v>1557</v>
      </c>
      <c r="N7763" t="s">
        <v>1988</v>
      </c>
      <c r="O7763">
        <v>0</v>
      </c>
      <c r="P7763" t="s">
        <v>1552</v>
      </c>
      <c r="Q7763">
        <v>19821101</v>
      </c>
      <c r="R7763">
        <v>891012369</v>
      </c>
    </row>
    <row r="7764" spans="1:18">
      <c r="A7764" t="s">
        <v>1985</v>
      </c>
      <c r="B7764" t="s">
        <v>1997</v>
      </c>
      <c r="C7764">
        <v>201202</v>
      </c>
      <c r="D7764">
        <v>28</v>
      </c>
      <c r="E7764" t="s">
        <v>1555</v>
      </c>
      <c r="F7764">
        <v>1230</v>
      </c>
      <c r="G7764">
        <v>452</v>
      </c>
      <c r="H7764">
        <v>2682</v>
      </c>
      <c r="I7764">
        <v>43112054600</v>
      </c>
      <c r="J7764">
        <v>8</v>
      </c>
      <c r="K7764" t="s">
        <v>1987</v>
      </c>
      <c r="L7764">
        <v>2531</v>
      </c>
      <c r="M7764" t="s">
        <v>1557</v>
      </c>
      <c r="N7764" t="s">
        <v>1988</v>
      </c>
      <c r="O7764">
        <v>0</v>
      </c>
      <c r="P7764" t="s">
        <v>1552</v>
      </c>
      <c r="Q7764">
        <v>19830701</v>
      </c>
      <c r="R7764">
        <v>891012369</v>
      </c>
    </row>
    <row r="7765" spans="1:18">
      <c r="A7765" t="s">
        <v>1985</v>
      </c>
      <c r="B7765" t="s">
        <v>1998</v>
      </c>
      <c r="C7765">
        <v>201202</v>
      </c>
      <c r="D7765">
        <v>29</v>
      </c>
      <c r="E7765" t="s">
        <v>1555</v>
      </c>
      <c r="F7765">
        <v>266</v>
      </c>
      <c r="G7765">
        <v>582</v>
      </c>
      <c r="H7765">
        <v>3568</v>
      </c>
      <c r="I7765">
        <v>43112056600</v>
      </c>
      <c r="J7765">
        <v>8</v>
      </c>
      <c r="K7765" t="s">
        <v>1987</v>
      </c>
      <c r="L7765">
        <v>2531</v>
      </c>
      <c r="M7765" t="s">
        <v>1557</v>
      </c>
      <c r="N7765" t="s">
        <v>1988</v>
      </c>
      <c r="O7765">
        <v>0</v>
      </c>
      <c r="P7765" t="s">
        <v>1552</v>
      </c>
      <c r="Q7765">
        <v>19831201</v>
      </c>
      <c r="R7765">
        <v>891012369</v>
      </c>
    </row>
    <row r="7766" spans="1:18">
      <c r="A7766" t="s">
        <v>1985</v>
      </c>
      <c r="B7766" t="s">
        <v>1999</v>
      </c>
      <c r="C7766">
        <v>201202</v>
      </c>
      <c r="D7766">
        <v>28</v>
      </c>
      <c r="E7766" t="s">
        <v>1555</v>
      </c>
      <c r="F7766">
        <v>357</v>
      </c>
      <c r="G7766">
        <v>483</v>
      </c>
      <c r="H7766">
        <v>1934</v>
      </c>
      <c r="I7766">
        <v>43112055500</v>
      </c>
      <c r="J7766">
        <v>8</v>
      </c>
      <c r="K7766" t="s">
        <v>1987</v>
      </c>
      <c r="L7766">
        <v>2531</v>
      </c>
      <c r="M7766" t="s">
        <v>1557</v>
      </c>
      <c r="N7766" t="s">
        <v>1988</v>
      </c>
      <c r="O7766">
        <v>0</v>
      </c>
      <c r="P7766" t="s">
        <v>1552</v>
      </c>
      <c r="Q7766">
        <v>19830901</v>
      </c>
      <c r="R7766">
        <v>891012369</v>
      </c>
    </row>
    <row r="7767" spans="1:18">
      <c r="A7767" t="s">
        <v>1985</v>
      </c>
      <c r="B7767" t="s">
        <v>2000</v>
      </c>
      <c r="C7767">
        <v>201202</v>
      </c>
      <c r="D7767">
        <v>28</v>
      </c>
      <c r="E7767" t="s">
        <v>1555</v>
      </c>
      <c r="F7767">
        <v>1402</v>
      </c>
      <c r="G7767">
        <v>1110</v>
      </c>
      <c r="H7767">
        <v>22</v>
      </c>
      <c r="I7767">
        <v>43112057500</v>
      </c>
      <c r="J7767">
        <v>8</v>
      </c>
      <c r="K7767" t="s">
        <v>1987</v>
      </c>
      <c r="L7767">
        <v>2531</v>
      </c>
      <c r="M7767" t="s">
        <v>1557</v>
      </c>
      <c r="N7767" t="s">
        <v>1988</v>
      </c>
      <c r="O7767">
        <v>0</v>
      </c>
      <c r="P7767" t="s">
        <v>1552</v>
      </c>
      <c r="Q7767">
        <v>19840501</v>
      </c>
      <c r="R7767">
        <v>891012369</v>
      </c>
    </row>
    <row r="7768" spans="1:18">
      <c r="A7768" t="s">
        <v>1985</v>
      </c>
      <c r="B7768" t="s">
        <v>2001</v>
      </c>
      <c r="C7768">
        <v>201202</v>
      </c>
      <c r="D7768">
        <v>29</v>
      </c>
      <c r="E7768" t="s">
        <v>1555</v>
      </c>
      <c r="F7768">
        <v>245</v>
      </c>
      <c r="G7768">
        <v>300</v>
      </c>
      <c r="H7768">
        <v>495</v>
      </c>
      <c r="I7768">
        <v>43112055700</v>
      </c>
      <c r="J7768">
        <v>8</v>
      </c>
      <c r="K7768" t="s">
        <v>1987</v>
      </c>
      <c r="L7768">
        <v>2531</v>
      </c>
      <c r="M7768" t="s">
        <v>1557</v>
      </c>
      <c r="N7768" t="s">
        <v>1988</v>
      </c>
      <c r="O7768">
        <v>0</v>
      </c>
      <c r="P7768" t="s">
        <v>1552</v>
      </c>
      <c r="Q7768">
        <v>19831001</v>
      </c>
      <c r="R7768">
        <v>891012369</v>
      </c>
    </row>
    <row r="7769" spans="1:18">
      <c r="A7769" t="s">
        <v>1985</v>
      </c>
      <c r="B7769" t="s">
        <v>2002</v>
      </c>
      <c r="C7769">
        <v>201202</v>
      </c>
      <c r="D7769">
        <v>28</v>
      </c>
      <c r="E7769" t="s">
        <v>1555</v>
      </c>
      <c r="F7769">
        <v>1314</v>
      </c>
      <c r="G7769">
        <v>951</v>
      </c>
      <c r="H7769">
        <v>292</v>
      </c>
      <c r="I7769">
        <v>43112057200</v>
      </c>
      <c r="J7769">
        <v>8</v>
      </c>
      <c r="K7769" t="s">
        <v>1987</v>
      </c>
      <c r="L7769">
        <v>2531</v>
      </c>
      <c r="M7769" t="s">
        <v>1557</v>
      </c>
      <c r="N7769" t="s">
        <v>1988</v>
      </c>
      <c r="O7769">
        <v>0</v>
      </c>
      <c r="P7769" t="s">
        <v>1552</v>
      </c>
      <c r="Q7769">
        <v>19840201</v>
      </c>
      <c r="R7769">
        <v>891012369</v>
      </c>
    </row>
    <row r="7770" spans="1:18">
      <c r="A7770" t="s">
        <v>1985</v>
      </c>
      <c r="B7770" t="s">
        <v>2003</v>
      </c>
      <c r="C7770">
        <v>201202</v>
      </c>
      <c r="D7770">
        <v>28</v>
      </c>
      <c r="E7770" t="s">
        <v>1555</v>
      </c>
      <c r="F7770">
        <v>681</v>
      </c>
      <c r="G7770">
        <v>687</v>
      </c>
      <c r="H7770">
        <v>7</v>
      </c>
      <c r="I7770">
        <v>43112059400</v>
      </c>
      <c r="J7770">
        <v>8</v>
      </c>
      <c r="K7770" t="s">
        <v>1987</v>
      </c>
      <c r="L7770">
        <v>2531</v>
      </c>
      <c r="M7770" t="s">
        <v>1557</v>
      </c>
      <c r="N7770" t="s">
        <v>1988</v>
      </c>
      <c r="O7770">
        <v>0</v>
      </c>
      <c r="P7770" t="s">
        <v>1552</v>
      </c>
      <c r="Q7770">
        <v>19841201</v>
      </c>
      <c r="R7770">
        <v>891012369</v>
      </c>
    </row>
    <row r="7771" spans="1:18">
      <c r="A7771" t="s">
        <v>1985</v>
      </c>
      <c r="B7771" t="s">
        <v>2004</v>
      </c>
      <c r="C7771">
        <v>201202</v>
      </c>
      <c r="D7771">
        <v>29</v>
      </c>
      <c r="E7771" t="s">
        <v>1555</v>
      </c>
      <c r="F7771">
        <v>4760</v>
      </c>
      <c r="G7771">
        <v>2222</v>
      </c>
      <c r="H7771">
        <v>231</v>
      </c>
      <c r="I7771">
        <v>43112058000</v>
      </c>
      <c r="J7771">
        <v>8</v>
      </c>
      <c r="K7771" t="s">
        <v>1987</v>
      </c>
      <c r="L7771">
        <v>2531</v>
      </c>
      <c r="M7771" t="s">
        <v>1557</v>
      </c>
      <c r="N7771" t="s">
        <v>1988</v>
      </c>
      <c r="O7771">
        <v>0</v>
      </c>
      <c r="P7771" t="s">
        <v>1552</v>
      </c>
      <c r="Q7771">
        <v>19840501</v>
      </c>
      <c r="R7771">
        <v>891012369</v>
      </c>
    </row>
    <row r="7772" spans="1:18">
      <c r="A7772" t="s">
        <v>1985</v>
      </c>
      <c r="B7772" t="s">
        <v>2005</v>
      </c>
      <c r="C7772">
        <v>201202</v>
      </c>
      <c r="D7772">
        <v>28</v>
      </c>
      <c r="E7772" t="s">
        <v>1555</v>
      </c>
      <c r="F7772">
        <v>1650</v>
      </c>
      <c r="G7772">
        <v>737</v>
      </c>
      <c r="H7772">
        <v>3</v>
      </c>
      <c r="I7772">
        <v>43112061700</v>
      </c>
      <c r="J7772">
        <v>8</v>
      </c>
      <c r="K7772" t="s">
        <v>1987</v>
      </c>
      <c r="L7772">
        <v>2531</v>
      </c>
      <c r="M7772" t="s">
        <v>1557</v>
      </c>
      <c r="N7772" t="s">
        <v>1988</v>
      </c>
      <c r="O7772">
        <v>0</v>
      </c>
      <c r="P7772" t="s">
        <v>1552</v>
      </c>
      <c r="Q7772">
        <v>19860401</v>
      </c>
      <c r="R7772">
        <v>891012369</v>
      </c>
    </row>
    <row r="7773" spans="1:18">
      <c r="A7773" t="s">
        <v>1985</v>
      </c>
      <c r="B7773" t="s">
        <v>2006</v>
      </c>
      <c r="C7773">
        <v>201202</v>
      </c>
      <c r="D7773">
        <v>28</v>
      </c>
      <c r="E7773" t="s">
        <v>1555</v>
      </c>
      <c r="F7773">
        <v>2155</v>
      </c>
      <c r="G7773">
        <v>2031</v>
      </c>
      <c r="H7773">
        <v>48871</v>
      </c>
      <c r="I7773">
        <v>43112061300</v>
      </c>
      <c r="J7773">
        <v>8</v>
      </c>
      <c r="K7773" t="s">
        <v>1987</v>
      </c>
      <c r="L7773">
        <v>2531</v>
      </c>
      <c r="M7773" t="s">
        <v>1557</v>
      </c>
      <c r="N7773" t="s">
        <v>1988</v>
      </c>
      <c r="O7773">
        <v>0</v>
      </c>
      <c r="P7773" t="s">
        <v>1552</v>
      </c>
      <c r="Q7773">
        <v>19851001</v>
      </c>
      <c r="R7773">
        <v>891012369</v>
      </c>
    </row>
    <row r="7774" spans="1:18">
      <c r="A7774" t="s">
        <v>1985</v>
      </c>
      <c r="B7774" t="s">
        <v>2007</v>
      </c>
      <c r="C7774">
        <v>201202</v>
      </c>
      <c r="D7774">
        <v>28</v>
      </c>
      <c r="E7774" t="s">
        <v>1555</v>
      </c>
      <c r="F7774">
        <v>1273</v>
      </c>
      <c r="G7774">
        <v>289</v>
      </c>
      <c r="H7774">
        <v>108</v>
      </c>
      <c r="I7774">
        <v>43112060301</v>
      </c>
      <c r="J7774">
        <v>8</v>
      </c>
      <c r="K7774" t="s">
        <v>1987</v>
      </c>
      <c r="L7774">
        <v>2531</v>
      </c>
      <c r="M7774" t="s">
        <v>1557</v>
      </c>
      <c r="N7774" t="s">
        <v>1988</v>
      </c>
      <c r="O7774">
        <v>0</v>
      </c>
      <c r="P7774" t="s">
        <v>1552</v>
      </c>
      <c r="Q7774">
        <v>19851201</v>
      </c>
      <c r="R7774">
        <v>891012369</v>
      </c>
    </row>
    <row r="7775" spans="1:18">
      <c r="A7775" t="s">
        <v>1985</v>
      </c>
      <c r="B7775" t="s">
        <v>2008</v>
      </c>
      <c r="C7775">
        <v>201202</v>
      </c>
      <c r="D7775">
        <v>29</v>
      </c>
      <c r="E7775" t="s">
        <v>1555</v>
      </c>
      <c r="F7775">
        <v>2790</v>
      </c>
      <c r="G7775">
        <v>3563</v>
      </c>
      <c r="H7775">
        <v>59389</v>
      </c>
      <c r="I7775">
        <v>43112060700</v>
      </c>
      <c r="J7775">
        <v>8</v>
      </c>
      <c r="K7775" t="s">
        <v>1987</v>
      </c>
      <c r="L7775">
        <v>2531</v>
      </c>
      <c r="M7775" t="s">
        <v>1557</v>
      </c>
      <c r="N7775" t="s">
        <v>1988</v>
      </c>
      <c r="O7775">
        <v>0</v>
      </c>
      <c r="P7775" t="s">
        <v>1552</v>
      </c>
      <c r="Q7775">
        <v>19850501</v>
      </c>
      <c r="R7775">
        <v>891012369</v>
      </c>
    </row>
    <row r="7776" spans="1:18">
      <c r="A7776" t="s">
        <v>1985</v>
      </c>
      <c r="B7776" t="s">
        <v>2009</v>
      </c>
      <c r="C7776">
        <v>201202</v>
      </c>
      <c r="D7776">
        <v>29</v>
      </c>
      <c r="E7776" t="s">
        <v>1555</v>
      </c>
      <c r="F7776">
        <v>640</v>
      </c>
      <c r="G7776">
        <v>503</v>
      </c>
      <c r="H7776">
        <v>390</v>
      </c>
      <c r="I7776">
        <v>43112061501</v>
      </c>
      <c r="J7776">
        <v>8</v>
      </c>
      <c r="K7776" t="s">
        <v>1987</v>
      </c>
      <c r="L7776">
        <v>2531</v>
      </c>
      <c r="M7776" t="s">
        <v>1557</v>
      </c>
      <c r="N7776" t="s">
        <v>1988</v>
      </c>
      <c r="O7776">
        <v>0</v>
      </c>
      <c r="P7776" t="s">
        <v>1552</v>
      </c>
      <c r="Q7776">
        <v>19980816</v>
      </c>
      <c r="R7776">
        <v>891012369</v>
      </c>
    </row>
    <row r="7777" spans="1:18">
      <c r="A7777" t="s">
        <v>1985</v>
      </c>
      <c r="B7777" t="s">
        <v>2010</v>
      </c>
      <c r="C7777">
        <v>201202</v>
      </c>
      <c r="D7777">
        <v>28</v>
      </c>
      <c r="E7777" t="s">
        <v>1555</v>
      </c>
      <c r="F7777">
        <v>2326</v>
      </c>
      <c r="G7777">
        <v>1241</v>
      </c>
      <c r="H7777">
        <v>422</v>
      </c>
      <c r="I7777">
        <v>43112058401</v>
      </c>
      <c r="J7777">
        <v>8</v>
      </c>
      <c r="K7777" t="s">
        <v>1987</v>
      </c>
      <c r="L7777">
        <v>2531</v>
      </c>
      <c r="M7777" t="s">
        <v>1557</v>
      </c>
      <c r="N7777" t="s">
        <v>1988</v>
      </c>
      <c r="O7777">
        <v>0</v>
      </c>
      <c r="P7777" t="s">
        <v>1552</v>
      </c>
      <c r="Q7777">
        <v>19940101</v>
      </c>
      <c r="R7777">
        <v>891012369</v>
      </c>
    </row>
    <row r="7778" spans="1:18">
      <c r="A7778" t="s">
        <v>1985</v>
      </c>
      <c r="B7778" t="s">
        <v>2017</v>
      </c>
      <c r="C7778">
        <v>201202</v>
      </c>
      <c r="D7778">
        <v>17</v>
      </c>
      <c r="E7778" t="s">
        <v>1555</v>
      </c>
      <c r="F7778">
        <v>171</v>
      </c>
      <c r="G7778">
        <v>527</v>
      </c>
      <c r="H7778">
        <v>892</v>
      </c>
      <c r="I7778">
        <v>43112059301</v>
      </c>
      <c r="J7778">
        <v>8</v>
      </c>
      <c r="K7778" t="s">
        <v>1987</v>
      </c>
      <c r="L7778">
        <v>2531</v>
      </c>
      <c r="M7778" t="s">
        <v>1557</v>
      </c>
      <c r="N7778" t="s">
        <v>1988</v>
      </c>
      <c r="O7778">
        <v>0</v>
      </c>
      <c r="P7778" t="s">
        <v>1552</v>
      </c>
      <c r="Q7778">
        <v>19940601</v>
      </c>
      <c r="R7778">
        <v>891012369</v>
      </c>
    </row>
    <row r="7779" spans="1:18">
      <c r="A7779" t="s">
        <v>1985</v>
      </c>
      <c r="B7779" t="s">
        <v>2011</v>
      </c>
      <c r="C7779">
        <v>201202</v>
      </c>
      <c r="D7779">
        <v>28</v>
      </c>
      <c r="E7779" t="s">
        <v>1555</v>
      </c>
      <c r="F7779">
        <v>3728</v>
      </c>
      <c r="G7779">
        <v>1214</v>
      </c>
      <c r="H7779">
        <v>1296</v>
      </c>
      <c r="I7779">
        <v>43112075400</v>
      </c>
      <c r="J7779">
        <v>8</v>
      </c>
      <c r="K7779" t="s">
        <v>1987</v>
      </c>
      <c r="L7779">
        <v>2531</v>
      </c>
      <c r="M7779" t="s">
        <v>1557</v>
      </c>
      <c r="N7779" t="s">
        <v>1988</v>
      </c>
      <c r="O7779">
        <v>0</v>
      </c>
      <c r="P7779" t="s">
        <v>1552</v>
      </c>
      <c r="Q7779">
        <v>19970329</v>
      </c>
      <c r="R7779">
        <v>891012369</v>
      </c>
    </row>
    <row r="7780" spans="1:18">
      <c r="A7780" t="s">
        <v>1985</v>
      </c>
      <c r="B7780" t="s">
        <v>2012</v>
      </c>
      <c r="C7780">
        <v>201202</v>
      </c>
      <c r="D7780">
        <v>28</v>
      </c>
      <c r="E7780" t="s">
        <v>1555</v>
      </c>
      <c r="F7780">
        <v>1366</v>
      </c>
      <c r="G7780">
        <v>487</v>
      </c>
      <c r="H7780">
        <v>819</v>
      </c>
      <c r="I7780">
        <v>43112060501</v>
      </c>
      <c r="J7780">
        <v>8</v>
      </c>
      <c r="K7780" t="s">
        <v>1987</v>
      </c>
      <c r="L7780">
        <v>2531</v>
      </c>
      <c r="M7780" t="s">
        <v>1557</v>
      </c>
      <c r="N7780" t="s">
        <v>1988</v>
      </c>
      <c r="O7780">
        <v>0</v>
      </c>
      <c r="P7780" t="s">
        <v>1552</v>
      </c>
      <c r="Q7780">
        <v>19961123</v>
      </c>
      <c r="R7780">
        <v>891012369</v>
      </c>
    </row>
    <row r="7781" spans="1:18">
      <c r="A7781" t="s">
        <v>1985</v>
      </c>
      <c r="B7781" t="s">
        <v>2013</v>
      </c>
      <c r="C7781">
        <v>201202</v>
      </c>
      <c r="D7781">
        <v>27</v>
      </c>
      <c r="E7781" t="s">
        <v>1555</v>
      </c>
      <c r="F7781">
        <v>1590</v>
      </c>
      <c r="G7781">
        <v>783</v>
      </c>
      <c r="H7781">
        <v>11428</v>
      </c>
      <c r="I7781">
        <v>43112064202</v>
      </c>
      <c r="J7781">
        <v>8</v>
      </c>
      <c r="K7781" t="s">
        <v>1987</v>
      </c>
      <c r="L7781">
        <v>2531</v>
      </c>
      <c r="M7781" t="s">
        <v>1557</v>
      </c>
      <c r="N7781" t="s">
        <v>1988</v>
      </c>
      <c r="O7781">
        <v>0</v>
      </c>
      <c r="P7781" t="s">
        <v>1552</v>
      </c>
      <c r="Q7781">
        <v>19970317</v>
      </c>
      <c r="R7781">
        <v>891012369</v>
      </c>
    </row>
    <row r="7782" spans="1:18">
      <c r="A7782" t="s">
        <v>2014</v>
      </c>
      <c r="B7782" t="s">
        <v>1735</v>
      </c>
      <c r="C7782">
        <v>201202</v>
      </c>
      <c r="D7782">
        <v>29</v>
      </c>
      <c r="E7782" t="s">
        <v>1555</v>
      </c>
      <c r="F7782">
        <v>2356</v>
      </c>
      <c r="G7782">
        <v>3210</v>
      </c>
      <c r="H7782">
        <v>13434</v>
      </c>
      <c r="I7782">
        <v>43112043701</v>
      </c>
      <c r="J7782">
        <v>8</v>
      </c>
      <c r="K7782" t="s">
        <v>2015</v>
      </c>
      <c r="L7782">
        <v>2309</v>
      </c>
      <c r="M7782" t="s">
        <v>2016</v>
      </c>
      <c r="N7782" t="s">
        <v>1988</v>
      </c>
      <c r="O7782">
        <v>0</v>
      </c>
      <c r="P7782" t="s">
        <v>1552</v>
      </c>
      <c r="Q7782">
        <v>20071113</v>
      </c>
      <c r="R7782">
        <v>891012369</v>
      </c>
    </row>
    <row r="7783" spans="1:18">
      <c r="A7783" t="s">
        <v>1989</v>
      </c>
      <c r="B7783" t="s">
        <v>1990</v>
      </c>
      <c r="C7783">
        <v>201203</v>
      </c>
      <c r="D7783">
        <v>28</v>
      </c>
      <c r="E7783" t="s">
        <v>1555</v>
      </c>
      <c r="F7783">
        <v>9645</v>
      </c>
      <c r="G7783">
        <v>6877</v>
      </c>
      <c r="H7783">
        <v>4</v>
      </c>
      <c r="I7783">
        <v>43112058201</v>
      </c>
      <c r="J7783">
        <v>8</v>
      </c>
      <c r="K7783" t="s">
        <v>1991</v>
      </c>
      <c r="L7783">
        <v>2531</v>
      </c>
      <c r="M7783" t="s">
        <v>1557</v>
      </c>
      <c r="N7783" t="s">
        <v>1988</v>
      </c>
      <c r="O7783">
        <v>0</v>
      </c>
      <c r="P7783" t="s">
        <v>1552</v>
      </c>
      <c r="Q7783">
        <v>19980322</v>
      </c>
      <c r="R7783">
        <v>891012369</v>
      </c>
    </row>
    <row r="7784" spans="1:18">
      <c r="A7784" t="s">
        <v>1985</v>
      </c>
      <c r="B7784" t="s">
        <v>1992</v>
      </c>
      <c r="C7784">
        <v>201203</v>
      </c>
      <c r="D7784">
        <v>29</v>
      </c>
      <c r="E7784" t="s">
        <v>1555</v>
      </c>
      <c r="F7784">
        <v>2583</v>
      </c>
      <c r="G7784">
        <v>1034</v>
      </c>
      <c r="H7784">
        <v>891</v>
      </c>
      <c r="I7784">
        <v>43112047200</v>
      </c>
      <c r="J7784">
        <v>8</v>
      </c>
      <c r="K7784" t="s">
        <v>1987</v>
      </c>
      <c r="L7784">
        <v>2531</v>
      </c>
      <c r="M7784" t="s">
        <v>1557</v>
      </c>
      <c r="N7784" t="s">
        <v>1988</v>
      </c>
      <c r="O7784">
        <v>0</v>
      </c>
      <c r="P7784" t="s">
        <v>1552</v>
      </c>
      <c r="Q7784">
        <v>19811201</v>
      </c>
      <c r="R7784">
        <v>891012369</v>
      </c>
    </row>
    <row r="7785" spans="1:18">
      <c r="A7785" t="s">
        <v>1985</v>
      </c>
      <c r="B7785" t="s">
        <v>1994</v>
      </c>
      <c r="C7785">
        <v>201203</v>
      </c>
      <c r="D7785">
        <v>29</v>
      </c>
      <c r="E7785" t="s">
        <v>1555</v>
      </c>
      <c r="F7785">
        <v>1129</v>
      </c>
      <c r="G7785">
        <v>2876</v>
      </c>
      <c r="H7785">
        <v>231</v>
      </c>
      <c r="I7785">
        <v>43112048901</v>
      </c>
      <c r="J7785">
        <v>8</v>
      </c>
      <c r="K7785" t="s">
        <v>1987</v>
      </c>
      <c r="L7785">
        <v>2531</v>
      </c>
      <c r="M7785" t="s">
        <v>1557</v>
      </c>
      <c r="N7785" t="s">
        <v>1988</v>
      </c>
      <c r="O7785">
        <v>0</v>
      </c>
      <c r="P7785" t="s">
        <v>1552</v>
      </c>
      <c r="Q7785">
        <v>19830101</v>
      </c>
      <c r="R7785">
        <v>891012369</v>
      </c>
    </row>
    <row r="7786" spans="1:18">
      <c r="A7786" t="s">
        <v>1985</v>
      </c>
      <c r="B7786" t="s">
        <v>1995</v>
      </c>
      <c r="C7786">
        <v>201203</v>
      </c>
      <c r="D7786">
        <v>29</v>
      </c>
      <c r="E7786" t="s">
        <v>1555</v>
      </c>
      <c r="F7786">
        <v>994</v>
      </c>
      <c r="G7786">
        <v>893</v>
      </c>
      <c r="H7786">
        <v>2946</v>
      </c>
      <c r="I7786">
        <v>43112051300</v>
      </c>
      <c r="J7786">
        <v>8</v>
      </c>
      <c r="K7786" t="s">
        <v>1987</v>
      </c>
      <c r="L7786">
        <v>2531</v>
      </c>
      <c r="M7786" t="s">
        <v>1557</v>
      </c>
      <c r="N7786" t="s">
        <v>1988</v>
      </c>
      <c r="O7786">
        <v>0</v>
      </c>
      <c r="P7786" t="s">
        <v>1552</v>
      </c>
      <c r="Q7786">
        <v>19820901</v>
      </c>
      <c r="R7786">
        <v>891012369</v>
      </c>
    </row>
    <row r="7787" spans="1:18">
      <c r="A7787" t="s">
        <v>1985</v>
      </c>
      <c r="B7787" t="s">
        <v>1996</v>
      </c>
      <c r="C7787">
        <v>201203</v>
      </c>
      <c r="D7787">
        <v>28</v>
      </c>
      <c r="E7787" t="s">
        <v>1555</v>
      </c>
      <c r="F7787">
        <v>2065</v>
      </c>
      <c r="G7787">
        <v>2119</v>
      </c>
      <c r="H7787">
        <v>3104</v>
      </c>
      <c r="I7787">
        <v>43112052200</v>
      </c>
      <c r="J7787">
        <v>8</v>
      </c>
      <c r="K7787" t="s">
        <v>1987</v>
      </c>
      <c r="L7787">
        <v>2531</v>
      </c>
      <c r="M7787" t="s">
        <v>1557</v>
      </c>
      <c r="N7787" t="s">
        <v>1988</v>
      </c>
      <c r="O7787">
        <v>0</v>
      </c>
      <c r="P7787" t="s">
        <v>1552</v>
      </c>
      <c r="Q7787">
        <v>19821101</v>
      </c>
      <c r="R7787">
        <v>891012369</v>
      </c>
    </row>
    <row r="7788" spans="1:18">
      <c r="A7788" t="s">
        <v>1985</v>
      </c>
      <c r="B7788" t="s">
        <v>1997</v>
      </c>
      <c r="C7788">
        <v>201203</v>
      </c>
      <c r="D7788">
        <v>28</v>
      </c>
      <c r="E7788" t="s">
        <v>1555</v>
      </c>
      <c r="F7788">
        <v>1229</v>
      </c>
      <c r="G7788">
        <v>434</v>
      </c>
      <c r="H7788">
        <v>2151</v>
      </c>
      <c r="I7788">
        <v>43112054600</v>
      </c>
      <c r="J7788">
        <v>8</v>
      </c>
      <c r="K7788" t="s">
        <v>1987</v>
      </c>
      <c r="L7788">
        <v>2531</v>
      </c>
      <c r="M7788" t="s">
        <v>1557</v>
      </c>
      <c r="N7788" t="s">
        <v>1988</v>
      </c>
      <c r="O7788">
        <v>0</v>
      </c>
      <c r="P7788" t="s">
        <v>1552</v>
      </c>
      <c r="Q7788">
        <v>19830701</v>
      </c>
      <c r="R7788">
        <v>891012369</v>
      </c>
    </row>
    <row r="7789" spans="1:18">
      <c r="A7789" t="s">
        <v>1985</v>
      </c>
      <c r="B7789" t="s">
        <v>1998</v>
      </c>
      <c r="C7789">
        <v>201203</v>
      </c>
      <c r="D7789">
        <v>20</v>
      </c>
      <c r="E7789" t="s">
        <v>1555</v>
      </c>
      <c r="F7789">
        <v>120</v>
      </c>
      <c r="G7789">
        <v>245</v>
      </c>
      <c r="H7789">
        <v>1642</v>
      </c>
      <c r="I7789">
        <v>43112056600</v>
      </c>
      <c r="J7789">
        <v>8</v>
      </c>
      <c r="K7789" t="s">
        <v>1987</v>
      </c>
      <c r="L7789">
        <v>2531</v>
      </c>
      <c r="M7789" t="s">
        <v>1557</v>
      </c>
      <c r="N7789" t="s">
        <v>1988</v>
      </c>
      <c r="O7789">
        <v>0</v>
      </c>
      <c r="P7789" t="s">
        <v>1552</v>
      </c>
      <c r="Q7789">
        <v>19831201</v>
      </c>
      <c r="R7789">
        <v>891012369</v>
      </c>
    </row>
    <row r="7790" spans="1:18">
      <c r="A7790" t="s">
        <v>1985</v>
      </c>
      <c r="B7790" t="s">
        <v>1999</v>
      </c>
      <c r="C7790">
        <v>201203</v>
      </c>
      <c r="D7790">
        <v>30</v>
      </c>
      <c r="E7790" t="s">
        <v>1555</v>
      </c>
      <c r="F7790">
        <v>249</v>
      </c>
      <c r="G7790">
        <v>708</v>
      </c>
      <c r="H7790">
        <v>2026</v>
      </c>
      <c r="I7790">
        <v>43112055500</v>
      </c>
      <c r="J7790">
        <v>8</v>
      </c>
      <c r="K7790" t="s">
        <v>1987</v>
      </c>
      <c r="L7790">
        <v>2531</v>
      </c>
      <c r="M7790" t="s">
        <v>1557</v>
      </c>
      <c r="N7790" t="s">
        <v>1988</v>
      </c>
      <c r="O7790">
        <v>0</v>
      </c>
      <c r="P7790" t="s">
        <v>1552</v>
      </c>
      <c r="Q7790">
        <v>19830901</v>
      </c>
      <c r="R7790">
        <v>891012369</v>
      </c>
    </row>
    <row r="7791" spans="1:18">
      <c r="A7791" t="s">
        <v>1985</v>
      </c>
      <c r="B7791" t="s">
        <v>2000</v>
      </c>
      <c r="C7791">
        <v>201203</v>
      </c>
      <c r="D7791">
        <v>30</v>
      </c>
      <c r="E7791" t="s">
        <v>1555</v>
      </c>
      <c r="F7791">
        <v>1294</v>
      </c>
      <c r="G7791">
        <v>1468</v>
      </c>
      <c r="H7791">
        <v>0</v>
      </c>
      <c r="I7791">
        <v>43112057500</v>
      </c>
      <c r="J7791">
        <v>8</v>
      </c>
      <c r="K7791" t="s">
        <v>1987</v>
      </c>
      <c r="L7791">
        <v>2531</v>
      </c>
      <c r="M7791" t="s">
        <v>1557</v>
      </c>
      <c r="N7791" t="s">
        <v>1988</v>
      </c>
      <c r="O7791">
        <v>0</v>
      </c>
      <c r="P7791" t="s">
        <v>1552</v>
      </c>
      <c r="Q7791">
        <v>19840501</v>
      </c>
      <c r="R7791">
        <v>891012369</v>
      </c>
    </row>
    <row r="7792" spans="1:18">
      <c r="A7792" t="s">
        <v>1985</v>
      </c>
      <c r="B7792" t="s">
        <v>2001</v>
      </c>
      <c r="C7792">
        <v>201203</v>
      </c>
      <c r="D7792">
        <v>30</v>
      </c>
      <c r="E7792" t="s">
        <v>1555</v>
      </c>
      <c r="F7792">
        <v>180</v>
      </c>
      <c r="G7792">
        <v>438</v>
      </c>
      <c r="H7792">
        <v>362</v>
      </c>
      <c r="I7792">
        <v>43112055700</v>
      </c>
      <c r="J7792">
        <v>8</v>
      </c>
      <c r="K7792" t="s">
        <v>1987</v>
      </c>
      <c r="L7792">
        <v>2531</v>
      </c>
      <c r="M7792" t="s">
        <v>1557</v>
      </c>
      <c r="N7792" t="s">
        <v>1988</v>
      </c>
      <c r="O7792">
        <v>0</v>
      </c>
      <c r="P7792" t="s">
        <v>1552</v>
      </c>
      <c r="Q7792">
        <v>19831001</v>
      </c>
      <c r="R7792">
        <v>891012369</v>
      </c>
    </row>
    <row r="7793" spans="1:18">
      <c r="A7793" t="s">
        <v>1985</v>
      </c>
      <c r="B7793" t="s">
        <v>2002</v>
      </c>
      <c r="C7793">
        <v>201203</v>
      </c>
      <c r="D7793">
        <v>28</v>
      </c>
      <c r="E7793" t="s">
        <v>1555</v>
      </c>
      <c r="F7793">
        <v>1649</v>
      </c>
      <c r="G7793">
        <v>1045</v>
      </c>
      <c r="H7793">
        <v>417</v>
      </c>
      <c r="I7793">
        <v>43112057200</v>
      </c>
      <c r="J7793">
        <v>8</v>
      </c>
      <c r="K7793" t="s">
        <v>1987</v>
      </c>
      <c r="L7793">
        <v>2531</v>
      </c>
      <c r="M7793" t="s">
        <v>1557</v>
      </c>
      <c r="N7793" t="s">
        <v>1988</v>
      </c>
      <c r="O7793">
        <v>0</v>
      </c>
      <c r="P7793" t="s">
        <v>1552</v>
      </c>
      <c r="Q7793">
        <v>19840201</v>
      </c>
      <c r="R7793">
        <v>891012369</v>
      </c>
    </row>
    <row r="7794" spans="1:18">
      <c r="A7794" t="s">
        <v>1985</v>
      </c>
      <c r="B7794" t="s">
        <v>2003</v>
      </c>
      <c r="C7794">
        <v>201203</v>
      </c>
      <c r="D7794">
        <v>11</v>
      </c>
      <c r="E7794" t="s">
        <v>1555</v>
      </c>
      <c r="F7794">
        <v>0</v>
      </c>
      <c r="G7794">
        <v>234</v>
      </c>
      <c r="H7794">
        <v>0</v>
      </c>
      <c r="I7794">
        <v>43112059400</v>
      </c>
      <c r="J7794">
        <v>8</v>
      </c>
      <c r="K7794" t="s">
        <v>1987</v>
      </c>
      <c r="L7794">
        <v>2531</v>
      </c>
      <c r="M7794" t="s">
        <v>1557</v>
      </c>
      <c r="N7794" t="s">
        <v>1988</v>
      </c>
      <c r="O7794">
        <v>0</v>
      </c>
      <c r="P7794" t="s">
        <v>1552</v>
      </c>
      <c r="Q7794">
        <v>19841201</v>
      </c>
      <c r="R7794">
        <v>891012369</v>
      </c>
    </row>
    <row r="7795" spans="1:18">
      <c r="A7795" t="s">
        <v>1985</v>
      </c>
      <c r="B7795" t="s">
        <v>2004</v>
      </c>
      <c r="C7795">
        <v>201203</v>
      </c>
      <c r="D7795">
        <v>28</v>
      </c>
      <c r="E7795" t="s">
        <v>1555</v>
      </c>
      <c r="F7795">
        <v>4716</v>
      </c>
      <c r="G7795">
        <v>2166</v>
      </c>
      <c r="H7795">
        <v>225</v>
      </c>
      <c r="I7795">
        <v>43112058000</v>
      </c>
      <c r="J7795">
        <v>8</v>
      </c>
      <c r="K7795" t="s">
        <v>1987</v>
      </c>
      <c r="L7795">
        <v>2531</v>
      </c>
      <c r="M7795" t="s">
        <v>1557</v>
      </c>
      <c r="N7795" t="s">
        <v>1988</v>
      </c>
      <c r="O7795">
        <v>0</v>
      </c>
      <c r="P7795" t="s">
        <v>1552</v>
      </c>
      <c r="Q7795">
        <v>19840501</v>
      </c>
      <c r="R7795">
        <v>891012369</v>
      </c>
    </row>
    <row r="7796" spans="1:18">
      <c r="A7796" t="s">
        <v>1985</v>
      </c>
      <c r="B7796" t="s">
        <v>2005</v>
      </c>
      <c r="C7796">
        <v>201203</v>
      </c>
      <c r="D7796">
        <v>30</v>
      </c>
      <c r="E7796" t="s">
        <v>1555</v>
      </c>
      <c r="F7796">
        <v>1527</v>
      </c>
      <c r="G7796">
        <v>515</v>
      </c>
      <c r="H7796">
        <v>5</v>
      </c>
      <c r="I7796">
        <v>43112061700</v>
      </c>
      <c r="J7796">
        <v>8</v>
      </c>
      <c r="K7796" t="s">
        <v>1987</v>
      </c>
      <c r="L7796">
        <v>2531</v>
      </c>
      <c r="M7796" t="s">
        <v>1557</v>
      </c>
      <c r="N7796" t="s">
        <v>1988</v>
      </c>
      <c r="O7796">
        <v>0</v>
      </c>
      <c r="P7796" t="s">
        <v>1552</v>
      </c>
      <c r="Q7796">
        <v>19860401</v>
      </c>
      <c r="R7796">
        <v>891012369</v>
      </c>
    </row>
    <row r="7797" spans="1:18">
      <c r="A7797" t="s">
        <v>1985</v>
      </c>
      <c r="B7797" t="s">
        <v>2006</v>
      </c>
      <c r="C7797">
        <v>201203</v>
      </c>
      <c r="D7797">
        <v>28</v>
      </c>
      <c r="E7797" t="s">
        <v>1555</v>
      </c>
      <c r="F7797">
        <v>2283</v>
      </c>
      <c r="G7797">
        <v>2261</v>
      </c>
      <c r="H7797">
        <v>50680</v>
      </c>
      <c r="I7797">
        <v>43112061300</v>
      </c>
      <c r="J7797">
        <v>8</v>
      </c>
      <c r="K7797" t="s">
        <v>1987</v>
      </c>
      <c r="L7797">
        <v>2531</v>
      </c>
      <c r="M7797" t="s">
        <v>1557</v>
      </c>
      <c r="N7797" t="s">
        <v>1988</v>
      </c>
      <c r="O7797">
        <v>0</v>
      </c>
      <c r="P7797" t="s">
        <v>1552</v>
      </c>
      <c r="Q7797">
        <v>19851001</v>
      </c>
      <c r="R7797">
        <v>891012369</v>
      </c>
    </row>
    <row r="7798" spans="1:18">
      <c r="A7798" t="s">
        <v>1985</v>
      </c>
      <c r="B7798" t="s">
        <v>2007</v>
      </c>
      <c r="C7798">
        <v>201203</v>
      </c>
      <c r="D7798">
        <v>30</v>
      </c>
      <c r="E7798" t="s">
        <v>1555</v>
      </c>
      <c r="F7798">
        <v>1047</v>
      </c>
      <c r="G7798">
        <v>494</v>
      </c>
      <c r="H7798">
        <v>7</v>
      </c>
      <c r="I7798">
        <v>43112060301</v>
      </c>
      <c r="J7798">
        <v>8</v>
      </c>
      <c r="K7798" t="s">
        <v>1987</v>
      </c>
      <c r="L7798">
        <v>2531</v>
      </c>
      <c r="M7798" t="s">
        <v>1557</v>
      </c>
      <c r="N7798" t="s">
        <v>1988</v>
      </c>
      <c r="O7798">
        <v>0</v>
      </c>
      <c r="P7798" t="s">
        <v>1552</v>
      </c>
      <c r="Q7798">
        <v>19851201</v>
      </c>
      <c r="R7798">
        <v>891012369</v>
      </c>
    </row>
    <row r="7799" spans="1:18">
      <c r="A7799" t="s">
        <v>1985</v>
      </c>
      <c r="B7799" t="s">
        <v>2008</v>
      </c>
      <c r="C7799">
        <v>201203</v>
      </c>
      <c r="D7799">
        <v>27</v>
      </c>
      <c r="E7799" t="s">
        <v>1555</v>
      </c>
      <c r="F7799">
        <v>6282</v>
      </c>
      <c r="G7799">
        <v>9445</v>
      </c>
      <c r="H7799">
        <v>59586</v>
      </c>
      <c r="I7799">
        <v>43112060700</v>
      </c>
      <c r="J7799">
        <v>8</v>
      </c>
      <c r="K7799" t="s">
        <v>1987</v>
      </c>
      <c r="L7799">
        <v>2531</v>
      </c>
      <c r="M7799" t="s">
        <v>1557</v>
      </c>
      <c r="N7799" t="s">
        <v>1988</v>
      </c>
      <c r="O7799">
        <v>0</v>
      </c>
      <c r="P7799" t="s">
        <v>1552</v>
      </c>
      <c r="Q7799">
        <v>19850501</v>
      </c>
      <c r="R7799">
        <v>891012369</v>
      </c>
    </row>
    <row r="7800" spans="1:18">
      <c r="A7800" t="s">
        <v>1985</v>
      </c>
      <c r="B7800" t="s">
        <v>2009</v>
      </c>
      <c r="C7800">
        <v>201203</v>
      </c>
      <c r="D7800">
        <v>29</v>
      </c>
      <c r="E7800" t="s">
        <v>1555</v>
      </c>
      <c r="F7800">
        <v>963</v>
      </c>
      <c r="G7800">
        <v>398</v>
      </c>
      <c r="H7800">
        <v>184</v>
      </c>
      <c r="I7800">
        <v>43112061501</v>
      </c>
      <c r="J7800">
        <v>8</v>
      </c>
      <c r="K7800" t="s">
        <v>1987</v>
      </c>
      <c r="L7800">
        <v>2531</v>
      </c>
      <c r="M7800" t="s">
        <v>1557</v>
      </c>
      <c r="N7800" t="s">
        <v>1988</v>
      </c>
      <c r="O7800">
        <v>0</v>
      </c>
      <c r="P7800" t="s">
        <v>1552</v>
      </c>
      <c r="Q7800">
        <v>19980816</v>
      </c>
      <c r="R7800">
        <v>891012369</v>
      </c>
    </row>
    <row r="7801" spans="1:18">
      <c r="A7801" t="s">
        <v>1985</v>
      </c>
      <c r="B7801" t="s">
        <v>2010</v>
      </c>
      <c r="C7801">
        <v>201203</v>
      </c>
      <c r="D7801">
        <v>28</v>
      </c>
      <c r="E7801" t="s">
        <v>1555</v>
      </c>
      <c r="F7801">
        <v>2171</v>
      </c>
      <c r="G7801">
        <v>1609</v>
      </c>
      <c r="H7801">
        <v>396</v>
      </c>
      <c r="I7801">
        <v>43112058401</v>
      </c>
      <c r="J7801">
        <v>8</v>
      </c>
      <c r="K7801" t="s">
        <v>1987</v>
      </c>
      <c r="L7801">
        <v>2531</v>
      </c>
      <c r="M7801" t="s">
        <v>1557</v>
      </c>
      <c r="N7801" t="s">
        <v>1988</v>
      </c>
      <c r="O7801">
        <v>0</v>
      </c>
      <c r="P7801" t="s">
        <v>1552</v>
      </c>
      <c r="Q7801">
        <v>19940101</v>
      </c>
      <c r="R7801">
        <v>891012369</v>
      </c>
    </row>
    <row r="7802" spans="1:18">
      <c r="A7802" t="s">
        <v>1985</v>
      </c>
      <c r="B7802" t="s">
        <v>2017</v>
      </c>
      <c r="C7802">
        <v>201203</v>
      </c>
      <c r="D7802">
        <v>31</v>
      </c>
      <c r="E7802" t="s">
        <v>1555</v>
      </c>
      <c r="F7802">
        <v>512</v>
      </c>
      <c r="G7802">
        <v>911</v>
      </c>
      <c r="H7802">
        <v>1484</v>
      </c>
      <c r="I7802">
        <v>43112059301</v>
      </c>
      <c r="J7802">
        <v>8</v>
      </c>
      <c r="K7802" t="s">
        <v>1987</v>
      </c>
      <c r="L7802">
        <v>2531</v>
      </c>
      <c r="M7802" t="s">
        <v>1557</v>
      </c>
      <c r="N7802" t="s">
        <v>1988</v>
      </c>
      <c r="O7802">
        <v>0</v>
      </c>
      <c r="P7802" t="s">
        <v>1552</v>
      </c>
      <c r="Q7802">
        <v>19940601</v>
      </c>
      <c r="R7802">
        <v>891012369</v>
      </c>
    </row>
    <row r="7803" spans="1:18">
      <c r="A7803" t="s">
        <v>1985</v>
      </c>
      <c r="B7803" t="s">
        <v>2011</v>
      </c>
      <c r="C7803">
        <v>201203</v>
      </c>
      <c r="D7803">
        <v>28</v>
      </c>
      <c r="E7803" t="s">
        <v>1555</v>
      </c>
      <c r="F7803">
        <v>3308</v>
      </c>
      <c r="G7803">
        <v>2124</v>
      </c>
      <c r="H7803">
        <v>1222</v>
      </c>
      <c r="I7803">
        <v>43112075400</v>
      </c>
      <c r="J7803">
        <v>8</v>
      </c>
      <c r="K7803" t="s">
        <v>1987</v>
      </c>
      <c r="L7803">
        <v>2531</v>
      </c>
      <c r="M7803" t="s">
        <v>1557</v>
      </c>
      <c r="N7803" t="s">
        <v>1988</v>
      </c>
      <c r="O7803">
        <v>0</v>
      </c>
      <c r="P7803" t="s">
        <v>1552</v>
      </c>
      <c r="Q7803">
        <v>19970329</v>
      </c>
      <c r="R7803">
        <v>891012369</v>
      </c>
    </row>
    <row r="7804" spans="1:18">
      <c r="A7804" t="s">
        <v>1985</v>
      </c>
      <c r="B7804" t="s">
        <v>2012</v>
      </c>
      <c r="C7804">
        <v>201203</v>
      </c>
      <c r="D7804">
        <v>28</v>
      </c>
      <c r="E7804" t="s">
        <v>1555</v>
      </c>
      <c r="F7804">
        <v>880</v>
      </c>
      <c r="G7804">
        <v>466</v>
      </c>
      <c r="H7804">
        <v>501</v>
      </c>
      <c r="I7804">
        <v>43112060501</v>
      </c>
      <c r="J7804">
        <v>8</v>
      </c>
      <c r="K7804" t="s">
        <v>1987</v>
      </c>
      <c r="L7804">
        <v>2531</v>
      </c>
      <c r="M7804" t="s">
        <v>1557</v>
      </c>
      <c r="N7804" t="s">
        <v>1988</v>
      </c>
      <c r="O7804">
        <v>0</v>
      </c>
      <c r="P7804" t="s">
        <v>1552</v>
      </c>
      <c r="Q7804">
        <v>19961123</v>
      </c>
      <c r="R7804">
        <v>891012369</v>
      </c>
    </row>
    <row r="7805" spans="1:18">
      <c r="A7805" t="s">
        <v>1985</v>
      </c>
      <c r="B7805" t="s">
        <v>2013</v>
      </c>
      <c r="C7805">
        <v>201203</v>
      </c>
      <c r="D7805">
        <v>28</v>
      </c>
      <c r="E7805" t="s">
        <v>1555</v>
      </c>
      <c r="F7805">
        <v>3691</v>
      </c>
      <c r="G7805">
        <v>1139</v>
      </c>
      <c r="H7805">
        <v>10127</v>
      </c>
      <c r="I7805">
        <v>43112064202</v>
      </c>
      <c r="J7805">
        <v>8</v>
      </c>
      <c r="K7805" t="s">
        <v>1987</v>
      </c>
      <c r="L7805">
        <v>2531</v>
      </c>
      <c r="M7805" t="s">
        <v>1557</v>
      </c>
      <c r="N7805" t="s">
        <v>1988</v>
      </c>
      <c r="O7805">
        <v>0</v>
      </c>
      <c r="P7805" t="s">
        <v>1552</v>
      </c>
      <c r="Q7805">
        <v>19970317</v>
      </c>
      <c r="R7805">
        <v>891012369</v>
      </c>
    </row>
    <row r="7806" spans="1:18">
      <c r="A7806" t="s">
        <v>2014</v>
      </c>
      <c r="B7806" t="s">
        <v>1735</v>
      </c>
      <c r="C7806">
        <v>201203</v>
      </c>
      <c r="D7806">
        <v>31</v>
      </c>
      <c r="E7806" t="s">
        <v>1555</v>
      </c>
      <c r="F7806">
        <v>3114</v>
      </c>
      <c r="G7806">
        <v>4071</v>
      </c>
      <c r="H7806">
        <v>14488</v>
      </c>
      <c r="I7806">
        <v>43112043701</v>
      </c>
      <c r="J7806">
        <v>8</v>
      </c>
      <c r="K7806" t="s">
        <v>2015</v>
      </c>
      <c r="L7806">
        <v>2309</v>
      </c>
      <c r="M7806" t="s">
        <v>2016</v>
      </c>
      <c r="N7806" t="s">
        <v>1988</v>
      </c>
      <c r="O7806">
        <v>0</v>
      </c>
      <c r="P7806" t="s">
        <v>1552</v>
      </c>
      <c r="Q7806">
        <v>20071113</v>
      </c>
      <c r="R7806">
        <v>891012369</v>
      </c>
    </row>
    <row r="7807" spans="1:18">
      <c r="A7807" t="s">
        <v>1989</v>
      </c>
      <c r="B7807" t="s">
        <v>1990</v>
      </c>
      <c r="C7807">
        <v>201204</v>
      </c>
      <c r="D7807">
        <v>29</v>
      </c>
      <c r="E7807" t="s">
        <v>1555</v>
      </c>
      <c r="F7807">
        <v>8292</v>
      </c>
      <c r="G7807">
        <v>7284</v>
      </c>
      <c r="H7807">
        <v>7</v>
      </c>
      <c r="I7807">
        <v>43112058201</v>
      </c>
      <c r="J7807">
        <v>8</v>
      </c>
      <c r="K7807" t="s">
        <v>1991</v>
      </c>
      <c r="L7807">
        <v>2531</v>
      </c>
      <c r="M7807" t="s">
        <v>1557</v>
      </c>
      <c r="N7807" t="s">
        <v>1988</v>
      </c>
      <c r="O7807">
        <v>0</v>
      </c>
      <c r="P7807" t="s">
        <v>1552</v>
      </c>
      <c r="Q7807">
        <v>19980322</v>
      </c>
      <c r="R7807">
        <v>891012369</v>
      </c>
    </row>
    <row r="7808" spans="1:18">
      <c r="A7808" t="s">
        <v>1985</v>
      </c>
      <c r="B7808" t="s">
        <v>1992</v>
      </c>
      <c r="C7808">
        <v>201204</v>
      </c>
      <c r="D7808">
        <v>30</v>
      </c>
      <c r="E7808" t="s">
        <v>1555</v>
      </c>
      <c r="F7808">
        <v>2713</v>
      </c>
      <c r="G7808">
        <v>1100</v>
      </c>
      <c r="H7808">
        <v>826</v>
      </c>
      <c r="I7808">
        <v>43112047200</v>
      </c>
      <c r="J7808">
        <v>8</v>
      </c>
      <c r="K7808" t="s">
        <v>1987</v>
      </c>
      <c r="L7808">
        <v>2531</v>
      </c>
      <c r="M7808" t="s">
        <v>1557</v>
      </c>
      <c r="N7808" t="s">
        <v>1988</v>
      </c>
      <c r="O7808">
        <v>0</v>
      </c>
      <c r="P7808" t="s">
        <v>1552</v>
      </c>
      <c r="Q7808">
        <v>19811201</v>
      </c>
      <c r="R7808">
        <v>891012369</v>
      </c>
    </row>
    <row r="7809" spans="1:18">
      <c r="A7809" t="s">
        <v>1985</v>
      </c>
      <c r="B7809" t="s">
        <v>1994</v>
      </c>
      <c r="C7809">
        <v>201204</v>
      </c>
      <c r="D7809">
        <v>30</v>
      </c>
      <c r="E7809" t="s">
        <v>1555</v>
      </c>
      <c r="F7809">
        <v>1088</v>
      </c>
      <c r="G7809">
        <v>2616</v>
      </c>
      <c r="H7809">
        <v>226</v>
      </c>
      <c r="I7809">
        <v>43112048901</v>
      </c>
      <c r="J7809">
        <v>8</v>
      </c>
      <c r="K7809" t="s">
        <v>1987</v>
      </c>
      <c r="L7809">
        <v>2531</v>
      </c>
      <c r="M7809" t="s">
        <v>1557</v>
      </c>
      <c r="N7809" t="s">
        <v>1988</v>
      </c>
      <c r="O7809">
        <v>0</v>
      </c>
      <c r="P7809" t="s">
        <v>1552</v>
      </c>
      <c r="Q7809">
        <v>19830101</v>
      </c>
      <c r="R7809">
        <v>891012369</v>
      </c>
    </row>
    <row r="7810" spans="1:18">
      <c r="A7810" t="s">
        <v>1985</v>
      </c>
      <c r="B7810" t="s">
        <v>1995</v>
      </c>
      <c r="C7810">
        <v>201204</v>
      </c>
      <c r="D7810">
        <v>29</v>
      </c>
      <c r="E7810" t="s">
        <v>1555</v>
      </c>
      <c r="F7810">
        <v>780</v>
      </c>
      <c r="G7810">
        <v>785</v>
      </c>
      <c r="H7810">
        <v>2836</v>
      </c>
      <c r="I7810">
        <v>43112051300</v>
      </c>
      <c r="J7810">
        <v>8</v>
      </c>
      <c r="K7810" t="s">
        <v>1987</v>
      </c>
      <c r="L7810">
        <v>2531</v>
      </c>
      <c r="M7810" t="s">
        <v>1557</v>
      </c>
      <c r="N7810" t="s">
        <v>1988</v>
      </c>
      <c r="O7810">
        <v>0</v>
      </c>
      <c r="P7810" t="s">
        <v>1552</v>
      </c>
      <c r="Q7810">
        <v>19820901</v>
      </c>
      <c r="R7810">
        <v>891012369</v>
      </c>
    </row>
    <row r="7811" spans="1:18">
      <c r="A7811" t="s">
        <v>1985</v>
      </c>
      <c r="B7811" t="s">
        <v>1996</v>
      </c>
      <c r="C7811">
        <v>201204</v>
      </c>
      <c r="D7811">
        <v>30</v>
      </c>
      <c r="E7811" t="s">
        <v>1555</v>
      </c>
      <c r="F7811">
        <v>1962</v>
      </c>
      <c r="G7811">
        <v>2404</v>
      </c>
      <c r="H7811">
        <v>3232</v>
      </c>
      <c r="I7811">
        <v>43112052200</v>
      </c>
      <c r="J7811">
        <v>8</v>
      </c>
      <c r="K7811" t="s">
        <v>1987</v>
      </c>
      <c r="L7811">
        <v>2531</v>
      </c>
      <c r="M7811" t="s">
        <v>1557</v>
      </c>
      <c r="N7811" t="s">
        <v>1988</v>
      </c>
      <c r="O7811">
        <v>0</v>
      </c>
      <c r="P7811" t="s">
        <v>1552</v>
      </c>
      <c r="Q7811">
        <v>19821101</v>
      </c>
      <c r="R7811">
        <v>891012369</v>
      </c>
    </row>
    <row r="7812" spans="1:18">
      <c r="A7812" t="s">
        <v>1985</v>
      </c>
      <c r="B7812" t="s">
        <v>1997</v>
      </c>
      <c r="C7812">
        <v>201204</v>
      </c>
      <c r="D7812">
        <v>29</v>
      </c>
      <c r="E7812" t="s">
        <v>1555</v>
      </c>
      <c r="F7812">
        <v>848</v>
      </c>
      <c r="G7812">
        <v>477</v>
      </c>
      <c r="H7812">
        <v>2104</v>
      </c>
      <c r="I7812">
        <v>43112054600</v>
      </c>
      <c r="J7812">
        <v>8</v>
      </c>
      <c r="K7812" t="s">
        <v>1987</v>
      </c>
      <c r="L7812">
        <v>2531</v>
      </c>
      <c r="M7812" t="s">
        <v>1557</v>
      </c>
      <c r="N7812" t="s">
        <v>1988</v>
      </c>
      <c r="O7812">
        <v>0</v>
      </c>
      <c r="P7812" t="s">
        <v>1552</v>
      </c>
      <c r="Q7812">
        <v>19830701</v>
      </c>
      <c r="R7812">
        <v>891012369</v>
      </c>
    </row>
    <row r="7813" spans="1:18">
      <c r="A7813" t="s">
        <v>1985</v>
      </c>
      <c r="B7813" t="s">
        <v>1999</v>
      </c>
      <c r="C7813">
        <v>201204</v>
      </c>
      <c r="D7813">
        <v>30</v>
      </c>
      <c r="E7813" t="s">
        <v>1555</v>
      </c>
      <c r="F7813">
        <v>254</v>
      </c>
      <c r="G7813">
        <v>524</v>
      </c>
      <c r="H7813">
        <v>2052</v>
      </c>
      <c r="I7813">
        <v>43112055500</v>
      </c>
      <c r="J7813">
        <v>8</v>
      </c>
      <c r="K7813" t="s">
        <v>1987</v>
      </c>
      <c r="L7813">
        <v>2531</v>
      </c>
      <c r="M7813" t="s">
        <v>1557</v>
      </c>
      <c r="N7813" t="s">
        <v>1988</v>
      </c>
      <c r="O7813">
        <v>0</v>
      </c>
      <c r="P7813" t="s">
        <v>1552</v>
      </c>
      <c r="Q7813">
        <v>19830901</v>
      </c>
      <c r="R7813">
        <v>891012369</v>
      </c>
    </row>
    <row r="7814" spans="1:18">
      <c r="A7814" t="s">
        <v>1985</v>
      </c>
      <c r="B7814" t="s">
        <v>2000</v>
      </c>
      <c r="C7814">
        <v>201204</v>
      </c>
      <c r="D7814">
        <v>30</v>
      </c>
      <c r="E7814" t="s">
        <v>1555</v>
      </c>
      <c r="F7814">
        <v>1187</v>
      </c>
      <c r="G7814">
        <v>892</v>
      </c>
      <c r="H7814">
        <v>153</v>
      </c>
      <c r="I7814">
        <v>43112057500</v>
      </c>
      <c r="J7814">
        <v>8</v>
      </c>
      <c r="K7814" t="s">
        <v>1987</v>
      </c>
      <c r="L7814">
        <v>2531</v>
      </c>
      <c r="M7814" t="s">
        <v>1557</v>
      </c>
      <c r="N7814" t="s">
        <v>1988</v>
      </c>
      <c r="O7814">
        <v>0</v>
      </c>
      <c r="P7814" t="s">
        <v>1552</v>
      </c>
      <c r="Q7814">
        <v>19840501</v>
      </c>
      <c r="R7814">
        <v>891012369</v>
      </c>
    </row>
    <row r="7815" spans="1:18">
      <c r="A7815" t="s">
        <v>1985</v>
      </c>
      <c r="B7815" t="s">
        <v>2001</v>
      </c>
      <c r="C7815">
        <v>201204</v>
      </c>
      <c r="D7815">
        <v>30</v>
      </c>
      <c r="E7815" t="s">
        <v>1555</v>
      </c>
      <c r="F7815">
        <v>29</v>
      </c>
      <c r="G7815">
        <v>538</v>
      </c>
      <c r="H7815">
        <v>510</v>
      </c>
      <c r="I7815">
        <v>43112055700</v>
      </c>
      <c r="J7815">
        <v>8</v>
      </c>
      <c r="K7815" t="s">
        <v>1987</v>
      </c>
      <c r="L7815">
        <v>2531</v>
      </c>
      <c r="M7815" t="s">
        <v>1557</v>
      </c>
      <c r="N7815" t="s">
        <v>1988</v>
      </c>
      <c r="O7815">
        <v>0</v>
      </c>
      <c r="P7815" t="s">
        <v>1552</v>
      </c>
      <c r="Q7815">
        <v>19831001</v>
      </c>
      <c r="R7815">
        <v>891012369</v>
      </c>
    </row>
    <row r="7816" spans="1:18">
      <c r="A7816" t="s">
        <v>1985</v>
      </c>
      <c r="B7816" t="s">
        <v>2002</v>
      </c>
      <c r="C7816">
        <v>201204</v>
      </c>
      <c r="D7816">
        <v>30</v>
      </c>
      <c r="E7816" t="s">
        <v>1555</v>
      </c>
      <c r="F7816">
        <v>1427</v>
      </c>
      <c r="G7816">
        <v>791</v>
      </c>
      <c r="H7816">
        <v>309</v>
      </c>
      <c r="I7816">
        <v>43112057200</v>
      </c>
      <c r="J7816">
        <v>8</v>
      </c>
      <c r="K7816" t="s">
        <v>1987</v>
      </c>
      <c r="L7816">
        <v>2531</v>
      </c>
      <c r="M7816" t="s">
        <v>1557</v>
      </c>
      <c r="N7816" t="s">
        <v>1988</v>
      </c>
      <c r="O7816">
        <v>0</v>
      </c>
      <c r="P7816" t="s">
        <v>1552</v>
      </c>
      <c r="Q7816">
        <v>19840201</v>
      </c>
      <c r="R7816">
        <v>891012369</v>
      </c>
    </row>
    <row r="7817" spans="1:18">
      <c r="A7817" t="s">
        <v>1985</v>
      </c>
      <c r="B7817" t="s">
        <v>2003</v>
      </c>
      <c r="C7817">
        <v>201204</v>
      </c>
      <c r="D7817">
        <v>30</v>
      </c>
      <c r="E7817" t="s">
        <v>1555</v>
      </c>
      <c r="F7817">
        <v>713</v>
      </c>
      <c r="G7817">
        <v>330</v>
      </c>
      <c r="H7817">
        <v>5</v>
      </c>
      <c r="I7817">
        <v>43112059400</v>
      </c>
      <c r="J7817">
        <v>8</v>
      </c>
      <c r="K7817" t="s">
        <v>1987</v>
      </c>
      <c r="L7817">
        <v>2531</v>
      </c>
      <c r="M7817" t="s">
        <v>1557</v>
      </c>
      <c r="N7817" t="s">
        <v>1988</v>
      </c>
      <c r="O7817">
        <v>0</v>
      </c>
      <c r="P7817" t="s">
        <v>1552</v>
      </c>
      <c r="Q7817">
        <v>19841201</v>
      </c>
      <c r="R7817">
        <v>891012369</v>
      </c>
    </row>
    <row r="7818" spans="1:18">
      <c r="A7818" t="s">
        <v>1985</v>
      </c>
      <c r="B7818" t="s">
        <v>2004</v>
      </c>
      <c r="C7818">
        <v>201204</v>
      </c>
      <c r="D7818">
        <v>30</v>
      </c>
      <c r="E7818" t="s">
        <v>1555</v>
      </c>
      <c r="F7818">
        <v>4761</v>
      </c>
      <c r="G7818">
        <v>2176</v>
      </c>
      <c r="H7818">
        <v>231</v>
      </c>
      <c r="I7818">
        <v>43112058000</v>
      </c>
      <c r="J7818">
        <v>8</v>
      </c>
      <c r="K7818" t="s">
        <v>1987</v>
      </c>
      <c r="L7818">
        <v>2531</v>
      </c>
      <c r="M7818" t="s">
        <v>1557</v>
      </c>
      <c r="N7818" t="s">
        <v>1988</v>
      </c>
      <c r="O7818">
        <v>0</v>
      </c>
      <c r="P7818" t="s">
        <v>1552</v>
      </c>
      <c r="Q7818">
        <v>19840501</v>
      </c>
      <c r="R7818">
        <v>891012369</v>
      </c>
    </row>
    <row r="7819" spans="1:18">
      <c r="A7819" t="s">
        <v>1985</v>
      </c>
      <c r="B7819" t="s">
        <v>2005</v>
      </c>
      <c r="C7819">
        <v>201204</v>
      </c>
      <c r="D7819">
        <v>30</v>
      </c>
      <c r="E7819" t="s">
        <v>1555</v>
      </c>
      <c r="F7819">
        <v>1479</v>
      </c>
      <c r="G7819">
        <v>753</v>
      </c>
      <c r="H7819">
        <v>0</v>
      </c>
      <c r="I7819">
        <v>43112061700</v>
      </c>
      <c r="J7819">
        <v>8</v>
      </c>
      <c r="K7819" t="s">
        <v>1987</v>
      </c>
      <c r="L7819">
        <v>2531</v>
      </c>
      <c r="M7819" t="s">
        <v>1557</v>
      </c>
      <c r="N7819" t="s">
        <v>1988</v>
      </c>
      <c r="O7819">
        <v>0</v>
      </c>
      <c r="P7819" t="s">
        <v>1552</v>
      </c>
      <c r="Q7819">
        <v>19860401</v>
      </c>
      <c r="R7819">
        <v>891012369</v>
      </c>
    </row>
    <row r="7820" spans="1:18">
      <c r="A7820" t="s">
        <v>1985</v>
      </c>
      <c r="B7820" t="s">
        <v>2006</v>
      </c>
      <c r="C7820">
        <v>201204</v>
      </c>
      <c r="D7820">
        <v>29</v>
      </c>
      <c r="E7820" t="s">
        <v>1555</v>
      </c>
      <c r="F7820">
        <v>3296</v>
      </c>
      <c r="G7820">
        <v>2880</v>
      </c>
      <c r="H7820">
        <v>51052</v>
      </c>
      <c r="I7820">
        <v>43112061300</v>
      </c>
      <c r="J7820">
        <v>8</v>
      </c>
      <c r="K7820" t="s">
        <v>1987</v>
      </c>
      <c r="L7820">
        <v>2531</v>
      </c>
      <c r="M7820" t="s">
        <v>1557</v>
      </c>
      <c r="N7820" t="s">
        <v>1988</v>
      </c>
      <c r="O7820">
        <v>0</v>
      </c>
      <c r="P7820" t="s">
        <v>1552</v>
      </c>
      <c r="Q7820">
        <v>19851001</v>
      </c>
      <c r="R7820">
        <v>891012369</v>
      </c>
    </row>
    <row r="7821" spans="1:18">
      <c r="A7821" t="s">
        <v>1985</v>
      </c>
      <c r="B7821" t="s">
        <v>2007</v>
      </c>
      <c r="C7821">
        <v>201204</v>
      </c>
      <c r="D7821">
        <v>30</v>
      </c>
      <c r="E7821" t="s">
        <v>1555</v>
      </c>
      <c r="F7821">
        <v>1092</v>
      </c>
      <c r="G7821">
        <v>293</v>
      </c>
      <c r="H7821">
        <v>75</v>
      </c>
      <c r="I7821">
        <v>43112060301</v>
      </c>
      <c r="J7821">
        <v>8</v>
      </c>
      <c r="K7821" t="s">
        <v>1987</v>
      </c>
      <c r="L7821">
        <v>2531</v>
      </c>
      <c r="M7821" t="s">
        <v>1557</v>
      </c>
      <c r="N7821" t="s">
        <v>1988</v>
      </c>
      <c r="O7821">
        <v>0</v>
      </c>
      <c r="P7821" t="s">
        <v>1552</v>
      </c>
      <c r="Q7821">
        <v>19851201</v>
      </c>
      <c r="R7821">
        <v>891012369</v>
      </c>
    </row>
    <row r="7822" spans="1:18">
      <c r="A7822" t="s">
        <v>1985</v>
      </c>
      <c r="B7822" t="s">
        <v>2008</v>
      </c>
      <c r="C7822">
        <v>201204</v>
      </c>
      <c r="D7822">
        <v>30</v>
      </c>
      <c r="E7822" t="s">
        <v>1555</v>
      </c>
      <c r="F7822">
        <v>8614</v>
      </c>
      <c r="G7822">
        <v>11164</v>
      </c>
      <c r="H7822">
        <v>60756</v>
      </c>
      <c r="I7822">
        <v>43112060700</v>
      </c>
      <c r="J7822">
        <v>8</v>
      </c>
      <c r="K7822" t="s">
        <v>1987</v>
      </c>
      <c r="L7822">
        <v>2531</v>
      </c>
      <c r="M7822" t="s">
        <v>1557</v>
      </c>
      <c r="N7822" t="s">
        <v>1988</v>
      </c>
      <c r="O7822">
        <v>0</v>
      </c>
      <c r="P7822" t="s">
        <v>1552</v>
      </c>
      <c r="Q7822">
        <v>19850501</v>
      </c>
      <c r="R7822">
        <v>891012369</v>
      </c>
    </row>
    <row r="7823" spans="1:18">
      <c r="A7823" t="s">
        <v>1985</v>
      </c>
      <c r="B7823" t="s">
        <v>2009</v>
      </c>
      <c r="C7823">
        <v>201204</v>
      </c>
      <c r="D7823">
        <v>30</v>
      </c>
      <c r="E7823" t="s">
        <v>1555</v>
      </c>
      <c r="F7823">
        <v>954</v>
      </c>
      <c r="G7823">
        <v>636</v>
      </c>
      <c r="H7823">
        <v>150</v>
      </c>
      <c r="I7823">
        <v>43112061501</v>
      </c>
      <c r="J7823">
        <v>8</v>
      </c>
      <c r="K7823" t="s">
        <v>1987</v>
      </c>
      <c r="L7823">
        <v>2531</v>
      </c>
      <c r="M7823" t="s">
        <v>1557</v>
      </c>
      <c r="N7823" t="s">
        <v>1988</v>
      </c>
      <c r="O7823">
        <v>0</v>
      </c>
      <c r="P7823" t="s">
        <v>1552</v>
      </c>
      <c r="Q7823">
        <v>19980816</v>
      </c>
      <c r="R7823">
        <v>891012369</v>
      </c>
    </row>
    <row r="7824" spans="1:18">
      <c r="A7824" t="s">
        <v>1985</v>
      </c>
      <c r="B7824" t="s">
        <v>2010</v>
      </c>
      <c r="C7824">
        <v>201204</v>
      </c>
      <c r="D7824">
        <v>30</v>
      </c>
      <c r="E7824" t="s">
        <v>1555</v>
      </c>
      <c r="F7824">
        <v>2717</v>
      </c>
      <c r="G7824">
        <v>880</v>
      </c>
      <c r="H7824">
        <v>517</v>
      </c>
      <c r="I7824">
        <v>43112058401</v>
      </c>
      <c r="J7824">
        <v>8</v>
      </c>
      <c r="K7824" t="s">
        <v>1987</v>
      </c>
      <c r="L7824">
        <v>2531</v>
      </c>
      <c r="M7824" t="s">
        <v>1557</v>
      </c>
      <c r="N7824" t="s">
        <v>1988</v>
      </c>
      <c r="O7824">
        <v>0</v>
      </c>
      <c r="P7824" t="s">
        <v>1552</v>
      </c>
      <c r="Q7824">
        <v>19940101</v>
      </c>
      <c r="R7824">
        <v>891012369</v>
      </c>
    </row>
    <row r="7825" spans="1:18">
      <c r="A7825" t="s">
        <v>1985</v>
      </c>
      <c r="B7825" t="s">
        <v>2017</v>
      </c>
      <c r="C7825">
        <v>201204</v>
      </c>
      <c r="D7825">
        <v>30</v>
      </c>
      <c r="E7825" t="s">
        <v>1555</v>
      </c>
      <c r="F7825">
        <v>197</v>
      </c>
      <c r="G7825">
        <v>171</v>
      </c>
      <c r="H7825">
        <v>390</v>
      </c>
      <c r="I7825">
        <v>43112059301</v>
      </c>
      <c r="J7825">
        <v>8</v>
      </c>
      <c r="K7825" t="s">
        <v>1987</v>
      </c>
      <c r="L7825">
        <v>2531</v>
      </c>
      <c r="M7825" t="s">
        <v>1557</v>
      </c>
      <c r="N7825" t="s">
        <v>1988</v>
      </c>
      <c r="O7825">
        <v>0</v>
      </c>
      <c r="P7825" t="s">
        <v>1552</v>
      </c>
      <c r="Q7825">
        <v>19940601</v>
      </c>
      <c r="R7825">
        <v>891012369</v>
      </c>
    </row>
    <row r="7826" spans="1:18">
      <c r="A7826" t="s">
        <v>1985</v>
      </c>
      <c r="B7826" t="s">
        <v>2011</v>
      </c>
      <c r="C7826">
        <v>201204</v>
      </c>
      <c r="D7826">
        <v>30</v>
      </c>
      <c r="E7826" t="s">
        <v>1555</v>
      </c>
      <c r="F7826">
        <v>3360</v>
      </c>
      <c r="G7826">
        <v>2213</v>
      </c>
      <c r="H7826">
        <v>1199</v>
      </c>
      <c r="I7826">
        <v>43112075400</v>
      </c>
      <c r="J7826">
        <v>8</v>
      </c>
      <c r="K7826" t="s">
        <v>1987</v>
      </c>
      <c r="L7826">
        <v>2531</v>
      </c>
      <c r="M7826" t="s">
        <v>1557</v>
      </c>
      <c r="N7826" t="s">
        <v>1988</v>
      </c>
      <c r="O7826">
        <v>0</v>
      </c>
      <c r="P7826" t="s">
        <v>1552</v>
      </c>
      <c r="Q7826">
        <v>19970329</v>
      </c>
      <c r="R7826">
        <v>891012369</v>
      </c>
    </row>
    <row r="7827" spans="1:18">
      <c r="A7827" t="s">
        <v>1985</v>
      </c>
      <c r="B7827" t="s">
        <v>2012</v>
      </c>
      <c r="C7827">
        <v>201204</v>
      </c>
      <c r="D7827">
        <v>30</v>
      </c>
      <c r="E7827" t="s">
        <v>1555</v>
      </c>
      <c r="F7827">
        <v>1506</v>
      </c>
      <c r="G7827">
        <v>538</v>
      </c>
      <c r="H7827">
        <v>915</v>
      </c>
      <c r="I7827">
        <v>43112060501</v>
      </c>
      <c r="J7827">
        <v>8</v>
      </c>
      <c r="K7827" t="s">
        <v>1987</v>
      </c>
      <c r="L7827">
        <v>2531</v>
      </c>
      <c r="M7827" t="s">
        <v>1557</v>
      </c>
      <c r="N7827" t="s">
        <v>1988</v>
      </c>
      <c r="O7827">
        <v>0</v>
      </c>
      <c r="P7827" t="s">
        <v>1552</v>
      </c>
      <c r="Q7827">
        <v>19961123</v>
      </c>
      <c r="R7827">
        <v>891012369</v>
      </c>
    </row>
    <row r="7828" spans="1:18">
      <c r="A7828" t="s">
        <v>1985</v>
      </c>
      <c r="B7828" t="s">
        <v>2013</v>
      </c>
      <c r="C7828">
        <v>201204</v>
      </c>
      <c r="D7828">
        <v>30</v>
      </c>
      <c r="E7828" t="s">
        <v>1555</v>
      </c>
      <c r="F7828">
        <v>3911</v>
      </c>
      <c r="G7828">
        <v>1309</v>
      </c>
      <c r="H7828">
        <v>9948</v>
      </c>
      <c r="I7828">
        <v>43112064202</v>
      </c>
      <c r="J7828">
        <v>8</v>
      </c>
      <c r="K7828" t="s">
        <v>1987</v>
      </c>
      <c r="L7828">
        <v>2531</v>
      </c>
      <c r="M7828" t="s">
        <v>1557</v>
      </c>
      <c r="N7828" t="s">
        <v>1988</v>
      </c>
      <c r="O7828">
        <v>0</v>
      </c>
      <c r="P7828" t="s">
        <v>1552</v>
      </c>
      <c r="Q7828">
        <v>19970317</v>
      </c>
      <c r="R7828">
        <v>891012369</v>
      </c>
    </row>
    <row r="7829" spans="1:18">
      <c r="A7829" t="s">
        <v>2014</v>
      </c>
      <c r="B7829" t="s">
        <v>1735</v>
      </c>
      <c r="C7829">
        <v>201204</v>
      </c>
      <c r="D7829">
        <v>30</v>
      </c>
      <c r="E7829" t="s">
        <v>1555</v>
      </c>
      <c r="F7829">
        <v>3497</v>
      </c>
      <c r="G7829">
        <v>3493</v>
      </c>
      <c r="H7829">
        <v>11438</v>
      </c>
      <c r="I7829">
        <v>43112043701</v>
      </c>
      <c r="J7829">
        <v>8</v>
      </c>
      <c r="K7829" t="s">
        <v>2015</v>
      </c>
      <c r="L7829">
        <v>2309</v>
      </c>
      <c r="M7829" t="s">
        <v>2016</v>
      </c>
      <c r="N7829" t="s">
        <v>1988</v>
      </c>
      <c r="O7829">
        <v>0</v>
      </c>
      <c r="P7829" t="s">
        <v>1552</v>
      </c>
      <c r="Q7829">
        <v>20071113</v>
      </c>
      <c r="R7829">
        <v>891012369</v>
      </c>
    </row>
    <row r="7830" spans="1:18">
      <c r="A7830" t="s">
        <v>1989</v>
      </c>
      <c r="B7830" t="s">
        <v>1990</v>
      </c>
      <c r="C7830">
        <v>201205</v>
      </c>
      <c r="D7830">
        <v>31</v>
      </c>
      <c r="E7830" t="s">
        <v>1555</v>
      </c>
      <c r="F7830">
        <v>9830</v>
      </c>
      <c r="G7830">
        <v>7810</v>
      </c>
      <c r="H7830">
        <v>8</v>
      </c>
      <c r="I7830">
        <v>43112058201</v>
      </c>
      <c r="J7830">
        <v>8</v>
      </c>
      <c r="K7830" t="s">
        <v>1991</v>
      </c>
      <c r="L7830">
        <v>2531</v>
      </c>
      <c r="M7830" t="s">
        <v>1557</v>
      </c>
      <c r="N7830" t="s">
        <v>1988</v>
      </c>
      <c r="O7830">
        <v>0</v>
      </c>
      <c r="P7830" t="s">
        <v>1552</v>
      </c>
      <c r="Q7830">
        <v>19980322</v>
      </c>
      <c r="R7830">
        <v>891012369</v>
      </c>
    </row>
    <row r="7831" spans="1:18">
      <c r="A7831" t="s">
        <v>1985</v>
      </c>
      <c r="B7831" t="s">
        <v>1992</v>
      </c>
      <c r="C7831">
        <v>201205</v>
      </c>
      <c r="D7831">
        <v>31</v>
      </c>
      <c r="E7831" t="s">
        <v>1555</v>
      </c>
      <c r="F7831">
        <v>2749</v>
      </c>
      <c r="G7831">
        <v>1265</v>
      </c>
      <c r="H7831">
        <v>936</v>
      </c>
      <c r="I7831">
        <v>43112047200</v>
      </c>
      <c r="J7831">
        <v>8</v>
      </c>
      <c r="K7831" t="s">
        <v>1987</v>
      </c>
      <c r="L7831">
        <v>2531</v>
      </c>
      <c r="M7831" t="s">
        <v>1557</v>
      </c>
      <c r="N7831" t="s">
        <v>1988</v>
      </c>
      <c r="O7831">
        <v>0</v>
      </c>
      <c r="P7831" t="s">
        <v>1552</v>
      </c>
      <c r="Q7831">
        <v>19811201</v>
      </c>
      <c r="R7831">
        <v>891012369</v>
      </c>
    </row>
    <row r="7832" spans="1:18">
      <c r="A7832" t="s">
        <v>1985</v>
      </c>
      <c r="B7832" t="s">
        <v>1994</v>
      </c>
      <c r="C7832">
        <v>201205</v>
      </c>
      <c r="D7832">
        <v>31</v>
      </c>
      <c r="E7832" t="s">
        <v>1555</v>
      </c>
      <c r="F7832">
        <v>1232</v>
      </c>
      <c r="G7832">
        <v>2917</v>
      </c>
      <c r="H7832">
        <v>271</v>
      </c>
      <c r="I7832">
        <v>43112048901</v>
      </c>
      <c r="J7832">
        <v>8</v>
      </c>
      <c r="K7832" t="s">
        <v>1987</v>
      </c>
      <c r="L7832">
        <v>2531</v>
      </c>
      <c r="M7832" t="s">
        <v>1557</v>
      </c>
      <c r="N7832" t="s">
        <v>1988</v>
      </c>
      <c r="O7832">
        <v>0</v>
      </c>
      <c r="P7832" t="s">
        <v>1552</v>
      </c>
      <c r="Q7832">
        <v>19830101</v>
      </c>
      <c r="R7832">
        <v>891012369</v>
      </c>
    </row>
    <row r="7833" spans="1:18">
      <c r="A7833" t="s">
        <v>1985</v>
      </c>
      <c r="B7833" t="s">
        <v>1995</v>
      </c>
      <c r="C7833">
        <v>201205</v>
      </c>
      <c r="D7833">
        <v>31</v>
      </c>
      <c r="E7833" t="s">
        <v>1555</v>
      </c>
      <c r="F7833">
        <v>813</v>
      </c>
      <c r="G7833">
        <v>714</v>
      </c>
      <c r="H7833">
        <v>2966</v>
      </c>
      <c r="I7833">
        <v>43112051300</v>
      </c>
      <c r="J7833">
        <v>8</v>
      </c>
      <c r="K7833" t="s">
        <v>1987</v>
      </c>
      <c r="L7833">
        <v>2531</v>
      </c>
      <c r="M7833" t="s">
        <v>1557</v>
      </c>
      <c r="N7833" t="s">
        <v>1988</v>
      </c>
      <c r="O7833">
        <v>0</v>
      </c>
      <c r="P7833" t="s">
        <v>1552</v>
      </c>
      <c r="Q7833">
        <v>19820901</v>
      </c>
      <c r="R7833">
        <v>891012369</v>
      </c>
    </row>
    <row r="7834" spans="1:18">
      <c r="A7834" t="s">
        <v>1985</v>
      </c>
      <c r="B7834" t="s">
        <v>1996</v>
      </c>
      <c r="C7834">
        <v>201205</v>
      </c>
      <c r="D7834">
        <v>31</v>
      </c>
      <c r="E7834" t="s">
        <v>1555</v>
      </c>
      <c r="F7834">
        <v>1307</v>
      </c>
      <c r="G7834">
        <v>2652</v>
      </c>
      <c r="H7834">
        <v>3643</v>
      </c>
      <c r="I7834">
        <v>43112052200</v>
      </c>
      <c r="J7834">
        <v>8</v>
      </c>
      <c r="K7834" t="s">
        <v>1987</v>
      </c>
      <c r="L7834">
        <v>2531</v>
      </c>
      <c r="M7834" t="s">
        <v>1557</v>
      </c>
      <c r="N7834" t="s">
        <v>1988</v>
      </c>
      <c r="O7834">
        <v>0</v>
      </c>
      <c r="P7834" t="s">
        <v>1552</v>
      </c>
      <c r="Q7834">
        <v>19821101</v>
      </c>
      <c r="R7834">
        <v>891012369</v>
      </c>
    </row>
    <row r="7835" spans="1:18">
      <c r="A7835" t="s">
        <v>1985</v>
      </c>
      <c r="B7835" t="s">
        <v>1997</v>
      </c>
      <c r="C7835">
        <v>201205</v>
      </c>
      <c r="D7835">
        <v>30</v>
      </c>
      <c r="E7835" t="s">
        <v>1555</v>
      </c>
      <c r="F7835">
        <v>1162</v>
      </c>
      <c r="G7835">
        <v>555</v>
      </c>
      <c r="H7835">
        <v>3486</v>
      </c>
      <c r="I7835">
        <v>43112054600</v>
      </c>
      <c r="J7835">
        <v>8</v>
      </c>
      <c r="K7835" t="s">
        <v>1987</v>
      </c>
      <c r="L7835">
        <v>2531</v>
      </c>
      <c r="M7835" t="s">
        <v>1557</v>
      </c>
      <c r="N7835" t="s">
        <v>1988</v>
      </c>
      <c r="O7835">
        <v>0</v>
      </c>
      <c r="P7835" t="s">
        <v>1552</v>
      </c>
      <c r="Q7835">
        <v>19830701</v>
      </c>
      <c r="R7835">
        <v>891012369</v>
      </c>
    </row>
    <row r="7836" spans="1:18">
      <c r="A7836" t="s">
        <v>1985</v>
      </c>
      <c r="B7836" t="s">
        <v>2018</v>
      </c>
      <c r="C7836">
        <v>201205</v>
      </c>
      <c r="D7836">
        <v>15</v>
      </c>
      <c r="E7836" t="s">
        <v>1555</v>
      </c>
      <c r="F7836">
        <v>1088</v>
      </c>
      <c r="G7836">
        <v>470</v>
      </c>
      <c r="H7836">
        <v>3822</v>
      </c>
      <c r="I7836">
        <v>43112055000</v>
      </c>
      <c r="J7836">
        <v>8</v>
      </c>
      <c r="K7836" t="s">
        <v>1987</v>
      </c>
      <c r="L7836">
        <v>2531</v>
      </c>
      <c r="M7836" t="s">
        <v>1557</v>
      </c>
      <c r="N7836" t="s">
        <v>1988</v>
      </c>
      <c r="O7836">
        <v>0</v>
      </c>
      <c r="P7836" t="s">
        <v>1552</v>
      </c>
      <c r="Q7836">
        <v>19830701</v>
      </c>
      <c r="R7836">
        <v>891012369</v>
      </c>
    </row>
    <row r="7837" spans="1:18">
      <c r="A7837" t="s">
        <v>1985</v>
      </c>
      <c r="B7837" t="s">
        <v>1999</v>
      </c>
      <c r="C7837">
        <v>201205</v>
      </c>
      <c r="D7837">
        <v>23</v>
      </c>
      <c r="E7837" t="s">
        <v>1555</v>
      </c>
      <c r="F7837">
        <v>116</v>
      </c>
      <c r="G7837">
        <v>410</v>
      </c>
      <c r="H7837">
        <v>1852</v>
      </c>
      <c r="I7837">
        <v>43112055500</v>
      </c>
      <c r="J7837">
        <v>8</v>
      </c>
      <c r="K7837" t="s">
        <v>1987</v>
      </c>
      <c r="L7837">
        <v>2531</v>
      </c>
      <c r="M7837" t="s">
        <v>1557</v>
      </c>
      <c r="N7837" t="s">
        <v>1988</v>
      </c>
      <c r="O7837">
        <v>0</v>
      </c>
      <c r="P7837" t="s">
        <v>1552</v>
      </c>
      <c r="Q7837">
        <v>19830901</v>
      </c>
      <c r="R7837">
        <v>891012369</v>
      </c>
    </row>
    <row r="7838" spans="1:18">
      <c r="A7838" t="s">
        <v>1985</v>
      </c>
      <c r="B7838" t="s">
        <v>2000</v>
      </c>
      <c r="C7838">
        <v>201205</v>
      </c>
      <c r="D7838">
        <v>31</v>
      </c>
      <c r="E7838" t="s">
        <v>1555</v>
      </c>
      <c r="F7838">
        <v>1261</v>
      </c>
      <c r="G7838">
        <v>902</v>
      </c>
      <c r="H7838">
        <v>17</v>
      </c>
      <c r="I7838">
        <v>43112057500</v>
      </c>
      <c r="J7838">
        <v>8</v>
      </c>
      <c r="K7838" t="s">
        <v>1987</v>
      </c>
      <c r="L7838">
        <v>2531</v>
      </c>
      <c r="M7838" t="s">
        <v>1557</v>
      </c>
      <c r="N7838" t="s">
        <v>1988</v>
      </c>
      <c r="O7838">
        <v>0</v>
      </c>
      <c r="P7838" t="s">
        <v>1552</v>
      </c>
      <c r="Q7838">
        <v>19840501</v>
      </c>
      <c r="R7838">
        <v>891012369</v>
      </c>
    </row>
    <row r="7839" spans="1:18">
      <c r="A7839" t="s">
        <v>1985</v>
      </c>
      <c r="B7839" t="s">
        <v>2001</v>
      </c>
      <c r="C7839">
        <v>201205</v>
      </c>
      <c r="D7839">
        <v>12</v>
      </c>
      <c r="E7839" t="s">
        <v>1555</v>
      </c>
      <c r="F7839">
        <v>226</v>
      </c>
      <c r="G7839">
        <v>236</v>
      </c>
      <c r="H7839">
        <v>3293</v>
      </c>
      <c r="I7839">
        <v>43112055700</v>
      </c>
      <c r="J7839">
        <v>8</v>
      </c>
      <c r="K7839" t="s">
        <v>1987</v>
      </c>
      <c r="L7839">
        <v>2531</v>
      </c>
      <c r="M7839" t="s">
        <v>1557</v>
      </c>
      <c r="N7839" t="s">
        <v>1988</v>
      </c>
      <c r="O7839">
        <v>0</v>
      </c>
      <c r="P7839" t="s">
        <v>1552</v>
      </c>
      <c r="Q7839">
        <v>19831001</v>
      </c>
      <c r="R7839">
        <v>891012369</v>
      </c>
    </row>
    <row r="7840" spans="1:18">
      <c r="A7840" t="s">
        <v>1985</v>
      </c>
      <c r="B7840" t="s">
        <v>2002</v>
      </c>
      <c r="C7840">
        <v>201205</v>
      </c>
      <c r="D7840">
        <v>31</v>
      </c>
      <c r="E7840" t="s">
        <v>1555</v>
      </c>
      <c r="F7840">
        <v>1461</v>
      </c>
      <c r="G7840">
        <v>969</v>
      </c>
      <c r="H7840">
        <v>358</v>
      </c>
      <c r="I7840">
        <v>43112057200</v>
      </c>
      <c r="J7840">
        <v>8</v>
      </c>
      <c r="K7840" t="s">
        <v>1987</v>
      </c>
      <c r="L7840">
        <v>2531</v>
      </c>
      <c r="M7840" t="s">
        <v>1557</v>
      </c>
      <c r="N7840" t="s">
        <v>1988</v>
      </c>
      <c r="O7840">
        <v>0</v>
      </c>
      <c r="P7840" t="s">
        <v>1552</v>
      </c>
      <c r="Q7840">
        <v>19840201</v>
      </c>
      <c r="R7840">
        <v>891012369</v>
      </c>
    </row>
    <row r="7841" spans="1:18">
      <c r="A7841" t="s">
        <v>1985</v>
      </c>
      <c r="B7841" t="s">
        <v>2003</v>
      </c>
      <c r="C7841">
        <v>201205</v>
      </c>
      <c r="D7841">
        <v>31</v>
      </c>
      <c r="E7841" t="s">
        <v>1555</v>
      </c>
      <c r="F7841">
        <v>872</v>
      </c>
      <c r="G7841">
        <v>458</v>
      </c>
      <c r="H7841">
        <v>7</v>
      </c>
      <c r="I7841">
        <v>43112059400</v>
      </c>
      <c r="J7841">
        <v>8</v>
      </c>
      <c r="K7841" t="s">
        <v>1987</v>
      </c>
      <c r="L7841">
        <v>2531</v>
      </c>
      <c r="M7841" t="s">
        <v>1557</v>
      </c>
      <c r="N7841" t="s">
        <v>1988</v>
      </c>
      <c r="O7841">
        <v>0</v>
      </c>
      <c r="P7841" t="s">
        <v>1552</v>
      </c>
      <c r="Q7841">
        <v>19841201</v>
      </c>
      <c r="R7841">
        <v>891012369</v>
      </c>
    </row>
    <row r="7842" spans="1:18">
      <c r="A7842" t="s">
        <v>1985</v>
      </c>
      <c r="B7842" t="s">
        <v>2004</v>
      </c>
      <c r="C7842">
        <v>201205</v>
      </c>
      <c r="D7842">
        <v>30</v>
      </c>
      <c r="E7842" t="s">
        <v>1555</v>
      </c>
      <c r="F7842">
        <v>4346</v>
      </c>
      <c r="G7842">
        <v>2366</v>
      </c>
      <c r="H7842">
        <v>232</v>
      </c>
      <c r="I7842">
        <v>43112058000</v>
      </c>
      <c r="J7842">
        <v>8</v>
      </c>
      <c r="K7842" t="s">
        <v>1987</v>
      </c>
      <c r="L7842">
        <v>2531</v>
      </c>
      <c r="M7842" t="s">
        <v>1557</v>
      </c>
      <c r="N7842" t="s">
        <v>1988</v>
      </c>
      <c r="O7842">
        <v>0</v>
      </c>
      <c r="P7842" t="s">
        <v>1552</v>
      </c>
      <c r="Q7842">
        <v>19840501</v>
      </c>
      <c r="R7842">
        <v>891012369</v>
      </c>
    </row>
    <row r="7843" spans="1:18">
      <c r="A7843" t="s">
        <v>1985</v>
      </c>
      <c r="B7843" t="s">
        <v>2005</v>
      </c>
      <c r="C7843">
        <v>201205</v>
      </c>
      <c r="D7843">
        <v>31</v>
      </c>
      <c r="E7843" t="s">
        <v>1555</v>
      </c>
      <c r="F7843">
        <v>1987</v>
      </c>
      <c r="G7843">
        <v>1427</v>
      </c>
      <c r="H7843">
        <v>788</v>
      </c>
      <c r="I7843">
        <v>43112061700</v>
      </c>
      <c r="J7843">
        <v>8</v>
      </c>
      <c r="K7843" t="s">
        <v>1987</v>
      </c>
      <c r="L7843">
        <v>2531</v>
      </c>
      <c r="M7843" t="s">
        <v>1557</v>
      </c>
      <c r="N7843" t="s">
        <v>1988</v>
      </c>
      <c r="O7843">
        <v>0</v>
      </c>
      <c r="P7843" t="s">
        <v>1552</v>
      </c>
      <c r="Q7843">
        <v>19860401</v>
      </c>
      <c r="R7843">
        <v>891012369</v>
      </c>
    </row>
    <row r="7844" spans="1:18">
      <c r="A7844" t="s">
        <v>1985</v>
      </c>
      <c r="B7844" t="s">
        <v>2006</v>
      </c>
      <c r="C7844">
        <v>201205</v>
      </c>
      <c r="D7844">
        <v>30</v>
      </c>
      <c r="E7844" t="s">
        <v>1555</v>
      </c>
      <c r="F7844">
        <v>3886</v>
      </c>
      <c r="G7844">
        <v>4359</v>
      </c>
      <c r="H7844">
        <v>60519</v>
      </c>
      <c r="I7844">
        <v>43112061300</v>
      </c>
      <c r="J7844">
        <v>8</v>
      </c>
      <c r="K7844" t="s">
        <v>1987</v>
      </c>
      <c r="L7844">
        <v>2531</v>
      </c>
      <c r="M7844" t="s">
        <v>1557</v>
      </c>
      <c r="N7844" t="s">
        <v>1988</v>
      </c>
      <c r="O7844">
        <v>0</v>
      </c>
      <c r="P7844" t="s">
        <v>1552</v>
      </c>
      <c r="Q7844">
        <v>19851001</v>
      </c>
      <c r="R7844">
        <v>891012369</v>
      </c>
    </row>
    <row r="7845" spans="1:18">
      <c r="A7845" t="s">
        <v>1985</v>
      </c>
      <c r="B7845" t="s">
        <v>2007</v>
      </c>
      <c r="C7845">
        <v>201205</v>
      </c>
      <c r="D7845">
        <v>31</v>
      </c>
      <c r="E7845" t="s">
        <v>1555</v>
      </c>
      <c r="F7845">
        <v>898</v>
      </c>
      <c r="G7845">
        <v>404</v>
      </c>
      <c r="H7845">
        <v>24</v>
      </c>
      <c r="I7845">
        <v>43112060301</v>
      </c>
      <c r="J7845">
        <v>8</v>
      </c>
      <c r="K7845" t="s">
        <v>1987</v>
      </c>
      <c r="L7845">
        <v>2531</v>
      </c>
      <c r="M7845" t="s">
        <v>1557</v>
      </c>
      <c r="N7845" t="s">
        <v>1988</v>
      </c>
      <c r="O7845">
        <v>0</v>
      </c>
      <c r="P7845" t="s">
        <v>1552</v>
      </c>
      <c r="Q7845">
        <v>19851201</v>
      </c>
      <c r="R7845">
        <v>891012369</v>
      </c>
    </row>
    <row r="7846" spans="1:18">
      <c r="A7846" t="s">
        <v>1985</v>
      </c>
      <c r="B7846" t="s">
        <v>2008</v>
      </c>
      <c r="C7846">
        <v>201205</v>
      </c>
      <c r="D7846">
        <v>30</v>
      </c>
      <c r="E7846" t="s">
        <v>1555</v>
      </c>
      <c r="F7846">
        <v>8321</v>
      </c>
      <c r="G7846">
        <v>15686</v>
      </c>
      <c r="H7846">
        <v>72773</v>
      </c>
      <c r="I7846">
        <v>43112060700</v>
      </c>
      <c r="J7846">
        <v>8</v>
      </c>
      <c r="K7846" t="s">
        <v>1987</v>
      </c>
      <c r="L7846">
        <v>2531</v>
      </c>
      <c r="M7846" t="s">
        <v>1557</v>
      </c>
      <c r="N7846" t="s">
        <v>1988</v>
      </c>
      <c r="O7846">
        <v>0</v>
      </c>
      <c r="P7846" t="s">
        <v>1552</v>
      </c>
      <c r="Q7846">
        <v>19850501</v>
      </c>
      <c r="R7846">
        <v>891012369</v>
      </c>
    </row>
    <row r="7847" spans="1:18">
      <c r="A7847" t="s">
        <v>1985</v>
      </c>
      <c r="B7847" t="s">
        <v>2009</v>
      </c>
      <c r="C7847">
        <v>201205</v>
      </c>
      <c r="D7847">
        <v>31</v>
      </c>
      <c r="E7847" t="s">
        <v>1555</v>
      </c>
      <c r="F7847">
        <v>1296</v>
      </c>
      <c r="G7847">
        <v>633</v>
      </c>
      <c r="H7847">
        <v>195</v>
      </c>
      <c r="I7847">
        <v>43112061501</v>
      </c>
      <c r="J7847">
        <v>8</v>
      </c>
      <c r="K7847" t="s">
        <v>1987</v>
      </c>
      <c r="L7847">
        <v>2531</v>
      </c>
      <c r="M7847" t="s">
        <v>1557</v>
      </c>
      <c r="N7847" t="s">
        <v>1988</v>
      </c>
      <c r="O7847">
        <v>0</v>
      </c>
      <c r="P7847" t="s">
        <v>1552</v>
      </c>
      <c r="Q7847">
        <v>19980816</v>
      </c>
      <c r="R7847">
        <v>891012369</v>
      </c>
    </row>
    <row r="7848" spans="1:18">
      <c r="A7848" t="s">
        <v>1985</v>
      </c>
      <c r="B7848" t="s">
        <v>2010</v>
      </c>
      <c r="C7848">
        <v>201205</v>
      </c>
      <c r="D7848">
        <v>31</v>
      </c>
      <c r="E7848" t="s">
        <v>1555</v>
      </c>
      <c r="F7848">
        <v>2439</v>
      </c>
      <c r="G7848">
        <v>969</v>
      </c>
      <c r="H7848">
        <v>554</v>
      </c>
      <c r="I7848">
        <v>43112058401</v>
      </c>
      <c r="J7848">
        <v>8</v>
      </c>
      <c r="K7848" t="s">
        <v>1987</v>
      </c>
      <c r="L7848">
        <v>2531</v>
      </c>
      <c r="M7848" t="s">
        <v>1557</v>
      </c>
      <c r="N7848" t="s">
        <v>1988</v>
      </c>
      <c r="O7848">
        <v>0</v>
      </c>
      <c r="P7848" t="s">
        <v>1552</v>
      </c>
      <c r="Q7848">
        <v>19940101</v>
      </c>
      <c r="R7848">
        <v>891012369</v>
      </c>
    </row>
    <row r="7849" spans="1:18">
      <c r="A7849" t="s">
        <v>1985</v>
      </c>
      <c r="B7849" t="s">
        <v>2017</v>
      </c>
      <c r="C7849">
        <v>201205</v>
      </c>
      <c r="D7849">
        <v>30</v>
      </c>
      <c r="E7849" t="s">
        <v>1555</v>
      </c>
      <c r="F7849">
        <v>496</v>
      </c>
      <c r="G7849">
        <v>1125</v>
      </c>
      <c r="H7849">
        <v>4407</v>
      </c>
      <c r="I7849">
        <v>43112059301</v>
      </c>
      <c r="J7849">
        <v>8</v>
      </c>
      <c r="K7849" t="s">
        <v>1987</v>
      </c>
      <c r="L7849">
        <v>2531</v>
      </c>
      <c r="M7849" t="s">
        <v>1557</v>
      </c>
      <c r="N7849" t="s">
        <v>1988</v>
      </c>
      <c r="O7849">
        <v>0</v>
      </c>
      <c r="P7849" t="s">
        <v>1552</v>
      </c>
      <c r="Q7849">
        <v>19940601</v>
      </c>
      <c r="R7849">
        <v>891012369</v>
      </c>
    </row>
    <row r="7850" spans="1:18">
      <c r="A7850" t="s">
        <v>1985</v>
      </c>
      <c r="B7850" t="s">
        <v>2011</v>
      </c>
      <c r="C7850">
        <v>201205</v>
      </c>
      <c r="D7850">
        <v>31</v>
      </c>
      <c r="E7850" t="s">
        <v>1555</v>
      </c>
      <c r="F7850">
        <v>3287</v>
      </c>
      <c r="G7850">
        <v>2423</v>
      </c>
      <c r="H7850">
        <v>1258</v>
      </c>
      <c r="I7850">
        <v>43112075400</v>
      </c>
      <c r="J7850">
        <v>8</v>
      </c>
      <c r="K7850" t="s">
        <v>1987</v>
      </c>
      <c r="L7850">
        <v>2531</v>
      </c>
      <c r="M7850" t="s">
        <v>1557</v>
      </c>
      <c r="N7850" t="s">
        <v>1988</v>
      </c>
      <c r="O7850">
        <v>0</v>
      </c>
      <c r="P7850" t="s">
        <v>1552</v>
      </c>
      <c r="Q7850">
        <v>19970329</v>
      </c>
      <c r="R7850">
        <v>891012369</v>
      </c>
    </row>
    <row r="7851" spans="1:18">
      <c r="A7851" t="s">
        <v>1985</v>
      </c>
      <c r="B7851" t="s">
        <v>2012</v>
      </c>
      <c r="C7851">
        <v>201205</v>
      </c>
      <c r="D7851">
        <v>31</v>
      </c>
      <c r="E7851" t="s">
        <v>1555</v>
      </c>
      <c r="F7851">
        <v>1515</v>
      </c>
      <c r="G7851">
        <v>590</v>
      </c>
      <c r="H7851">
        <v>955</v>
      </c>
      <c r="I7851">
        <v>43112060501</v>
      </c>
      <c r="J7851">
        <v>8</v>
      </c>
      <c r="K7851" t="s">
        <v>1987</v>
      </c>
      <c r="L7851">
        <v>2531</v>
      </c>
      <c r="M7851" t="s">
        <v>1557</v>
      </c>
      <c r="N7851" t="s">
        <v>1988</v>
      </c>
      <c r="O7851">
        <v>0</v>
      </c>
      <c r="P7851" t="s">
        <v>1552</v>
      </c>
      <c r="Q7851">
        <v>19961123</v>
      </c>
      <c r="R7851">
        <v>891012369</v>
      </c>
    </row>
    <row r="7852" spans="1:18">
      <c r="A7852" t="s">
        <v>1985</v>
      </c>
      <c r="B7852" t="s">
        <v>2013</v>
      </c>
      <c r="C7852">
        <v>201205</v>
      </c>
      <c r="D7852">
        <v>30</v>
      </c>
      <c r="E7852" t="s">
        <v>1555</v>
      </c>
      <c r="F7852">
        <v>3626</v>
      </c>
      <c r="G7852">
        <v>1259</v>
      </c>
      <c r="H7852">
        <v>9499</v>
      </c>
      <c r="I7852">
        <v>43112064202</v>
      </c>
      <c r="J7852">
        <v>8</v>
      </c>
      <c r="K7852" t="s">
        <v>1987</v>
      </c>
      <c r="L7852">
        <v>2531</v>
      </c>
      <c r="M7852" t="s">
        <v>1557</v>
      </c>
      <c r="N7852" t="s">
        <v>1988</v>
      </c>
      <c r="O7852">
        <v>0</v>
      </c>
      <c r="P7852" t="s">
        <v>1552</v>
      </c>
      <c r="Q7852">
        <v>19970317</v>
      </c>
      <c r="R7852">
        <v>891012369</v>
      </c>
    </row>
    <row r="7853" spans="1:18">
      <c r="A7853" t="s">
        <v>2014</v>
      </c>
      <c r="B7853" t="s">
        <v>1735</v>
      </c>
      <c r="C7853">
        <v>201205</v>
      </c>
      <c r="D7853">
        <v>31</v>
      </c>
      <c r="E7853" t="s">
        <v>1555</v>
      </c>
      <c r="F7853">
        <v>2870</v>
      </c>
      <c r="G7853">
        <v>3391</v>
      </c>
      <c r="H7853">
        <v>10636</v>
      </c>
      <c r="I7853">
        <v>43112043701</v>
      </c>
      <c r="J7853">
        <v>8</v>
      </c>
      <c r="K7853" t="s">
        <v>2015</v>
      </c>
      <c r="L7853">
        <v>2309</v>
      </c>
      <c r="M7853" t="s">
        <v>2016</v>
      </c>
      <c r="N7853" t="s">
        <v>1988</v>
      </c>
      <c r="O7853">
        <v>0</v>
      </c>
      <c r="P7853" t="s">
        <v>1552</v>
      </c>
      <c r="Q7853">
        <v>20071113</v>
      </c>
      <c r="R7853">
        <v>891012369</v>
      </c>
    </row>
    <row r="7854" spans="1:18">
      <c r="A7854" t="s">
        <v>1989</v>
      </c>
      <c r="B7854" t="s">
        <v>1990</v>
      </c>
      <c r="C7854">
        <v>201206</v>
      </c>
      <c r="D7854">
        <v>29</v>
      </c>
      <c r="E7854" t="s">
        <v>1555</v>
      </c>
      <c r="F7854">
        <v>8108</v>
      </c>
      <c r="G7854">
        <v>7172</v>
      </c>
      <c r="H7854">
        <v>2</v>
      </c>
      <c r="I7854">
        <v>43112058201</v>
      </c>
      <c r="J7854">
        <v>8</v>
      </c>
      <c r="K7854" t="s">
        <v>1991</v>
      </c>
      <c r="L7854">
        <v>2531</v>
      </c>
      <c r="M7854" t="s">
        <v>1557</v>
      </c>
      <c r="N7854" t="s">
        <v>1988</v>
      </c>
      <c r="O7854">
        <v>0</v>
      </c>
      <c r="P7854" t="s">
        <v>1552</v>
      </c>
      <c r="Q7854">
        <v>19980322</v>
      </c>
      <c r="R7854">
        <v>891012369</v>
      </c>
    </row>
    <row r="7855" spans="1:18">
      <c r="A7855" t="s">
        <v>1985</v>
      </c>
      <c r="B7855" t="s">
        <v>1992</v>
      </c>
      <c r="C7855">
        <v>201206</v>
      </c>
      <c r="D7855">
        <v>30</v>
      </c>
      <c r="E7855" t="s">
        <v>1555</v>
      </c>
      <c r="F7855">
        <v>2420</v>
      </c>
      <c r="G7855">
        <v>1036</v>
      </c>
      <c r="H7855">
        <v>967</v>
      </c>
      <c r="I7855">
        <v>43112047200</v>
      </c>
      <c r="J7855">
        <v>8</v>
      </c>
      <c r="K7855" t="s">
        <v>1987</v>
      </c>
      <c r="L7855">
        <v>2531</v>
      </c>
      <c r="M7855" t="s">
        <v>1557</v>
      </c>
      <c r="N7855" t="s">
        <v>1988</v>
      </c>
      <c r="O7855">
        <v>0</v>
      </c>
      <c r="P7855" t="s">
        <v>1552</v>
      </c>
      <c r="Q7855">
        <v>19811201</v>
      </c>
      <c r="R7855">
        <v>891012369</v>
      </c>
    </row>
    <row r="7856" spans="1:18">
      <c r="A7856" t="s">
        <v>1985</v>
      </c>
      <c r="B7856" t="s">
        <v>1994</v>
      </c>
      <c r="C7856">
        <v>201206</v>
      </c>
      <c r="D7856">
        <v>30</v>
      </c>
      <c r="E7856" t="s">
        <v>1555</v>
      </c>
      <c r="F7856">
        <v>1083</v>
      </c>
      <c r="G7856">
        <v>2729</v>
      </c>
      <c r="H7856">
        <v>242</v>
      </c>
      <c r="I7856">
        <v>43112048901</v>
      </c>
      <c r="J7856">
        <v>8</v>
      </c>
      <c r="K7856" t="s">
        <v>1987</v>
      </c>
      <c r="L7856">
        <v>2531</v>
      </c>
      <c r="M7856" t="s">
        <v>1557</v>
      </c>
      <c r="N7856" t="s">
        <v>1988</v>
      </c>
      <c r="O7856">
        <v>0</v>
      </c>
      <c r="P7856" t="s">
        <v>1552</v>
      </c>
      <c r="Q7856">
        <v>19830101</v>
      </c>
      <c r="R7856">
        <v>891012369</v>
      </c>
    </row>
    <row r="7857" spans="1:18">
      <c r="A7857" t="s">
        <v>1985</v>
      </c>
      <c r="B7857" t="s">
        <v>1995</v>
      </c>
      <c r="C7857">
        <v>201206</v>
      </c>
      <c r="D7857">
        <v>30</v>
      </c>
      <c r="E7857" t="s">
        <v>1555</v>
      </c>
      <c r="F7857">
        <v>909</v>
      </c>
      <c r="G7857">
        <v>556</v>
      </c>
      <c r="H7857">
        <v>2880</v>
      </c>
      <c r="I7857">
        <v>43112051300</v>
      </c>
      <c r="J7857">
        <v>8</v>
      </c>
      <c r="K7857" t="s">
        <v>1987</v>
      </c>
      <c r="L7857">
        <v>2531</v>
      </c>
      <c r="M7857" t="s">
        <v>1557</v>
      </c>
      <c r="N7857" t="s">
        <v>1988</v>
      </c>
      <c r="O7857">
        <v>0</v>
      </c>
      <c r="P7857" t="s">
        <v>1552</v>
      </c>
      <c r="Q7857">
        <v>19820901</v>
      </c>
      <c r="R7857">
        <v>891012369</v>
      </c>
    </row>
    <row r="7858" spans="1:18">
      <c r="A7858" t="s">
        <v>1985</v>
      </c>
      <c r="B7858" t="s">
        <v>1996</v>
      </c>
      <c r="C7858">
        <v>201206</v>
      </c>
      <c r="D7858">
        <v>29</v>
      </c>
      <c r="E7858" t="s">
        <v>1555</v>
      </c>
      <c r="F7858">
        <v>1457</v>
      </c>
      <c r="G7858">
        <v>2756</v>
      </c>
      <c r="H7858">
        <v>3157</v>
      </c>
      <c r="I7858">
        <v>43112052200</v>
      </c>
      <c r="J7858">
        <v>8</v>
      </c>
      <c r="K7858" t="s">
        <v>1987</v>
      </c>
      <c r="L7858">
        <v>2531</v>
      </c>
      <c r="M7858" t="s">
        <v>1557</v>
      </c>
      <c r="N7858" t="s">
        <v>1988</v>
      </c>
      <c r="O7858">
        <v>0</v>
      </c>
      <c r="P7858" t="s">
        <v>1552</v>
      </c>
      <c r="Q7858">
        <v>19821101</v>
      </c>
      <c r="R7858">
        <v>891012369</v>
      </c>
    </row>
    <row r="7859" spans="1:18">
      <c r="A7859" t="s">
        <v>1985</v>
      </c>
      <c r="B7859" t="s">
        <v>2018</v>
      </c>
      <c r="C7859">
        <v>201206</v>
      </c>
      <c r="D7859">
        <v>29</v>
      </c>
      <c r="E7859" t="s">
        <v>1555</v>
      </c>
      <c r="F7859">
        <v>2004</v>
      </c>
      <c r="G7859">
        <v>586</v>
      </c>
      <c r="H7859">
        <v>6982</v>
      </c>
      <c r="I7859">
        <v>43112055000</v>
      </c>
      <c r="J7859">
        <v>8</v>
      </c>
      <c r="K7859" t="s">
        <v>1987</v>
      </c>
      <c r="L7859">
        <v>2531</v>
      </c>
      <c r="M7859" t="s">
        <v>1557</v>
      </c>
      <c r="N7859" t="s">
        <v>1988</v>
      </c>
      <c r="O7859">
        <v>0</v>
      </c>
      <c r="P7859" t="s">
        <v>1552</v>
      </c>
      <c r="Q7859">
        <v>19830701</v>
      </c>
      <c r="R7859">
        <v>891012369</v>
      </c>
    </row>
    <row r="7860" spans="1:18">
      <c r="A7860" t="s">
        <v>1985</v>
      </c>
      <c r="B7860" t="s">
        <v>2000</v>
      </c>
      <c r="C7860">
        <v>201206</v>
      </c>
      <c r="D7860">
        <v>30</v>
      </c>
      <c r="E7860" t="s">
        <v>1555</v>
      </c>
      <c r="F7860">
        <v>1733</v>
      </c>
      <c r="G7860">
        <v>1585</v>
      </c>
      <c r="H7860">
        <v>79</v>
      </c>
      <c r="I7860">
        <v>43112057500</v>
      </c>
      <c r="J7860">
        <v>8</v>
      </c>
      <c r="K7860" t="s">
        <v>1987</v>
      </c>
      <c r="L7860">
        <v>2531</v>
      </c>
      <c r="M7860" t="s">
        <v>1557</v>
      </c>
      <c r="N7860" t="s">
        <v>1988</v>
      </c>
      <c r="O7860">
        <v>0</v>
      </c>
      <c r="P7860" t="s">
        <v>1552</v>
      </c>
      <c r="Q7860">
        <v>19840501</v>
      </c>
      <c r="R7860">
        <v>891012369</v>
      </c>
    </row>
    <row r="7861" spans="1:18">
      <c r="A7861" t="s">
        <v>1985</v>
      </c>
      <c r="B7861" t="s">
        <v>2001</v>
      </c>
      <c r="C7861">
        <v>201206</v>
      </c>
      <c r="D7861">
        <v>29</v>
      </c>
      <c r="E7861" t="s">
        <v>1555</v>
      </c>
      <c r="F7861">
        <v>3328</v>
      </c>
      <c r="G7861">
        <v>878</v>
      </c>
      <c r="H7861">
        <v>8087</v>
      </c>
      <c r="I7861">
        <v>43112055700</v>
      </c>
      <c r="J7861">
        <v>8</v>
      </c>
      <c r="K7861" t="s">
        <v>1987</v>
      </c>
      <c r="L7861">
        <v>2531</v>
      </c>
      <c r="M7861" t="s">
        <v>1557</v>
      </c>
      <c r="N7861" t="s">
        <v>1988</v>
      </c>
      <c r="O7861">
        <v>0</v>
      </c>
      <c r="P7861" t="s">
        <v>1552</v>
      </c>
      <c r="Q7861">
        <v>19831001</v>
      </c>
      <c r="R7861">
        <v>891012369</v>
      </c>
    </row>
    <row r="7862" spans="1:18">
      <c r="A7862" t="s">
        <v>1985</v>
      </c>
      <c r="B7862" t="s">
        <v>2002</v>
      </c>
      <c r="C7862">
        <v>201206</v>
      </c>
      <c r="D7862">
        <v>30</v>
      </c>
      <c r="E7862" t="s">
        <v>1555</v>
      </c>
      <c r="F7862">
        <v>1615</v>
      </c>
      <c r="G7862">
        <v>1263</v>
      </c>
      <c r="H7862">
        <v>227</v>
      </c>
      <c r="I7862">
        <v>43112057200</v>
      </c>
      <c r="J7862">
        <v>8</v>
      </c>
      <c r="K7862" t="s">
        <v>1987</v>
      </c>
      <c r="L7862">
        <v>2531</v>
      </c>
      <c r="M7862" t="s">
        <v>1557</v>
      </c>
      <c r="N7862" t="s">
        <v>1988</v>
      </c>
      <c r="O7862">
        <v>0</v>
      </c>
      <c r="P7862" t="s">
        <v>1552</v>
      </c>
      <c r="Q7862">
        <v>19840201</v>
      </c>
      <c r="R7862">
        <v>891012369</v>
      </c>
    </row>
    <row r="7863" spans="1:18">
      <c r="A7863" t="s">
        <v>1985</v>
      </c>
      <c r="B7863" t="s">
        <v>2003</v>
      </c>
      <c r="C7863">
        <v>201206</v>
      </c>
      <c r="D7863">
        <v>30</v>
      </c>
      <c r="E7863" t="s">
        <v>1555</v>
      </c>
      <c r="F7863">
        <v>860</v>
      </c>
      <c r="G7863">
        <v>404</v>
      </c>
      <c r="H7863">
        <v>11</v>
      </c>
      <c r="I7863">
        <v>43112059400</v>
      </c>
      <c r="J7863">
        <v>8</v>
      </c>
      <c r="K7863" t="s">
        <v>1987</v>
      </c>
      <c r="L7863">
        <v>2531</v>
      </c>
      <c r="M7863" t="s">
        <v>1557</v>
      </c>
      <c r="N7863" t="s">
        <v>1988</v>
      </c>
      <c r="O7863">
        <v>0</v>
      </c>
      <c r="P7863" t="s">
        <v>1552</v>
      </c>
      <c r="Q7863">
        <v>19841201</v>
      </c>
      <c r="R7863">
        <v>891012369</v>
      </c>
    </row>
    <row r="7864" spans="1:18">
      <c r="A7864" t="s">
        <v>1985</v>
      </c>
      <c r="B7864" t="s">
        <v>2004</v>
      </c>
      <c r="C7864">
        <v>201206</v>
      </c>
      <c r="D7864">
        <v>30</v>
      </c>
      <c r="E7864" t="s">
        <v>1555</v>
      </c>
      <c r="F7864">
        <v>4247</v>
      </c>
      <c r="G7864">
        <v>2324</v>
      </c>
      <c r="H7864">
        <v>597</v>
      </c>
      <c r="I7864">
        <v>43112058000</v>
      </c>
      <c r="J7864">
        <v>8</v>
      </c>
      <c r="K7864" t="s">
        <v>1987</v>
      </c>
      <c r="L7864">
        <v>2531</v>
      </c>
      <c r="M7864" t="s">
        <v>1557</v>
      </c>
      <c r="N7864" t="s">
        <v>1988</v>
      </c>
      <c r="O7864">
        <v>0</v>
      </c>
      <c r="P7864" t="s">
        <v>1552</v>
      </c>
      <c r="Q7864">
        <v>19840501</v>
      </c>
      <c r="R7864">
        <v>891012369</v>
      </c>
    </row>
    <row r="7865" spans="1:18">
      <c r="A7865" t="s">
        <v>1985</v>
      </c>
      <c r="B7865" t="s">
        <v>2005</v>
      </c>
      <c r="C7865">
        <v>201206</v>
      </c>
      <c r="D7865">
        <v>30</v>
      </c>
      <c r="E7865" t="s">
        <v>1555</v>
      </c>
      <c r="F7865">
        <v>1186</v>
      </c>
      <c r="G7865">
        <v>783</v>
      </c>
      <c r="H7865">
        <v>1</v>
      </c>
      <c r="I7865">
        <v>43112061700</v>
      </c>
      <c r="J7865">
        <v>8</v>
      </c>
      <c r="K7865" t="s">
        <v>1987</v>
      </c>
      <c r="L7865">
        <v>2531</v>
      </c>
      <c r="M7865" t="s">
        <v>1557</v>
      </c>
      <c r="N7865" t="s">
        <v>1988</v>
      </c>
      <c r="O7865">
        <v>0</v>
      </c>
      <c r="P7865" t="s">
        <v>1552</v>
      </c>
      <c r="Q7865">
        <v>19860401</v>
      </c>
      <c r="R7865">
        <v>891012369</v>
      </c>
    </row>
    <row r="7866" spans="1:18">
      <c r="A7866" t="s">
        <v>1985</v>
      </c>
      <c r="B7866" t="s">
        <v>2006</v>
      </c>
      <c r="C7866">
        <v>201206</v>
      </c>
      <c r="D7866">
        <v>29</v>
      </c>
      <c r="E7866" t="s">
        <v>1555</v>
      </c>
      <c r="F7866">
        <v>4816</v>
      </c>
      <c r="G7866">
        <v>4192</v>
      </c>
      <c r="H7866">
        <v>59862</v>
      </c>
      <c r="I7866">
        <v>43112061300</v>
      </c>
      <c r="J7866">
        <v>8</v>
      </c>
      <c r="K7866" t="s">
        <v>1987</v>
      </c>
      <c r="L7866">
        <v>2531</v>
      </c>
      <c r="M7866" t="s">
        <v>1557</v>
      </c>
      <c r="N7866" t="s">
        <v>1988</v>
      </c>
      <c r="O7866">
        <v>0</v>
      </c>
      <c r="P7866" t="s">
        <v>1552</v>
      </c>
      <c r="Q7866">
        <v>19851001</v>
      </c>
      <c r="R7866">
        <v>891012369</v>
      </c>
    </row>
    <row r="7867" spans="1:18">
      <c r="A7867" t="s">
        <v>1985</v>
      </c>
      <c r="B7867" t="s">
        <v>2007</v>
      </c>
      <c r="C7867">
        <v>201206</v>
      </c>
      <c r="D7867">
        <v>30</v>
      </c>
      <c r="E7867" t="s">
        <v>1555</v>
      </c>
      <c r="F7867">
        <v>1474</v>
      </c>
      <c r="G7867">
        <v>2340</v>
      </c>
      <c r="H7867">
        <v>18</v>
      </c>
      <c r="I7867">
        <v>43112060301</v>
      </c>
      <c r="J7867">
        <v>8</v>
      </c>
      <c r="K7867" t="s">
        <v>1987</v>
      </c>
      <c r="L7867">
        <v>2531</v>
      </c>
      <c r="M7867" t="s">
        <v>1557</v>
      </c>
      <c r="N7867" t="s">
        <v>1988</v>
      </c>
      <c r="O7867">
        <v>0</v>
      </c>
      <c r="P7867" t="s">
        <v>1552</v>
      </c>
      <c r="Q7867">
        <v>19851201</v>
      </c>
      <c r="R7867">
        <v>891012369</v>
      </c>
    </row>
    <row r="7868" spans="1:18">
      <c r="A7868" t="s">
        <v>1985</v>
      </c>
      <c r="B7868" t="s">
        <v>2008</v>
      </c>
      <c r="C7868">
        <v>201206</v>
      </c>
      <c r="D7868">
        <v>29</v>
      </c>
      <c r="E7868" t="s">
        <v>1555</v>
      </c>
      <c r="F7868">
        <v>8788</v>
      </c>
      <c r="G7868">
        <v>17559</v>
      </c>
      <c r="H7868">
        <v>76132</v>
      </c>
      <c r="I7868">
        <v>43112060700</v>
      </c>
      <c r="J7868">
        <v>8</v>
      </c>
      <c r="K7868" t="s">
        <v>1987</v>
      </c>
      <c r="L7868">
        <v>2531</v>
      </c>
      <c r="M7868" t="s">
        <v>1557</v>
      </c>
      <c r="N7868" t="s">
        <v>1988</v>
      </c>
      <c r="O7868">
        <v>0</v>
      </c>
      <c r="P7868" t="s">
        <v>1552</v>
      </c>
      <c r="Q7868">
        <v>19850501</v>
      </c>
      <c r="R7868">
        <v>891012369</v>
      </c>
    </row>
    <row r="7869" spans="1:18">
      <c r="A7869" t="s">
        <v>1985</v>
      </c>
      <c r="B7869" t="s">
        <v>2009</v>
      </c>
      <c r="C7869">
        <v>201206</v>
      </c>
      <c r="D7869">
        <v>1</v>
      </c>
      <c r="E7869" t="s">
        <v>1555</v>
      </c>
      <c r="F7869">
        <v>128</v>
      </c>
      <c r="G7869">
        <v>132</v>
      </c>
      <c r="H7869">
        <v>486</v>
      </c>
      <c r="I7869">
        <v>43112061501</v>
      </c>
      <c r="J7869">
        <v>8</v>
      </c>
      <c r="K7869" t="s">
        <v>1987</v>
      </c>
      <c r="L7869">
        <v>2531</v>
      </c>
      <c r="M7869" t="s">
        <v>1557</v>
      </c>
      <c r="N7869" t="s">
        <v>1988</v>
      </c>
      <c r="O7869">
        <v>0</v>
      </c>
      <c r="P7869" t="s">
        <v>1552</v>
      </c>
      <c r="Q7869">
        <v>19980816</v>
      </c>
      <c r="R7869">
        <v>891012369</v>
      </c>
    </row>
    <row r="7870" spans="1:18">
      <c r="A7870" t="s">
        <v>1985</v>
      </c>
      <c r="B7870" t="s">
        <v>2010</v>
      </c>
      <c r="C7870">
        <v>201206</v>
      </c>
      <c r="D7870">
        <v>30</v>
      </c>
      <c r="E7870" t="s">
        <v>1555</v>
      </c>
      <c r="F7870">
        <v>2015</v>
      </c>
      <c r="G7870">
        <v>1213</v>
      </c>
      <c r="H7870">
        <v>438</v>
      </c>
      <c r="I7870">
        <v>43112058401</v>
      </c>
      <c r="J7870">
        <v>8</v>
      </c>
      <c r="K7870" t="s">
        <v>1987</v>
      </c>
      <c r="L7870">
        <v>2531</v>
      </c>
      <c r="M7870" t="s">
        <v>1557</v>
      </c>
      <c r="N7870" t="s">
        <v>1988</v>
      </c>
      <c r="O7870">
        <v>0</v>
      </c>
      <c r="P7870" t="s">
        <v>1552</v>
      </c>
      <c r="Q7870">
        <v>19940101</v>
      </c>
      <c r="R7870">
        <v>891012369</v>
      </c>
    </row>
    <row r="7871" spans="1:18">
      <c r="A7871" t="s">
        <v>1985</v>
      </c>
      <c r="B7871" t="s">
        <v>2017</v>
      </c>
      <c r="C7871">
        <v>201206</v>
      </c>
      <c r="D7871">
        <v>29</v>
      </c>
      <c r="E7871" t="s">
        <v>1555</v>
      </c>
      <c r="F7871">
        <v>476</v>
      </c>
      <c r="G7871">
        <v>1283</v>
      </c>
      <c r="H7871">
        <v>5791</v>
      </c>
      <c r="I7871">
        <v>43112059301</v>
      </c>
      <c r="J7871">
        <v>8</v>
      </c>
      <c r="K7871" t="s">
        <v>1987</v>
      </c>
      <c r="L7871">
        <v>2531</v>
      </c>
      <c r="M7871" t="s">
        <v>1557</v>
      </c>
      <c r="N7871" t="s">
        <v>1988</v>
      </c>
      <c r="O7871">
        <v>0</v>
      </c>
      <c r="P7871" t="s">
        <v>1552</v>
      </c>
      <c r="Q7871">
        <v>19940601</v>
      </c>
      <c r="R7871">
        <v>891012369</v>
      </c>
    </row>
    <row r="7872" spans="1:18">
      <c r="A7872" t="s">
        <v>1985</v>
      </c>
      <c r="B7872" t="s">
        <v>2011</v>
      </c>
      <c r="C7872">
        <v>201206</v>
      </c>
      <c r="D7872">
        <v>29</v>
      </c>
      <c r="E7872" t="s">
        <v>1555</v>
      </c>
      <c r="F7872">
        <v>2993</v>
      </c>
      <c r="G7872">
        <v>2296</v>
      </c>
      <c r="H7872">
        <v>1581</v>
      </c>
      <c r="I7872">
        <v>43112075400</v>
      </c>
      <c r="J7872">
        <v>8</v>
      </c>
      <c r="K7872" t="s">
        <v>1987</v>
      </c>
      <c r="L7872">
        <v>2531</v>
      </c>
      <c r="M7872" t="s">
        <v>1557</v>
      </c>
      <c r="N7872" t="s">
        <v>1988</v>
      </c>
      <c r="O7872">
        <v>0</v>
      </c>
      <c r="P7872" t="s">
        <v>1552</v>
      </c>
      <c r="Q7872">
        <v>19970329</v>
      </c>
      <c r="R7872">
        <v>891012369</v>
      </c>
    </row>
    <row r="7873" spans="1:18">
      <c r="A7873" t="s">
        <v>1985</v>
      </c>
      <c r="B7873" t="s">
        <v>2012</v>
      </c>
      <c r="C7873">
        <v>201206</v>
      </c>
      <c r="D7873">
        <v>30</v>
      </c>
      <c r="E7873" t="s">
        <v>1555</v>
      </c>
      <c r="F7873">
        <v>1510</v>
      </c>
      <c r="G7873">
        <v>581</v>
      </c>
      <c r="H7873">
        <v>900</v>
      </c>
      <c r="I7873">
        <v>43112060501</v>
      </c>
      <c r="J7873">
        <v>8</v>
      </c>
      <c r="K7873" t="s">
        <v>1987</v>
      </c>
      <c r="L7873">
        <v>2531</v>
      </c>
      <c r="M7873" t="s">
        <v>1557</v>
      </c>
      <c r="N7873" t="s">
        <v>1988</v>
      </c>
      <c r="O7873">
        <v>0</v>
      </c>
      <c r="P7873" t="s">
        <v>1552</v>
      </c>
      <c r="Q7873">
        <v>19961123</v>
      </c>
      <c r="R7873">
        <v>891012369</v>
      </c>
    </row>
    <row r="7874" spans="1:18">
      <c r="A7874" t="s">
        <v>1985</v>
      </c>
      <c r="B7874" t="s">
        <v>2013</v>
      </c>
      <c r="C7874">
        <v>201206</v>
      </c>
      <c r="D7874">
        <v>29</v>
      </c>
      <c r="E7874" t="s">
        <v>1555</v>
      </c>
      <c r="F7874">
        <v>3583</v>
      </c>
      <c r="G7874">
        <v>1397</v>
      </c>
      <c r="H7874">
        <v>8561</v>
      </c>
      <c r="I7874">
        <v>43112064202</v>
      </c>
      <c r="J7874">
        <v>8</v>
      </c>
      <c r="K7874" t="s">
        <v>1987</v>
      </c>
      <c r="L7874">
        <v>2531</v>
      </c>
      <c r="M7874" t="s">
        <v>1557</v>
      </c>
      <c r="N7874" t="s">
        <v>1988</v>
      </c>
      <c r="O7874">
        <v>0</v>
      </c>
      <c r="P7874" t="s">
        <v>1552</v>
      </c>
      <c r="Q7874">
        <v>19970317</v>
      </c>
      <c r="R7874">
        <v>891012369</v>
      </c>
    </row>
    <row r="7875" spans="1:18">
      <c r="A7875" t="s">
        <v>2014</v>
      </c>
      <c r="B7875" t="s">
        <v>1735</v>
      </c>
      <c r="C7875">
        <v>201206</v>
      </c>
      <c r="D7875">
        <v>29</v>
      </c>
      <c r="E7875" t="s">
        <v>1555</v>
      </c>
      <c r="F7875">
        <v>3005</v>
      </c>
      <c r="G7875">
        <v>3176</v>
      </c>
      <c r="H7875">
        <v>8858</v>
      </c>
      <c r="I7875">
        <v>43112043701</v>
      </c>
      <c r="J7875">
        <v>8</v>
      </c>
      <c r="K7875" t="s">
        <v>2015</v>
      </c>
      <c r="L7875">
        <v>2309</v>
      </c>
      <c r="M7875" t="s">
        <v>2016</v>
      </c>
      <c r="N7875" t="s">
        <v>1988</v>
      </c>
      <c r="O7875">
        <v>0</v>
      </c>
      <c r="P7875" t="s">
        <v>1552</v>
      </c>
      <c r="Q7875">
        <v>20071113</v>
      </c>
      <c r="R7875">
        <v>891012369</v>
      </c>
    </row>
    <row r="7876" spans="1:18">
      <c r="A7876" t="s">
        <v>1989</v>
      </c>
      <c r="B7876" t="s">
        <v>1990</v>
      </c>
      <c r="C7876">
        <v>201207</v>
      </c>
      <c r="D7876">
        <v>30</v>
      </c>
      <c r="E7876" t="s">
        <v>1555</v>
      </c>
      <c r="F7876">
        <v>8086</v>
      </c>
      <c r="G7876">
        <v>7878</v>
      </c>
      <c r="H7876">
        <v>0</v>
      </c>
      <c r="I7876">
        <v>43112058201</v>
      </c>
      <c r="J7876">
        <v>8</v>
      </c>
      <c r="K7876" t="s">
        <v>1991</v>
      </c>
      <c r="L7876">
        <v>2531</v>
      </c>
      <c r="M7876" t="s">
        <v>1557</v>
      </c>
      <c r="N7876" t="s">
        <v>1988</v>
      </c>
      <c r="O7876">
        <v>0</v>
      </c>
      <c r="P7876" t="s">
        <v>1552</v>
      </c>
      <c r="Q7876">
        <v>19980322</v>
      </c>
      <c r="R7876">
        <v>891012369</v>
      </c>
    </row>
    <row r="7877" spans="1:18">
      <c r="A7877" t="s">
        <v>1985</v>
      </c>
      <c r="B7877" t="s">
        <v>1992</v>
      </c>
      <c r="C7877">
        <v>201207</v>
      </c>
      <c r="D7877">
        <v>31</v>
      </c>
      <c r="E7877" t="s">
        <v>1555</v>
      </c>
      <c r="F7877">
        <v>2337</v>
      </c>
      <c r="G7877">
        <v>1200</v>
      </c>
      <c r="H7877">
        <v>785</v>
      </c>
      <c r="I7877">
        <v>43112047200</v>
      </c>
      <c r="J7877">
        <v>8</v>
      </c>
      <c r="K7877" t="s">
        <v>1987</v>
      </c>
      <c r="L7877">
        <v>2531</v>
      </c>
      <c r="M7877" t="s">
        <v>1557</v>
      </c>
      <c r="N7877" t="s">
        <v>1988</v>
      </c>
      <c r="O7877">
        <v>0</v>
      </c>
      <c r="P7877" t="s">
        <v>1552</v>
      </c>
      <c r="Q7877">
        <v>19811201</v>
      </c>
      <c r="R7877">
        <v>891012369</v>
      </c>
    </row>
    <row r="7878" spans="1:18">
      <c r="A7878" t="s">
        <v>1985</v>
      </c>
      <c r="B7878" t="s">
        <v>1993</v>
      </c>
      <c r="C7878">
        <v>201207</v>
      </c>
      <c r="D7878">
        <v>14</v>
      </c>
      <c r="E7878" t="s">
        <v>1555</v>
      </c>
      <c r="F7878">
        <v>863</v>
      </c>
      <c r="G7878">
        <v>285</v>
      </c>
      <c r="H7878">
        <v>809</v>
      </c>
      <c r="I7878">
        <v>43112048100</v>
      </c>
      <c r="J7878">
        <v>8</v>
      </c>
      <c r="K7878" t="s">
        <v>1987</v>
      </c>
      <c r="L7878">
        <v>2531</v>
      </c>
      <c r="M7878" t="s">
        <v>1557</v>
      </c>
      <c r="N7878" t="s">
        <v>1988</v>
      </c>
      <c r="O7878">
        <v>0</v>
      </c>
      <c r="P7878" t="s">
        <v>1552</v>
      </c>
      <c r="Q7878">
        <v>19820101</v>
      </c>
      <c r="R7878">
        <v>891012369</v>
      </c>
    </row>
    <row r="7879" spans="1:18">
      <c r="A7879" t="s">
        <v>1985</v>
      </c>
      <c r="B7879" t="s">
        <v>1994</v>
      </c>
      <c r="C7879">
        <v>201207</v>
      </c>
      <c r="D7879">
        <v>31</v>
      </c>
      <c r="E7879" t="s">
        <v>1555</v>
      </c>
      <c r="F7879">
        <v>820</v>
      </c>
      <c r="G7879">
        <v>2893</v>
      </c>
      <c r="H7879">
        <v>183</v>
      </c>
      <c r="I7879">
        <v>43112048901</v>
      </c>
      <c r="J7879">
        <v>8</v>
      </c>
      <c r="K7879" t="s">
        <v>1987</v>
      </c>
      <c r="L7879">
        <v>2531</v>
      </c>
      <c r="M7879" t="s">
        <v>1557</v>
      </c>
      <c r="N7879" t="s">
        <v>1988</v>
      </c>
      <c r="O7879">
        <v>0</v>
      </c>
      <c r="P7879" t="s">
        <v>1552</v>
      </c>
      <c r="Q7879">
        <v>19830101</v>
      </c>
      <c r="R7879">
        <v>891012369</v>
      </c>
    </row>
    <row r="7880" spans="1:18">
      <c r="A7880" t="s">
        <v>1985</v>
      </c>
      <c r="B7880" t="s">
        <v>1995</v>
      </c>
      <c r="C7880">
        <v>201207</v>
      </c>
      <c r="D7880">
        <v>31</v>
      </c>
      <c r="E7880" t="s">
        <v>1555</v>
      </c>
      <c r="F7880">
        <v>645</v>
      </c>
      <c r="G7880">
        <v>844</v>
      </c>
      <c r="H7880">
        <v>2232</v>
      </c>
      <c r="I7880">
        <v>43112051300</v>
      </c>
      <c r="J7880">
        <v>8</v>
      </c>
      <c r="K7880" t="s">
        <v>1987</v>
      </c>
      <c r="L7880">
        <v>2531</v>
      </c>
      <c r="M7880" t="s">
        <v>1557</v>
      </c>
      <c r="N7880" t="s">
        <v>1988</v>
      </c>
      <c r="O7880">
        <v>0</v>
      </c>
      <c r="P7880" t="s">
        <v>1552</v>
      </c>
      <c r="Q7880">
        <v>19820901</v>
      </c>
      <c r="R7880">
        <v>891012369</v>
      </c>
    </row>
    <row r="7881" spans="1:18">
      <c r="A7881" t="s">
        <v>1985</v>
      </c>
      <c r="B7881" t="s">
        <v>1996</v>
      </c>
      <c r="C7881">
        <v>201207</v>
      </c>
      <c r="D7881">
        <v>31</v>
      </c>
      <c r="E7881" t="s">
        <v>1555</v>
      </c>
      <c r="F7881">
        <v>1750</v>
      </c>
      <c r="G7881">
        <v>2786</v>
      </c>
      <c r="H7881">
        <v>3441</v>
      </c>
      <c r="I7881">
        <v>43112052200</v>
      </c>
      <c r="J7881">
        <v>8</v>
      </c>
      <c r="K7881" t="s">
        <v>1987</v>
      </c>
      <c r="L7881">
        <v>2531</v>
      </c>
      <c r="M7881" t="s">
        <v>1557</v>
      </c>
      <c r="N7881" t="s">
        <v>1988</v>
      </c>
      <c r="O7881">
        <v>0</v>
      </c>
      <c r="P7881" t="s">
        <v>1552</v>
      </c>
      <c r="Q7881">
        <v>19821101</v>
      </c>
      <c r="R7881">
        <v>891012369</v>
      </c>
    </row>
    <row r="7882" spans="1:18">
      <c r="A7882" t="s">
        <v>1985</v>
      </c>
      <c r="B7882" t="s">
        <v>1997</v>
      </c>
      <c r="C7882">
        <v>201207</v>
      </c>
      <c r="D7882">
        <v>26</v>
      </c>
      <c r="E7882" t="s">
        <v>1555</v>
      </c>
      <c r="F7882">
        <v>1332</v>
      </c>
      <c r="G7882">
        <v>862</v>
      </c>
      <c r="H7882">
        <v>9013</v>
      </c>
      <c r="I7882">
        <v>43112054600</v>
      </c>
      <c r="J7882">
        <v>8</v>
      </c>
      <c r="K7882" t="s">
        <v>1987</v>
      </c>
      <c r="L7882">
        <v>2531</v>
      </c>
      <c r="M7882" t="s">
        <v>1557</v>
      </c>
      <c r="N7882" t="s">
        <v>1988</v>
      </c>
      <c r="O7882">
        <v>0</v>
      </c>
      <c r="P7882" t="s">
        <v>1552</v>
      </c>
      <c r="Q7882">
        <v>19830701</v>
      </c>
      <c r="R7882">
        <v>891012369</v>
      </c>
    </row>
    <row r="7883" spans="1:18">
      <c r="A7883" t="s">
        <v>1985</v>
      </c>
      <c r="B7883" t="s">
        <v>2018</v>
      </c>
      <c r="C7883">
        <v>201207</v>
      </c>
      <c r="D7883">
        <v>31</v>
      </c>
      <c r="E7883" t="s">
        <v>1555</v>
      </c>
      <c r="F7883">
        <v>1928</v>
      </c>
      <c r="G7883">
        <v>554</v>
      </c>
      <c r="H7883">
        <v>5482</v>
      </c>
      <c r="I7883">
        <v>43112055000</v>
      </c>
      <c r="J7883">
        <v>8</v>
      </c>
      <c r="K7883" t="s">
        <v>1987</v>
      </c>
      <c r="L7883">
        <v>2531</v>
      </c>
      <c r="M7883" t="s">
        <v>1557</v>
      </c>
      <c r="N7883" t="s">
        <v>1988</v>
      </c>
      <c r="O7883">
        <v>0</v>
      </c>
      <c r="P7883" t="s">
        <v>1552</v>
      </c>
      <c r="Q7883">
        <v>19830701</v>
      </c>
      <c r="R7883">
        <v>891012369</v>
      </c>
    </row>
    <row r="7884" spans="1:18">
      <c r="A7884" t="s">
        <v>1985</v>
      </c>
      <c r="B7884" t="s">
        <v>1998</v>
      </c>
      <c r="C7884">
        <v>201207</v>
      </c>
      <c r="D7884">
        <v>23</v>
      </c>
      <c r="E7884" t="s">
        <v>1555</v>
      </c>
      <c r="F7884">
        <v>908</v>
      </c>
      <c r="G7884">
        <v>719</v>
      </c>
      <c r="H7884">
        <v>13149</v>
      </c>
      <c r="I7884">
        <v>43112056600</v>
      </c>
      <c r="J7884">
        <v>8</v>
      </c>
      <c r="K7884" t="s">
        <v>1987</v>
      </c>
      <c r="L7884">
        <v>2531</v>
      </c>
      <c r="M7884" t="s">
        <v>1557</v>
      </c>
      <c r="N7884" t="s">
        <v>1988</v>
      </c>
      <c r="O7884">
        <v>0</v>
      </c>
      <c r="P7884" t="s">
        <v>1552</v>
      </c>
      <c r="Q7884">
        <v>19831201</v>
      </c>
      <c r="R7884">
        <v>891012369</v>
      </c>
    </row>
    <row r="7885" spans="1:18">
      <c r="A7885" t="s">
        <v>1985</v>
      </c>
      <c r="B7885" t="s">
        <v>2000</v>
      </c>
      <c r="C7885">
        <v>201207</v>
      </c>
      <c r="D7885">
        <v>31</v>
      </c>
      <c r="E7885" t="s">
        <v>1555</v>
      </c>
      <c r="F7885">
        <v>1367</v>
      </c>
      <c r="G7885">
        <v>884</v>
      </c>
      <c r="H7885">
        <v>0</v>
      </c>
      <c r="I7885">
        <v>43112057500</v>
      </c>
      <c r="J7885">
        <v>8</v>
      </c>
      <c r="K7885" t="s">
        <v>1987</v>
      </c>
      <c r="L7885">
        <v>2531</v>
      </c>
      <c r="M7885" t="s">
        <v>1557</v>
      </c>
      <c r="N7885" t="s">
        <v>1988</v>
      </c>
      <c r="O7885">
        <v>0</v>
      </c>
      <c r="P7885" t="s">
        <v>1552</v>
      </c>
      <c r="Q7885">
        <v>19840501</v>
      </c>
      <c r="R7885">
        <v>891012369</v>
      </c>
    </row>
    <row r="7886" spans="1:18">
      <c r="A7886" t="s">
        <v>1985</v>
      </c>
      <c r="B7886" t="s">
        <v>2001</v>
      </c>
      <c r="C7886">
        <v>201207</v>
      </c>
      <c r="D7886">
        <v>28</v>
      </c>
      <c r="E7886" t="s">
        <v>1555</v>
      </c>
      <c r="F7886">
        <v>2697</v>
      </c>
      <c r="G7886">
        <v>972</v>
      </c>
      <c r="H7886">
        <v>5674</v>
      </c>
      <c r="I7886">
        <v>43112055700</v>
      </c>
      <c r="J7886">
        <v>8</v>
      </c>
      <c r="K7886" t="s">
        <v>1987</v>
      </c>
      <c r="L7886">
        <v>2531</v>
      </c>
      <c r="M7886" t="s">
        <v>1557</v>
      </c>
      <c r="N7886" t="s">
        <v>1988</v>
      </c>
      <c r="O7886">
        <v>0</v>
      </c>
      <c r="P7886" t="s">
        <v>1552</v>
      </c>
      <c r="Q7886">
        <v>19831001</v>
      </c>
      <c r="R7886">
        <v>891012369</v>
      </c>
    </row>
    <row r="7887" spans="1:18">
      <c r="A7887" t="s">
        <v>1985</v>
      </c>
      <c r="B7887" t="s">
        <v>2002</v>
      </c>
      <c r="C7887">
        <v>201207</v>
      </c>
      <c r="D7887">
        <v>31</v>
      </c>
      <c r="E7887" t="s">
        <v>1555</v>
      </c>
      <c r="F7887">
        <v>1309</v>
      </c>
      <c r="G7887">
        <v>844</v>
      </c>
      <c r="H7887">
        <v>326</v>
      </c>
      <c r="I7887">
        <v>43112057200</v>
      </c>
      <c r="J7887">
        <v>8</v>
      </c>
      <c r="K7887" t="s">
        <v>1987</v>
      </c>
      <c r="L7887">
        <v>2531</v>
      </c>
      <c r="M7887" t="s">
        <v>1557</v>
      </c>
      <c r="N7887" t="s">
        <v>1988</v>
      </c>
      <c r="O7887">
        <v>0</v>
      </c>
      <c r="P7887" t="s">
        <v>1552</v>
      </c>
      <c r="Q7887">
        <v>19840201</v>
      </c>
      <c r="R7887">
        <v>891012369</v>
      </c>
    </row>
    <row r="7888" spans="1:18">
      <c r="A7888" t="s">
        <v>1985</v>
      </c>
      <c r="B7888" t="s">
        <v>2003</v>
      </c>
      <c r="C7888">
        <v>201207</v>
      </c>
      <c r="D7888">
        <v>31</v>
      </c>
      <c r="E7888" t="s">
        <v>1555</v>
      </c>
      <c r="F7888">
        <v>858</v>
      </c>
      <c r="G7888">
        <v>402</v>
      </c>
      <c r="H7888">
        <v>0</v>
      </c>
      <c r="I7888">
        <v>43112059400</v>
      </c>
      <c r="J7888">
        <v>8</v>
      </c>
      <c r="K7888" t="s">
        <v>1987</v>
      </c>
      <c r="L7888">
        <v>2531</v>
      </c>
      <c r="M7888" t="s">
        <v>1557</v>
      </c>
      <c r="N7888" t="s">
        <v>1988</v>
      </c>
      <c r="O7888">
        <v>0</v>
      </c>
      <c r="P7888" t="s">
        <v>1552</v>
      </c>
      <c r="Q7888">
        <v>19841201</v>
      </c>
      <c r="R7888">
        <v>891012369</v>
      </c>
    </row>
    <row r="7889" spans="1:18">
      <c r="A7889" t="s">
        <v>1985</v>
      </c>
      <c r="B7889" t="s">
        <v>2004</v>
      </c>
      <c r="C7889">
        <v>201207</v>
      </c>
      <c r="D7889">
        <v>30</v>
      </c>
      <c r="E7889" t="s">
        <v>1555</v>
      </c>
      <c r="F7889">
        <v>3628</v>
      </c>
      <c r="G7889">
        <v>2406</v>
      </c>
      <c r="H7889">
        <v>191</v>
      </c>
      <c r="I7889">
        <v>43112058000</v>
      </c>
      <c r="J7889">
        <v>8</v>
      </c>
      <c r="K7889" t="s">
        <v>1987</v>
      </c>
      <c r="L7889">
        <v>2531</v>
      </c>
      <c r="M7889" t="s">
        <v>1557</v>
      </c>
      <c r="N7889" t="s">
        <v>1988</v>
      </c>
      <c r="O7889">
        <v>0</v>
      </c>
      <c r="P7889" t="s">
        <v>1552</v>
      </c>
      <c r="Q7889">
        <v>19840501</v>
      </c>
      <c r="R7889">
        <v>891012369</v>
      </c>
    </row>
    <row r="7890" spans="1:18">
      <c r="A7890" t="s">
        <v>1985</v>
      </c>
      <c r="B7890" t="s">
        <v>2005</v>
      </c>
      <c r="C7890">
        <v>201207</v>
      </c>
      <c r="D7890">
        <v>26</v>
      </c>
      <c r="E7890" t="s">
        <v>1555</v>
      </c>
      <c r="F7890">
        <v>1620</v>
      </c>
      <c r="G7890">
        <v>828</v>
      </c>
      <c r="H7890">
        <v>23</v>
      </c>
      <c r="I7890">
        <v>43112061700</v>
      </c>
      <c r="J7890">
        <v>8</v>
      </c>
      <c r="K7890" t="s">
        <v>1987</v>
      </c>
      <c r="L7890">
        <v>2531</v>
      </c>
      <c r="M7890" t="s">
        <v>1557</v>
      </c>
      <c r="N7890" t="s">
        <v>1988</v>
      </c>
      <c r="O7890">
        <v>0</v>
      </c>
      <c r="P7890" t="s">
        <v>1552</v>
      </c>
      <c r="Q7890">
        <v>19860401</v>
      </c>
      <c r="R7890">
        <v>891012369</v>
      </c>
    </row>
    <row r="7891" spans="1:18">
      <c r="A7891" t="s">
        <v>1985</v>
      </c>
      <c r="B7891" t="s">
        <v>2006</v>
      </c>
      <c r="C7891">
        <v>201207</v>
      </c>
      <c r="D7891">
        <v>29</v>
      </c>
      <c r="E7891" t="s">
        <v>1555</v>
      </c>
      <c r="F7891">
        <v>4406</v>
      </c>
      <c r="G7891">
        <v>4367</v>
      </c>
      <c r="H7891">
        <v>51473</v>
      </c>
      <c r="I7891">
        <v>43112061300</v>
      </c>
      <c r="J7891">
        <v>8</v>
      </c>
      <c r="K7891" t="s">
        <v>1987</v>
      </c>
      <c r="L7891">
        <v>2531</v>
      </c>
      <c r="M7891" t="s">
        <v>1557</v>
      </c>
      <c r="N7891" t="s">
        <v>1988</v>
      </c>
      <c r="O7891">
        <v>0</v>
      </c>
      <c r="P7891" t="s">
        <v>1552</v>
      </c>
      <c r="Q7891">
        <v>19851001</v>
      </c>
      <c r="R7891">
        <v>891012369</v>
      </c>
    </row>
    <row r="7892" spans="1:18">
      <c r="A7892" t="s">
        <v>1985</v>
      </c>
      <c r="B7892" t="s">
        <v>2007</v>
      </c>
      <c r="C7892">
        <v>201207</v>
      </c>
      <c r="D7892">
        <v>31</v>
      </c>
      <c r="E7892" t="s">
        <v>1555</v>
      </c>
      <c r="F7892">
        <v>1202</v>
      </c>
      <c r="G7892">
        <v>455</v>
      </c>
      <c r="H7892">
        <v>5</v>
      </c>
      <c r="I7892">
        <v>43112060301</v>
      </c>
      <c r="J7892">
        <v>8</v>
      </c>
      <c r="K7892" t="s">
        <v>1987</v>
      </c>
      <c r="L7892">
        <v>2531</v>
      </c>
      <c r="M7892" t="s">
        <v>1557</v>
      </c>
      <c r="N7892" t="s">
        <v>1988</v>
      </c>
      <c r="O7892">
        <v>0</v>
      </c>
      <c r="P7892" t="s">
        <v>1552</v>
      </c>
      <c r="Q7892">
        <v>19851201</v>
      </c>
      <c r="R7892">
        <v>891012369</v>
      </c>
    </row>
    <row r="7893" spans="1:18">
      <c r="A7893" t="s">
        <v>1985</v>
      </c>
      <c r="B7893" t="s">
        <v>2008</v>
      </c>
      <c r="C7893">
        <v>201207</v>
      </c>
      <c r="D7893">
        <v>29</v>
      </c>
      <c r="E7893" t="s">
        <v>1555</v>
      </c>
      <c r="F7893">
        <v>7972</v>
      </c>
      <c r="G7893">
        <v>16107</v>
      </c>
      <c r="H7893">
        <v>66466</v>
      </c>
      <c r="I7893">
        <v>43112060700</v>
      </c>
      <c r="J7893">
        <v>8</v>
      </c>
      <c r="K7893" t="s">
        <v>1987</v>
      </c>
      <c r="L7893">
        <v>2531</v>
      </c>
      <c r="M7893" t="s">
        <v>1557</v>
      </c>
      <c r="N7893" t="s">
        <v>1988</v>
      </c>
      <c r="O7893">
        <v>0</v>
      </c>
      <c r="P7893" t="s">
        <v>1552</v>
      </c>
      <c r="Q7893">
        <v>19850501</v>
      </c>
      <c r="R7893">
        <v>891012369</v>
      </c>
    </row>
    <row r="7894" spans="1:18">
      <c r="A7894" t="s">
        <v>1985</v>
      </c>
      <c r="B7894" t="s">
        <v>2009</v>
      </c>
      <c r="C7894">
        <v>201207</v>
      </c>
      <c r="D7894">
        <v>30</v>
      </c>
      <c r="E7894" t="s">
        <v>1555</v>
      </c>
      <c r="F7894">
        <v>6998</v>
      </c>
      <c r="G7894">
        <v>2921</v>
      </c>
      <c r="H7894">
        <v>2858</v>
      </c>
      <c r="I7894">
        <v>43112061501</v>
      </c>
      <c r="J7894">
        <v>8</v>
      </c>
      <c r="K7894" t="s">
        <v>1987</v>
      </c>
      <c r="L7894">
        <v>2531</v>
      </c>
      <c r="M7894" t="s">
        <v>1557</v>
      </c>
      <c r="N7894" t="s">
        <v>1988</v>
      </c>
      <c r="O7894">
        <v>0</v>
      </c>
      <c r="P7894" t="s">
        <v>1552</v>
      </c>
      <c r="Q7894">
        <v>19980816</v>
      </c>
      <c r="R7894">
        <v>891012369</v>
      </c>
    </row>
    <row r="7895" spans="1:18">
      <c r="A7895" t="s">
        <v>1985</v>
      </c>
      <c r="B7895" t="s">
        <v>2010</v>
      </c>
      <c r="C7895">
        <v>201207</v>
      </c>
      <c r="D7895">
        <v>31</v>
      </c>
      <c r="E7895" t="s">
        <v>1555</v>
      </c>
      <c r="F7895">
        <v>1994</v>
      </c>
      <c r="G7895">
        <v>978</v>
      </c>
      <c r="H7895">
        <v>409</v>
      </c>
      <c r="I7895">
        <v>43112058401</v>
      </c>
      <c r="J7895">
        <v>8</v>
      </c>
      <c r="K7895" t="s">
        <v>1987</v>
      </c>
      <c r="L7895">
        <v>2531</v>
      </c>
      <c r="M7895" t="s">
        <v>1557</v>
      </c>
      <c r="N7895" t="s">
        <v>1988</v>
      </c>
      <c r="O7895">
        <v>0</v>
      </c>
      <c r="P7895" t="s">
        <v>1552</v>
      </c>
      <c r="Q7895">
        <v>19940101</v>
      </c>
      <c r="R7895">
        <v>891012369</v>
      </c>
    </row>
    <row r="7896" spans="1:18">
      <c r="A7896" t="s">
        <v>1985</v>
      </c>
      <c r="B7896" t="s">
        <v>2017</v>
      </c>
      <c r="C7896">
        <v>201207</v>
      </c>
      <c r="D7896">
        <v>29</v>
      </c>
      <c r="E7896" t="s">
        <v>1555</v>
      </c>
      <c r="F7896">
        <v>491</v>
      </c>
      <c r="G7896">
        <v>1218</v>
      </c>
      <c r="H7896">
        <v>2785</v>
      </c>
      <c r="I7896">
        <v>43112059301</v>
      </c>
      <c r="J7896">
        <v>8</v>
      </c>
      <c r="K7896" t="s">
        <v>1987</v>
      </c>
      <c r="L7896">
        <v>2531</v>
      </c>
      <c r="M7896" t="s">
        <v>1557</v>
      </c>
      <c r="N7896" t="s">
        <v>1988</v>
      </c>
      <c r="O7896">
        <v>0</v>
      </c>
      <c r="P7896" t="s">
        <v>1552</v>
      </c>
      <c r="Q7896">
        <v>19940601</v>
      </c>
      <c r="R7896">
        <v>891012369</v>
      </c>
    </row>
    <row r="7897" spans="1:18">
      <c r="A7897" t="s">
        <v>1985</v>
      </c>
      <c r="B7897" t="s">
        <v>2011</v>
      </c>
      <c r="C7897">
        <v>201207</v>
      </c>
      <c r="D7897">
        <v>30</v>
      </c>
      <c r="E7897" t="s">
        <v>1555</v>
      </c>
      <c r="F7897">
        <v>2688</v>
      </c>
      <c r="G7897">
        <v>2421</v>
      </c>
      <c r="H7897">
        <v>1287</v>
      </c>
      <c r="I7897">
        <v>43112075400</v>
      </c>
      <c r="J7897">
        <v>8</v>
      </c>
      <c r="K7897" t="s">
        <v>1987</v>
      </c>
      <c r="L7897">
        <v>2531</v>
      </c>
      <c r="M7897" t="s">
        <v>1557</v>
      </c>
      <c r="N7897" t="s">
        <v>1988</v>
      </c>
      <c r="O7897">
        <v>0</v>
      </c>
      <c r="P7897" t="s">
        <v>1552</v>
      </c>
      <c r="Q7897">
        <v>19970329</v>
      </c>
      <c r="R7897">
        <v>891012369</v>
      </c>
    </row>
    <row r="7898" spans="1:18">
      <c r="A7898" t="s">
        <v>1985</v>
      </c>
      <c r="B7898" t="s">
        <v>2012</v>
      </c>
      <c r="C7898">
        <v>201207</v>
      </c>
      <c r="D7898">
        <v>31</v>
      </c>
      <c r="E7898" t="s">
        <v>1555</v>
      </c>
      <c r="F7898">
        <v>1347</v>
      </c>
      <c r="G7898">
        <v>509</v>
      </c>
      <c r="H7898">
        <v>820</v>
      </c>
      <c r="I7898">
        <v>43112060501</v>
      </c>
      <c r="J7898">
        <v>8</v>
      </c>
      <c r="K7898" t="s">
        <v>1987</v>
      </c>
      <c r="L7898">
        <v>2531</v>
      </c>
      <c r="M7898" t="s">
        <v>1557</v>
      </c>
      <c r="N7898" t="s">
        <v>1988</v>
      </c>
      <c r="O7898">
        <v>0</v>
      </c>
      <c r="P7898" t="s">
        <v>1552</v>
      </c>
      <c r="Q7898">
        <v>19961123</v>
      </c>
      <c r="R7898">
        <v>891012369</v>
      </c>
    </row>
    <row r="7899" spans="1:18">
      <c r="A7899" t="s">
        <v>1985</v>
      </c>
      <c r="B7899" t="s">
        <v>2013</v>
      </c>
      <c r="C7899">
        <v>201207</v>
      </c>
      <c r="D7899">
        <v>30</v>
      </c>
      <c r="E7899" t="s">
        <v>1555</v>
      </c>
      <c r="F7899">
        <v>3396</v>
      </c>
      <c r="G7899">
        <v>1319</v>
      </c>
      <c r="H7899">
        <v>7626</v>
      </c>
      <c r="I7899">
        <v>43112064202</v>
      </c>
      <c r="J7899">
        <v>8</v>
      </c>
      <c r="K7899" t="s">
        <v>1987</v>
      </c>
      <c r="L7899">
        <v>2531</v>
      </c>
      <c r="M7899" t="s">
        <v>1557</v>
      </c>
      <c r="N7899" t="s">
        <v>1988</v>
      </c>
      <c r="O7899">
        <v>0</v>
      </c>
      <c r="P7899" t="s">
        <v>1552</v>
      </c>
      <c r="Q7899">
        <v>19970317</v>
      </c>
      <c r="R7899">
        <v>891012369</v>
      </c>
    </row>
    <row r="7900" spans="1:18">
      <c r="A7900" t="s">
        <v>2014</v>
      </c>
      <c r="B7900" t="s">
        <v>1735</v>
      </c>
      <c r="C7900">
        <v>201207</v>
      </c>
      <c r="D7900">
        <v>31</v>
      </c>
      <c r="E7900" t="s">
        <v>1555</v>
      </c>
      <c r="F7900">
        <v>2280</v>
      </c>
      <c r="G7900">
        <v>4013</v>
      </c>
      <c r="H7900">
        <v>10640</v>
      </c>
      <c r="I7900">
        <v>43112043701</v>
      </c>
      <c r="J7900">
        <v>8</v>
      </c>
      <c r="K7900" t="s">
        <v>2015</v>
      </c>
      <c r="L7900">
        <v>2309</v>
      </c>
      <c r="M7900" t="s">
        <v>2016</v>
      </c>
      <c r="N7900" t="s">
        <v>1988</v>
      </c>
      <c r="O7900">
        <v>0</v>
      </c>
      <c r="P7900" t="s">
        <v>1552</v>
      </c>
      <c r="Q7900">
        <v>20071113</v>
      </c>
      <c r="R7900">
        <v>891012369</v>
      </c>
    </row>
    <row r="7901" spans="1:18">
      <c r="A7901" t="s">
        <v>1989</v>
      </c>
      <c r="B7901" t="s">
        <v>1990</v>
      </c>
      <c r="C7901">
        <v>201208</v>
      </c>
      <c r="D7901">
        <v>31</v>
      </c>
      <c r="E7901" t="s">
        <v>1555</v>
      </c>
      <c r="F7901">
        <v>8517</v>
      </c>
      <c r="G7901">
        <v>7057</v>
      </c>
      <c r="H7901">
        <v>7</v>
      </c>
      <c r="I7901">
        <v>43112058201</v>
      </c>
      <c r="J7901">
        <v>8</v>
      </c>
      <c r="K7901" t="s">
        <v>1991</v>
      </c>
      <c r="L7901">
        <v>2531</v>
      </c>
      <c r="M7901" t="s">
        <v>1557</v>
      </c>
      <c r="N7901" t="s">
        <v>1988</v>
      </c>
      <c r="O7901">
        <v>0</v>
      </c>
      <c r="P7901" t="s">
        <v>1552</v>
      </c>
      <c r="Q7901">
        <v>19980322</v>
      </c>
      <c r="R7901">
        <v>891012369</v>
      </c>
    </row>
    <row r="7902" spans="1:18">
      <c r="A7902" t="s">
        <v>1985</v>
      </c>
      <c r="B7902" t="s">
        <v>1992</v>
      </c>
      <c r="C7902">
        <v>201208</v>
      </c>
      <c r="D7902">
        <v>31</v>
      </c>
      <c r="E7902" t="s">
        <v>1555</v>
      </c>
      <c r="F7902">
        <v>2639</v>
      </c>
      <c r="G7902">
        <v>1064</v>
      </c>
      <c r="H7902">
        <v>544</v>
      </c>
      <c r="I7902">
        <v>43112047200</v>
      </c>
      <c r="J7902">
        <v>8</v>
      </c>
      <c r="K7902" t="s">
        <v>1987</v>
      </c>
      <c r="L7902">
        <v>2531</v>
      </c>
      <c r="M7902" t="s">
        <v>1557</v>
      </c>
      <c r="N7902" t="s">
        <v>1988</v>
      </c>
      <c r="O7902">
        <v>0</v>
      </c>
      <c r="P7902" t="s">
        <v>1552</v>
      </c>
      <c r="Q7902">
        <v>19811201</v>
      </c>
      <c r="R7902">
        <v>891012369</v>
      </c>
    </row>
    <row r="7903" spans="1:18">
      <c r="A7903" t="s">
        <v>1985</v>
      </c>
      <c r="B7903" t="s">
        <v>1993</v>
      </c>
      <c r="C7903">
        <v>201208</v>
      </c>
      <c r="D7903">
        <v>30</v>
      </c>
      <c r="E7903" t="s">
        <v>1555</v>
      </c>
      <c r="F7903">
        <v>2425</v>
      </c>
      <c r="G7903">
        <v>595</v>
      </c>
      <c r="H7903">
        <v>388</v>
      </c>
      <c r="I7903">
        <v>43112048100</v>
      </c>
      <c r="J7903">
        <v>8</v>
      </c>
      <c r="K7903" t="s">
        <v>1987</v>
      </c>
      <c r="L7903">
        <v>2531</v>
      </c>
      <c r="M7903" t="s">
        <v>1557</v>
      </c>
      <c r="N7903" t="s">
        <v>1988</v>
      </c>
      <c r="O7903">
        <v>0</v>
      </c>
      <c r="P7903" t="s">
        <v>1552</v>
      </c>
      <c r="Q7903">
        <v>19820101</v>
      </c>
      <c r="R7903">
        <v>891012369</v>
      </c>
    </row>
    <row r="7904" spans="1:18">
      <c r="A7904" t="s">
        <v>1985</v>
      </c>
      <c r="B7904" t="s">
        <v>1994</v>
      </c>
      <c r="C7904">
        <v>201208</v>
      </c>
      <c r="D7904">
        <v>31</v>
      </c>
      <c r="E7904" t="s">
        <v>1555</v>
      </c>
      <c r="F7904">
        <v>1011</v>
      </c>
      <c r="G7904">
        <v>2602</v>
      </c>
      <c r="H7904">
        <v>274</v>
      </c>
      <c r="I7904">
        <v>43112048901</v>
      </c>
      <c r="J7904">
        <v>8</v>
      </c>
      <c r="K7904" t="s">
        <v>1987</v>
      </c>
      <c r="L7904">
        <v>2531</v>
      </c>
      <c r="M7904" t="s">
        <v>1557</v>
      </c>
      <c r="N7904" t="s">
        <v>1988</v>
      </c>
      <c r="O7904">
        <v>0</v>
      </c>
      <c r="P7904" t="s">
        <v>1552</v>
      </c>
      <c r="Q7904">
        <v>19830101</v>
      </c>
      <c r="R7904">
        <v>891012369</v>
      </c>
    </row>
    <row r="7905" spans="1:18">
      <c r="A7905" t="s">
        <v>1985</v>
      </c>
      <c r="B7905" t="s">
        <v>1995</v>
      </c>
      <c r="C7905">
        <v>201208</v>
      </c>
      <c r="D7905">
        <v>30</v>
      </c>
      <c r="E7905" t="s">
        <v>1555</v>
      </c>
      <c r="F7905">
        <v>743</v>
      </c>
      <c r="G7905">
        <v>739</v>
      </c>
      <c r="H7905">
        <v>2718</v>
      </c>
      <c r="I7905">
        <v>43112051300</v>
      </c>
      <c r="J7905">
        <v>8</v>
      </c>
      <c r="K7905" t="s">
        <v>1987</v>
      </c>
      <c r="L7905">
        <v>2531</v>
      </c>
      <c r="M7905" t="s">
        <v>1557</v>
      </c>
      <c r="N7905" t="s">
        <v>1988</v>
      </c>
      <c r="O7905">
        <v>0</v>
      </c>
      <c r="P7905" t="s">
        <v>1552</v>
      </c>
      <c r="Q7905">
        <v>19820901</v>
      </c>
      <c r="R7905">
        <v>891012369</v>
      </c>
    </row>
    <row r="7906" spans="1:18">
      <c r="A7906" t="s">
        <v>1985</v>
      </c>
      <c r="B7906" t="s">
        <v>1996</v>
      </c>
      <c r="C7906">
        <v>201208</v>
      </c>
      <c r="D7906">
        <v>30</v>
      </c>
      <c r="E7906" t="s">
        <v>1555</v>
      </c>
      <c r="F7906">
        <v>1795</v>
      </c>
      <c r="G7906">
        <v>2738</v>
      </c>
      <c r="H7906">
        <v>3226</v>
      </c>
      <c r="I7906">
        <v>43112052200</v>
      </c>
      <c r="J7906">
        <v>8</v>
      </c>
      <c r="K7906" t="s">
        <v>1987</v>
      </c>
      <c r="L7906">
        <v>2531</v>
      </c>
      <c r="M7906" t="s">
        <v>1557</v>
      </c>
      <c r="N7906" t="s">
        <v>1988</v>
      </c>
      <c r="O7906">
        <v>0</v>
      </c>
      <c r="P7906" t="s">
        <v>1552</v>
      </c>
      <c r="Q7906">
        <v>19821101</v>
      </c>
      <c r="R7906">
        <v>891012369</v>
      </c>
    </row>
    <row r="7907" spans="1:18">
      <c r="A7907" t="s">
        <v>1985</v>
      </c>
      <c r="B7907" t="s">
        <v>1997</v>
      </c>
      <c r="C7907">
        <v>201208</v>
      </c>
      <c r="D7907">
        <v>30</v>
      </c>
      <c r="E7907" t="s">
        <v>1555</v>
      </c>
      <c r="F7907">
        <v>2526</v>
      </c>
      <c r="G7907">
        <v>1056</v>
      </c>
      <c r="H7907">
        <v>9749</v>
      </c>
      <c r="I7907">
        <v>43112054600</v>
      </c>
      <c r="J7907">
        <v>8</v>
      </c>
      <c r="K7907" t="s">
        <v>1987</v>
      </c>
      <c r="L7907">
        <v>2531</v>
      </c>
      <c r="M7907" t="s">
        <v>1557</v>
      </c>
      <c r="N7907" t="s">
        <v>1988</v>
      </c>
      <c r="O7907">
        <v>0</v>
      </c>
      <c r="P7907" t="s">
        <v>1552</v>
      </c>
      <c r="Q7907">
        <v>19830701</v>
      </c>
      <c r="R7907">
        <v>891012369</v>
      </c>
    </row>
    <row r="7908" spans="1:18">
      <c r="A7908" t="s">
        <v>1985</v>
      </c>
      <c r="B7908" t="s">
        <v>2018</v>
      </c>
      <c r="C7908">
        <v>201208</v>
      </c>
      <c r="D7908">
        <v>30</v>
      </c>
      <c r="E7908" t="s">
        <v>1555</v>
      </c>
      <c r="F7908">
        <v>1769</v>
      </c>
      <c r="G7908">
        <v>417</v>
      </c>
      <c r="H7908">
        <v>6006</v>
      </c>
      <c r="I7908">
        <v>43112055000</v>
      </c>
      <c r="J7908">
        <v>8</v>
      </c>
      <c r="K7908" t="s">
        <v>1987</v>
      </c>
      <c r="L7908">
        <v>2531</v>
      </c>
      <c r="M7908" t="s">
        <v>1557</v>
      </c>
      <c r="N7908" t="s">
        <v>1988</v>
      </c>
      <c r="O7908">
        <v>0</v>
      </c>
      <c r="P7908" t="s">
        <v>1552</v>
      </c>
      <c r="Q7908">
        <v>19830701</v>
      </c>
      <c r="R7908">
        <v>891012369</v>
      </c>
    </row>
    <row r="7909" spans="1:18">
      <c r="A7909" t="s">
        <v>1985</v>
      </c>
      <c r="B7909" t="s">
        <v>1998</v>
      </c>
      <c r="C7909">
        <v>201208</v>
      </c>
      <c r="D7909">
        <v>30</v>
      </c>
      <c r="E7909" t="s">
        <v>1555</v>
      </c>
      <c r="F7909">
        <v>1829</v>
      </c>
      <c r="G7909">
        <v>822</v>
      </c>
      <c r="H7909">
        <v>18987</v>
      </c>
      <c r="I7909">
        <v>43112056600</v>
      </c>
      <c r="J7909">
        <v>8</v>
      </c>
      <c r="K7909" t="s">
        <v>1987</v>
      </c>
      <c r="L7909">
        <v>2531</v>
      </c>
      <c r="M7909" t="s">
        <v>1557</v>
      </c>
      <c r="N7909" t="s">
        <v>1988</v>
      </c>
      <c r="O7909">
        <v>0</v>
      </c>
      <c r="P7909" t="s">
        <v>1552</v>
      </c>
      <c r="Q7909">
        <v>19831201</v>
      </c>
      <c r="R7909">
        <v>891012369</v>
      </c>
    </row>
    <row r="7910" spans="1:18">
      <c r="A7910" t="s">
        <v>1985</v>
      </c>
      <c r="B7910" t="s">
        <v>2000</v>
      </c>
      <c r="C7910">
        <v>201208</v>
      </c>
      <c r="D7910">
        <v>31</v>
      </c>
      <c r="E7910" t="s">
        <v>1555</v>
      </c>
      <c r="F7910">
        <v>1394</v>
      </c>
      <c r="G7910">
        <v>916</v>
      </c>
      <c r="H7910">
        <v>24</v>
      </c>
      <c r="I7910">
        <v>43112057500</v>
      </c>
      <c r="J7910">
        <v>8</v>
      </c>
      <c r="K7910" t="s">
        <v>1987</v>
      </c>
      <c r="L7910">
        <v>2531</v>
      </c>
      <c r="M7910" t="s">
        <v>1557</v>
      </c>
      <c r="N7910" t="s">
        <v>1988</v>
      </c>
      <c r="O7910">
        <v>0</v>
      </c>
      <c r="P7910" t="s">
        <v>1552</v>
      </c>
      <c r="Q7910">
        <v>19840501</v>
      </c>
      <c r="R7910">
        <v>891012369</v>
      </c>
    </row>
    <row r="7911" spans="1:18">
      <c r="A7911" t="s">
        <v>1985</v>
      </c>
      <c r="B7911" t="s">
        <v>2001</v>
      </c>
      <c r="C7911">
        <v>201208</v>
      </c>
      <c r="D7911">
        <v>30</v>
      </c>
      <c r="E7911" t="s">
        <v>1555</v>
      </c>
      <c r="F7911">
        <v>2988</v>
      </c>
      <c r="G7911">
        <v>828</v>
      </c>
      <c r="H7911">
        <v>5665</v>
      </c>
      <c r="I7911">
        <v>43112055700</v>
      </c>
      <c r="J7911">
        <v>8</v>
      </c>
      <c r="K7911" t="s">
        <v>1987</v>
      </c>
      <c r="L7911">
        <v>2531</v>
      </c>
      <c r="M7911" t="s">
        <v>1557</v>
      </c>
      <c r="N7911" t="s">
        <v>1988</v>
      </c>
      <c r="O7911">
        <v>0</v>
      </c>
      <c r="P7911" t="s">
        <v>1552</v>
      </c>
      <c r="Q7911">
        <v>19831001</v>
      </c>
      <c r="R7911">
        <v>891012369</v>
      </c>
    </row>
    <row r="7912" spans="1:18">
      <c r="A7912" t="s">
        <v>1985</v>
      </c>
      <c r="B7912" t="s">
        <v>2002</v>
      </c>
      <c r="C7912">
        <v>201208</v>
      </c>
      <c r="D7912">
        <v>31</v>
      </c>
      <c r="E7912" t="s">
        <v>1555</v>
      </c>
      <c r="F7912">
        <v>1392</v>
      </c>
      <c r="G7912">
        <v>881</v>
      </c>
      <c r="H7912">
        <v>220</v>
      </c>
      <c r="I7912">
        <v>43112057200</v>
      </c>
      <c r="J7912">
        <v>8</v>
      </c>
      <c r="K7912" t="s">
        <v>1987</v>
      </c>
      <c r="L7912">
        <v>2531</v>
      </c>
      <c r="M7912" t="s">
        <v>1557</v>
      </c>
      <c r="N7912" t="s">
        <v>1988</v>
      </c>
      <c r="O7912">
        <v>0</v>
      </c>
      <c r="P7912" t="s">
        <v>1552</v>
      </c>
      <c r="Q7912">
        <v>19840201</v>
      </c>
      <c r="R7912">
        <v>891012369</v>
      </c>
    </row>
    <row r="7913" spans="1:18">
      <c r="A7913" t="s">
        <v>1985</v>
      </c>
      <c r="B7913" t="s">
        <v>2003</v>
      </c>
      <c r="C7913">
        <v>201208</v>
      </c>
      <c r="D7913">
        <v>30</v>
      </c>
      <c r="E7913" t="s">
        <v>1555</v>
      </c>
      <c r="F7913">
        <v>320</v>
      </c>
      <c r="G7913">
        <v>192</v>
      </c>
      <c r="H7913">
        <v>0</v>
      </c>
      <c r="I7913">
        <v>43112059400</v>
      </c>
      <c r="J7913">
        <v>8</v>
      </c>
      <c r="K7913" t="s">
        <v>1987</v>
      </c>
      <c r="L7913">
        <v>2531</v>
      </c>
      <c r="M7913" t="s">
        <v>1557</v>
      </c>
      <c r="N7913" t="s">
        <v>1988</v>
      </c>
      <c r="O7913">
        <v>0</v>
      </c>
      <c r="P7913" t="s">
        <v>1552</v>
      </c>
      <c r="Q7913">
        <v>19841201</v>
      </c>
      <c r="R7913">
        <v>891012369</v>
      </c>
    </row>
    <row r="7914" spans="1:18">
      <c r="A7914" t="s">
        <v>1985</v>
      </c>
      <c r="B7914" t="s">
        <v>2004</v>
      </c>
      <c r="C7914">
        <v>201208</v>
      </c>
      <c r="D7914">
        <v>31</v>
      </c>
      <c r="E7914" t="s">
        <v>1555</v>
      </c>
      <c r="F7914">
        <v>3938</v>
      </c>
      <c r="G7914">
        <v>2602</v>
      </c>
      <c r="H7914">
        <v>255</v>
      </c>
      <c r="I7914">
        <v>43112058000</v>
      </c>
      <c r="J7914">
        <v>8</v>
      </c>
      <c r="K7914" t="s">
        <v>1987</v>
      </c>
      <c r="L7914">
        <v>2531</v>
      </c>
      <c r="M7914" t="s">
        <v>1557</v>
      </c>
      <c r="N7914" t="s">
        <v>1988</v>
      </c>
      <c r="O7914">
        <v>0</v>
      </c>
      <c r="P7914" t="s">
        <v>1552</v>
      </c>
      <c r="Q7914">
        <v>19840501</v>
      </c>
      <c r="R7914">
        <v>891012369</v>
      </c>
    </row>
    <row r="7915" spans="1:18">
      <c r="A7915" t="s">
        <v>1985</v>
      </c>
      <c r="B7915" t="s">
        <v>2005</v>
      </c>
      <c r="C7915">
        <v>201208</v>
      </c>
      <c r="D7915">
        <v>31</v>
      </c>
      <c r="E7915" t="s">
        <v>1555</v>
      </c>
      <c r="F7915">
        <v>1444</v>
      </c>
      <c r="G7915">
        <v>578</v>
      </c>
      <c r="H7915">
        <v>16</v>
      </c>
      <c r="I7915">
        <v>43112061700</v>
      </c>
      <c r="J7915">
        <v>8</v>
      </c>
      <c r="K7915" t="s">
        <v>1987</v>
      </c>
      <c r="L7915">
        <v>2531</v>
      </c>
      <c r="M7915" t="s">
        <v>1557</v>
      </c>
      <c r="N7915" t="s">
        <v>1988</v>
      </c>
      <c r="O7915">
        <v>0</v>
      </c>
      <c r="P7915" t="s">
        <v>1552</v>
      </c>
      <c r="Q7915">
        <v>19860401</v>
      </c>
      <c r="R7915">
        <v>891012369</v>
      </c>
    </row>
    <row r="7916" spans="1:18">
      <c r="A7916" t="s">
        <v>1985</v>
      </c>
      <c r="B7916" t="s">
        <v>2006</v>
      </c>
      <c r="C7916">
        <v>201208</v>
      </c>
      <c r="D7916">
        <v>29</v>
      </c>
      <c r="E7916" t="s">
        <v>1555</v>
      </c>
      <c r="F7916">
        <v>3664</v>
      </c>
      <c r="G7916">
        <v>2422</v>
      </c>
      <c r="H7916">
        <v>44592</v>
      </c>
      <c r="I7916">
        <v>43112061300</v>
      </c>
      <c r="J7916">
        <v>8</v>
      </c>
      <c r="K7916" t="s">
        <v>1987</v>
      </c>
      <c r="L7916">
        <v>2531</v>
      </c>
      <c r="M7916" t="s">
        <v>1557</v>
      </c>
      <c r="N7916" t="s">
        <v>1988</v>
      </c>
      <c r="O7916">
        <v>0</v>
      </c>
      <c r="P7916" t="s">
        <v>1552</v>
      </c>
      <c r="Q7916">
        <v>19851001</v>
      </c>
      <c r="R7916">
        <v>891012369</v>
      </c>
    </row>
    <row r="7917" spans="1:18">
      <c r="A7917" t="s">
        <v>1985</v>
      </c>
      <c r="B7917" t="s">
        <v>2007</v>
      </c>
      <c r="C7917">
        <v>201208</v>
      </c>
      <c r="D7917">
        <v>31</v>
      </c>
      <c r="E7917" t="s">
        <v>1555</v>
      </c>
      <c r="F7917">
        <v>797</v>
      </c>
      <c r="G7917">
        <v>289</v>
      </c>
      <c r="H7917">
        <v>39</v>
      </c>
      <c r="I7917">
        <v>43112060301</v>
      </c>
      <c r="J7917">
        <v>8</v>
      </c>
      <c r="K7917" t="s">
        <v>1987</v>
      </c>
      <c r="L7917">
        <v>2531</v>
      </c>
      <c r="M7917" t="s">
        <v>1557</v>
      </c>
      <c r="N7917" t="s">
        <v>1988</v>
      </c>
      <c r="O7917">
        <v>0</v>
      </c>
      <c r="P7917" t="s">
        <v>1552</v>
      </c>
      <c r="Q7917">
        <v>19851201</v>
      </c>
      <c r="R7917">
        <v>891012369</v>
      </c>
    </row>
    <row r="7918" spans="1:18">
      <c r="A7918" t="s">
        <v>1985</v>
      </c>
      <c r="B7918" t="s">
        <v>2008</v>
      </c>
      <c r="C7918">
        <v>201208</v>
      </c>
      <c r="D7918">
        <v>30</v>
      </c>
      <c r="E7918" t="s">
        <v>1555</v>
      </c>
      <c r="F7918">
        <v>8677</v>
      </c>
      <c r="G7918">
        <v>14523</v>
      </c>
      <c r="H7918">
        <v>60068</v>
      </c>
      <c r="I7918">
        <v>43112060700</v>
      </c>
      <c r="J7918">
        <v>8</v>
      </c>
      <c r="K7918" t="s">
        <v>1987</v>
      </c>
      <c r="L7918">
        <v>2531</v>
      </c>
      <c r="M7918" t="s">
        <v>1557</v>
      </c>
      <c r="N7918" t="s">
        <v>1988</v>
      </c>
      <c r="O7918">
        <v>0</v>
      </c>
      <c r="P7918" t="s">
        <v>1552</v>
      </c>
      <c r="Q7918">
        <v>19850501</v>
      </c>
      <c r="R7918">
        <v>891012369</v>
      </c>
    </row>
    <row r="7919" spans="1:18">
      <c r="A7919" t="s">
        <v>1985</v>
      </c>
      <c r="B7919" t="s">
        <v>2009</v>
      </c>
      <c r="C7919">
        <v>201208</v>
      </c>
      <c r="D7919">
        <v>30</v>
      </c>
      <c r="E7919" t="s">
        <v>1555</v>
      </c>
      <c r="F7919">
        <v>5451</v>
      </c>
      <c r="G7919">
        <v>1836</v>
      </c>
      <c r="H7919">
        <v>1933</v>
      </c>
      <c r="I7919">
        <v>43112061501</v>
      </c>
      <c r="J7919">
        <v>8</v>
      </c>
      <c r="K7919" t="s">
        <v>1987</v>
      </c>
      <c r="L7919">
        <v>2531</v>
      </c>
      <c r="M7919" t="s">
        <v>1557</v>
      </c>
      <c r="N7919" t="s">
        <v>1988</v>
      </c>
      <c r="O7919">
        <v>0</v>
      </c>
      <c r="P7919" t="s">
        <v>1552</v>
      </c>
      <c r="Q7919">
        <v>19980816</v>
      </c>
      <c r="R7919">
        <v>891012369</v>
      </c>
    </row>
    <row r="7920" spans="1:18">
      <c r="A7920" t="s">
        <v>1985</v>
      </c>
      <c r="B7920" t="s">
        <v>2010</v>
      </c>
      <c r="C7920">
        <v>201208</v>
      </c>
      <c r="D7920">
        <v>31</v>
      </c>
      <c r="E7920" t="s">
        <v>1555</v>
      </c>
      <c r="F7920">
        <v>2092</v>
      </c>
      <c r="G7920">
        <v>1891</v>
      </c>
      <c r="H7920">
        <v>400</v>
      </c>
      <c r="I7920">
        <v>43112058401</v>
      </c>
      <c r="J7920">
        <v>8</v>
      </c>
      <c r="K7920" t="s">
        <v>1987</v>
      </c>
      <c r="L7920">
        <v>2531</v>
      </c>
      <c r="M7920" t="s">
        <v>1557</v>
      </c>
      <c r="N7920" t="s">
        <v>1988</v>
      </c>
      <c r="O7920">
        <v>0</v>
      </c>
      <c r="P7920" t="s">
        <v>1552</v>
      </c>
      <c r="Q7920">
        <v>19940101</v>
      </c>
      <c r="R7920">
        <v>891012369</v>
      </c>
    </row>
    <row r="7921" spans="1:18">
      <c r="A7921" t="s">
        <v>1985</v>
      </c>
      <c r="B7921" t="s">
        <v>2017</v>
      </c>
      <c r="C7921">
        <v>201208</v>
      </c>
      <c r="D7921">
        <v>31</v>
      </c>
      <c r="E7921" t="s">
        <v>1555</v>
      </c>
      <c r="F7921">
        <v>333</v>
      </c>
      <c r="G7921">
        <v>1470</v>
      </c>
      <c r="H7921">
        <v>4976</v>
      </c>
      <c r="I7921">
        <v>43112059301</v>
      </c>
      <c r="J7921">
        <v>8</v>
      </c>
      <c r="K7921" t="s">
        <v>1987</v>
      </c>
      <c r="L7921">
        <v>2531</v>
      </c>
      <c r="M7921" t="s">
        <v>1557</v>
      </c>
      <c r="N7921" t="s">
        <v>1988</v>
      </c>
      <c r="O7921">
        <v>0</v>
      </c>
      <c r="P7921" t="s">
        <v>1552</v>
      </c>
      <c r="Q7921">
        <v>19940601</v>
      </c>
      <c r="R7921">
        <v>891012369</v>
      </c>
    </row>
    <row r="7922" spans="1:18">
      <c r="A7922" t="s">
        <v>1985</v>
      </c>
      <c r="B7922" t="s">
        <v>2011</v>
      </c>
      <c r="C7922">
        <v>201208</v>
      </c>
      <c r="D7922">
        <v>31</v>
      </c>
      <c r="E7922" t="s">
        <v>1555</v>
      </c>
      <c r="F7922">
        <v>2615</v>
      </c>
      <c r="G7922">
        <v>2379</v>
      </c>
      <c r="H7922">
        <v>1231</v>
      </c>
      <c r="I7922">
        <v>43112075400</v>
      </c>
      <c r="J7922">
        <v>8</v>
      </c>
      <c r="K7922" t="s">
        <v>1987</v>
      </c>
      <c r="L7922">
        <v>2531</v>
      </c>
      <c r="M7922" t="s">
        <v>1557</v>
      </c>
      <c r="N7922" t="s">
        <v>1988</v>
      </c>
      <c r="O7922">
        <v>0</v>
      </c>
      <c r="P7922" t="s">
        <v>1552</v>
      </c>
      <c r="Q7922">
        <v>19970329</v>
      </c>
      <c r="R7922">
        <v>891012369</v>
      </c>
    </row>
    <row r="7923" spans="1:18">
      <c r="A7923" t="s">
        <v>1985</v>
      </c>
      <c r="B7923" t="s">
        <v>2012</v>
      </c>
      <c r="C7923">
        <v>201208</v>
      </c>
      <c r="D7923">
        <v>31</v>
      </c>
      <c r="E7923" t="s">
        <v>1555</v>
      </c>
      <c r="F7923">
        <v>1261</v>
      </c>
      <c r="G7923">
        <v>422</v>
      </c>
      <c r="H7923">
        <v>812</v>
      </c>
      <c r="I7923">
        <v>43112060501</v>
      </c>
      <c r="J7923">
        <v>8</v>
      </c>
      <c r="K7923" t="s">
        <v>1987</v>
      </c>
      <c r="L7923">
        <v>2531</v>
      </c>
      <c r="M7923" t="s">
        <v>1557</v>
      </c>
      <c r="N7923" t="s">
        <v>1988</v>
      </c>
      <c r="O7923">
        <v>0</v>
      </c>
      <c r="P7923" t="s">
        <v>1552</v>
      </c>
      <c r="Q7923">
        <v>19961123</v>
      </c>
      <c r="R7923">
        <v>891012369</v>
      </c>
    </row>
    <row r="7924" spans="1:18">
      <c r="A7924" t="s">
        <v>1985</v>
      </c>
      <c r="B7924" t="s">
        <v>2013</v>
      </c>
      <c r="C7924">
        <v>201208</v>
      </c>
      <c r="D7924">
        <v>30</v>
      </c>
      <c r="E7924" t="s">
        <v>1555</v>
      </c>
      <c r="F7924">
        <v>3115</v>
      </c>
      <c r="G7924">
        <v>1226</v>
      </c>
      <c r="H7924">
        <v>6722</v>
      </c>
      <c r="I7924">
        <v>43112064202</v>
      </c>
      <c r="J7924">
        <v>8</v>
      </c>
      <c r="K7924" t="s">
        <v>1987</v>
      </c>
      <c r="L7924">
        <v>2531</v>
      </c>
      <c r="M7924" t="s">
        <v>1557</v>
      </c>
      <c r="N7924" t="s">
        <v>1988</v>
      </c>
      <c r="O7924">
        <v>0</v>
      </c>
      <c r="P7924" t="s">
        <v>1552</v>
      </c>
      <c r="Q7924">
        <v>19970317</v>
      </c>
      <c r="R7924">
        <v>891012369</v>
      </c>
    </row>
    <row r="7925" spans="1:18">
      <c r="A7925" t="s">
        <v>2014</v>
      </c>
      <c r="B7925" t="s">
        <v>1735</v>
      </c>
      <c r="C7925">
        <v>201208</v>
      </c>
      <c r="D7925">
        <v>26</v>
      </c>
      <c r="E7925" t="s">
        <v>1555</v>
      </c>
      <c r="F7925">
        <v>2176</v>
      </c>
      <c r="G7925">
        <v>3419</v>
      </c>
      <c r="H7925">
        <v>9895</v>
      </c>
      <c r="I7925">
        <v>43112043701</v>
      </c>
      <c r="J7925">
        <v>8</v>
      </c>
      <c r="K7925" t="s">
        <v>2015</v>
      </c>
      <c r="L7925">
        <v>2309</v>
      </c>
      <c r="M7925" t="s">
        <v>2016</v>
      </c>
      <c r="N7925" t="s">
        <v>1988</v>
      </c>
      <c r="O7925">
        <v>0</v>
      </c>
      <c r="P7925" t="s">
        <v>1552</v>
      </c>
      <c r="Q7925">
        <v>20071113</v>
      </c>
      <c r="R7925">
        <v>891012369</v>
      </c>
    </row>
    <row r="7926" spans="1:18">
      <c r="A7926" t="s">
        <v>1989</v>
      </c>
      <c r="B7926" t="s">
        <v>1990</v>
      </c>
      <c r="C7926">
        <v>201209</v>
      </c>
      <c r="D7926">
        <v>24</v>
      </c>
      <c r="E7926" t="s">
        <v>1555</v>
      </c>
      <c r="F7926">
        <v>6509</v>
      </c>
      <c r="G7926">
        <v>6981</v>
      </c>
      <c r="H7926">
        <v>12</v>
      </c>
      <c r="I7926">
        <v>43112058201</v>
      </c>
      <c r="J7926">
        <v>8</v>
      </c>
      <c r="K7926" t="s">
        <v>1991</v>
      </c>
      <c r="L7926">
        <v>2531</v>
      </c>
      <c r="M7926" t="s">
        <v>1557</v>
      </c>
      <c r="N7926" t="s">
        <v>1988</v>
      </c>
      <c r="O7926">
        <v>0</v>
      </c>
      <c r="P7926" t="s">
        <v>1552</v>
      </c>
      <c r="Q7926">
        <v>19980322</v>
      </c>
      <c r="R7926">
        <v>891012369</v>
      </c>
    </row>
    <row r="7927" spans="1:18">
      <c r="A7927" t="s">
        <v>1985</v>
      </c>
      <c r="B7927" t="s">
        <v>1992</v>
      </c>
      <c r="C7927">
        <v>201209</v>
      </c>
      <c r="D7927">
        <v>23</v>
      </c>
      <c r="E7927" t="s">
        <v>1555</v>
      </c>
      <c r="F7927">
        <v>2051</v>
      </c>
      <c r="G7927">
        <v>1009</v>
      </c>
      <c r="H7927">
        <v>681</v>
      </c>
      <c r="I7927">
        <v>43112047200</v>
      </c>
      <c r="J7927">
        <v>8</v>
      </c>
      <c r="K7927" t="s">
        <v>1987</v>
      </c>
      <c r="L7927">
        <v>2531</v>
      </c>
      <c r="M7927" t="s">
        <v>1557</v>
      </c>
      <c r="N7927" t="s">
        <v>1988</v>
      </c>
      <c r="O7927">
        <v>0</v>
      </c>
      <c r="P7927" t="s">
        <v>1552</v>
      </c>
      <c r="Q7927">
        <v>19811201</v>
      </c>
      <c r="R7927">
        <v>891012369</v>
      </c>
    </row>
    <row r="7928" spans="1:18">
      <c r="A7928" t="s">
        <v>1985</v>
      </c>
      <c r="B7928" t="s">
        <v>1993</v>
      </c>
      <c r="C7928">
        <v>201209</v>
      </c>
      <c r="D7928">
        <v>23</v>
      </c>
      <c r="E7928" t="s">
        <v>1555</v>
      </c>
      <c r="F7928">
        <v>2612</v>
      </c>
      <c r="G7928">
        <v>550</v>
      </c>
      <c r="H7928">
        <v>395</v>
      </c>
      <c r="I7928">
        <v>43112048100</v>
      </c>
      <c r="J7928">
        <v>8</v>
      </c>
      <c r="K7928" t="s">
        <v>1987</v>
      </c>
      <c r="L7928">
        <v>2531</v>
      </c>
      <c r="M7928" t="s">
        <v>1557</v>
      </c>
      <c r="N7928" t="s">
        <v>1988</v>
      </c>
      <c r="O7928">
        <v>0</v>
      </c>
      <c r="P7928" t="s">
        <v>1552</v>
      </c>
      <c r="Q7928">
        <v>19820101</v>
      </c>
      <c r="R7928">
        <v>891012369</v>
      </c>
    </row>
    <row r="7929" spans="1:18">
      <c r="A7929" t="s">
        <v>1985</v>
      </c>
      <c r="B7929" t="s">
        <v>1994</v>
      </c>
      <c r="C7929">
        <v>201209</v>
      </c>
      <c r="D7929">
        <v>23</v>
      </c>
      <c r="E7929" t="s">
        <v>1555</v>
      </c>
      <c r="F7929">
        <v>1241</v>
      </c>
      <c r="G7929">
        <v>2476</v>
      </c>
      <c r="H7929">
        <v>221</v>
      </c>
      <c r="I7929">
        <v>43112048901</v>
      </c>
      <c r="J7929">
        <v>8</v>
      </c>
      <c r="K7929" t="s">
        <v>1987</v>
      </c>
      <c r="L7929">
        <v>2531</v>
      </c>
      <c r="M7929" t="s">
        <v>1557</v>
      </c>
      <c r="N7929" t="s">
        <v>1988</v>
      </c>
      <c r="O7929">
        <v>0</v>
      </c>
      <c r="P7929" t="s">
        <v>1552</v>
      </c>
      <c r="Q7929">
        <v>19830101</v>
      </c>
      <c r="R7929">
        <v>891012369</v>
      </c>
    </row>
    <row r="7930" spans="1:18">
      <c r="A7930" t="s">
        <v>1985</v>
      </c>
      <c r="B7930" t="s">
        <v>1995</v>
      </c>
      <c r="C7930">
        <v>201209</v>
      </c>
      <c r="D7930">
        <v>24</v>
      </c>
      <c r="E7930" t="s">
        <v>1555</v>
      </c>
      <c r="F7930">
        <v>800</v>
      </c>
      <c r="G7930">
        <v>649</v>
      </c>
      <c r="H7930">
        <v>2290</v>
      </c>
      <c r="I7930">
        <v>43112051300</v>
      </c>
      <c r="J7930">
        <v>8</v>
      </c>
      <c r="K7930" t="s">
        <v>1987</v>
      </c>
      <c r="L7930">
        <v>2531</v>
      </c>
      <c r="M7930" t="s">
        <v>1557</v>
      </c>
      <c r="N7930" t="s">
        <v>1988</v>
      </c>
      <c r="O7930">
        <v>0</v>
      </c>
      <c r="P7930" t="s">
        <v>1552</v>
      </c>
      <c r="Q7930">
        <v>19820901</v>
      </c>
      <c r="R7930">
        <v>891012369</v>
      </c>
    </row>
    <row r="7931" spans="1:18">
      <c r="A7931" t="s">
        <v>1985</v>
      </c>
      <c r="B7931" t="s">
        <v>1996</v>
      </c>
      <c r="C7931">
        <v>201209</v>
      </c>
      <c r="D7931">
        <v>21</v>
      </c>
      <c r="E7931" t="s">
        <v>1555</v>
      </c>
      <c r="F7931">
        <v>1550</v>
      </c>
      <c r="G7931">
        <v>2139</v>
      </c>
      <c r="H7931">
        <v>2558</v>
      </c>
      <c r="I7931">
        <v>43112052200</v>
      </c>
      <c r="J7931">
        <v>8</v>
      </c>
      <c r="K7931" t="s">
        <v>1987</v>
      </c>
      <c r="L7931">
        <v>2531</v>
      </c>
      <c r="M7931" t="s">
        <v>1557</v>
      </c>
      <c r="N7931" t="s">
        <v>1988</v>
      </c>
      <c r="O7931">
        <v>0</v>
      </c>
      <c r="P7931" t="s">
        <v>1552</v>
      </c>
      <c r="Q7931">
        <v>19821101</v>
      </c>
      <c r="R7931">
        <v>891012369</v>
      </c>
    </row>
    <row r="7932" spans="1:18">
      <c r="A7932" t="s">
        <v>1985</v>
      </c>
      <c r="B7932" t="s">
        <v>1997</v>
      </c>
      <c r="C7932">
        <v>201209</v>
      </c>
      <c r="D7932">
        <v>24</v>
      </c>
      <c r="E7932" t="s">
        <v>1555</v>
      </c>
      <c r="F7932">
        <v>2660</v>
      </c>
      <c r="G7932">
        <v>1038</v>
      </c>
      <c r="H7932">
        <v>8870</v>
      </c>
      <c r="I7932">
        <v>43112054600</v>
      </c>
      <c r="J7932">
        <v>8</v>
      </c>
      <c r="K7932" t="s">
        <v>1987</v>
      </c>
      <c r="L7932">
        <v>2531</v>
      </c>
      <c r="M7932" t="s">
        <v>1557</v>
      </c>
      <c r="N7932" t="s">
        <v>1988</v>
      </c>
      <c r="O7932">
        <v>0</v>
      </c>
      <c r="P7932" t="s">
        <v>1552</v>
      </c>
      <c r="Q7932">
        <v>19830701</v>
      </c>
      <c r="R7932">
        <v>891012369</v>
      </c>
    </row>
    <row r="7933" spans="1:18">
      <c r="A7933" t="s">
        <v>1985</v>
      </c>
      <c r="B7933" t="s">
        <v>2018</v>
      </c>
      <c r="C7933">
        <v>201209</v>
      </c>
      <c r="D7933">
        <v>24</v>
      </c>
      <c r="E7933" t="s">
        <v>1555</v>
      </c>
      <c r="F7933">
        <v>1375</v>
      </c>
      <c r="G7933">
        <v>401</v>
      </c>
      <c r="H7933">
        <v>6630</v>
      </c>
      <c r="I7933">
        <v>43112055000</v>
      </c>
      <c r="J7933">
        <v>8</v>
      </c>
      <c r="K7933" t="s">
        <v>1987</v>
      </c>
      <c r="L7933">
        <v>2531</v>
      </c>
      <c r="M7933" t="s">
        <v>1557</v>
      </c>
      <c r="N7933" t="s">
        <v>1988</v>
      </c>
      <c r="O7933">
        <v>0</v>
      </c>
      <c r="P7933" t="s">
        <v>1552</v>
      </c>
      <c r="Q7933">
        <v>19830701</v>
      </c>
      <c r="R7933">
        <v>891012369</v>
      </c>
    </row>
    <row r="7934" spans="1:18">
      <c r="A7934" t="s">
        <v>1985</v>
      </c>
      <c r="B7934" t="s">
        <v>1998</v>
      </c>
      <c r="C7934">
        <v>201209</v>
      </c>
      <c r="D7934">
        <v>23</v>
      </c>
      <c r="E7934" t="s">
        <v>1555</v>
      </c>
      <c r="F7934">
        <v>1252</v>
      </c>
      <c r="G7934">
        <v>831</v>
      </c>
      <c r="H7934">
        <v>14070</v>
      </c>
      <c r="I7934">
        <v>43112056600</v>
      </c>
      <c r="J7934">
        <v>8</v>
      </c>
      <c r="K7934" t="s">
        <v>1987</v>
      </c>
      <c r="L7934">
        <v>2531</v>
      </c>
      <c r="M7934" t="s">
        <v>1557</v>
      </c>
      <c r="N7934" t="s">
        <v>1988</v>
      </c>
      <c r="O7934">
        <v>0</v>
      </c>
      <c r="P7934" t="s">
        <v>1552</v>
      </c>
      <c r="Q7934">
        <v>19831201</v>
      </c>
      <c r="R7934">
        <v>891012369</v>
      </c>
    </row>
    <row r="7935" spans="1:18">
      <c r="A7935" t="s">
        <v>1985</v>
      </c>
      <c r="B7935" t="s">
        <v>2000</v>
      </c>
      <c r="C7935">
        <v>201209</v>
      </c>
      <c r="D7935">
        <v>24</v>
      </c>
      <c r="E7935" t="s">
        <v>1555</v>
      </c>
      <c r="F7935">
        <v>1572</v>
      </c>
      <c r="G7935">
        <v>982</v>
      </c>
      <c r="H7935">
        <v>53</v>
      </c>
      <c r="I7935">
        <v>43112057500</v>
      </c>
      <c r="J7935">
        <v>8</v>
      </c>
      <c r="K7935" t="s">
        <v>1987</v>
      </c>
      <c r="L7935">
        <v>2531</v>
      </c>
      <c r="M7935" t="s">
        <v>1557</v>
      </c>
      <c r="N7935" t="s">
        <v>1988</v>
      </c>
      <c r="O7935">
        <v>0</v>
      </c>
      <c r="P7935" t="s">
        <v>1552</v>
      </c>
      <c r="Q7935">
        <v>19840501</v>
      </c>
      <c r="R7935">
        <v>891012369</v>
      </c>
    </row>
    <row r="7936" spans="1:18">
      <c r="A7936" t="s">
        <v>1985</v>
      </c>
      <c r="B7936" t="s">
        <v>2001</v>
      </c>
      <c r="C7936">
        <v>201209</v>
      </c>
      <c r="D7936">
        <v>24</v>
      </c>
      <c r="E7936" t="s">
        <v>1555</v>
      </c>
      <c r="F7936">
        <v>2985</v>
      </c>
      <c r="G7936">
        <v>865</v>
      </c>
      <c r="H7936">
        <v>4515</v>
      </c>
      <c r="I7936">
        <v>43112055700</v>
      </c>
      <c r="J7936">
        <v>8</v>
      </c>
      <c r="K7936" t="s">
        <v>1987</v>
      </c>
      <c r="L7936">
        <v>2531</v>
      </c>
      <c r="M7936" t="s">
        <v>1557</v>
      </c>
      <c r="N7936" t="s">
        <v>1988</v>
      </c>
      <c r="O7936">
        <v>0</v>
      </c>
      <c r="P7936" t="s">
        <v>1552</v>
      </c>
      <c r="Q7936">
        <v>19831001</v>
      </c>
      <c r="R7936">
        <v>891012369</v>
      </c>
    </row>
    <row r="7937" spans="1:18">
      <c r="A7937" t="s">
        <v>1985</v>
      </c>
      <c r="B7937" t="s">
        <v>2003</v>
      </c>
      <c r="C7937">
        <v>201209</v>
      </c>
      <c r="D7937">
        <v>23</v>
      </c>
      <c r="E7937" t="s">
        <v>1555</v>
      </c>
      <c r="F7937">
        <v>633</v>
      </c>
      <c r="G7937">
        <v>1071</v>
      </c>
      <c r="H7937">
        <v>8</v>
      </c>
      <c r="I7937">
        <v>43112059400</v>
      </c>
      <c r="J7937">
        <v>8</v>
      </c>
      <c r="K7937" t="s">
        <v>1987</v>
      </c>
      <c r="L7937">
        <v>2531</v>
      </c>
      <c r="M7937" t="s">
        <v>1557</v>
      </c>
      <c r="N7937" t="s">
        <v>1988</v>
      </c>
      <c r="O7937">
        <v>0</v>
      </c>
      <c r="P7937" t="s">
        <v>1552</v>
      </c>
      <c r="Q7937">
        <v>19841201</v>
      </c>
      <c r="R7937">
        <v>891012369</v>
      </c>
    </row>
    <row r="7938" spans="1:18">
      <c r="A7938" t="s">
        <v>1985</v>
      </c>
      <c r="B7938" t="s">
        <v>2004</v>
      </c>
      <c r="C7938">
        <v>201209</v>
      </c>
      <c r="D7938">
        <v>24</v>
      </c>
      <c r="E7938" t="s">
        <v>1555</v>
      </c>
      <c r="F7938">
        <v>3332</v>
      </c>
      <c r="G7938">
        <v>2215</v>
      </c>
      <c r="H7938">
        <v>156</v>
      </c>
      <c r="I7938">
        <v>43112058000</v>
      </c>
      <c r="J7938">
        <v>8</v>
      </c>
      <c r="K7938" t="s">
        <v>1987</v>
      </c>
      <c r="L7938">
        <v>2531</v>
      </c>
      <c r="M7938" t="s">
        <v>1557</v>
      </c>
      <c r="N7938" t="s">
        <v>1988</v>
      </c>
      <c r="O7938">
        <v>0</v>
      </c>
      <c r="P7938" t="s">
        <v>1552</v>
      </c>
      <c r="Q7938">
        <v>19840501</v>
      </c>
      <c r="R7938">
        <v>891012369</v>
      </c>
    </row>
    <row r="7939" spans="1:18">
      <c r="A7939" t="s">
        <v>1985</v>
      </c>
      <c r="B7939" t="s">
        <v>2005</v>
      </c>
      <c r="C7939">
        <v>201209</v>
      </c>
      <c r="D7939">
        <v>24</v>
      </c>
      <c r="E7939" t="s">
        <v>1555</v>
      </c>
      <c r="F7939">
        <v>2188</v>
      </c>
      <c r="G7939">
        <v>901</v>
      </c>
      <c r="H7939">
        <v>11</v>
      </c>
      <c r="I7939">
        <v>43112061700</v>
      </c>
      <c r="J7939">
        <v>8</v>
      </c>
      <c r="K7939" t="s">
        <v>1987</v>
      </c>
      <c r="L7939">
        <v>2531</v>
      </c>
      <c r="M7939" t="s">
        <v>1557</v>
      </c>
      <c r="N7939" t="s">
        <v>1988</v>
      </c>
      <c r="O7939">
        <v>0</v>
      </c>
      <c r="P7939" t="s">
        <v>1552</v>
      </c>
      <c r="Q7939">
        <v>19860401</v>
      </c>
      <c r="R7939">
        <v>891012369</v>
      </c>
    </row>
    <row r="7940" spans="1:18">
      <c r="A7940" t="s">
        <v>1985</v>
      </c>
      <c r="B7940" t="s">
        <v>2006</v>
      </c>
      <c r="C7940">
        <v>201209</v>
      </c>
      <c r="D7940">
        <v>24</v>
      </c>
      <c r="E7940" t="s">
        <v>1555</v>
      </c>
      <c r="F7940">
        <v>3705</v>
      </c>
      <c r="G7940">
        <v>2327</v>
      </c>
      <c r="H7940">
        <v>41703</v>
      </c>
      <c r="I7940">
        <v>43112061300</v>
      </c>
      <c r="J7940">
        <v>8</v>
      </c>
      <c r="K7940" t="s">
        <v>1987</v>
      </c>
      <c r="L7940">
        <v>2531</v>
      </c>
      <c r="M7940" t="s">
        <v>1557</v>
      </c>
      <c r="N7940" t="s">
        <v>1988</v>
      </c>
      <c r="O7940">
        <v>0</v>
      </c>
      <c r="P7940" t="s">
        <v>1552</v>
      </c>
      <c r="Q7940">
        <v>19851001</v>
      </c>
      <c r="R7940">
        <v>891012369</v>
      </c>
    </row>
    <row r="7941" spans="1:18">
      <c r="A7941" t="s">
        <v>1985</v>
      </c>
      <c r="B7941" t="s">
        <v>2007</v>
      </c>
      <c r="C7941">
        <v>201209</v>
      </c>
      <c r="D7941">
        <v>24</v>
      </c>
      <c r="E7941" t="s">
        <v>1555</v>
      </c>
      <c r="F7941">
        <v>774</v>
      </c>
      <c r="G7941">
        <v>701</v>
      </c>
      <c r="H7941">
        <v>13</v>
      </c>
      <c r="I7941">
        <v>43112060301</v>
      </c>
      <c r="J7941">
        <v>8</v>
      </c>
      <c r="K7941" t="s">
        <v>1987</v>
      </c>
      <c r="L7941">
        <v>2531</v>
      </c>
      <c r="M7941" t="s">
        <v>1557</v>
      </c>
      <c r="N7941" t="s">
        <v>1988</v>
      </c>
      <c r="O7941">
        <v>0</v>
      </c>
      <c r="P7941" t="s">
        <v>1552</v>
      </c>
      <c r="Q7941">
        <v>19851201</v>
      </c>
      <c r="R7941">
        <v>891012369</v>
      </c>
    </row>
    <row r="7942" spans="1:18">
      <c r="A7942" t="s">
        <v>1985</v>
      </c>
      <c r="B7942" t="s">
        <v>2008</v>
      </c>
      <c r="C7942">
        <v>201209</v>
      </c>
      <c r="D7942">
        <v>24</v>
      </c>
      <c r="E7942" t="s">
        <v>1555</v>
      </c>
      <c r="F7942">
        <v>5632</v>
      </c>
      <c r="G7942">
        <v>13668</v>
      </c>
      <c r="H7942">
        <v>53540</v>
      </c>
      <c r="I7942">
        <v>43112060700</v>
      </c>
      <c r="J7942">
        <v>8</v>
      </c>
      <c r="K7942" t="s">
        <v>1987</v>
      </c>
      <c r="L7942">
        <v>2531</v>
      </c>
      <c r="M7942" t="s">
        <v>1557</v>
      </c>
      <c r="N7942" t="s">
        <v>1988</v>
      </c>
      <c r="O7942">
        <v>0</v>
      </c>
      <c r="P7942" t="s">
        <v>1552</v>
      </c>
      <c r="Q7942">
        <v>19850501</v>
      </c>
      <c r="R7942">
        <v>891012369</v>
      </c>
    </row>
    <row r="7943" spans="1:18">
      <c r="A7943" t="s">
        <v>1985</v>
      </c>
      <c r="B7943" t="s">
        <v>2009</v>
      </c>
      <c r="C7943">
        <v>201209</v>
      </c>
      <c r="D7943">
        <v>24</v>
      </c>
      <c r="E7943" t="s">
        <v>1555</v>
      </c>
      <c r="F7943">
        <v>2423</v>
      </c>
      <c r="G7943">
        <v>1191</v>
      </c>
      <c r="H7943">
        <v>761</v>
      </c>
      <c r="I7943">
        <v>43112061501</v>
      </c>
      <c r="J7943">
        <v>8</v>
      </c>
      <c r="K7943" t="s">
        <v>1987</v>
      </c>
      <c r="L7943">
        <v>2531</v>
      </c>
      <c r="M7943" t="s">
        <v>1557</v>
      </c>
      <c r="N7943" t="s">
        <v>1988</v>
      </c>
      <c r="O7943">
        <v>0</v>
      </c>
      <c r="P7943" t="s">
        <v>1552</v>
      </c>
      <c r="Q7943">
        <v>19980816</v>
      </c>
      <c r="R7943">
        <v>891012369</v>
      </c>
    </row>
    <row r="7944" spans="1:18">
      <c r="A7944" t="s">
        <v>1985</v>
      </c>
      <c r="B7944" t="s">
        <v>2010</v>
      </c>
      <c r="C7944">
        <v>201209</v>
      </c>
      <c r="D7944">
        <v>24</v>
      </c>
      <c r="E7944" t="s">
        <v>1555</v>
      </c>
      <c r="F7944">
        <v>1530</v>
      </c>
      <c r="G7944">
        <v>1111</v>
      </c>
      <c r="H7944">
        <v>255</v>
      </c>
      <c r="I7944">
        <v>43112058401</v>
      </c>
      <c r="J7944">
        <v>8</v>
      </c>
      <c r="K7944" t="s">
        <v>1987</v>
      </c>
      <c r="L7944">
        <v>2531</v>
      </c>
      <c r="M7944" t="s">
        <v>1557</v>
      </c>
      <c r="N7944" t="s">
        <v>1988</v>
      </c>
      <c r="O7944">
        <v>0</v>
      </c>
      <c r="P7944" t="s">
        <v>1552</v>
      </c>
      <c r="Q7944">
        <v>19940101</v>
      </c>
      <c r="R7944">
        <v>891012369</v>
      </c>
    </row>
    <row r="7945" spans="1:18">
      <c r="A7945" t="s">
        <v>1985</v>
      </c>
      <c r="B7945" t="s">
        <v>2017</v>
      </c>
      <c r="C7945">
        <v>201209</v>
      </c>
      <c r="D7945">
        <v>22</v>
      </c>
      <c r="E7945" t="s">
        <v>1555</v>
      </c>
      <c r="F7945">
        <v>333</v>
      </c>
      <c r="G7945">
        <v>892</v>
      </c>
      <c r="H7945">
        <v>2574</v>
      </c>
      <c r="I7945">
        <v>43112059301</v>
      </c>
      <c r="J7945">
        <v>8</v>
      </c>
      <c r="K7945" t="s">
        <v>1987</v>
      </c>
      <c r="L7945">
        <v>2531</v>
      </c>
      <c r="M7945" t="s">
        <v>1557</v>
      </c>
      <c r="N7945" t="s">
        <v>1988</v>
      </c>
      <c r="O7945">
        <v>0</v>
      </c>
      <c r="P7945" t="s">
        <v>1552</v>
      </c>
      <c r="Q7945">
        <v>19940601</v>
      </c>
      <c r="R7945">
        <v>891012369</v>
      </c>
    </row>
    <row r="7946" spans="1:18">
      <c r="A7946" t="s">
        <v>1985</v>
      </c>
      <c r="B7946" t="s">
        <v>2011</v>
      </c>
      <c r="C7946">
        <v>201209</v>
      </c>
      <c r="D7946">
        <v>24</v>
      </c>
      <c r="E7946" t="s">
        <v>1555</v>
      </c>
      <c r="F7946">
        <v>2372</v>
      </c>
      <c r="G7946">
        <v>2142</v>
      </c>
      <c r="H7946">
        <v>977</v>
      </c>
      <c r="I7946">
        <v>43112075400</v>
      </c>
      <c r="J7946">
        <v>8</v>
      </c>
      <c r="K7946" t="s">
        <v>1987</v>
      </c>
      <c r="L7946">
        <v>2531</v>
      </c>
      <c r="M7946" t="s">
        <v>1557</v>
      </c>
      <c r="N7946" t="s">
        <v>1988</v>
      </c>
      <c r="O7946">
        <v>0</v>
      </c>
      <c r="P7946" t="s">
        <v>1552</v>
      </c>
      <c r="Q7946">
        <v>19970329</v>
      </c>
      <c r="R7946">
        <v>891012369</v>
      </c>
    </row>
    <row r="7947" spans="1:18">
      <c r="A7947" t="s">
        <v>1985</v>
      </c>
      <c r="B7947" t="s">
        <v>2012</v>
      </c>
      <c r="C7947">
        <v>201209</v>
      </c>
      <c r="D7947">
        <v>24</v>
      </c>
      <c r="E7947" t="s">
        <v>1555</v>
      </c>
      <c r="F7947">
        <v>964</v>
      </c>
      <c r="G7947">
        <v>400</v>
      </c>
      <c r="H7947">
        <v>528</v>
      </c>
      <c r="I7947">
        <v>43112060501</v>
      </c>
      <c r="J7947">
        <v>8</v>
      </c>
      <c r="K7947" t="s">
        <v>1987</v>
      </c>
      <c r="L7947">
        <v>2531</v>
      </c>
      <c r="M7947" t="s">
        <v>1557</v>
      </c>
      <c r="N7947" t="s">
        <v>1988</v>
      </c>
      <c r="O7947">
        <v>0</v>
      </c>
      <c r="P7947" t="s">
        <v>1552</v>
      </c>
      <c r="Q7947">
        <v>19961123</v>
      </c>
      <c r="R7947">
        <v>891012369</v>
      </c>
    </row>
    <row r="7948" spans="1:18">
      <c r="A7948" t="s">
        <v>1985</v>
      </c>
      <c r="B7948" t="s">
        <v>2013</v>
      </c>
      <c r="C7948">
        <v>201209</v>
      </c>
      <c r="D7948">
        <v>24</v>
      </c>
      <c r="E7948" t="s">
        <v>1555</v>
      </c>
      <c r="F7948">
        <v>2779</v>
      </c>
      <c r="G7948">
        <v>1313</v>
      </c>
      <c r="H7948">
        <v>5591</v>
      </c>
      <c r="I7948">
        <v>43112064202</v>
      </c>
      <c r="J7948">
        <v>8</v>
      </c>
      <c r="K7948" t="s">
        <v>1987</v>
      </c>
      <c r="L7948">
        <v>2531</v>
      </c>
      <c r="M7948" t="s">
        <v>1557</v>
      </c>
      <c r="N7948" t="s">
        <v>1988</v>
      </c>
      <c r="O7948">
        <v>0</v>
      </c>
      <c r="P7948" t="s">
        <v>1552</v>
      </c>
      <c r="Q7948">
        <v>19970317</v>
      </c>
      <c r="R7948">
        <v>891012369</v>
      </c>
    </row>
    <row r="7949" spans="1:18">
      <c r="A7949" t="s">
        <v>2014</v>
      </c>
      <c r="B7949" t="s">
        <v>1735</v>
      </c>
      <c r="C7949">
        <v>201209</v>
      </c>
      <c r="D7949">
        <v>30</v>
      </c>
      <c r="E7949" t="s">
        <v>1555</v>
      </c>
      <c r="F7949">
        <v>2426</v>
      </c>
      <c r="G7949">
        <v>3898</v>
      </c>
      <c r="H7949">
        <v>10199</v>
      </c>
      <c r="I7949">
        <v>43112043701</v>
      </c>
      <c r="J7949">
        <v>8</v>
      </c>
      <c r="K7949" t="s">
        <v>2015</v>
      </c>
      <c r="L7949">
        <v>2309</v>
      </c>
      <c r="M7949" t="s">
        <v>2016</v>
      </c>
      <c r="N7949" t="s">
        <v>1988</v>
      </c>
      <c r="O7949">
        <v>0</v>
      </c>
      <c r="P7949" t="s">
        <v>1552</v>
      </c>
      <c r="Q7949">
        <v>20071113</v>
      </c>
      <c r="R7949">
        <v>891012369</v>
      </c>
    </row>
    <row r="7950" spans="1:18">
      <c r="A7950" t="s">
        <v>1989</v>
      </c>
      <c r="B7950" t="s">
        <v>1990</v>
      </c>
      <c r="C7950">
        <v>201210</v>
      </c>
      <c r="D7950">
        <v>31</v>
      </c>
      <c r="E7950" t="s">
        <v>1555</v>
      </c>
      <c r="F7950">
        <v>9293</v>
      </c>
      <c r="G7950">
        <v>6969</v>
      </c>
      <c r="H7950">
        <v>9</v>
      </c>
      <c r="I7950">
        <v>43112058201</v>
      </c>
      <c r="J7950">
        <v>8</v>
      </c>
      <c r="K7950" t="s">
        <v>1991</v>
      </c>
      <c r="L7950">
        <v>2531</v>
      </c>
      <c r="M7950" t="s">
        <v>1557</v>
      </c>
      <c r="N7950" t="s">
        <v>1988</v>
      </c>
      <c r="O7950">
        <v>0</v>
      </c>
      <c r="P7950" t="s">
        <v>1552</v>
      </c>
      <c r="Q7950">
        <v>19980322</v>
      </c>
      <c r="R7950">
        <v>891012369</v>
      </c>
    </row>
    <row r="7951" spans="1:18">
      <c r="A7951" t="s">
        <v>1985</v>
      </c>
      <c r="B7951" t="s">
        <v>1992</v>
      </c>
      <c r="C7951">
        <v>201210</v>
      </c>
      <c r="D7951">
        <v>31</v>
      </c>
      <c r="E7951" t="s">
        <v>1555</v>
      </c>
      <c r="F7951">
        <v>2354</v>
      </c>
      <c r="G7951">
        <v>1893</v>
      </c>
      <c r="H7951">
        <v>911</v>
      </c>
      <c r="I7951">
        <v>43112047200</v>
      </c>
      <c r="J7951">
        <v>8</v>
      </c>
      <c r="K7951" t="s">
        <v>1987</v>
      </c>
      <c r="L7951">
        <v>2531</v>
      </c>
      <c r="M7951" t="s">
        <v>1557</v>
      </c>
      <c r="N7951" t="s">
        <v>1988</v>
      </c>
      <c r="O7951">
        <v>0</v>
      </c>
      <c r="P7951" t="s">
        <v>1552</v>
      </c>
      <c r="Q7951">
        <v>19811201</v>
      </c>
      <c r="R7951">
        <v>891012369</v>
      </c>
    </row>
    <row r="7952" spans="1:18">
      <c r="A7952" t="s">
        <v>1985</v>
      </c>
      <c r="B7952" t="s">
        <v>1993</v>
      </c>
      <c r="C7952">
        <v>201210</v>
      </c>
      <c r="D7952">
        <v>31</v>
      </c>
      <c r="E7952" t="s">
        <v>1555</v>
      </c>
      <c r="F7952">
        <v>2359</v>
      </c>
      <c r="G7952">
        <v>579</v>
      </c>
      <c r="H7952">
        <v>511</v>
      </c>
      <c r="I7952">
        <v>43112048100</v>
      </c>
      <c r="J7952">
        <v>8</v>
      </c>
      <c r="K7952" t="s">
        <v>1987</v>
      </c>
      <c r="L7952">
        <v>2531</v>
      </c>
      <c r="M7952" t="s">
        <v>1557</v>
      </c>
      <c r="N7952" t="s">
        <v>1988</v>
      </c>
      <c r="O7952">
        <v>0</v>
      </c>
      <c r="P7952" t="s">
        <v>1552</v>
      </c>
      <c r="Q7952">
        <v>19820101</v>
      </c>
      <c r="R7952">
        <v>891012369</v>
      </c>
    </row>
    <row r="7953" spans="1:18">
      <c r="A7953" t="s">
        <v>1985</v>
      </c>
      <c r="B7953" t="s">
        <v>1994</v>
      </c>
      <c r="C7953">
        <v>201210</v>
      </c>
      <c r="D7953">
        <v>31</v>
      </c>
      <c r="E7953" t="s">
        <v>1555</v>
      </c>
      <c r="F7953">
        <v>1136</v>
      </c>
      <c r="G7953">
        <v>2604</v>
      </c>
      <c r="H7953">
        <v>226</v>
      </c>
      <c r="I7953">
        <v>43112048901</v>
      </c>
      <c r="J7953">
        <v>8</v>
      </c>
      <c r="K7953" t="s">
        <v>1987</v>
      </c>
      <c r="L7953">
        <v>2531</v>
      </c>
      <c r="M7953" t="s">
        <v>1557</v>
      </c>
      <c r="N7953" t="s">
        <v>1988</v>
      </c>
      <c r="O7953">
        <v>0</v>
      </c>
      <c r="P7953" t="s">
        <v>1552</v>
      </c>
      <c r="Q7953">
        <v>19830101</v>
      </c>
      <c r="R7953">
        <v>891012369</v>
      </c>
    </row>
    <row r="7954" spans="1:18">
      <c r="A7954" t="s">
        <v>1985</v>
      </c>
      <c r="B7954" t="s">
        <v>1995</v>
      </c>
      <c r="C7954">
        <v>201210</v>
      </c>
      <c r="D7954">
        <v>31</v>
      </c>
      <c r="E7954" t="s">
        <v>1555</v>
      </c>
      <c r="F7954">
        <v>769</v>
      </c>
      <c r="G7954">
        <v>529</v>
      </c>
      <c r="H7954">
        <v>2760</v>
      </c>
      <c r="I7954">
        <v>43112051300</v>
      </c>
      <c r="J7954">
        <v>8</v>
      </c>
      <c r="K7954" t="s">
        <v>1987</v>
      </c>
      <c r="L7954">
        <v>2531</v>
      </c>
      <c r="M7954" t="s">
        <v>1557</v>
      </c>
      <c r="N7954" t="s">
        <v>1988</v>
      </c>
      <c r="O7954">
        <v>0</v>
      </c>
      <c r="P7954" t="s">
        <v>1552</v>
      </c>
      <c r="Q7954">
        <v>19820901</v>
      </c>
      <c r="R7954">
        <v>891012369</v>
      </c>
    </row>
    <row r="7955" spans="1:18">
      <c r="A7955" t="s">
        <v>1985</v>
      </c>
      <c r="B7955" t="s">
        <v>1996</v>
      </c>
      <c r="C7955">
        <v>201210</v>
      </c>
      <c r="D7955">
        <v>30</v>
      </c>
      <c r="E7955" t="s">
        <v>1555</v>
      </c>
      <c r="F7955">
        <v>1784</v>
      </c>
      <c r="G7955">
        <v>2382</v>
      </c>
      <c r="H7955">
        <v>3568</v>
      </c>
      <c r="I7955">
        <v>43112052200</v>
      </c>
      <c r="J7955">
        <v>8</v>
      </c>
      <c r="K7955" t="s">
        <v>1987</v>
      </c>
      <c r="L7955">
        <v>2531</v>
      </c>
      <c r="M7955" t="s">
        <v>1557</v>
      </c>
      <c r="N7955" t="s">
        <v>1988</v>
      </c>
      <c r="O7955">
        <v>0</v>
      </c>
      <c r="P7955" t="s">
        <v>1552</v>
      </c>
      <c r="Q7955">
        <v>19821101</v>
      </c>
      <c r="R7955">
        <v>891012369</v>
      </c>
    </row>
    <row r="7956" spans="1:18">
      <c r="A7956" t="s">
        <v>1985</v>
      </c>
      <c r="B7956" t="s">
        <v>1997</v>
      </c>
      <c r="C7956">
        <v>201210</v>
      </c>
      <c r="D7956">
        <v>31</v>
      </c>
      <c r="E7956" t="s">
        <v>1555</v>
      </c>
      <c r="F7956">
        <v>2380</v>
      </c>
      <c r="G7956">
        <v>820</v>
      </c>
      <c r="H7956">
        <v>11930</v>
      </c>
      <c r="I7956">
        <v>43112054600</v>
      </c>
      <c r="J7956">
        <v>8</v>
      </c>
      <c r="K7956" t="s">
        <v>1987</v>
      </c>
      <c r="L7956">
        <v>2531</v>
      </c>
      <c r="M7956" t="s">
        <v>1557</v>
      </c>
      <c r="N7956" t="s">
        <v>1988</v>
      </c>
      <c r="O7956">
        <v>0</v>
      </c>
      <c r="P7956" t="s">
        <v>1552</v>
      </c>
      <c r="Q7956">
        <v>19830701</v>
      </c>
      <c r="R7956">
        <v>891012369</v>
      </c>
    </row>
    <row r="7957" spans="1:18">
      <c r="A7957" t="s">
        <v>1985</v>
      </c>
      <c r="B7957" t="s">
        <v>2018</v>
      </c>
      <c r="C7957">
        <v>201210</v>
      </c>
      <c r="D7957">
        <v>31</v>
      </c>
      <c r="E7957" t="s">
        <v>1555</v>
      </c>
      <c r="F7957">
        <v>2269</v>
      </c>
      <c r="G7957">
        <v>535</v>
      </c>
      <c r="H7957">
        <v>7924</v>
      </c>
      <c r="I7957">
        <v>43112055000</v>
      </c>
      <c r="J7957">
        <v>8</v>
      </c>
      <c r="K7957" t="s">
        <v>1987</v>
      </c>
      <c r="L7957">
        <v>2531</v>
      </c>
      <c r="M7957" t="s">
        <v>1557</v>
      </c>
      <c r="N7957" t="s">
        <v>1988</v>
      </c>
      <c r="O7957">
        <v>0</v>
      </c>
      <c r="P7957" t="s">
        <v>1552</v>
      </c>
      <c r="Q7957">
        <v>19830701</v>
      </c>
      <c r="R7957">
        <v>891012369</v>
      </c>
    </row>
    <row r="7958" spans="1:18">
      <c r="A7958" t="s">
        <v>1985</v>
      </c>
      <c r="B7958" t="s">
        <v>1998</v>
      </c>
      <c r="C7958">
        <v>201210</v>
      </c>
      <c r="D7958">
        <v>31</v>
      </c>
      <c r="E7958" t="s">
        <v>1555</v>
      </c>
      <c r="F7958">
        <v>1878</v>
      </c>
      <c r="G7958">
        <v>711</v>
      </c>
      <c r="H7958">
        <v>16025</v>
      </c>
      <c r="I7958">
        <v>43112056600</v>
      </c>
      <c r="J7958">
        <v>8</v>
      </c>
      <c r="K7958" t="s">
        <v>1987</v>
      </c>
      <c r="L7958">
        <v>2531</v>
      </c>
      <c r="M7958" t="s">
        <v>1557</v>
      </c>
      <c r="N7958" t="s">
        <v>1988</v>
      </c>
      <c r="O7958">
        <v>0</v>
      </c>
      <c r="P7958" t="s">
        <v>1552</v>
      </c>
      <c r="Q7958">
        <v>19831201</v>
      </c>
      <c r="R7958">
        <v>891012369</v>
      </c>
    </row>
    <row r="7959" spans="1:18">
      <c r="A7959" t="s">
        <v>1985</v>
      </c>
      <c r="B7959" t="s">
        <v>2000</v>
      </c>
      <c r="C7959">
        <v>201210</v>
      </c>
      <c r="D7959">
        <v>31</v>
      </c>
      <c r="E7959" t="s">
        <v>1555</v>
      </c>
      <c r="F7959">
        <v>1102</v>
      </c>
      <c r="G7959">
        <v>804</v>
      </c>
      <c r="H7959">
        <v>29</v>
      </c>
      <c r="I7959">
        <v>43112057500</v>
      </c>
      <c r="J7959">
        <v>8</v>
      </c>
      <c r="K7959" t="s">
        <v>1987</v>
      </c>
      <c r="L7959">
        <v>2531</v>
      </c>
      <c r="M7959" t="s">
        <v>1557</v>
      </c>
      <c r="N7959" t="s">
        <v>1988</v>
      </c>
      <c r="O7959">
        <v>0</v>
      </c>
      <c r="P7959" t="s">
        <v>1552</v>
      </c>
      <c r="Q7959">
        <v>19840501</v>
      </c>
      <c r="R7959">
        <v>891012369</v>
      </c>
    </row>
    <row r="7960" spans="1:18">
      <c r="A7960" t="s">
        <v>1985</v>
      </c>
      <c r="B7960" t="s">
        <v>2001</v>
      </c>
      <c r="C7960">
        <v>201210</v>
      </c>
      <c r="D7960">
        <v>30</v>
      </c>
      <c r="E7960" t="s">
        <v>1555</v>
      </c>
      <c r="F7960">
        <v>2624</v>
      </c>
      <c r="G7960">
        <v>666</v>
      </c>
      <c r="H7960">
        <v>4143</v>
      </c>
      <c r="I7960">
        <v>43112055700</v>
      </c>
      <c r="J7960">
        <v>8</v>
      </c>
      <c r="K7960" t="s">
        <v>1987</v>
      </c>
      <c r="L7960">
        <v>2531</v>
      </c>
      <c r="M7960" t="s">
        <v>1557</v>
      </c>
      <c r="N7960" t="s">
        <v>1988</v>
      </c>
      <c r="O7960">
        <v>0</v>
      </c>
      <c r="P7960" t="s">
        <v>1552</v>
      </c>
      <c r="Q7960">
        <v>19831001</v>
      </c>
      <c r="R7960">
        <v>891012369</v>
      </c>
    </row>
    <row r="7961" spans="1:18">
      <c r="A7961" t="s">
        <v>1985</v>
      </c>
      <c r="B7961" t="s">
        <v>2003</v>
      </c>
      <c r="C7961">
        <v>201210</v>
      </c>
      <c r="D7961">
        <v>31</v>
      </c>
      <c r="E7961" t="s">
        <v>1555</v>
      </c>
      <c r="F7961">
        <v>724</v>
      </c>
      <c r="G7961">
        <v>434</v>
      </c>
      <c r="H7961">
        <v>10</v>
      </c>
      <c r="I7961">
        <v>43112059400</v>
      </c>
      <c r="J7961">
        <v>8</v>
      </c>
      <c r="K7961" t="s">
        <v>1987</v>
      </c>
      <c r="L7961">
        <v>2531</v>
      </c>
      <c r="M7961" t="s">
        <v>1557</v>
      </c>
      <c r="N7961" t="s">
        <v>1988</v>
      </c>
      <c r="O7961">
        <v>0</v>
      </c>
      <c r="P7961" t="s">
        <v>1552</v>
      </c>
      <c r="Q7961">
        <v>19841201</v>
      </c>
      <c r="R7961">
        <v>891012369</v>
      </c>
    </row>
    <row r="7962" spans="1:18">
      <c r="A7962" t="s">
        <v>1985</v>
      </c>
      <c r="B7962" t="s">
        <v>2004</v>
      </c>
      <c r="C7962">
        <v>201210</v>
      </c>
      <c r="D7962">
        <v>31</v>
      </c>
      <c r="E7962" t="s">
        <v>1555</v>
      </c>
      <c r="F7962">
        <v>4051</v>
      </c>
      <c r="G7962">
        <v>2252</v>
      </c>
      <c r="H7962">
        <v>260</v>
      </c>
      <c r="I7962">
        <v>43112058000</v>
      </c>
      <c r="J7962">
        <v>8</v>
      </c>
      <c r="K7962" t="s">
        <v>1987</v>
      </c>
      <c r="L7962">
        <v>2531</v>
      </c>
      <c r="M7962" t="s">
        <v>1557</v>
      </c>
      <c r="N7962" t="s">
        <v>1988</v>
      </c>
      <c r="O7962">
        <v>0</v>
      </c>
      <c r="P7962" t="s">
        <v>1552</v>
      </c>
      <c r="Q7962">
        <v>19840501</v>
      </c>
      <c r="R7962">
        <v>891012369</v>
      </c>
    </row>
    <row r="7963" spans="1:18">
      <c r="A7963" t="s">
        <v>1985</v>
      </c>
      <c r="B7963" t="s">
        <v>2005</v>
      </c>
      <c r="C7963">
        <v>201210</v>
      </c>
      <c r="D7963">
        <v>31</v>
      </c>
      <c r="E7963" t="s">
        <v>1555</v>
      </c>
      <c r="F7963">
        <v>1259</v>
      </c>
      <c r="G7963">
        <v>916</v>
      </c>
      <c r="H7963">
        <v>2</v>
      </c>
      <c r="I7963">
        <v>43112061700</v>
      </c>
      <c r="J7963">
        <v>8</v>
      </c>
      <c r="K7963" t="s">
        <v>1987</v>
      </c>
      <c r="L7963">
        <v>2531</v>
      </c>
      <c r="M7963" t="s">
        <v>1557</v>
      </c>
      <c r="N7963" t="s">
        <v>1988</v>
      </c>
      <c r="O7963">
        <v>0</v>
      </c>
      <c r="P7963" t="s">
        <v>1552</v>
      </c>
      <c r="Q7963">
        <v>19860401</v>
      </c>
      <c r="R7963">
        <v>891012369</v>
      </c>
    </row>
    <row r="7964" spans="1:18">
      <c r="A7964" t="s">
        <v>1985</v>
      </c>
      <c r="B7964" t="s">
        <v>2006</v>
      </c>
      <c r="C7964">
        <v>201210</v>
      </c>
      <c r="D7964">
        <v>31</v>
      </c>
      <c r="E7964" t="s">
        <v>1555</v>
      </c>
      <c r="F7964">
        <v>5103</v>
      </c>
      <c r="G7964">
        <v>3223</v>
      </c>
      <c r="H7964">
        <v>53125</v>
      </c>
      <c r="I7964">
        <v>43112061300</v>
      </c>
      <c r="J7964">
        <v>8</v>
      </c>
      <c r="K7964" t="s">
        <v>1987</v>
      </c>
      <c r="L7964">
        <v>2531</v>
      </c>
      <c r="M7964" t="s">
        <v>1557</v>
      </c>
      <c r="N7964" t="s">
        <v>1988</v>
      </c>
      <c r="O7964">
        <v>0</v>
      </c>
      <c r="P7964" t="s">
        <v>1552</v>
      </c>
      <c r="Q7964">
        <v>19851001</v>
      </c>
      <c r="R7964">
        <v>891012369</v>
      </c>
    </row>
    <row r="7965" spans="1:18">
      <c r="A7965" t="s">
        <v>1985</v>
      </c>
      <c r="B7965" t="s">
        <v>2007</v>
      </c>
      <c r="C7965">
        <v>201210</v>
      </c>
      <c r="D7965">
        <v>31</v>
      </c>
      <c r="E7965" t="s">
        <v>1555</v>
      </c>
      <c r="F7965">
        <v>810</v>
      </c>
      <c r="G7965">
        <v>579</v>
      </c>
      <c r="H7965">
        <v>0</v>
      </c>
      <c r="I7965">
        <v>43112060301</v>
      </c>
      <c r="J7965">
        <v>8</v>
      </c>
      <c r="K7965" t="s">
        <v>1987</v>
      </c>
      <c r="L7965">
        <v>2531</v>
      </c>
      <c r="M7965" t="s">
        <v>1557</v>
      </c>
      <c r="N7965" t="s">
        <v>1988</v>
      </c>
      <c r="O7965">
        <v>0</v>
      </c>
      <c r="P7965" t="s">
        <v>1552</v>
      </c>
      <c r="Q7965">
        <v>19851201</v>
      </c>
      <c r="R7965">
        <v>891012369</v>
      </c>
    </row>
    <row r="7966" spans="1:18">
      <c r="A7966" t="s">
        <v>1985</v>
      </c>
      <c r="B7966" t="s">
        <v>2008</v>
      </c>
      <c r="C7966">
        <v>201210</v>
      </c>
      <c r="D7966">
        <v>31</v>
      </c>
      <c r="E7966" t="s">
        <v>1555</v>
      </c>
      <c r="F7966">
        <v>8660</v>
      </c>
      <c r="G7966">
        <v>15167</v>
      </c>
      <c r="H7966">
        <v>66793</v>
      </c>
      <c r="I7966">
        <v>43112060700</v>
      </c>
      <c r="J7966">
        <v>8</v>
      </c>
      <c r="K7966" t="s">
        <v>1987</v>
      </c>
      <c r="L7966">
        <v>2531</v>
      </c>
      <c r="M7966" t="s">
        <v>1557</v>
      </c>
      <c r="N7966" t="s">
        <v>1988</v>
      </c>
      <c r="O7966">
        <v>0</v>
      </c>
      <c r="P7966" t="s">
        <v>1552</v>
      </c>
      <c r="Q7966">
        <v>19850501</v>
      </c>
      <c r="R7966">
        <v>891012369</v>
      </c>
    </row>
    <row r="7967" spans="1:18">
      <c r="A7967" t="s">
        <v>1985</v>
      </c>
      <c r="B7967" t="s">
        <v>2009</v>
      </c>
      <c r="C7967">
        <v>201210</v>
      </c>
      <c r="D7967">
        <v>31</v>
      </c>
      <c r="E7967" t="s">
        <v>1555</v>
      </c>
      <c r="F7967">
        <v>2670</v>
      </c>
      <c r="G7967">
        <v>1101</v>
      </c>
      <c r="H7967">
        <v>829</v>
      </c>
      <c r="I7967">
        <v>43112061501</v>
      </c>
      <c r="J7967">
        <v>8</v>
      </c>
      <c r="K7967" t="s">
        <v>1987</v>
      </c>
      <c r="L7967">
        <v>2531</v>
      </c>
      <c r="M7967" t="s">
        <v>1557</v>
      </c>
      <c r="N7967" t="s">
        <v>1988</v>
      </c>
      <c r="O7967">
        <v>0</v>
      </c>
      <c r="P7967" t="s">
        <v>1552</v>
      </c>
      <c r="Q7967">
        <v>19980816</v>
      </c>
      <c r="R7967">
        <v>891012369</v>
      </c>
    </row>
    <row r="7968" spans="1:18">
      <c r="A7968" t="s">
        <v>1985</v>
      </c>
      <c r="B7968" t="s">
        <v>2010</v>
      </c>
      <c r="C7968">
        <v>201210</v>
      </c>
      <c r="D7968">
        <v>31</v>
      </c>
      <c r="E7968" t="s">
        <v>1555</v>
      </c>
      <c r="F7968">
        <v>1880</v>
      </c>
      <c r="G7968">
        <v>940</v>
      </c>
      <c r="H7968">
        <v>442</v>
      </c>
      <c r="I7968">
        <v>43112058401</v>
      </c>
      <c r="J7968">
        <v>8</v>
      </c>
      <c r="K7968" t="s">
        <v>1987</v>
      </c>
      <c r="L7968">
        <v>2531</v>
      </c>
      <c r="M7968" t="s">
        <v>1557</v>
      </c>
      <c r="N7968" t="s">
        <v>1988</v>
      </c>
      <c r="O7968">
        <v>0</v>
      </c>
      <c r="P7968" t="s">
        <v>1552</v>
      </c>
      <c r="Q7968">
        <v>19940101</v>
      </c>
      <c r="R7968">
        <v>891012369</v>
      </c>
    </row>
    <row r="7969" spans="1:18">
      <c r="A7969" t="s">
        <v>1985</v>
      </c>
      <c r="B7969" t="s">
        <v>2017</v>
      </c>
      <c r="C7969">
        <v>201210</v>
      </c>
      <c r="D7969">
        <v>31</v>
      </c>
      <c r="E7969" t="s">
        <v>1555</v>
      </c>
      <c r="F7969">
        <v>112</v>
      </c>
      <c r="G7969">
        <v>2098</v>
      </c>
      <c r="H7969">
        <v>1476</v>
      </c>
      <c r="I7969">
        <v>43112059301</v>
      </c>
      <c r="J7969">
        <v>8</v>
      </c>
      <c r="K7969" t="s">
        <v>1987</v>
      </c>
      <c r="L7969">
        <v>2531</v>
      </c>
      <c r="M7969" t="s">
        <v>1557</v>
      </c>
      <c r="N7969" t="s">
        <v>1988</v>
      </c>
      <c r="O7969">
        <v>0</v>
      </c>
      <c r="P7969" t="s">
        <v>1552</v>
      </c>
      <c r="Q7969">
        <v>19940601</v>
      </c>
      <c r="R7969">
        <v>891012369</v>
      </c>
    </row>
    <row r="7970" spans="1:18">
      <c r="A7970" t="s">
        <v>1985</v>
      </c>
      <c r="B7970" t="s">
        <v>2011</v>
      </c>
      <c r="C7970">
        <v>201210</v>
      </c>
      <c r="D7970">
        <v>31</v>
      </c>
      <c r="E7970" t="s">
        <v>1555</v>
      </c>
      <c r="F7970">
        <v>2761</v>
      </c>
      <c r="G7970">
        <v>2116</v>
      </c>
      <c r="H7970">
        <v>1159</v>
      </c>
      <c r="I7970">
        <v>43112075400</v>
      </c>
      <c r="J7970">
        <v>8</v>
      </c>
      <c r="K7970" t="s">
        <v>1987</v>
      </c>
      <c r="L7970">
        <v>2531</v>
      </c>
      <c r="M7970" t="s">
        <v>1557</v>
      </c>
      <c r="N7970" t="s">
        <v>1988</v>
      </c>
      <c r="O7970">
        <v>0</v>
      </c>
      <c r="P7970" t="s">
        <v>1552</v>
      </c>
      <c r="Q7970">
        <v>19970329</v>
      </c>
      <c r="R7970">
        <v>891012369</v>
      </c>
    </row>
    <row r="7971" spans="1:18">
      <c r="A7971" t="s">
        <v>1985</v>
      </c>
      <c r="B7971" t="s">
        <v>2012</v>
      </c>
      <c r="C7971">
        <v>201210</v>
      </c>
      <c r="D7971">
        <v>31</v>
      </c>
      <c r="E7971" t="s">
        <v>1555</v>
      </c>
      <c r="F7971">
        <v>762</v>
      </c>
      <c r="G7971">
        <v>464</v>
      </c>
      <c r="H7971">
        <v>577</v>
      </c>
      <c r="I7971">
        <v>43112060501</v>
      </c>
      <c r="J7971">
        <v>8</v>
      </c>
      <c r="K7971" t="s">
        <v>1987</v>
      </c>
      <c r="L7971">
        <v>2531</v>
      </c>
      <c r="M7971" t="s">
        <v>1557</v>
      </c>
      <c r="N7971" t="s">
        <v>1988</v>
      </c>
      <c r="O7971">
        <v>0</v>
      </c>
      <c r="P7971" t="s">
        <v>1552</v>
      </c>
      <c r="Q7971">
        <v>19961123</v>
      </c>
      <c r="R7971">
        <v>891012369</v>
      </c>
    </row>
    <row r="7972" spans="1:18">
      <c r="A7972" t="s">
        <v>1985</v>
      </c>
      <c r="B7972" t="s">
        <v>2013</v>
      </c>
      <c r="C7972">
        <v>201210</v>
      </c>
      <c r="D7972">
        <v>31</v>
      </c>
      <c r="E7972" t="s">
        <v>1555</v>
      </c>
      <c r="F7972">
        <v>3501</v>
      </c>
      <c r="G7972">
        <v>1107</v>
      </c>
      <c r="H7972">
        <v>6802</v>
      </c>
      <c r="I7972">
        <v>43112064202</v>
      </c>
      <c r="J7972">
        <v>8</v>
      </c>
      <c r="K7972" t="s">
        <v>1987</v>
      </c>
      <c r="L7972">
        <v>2531</v>
      </c>
      <c r="M7972" t="s">
        <v>1557</v>
      </c>
      <c r="N7972" t="s">
        <v>1988</v>
      </c>
      <c r="O7972">
        <v>0</v>
      </c>
      <c r="P7972" t="s">
        <v>1552</v>
      </c>
      <c r="Q7972">
        <v>19970317</v>
      </c>
      <c r="R7972">
        <v>891012369</v>
      </c>
    </row>
    <row r="7973" spans="1:18">
      <c r="A7973" t="s">
        <v>2014</v>
      </c>
      <c r="B7973" t="s">
        <v>1735</v>
      </c>
      <c r="C7973">
        <v>201210</v>
      </c>
      <c r="D7973">
        <v>31</v>
      </c>
      <c r="E7973" t="s">
        <v>1555</v>
      </c>
      <c r="F7973">
        <v>2704</v>
      </c>
      <c r="G7973">
        <v>3911</v>
      </c>
      <c r="H7973">
        <v>10090</v>
      </c>
      <c r="I7973">
        <v>43112043701</v>
      </c>
      <c r="J7973">
        <v>8</v>
      </c>
      <c r="K7973" t="s">
        <v>2015</v>
      </c>
      <c r="L7973">
        <v>2309</v>
      </c>
      <c r="M7973" t="s">
        <v>2016</v>
      </c>
      <c r="N7973" t="s">
        <v>1988</v>
      </c>
      <c r="O7973">
        <v>0</v>
      </c>
      <c r="P7973" t="s">
        <v>1552</v>
      </c>
      <c r="Q7973">
        <v>20071113</v>
      </c>
      <c r="R7973">
        <v>891012369</v>
      </c>
    </row>
    <row r="7974" spans="1:18">
      <c r="A7974" t="s">
        <v>1989</v>
      </c>
      <c r="B7974" t="s">
        <v>1990</v>
      </c>
      <c r="C7974">
        <v>201211</v>
      </c>
      <c r="D7974">
        <v>30</v>
      </c>
      <c r="E7974" t="s">
        <v>1555</v>
      </c>
      <c r="F7974">
        <v>9054</v>
      </c>
      <c r="G7974">
        <v>8368</v>
      </c>
      <c r="H7974">
        <v>7</v>
      </c>
      <c r="I7974">
        <v>43112058201</v>
      </c>
      <c r="J7974">
        <v>8</v>
      </c>
      <c r="K7974" t="s">
        <v>1991</v>
      </c>
      <c r="L7974">
        <v>2531</v>
      </c>
      <c r="M7974" t="s">
        <v>1557</v>
      </c>
      <c r="N7974" t="s">
        <v>1988</v>
      </c>
      <c r="O7974">
        <v>0</v>
      </c>
      <c r="P7974" t="s">
        <v>1552</v>
      </c>
      <c r="Q7974">
        <v>19980322</v>
      </c>
      <c r="R7974">
        <v>891012369</v>
      </c>
    </row>
    <row r="7975" spans="1:18">
      <c r="A7975" t="s">
        <v>1985</v>
      </c>
      <c r="B7975" t="s">
        <v>1992</v>
      </c>
      <c r="C7975">
        <v>201211</v>
      </c>
      <c r="D7975">
        <v>30</v>
      </c>
      <c r="E7975" t="s">
        <v>1555</v>
      </c>
      <c r="F7975">
        <v>2283</v>
      </c>
      <c r="G7975">
        <v>2365</v>
      </c>
      <c r="H7975">
        <v>844</v>
      </c>
      <c r="I7975">
        <v>43112047200</v>
      </c>
      <c r="J7975">
        <v>8</v>
      </c>
      <c r="K7975" t="s">
        <v>1987</v>
      </c>
      <c r="L7975">
        <v>2531</v>
      </c>
      <c r="M7975" t="s">
        <v>1557</v>
      </c>
      <c r="N7975" t="s">
        <v>1988</v>
      </c>
      <c r="O7975">
        <v>0</v>
      </c>
      <c r="P7975" t="s">
        <v>1552</v>
      </c>
      <c r="Q7975">
        <v>19811201</v>
      </c>
      <c r="R7975">
        <v>891012369</v>
      </c>
    </row>
    <row r="7976" spans="1:18">
      <c r="A7976" t="s">
        <v>1985</v>
      </c>
      <c r="B7976" t="s">
        <v>1993</v>
      </c>
      <c r="C7976">
        <v>201211</v>
      </c>
      <c r="D7976">
        <v>30</v>
      </c>
      <c r="E7976" t="s">
        <v>1555</v>
      </c>
      <c r="F7976">
        <v>2193</v>
      </c>
      <c r="G7976">
        <v>718</v>
      </c>
      <c r="H7976">
        <v>356</v>
      </c>
      <c r="I7976">
        <v>43112048100</v>
      </c>
      <c r="J7976">
        <v>8</v>
      </c>
      <c r="K7976" t="s">
        <v>1987</v>
      </c>
      <c r="L7976">
        <v>2531</v>
      </c>
      <c r="M7976" t="s">
        <v>1557</v>
      </c>
      <c r="N7976" t="s">
        <v>1988</v>
      </c>
      <c r="O7976">
        <v>0</v>
      </c>
      <c r="P7976" t="s">
        <v>1552</v>
      </c>
      <c r="Q7976">
        <v>19820101</v>
      </c>
      <c r="R7976">
        <v>891012369</v>
      </c>
    </row>
    <row r="7977" spans="1:18">
      <c r="A7977" t="s">
        <v>1985</v>
      </c>
      <c r="B7977" t="s">
        <v>1994</v>
      </c>
      <c r="C7977">
        <v>201211</v>
      </c>
      <c r="D7977">
        <v>30</v>
      </c>
      <c r="E7977" t="s">
        <v>1555</v>
      </c>
      <c r="F7977">
        <v>1281</v>
      </c>
      <c r="G7977">
        <v>3233</v>
      </c>
      <c r="H7977">
        <v>272</v>
      </c>
      <c r="I7977">
        <v>43112048901</v>
      </c>
      <c r="J7977">
        <v>8</v>
      </c>
      <c r="K7977" t="s">
        <v>1987</v>
      </c>
      <c r="L7977">
        <v>2531</v>
      </c>
      <c r="M7977" t="s">
        <v>1557</v>
      </c>
      <c r="N7977" t="s">
        <v>1988</v>
      </c>
      <c r="O7977">
        <v>0</v>
      </c>
      <c r="P7977" t="s">
        <v>1552</v>
      </c>
      <c r="Q7977">
        <v>19830101</v>
      </c>
      <c r="R7977">
        <v>891012369</v>
      </c>
    </row>
    <row r="7978" spans="1:18">
      <c r="A7978" t="s">
        <v>1985</v>
      </c>
      <c r="B7978" t="s">
        <v>1995</v>
      </c>
      <c r="C7978">
        <v>201211</v>
      </c>
      <c r="D7978">
        <v>30</v>
      </c>
      <c r="E7978" t="s">
        <v>1555</v>
      </c>
      <c r="F7978">
        <v>682</v>
      </c>
      <c r="G7978">
        <v>817</v>
      </c>
      <c r="H7978">
        <v>2609</v>
      </c>
      <c r="I7978">
        <v>43112051300</v>
      </c>
      <c r="J7978">
        <v>8</v>
      </c>
      <c r="K7978" t="s">
        <v>1987</v>
      </c>
      <c r="L7978">
        <v>2531</v>
      </c>
      <c r="M7978" t="s">
        <v>1557</v>
      </c>
      <c r="N7978" t="s">
        <v>1988</v>
      </c>
      <c r="O7978">
        <v>0</v>
      </c>
      <c r="P7978" t="s">
        <v>1552</v>
      </c>
      <c r="Q7978">
        <v>19820901</v>
      </c>
      <c r="R7978">
        <v>891012369</v>
      </c>
    </row>
    <row r="7979" spans="1:18">
      <c r="A7979" t="s">
        <v>1985</v>
      </c>
      <c r="B7979" t="s">
        <v>1996</v>
      </c>
      <c r="C7979">
        <v>201211</v>
      </c>
      <c r="D7979">
        <v>30</v>
      </c>
      <c r="E7979" t="s">
        <v>1555</v>
      </c>
      <c r="F7979">
        <v>1410</v>
      </c>
      <c r="G7979">
        <v>2799</v>
      </c>
      <c r="H7979">
        <v>3744</v>
      </c>
      <c r="I7979">
        <v>43112052200</v>
      </c>
      <c r="J7979">
        <v>8</v>
      </c>
      <c r="K7979" t="s">
        <v>1987</v>
      </c>
      <c r="L7979">
        <v>2531</v>
      </c>
      <c r="M7979" t="s">
        <v>1557</v>
      </c>
      <c r="N7979" t="s">
        <v>1988</v>
      </c>
      <c r="O7979">
        <v>0</v>
      </c>
      <c r="P7979" t="s">
        <v>1552</v>
      </c>
      <c r="Q7979">
        <v>19821101</v>
      </c>
      <c r="R7979">
        <v>891012369</v>
      </c>
    </row>
    <row r="7980" spans="1:18">
      <c r="A7980" t="s">
        <v>1985</v>
      </c>
      <c r="B7980" t="s">
        <v>1997</v>
      </c>
      <c r="C7980">
        <v>201211</v>
      </c>
      <c r="D7980">
        <v>30</v>
      </c>
      <c r="E7980" t="s">
        <v>1555</v>
      </c>
      <c r="F7980">
        <v>2080</v>
      </c>
      <c r="G7980">
        <v>1048</v>
      </c>
      <c r="H7980">
        <v>10896</v>
      </c>
      <c r="I7980">
        <v>43112054600</v>
      </c>
      <c r="J7980">
        <v>8</v>
      </c>
      <c r="K7980" t="s">
        <v>1987</v>
      </c>
      <c r="L7980">
        <v>2531</v>
      </c>
      <c r="M7980" t="s">
        <v>1557</v>
      </c>
      <c r="N7980" t="s">
        <v>1988</v>
      </c>
      <c r="O7980">
        <v>0</v>
      </c>
      <c r="P7980" t="s">
        <v>1552</v>
      </c>
      <c r="Q7980">
        <v>19830701</v>
      </c>
      <c r="R7980">
        <v>891012369</v>
      </c>
    </row>
    <row r="7981" spans="1:18">
      <c r="A7981" t="s">
        <v>1985</v>
      </c>
      <c r="B7981" t="s">
        <v>2018</v>
      </c>
      <c r="C7981">
        <v>201211</v>
      </c>
      <c r="D7981">
        <v>30</v>
      </c>
      <c r="E7981" t="s">
        <v>1555</v>
      </c>
      <c r="F7981">
        <v>1999</v>
      </c>
      <c r="G7981">
        <v>582</v>
      </c>
      <c r="H7981">
        <v>7447</v>
      </c>
      <c r="I7981">
        <v>43112055000</v>
      </c>
      <c r="J7981">
        <v>8</v>
      </c>
      <c r="K7981" t="s">
        <v>1987</v>
      </c>
      <c r="L7981">
        <v>2531</v>
      </c>
      <c r="M7981" t="s">
        <v>1557</v>
      </c>
      <c r="N7981" t="s">
        <v>1988</v>
      </c>
      <c r="O7981">
        <v>0</v>
      </c>
      <c r="P7981" t="s">
        <v>1552</v>
      </c>
      <c r="Q7981">
        <v>19830701</v>
      </c>
      <c r="R7981">
        <v>891012369</v>
      </c>
    </row>
    <row r="7982" spans="1:18">
      <c r="A7982" t="s">
        <v>1985</v>
      </c>
      <c r="B7982" t="s">
        <v>1998</v>
      </c>
      <c r="C7982">
        <v>201211</v>
      </c>
      <c r="D7982">
        <v>30</v>
      </c>
      <c r="E7982" t="s">
        <v>1555</v>
      </c>
      <c r="F7982">
        <v>1975</v>
      </c>
      <c r="G7982">
        <v>988</v>
      </c>
      <c r="H7982">
        <v>14650</v>
      </c>
      <c r="I7982">
        <v>43112056600</v>
      </c>
      <c r="J7982">
        <v>8</v>
      </c>
      <c r="K7982" t="s">
        <v>1987</v>
      </c>
      <c r="L7982">
        <v>2531</v>
      </c>
      <c r="M7982" t="s">
        <v>1557</v>
      </c>
      <c r="N7982" t="s">
        <v>1988</v>
      </c>
      <c r="O7982">
        <v>0</v>
      </c>
      <c r="P7982" t="s">
        <v>1552</v>
      </c>
      <c r="Q7982">
        <v>19831201</v>
      </c>
      <c r="R7982">
        <v>891012369</v>
      </c>
    </row>
    <row r="7983" spans="1:18">
      <c r="A7983" t="s">
        <v>1985</v>
      </c>
      <c r="B7983" t="s">
        <v>2000</v>
      </c>
      <c r="C7983">
        <v>201211</v>
      </c>
      <c r="D7983">
        <v>30</v>
      </c>
      <c r="E7983" t="s">
        <v>1555</v>
      </c>
      <c r="F7983">
        <v>964</v>
      </c>
      <c r="G7983">
        <v>1145</v>
      </c>
      <c r="H7983">
        <v>100</v>
      </c>
      <c r="I7983">
        <v>43112057500</v>
      </c>
      <c r="J7983">
        <v>8</v>
      </c>
      <c r="K7983" t="s">
        <v>1987</v>
      </c>
      <c r="L7983">
        <v>2531</v>
      </c>
      <c r="M7983" t="s">
        <v>1557</v>
      </c>
      <c r="N7983" t="s">
        <v>1988</v>
      </c>
      <c r="O7983">
        <v>0</v>
      </c>
      <c r="P7983" t="s">
        <v>1552</v>
      </c>
      <c r="Q7983">
        <v>19840501</v>
      </c>
      <c r="R7983">
        <v>891012369</v>
      </c>
    </row>
    <row r="7984" spans="1:18">
      <c r="A7984" t="s">
        <v>1985</v>
      </c>
      <c r="B7984" t="s">
        <v>2001</v>
      </c>
      <c r="C7984">
        <v>201211</v>
      </c>
      <c r="D7984">
        <v>29</v>
      </c>
      <c r="E7984" t="s">
        <v>1555</v>
      </c>
      <c r="F7984">
        <v>2788</v>
      </c>
      <c r="G7984">
        <v>944</v>
      </c>
      <c r="H7984">
        <v>4824</v>
      </c>
      <c r="I7984">
        <v>43112055700</v>
      </c>
      <c r="J7984">
        <v>8</v>
      </c>
      <c r="K7984" t="s">
        <v>1987</v>
      </c>
      <c r="L7984">
        <v>2531</v>
      </c>
      <c r="M7984" t="s">
        <v>1557</v>
      </c>
      <c r="N7984" t="s">
        <v>1988</v>
      </c>
      <c r="O7984">
        <v>0</v>
      </c>
      <c r="P7984" t="s">
        <v>1552</v>
      </c>
      <c r="Q7984">
        <v>19831001</v>
      </c>
      <c r="R7984">
        <v>891012369</v>
      </c>
    </row>
    <row r="7985" spans="1:18">
      <c r="A7985" t="s">
        <v>1985</v>
      </c>
      <c r="B7985" t="s">
        <v>2003</v>
      </c>
      <c r="C7985">
        <v>201211</v>
      </c>
      <c r="D7985">
        <v>30</v>
      </c>
      <c r="E7985" t="s">
        <v>1555</v>
      </c>
      <c r="F7985">
        <v>686</v>
      </c>
      <c r="G7985">
        <v>516</v>
      </c>
      <c r="H7985">
        <v>10</v>
      </c>
      <c r="I7985">
        <v>43112059400</v>
      </c>
      <c r="J7985">
        <v>8</v>
      </c>
      <c r="K7985" t="s">
        <v>1987</v>
      </c>
      <c r="L7985">
        <v>2531</v>
      </c>
      <c r="M7985" t="s">
        <v>1557</v>
      </c>
      <c r="N7985" t="s">
        <v>1988</v>
      </c>
      <c r="O7985">
        <v>0</v>
      </c>
      <c r="P7985" t="s">
        <v>1552</v>
      </c>
      <c r="Q7985">
        <v>19841201</v>
      </c>
      <c r="R7985">
        <v>891012369</v>
      </c>
    </row>
    <row r="7986" spans="1:18">
      <c r="A7986" t="s">
        <v>1985</v>
      </c>
      <c r="B7986" t="s">
        <v>2004</v>
      </c>
      <c r="C7986">
        <v>201211</v>
      </c>
      <c r="D7986">
        <v>30</v>
      </c>
      <c r="E7986" t="s">
        <v>1555</v>
      </c>
      <c r="F7986">
        <v>4041</v>
      </c>
      <c r="G7986">
        <v>2792</v>
      </c>
      <c r="H7986">
        <v>207</v>
      </c>
      <c r="I7986">
        <v>43112058000</v>
      </c>
      <c r="J7986">
        <v>8</v>
      </c>
      <c r="K7986" t="s">
        <v>1987</v>
      </c>
      <c r="L7986">
        <v>2531</v>
      </c>
      <c r="M7986" t="s">
        <v>1557</v>
      </c>
      <c r="N7986" t="s">
        <v>1988</v>
      </c>
      <c r="O7986">
        <v>0</v>
      </c>
      <c r="P7986" t="s">
        <v>1552</v>
      </c>
      <c r="Q7986">
        <v>19840501</v>
      </c>
      <c r="R7986">
        <v>891012369</v>
      </c>
    </row>
    <row r="7987" spans="1:18">
      <c r="A7987" t="s">
        <v>1985</v>
      </c>
      <c r="B7987" t="s">
        <v>2005</v>
      </c>
      <c r="C7987">
        <v>201211</v>
      </c>
      <c r="D7987">
        <v>30</v>
      </c>
      <c r="E7987" t="s">
        <v>1555</v>
      </c>
      <c r="F7987">
        <v>1864</v>
      </c>
      <c r="G7987">
        <v>1138</v>
      </c>
      <c r="H7987">
        <v>13</v>
      </c>
      <c r="I7987">
        <v>43112061700</v>
      </c>
      <c r="J7987">
        <v>8</v>
      </c>
      <c r="K7987" t="s">
        <v>1987</v>
      </c>
      <c r="L7987">
        <v>2531</v>
      </c>
      <c r="M7987" t="s">
        <v>1557</v>
      </c>
      <c r="N7987" t="s">
        <v>1988</v>
      </c>
      <c r="O7987">
        <v>0</v>
      </c>
      <c r="P7987" t="s">
        <v>1552</v>
      </c>
      <c r="Q7987">
        <v>19860401</v>
      </c>
      <c r="R7987">
        <v>891012369</v>
      </c>
    </row>
    <row r="7988" spans="1:18">
      <c r="A7988" t="s">
        <v>1985</v>
      </c>
      <c r="B7988" t="s">
        <v>2006</v>
      </c>
      <c r="C7988">
        <v>201211</v>
      </c>
      <c r="D7988">
        <v>29</v>
      </c>
      <c r="E7988" t="s">
        <v>1555</v>
      </c>
      <c r="F7988">
        <v>3920</v>
      </c>
      <c r="G7988">
        <v>3774</v>
      </c>
      <c r="H7988">
        <v>50691</v>
      </c>
      <c r="I7988">
        <v>43112061300</v>
      </c>
      <c r="J7988">
        <v>8</v>
      </c>
      <c r="K7988" t="s">
        <v>1987</v>
      </c>
      <c r="L7988">
        <v>2531</v>
      </c>
      <c r="M7988" t="s">
        <v>1557</v>
      </c>
      <c r="N7988" t="s">
        <v>1988</v>
      </c>
      <c r="O7988">
        <v>0</v>
      </c>
      <c r="P7988" t="s">
        <v>1552</v>
      </c>
      <c r="Q7988">
        <v>19851001</v>
      </c>
      <c r="R7988">
        <v>891012369</v>
      </c>
    </row>
    <row r="7989" spans="1:18">
      <c r="A7989" t="s">
        <v>1985</v>
      </c>
      <c r="B7989" t="s">
        <v>2007</v>
      </c>
      <c r="C7989">
        <v>201211</v>
      </c>
      <c r="D7989">
        <v>30</v>
      </c>
      <c r="E7989" t="s">
        <v>1555</v>
      </c>
      <c r="F7989">
        <v>894</v>
      </c>
      <c r="G7989">
        <v>629</v>
      </c>
      <c r="H7989">
        <v>7</v>
      </c>
      <c r="I7989">
        <v>43112060301</v>
      </c>
      <c r="J7989">
        <v>8</v>
      </c>
      <c r="K7989" t="s">
        <v>1987</v>
      </c>
      <c r="L7989">
        <v>2531</v>
      </c>
      <c r="M7989" t="s">
        <v>1557</v>
      </c>
      <c r="N7989" t="s">
        <v>1988</v>
      </c>
      <c r="O7989">
        <v>0</v>
      </c>
      <c r="P7989" t="s">
        <v>1552</v>
      </c>
      <c r="Q7989">
        <v>19851201</v>
      </c>
      <c r="R7989">
        <v>891012369</v>
      </c>
    </row>
    <row r="7990" spans="1:18">
      <c r="A7990" t="s">
        <v>1985</v>
      </c>
      <c r="B7990" t="s">
        <v>2008</v>
      </c>
      <c r="C7990">
        <v>201211</v>
      </c>
      <c r="D7990">
        <v>30</v>
      </c>
      <c r="E7990" t="s">
        <v>1555</v>
      </c>
      <c r="F7990">
        <v>7909</v>
      </c>
      <c r="G7990">
        <v>18545</v>
      </c>
      <c r="H7990">
        <v>63667</v>
      </c>
      <c r="I7990">
        <v>43112060700</v>
      </c>
      <c r="J7990">
        <v>8</v>
      </c>
      <c r="K7990" t="s">
        <v>1987</v>
      </c>
      <c r="L7990">
        <v>2531</v>
      </c>
      <c r="M7990" t="s">
        <v>1557</v>
      </c>
      <c r="N7990" t="s">
        <v>1988</v>
      </c>
      <c r="O7990">
        <v>0</v>
      </c>
      <c r="P7990" t="s">
        <v>1552</v>
      </c>
      <c r="Q7990">
        <v>19850501</v>
      </c>
      <c r="R7990">
        <v>891012369</v>
      </c>
    </row>
    <row r="7991" spans="1:18">
      <c r="A7991" t="s">
        <v>1985</v>
      </c>
      <c r="B7991" t="s">
        <v>2009</v>
      </c>
      <c r="C7991">
        <v>201211</v>
      </c>
      <c r="D7991">
        <v>30</v>
      </c>
      <c r="E7991" t="s">
        <v>1555</v>
      </c>
      <c r="F7991">
        <v>2491</v>
      </c>
      <c r="G7991">
        <v>1706</v>
      </c>
      <c r="H7991">
        <v>891</v>
      </c>
      <c r="I7991">
        <v>43112061501</v>
      </c>
      <c r="J7991">
        <v>8</v>
      </c>
      <c r="K7991" t="s">
        <v>1987</v>
      </c>
      <c r="L7991">
        <v>2531</v>
      </c>
      <c r="M7991" t="s">
        <v>1557</v>
      </c>
      <c r="N7991" t="s">
        <v>1988</v>
      </c>
      <c r="O7991">
        <v>0</v>
      </c>
      <c r="P7991" t="s">
        <v>1552</v>
      </c>
      <c r="Q7991">
        <v>19980816</v>
      </c>
      <c r="R7991">
        <v>891012369</v>
      </c>
    </row>
    <row r="7992" spans="1:18">
      <c r="A7992" t="s">
        <v>1985</v>
      </c>
      <c r="B7992" t="s">
        <v>2010</v>
      </c>
      <c r="C7992">
        <v>201211</v>
      </c>
      <c r="D7992">
        <v>30</v>
      </c>
      <c r="E7992" t="s">
        <v>1555</v>
      </c>
      <c r="F7992">
        <v>1785</v>
      </c>
      <c r="G7992">
        <v>1207</v>
      </c>
      <c r="H7992">
        <v>422</v>
      </c>
      <c r="I7992">
        <v>43112058401</v>
      </c>
      <c r="J7992">
        <v>8</v>
      </c>
      <c r="K7992" t="s">
        <v>1987</v>
      </c>
      <c r="L7992">
        <v>2531</v>
      </c>
      <c r="M7992" t="s">
        <v>1557</v>
      </c>
      <c r="N7992" t="s">
        <v>1988</v>
      </c>
      <c r="O7992">
        <v>0</v>
      </c>
      <c r="P7992" t="s">
        <v>1552</v>
      </c>
      <c r="Q7992">
        <v>19940101</v>
      </c>
      <c r="R7992">
        <v>891012369</v>
      </c>
    </row>
    <row r="7993" spans="1:18">
      <c r="A7993" t="s">
        <v>1985</v>
      </c>
      <c r="B7993" t="s">
        <v>2017</v>
      </c>
      <c r="C7993">
        <v>201211</v>
      </c>
      <c r="D7993">
        <v>2</v>
      </c>
      <c r="E7993" t="s">
        <v>1555</v>
      </c>
      <c r="F7993">
        <v>11</v>
      </c>
      <c r="G7993">
        <v>274</v>
      </c>
      <c r="H7993">
        <v>169</v>
      </c>
      <c r="I7993">
        <v>43112059301</v>
      </c>
      <c r="J7993">
        <v>8</v>
      </c>
      <c r="K7993" t="s">
        <v>1987</v>
      </c>
      <c r="L7993">
        <v>2531</v>
      </c>
      <c r="M7993" t="s">
        <v>1557</v>
      </c>
      <c r="N7993" t="s">
        <v>1988</v>
      </c>
      <c r="O7993">
        <v>0</v>
      </c>
      <c r="P7993" t="s">
        <v>1552</v>
      </c>
      <c r="Q7993">
        <v>19940601</v>
      </c>
      <c r="R7993">
        <v>891012369</v>
      </c>
    </row>
    <row r="7994" spans="1:18">
      <c r="A7994" t="s">
        <v>1985</v>
      </c>
      <c r="B7994" t="s">
        <v>2011</v>
      </c>
      <c r="C7994">
        <v>201211</v>
      </c>
      <c r="D7994">
        <v>30</v>
      </c>
      <c r="E7994" t="s">
        <v>1555</v>
      </c>
      <c r="F7994">
        <v>2477</v>
      </c>
      <c r="G7994">
        <v>2463</v>
      </c>
      <c r="H7994">
        <v>1057</v>
      </c>
      <c r="I7994">
        <v>43112075400</v>
      </c>
      <c r="J7994">
        <v>8</v>
      </c>
      <c r="K7994" t="s">
        <v>1987</v>
      </c>
      <c r="L7994">
        <v>2531</v>
      </c>
      <c r="M7994" t="s">
        <v>1557</v>
      </c>
      <c r="N7994" t="s">
        <v>1988</v>
      </c>
      <c r="O7994">
        <v>0</v>
      </c>
      <c r="P7994" t="s">
        <v>1552</v>
      </c>
      <c r="Q7994">
        <v>19970329</v>
      </c>
      <c r="R7994">
        <v>891012369</v>
      </c>
    </row>
    <row r="7995" spans="1:18">
      <c r="A7995" t="s">
        <v>1985</v>
      </c>
      <c r="B7995" t="s">
        <v>2012</v>
      </c>
      <c r="C7995">
        <v>201211</v>
      </c>
      <c r="D7995">
        <v>30</v>
      </c>
      <c r="E7995" t="s">
        <v>1555</v>
      </c>
      <c r="F7995">
        <v>812</v>
      </c>
      <c r="G7995">
        <v>833</v>
      </c>
      <c r="H7995">
        <v>608</v>
      </c>
      <c r="I7995">
        <v>43112060501</v>
      </c>
      <c r="J7995">
        <v>8</v>
      </c>
      <c r="K7995" t="s">
        <v>1987</v>
      </c>
      <c r="L7995">
        <v>2531</v>
      </c>
      <c r="M7995" t="s">
        <v>1557</v>
      </c>
      <c r="N7995" t="s">
        <v>1988</v>
      </c>
      <c r="O7995">
        <v>0</v>
      </c>
      <c r="P7995" t="s">
        <v>1552</v>
      </c>
      <c r="Q7995">
        <v>19961123</v>
      </c>
      <c r="R7995">
        <v>891012369</v>
      </c>
    </row>
    <row r="7996" spans="1:18">
      <c r="A7996" t="s">
        <v>1985</v>
      </c>
      <c r="B7996" t="s">
        <v>2013</v>
      </c>
      <c r="C7996">
        <v>201211</v>
      </c>
      <c r="D7996">
        <v>30</v>
      </c>
      <c r="E7996" t="s">
        <v>1555</v>
      </c>
      <c r="F7996">
        <v>2848</v>
      </c>
      <c r="G7996">
        <v>1427</v>
      </c>
      <c r="H7996">
        <v>6820</v>
      </c>
      <c r="I7996">
        <v>43112064202</v>
      </c>
      <c r="J7996">
        <v>8</v>
      </c>
      <c r="K7996" t="s">
        <v>1987</v>
      </c>
      <c r="L7996">
        <v>2531</v>
      </c>
      <c r="M7996" t="s">
        <v>1557</v>
      </c>
      <c r="N7996" t="s">
        <v>1988</v>
      </c>
      <c r="O7996">
        <v>0</v>
      </c>
      <c r="P7996" t="s">
        <v>1552</v>
      </c>
      <c r="Q7996">
        <v>19970317</v>
      </c>
      <c r="R7996">
        <v>891012369</v>
      </c>
    </row>
    <row r="7997" spans="1:18">
      <c r="A7997" t="s">
        <v>2014</v>
      </c>
      <c r="B7997" t="s">
        <v>1735</v>
      </c>
      <c r="C7997">
        <v>201211</v>
      </c>
      <c r="D7997">
        <v>30</v>
      </c>
      <c r="E7997" t="s">
        <v>1555</v>
      </c>
      <c r="F7997">
        <v>2565</v>
      </c>
      <c r="G7997">
        <v>3542</v>
      </c>
      <c r="H7997">
        <v>9469</v>
      </c>
      <c r="I7997">
        <v>43112043701</v>
      </c>
      <c r="J7997">
        <v>8</v>
      </c>
      <c r="K7997" t="s">
        <v>2015</v>
      </c>
      <c r="L7997">
        <v>2309</v>
      </c>
      <c r="M7997" t="s">
        <v>2016</v>
      </c>
      <c r="N7997" t="s">
        <v>1988</v>
      </c>
      <c r="O7997">
        <v>0</v>
      </c>
      <c r="P7997" t="s">
        <v>1552</v>
      </c>
      <c r="Q7997">
        <v>20071113</v>
      </c>
      <c r="R7997">
        <v>891012369</v>
      </c>
    </row>
    <row r="7998" spans="1:18">
      <c r="A7998" t="s">
        <v>1989</v>
      </c>
      <c r="B7998" t="s">
        <v>1990</v>
      </c>
      <c r="C7998">
        <v>201212</v>
      </c>
      <c r="D7998">
        <v>30</v>
      </c>
      <c r="E7998" t="s">
        <v>1555</v>
      </c>
      <c r="F7998">
        <v>8933</v>
      </c>
      <c r="G7998">
        <v>6929</v>
      </c>
      <c r="H7998">
        <v>9</v>
      </c>
      <c r="I7998">
        <v>43112058201</v>
      </c>
      <c r="J7998">
        <v>8</v>
      </c>
      <c r="K7998" t="s">
        <v>1991</v>
      </c>
      <c r="L7998">
        <v>2531</v>
      </c>
      <c r="M7998" t="s">
        <v>1557</v>
      </c>
      <c r="N7998" t="s">
        <v>1988</v>
      </c>
      <c r="O7998">
        <v>0</v>
      </c>
      <c r="P7998" t="s">
        <v>1552</v>
      </c>
      <c r="Q7998">
        <v>19980322</v>
      </c>
      <c r="R7998">
        <v>891012369</v>
      </c>
    </row>
    <row r="7999" spans="1:18">
      <c r="A7999" t="s">
        <v>1985</v>
      </c>
      <c r="B7999" t="s">
        <v>1992</v>
      </c>
      <c r="C7999">
        <v>201212</v>
      </c>
      <c r="D7999">
        <v>31</v>
      </c>
      <c r="E7999" t="s">
        <v>1555</v>
      </c>
      <c r="F7999">
        <v>2359</v>
      </c>
      <c r="G7999">
        <v>1201</v>
      </c>
      <c r="H7999">
        <v>818</v>
      </c>
      <c r="I7999">
        <v>43112047200</v>
      </c>
      <c r="J7999">
        <v>8</v>
      </c>
      <c r="K7999" t="s">
        <v>1987</v>
      </c>
      <c r="L7999">
        <v>2531</v>
      </c>
      <c r="M7999" t="s">
        <v>1557</v>
      </c>
      <c r="N7999" t="s">
        <v>1988</v>
      </c>
      <c r="O7999">
        <v>0</v>
      </c>
      <c r="P7999" t="s">
        <v>1552</v>
      </c>
      <c r="Q7999">
        <v>19811201</v>
      </c>
      <c r="R7999">
        <v>891012369</v>
      </c>
    </row>
    <row r="8000" spans="1:18">
      <c r="A8000" t="s">
        <v>1985</v>
      </c>
      <c r="B8000" t="s">
        <v>1993</v>
      </c>
      <c r="C8000">
        <v>201212</v>
      </c>
      <c r="D8000">
        <v>31</v>
      </c>
      <c r="E8000" t="s">
        <v>1555</v>
      </c>
      <c r="F8000">
        <v>2259</v>
      </c>
      <c r="G8000">
        <v>607</v>
      </c>
      <c r="H8000">
        <v>414</v>
      </c>
      <c r="I8000">
        <v>43112048100</v>
      </c>
      <c r="J8000">
        <v>8</v>
      </c>
      <c r="K8000" t="s">
        <v>1987</v>
      </c>
      <c r="L8000">
        <v>2531</v>
      </c>
      <c r="M8000" t="s">
        <v>1557</v>
      </c>
      <c r="N8000" t="s">
        <v>1988</v>
      </c>
      <c r="O8000">
        <v>0</v>
      </c>
      <c r="P8000" t="s">
        <v>1552</v>
      </c>
      <c r="Q8000">
        <v>19820101</v>
      </c>
      <c r="R8000">
        <v>891012369</v>
      </c>
    </row>
    <row r="8001" spans="1:18">
      <c r="A8001" t="s">
        <v>1985</v>
      </c>
      <c r="B8001" t="s">
        <v>1994</v>
      </c>
      <c r="C8001">
        <v>201212</v>
      </c>
      <c r="D8001">
        <v>29</v>
      </c>
      <c r="E8001" t="s">
        <v>1555</v>
      </c>
      <c r="F8001">
        <v>1397</v>
      </c>
      <c r="G8001">
        <v>2572</v>
      </c>
      <c r="H8001">
        <v>254</v>
      </c>
      <c r="I8001">
        <v>43112048901</v>
      </c>
      <c r="J8001">
        <v>8</v>
      </c>
      <c r="K8001" t="s">
        <v>1987</v>
      </c>
      <c r="L8001">
        <v>2531</v>
      </c>
      <c r="M8001" t="s">
        <v>1557</v>
      </c>
      <c r="N8001" t="s">
        <v>1988</v>
      </c>
      <c r="O8001">
        <v>0</v>
      </c>
      <c r="P8001" t="s">
        <v>1552</v>
      </c>
      <c r="Q8001">
        <v>19830101</v>
      </c>
      <c r="R8001">
        <v>891012369</v>
      </c>
    </row>
    <row r="8002" spans="1:18">
      <c r="A8002" t="s">
        <v>1985</v>
      </c>
      <c r="B8002" t="s">
        <v>1995</v>
      </c>
      <c r="C8002">
        <v>201212</v>
      </c>
      <c r="D8002">
        <v>30</v>
      </c>
      <c r="E8002" t="s">
        <v>1555</v>
      </c>
      <c r="F8002">
        <v>718</v>
      </c>
      <c r="G8002">
        <v>606</v>
      </c>
      <c r="H8002">
        <v>2824</v>
      </c>
      <c r="I8002">
        <v>43112051300</v>
      </c>
      <c r="J8002">
        <v>8</v>
      </c>
      <c r="K8002" t="s">
        <v>1987</v>
      </c>
      <c r="L8002">
        <v>2531</v>
      </c>
      <c r="M8002" t="s">
        <v>1557</v>
      </c>
      <c r="N8002" t="s">
        <v>1988</v>
      </c>
      <c r="O8002">
        <v>0</v>
      </c>
      <c r="P8002" t="s">
        <v>1552</v>
      </c>
      <c r="Q8002">
        <v>19820901</v>
      </c>
      <c r="R8002">
        <v>891012369</v>
      </c>
    </row>
    <row r="8003" spans="1:18">
      <c r="A8003" t="s">
        <v>1985</v>
      </c>
      <c r="B8003" t="s">
        <v>1996</v>
      </c>
      <c r="C8003">
        <v>201212</v>
      </c>
      <c r="D8003">
        <v>30</v>
      </c>
      <c r="E8003" t="s">
        <v>1555</v>
      </c>
      <c r="F8003">
        <v>1410</v>
      </c>
      <c r="G8003">
        <v>2324</v>
      </c>
      <c r="H8003">
        <v>3245</v>
      </c>
      <c r="I8003">
        <v>43112052200</v>
      </c>
      <c r="J8003">
        <v>8</v>
      </c>
      <c r="K8003" t="s">
        <v>1987</v>
      </c>
      <c r="L8003">
        <v>2531</v>
      </c>
      <c r="M8003" t="s">
        <v>1557</v>
      </c>
      <c r="N8003" t="s">
        <v>1988</v>
      </c>
      <c r="O8003">
        <v>0</v>
      </c>
      <c r="P8003" t="s">
        <v>1552</v>
      </c>
      <c r="Q8003">
        <v>19821101</v>
      </c>
      <c r="R8003">
        <v>891012369</v>
      </c>
    </row>
    <row r="8004" spans="1:18">
      <c r="A8004" t="s">
        <v>1985</v>
      </c>
      <c r="B8004" t="s">
        <v>1997</v>
      </c>
      <c r="C8004">
        <v>201212</v>
      </c>
      <c r="D8004">
        <v>30</v>
      </c>
      <c r="E8004" t="s">
        <v>1555</v>
      </c>
      <c r="F8004">
        <v>3059</v>
      </c>
      <c r="G8004">
        <v>870</v>
      </c>
      <c r="H8004">
        <v>8565</v>
      </c>
      <c r="I8004">
        <v>43112054600</v>
      </c>
      <c r="J8004">
        <v>8</v>
      </c>
      <c r="K8004" t="s">
        <v>1987</v>
      </c>
      <c r="L8004">
        <v>2531</v>
      </c>
      <c r="M8004" t="s">
        <v>1557</v>
      </c>
      <c r="N8004" t="s">
        <v>1988</v>
      </c>
      <c r="O8004">
        <v>0</v>
      </c>
      <c r="P8004" t="s">
        <v>1552</v>
      </c>
      <c r="Q8004">
        <v>19830701</v>
      </c>
      <c r="R8004">
        <v>891012369</v>
      </c>
    </row>
    <row r="8005" spans="1:18">
      <c r="A8005" t="s">
        <v>1985</v>
      </c>
      <c r="B8005" t="s">
        <v>2018</v>
      </c>
      <c r="C8005">
        <v>201212</v>
      </c>
      <c r="D8005">
        <v>30</v>
      </c>
      <c r="E8005" t="s">
        <v>1555</v>
      </c>
      <c r="F8005">
        <v>2312</v>
      </c>
      <c r="G8005">
        <v>481</v>
      </c>
      <c r="H8005">
        <v>7568</v>
      </c>
      <c r="I8005">
        <v>43112055000</v>
      </c>
      <c r="J8005">
        <v>8</v>
      </c>
      <c r="K8005" t="s">
        <v>1987</v>
      </c>
      <c r="L8005">
        <v>2531</v>
      </c>
      <c r="M8005" t="s">
        <v>1557</v>
      </c>
      <c r="N8005" t="s">
        <v>1988</v>
      </c>
      <c r="O8005">
        <v>0</v>
      </c>
      <c r="P8005" t="s">
        <v>1552</v>
      </c>
      <c r="Q8005">
        <v>19830701</v>
      </c>
      <c r="R8005">
        <v>891012369</v>
      </c>
    </row>
    <row r="8006" spans="1:18">
      <c r="A8006" t="s">
        <v>1985</v>
      </c>
      <c r="B8006" t="s">
        <v>1998</v>
      </c>
      <c r="C8006">
        <v>201212</v>
      </c>
      <c r="D8006">
        <v>30</v>
      </c>
      <c r="E8006" t="s">
        <v>1555</v>
      </c>
      <c r="F8006">
        <v>1472</v>
      </c>
      <c r="G8006">
        <v>905</v>
      </c>
      <c r="H8006">
        <v>17832</v>
      </c>
      <c r="I8006">
        <v>43112056600</v>
      </c>
      <c r="J8006">
        <v>8</v>
      </c>
      <c r="K8006" t="s">
        <v>1987</v>
      </c>
      <c r="L8006">
        <v>2531</v>
      </c>
      <c r="M8006" t="s">
        <v>1557</v>
      </c>
      <c r="N8006" t="s">
        <v>1988</v>
      </c>
      <c r="O8006">
        <v>0</v>
      </c>
      <c r="P8006" t="s">
        <v>1552</v>
      </c>
      <c r="Q8006">
        <v>19831201</v>
      </c>
      <c r="R8006">
        <v>891012369</v>
      </c>
    </row>
    <row r="8007" spans="1:18">
      <c r="A8007" t="s">
        <v>1985</v>
      </c>
      <c r="B8007" t="s">
        <v>2000</v>
      </c>
      <c r="C8007">
        <v>201212</v>
      </c>
      <c r="D8007">
        <v>31</v>
      </c>
      <c r="E8007" t="s">
        <v>1555</v>
      </c>
      <c r="F8007">
        <v>994</v>
      </c>
      <c r="G8007">
        <v>683</v>
      </c>
      <c r="H8007">
        <v>101</v>
      </c>
      <c r="I8007">
        <v>43112057500</v>
      </c>
      <c r="J8007">
        <v>8</v>
      </c>
      <c r="K8007" t="s">
        <v>1987</v>
      </c>
      <c r="L8007">
        <v>2531</v>
      </c>
      <c r="M8007" t="s">
        <v>1557</v>
      </c>
      <c r="N8007" t="s">
        <v>1988</v>
      </c>
      <c r="O8007">
        <v>0</v>
      </c>
      <c r="P8007" t="s">
        <v>1552</v>
      </c>
      <c r="Q8007">
        <v>19840501</v>
      </c>
      <c r="R8007">
        <v>891012369</v>
      </c>
    </row>
    <row r="8008" spans="1:18">
      <c r="A8008" t="s">
        <v>1985</v>
      </c>
      <c r="B8008" t="s">
        <v>2001</v>
      </c>
      <c r="C8008">
        <v>201212</v>
      </c>
      <c r="D8008">
        <v>30</v>
      </c>
      <c r="E8008" t="s">
        <v>1555</v>
      </c>
      <c r="F8008">
        <v>2659</v>
      </c>
      <c r="G8008">
        <v>764</v>
      </c>
      <c r="H8008">
        <v>4595</v>
      </c>
      <c r="I8008">
        <v>43112055700</v>
      </c>
      <c r="J8008">
        <v>8</v>
      </c>
      <c r="K8008" t="s">
        <v>1987</v>
      </c>
      <c r="L8008">
        <v>2531</v>
      </c>
      <c r="M8008" t="s">
        <v>1557</v>
      </c>
      <c r="N8008" t="s">
        <v>1988</v>
      </c>
      <c r="O8008">
        <v>0</v>
      </c>
      <c r="P8008" t="s">
        <v>1552</v>
      </c>
      <c r="Q8008">
        <v>19831001</v>
      </c>
      <c r="R8008">
        <v>891012369</v>
      </c>
    </row>
    <row r="8009" spans="1:18">
      <c r="A8009" t="s">
        <v>1985</v>
      </c>
      <c r="B8009" t="s">
        <v>2003</v>
      </c>
      <c r="C8009">
        <v>201212</v>
      </c>
      <c r="D8009">
        <v>31</v>
      </c>
      <c r="E8009" t="s">
        <v>1555</v>
      </c>
      <c r="F8009">
        <v>821</v>
      </c>
      <c r="G8009">
        <v>455</v>
      </c>
      <c r="H8009">
        <v>11</v>
      </c>
      <c r="I8009">
        <v>43112059400</v>
      </c>
      <c r="J8009">
        <v>8</v>
      </c>
      <c r="K8009" t="s">
        <v>1987</v>
      </c>
      <c r="L8009">
        <v>2531</v>
      </c>
      <c r="M8009" t="s">
        <v>1557</v>
      </c>
      <c r="N8009" t="s">
        <v>1988</v>
      </c>
      <c r="O8009">
        <v>0</v>
      </c>
      <c r="P8009" t="s">
        <v>1552</v>
      </c>
      <c r="Q8009">
        <v>19841201</v>
      </c>
      <c r="R8009">
        <v>891012369</v>
      </c>
    </row>
    <row r="8010" spans="1:18">
      <c r="A8010" t="s">
        <v>1985</v>
      </c>
      <c r="B8010" t="s">
        <v>2004</v>
      </c>
      <c r="C8010">
        <v>201212</v>
      </c>
      <c r="D8010">
        <v>31</v>
      </c>
      <c r="E8010" t="s">
        <v>1555</v>
      </c>
      <c r="F8010">
        <v>3906</v>
      </c>
      <c r="G8010">
        <v>1942</v>
      </c>
      <c r="H8010">
        <v>219</v>
      </c>
      <c r="I8010">
        <v>43112058000</v>
      </c>
      <c r="J8010">
        <v>8</v>
      </c>
      <c r="K8010" t="s">
        <v>1987</v>
      </c>
      <c r="L8010">
        <v>2531</v>
      </c>
      <c r="M8010" t="s">
        <v>1557</v>
      </c>
      <c r="N8010" t="s">
        <v>1988</v>
      </c>
      <c r="O8010">
        <v>0</v>
      </c>
      <c r="P8010" t="s">
        <v>1552</v>
      </c>
      <c r="Q8010">
        <v>19840501</v>
      </c>
      <c r="R8010">
        <v>891012369</v>
      </c>
    </row>
    <row r="8011" spans="1:18">
      <c r="A8011" t="s">
        <v>1985</v>
      </c>
      <c r="B8011" t="s">
        <v>2005</v>
      </c>
      <c r="C8011">
        <v>201212</v>
      </c>
      <c r="D8011">
        <v>31</v>
      </c>
      <c r="E8011" t="s">
        <v>1555</v>
      </c>
      <c r="F8011">
        <v>1735</v>
      </c>
      <c r="G8011">
        <v>936</v>
      </c>
      <c r="H8011">
        <v>4</v>
      </c>
      <c r="I8011">
        <v>43112061700</v>
      </c>
      <c r="J8011">
        <v>8</v>
      </c>
      <c r="K8011" t="s">
        <v>1987</v>
      </c>
      <c r="L8011">
        <v>2531</v>
      </c>
      <c r="M8011" t="s">
        <v>1557</v>
      </c>
      <c r="N8011" t="s">
        <v>1988</v>
      </c>
      <c r="O8011">
        <v>0</v>
      </c>
      <c r="P8011" t="s">
        <v>1552</v>
      </c>
      <c r="Q8011">
        <v>19860401</v>
      </c>
      <c r="R8011">
        <v>891012369</v>
      </c>
    </row>
    <row r="8012" spans="1:18">
      <c r="A8012" t="s">
        <v>1985</v>
      </c>
      <c r="B8012" t="s">
        <v>2006</v>
      </c>
      <c r="C8012">
        <v>201212</v>
      </c>
      <c r="D8012">
        <v>30</v>
      </c>
      <c r="E8012" t="s">
        <v>1555</v>
      </c>
      <c r="F8012">
        <v>4209</v>
      </c>
      <c r="G8012">
        <v>3051</v>
      </c>
      <c r="H8012">
        <v>53959</v>
      </c>
      <c r="I8012">
        <v>43112061300</v>
      </c>
      <c r="J8012">
        <v>8</v>
      </c>
      <c r="K8012" t="s">
        <v>1987</v>
      </c>
      <c r="L8012">
        <v>2531</v>
      </c>
      <c r="M8012" t="s">
        <v>1557</v>
      </c>
      <c r="N8012" t="s">
        <v>1988</v>
      </c>
      <c r="O8012">
        <v>0</v>
      </c>
      <c r="P8012" t="s">
        <v>1552</v>
      </c>
      <c r="Q8012">
        <v>19851001</v>
      </c>
      <c r="R8012">
        <v>891012369</v>
      </c>
    </row>
    <row r="8013" spans="1:18">
      <c r="A8013" t="s">
        <v>1985</v>
      </c>
      <c r="B8013" t="s">
        <v>2007</v>
      </c>
      <c r="C8013">
        <v>201212</v>
      </c>
      <c r="D8013">
        <v>31</v>
      </c>
      <c r="E8013" t="s">
        <v>1555</v>
      </c>
      <c r="F8013">
        <v>917</v>
      </c>
      <c r="G8013">
        <v>531</v>
      </c>
      <c r="H8013">
        <v>25</v>
      </c>
      <c r="I8013">
        <v>43112060301</v>
      </c>
      <c r="J8013">
        <v>8</v>
      </c>
      <c r="K8013" t="s">
        <v>1987</v>
      </c>
      <c r="L8013">
        <v>2531</v>
      </c>
      <c r="M8013" t="s">
        <v>1557</v>
      </c>
      <c r="N8013" t="s">
        <v>1988</v>
      </c>
      <c r="O8013">
        <v>0</v>
      </c>
      <c r="P8013" t="s">
        <v>1552</v>
      </c>
      <c r="Q8013">
        <v>19851201</v>
      </c>
      <c r="R8013">
        <v>891012369</v>
      </c>
    </row>
    <row r="8014" spans="1:18">
      <c r="A8014" t="s">
        <v>1985</v>
      </c>
      <c r="B8014" t="s">
        <v>2008</v>
      </c>
      <c r="C8014">
        <v>201212</v>
      </c>
      <c r="D8014">
        <v>30</v>
      </c>
      <c r="E8014" t="s">
        <v>1555</v>
      </c>
      <c r="F8014">
        <v>7306</v>
      </c>
      <c r="G8014">
        <v>14879</v>
      </c>
      <c r="H8014">
        <v>62645</v>
      </c>
      <c r="I8014">
        <v>43112060700</v>
      </c>
      <c r="J8014">
        <v>8</v>
      </c>
      <c r="K8014" t="s">
        <v>1987</v>
      </c>
      <c r="L8014">
        <v>2531</v>
      </c>
      <c r="M8014" t="s">
        <v>1557</v>
      </c>
      <c r="N8014" t="s">
        <v>1988</v>
      </c>
      <c r="O8014">
        <v>0</v>
      </c>
      <c r="P8014" t="s">
        <v>1552</v>
      </c>
      <c r="Q8014">
        <v>19850501</v>
      </c>
      <c r="R8014">
        <v>891012369</v>
      </c>
    </row>
    <row r="8015" spans="1:18">
      <c r="A8015" t="s">
        <v>1985</v>
      </c>
      <c r="B8015" t="s">
        <v>2009</v>
      </c>
      <c r="C8015">
        <v>201212</v>
      </c>
      <c r="D8015">
        <v>30</v>
      </c>
      <c r="E8015" t="s">
        <v>1555</v>
      </c>
      <c r="F8015">
        <v>2557</v>
      </c>
      <c r="G8015">
        <v>1663</v>
      </c>
      <c r="H8015">
        <v>888</v>
      </c>
      <c r="I8015">
        <v>43112061501</v>
      </c>
      <c r="J8015">
        <v>8</v>
      </c>
      <c r="K8015" t="s">
        <v>1987</v>
      </c>
      <c r="L8015">
        <v>2531</v>
      </c>
      <c r="M8015" t="s">
        <v>1557</v>
      </c>
      <c r="N8015" t="s">
        <v>1988</v>
      </c>
      <c r="O8015">
        <v>0</v>
      </c>
      <c r="P8015" t="s">
        <v>1552</v>
      </c>
      <c r="Q8015">
        <v>19980816</v>
      </c>
      <c r="R8015">
        <v>891012369</v>
      </c>
    </row>
    <row r="8016" spans="1:18">
      <c r="A8016" t="s">
        <v>1985</v>
      </c>
      <c r="B8016" t="s">
        <v>2010</v>
      </c>
      <c r="C8016">
        <v>201212</v>
      </c>
      <c r="D8016">
        <v>31</v>
      </c>
      <c r="E8016" t="s">
        <v>1555</v>
      </c>
      <c r="F8016">
        <v>1954</v>
      </c>
      <c r="G8016">
        <v>835</v>
      </c>
      <c r="H8016">
        <v>464</v>
      </c>
      <c r="I8016">
        <v>43112058401</v>
      </c>
      <c r="J8016">
        <v>8</v>
      </c>
      <c r="K8016" t="s">
        <v>1987</v>
      </c>
      <c r="L8016">
        <v>2531</v>
      </c>
      <c r="M8016" t="s">
        <v>1557</v>
      </c>
      <c r="N8016" t="s">
        <v>1988</v>
      </c>
      <c r="O8016">
        <v>0</v>
      </c>
      <c r="P8016" t="s">
        <v>1552</v>
      </c>
      <c r="Q8016">
        <v>19940101</v>
      </c>
      <c r="R8016">
        <v>891012369</v>
      </c>
    </row>
    <row r="8017" spans="1:18">
      <c r="A8017" t="s">
        <v>1985</v>
      </c>
      <c r="B8017" t="s">
        <v>2011</v>
      </c>
      <c r="C8017">
        <v>201212</v>
      </c>
      <c r="D8017">
        <v>31</v>
      </c>
      <c r="E8017" t="s">
        <v>1555</v>
      </c>
      <c r="F8017">
        <v>2536</v>
      </c>
      <c r="G8017">
        <v>2049</v>
      </c>
      <c r="H8017">
        <v>1199</v>
      </c>
      <c r="I8017">
        <v>43112075400</v>
      </c>
      <c r="J8017">
        <v>8</v>
      </c>
      <c r="K8017" t="s">
        <v>1987</v>
      </c>
      <c r="L8017">
        <v>2531</v>
      </c>
      <c r="M8017" t="s">
        <v>1557</v>
      </c>
      <c r="N8017" t="s">
        <v>1988</v>
      </c>
      <c r="O8017">
        <v>0</v>
      </c>
      <c r="P8017" t="s">
        <v>1552</v>
      </c>
      <c r="Q8017">
        <v>19970329</v>
      </c>
      <c r="R8017">
        <v>891012369</v>
      </c>
    </row>
    <row r="8018" spans="1:18">
      <c r="A8018" t="s">
        <v>1985</v>
      </c>
      <c r="B8018" t="s">
        <v>2012</v>
      </c>
      <c r="C8018">
        <v>201212</v>
      </c>
      <c r="D8018">
        <v>31</v>
      </c>
      <c r="E8018" t="s">
        <v>1555</v>
      </c>
      <c r="F8018">
        <v>695</v>
      </c>
      <c r="G8018">
        <v>441</v>
      </c>
      <c r="H8018">
        <v>530</v>
      </c>
      <c r="I8018">
        <v>43112060501</v>
      </c>
      <c r="J8018">
        <v>8</v>
      </c>
      <c r="K8018" t="s">
        <v>1987</v>
      </c>
      <c r="L8018">
        <v>2531</v>
      </c>
      <c r="M8018" t="s">
        <v>1557</v>
      </c>
      <c r="N8018" t="s">
        <v>1988</v>
      </c>
      <c r="O8018">
        <v>0</v>
      </c>
      <c r="P8018" t="s">
        <v>1552</v>
      </c>
      <c r="Q8018">
        <v>19961123</v>
      </c>
      <c r="R8018">
        <v>891012369</v>
      </c>
    </row>
    <row r="8019" spans="1:18">
      <c r="A8019" t="s">
        <v>1985</v>
      </c>
      <c r="B8019" t="s">
        <v>2013</v>
      </c>
      <c r="C8019">
        <v>201212</v>
      </c>
      <c r="D8019">
        <v>30</v>
      </c>
      <c r="E8019" t="s">
        <v>1555</v>
      </c>
      <c r="F8019">
        <v>3118</v>
      </c>
      <c r="G8019">
        <v>1094</v>
      </c>
      <c r="H8019">
        <v>6084</v>
      </c>
      <c r="I8019">
        <v>43112064202</v>
      </c>
      <c r="J8019">
        <v>8</v>
      </c>
      <c r="K8019" t="s">
        <v>1987</v>
      </c>
      <c r="L8019">
        <v>2531</v>
      </c>
      <c r="M8019" t="s">
        <v>1557</v>
      </c>
      <c r="N8019" t="s">
        <v>1988</v>
      </c>
      <c r="O8019">
        <v>0</v>
      </c>
      <c r="P8019" t="s">
        <v>1552</v>
      </c>
      <c r="Q8019">
        <v>19970317</v>
      </c>
      <c r="R8019">
        <v>891012369</v>
      </c>
    </row>
    <row r="8020" spans="1:18">
      <c r="A8020" t="s">
        <v>2014</v>
      </c>
      <c r="B8020" t="s">
        <v>1735</v>
      </c>
      <c r="C8020">
        <v>201212</v>
      </c>
      <c r="D8020">
        <v>31</v>
      </c>
      <c r="E8020" t="s">
        <v>1555</v>
      </c>
      <c r="F8020">
        <v>2835</v>
      </c>
      <c r="G8020">
        <v>3654</v>
      </c>
      <c r="H8020">
        <v>9270</v>
      </c>
      <c r="I8020">
        <v>43112043701</v>
      </c>
      <c r="J8020">
        <v>8</v>
      </c>
      <c r="K8020" t="s">
        <v>2015</v>
      </c>
      <c r="L8020">
        <v>2309</v>
      </c>
      <c r="M8020" t="s">
        <v>2016</v>
      </c>
      <c r="N8020" t="s">
        <v>1988</v>
      </c>
      <c r="O8020">
        <v>0</v>
      </c>
      <c r="P8020" t="s">
        <v>1552</v>
      </c>
      <c r="Q8020">
        <v>20071113</v>
      </c>
      <c r="R8020">
        <v>891012369</v>
      </c>
    </row>
    <row r="8021" spans="1:18">
      <c r="A8021" t="s">
        <v>1985</v>
      </c>
      <c r="B8021" t="s">
        <v>2019</v>
      </c>
      <c r="C8021">
        <v>201201</v>
      </c>
      <c r="D8021">
        <v>0</v>
      </c>
      <c r="E8021" t="s">
        <v>1555</v>
      </c>
      <c r="F8021">
        <v>0</v>
      </c>
      <c r="G8021">
        <v>0</v>
      </c>
      <c r="H8021">
        <v>0</v>
      </c>
      <c r="I8021">
        <v>43112049500</v>
      </c>
      <c r="J8021">
        <v>12</v>
      </c>
      <c r="K8021" t="s">
        <v>1987</v>
      </c>
      <c r="L8021">
        <v>2531</v>
      </c>
      <c r="M8021" t="s">
        <v>1557</v>
      </c>
      <c r="N8021" t="s">
        <v>1988</v>
      </c>
      <c r="O8021">
        <v>0</v>
      </c>
      <c r="P8021" t="s">
        <v>1552</v>
      </c>
      <c r="Q8021">
        <v>19820601</v>
      </c>
      <c r="R8021">
        <v>891012369</v>
      </c>
    </row>
    <row r="8022" spans="1:18">
      <c r="A8022" t="s">
        <v>1985</v>
      </c>
      <c r="B8022" t="s">
        <v>2020</v>
      </c>
      <c r="C8022">
        <v>201201</v>
      </c>
      <c r="D8022">
        <v>0</v>
      </c>
      <c r="E8022" t="s">
        <v>1555</v>
      </c>
      <c r="F8022">
        <v>0</v>
      </c>
      <c r="G8022">
        <v>0</v>
      </c>
      <c r="H8022">
        <v>0</v>
      </c>
      <c r="I8022">
        <v>43112054400</v>
      </c>
      <c r="J8022">
        <v>12</v>
      </c>
      <c r="K8022" t="s">
        <v>1987</v>
      </c>
      <c r="L8022">
        <v>2531</v>
      </c>
      <c r="M8022" t="s">
        <v>1557</v>
      </c>
      <c r="N8022" t="s">
        <v>1988</v>
      </c>
      <c r="O8022">
        <v>0</v>
      </c>
      <c r="P8022" t="s">
        <v>1552</v>
      </c>
      <c r="Q8022">
        <v>19830601</v>
      </c>
      <c r="R8022">
        <v>891012369</v>
      </c>
    </row>
    <row r="8023" spans="1:18">
      <c r="A8023" t="s">
        <v>1985</v>
      </c>
      <c r="B8023" t="s">
        <v>2021</v>
      </c>
      <c r="C8023">
        <v>201201</v>
      </c>
      <c r="D8023">
        <v>0</v>
      </c>
      <c r="E8023" t="s">
        <v>1555</v>
      </c>
      <c r="F8023">
        <v>0</v>
      </c>
      <c r="G8023">
        <v>0</v>
      </c>
      <c r="H8023">
        <v>0</v>
      </c>
      <c r="I8023">
        <v>43112054300</v>
      </c>
      <c r="J8023">
        <v>12</v>
      </c>
      <c r="K8023" t="s">
        <v>1987</v>
      </c>
      <c r="L8023">
        <v>2531</v>
      </c>
      <c r="M8023" t="s">
        <v>1557</v>
      </c>
      <c r="N8023" t="s">
        <v>1988</v>
      </c>
      <c r="O8023">
        <v>0</v>
      </c>
      <c r="P8023" t="s">
        <v>1552</v>
      </c>
      <c r="Q8023">
        <v>19830601</v>
      </c>
      <c r="R8023">
        <v>891012369</v>
      </c>
    </row>
    <row r="8024" spans="1:18">
      <c r="A8024" t="s">
        <v>1985</v>
      </c>
      <c r="B8024" t="s">
        <v>2022</v>
      </c>
      <c r="C8024">
        <v>201201</v>
      </c>
      <c r="D8024">
        <v>0</v>
      </c>
      <c r="E8024" t="s">
        <v>1555</v>
      </c>
      <c r="F8024">
        <v>0</v>
      </c>
      <c r="G8024">
        <v>0</v>
      </c>
      <c r="H8024">
        <v>0</v>
      </c>
      <c r="I8024">
        <v>43112055100</v>
      </c>
      <c r="J8024">
        <v>12</v>
      </c>
      <c r="K8024" t="s">
        <v>1987</v>
      </c>
      <c r="L8024">
        <v>2531</v>
      </c>
      <c r="M8024" t="s">
        <v>1557</v>
      </c>
      <c r="N8024" t="s">
        <v>1988</v>
      </c>
      <c r="O8024">
        <v>0</v>
      </c>
      <c r="P8024" t="s">
        <v>1552</v>
      </c>
      <c r="Q8024">
        <v>19830901</v>
      </c>
      <c r="R8024">
        <v>891012369</v>
      </c>
    </row>
    <row r="8025" spans="1:18">
      <c r="A8025" t="s">
        <v>1985</v>
      </c>
      <c r="B8025" t="s">
        <v>2018</v>
      </c>
      <c r="C8025">
        <v>201201</v>
      </c>
      <c r="D8025">
        <v>0</v>
      </c>
      <c r="E8025" t="s">
        <v>1555</v>
      </c>
      <c r="F8025">
        <v>0</v>
      </c>
      <c r="G8025">
        <v>0</v>
      </c>
      <c r="H8025">
        <v>0</v>
      </c>
      <c r="I8025">
        <v>43112055000</v>
      </c>
      <c r="J8025">
        <v>12</v>
      </c>
      <c r="K8025" t="s">
        <v>1987</v>
      </c>
      <c r="L8025">
        <v>2531</v>
      </c>
      <c r="M8025" t="s">
        <v>1557</v>
      </c>
      <c r="N8025" t="s">
        <v>1988</v>
      </c>
      <c r="O8025">
        <v>0</v>
      </c>
      <c r="P8025" t="s">
        <v>1552</v>
      </c>
      <c r="Q8025">
        <v>19830701</v>
      </c>
      <c r="R8025">
        <v>891012369</v>
      </c>
    </row>
    <row r="8026" spans="1:18">
      <c r="A8026" t="s">
        <v>1985</v>
      </c>
      <c r="B8026" t="s">
        <v>2023</v>
      </c>
      <c r="C8026">
        <v>201201</v>
      </c>
      <c r="D8026">
        <v>0</v>
      </c>
      <c r="E8026" t="s">
        <v>1555</v>
      </c>
      <c r="F8026">
        <v>0</v>
      </c>
      <c r="G8026">
        <v>0</v>
      </c>
      <c r="H8026">
        <v>0</v>
      </c>
      <c r="I8026">
        <v>43112055300</v>
      </c>
      <c r="J8026">
        <v>12</v>
      </c>
      <c r="K8026" t="s">
        <v>1987</v>
      </c>
      <c r="L8026">
        <v>2531</v>
      </c>
      <c r="M8026" t="s">
        <v>1557</v>
      </c>
      <c r="N8026" t="s">
        <v>1988</v>
      </c>
      <c r="O8026">
        <v>0</v>
      </c>
      <c r="P8026" t="s">
        <v>1552</v>
      </c>
      <c r="Q8026">
        <v>19830801</v>
      </c>
      <c r="R8026">
        <v>891012369</v>
      </c>
    </row>
    <row r="8027" spans="1:18">
      <c r="A8027" t="s">
        <v>1985</v>
      </c>
      <c r="B8027" t="s">
        <v>2024</v>
      </c>
      <c r="C8027">
        <v>201201</v>
      </c>
      <c r="D8027">
        <v>0</v>
      </c>
      <c r="E8027" t="s">
        <v>1555</v>
      </c>
      <c r="F8027">
        <v>0</v>
      </c>
      <c r="G8027">
        <v>0</v>
      </c>
      <c r="H8027">
        <v>0</v>
      </c>
      <c r="I8027">
        <v>43112056800</v>
      </c>
      <c r="J8027">
        <v>12</v>
      </c>
      <c r="K8027" t="s">
        <v>1987</v>
      </c>
      <c r="L8027">
        <v>2531</v>
      </c>
      <c r="M8027" t="s">
        <v>1557</v>
      </c>
      <c r="N8027" t="s">
        <v>1988</v>
      </c>
      <c r="O8027">
        <v>0</v>
      </c>
      <c r="P8027" t="s">
        <v>1552</v>
      </c>
      <c r="Q8027">
        <v>19840101</v>
      </c>
      <c r="R8027">
        <v>891012369</v>
      </c>
    </row>
    <row r="8028" spans="1:18">
      <c r="A8028" t="s">
        <v>1985</v>
      </c>
      <c r="B8028" t="s">
        <v>2025</v>
      </c>
      <c r="C8028">
        <v>201201</v>
      </c>
      <c r="D8028">
        <v>0</v>
      </c>
      <c r="E8028" t="s">
        <v>1555</v>
      </c>
      <c r="F8028">
        <v>0</v>
      </c>
      <c r="G8028">
        <v>0</v>
      </c>
      <c r="H8028">
        <v>0</v>
      </c>
      <c r="I8028">
        <v>43112061000</v>
      </c>
      <c r="J8028">
        <v>12</v>
      </c>
      <c r="K8028" t="s">
        <v>1987</v>
      </c>
      <c r="L8028">
        <v>2531</v>
      </c>
      <c r="M8028" t="s">
        <v>1557</v>
      </c>
      <c r="N8028" t="s">
        <v>1988</v>
      </c>
      <c r="O8028">
        <v>0</v>
      </c>
      <c r="P8028" t="s">
        <v>1574</v>
      </c>
      <c r="Q8028">
        <v>19871001</v>
      </c>
      <c r="R8028">
        <v>891012369</v>
      </c>
    </row>
    <row r="8029" spans="1:18">
      <c r="A8029" t="s">
        <v>1985</v>
      </c>
      <c r="B8029" t="s">
        <v>2026</v>
      </c>
      <c r="C8029">
        <v>201201</v>
      </c>
      <c r="D8029">
        <v>0</v>
      </c>
      <c r="E8029" t="s">
        <v>1555</v>
      </c>
      <c r="F8029">
        <v>0</v>
      </c>
      <c r="G8029">
        <v>0</v>
      </c>
      <c r="H8029">
        <v>0</v>
      </c>
      <c r="I8029">
        <v>43112052401</v>
      </c>
      <c r="J8029">
        <v>12</v>
      </c>
      <c r="K8029" t="s">
        <v>1987</v>
      </c>
      <c r="L8029">
        <v>2531</v>
      </c>
      <c r="M8029" t="s">
        <v>1557</v>
      </c>
      <c r="N8029" t="s">
        <v>1988</v>
      </c>
      <c r="O8029">
        <v>0</v>
      </c>
      <c r="P8029" t="s">
        <v>1552</v>
      </c>
      <c r="Q8029">
        <v>19860101</v>
      </c>
      <c r="R8029">
        <v>891012369</v>
      </c>
    </row>
    <row r="8030" spans="1:18">
      <c r="A8030" t="s">
        <v>1985</v>
      </c>
      <c r="B8030" t="s">
        <v>2027</v>
      </c>
      <c r="C8030">
        <v>201201</v>
      </c>
      <c r="D8030">
        <v>0</v>
      </c>
      <c r="E8030" t="s">
        <v>1555</v>
      </c>
      <c r="F8030">
        <v>0</v>
      </c>
      <c r="G8030">
        <v>0</v>
      </c>
      <c r="H8030">
        <v>0</v>
      </c>
      <c r="I8030">
        <v>43112053001</v>
      </c>
      <c r="J8030">
        <v>12</v>
      </c>
      <c r="K8030" t="s">
        <v>1991</v>
      </c>
      <c r="L8030">
        <v>2531</v>
      </c>
      <c r="M8030" t="s">
        <v>1557</v>
      </c>
      <c r="N8030" t="s">
        <v>1988</v>
      </c>
      <c r="O8030">
        <v>0</v>
      </c>
      <c r="P8030" t="s">
        <v>1552</v>
      </c>
      <c r="Q8030">
        <v>19870401</v>
      </c>
      <c r="R8030">
        <v>891012369</v>
      </c>
    </row>
    <row r="8031" spans="1:18">
      <c r="A8031" t="s">
        <v>1985</v>
      </c>
      <c r="B8031" t="s">
        <v>2028</v>
      </c>
      <c r="C8031">
        <v>201201</v>
      </c>
      <c r="D8031">
        <v>0</v>
      </c>
      <c r="E8031" t="s">
        <v>1555</v>
      </c>
      <c r="F8031">
        <v>0</v>
      </c>
      <c r="G8031">
        <v>0</v>
      </c>
      <c r="H8031">
        <v>0</v>
      </c>
      <c r="I8031">
        <v>43112061100</v>
      </c>
      <c r="J8031">
        <v>12</v>
      </c>
      <c r="K8031" t="s">
        <v>1987</v>
      </c>
      <c r="L8031">
        <v>2531</v>
      </c>
      <c r="M8031" t="s">
        <v>1557</v>
      </c>
      <c r="N8031" t="s">
        <v>1988</v>
      </c>
      <c r="O8031">
        <v>0</v>
      </c>
      <c r="P8031" t="s">
        <v>1552</v>
      </c>
      <c r="Q8031">
        <v>19850801</v>
      </c>
      <c r="R8031">
        <v>891012369</v>
      </c>
    </row>
    <row r="8032" spans="1:18">
      <c r="A8032" t="s">
        <v>1985</v>
      </c>
      <c r="B8032" t="s">
        <v>2029</v>
      </c>
      <c r="C8032">
        <v>201201</v>
      </c>
      <c r="D8032">
        <v>0</v>
      </c>
      <c r="E8032" t="s">
        <v>1555</v>
      </c>
      <c r="F8032">
        <v>0</v>
      </c>
      <c r="G8032">
        <v>0</v>
      </c>
      <c r="H8032">
        <v>0</v>
      </c>
      <c r="I8032">
        <v>43112056101</v>
      </c>
      <c r="J8032">
        <v>12</v>
      </c>
      <c r="K8032" t="s">
        <v>1987</v>
      </c>
      <c r="L8032">
        <v>2531</v>
      </c>
      <c r="M8032" t="s">
        <v>1557</v>
      </c>
      <c r="N8032" t="s">
        <v>1988</v>
      </c>
      <c r="O8032">
        <v>0</v>
      </c>
      <c r="P8032" t="s">
        <v>1552</v>
      </c>
      <c r="Q8032">
        <v>19940501</v>
      </c>
      <c r="R8032">
        <v>891012369</v>
      </c>
    </row>
    <row r="8033" spans="1:18">
      <c r="A8033" t="s">
        <v>1985</v>
      </c>
      <c r="B8033" t="s">
        <v>2030</v>
      </c>
      <c r="C8033">
        <v>201201</v>
      </c>
      <c r="D8033">
        <v>0</v>
      </c>
      <c r="E8033" t="s">
        <v>1555</v>
      </c>
      <c r="F8033">
        <v>0</v>
      </c>
      <c r="G8033">
        <v>0</v>
      </c>
      <c r="H8033">
        <v>0</v>
      </c>
      <c r="I8033">
        <v>43112063901</v>
      </c>
      <c r="J8033">
        <v>12</v>
      </c>
      <c r="K8033" t="s">
        <v>1987</v>
      </c>
      <c r="L8033">
        <v>2531</v>
      </c>
      <c r="M8033" t="s">
        <v>1557</v>
      </c>
      <c r="N8033" t="s">
        <v>1988</v>
      </c>
      <c r="O8033">
        <v>0</v>
      </c>
      <c r="P8033" t="s">
        <v>1552</v>
      </c>
      <c r="Q8033">
        <v>19970628</v>
      </c>
      <c r="R8033">
        <v>891012369</v>
      </c>
    </row>
    <row r="8034" spans="1:18">
      <c r="A8034" t="s">
        <v>1985</v>
      </c>
      <c r="B8034" t="s">
        <v>2031</v>
      </c>
      <c r="C8034">
        <v>201201</v>
      </c>
      <c r="D8034">
        <v>0</v>
      </c>
      <c r="E8034" t="s">
        <v>1555</v>
      </c>
      <c r="F8034">
        <v>0</v>
      </c>
      <c r="G8034">
        <v>0</v>
      </c>
      <c r="H8034">
        <v>0</v>
      </c>
      <c r="I8034">
        <v>43112062300</v>
      </c>
      <c r="J8034">
        <v>12</v>
      </c>
      <c r="K8034" t="s">
        <v>1987</v>
      </c>
      <c r="L8034">
        <v>2531</v>
      </c>
      <c r="M8034" t="s">
        <v>1557</v>
      </c>
      <c r="N8034" t="s">
        <v>1988</v>
      </c>
      <c r="O8034">
        <v>0</v>
      </c>
      <c r="P8034" t="s">
        <v>1574</v>
      </c>
      <c r="Q8034">
        <v>19880501</v>
      </c>
      <c r="R8034">
        <v>891012369</v>
      </c>
    </row>
    <row r="8035" spans="1:18">
      <c r="A8035" t="s">
        <v>1985</v>
      </c>
      <c r="B8035" t="s">
        <v>2032</v>
      </c>
      <c r="C8035">
        <v>201201</v>
      </c>
      <c r="D8035">
        <v>0</v>
      </c>
      <c r="E8035" t="s">
        <v>1555</v>
      </c>
      <c r="F8035">
        <v>0</v>
      </c>
      <c r="G8035">
        <v>0</v>
      </c>
      <c r="H8035">
        <v>0</v>
      </c>
      <c r="I8035">
        <v>43112067202</v>
      </c>
      <c r="J8035">
        <v>12</v>
      </c>
      <c r="K8035" t="s">
        <v>1987</v>
      </c>
      <c r="L8035">
        <v>2531</v>
      </c>
      <c r="M8035" t="s">
        <v>1557</v>
      </c>
      <c r="N8035" t="s">
        <v>1988</v>
      </c>
      <c r="O8035">
        <v>0</v>
      </c>
      <c r="P8035" t="s">
        <v>1552</v>
      </c>
      <c r="Q8035">
        <v>19971127</v>
      </c>
      <c r="R8035">
        <v>891012369</v>
      </c>
    </row>
    <row r="8036" spans="1:18">
      <c r="A8036" t="s">
        <v>1985</v>
      </c>
      <c r="B8036" t="s">
        <v>2033</v>
      </c>
      <c r="C8036">
        <v>201201</v>
      </c>
      <c r="D8036">
        <v>0</v>
      </c>
      <c r="E8036" t="s">
        <v>1555</v>
      </c>
      <c r="F8036">
        <v>0</v>
      </c>
      <c r="G8036">
        <v>0</v>
      </c>
      <c r="H8036">
        <v>0</v>
      </c>
      <c r="I8036">
        <v>43112061600</v>
      </c>
      <c r="J8036">
        <v>12</v>
      </c>
      <c r="K8036" t="s">
        <v>1987</v>
      </c>
      <c r="L8036">
        <v>2531</v>
      </c>
      <c r="M8036" t="s">
        <v>1557</v>
      </c>
      <c r="N8036" t="s">
        <v>1988</v>
      </c>
      <c r="O8036">
        <v>0</v>
      </c>
      <c r="P8036" t="s">
        <v>1552</v>
      </c>
      <c r="Q8036">
        <v>19860301</v>
      </c>
      <c r="R8036">
        <v>891012369</v>
      </c>
    </row>
    <row r="8037" spans="1:18">
      <c r="A8037" t="s">
        <v>1985</v>
      </c>
      <c r="B8037" t="s">
        <v>2034</v>
      </c>
      <c r="C8037">
        <v>201201</v>
      </c>
      <c r="D8037">
        <v>0</v>
      </c>
      <c r="E8037" t="s">
        <v>1555</v>
      </c>
      <c r="F8037">
        <v>0</v>
      </c>
      <c r="G8037">
        <v>0</v>
      </c>
      <c r="H8037">
        <v>0</v>
      </c>
      <c r="I8037">
        <v>43112068100</v>
      </c>
      <c r="J8037">
        <v>12</v>
      </c>
      <c r="K8037" t="s">
        <v>1987</v>
      </c>
      <c r="L8037">
        <v>2531</v>
      </c>
      <c r="M8037" t="s">
        <v>1557</v>
      </c>
      <c r="N8037" t="s">
        <v>1988</v>
      </c>
      <c r="O8037">
        <v>0</v>
      </c>
      <c r="P8037" t="s">
        <v>1552</v>
      </c>
      <c r="Q8037">
        <v>19900301</v>
      </c>
      <c r="R8037">
        <v>891012369</v>
      </c>
    </row>
    <row r="8038" spans="1:18">
      <c r="A8038" t="s">
        <v>1985</v>
      </c>
      <c r="B8038" t="s">
        <v>2035</v>
      </c>
      <c r="C8038">
        <v>201201</v>
      </c>
      <c r="D8038">
        <v>0</v>
      </c>
      <c r="E8038" t="s">
        <v>1555</v>
      </c>
      <c r="F8038">
        <v>0</v>
      </c>
      <c r="G8038">
        <v>0</v>
      </c>
      <c r="H8038">
        <v>0</v>
      </c>
      <c r="I8038">
        <v>43112068400</v>
      </c>
      <c r="J8038">
        <v>12</v>
      </c>
      <c r="K8038" t="s">
        <v>1987</v>
      </c>
      <c r="L8038">
        <v>2531</v>
      </c>
      <c r="M8038" t="s">
        <v>1557</v>
      </c>
      <c r="N8038" t="s">
        <v>1988</v>
      </c>
      <c r="O8038">
        <v>0</v>
      </c>
      <c r="P8038" t="s">
        <v>1552</v>
      </c>
      <c r="Q8038">
        <v>19900201</v>
      </c>
      <c r="R8038">
        <v>891012369</v>
      </c>
    </row>
    <row r="8039" spans="1:18">
      <c r="A8039" t="s">
        <v>1985</v>
      </c>
      <c r="B8039" t="s">
        <v>2017</v>
      </c>
      <c r="C8039">
        <v>201201</v>
      </c>
      <c r="D8039">
        <v>0</v>
      </c>
      <c r="E8039" t="s">
        <v>1555</v>
      </c>
      <c r="F8039">
        <v>0</v>
      </c>
      <c r="G8039">
        <v>0</v>
      </c>
      <c r="H8039">
        <v>0</v>
      </c>
      <c r="I8039">
        <v>43112059301</v>
      </c>
      <c r="J8039">
        <v>12</v>
      </c>
      <c r="K8039" t="s">
        <v>1987</v>
      </c>
      <c r="L8039">
        <v>2531</v>
      </c>
      <c r="M8039" t="s">
        <v>1557</v>
      </c>
      <c r="N8039" t="s">
        <v>1988</v>
      </c>
      <c r="O8039">
        <v>0</v>
      </c>
      <c r="P8039" t="s">
        <v>1552</v>
      </c>
      <c r="Q8039">
        <v>19940601</v>
      </c>
      <c r="R8039">
        <v>891012369</v>
      </c>
    </row>
    <row r="8040" spans="1:18">
      <c r="A8040" t="s">
        <v>1985</v>
      </c>
      <c r="B8040" t="s">
        <v>1993</v>
      </c>
      <c r="C8040">
        <v>201202</v>
      </c>
      <c r="D8040">
        <v>0</v>
      </c>
      <c r="E8040" t="s">
        <v>1555</v>
      </c>
      <c r="F8040">
        <v>0</v>
      </c>
      <c r="G8040">
        <v>0</v>
      </c>
      <c r="H8040">
        <v>0</v>
      </c>
      <c r="I8040">
        <v>43112048100</v>
      </c>
      <c r="J8040">
        <v>12</v>
      </c>
      <c r="K8040" t="s">
        <v>1987</v>
      </c>
      <c r="L8040">
        <v>2531</v>
      </c>
      <c r="M8040" t="s">
        <v>1557</v>
      </c>
      <c r="N8040" t="s">
        <v>1988</v>
      </c>
      <c r="O8040">
        <v>0</v>
      </c>
      <c r="P8040" t="s">
        <v>1552</v>
      </c>
      <c r="Q8040">
        <v>19820101</v>
      </c>
      <c r="R8040">
        <v>891012369</v>
      </c>
    </row>
    <row r="8041" spans="1:18">
      <c r="A8041" t="s">
        <v>1985</v>
      </c>
      <c r="B8041" t="s">
        <v>2019</v>
      </c>
      <c r="C8041">
        <v>201202</v>
      </c>
      <c r="D8041">
        <v>0</v>
      </c>
      <c r="E8041" t="s">
        <v>1555</v>
      </c>
      <c r="F8041">
        <v>0</v>
      </c>
      <c r="G8041">
        <v>0</v>
      </c>
      <c r="H8041">
        <v>0</v>
      </c>
      <c r="I8041">
        <v>43112049500</v>
      </c>
      <c r="J8041">
        <v>12</v>
      </c>
      <c r="K8041" t="s">
        <v>1987</v>
      </c>
      <c r="L8041">
        <v>2531</v>
      </c>
      <c r="M8041" t="s">
        <v>1557</v>
      </c>
      <c r="N8041" t="s">
        <v>1988</v>
      </c>
      <c r="O8041">
        <v>0</v>
      </c>
      <c r="P8041" t="s">
        <v>1552</v>
      </c>
      <c r="Q8041">
        <v>19820601</v>
      </c>
      <c r="R8041">
        <v>891012369</v>
      </c>
    </row>
    <row r="8042" spans="1:18">
      <c r="A8042" t="s">
        <v>1985</v>
      </c>
      <c r="B8042" t="s">
        <v>2020</v>
      </c>
      <c r="C8042">
        <v>201202</v>
      </c>
      <c r="D8042">
        <v>0</v>
      </c>
      <c r="E8042" t="s">
        <v>1555</v>
      </c>
      <c r="F8042">
        <v>0</v>
      </c>
      <c r="G8042">
        <v>0</v>
      </c>
      <c r="H8042">
        <v>0</v>
      </c>
      <c r="I8042">
        <v>43112054400</v>
      </c>
      <c r="J8042">
        <v>12</v>
      </c>
      <c r="K8042" t="s">
        <v>1987</v>
      </c>
      <c r="L8042">
        <v>2531</v>
      </c>
      <c r="M8042" t="s">
        <v>1557</v>
      </c>
      <c r="N8042" t="s">
        <v>1988</v>
      </c>
      <c r="O8042">
        <v>0</v>
      </c>
      <c r="P8042" t="s">
        <v>1552</v>
      </c>
      <c r="Q8042">
        <v>19830601</v>
      </c>
      <c r="R8042">
        <v>891012369</v>
      </c>
    </row>
    <row r="8043" spans="1:18">
      <c r="A8043" t="s">
        <v>1985</v>
      </c>
      <c r="B8043" t="s">
        <v>2021</v>
      </c>
      <c r="C8043">
        <v>201202</v>
      </c>
      <c r="D8043">
        <v>0</v>
      </c>
      <c r="E8043" t="s">
        <v>1555</v>
      </c>
      <c r="F8043">
        <v>0</v>
      </c>
      <c r="G8043">
        <v>0</v>
      </c>
      <c r="H8043">
        <v>0</v>
      </c>
      <c r="I8043">
        <v>43112054300</v>
      </c>
      <c r="J8043">
        <v>12</v>
      </c>
      <c r="K8043" t="s">
        <v>1987</v>
      </c>
      <c r="L8043">
        <v>2531</v>
      </c>
      <c r="M8043" t="s">
        <v>1557</v>
      </c>
      <c r="N8043" t="s">
        <v>1988</v>
      </c>
      <c r="O8043">
        <v>0</v>
      </c>
      <c r="P8043" t="s">
        <v>1552</v>
      </c>
      <c r="Q8043">
        <v>19830601</v>
      </c>
      <c r="R8043">
        <v>891012369</v>
      </c>
    </row>
    <row r="8044" spans="1:18">
      <c r="A8044" t="s">
        <v>1985</v>
      </c>
      <c r="B8044" t="s">
        <v>2022</v>
      </c>
      <c r="C8044">
        <v>201202</v>
      </c>
      <c r="D8044">
        <v>0</v>
      </c>
      <c r="E8044" t="s">
        <v>1555</v>
      </c>
      <c r="F8044">
        <v>0</v>
      </c>
      <c r="G8044">
        <v>0</v>
      </c>
      <c r="H8044">
        <v>0</v>
      </c>
      <c r="I8044">
        <v>43112055100</v>
      </c>
      <c r="J8044">
        <v>12</v>
      </c>
      <c r="K8044" t="s">
        <v>1987</v>
      </c>
      <c r="L8044">
        <v>2531</v>
      </c>
      <c r="M8044" t="s">
        <v>1557</v>
      </c>
      <c r="N8044" t="s">
        <v>1988</v>
      </c>
      <c r="O8044">
        <v>0</v>
      </c>
      <c r="P8044" t="s">
        <v>1552</v>
      </c>
      <c r="Q8044">
        <v>19830901</v>
      </c>
      <c r="R8044">
        <v>891012369</v>
      </c>
    </row>
    <row r="8045" spans="1:18">
      <c r="A8045" t="s">
        <v>1985</v>
      </c>
      <c r="B8045" t="s">
        <v>2018</v>
      </c>
      <c r="C8045">
        <v>201202</v>
      </c>
      <c r="D8045">
        <v>0</v>
      </c>
      <c r="E8045" t="s">
        <v>1555</v>
      </c>
      <c r="F8045">
        <v>0</v>
      </c>
      <c r="G8045">
        <v>0</v>
      </c>
      <c r="H8045">
        <v>0</v>
      </c>
      <c r="I8045">
        <v>43112055000</v>
      </c>
      <c r="J8045">
        <v>12</v>
      </c>
      <c r="K8045" t="s">
        <v>1987</v>
      </c>
      <c r="L8045">
        <v>2531</v>
      </c>
      <c r="M8045" t="s">
        <v>1557</v>
      </c>
      <c r="N8045" t="s">
        <v>1988</v>
      </c>
      <c r="O8045">
        <v>0</v>
      </c>
      <c r="P8045" t="s">
        <v>1552</v>
      </c>
      <c r="Q8045">
        <v>19830701</v>
      </c>
      <c r="R8045">
        <v>891012369</v>
      </c>
    </row>
    <row r="8046" spans="1:18">
      <c r="A8046" t="s">
        <v>1985</v>
      </c>
      <c r="B8046" t="s">
        <v>2023</v>
      </c>
      <c r="C8046">
        <v>201202</v>
      </c>
      <c r="D8046">
        <v>0</v>
      </c>
      <c r="E8046" t="s">
        <v>1555</v>
      </c>
      <c r="F8046">
        <v>0</v>
      </c>
      <c r="G8046">
        <v>0</v>
      </c>
      <c r="H8046">
        <v>0</v>
      </c>
      <c r="I8046">
        <v>43112055300</v>
      </c>
      <c r="J8046">
        <v>12</v>
      </c>
      <c r="K8046" t="s">
        <v>1987</v>
      </c>
      <c r="L8046">
        <v>2531</v>
      </c>
      <c r="M8046" t="s">
        <v>1557</v>
      </c>
      <c r="N8046" t="s">
        <v>1988</v>
      </c>
      <c r="O8046">
        <v>0</v>
      </c>
      <c r="P8046" t="s">
        <v>1552</v>
      </c>
      <c r="Q8046">
        <v>19830801</v>
      </c>
      <c r="R8046">
        <v>891012369</v>
      </c>
    </row>
    <row r="8047" spans="1:18">
      <c r="A8047" t="s">
        <v>1985</v>
      </c>
      <c r="B8047" t="s">
        <v>2024</v>
      </c>
      <c r="C8047">
        <v>201202</v>
      </c>
      <c r="D8047">
        <v>0</v>
      </c>
      <c r="E8047" t="s">
        <v>1555</v>
      </c>
      <c r="F8047">
        <v>0</v>
      </c>
      <c r="G8047">
        <v>0</v>
      </c>
      <c r="H8047">
        <v>0</v>
      </c>
      <c r="I8047">
        <v>43112056800</v>
      </c>
      <c r="J8047">
        <v>12</v>
      </c>
      <c r="K8047" t="s">
        <v>1987</v>
      </c>
      <c r="L8047">
        <v>2531</v>
      </c>
      <c r="M8047" t="s">
        <v>1557</v>
      </c>
      <c r="N8047" t="s">
        <v>1988</v>
      </c>
      <c r="O8047">
        <v>0</v>
      </c>
      <c r="P8047" t="s">
        <v>1552</v>
      </c>
      <c r="Q8047">
        <v>19840101</v>
      </c>
      <c r="R8047">
        <v>891012369</v>
      </c>
    </row>
    <row r="8048" spans="1:18">
      <c r="A8048" t="s">
        <v>1985</v>
      </c>
      <c r="B8048" t="s">
        <v>2025</v>
      </c>
      <c r="C8048">
        <v>201202</v>
      </c>
      <c r="D8048">
        <v>0</v>
      </c>
      <c r="E8048" t="s">
        <v>1555</v>
      </c>
      <c r="F8048">
        <v>0</v>
      </c>
      <c r="G8048">
        <v>0</v>
      </c>
      <c r="H8048">
        <v>0</v>
      </c>
      <c r="I8048">
        <v>43112061000</v>
      </c>
      <c r="J8048">
        <v>12</v>
      </c>
      <c r="K8048" t="s">
        <v>1987</v>
      </c>
      <c r="L8048">
        <v>2531</v>
      </c>
      <c r="M8048" t="s">
        <v>1557</v>
      </c>
      <c r="N8048" t="s">
        <v>1988</v>
      </c>
      <c r="O8048">
        <v>0</v>
      </c>
      <c r="P8048" t="s">
        <v>1574</v>
      </c>
      <c r="Q8048">
        <v>19871001</v>
      </c>
      <c r="R8048">
        <v>891012369</v>
      </c>
    </row>
    <row r="8049" spans="1:18">
      <c r="A8049" t="s">
        <v>1985</v>
      </c>
      <c r="B8049" t="s">
        <v>2026</v>
      </c>
      <c r="C8049">
        <v>201202</v>
      </c>
      <c r="D8049">
        <v>0</v>
      </c>
      <c r="E8049" t="s">
        <v>1555</v>
      </c>
      <c r="F8049">
        <v>0</v>
      </c>
      <c r="G8049">
        <v>0</v>
      </c>
      <c r="H8049">
        <v>0</v>
      </c>
      <c r="I8049">
        <v>43112052401</v>
      </c>
      <c r="J8049">
        <v>12</v>
      </c>
      <c r="K8049" t="s">
        <v>1987</v>
      </c>
      <c r="L8049">
        <v>2531</v>
      </c>
      <c r="M8049" t="s">
        <v>1557</v>
      </c>
      <c r="N8049" t="s">
        <v>1988</v>
      </c>
      <c r="O8049">
        <v>0</v>
      </c>
      <c r="P8049" t="s">
        <v>1552</v>
      </c>
      <c r="Q8049">
        <v>19860101</v>
      </c>
      <c r="R8049">
        <v>891012369</v>
      </c>
    </row>
    <row r="8050" spans="1:18">
      <c r="A8050" t="s">
        <v>1985</v>
      </c>
      <c r="B8050" t="s">
        <v>2027</v>
      </c>
      <c r="C8050">
        <v>201202</v>
      </c>
      <c r="D8050">
        <v>0</v>
      </c>
      <c r="E8050" t="s">
        <v>1555</v>
      </c>
      <c r="F8050">
        <v>0</v>
      </c>
      <c r="G8050">
        <v>0</v>
      </c>
      <c r="H8050">
        <v>0</v>
      </c>
      <c r="I8050">
        <v>43112053001</v>
      </c>
      <c r="J8050">
        <v>12</v>
      </c>
      <c r="K8050" t="s">
        <v>1991</v>
      </c>
      <c r="L8050">
        <v>2531</v>
      </c>
      <c r="M8050" t="s">
        <v>1557</v>
      </c>
      <c r="N8050" t="s">
        <v>1988</v>
      </c>
      <c r="O8050">
        <v>0</v>
      </c>
      <c r="P8050" t="s">
        <v>1552</v>
      </c>
      <c r="Q8050">
        <v>19870401</v>
      </c>
      <c r="R8050">
        <v>891012369</v>
      </c>
    </row>
    <row r="8051" spans="1:18">
      <c r="A8051" t="s">
        <v>1985</v>
      </c>
      <c r="B8051" t="s">
        <v>2028</v>
      </c>
      <c r="C8051">
        <v>201202</v>
      </c>
      <c r="D8051">
        <v>0</v>
      </c>
      <c r="E8051" t="s">
        <v>1555</v>
      </c>
      <c r="F8051">
        <v>0</v>
      </c>
      <c r="G8051">
        <v>0</v>
      </c>
      <c r="H8051">
        <v>0</v>
      </c>
      <c r="I8051">
        <v>43112061100</v>
      </c>
      <c r="J8051">
        <v>12</v>
      </c>
      <c r="K8051" t="s">
        <v>1987</v>
      </c>
      <c r="L8051">
        <v>2531</v>
      </c>
      <c r="M8051" t="s">
        <v>1557</v>
      </c>
      <c r="N8051" t="s">
        <v>1988</v>
      </c>
      <c r="O8051">
        <v>0</v>
      </c>
      <c r="P8051" t="s">
        <v>1552</v>
      </c>
      <c r="Q8051">
        <v>19850801</v>
      </c>
      <c r="R8051">
        <v>891012369</v>
      </c>
    </row>
    <row r="8052" spans="1:18">
      <c r="A8052" t="s">
        <v>1985</v>
      </c>
      <c r="B8052" t="s">
        <v>2029</v>
      </c>
      <c r="C8052">
        <v>201202</v>
      </c>
      <c r="D8052">
        <v>0</v>
      </c>
      <c r="E8052" t="s">
        <v>1555</v>
      </c>
      <c r="F8052">
        <v>0</v>
      </c>
      <c r="G8052">
        <v>0</v>
      </c>
      <c r="H8052">
        <v>0</v>
      </c>
      <c r="I8052">
        <v>43112056101</v>
      </c>
      <c r="J8052">
        <v>12</v>
      </c>
      <c r="K8052" t="s">
        <v>1987</v>
      </c>
      <c r="L8052">
        <v>2531</v>
      </c>
      <c r="M8052" t="s">
        <v>1557</v>
      </c>
      <c r="N8052" t="s">
        <v>1988</v>
      </c>
      <c r="O8052">
        <v>0</v>
      </c>
      <c r="P8052" t="s">
        <v>1552</v>
      </c>
      <c r="Q8052">
        <v>19940501</v>
      </c>
      <c r="R8052">
        <v>891012369</v>
      </c>
    </row>
    <row r="8053" spans="1:18">
      <c r="A8053" t="s">
        <v>1985</v>
      </c>
      <c r="B8053" t="s">
        <v>2030</v>
      </c>
      <c r="C8053">
        <v>201202</v>
      </c>
      <c r="D8053">
        <v>0</v>
      </c>
      <c r="E8053" t="s">
        <v>1555</v>
      </c>
      <c r="F8053">
        <v>0</v>
      </c>
      <c r="G8053">
        <v>0</v>
      </c>
      <c r="H8053">
        <v>0</v>
      </c>
      <c r="I8053">
        <v>43112063901</v>
      </c>
      <c r="J8053">
        <v>12</v>
      </c>
      <c r="K8053" t="s">
        <v>1987</v>
      </c>
      <c r="L8053">
        <v>2531</v>
      </c>
      <c r="M8053" t="s">
        <v>1557</v>
      </c>
      <c r="N8053" t="s">
        <v>1988</v>
      </c>
      <c r="O8053">
        <v>0</v>
      </c>
      <c r="P8053" t="s">
        <v>1552</v>
      </c>
      <c r="Q8053">
        <v>19970628</v>
      </c>
      <c r="R8053">
        <v>891012369</v>
      </c>
    </row>
    <row r="8054" spans="1:18">
      <c r="A8054" t="s">
        <v>1985</v>
      </c>
      <c r="B8054" t="s">
        <v>2031</v>
      </c>
      <c r="C8054">
        <v>201202</v>
      </c>
      <c r="D8054">
        <v>0</v>
      </c>
      <c r="E8054" t="s">
        <v>1555</v>
      </c>
      <c r="F8054">
        <v>0</v>
      </c>
      <c r="G8054">
        <v>0</v>
      </c>
      <c r="H8054">
        <v>0</v>
      </c>
      <c r="I8054">
        <v>43112062300</v>
      </c>
      <c r="J8054">
        <v>12</v>
      </c>
      <c r="K8054" t="s">
        <v>1987</v>
      </c>
      <c r="L8054">
        <v>2531</v>
      </c>
      <c r="M8054" t="s">
        <v>1557</v>
      </c>
      <c r="N8054" t="s">
        <v>1988</v>
      </c>
      <c r="O8054">
        <v>0</v>
      </c>
      <c r="P8054" t="s">
        <v>1574</v>
      </c>
      <c r="Q8054">
        <v>19880501</v>
      </c>
      <c r="R8054">
        <v>891012369</v>
      </c>
    </row>
    <row r="8055" spans="1:18">
      <c r="A8055" t="s">
        <v>1985</v>
      </c>
      <c r="B8055" t="s">
        <v>2032</v>
      </c>
      <c r="C8055">
        <v>201202</v>
      </c>
      <c r="D8055">
        <v>0</v>
      </c>
      <c r="E8055" t="s">
        <v>1555</v>
      </c>
      <c r="F8055">
        <v>0</v>
      </c>
      <c r="G8055">
        <v>0</v>
      </c>
      <c r="H8055">
        <v>0</v>
      </c>
      <c r="I8055">
        <v>43112067202</v>
      </c>
      <c r="J8055">
        <v>12</v>
      </c>
      <c r="K8055" t="s">
        <v>1987</v>
      </c>
      <c r="L8055">
        <v>2531</v>
      </c>
      <c r="M8055" t="s">
        <v>1557</v>
      </c>
      <c r="N8055" t="s">
        <v>1988</v>
      </c>
      <c r="O8055">
        <v>0</v>
      </c>
      <c r="P8055" t="s">
        <v>1552</v>
      </c>
      <c r="Q8055">
        <v>19971127</v>
      </c>
      <c r="R8055">
        <v>891012369</v>
      </c>
    </row>
    <row r="8056" spans="1:18">
      <c r="A8056" t="s">
        <v>1985</v>
      </c>
      <c r="B8056" t="s">
        <v>2033</v>
      </c>
      <c r="C8056">
        <v>201202</v>
      </c>
      <c r="D8056">
        <v>0</v>
      </c>
      <c r="E8056" t="s">
        <v>1555</v>
      </c>
      <c r="F8056">
        <v>0</v>
      </c>
      <c r="G8056">
        <v>0</v>
      </c>
      <c r="H8056">
        <v>0</v>
      </c>
      <c r="I8056">
        <v>43112061600</v>
      </c>
      <c r="J8056">
        <v>12</v>
      </c>
      <c r="K8056" t="s">
        <v>1987</v>
      </c>
      <c r="L8056">
        <v>2531</v>
      </c>
      <c r="M8056" t="s">
        <v>1557</v>
      </c>
      <c r="N8056" t="s">
        <v>1988</v>
      </c>
      <c r="O8056">
        <v>0</v>
      </c>
      <c r="P8056" t="s">
        <v>1552</v>
      </c>
      <c r="Q8056">
        <v>19860301</v>
      </c>
      <c r="R8056">
        <v>891012369</v>
      </c>
    </row>
    <row r="8057" spans="1:18">
      <c r="A8057" t="s">
        <v>1985</v>
      </c>
      <c r="B8057" t="s">
        <v>2034</v>
      </c>
      <c r="C8057">
        <v>201202</v>
      </c>
      <c r="D8057">
        <v>0</v>
      </c>
      <c r="E8057" t="s">
        <v>1555</v>
      </c>
      <c r="F8057">
        <v>0</v>
      </c>
      <c r="G8057">
        <v>0</v>
      </c>
      <c r="H8057">
        <v>0</v>
      </c>
      <c r="I8057">
        <v>43112068100</v>
      </c>
      <c r="J8057">
        <v>12</v>
      </c>
      <c r="K8057" t="s">
        <v>1987</v>
      </c>
      <c r="L8057">
        <v>2531</v>
      </c>
      <c r="M8057" t="s">
        <v>1557</v>
      </c>
      <c r="N8057" t="s">
        <v>1988</v>
      </c>
      <c r="O8057">
        <v>0</v>
      </c>
      <c r="P8057" t="s">
        <v>1552</v>
      </c>
      <c r="Q8057">
        <v>19900301</v>
      </c>
      <c r="R8057">
        <v>891012369</v>
      </c>
    </row>
    <row r="8058" spans="1:18">
      <c r="A8058" t="s">
        <v>1985</v>
      </c>
      <c r="B8058" t="s">
        <v>2035</v>
      </c>
      <c r="C8058">
        <v>201202</v>
      </c>
      <c r="D8058">
        <v>0</v>
      </c>
      <c r="E8058" t="s">
        <v>1555</v>
      </c>
      <c r="F8058">
        <v>0</v>
      </c>
      <c r="G8058">
        <v>0</v>
      </c>
      <c r="H8058">
        <v>0</v>
      </c>
      <c r="I8058">
        <v>43112068400</v>
      </c>
      <c r="J8058">
        <v>12</v>
      </c>
      <c r="K8058" t="s">
        <v>1987</v>
      </c>
      <c r="L8058">
        <v>2531</v>
      </c>
      <c r="M8058" t="s">
        <v>1557</v>
      </c>
      <c r="N8058" t="s">
        <v>1988</v>
      </c>
      <c r="O8058">
        <v>0</v>
      </c>
      <c r="P8058" t="s">
        <v>1552</v>
      </c>
      <c r="Q8058">
        <v>19900201</v>
      </c>
      <c r="R8058">
        <v>891012369</v>
      </c>
    </row>
    <row r="8059" spans="1:18">
      <c r="A8059" t="s">
        <v>1985</v>
      </c>
      <c r="B8059" t="s">
        <v>1993</v>
      </c>
      <c r="C8059">
        <v>201203</v>
      </c>
      <c r="D8059">
        <v>0</v>
      </c>
      <c r="E8059" t="s">
        <v>1555</v>
      </c>
      <c r="F8059">
        <v>0</v>
      </c>
      <c r="G8059">
        <v>0</v>
      </c>
      <c r="H8059">
        <v>0</v>
      </c>
      <c r="I8059">
        <v>43112048100</v>
      </c>
      <c r="J8059">
        <v>12</v>
      </c>
      <c r="K8059" t="s">
        <v>1987</v>
      </c>
      <c r="L8059">
        <v>2531</v>
      </c>
      <c r="M8059" t="s">
        <v>1557</v>
      </c>
      <c r="N8059" t="s">
        <v>1988</v>
      </c>
      <c r="O8059">
        <v>0</v>
      </c>
      <c r="P8059" t="s">
        <v>1552</v>
      </c>
      <c r="Q8059">
        <v>19820101</v>
      </c>
      <c r="R8059">
        <v>891012369</v>
      </c>
    </row>
    <row r="8060" spans="1:18">
      <c r="A8060" t="s">
        <v>1985</v>
      </c>
      <c r="B8060" t="s">
        <v>2019</v>
      </c>
      <c r="C8060">
        <v>201203</v>
      </c>
      <c r="D8060">
        <v>0</v>
      </c>
      <c r="E8060" t="s">
        <v>1555</v>
      </c>
      <c r="F8060">
        <v>0</v>
      </c>
      <c r="G8060">
        <v>0</v>
      </c>
      <c r="H8060">
        <v>0</v>
      </c>
      <c r="I8060">
        <v>43112049500</v>
      </c>
      <c r="J8060">
        <v>12</v>
      </c>
      <c r="K8060" t="s">
        <v>1987</v>
      </c>
      <c r="L8060">
        <v>2531</v>
      </c>
      <c r="M8060" t="s">
        <v>1557</v>
      </c>
      <c r="N8060" t="s">
        <v>1988</v>
      </c>
      <c r="O8060">
        <v>0</v>
      </c>
      <c r="P8060" t="s">
        <v>1552</v>
      </c>
      <c r="Q8060">
        <v>19820601</v>
      </c>
      <c r="R8060">
        <v>891012369</v>
      </c>
    </row>
    <row r="8061" spans="1:18">
      <c r="A8061" t="s">
        <v>1985</v>
      </c>
      <c r="B8061" t="s">
        <v>2020</v>
      </c>
      <c r="C8061">
        <v>201203</v>
      </c>
      <c r="D8061">
        <v>0</v>
      </c>
      <c r="E8061" t="s">
        <v>1555</v>
      </c>
      <c r="F8061">
        <v>0</v>
      </c>
      <c r="G8061">
        <v>0</v>
      </c>
      <c r="H8061">
        <v>0</v>
      </c>
      <c r="I8061">
        <v>43112054400</v>
      </c>
      <c r="J8061">
        <v>12</v>
      </c>
      <c r="K8061" t="s">
        <v>1987</v>
      </c>
      <c r="L8061">
        <v>2531</v>
      </c>
      <c r="M8061" t="s">
        <v>1557</v>
      </c>
      <c r="N8061" t="s">
        <v>1988</v>
      </c>
      <c r="O8061">
        <v>0</v>
      </c>
      <c r="P8061" t="s">
        <v>1552</v>
      </c>
      <c r="Q8061">
        <v>19830601</v>
      </c>
      <c r="R8061">
        <v>891012369</v>
      </c>
    </row>
    <row r="8062" spans="1:18">
      <c r="A8062" t="s">
        <v>1985</v>
      </c>
      <c r="B8062" t="s">
        <v>2021</v>
      </c>
      <c r="C8062">
        <v>201203</v>
      </c>
      <c r="D8062">
        <v>0</v>
      </c>
      <c r="E8062" t="s">
        <v>1555</v>
      </c>
      <c r="F8062">
        <v>0</v>
      </c>
      <c r="G8062">
        <v>0</v>
      </c>
      <c r="H8062">
        <v>0</v>
      </c>
      <c r="I8062">
        <v>43112054300</v>
      </c>
      <c r="J8062">
        <v>12</v>
      </c>
      <c r="K8062" t="s">
        <v>1987</v>
      </c>
      <c r="L8062">
        <v>2531</v>
      </c>
      <c r="M8062" t="s">
        <v>1557</v>
      </c>
      <c r="N8062" t="s">
        <v>1988</v>
      </c>
      <c r="O8062">
        <v>0</v>
      </c>
      <c r="P8062" t="s">
        <v>1552</v>
      </c>
      <c r="Q8062">
        <v>19830601</v>
      </c>
      <c r="R8062">
        <v>891012369</v>
      </c>
    </row>
    <row r="8063" spans="1:18">
      <c r="A8063" t="s">
        <v>1985</v>
      </c>
      <c r="B8063" t="s">
        <v>2022</v>
      </c>
      <c r="C8063">
        <v>201203</v>
      </c>
      <c r="D8063">
        <v>0</v>
      </c>
      <c r="E8063" t="s">
        <v>1555</v>
      </c>
      <c r="F8063">
        <v>0</v>
      </c>
      <c r="G8063">
        <v>0</v>
      </c>
      <c r="H8063">
        <v>0</v>
      </c>
      <c r="I8063">
        <v>43112055100</v>
      </c>
      <c r="J8063">
        <v>12</v>
      </c>
      <c r="K8063" t="s">
        <v>1987</v>
      </c>
      <c r="L8063">
        <v>2531</v>
      </c>
      <c r="M8063" t="s">
        <v>1557</v>
      </c>
      <c r="N8063" t="s">
        <v>1988</v>
      </c>
      <c r="O8063">
        <v>0</v>
      </c>
      <c r="P8063" t="s">
        <v>1552</v>
      </c>
      <c r="Q8063">
        <v>19830901</v>
      </c>
      <c r="R8063">
        <v>891012369</v>
      </c>
    </row>
    <row r="8064" spans="1:18">
      <c r="A8064" t="s">
        <v>1985</v>
      </c>
      <c r="B8064" t="s">
        <v>2018</v>
      </c>
      <c r="C8064">
        <v>201203</v>
      </c>
      <c r="D8064">
        <v>0</v>
      </c>
      <c r="E8064" t="s">
        <v>1555</v>
      </c>
      <c r="F8064">
        <v>0</v>
      </c>
      <c r="G8064">
        <v>0</v>
      </c>
      <c r="H8064">
        <v>0</v>
      </c>
      <c r="I8064">
        <v>43112055000</v>
      </c>
      <c r="J8064">
        <v>12</v>
      </c>
      <c r="K8064" t="s">
        <v>1987</v>
      </c>
      <c r="L8064">
        <v>2531</v>
      </c>
      <c r="M8064" t="s">
        <v>1557</v>
      </c>
      <c r="N8064" t="s">
        <v>1988</v>
      </c>
      <c r="O8064">
        <v>0</v>
      </c>
      <c r="P8064" t="s">
        <v>1552</v>
      </c>
      <c r="Q8064">
        <v>19830701</v>
      </c>
      <c r="R8064">
        <v>891012369</v>
      </c>
    </row>
    <row r="8065" spans="1:18">
      <c r="A8065" t="s">
        <v>1985</v>
      </c>
      <c r="B8065" t="s">
        <v>2023</v>
      </c>
      <c r="C8065">
        <v>201203</v>
      </c>
      <c r="D8065">
        <v>0</v>
      </c>
      <c r="E8065" t="s">
        <v>1555</v>
      </c>
      <c r="F8065">
        <v>0</v>
      </c>
      <c r="G8065">
        <v>0</v>
      </c>
      <c r="H8065">
        <v>0</v>
      </c>
      <c r="I8065">
        <v>43112055300</v>
      </c>
      <c r="J8065">
        <v>12</v>
      </c>
      <c r="K8065" t="s">
        <v>1987</v>
      </c>
      <c r="L8065">
        <v>2531</v>
      </c>
      <c r="M8065" t="s">
        <v>1557</v>
      </c>
      <c r="N8065" t="s">
        <v>1988</v>
      </c>
      <c r="O8065">
        <v>0</v>
      </c>
      <c r="P8065" t="s">
        <v>1552</v>
      </c>
      <c r="Q8065">
        <v>19830801</v>
      </c>
      <c r="R8065">
        <v>891012369</v>
      </c>
    </row>
    <row r="8066" spans="1:18">
      <c r="A8066" t="s">
        <v>1985</v>
      </c>
      <c r="B8066" t="s">
        <v>2024</v>
      </c>
      <c r="C8066">
        <v>201203</v>
      </c>
      <c r="D8066">
        <v>0</v>
      </c>
      <c r="E8066" t="s">
        <v>1555</v>
      </c>
      <c r="F8066">
        <v>0</v>
      </c>
      <c r="G8066">
        <v>0</v>
      </c>
      <c r="H8066">
        <v>0</v>
      </c>
      <c r="I8066">
        <v>43112056800</v>
      </c>
      <c r="J8066">
        <v>12</v>
      </c>
      <c r="K8066" t="s">
        <v>1987</v>
      </c>
      <c r="L8066">
        <v>2531</v>
      </c>
      <c r="M8066" t="s">
        <v>1557</v>
      </c>
      <c r="N8066" t="s">
        <v>1988</v>
      </c>
      <c r="O8066">
        <v>0</v>
      </c>
      <c r="P8066" t="s">
        <v>1552</v>
      </c>
      <c r="Q8066">
        <v>19840101</v>
      </c>
      <c r="R8066">
        <v>891012369</v>
      </c>
    </row>
    <row r="8067" spans="1:18">
      <c r="A8067" t="s">
        <v>1985</v>
      </c>
      <c r="B8067" t="s">
        <v>2025</v>
      </c>
      <c r="C8067">
        <v>201203</v>
      </c>
      <c r="D8067">
        <v>0</v>
      </c>
      <c r="E8067" t="s">
        <v>1555</v>
      </c>
      <c r="F8067">
        <v>0</v>
      </c>
      <c r="G8067">
        <v>0</v>
      </c>
      <c r="H8067">
        <v>0</v>
      </c>
      <c r="I8067">
        <v>43112061000</v>
      </c>
      <c r="J8067">
        <v>12</v>
      </c>
      <c r="K8067" t="s">
        <v>1987</v>
      </c>
      <c r="L8067">
        <v>2531</v>
      </c>
      <c r="M8067" t="s">
        <v>1557</v>
      </c>
      <c r="N8067" t="s">
        <v>1988</v>
      </c>
      <c r="O8067">
        <v>0</v>
      </c>
      <c r="P8067" t="s">
        <v>1574</v>
      </c>
      <c r="Q8067">
        <v>19871001</v>
      </c>
      <c r="R8067">
        <v>891012369</v>
      </c>
    </row>
    <row r="8068" spans="1:18">
      <c r="A8068" t="s">
        <v>1985</v>
      </c>
      <c r="B8068" t="s">
        <v>2026</v>
      </c>
      <c r="C8068">
        <v>201203</v>
      </c>
      <c r="D8068">
        <v>0</v>
      </c>
      <c r="E8068" t="s">
        <v>1555</v>
      </c>
      <c r="F8068">
        <v>0</v>
      </c>
      <c r="G8068">
        <v>0</v>
      </c>
      <c r="H8068">
        <v>0</v>
      </c>
      <c r="I8068">
        <v>43112052401</v>
      </c>
      <c r="J8068">
        <v>12</v>
      </c>
      <c r="K8068" t="s">
        <v>1987</v>
      </c>
      <c r="L8068">
        <v>2531</v>
      </c>
      <c r="M8068" t="s">
        <v>1557</v>
      </c>
      <c r="N8068" t="s">
        <v>1988</v>
      </c>
      <c r="O8068">
        <v>0</v>
      </c>
      <c r="P8068" t="s">
        <v>1552</v>
      </c>
      <c r="Q8068">
        <v>19860101</v>
      </c>
      <c r="R8068">
        <v>891012369</v>
      </c>
    </row>
    <row r="8069" spans="1:18">
      <c r="A8069" t="s">
        <v>1985</v>
      </c>
      <c r="B8069" t="s">
        <v>2027</v>
      </c>
      <c r="C8069">
        <v>201203</v>
      </c>
      <c r="D8069">
        <v>0</v>
      </c>
      <c r="E8069" t="s">
        <v>1555</v>
      </c>
      <c r="F8069">
        <v>0</v>
      </c>
      <c r="G8069">
        <v>0</v>
      </c>
      <c r="H8069">
        <v>0</v>
      </c>
      <c r="I8069">
        <v>43112053001</v>
      </c>
      <c r="J8069">
        <v>12</v>
      </c>
      <c r="K8069" t="s">
        <v>1991</v>
      </c>
      <c r="L8069">
        <v>2531</v>
      </c>
      <c r="M8069" t="s">
        <v>1557</v>
      </c>
      <c r="N8069" t="s">
        <v>1988</v>
      </c>
      <c r="O8069">
        <v>0</v>
      </c>
      <c r="P8069" t="s">
        <v>1552</v>
      </c>
      <c r="Q8069">
        <v>19870401</v>
      </c>
      <c r="R8069">
        <v>891012369</v>
      </c>
    </row>
    <row r="8070" spans="1:18">
      <c r="A8070" t="s">
        <v>1985</v>
      </c>
      <c r="B8070" t="s">
        <v>2028</v>
      </c>
      <c r="C8070">
        <v>201203</v>
      </c>
      <c r="D8070">
        <v>0</v>
      </c>
      <c r="E8070" t="s">
        <v>1555</v>
      </c>
      <c r="F8070">
        <v>0</v>
      </c>
      <c r="G8070">
        <v>0</v>
      </c>
      <c r="H8070">
        <v>0</v>
      </c>
      <c r="I8070">
        <v>43112061100</v>
      </c>
      <c r="J8070">
        <v>12</v>
      </c>
      <c r="K8070" t="s">
        <v>1987</v>
      </c>
      <c r="L8070">
        <v>2531</v>
      </c>
      <c r="M8070" t="s">
        <v>1557</v>
      </c>
      <c r="N8070" t="s">
        <v>1988</v>
      </c>
      <c r="O8070">
        <v>0</v>
      </c>
      <c r="P8070" t="s">
        <v>1552</v>
      </c>
      <c r="Q8070">
        <v>19850801</v>
      </c>
      <c r="R8070">
        <v>891012369</v>
      </c>
    </row>
    <row r="8071" spans="1:18">
      <c r="A8071" t="s">
        <v>1985</v>
      </c>
      <c r="B8071" t="s">
        <v>2029</v>
      </c>
      <c r="C8071">
        <v>201203</v>
      </c>
      <c r="D8071">
        <v>0</v>
      </c>
      <c r="E8071" t="s">
        <v>1555</v>
      </c>
      <c r="F8071">
        <v>0</v>
      </c>
      <c r="G8071">
        <v>0</v>
      </c>
      <c r="H8071">
        <v>0</v>
      </c>
      <c r="I8071">
        <v>43112056101</v>
      </c>
      <c r="J8071">
        <v>12</v>
      </c>
      <c r="K8071" t="s">
        <v>1987</v>
      </c>
      <c r="L8071">
        <v>2531</v>
      </c>
      <c r="M8071" t="s">
        <v>1557</v>
      </c>
      <c r="N8071" t="s">
        <v>1988</v>
      </c>
      <c r="O8071">
        <v>0</v>
      </c>
      <c r="P8071" t="s">
        <v>1552</v>
      </c>
      <c r="Q8071">
        <v>19940501</v>
      </c>
      <c r="R8071">
        <v>891012369</v>
      </c>
    </row>
    <row r="8072" spans="1:18">
      <c r="A8072" t="s">
        <v>1985</v>
      </c>
      <c r="B8072" t="s">
        <v>2030</v>
      </c>
      <c r="C8072">
        <v>201203</v>
      </c>
      <c r="D8072">
        <v>0</v>
      </c>
      <c r="E8072" t="s">
        <v>1555</v>
      </c>
      <c r="F8072">
        <v>0</v>
      </c>
      <c r="G8072">
        <v>0</v>
      </c>
      <c r="H8072">
        <v>0</v>
      </c>
      <c r="I8072">
        <v>43112063901</v>
      </c>
      <c r="J8072">
        <v>12</v>
      </c>
      <c r="K8072" t="s">
        <v>1987</v>
      </c>
      <c r="L8072">
        <v>2531</v>
      </c>
      <c r="M8072" t="s">
        <v>1557</v>
      </c>
      <c r="N8072" t="s">
        <v>1988</v>
      </c>
      <c r="O8072">
        <v>0</v>
      </c>
      <c r="P8072" t="s">
        <v>1552</v>
      </c>
      <c r="Q8072">
        <v>19970628</v>
      </c>
      <c r="R8072">
        <v>891012369</v>
      </c>
    </row>
    <row r="8073" spans="1:18">
      <c r="A8073" t="s">
        <v>1985</v>
      </c>
      <c r="B8073" t="s">
        <v>2031</v>
      </c>
      <c r="C8073">
        <v>201203</v>
      </c>
      <c r="D8073">
        <v>0</v>
      </c>
      <c r="E8073" t="s">
        <v>1555</v>
      </c>
      <c r="F8073">
        <v>0</v>
      </c>
      <c r="G8073">
        <v>0</v>
      </c>
      <c r="H8073">
        <v>0</v>
      </c>
      <c r="I8073">
        <v>43112062300</v>
      </c>
      <c r="J8073">
        <v>12</v>
      </c>
      <c r="K8073" t="s">
        <v>1987</v>
      </c>
      <c r="L8073">
        <v>2531</v>
      </c>
      <c r="M8073" t="s">
        <v>1557</v>
      </c>
      <c r="N8073" t="s">
        <v>1988</v>
      </c>
      <c r="O8073">
        <v>0</v>
      </c>
      <c r="P8073" t="s">
        <v>1574</v>
      </c>
      <c r="Q8073">
        <v>19880501</v>
      </c>
      <c r="R8073">
        <v>891012369</v>
      </c>
    </row>
    <row r="8074" spans="1:18">
      <c r="A8074" t="s">
        <v>1985</v>
      </c>
      <c r="B8074" t="s">
        <v>2032</v>
      </c>
      <c r="C8074">
        <v>201203</v>
      </c>
      <c r="D8074">
        <v>0</v>
      </c>
      <c r="E8074" t="s">
        <v>1555</v>
      </c>
      <c r="F8074">
        <v>0</v>
      </c>
      <c r="G8074">
        <v>0</v>
      </c>
      <c r="H8074">
        <v>0</v>
      </c>
      <c r="I8074">
        <v>43112067202</v>
      </c>
      <c r="J8074">
        <v>12</v>
      </c>
      <c r="K8074" t="s">
        <v>1987</v>
      </c>
      <c r="L8074">
        <v>2531</v>
      </c>
      <c r="M8074" t="s">
        <v>1557</v>
      </c>
      <c r="N8074" t="s">
        <v>1988</v>
      </c>
      <c r="O8074">
        <v>0</v>
      </c>
      <c r="P8074" t="s">
        <v>1552</v>
      </c>
      <c r="Q8074">
        <v>19971127</v>
      </c>
      <c r="R8074">
        <v>891012369</v>
      </c>
    </row>
    <row r="8075" spans="1:18">
      <c r="A8075" t="s">
        <v>1985</v>
      </c>
      <c r="B8075" t="s">
        <v>2033</v>
      </c>
      <c r="C8075">
        <v>201203</v>
      </c>
      <c r="D8075">
        <v>0</v>
      </c>
      <c r="E8075" t="s">
        <v>1555</v>
      </c>
      <c r="F8075">
        <v>0</v>
      </c>
      <c r="G8075">
        <v>0</v>
      </c>
      <c r="H8075">
        <v>0</v>
      </c>
      <c r="I8075">
        <v>43112061600</v>
      </c>
      <c r="J8075">
        <v>12</v>
      </c>
      <c r="K8075" t="s">
        <v>1987</v>
      </c>
      <c r="L8075">
        <v>2531</v>
      </c>
      <c r="M8075" t="s">
        <v>1557</v>
      </c>
      <c r="N8075" t="s">
        <v>1988</v>
      </c>
      <c r="O8075">
        <v>0</v>
      </c>
      <c r="P8075" t="s">
        <v>1552</v>
      </c>
      <c r="Q8075">
        <v>19860301</v>
      </c>
      <c r="R8075">
        <v>891012369</v>
      </c>
    </row>
    <row r="8076" spans="1:18">
      <c r="A8076" t="s">
        <v>1985</v>
      </c>
      <c r="B8076" t="s">
        <v>2034</v>
      </c>
      <c r="C8076">
        <v>201203</v>
      </c>
      <c r="D8076">
        <v>0</v>
      </c>
      <c r="E8076" t="s">
        <v>1555</v>
      </c>
      <c r="F8076">
        <v>0</v>
      </c>
      <c r="G8076">
        <v>0</v>
      </c>
      <c r="H8076">
        <v>0</v>
      </c>
      <c r="I8076">
        <v>43112068100</v>
      </c>
      <c r="J8076">
        <v>12</v>
      </c>
      <c r="K8076" t="s">
        <v>1987</v>
      </c>
      <c r="L8076">
        <v>2531</v>
      </c>
      <c r="M8076" t="s">
        <v>1557</v>
      </c>
      <c r="N8076" t="s">
        <v>1988</v>
      </c>
      <c r="O8076">
        <v>0</v>
      </c>
      <c r="P8076" t="s">
        <v>1552</v>
      </c>
      <c r="Q8076">
        <v>19900301</v>
      </c>
      <c r="R8076">
        <v>891012369</v>
      </c>
    </row>
    <row r="8077" spans="1:18">
      <c r="A8077" t="s">
        <v>1985</v>
      </c>
      <c r="B8077" t="s">
        <v>2035</v>
      </c>
      <c r="C8077">
        <v>201203</v>
      </c>
      <c r="D8077">
        <v>0</v>
      </c>
      <c r="E8077" t="s">
        <v>1555</v>
      </c>
      <c r="F8077">
        <v>0</v>
      </c>
      <c r="G8077">
        <v>0</v>
      </c>
      <c r="H8077">
        <v>0</v>
      </c>
      <c r="I8077">
        <v>43112068400</v>
      </c>
      <c r="J8077">
        <v>12</v>
      </c>
      <c r="K8077" t="s">
        <v>1987</v>
      </c>
      <c r="L8077">
        <v>2531</v>
      </c>
      <c r="M8077" t="s">
        <v>1557</v>
      </c>
      <c r="N8077" t="s">
        <v>1988</v>
      </c>
      <c r="O8077">
        <v>0</v>
      </c>
      <c r="P8077" t="s">
        <v>1552</v>
      </c>
      <c r="Q8077">
        <v>19900201</v>
      </c>
      <c r="R8077">
        <v>891012369</v>
      </c>
    </row>
    <row r="8078" spans="1:18">
      <c r="A8078" t="s">
        <v>1985</v>
      </c>
      <c r="B8078" t="s">
        <v>1993</v>
      </c>
      <c r="C8078">
        <v>201204</v>
      </c>
      <c r="D8078">
        <v>0</v>
      </c>
      <c r="E8078" t="s">
        <v>1555</v>
      </c>
      <c r="F8078">
        <v>0</v>
      </c>
      <c r="G8078">
        <v>0</v>
      </c>
      <c r="H8078">
        <v>0</v>
      </c>
      <c r="I8078">
        <v>43112048100</v>
      </c>
      <c r="J8078">
        <v>12</v>
      </c>
      <c r="K8078" t="s">
        <v>1987</v>
      </c>
      <c r="L8078">
        <v>2531</v>
      </c>
      <c r="M8078" t="s">
        <v>1557</v>
      </c>
      <c r="N8078" t="s">
        <v>1988</v>
      </c>
      <c r="O8078">
        <v>0</v>
      </c>
      <c r="P8078" t="s">
        <v>1552</v>
      </c>
      <c r="Q8078">
        <v>19820101</v>
      </c>
      <c r="R8078">
        <v>891012369</v>
      </c>
    </row>
    <row r="8079" spans="1:18">
      <c r="A8079" t="s">
        <v>1985</v>
      </c>
      <c r="B8079" t="s">
        <v>2019</v>
      </c>
      <c r="C8079">
        <v>201204</v>
      </c>
      <c r="D8079">
        <v>0</v>
      </c>
      <c r="E8079" t="s">
        <v>1555</v>
      </c>
      <c r="F8079">
        <v>0</v>
      </c>
      <c r="G8079">
        <v>0</v>
      </c>
      <c r="H8079">
        <v>0</v>
      </c>
      <c r="I8079">
        <v>43112049500</v>
      </c>
      <c r="J8079">
        <v>12</v>
      </c>
      <c r="K8079" t="s">
        <v>1987</v>
      </c>
      <c r="L8079">
        <v>2531</v>
      </c>
      <c r="M8079" t="s">
        <v>1557</v>
      </c>
      <c r="N8079" t="s">
        <v>1988</v>
      </c>
      <c r="O8079">
        <v>0</v>
      </c>
      <c r="P8079" t="s">
        <v>1552</v>
      </c>
      <c r="Q8079">
        <v>19820601</v>
      </c>
      <c r="R8079">
        <v>891012369</v>
      </c>
    </row>
    <row r="8080" spans="1:18">
      <c r="A8080" t="s">
        <v>1985</v>
      </c>
      <c r="B8080" t="s">
        <v>2020</v>
      </c>
      <c r="C8080">
        <v>201204</v>
      </c>
      <c r="D8080">
        <v>0</v>
      </c>
      <c r="E8080" t="s">
        <v>1555</v>
      </c>
      <c r="F8080">
        <v>0</v>
      </c>
      <c r="G8080">
        <v>0</v>
      </c>
      <c r="H8080">
        <v>0</v>
      </c>
      <c r="I8080">
        <v>43112054400</v>
      </c>
      <c r="J8080">
        <v>12</v>
      </c>
      <c r="K8080" t="s">
        <v>1987</v>
      </c>
      <c r="L8080">
        <v>2531</v>
      </c>
      <c r="M8080" t="s">
        <v>1557</v>
      </c>
      <c r="N8080" t="s">
        <v>1988</v>
      </c>
      <c r="O8080">
        <v>0</v>
      </c>
      <c r="P8080" t="s">
        <v>1552</v>
      </c>
      <c r="Q8080">
        <v>19830601</v>
      </c>
      <c r="R8080">
        <v>891012369</v>
      </c>
    </row>
    <row r="8081" spans="1:18">
      <c r="A8081" t="s">
        <v>1985</v>
      </c>
      <c r="B8081" t="s">
        <v>2021</v>
      </c>
      <c r="C8081">
        <v>201204</v>
      </c>
      <c r="D8081">
        <v>0</v>
      </c>
      <c r="E8081" t="s">
        <v>1555</v>
      </c>
      <c r="F8081">
        <v>0</v>
      </c>
      <c r="G8081">
        <v>0</v>
      </c>
      <c r="H8081">
        <v>0</v>
      </c>
      <c r="I8081">
        <v>43112054300</v>
      </c>
      <c r="J8081">
        <v>12</v>
      </c>
      <c r="K8081" t="s">
        <v>1987</v>
      </c>
      <c r="L8081">
        <v>2531</v>
      </c>
      <c r="M8081" t="s">
        <v>1557</v>
      </c>
      <c r="N8081" t="s">
        <v>1988</v>
      </c>
      <c r="O8081">
        <v>0</v>
      </c>
      <c r="P8081" t="s">
        <v>1552</v>
      </c>
      <c r="Q8081">
        <v>19830601</v>
      </c>
      <c r="R8081">
        <v>891012369</v>
      </c>
    </row>
    <row r="8082" spans="1:18">
      <c r="A8082" t="s">
        <v>1985</v>
      </c>
      <c r="B8082" t="s">
        <v>2022</v>
      </c>
      <c r="C8082">
        <v>201204</v>
      </c>
      <c r="D8082">
        <v>0</v>
      </c>
      <c r="E8082" t="s">
        <v>1555</v>
      </c>
      <c r="F8082">
        <v>0</v>
      </c>
      <c r="G8082">
        <v>0</v>
      </c>
      <c r="H8082">
        <v>0</v>
      </c>
      <c r="I8082">
        <v>43112055100</v>
      </c>
      <c r="J8082">
        <v>12</v>
      </c>
      <c r="K8082" t="s">
        <v>1987</v>
      </c>
      <c r="L8082">
        <v>2531</v>
      </c>
      <c r="M8082" t="s">
        <v>1557</v>
      </c>
      <c r="N8082" t="s">
        <v>1988</v>
      </c>
      <c r="O8082">
        <v>0</v>
      </c>
      <c r="P8082" t="s">
        <v>1552</v>
      </c>
      <c r="Q8082">
        <v>19830901</v>
      </c>
      <c r="R8082">
        <v>891012369</v>
      </c>
    </row>
    <row r="8083" spans="1:18">
      <c r="A8083" t="s">
        <v>1985</v>
      </c>
      <c r="B8083" t="s">
        <v>2018</v>
      </c>
      <c r="C8083">
        <v>201204</v>
      </c>
      <c r="D8083">
        <v>0</v>
      </c>
      <c r="E8083" t="s">
        <v>1555</v>
      </c>
      <c r="F8083">
        <v>0</v>
      </c>
      <c r="G8083">
        <v>0</v>
      </c>
      <c r="H8083">
        <v>0</v>
      </c>
      <c r="I8083">
        <v>43112055000</v>
      </c>
      <c r="J8083">
        <v>12</v>
      </c>
      <c r="K8083" t="s">
        <v>1987</v>
      </c>
      <c r="L8083">
        <v>2531</v>
      </c>
      <c r="M8083" t="s">
        <v>1557</v>
      </c>
      <c r="N8083" t="s">
        <v>1988</v>
      </c>
      <c r="O8083">
        <v>0</v>
      </c>
      <c r="P8083" t="s">
        <v>1552</v>
      </c>
      <c r="Q8083">
        <v>19830701</v>
      </c>
      <c r="R8083">
        <v>891012369</v>
      </c>
    </row>
    <row r="8084" spans="1:18">
      <c r="A8084" t="s">
        <v>1985</v>
      </c>
      <c r="B8084" t="s">
        <v>2023</v>
      </c>
      <c r="C8084">
        <v>201204</v>
      </c>
      <c r="D8084">
        <v>0</v>
      </c>
      <c r="E8084" t="s">
        <v>1555</v>
      </c>
      <c r="F8084">
        <v>0</v>
      </c>
      <c r="G8084">
        <v>0</v>
      </c>
      <c r="H8084">
        <v>0</v>
      </c>
      <c r="I8084">
        <v>43112055300</v>
      </c>
      <c r="J8084">
        <v>12</v>
      </c>
      <c r="K8084" t="s">
        <v>1987</v>
      </c>
      <c r="L8084">
        <v>2531</v>
      </c>
      <c r="M8084" t="s">
        <v>1557</v>
      </c>
      <c r="N8084" t="s">
        <v>1988</v>
      </c>
      <c r="O8084">
        <v>0</v>
      </c>
      <c r="P8084" t="s">
        <v>1552</v>
      </c>
      <c r="Q8084">
        <v>19830801</v>
      </c>
      <c r="R8084">
        <v>891012369</v>
      </c>
    </row>
    <row r="8085" spans="1:18">
      <c r="A8085" t="s">
        <v>1985</v>
      </c>
      <c r="B8085" t="s">
        <v>1998</v>
      </c>
      <c r="C8085">
        <v>201204</v>
      </c>
      <c r="D8085">
        <v>0</v>
      </c>
      <c r="E8085" t="s">
        <v>1555</v>
      </c>
      <c r="F8085">
        <v>0</v>
      </c>
      <c r="G8085">
        <v>0</v>
      </c>
      <c r="H8085">
        <v>0</v>
      </c>
      <c r="I8085">
        <v>43112056600</v>
      </c>
      <c r="J8085">
        <v>12</v>
      </c>
      <c r="K8085" t="s">
        <v>1987</v>
      </c>
      <c r="L8085">
        <v>2531</v>
      </c>
      <c r="M8085" t="s">
        <v>1557</v>
      </c>
      <c r="N8085" t="s">
        <v>1988</v>
      </c>
      <c r="O8085">
        <v>0</v>
      </c>
      <c r="P8085" t="s">
        <v>1552</v>
      </c>
      <c r="Q8085">
        <v>19831201</v>
      </c>
      <c r="R8085">
        <v>891012369</v>
      </c>
    </row>
    <row r="8086" spans="1:18">
      <c r="A8086" t="s">
        <v>1985</v>
      </c>
      <c r="B8086" t="s">
        <v>2024</v>
      </c>
      <c r="C8086">
        <v>201204</v>
      </c>
      <c r="D8086">
        <v>0</v>
      </c>
      <c r="E8086" t="s">
        <v>1555</v>
      </c>
      <c r="F8086">
        <v>0</v>
      </c>
      <c r="G8086">
        <v>0</v>
      </c>
      <c r="H8086">
        <v>0</v>
      </c>
      <c r="I8086">
        <v>43112056800</v>
      </c>
      <c r="J8086">
        <v>12</v>
      </c>
      <c r="K8086" t="s">
        <v>1987</v>
      </c>
      <c r="L8086">
        <v>2531</v>
      </c>
      <c r="M8086" t="s">
        <v>1557</v>
      </c>
      <c r="N8086" t="s">
        <v>1988</v>
      </c>
      <c r="O8086">
        <v>0</v>
      </c>
      <c r="P8086" t="s">
        <v>1552</v>
      </c>
      <c r="Q8086">
        <v>19840101</v>
      </c>
      <c r="R8086">
        <v>891012369</v>
      </c>
    </row>
    <row r="8087" spans="1:18">
      <c r="A8087" t="s">
        <v>1985</v>
      </c>
      <c r="B8087" t="s">
        <v>2025</v>
      </c>
      <c r="C8087">
        <v>201204</v>
      </c>
      <c r="D8087">
        <v>0</v>
      </c>
      <c r="E8087" t="s">
        <v>1555</v>
      </c>
      <c r="F8087">
        <v>0</v>
      </c>
      <c r="G8087">
        <v>0</v>
      </c>
      <c r="H8087">
        <v>0</v>
      </c>
      <c r="I8087">
        <v>43112061000</v>
      </c>
      <c r="J8087">
        <v>12</v>
      </c>
      <c r="K8087" t="s">
        <v>1987</v>
      </c>
      <c r="L8087">
        <v>2531</v>
      </c>
      <c r="M8087" t="s">
        <v>1557</v>
      </c>
      <c r="N8087" t="s">
        <v>1988</v>
      </c>
      <c r="O8087">
        <v>0</v>
      </c>
      <c r="P8087" t="s">
        <v>1574</v>
      </c>
      <c r="Q8087">
        <v>19871001</v>
      </c>
      <c r="R8087">
        <v>891012369</v>
      </c>
    </row>
    <row r="8088" spans="1:18">
      <c r="A8088" t="s">
        <v>1985</v>
      </c>
      <c r="B8088" t="s">
        <v>2026</v>
      </c>
      <c r="C8088">
        <v>201204</v>
      </c>
      <c r="D8088">
        <v>0</v>
      </c>
      <c r="E8088" t="s">
        <v>1555</v>
      </c>
      <c r="F8088">
        <v>0</v>
      </c>
      <c r="G8088">
        <v>0</v>
      </c>
      <c r="H8088">
        <v>0</v>
      </c>
      <c r="I8088">
        <v>43112052401</v>
      </c>
      <c r="J8088">
        <v>12</v>
      </c>
      <c r="K8088" t="s">
        <v>1987</v>
      </c>
      <c r="L8088">
        <v>2531</v>
      </c>
      <c r="M8088" t="s">
        <v>1557</v>
      </c>
      <c r="N8088" t="s">
        <v>1988</v>
      </c>
      <c r="O8088">
        <v>0</v>
      </c>
      <c r="P8088" t="s">
        <v>1552</v>
      </c>
      <c r="Q8088">
        <v>19860101</v>
      </c>
      <c r="R8088">
        <v>891012369</v>
      </c>
    </row>
    <row r="8089" spans="1:18">
      <c r="A8089" t="s">
        <v>1985</v>
      </c>
      <c r="B8089" t="s">
        <v>2027</v>
      </c>
      <c r="C8089">
        <v>201204</v>
      </c>
      <c r="D8089">
        <v>0</v>
      </c>
      <c r="E8089" t="s">
        <v>1555</v>
      </c>
      <c r="F8089">
        <v>0</v>
      </c>
      <c r="G8089">
        <v>0</v>
      </c>
      <c r="H8089">
        <v>0</v>
      </c>
      <c r="I8089">
        <v>43112053001</v>
      </c>
      <c r="J8089">
        <v>12</v>
      </c>
      <c r="K8089" t="s">
        <v>1991</v>
      </c>
      <c r="L8089">
        <v>2531</v>
      </c>
      <c r="M8089" t="s">
        <v>1557</v>
      </c>
      <c r="N8089" t="s">
        <v>1988</v>
      </c>
      <c r="O8089">
        <v>0</v>
      </c>
      <c r="P8089" t="s">
        <v>1552</v>
      </c>
      <c r="Q8089">
        <v>19870401</v>
      </c>
      <c r="R8089">
        <v>891012369</v>
      </c>
    </row>
    <row r="8090" spans="1:18">
      <c r="A8090" t="s">
        <v>1985</v>
      </c>
      <c r="B8090" t="s">
        <v>2028</v>
      </c>
      <c r="C8090">
        <v>201204</v>
      </c>
      <c r="D8090">
        <v>0</v>
      </c>
      <c r="E8090" t="s">
        <v>1555</v>
      </c>
      <c r="F8090">
        <v>0</v>
      </c>
      <c r="G8090">
        <v>0</v>
      </c>
      <c r="H8090">
        <v>0</v>
      </c>
      <c r="I8090">
        <v>43112061100</v>
      </c>
      <c r="J8090">
        <v>12</v>
      </c>
      <c r="K8090" t="s">
        <v>1987</v>
      </c>
      <c r="L8090">
        <v>2531</v>
      </c>
      <c r="M8090" t="s">
        <v>1557</v>
      </c>
      <c r="N8090" t="s">
        <v>1988</v>
      </c>
      <c r="O8090">
        <v>0</v>
      </c>
      <c r="P8090" t="s">
        <v>1552</v>
      </c>
      <c r="Q8090">
        <v>19850801</v>
      </c>
      <c r="R8090">
        <v>891012369</v>
      </c>
    </row>
    <row r="8091" spans="1:18">
      <c r="A8091" t="s">
        <v>1985</v>
      </c>
      <c r="B8091" t="s">
        <v>2029</v>
      </c>
      <c r="C8091">
        <v>201204</v>
      </c>
      <c r="D8091">
        <v>0</v>
      </c>
      <c r="E8091" t="s">
        <v>1555</v>
      </c>
      <c r="F8091">
        <v>0</v>
      </c>
      <c r="G8091">
        <v>0</v>
      </c>
      <c r="H8091">
        <v>0</v>
      </c>
      <c r="I8091">
        <v>43112056101</v>
      </c>
      <c r="J8091">
        <v>12</v>
      </c>
      <c r="K8091" t="s">
        <v>1987</v>
      </c>
      <c r="L8091">
        <v>2531</v>
      </c>
      <c r="M8091" t="s">
        <v>1557</v>
      </c>
      <c r="N8091" t="s">
        <v>1988</v>
      </c>
      <c r="O8091">
        <v>0</v>
      </c>
      <c r="P8091" t="s">
        <v>1552</v>
      </c>
      <c r="Q8091">
        <v>19940501</v>
      </c>
      <c r="R8091">
        <v>891012369</v>
      </c>
    </row>
    <row r="8092" spans="1:18">
      <c r="A8092" t="s">
        <v>1985</v>
      </c>
      <c r="B8092" t="s">
        <v>2030</v>
      </c>
      <c r="C8092">
        <v>201204</v>
      </c>
      <c r="D8092">
        <v>0</v>
      </c>
      <c r="E8092" t="s">
        <v>1555</v>
      </c>
      <c r="F8092">
        <v>0</v>
      </c>
      <c r="G8092">
        <v>0</v>
      </c>
      <c r="H8092">
        <v>0</v>
      </c>
      <c r="I8092">
        <v>43112063901</v>
      </c>
      <c r="J8092">
        <v>12</v>
      </c>
      <c r="K8092" t="s">
        <v>1987</v>
      </c>
      <c r="L8092">
        <v>2531</v>
      </c>
      <c r="M8092" t="s">
        <v>1557</v>
      </c>
      <c r="N8092" t="s">
        <v>1988</v>
      </c>
      <c r="O8092">
        <v>0</v>
      </c>
      <c r="P8092" t="s">
        <v>1552</v>
      </c>
      <c r="Q8092">
        <v>19970628</v>
      </c>
      <c r="R8092">
        <v>891012369</v>
      </c>
    </row>
    <row r="8093" spans="1:18">
      <c r="A8093" t="s">
        <v>1985</v>
      </c>
      <c r="B8093" t="s">
        <v>2031</v>
      </c>
      <c r="C8093">
        <v>201204</v>
      </c>
      <c r="D8093">
        <v>0</v>
      </c>
      <c r="E8093" t="s">
        <v>1555</v>
      </c>
      <c r="F8093">
        <v>0</v>
      </c>
      <c r="G8093">
        <v>0</v>
      </c>
      <c r="H8093">
        <v>0</v>
      </c>
      <c r="I8093">
        <v>43112062300</v>
      </c>
      <c r="J8093">
        <v>12</v>
      </c>
      <c r="K8093" t="s">
        <v>1987</v>
      </c>
      <c r="L8093">
        <v>2531</v>
      </c>
      <c r="M8093" t="s">
        <v>1557</v>
      </c>
      <c r="N8093" t="s">
        <v>1988</v>
      </c>
      <c r="O8093">
        <v>0</v>
      </c>
      <c r="P8093" t="s">
        <v>1574</v>
      </c>
      <c r="Q8093">
        <v>19880501</v>
      </c>
      <c r="R8093">
        <v>891012369</v>
      </c>
    </row>
    <row r="8094" spans="1:18">
      <c r="A8094" t="s">
        <v>1985</v>
      </c>
      <c r="B8094" t="s">
        <v>2032</v>
      </c>
      <c r="C8094">
        <v>201204</v>
      </c>
      <c r="D8094">
        <v>0</v>
      </c>
      <c r="E8094" t="s">
        <v>1555</v>
      </c>
      <c r="F8094">
        <v>0</v>
      </c>
      <c r="G8094">
        <v>0</v>
      </c>
      <c r="H8094">
        <v>0</v>
      </c>
      <c r="I8094">
        <v>43112067202</v>
      </c>
      <c r="J8094">
        <v>12</v>
      </c>
      <c r="K8094" t="s">
        <v>1987</v>
      </c>
      <c r="L8094">
        <v>2531</v>
      </c>
      <c r="M8094" t="s">
        <v>1557</v>
      </c>
      <c r="N8094" t="s">
        <v>1988</v>
      </c>
      <c r="O8094">
        <v>0</v>
      </c>
      <c r="P8094" t="s">
        <v>1552</v>
      </c>
      <c r="Q8094">
        <v>19971127</v>
      </c>
      <c r="R8094">
        <v>891012369</v>
      </c>
    </row>
    <row r="8095" spans="1:18">
      <c r="A8095" t="s">
        <v>1985</v>
      </c>
      <c r="B8095" t="s">
        <v>2033</v>
      </c>
      <c r="C8095">
        <v>201204</v>
      </c>
      <c r="D8095">
        <v>0</v>
      </c>
      <c r="E8095" t="s">
        <v>1555</v>
      </c>
      <c r="F8095">
        <v>0</v>
      </c>
      <c r="G8095">
        <v>0</v>
      </c>
      <c r="H8095">
        <v>0</v>
      </c>
      <c r="I8095">
        <v>43112061600</v>
      </c>
      <c r="J8095">
        <v>12</v>
      </c>
      <c r="K8095" t="s">
        <v>1987</v>
      </c>
      <c r="L8095">
        <v>2531</v>
      </c>
      <c r="M8095" t="s">
        <v>1557</v>
      </c>
      <c r="N8095" t="s">
        <v>1988</v>
      </c>
      <c r="O8095">
        <v>0</v>
      </c>
      <c r="P8095" t="s">
        <v>1552</v>
      </c>
      <c r="Q8095">
        <v>19860301</v>
      </c>
      <c r="R8095">
        <v>891012369</v>
      </c>
    </row>
    <row r="8096" spans="1:18">
      <c r="A8096" t="s">
        <v>1985</v>
      </c>
      <c r="B8096" t="s">
        <v>2034</v>
      </c>
      <c r="C8096">
        <v>201204</v>
      </c>
      <c r="D8096">
        <v>0</v>
      </c>
      <c r="E8096" t="s">
        <v>1555</v>
      </c>
      <c r="F8096">
        <v>0</v>
      </c>
      <c r="G8096">
        <v>0</v>
      </c>
      <c r="H8096">
        <v>0</v>
      </c>
      <c r="I8096">
        <v>43112068100</v>
      </c>
      <c r="J8096">
        <v>12</v>
      </c>
      <c r="K8096" t="s">
        <v>1987</v>
      </c>
      <c r="L8096">
        <v>2531</v>
      </c>
      <c r="M8096" t="s">
        <v>1557</v>
      </c>
      <c r="N8096" t="s">
        <v>1988</v>
      </c>
      <c r="O8096">
        <v>0</v>
      </c>
      <c r="P8096" t="s">
        <v>1552</v>
      </c>
      <c r="Q8096">
        <v>19900301</v>
      </c>
      <c r="R8096">
        <v>891012369</v>
      </c>
    </row>
    <row r="8097" spans="1:18">
      <c r="A8097" t="s">
        <v>1985</v>
      </c>
      <c r="B8097" t="s">
        <v>2035</v>
      </c>
      <c r="C8097">
        <v>201204</v>
      </c>
      <c r="D8097">
        <v>0</v>
      </c>
      <c r="E8097" t="s">
        <v>1555</v>
      </c>
      <c r="F8097">
        <v>0</v>
      </c>
      <c r="G8097">
        <v>0</v>
      </c>
      <c r="H8097">
        <v>0</v>
      </c>
      <c r="I8097">
        <v>43112068400</v>
      </c>
      <c r="J8097">
        <v>12</v>
      </c>
      <c r="K8097" t="s">
        <v>1987</v>
      </c>
      <c r="L8097">
        <v>2531</v>
      </c>
      <c r="M8097" t="s">
        <v>1557</v>
      </c>
      <c r="N8097" t="s">
        <v>1988</v>
      </c>
      <c r="O8097">
        <v>0</v>
      </c>
      <c r="P8097" t="s">
        <v>1552</v>
      </c>
      <c r="Q8097">
        <v>19900201</v>
      </c>
      <c r="R8097">
        <v>891012369</v>
      </c>
    </row>
    <row r="8098" spans="1:18">
      <c r="A8098" t="s">
        <v>1985</v>
      </c>
      <c r="B8098" t="s">
        <v>1993</v>
      </c>
      <c r="C8098">
        <v>201205</v>
      </c>
      <c r="D8098">
        <v>0</v>
      </c>
      <c r="E8098" t="s">
        <v>1555</v>
      </c>
      <c r="F8098">
        <v>0</v>
      </c>
      <c r="G8098">
        <v>0</v>
      </c>
      <c r="H8098">
        <v>0</v>
      </c>
      <c r="I8098">
        <v>43112048100</v>
      </c>
      <c r="J8098">
        <v>12</v>
      </c>
      <c r="K8098" t="s">
        <v>1987</v>
      </c>
      <c r="L8098">
        <v>2531</v>
      </c>
      <c r="M8098" t="s">
        <v>1557</v>
      </c>
      <c r="N8098" t="s">
        <v>1988</v>
      </c>
      <c r="O8098">
        <v>0</v>
      </c>
      <c r="P8098" t="s">
        <v>1552</v>
      </c>
      <c r="Q8098">
        <v>19820101</v>
      </c>
      <c r="R8098">
        <v>891012369</v>
      </c>
    </row>
    <row r="8099" spans="1:18">
      <c r="A8099" t="s">
        <v>1985</v>
      </c>
      <c r="B8099" t="s">
        <v>2019</v>
      </c>
      <c r="C8099">
        <v>201205</v>
      </c>
      <c r="D8099">
        <v>0</v>
      </c>
      <c r="E8099" t="s">
        <v>1555</v>
      </c>
      <c r="F8099">
        <v>0</v>
      </c>
      <c r="G8099">
        <v>0</v>
      </c>
      <c r="H8099">
        <v>0</v>
      </c>
      <c r="I8099">
        <v>43112049500</v>
      </c>
      <c r="J8099">
        <v>12</v>
      </c>
      <c r="K8099" t="s">
        <v>1987</v>
      </c>
      <c r="L8099">
        <v>2531</v>
      </c>
      <c r="M8099" t="s">
        <v>1557</v>
      </c>
      <c r="N8099" t="s">
        <v>1988</v>
      </c>
      <c r="O8099">
        <v>0</v>
      </c>
      <c r="P8099" t="s">
        <v>1552</v>
      </c>
      <c r="Q8099">
        <v>19820601</v>
      </c>
      <c r="R8099">
        <v>891012369</v>
      </c>
    </row>
    <row r="8100" spans="1:18">
      <c r="A8100" t="s">
        <v>1985</v>
      </c>
      <c r="B8100" t="s">
        <v>2020</v>
      </c>
      <c r="C8100">
        <v>201205</v>
      </c>
      <c r="D8100">
        <v>0</v>
      </c>
      <c r="E8100" t="s">
        <v>1555</v>
      </c>
      <c r="F8100">
        <v>0</v>
      </c>
      <c r="G8100">
        <v>0</v>
      </c>
      <c r="H8100">
        <v>0</v>
      </c>
      <c r="I8100">
        <v>43112054400</v>
      </c>
      <c r="J8100">
        <v>12</v>
      </c>
      <c r="K8100" t="s">
        <v>1987</v>
      </c>
      <c r="L8100">
        <v>2531</v>
      </c>
      <c r="M8100" t="s">
        <v>1557</v>
      </c>
      <c r="N8100" t="s">
        <v>1988</v>
      </c>
      <c r="O8100">
        <v>0</v>
      </c>
      <c r="P8100" t="s">
        <v>1552</v>
      </c>
      <c r="Q8100">
        <v>19830601</v>
      </c>
      <c r="R8100">
        <v>891012369</v>
      </c>
    </row>
    <row r="8101" spans="1:18">
      <c r="A8101" t="s">
        <v>1985</v>
      </c>
      <c r="B8101" t="s">
        <v>2021</v>
      </c>
      <c r="C8101">
        <v>201205</v>
      </c>
      <c r="D8101">
        <v>0</v>
      </c>
      <c r="E8101" t="s">
        <v>1555</v>
      </c>
      <c r="F8101">
        <v>0</v>
      </c>
      <c r="G8101">
        <v>0</v>
      </c>
      <c r="H8101">
        <v>0</v>
      </c>
      <c r="I8101">
        <v>43112054300</v>
      </c>
      <c r="J8101">
        <v>12</v>
      </c>
      <c r="K8101" t="s">
        <v>1987</v>
      </c>
      <c r="L8101">
        <v>2531</v>
      </c>
      <c r="M8101" t="s">
        <v>1557</v>
      </c>
      <c r="N8101" t="s">
        <v>1988</v>
      </c>
      <c r="O8101">
        <v>0</v>
      </c>
      <c r="P8101" t="s">
        <v>1552</v>
      </c>
      <c r="Q8101">
        <v>19830601</v>
      </c>
      <c r="R8101">
        <v>891012369</v>
      </c>
    </row>
    <row r="8102" spans="1:18">
      <c r="A8102" t="s">
        <v>1985</v>
      </c>
      <c r="B8102" t="s">
        <v>2022</v>
      </c>
      <c r="C8102">
        <v>201205</v>
      </c>
      <c r="D8102">
        <v>0</v>
      </c>
      <c r="E8102" t="s">
        <v>1555</v>
      </c>
      <c r="F8102">
        <v>0</v>
      </c>
      <c r="G8102">
        <v>0</v>
      </c>
      <c r="H8102">
        <v>0</v>
      </c>
      <c r="I8102">
        <v>43112055100</v>
      </c>
      <c r="J8102">
        <v>12</v>
      </c>
      <c r="K8102" t="s">
        <v>1987</v>
      </c>
      <c r="L8102">
        <v>2531</v>
      </c>
      <c r="M8102" t="s">
        <v>1557</v>
      </c>
      <c r="N8102" t="s">
        <v>1988</v>
      </c>
      <c r="O8102">
        <v>0</v>
      </c>
      <c r="P8102" t="s">
        <v>1552</v>
      </c>
      <c r="Q8102">
        <v>19830901</v>
      </c>
      <c r="R8102">
        <v>891012369</v>
      </c>
    </row>
    <row r="8103" spans="1:18">
      <c r="A8103" t="s">
        <v>1985</v>
      </c>
      <c r="B8103" t="s">
        <v>2023</v>
      </c>
      <c r="C8103">
        <v>201205</v>
      </c>
      <c r="D8103">
        <v>0</v>
      </c>
      <c r="E8103" t="s">
        <v>1555</v>
      </c>
      <c r="F8103">
        <v>0</v>
      </c>
      <c r="G8103">
        <v>0</v>
      </c>
      <c r="H8103">
        <v>0</v>
      </c>
      <c r="I8103">
        <v>43112055300</v>
      </c>
      <c r="J8103">
        <v>12</v>
      </c>
      <c r="K8103" t="s">
        <v>1987</v>
      </c>
      <c r="L8103">
        <v>2531</v>
      </c>
      <c r="M8103" t="s">
        <v>1557</v>
      </c>
      <c r="N8103" t="s">
        <v>1988</v>
      </c>
      <c r="O8103">
        <v>0</v>
      </c>
      <c r="P8103" t="s">
        <v>1552</v>
      </c>
      <c r="Q8103">
        <v>19830801</v>
      </c>
      <c r="R8103">
        <v>891012369</v>
      </c>
    </row>
    <row r="8104" spans="1:18">
      <c r="A8104" t="s">
        <v>1985</v>
      </c>
      <c r="B8104" t="s">
        <v>1998</v>
      </c>
      <c r="C8104">
        <v>201205</v>
      </c>
      <c r="D8104">
        <v>0</v>
      </c>
      <c r="E8104" t="s">
        <v>1555</v>
      </c>
      <c r="F8104">
        <v>0</v>
      </c>
      <c r="G8104">
        <v>0</v>
      </c>
      <c r="H8104">
        <v>0</v>
      </c>
      <c r="I8104">
        <v>43112056600</v>
      </c>
      <c r="J8104">
        <v>12</v>
      </c>
      <c r="K8104" t="s">
        <v>1987</v>
      </c>
      <c r="L8104">
        <v>2531</v>
      </c>
      <c r="M8104" t="s">
        <v>1557</v>
      </c>
      <c r="N8104" t="s">
        <v>1988</v>
      </c>
      <c r="O8104">
        <v>0</v>
      </c>
      <c r="P8104" t="s">
        <v>1552</v>
      </c>
      <c r="Q8104">
        <v>19831201</v>
      </c>
      <c r="R8104">
        <v>891012369</v>
      </c>
    </row>
    <row r="8105" spans="1:18">
      <c r="A8105" t="s">
        <v>1985</v>
      </c>
      <c r="B8105" t="s">
        <v>2024</v>
      </c>
      <c r="C8105">
        <v>201205</v>
      </c>
      <c r="D8105">
        <v>0</v>
      </c>
      <c r="E8105" t="s">
        <v>1555</v>
      </c>
      <c r="F8105">
        <v>0</v>
      </c>
      <c r="G8105">
        <v>0</v>
      </c>
      <c r="H8105">
        <v>0</v>
      </c>
      <c r="I8105">
        <v>43112056800</v>
      </c>
      <c r="J8105">
        <v>12</v>
      </c>
      <c r="K8105" t="s">
        <v>1987</v>
      </c>
      <c r="L8105">
        <v>2531</v>
      </c>
      <c r="M8105" t="s">
        <v>1557</v>
      </c>
      <c r="N8105" t="s">
        <v>1988</v>
      </c>
      <c r="O8105">
        <v>0</v>
      </c>
      <c r="P8105" t="s">
        <v>1552</v>
      </c>
      <c r="Q8105">
        <v>19840101</v>
      </c>
      <c r="R8105">
        <v>891012369</v>
      </c>
    </row>
    <row r="8106" spans="1:18">
      <c r="A8106" t="s">
        <v>1985</v>
      </c>
      <c r="B8106" t="s">
        <v>2025</v>
      </c>
      <c r="C8106">
        <v>201205</v>
      </c>
      <c r="D8106">
        <v>0</v>
      </c>
      <c r="E8106" t="s">
        <v>1555</v>
      </c>
      <c r="F8106">
        <v>0</v>
      </c>
      <c r="G8106">
        <v>0</v>
      </c>
      <c r="H8106">
        <v>0</v>
      </c>
      <c r="I8106">
        <v>43112061000</v>
      </c>
      <c r="J8106">
        <v>12</v>
      </c>
      <c r="K8106" t="s">
        <v>1987</v>
      </c>
      <c r="L8106">
        <v>2531</v>
      </c>
      <c r="M8106" t="s">
        <v>1557</v>
      </c>
      <c r="N8106" t="s">
        <v>1988</v>
      </c>
      <c r="O8106">
        <v>0</v>
      </c>
      <c r="P8106" t="s">
        <v>1574</v>
      </c>
      <c r="Q8106">
        <v>19871001</v>
      </c>
      <c r="R8106">
        <v>891012369</v>
      </c>
    </row>
    <row r="8107" spans="1:18">
      <c r="A8107" t="s">
        <v>1985</v>
      </c>
      <c r="B8107" t="s">
        <v>2026</v>
      </c>
      <c r="C8107">
        <v>201205</v>
      </c>
      <c r="D8107">
        <v>0</v>
      </c>
      <c r="E8107" t="s">
        <v>1555</v>
      </c>
      <c r="F8107">
        <v>0</v>
      </c>
      <c r="G8107">
        <v>0</v>
      </c>
      <c r="H8107">
        <v>0</v>
      </c>
      <c r="I8107">
        <v>43112052401</v>
      </c>
      <c r="J8107">
        <v>12</v>
      </c>
      <c r="K8107" t="s">
        <v>1987</v>
      </c>
      <c r="L8107">
        <v>2531</v>
      </c>
      <c r="M8107" t="s">
        <v>1557</v>
      </c>
      <c r="N8107" t="s">
        <v>1988</v>
      </c>
      <c r="O8107">
        <v>0</v>
      </c>
      <c r="P8107" t="s">
        <v>1552</v>
      </c>
      <c r="Q8107">
        <v>19860101</v>
      </c>
      <c r="R8107">
        <v>891012369</v>
      </c>
    </row>
    <row r="8108" spans="1:18">
      <c r="A8108" t="s">
        <v>1985</v>
      </c>
      <c r="B8108" t="s">
        <v>2027</v>
      </c>
      <c r="C8108">
        <v>201205</v>
      </c>
      <c r="D8108">
        <v>0</v>
      </c>
      <c r="E8108" t="s">
        <v>1555</v>
      </c>
      <c r="F8108">
        <v>0</v>
      </c>
      <c r="G8108">
        <v>0</v>
      </c>
      <c r="H8108">
        <v>0</v>
      </c>
      <c r="I8108">
        <v>43112053001</v>
      </c>
      <c r="J8108">
        <v>12</v>
      </c>
      <c r="K8108" t="s">
        <v>1991</v>
      </c>
      <c r="L8108">
        <v>2531</v>
      </c>
      <c r="M8108" t="s">
        <v>1557</v>
      </c>
      <c r="N8108" t="s">
        <v>1988</v>
      </c>
      <c r="O8108">
        <v>0</v>
      </c>
      <c r="P8108" t="s">
        <v>1552</v>
      </c>
      <c r="Q8108">
        <v>19870401</v>
      </c>
      <c r="R8108">
        <v>891012369</v>
      </c>
    </row>
    <row r="8109" spans="1:18">
      <c r="A8109" t="s">
        <v>1985</v>
      </c>
      <c r="B8109" t="s">
        <v>2028</v>
      </c>
      <c r="C8109">
        <v>201205</v>
      </c>
      <c r="D8109">
        <v>0</v>
      </c>
      <c r="E8109" t="s">
        <v>1555</v>
      </c>
      <c r="F8109">
        <v>0</v>
      </c>
      <c r="G8109">
        <v>0</v>
      </c>
      <c r="H8109">
        <v>0</v>
      </c>
      <c r="I8109">
        <v>43112061100</v>
      </c>
      <c r="J8109">
        <v>12</v>
      </c>
      <c r="K8109" t="s">
        <v>1987</v>
      </c>
      <c r="L8109">
        <v>2531</v>
      </c>
      <c r="M8109" t="s">
        <v>1557</v>
      </c>
      <c r="N8109" t="s">
        <v>1988</v>
      </c>
      <c r="O8109">
        <v>0</v>
      </c>
      <c r="P8109" t="s">
        <v>1552</v>
      </c>
      <c r="Q8109">
        <v>19850801</v>
      </c>
      <c r="R8109">
        <v>891012369</v>
      </c>
    </row>
    <row r="8110" spans="1:18">
      <c r="A8110" t="s">
        <v>1985</v>
      </c>
      <c r="B8110" t="s">
        <v>2029</v>
      </c>
      <c r="C8110">
        <v>201205</v>
      </c>
      <c r="D8110">
        <v>0</v>
      </c>
      <c r="E8110" t="s">
        <v>1555</v>
      </c>
      <c r="F8110">
        <v>0</v>
      </c>
      <c r="G8110">
        <v>0</v>
      </c>
      <c r="H8110">
        <v>0</v>
      </c>
      <c r="I8110">
        <v>43112056101</v>
      </c>
      <c r="J8110">
        <v>12</v>
      </c>
      <c r="K8110" t="s">
        <v>1987</v>
      </c>
      <c r="L8110">
        <v>2531</v>
      </c>
      <c r="M8110" t="s">
        <v>1557</v>
      </c>
      <c r="N8110" t="s">
        <v>1988</v>
      </c>
      <c r="O8110">
        <v>0</v>
      </c>
      <c r="P8110" t="s">
        <v>1552</v>
      </c>
      <c r="Q8110">
        <v>19940501</v>
      </c>
      <c r="R8110">
        <v>891012369</v>
      </c>
    </row>
    <row r="8111" spans="1:18">
      <c r="A8111" t="s">
        <v>1985</v>
      </c>
      <c r="B8111" t="s">
        <v>2030</v>
      </c>
      <c r="C8111">
        <v>201205</v>
      </c>
      <c r="D8111">
        <v>0</v>
      </c>
      <c r="E8111" t="s">
        <v>1555</v>
      </c>
      <c r="F8111">
        <v>0</v>
      </c>
      <c r="G8111">
        <v>0</v>
      </c>
      <c r="H8111">
        <v>0</v>
      </c>
      <c r="I8111">
        <v>43112063901</v>
      </c>
      <c r="J8111">
        <v>12</v>
      </c>
      <c r="K8111" t="s">
        <v>1987</v>
      </c>
      <c r="L8111">
        <v>2531</v>
      </c>
      <c r="M8111" t="s">
        <v>1557</v>
      </c>
      <c r="N8111" t="s">
        <v>1988</v>
      </c>
      <c r="O8111">
        <v>0</v>
      </c>
      <c r="P8111" t="s">
        <v>1552</v>
      </c>
      <c r="Q8111">
        <v>19970628</v>
      </c>
      <c r="R8111">
        <v>891012369</v>
      </c>
    </row>
    <row r="8112" spans="1:18">
      <c r="A8112" t="s">
        <v>1985</v>
      </c>
      <c r="B8112" t="s">
        <v>2031</v>
      </c>
      <c r="C8112">
        <v>201205</v>
      </c>
      <c r="D8112">
        <v>0</v>
      </c>
      <c r="E8112" t="s">
        <v>1555</v>
      </c>
      <c r="F8112">
        <v>0</v>
      </c>
      <c r="G8112">
        <v>0</v>
      </c>
      <c r="H8112">
        <v>0</v>
      </c>
      <c r="I8112">
        <v>43112062300</v>
      </c>
      <c r="J8112">
        <v>12</v>
      </c>
      <c r="K8112" t="s">
        <v>1987</v>
      </c>
      <c r="L8112">
        <v>2531</v>
      </c>
      <c r="M8112" t="s">
        <v>1557</v>
      </c>
      <c r="N8112" t="s">
        <v>1988</v>
      </c>
      <c r="O8112">
        <v>0</v>
      </c>
      <c r="P8112" t="s">
        <v>1574</v>
      </c>
      <c r="Q8112">
        <v>19880501</v>
      </c>
      <c r="R8112">
        <v>891012369</v>
      </c>
    </row>
    <row r="8113" spans="1:18">
      <c r="A8113" t="s">
        <v>1985</v>
      </c>
      <c r="B8113" t="s">
        <v>2032</v>
      </c>
      <c r="C8113">
        <v>201205</v>
      </c>
      <c r="D8113">
        <v>0</v>
      </c>
      <c r="E8113" t="s">
        <v>1555</v>
      </c>
      <c r="F8113">
        <v>0</v>
      </c>
      <c r="G8113">
        <v>0</v>
      </c>
      <c r="H8113">
        <v>0</v>
      </c>
      <c r="I8113">
        <v>43112067202</v>
      </c>
      <c r="J8113">
        <v>12</v>
      </c>
      <c r="K8113" t="s">
        <v>1987</v>
      </c>
      <c r="L8113">
        <v>2531</v>
      </c>
      <c r="M8113" t="s">
        <v>1557</v>
      </c>
      <c r="N8113" t="s">
        <v>1988</v>
      </c>
      <c r="O8113">
        <v>0</v>
      </c>
      <c r="P8113" t="s">
        <v>1552</v>
      </c>
      <c r="Q8113">
        <v>19971127</v>
      </c>
      <c r="R8113">
        <v>891012369</v>
      </c>
    </row>
    <row r="8114" spans="1:18">
      <c r="A8114" t="s">
        <v>1985</v>
      </c>
      <c r="B8114" t="s">
        <v>2033</v>
      </c>
      <c r="C8114">
        <v>201205</v>
      </c>
      <c r="D8114">
        <v>0</v>
      </c>
      <c r="E8114" t="s">
        <v>1555</v>
      </c>
      <c r="F8114">
        <v>0</v>
      </c>
      <c r="G8114">
        <v>0</v>
      </c>
      <c r="H8114">
        <v>0</v>
      </c>
      <c r="I8114">
        <v>43112061600</v>
      </c>
      <c r="J8114">
        <v>12</v>
      </c>
      <c r="K8114" t="s">
        <v>1987</v>
      </c>
      <c r="L8114">
        <v>2531</v>
      </c>
      <c r="M8114" t="s">
        <v>1557</v>
      </c>
      <c r="N8114" t="s">
        <v>1988</v>
      </c>
      <c r="O8114">
        <v>0</v>
      </c>
      <c r="P8114" t="s">
        <v>1552</v>
      </c>
      <c r="Q8114">
        <v>19860301</v>
      </c>
      <c r="R8114">
        <v>891012369</v>
      </c>
    </row>
    <row r="8115" spans="1:18">
      <c r="A8115" t="s">
        <v>1985</v>
      </c>
      <c r="B8115" t="s">
        <v>2034</v>
      </c>
      <c r="C8115">
        <v>201205</v>
      </c>
      <c r="D8115">
        <v>0</v>
      </c>
      <c r="E8115" t="s">
        <v>1555</v>
      </c>
      <c r="F8115">
        <v>0</v>
      </c>
      <c r="G8115">
        <v>0</v>
      </c>
      <c r="H8115">
        <v>0</v>
      </c>
      <c r="I8115">
        <v>43112068100</v>
      </c>
      <c r="J8115">
        <v>12</v>
      </c>
      <c r="K8115" t="s">
        <v>1987</v>
      </c>
      <c r="L8115">
        <v>2531</v>
      </c>
      <c r="M8115" t="s">
        <v>1557</v>
      </c>
      <c r="N8115" t="s">
        <v>1988</v>
      </c>
      <c r="O8115">
        <v>0</v>
      </c>
      <c r="P8115" t="s">
        <v>1552</v>
      </c>
      <c r="Q8115">
        <v>19900301</v>
      </c>
      <c r="R8115">
        <v>891012369</v>
      </c>
    </row>
    <row r="8116" spans="1:18">
      <c r="A8116" t="s">
        <v>1985</v>
      </c>
      <c r="B8116" t="s">
        <v>2035</v>
      </c>
      <c r="C8116">
        <v>201205</v>
      </c>
      <c r="D8116">
        <v>0</v>
      </c>
      <c r="E8116" t="s">
        <v>1555</v>
      </c>
      <c r="F8116">
        <v>0</v>
      </c>
      <c r="G8116">
        <v>0</v>
      </c>
      <c r="H8116">
        <v>0</v>
      </c>
      <c r="I8116">
        <v>43112068400</v>
      </c>
      <c r="J8116">
        <v>12</v>
      </c>
      <c r="K8116" t="s">
        <v>1987</v>
      </c>
      <c r="L8116">
        <v>2531</v>
      </c>
      <c r="M8116" t="s">
        <v>1557</v>
      </c>
      <c r="N8116" t="s">
        <v>1988</v>
      </c>
      <c r="O8116">
        <v>0</v>
      </c>
      <c r="P8116" t="s">
        <v>1552</v>
      </c>
      <c r="Q8116">
        <v>19900201</v>
      </c>
      <c r="R8116">
        <v>891012369</v>
      </c>
    </row>
    <row r="8117" spans="1:18">
      <c r="A8117" t="s">
        <v>1985</v>
      </c>
      <c r="B8117" t="s">
        <v>1993</v>
      </c>
      <c r="C8117">
        <v>201206</v>
      </c>
      <c r="D8117">
        <v>0</v>
      </c>
      <c r="E8117" t="s">
        <v>1555</v>
      </c>
      <c r="F8117">
        <v>0</v>
      </c>
      <c r="G8117">
        <v>0</v>
      </c>
      <c r="H8117">
        <v>0</v>
      </c>
      <c r="I8117">
        <v>43112048100</v>
      </c>
      <c r="J8117">
        <v>12</v>
      </c>
      <c r="K8117" t="s">
        <v>1987</v>
      </c>
      <c r="L8117">
        <v>2531</v>
      </c>
      <c r="M8117" t="s">
        <v>1557</v>
      </c>
      <c r="N8117" t="s">
        <v>1988</v>
      </c>
      <c r="O8117">
        <v>0</v>
      </c>
      <c r="P8117" t="s">
        <v>1552</v>
      </c>
      <c r="Q8117">
        <v>19820101</v>
      </c>
      <c r="R8117">
        <v>891012369</v>
      </c>
    </row>
    <row r="8118" spans="1:18">
      <c r="A8118" t="s">
        <v>1985</v>
      </c>
      <c r="B8118" t="s">
        <v>2019</v>
      </c>
      <c r="C8118">
        <v>201206</v>
      </c>
      <c r="D8118">
        <v>0</v>
      </c>
      <c r="E8118" t="s">
        <v>1555</v>
      </c>
      <c r="F8118">
        <v>0</v>
      </c>
      <c r="G8118">
        <v>0</v>
      </c>
      <c r="H8118">
        <v>0</v>
      </c>
      <c r="I8118">
        <v>43112049500</v>
      </c>
      <c r="J8118">
        <v>12</v>
      </c>
      <c r="K8118" t="s">
        <v>1987</v>
      </c>
      <c r="L8118">
        <v>2531</v>
      </c>
      <c r="M8118" t="s">
        <v>1557</v>
      </c>
      <c r="N8118" t="s">
        <v>1988</v>
      </c>
      <c r="O8118">
        <v>0</v>
      </c>
      <c r="P8118" t="s">
        <v>1552</v>
      </c>
      <c r="Q8118">
        <v>19820601</v>
      </c>
      <c r="R8118">
        <v>891012369</v>
      </c>
    </row>
    <row r="8119" spans="1:18">
      <c r="A8119" t="s">
        <v>1985</v>
      </c>
      <c r="B8119" t="s">
        <v>2020</v>
      </c>
      <c r="C8119">
        <v>201206</v>
      </c>
      <c r="D8119">
        <v>0</v>
      </c>
      <c r="E8119" t="s">
        <v>1555</v>
      </c>
      <c r="F8119">
        <v>0</v>
      </c>
      <c r="G8119">
        <v>0</v>
      </c>
      <c r="H8119">
        <v>0</v>
      </c>
      <c r="I8119">
        <v>43112054400</v>
      </c>
      <c r="J8119">
        <v>12</v>
      </c>
      <c r="K8119" t="s">
        <v>1987</v>
      </c>
      <c r="L8119">
        <v>2531</v>
      </c>
      <c r="M8119" t="s">
        <v>1557</v>
      </c>
      <c r="N8119" t="s">
        <v>1988</v>
      </c>
      <c r="O8119">
        <v>0</v>
      </c>
      <c r="P8119" t="s">
        <v>1552</v>
      </c>
      <c r="Q8119">
        <v>19830601</v>
      </c>
      <c r="R8119">
        <v>891012369</v>
      </c>
    </row>
    <row r="8120" spans="1:18">
      <c r="A8120" t="s">
        <v>1985</v>
      </c>
      <c r="B8120" t="s">
        <v>2021</v>
      </c>
      <c r="C8120">
        <v>201206</v>
      </c>
      <c r="D8120">
        <v>0</v>
      </c>
      <c r="E8120" t="s">
        <v>1555</v>
      </c>
      <c r="F8120">
        <v>0</v>
      </c>
      <c r="G8120">
        <v>0</v>
      </c>
      <c r="H8120">
        <v>0</v>
      </c>
      <c r="I8120">
        <v>43112054300</v>
      </c>
      <c r="J8120">
        <v>12</v>
      </c>
      <c r="K8120" t="s">
        <v>1987</v>
      </c>
      <c r="L8120">
        <v>2531</v>
      </c>
      <c r="M8120" t="s">
        <v>1557</v>
      </c>
      <c r="N8120" t="s">
        <v>1988</v>
      </c>
      <c r="O8120">
        <v>0</v>
      </c>
      <c r="P8120" t="s">
        <v>1552</v>
      </c>
      <c r="Q8120">
        <v>19830601</v>
      </c>
      <c r="R8120">
        <v>891012369</v>
      </c>
    </row>
    <row r="8121" spans="1:18">
      <c r="A8121" t="s">
        <v>1985</v>
      </c>
      <c r="B8121" t="s">
        <v>2022</v>
      </c>
      <c r="C8121">
        <v>201206</v>
      </c>
      <c r="D8121">
        <v>0</v>
      </c>
      <c r="E8121" t="s">
        <v>1555</v>
      </c>
      <c r="F8121">
        <v>0</v>
      </c>
      <c r="G8121">
        <v>0</v>
      </c>
      <c r="H8121">
        <v>0</v>
      </c>
      <c r="I8121">
        <v>43112055100</v>
      </c>
      <c r="J8121">
        <v>12</v>
      </c>
      <c r="K8121" t="s">
        <v>1987</v>
      </c>
      <c r="L8121">
        <v>2531</v>
      </c>
      <c r="M8121" t="s">
        <v>1557</v>
      </c>
      <c r="N8121" t="s">
        <v>1988</v>
      </c>
      <c r="O8121">
        <v>0</v>
      </c>
      <c r="P8121" t="s">
        <v>1552</v>
      </c>
      <c r="Q8121">
        <v>19830901</v>
      </c>
      <c r="R8121">
        <v>891012369</v>
      </c>
    </row>
    <row r="8122" spans="1:18">
      <c r="A8122" t="s">
        <v>1985</v>
      </c>
      <c r="B8122" t="s">
        <v>1997</v>
      </c>
      <c r="C8122">
        <v>201206</v>
      </c>
      <c r="D8122">
        <v>0</v>
      </c>
      <c r="E8122" t="s">
        <v>1555</v>
      </c>
      <c r="F8122">
        <v>0</v>
      </c>
      <c r="G8122">
        <v>0</v>
      </c>
      <c r="H8122">
        <v>0</v>
      </c>
      <c r="I8122">
        <v>43112054600</v>
      </c>
      <c r="J8122">
        <v>12</v>
      </c>
      <c r="K8122" t="s">
        <v>1987</v>
      </c>
      <c r="L8122">
        <v>2531</v>
      </c>
      <c r="M8122" t="s">
        <v>1557</v>
      </c>
      <c r="N8122" t="s">
        <v>1988</v>
      </c>
      <c r="O8122">
        <v>0</v>
      </c>
      <c r="P8122" t="s">
        <v>1552</v>
      </c>
      <c r="Q8122">
        <v>19830701</v>
      </c>
      <c r="R8122">
        <v>891012369</v>
      </c>
    </row>
    <row r="8123" spans="1:18">
      <c r="A8123" t="s">
        <v>1985</v>
      </c>
      <c r="B8123" t="s">
        <v>2023</v>
      </c>
      <c r="C8123">
        <v>201206</v>
      </c>
      <c r="D8123">
        <v>0</v>
      </c>
      <c r="E8123" t="s">
        <v>1555</v>
      </c>
      <c r="F8123">
        <v>0</v>
      </c>
      <c r="G8123">
        <v>0</v>
      </c>
      <c r="H8123">
        <v>0</v>
      </c>
      <c r="I8123">
        <v>43112055300</v>
      </c>
      <c r="J8123">
        <v>12</v>
      </c>
      <c r="K8123" t="s">
        <v>1987</v>
      </c>
      <c r="L8123">
        <v>2531</v>
      </c>
      <c r="M8123" t="s">
        <v>1557</v>
      </c>
      <c r="N8123" t="s">
        <v>1988</v>
      </c>
      <c r="O8123">
        <v>0</v>
      </c>
      <c r="P8123" t="s">
        <v>1552</v>
      </c>
      <c r="Q8123">
        <v>19830801</v>
      </c>
      <c r="R8123">
        <v>891012369</v>
      </c>
    </row>
    <row r="8124" spans="1:18">
      <c r="A8124" t="s">
        <v>1985</v>
      </c>
      <c r="B8124" t="s">
        <v>1998</v>
      </c>
      <c r="C8124">
        <v>201206</v>
      </c>
      <c r="D8124">
        <v>0</v>
      </c>
      <c r="E8124" t="s">
        <v>1555</v>
      </c>
      <c r="F8124">
        <v>0</v>
      </c>
      <c r="G8124">
        <v>0</v>
      </c>
      <c r="H8124">
        <v>0</v>
      </c>
      <c r="I8124">
        <v>43112056600</v>
      </c>
      <c r="J8124">
        <v>12</v>
      </c>
      <c r="K8124" t="s">
        <v>1987</v>
      </c>
      <c r="L8124">
        <v>2531</v>
      </c>
      <c r="M8124" t="s">
        <v>1557</v>
      </c>
      <c r="N8124" t="s">
        <v>1988</v>
      </c>
      <c r="O8124">
        <v>0</v>
      </c>
      <c r="P8124" t="s">
        <v>1552</v>
      </c>
      <c r="Q8124">
        <v>19831201</v>
      </c>
      <c r="R8124">
        <v>891012369</v>
      </c>
    </row>
    <row r="8125" spans="1:18">
      <c r="A8125" t="s">
        <v>1985</v>
      </c>
      <c r="B8125" t="s">
        <v>1999</v>
      </c>
      <c r="C8125">
        <v>201206</v>
      </c>
      <c r="D8125">
        <v>0</v>
      </c>
      <c r="E8125" t="s">
        <v>1555</v>
      </c>
      <c r="F8125">
        <v>0</v>
      </c>
      <c r="G8125">
        <v>0</v>
      </c>
      <c r="H8125">
        <v>0</v>
      </c>
      <c r="I8125">
        <v>43112055500</v>
      </c>
      <c r="J8125">
        <v>12</v>
      </c>
      <c r="K8125" t="s">
        <v>1987</v>
      </c>
      <c r="L8125">
        <v>2531</v>
      </c>
      <c r="M8125" t="s">
        <v>1557</v>
      </c>
      <c r="N8125" t="s">
        <v>1988</v>
      </c>
      <c r="O8125">
        <v>0</v>
      </c>
      <c r="P8125" t="s">
        <v>1552</v>
      </c>
      <c r="Q8125">
        <v>19830901</v>
      </c>
      <c r="R8125">
        <v>891012369</v>
      </c>
    </row>
    <row r="8126" spans="1:18">
      <c r="A8126" t="s">
        <v>1985</v>
      </c>
      <c r="B8126" t="s">
        <v>2024</v>
      </c>
      <c r="C8126">
        <v>201206</v>
      </c>
      <c r="D8126">
        <v>0</v>
      </c>
      <c r="E8126" t="s">
        <v>1555</v>
      </c>
      <c r="F8126">
        <v>0</v>
      </c>
      <c r="G8126">
        <v>0</v>
      </c>
      <c r="H8126">
        <v>0</v>
      </c>
      <c r="I8126">
        <v>43112056800</v>
      </c>
      <c r="J8126">
        <v>12</v>
      </c>
      <c r="K8126" t="s">
        <v>1987</v>
      </c>
      <c r="L8126">
        <v>2531</v>
      </c>
      <c r="M8126" t="s">
        <v>1557</v>
      </c>
      <c r="N8126" t="s">
        <v>1988</v>
      </c>
      <c r="O8126">
        <v>0</v>
      </c>
      <c r="P8126" t="s">
        <v>1552</v>
      </c>
      <c r="Q8126">
        <v>19840101</v>
      </c>
      <c r="R8126">
        <v>891012369</v>
      </c>
    </row>
    <row r="8127" spans="1:18">
      <c r="A8127" t="s">
        <v>1985</v>
      </c>
      <c r="B8127" t="s">
        <v>2025</v>
      </c>
      <c r="C8127">
        <v>201206</v>
      </c>
      <c r="D8127">
        <v>0</v>
      </c>
      <c r="E8127" t="s">
        <v>1555</v>
      </c>
      <c r="F8127">
        <v>0</v>
      </c>
      <c r="G8127">
        <v>0</v>
      </c>
      <c r="H8127">
        <v>0</v>
      </c>
      <c r="I8127">
        <v>43112061000</v>
      </c>
      <c r="J8127">
        <v>12</v>
      </c>
      <c r="K8127" t="s">
        <v>1987</v>
      </c>
      <c r="L8127">
        <v>2531</v>
      </c>
      <c r="M8127" t="s">
        <v>1557</v>
      </c>
      <c r="N8127" t="s">
        <v>1988</v>
      </c>
      <c r="O8127">
        <v>0</v>
      </c>
      <c r="P8127" t="s">
        <v>1574</v>
      </c>
      <c r="Q8127">
        <v>19871001</v>
      </c>
      <c r="R8127">
        <v>891012369</v>
      </c>
    </row>
    <row r="8128" spans="1:18">
      <c r="A8128" t="s">
        <v>1985</v>
      </c>
      <c r="B8128" t="s">
        <v>2026</v>
      </c>
      <c r="C8128">
        <v>201206</v>
      </c>
      <c r="D8128">
        <v>0</v>
      </c>
      <c r="E8128" t="s">
        <v>1555</v>
      </c>
      <c r="F8128">
        <v>0</v>
      </c>
      <c r="G8128">
        <v>0</v>
      </c>
      <c r="H8128">
        <v>0</v>
      </c>
      <c r="I8128">
        <v>43112052401</v>
      </c>
      <c r="J8128">
        <v>12</v>
      </c>
      <c r="K8128" t="s">
        <v>1987</v>
      </c>
      <c r="L8128">
        <v>2531</v>
      </c>
      <c r="M8128" t="s">
        <v>1557</v>
      </c>
      <c r="N8128" t="s">
        <v>1988</v>
      </c>
      <c r="O8128">
        <v>0</v>
      </c>
      <c r="P8128" t="s">
        <v>1552</v>
      </c>
      <c r="Q8128">
        <v>19860101</v>
      </c>
      <c r="R8128">
        <v>891012369</v>
      </c>
    </row>
    <row r="8129" spans="1:18">
      <c r="A8129" t="s">
        <v>1985</v>
      </c>
      <c r="B8129" t="s">
        <v>2027</v>
      </c>
      <c r="C8129">
        <v>201206</v>
      </c>
      <c r="D8129">
        <v>0</v>
      </c>
      <c r="E8129" t="s">
        <v>1555</v>
      </c>
      <c r="F8129">
        <v>0</v>
      </c>
      <c r="G8129">
        <v>0</v>
      </c>
      <c r="H8129">
        <v>0</v>
      </c>
      <c r="I8129">
        <v>43112053001</v>
      </c>
      <c r="J8129">
        <v>12</v>
      </c>
      <c r="K8129" t="s">
        <v>1991</v>
      </c>
      <c r="L8129">
        <v>2531</v>
      </c>
      <c r="M8129" t="s">
        <v>1557</v>
      </c>
      <c r="N8129" t="s">
        <v>1988</v>
      </c>
      <c r="O8129">
        <v>0</v>
      </c>
      <c r="P8129" t="s">
        <v>1552</v>
      </c>
      <c r="Q8129">
        <v>19870401</v>
      </c>
      <c r="R8129">
        <v>891012369</v>
      </c>
    </row>
    <row r="8130" spans="1:18">
      <c r="A8130" t="s">
        <v>1985</v>
      </c>
      <c r="B8130" t="s">
        <v>2028</v>
      </c>
      <c r="C8130">
        <v>201206</v>
      </c>
      <c r="D8130">
        <v>0</v>
      </c>
      <c r="E8130" t="s">
        <v>1555</v>
      </c>
      <c r="F8130">
        <v>0</v>
      </c>
      <c r="G8130">
        <v>0</v>
      </c>
      <c r="H8130">
        <v>0</v>
      </c>
      <c r="I8130">
        <v>43112061100</v>
      </c>
      <c r="J8130">
        <v>12</v>
      </c>
      <c r="K8130" t="s">
        <v>1987</v>
      </c>
      <c r="L8130">
        <v>2531</v>
      </c>
      <c r="M8130" t="s">
        <v>1557</v>
      </c>
      <c r="N8130" t="s">
        <v>1988</v>
      </c>
      <c r="O8130">
        <v>0</v>
      </c>
      <c r="P8130" t="s">
        <v>1552</v>
      </c>
      <c r="Q8130">
        <v>19850801</v>
      </c>
      <c r="R8130">
        <v>891012369</v>
      </c>
    </row>
    <row r="8131" spans="1:18">
      <c r="A8131" t="s">
        <v>1985</v>
      </c>
      <c r="B8131" t="s">
        <v>2029</v>
      </c>
      <c r="C8131">
        <v>201206</v>
      </c>
      <c r="D8131">
        <v>0</v>
      </c>
      <c r="E8131" t="s">
        <v>1555</v>
      </c>
      <c r="F8131">
        <v>0</v>
      </c>
      <c r="G8131">
        <v>0</v>
      </c>
      <c r="H8131">
        <v>0</v>
      </c>
      <c r="I8131">
        <v>43112056101</v>
      </c>
      <c r="J8131">
        <v>12</v>
      </c>
      <c r="K8131" t="s">
        <v>1987</v>
      </c>
      <c r="L8131">
        <v>2531</v>
      </c>
      <c r="M8131" t="s">
        <v>1557</v>
      </c>
      <c r="N8131" t="s">
        <v>1988</v>
      </c>
      <c r="O8131">
        <v>0</v>
      </c>
      <c r="P8131" t="s">
        <v>1552</v>
      </c>
      <c r="Q8131">
        <v>19940501</v>
      </c>
      <c r="R8131">
        <v>891012369</v>
      </c>
    </row>
    <row r="8132" spans="1:18">
      <c r="A8132" t="s">
        <v>1985</v>
      </c>
      <c r="B8132" t="s">
        <v>2030</v>
      </c>
      <c r="C8132">
        <v>201206</v>
      </c>
      <c r="D8132">
        <v>0</v>
      </c>
      <c r="E8132" t="s">
        <v>1555</v>
      </c>
      <c r="F8132">
        <v>0</v>
      </c>
      <c r="G8132">
        <v>0</v>
      </c>
      <c r="H8132">
        <v>0</v>
      </c>
      <c r="I8132">
        <v>43112063901</v>
      </c>
      <c r="J8132">
        <v>12</v>
      </c>
      <c r="K8132" t="s">
        <v>1987</v>
      </c>
      <c r="L8132">
        <v>2531</v>
      </c>
      <c r="M8132" t="s">
        <v>1557</v>
      </c>
      <c r="N8132" t="s">
        <v>1988</v>
      </c>
      <c r="O8132">
        <v>0</v>
      </c>
      <c r="P8132" t="s">
        <v>1552</v>
      </c>
      <c r="Q8132">
        <v>19970628</v>
      </c>
      <c r="R8132">
        <v>891012369</v>
      </c>
    </row>
    <row r="8133" spans="1:18">
      <c r="A8133" t="s">
        <v>1985</v>
      </c>
      <c r="B8133" t="s">
        <v>2031</v>
      </c>
      <c r="C8133">
        <v>201206</v>
      </c>
      <c r="D8133">
        <v>0</v>
      </c>
      <c r="E8133" t="s">
        <v>1555</v>
      </c>
      <c r="F8133">
        <v>0</v>
      </c>
      <c r="G8133">
        <v>0</v>
      </c>
      <c r="H8133">
        <v>0</v>
      </c>
      <c r="I8133">
        <v>43112062300</v>
      </c>
      <c r="J8133">
        <v>12</v>
      </c>
      <c r="K8133" t="s">
        <v>1987</v>
      </c>
      <c r="L8133">
        <v>2531</v>
      </c>
      <c r="M8133" t="s">
        <v>1557</v>
      </c>
      <c r="N8133" t="s">
        <v>1988</v>
      </c>
      <c r="O8133">
        <v>0</v>
      </c>
      <c r="P8133" t="s">
        <v>1574</v>
      </c>
      <c r="Q8133">
        <v>19880501</v>
      </c>
      <c r="R8133">
        <v>891012369</v>
      </c>
    </row>
    <row r="8134" spans="1:18">
      <c r="A8134" t="s">
        <v>1985</v>
      </c>
      <c r="B8134" t="s">
        <v>2032</v>
      </c>
      <c r="C8134">
        <v>201206</v>
      </c>
      <c r="D8134">
        <v>0</v>
      </c>
      <c r="E8134" t="s">
        <v>1555</v>
      </c>
      <c r="F8134">
        <v>0</v>
      </c>
      <c r="G8134">
        <v>0</v>
      </c>
      <c r="H8134">
        <v>0</v>
      </c>
      <c r="I8134">
        <v>43112067202</v>
      </c>
      <c r="J8134">
        <v>12</v>
      </c>
      <c r="K8134" t="s">
        <v>1987</v>
      </c>
      <c r="L8134">
        <v>2531</v>
      </c>
      <c r="M8134" t="s">
        <v>1557</v>
      </c>
      <c r="N8134" t="s">
        <v>1988</v>
      </c>
      <c r="O8134">
        <v>0</v>
      </c>
      <c r="P8134" t="s">
        <v>1552</v>
      </c>
      <c r="Q8134">
        <v>19971127</v>
      </c>
      <c r="R8134">
        <v>891012369</v>
      </c>
    </row>
    <row r="8135" spans="1:18">
      <c r="A8135" t="s">
        <v>1985</v>
      </c>
      <c r="B8135" t="s">
        <v>2033</v>
      </c>
      <c r="C8135">
        <v>201206</v>
      </c>
      <c r="D8135">
        <v>0</v>
      </c>
      <c r="E8135" t="s">
        <v>1555</v>
      </c>
      <c r="F8135">
        <v>0</v>
      </c>
      <c r="G8135">
        <v>0</v>
      </c>
      <c r="H8135">
        <v>0</v>
      </c>
      <c r="I8135">
        <v>43112061600</v>
      </c>
      <c r="J8135">
        <v>12</v>
      </c>
      <c r="K8135" t="s">
        <v>1987</v>
      </c>
      <c r="L8135">
        <v>2531</v>
      </c>
      <c r="M8135" t="s">
        <v>1557</v>
      </c>
      <c r="N8135" t="s">
        <v>1988</v>
      </c>
      <c r="O8135">
        <v>0</v>
      </c>
      <c r="P8135" t="s">
        <v>1552</v>
      </c>
      <c r="Q8135">
        <v>19860301</v>
      </c>
      <c r="R8135">
        <v>891012369</v>
      </c>
    </row>
    <row r="8136" spans="1:18">
      <c r="A8136" t="s">
        <v>1985</v>
      </c>
      <c r="B8136" t="s">
        <v>2034</v>
      </c>
      <c r="C8136">
        <v>201206</v>
      </c>
      <c r="D8136">
        <v>0</v>
      </c>
      <c r="E8136" t="s">
        <v>1555</v>
      </c>
      <c r="F8136">
        <v>0</v>
      </c>
      <c r="G8136">
        <v>0</v>
      </c>
      <c r="H8136">
        <v>0</v>
      </c>
      <c r="I8136">
        <v>43112068100</v>
      </c>
      <c r="J8136">
        <v>12</v>
      </c>
      <c r="K8136" t="s">
        <v>1987</v>
      </c>
      <c r="L8136">
        <v>2531</v>
      </c>
      <c r="M8136" t="s">
        <v>1557</v>
      </c>
      <c r="N8136" t="s">
        <v>1988</v>
      </c>
      <c r="O8136">
        <v>0</v>
      </c>
      <c r="P8136" t="s">
        <v>1552</v>
      </c>
      <c r="Q8136">
        <v>19900301</v>
      </c>
      <c r="R8136">
        <v>891012369</v>
      </c>
    </row>
    <row r="8137" spans="1:18">
      <c r="A8137" t="s">
        <v>1985</v>
      </c>
      <c r="B8137" t="s">
        <v>2035</v>
      </c>
      <c r="C8137">
        <v>201206</v>
      </c>
      <c r="D8137">
        <v>0</v>
      </c>
      <c r="E8137" t="s">
        <v>1555</v>
      </c>
      <c r="F8137">
        <v>0</v>
      </c>
      <c r="G8137">
        <v>0</v>
      </c>
      <c r="H8137">
        <v>0</v>
      </c>
      <c r="I8137">
        <v>43112068400</v>
      </c>
      <c r="J8137">
        <v>12</v>
      </c>
      <c r="K8137" t="s">
        <v>1987</v>
      </c>
      <c r="L8137">
        <v>2531</v>
      </c>
      <c r="M8137" t="s">
        <v>1557</v>
      </c>
      <c r="N8137" t="s">
        <v>1988</v>
      </c>
      <c r="O8137">
        <v>0</v>
      </c>
      <c r="P8137" t="s">
        <v>1552</v>
      </c>
      <c r="Q8137">
        <v>19900201</v>
      </c>
      <c r="R8137">
        <v>891012369</v>
      </c>
    </row>
    <row r="8138" spans="1:18">
      <c r="A8138" t="s">
        <v>1985</v>
      </c>
      <c r="B8138" t="s">
        <v>2019</v>
      </c>
      <c r="C8138">
        <v>201207</v>
      </c>
      <c r="D8138">
        <v>0</v>
      </c>
      <c r="E8138" t="s">
        <v>1555</v>
      </c>
      <c r="F8138">
        <v>0</v>
      </c>
      <c r="G8138">
        <v>0</v>
      </c>
      <c r="H8138">
        <v>0</v>
      </c>
      <c r="I8138">
        <v>43112049500</v>
      </c>
      <c r="J8138">
        <v>12</v>
      </c>
      <c r="K8138" t="s">
        <v>1987</v>
      </c>
      <c r="L8138">
        <v>2531</v>
      </c>
      <c r="M8138" t="s">
        <v>1557</v>
      </c>
      <c r="N8138" t="s">
        <v>1988</v>
      </c>
      <c r="O8138">
        <v>0</v>
      </c>
      <c r="P8138" t="s">
        <v>1552</v>
      </c>
      <c r="Q8138">
        <v>19820601</v>
      </c>
      <c r="R8138">
        <v>891012369</v>
      </c>
    </row>
    <row r="8139" spans="1:18">
      <c r="A8139" t="s">
        <v>1985</v>
      </c>
      <c r="B8139" t="s">
        <v>2020</v>
      </c>
      <c r="C8139">
        <v>201207</v>
      </c>
      <c r="D8139">
        <v>0</v>
      </c>
      <c r="E8139" t="s">
        <v>1555</v>
      </c>
      <c r="F8139">
        <v>0</v>
      </c>
      <c r="G8139">
        <v>0</v>
      </c>
      <c r="H8139">
        <v>0</v>
      </c>
      <c r="I8139">
        <v>43112054400</v>
      </c>
      <c r="J8139">
        <v>12</v>
      </c>
      <c r="K8139" t="s">
        <v>1987</v>
      </c>
      <c r="L8139">
        <v>2531</v>
      </c>
      <c r="M8139" t="s">
        <v>1557</v>
      </c>
      <c r="N8139" t="s">
        <v>1988</v>
      </c>
      <c r="O8139">
        <v>0</v>
      </c>
      <c r="P8139" t="s">
        <v>1552</v>
      </c>
      <c r="Q8139">
        <v>19830601</v>
      </c>
      <c r="R8139">
        <v>891012369</v>
      </c>
    </row>
    <row r="8140" spans="1:18">
      <c r="A8140" t="s">
        <v>1985</v>
      </c>
      <c r="B8140" t="s">
        <v>2021</v>
      </c>
      <c r="C8140">
        <v>201207</v>
      </c>
      <c r="D8140">
        <v>0</v>
      </c>
      <c r="E8140" t="s">
        <v>1555</v>
      </c>
      <c r="F8140">
        <v>0</v>
      </c>
      <c r="G8140">
        <v>0</v>
      </c>
      <c r="H8140">
        <v>0</v>
      </c>
      <c r="I8140">
        <v>43112054300</v>
      </c>
      <c r="J8140">
        <v>12</v>
      </c>
      <c r="K8140" t="s">
        <v>1987</v>
      </c>
      <c r="L8140">
        <v>2531</v>
      </c>
      <c r="M8140" t="s">
        <v>1557</v>
      </c>
      <c r="N8140" t="s">
        <v>1988</v>
      </c>
      <c r="O8140">
        <v>0</v>
      </c>
      <c r="P8140" t="s">
        <v>1552</v>
      </c>
      <c r="Q8140">
        <v>19830601</v>
      </c>
      <c r="R8140">
        <v>891012369</v>
      </c>
    </row>
    <row r="8141" spans="1:18">
      <c r="A8141" t="s">
        <v>1985</v>
      </c>
      <c r="B8141" t="s">
        <v>2022</v>
      </c>
      <c r="C8141">
        <v>201207</v>
      </c>
      <c r="D8141">
        <v>0</v>
      </c>
      <c r="E8141" t="s">
        <v>1555</v>
      </c>
      <c r="F8141">
        <v>0</v>
      </c>
      <c r="G8141">
        <v>0</v>
      </c>
      <c r="H8141">
        <v>0</v>
      </c>
      <c r="I8141">
        <v>43112055100</v>
      </c>
      <c r="J8141">
        <v>12</v>
      </c>
      <c r="K8141" t="s">
        <v>1987</v>
      </c>
      <c r="L8141">
        <v>2531</v>
      </c>
      <c r="M8141" t="s">
        <v>1557</v>
      </c>
      <c r="N8141" t="s">
        <v>1988</v>
      </c>
      <c r="O8141">
        <v>0</v>
      </c>
      <c r="P8141" t="s">
        <v>1552</v>
      </c>
      <c r="Q8141">
        <v>19830901</v>
      </c>
      <c r="R8141">
        <v>891012369</v>
      </c>
    </row>
    <row r="8142" spans="1:18">
      <c r="A8142" t="s">
        <v>1985</v>
      </c>
      <c r="B8142" t="s">
        <v>2023</v>
      </c>
      <c r="C8142">
        <v>201207</v>
      </c>
      <c r="D8142">
        <v>0</v>
      </c>
      <c r="E8142" t="s">
        <v>1555</v>
      </c>
      <c r="F8142">
        <v>0</v>
      </c>
      <c r="G8142">
        <v>0</v>
      </c>
      <c r="H8142">
        <v>0</v>
      </c>
      <c r="I8142">
        <v>43112055300</v>
      </c>
      <c r="J8142">
        <v>12</v>
      </c>
      <c r="K8142" t="s">
        <v>1987</v>
      </c>
      <c r="L8142">
        <v>2531</v>
      </c>
      <c r="M8142" t="s">
        <v>1557</v>
      </c>
      <c r="N8142" t="s">
        <v>1988</v>
      </c>
      <c r="O8142">
        <v>0</v>
      </c>
      <c r="P8142" t="s">
        <v>1552</v>
      </c>
      <c r="Q8142">
        <v>19830801</v>
      </c>
      <c r="R8142">
        <v>891012369</v>
      </c>
    </row>
    <row r="8143" spans="1:18">
      <c r="A8143" t="s">
        <v>1985</v>
      </c>
      <c r="B8143" t="s">
        <v>1999</v>
      </c>
      <c r="C8143">
        <v>201207</v>
      </c>
      <c r="D8143">
        <v>0</v>
      </c>
      <c r="E8143" t="s">
        <v>1555</v>
      </c>
      <c r="F8143">
        <v>0</v>
      </c>
      <c r="G8143">
        <v>0</v>
      </c>
      <c r="H8143">
        <v>0</v>
      </c>
      <c r="I8143">
        <v>43112055500</v>
      </c>
      <c r="J8143">
        <v>12</v>
      </c>
      <c r="K8143" t="s">
        <v>1987</v>
      </c>
      <c r="L8143">
        <v>2531</v>
      </c>
      <c r="M8143" t="s">
        <v>1557</v>
      </c>
      <c r="N8143" t="s">
        <v>1988</v>
      </c>
      <c r="O8143">
        <v>0</v>
      </c>
      <c r="P8143" t="s">
        <v>1552</v>
      </c>
      <c r="Q8143">
        <v>19830901</v>
      </c>
      <c r="R8143">
        <v>891012369</v>
      </c>
    </row>
    <row r="8144" spans="1:18">
      <c r="A8144" t="s">
        <v>1985</v>
      </c>
      <c r="B8144" t="s">
        <v>2024</v>
      </c>
      <c r="C8144">
        <v>201207</v>
      </c>
      <c r="D8144">
        <v>0</v>
      </c>
      <c r="E8144" t="s">
        <v>1555</v>
      </c>
      <c r="F8144">
        <v>0</v>
      </c>
      <c r="G8144">
        <v>0</v>
      </c>
      <c r="H8144">
        <v>0</v>
      </c>
      <c r="I8144">
        <v>43112056800</v>
      </c>
      <c r="J8144">
        <v>12</v>
      </c>
      <c r="K8144" t="s">
        <v>1987</v>
      </c>
      <c r="L8144">
        <v>2531</v>
      </c>
      <c r="M8144" t="s">
        <v>1557</v>
      </c>
      <c r="N8144" t="s">
        <v>1988</v>
      </c>
      <c r="O8144">
        <v>0</v>
      </c>
      <c r="P8144" t="s">
        <v>1552</v>
      </c>
      <c r="Q8144">
        <v>19840101</v>
      </c>
      <c r="R8144">
        <v>891012369</v>
      </c>
    </row>
    <row r="8145" spans="1:18">
      <c r="A8145" t="s">
        <v>1985</v>
      </c>
      <c r="B8145" t="s">
        <v>2025</v>
      </c>
      <c r="C8145">
        <v>201207</v>
      </c>
      <c r="D8145">
        <v>0</v>
      </c>
      <c r="E8145" t="s">
        <v>1555</v>
      </c>
      <c r="F8145">
        <v>0</v>
      </c>
      <c r="G8145">
        <v>0</v>
      </c>
      <c r="H8145">
        <v>0</v>
      </c>
      <c r="I8145">
        <v>43112061000</v>
      </c>
      <c r="J8145">
        <v>12</v>
      </c>
      <c r="K8145" t="s">
        <v>1987</v>
      </c>
      <c r="L8145">
        <v>2531</v>
      </c>
      <c r="M8145" t="s">
        <v>1557</v>
      </c>
      <c r="N8145" t="s">
        <v>1988</v>
      </c>
      <c r="O8145">
        <v>0</v>
      </c>
      <c r="P8145" t="s">
        <v>1574</v>
      </c>
      <c r="Q8145">
        <v>19871001</v>
      </c>
      <c r="R8145">
        <v>891012369</v>
      </c>
    </row>
    <row r="8146" spans="1:18">
      <c r="A8146" t="s">
        <v>1985</v>
      </c>
      <c r="B8146" t="s">
        <v>2026</v>
      </c>
      <c r="C8146">
        <v>201207</v>
      </c>
      <c r="D8146">
        <v>0</v>
      </c>
      <c r="E8146" t="s">
        <v>1555</v>
      </c>
      <c r="F8146">
        <v>0</v>
      </c>
      <c r="G8146">
        <v>0</v>
      </c>
      <c r="H8146">
        <v>0</v>
      </c>
      <c r="I8146">
        <v>43112052401</v>
      </c>
      <c r="J8146">
        <v>12</v>
      </c>
      <c r="K8146" t="s">
        <v>1987</v>
      </c>
      <c r="L8146">
        <v>2531</v>
      </c>
      <c r="M8146" t="s">
        <v>1557</v>
      </c>
      <c r="N8146" t="s">
        <v>1988</v>
      </c>
      <c r="O8146">
        <v>0</v>
      </c>
      <c r="P8146" t="s">
        <v>1552</v>
      </c>
      <c r="Q8146">
        <v>19860101</v>
      </c>
      <c r="R8146">
        <v>891012369</v>
      </c>
    </row>
    <row r="8147" spans="1:18">
      <c r="A8147" t="s">
        <v>1985</v>
      </c>
      <c r="B8147" t="s">
        <v>2027</v>
      </c>
      <c r="C8147">
        <v>201207</v>
      </c>
      <c r="D8147">
        <v>0</v>
      </c>
      <c r="E8147" t="s">
        <v>1555</v>
      </c>
      <c r="F8147">
        <v>0</v>
      </c>
      <c r="G8147">
        <v>0</v>
      </c>
      <c r="H8147">
        <v>0</v>
      </c>
      <c r="I8147">
        <v>43112053001</v>
      </c>
      <c r="J8147">
        <v>12</v>
      </c>
      <c r="K8147" t="s">
        <v>1991</v>
      </c>
      <c r="L8147">
        <v>2531</v>
      </c>
      <c r="M8147" t="s">
        <v>1557</v>
      </c>
      <c r="N8147" t="s">
        <v>1988</v>
      </c>
      <c r="O8147">
        <v>0</v>
      </c>
      <c r="P8147" t="s">
        <v>1552</v>
      </c>
      <c r="Q8147">
        <v>19870401</v>
      </c>
      <c r="R8147">
        <v>891012369</v>
      </c>
    </row>
    <row r="8148" spans="1:18">
      <c r="A8148" t="s">
        <v>1985</v>
      </c>
      <c r="B8148" t="s">
        <v>2028</v>
      </c>
      <c r="C8148">
        <v>201207</v>
      </c>
      <c r="D8148">
        <v>0</v>
      </c>
      <c r="E8148" t="s">
        <v>1555</v>
      </c>
      <c r="F8148">
        <v>0</v>
      </c>
      <c r="G8148">
        <v>0</v>
      </c>
      <c r="H8148">
        <v>0</v>
      </c>
      <c r="I8148">
        <v>43112061100</v>
      </c>
      <c r="J8148">
        <v>12</v>
      </c>
      <c r="K8148" t="s">
        <v>1987</v>
      </c>
      <c r="L8148">
        <v>2531</v>
      </c>
      <c r="M8148" t="s">
        <v>1557</v>
      </c>
      <c r="N8148" t="s">
        <v>1988</v>
      </c>
      <c r="O8148">
        <v>0</v>
      </c>
      <c r="P8148" t="s">
        <v>1552</v>
      </c>
      <c r="Q8148">
        <v>19850801</v>
      </c>
      <c r="R8148">
        <v>891012369</v>
      </c>
    </row>
    <row r="8149" spans="1:18">
      <c r="A8149" t="s">
        <v>1985</v>
      </c>
      <c r="B8149" t="s">
        <v>2029</v>
      </c>
      <c r="C8149">
        <v>201207</v>
      </c>
      <c r="D8149">
        <v>0</v>
      </c>
      <c r="E8149" t="s">
        <v>1555</v>
      </c>
      <c r="F8149">
        <v>0</v>
      </c>
      <c r="G8149">
        <v>0</v>
      </c>
      <c r="H8149">
        <v>0</v>
      </c>
      <c r="I8149">
        <v>43112056101</v>
      </c>
      <c r="J8149">
        <v>12</v>
      </c>
      <c r="K8149" t="s">
        <v>1987</v>
      </c>
      <c r="L8149">
        <v>2531</v>
      </c>
      <c r="M8149" t="s">
        <v>1557</v>
      </c>
      <c r="N8149" t="s">
        <v>1988</v>
      </c>
      <c r="O8149">
        <v>0</v>
      </c>
      <c r="P8149" t="s">
        <v>1552</v>
      </c>
      <c r="Q8149">
        <v>19940501</v>
      </c>
      <c r="R8149">
        <v>891012369</v>
      </c>
    </row>
    <row r="8150" spans="1:18">
      <c r="A8150" t="s">
        <v>1985</v>
      </c>
      <c r="B8150" t="s">
        <v>2030</v>
      </c>
      <c r="C8150">
        <v>201207</v>
      </c>
      <c r="D8150">
        <v>0</v>
      </c>
      <c r="E8150" t="s">
        <v>1555</v>
      </c>
      <c r="F8150">
        <v>0</v>
      </c>
      <c r="G8150">
        <v>0</v>
      </c>
      <c r="H8150">
        <v>0</v>
      </c>
      <c r="I8150">
        <v>43112063901</v>
      </c>
      <c r="J8150">
        <v>12</v>
      </c>
      <c r="K8150" t="s">
        <v>1987</v>
      </c>
      <c r="L8150">
        <v>2531</v>
      </c>
      <c r="M8150" t="s">
        <v>1557</v>
      </c>
      <c r="N8150" t="s">
        <v>1988</v>
      </c>
      <c r="O8150">
        <v>0</v>
      </c>
      <c r="P8150" t="s">
        <v>1552</v>
      </c>
      <c r="Q8150">
        <v>19970628</v>
      </c>
      <c r="R8150">
        <v>891012369</v>
      </c>
    </row>
    <row r="8151" spans="1:18">
      <c r="A8151" t="s">
        <v>1985</v>
      </c>
      <c r="B8151" t="s">
        <v>2031</v>
      </c>
      <c r="C8151">
        <v>201207</v>
      </c>
      <c r="D8151">
        <v>0</v>
      </c>
      <c r="E8151" t="s">
        <v>1555</v>
      </c>
      <c r="F8151">
        <v>0</v>
      </c>
      <c r="G8151">
        <v>0</v>
      </c>
      <c r="H8151">
        <v>0</v>
      </c>
      <c r="I8151">
        <v>43112062300</v>
      </c>
      <c r="J8151">
        <v>12</v>
      </c>
      <c r="K8151" t="s">
        <v>1987</v>
      </c>
      <c r="L8151">
        <v>2531</v>
      </c>
      <c r="M8151" t="s">
        <v>1557</v>
      </c>
      <c r="N8151" t="s">
        <v>1988</v>
      </c>
      <c r="O8151">
        <v>0</v>
      </c>
      <c r="P8151" t="s">
        <v>1574</v>
      </c>
      <c r="Q8151">
        <v>19880501</v>
      </c>
      <c r="R8151">
        <v>891012369</v>
      </c>
    </row>
    <row r="8152" spans="1:18">
      <c r="A8152" t="s">
        <v>1985</v>
      </c>
      <c r="B8152" t="s">
        <v>2032</v>
      </c>
      <c r="C8152">
        <v>201207</v>
      </c>
      <c r="D8152">
        <v>0</v>
      </c>
      <c r="E8152" t="s">
        <v>1555</v>
      </c>
      <c r="F8152">
        <v>0</v>
      </c>
      <c r="G8152">
        <v>0</v>
      </c>
      <c r="H8152">
        <v>0</v>
      </c>
      <c r="I8152">
        <v>43112067202</v>
      </c>
      <c r="J8152">
        <v>12</v>
      </c>
      <c r="K8152" t="s">
        <v>1987</v>
      </c>
      <c r="L8152">
        <v>2531</v>
      </c>
      <c r="M8152" t="s">
        <v>1557</v>
      </c>
      <c r="N8152" t="s">
        <v>1988</v>
      </c>
      <c r="O8152">
        <v>0</v>
      </c>
      <c r="P8152" t="s">
        <v>1552</v>
      </c>
      <c r="Q8152">
        <v>19971127</v>
      </c>
      <c r="R8152">
        <v>891012369</v>
      </c>
    </row>
    <row r="8153" spans="1:18">
      <c r="A8153" t="s">
        <v>1985</v>
      </c>
      <c r="B8153" t="s">
        <v>2033</v>
      </c>
      <c r="C8153">
        <v>201207</v>
      </c>
      <c r="D8153">
        <v>0</v>
      </c>
      <c r="E8153" t="s">
        <v>1555</v>
      </c>
      <c r="F8153">
        <v>0</v>
      </c>
      <c r="G8153">
        <v>0</v>
      </c>
      <c r="H8153">
        <v>0</v>
      </c>
      <c r="I8153">
        <v>43112061600</v>
      </c>
      <c r="J8153">
        <v>12</v>
      </c>
      <c r="K8153" t="s">
        <v>1987</v>
      </c>
      <c r="L8153">
        <v>2531</v>
      </c>
      <c r="M8153" t="s">
        <v>1557</v>
      </c>
      <c r="N8153" t="s">
        <v>1988</v>
      </c>
      <c r="O8153">
        <v>0</v>
      </c>
      <c r="P8153" t="s">
        <v>1552</v>
      </c>
      <c r="Q8153">
        <v>19860301</v>
      </c>
      <c r="R8153">
        <v>891012369</v>
      </c>
    </row>
    <row r="8154" spans="1:18">
      <c r="A8154" t="s">
        <v>1985</v>
      </c>
      <c r="B8154" t="s">
        <v>2034</v>
      </c>
      <c r="C8154">
        <v>201207</v>
      </c>
      <c r="D8154">
        <v>0</v>
      </c>
      <c r="E8154" t="s">
        <v>1555</v>
      </c>
      <c r="F8154">
        <v>0</v>
      </c>
      <c r="G8154">
        <v>0</v>
      </c>
      <c r="H8154">
        <v>0</v>
      </c>
      <c r="I8154">
        <v>43112068100</v>
      </c>
      <c r="J8154">
        <v>12</v>
      </c>
      <c r="K8154" t="s">
        <v>1987</v>
      </c>
      <c r="L8154">
        <v>2531</v>
      </c>
      <c r="M8154" t="s">
        <v>1557</v>
      </c>
      <c r="N8154" t="s">
        <v>1988</v>
      </c>
      <c r="O8154">
        <v>0</v>
      </c>
      <c r="P8154" t="s">
        <v>1552</v>
      </c>
      <c r="Q8154">
        <v>19900301</v>
      </c>
      <c r="R8154">
        <v>891012369</v>
      </c>
    </row>
    <row r="8155" spans="1:18">
      <c r="A8155" t="s">
        <v>1985</v>
      </c>
      <c r="B8155" t="s">
        <v>2035</v>
      </c>
      <c r="C8155">
        <v>201207</v>
      </c>
      <c r="D8155">
        <v>0</v>
      </c>
      <c r="E8155" t="s">
        <v>1555</v>
      </c>
      <c r="F8155">
        <v>0</v>
      </c>
      <c r="G8155">
        <v>0</v>
      </c>
      <c r="H8155">
        <v>0</v>
      </c>
      <c r="I8155">
        <v>43112068400</v>
      </c>
      <c r="J8155">
        <v>12</v>
      </c>
      <c r="K8155" t="s">
        <v>1987</v>
      </c>
      <c r="L8155">
        <v>2531</v>
      </c>
      <c r="M8155" t="s">
        <v>1557</v>
      </c>
      <c r="N8155" t="s">
        <v>1988</v>
      </c>
      <c r="O8155">
        <v>0</v>
      </c>
      <c r="P8155" t="s">
        <v>1552</v>
      </c>
      <c r="Q8155">
        <v>19900201</v>
      </c>
      <c r="R8155">
        <v>891012369</v>
      </c>
    </row>
    <row r="8156" spans="1:18">
      <c r="A8156" t="s">
        <v>1985</v>
      </c>
      <c r="B8156" t="s">
        <v>2019</v>
      </c>
      <c r="C8156">
        <v>201208</v>
      </c>
      <c r="D8156">
        <v>0</v>
      </c>
      <c r="E8156" t="s">
        <v>1555</v>
      </c>
      <c r="F8156">
        <v>0</v>
      </c>
      <c r="G8156">
        <v>0</v>
      </c>
      <c r="H8156">
        <v>0</v>
      </c>
      <c r="I8156">
        <v>43112049500</v>
      </c>
      <c r="J8156">
        <v>12</v>
      </c>
      <c r="K8156" t="s">
        <v>1987</v>
      </c>
      <c r="L8156">
        <v>2531</v>
      </c>
      <c r="M8156" t="s">
        <v>1557</v>
      </c>
      <c r="N8156" t="s">
        <v>1988</v>
      </c>
      <c r="O8156">
        <v>0</v>
      </c>
      <c r="P8156" t="s">
        <v>1552</v>
      </c>
      <c r="Q8156">
        <v>19820601</v>
      </c>
      <c r="R8156">
        <v>891012369</v>
      </c>
    </row>
    <row r="8157" spans="1:18">
      <c r="A8157" t="s">
        <v>1985</v>
      </c>
      <c r="B8157" t="s">
        <v>2020</v>
      </c>
      <c r="C8157">
        <v>201208</v>
      </c>
      <c r="D8157">
        <v>0</v>
      </c>
      <c r="E8157" t="s">
        <v>1555</v>
      </c>
      <c r="F8157">
        <v>0</v>
      </c>
      <c r="G8157">
        <v>0</v>
      </c>
      <c r="H8157">
        <v>0</v>
      </c>
      <c r="I8157">
        <v>43112054400</v>
      </c>
      <c r="J8157">
        <v>12</v>
      </c>
      <c r="K8157" t="s">
        <v>1987</v>
      </c>
      <c r="L8157">
        <v>2531</v>
      </c>
      <c r="M8157" t="s">
        <v>1557</v>
      </c>
      <c r="N8157" t="s">
        <v>1988</v>
      </c>
      <c r="O8157">
        <v>0</v>
      </c>
      <c r="P8157" t="s">
        <v>1552</v>
      </c>
      <c r="Q8157">
        <v>19830601</v>
      </c>
      <c r="R8157">
        <v>891012369</v>
      </c>
    </row>
    <row r="8158" spans="1:18">
      <c r="A8158" t="s">
        <v>1985</v>
      </c>
      <c r="B8158" t="s">
        <v>2021</v>
      </c>
      <c r="C8158">
        <v>201208</v>
      </c>
      <c r="D8158">
        <v>0</v>
      </c>
      <c r="E8158" t="s">
        <v>1555</v>
      </c>
      <c r="F8158">
        <v>0</v>
      </c>
      <c r="G8158">
        <v>0</v>
      </c>
      <c r="H8158">
        <v>0</v>
      </c>
      <c r="I8158">
        <v>43112054300</v>
      </c>
      <c r="J8158">
        <v>12</v>
      </c>
      <c r="K8158" t="s">
        <v>1987</v>
      </c>
      <c r="L8158">
        <v>2531</v>
      </c>
      <c r="M8158" t="s">
        <v>1557</v>
      </c>
      <c r="N8158" t="s">
        <v>1988</v>
      </c>
      <c r="O8158">
        <v>0</v>
      </c>
      <c r="P8158" t="s">
        <v>1552</v>
      </c>
      <c r="Q8158">
        <v>19830601</v>
      </c>
      <c r="R8158">
        <v>891012369</v>
      </c>
    </row>
    <row r="8159" spans="1:18">
      <c r="A8159" t="s">
        <v>1985</v>
      </c>
      <c r="B8159" t="s">
        <v>2022</v>
      </c>
      <c r="C8159">
        <v>201208</v>
      </c>
      <c r="D8159">
        <v>0</v>
      </c>
      <c r="E8159" t="s">
        <v>1555</v>
      </c>
      <c r="F8159">
        <v>0</v>
      </c>
      <c r="G8159">
        <v>0</v>
      </c>
      <c r="H8159">
        <v>0</v>
      </c>
      <c r="I8159">
        <v>43112055100</v>
      </c>
      <c r="J8159">
        <v>12</v>
      </c>
      <c r="K8159" t="s">
        <v>1987</v>
      </c>
      <c r="L8159">
        <v>2531</v>
      </c>
      <c r="M8159" t="s">
        <v>1557</v>
      </c>
      <c r="N8159" t="s">
        <v>1988</v>
      </c>
      <c r="O8159">
        <v>0</v>
      </c>
      <c r="P8159" t="s">
        <v>1552</v>
      </c>
      <c r="Q8159">
        <v>19830901</v>
      </c>
      <c r="R8159">
        <v>891012369</v>
      </c>
    </row>
    <row r="8160" spans="1:18">
      <c r="A8160" t="s">
        <v>1985</v>
      </c>
      <c r="B8160" t="s">
        <v>2023</v>
      </c>
      <c r="C8160">
        <v>201208</v>
      </c>
      <c r="D8160">
        <v>0</v>
      </c>
      <c r="E8160" t="s">
        <v>1555</v>
      </c>
      <c r="F8160">
        <v>0</v>
      </c>
      <c r="G8160">
        <v>0</v>
      </c>
      <c r="H8160">
        <v>0</v>
      </c>
      <c r="I8160">
        <v>43112055300</v>
      </c>
      <c r="J8160">
        <v>12</v>
      </c>
      <c r="K8160" t="s">
        <v>1987</v>
      </c>
      <c r="L8160">
        <v>2531</v>
      </c>
      <c r="M8160" t="s">
        <v>1557</v>
      </c>
      <c r="N8160" t="s">
        <v>1988</v>
      </c>
      <c r="O8160">
        <v>0</v>
      </c>
      <c r="P8160" t="s">
        <v>1552</v>
      </c>
      <c r="Q8160">
        <v>19830801</v>
      </c>
      <c r="R8160">
        <v>891012369</v>
      </c>
    </row>
    <row r="8161" spans="1:18">
      <c r="A8161" t="s">
        <v>1985</v>
      </c>
      <c r="B8161" t="s">
        <v>1999</v>
      </c>
      <c r="C8161">
        <v>201208</v>
      </c>
      <c r="D8161">
        <v>0</v>
      </c>
      <c r="E8161" t="s">
        <v>1555</v>
      </c>
      <c r="F8161">
        <v>0</v>
      </c>
      <c r="G8161">
        <v>0</v>
      </c>
      <c r="H8161">
        <v>0</v>
      </c>
      <c r="I8161">
        <v>43112055500</v>
      </c>
      <c r="J8161">
        <v>12</v>
      </c>
      <c r="K8161" t="s">
        <v>1987</v>
      </c>
      <c r="L8161">
        <v>2531</v>
      </c>
      <c r="M8161" t="s">
        <v>1557</v>
      </c>
      <c r="N8161" t="s">
        <v>1988</v>
      </c>
      <c r="O8161">
        <v>0</v>
      </c>
      <c r="P8161" t="s">
        <v>1552</v>
      </c>
      <c r="Q8161">
        <v>19830901</v>
      </c>
      <c r="R8161">
        <v>891012369</v>
      </c>
    </row>
    <row r="8162" spans="1:18">
      <c r="A8162" t="s">
        <v>1985</v>
      </c>
      <c r="B8162" t="s">
        <v>2024</v>
      </c>
      <c r="C8162">
        <v>201208</v>
      </c>
      <c r="D8162">
        <v>0</v>
      </c>
      <c r="E8162" t="s">
        <v>1555</v>
      </c>
      <c r="F8162">
        <v>0</v>
      </c>
      <c r="G8162">
        <v>0</v>
      </c>
      <c r="H8162">
        <v>0</v>
      </c>
      <c r="I8162">
        <v>43112056800</v>
      </c>
      <c r="J8162">
        <v>12</v>
      </c>
      <c r="K8162" t="s">
        <v>1987</v>
      </c>
      <c r="L8162">
        <v>2531</v>
      </c>
      <c r="M8162" t="s">
        <v>1557</v>
      </c>
      <c r="N8162" t="s">
        <v>1988</v>
      </c>
      <c r="O8162">
        <v>0</v>
      </c>
      <c r="P8162" t="s">
        <v>1552</v>
      </c>
      <c r="Q8162">
        <v>19840101</v>
      </c>
      <c r="R8162">
        <v>891012369</v>
      </c>
    </row>
    <row r="8163" spans="1:18">
      <c r="A8163" t="s">
        <v>1985</v>
      </c>
      <c r="B8163" t="s">
        <v>2025</v>
      </c>
      <c r="C8163">
        <v>201208</v>
      </c>
      <c r="D8163">
        <v>0</v>
      </c>
      <c r="E8163" t="s">
        <v>1555</v>
      </c>
      <c r="F8163">
        <v>0</v>
      </c>
      <c r="G8163">
        <v>0</v>
      </c>
      <c r="H8163">
        <v>0</v>
      </c>
      <c r="I8163">
        <v>43112061000</v>
      </c>
      <c r="J8163">
        <v>12</v>
      </c>
      <c r="K8163" t="s">
        <v>1987</v>
      </c>
      <c r="L8163">
        <v>2531</v>
      </c>
      <c r="M8163" t="s">
        <v>1557</v>
      </c>
      <c r="N8163" t="s">
        <v>1988</v>
      </c>
      <c r="O8163">
        <v>0</v>
      </c>
      <c r="P8163" t="s">
        <v>1574</v>
      </c>
      <c r="Q8163">
        <v>19871001</v>
      </c>
      <c r="R8163">
        <v>891012369</v>
      </c>
    </row>
    <row r="8164" spans="1:18">
      <c r="A8164" t="s">
        <v>1985</v>
      </c>
      <c r="B8164" t="s">
        <v>2026</v>
      </c>
      <c r="C8164">
        <v>201208</v>
      </c>
      <c r="D8164">
        <v>0</v>
      </c>
      <c r="E8164" t="s">
        <v>1555</v>
      </c>
      <c r="F8164">
        <v>0</v>
      </c>
      <c r="G8164">
        <v>0</v>
      </c>
      <c r="H8164">
        <v>0</v>
      </c>
      <c r="I8164">
        <v>43112052401</v>
      </c>
      <c r="J8164">
        <v>12</v>
      </c>
      <c r="K8164" t="s">
        <v>1987</v>
      </c>
      <c r="L8164">
        <v>2531</v>
      </c>
      <c r="M8164" t="s">
        <v>1557</v>
      </c>
      <c r="N8164" t="s">
        <v>1988</v>
      </c>
      <c r="O8164">
        <v>0</v>
      </c>
      <c r="P8164" t="s">
        <v>1552</v>
      </c>
      <c r="Q8164">
        <v>19860101</v>
      </c>
      <c r="R8164">
        <v>891012369</v>
      </c>
    </row>
    <row r="8165" spans="1:18">
      <c r="A8165" t="s">
        <v>1985</v>
      </c>
      <c r="B8165" t="s">
        <v>2027</v>
      </c>
      <c r="C8165">
        <v>201208</v>
      </c>
      <c r="D8165">
        <v>0</v>
      </c>
      <c r="E8165" t="s">
        <v>1555</v>
      </c>
      <c r="F8165">
        <v>0</v>
      </c>
      <c r="G8165">
        <v>0</v>
      </c>
      <c r="H8165">
        <v>0</v>
      </c>
      <c r="I8165">
        <v>43112053001</v>
      </c>
      <c r="J8165">
        <v>12</v>
      </c>
      <c r="K8165" t="s">
        <v>1991</v>
      </c>
      <c r="L8165">
        <v>2531</v>
      </c>
      <c r="M8165" t="s">
        <v>1557</v>
      </c>
      <c r="N8165" t="s">
        <v>1988</v>
      </c>
      <c r="O8165">
        <v>0</v>
      </c>
      <c r="P8165" t="s">
        <v>1552</v>
      </c>
      <c r="Q8165">
        <v>19870401</v>
      </c>
      <c r="R8165">
        <v>891012369</v>
      </c>
    </row>
    <row r="8166" spans="1:18">
      <c r="A8166" t="s">
        <v>1985</v>
      </c>
      <c r="B8166" t="s">
        <v>2028</v>
      </c>
      <c r="C8166">
        <v>201208</v>
      </c>
      <c r="D8166">
        <v>0</v>
      </c>
      <c r="E8166" t="s">
        <v>1555</v>
      </c>
      <c r="F8166">
        <v>0</v>
      </c>
      <c r="G8166">
        <v>0</v>
      </c>
      <c r="H8166">
        <v>0</v>
      </c>
      <c r="I8166">
        <v>43112061100</v>
      </c>
      <c r="J8166">
        <v>12</v>
      </c>
      <c r="K8166" t="s">
        <v>1987</v>
      </c>
      <c r="L8166">
        <v>2531</v>
      </c>
      <c r="M8166" t="s">
        <v>1557</v>
      </c>
      <c r="N8166" t="s">
        <v>1988</v>
      </c>
      <c r="O8166">
        <v>0</v>
      </c>
      <c r="P8166" t="s">
        <v>1552</v>
      </c>
      <c r="Q8166">
        <v>19850801</v>
      </c>
      <c r="R8166">
        <v>891012369</v>
      </c>
    </row>
    <row r="8167" spans="1:18">
      <c r="A8167" t="s">
        <v>1985</v>
      </c>
      <c r="B8167" t="s">
        <v>2029</v>
      </c>
      <c r="C8167">
        <v>201208</v>
      </c>
      <c r="D8167">
        <v>0</v>
      </c>
      <c r="E8167" t="s">
        <v>1555</v>
      </c>
      <c r="F8167">
        <v>0</v>
      </c>
      <c r="G8167">
        <v>0</v>
      </c>
      <c r="H8167">
        <v>0</v>
      </c>
      <c r="I8167">
        <v>43112056101</v>
      </c>
      <c r="J8167">
        <v>12</v>
      </c>
      <c r="K8167" t="s">
        <v>1987</v>
      </c>
      <c r="L8167">
        <v>2531</v>
      </c>
      <c r="M8167" t="s">
        <v>1557</v>
      </c>
      <c r="N8167" t="s">
        <v>1988</v>
      </c>
      <c r="O8167">
        <v>0</v>
      </c>
      <c r="P8167" t="s">
        <v>1552</v>
      </c>
      <c r="Q8167">
        <v>19940501</v>
      </c>
      <c r="R8167">
        <v>891012369</v>
      </c>
    </row>
    <row r="8168" spans="1:18">
      <c r="A8168" t="s">
        <v>1985</v>
      </c>
      <c r="B8168" t="s">
        <v>2030</v>
      </c>
      <c r="C8168">
        <v>201208</v>
      </c>
      <c r="D8168">
        <v>0</v>
      </c>
      <c r="E8168" t="s">
        <v>1555</v>
      </c>
      <c r="F8168">
        <v>0</v>
      </c>
      <c r="G8168">
        <v>0</v>
      </c>
      <c r="H8168">
        <v>0</v>
      </c>
      <c r="I8168">
        <v>43112063901</v>
      </c>
      <c r="J8168">
        <v>12</v>
      </c>
      <c r="K8168" t="s">
        <v>1987</v>
      </c>
      <c r="L8168">
        <v>2531</v>
      </c>
      <c r="M8168" t="s">
        <v>1557</v>
      </c>
      <c r="N8168" t="s">
        <v>1988</v>
      </c>
      <c r="O8168">
        <v>0</v>
      </c>
      <c r="P8168" t="s">
        <v>1552</v>
      </c>
      <c r="Q8168">
        <v>19970628</v>
      </c>
      <c r="R8168">
        <v>891012369</v>
      </c>
    </row>
    <row r="8169" spans="1:18">
      <c r="A8169" t="s">
        <v>1985</v>
      </c>
      <c r="B8169" t="s">
        <v>2031</v>
      </c>
      <c r="C8169">
        <v>201208</v>
      </c>
      <c r="D8169">
        <v>0</v>
      </c>
      <c r="E8169" t="s">
        <v>1555</v>
      </c>
      <c r="F8169">
        <v>0</v>
      </c>
      <c r="G8169">
        <v>0</v>
      </c>
      <c r="H8169">
        <v>0</v>
      </c>
      <c r="I8169">
        <v>43112062300</v>
      </c>
      <c r="J8169">
        <v>12</v>
      </c>
      <c r="K8169" t="s">
        <v>1987</v>
      </c>
      <c r="L8169">
        <v>2531</v>
      </c>
      <c r="M8169" t="s">
        <v>1557</v>
      </c>
      <c r="N8169" t="s">
        <v>1988</v>
      </c>
      <c r="O8169">
        <v>0</v>
      </c>
      <c r="P8169" t="s">
        <v>1574</v>
      </c>
      <c r="Q8169">
        <v>19880501</v>
      </c>
      <c r="R8169">
        <v>891012369</v>
      </c>
    </row>
    <row r="8170" spans="1:18">
      <c r="A8170" t="s">
        <v>1985</v>
      </c>
      <c r="B8170" t="s">
        <v>2032</v>
      </c>
      <c r="C8170">
        <v>201208</v>
      </c>
      <c r="D8170">
        <v>0</v>
      </c>
      <c r="E8170" t="s">
        <v>1555</v>
      </c>
      <c r="F8170">
        <v>0</v>
      </c>
      <c r="G8170">
        <v>0</v>
      </c>
      <c r="H8170">
        <v>0</v>
      </c>
      <c r="I8170">
        <v>43112067202</v>
      </c>
      <c r="J8170">
        <v>12</v>
      </c>
      <c r="K8170" t="s">
        <v>1987</v>
      </c>
      <c r="L8170">
        <v>2531</v>
      </c>
      <c r="M8170" t="s">
        <v>1557</v>
      </c>
      <c r="N8170" t="s">
        <v>1988</v>
      </c>
      <c r="O8170">
        <v>0</v>
      </c>
      <c r="P8170" t="s">
        <v>1552</v>
      </c>
      <c r="Q8170">
        <v>19971127</v>
      </c>
      <c r="R8170">
        <v>891012369</v>
      </c>
    </row>
    <row r="8171" spans="1:18">
      <c r="A8171" t="s">
        <v>1985</v>
      </c>
      <c r="B8171" t="s">
        <v>2033</v>
      </c>
      <c r="C8171">
        <v>201208</v>
      </c>
      <c r="D8171">
        <v>0</v>
      </c>
      <c r="E8171" t="s">
        <v>1555</v>
      </c>
      <c r="F8171">
        <v>0</v>
      </c>
      <c r="G8171">
        <v>0</v>
      </c>
      <c r="H8171">
        <v>0</v>
      </c>
      <c r="I8171">
        <v>43112061600</v>
      </c>
      <c r="J8171">
        <v>12</v>
      </c>
      <c r="K8171" t="s">
        <v>1987</v>
      </c>
      <c r="L8171">
        <v>2531</v>
      </c>
      <c r="M8171" t="s">
        <v>1557</v>
      </c>
      <c r="N8171" t="s">
        <v>1988</v>
      </c>
      <c r="O8171">
        <v>0</v>
      </c>
      <c r="P8171" t="s">
        <v>1552</v>
      </c>
      <c r="Q8171">
        <v>19860301</v>
      </c>
      <c r="R8171">
        <v>891012369</v>
      </c>
    </row>
    <row r="8172" spans="1:18">
      <c r="A8172" t="s">
        <v>1985</v>
      </c>
      <c r="B8172" t="s">
        <v>2034</v>
      </c>
      <c r="C8172">
        <v>201208</v>
      </c>
      <c r="D8172">
        <v>0</v>
      </c>
      <c r="E8172" t="s">
        <v>1555</v>
      </c>
      <c r="F8172">
        <v>0</v>
      </c>
      <c r="G8172">
        <v>0</v>
      </c>
      <c r="H8172">
        <v>0</v>
      </c>
      <c r="I8172">
        <v>43112068100</v>
      </c>
      <c r="J8172">
        <v>12</v>
      </c>
      <c r="K8172" t="s">
        <v>1987</v>
      </c>
      <c r="L8172">
        <v>2531</v>
      </c>
      <c r="M8172" t="s">
        <v>1557</v>
      </c>
      <c r="N8172" t="s">
        <v>1988</v>
      </c>
      <c r="O8172">
        <v>0</v>
      </c>
      <c r="P8172" t="s">
        <v>1552</v>
      </c>
      <c r="Q8172">
        <v>19900301</v>
      </c>
      <c r="R8172">
        <v>891012369</v>
      </c>
    </row>
    <row r="8173" spans="1:18">
      <c r="A8173" t="s">
        <v>1985</v>
      </c>
      <c r="B8173" t="s">
        <v>2035</v>
      </c>
      <c r="C8173">
        <v>201208</v>
      </c>
      <c r="D8173">
        <v>0</v>
      </c>
      <c r="E8173" t="s">
        <v>1555</v>
      </c>
      <c r="F8173">
        <v>0</v>
      </c>
      <c r="G8173">
        <v>0</v>
      </c>
      <c r="H8173">
        <v>0</v>
      </c>
      <c r="I8173">
        <v>43112068400</v>
      </c>
      <c r="J8173">
        <v>12</v>
      </c>
      <c r="K8173" t="s">
        <v>1987</v>
      </c>
      <c r="L8173">
        <v>2531</v>
      </c>
      <c r="M8173" t="s">
        <v>1557</v>
      </c>
      <c r="N8173" t="s">
        <v>1988</v>
      </c>
      <c r="O8173">
        <v>0</v>
      </c>
      <c r="P8173" t="s">
        <v>1552</v>
      </c>
      <c r="Q8173">
        <v>19900201</v>
      </c>
      <c r="R8173">
        <v>891012369</v>
      </c>
    </row>
    <row r="8174" spans="1:18">
      <c r="A8174" t="s">
        <v>1985</v>
      </c>
      <c r="B8174" t="s">
        <v>2019</v>
      </c>
      <c r="C8174">
        <v>201209</v>
      </c>
      <c r="D8174">
        <v>0</v>
      </c>
      <c r="E8174" t="s">
        <v>1555</v>
      </c>
      <c r="F8174">
        <v>0</v>
      </c>
      <c r="G8174">
        <v>0</v>
      </c>
      <c r="H8174">
        <v>0</v>
      </c>
      <c r="I8174">
        <v>43112049500</v>
      </c>
      <c r="J8174">
        <v>12</v>
      </c>
      <c r="K8174" t="s">
        <v>1987</v>
      </c>
      <c r="L8174">
        <v>2531</v>
      </c>
      <c r="M8174" t="s">
        <v>1557</v>
      </c>
      <c r="N8174" t="s">
        <v>1988</v>
      </c>
      <c r="O8174">
        <v>0</v>
      </c>
      <c r="P8174" t="s">
        <v>1552</v>
      </c>
      <c r="Q8174">
        <v>19820601</v>
      </c>
      <c r="R8174">
        <v>891012369</v>
      </c>
    </row>
    <row r="8175" spans="1:18">
      <c r="A8175" t="s">
        <v>1985</v>
      </c>
      <c r="B8175" t="s">
        <v>2020</v>
      </c>
      <c r="C8175">
        <v>201209</v>
      </c>
      <c r="D8175">
        <v>0</v>
      </c>
      <c r="E8175" t="s">
        <v>1555</v>
      </c>
      <c r="F8175">
        <v>0</v>
      </c>
      <c r="G8175">
        <v>0</v>
      </c>
      <c r="H8175">
        <v>0</v>
      </c>
      <c r="I8175">
        <v>43112054400</v>
      </c>
      <c r="J8175">
        <v>12</v>
      </c>
      <c r="K8175" t="s">
        <v>1987</v>
      </c>
      <c r="L8175">
        <v>2531</v>
      </c>
      <c r="M8175" t="s">
        <v>1557</v>
      </c>
      <c r="N8175" t="s">
        <v>1988</v>
      </c>
      <c r="O8175">
        <v>0</v>
      </c>
      <c r="P8175" t="s">
        <v>1552</v>
      </c>
      <c r="Q8175">
        <v>19830601</v>
      </c>
      <c r="R8175">
        <v>891012369</v>
      </c>
    </row>
    <row r="8176" spans="1:18">
      <c r="A8176" t="s">
        <v>1985</v>
      </c>
      <c r="B8176" t="s">
        <v>2022</v>
      </c>
      <c r="C8176">
        <v>201209</v>
      </c>
      <c r="D8176">
        <v>0</v>
      </c>
      <c r="E8176" t="s">
        <v>1555</v>
      </c>
      <c r="F8176">
        <v>0</v>
      </c>
      <c r="G8176">
        <v>0</v>
      </c>
      <c r="H8176">
        <v>0</v>
      </c>
      <c r="I8176">
        <v>43112055100</v>
      </c>
      <c r="J8176">
        <v>12</v>
      </c>
      <c r="K8176" t="s">
        <v>1987</v>
      </c>
      <c r="L8176">
        <v>2531</v>
      </c>
      <c r="M8176" t="s">
        <v>1557</v>
      </c>
      <c r="N8176" t="s">
        <v>1988</v>
      </c>
      <c r="O8176">
        <v>0</v>
      </c>
      <c r="P8176" t="s">
        <v>1552</v>
      </c>
      <c r="Q8176">
        <v>19830901</v>
      </c>
      <c r="R8176">
        <v>891012369</v>
      </c>
    </row>
    <row r="8177" spans="1:18">
      <c r="A8177" t="s">
        <v>1985</v>
      </c>
      <c r="B8177" t="s">
        <v>2023</v>
      </c>
      <c r="C8177">
        <v>201209</v>
      </c>
      <c r="D8177">
        <v>0</v>
      </c>
      <c r="E8177" t="s">
        <v>1555</v>
      </c>
      <c r="F8177">
        <v>0</v>
      </c>
      <c r="G8177">
        <v>0</v>
      </c>
      <c r="H8177">
        <v>0</v>
      </c>
      <c r="I8177">
        <v>43112055300</v>
      </c>
      <c r="J8177">
        <v>12</v>
      </c>
      <c r="K8177" t="s">
        <v>1987</v>
      </c>
      <c r="L8177">
        <v>2531</v>
      </c>
      <c r="M8177" t="s">
        <v>1557</v>
      </c>
      <c r="N8177" t="s">
        <v>1988</v>
      </c>
      <c r="O8177">
        <v>0</v>
      </c>
      <c r="P8177" t="s">
        <v>1552</v>
      </c>
      <c r="Q8177">
        <v>19830801</v>
      </c>
      <c r="R8177">
        <v>891012369</v>
      </c>
    </row>
    <row r="8178" spans="1:18">
      <c r="A8178" t="s">
        <v>1985</v>
      </c>
      <c r="B8178" t="s">
        <v>1999</v>
      </c>
      <c r="C8178">
        <v>201209</v>
      </c>
      <c r="D8178">
        <v>0</v>
      </c>
      <c r="E8178" t="s">
        <v>1555</v>
      </c>
      <c r="F8178">
        <v>0</v>
      </c>
      <c r="G8178">
        <v>0</v>
      </c>
      <c r="H8178">
        <v>0</v>
      </c>
      <c r="I8178">
        <v>43112055500</v>
      </c>
      <c r="J8178">
        <v>12</v>
      </c>
      <c r="K8178" t="s">
        <v>1987</v>
      </c>
      <c r="L8178">
        <v>2531</v>
      </c>
      <c r="M8178" t="s">
        <v>1557</v>
      </c>
      <c r="N8178" t="s">
        <v>1988</v>
      </c>
      <c r="O8178">
        <v>0</v>
      </c>
      <c r="P8178" t="s">
        <v>1552</v>
      </c>
      <c r="Q8178">
        <v>19830901</v>
      </c>
      <c r="R8178">
        <v>891012369</v>
      </c>
    </row>
    <row r="8179" spans="1:18">
      <c r="A8179" t="s">
        <v>1985</v>
      </c>
      <c r="B8179" t="s">
        <v>2024</v>
      </c>
      <c r="C8179">
        <v>201209</v>
      </c>
      <c r="D8179">
        <v>0</v>
      </c>
      <c r="E8179" t="s">
        <v>1555</v>
      </c>
      <c r="F8179">
        <v>0</v>
      </c>
      <c r="G8179">
        <v>0</v>
      </c>
      <c r="H8179">
        <v>0</v>
      </c>
      <c r="I8179">
        <v>43112056800</v>
      </c>
      <c r="J8179">
        <v>12</v>
      </c>
      <c r="K8179" t="s">
        <v>1987</v>
      </c>
      <c r="L8179">
        <v>2531</v>
      </c>
      <c r="M8179" t="s">
        <v>1557</v>
      </c>
      <c r="N8179" t="s">
        <v>1988</v>
      </c>
      <c r="O8179">
        <v>0</v>
      </c>
      <c r="P8179" t="s">
        <v>1552</v>
      </c>
      <c r="Q8179">
        <v>19840101</v>
      </c>
      <c r="R8179">
        <v>891012369</v>
      </c>
    </row>
    <row r="8180" spans="1:18">
      <c r="A8180" t="s">
        <v>1985</v>
      </c>
      <c r="B8180" t="s">
        <v>2002</v>
      </c>
      <c r="C8180">
        <v>201209</v>
      </c>
      <c r="D8180">
        <v>0</v>
      </c>
      <c r="E8180" t="s">
        <v>1555</v>
      </c>
      <c r="F8180">
        <v>0</v>
      </c>
      <c r="G8180">
        <v>0</v>
      </c>
      <c r="H8180">
        <v>0</v>
      </c>
      <c r="I8180">
        <v>43112057200</v>
      </c>
      <c r="J8180">
        <v>12</v>
      </c>
      <c r="K8180" t="s">
        <v>1987</v>
      </c>
      <c r="L8180">
        <v>2531</v>
      </c>
      <c r="M8180" t="s">
        <v>1557</v>
      </c>
      <c r="N8180" t="s">
        <v>1988</v>
      </c>
      <c r="O8180">
        <v>0</v>
      </c>
      <c r="P8180" t="s">
        <v>1552</v>
      </c>
      <c r="Q8180">
        <v>19840201</v>
      </c>
      <c r="R8180">
        <v>891012369</v>
      </c>
    </row>
    <row r="8181" spans="1:18">
      <c r="A8181" t="s">
        <v>1985</v>
      </c>
      <c r="B8181" t="s">
        <v>2025</v>
      </c>
      <c r="C8181">
        <v>201209</v>
      </c>
      <c r="D8181">
        <v>0</v>
      </c>
      <c r="E8181" t="s">
        <v>1555</v>
      </c>
      <c r="F8181">
        <v>0</v>
      </c>
      <c r="G8181">
        <v>0</v>
      </c>
      <c r="H8181">
        <v>0</v>
      </c>
      <c r="I8181">
        <v>43112061000</v>
      </c>
      <c r="J8181">
        <v>12</v>
      </c>
      <c r="K8181" t="s">
        <v>1987</v>
      </c>
      <c r="L8181">
        <v>2531</v>
      </c>
      <c r="M8181" t="s">
        <v>1557</v>
      </c>
      <c r="N8181" t="s">
        <v>1988</v>
      </c>
      <c r="O8181">
        <v>0</v>
      </c>
      <c r="P8181" t="s">
        <v>1574</v>
      </c>
      <c r="Q8181">
        <v>19871001</v>
      </c>
      <c r="R8181">
        <v>891012369</v>
      </c>
    </row>
    <row r="8182" spans="1:18">
      <c r="A8182" t="s">
        <v>1985</v>
      </c>
      <c r="B8182" t="s">
        <v>2026</v>
      </c>
      <c r="C8182">
        <v>201209</v>
      </c>
      <c r="D8182">
        <v>0</v>
      </c>
      <c r="E8182" t="s">
        <v>1555</v>
      </c>
      <c r="F8182">
        <v>0</v>
      </c>
      <c r="G8182">
        <v>0</v>
      </c>
      <c r="H8182">
        <v>0</v>
      </c>
      <c r="I8182">
        <v>43112052401</v>
      </c>
      <c r="J8182">
        <v>12</v>
      </c>
      <c r="K8182" t="s">
        <v>1987</v>
      </c>
      <c r="L8182">
        <v>2531</v>
      </c>
      <c r="M8182" t="s">
        <v>1557</v>
      </c>
      <c r="N8182" t="s">
        <v>1988</v>
      </c>
      <c r="O8182">
        <v>0</v>
      </c>
      <c r="P8182" t="s">
        <v>1552</v>
      </c>
      <c r="Q8182">
        <v>19860101</v>
      </c>
      <c r="R8182">
        <v>891012369</v>
      </c>
    </row>
    <row r="8183" spans="1:18">
      <c r="A8183" t="s">
        <v>1985</v>
      </c>
      <c r="B8183" t="s">
        <v>2027</v>
      </c>
      <c r="C8183">
        <v>201209</v>
      </c>
      <c r="D8183">
        <v>0</v>
      </c>
      <c r="E8183" t="s">
        <v>1555</v>
      </c>
      <c r="F8183">
        <v>0</v>
      </c>
      <c r="G8183">
        <v>0</v>
      </c>
      <c r="H8183">
        <v>0</v>
      </c>
      <c r="I8183">
        <v>43112053001</v>
      </c>
      <c r="J8183">
        <v>12</v>
      </c>
      <c r="K8183" t="s">
        <v>1991</v>
      </c>
      <c r="L8183">
        <v>2531</v>
      </c>
      <c r="M8183" t="s">
        <v>1557</v>
      </c>
      <c r="N8183" t="s">
        <v>1988</v>
      </c>
      <c r="O8183">
        <v>0</v>
      </c>
      <c r="P8183" t="s">
        <v>1552</v>
      </c>
      <c r="Q8183">
        <v>19870401</v>
      </c>
      <c r="R8183">
        <v>891012369</v>
      </c>
    </row>
    <row r="8184" spans="1:18">
      <c r="A8184" t="s">
        <v>1985</v>
      </c>
      <c r="B8184" t="s">
        <v>2028</v>
      </c>
      <c r="C8184">
        <v>201209</v>
      </c>
      <c r="D8184">
        <v>0</v>
      </c>
      <c r="E8184" t="s">
        <v>1555</v>
      </c>
      <c r="F8184">
        <v>0</v>
      </c>
      <c r="G8184">
        <v>0</v>
      </c>
      <c r="H8184">
        <v>0</v>
      </c>
      <c r="I8184">
        <v>43112061100</v>
      </c>
      <c r="J8184">
        <v>12</v>
      </c>
      <c r="K8184" t="s">
        <v>1987</v>
      </c>
      <c r="L8184">
        <v>2531</v>
      </c>
      <c r="M8184" t="s">
        <v>1557</v>
      </c>
      <c r="N8184" t="s">
        <v>1988</v>
      </c>
      <c r="O8184">
        <v>0</v>
      </c>
      <c r="P8184" t="s">
        <v>1552</v>
      </c>
      <c r="Q8184">
        <v>19850801</v>
      </c>
      <c r="R8184">
        <v>891012369</v>
      </c>
    </row>
    <row r="8185" spans="1:18">
      <c r="A8185" t="s">
        <v>1985</v>
      </c>
      <c r="B8185" t="s">
        <v>2029</v>
      </c>
      <c r="C8185">
        <v>201209</v>
      </c>
      <c r="D8185">
        <v>0</v>
      </c>
      <c r="E8185" t="s">
        <v>1555</v>
      </c>
      <c r="F8185">
        <v>0</v>
      </c>
      <c r="G8185">
        <v>0</v>
      </c>
      <c r="H8185">
        <v>0</v>
      </c>
      <c r="I8185">
        <v>43112056101</v>
      </c>
      <c r="J8185">
        <v>12</v>
      </c>
      <c r="K8185" t="s">
        <v>1987</v>
      </c>
      <c r="L8185">
        <v>2531</v>
      </c>
      <c r="M8185" t="s">
        <v>1557</v>
      </c>
      <c r="N8185" t="s">
        <v>1988</v>
      </c>
      <c r="O8185">
        <v>0</v>
      </c>
      <c r="P8185" t="s">
        <v>1552</v>
      </c>
      <c r="Q8185">
        <v>19940501</v>
      </c>
      <c r="R8185">
        <v>891012369</v>
      </c>
    </row>
    <row r="8186" spans="1:18">
      <c r="A8186" t="s">
        <v>1985</v>
      </c>
      <c r="B8186" t="s">
        <v>2030</v>
      </c>
      <c r="C8186">
        <v>201209</v>
      </c>
      <c r="D8186">
        <v>0</v>
      </c>
      <c r="E8186" t="s">
        <v>1555</v>
      </c>
      <c r="F8186">
        <v>0</v>
      </c>
      <c r="G8186">
        <v>0</v>
      </c>
      <c r="H8186">
        <v>0</v>
      </c>
      <c r="I8186">
        <v>43112063901</v>
      </c>
      <c r="J8186">
        <v>12</v>
      </c>
      <c r="K8186" t="s">
        <v>1987</v>
      </c>
      <c r="L8186">
        <v>2531</v>
      </c>
      <c r="M8186" t="s">
        <v>1557</v>
      </c>
      <c r="N8186" t="s">
        <v>1988</v>
      </c>
      <c r="O8186">
        <v>0</v>
      </c>
      <c r="P8186" t="s">
        <v>1552</v>
      </c>
      <c r="Q8186">
        <v>19970628</v>
      </c>
      <c r="R8186">
        <v>891012369</v>
      </c>
    </row>
    <row r="8187" spans="1:18">
      <c r="A8187" t="s">
        <v>1985</v>
      </c>
      <c r="B8187" t="s">
        <v>2031</v>
      </c>
      <c r="C8187">
        <v>201209</v>
      </c>
      <c r="D8187">
        <v>0</v>
      </c>
      <c r="E8187" t="s">
        <v>1555</v>
      </c>
      <c r="F8187">
        <v>0</v>
      </c>
      <c r="G8187">
        <v>0</v>
      </c>
      <c r="H8187">
        <v>0</v>
      </c>
      <c r="I8187">
        <v>43112062300</v>
      </c>
      <c r="J8187">
        <v>12</v>
      </c>
      <c r="K8187" t="s">
        <v>1987</v>
      </c>
      <c r="L8187">
        <v>2531</v>
      </c>
      <c r="M8187" t="s">
        <v>1557</v>
      </c>
      <c r="N8187" t="s">
        <v>1988</v>
      </c>
      <c r="O8187">
        <v>0</v>
      </c>
      <c r="P8187" t="s">
        <v>1574</v>
      </c>
      <c r="Q8187">
        <v>19880501</v>
      </c>
      <c r="R8187">
        <v>891012369</v>
      </c>
    </row>
    <row r="8188" spans="1:18">
      <c r="A8188" t="s">
        <v>1985</v>
      </c>
      <c r="B8188" t="s">
        <v>2032</v>
      </c>
      <c r="C8188">
        <v>201209</v>
      </c>
      <c r="D8188">
        <v>0</v>
      </c>
      <c r="E8188" t="s">
        <v>1555</v>
      </c>
      <c r="F8188">
        <v>0</v>
      </c>
      <c r="G8188">
        <v>0</v>
      </c>
      <c r="H8188">
        <v>0</v>
      </c>
      <c r="I8188">
        <v>43112067202</v>
      </c>
      <c r="J8188">
        <v>12</v>
      </c>
      <c r="K8188" t="s">
        <v>1987</v>
      </c>
      <c r="L8188">
        <v>2531</v>
      </c>
      <c r="M8188" t="s">
        <v>1557</v>
      </c>
      <c r="N8188" t="s">
        <v>1988</v>
      </c>
      <c r="O8188">
        <v>0</v>
      </c>
      <c r="P8188" t="s">
        <v>1552</v>
      </c>
      <c r="Q8188">
        <v>19971127</v>
      </c>
      <c r="R8188">
        <v>891012369</v>
      </c>
    </row>
    <row r="8189" spans="1:18">
      <c r="A8189" t="s">
        <v>1985</v>
      </c>
      <c r="B8189" t="s">
        <v>2033</v>
      </c>
      <c r="C8189">
        <v>201209</v>
      </c>
      <c r="D8189">
        <v>0</v>
      </c>
      <c r="E8189" t="s">
        <v>1555</v>
      </c>
      <c r="F8189">
        <v>0</v>
      </c>
      <c r="G8189">
        <v>0</v>
      </c>
      <c r="H8189">
        <v>0</v>
      </c>
      <c r="I8189">
        <v>43112061600</v>
      </c>
      <c r="J8189">
        <v>12</v>
      </c>
      <c r="K8189" t="s">
        <v>1987</v>
      </c>
      <c r="L8189">
        <v>2531</v>
      </c>
      <c r="M8189" t="s">
        <v>1557</v>
      </c>
      <c r="N8189" t="s">
        <v>1988</v>
      </c>
      <c r="O8189">
        <v>0</v>
      </c>
      <c r="P8189" t="s">
        <v>1552</v>
      </c>
      <c r="Q8189">
        <v>19860301</v>
      </c>
      <c r="R8189">
        <v>891012369</v>
      </c>
    </row>
    <row r="8190" spans="1:18">
      <c r="A8190" t="s">
        <v>1985</v>
      </c>
      <c r="B8190" t="s">
        <v>2034</v>
      </c>
      <c r="C8190">
        <v>201209</v>
      </c>
      <c r="D8190">
        <v>0</v>
      </c>
      <c r="E8190" t="s">
        <v>1555</v>
      </c>
      <c r="F8190">
        <v>0</v>
      </c>
      <c r="G8190">
        <v>0</v>
      </c>
      <c r="H8190">
        <v>0</v>
      </c>
      <c r="I8190">
        <v>43112068100</v>
      </c>
      <c r="J8190">
        <v>12</v>
      </c>
      <c r="K8190" t="s">
        <v>1987</v>
      </c>
      <c r="L8190">
        <v>2531</v>
      </c>
      <c r="M8190" t="s">
        <v>1557</v>
      </c>
      <c r="N8190" t="s">
        <v>1988</v>
      </c>
      <c r="O8190">
        <v>0</v>
      </c>
      <c r="P8190" t="s">
        <v>1552</v>
      </c>
      <c r="Q8190">
        <v>19900301</v>
      </c>
      <c r="R8190">
        <v>891012369</v>
      </c>
    </row>
    <row r="8191" spans="1:18">
      <c r="A8191" t="s">
        <v>1985</v>
      </c>
      <c r="B8191" t="s">
        <v>2035</v>
      </c>
      <c r="C8191">
        <v>201209</v>
      </c>
      <c r="D8191">
        <v>0</v>
      </c>
      <c r="E8191" t="s">
        <v>1555</v>
      </c>
      <c r="F8191">
        <v>0</v>
      </c>
      <c r="G8191">
        <v>0</v>
      </c>
      <c r="H8191">
        <v>0</v>
      </c>
      <c r="I8191">
        <v>43112068400</v>
      </c>
      <c r="J8191">
        <v>12</v>
      </c>
      <c r="K8191" t="s">
        <v>1987</v>
      </c>
      <c r="L8191">
        <v>2531</v>
      </c>
      <c r="M8191" t="s">
        <v>1557</v>
      </c>
      <c r="N8191" t="s">
        <v>1988</v>
      </c>
      <c r="O8191">
        <v>0</v>
      </c>
      <c r="P8191" t="s">
        <v>1552</v>
      </c>
      <c r="Q8191">
        <v>19900201</v>
      </c>
      <c r="R8191">
        <v>891012369</v>
      </c>
    </row>
    <row r="8192" spans="1:18">
      <c r="A8192" t="s">
        <v>1985</v>
      </c>
      <c r="B8192" t="s">
        <v>2019</v>
      </c>
      <c r="C8192">
        <v>201210</v>
      </c>
      <c r="D8192">
        <v>0</v>
      </c>
      <c r="E8192" t="s">
        <v>1555</v>
      </c>
      <c r="F8192">
        <v>0</v>
      </c>
      <c r="G8192">
        <v>0</v>
      </c>
      <c r="H8192">
        <v>0</v>
      </c>
      <c r="I8192">
        <v>43112049500</v>
      </c>
      <c r="J8192">
        <v>12</v>
      </c>
      <c r="K8192" t="s">
        <v>1987</v>
      </c>
      <c r="L8192">
        <v>2531</v>
      </c>
      <c r="M8192" t="s">
        <v>1557</v>
      </c>
      <c r="N8192" t="s">
        <v>1988</v>
      </c>
      <c r="O8192">
        <v>0</v>
      </c>
      <c r="P8192" t="s">
        <v>1552</v>
      </c>
      <c r="Q8192">
        <v>19820601</v>
      </c>
      <c r="R8192">
        <v>891012369</v>
      </c>
    </row>
    <row r="8193" spans="1:18">
      <c r="A8193" t="s">
        <v>1985</v>
      </c>
      <c r="B8193" t="s">
        <v>2020</v>
      </c>
      <c r="C8193">
        <v>201210</v>
      </c>
      <c r="D8193">
        <v>0</v>
      </c>
      <c r="E8193" t="s">
        <v>1555</v>
      </c>
      <c r="F8193">
        <v>0</v>
      </c>
      <c r="G8193">
        <v>0</v>
      </c>
      <c r="H8193">
        <v>0</v>
      </c>
      <c r="I8193">
        <v>43112054400</v>
      </c>
      <c r="J8193">
        <v>12</v>
      </c>
      <c r="K8193" t="s">
        <v>1987</v>
      </c>
      <c r="L8193">
        <v>2531</v>
      </c>
      <c r="M8193" t="s">
        <v>1557</v>
      </c>
      <c r="N8193" t="s">
        <v>1988</v>
      </c>
      <c r="O8193">
        <v>0</v>
      </c>
      <c r="P8193" t="s">
        <v>1552</v>
      </c>
      <c r="Q8193">
        <v>19830601</v>
      </c>
      <c r="R8193">
        <v>891012369</v>
      </c>
    </row>
    <row r="8194" spans="1:18">
      <c r="A8194" t="s">
        <v>1985</v>
      </c>
      <c r="B8194" t="s">
        <v>2022</v>
      </c>
      <c r="C8194">
        <v>201210</v>
      </c>
      <c r="D8194">
        <v>0</v>
      </c>
      <c r="E8194" t="s">
        <v>1555</v>
      </c>
      <c r="F8194">
        <v>0</v>
      </c>
      <c r="G8194">
        <v>0</v>
      </c>
      <c r="H8194">
        <v>0</v>
      </c>
      <c r="I8194">
        <v>43112055100</v>
      </c>
      <c r="J8194">
        <v>12</v>
      </c>
      <c r="K8194" t="s">
        <v>1987</v>
      </c>
      <c r="L8194">
        <v>2531</v>
      </c>
      <c r="M8194" t="s">
        <v>1557</v>
      </c>
      <c r="N8194" t="s">
        <v>1988</v>
      </c>
      <c r="O8194">
        <v>0</v>
      </c>
      <c r="P8194" t="s">
        <v>1552</v>
      </c>
      <c r="Q8194">
        <v>19830901</v>
      </c>
      <c r="R8194">
        <v>891012369</v>
      </c>
    </row>
    <row r="8195" spans="1:18">
      <c r="A8195" t="s">
        <v>1985</v>
      </c>
      <c r="B8195" t="s">
        <v>2023</v>
      </c>
      <c r="C8195">
        <v>201210</v>
      </c>
      <c r="D8195">
        <v>0</v>
      </c>
      <c r="E8195" t="s">
        <v>1555</v>
      </c>
      <c r="F8195">
        <v>0</v>
      </c>
      <c r="G8195">
        <v>0</v>
      </c>
      <c r="H8195">
        <v>0</v>
      </c>
      <c r="I8195">
        <v>43112055300</v>
      </c>
      <c r="J8195">
        <v>12</v>
      </c>
      <c r="K8195" t="s">
        <v>1987</v>
      </c>
      <c r="L8195">
        <v>2531</v>
      </c>
      <c r="M8195" t="s">
        <v>1557</v>
      </c>
      <c r="N8195" t="s">
        <v>1988</v>
      </c>
      <c r="O8195">
        <v>0</v>
      </c>
      <c r="P8195" t="s">
        <v>1552</v>
      </c>
      <c r="Q8195">
        <v>19830801</v>
      </c>
      <c r="R8195">
        <v>891012369</v>
      </c>
    </row>
    <row r="8196" spans="1:18">
      <c r="A8196" t="s">
        <v>1985</v>
      </c>
      <c r="B8196" t="s">
        <v>1999</v>
      </c>
      <c r="C8196">
        <v>201210</v>
      </c>
      <c r="D8196">
        <v>0</v>
      </c>
      <c r="E8196" t="s">
        <v>1555</v>
      </c>
      <c r="F8196">
        <v>0</v>
      </c>
      <c r="G8196">
        <v>0</v>
      </c>
      <c r="H8196">
        <v>0</v>
      </c>
      <c r="I8196">
        <v>43112055500</v>
      </c>
      <c r="J8196">
        <v>12</v>
      </c>
      <c r="K8196" t="s">
        <v>1987</v>
      </c>
      <c r="L8196">
        <v>2531</v>
      </c>
      <c r="M8196" t="s">
        <v>1557</v>
      </c>
      <c r="N8196" t="s">
        <v>1988</v>
      </c>
      <c r="O8196">
        <v>0</v>
      </c>
      <c r="P8196" t="s">
        <v>1552</v>
      </c>
      <c r="Q8196">
        <v>19830901</v>
      </c>
      <c r="R8196">
        <v>891012369</v>
      </c>
    </row>
    <row r="8197" spans="1:18">
      <c r="A8197" t="s">
        <v>1985</v>
      </c>
      <c r="B8197" t="s">
        <v>2024</v>
      </c>
      <c r="C8197">
        <v>201210</v>
      </c>
      <c r="D8197">
        <v>0</v>
      </c>
      <c r="E8197" t="s">
        <v>1555</v>
      </c>
      <c r="F8197">
        <v>0</v>
      </c>
      <c r="G8197">
        <v>0</v>
      </c>
      <c r="H8197">
        <v>0</v>
      </c>
      <c r="I8197">
        <v>43112056800</v>
      </c>
      <c r="J8197">
        <v>12</v>
      </c>
      <c r="K8197" t="s">
        <v>1987</v>
      </c>
      <c r="L8197">
        <v>2531</v>
      </c>
      <c r="M8197" t="s">
        <v>1557</v>
      </c>
      <c r="N8197" t="s">
        <v>1988</v>
      </c>
      <c r="O8197">
        <v>0</v>
      </c>
      <c r="P8197" t="s">
        <v>1552</v>
      </c>
      <c r="Q8197">
        <v>19840101</v>
      </c>
      <c r="R8197">
        <v>891012369</v>
      </c>
    </row>
    <row r="8198" spans="1:18">
      <c r="A8198" t="s">
        <v>1985</v>
      </c>
      <c r="B8198" t="s">
        <v>2002</v>
      </c>
      <c r="C8198">
        <v>201210</v>
      </c>
      <c r="D8198">
        <v>0</v>
      </c>
      <c r="E8198" t="s">
        <v>1555</v>
      </c>
      <c r="F8198">
        <v>0</v>
      </c>
      <c r="G8198">
        <v>0</v>
      </c>
      <c r="H8198">
        <v>0</v>
      </c>
      <c r="I8198">
        <v>43112057200</v>
      </c>
      <c r="J8198">
        <v>12</v>
      </c>
      <c r="K8198" t="s">
        <v>1987</v>
      </c>
      <c r="L8198">
        <v>2531</v>
      </c>
      <c r="M8198" t="s">
        <v>1557</v>
      </c>
      <c r="N8198" t="s">
        <v>1988</v>
      </c>
      <c r="O8198">
        <v>0</v>
      </c>
      <c r="P8198" t="s">
        <v>1552</v>
      </c>
      <c r="Q8198">
        <v>19840201</v>
      </c>
      <c r="R8198">
        <v>891012369</v>
      </c>
    </row>
    <row r="8199" spans="1:18">
      <c r="A8199" t="s">
        <v>1985</v>
      </c>
      <c r="B8199" t="s">
        <v>2025</v>
      </c>
      <c r="C8199">
        <v>201210</v>
      </c>
      <c r="D8199">
        <v>0</v>
      </c>
      <c r="E8199" t="s">
        <v>1555</v>
      </c>
      <c r="F8199">
        <v>0</v>
      </c>
      <c r="G8199">
        <v>0</v>
      </c>
      <c r="H8199">
        <v>0</v>
      </c>
      <c r="I8199">
        <v>43112061000</v>
      </c>
      <c r="J8199">
        <v>12</v>
      </c>
      <c r="K8199" t="s">
        <v>1987</v>
      </c>
      <c r="L8199">
        <v>2531</v>
      </c>
      <c r="M8199" t="s">
        <v>1557</v>
      </c>
      <c r="N8199" t="s">
        <v>1988</v>
      </c>
      <c r="O8199">
        <v>0</v>
      </c>
      <c r="P8199" t="s">
        <v>1574</v>
      </c>
      <c r="Q8199">
        <v>19871001</v>
      </c>
      <c r="R8199">
        <v>891012369</v>
      </c>
    </row>
    <row r="8200" spans="1:18">
      <c r="A8200" t="s">
        <v>1985</v>
      </c>
      <c r="B8200" t="s">
        <v>2026</v>
      </c>
      <c r="C8200">
        <v>201210</v>
      </c>
      <c r="D8200">
        <v>0</v>
      </c>
      <c r="E8200" t="s">
        <v>1555</v>
      </c>
      <c r="F8200">
        <v>0</v>
      </c>
      <c r="G8200">
        <v>0</v>
      </c>
      <c r="H8200">
        <v>0</v>
      </c>
      <c r="I8200">
        <v>43112052401</v>
      </c>
      <c r="J8200">
        <v>12</v>
      </c>
      <c r="K8200" t="s">
        <v>1987</v>
      </c>
      <c r="L8200">
        <v>2531</v>
      </c>
      <c r="M8200" t="s">
        <v>1557</v>
      </c>
      <c r="N8200" t="s">
        <v>1988</v>
      </c>
      <c r="O8200">
        <v>0</v>
      </c>
      <c r="P8200" t="s">
        <v>1552</v>
      </c>
      <c r="Q8200">
        <v>19860101</v>
      </c>
      <c r="R8200">
        <v>891012369</v>
      </c>
    </row>
    <row r="8201" spans="1:18">
      <c r="A8201" t="s">
        <v>1985</v>
      </c>
      <c r="B8201" t="s">
        <v>2027</v>
      </c>
      <c r="C8201">
        <v>201210</v>
      </c>
      <c r="D8201">
        <v>0</v>
      </c>
      <c r="E8201" t="s">
        <v>1555</v>
      </c>
      <c r="F8201">
        <v>0</v>
      </c>
      <c r="G8201">
        <v>0</v>
      </c>
      <c r="H8201">
        <v>0</v>
      </c>
      <c r="I8201">
        <v>43112053001</v>
      </c>
      <c r="J8201">
        <v>12</v>
      </c>
      <c r="K8201" t="s">
        <v>1991</v>
      </c>
      <c r="L8201">
        <v>2531</v>
      </c>
      <c r="M8201" t="s">
        <v>1557</v>
      </c>
      <c r="N8201" t="s">
        <v>1988</v>
      </c>
      <c r="O8201">
        <v>0</v>
      </c>
      <c r="P8201" t="s">
        <v>1552</v>
      </c>
      <c r="Q8201">
        <v>19870401</v>
      </c>
      <c r="R8201">
        <v>891012369</v>
      </c>
    </row>
    <row r="8202" spans="1:18">
      <c r="A8202" t="s">
        <v>1985</v>
      </c>
      <c r="B8202" t="s">
        <v>2028</v>
      </c>
      <c r="C8202">
        <v>201210</v>
      </c>
      <c r="D8202">
        <v>0</v>
      </c>
      <c r="E8202" t="s">
        <v>1555</v>
      </c>
      <c r="F8202">
        <v>0</v>
      </c>
      <c r="G8202">
        <v>0</v>
      </c>
      <c r="H8202">
        <v>0</v>
      </c>
      <c r="I8202">
        <v>43112061100</v>
      </c>
      <c r="J8202">
        <v>12</v>
      </c>
      <c r="K8202" t="s">
        <v>1987</v>
      </c>
      <c r="L8202">
        <v>2531</v>
      </c>
      <c r="M8202" t="s">
        <v>1557</v>
      </c>
      <c r="N8202" t="s">
        <v>1988</v>
      </c>
      <c r="O8202">
        <v>0</v>
      </c>
      <c r="P8202" t="s">
        <v>1552</v>
      </c>
      <c r="Q8202">
        <v>19850801</v>
      </c>
      <c r="R8202">
        <v>891012369</v>
      </c>
    </row>
    <row r="8203" spans="1:18">
      <c r="A8203" t="s">
        <v>1985</v>
      </c>
      <c r="B8203" t="s">
        <v>2029</v>
      </c>
      <c r="C8203">
        <v>201210</v>
      </c>
      <c r="D8203">
        <v>0</v>
      </c>
      <c r="E8203" t="s">
        <v>1555</v>
      </c>
      <c r="F8203">
        <v>0</v>
      </c>
      <c r="G8203">
        <v>0</v>
      </c>
      <c r="H8203">
        <v>0</v>
      </c>
      <c r="I8203">
        <v>43112056101</v>
      </c>
      <c r="J8203">
        <v>12</v>
      </c>
      <c r="K8203" t="s">
        <v>1987</v>
      </c>
      <c r="L8203">
        <v>2531</v>
      </c>
      <c r="M8203" t="s">
        <v>1557</v>
      </c>
      <c r="N8203" t="s">
        <v>1988</v>
      </c>
      <c r="O8203">
        <v>0</v>
      </c>
      <c r="P8203" t="s">
        <v>1552</v>
      </c>
      <c r="Q8203">
        <v>19940501</v>
      </c>
      <c r="R8203">
        <v>891012369</v>
      </c>
    </row>
    <row r="8204" spans="1:18">
      <c r="A8204" t="s">
        <v>1985</v>
      </c>
      <c r="B8204" t="s">
        <v>2030</v>
      </c>
      <c r="C8204">
        <v>201210</v>
      </c>
      <c r="D8204">
        <v>0</v>
      </c>
      <c r="E8204" t="s">
        <v>1555</v>
      </c>
      <c r="F8204">
        <v>0</v>
      </c>
      <c r="G8204">
        <v>0</v>
      </c>
      <c r="H8204">
        <v>0</v>
      </c>
      <c r="I8204">
        <v>43112063901</v>
      </c>
      <c r="J8204">
        <v>12</v>
      </c>
      <c r="K8204" t="s">
        <v>1987</v>
      </c>
      <c r="L8204">
        <v>2531</v>
      </c>
      <c r="M8204" t="s">
        <v>1557</v>
      </c>
      <c r="N8204" t="s">
        <v>1988</v>
      </c>
      <c r="O8204">
        <v>0</v>
      </c>
      <c r="P8204" t="s">
        <v>1552</v>
      </c>
      <c r="Q8204">
        <v>19970628</v>
      </c>
      <c r="R8204">
        <v>891012369</v>
      </c>
    </row>
    <row r="8205" spans="1:18">
      <c r="A8205" t="s">
        <v>1985</v>
      </c>
      <c r="B8205" t="s">
        <v>2031</v>
      </c>
      <c r="C8205">
        <v>201210</v>
      </c>
      <c r="D8205">
        <v>0</v>
      </c>
      <c r="E8205" t="s">
        <v>1555</v>
      </c>
      <c r="F8205">
        <v>0</v>
      </c>
      <c r="G8205">
        <v>0</v>
      </c>
      <c r="H8205">
        <v>0</v>
      </c>
      <c r="I8205">
        <v>43112062300</v>
      </c>
      <c r="J8205">
        <v>12</v>
      </c>
      <c r="K8205" t="s">
        <v>1987</v>
      </c>
      <c r="L8205">
        <v>2531</v>
      </c>
      <c r="M8205" t="s">
        <v>1557</v>
      </c>
      <c r="N8205" t="s">
        <v>1988</v>
      </c>
      <c r="O8205">
        <v>0</v>
      </c>
      <c r="P8205" t="s">
        <v>1574</v>
      </c>
      <c r="Q8205">
        <v>19880501</v>
      </c>
      <c r="R8205">
        <v>891012369</v>
      </c>
    </row>
    <row r="8206" spans="1:18">
      <c r="A8206" t="s">
        <v>1985</v>
      </c>
      <c r="B8206" t="s">
        <v>2032</v>
      </c>
      <c r="C8206">
        <v>201210</v>
      </c>
      <c r="D8206">
        <v>0</v>
      </c>
      <c r="E8206" t="s">
        <v>1555</v>
      </c>
      <c r="F8206">
        <v>0</v>
      </c>
      <c r="G8206">
        <v>0</v>
      </c>
      <c r="H8206">
        <v>0</v>
      </c>
      <c r="I8206">
        <v>43112067202</v>
      </c>
      <c r="J8206">
        <v>12</v>
      </c>
      <c r="K8206" t="s">
        <v>1987</v>
      </c>
      <c r="L8206">
        <v>2531</v>
      </c>
      <c r="M8206" t="s">
        <v>1557</v>
      </c>
      <c r="N8206" t="s">
        <v>1988</v>
      </c>
      <c r="O8206">
        <v>0</v>
      </c>
      <c r="P8206" t="s">
        <v>1552</v>
      </c>
      <c r="Q8206">
        <v>19971127</v>
      </c>
      <c r="R8206">
        <v>891012369</v>
      </c>
    </row>
    <row r="8207" spans="1:18">
      <c r="A8207" t="s">
        <v>1985</v>
      </c>
      <c r="B8207" t="s">
        <v>2033</v>
      </c>
      <c r="C8207">
        <v>201210</v>
      </c>
      <c r="D8207">
        <v>0</v>
      </c>
      <c r="E8207" t="s">
        <v>1555</v>
      </c>
      <c r="F8207">
        <v>0</v>
      </c>
      <c r="G8207">
        <v>0</v>
      </c>
      <c r="H8207">
        <v>0</v>
      </c>
      <c r="I8207">
        <v>43112061600</v>
      </c>
      <c r="J8207">
        <v>12</v>
      </c>
      <c r="K8207" t="s">
        <v>1987</v>
      </c>
      <c r="L8207">
        <v>2531</v>
      </c>
      <c r="M8207" t="s">
        <v>1557</v>
      </c>
      <c r="N8207" t="s">
        <v>1988</v>
      </c>
      <c r="O8207">
        <v>0</v>
      </c>
      <c r="P8207" t="s">
        <v>1552</v>
      </c>
      <c r="Q8207">
        <v>19860301</v>
      </c>
      <c r="R8207">
        <v>891012369</v>
      </c>
    </row>
    <row r="8208" spans="1:18">
      <c r="A8208" t="s">
        <v>1985</v>
      </c>
      <c r="B8208" t="s">
        <v>2034</v>
      </c>
      <c r="C8208">
        <v>201210</v>
      </c>
      <c r="D8208">
        <v>0</v>
      </c>
      <c r="E8208" t="s">
        <v>1555</v>
      </c>
      <c r="F8208">
        <v>0</v>
      </c>
      <c r="G8208">
        <v>0</v>
      </c>
      <c r="H8208">
        <v>0</v>
      </c>
      <c r="I8208">
        <v>43112068100</v>
      </c>
      <c r="J8208">
        <v>12</v>
      </c>
      <c r="K8208" t="s">
        <v>1987</v>
      </c>
      <c r="L8208">
        <v>2531</v>
      </c>
      <c r="M8208" t="s">
        <v>1557</v>
      </c>
      <c r="N8208" t="s">
        <v>1988</v>
      </c>
      <c r="O8208">
        <v>0</v>
      </c>
      <c r="P8208" t="s">
        <v>1552</v>
      </c>
      <c r="Q8208">
        <v>19900301</v>
      </c>
      <c r="R8208">
        <v>891012369</v>
      </c>
    </row>
    <row r="8209" spans="1:18">
      <c r="A8209" t="s">
        <v>1985</v>
      </c>
      <c r="B8209" t="s">
        <v>2035</v>
      </c>
      <c r="C8209">
        <v>201210</v>
      </c>
      <c r="D8209">
        <v>0</v>
      </c>
      <c r="E8209" t="s">
        <v>1555</v>
      </c>
      <c r="F8209">
        <v>0</v>
      </c>
      <c r="G8209">
        <v>0</v>
      </c>
      <c r="H8209">
        <v>0</v>
      </c>
      <c r="I8209">
        <v>43112068400</v>
      </c>
      <c r="J8209">
        <v>12</v>
      </c>
      <c r="K8209" t="s">
        <v>1987</v>
      </c>
      <c r="L8209">
        <v>2531</v>
      </c>
      <c r="M8209" t="s">
        <v>1557</v>
      </c>
      <c r="N8209" t="s">
        <v>1988</v>
      </c>
      <c r="O8209">
        <v>0</v>
      </c>
      <c r="P8209" t="s">
        <v>1552</v>
      </c>
      <c r="Q8209">
        <v>19900201</v>
      </c>
      <c r="R8209">
        <v>891012369</v>
      </c>
    </row>
    <row r="8210" spans="1:18">
      <c r="A8210" t="s">
        <v>1985</v>
      </c>
      <c r="B8210" t="s">
        <v>2019</v>
      </c>
      <c r="C8210">
        <v>201211</v>
      </c>
      <c r="D8210">
        <v>0</v>
      </c>
      <c r="E8210" t="s">
        <v>1555</v>
      </c>
      <c r="F8210">
        <v>0</v>
      </c>
      <c r="G8210">
        <v>0</v>
      </c>
      <c r="H8210">
        <v>0</v>
      </c>
      <c r="I8210">
        <v>43112049500</v>
      </c>
      <c r="J8210">
        <v>12</v>
      </c>
      <c r="K8210" t="s">
        <v>1987</v>
      </c>
      <c r="L8210">
        <v>2531</v>
      </c>
      <c r="M8210" t="s">
        <v>1557</v>
      </c>
      <c r="N8210" t="s">
        <v>1988</v>
      </c>
      <c r="O8210">
        <v>0</v>
      </c>
      <c r="P8210" t="s">
        <v>1552</v>
      </c>
      <c r="Q8210">
        <v>19820601</v>
      </c>
      <c r="R8210">
        <v>891012369</v>
      </c>
    </row>
    <row r="8211" spans="1:18">
      <c r="A8211" t="s">
        <v>1985</v>
      </c>
      <c r="B8211" t="s">
        <v>2020</v>
      </c>
      <c r="C8211">
        <v>201211</v>
      </c>
      <c r="D8211">
        <v>0</v>
      </c>
      <c r="E8211" t="s">
        <v>1555</v>
      </c>
      <c r="F8211">
        <v>0</v>
      </c>
      <c r="G8211">
        <v>0</v>
      </c>
      <c r="H8211">
        <v>0</v>
      </c>
      <c r="I8211">
        <v>43112054400</v>
      </c>
      <c r="J8211">
        <v>12</v>
      </c>
      <c r="K8211" t="s">
        <v>1987</v>
      </c>
      <c r="L8211">
        <v>2531</v>
      </c>
      <c r="M8211" t="s">
        <v>1557</v>
      </c>
      <c r="N8211" t="s">
        <v>1988</v>
      </c>
      <c r="O8211">
        <v>0</v>
      </c>
      <c r="P8211" t="s">
        <v>1552</v>
      </c>
      <c r="Q8211">
        <v>19830601</v>
      </c>
      <c r="R8211">
        <v>891012369</v>
      </c>
    </row>
    <row r="8212" spans="1:18">
      <c r="A8212" t="s">
        <v>1985</v>
      </c>
      <c r="B8212" t="s">
        <v>2022</v>
      </c>
      <c r="C8212">
        <v>201211</v>
      </c>
      <c r="D8212">
        <v>0</v>
      </c>
      <c r="E8212" t="s">
        <v>1555</v>
      </c>
      <c r="F8212">
        <v>0</v>
      </c>
      <c r="G8212">
        <v>0</v>
      </c>
      <c r="H8212">
        <v>0</v>
      </c>
      <c r="I8212">
        <v>43112055100</v>
      </c>
      <c r="J8212">
        <v>12</v>
      </c>
      <c r="K8212" t="s">
        <v>1987</v>
      </c>
      <c r="L8212">
        <v>2531</v>
      </c>
      <c r="M8212" t="s">
        <v>1557</v>
      </c>
      <c r="N8212" t="s">
        <v>1988</v>
      </c>
      <c r="O8212">
        <v>0</v>
      </c>
      <c r="P8212" t="s">
        <v>1552</v>
      </c>
      <c r="Q8212">
        <v>19830901</v>
      </c>
      <c r="R8212">
        <v>891012369</v>
      </c>
    </row>
    <row r="8213" spans="1:18">
      <c r="A8213" t="s">
        <v>1985</v>
      </c>
      <c r="B8213" t="s">
        <v>2023</v>
      </c>
      <c r="C8213">
        <v>201211</v>
      </c>
      <c r="D8213">
        <v>0</v>
      </c>
      <c r="E8213" t="s">
        <v>1555</v>
      </c>
      <c r="F8213">
        <v>0</v>
      </c>
      <c r="G8213">
        <v>0</v>
      </c>
      <c r="H8213">
        <v>0</v>
      </c>
      <c r="I8213">
        <v>43112055300</v>
      </c>
      <c r="J8213">
        <v>12</v>
      </c>
      <c r="K8213" t="s">
        <v>1987</v>
      </c>
      <c r="L8213">
        <v>2531</v>
      </c>
      <c r="M8213" t="s">
        <v>1557</v>
      </c>
      <c r="N8213" t="s">
        <v>1988</v>
      </c>
      <c r="O8213">
        <v>0</v>
      </c>
      <c r="P8213" t="s">
        <v>1552</v>
      </c>
      <c r="Q8213">
        <v>19830801</v>
      </c>
      <c r="R8213">
        <v>891012369</v>
      </c>
    </row>
    <row r="8214" spans="1:18">
      <c r="A8214" t="s">
        <v>1985</v>
      </c>
      <c r="B8214" t="s">
        <v>1999</v>
      </c>
      <c r="C8214">
        <v>201211</v>
      </c>
      <c r="D8214">
        <v>0</v>
      </c>
      <c r="E8214" t="s">
        <v>1555</v>
      </c>
      <c r="F8214">
        <v>0</v>
      </c>
      <c r="G8214">
        <v>0</v>
      </c>
      <c r="H8214">
        <v>0</v>
      </c>
      <c r="I8214">
        <v>43112055500</v>
      </c>
      <c r="J8214">
        <v>12</v>
      </c>
      <c r="K8214" t="s">
        <v>1987</v>
      </c>
      <c r="L8214">
        <v>2531</v>
      </c>
      <c r="M8214" t="s">
        <v>1557</v>
      </c>
      <c r="N8214" t="s">
        <v>1988</v>
      </c>
      <c r="O8214">
        <v>0</v>
      </c>
      <c r="P8214" t="s">
        <v>1552</v>
      </c>
      <c r="Q8214">
        <v>19830901</v>
      </c>
      <c r="R8214">
        <v>891012369</v>
      </c>
    </row>
    <row r="8215" spans="1:18">
      <c r="A8215" t="s">
        <v>1985</v>
      </c>
      <c r="B8215" t="s">
        <v>2024</v>
      </c>
      <c r="C8215">
        <v>201211</v>
      </c>
      <c r="D8215">
        <v>0</v>
      </c>
      <c r="E8215" t="s">
        <v>1555</v>
      </c>
      <c r="F8215">
        <v>0</v>
      </c>
      <c r="G8215">
        <v>0</v>
      </c>
      <c r="H8215">
        <v>0</v>
      </c>
      <c r="I8215">
        <v>43112056800</v>
      </c>
      <c r="J8215">
        <v>12</v>
      </c>
      <c r="K8215" t="s">
        <v>1987</v>
      </c>
      <c r="L8215">
        <v>2531</v>
      </c>
      <c r="M8215" t="s">
        <v>1557</v>
      </c>
      <c r="N8215" t="s">
        <v>1988</v>
      </c>
      <c r="O8215">
        <v>0</v>
      </c>
      <c r="P8215" t="s">
        <v>1552</v>
      </c>
      <c r="Q8215">
        <v>19840101</v>
      </c>
      <c r="R8215">
        <v>891012369</v>
      </c>
    </row>
    <row r="8216" spans="1:18">
      <c r="A8216" t="s">
        <v>1985</v>
      </c>
      <c r="B8216" t="s">
        <v>2002</v>
      </c>
      <c r="C8216">
        <v>201211</v>
      </c>
      <c r="D8216">
        <v>0</v>
      </c>
      <c r="E8216" t="s">
        <v>1555</v>
      </c>
      <c r="F8216">
        <v>0</v>
      </c>
      <c r="G8216">
        <v>0</v>
      </c>
      <c r="H8216">
        <v>0</v>
      </c>
      <c r="I8216">
        <v>43112057200</v>
      </c>
      <c r="J8216">
        <v>12</v>
      </c>
      <c r="K8216" t="s">
        <v>1987</v>
      </c>
      <c r="L8216">
        <v>2531</v>
      </c>
      <c r="M8216" t="s">
        <v>1557</v>
      </c>
      <c r="N8216" t="s">
        <v>1988</v>
      </c>
      <c r="O8216">
        <v>0</v>
      </c>
      <c r="P8216" t="s">
        <v>1552</v>
      </c>
      <c r="Q8216">
        <v>19840201</v>
      </c>
      <c r="R8216">
        <v>891012369</v>
      </c>
    </row>
    <row r="8217" spans="1:18">
      <c r="A8217" t="s">
        <v>1985</v>
      </c>
      <c r="B8217" t="s">
        <v>2025</v>
      </c>
      <c r="C8217">
        <v>201211</v>
      </c>
      <c r="D8217">
        <v>0</v>
      </c>
      <c r="E8217" t="s">
        <v>1555</v>
      </c>
      <c r="F8217">
        <v>0</v>
      </c>
      <c r="G8217">
        <v>0</v>
      </c>
      <c r="H8217">
        <v>0</v>
      </c>
      <c r="I8217">
        <v>43112061000</v>
      </c>
      <c r="J8217">
        <v>12</v>
      </c>
      <c r="K8217" t="s">
        <v>1987</v>
      </c>
      <c r="L8217">
        <v>2531</v>
      </c>
      <c r="M8217" t="s">
        <v>1557</v>
      </c>
      <c r="N8217" t="s">
        <v>1988</v>
      </c>
      <c r="O8217">
        <v>0</v>
      </c>
      <c r="P8217" t="s">
        <v>1574</v>
      </c>
      <c r="Q8217">
        <v>19871001</v>
      </c>
      <c r="R8217">
        <v>891012369</v>
      </c>
    </row>
    <row r="8218" spans="1:18">
      <c r="A8218" t="s">
        <v>1985</v>
      </c>
      <c r="B8218" t="s">
        <v>2026</v>
      </c>
      <c r="C8218">
        <v>201211</v>
      </c>
      <c r="D8218">
        <v>0</v>
      </c>
      <c r="E8218" t="s">
        <v>1555</v>
      </c>
      <c r="F8218">
        <v>0</v>
      </c>
      <c r="G8218">
        <v>0</v>
      </c>
      <c r="H8218">
        <v>0</v>
      </c>
      <c r="I8218">
        <v>43112052401</v>
      </c>
      <c r="J8218">
        <v>12</v>
      </c>
      <c r="K8218" t="s">
        <v>1987</v>
      </c>
      <c r="L8218">
        <v>2531</v>
      </c>
      <c r="M8218" t="s">
        <v>1557</v>
      </c>
      <c r="N8218" t="s">
        <v>1988</v>
      </c>
      <c r="O8218">
        <v>0</v>
      </c>
      <c r="P8218" t="s">
        <v>1552</v>
      </c>
      <c r="Q8218">
        <v>19860101</v>
      </c>
      <c r="R8218">
        <v>891012369</v>
      </c>
    </row>
    <row r="8219" spans="1:18">
      <c r="A8219" t="s">
        <v>1985</v>
      </c>
      <c r="B8219" t="s">
        <v>2027</v>
      </c>
      <c r="C8219">
        <v>201211</v>
      </c>
      <c r="D8219">
        <v>0</v>
      </c>
      <c r="E8219" t="s">
        <v>1555</v>
      </c>
      <c r="F8219">
        <v>0</v>
      </c>
      <c r="G8219">
        <v>0</v>
      </c>
      <c r="H8219">
        <v>0</v>
      </c>
      <c r="I8219">
        <v>43112053001</v>
      </c>
      <c r="J8219">
        <v>12</v>
      </c>
      <c r="K8219" t="s">
        <v>1991</v>
      </c>
      <c r="L8219">
        <v>2531</v>
      </c>
      <c r="M8219" t="s">
        <v>1557</v>
      </c>
      <c r="N8219" t="s">
        <v>1988</v>
      </c>
      <c r="O8219">
        <v>0</v>
      </c>
      <c r="P8219" t="s">
        <v>1552</v>
      </c>
      <c r="Q8219">
        <v>19870401</v>
      </c>
      <c r="R8219">
        <v>891012369</v>
      </c>
    </row>
    <row r="8220" spans="1:18">
      <c r="A8220" t="s">
        <v>1985</v>
      </c>
      <c r="B8220" t="s">
        <v>2028</v>
      </c>
      <c r="C8220">
        <v>201211</v>
      </c>
      <c r="D8220">
        <v>0</v>
      </c>
      <c r="E8220" t="s">
        <v>1555</v>
      </c>
      <c r="F8220">
        <v>0</v>
      </c>
      <c r="G8220">
        <v>0</v>
      </c>
      <c r="H8220">
        <v>0</v>
      </c>
      <c r="I8220">
        <v>43112061100</v>
      </c>
      <c r="J8220">
        <v>12</v>
      </c>
      <c r="K8220" t="s">
        <v>1987</v>
      </c>
      <c r="L8220">
        <v>2531</v>
      </c>
      <c r="M8220" t="s">
        <v>1557</v>
      </c>
      <c r="N8220" t="s">
        <v>1988</v>
      </c>
      <c r="O8220">
        <v>0</v>
      </c>
      <c r="P8220" t="s">
        <v>1552</v>
      </c>
      <c r="Q8220">
        <v>19850801</v>
      </c>
      <c r="R8220">
        <v>891012369</v>
      </c>
    </row>
    <row r="8221" spans="1:18">
      <c r="A8221" t="s">
        <v>1985</v>
      </c>
      <c r="B8221" t="s">
        <v>2029</v>
      </c>
      <c r="C8221">
        <v>201211</v>
      </c>
      <c r="D8221">
        <v>0</v>
      </c>
      <c r="E8221" t="s">
        <v>1555</v>
      </c>
      <c r="F8221">
        <v>0</v>
      </c>
      <c r="G8221">
        <v>0</v>
      </c>
      <c r="H8221">
        <v>0</v>
      </c>
      <c r="I8221">
        <v>43112056101</v>
      </c>
      <c r="J8221">
        <v>12</v>
      </c>
      <c r="K8221" t="s">
        <v>1987</v>
      </c>
      <c r="L8221">
        <v>2531</v>
      </c>
      <c r="M8221" t="s">
        <v>1557</v>
      </c>
      <c r="N8221" t="s">
        <v>1988</v>
      </c>
      <c r="O8221">
        <v>0</v>
      </c>
      <c r="P8221" t="s">
        <v>1552</v>
      </c>
      <c r="Q8221">
        <v>19940501</v>
      </c>
      <c r="R8221">
        <v>891012369</v>
      </c>
    </row>
    <row r="8222" spans="1:18">
      <c r="A8222" t="s">
        <v>1985</v>
      </c>
      <c r="B8222" t="s">
        <v>2030</v>
      </c>
      <c r="C8222">
        <v>201211</v>
      </c>
      <c r="D8222">
        <v>0</v>
      </c>
      <c r="E8222" t="s">
        <v>1555</v>
      </c>
      <c r="F8222">
        <v>0</v>
      </c>
      <c r="G8222">
        <v>0</v>
      </c>
      <c r="H8222">
        <v>0</v>
      </c>
      <c r="I8222">
        <v>43112063901</v>
      </c>
      <c r="J8222">
        <v>12</v>
      </c>
      <c r="K8222" t="s">
        <v>1987</v>
      </c>
      <c r="L8222">
        <v>2531</v>
      </c>
      <c r="M8222" t="s">
        <v>1557</v>
      </c>
      <c r="N8222" t="s">
        <v>1988</v>
      </c>
      <c r="O8222">
        <v>0</v>
      </c>
      <c r="P8222" t="s">
        <v>1552</v>
      </c>
      <c r="Q8222">
        <v>19970628</v>
      </c>
      <c r="R8222">
        <v>891012369</v>
      </c>
    </row>
    <row r="8223" spans="1:18">
      <c r="A8223" t="s">
        <v>1985</v>
      </c>
      <c r="B8223" t="s">
        <v>2031</v>
      </c>
      <c r="C8223">
        <v>201211</v>
      </c>
      <c r="D8223">
        <v>0</v>
      </c>
      <c r="E8223" t="s">
        <v>1555</v>
      </c>
      <c r="F8223">
        <v>0</v>
      </c>
      <c r="G8223">
        <v>0</v>
      </c>
      <c r="H8223">
        <v>0</v>
      </c>
      <c r="I8223">
        <v>43112062300</v>
      </c>
      <c r="J8223">
        <v>12</v>
      </c>
      <c r="K8223" t="s">
        <v>1987</v>
      </c>
      <c r="L8223">
        <v>2531</v>
      </c>
      <c r="M8223" t="s">
        <v>1557</v>
      </c>
      <c r="N8223" t="s">
        <v>1988</v>
      </c>
      <c r="O8223">
        <v>0</v>
      </c>
      <c r="P8223" t="s">
        <v>1574</v>
      </c>
      <c r="Q8223">
        <v>19880501</v>
      </c>
      <c r="R8223">
        <v>891012369</v>
      </c>
    </row>
    <row r="8224" spans="1:18">
      <c r="A8224" t="s">
        <v>1985</v>
      </c>
      <c r="B8224" t="s">
        <v>2032</v>
      </c>
      <c r="C8224">
        <v>201211</v>
      </c>
      <c r="D8224">
        <v>0</v>
      </c>
      <c r="E8224" t="s">
        <v>1555</v>
      </c>
      <c r="F8224">
        <v>0</v>
      </c>
      <c r="G8224">
        <v>0</v>
      </c>
      <c r="H8224">
        <v>0</v>
      </c>
      <c r="I8224">
        <v>43112067202</v>
      </c>
      <c r="J8224">
        <v>12</v>
      </c>
      <c r="K8224" t="s">
        <v>1987</v>
      </c>
      <c r="L8224">
        <v>2531</v>
      </c>
      <c r="M8224" t="s">
        <v>1557</v>
      </c>
      <c r="N8224" t="s">
        <v>1988</v>
      </c>
      <c r="O8224">
        <v>0</v>
      </c>
      <c r="P8224" t="s">
        <v>1552</v>
      </c>
      <c r="Q8224">
        <v>19971127</v>
      </c>
      <c r="R8224">
        <v>891012369</v>
      </c>
    </row>
    <row r="8225" spans="1:18">
      <c r="A8225" t="s">
        <v>1985</v>
      </c>
      <c r="B8225" t="s">
        <v>2033</v>
      </c>
      <c r="C8225">
        <v>201211</v>
      </c>
      <c r="D8225">
        <v>0</v>
      </c>
      <c r="E8225" t="s">
        <v>1555</v>
      </c>
      <c r="F8225">
        <v>0</v>
      </c>
      <c r="G8225">
        <v>0</v>
      </c>
      <c r="H8225">
        <v>0</v>
      </c>
      <c r="I8225">
        <v>43112061600</v>
      </c>
      <c r="J8225">
        <v>12</v>
      </c>
      <c r="K8225" t="s">
        <v>1987</v>
      </c>
      <c r="L8225">
        <v>2531</v>
      </c>
      <c r="M8225" t="s">
        <v>1557</v>
      </c>
      <c r="N8225" t="s">
        <v>1988</v>
      </c>
      <c r="O8225">
        <v>0</v>
      </c>
      <c r="P8225" t="s">
        <v>1552</v>
      </c>
      <c r="Q8225">
        <v>19860301</v>
      </c>
      <c r="R8225">
        <v>891012369</v>
      </c>
    </row>
    <row r="8226" spans="1:18">
      <c r="A8226" t="s">
        <v>1985</v>
      </c>
      <c r="B8226" t="s">
        <v>2034</v>
      </c>
      <c r="C8226">
        <v>201211</v>
      </c>
      <c r="D8226">
        <v>0</v>
      </c>
      <c r="E8226" t="s">
        <v>1555</v>
      </c>
      <c r="F8226">
        <v>0</v>
      </c>
      <c r="G8226">
        <v>0</v>
      </c>
      <c r="H8226">
        <v>0</v>
      </c>
      <c r="I8226">
        <v>43112068100</v>
      </c>
      <c r="J8226">
        <v>12</v>
      </c>
      <c r="K8226" t="s">
        <v>1987</v>
      </c>
      <c r="L8226">
        <v>2531</v>
      </c>
      <c r="M8226" t="s">
        <v>1557</v>
      </c>
      <c r="N8226" t="s">
        <v>1988</v>
      </c>
      <c r="O8226">
        <v>0</v>
      </c>
      <c r="P8226" t="s">
        <v>1552</v>
      </c>
      <c r="Q8226">
        <v>19900301</v>
      </c>
      <c r="R8226">
        <v>891012369</v>
      </c>
    </row>
    <row r="8227" spans="1:18">
      <c r="A8227" t="s">
        <v>1985</v>
      </c>
      <c r="B8227" t="s">
        <v>2035</v>
      </c>
      <c r="C8227">
        <v>201211</v>
      </c>
      <c r="D8227">
        <v>0</v>
      </c>
      <c r="E8227" t="s">
        <v>1555</v>
      </c>
      <c r="F8227">
        <v>0</v>
      </c>
      <c r="G8227">
        <v>0</v>
      </c>
      <c r="H8227">
        <v>0</v>
      </c>
      <c r="I8227">
        <v>43112068400</v>
      </c>
      <c r="J8227">
        <v>12</v>
      </c>
      <c r="K8227" t="s">
        <v>1987</v>
      </c>
      <c r="L8227">
        <v>2531</v>
      </c>
      <c r="M8227" t="s">
        <v>1557</v>
      </c>
      <c r="N8227" t="s">
        <v>1988</v>
      </c>
      <c r="O8227">
        <v>0</v>
      </c>
      <c r="P8227" t="s">
        <v>1552</v>
      </c>
      <c r="Q8227">
        <v>19900201</v>
      </c>
      <c r="R8227">
        <v>891012369</v>
      </c>
    </row>
    <row r="8228" spans="1:18">
      <c r="A8228" t="s">
        <v>1985</v>
      </c>
      <c r="B8228" t="s">
        <v>2019</v>
      </c>
      <c r="C8228">
        <v>201212</v>
      </c>
      <c r="D8228">
        <v>0</v>
      </c>
      <c r="E8228" t="s">
        <v>1555</v>
      </c>
      <c r="F8228">
        <v>0</v>
      </c>
      <c r="G8228">
        <v>0</v>
      </c>
      <c r="H8228">
        <v>0</v>
      </c>
      <c r="I8228">
        <v>43112049500</v>
      </c>
      <c r="J8228">
        <v>12</v>
      </c>
      <c r="K8228" t="s">
        <v>1987</v>
      </c>
      <c r="L8228">
        <v>2531</v>
      </c>
      <c r="M8228" t="s">
        <v>1557</v>
      </c>
      <c r="N8228" t="s">
        <v>1988</v>
      </c>
      <c r="O8228">
        <v>0</v>
      </c>
      <c r="P8228" t="s">
        <v>1552</v>
      </c>
      <c r="Q8228">
        <v>19820601</v>
      </c>
      <c r="R8228">
        <v>891012369</v>
      </c>
    </row>
    <row r="8229" spans="1:18">
      <c r="A8229" t="s">
        <v>1985</v>
      </c>
      <c r="B8229" t="s">
        <v>2020</v>
      </c>
      <c r="C8229">
        <v>201212</v>
      </c>
      <c r="D8229">
        <v>0</v>
      </c>
      <c r="E8229" t="s">
        <v>1555</v>
      </c>
      <c r="F8229">
        <v>0</v>
      </c>
      <c r="G8229">
        <v>0</v>
      </c>
      <c r="H8229">
        <v>0</v>
      </c>
      <c r="I8229">
        <v>43112054400</v>
      </c>
      <c r="J8229">
        <v>12</v>
      </c>
      <c r="K8229" t="s">
        <v>1987</v>
      </c>
      <c r="L8229">
        <v>2531</v>
      </c>
      <c r="M8229" t="s">
        <v>1557</v>
      </c>
      <c r="N8229" t="s">
        <v>1988</v>
      </c>
      <c r="O8229">
        <v>0</v>
      </c>
      <c r="P8229" t="s">
        <v>1552</v>
      </c>
      <c r="Q8229">
        <v>19830601</v>
      </c>
      <c r="R8229">
        <v>891012369</v>
      </c>
    </row>
    <row r="8230" spans="1:18">
      <c r="A8230" t="s">
        <v>1985</v>
      </c>
      <c r="B8230" t="s">
        <v>2022</v>
      </c>
      <c r="C8230">
        <v>201212</v>
      </c>
      <c r="D8230">
        <v>0</v>
      </c>
      <c r="E8230" t="s">
        <v>1555</v>
      </c>
      <c r="F8230">
        <v>0</v>
      </c>
      <c r="G8230">
        <v>0</v>
      </c>
      <c r="H8230">
        <v>0</v>
      </c>
      <c r="I8230">
        <v>43112055100</v>
      </c>
      <c r="J8230">
        <v>12</v>
      </c>
      <c r="K8230" t="s">
        <v>1987</v>
      </c>
      <c r="L8230">
        <v>2531</v>
      </c>
      <c r="M8230" t="s">
        <v>1557</v>
      </c>
      <c r="N8230" t="s">
        <v>1988</v>
      </c>
      <c r="O8230">
        <v>0</v>
      </c>
      <c r="P8230" t="s">
        <v>1552</v>
      </c>
      <c r="Q8230">
        <v>19830901</v>
      </c>
      <c r="R8230">
        <v>891012369</v>
      </c>
    </row>
    <row r="8231" spans="1:18">
      <c r="A8231" t="s">
        <v>1985</v>
      </c>
      <c r="B8231" t="s">
        <v>2023</v>
      </c>
      <c r="C8231">
        <v>201212</v>
      </c>
      <c r="D8231">
        <v>0</v>
      </c>
      <c r="E8231" t="s">
        <v>1555</v>
      </c>
      <c r="F8231">
        <v>0</v>
      </c>
      <c r="G8231">
        <v>0</v>
      </c>
      <c r="H8231">
        <v>0</v>
      </c>
      <c r="I8231">
        <v>43112055300</v>
      </c>
      <c r="J8231">
        <v>12</v>
      </c>
      <c r="K8231" t="s">
        <v>1987</v>
      </c>
      <c r="L8231">
        <v>2531</v>
      </c>
      <c r="M8231" t="s">
        <v>1557</v>
      </c>
      <c r="N8231" t="s">
        <v>1988</v>
      </c>
      <c r="O8231">
        <v>0</v>
      </c>
      <c r="P8231" t="s">
        <v>1552</v>
      </c>
      <c r="Q8231">
        <v>19830801</v>
      </c>
      <c r="R8231">
        <v>891012369</v>
      </c>
    </row>
    <row r="8232" spans="1:18">
      <c r="A8232" t="s">
        <v>1985</v>
      </c>
      <c r="B8232" t="s">
        <v>1999</v>
      </c>
      <c r="C8232">
        <v>201212</v>
      </c>
      <c r="D8232">
        <v>0</v>
      </c>
      <c r="E8232" t="s">
        <v>1555</v>
      </c>
      <c r="F8232">
        <v>0</v>
      </c>
      <c r="G8232">
        <v>0</v>
      </c>
      <c r="H8232">
        <v>0</v>
      </c>
      <c r="I8232">
        <v>43112055500</v>
      </c>
      <c r="J8232">
        <v>12</v>
      </c>
      <c r="K8232" t="s">
        <v>1987</v>
      </c>
      <c r="L8232">
        <v>2531</v>
      </c>
      <c r="M8232" t="s">
        <v>1557</v>
      </c>
      <c r="N8232" t="s">
        <v>1988</v>
      </c>
      <c r="O8232">
        <v>0</v>
      </c>
      <c r="P8232" t="s">
        <v>1552</v>
      </c>
      <c r="Q8232">
        <v>19830901</v>
      </c>
      <c r="R8232">
        <v>891012369</v>
      </c>
    </row>
    <row r="8233" spans="1:18">
      <c r="A8233" t="s">
        <v>1985</v>
      </c>
      <c r="B8233" t="s">
        <v>2024</v>
      </c>
      <c r="C8233">
        <v>201212</v>
      </c>
      <c r="D8233">
        <v>0</v>
      </c>
      <c r="E8233" t="s">
        <v>1555</v>
      </c>
      <c r="F8233">
        <v>0</v>
      </c>
      <c r="G8233">
        <v>0</v>
      </c>
      <c r="H8233">
        <v>0</v>
      </c>
      <c r="I8233">
        <v>43112056800</v>
      </c>
      <c r="J8233">
        <v>12</v>
      </c>
      <c r="K8233" t="s">
        <v>1987</v>
      </c>
      <c r="L8233">
        <v>2531</v>
      </c>
      <c r="M8233" t="s">
        <v>1557</v>
      </c>
      <c r="N8233" t="s">
        <v>1988</v>
      </c>
      <c r="O8233">
        <v>0</v>
      </c>
      <c r="P8233" t="s">
        <v>1552</v>
      </c>
      <c r="Q8233">
        <v>19840101</v>
      </c>
      <c r="R8233">
        <v>891012369</v>
      </c>
    </row>
    <row r="8234" spans="1:18">
      <c r="A8234" t="s">
        <v>1985</v>
      </c>
      <c r="B8234" t="s">
        <v>2002</v>
      </c>
      <c r="C8234">
        <v>201212</v>
      </c>
      <c r="D8234">
        <v>0</v>
      </c>
      <c r="E8234" t="s">
        <v>1555</v>
      </c>
      <c r="F8234">
        <v>0</v>
      </c>
      <c r="G8234">
        <v>0</v>
      </c>
      <c r="H8234">
        <v>0</v>
      </c>
      <c r="I8234">
        <v>43112057200</v>
      </c>
      <c r="J8234">
        <v>12</v>
      </c>
      <c r="K8234" t="s">
        <v>1987</v>
      </c>
      <c r="L8234">
        <v>2531</v>
      </c>
      <c r="M8234" t="s">
        <v>1557</v>
      </c>
      <c r="N8234" t="s">
        <v>1988</v>
      </c>
      <c r="O8234">
        <v>0</v>
      </c>
      <c r="P8234" t="s">
        <v>1552</v>
      </c>
      <c r="Q8234">
        <v>19840201</v>
      </c>
      <c r="R8234">
        <v>891012369</v>
      </c>
    </row>
    <row r="8235" spans="1:18">
      <c r="A8235" t="s">
        <v>1985</v>
      </c>
      <c r="B8235" t="s">
        <v>2025</v>
      </c>
      <c r="C8235">
        <v>201212</v>
      </c>
      <c r="D8235">
        <v>0</v>
      </c>
      <c r="E8235" t="s">
        <v>1555</v>
      </c>
      <c r="F8235">
        <v>0</v>
      </c>
      <c r="G8235">
        <v>0</v>
      </c>
      <c r="H8235">
        <v>0</v>
      </c>
      <c r="I8235">
        <v>43112061000</v>
      </c>
      <c r="J8235">
        <v>12</v>
      </c>
      <c r="K8235" t="s">
        <v>1987</v>
      </c>
      <c r="L8235">
        <v>2531</v>
      </c>
      <c r="M8235" t="s">
        <v>1557</v>
      </c>
      <c r="N8235" t="s">
        <v>1988</v>
      </c>
      <c r="O8235">
        <v>0</v>
      </c>
      <c r="P8235" t="s">
        <v>1574</v>
      </c>
      <c r="Q8235">
        <v>19871001</v>
      </c>
      <c r="R8235">
        <v>891012369</v>
      </c>
    </row>
    <row r="8236" spans="1:18">
      <c r="A8236" t="s">
        <v>1985</v>
      </c>
      <c r="B8236" t="s">
        <v>2026</v>
      </c>
      <c r="C8236">
        <v>201212</v>
      </c>
      <c r="D8236">
        <v>0</v>
      </c>
      <c r="E8236" t="s">
        <v>1555</v>
      </c>
      <c r="F8236">
        <v>0</v>
      </c>
      <c r="G8236">
        <v>0</v>
      </c>
      <c r="H8236">
        <v>0</v>
      </c>
      <c r="I8236">
        <v>43112052401</v>
      </c>
      <c r="J8236">
        <v>12</v>
      </c>
      <c r="K8236" t="s">
        <v>1987</v>
      </c>
      <c r="L8236">
        <v>2531</v>
      </c>
      <c r="M8236" t="s">
        <v>1557</v>
      </c>
      <c r="N8236" t="s">
        <v>1988</v>
      </c>
      <c r="O8236">
        <v>0</v>
      </c>
      <c r="P8236" t="s">
        <v>1552</v>
      </c>
      <c r="Q8236">
        <v>19860101</v>
      </c>
      <c r="R8236">
        <v>891012369</v>
      </c>
    </row>
    <row r="8237" spans="1:18">
      <c r="A8237" t="s">
        <v>1985</v>
      </c>
      <c r="B8237" t="s">
        <v>2027</v>
      </c>
      <c r="C8237">
        <v>201212</v>
      </c>
      <c r="D8237">
        <v>0</v>
      </c>
      <c r="E8237" t="s">
        <v>1555</v>
      </c>
      <c r="F8237">
        <v>0</v>
      </c>
      <c r="G8237">
        <v>0</v>
      </c>
      <c r="H8237">
        <v>0</v>
      </c>
      <c r="I8237">
        <v>43112053001</v>
      </c>
      <c r="J8237">
        <v>12</v>
      </c>
      <c r="K8237" t="s">
        <v>1991</v>
      </c>
      <c r="L8237">
        <v>2531</v>
      </c>
      <c r="M8237" t="s">
        <v>1557</v>
      </c>
      <c r="N8237" t="s">
        <v>1988</v>
      </c>
      <c r="O8237">
        <v>0</v>
      </c>
      <c r="P8237" t="s">
        <v>1552</v>
      </c>
      <c r="Q8237">
        <v>19870401</v>
      </c>
      <c r="R8237">
        <v>891012369</v>
      </c>
    </row>
    <row r="8238" spans="1:18">
      <c r="A8238" t="s">
        <v>1985</v>
      </c>
      <c r="B8238" t="s">
        <v>2028</v>
      </c>
      <c r="C8238">
        <v>201212</v>
      </c>
      <c r="D8238">
        <v>0</v>
      </c>
      <c r="E8238" t="s">
        <v>1555</v>
      </c>
      <c r="F8238">
        <v>0</v>
      </c>
      <c r="G8238">
        <v>0</v>
      </c>
      <c r="H8238">
        <v>0</v>
      </c>
      <c r="I8238">
        <v>43112061100</v>
      </c>
      <c r="J8238">
        <v>12</v>
      </c>
      <c r="K8238" t="s">
        <v>1987</v>
      </c>
      <c r="L8238">
        <v>2531</v>
      </c>
      <c r="M8238" t="s">
        <v>1557</v>
      </c>
      <c r="N8238" t="s">
        <v>1988</v>
      </c>
      <c r="O8238">
        <v>0</v>
      </c>
      <c r="P8238" t="s">
        <v>1552</v>
      </c>
      <c r="Q8238">
        <v>19850801</v>
      </c>
      <c r="R8238">
        <v>891012369</v>
      </c>
    </row>
    <row r="8239" spans="1:18">
      <c r="A8239" t="s">
        <v>1985</v>
      </c>
      <c r="B8239" t="s">
        <v>2029</v>
      </c>
      <c r="C8239">
        <v>201212</v>
      </c>
      <c r="D8239">
        <v>0</v>
      </c>
      <c r="E8239" t="s">
        <v>1555</v>
      </c>
      <c r="F8239">
        <v>0</v>
      </c>
      <c r="G8239">
        <v>0</v>
      </c>
      <c r="H8239">
        <v>0</v>
      </c>
      <c r="I8239">
        <v>43112056101</v>
      </c>
      <c r="J8239">
        <v>12</v>
      </c>
      <c r="K8239" t="s">
        <v>1987</v>
      </c>
      <c r="L8239">
        <v>2531</v>
      </c>
      <c r="M8239" t="s">
        <v>1557</v>
      </c>
      <c r="N8239" t="s">
        <v>1988</v>
      </c>
      <c r="O8239">
        <v>0</v>
      </c>
      <c r="P8239" t="s">
        <v>1552</v>
      </c>
      <c r="Q8239">
        <v>19940501</v>
      </c>
      <c r="R8239">
        <v>891012369</v>
      </c>
    </row>
    <row r="8240" spans="1:18">
      <c r="A8240" t="s">
        <v>1985</v>
      </c>
      <c r="B8240" t="s">
        <v>2030</v>
      </c>
      <c r="C8240">
        <v>201212</v>
      </c>
      <c r="D8240">
        <v>0</v>
      </c>
      <c r="E8240" t="s">
        <v>1555</v>
      </c>
      <c r="F8240">
        <v>0</v>
      </c>
      <c r="G8240">
        <v>0</v>
      </c>
      <c r="H8240">
        <v>0</v>
      </c>
      <c r="I8240">
        <v>43112063901</v>
      </c>
      <c r="J8240">
        <v>12</v>
      </c>
      <c r="K8240" t="s">
        <v>1987</v>
      </c>
      <c r="L8240">
        <v>2531</v>
      </c>
      <c r="M8240" t="s">
        <v>1557</v>
      </c>
      <c r="N8240" t="s">
        <v>1988</v>
      </c>
      <c r="O8240">
        <v>0</v>
      </c>
      <c r="P8240" t="s">
        <v>1552</v>
      </c>
      <c r="Q8240">
        <v>19970628</v>
      </c>
      <c r="R8240">
        <v>891012369</v>
      </c>
    </row>
    <row r="8241" spans="1:18">
      <c r="A8241" t="s">
        <v>1985</v>
      </c>
      <c r="B8241" t="s">
        <v>2031</v>
      </c>
      <c r="C8241">
        <v>201212</v>
      </c>
      <c r="D8241">
        <v>0</v>
      </c>
      <c r="E8241" t="s">
        <v>1555</v>
      </c>
      <c r="F8241">
        <v>0</v>
      </c>
      <c r="G8241">
        <v>0</v>
      </c>
      <c r="H8241">
        <v>0</v>
      </c>
      <c r="I8241">
        <v>43112062300</v>
      </c>
      <c r="J8241">
        <v>12</v>
      </c>
      <c r="K8241" t="s">
        <v>1987</v>
      </c>
      <c r="L8241">
        <v>2531</v>
      </c>
      <c r="M8241" t="s">
        <v>1557</v>
      </c>
      <c r="N8241" t="s">
        <v>1988</v>
      </c>
      <c r="O8241">
        <v>0</v>
      </c>
      <c r="P8241" t="s">
        <v>1574</v>
      </c>
      <c r="Q8241">
        <v>19880501</v>
      </c>
      <c r="R8241">
        <v>891012369</v>
      </c>
    </row>
    <row r="8242" spans="1:18">
      <c r="A8242" t="s">
        <v>1985</v>
      </c>
      <c r="B8242" t="s">
        <v>2032</v>
      </c>
      <c r="C8242">
        <v>201212</v>
      </c>
      <c r="D8242">
        <v>0</v>
      </c>
      <c r="E8242" t="s">
        <v>1555</v>
      </c>
      <c r="F8242">
        <v>0</v>
      </c>
      <c r="G8242">
        <v>0</v>
      </c>
      <c r="H8242">
        <v>0</v>
      </c>
      <c r="I8242">
        <v>43112067202</v>
      </c>
      <c r="J8242">
        <v>12</v>
      </c>
      <c r="K8242" t="s">
        <v>1987</v>
      </c>
      <c r="L8242">
        <v>2531</v>
      </c>
      <c r="M8242" t="s">
        <v>1557</v>
      </c>
      <c r="N8242" t="s">
        <v>1988</v>
      </c>
      <c r="O8242">
        <v>0</v>
      </c>
      <c r="P8242" t="s">
        <v>1552</v>
      </c>
      <c r="Q8242">
        <v>19971127</v>
      </c>
      <c r="R8242">
        <v>891012369</v>
      </c>
    </row>
    <row r="8243" spans="1:18">
      <c r="A8243" t="s">
        <v>1985</v>
      </c>
      <c r="B8243" t="s">
        <v>2033</v>
      </c>
      <c r="C8243">
        <v>201212</v>
      </c>
      <c r="D8243">
        <v>0</v>
      </c>
      <c r="E8243" t="s">
        <v>1555</v>
      </c>
      <c r="F8243">
        <v>0</v>
      </c>
      <c r="G8243">
        <v>0</v>
      </c>
      <c r="H8243">
        <v>0</v>
      </c>
      <c r="I8243">
        <v>43112061600</v>
      </c>
      <c r="J8243">
        <v>12</v>
      </c>
      <c r="K8243" t="s">
        <v>1987</v>
      </c>
      <c r="L8243">
        <v>2531</v>
      </c>
      <c r="M8243" t="s">
        <v>1557</v>
      </c>
      <c r="N8243" t="s">
        <v>1988</v>
      </c>
      <c r="O8243">
        <v>0</v>
      </c>
      <c r="P8243" t="s">
        <v>1552</v>
      </c>
      <c r="Q8243">
        <v>19860301</v>
      </c>
      <c r="R8243">
        <v>891012369</v>
      </c>
    </row>
    <row r="8244" spans="1:18">
      <c r="A8244" t="s">
        <v>1985</v>
      </c>
      <c r="B8244" t="s">
        <v>2034</v>
      </c>
      <c r="C8244">
        <v>201212</v>
      </c>
      <c r="D8244">
        <v>0</v>
      </c>
      <c r="E8244" t="s">
        <v>1555</v>
      </c>
      <c r="F8244">
        <v>0</v>
      </c>
      <c r="G8244">
        <v>0</v>
      </c>
      <c r="H8244">
        <v>0</v>
      </c>
      <c r="I8244">
        <v>43112068100</v>
      </c>
      <c r="J8244">
        <v>12</v>
      </c>
      <c r="K8244" t="s">
        <v>1987</v>
      </c>
      <c r="L8244">
        <v>2531</v>
      </c>
      <c r="M8244" t="s">
        <v>1557</v>
      </c>
      <c r="N8244" t="s">
        <v>1988</v>
      </c>
      <c r="O8244">
        <v>0</v>
      </c>
      <c r="P8244" t="s">
        <v>1552</v>
      </c>
      <c r="Q8244">
        <v>19900301</v>
      </c>
      <c r="R8244">
        <v>891012369</v>
      </c>
    </row>
    <row r="8245" spans="1:18">
      <c r="A8245" t="s">
        <v>1985</v>
      </c>
      <c r="B8245" t="s">
        <v>2035</v>
      </c>
      <c r="C8245">
        <v>201212</v>
      </c>
      <c r="D8245">
        <v>0</v>
      </c>
      <c r="E8245" t="s">
        <v>1555</v>
      </c>
      <c r="F8245">
        <v>0</v>
      </c>
      <c r="G8245">
        <v>0</v>
      </c>
      <c r="H8245">
        <v>0</v>
      </c>
      <c r="I8245">
        <v>43112068400</v>
      </c>
      <c r="J8245">
        <v>12</v>
      </c>
      <c r="K8245" t="s">
        <v>1987</v>
      </c>
      <c r="L8245">
        <v>2531</v>
      </c>
      <c r="M8245" t="s">
        <v>1557</v>
      </c>
      <c r="N8245" t="s">
        <v>1988</v>
      </c>
      <c r="O8245">
        <v>0</v>
      </c>
      <c r="P8245" t="s">
        <v>1552</v>
      </c>
      <c r="Q8245">
        <v>19900201</v>
      </c>
      <c r="R8245">
        <v>891012369</v>
      </c>
    </row>
    <row r="8246" spans="1:18">
      <c r="A8246" t="s">
        <v>1985</v>
      </c>
      <c r="B8246" t="s">
        <v>2017</v>
      </c>
      <c r="C8246">
        <v>201212</v>
      </c>
      <c r="D8246">
        <v>0</v>
      </c>
      <c r="E8246" t="s">
        <v>1555</v>
      </c>
      <c r="F8246">
        <v>0</v>
      </c>
      <c r="G8246">
        <v>0</v>
      </c>
      <c r="H8246">
        <v>0</v>
      </c>
      <c r="I8246">
        <v>43112059301</v>
      </c>
      <c r="J8246">
        <v>12</v>
      </c>
      <c r="K8246" t="s">
        <v>1987</v>
      </c>
      <c r="L8246">
        <v>2531</v>
      </c>
      <c r="M8246" t="s">
        <v>1557</v>
      </c>
      <c r="N8246" t="s">
        <v>1988</v>
      </c>
      <c r="O8246">
        <v>0</v>
      </c>
      <c r="P8246" t="s">
        <v>1552</v>
      </c>
      <c r="Q8246">
        <v>19940601</v>
      </c>
      <c r="R8246">
        <v>891012369</v>
      </c>
    </row>
    <row r="8247" spans="1:18">
      <c r="A8247" t="s">
        <v>1985</v>
      </c>
      <c r="B8247" t="s">
        <v>2036</v>
      </c>
      <c r="C8247">
        <v>201201</v>
      </c>
      <c r="D8247">
        <v>0</v>
      </c>
      <c r="E8247" t="s">
        <v>1646</v>
      </c>
      <c r="F8247">
        <v>0</v>
      </c>
      <c r="G8247">
        <v>0</v>
      </c>
      <c r="H8247">
        <v>0</v>
      </c>
      <c r="I8247">
        <v>43112050100</v>
      </c>
      <c r="J8247">
        <v>4</v>
      </c>
      <c r="K8247" t="s">
        <v>1987</v>
      </c>
      <c r="L8247">
        <v>2531</v>
      </c>
      <c r="M8247" t="s">
        <v>1557</v>
      </c>
      <c r="N8247" t="s">
        <v>1988</v>
      </c>
      <c r="O8247">
        <v>0</v>
      </c>
      <c r="P8247" t="s">
        <v>1552</v>
      </c>
      <c r="Q8247">
        <v>19820701</v>
      </c>
      <c r="R8247">
        <v>891012369</v>
      </c>
    </row>
    <row r="8248" spans="1:18">
      <c r="A8248" t="s">
        <v>1985</v>
      </c>
      <c r="B8248" t="s">
        <v>2037</v>
      </c>
      <c r="C8248">
        <v>201201</v>
      </c>
      <c r="D8248">
        <v>0</v>
      </c>
      <c r="E8248" t="s">
        <v>1646</v>
      </c>
      <c r="F8248">
        <v>0</v>
      </c>
      <c r="G8248">
        <v>0</v>
      </c>
      <c r="H8248">
        <v>0</v>
      </c>
      <c r="I8248">
        <v>43112050600</v>
      </c>
      <c r="J8248">
        <v>4</v>
      </c>
      <c r="K8248" t="s">
        <v>1987</v>
      </c>
      <c r="L8248">
        <v>2531</v>
      </c>
      <c r="M8248" t="s">
        <v>1557</v>
      </c>
      <c r="N8248" t="s">
        <v>1988</v>
      </c>
      <c r="O8248">
        <v>0</v>
      </c>
      <c r="P8248" t="s">
        <v>1552</v>
      </c>
      <c r="Q8248">
        <v>19820801</v>
      </c>
      <c r="R8248">
        <v>891012369</v>
      </c>
    </row>
    <row r="8249" spans="1:18">
      <c r="A8249" t="s">
        <v>1985</v>
      </c>
      <c r="B8249" t="s">
        <v>2038</v>
      </c>
      <c r="C8249">
        <v>201201</v>
      </c>
      <c r="D8249">
        <v>0</v>
      </c>
      <c r="E8249" t="s">
        <v>1646</v>
      </c>
      <c r="F8249">
        <v>0</v>
      </c>
      <c r="G8249">
        <v>0</v>
      </c>
      <c r="H8249">
        <v>0</v>
      </c>
      <c r="I8249">
        <v>43112051600</v>
      </c>
      <c r="J8249">
        <v>4</v>
      </c>
      <c r="K8249" t="s">
        <v>1987</v>
      </c>
      <c r="L8249">
        <v>2531</v>
      </c>
      <c r="M8249" t="s">
        <v>1557</v>
      </c>
      <c r="N8249" t="s">
        <v>1988</v>
      </c>
      <c r="O8249">
        <v>0</v>
      </c>
      <c r="P8249" t="s">
        <v>1552</v>
      </c>
      <c r="Q8249">
        <v>19821001</v>
      </c>
      <c r="R8249">
        <v>891012369</v>
      </c>
    </row>
    <row r="8250" spans="1:18">
      <c r="A8250" t="s">
        <v>1985</v>
      </c>
      <c r="B8250" t="s">
        <v>2039</v>
      </c>
      <c r="C8250">
        <v>201201</v>
      </c>
      <c r="D8250">
        <v>0</v>
      </c>
      <c r="E8250" t="s">
        <v>1646</v>
      </c>
      <c r="F8250">
        <v>0</v>
      </c>
      <c r="G8250">
        <v>0</v>
      </c>
      <c r="H8250">
        <v>0</v>
      </c>
      <c r="I8250">
        <v>43112054000</v>
      </c>
      <c r="J8250">
        <v>4</v>
      </c>
      <c r="K8250" t="s">
        <v>1987</v>
      </c>
      <c r="L8250">
        <v>2531</v>
      </c>
      <c r="M8250" t="s">
        <v>1557</v>
      </c>
      <c r="N8250" t="s">
        <v>1988</v>
      </c>
      <c r="O8250">
        <v>0</v>
      </c>
      <c r="P8250" t="s">
        <v>1552</v>
      </c>
      <c r="Q8250">
        <v>19830501</v>
      </c>
      <c r="R8250">
        <v>891012369</v>
      </c>
    </row>
    <row r="8251" spans="1:18">
      <c r="A8251" t="s">
        <v>1985</v>
      </c>
      <c r="B8251" t="s">
        <v>2040</v>
      </c>
      <c r="C8251">
        <v>201201</v>
      </c>
      <c r="D8251">
        <v>0</v>
      </c>
      <c r="E8251" t="s">
        <v>1646</v>
      </c>
      <c r="F8251">
        <v>0</v>
      </c>
      <c r="G8251">
        <v>0</v>
      </c>
      <c r="H8251">
        <v>0</v>
      </c>
      <c r="I8251">
        <v>43112053500</v>
      </c>
      <c r="J8251">
        <v>4</v>
      </c>
      <c r="K8251" t="s">
        <v>1987</v>
      </c>
      <c r="L8251">
        <v>2531</v>
      </c>
      <c r="M8251" t="s">
        <v>1557</v>
      </c>
      <c r="N8251" t="s">
        <v>1988</v>
      </c>
      <c r="O8251">
        <v>0</v>
      </c>
      <c r="P8251" t="s">
        <v>1552</v>
      </c>
      <c r="Q8251">
        <v>19830401</v>
      </c>
      <c r="R8251">
        <v>891012369</v>
      </c>
    </row>
    <row r="8252" spans="1:18">
      <c r="A8252" t="s">
        <v>1985</v>
      </c>
      <c r="B8252" t="s">
        <v>2041</v>
      </c>
      <c r="C8252">
        <v>201201</v>
      </c>
      <c r="D8252">
        <v>0</v>
      </c>
      <c r="E8252" t="s">
        <v>1646</v>
      </c>
      <c r="F8252">
        <v>0</v>
      </c>
      <c r="G8252">
        <v>0</v>
      </c>
      <c r="H8252">
        <v>0</v>
      </c>
      <c r="I8252">
        <v>43112054100</v>
      </c>
      <c r="J8252">
        <v>4</v>
      </c>
      <c r="K8252" t="s">
        <v>1987</v>
      </c>
      <c r="L8252">
        <v>2531</v>
      </c>
      <c r="M8252" t="s">
        <v>1557</v>
      </c>
      <c r="N8252" t="s">
        <v>1988</v>
      </c>
      <c r="O8252">
        <v>0</v>
      </c>
      <c r="P8252" t="s">
        <v>1552</v>
      </c>
      <c r="Q8252">
        <v>19830501</v>
      </c>
      <c r="R8252">
        <v>891012369</v>
      </c>
    </row>
    <row r="8253" spans="1:18">
      <c r="A8253" t="s">
        <v>1985</v>
      </c>
      <c r="B8253" t="s">
        <v>2042</v>
      </c>
      <c r="C8253">
        <v>201201</v>
      </c>
      <c r="D8253">
        <v>0</v>
      </c>
      <c r="E8253" t="s">
        <v>1646</v>
      </c>
      <c r="F8253">
        <v>0</v>
      </c>
      <c r="G8253">
        <v>0</v>
      </c>
      <c r="H8253">
        <v>0</v>
      </c>
      <c r="I8253">
        <v>43112055400</v>
      </c>
      <c r="J8253">
        <v>4</v>
      </c>
      <c r="K8253" t="s">
        <v>1987</v>
      </c>
      <c r="L8253">
        <v>2531</v>
      </c>
      <c r="M8253" t="s">
        <v>1557</v>
      </c>
      <c r="N8253" t="s">
        <v>1988</v>
      </c>
      <c r="O8253">
        <v>0</v>
      </c>
      <c r="P8253" t="s">
        <v>1769</v>
      </c>
      <c r="Q8253">
        <v>19980331</v>
      </c>
      <c r="R8253">
        <v>891012369</v>
      </c>
    </row>
    <row r="8254" spans="1:18">
      <c r="A8254" t="s">
        <v>1985</v>
      </c>
      <c r="B8254" t="s">
        <v>2043</v>
      </c>
      <c r="C8254">
        <v>201201</v>
      </c>
      <c r="D8254">
        <v>0</v>
      </c>
      <c r="E8254" t="s">
        <v>1646</v>
      </c>
      <c r="F8254">
        <v>0</v>
      </c>
      <c r="G8254">
        <v>0</v>
      </c>
      <c r="H8254">
        <v>0</v>
      </c>
      <c r="I8254">
        <v>43112055400</v>
      </c>
      <c r="J8254">
        <v>4</v>
      </c>
      <c r="K8254" t="s">
        <v>1987</v>
      </c>
      <c r="L8254">
        <v>2531</v>
      </c>
      <c r="M8254" t="s">
        <v>1557</v>
      </c>
      <c r="N8254" t="s">
        <v>1988</v>
      </c>
      <c r="O8254">
        <v>0</v>
      </c>
      <c r="P8254" t="s">
        <v>1771</v>
      </c>
      <c r="Q8254">
        <v>19980331</v>
      </c>
      <c r="R8254">
        <v>891012369</v>
      </c>
    </row>
    <row r="8255" spans="1:18">
      <c r="A8255" t="s">
        <v>1985</v>
      </c>
      <c r="B8255" t="s">
        <v>2044</v>
      </c>
      <c r="C8255">
        <v>201201</v>
      </c>
      <c r="D8255">
        <v>0</v>
      </c>
      <c r="E8255" t="s">
        <v>1646</v>
      </c>
      <c r="F8255">
        <v>0</v>
      </c>
      <c r="G8255">
        <v>0</v>
      </c>
      <c r="H8255">
        <v>0</v>
      </c>
      <c r="I8255">
        <v>43112055900</v>
      </c>
      <c r="J8255">
        <v>4</v>
      </c>
      <c r="K8255" t="s">
        <v>1987</v>
      </c>
      <c r="L8255">
        <v>2531</v>
      </c>
      <c r="M8255" t="s">
        <v>1557</v>
      </c>
      <c r="N8255" t="s">
        <v>1988</v>
      </c>
      <c r="O8255">
        <v>0</v>
      </c>
      <c r="P8255" t="s">
        <v>1552</v>
      </c>
      <c r="Q8255">
        <v>19980331</v>
      </c>
      <c r="R8255">
        <v>891012369</v>
      </c>
    </row>
    <row r="8256" spans="1:18">
      <c r="A8256" t="s">
        <v>1985</v>
      </c>
      <c r="B8256" t="s">
        <v>2045</v>
      </c>
      <c r="C8256">
        <v>201201</v>
      </c>
      <c r="D8256">
        <v>0</v>
      </c>
      <c r="E8256" t="s">
        <v>1646</v>
      </c>
      <c r="F8256">
        <v>0</v>
      </c>
      <c r="G8256">
        <v>0</v>
      </c>
      <c r="H8256">
        <v>0</v>
      </c>
      <c r="I8256">
        <v>43112058500</v>
      </c>
      <c r="J8256">
        <v>4</v>
      </c>
      <c r="K8256" t="s">
        <v>1987</v>
      </c>
      <c r="L8256">
        <v>2531</v>
      </c>
      <c r="M8256" t="s">
        <v>1557</v>
      </c>
      <c r="N8256" t="s">
        <v>1988</v>
      </c>
      <c r="O8256">
        <v>0</v>
      </c>
      <c r="P8256" t="s">
        <v>1769</v>
      </c>
      <c r="Q8256">
        <v>19980430</v>
      </c>
      <c r="R8256">
        <v>891012369</v>
      </c>
    </row>
    <row r="8257" spans="1:18">
      <c r="A8257" t="s">
        <v>1985</v>
      </c>
      <c r="B8257" t="s">
        <v>2046</v>
      </c>
      <c r="C8257">
        <v>201201</v>
      </c>
      <c r="D8257">
        <v>0</v>
      </c>
      <c r="E8257" t="s">
        <v>1646</v>
      </c>
      <c r="F8257">
        <v>0</v>
      </c>
      <c r="G8257">
        <v>0</v>
      </c>
      <c r="H8257">
        <v>0</v>
      </c>
      <c r="I8257">
        <v>43112058500</v>
      </c>
      <c r="J8257">
        <v>4</v>
      </c>
      <c r="K8257" t="s">
        <v>1987</v>
      </c>
      <c r="L8257">
        <v>2531</v>
      </c>
      <c r="M8257" t="s">
        <v>1557</v>
      </c>
      <c r="N8257" t="s">
        <v>1988</v>
      </c>
      <c r="O8257">
        <v>0</v>
      </c>
      <c r="P8257" t="s">
        <v>1771</v>
      </c>
      <c r="Q8257">
        <v>19980331</v>
      </c>
      <c r="R8257">
        <v>891012369</v>
      </c>
    </row>
    <row r="8258" spans="1:18">
      <c r="A8258" t="s">
        <v>1985</v>
      </c>
      <c r="B8258" t="s">
        <v>2047</v>
      </c>
      <c r="C8258">
        <v>201201</v>
      </c>
      <c r="D8258">
        <v>0</v>
      </c>
      <c r="E8258" t="s">
        <v>1646</v>
      </c>
      <c r="F8258">
        <v>0</v>
      </c>
      <c r="G8258">
        <v>0</v>
      </c>
      <c r="H8258">
        <v>0</v>
      </c>
      <c r="I8258">
        <v>43112056400</v>
      </c>
      <c r="J8258">
        <v>4</v>
      </c>
      <c r="K8258" t="s">
        <v>1987</v>
      </c>
      <c r="L8258">
        <v>2531</v>
      </c>
      <c r="M8258" t="s">
        <v>1557</v>
      </c>
      <c r="N8258" t="s">
        <v>1988</v>
      </c>
      <c r="O8258">
        <v>0</v>
      </c>
      <c r="P8258" t="s">
        <v>1769</v>
      </c>
      <c r="Q8258">
        <v>19980331</v>
      </c>
      <c r="R8258">
        <v>891012369</v>
      </c>
    </row>
    <row r="8259" spans="1:18">
      <c r="A8259" t="s">
        <v>1985</v>
      </c>
      <c r="B8259" t="s">
        <v>2048</v>
      </c>
      <c r="C8259">
        <v>201201</v>
      </c>
      <c r="D8259">
        <v>0</v>
      </c>
      <c r="E8259" t="s">
        <v>1646</v>
      </c>
      <c r="F8259">
        <v>0</v>
      </c>
      <c r="G8259">
        <v>0</v>
      </c>
      <c r="H8259">
        <v>0</v>
      </c>
      <c r="I8259">
        <v>43112056400</v>
      </c>
      <c r="J8259">
        <v>4</v>
      </c>
      <c r="K8259" t="s">
        <v>1987</v>
      </c>
      <c r="L8259">
        <v>2531</v>
      </c>
      <c r="M8259" t="s">
        <v>1557</v>
      </c>
      <c r="N8259" t="s">
        <v>1988</v>
      </c>
      <c r="O8259">
        <v>0</v>
      </c>
      <c r="P8259" t="s">
        <v>1771</v>
      </c>
      <c r="Q8259">
        <v>19980331</v>
      </c>
      <c r="R8259">
        <v>891012369</v>
      </c>
    </row>
    <row r="8260" spans="1:18">
      <c r="A8260" t="s">
        <v>1985</v>
      </c>
      <c r="B8260" t="s">
        <v>2049</v>
      </c>
      <c r="C8260">
        <v>201201</v>
      </c>
      <c r="D8260">
        <v>0</v>
      </c>
      <c r="E8260" t="s">
        <v>1646</v>
      </c>
      <c r="F8260">
        <v>0</v>
      </c>
      <c r="G8260">
        <v>0</v>
      </c>
      <c r="H8260">
        <v>0</v>
      </c>
      <c r="I8260">
        <v>43112058900</v>
      </c>
      <c r="J8260">
        <v>4</v>
      </c>
      <c r="K8260" t="s">
        <v>1987</v>
      </c>
      <c r="L8260">
        <v>2531</v>
      </c>
      <c r="M8260" t="s">
        <v>1557</v>
      </c>
      <c r="N8260" t="s">
        <v>1988</v>
      </c>
      <c r="O8260">
        <v>0</v>
      </c>
      <c r="P8260" t="s">
        <v>1662</v>
      </c>
      <c r="Q8260">
        <v>19980331</v>
      </c>
      <c r="R8260">
        <v>891012369</v>
      </c>
    </row>
    <row r="8261" spans="1:18">
      <c r="A8261" t="s">
        <v>1985</v>
      </c>
      <c r="B8261" t="s">
        <v>2050</v>
      </c>
      <c r="C8261">
        <v>201201</v>
      </c>
      <c r="D8261">
        <v>0</v>
      </c>
      <c r="E8261" t="s">
        <v>1646</v>
      </c>
      <c r="F8261">
        <v>0</v>
      </c>
      <c r="G8261">
        <v>0</v>
      </c>
      <c r="H8261">
        <v>0</v>
      </c>
      <c r="I8261">
        <v>43112059100</v>
      </c>
      <c r="J8261">
        <v>4</v>
      </c>
      <c r="K8261" t="s">
        <v>1987</v>
      </c>
      <c r="L8261">
        <v>2531</v>
      </c>
      <c r="M8261" t="s">
        <v>1557</v>
      </c>
      <c r="N8261" t="s">
        <v>1988</v>
      </c>
      <c r="O8261">
        <v>0</v>
      </c>
      <c r="P8261" t="s">
        <v>1574</v>
      </c>
      <c r="R8261">
        <v>891012369</v>
      </c>
    </row>
    <row r="8262" spans="1:18">
      <c r="A8262" t="s">
        <v>1985</v>
      </c>
      <c r="B8262" t="s">
        <v>2051</v>
      </c>
      <c r="C8262">
        <v>201201</v>
      </c>
      <c r="D8262">
        <v>0</v>
      </c>
      <c r="E8262" t="s">
        <v>1646</v>
      </c>
      <c r="F8262">
        <v>0</v>
      </c>
      <c r="G8262">
        <v>0</v>
      </c>
      <c r="H8262">
        <v>0</v>
      </c>
      <c r="I8262">
        <v>43112059800</v>
      </c>
      <c r="J8262">
        <v>4</v>
      </c>
      <c r="K8262" t="s">
        <v>1987</v>
      </c>
      <c r="L8262">
        <v>2531</v>
      </c>
      <c r="M8262" t="s">
        <v>1557</v>
      </c>
      <c r="N8262" t="s">
        <v>1988</v>
      </c>
      <c r="O8262">
        <v>0</v>
      </c>
      <c r="P8262" t="s">
        <v>1662</v>
      </c>
      <c r="Q8262">
        <v>19980331</v>
      </c>
      <c r="R8262">
        <v>891012369</v>
      </c>
    </row>
    <row r="8263" spans="1:18">
      <c r="A8263" t="s">
        <v>1985</v>
      </c>
      <c r="B8263" t="s">
        <v>2052</v>
      </c>
      <c r="C8263">
        <v>201201</v>
      </c>
      <c r="D8263">
        <v>0</v>
      </c>
      <c r="E8263" t="s">
        <v>1646</v>
      </c>
      <c r="F8263">
        <v>0</v>
      </c>
      <c r="G8263">
        <v>0</v>
      </c>
      <c r="H8263">
        <v>0</v>
      </c>
      <c r="I8263">
        <v>43112058600</v>
      </c>
      <c r="J8263">
        <v>4</v>
      </c>
      <c r="K8263" t="s">
        <v>1987</v>
      </c>
      <c r="L8263">
        <v>2531</v>
      </c>
      <c r="M8263" t="s">
        <v>1557</v>
      </c>
      <c r="N8263" t="s">
        <v>1988</v>
      </c>
      <c r="O8263">
        <v>0</v>
      </c>
      <c r="P8263" t="s">
        <v>1662</v>
      </c>
      <c r="Q8263">
        <v>19980331</v>
      </c>
      <c r="R8263">
        <v>891012369</v>
      </c>
    </row>
    <row r="8264" spans="1:18">
      <c r="A8264" t="s">
        <v>1985</v>
      </c>
      <c r="B8264" t="s">
        <v>2053</v>
      </c>
      <c r="C8264">
        <v>201201</v>
      </c>
      <c r="D8264">
        <v>0</v>
      </c>
      <c r="E8264" t="s">
        <v>1646</v>
      </c>
      <c r="F8264">
        <v>0</v>
      </c>
      <c r="G8264">
        <v>0</v>
      </c>
      <c r="H8264">
        <v>0</v>
      </c>
      <c r="I8264">
        <v>43112059000</v>
      </c>
      <c r="J8264">
        <v>4</v>
      </c>
      <c r="K8264" t="s">
        <v>1987</v>
      </c>
      <c r="L8264">
        <v>2531</v>
      </c>
      <c r="M8264" t="s">
        <v>1557</v>
      </c>
      <c r="N8264" t="s">
        <v>1988</v>
      </c>
      <c r="O8264">
        <v>0</v>
      </c>
      <c r="P8264" t="s">
        <v>1662</v>
      </c>
      <c r="Q8264">
        <v>20051231</v>
      </c>
      <c r="R8264">
        <v>891012369</v>
      </c>
    </row>
    <row r="8265" spans="1:18">
      <c r="A8265" t="s">
        <v>1985</v>
      </c>
      <c r="B8265" t="s">
        <v>2054</v>
      </c>
      <c r="C8265">
        <v>201201</v>
      </c>
      <c r="D8265">
        <v>0</v>
      </c>
      <c r="E8265" t="s">
        <v>1646</v>
      </c>
      <c r="F8265">
        <v>0</v>
      </c>
      <c r="G8265">
        <v>0</v>
      </c>
      <c r="H8265">
        <v>0</v>
      </c>
      <c r="I8265">
        <v>43112059200</v>
      </c>
      <c r="J8265">
        <v>4</v>
      </c>
      <c r="K8265" t="s">
        <v>1987</v>
      </c>
      <c r="L8265">
        <v>2531</v>
      </c>
      <c r="M8265" t="s">
        <v>1557</v>
      </c>
      <c r="N8265" t="s">
        <v>1988</v>
      </c>
      <c r="O8265">
        <v>0</v>
      </c>
      <c r="P8265" t="s">
        <v>1552</v>
      </c>
      <c r="R8265">
        <v>891012369</v>
      </c>
    </row>
    <row r="8266" spans="1:18">
      <c r="A8266" t="s">
        <v>1985</v>
      </c>
      <c r="B8266" t="s">
        <v>2055</v>
      </c>
      <c r="C8266">
        <v>201201</v>
      </c>
      <c r="D8266">
        <v>0</v>
      </c>
      <c r="E8266" t="s">
        <v>1646</v>
      </c>
      <c r="F8266">
        <v>0</v>
      </c>
      <c r="G8266">
        <v>0</v>
      </c>
      <c r="H8266">
        <v>0</v>
      </c>
      <c r="I8266">
        <v>43112060200</v>
      </c>
      <c r="J8266">
        <v>4</v>
      </c>
      <c r="K8266" t="s">
        <v>1987</v>
      </c>
      <c r="L8266">
        <v>2531</v>
      </c>
      <c r="M8266" t="s">
        <v>1557</v>
      </c>
      <c r="N8266" t="s">
        <v>1988</v>
      </c>
      <c r="O8266">
        <v>0</v>
      </c>
      <c r="P8266" t="s">
        <v>1662</v>
      </c>
      <c r="Q8266">
        <v>19980331</v>
      </c>
      <c r="R8266">
        <v>891012369</v>
      </c>
    </row>
    <row r="8267" spans="1:18">
      <c r="A8267" t="s">
        <v>1985</v>
      </c>
      <c r="B8267" t="s">
        <v>2036</v>
      </c>
      <c r="C8267">
        <v>201202</v>
      </c>
      <c r="D8267">
        <v>0</v>
      </c>
      <c r="E8267" t="s">
        <v>1646</v>
      </c>
      <c r="F8267">
        <v>0</v>
      </c>
      <c r="G8267">
        <v>0</v>
      </c>
      <c r="H8267">
        <v>0</v>
      </c>
      <c r="I8267">
        <v>43112050100</v>
      </c>
      <c r="J8267">
        <v>4</v>
      </c>
      <c r="K8267" t="s">
        <v>1987</v>
      </c>
      <c r="L8267">
        <v>2531</v>
      </c>
      <c r="M8267" t="s">
        <v>1557</v>
      </c>
      <c r="N8267" t="s">
        <v>1988</v>
      </c>
      <c r="O8267">
        <v>0</v>
      </c>
      <c r="P8267" t="s">
        <v>1552</v>
      </c>
      <c r="Q8267">
        <v>19820701</v>
      </c>
      <c r="R8267">
        <v>891012369</v>
      </c>
    </row>
    <row r="8268" spans="1:18">
      <c r="A8268" t="s">
        <v>1985</v>
      </c>
      <c r="B8268" t="s">
        <v>2037</v>
      </c>
      <c r="C8268">
        <v>201202</v>
      </c>
      <c r="D8268">
        <v>0</v>
      </c>
      <c r="E8268" t="s">
        <v>1646</v>
      </c>
      <c r="F8268">
        <v>0</v>
      </c>
      <c r="G8268">
        <v>0</v>
      </c>
      <c r="H8268">
        <v>0</v>
      </c>
      <c r="I8268">
        <v>43112050600</v>
      </c>
      <c r="J8268">
        <v>4</v>
      </c>
      <c r="K8268" t="s">
        <v>1987</v>
      </c>
      <c r="L8268">
        <v>2531</v>
      </c>
      <c r="M8268" t="s">
        <v>1557</v>
      </c>
      <c r="N8268" t="s">
        <v>1988</v>
      </c>
      <c r="O8268">
        <v>0</v>
      </c>
      <c r="P8268" t="s">
        <v>1552</v>
      </c>
      <c r="Q8268">
        <v>19820801</v>
      </c>
      <c r="R8268">
        <v>891012369</v>
      </c>
    </row>
    <row r="8269" spans="1:18">
      <c r="A8269" t="s">
        <v>1985</v>
      </c>
      <c r="B8269" t="s">
        <v>2038</v>
      </c>
      <c r="C8269">
        <v>201202</v>
      </c>
      <c r="D8269">
        <v>0</v>
      </c>
      <c r="E8269" t="s">
        <v>1646</v>
      </c>
      <c r="F8269">
        <v>0</v>
      </c>
      <c r="G8269">
        <v>0</v>
      </c>
      <c r="H8269">
        <v>0</v>
      </c>
      <c r="I8269">
        <v>43112051600</v>
      </c>
      <c r="J8269">
        <v>4</v>
      </c>
      <c r="K8269" t="s">
        <v>1987</v>
      </c>
      <c r="L8269">
        <v>2531</v>
      </c>
      <c r="M8269" t="s">
        <v>1557</v>
      </c>
      <c r="N8269" t="s">
        <v>1988</v>
      </c>
      <c r="O8269">
        <v>0</v>
      </c>
      <c r="P8269" t="s">
        <v>1552</v>
      </c>
      <c r="Q8269">
        <v>19821001</v>
      </c>
      <c r="R8269">
        <v>891012369</v>
      </c>
    </row>
    <row r="8270" spans="1:18">
      <c r="A8270" t="s">
        <v>1985</v>
      </c>
      <c r="B8270" t="s">
        <v>2039</v>
      </c>
      <c r="C8270">
        <v>201202</v>
      </c>
      <c r="D8270">
        <v>0</v>
      </c>
      <c r="E8270" t="s">
        <v>1646</v>
      </c>
      <c r="F8270">
        <v>0</v>
      </c>
      <c r="G8270">
        <v>0</v>
      </c>
      <c r="H8270">
        <v>0</v>
      </c>
      <c r="I8270">
        <v>43112054000</v>
      </c>
      <c r="J8270">
        <v>4</v>
      </c>
      <c r="K8270" t="s">
        <v>1987</v>
      </c>
      <c r="L8270">
        <v>2531</v>
      </c>
      <c r="M8270" t="s">
        <v>1557</v>
      </c>
      <c r="N8270" t="s">
        <v>1988</v>
      </c>
      <c r="O8270">
        <v>0</v>
      </c>
      <c r="P8270" t="s">
        <v>1552</v>
      </c>
      <c r="Q8270">
        <v>19830501</v>
      </c>
      <c r="R8270">
        <v>891012369</v>
      </c>
    </row>
    <row r="8271" spans="1:18">
      <c r="A8271" t="s">
        <v>1985</v>
      </c>
      <c r="B8271" t="s">
        <v>2040</v>
      </c>
      <c r="C8271">
        <v>201202</v>
      </c>
      <c r="D8271">
        <v>0</v>
      </c>
      <c r="E8271" t="s">
        <v>1646</v>
      </c>
      <c r="F8271">
        <v>0</v>
      </c>
      <c r="G8271">
        <v>0</v>
      </c>
      <c r="H8271">
        <v>0</v>
      </c>
      <c r="I8271">
        <v>43112053500</v>
      </c>
      <c r="J8271">
        <v>4</v>
      </c>
      <c r="K8271" t="s">
        <v>1987</v>
      </c>
      <c r="L8271">
        <v>2531</v>
      </c>
      <c r="M8271" t="s">
        <v>1557</v>
      </c>
      <c r="N8271" t="s">
        <v>1988</v>
      </c>
      <c r="O8271">
        <v>0</v>
      </c>
      <c r="P8271" t="s">
        <v>1552</v>
      </c>
      <c r="Q8271">
        <v>19830401</v>
      </c>
      <c r="R8271">
        <v>891012369</v>
      </c>
    </row>
    <row r="8272" spans="1:18">
      <c r="A8272" t="s">
        <v>1985</v>
      </c>
      <c r="B8272" t="s">
        <v>2041</v>
      </c>
      <c r="C8272">
        <v>201202</v>
      </c>
      <c r="D8272">
        <v>0</v>
      </c>
      <c r="E8272" t="s">
        <v>1646</v>
      </c>
      <c r="F8272">
        <v>0</v>
      </c>
      <c r="G8272">
        <v>0</v>
      </c>
      <c r="H8272">
        <v>0</v>
      </c>
      <c r="I8272">
        <v>43112054100</v>
      </c>
      <c r="J8272">
        <v>4</v>
      </c>
      <c r="K8272" t="s">
        <v>1987</v>
      </c>
      <c r="L8272">
        <v>2531</v>
      </c>
      <c r="M8272" t="s">
        <v>1557</v>
      </c>
      <c r="N8272" t="s">
        <v>1988</v>
      </c>
      <c r="O8272">
        <v>0</v>
      </c>
      <c r="P8272" t="s">
        <v>1552</v>
      </c>
      <c r="Q8272">
        <v>19830501</v>
      </c>
      <c r="R8272">
        <v>891012369</v>
      </c>
    </row>
    <row r="8273" spans="1:18">
      <c r="A8273" t="s">
        <v>1985</v>
      </c>
      <c r="B8273" t="s">
        <v>2042</v>
      </c>
      <c r="C8273">
        <v>201202</v>
      </c>
      <c r="D8273">
        <v>0</v>
      </c>
      <c r="E8273" t="s">
        <v>1646</v>
      </c>
      <c r="F8273">
        <v>0</v>
      </c>
      <c r="G8273">
        <v>0</v>
      </c>
      <c r="H8273">
        <v>0</v>
      </c>
      <c r="I8273">
        <v>43112055400</v>
      </c>
      <c r="J8273">
        <v>4</v>
      </c>
      <c r="K8273" t="s">
        <v>1987</v>
      </c>
      <c r="L8273">
        <v>2531</v>
      </c>
      <c r="M8273" t="s">
        <v>1557</v>
      </c>
      <c r="N8273" t="s">
        <v>1988</v>
      </c>
      <c r="O8273">
        <v>0</v>
      </c>
      <c r="P8273" t="s">
        <v>1769</v>
      </c>
      <c r="Q8273">
        <v>19980331</v>
      </c>
      <c r="R8273">
        <v>891012369</v>
      </c>
    </row>
    <row r="8274" spans="1:18">
      <c r="A8274" t="s">
        <v>1985</v>
      </c>
      <c r="B8274" t="s">
        <v>2043</v>
      </c>
      <c r="C8274">
        <v>201202</v>
      </c>
      <c r="D8274">
        <v>0</v>
      </c>
      <c r="E8274" t="s">
        <v>1646</v>
      </c>
      <c r="F8274">
        <v>0</v>
      </c>
      <c r="G8274">
        <v>0</v>
      </c>
      <c r="H8274">
        <v>0</v>
      </c>
      <c r="I8274">
        <v>43112055400</v>
      </c>
      <c r="J8274">
        <v>4</v>
      </c>
      <c r="K8274" t="s">
        <v>1987</v>
      </c>
      <c r="L8274">
        <v>2531</v>
      </c>
      <c r="M8274" t="s">
        <v>1557</v>
      </c>
      <c r="N8274" t="s">
        <v>1988</v>
      </c>
      <c r="O8274">
        <v>0</v>
      </c>
      <c r="P8274" t="s">
        <v>1771</v>
      </c>
      <c r="Q8274">
        <v>19980331</v>
      </c>
      <c r="R8274">
        <v>891012369</v>
      </c>
    </row>
    <row r="8275" spans="1:18">
      <c r="A8275" t="s">
        <v>1985</v>
      </c>
      <c r="B8275" t="s">
        <v>2044</v>
      </c>
      <c r="C8275">
        <v>201202</v>
      </c>
      <c r="D8275">
        <v>0</v>
      </c>
      <c r="E8275" t="s">
        <v>1646</v>
      </c>
      <c r="F8275">
        <v>0</v>
      </c>
      <c r="G8275">
        <v>0</v>
      </c>
      <c r="H8275">
        <v>0</v>
      </c>
      <c r="I8275">
        <v>43112055900</v>
      </c>
      <c r="J8275">
        <v>4</v>
      </c>
      <c r="K8275" t="s">
        <v>1987</v>
      </c>
      <c r="L8275">
        <v>2531</v>
      </c>
      <c r="M8275" t="s">
        <v>1557</v>
      </c>
      <c r="N8275" t="s">
        <v>1988</v>
      </c>
      <c r="O8275">
        <v>0</v>
      </c>
      <c r="P8275" t="s">
        <v>1552</v>
      </c>
      <c r="Q8275">
        <v>19980331</v>
      </c>
      <c r="R8275">
        <v>891012369</v>
      </c>
    </row>
    <row r="8276" spans="1:18">
      <c r="A8276" t="s">
        <v>1985</v>
      </c>
      <c r="B8276" t="s">
        <v>2045</v>
      </c>
      <c r="C8276">
        <v>201202</v>
      </c>
      <c r="D8276">
        <v>0</v>
      </c>
      <c r="E8276" t="s">
        <v>1646</v>
      </c>
      <c r="F8276">
        <v>0</v>
      </c>
      <c r="G8276">
        <v>0</v>
      </c>
      <c r="H8276">
        <v>0</v>
      </c>
      <c r="I8276">
        <v>43112058500</v>
      </c>
      <c r="J8276">
        <v>4</v>
      </c>
      <c r="K8276" t="s">
        <v>1987</v>
      </c>
      <c r="L8276">
        <v>2531</v>
      </c>
      <c r="M8276" t="s">
        <v>1557</v>
      </c>
      <c r="N8276" t="s">
        <v>1988</v>
      </c>
      <c r="O8276">
        <v>0</v>
      </c>
      <c r="P8276" t="s">
        <v>1769</v>
      </c>
      <c r="Q8276">
        <v>19980430</v>
      </c>
      <c r="R8276">
        <v>891012369</v>
      </c>
    </row>
    <row r="8277" spans="1:18">
      <c r="A8277" t="s">
        <v>1985</v>
      </c>
      <c r="B8277" t="s">
        <v>2046</v>
      </c>
      <c r="C8277">
        <v>201202</v>
      </c>
      <c r="D8277">
        <v>0</v>
      </c>
      <c r="E8277" t="s">
        <v>1646</v>
      </c>
      <c r="F8277">
        <v>0</v>
      </c>
      <c r="G8277">
        <v>0</v>
      </c>
      <c r="H8277">
        <v>0</v>
      </c>
      <c r="I8277">
        <v>43112058500</v>
      </c>
      <c r="J8277">
        <v>4</v>
      </c>
      <c r="K8277" t="s">
        <v>1987</v>
      </c>
      <c r="L8277">
        <v>2531</v>
      </c>
      <c r="M8277" t="s">
        <v>1557</v>
      </c>
      <c r="N8277" t="s">
        <v>1988</v>
      </c>
      <c r="O8277">
        <v>0</v>
      </c>
      <c r="P8277" t="s">
        <v>1771</v>
      </c>
      <c r="Q8277">
        <v>19980331</v>
      </c>
      <c r="R8277">
        <v>891012369</v>
      </c>
    </row>
    <row r="8278" spans="1:18">
      <c r="A8278" t="s">
        <v>1985</v>
      </c>
      <c r="B8278" t="s">
        <v>2047</v>
      </c>
      <c r="C8278">
        <v>201202</v>
      </c>
      <c r="D8278">
        <v>0</v>
      </c>
      <c r="E8278" t="s">
        <v>1646</v>
      </c>
      <c r="F8278">
        <v>0</v>
      </c>
      <c r="G8278">
        <v>0</v>
      </c>
      <c r="H8278">
        <v>0</v>
      </c>
      <c r="I8278">
        <v>43112056400</v>
      </c>
      <c r="J8278">
        <v>4</v>
      </c>
      <c r="K8278" t="s">
        <v>1987</v>
      </c>
      <c r="L8278">
        <v>2531</v>
      </c>
      <c r="M8278" t="s">
        <v>1557</v>
      </c>
      <c r="N8278" t="s">
        <v>1988</v>
      </c>
      <c r="O8278">
        <v>0</v>
      </c>
      <c r="P8278" t="s">
        <v>1769</v>
      </c>
      <c r="Q8278">
        <v>19980331</v>
      </c>
      <c r="R8278">
        <v>891012369</v>
      </c>
    </row>
    <row r="8279" spans="1:18">
      <c r="A8279" t="s">
        <v>1985</v>
      </c>
      <c r="B8279" t="s">
        <v>2048</v>
      </c>
      <c r="C8279">
        <v>201202</v>
      </c>
      <c r="D8279">
        <v>0</v>
      </c>
      <c r="E8279" t="s">
        <v>1646</v>
      </c>
      <c r="F8279">
        <v>0</v>
      </c>
      <c r="G8279">
        <v>0</v>
      </c>
      <c r="H8279">
        <v>0</v>
      </c>
      <c r="I8279">
        <v>43112056400</v>
      </c>
      <c r="J8279">
        <v>4</v>
      </c>
      <c r="K8279" t="s">
        <v>1987</v>
      </c>
      <c r="L8279">
        <v>2531</v>
      </c>
      <c r="M8279" t="s">
        <v>1557</v>
      </c>
      <c r="N8279" t="s">
        <v>1988</v>
      </c>
      <c r="O8279">
        <v>0</v>
      </c>
      <c r="P8279" t="s">
        <v>1771</v>
      </c>
      <c r="Q8279">
        <v>19980331</v>
      </c>
      <c r="R8279">
        <v>891012369</v>
      </c>
    </row>
    <row r="8280" spans="1:18">
      <c r="A8280" t="s">
        <v>1985</v>
      </c>
      <c r="B8280" t="s">
        <v>2049</v>
      </c>
      <c r="C8280">
        <v>201202</v>
      </c>
      <c r="D8280">
        <v>0</v>
      </c>
      <c r="E8280" t="s">
        <v>1646</v>
      </c>
      <c r="F8280">
        <v>0</v>
      </c>
      <c r="G8280">
        <v>0</v>
      </c>
      <c r="H8280">
        <v>0</v>
      </c>
      <c r="I8280">
        <v>43112058900</v>
      </c>
      <c r="J8280">
        <v>4</v>
      </c>
      <c r="K8280" t="s">
        <v>1987</v>
      </c>
      <c r="L8280">
        <v>2531</v>
      </c>
      <c r="M8280" t="s">
        <v>1557</v>
      </c>
      <c r="N8280" t="s">
        <v>1988</v>
      </c>
      <c r="O8280">
        <v>0</v>
      </c>
      <c r="P8280" t="s">
        <v>1662</v>
      </c>
      <c r="Q8280">
        <v>19980331</v>
      </c>
      <c r="R8280">
        <v>891012369</v>
      </c>
    </row>
    <row r="8281" spans="1:18">
      <c r="A8281" t="s">
        <v>1985</v>
      </c>
      <c r="B8281" t="s">
        <v>2050</v>
      </c>
      <c r="C8281">
        <v>201202</v>
      </c>
      <c r="D8281">
        <v>0</v>
      </c>
      <c r="E8281" t="s">
        <v>1646</v>
      </c>
      <c r="F8281">
        <v>0</v>
      </c>
      <c r="G8281">
        <v>0</v>
      </c>
      <c r="H8281">
        <v>0</v>
      </c>
      <c r="I8281">
        <v>43112059100</v>
      </c>
      <c r="J8281">
        <v>4</v>
      </c>
      <c r="K8281" t="s">
        <v>1987</v>
      </c>
      <c r="L8281">
        <v>2531</v>
      </c>
      <c r="M8281" t="s">
        <v>1557</v>
      </c>
      <c r="N8281" t="s">
        <v>1988</v>
      </c>
      <c r="O8281">
        <v>0</v>
      </c>
      <c r="P8281" t="s">
        <v>1574</v>
      </c>
      <c r="R8281">
        <v>891012369</v>
      </c>
    </row>
    <row r="8282" spans="1:18">
      <c r="A8282" t="s">
        <v>1985</v>
      </c>
      <c r="B8282" t="s">
        <v>2051</v>
      </c>
      <c r="C8282">
        <v>201202</v>
      </c>
      <c r="D8282">
        <v>0</v>
      </c>
      <c r="E8282" t="s">
        <v>1646</v>
      </c>
      <c r="F8282">
        <v>0</v>
      </c>
      <c r="G8282">
        <v>0</v>
      </c>
      <c r="H8282">
        <v>0</v>
      </c>
      <c r="I8282">
        <v>43112059800</v>
      </c>
      <c r="J8282">
        <v>4</v>
      </c>
      <c r="K8282" t="s">
        <v>1987</v>
      </c>
      <c r="L8282">
        <v>2531</v>
      </c>
      <c r="M8282" t="s">
        <v>1557</v>
      </c>
      <c r="N8282" t="s">
        <v>1988</v>
      </c>
      <c r="O8282">
        <v>0</v>
      </c>
      <c r="P8282" t="s">
        <v>1662</v>
      </c>
      <c r="Q8282">
        <v>19980331</v>
      </c>
      <c r="R8282">
        <v>891012369</v>
      </c>
    </row>
    <row r="8283" spans="1:18">
      <c r="A8283" t="s">
        <v>1985</v>
      </c>
      <c r="B8283" t="s">
        <v>2052</v>
      </c>
      <c r="C8283">
        <v>201202</v>
      </c>
      <c r="D8283">
        <v>0</v>
      </c>
      <c r="E8283" t="s">
        <v>1646</v>
      </c>
      <c r="F8283">
        <v>0</v>
      </c>
      <c r="G8283">
        <v>0</v>
      </c>
      <c r="H8283">
        <v>0</v>
      </c>
      <c r="I8283">
        <v>43112058600</v>
      </c>
      <c r="J8283">
        <v>4</v>
      </c>
      <c r="K8283" t="s">
        <v>1987</v>
      </c>
      <c r="L8283">
        <v>2531</v>
      </c>
      <c r="M8283" t="s">
        <v>1557</v>
      </c>
      <c r="N8283" t="s">
        <v>1988</v>
      </c>
      <c r="O8283">
        <v>0</v>
      </c>
      <c r="P8283" t="s">
        <v>1662</v>
      </c>
      <c r="Q8283">
        <v>19980331</v>
      </c>
      <c r="R8283">
        <v>891012369</v>
      </c>
    </row>
    <row r="8284" spans="1:18">
      <c r="A8284" t="s">
        <v>1985</v>
      </c>
      <c r="B8284" t="s">
        <v>2053</v>
      </c>
      <c r="C8284">
        <v>201202</v>
      </c>
      <c r="D8284">
        <v>0</v>
      </c>
      <c r="E8284" t="s">
        <v>1646</v>
      </c>
      <c r="F8284">
        <v>0</v>
      </c>
      <c r="G8284">
        <v>0</v>
      </c>
      <c r="H8284">
        <v>0</v>
      </c>
      <c r="I8284">
        <v>43112059000</v>
      </c>
      <c r="J8284">
        <v>4</v>
      </c>
      <c r="K8284" t="s">
        <v>1987</v>
      </c>
      <c r="L8284">
        <v>2531</v>
      </c>
      <c r="M8284" t="s">
        <v>1557</v>
      </c>
      <c r="N8284" t="s">
        <v>1988</v>
      </c>
      <c r="O8284">
        <v>0</v>
      </c>
      <c r="P8284" t="s">
        <v>1662</v>
      </c>
      <c r="Q8284">
        <v>20051231</v>
      </c>
      <c r="R8284">
        <v>891012369</v>
      </c>
    </row>
    <row r="8285" spans="1:18">
      <c r="A8285" t="s">
        <v>1985</v>
      </c>
      <c r="B8285" t="s">
        <v>2054</v>
      </c>
      <c r="C8285">
        <v>201202</v>
      </c>
      <c r="D8285">
        <v>0</v>
      </c>
      <c r="E8285" t="s">
        <v>1646</v>
      </c>
      <c r="F8285">
        <v>0</v>
      </c>
      <c r="G8285">
        <v>0</v>
      </c>
      <c r="H8285">
        <v>0</v>
      </c>
      <c r="I8285">
        <v>43112059200</v>
      </c>
      <c r="J8285">
        <v>4</v>
      </c>
      <c r="K8285" t="s">
        <v>1987</v>
      </c>
      <c r="L8285">
        <v>2531</v>
      </c>
      <c r="M8285" t="s">
        <v>1557</v>
      </c>
      <c r="N8285" t="s">
        <v>1988</v>
      </c>
      <c r="O8285">
        <v>0</v>
      </c>
      <c r="P8285" t="s">
        <v>1552</v>
      </c>
      <c r="R8285">
        <v>891012369</v>
      </c>
    </row>
    <row r="8286" spans="1:18">
      <c r="A8286" t="s">
        <v>1985</v>
      </c>
      <c r="B8286" t="s">
        <v>2055</v>
      </c>
      <c r="C8286">
        <v>201202</v>
      </c>
      <c r="D8286">
        <v>0</v>
      </c>
      <c r="E8286" t="s">
        <v>1646</v>
      </c>
      <c r="F8286">
        <v>0</v>
      </c>
      <c r="G8286">
        <v>0</v>
      </c>
      <c r="H8286">
        <v>0</v>
      </c>
      <c r="I8286">
        <v>43112060200</v>
      </c>
      <c r="J8286">
        <v>4</v>
      </c>
      <c r="K8286" t="s">
        <v>1987</v>
      </c>
      <c r="L8286">
        <v>2531</v>
      </c>
      <c r="M8286" t="s">
        <v>1557</v>
      </c>
      <c r="N8286" t="s">
        <v>1988</v>
      </c>
      <c r="O8286">
        <v>0</v>
      </c>
      <c r="P8286" t="s">
        <v>1662</v>
      </c>
      <c r="Q8286">
        <v>19980331</v>
      </c>
      <c r="R8286">
        <v>891012369</v>
      </c>
    </row>
    <row r="8287" spans="1:18">
      <c r="A8287" t="s">
        <v>1985</v>
      </c>
      <c r="B8287" t="s">
        <v>2036</v>
      </c>
      <c r="C8287">
        <v>201203</v>
      </c>
      <c r="D8287">
        <v>0</v>
      </c>
      <c r="E8287" t="s">
        <v>1646</v>
      </c>
      <c r="F8287">
        <v>0</v>
      </c>
      <c r="G8287">
        <v>0</v>
      </c>
      <c r="H8287">
        <v>0</v>
      </c>
      <c r="I8287">
        <v>43112050100</v>
      </c>
      <c r="J8287">
        <v>4</v>
      </c>
      <c r="K8287" t="s">
        <v>1987</v>
      </c>
      <c r="L8287">
        <v>2531</v>
      </c>
      <c r="M8287" t="s">
        <v>1557</v>
      </c>
      <c r="N8287" t="s">
        <v>1988</v>
      </c>
      <c r="O8287">
        <v>0</v>
      </c>
      <c r="P8287" t="s">
        <v>1552</v>
      </c>
      <c r="Q8287">
        <v>19820701</v>
      </c>
      <c r="R8287">
        <v>891012369</v>
      </c>
    </row>
    <row r="8288" spans="1:18">
      <c r="A8288" t="s">
        <v>1985</v>
      </c>
      <c r="B8288" t="s">
        <v>2037</v>
      </c>
      <c r="C8288">
        <v>201203</v>
      </c>
      <c r="D8288">
        <v>0</v>
      </c>
      <c r="E8288" t="s">
        <v>1646</v>
      </c>
      <c r="F8288">
        <v>0</v>
      </c>
      <c r="G8288">
        <v>0</v>
      </c>
      <c r="H8288">
        <v>0</v>
      </c>
      <c r="I8288">
        <v>43112050600</v>
      </c>
      <c r="J8288">
        <v>4</v>
      </c>
      <c r="K8288" t="s">
        <v>1987</v>
      </c>
      <c r="L8288">
        <v>2531</v>
      </c>
      <c r="M8288" t="s">
        <v>1557</v>
      </c>
      <c r="N8288" t="s">
        <v>1988</v>
      </c>
      <c r="O8288">
        <v>0</v>
      </c>
      <c r="P8288" t="s">
        <v>1552</v>
      </c>
      <c r="Q8288">
        <v>19820801</v>
      </c>
      <c r="R8288">
        <v>891012369</v>
      </c>
    </row>
    <row r="8289" spans="1:18">
      <c r="A8289" t="s">
        <v>1985</v>
      </c>
      <c r="B8289" t="s">
        <v>2038</v>
      </c>
      <c r="C8289">
        <v>201203</v>
      </c>
      <c r="D8289">
        <v>0</v>
      </c>
      <c r="E8289" t="s">
        <v>1646</v>
      </c>
      <c r="F8289">
        <v>0</v>
      </c>
      <c r="G8289">
        <v>0</v>
      </c>
      <c r="H8289">
        <v>0</v>
      </c>
      <c r="I8289">
        <v>43112051600</v>
      </c>
      <c r="J8289">
        <v>4</v>
      </c>
      <c r="K8289" t="s">
        <v>1987</v>
      </c>
      <c r="L8289">
        <v>2531</v>
      </c>
      <c r="M8289" t="s">
        <v>1557</v>
      </c>
      <c r="N8289" t="s">
        <v>1988</v>
      </c>
      <c r="O8289">
        <v>0</v>
      </c>
      <c r="P8289" t="s">
        <v>1552</v>
      </c>
      <c r="Q8289">
        <v>19821001</v>
      </c>
      <c r="R8289">
        <v>891012369</v>
      </c>
    </row>
    <row r="8290" spans="1:18">
      <c r="A8290" t="s">
        <v>1985</v>
      </c>
      <c r="B8290" t="s">
        <v>2039</v>
      </c>
      <c r="C8290">
        <v>201203</v>
      </c>
      <c r="D8290">
        <v>0</v>
      </c>
      <c r="E8290" t="s">
        <v>1646</v>
      </c>
      <c r="F8290">
        <v>0</v>
      </c>
      <c r="G8290">
        <v>0</v>
      </c>
      <c r="H8290">
        <v>0</v>
      </c>
      <c r="I8290">
        <v>43112054000</v>
      </c>
      <c r="J8290">
        <v>4</v>
      </c>
      <c r="K8290" t="s">
        <v>1987</v>
      </c>
      <c r="L8290">
        <v>2531</v>
      </c>
      <c r="M8290" t="s">
        <v>1557</v>
      </c>
      <c r="N8290" t="s">
        <v>1988</v>
      </c>
      <c r="O8290">
        <v>0</v>
      </c>
      <c r="P8290" t="s">
        <v>1552</v>
      </c>
      <c r="Q8290">
        <v>19830501</v>
      </c>
      <c r="R8290">
        <v>891012369</v>
      </c>
    </row>
    <row r="8291" spans="1:18">
      <c r="A8291" t="s">
        <v>1985</v>
      </c>
      <c r="B8291" t="s">
        <v>2040</v>
      </c>
      <c r="C8291">
        <v>201203</v>
      </c>
      <c r="D8291">
        <v>0</v>
      </c>
      <c r="E8291" t="s">
        <v>1646</v>
      </c>
      <c r="F8291">
        <v>0</v>
      </c>
      <c r="G8291">
        <v>0</v>
      </c>
      <c r="H8291">
        <v>0</v>
      </c>
      <c r="I8291">
        <v>43112053500</v>
      </c>
      <c r="J8291">
        <v>4</v>
      </c>
      <c r="K8291" t="s">
        <v>1987</v>
      </c>
      <c r="L8291">
        <v>2531</v>
      </c>
      <c r="M8291" t="s">
        <v>1557</v>
      </c>
      <c r="N8291" t="s">
        <v>1988</v>
      </c>
      <c r="O8291">
        <v>0</v>
      </c>
      <c r="P8291" t="s">
        <v>1552</v>
      </c>
      <c r="Q8291">
        <v>19830401</v>
      </c>
      <c r="R8291">
        <v>891012369</v>
      </c>
    </row>
    <row r="8292" spans="1:18">
      <c r="A8292" t="s">
        <v>1985</v>
      </c>
      <c r="B8292" t="s">
        <v>2041</v>
      </c>
      <c r="C8292">
        <v>201203</v>
      </c>
      <c r="D8292">
        <v>0</v>
      </c>
      <c r="E8292" t="s">
        <v>1646</v>
      </c>
      <c r="F8292">
        <v>0</v>
      </c>
      <c r="G8292">
        <v>0</v>
      </c>
      <c r="H8292">
        <v>0</v>
      </c>
      <c r="I8292">
        <v>43112054100</v>
      </c>
      <c r="J8292">
        <v>4</v>
      </c>
      <c r="K8292" t="s">
        <v>1987</v>
      </c>
      <c r="L8292">
        <v>2531</v>
      </c>
      <c r="M8292" t="s">
        <v>1557</v>
      </c>
      <c r="N8292" t="s">
        <v>1988</v>
      </c>
      <c r="O8292">
        <v>0</v>
      </c>
      <c r="P8292" t="s">
        <v>1552</v>
      </c>
      <c r="Q8292">
        <v>19830501</v>
      </c>
      <c r="R8292">
        <v>891012369</v>
      </c>
    </row>
    <row r="8293" spans="1:18">
      <c r="A8293" t="s">
        <v>1985</v>
      </c>
      <c r="B8293" t="s">
        <v>2042</v>
      </c>
      <c r="C8293">
        <v>201203</v>
      </c>
      <c r="D8293">
        <v>0</v>
      </c>
      <c r="E8293" t="s">
        <v>1646</v>
      </c>
      <c r="F8293">
        <v>0</v>
      </c>
      <c r="G8293">
        <v>0</v>
      </c>
      <c r="H8293">
        <v>0</v>
      </c>
      <c r="I8293">
        <v>43112055400</v>
      </c>
      <c r="J8293">
        <v>4</v>
      </c>
      <c r="K8293" t="s">
        <v>1987</v>
      </c>
      <c r="L8293">
        <v>2531</v>
      </c>
      <c r="M8293" t="s">
        <v>1557</v>
      </c>
      <c r="N8293" t="s">
        <v>1988</v>
      </c>
      <c r="O8293">
        <v>0</v>
      </c>
      <c r="P8293" t="s">
        <v>1769</v>
      </c>
      <c r="Q8293">
        <v>19980331</v>
      </c>
      <c r="R8293">
        <v>891012369</v>
      </c>
    </row>
    <row r="8294" spans="1:18">
      <c r="A8294" t="s">
        <v>1985</v>
      </c>
      <c r="B8294" t="s">
        <v>2043</v>
      </c>
      <c r="C8294">
        <v>201203</v>
      </c>
      <c r="D8294">
        <v>0</v>
      </c>
      <c r="E8294" t="s">
        <v>1646</v>
      </c>
      <c r="F8294">
        <v>0</v>
      </c>
      <c r="G8294">
        <v>0</v>
      </c>
      <c r="H8294">
        <v>0</v>
      </c>
      <c r="I8294">
        <v>43112055400</v>
      </c>
      <c r="J8294">
        <v>4</v>
      </c>
      <c r="K8294" t="s">
        <v>1987</v>
      </c>
      <c r="L8294">
        <v>2531</v>
      </c>
      <c r="M8294" t="s">
        <v>1557</v>
      </c>
      <c r="N8294" t="s">
        <v>1988</v>
      </c>
      <c r="O8294">
        <v>0</v>
      </c>
      <c r="P8294" t="s">
        <v>1771</v>
      </c>
      <c r="Q8294">
        <v>19980331</v>
      </c>
      <c r="R8294">
        <v>891012369</v>
      </c>
    </row>
    <row r="8295" spans="1:18">
      <c r="A8295" t="s">
        <v>1985</v>
      </c>
      <c r="B8295" t="s">
        <v>2044</v>
      </c>
      <c r="C8295">
        <v>201203</v>
      </c>
      <c r="D8295">
        <v>0</v>
      </c>
      <c r="E8295" t="s">
        <v>1646</v>
      </c>
      <c r="F8295">
        <v>0</v>
      </c>
      <c r="G8295">
        <v>0</v>
      </c>
      <c r="H8295">
        <v>0</v>
      </c>
      <c r="I8295">
        <v>43112055900</v>
      </c>
      <c r="J8295">
        <v>4</v>
      </c>
      <c r="K8295" t="s">
        <v>1987</v>
      </c>
      <c r="L8295">
        <v>2531</v>
      </c>
      <c r="M8295" t="s">
        <v>1557</v>
      </c>
      <c r="N8295" t="s">
        <v>1988</v>
      </c>
      <c r="O8295">
        <v>0</v>
      </c>
      <c r="P8295" t="s">
        <v>1552</v>
      </c>
      <c r="Q8295">
        <v>19980331</v>
      </c>
      <c r="R8295">
        <v>891012369</v>
      </c>
    </row>
    <row r="8296" spans="1:18">
      <c r="A8296" t="s">
        <v>1985</v>
      </c>
      <c r="B8296" t="s">
        <v>2045</v>
      </c>
      <c r="C8296">
        <v>201203</v>
      </c>
      <c r="D8296">
        <v>0</v>
      </c>
      <c r="E8296" t="s">
        <v>1646</v>
      </c>
      <c r="F8296">
        <v>0</v>
      </c>
      <c r="G8296">
        <v>0</v>
      </c>
      <c r="H8296">
        <v>0</v>
      </c>
      <c r="I8296">
        <v>43112058500</v>
      </c>
      <c r="J8296">
        <v>4</v>
      </c>
      <c r="K8296" t="s">
        <v>1987</v>
      </c>
      <c r="L8296">
        <v>2531</v>
      </c>
      <c r="M8296" t="s">
        <v>1557</v>
      </c>
      <c r="N8296" t="s">
        <v>1988</v>
      </c>
      <c r="O8296">
        <v>0</v>
      </c>
      <c r="P8296" t="s">
        <v>1769</v>
      </c>
      <c r="Q8296">
        <v>19980430</v>
      </c>
      <c r="R8296">
        <v>891012369</v>
      </c>
    </row>
    <row r="8297" spans="1:18">
      <c r="A8297" t="s">
        <v>1985</v>
      </c>
      <c r="B8297" t="s">
        <v>2046</v>
      </c>
      <c r="C8297">
        <v>201203</v>
      </c>
      <c r="D8297">
        <v>0</v>
      </c>
      <c r="E8297" t="s">
        <v>1646</v>
      </c>
      <c r="F8297">
        <v>0</v>
      </c>
      <c r="G8297">
        <v>0</v>
      </c>
      <c r="H8297">
        <v>0</v>
      </c>
      <c r="I8297">
        <v>43112058500</v>
      </c>
      <c r="J8297">
        <v>4</v>
      </c>
      <c r="K8297" t="s">
        <v>1987</v>
      </c>
      <c r="L8297">
        <v>2531</v>
      </c>
      <c r="M8297" t="s">
        <v>1557</v>
      </c>
      <c r="N8297" t="s">
        <v>1988</v>
      </c>
      <c r="O8297">
        <v>0</v>
      </c>
      <c r="P8297" t="s">
        <v>1771</v>
      </c>
      <c r="Q8297">
        <v>19980331</v>
      </c>
      <c r="R8297">
        <v>891012369</v>
      </c>
    </row>
    <row r="8298" spans="1:18">
      <c r="A8298" t="s">
        <v>1985</v>
      </c>
      <c r="B8298" t="s">
        <v>2047</v>
      </c>
      <c r="C8298">
        <v>201203</v>
      </c>
      <c r="D8298">
        <v>0</v>
      </c>
      <c r="E8298" t="s">
        <v>1646</v>
      </c>
      <c r="F8298">
        <v>0</v>
      </c>
      <c r="G8298">
        <v>0</v>
      </c>
      <c r="H8298">
        <v>0</v>
      </c>
      <c r="I8298">
        <v>43112056400</v>
      </c>
      <c r="J8298">
        <v>4</v>
      </c>
      <c r="K8298" t="s">
        <v>1987</v>
      </c>
      <c r="L8298">
        <v>2531</v>
      </c>
      <c r="M8298" t="s">
        <v>1557</v>
      </c>
      <c r="N8298" t="s">
        <v>1988</v>
      </c>
      <c r="O8298">
        <v>0</v>
      </c>
      <c r="P8298" t="s">
        <v>1769</v>
      </c>
      <c r="Q8298">
        <v>19980331</v>
      </c>
      <c r="R8298">
        <v>891012369</v>
      </c>
    </row>
    <row r="8299" spans="1:18">
      <c r="A8299" t="s">
        <v>1985</v>
      </c>
      <c r="B8299" t="s">
        <v>2048</v>
      </c>
      <c r="C8299">
        <v>201203</v>
      </c>
      <c r="D8299">
        <v>0</v>
      </c>
      <c r="E8299" t="s">
        <v>1646</v>
      </c>
      <c r="F8299">
        <v>0</v>
      </c>
      <c r="G8299">
        <v>0</v>
      </c>
      <c r="H8299">
        <v>0</v>
      </c>
      <c r="I8299">
        <v>43112056400</v>
      </c>
      <c r="J8299">
        <v>4</v>
      </c>
      <c r="K8299" t="s">
        <v>1987</v>
      </c>
      <c r="L8299">
        <v>2531</v>
      </c>
      <c r="M8299" t="s">
        <v>1557</v>
      </c>
      <c r="N8299" t="s">
        <v>1988</v>
      </c>
      <c r="O8299">
        <v>0</v>
      </c>
      <c r="P8299" t="s">
        <v>1771</v>
      </c>
      <c r="Q8299">
        <v>19980331</v>
      </c>
      <c r="R8299">
        <v>891012369</v>
      </c>
    </row>
    <row r="8300" spans="1:18">
      <c r="A8300" t="s">
        <v>1985</v>
      </c>
      <c r="B8300" t="s">
        <v>2049</v>
      </c>
      <c r="C8300">
        <v>201203</v>
      </c>
      <c r="D8300">
        <v>0</v>
      </c>
      <c r="E8300" t="s">
        <v>1646</v>
      </c>
      <c r="F8300">
        <v>0</v>
      </c>
      <c r="G8300">
        <v>0</v>
      </c>
      <c r="H8300">
        <v>0</v>
      </c>
      <c r="I8300">
        <v>43112058900</v>
      </c>
      <c r="J8300">
        <v>4</v>
      </c>
      <c r="K8300" t="s">
        <v>1987</v>
      </c>
      <c r="L8300">
        <v>2531</v>
      </c>
      <c r="M8300" t="s">
        <v>1557</v>
      </c>
      <c r="N8300" t="s">
        <v>1988</v>
      </c>
      <c r="O8300">
        <v>0</v>
      </c>
      <c r="P8300" t="s">
        <v>1662</v>
      </c>
      <c r="Q8300">
        <v>19980331</v>
      </c>
      <c r="R8300">
        <v>891012369</v>
      </c>
    </row>
    <row r="8301" spans="1:18">
      <c r="A8301" t="s">
        <v>1985</v>
      </c>
      <c r="B8301" t="s">
        <v>2050</v>
      </c>
      <c r="C8301">
        <v>201203</v>
      </c>
      <c r="D8301">
        <v>0</v>
      </c>
      <c r="E8301" t="s">
        <v>1646</v>
      </c>
      <c r="F8301">
        <v>0</v>
      </c>
      <c r="G8301">
        <v>0</v>
      </c>
      <c r="H8301">
        <v>0</v>
      </c>
      <c r="I8301">
        <v>43112059100</v>
      </c>
      <c r="J8301">
        <v>4</v>
      </c>
      <c r="K8301" t="s">
        <v>1987</v>
      </c>
      <c r="L8301">
        <v>2531</v>
      </c>
      <c r="M8301" t="s">
        <v>1557</v>
      </c>
      <c r="N8301" t="s">
        <v>1988</v>
      </c>
      <c r="O8301">
        <v>0</v>
      </c>
      <c r="P8301" t="s">
        <v>1574</v>
      </c>
      <c r="R8301">
        <v>891012369</v>
      </c>
    </row>
    <row r="8302" spans="1:18">
      <c r="A8302" t="s">
        <v>1985</v>
      </c>
      <c r="B8302" t="s">
        <v>2051</v>
      </c>
      <c r="C8302">
        <v>201203</v>
      </c>
      <c r="D8302">
        <v>0</v>
      </c>
      <c r="E8302" t="s">
        <v>1646</v>
      </c>
      <c r="F8302">
        <v>0</v>
      </c>
      <c r="G8302">
        <v>0</v>
      </c>
      <c r="H8302">
        <v>0</v>
      </c>
      <c r="I8302">
        <v>43112059800</v>
      </c>
      <c r="J8302">
        <v>4</v>
      </c>
      <c r="K8302" t="s">
        <v>1987</v>
      </c>
      <c r="L8302">
        <v>2531</v>
      </c>
      <c r="M8302" t="s">
        <v>1557</v>
      </c>
      <c r="N8302" t="s">
        <v>1988</v>
      </c>
      <c r="O8302">
        <v>0</v>
      </c>
      <c r="P8302" t="s">
        <v>1662</v>
      </c>
      <c r="Q8302">
        <v>19980331</v>
      </c>
      <c r="R8302">
        <v>891012369</v>
      </c>
    </row>
    <row r="8303" spans="1:18">
      <c r="A8303" t="s">
        <v>1985</v>
      </c>
      <c r="B8303" t="s">
        <v>2052</v>
      </c>
      <c r="C8303">
        <v>201203</v>
      </c>
      <c r="D8303">
        <v>0</v>
      </c>
      <c r="E8303" t="s">
        <v>1646</v>
      </c>
      <c r="F8303">
        <v>0</v>
      </c>
      <c r="G8303">
        <v>0</v>
      </c>
      <c r="H8303">
        <v>0</v>
      </c>
      <c r="I8303">
        <v>43112058600</v>
      </c>
      <c r="J8303">
        <v>4</v>
      </c>
      <c r="K8303" t="s">
        <v>1987</v>
      </c>
      <c r="L8303">
        <v>2531</v>
      </c>
      <c r="M8303" t="s">
        <v>1557</v>
      </c>
      <c r="N8303" t="s">
        <v>1988</v>
      </c>
      <c r="O8303">
        <v>0</v>
      </c>
      <c r="P8303" t="s">
        <v>1662</v>
      </c>
      <c r="Q8303">
        <v>19980331</v>
      </c>
      <c r="R8303">
        <v>891012369</v>
      </c>
    </row>
    <row r="8304" spans="1:18">
      <c r="A8304" t="s">
        <v>1985</v>
      </c>
      <c r="B8304" t="s">
        <v>2053</v>
      </c>
      <c r="C8304">
        <v>201203</v>
      </c>
      <c r="D8304">
        <v>0</v>
      </c>
      <c r="E8304" t="s">
        <v>1646</v>
      </c>
      <c r="F8304">
        <v>0</v>
      </c>
      <c r="G8304">
        <v>0</v>
      </c>
      <c r="H8304">
        <v>0</v>
      </c>
      <c r="I8304">
        <v>43112059000</v>
      </c>
      <c r="J8304">
        <v>4</v>
      </c>
      <c r="K8304" t="s">
        <v>1987</v>
      </c>
      <c r="L8304">
        <v>2531</v>
      </c>
      <c r="M8304" t="s">
        <v>1557</v>
      </c>
      <c r="N8304" t="s">
        <v>1988</v>
      </c>
      <c r="O8304">
        <v>0</v>
      </c>
      <c r="P8304" t="s">
        <v>1662</v>
      </c>
      <c r="Q8304">
        <v>20051231</v>
      </c>
      <c r="R8304">
        <v>891012369</v>
      </c>
    </row>
    <row r="8305" spans="1:18">
      <c r="A8305" t="s">
        <v>1985</v>
      </c>
      <c r="B8305" t="s">
        <v>2054</v>
      </c>
      <c r="C8305">
        <v>201203</v>
      </c>
      <c r="D8305">
        <v>0</v>
      </c>
      <c r="E8305" t="s">
        <v>1646</v>
      </c>
      <c r="F8305">
        <v>0</v>
      </c>
      <c r="G8305">
        <v>0</v>
      </c>
      <c r="H8305">
        <v>0</v>
      </c>
      <c r="I8305">
        <v>43112059200</v>
      </c>
      <c r="J8305">
        <v>4</v>
      </c>
      <c r="K8305" t="s">
        <v>1987</v>
      </c>
      <c r="L8305">
        <v>2531</v>
      </c>
      <c r="M8305" t="s">
        <v>1557</v>
      </c>
      <c r="N8305" t="s">
        <v>1988</v>
      </c>
      <c r="O8305">
        <v>0</v>
      </c>
      <c r="P8305" t="s">
        <v>1552</v>
      </c>
      <c r="R8305">
        <v>891012369</v>
      </c>
    </row>
    <row r="8306" spans="1:18">
      <c r="A8306" t="s">
        <v>1985</v>
      </c>
      <c r="B8306" t="s">
        <v>2055</v>
      </c>
      <c r="C8306">
        <v>201203</v>
      </c>
      <c r="D8306">
        <v>0</v>
      </c>
      <c r="E8306" t="s">
        <v>1646</v>
      </c>
      <c r="F8306">
        <v>0</v>
      </c>
      <c r="G8306">
        <v>0</v>
      </c>
      <c r="H8306">
        <v>0</v>
      </c>
      <c r="I8306">
        <v>43112060200</v>
      </c>
      <c r="J8306">
        <v>4</v>
      </c>
      <c r="K8306" t="s">
        <v>1987</v>
      </c>
      <c r="L8306">
        <v>2531</v>
      </c>
      <c r="M8306" t="s">
        <v>1557</v>
      </c>
      <c r="N8306" t="s">
        <v>1988</v>
      </c>
      <c r="O8306">
        <v>0</v>
      </c>
      <c r="P8306" t="s">
        <v>1662</v>
      </c>
      <c r="Q8306">
        <v>19980331</v>
      </c>
      <c r="R8306">
        <v>891012369</v>
      </c>
    </row>
    <row r="8307" spans="1:18">
      <c r="A8307" t="s">
        <v>1985</v>
      </c>
      <c r="B8307" t="s">
        <v>2036</v>
      </c>
      <c r="C8307">
        <v>201204</v>
      </c>
      <c r="D8307">
        <v>0</v>
      </c>
      <c r="E8307" t="s">
        <v>1646</v>
      </c>
      <c r="F8307">
        <v>0</v>
      </c>
      <c r="G8307">
        <v>0</v>
      </c>
      <c r="H8307">
        <v>0</v>
      </c>
      <c r="I8307">
        <v>43112050100</v>
      </c>
      <c r="J8307">
        <v>4</v>
      </c>
      <c r="K8307" t="s">
        <v>1987</v>
      </c>
      <c r="L8307">
        <v>2531</v>
      </c>
      <c r="M8307" t="s">
        <v>1557</v>
      </c>
      <c r="N8307" t="s">
        <v>1988</v>
      </c>
      <c r="O8307">
        <v>0</v>
      </c>
      <c r="P8307" t="s">
        <v>1552</v>
      </c>
      <c r="Q8307">
        <v>19820701</v>
      </c>
      <c r="R8307">
        <v>891012369</v>
      </c>
    </row>
    <row r="8308" spans="1:18">
      <c r="A8308" t="s">
        <v>1985</v>
      </c>
      <c r="B8308" t="s">
        <v>2037</v>
      </c>
      <c r="C8308">
        <v>201204</v>
      </c>
      <c r="D8308">
        <v>0</v>
      </c>
      <c r="E8308" t="s">
        <v>1646</v>
      </c>
      <c r="F8308">
        <v>0</v>
      </c>
      <c r="G8308">
        <v>0</v>
      </c>
      <c r="H8308">
        <v>0</v>
      </c>
      <c r="I8308">
        <v>43112050600</v>
      </c>
      <c r="J8308">
        <v>4</v>
      </c>
      <c r="K8308" t="s">
        <v>1987</v>
      </c>
      <c r="L8308">
        <v>2531</v>
      </c>
      <c r="M8308" t="s">
        <v>1557</v>
      </c>
      <c r="N8308" t="s">
        <v>1988</v>
      </c>
      <c r="O8308">
        <v>0</v>
      </c>
      <c r="P8308" t="s">
        <v>1552</v>
      </c>
      <c r="Q8308">
        <v>19820801</v>
      </c>
      <c r="R8308">
        <v>891012369</v>
      </c>
    </row>
    <row r="8309" spans="1:18">
      <c r="A8309" t="s">
        <v>1985</v>
      </c>
      <c r="B8309" t="s">
        <v>2038</v>
      </c>
      <c r="C8309">
        <v>201204</v>
      </c>
      <c r="D8309">
        <v>6</v>
      </c>
      <c r="E8309" t="s">
        <v>1646</v>
      </c>
      <c r="F8309">
        <v>0</v>
      </c>
      <c r="G8309">
        <v>0</v>
      </c>
      <c r="H8309">
        <v>0</v>
      </c>
      <c r="I8309">
        <v>43112051600</v>
      </c>
      <c r="J8309">
        <v>4</v>
      </c>
      <c r="K8309" t="s">
        <v>1987</v>
      </c>
      <c r="L8309">
        <v>2531</v>
      </c>
      <c r="M8309" t="s">
        <v>1557</v>
      </c>
      <c r="N8309" t="s">
        <v>1988</v>
      </c>
      <c r="O8309">
        <v>1409</v>
      </c>
      <c r="P8309" t="s">
        <v>1552</v>
      </c>
      <c r="Q8309">
        <v>19821001</v>
      </c>
      <c r="R8309">
        <v>891012369</v>
      </c>
    </row>
    <row r="8310" spans="1:18">
      <c r="A8310" t="s">
        <v>1985</v>
      </c>
      <c r="B8310" t="s">
        <v>2039</v>
      </c>
      <c r="C8310">
        <v>201204</v>
      </c>
      <c r="D8310">
        <v>0</v>
      </c>
      <c r="E8310" t="s">
        <v>1646</v>
      </c>
      <c r="F8310">
        <v>0</v>
      </c>
      <c r="G8310">
        <v>0</v>
      </c>
      <c r="H8310">
        <v>0</v>
      </c>
      <c r="I8310">
        <v>43112054000</v>
      </c>
      <c r="J8310">
        <v>4</v>
      </c>
      <c r="K8310" t="s">
        <v>1987</v>
      </c>
      <c r="L8310">
        <v>2531</v>
      </c>
      <c r="M8310" t="s">
        <v>1557</v>
      </c>
      <c r="N8310" t="s">
        <v>1988</v>
      </c>
      <c r="O8310">
        <v>0</v>
      </c>
      <c r="P8310" t="s">
        <v>1552</v>
      </c>
      <c r="Q8310">
        <v>19830501</v>
      </c>
      <c r="R8310">
        <v>891012369</v>
      </c>
    </row>
    <row r="8311" spans="1:18">
      <c r="A8311" t="s">
        <v>1985</v>
      </c>
      <c r="B8311" t="s">
        <v>2040</v>
      </c>
      <c r="C8311">
        <v>201204</v>
      </c>
      <c r="D8311">
        <v>0</v>
      </c>
      <c r="E8311" t="s">
        <v>1646</v>
      </c>
      <c r="F8311">
        <v>0</v>
      </c>
      <c r="G8311">
        <v>0</v>
      </c>
      <c r="H8311">
        <v>0</v>
      </c>
      <c r="I8311">
        <v>43112053500</v>
      </c>
      <c r="J8311">
        <v>4</v>
      </c>
      <c r="K8311" t="s">
        <v>1987</v>
      </c>
      <c r="L8311">
        <v>2531</v>
      </c>
      <c r="M8311" t="s">
        <v>1557</v>
      </c>
      <c r="N8311" t="s">
        <v>1988</v>
      </c>
      <c r="O8311">
        <v>0</v>
      </c>
      <c r="P8311" t="s">
        <v>1552</v>
      </c>
      <c r="Q8311">
        <v>19830401</v>
      </c>
      <c r="R8311">
        <v>891012369</v>
      </c>
    </row>
    <row r="8312" spans="1:18">
      <c r="A8312" t="s">
        <v>1985</v>
      </c>
      <c r="B8312" t="s">
        <v>2041</v>
      </c>
      <c r="C8312">
        <v>201204</v>
      </c>
      <c r="D8312">
        <v>6</v>
      </c>
      <c r="E8312" t="s">
        <v>1646</v>
      </c>
      <c r="F8312">
        <v>0</v>
      </c>
      <c r="G8312">
        <v>0</v>
      </c>
      <c r="H8312">
        <v>0</v>
      </c>
      <c r="I8312">
        <v>43112054100</v>
      </c>
      <c r="J8312">
        <v>4</v>
      </c>
      <c r="K8312" t="s">
        <v>1987</v>
      </c>
      <c r="L8312">
        <v>2531</v>
      </c>
      <c r="M8312" t="s">
        <v>1557</v>
      </c>
      <c r="N8312" t="s">
        <v>1988</v>
      </c>
      <c r="O8312">
        <v>2384</v>
      </c>
      <c r="P8312" t="s">
        <v>1552</v>
      </c>
      <c r="Q8312">
        <v>19830501</v>
      </c>
      <c r="R8312">
        <v>891012369</v>
      </c>
    </row>
    <row r="8313" spans="1:18">
      <c r="A8313" t="s">
        <v>1985</v>
      </c>
      <c r="B8313" t="s">
        <v>2042</v>
      </c>
      <c r="C8313">
        <v>201204</v>
      </c>
      <c r="D8313">
        <v>0</v>
      </c>
      <c r="E8313" t="s">
        <v>1646</v>
      </c>
      <c r="F8313">
        <v>0</v>
      </c>
      <c r="G8313">
        <v>0</v>
      </c>
      <c r="H8313">
        <v>0</v>
      </c>
      <c r="I8313">
        <v>43112055400</v>
      </c>
      <c r="J8313">
        <v>4</v>
      </c>
      <c r="K8313" t="s">
        <v>1987</v>
      </c>
      <c r="L8313">
        <v>2531</v>
      </c>
      <c r="M8313" t="s">
        <v>1557</v>
      </c>
      <c r="N8313" t="s">
        <v>1988</v>
      </c>
      <c r="O8313">
        <v>0</v>
      </c>
      <c r="P8313" t="s">
        <v>1769</v>
      </c>
      <c r="Q8313">
        <v>19980331</v>
      </c>
      <c r="R8313">
        <v>891012369</v>
      </c>
    </row>
    <row r="8314" spans="1:18">
      <c r="A8314" t="s">
        <v>1985</v>
      </c>
      <c r="B8314" t="s">
        <v>2043</v>
      </c>
      <c r="C8314">
        <v>201204</v>
      </c>
      <c r="D8314">
        <v>0</v>
      </c>
      <c r="E8314" t="s">
        <v>1646</v>
      </c>
      <c r="F8314">
        <v>0</v>
      </c>
      <c r="G8314">
        <v>0</v>
      </c>
      <c r="H8314">
        <v>0</v>
      </c>
      <c r="I8314">
        <v>43112055400</v>
      </c>
      <c r="J8314">
        <v>4</v>
      </c>
      <c r="K8314" t="s">
        <v>1987</v>
      </c>
      <c r="L8314">
        <v>2531</v>
      </c>
      <c r="M8314" t="s">
        <v>1557</v>
      </c>
      <c r="N8314" t="s">
        <v>1988</v>
      </c>
      <c r="O8314">
        <v>0</v>
      </c>
      <c r="P8314" t="s">
        <v>1771</v>
      </c>
      <c r="Q8314">
        <v>19980331</v>
      </c>
      <c r="R8314">
        <v>891012369</v>
      </c>
    </row>
    <row r="8315" spans="1:18">
      <c r="A8315" t="s">
        <v>1985</v>
      </c>
      <c r="B8315" t="s">
        <v>2044</v>
      </c>
      <c r="C8315">
        <v>201204</v>
      </c>
      <c r="D8315">
        <v>6</v>
      </c>
      <c r="E8315" t="s">
        <v>1646</v>
      </c>
      <c r="F8315">
        <v>0</v>
      </c>
      <c r="G8315">
        <v>0</v>
      </c>
      <c r="H8315">
        <v>0</v>
      </c>
      <c r="I8315">
        <v>43112055900</v>
      </c>
      <c r="J8315">
        <v>4</v>
      </c>
      <c r="K8315" t="s">
        <v>1987</v>
      </c>
      <c r="L8315">
        <v>2531</v>
      </c>
      <c r="M8315" t="s">
        <v>1557</v>
      </c>
      <c r="N8315" t="s">
        <v>1988</v>
      </c>
      <c r="O8315">
        <v>831</v>
      </c>
      <c r="P8315" t="s">
        <v>1552</v>
      </c>
      <c r="Q8315">
        <v>19980331</v>
      </c>
      <c r="R8315">
        <v>891012369</v>
      </c>
    </row>
    <row r="8316" spans="1:18">
      <c r="A8316" t="s">
        <v>1985</v>
      </c>
      <c r="B8316" t="s">
        <v>2045</v>
      </c>
      <c r="C8316">
        <v>201204</v>
      </c>
      <c r="D8316">
        <v>0</v>
      </c>
      <c r="E8316" t="s">
        <v>1646</v>
      </c>
      <c r="F8316">
        <v>0</v>
      </c>
      <c r="G8316">
        <v>0</v>
      </c>
      <c r="H8316">
        <v>0</v>
      </c>
      <c r="I8316">
        <v>43112058500</v>
      </c>
      <c r="J8316">
        <v>4</v>
      </c>
      <c r="K8316" t="s">
        <v>1987</v>
      </c>
      <c r="L8316">
        <v>2531</v>
      </c>
      <c r="M8316" t="s">
        <v>1557</v>
      </c>
      <c r="N8316" t="s">
        <v>1988</v>
      </c>
      <c r="O8316">
        <v>0</v>
      </c>
      <c r="P8316" t="s">
        <v>1769</v>
      </c>
      <c r="Q8316">
        <v>19980430</v>
      </c>
      <c r="R8316">
        <v>891012369</v>
      </c>
    </row>
    <row r="8317" spans="1:18">
      <c r="A8317" t="s">
        <v>1985</v>
      </c>
      <c r="B8317" t="s">
        <v>2046</v>
      </c>
      <c r="C8317">
        <v>201204</v>
      </c>
      <c r="D8317">
        <v>0</v>
      </c>
      <c r="E8317" t="s">
        <v>1646</v>
      </c>
      <c r="F8317">
        <v>0</v>
      </c>
      <c r="G8317">
        <v>0</v>
      </c>
      <c r="H8317">
        <v>0</v>
      </c>
      <c r="I8317">
        <v>43112058500</v>
      </c>
      <c r="J8317">
        <v>4</v>
      </c>
      <c r="K8317" t="s">
        <v>1987</v>
      </c>
      <c r="L8317">
        <v>2531</v>
      </c>
      <c r="M8317" t="s">
        <v>1557</v>
      </c>
      <c r="N8317" t="s">
        <v>1988</v>
      </c>
      <c r="O8317">
        <v>0</v>
      </c>
      <c r="P8317" t="s">
        <v>1771</v>
      </c>
      <c r="Q8317">
        <v>19980331</v>
      </c>
      <c r="R8317">
        <v>891012369</v>
      </c>
    </row>
    <row r="8318" spans="1:18">
      <c r="A8318" t="s">
        <v>1985</v>
      </c>
      <c r="B8318" t="s">
        <v>2047</v>
      </c>
      <c r="C8318">
        <v>201204</v>
      </c>
      <c r="D8318">
        <v>0</v>
      </c>
      <c r="E8318" t="s">
        <v>1646</v>
      </c>
      <c r="F8318">
        <v>0</v>
      </c>
      <c r="G8318">
        <v>0</v>
      </c>
      <c r="H8318">
        <v>0</v>
      </c>
      <c r="I8318">
        <v>43112056400</v>
      </c>
      <c r="J8318">
        <v>4</v>
      </c>
      <c r="K8318" t="s">
        <v>1987</v>
      </c>
      <c r="L8318">
        <v>2531</v>
      </c>
      <c r="M8318" t="s">
        <v>1557</v>
      </c>
      <c r="N8318" t="s">
        <v>1988</v>
      </c>
      <c r="O8318">
        <v>0</v>
      </c>
      <c r="P8318" t="s">
        <v>1769</v>
      </c>
      <c r="Q8318">
        <v>19980331</v>
      </c>
      <c r="R8318">
        <v>891012369</v>
      </c>
    </row>
    <row r="8319" spans="1:18">
      <c r="A8319" t="s">
        <v>1985</v>
      </c>
      <c r="B8319" t="s">
        <v>2048</v>
      </c>
      <c r="C8319">
        <v>201204</v>
      </c>
      <c r="D8319">
        <v>0</v>
      </c>
      <c r="E8319" t="s">
        <v>1646</v>
      </c>
      <c r="F8319">
        <v>0</v>
      </c>
      <c r="G8319">
        <v>0</v>
      </c>
      <c r="H8319">
        <v>0</v>
      </c>
      <c r="I8319">
        <v>43112056400</v>
      </c>
      <c r="J8319">
        <v>4</v>
      </c>
      <c r="K8319" t="s">
        <v>1987</v>
      </c>
      <c r="L8319">
        <v>2531</v>
      </c>
      <c r="M8319" t="s">
        <v>1557</v>
      </c>
      <c r="N8319" t="s">
        <v>1988</v>
      </c>
      <c r="O8319">
        <v>0</v>
      </c>
      <c r="P8319" t="s">
        <v>1771</v>
      </c>
      <c r="Q8319">
        <v>19980331</v>
      </c>
      <c r="R8319">
        <v>891012369</v>
      </c>
    </row>
    <row r="8320" spans="1:18">
      <c r="A8320" t="s">
        <v>1985</v>
      </c>
      <c r="B8320" t="s">
        <v>2049</v>
      </c>
      <c r="C8320">
        <v>201204</v>
      </c>
      <c r="D8320">
        <v>0</v>
      </c>
      <c r="E8320" t="s">
        <v>1646</v>
      </c>
      <c r="F8320">
        <v>0</v>
      </c>
      <c r="G8320">
        <v>0</v>
      </c>
      <c r="H8320">
        <v>0</v>
      </c>
      <c r="I8320">
        <v>43112058900</v>
      </c>
      <c r="J8320">
        <v>4</v>
      </c>
      <c r="K8320" t="s">
        <v>1987</v>
      </c>
      <c r="L8320">
        <v>2531</v>
      </c>
      <c r="M8320" t="s">
        <v>1557</v>
      </c>
      <c r="N8320" t="s">
        <v>1988</v>
      </c>
      <c r="O8320">
        <v>0</v>
      </c>
      <c r="P8320" t="s">
        <v>1662</v>
      </c>
      <c r="Q8320">
        <v>19980331</v>
      </c>
      <c r="R8320">
        <v>891012369</v>
      </c>
    </row>
    <row r="8321" spans="1:18">
      <c r="A8321" t="s">
        <v>1985</v>
      </c>
      <c r="B8321" t="s">
        <v>2050</v>
      </c>
      <c r="C8321">
        <v>201204</v>
      </c>
      <c r="D8321">
        <v>0</v>
      </c>
      <c r="E8321" t="s">
        <v>1646</v>
      </c>
      <c r="F8321">
        <v>0</v>
      </c>
      <c r="G8321">
        <v>0</v>
      </c>
      <c r="H8321">
        <v>0</v>
      </c>
      <c r="I8321">
        <v>43112059100</v>
      </c>
      <c r="J8321">
        <v>4</v>
      </c>
      <c r="K8321" t="s">
        <v>1987</v>
      </c>
      <c r="L8321">
        <v>2531</v>
      </c>
      <c r="M8321" t="s">
        <v>1557</v>
      </c>
      <c r="N8321" t="s">
        <v>1988</v>
      </c>
      <c r="O8321">
        <v>0</v>
      </c>
      <c r="P8321" t="s">
        <v>1574</v>
      </c>
      <c r="R8321">
        <v>891012369</v>
      </c>
    </row>
    <row r="8322" spans="1:18">
      <c r="A8322" t="s">
        <v>1985</v>
      </c>
      <c r="B8322" t="s">
        <v>2051</v>
      </c>
      <c r="C8322">
        <v>201204</v>
      </c>
      <c r="D8322">
        <v>0</v>
      </c>
      <c r="E8322" t="s">
        <v>1646</v>
      </c>
      <c r="F8322">
        <v>0</v>
      </c>
      <c r="G8322">
        <v>0</v>
      </c>
      <c r="H8322">
        <v>0</v>
      </c>
      <c r="I8322">
        <v>43112059800</v>
      </c>
      <c r="J8322">
        <v>4</v>
      </c>
      <c r="K8322" t="s">
        <v>1987</v>
      </c>
      <c r="L8322">
        <v>2531</v>
      </c>
      <c r="M8322" t="s">
        <v>1557</v>
      </c>
      <c r="N8322" t="s">
        <v>1988</v>
      </c>
      <c r="O8322">
        <v>0</v>
      </c>
      <c r="P8322" t="s">
        <v>1662</v>
      </c>
      <c r="Q8322">
        <v>19980331</v>
      </c>
      <c r="R8322">
        <v>891012369</v>
      </c>
    </row>
    <row r="8323" spans="1:18">
      <c r="A8323" t="s">
        <v>1985</v>
      </c>
      <c r="B8323" t="s">
        <v>2052</v>
      </c>
      <c r="C8323">
        <v>201204</v>
      </c>
      <c r="D8323">
        <v>0</v>
      </c>
      <c r="E8323" t="s">
        <v>1646</v>
      </c>
      <c r="F8323">
        <v>0</v>
      </c>
      <c r="G8323">
        <v>0</v>
      </c>
      <c r="H8323">
        <v>0</v>
      </c>
      <c r="I8323">
        <v>43112058600</v>
      </c>
      <c r="J8323">
        <v>4</v>
      </c>
      <c r="K8323" t="s">
        <v>1987</v>
      </c>
      <c r="L8323">
        <v>2531</v>
      </c>
      <c r="M8323" t="s">
        <v>1557</v>
      </c>
      <c r="N8323" t="s">
        <v>1988</v>
      </c>
      <c r="O8323">
        <v>0</v>
      </c>
      <c r="P8323" t="s">
        <v>1662</v>
      </c>
      <c r="Q8323">
        <v>19980331</v>
      </c>
      <c r="R8323">
        <v>891012369</v>
      </c>
    </row>
    <row r="8324" spans="1:18">
      <c r="A8324" t="s">
        <v>1985</v>
      </c>
      <c r="B8324" t="s">
        <v>2053</v>
      </c>
      <c r="C8324">
        <v>201204</v>
      </c>
      <c r="D8324">
        <v>0</v>
      </c>
      <c r="E8324" t="s">
        <v>1646</v>
      </c>
      <c r="F8324">
        <v>0</v>
      </c>
      <c r="G8324">
        <v>0</v>
      </c>
      <c r="H8324">
        <v>0</v>
      </c>
      <c r="I8324">
        <v>43112059000</v>
      </c>
      <c r="J8324">
        <v>4</v>
      </c>
      <c r="K8324" t="s">
        <v>1987</v>
      </c>
      <c r="L8324">
        <v>2531</v>
      </c>
      <c r="M8324" t="s">
        <v>1557</v>
      </c>
      <c r="N8324" t="s">
        <v>1988</v>
      </c>
      <c r="O8324">
        <v>0</v>
      </c>
      <c r="P8324" t="s">
        <v>1662</v>
      </c>
      <c r="Q8324">
        <v>20051231</v>
      </c>
      <c r="R8324">
        <v>891012369</v>
      </c>
    </row>
    <row r="8325" spans="1:18">
      <c r="A8325" t="s">
        <v>1985</v>
      </c>
      <c r="B8325" t="s">
        <v>2054</v>
      </c>
      <c r="C8325">
        <v>201204</v>
      </c>
      <c r="D8325">
        <v>0</v>
      </c>
      <c r="E8325" t="s">
        <v>1646</v>
      </c>
      <c r="F8325">
        <v>0</v>
      </c>
      <c r="G8325">
        <v>0</v>
      </c>
      <c r="H8325">
        <v>0</v>
      </c>
      <c r="I8325">
        <v>43112059200</v>
      </c>
      <c r="J8325">
        <v>4</v>
      </c>
      <c r="K8325" t="s">
        <v>1987</v>
      </c>
      <c r="L8325">
        <v>2531</v>
      </c>
      <c r="M8325" t="s">
        <v>1557</v>
      </c>
      <c r="N8325" t="s">
        <v>1988</v>
      </c>
      <c r="O8325">
        <v>0</v>
      </c>
      <c r="P8325" t="s">
        <v>1552</v>
      </c>
      <c r="R8325">
        <v>891012369</v>
      </c>
    </row>
    <row r="8326" spans="1:18">
      <c r="A8326" t="s">
        <v>1985</v>
      </c>
      <c r="B8326" t="s">
        <v>2055</v>
      </c>
      <c r="C8326">
        <v>201204</v>
      </c>
      <c r="D8326">
        <v>0</v>
      </c>
      <c r="E8326" t="s">
        <v>1646</v>
      </c>
      <c r="F8326">
        <v>0</v>
      </c>
      <c r="G8326">
        <v>0</v>
      </c>
      <c r="H8326">
        <v>0</v>
      </c>
      <c r="I8326">
        <v>43112060200</v>
      </c>
      <c r="J8326">
        <v>4</v>
      </c>
      <c r="K8326" t="s">
        <v>1987</v>
      </c>
      <c r="L8326">
        <v>2531</v>
      </c>
      <c r="M8326" t="s">
        <v>1557</v>
      </c>
      <c r="N8326" t="s">
        <v>1988</v>
      </c>
      <c r="O8326">
        <v>0</v>
      </c>
      <c r="P8326" t="s">
        <v>1662</v>
      </c>
      <c r="Q8326">
        <v>19980331</v>
      </c>
      <c r="R8326">
        <v>891012369</v>
      </c>
    </row>
    <row r="8327" spans="1:18">
      <c r="A8327" t="s">
        <v>1985</v>
      </c>
      <c r="B8327" t="s">
        <v>2036</v>
      </c>
      <c r="C8327">
        <v>201205</v>
      </c>
      <c r="D8327">
        <v>0</v>
      </c>
      <c r="E8327" t="s">
        <v>1646</v>
      </c>
      <c r="F8327">
        <v>0</v>
      </c>
      <c r="G8327">
        <v>0</v>
      </c>
      <c r="H8327">
        <v>0</v>
      </c>
      <c r="I8327">
        <v>43112050100</v>
      </c>
      <c r="J8327">
        <v>4</v>
      </c>
      <c r="K8327" t="s">
        <v>1987</v>
      </c>
      <c r="L8327">
        <v>2531</v>
      </c>
      <c r="M8327" t="s">
        <v>1557</v>
      </c>
      <c r="N8327" t="s">
        <v>1988</v>
      </c>
      <c r="O8327">
        <v>0</v>
      </c>
      <c r="P8327" t="s">
        <v>1552</v>
      </c>
      <c r="Q8327">
        <v>19820701</v>
      </c>
      <c r="R8327">
        <v>891012369</v>
      </c>
    </row>
    <row r="8328" spans="1:18">
      <c r="A8328" t="s">
        <v>1985</v>
      </c>
      <c r="B8328" t="s">
        <v>2037</v>
      </c>
      <c r="C8328">
        <v>201205</v>
      </c>
      <c r="D8328">
        <v>0</v>
      </c>
      <c r="E8328" t="s">
        <v>1646</v>
      </c>
      <c r="F8328">
        <v>0</v>
      </c>
      <c r="G8328">
        <v>0</v>
      </c>
      <c r="H8328">
        <v>0</v>
      </c>
      <c r="I8328">
        <v>43112050600</v>
      </c>
      <c r="J8328">
        <v>4</v>
      </c>
      <c r="K8328" t="s">
        <v>1987</v>
      </c>
      <c r="L8328">
        <v>2531</v>
      </c>
      <c r="M8328" t="s">
        <v>1557</v>
      </c>
      <c r="N8328" t="s">
        <v>1988</v>
      </c>
      <c r="O8328">
        <v>0</v>
      </c>
      <c r="P8328" t="s">
        <v>1552</v>
      </c>
      <c r="Q8328">
        <v>19820801</v>
      </c>
      <c r="R8328">
        <v>891012369</v>
      </c>
    </row>
    <row r="8329" spans="1:18">
      <c r="A8329" t="s">
        <v>1985</v>
      </c>
      <c r="B8329" t="s">
        <v>2038</v>
      </c>
      <c r="C8329">
        <v>201205</v>
      </c>
      <c r="D8329">
        <v>31</v>
      </c>
      <c r="E8329" t="s">
        <v>1646</v>
      </c>
      <c r="F8329">
        <v>0</v>
      </c>
      <c r="G8329">
        <v>0</v>
      </c>
      <c r="H8329">
        <v>0</v>
      </c>
      <c r="I8329">
        <v>43112051600</v>
      </c>
      <c r="J8329">
        <v>4</v>
      </c>
      <c r="K8329" t="s">
        <v>1987</v>
      </c>
      <c r="L8329">
        <v>2531</v>
      </c>
      <c r="M8329" t="s">
        <v>1557</v>
      </c>
      <c r="N8329" t="s">
        <v>1988</v>
      </c>
      <c r="O8329">
        <v>13281</v>
      </c>
      <c r="P8329" t="s">
        <v>1552</v>
      </c>
      <c r="Q8329">
        <v>19821001</v>
      </c>
      <c r="R8329">
        <v>891012369</v>
      </c>
    </row>
    <row r="8330" spans="1:18">
      <c r="A8330" t="s">
        <v>1985</v>
      </c>
      <c r="B8330" t="s">
        <v>2039</v>
      </c>
      <c r="C8330">
        <v>201205</v>
      </c>
      <c r="D8330">
        <v>0</v>
      </c>
      <c r="E8330" t="s">
        <v>1646</v>
      </c>
      <c r="F8330">
        <v>0</v>
      </c>
      <c r="G8330">
        <v>0</v>
      </c>
      <c r="H8330">
        <v>0</v>
      </c>
      <c r="I8330">
        <v>43112054000</v>
      </c>
      <c r="J8330">
        <v>4</v>
      </c>
      <c r="K8330" t="s">
        <v>1987</v>
      </c>
      <c r="L8330">
        <v>2531</v>
      </c>
      <c r="M8330" t="s">
        <v>1557</v>
      </c>
      <c r="N8330" t="s">
        <v>1988</v>
      </c>
      <c r="O8330">
        <v>0</v>
      </c>
      <c r="P8330" t="s">
        <v>1552</v>
      </c>
      <c r="Q8330">
        <v>19830501</v>
      </c>
      <c r="R8330">
        <v>891012369</v>
      </c>
    </row>
    <row r="8331" spans="1:18">
      <c r="A8331" t="s">
        <v>1985</v>
      </c>
      <c r="B8331" t="s">
        <v>2040</v>
      </c>
      <c r="C8331">
        <v>201205</v>
      </c>
      <c r="D8331">
        <v>0</v>
      </c>
      <c r="E8331" t="s">
        <v>1646</v>
      </c>
      <c r="F8331">
        <v>0</v>
      </c>
      <c r="G8331">
        <v>0</v>
      </c>
      <c r="H8331">
        <v>0</v>
      </c>
      <c r="I8331">
        <v>43112053500</v>
      </c>
      <c r="J8331">
        <v>4</v>
      </c>
      <c r="K8331" t="s">
        <v>1987</v>
      </c>
      <c r="L8331">
        <v>2531</v>
      </c>
      <c r="M8331" t="s">
        <v>1557</v>
      </c>
      <c r="N8331" t="s">
        <v>1988</v>
      </c>
      <c r="O8331">
        <v>0</v>
      </c>
      <c r="P8331" t="s">
        <v>1552</v>
      </c>
      <c r="Q8331">
        <v>19830401</v>
      </c>
      <c r="R8331">
        <v>891012369</v>
      </c>
    </row>
    <row r="8332" spans="1:18">
      <c r="A8332" t="s">
        <v>1985</v>
      </c>
      <c r="B8332" t="s">
        <v>2041</v>
      </c>
      <c r="C8332">
        <v>201205</v>
      </c>
      <c r="D8332">
        <v>31</v>
      </c>
      <c r="E8332" t="s">
        <v>1646</v>
      </c>
      <c r="F8332">
        <v>0</v>
      </c>
      <c r="G8332">
        <v>0</v>
      </c>
      <c r="H8332">
        <v>0</v>
      </c>
      <c r="I8332">
        <v>43112054100</v>
      </c>
      <c r="J8332">
        <v>4</v>
      </c>
      <c r="K8332" t="s">
        <v>1987</v>
      </c>
      <c r="L8332">
        <v>2531</v>
      </c>
      <c r="M8332" t="s">
        <v>1557</v>
      </c>
      <c r="N8332" t="s">
        <v>1988</v>
      </c>
      <c r="O8332">
        <v>27332</v>
      </c>
      <c r="P8332" t="s">
        <v>1552</v>
      </c>
      <c r="Q8332">
        <v>19830501</v>
      </c>
      <c r="R8332">
        <v>891012369</v>
      </c>
    </row>
    <row r="8333" spans="1:18">
      <c r="A8333" t="s">
        <v>1985</v>
      </c>
      <c r="B8333" t="s">
        <v>2042</v>
      </c>
      <c r="C8333">
        <v>201205</v>
      </c>
      <c r="D8333">
        <v>0</v>
      </c>
      <c r="E8333" t="s">
        <v>1646</v>
      </c>
      <c r="F8333">
        <v>0</v>
      </c>
      <c r="G8333">
        <v>0</v>
      </c>
      <c r="H8333">
        <v>0</v>
      </c>
      <c r="I8333">
        <v>43112055400</v>
      </c>
      <c r="J8333">
        <v>4</v>
      </c>
      <c r="K8333" t="s">
        <v>1987</v>
      </c>
      <c r="L8333">
        <v>2531</v>
      </c>
      <c r="M8333" t="s">
        <v>1557</v>
      </c>
      <c r="N8333" t="s">
        <v>1988</v>
      </c>
      <c r="O8333">
        <v>0</v>
      </c>
      <c r="P8333" t="s">
        <v>1769</v>
      </c>
      <c r="Q8333">
        <v>19980331</v>
      </c>
      <c r="R8333">
        <v>891012369</v>
      </c>
    </row>
    <row r="8334" spans="1:18">
      <c r="A8334" t="s">
        <v>1985</v>
      </c>
      <c r="B8334" t="s">
        <v>2043</v>
      </c>
      <c r="C8334">
        <v>201205</v>
      </c>
      <c r="D8334">
        <v>0</v>
      </c>
      <c r="E8334" t="s">
        <v>1646</v>
      </c>
      <c r="F8334">
        <v>0</v>
      </c>
      <c r="G8334">
        <v>0</v>
      </c>
      <c r="H8334">
        <v>0</v>
      </c>
      <c r="I8334">
        <v>43112055400</v>
      </c>
      <c r="J8334">
        <v>4</v>
      </c>
      <c r="K8334" t="s">
        <v>1987</v>
      </c>
      <c r="L8334">
        <v>2531</v>
      </c>
      <c r="M8334" t="s">
        <v>1557</v>
      </c>
      <c r="N8334" t="s">
        <v>1988</v>
      </c>
      <c r="O8334">
        <v>0</v>
      </c>
      <c r="P8334" t="s">
        <v>1771</v>
      </c>
      <c r="Q8334">
        <v>19980331</v>
      </c>
      <c r="R8334">
        <v>891012369</v>
      </c>
    </row>
    <row r="8335" spans="1:18">
      <c r="A8335" t="s">
        <v>1985</v>
      </c>
      <c r="B8335" t="s">
        <v>2044</v>
      </c>
      <c r="C8335">
        <v>201205</v>
      </c>
      <c r="D8335">
        <v>31</v>
      </c>
      <c r="E8335" t="s">
        <v>1646</v>
      </c>
      <c r="F8335">
        <v>0</v>
      </c>
      <c r="G8335">
        <v>0</v>
      </c>
      <c r="H8335">
        <v>0</v>
      </c>
      <c r="I8335">
        <v>43112055900</v>
      </c>
      <c r="J8335">
        <v>4</v>
      </c>
      <c r="K8335" t="s">
        <v>1987</v>
      </c>
      <c r="L8335">
        <v>2531</v>
      </c>
      <c r="M8335" t="s">
        <v>1557</v>
      </c>
      <c r="N8335" t="s">
        <v>1988</v>
      </c>
      <c r="O8335">
        <v>12284</v>
      </c>
      <c r="P8335" t="s">
        <v>1552</v>
      </c>
      <c r="Q8335">
        <v>19980331</v>
      </c>
      <c r="R8335">
        <v>891012369</v>
      </c>
    </row>
    <row r="8336" spans="1:18">
      <c r="A8336" t="s">
        <v>1985</v>
      </c>
      <c r="B8336" t="s">
        <v>2045</v>
      </c>
      <c r="C8336">
        <v>201205</v>
      </c>
      <c r="D8336">
        <v>0</v>
      </c>
      <c r="E8336" t="s">
        <v>1646</v>
      </c>
      <c r="F8336">
        <v>0</v>
      </c>
      <c r="G8336">
        <v>0</v>
      </c>
      <c r="H8336">
        <v>0</v>
      </c>
      <c r="I8336">
        <v>43112058500</v>
      </c>
      <c r="J8336">
        <v>4</v>
      </c>
      <c r="K8336" t="s">
        <v>1987</v>
      </c>
      <c r="L8336">
        <v>2531</v>
      </c>
      <c r="M8336" t="s">
        <v>1557</v>
      </c>
      <c r="N8336" t="s">
        <v>1988</v>
      </c>
      <c r="O8336">
        <v>0</v>
      </c>
      <c r="P8336" t="s">
        <v>1769</v>
      </c>
      <c r="Q8336">
        <v>19980430</v>
      </c>
      <c r="R8336">
        <v>891012369</v>
      </c>
    </row>
    <row r="8337" spans="1:18">
      <c r="A8337" t="s">
        <v>1985</v>
      </c>
      <c r="B8337" t="s">
        <v>2046</v>
      </c>
      <c r="C8337">
        <v>201205</v>
      </c>
      <c r="D8337">
        <v>0</v>
      </c>
      <c r="E8337" t="s">
        <v>1646</v>
      </c>
      <c r="F8337">
        <v>0</v>
      </c>
      <c r="G8337">
        <v>0</v>
      </c>
      <c r="H8337">
        <v>0</v>
      </c>
      <c r="I8337">
        <v>43112058500</v>
      </c>
      <c r="J8337">
        <v>4</v>
      </c>
      <c r="K8337" t="s">
        <v>1987</v>
      </c>
      <c r="L8337">
        <v>2531</v>
      </c>
      <c r="M8337" t="s">
        <v>1557</v>
      </c>
      <c r="N8337" t="s">
        <v>1988</v>
      </c>
      <c r="O8337">
        <v>0</v>
      </c>
      <c r="P8337" t="s">
        <v>1771</v>
      </c>
      <c r="Q8337">
        <v>19980331</v>
      </c>
      <c r="R8337">
        <v>891012369</v>
      </c>
    </row>
    <row r="8338" spans="1:18">
      <c r="A8338" t="s">
        <v>1985</v>
      </c>
      <c r="B8338" t="s">
        <v>2047</v>
      </c>
      <c r="C8338">
        <v>201205</v>
      </c>
      <c r="D8338">
        <v>0</v>
      </c>
      <c r="E8338" t="s">
        <v>1646</v>
      </c>
      <c r="F8338">
        <v>0</v>
      </c>
      <c r="G8338">
        <v>0</v>
      </c>
      <c r="H8338">
        <v>0</v>
      </c>
      <c r="I8338">
        <v>43112056400</v>
      </c>
      <c r="J8338">
        <v>4</v>
      </c>
      <c r="K8338" t="s">
        <v>1987</v>
      </c>
      <c r="L8338">
        <v>2531</v>
      </c>
      <c r="M8338" t="s">
        <v>1557</v>
      </c>
      <c r="N8338" t="s">
        <v>1988</v>
      </c>
      <c r="O8338">
        <v>0</v>
      </c>
      <c r="P8338" t="s">
        <v>1769</v>
      </c>
      <c r="Q8338">
        <v>19980331</v>
      </c>
      <c r="R8338">
        <v>891012369</v>
      </c>
    </row>
    <row r="8339" spans="1:18">
      <c r="A8339" t="s">
        <v>1985</v>
      </c>
      <c r="B8339" t="s">
        <v>2048</v>
      </c>
      <c r="C8339">
        <v>201205</v>
      </c>
      <c r="D8339">
        <v>0</v>
      </c>
      <c r="E8339" t="s">
        <v>1646</v>
      </c>
      <c r="F8339">
        <v>0</v>
      </c>
      <c r="G8339">
        <v>0</v>
      </c>
      <c r="H8339">
        <v>0</v>
      </c>
      <c r="I8339">
        <v>43112056400</v>
      </c>
      <c r="J8339">
        <v>4</v>
      </c>
      <c r="K8339" t="s">
        <v>1987</v>
      </c>
      <c r="L8339">
        <v>2531</v>
      </c>
      <c r="M8339" t="s">
        <v>1557</v>
      </c>
      <c r="N8339" t="s">
        <v>1988</v>
      </c>
      <c r="O8339">
        <v>0</v>
      </c>
      <c r="P8339" t="s">
        <v>1771</v>
      </c>
      <c r="Q8339">
        <v>19980331</v>
      </c>
      <c r="R8339">
        <v>891012369</v>
      </c>
    </row>
    <row r="8340" spans="1:18">
      <c r="A8340" t="s">
        <v>1985</v>
      </c>
      <c r="B8340" t="s">
        <v>2049</v>
      </c>
      <c r="C8340">
        <v>201205</v>
      </c>
      <c r="D8340">
        <v>0</v>
      </c>
      <c r="E8340" t="s">
        <v>1646</v>
      </c>
      <c r="F8340">
        <v>0</v>
      </c>
      <c r="G8340">
        <v>0</v>
      </c>
      <c r="H8340">
        <v>0</v>
      </c>
      <c r="I8340">
        <v>43112058900</v>
      </c>
      <c r="J8340">
        <v>4</v>
      </c>
      <c r="K8340" t="s">
        <v>1987</v>
      </c>
      <c r="L8340">
        <v>2531</v>
      </c>
      <c r="M8340" t="s">
        <v>1557</v>
      </c>
      <c r="N8340" t="s">
        <v>1988</v>
      </c>
      <c r="O8340">
        <v>0</v>
      </c>
      <c r="P8340" t="s">
        <v>1662</v>
      </c>
      <c r="Q8340">
        <v>19980331</v>
      </c>
      <c r="R8340">
        <v>891012369</v>
      </c>
    </row>
    <row r="8341" spans="1:18">
      <c r="A8341" t="s">
        <v>1985</v>
      </c>
      <c r="B8341" t="s">
        <v>2050</v>
      </c>
      <c r="C8341">
        <v>201205</v>
      </c>
      <c r="D8341">
        <v>0</v>
      </c>
      <c r="E8341" t="s">
        <v>1646</v>
      </c>
      <c r="F8341">
        <v>0</v>
      </c>
      <c r="G8341">
        <v>0</v>
      </c>
      <c r="H8341">
        <v>0</v>
      </c>
      <c r="I8341">
        <v>43112059100</v>
      </c>
      <c r="J8341">
        <v>4</v>
      </c>
      <c r="K8341" t="s">
        <v>1987</v>
      </c>
      <c r="L8341">
        <v>2531</v>
      </c>
      <c r="M8341" t="s">
        <v>1557</v>
      </c>
      <c r="N8341" t="s">
        <v>1988</v>
      </c>
      <c r="O8341">
        <v>0</v>
      </c>
      <c r="P8341" t="s">
        <v>1574</v>
      </c>
      <c r="R8341">
        <v>891012369</v>
      </c>
    </row>
    <row r="8342" spans="1:18">
      <c r="A8342" t="s">
        <v>1985</v>
      </c>
      <c r="B8342" t="s">
        <v>2051</v>
      </c>
      <c r="C8342">
        <v>201205</v>
      </c>
      <c r="D8342">
        <v>0</v>
      </c>
      <c r="E8342" t="s">
        <v>1646</v>
      </c>
      <c r="F8342">
        <v>0</v>
      </c>
      <c r="G8342">
        <v>0</v>
      </c>
      <c r="H8342">
        <v>0</v>
      </c>
      <c r="I8342">
        <v>43112059800</v>
      </c>
      <c r="J8342">
        <v>4</v>
      </c>
      <c r="K8342" t="s">
        <v>1987</v>
      </c>
      <c r="L8342">
        <v>2531</v>
      </c>
      <c r="M8342" t="s">
        <v>1557</v>
      </c>
      <c r="N8342" t="s">
        <v>1988</v>
      </c>
      <c r="O8342">
        <v>0</v>
      </c>
      <c r="P8342" t="s">
        <v>1662</v>
      </c>
      <c r="Q8342">
        <v>19980331</v>
      </c>
      <c r="R8342">
        <v>891012369</v>
      </c>
    </row>
    <row r="8343" spans="1:18">
      <c r="A8343" t="s">
        <v>1985</v>
      </c>
      <c r="B8343" t="s">
        <v>2052</v>
      </c>
      <c r="C8343">
        <v>201205</v>
      </c>
      <c r="D8343">
        <v>0</v>
      </c>
      <c r="E8343" t="s">
        <v>1646</v>
      </c>
      <c r="F8343">
        <v>0</v>
      </c>
      <c r="G8343">
        <v>0</v>
      </c>
      <c r="H8343">
        <v>0</v>
      </c>
      <c r="I8343">
        <v>43112058600</v>
      </c>
      <c r="J8343">
        <v>4</v>
      </c>
      <c r="K8343" t="s">
        <v>1987</v>
      </c>
      <c r="L8343">
        <v>2531</v>
      </c>
      <c r="M8343" t="s">
        <v>1557</v>
      </c>
      <c r="N8343" t="s">
        <v>1988</v>
      </c>
      <c r="O8343">
        <v>0</v>
      </c>
      <c r="P8343" t="s">
        <v>1662</v>
      </c>
      <c r="Q8343">
        <v>19980331</v>
      </c>
      <c r="R8343">
        <v>891012369</v>
      </c>
    </row>
    <row r="8344" spans="1:18">
      <c r="A8344" t="s">
        <v>1985</v>
      </c>
      <c r="B8344" t="s">
        <v>2053</v>
      </c>
      <c r="C8344">
        <v>201205</v>
      </c>
      <c r="D8344">
        <v>0</v>
      </c>
      <c r="E8344" t="s">
        <v>1646</v>
      </c>
      <c r="F8344">
        <v>0</v>
      </c>
      <c r="G8344">
        <v>0</v>
      </c>
      <c r="H8344">
        <v>0</v>
      </c>
      <c r="I8344">
        <v>43112059000</v>
      </c>
      <c r="J8344">
        <v>4</v>
      </c>
      <c r="K8344" t="s">
        <v>1987</v>
      </c>
      <c r="L8344">
        <v>2531</v>
      </c>
      <c r="M8344" t="s">
        <v>1557</v>
      </c>
      <c r="N8344" t="s">
        <v>1988</v>
      </c>
      <c r="O8344">
        <v>0</v>
      </c>
      <c r="P8344" t="s">
        <v>1662</v>
      </c>
      <c r="Q8344">
        <v>20051231</v>
      </c>
      <c r="R8344">
        <v>891012369</v>
      </c>
    </row>
    <row r="8345" spans="1:18">
      <c r="A8345" t="s">
        <v>1985</v>
      </c>
      <c r="B8345" t="s">
        <v>2054</v>
      </c>
      <c r="C8345">
        <v>201205</v>
      </c>
      <c r="D8345">
        <v>0</v>
      </c>
      <c r="E8345" t="s">
        <v>1646</v>
      </c>
      <c r="F8345">
        <v>0</v>
      </c>
      <c r="G8345">
        <v>0</v>
      </c>
      <c r="H8345">
        <v>0</v>
      </c>
      <c r="I8345">
        <v>43112059200</v>
      </c>
      <c r="J8345">
        <v>4</v>
      </c>
      <c r="K8345" t="s">
        <v>1987</v>
      </c>
      <c r="L8345">
        <v>2531</v>
      </c>
      <c r="M8345" t="s">
        <v>1557</v>
      </c>
      <c r="N8345" t="s">
        <v>1988</v>
      </c>
      <c r="O8345">
        <v>0</v>
      </c>
      <c r="P8345" t="s">
        <v>1552</v>
      </c>
      <c r="R8345">
        <v>891012369</v>
      </c>
    </row>
    <row r="8346" spans="1:18">
      <c r="A8346" t="s">
        <v>1985</v>
      </c>
      <c r="B8346" t="s">
        <v>2055</v>
      </c>
      <c r="C8346">
        <v>201205</v>
      </c>
      <c r="D8346">
        <v>0</v>
      </c>
      <c r="E8346" t="s">
        <v>1646</v>
      </c>
      <c r="F8346">
        <v>0</v>
      </c>
      <c r="G8346">
        <v>0</v>
      </c>
      <c r="H8346">
        <v>0</v>
      </c>
      <c r="I8346">
        <v>43112060200</v>
      </c>
      <c r="J8346">
        <v>4</v>
      </c>
      <c r="K8346" t="s">
        <v>1987</v>
      </c>
      <c r="L8346">
        <v>2531</v>
      </c>
      <c r="M8346" t="s">
        <v>1557</v>
      </c>
      <c r="N8346" t="s">
        <v>1988</v>
      </c>
      <c r="O8346">
        <v>0</v>
      </c>
      <c r="P8346" t="s">
        <v>1662</v>
      </c>
      <c r="Q8346">
        <v>19980331</v>
      </c>
      <c r="R8346">
        <v>891012369</v>
      </c>
    </row>
    <row r="8347" spans="1:18">
      <c r="A8347" t="s">
        <v>1985</v>
      </c>
      <c r="B8347" t="s">
        <v>2036</v>
      </c>
      <c r="C8347">
        <v>201206</v>
      </c>
      <c r="D8347">
        <v>0</v>
      </c>
      <c r="E8347" t="s">
        <v>1646</v>
      </c>
      <c r="F8347">
        <v>0</v>
      </c>
      <c r="G8347">
        <v>0</v>
      </c>
      <c r="H8347">
        <v>0</v>
      </c>
      <c r="I8347">
        <v>43112050100</v>
      </c>
      <c r="J8347">
        <v>4</v>
      </c>
      <c r="K8347" t="s">
        <v>1987</v>
      </c>
      <c r="L8347">
        <v>2531</v>
      </c>
      <c r="M8347" t="s">
        <v>1557</v>
      </c>
      <c r="N8347" t="s">
        <v>1988</v>
      </c>
      <c r="O8347">
        <v>0</v>
      </c>
      <c r="P8347" t="s">
        <v>1552</v>
      </c>
      <c r="Q8347">
        <v>19820701</v>
      </c>
      <c r="R8347">
        <v>891012369</v>
      </c>
    </row>
    <row r="8348" spans="1:18">
      <c r="A8348" t="s">
        <v>1985</v>
      </c>
      <c r="B8348" t="s">
        <v>2037</v>
      </c>
      <c r="C8348">
        <v>201206</v>
      </c>
      <c r="D8348">
        <v>0</v>
      </c>
      <c r="E8348" t="s">
        <v>1646</v>
      </c>
      <c r="F8348">
        <v>0</v>
      </c>
      <c r="G8348">
        <v>0</v>
      </c>
      <c r="H8348">
        <v>0</v>
      </c>
      <c r="I8348">
        <v>43112050600</v>
      </c>
      <c r="J8348">
        <v>4</v>
      </c>
      <c r="K8348" t="s">
        <v>1987</v>
      </c>
      <c r="L8348">
        <v>2531</v>
      </c>
      <c r="M8348" t="s">
        <v>1557</v>
      </c>
      <c r="N8348" t="s">
        <v>1988</v>
      </c>
      <c r="O8348">
        <v>0</v>
      </c>
      <c r="P8348" t="s">
        <v>1552</v>
      </c>
      <c r="Q8348">
        <v>19820801</v>
      </c>
      <c r="R8348">
        <v>891012369</v>
      </c>
    </row>
    <row r="8349" spans="1:18">
      <c r="A8349" t="s">
        <v>1985</v>
      </c>
      <c r="B8349" t="s">
        <v>2038</v>
      </c>
      <c r="C8349">
        <v>201206</v>
      </c>
      <c r="D8349">
        <v>30</v>
      </c>
      <c r="E8349" t="s">
        <v>1646</v>
      </c>
      <c r="F8349">
        <v>0</v>
      </c>
      <c r="G8349">
        <v>0</v>
      </c>
      <c r="H8349">
        <v>0</v>
      </c>
      <c r="I8349">
        <v>43112051600</v>
      </c>
      <c r="J8349">
        <v>4</v>
      </c>
      <c r="K8349" t="s">
        <v>1987</v>
      </c>
      <c r="L8349">
        <v>2531</v>
      </c>
      <c r="M8349" t="s">
        <v>1557</v>
      </c>
      <c r="N8349" t="s">
        <v>1988</v>
      </c>
      <c r="O8349">
        <v>12542</v>
      </c>
      <c r="P8349" t="s">
        <v>1552</v>
      </c>
      <c r="Q8349">
        <v>19821001</v>
      </c>
      <c r="R8349">
        <v>891012369</v>
      </c>
    </row>
    <row r="8350" spans="1:18">
      <c r="A8350" t="s">
        <v>1985</v>
      </c>
      <c r="B8350" t="s">
        <v>2039</v>
      </c>
      <c r="C8350">
        <v>201206</v>
      </c>
      <c r="D8350">
        <v>0</v>
      </c>
      <c r="E8350" t="s">
        <v>1646</v>
      </c>
      <c r="F8350">
        <v>0</v>
      </c>
      <c r="G8350">
        <v>0</v>
      </c>
      <c r="H8350">
        <v>0</v>
      </c>
      <c r="I8350">
        <v>43112054000</v>
      </c>
      <c r="J8350">
        <v>4</v>
      </c>
      <c r="K8350" t="s">
        <v>1987</v>
      </c>
      <c r="L8350">
        <v>2531</v>
      </c>
      <c r="M8350" t="s">
        <v>1557</v>
      </c>
      <c r="N8350" t="s">
        <v>1988</v>
      </c>
      <c r="O8350">
        <v>0</v>
      </c>
      <c r="P8350" t="s">
        <v>1552</v>
      </c>
      <c r="Q8350">
        <v>19830501</v>
      </c>
      <c r="R8350">
        <v>891012369</v>
      </c>
    </row>
    <row r="8351" spans="1:18">
      <c r="A8351" t="s">
        <v>1985</v>
      </c>
      <c r="B8351" t="s">
        <v>2040</v>
      </c>
      <c r="C8351">
        <v>201206</v>
      </c>
      <c r="D8351">
        <v>0</v>
      </c>
      <c r="E8351" t="s">
        <v>1646</v>
      </c>
      <c r="F8351">
        <v>0</v>
      </c>
      <c r="G8351">
        <v>0</v>
      </c>
      <c r="H8351">
        <v>0</v>
      </c>
      <c r="I8351">
        <v>43112053500</v>
      </c>
      <c r="J8351">
        <v>4</v>
      </c>
      <c r="K8351" t="s">
        <v>1987</v>
      </c>
      <c r="L8351">
        <v>2531</v>
      </c>
      <c r="M8351" t="s">
        <v>1557</v>
      </c>
      <c r="N8351" t="s">
        <v>1988</v>
      </c>
      <c r="O8351">
        <v>0</v>
      </c>
      <c r="P8351" t="s">
        <v>1552</v>
      </c>
      <c r="Q8351">
        <v>19830401</v>
      </c>
      <c r="R8351">
        <v>891012369</v>
      </c>
    </row>
    <row r="8352" spans="1:18">
      <c r="A8352" t="s">
        <v>1985</v>
      </c>
      <c r="B8352" t="s">
        <v>2041</v>
      </c>
      <c r="C8352">
        <v>201206</v>
      </c>
      <c r="D8352">
        <v>30</v>
      </c>
      <c r="E8352" t="s">
        <v>1646</v>
      </c>
      <c r="F8352">
        <v>0</v>
      </c>
      <c r="G8352">
        <v>0</v>
      </c>
      <c r="H8352">
        <v>0</v>
      </c>
      <c r="I8352">
        <v>43112054100</v>
      </c>
      <c r="J8352">
        <v>4</v>
      </c>
      <c r="K8352" t="s">
        <v>1987</v>
      </c>
      <c r="L8352">
        <v>2531</v>
      </c>
      <c r="M8352" t="s">
        <v>1557</v>
      </c>
      <c r="N8352" t="s">
        <v>1988</v>
      </c>
      <c r="O8352">
        <v>15255</v>
      </c>
      <c r="P8352" t="s">
        <v>1552</v>
      </c>
      <c r="Q8352">
        <v>19830501</v>
      </c>
      <c r="R8352">
        <v>891012369</v>
      </c>
    </row>
    <row r="8353" spans="1:18">
      <c r="A8353" t="s">
        <v>1985</v>
      </c>
      <c r="B8353" t="s">
        <v>2042</v>
      </c>
      <c r="C8353">
        <v>201206</v>
      </c>
      <c r="D8353">
        <v>0</v>
      </c>
      <c r="E8353" t="s">
        <v>1646</v>
      </c>
      <c r="F8353">
        <v>0</v>
      </c>
      <c r="G8353">
        <v>0</v>
      </c>
      <c r="H8353">
        <v>0</v>
      </c>
      <c r="I8353">
        <v>43112055400</v>
      </c>
      <c r="J8353">
        <v>4</v>
      </c>
      <c r="K8353" t="s">
        <v>1987</v>
      </c>
      <c r="L8353">
        <v>2531</v>
      </c>
      <c r="M8353" t="s">
        <v>1557</v>
      </c>
      <c r="N8353" t="s">
        <v>1988</v>
      </c>
      <c r="O8353">
        <v>0</v>
      </c>
      <c r="P8353" t="s">
        <v>1769</v>
      </c>
      <c r="Q8353">
        <v>19980331</v>
      </c>
      <c r="R8353">
        <v>891012369</v>
      </c>
    </row>
    <row r="8354" spans="1:18">
      <c r="A8354" t="s">
        <v>1985</v>
      </c>
      <c r="B8354" t="s">
        <v>2043</v>
      </c>
      <c r="C8354">
        <v>201206</v>
      </c>
      <c r="D8354">
        <v>0</v>
      </c>
      <c r="E8354" t="s">
        <v>1646</v>
      </c>
      <c r="F8354">
        <v>0</v>
      </c>
      <c r="G8354">
        <v>0</v>
      </c>
      <c r="H8354">
        <v>0</v>
      </c>
      <c r="I8354">
        <v>43112055400</v>
      </c>
      <c r="J8354">
        <v>4</v>
      </c>
      <c r="K8354" t="s">
        <v>1987</v>
      </c>
      <c r="L8354">
        <v>2531</v>
      </c>
      <c r="M8354" t="s">
        <v>1557</v>
      </c>
      <c r="N8354" t="s">
        <v>1988</v>
      </c>
      <c r="O8354">
        <v>0</v>
      </c>
      <c r="P8354" t="s">
        <v>1771</v>
      </c>
      <c r="Q8354">
        <v>19980331</v>
      </c>
      <c r="R8354">
        <v>891012369</v>
      </c>
    </row>
    <row r="8355" spans="1:18">
      <c r="A8355" t="s">
        <v>1985</v>
      </c>
      <c r="B8355" t="s">
        <v>2044</v>
      </c>
      <c r="C8355">
        <v>201206</v>
      </c>
      <c r="D8355">
        <v>30</v>
      </c>
      <c r="E8355" t="s">
        <v>1646</v>
      </c>
      <c r="F8355">
        <v>0</v>
      </c>
      <c r="G8355">
        <v>0</v>
      </c>
      <c r="H8355">
        <v>0</v>
      </c>
      <c r="I8355">
        <v>43112055900</v>
      </c>
      <c r="J8355">
        <v>4</v>
      </c>
      <c r="K8355" t="s">
        <v>1987</v>
      </c>
      <c r="L8355">
        <v>2531</v>
      </c>
      <c r="M8355" t="s">
        <v>1557</v>
      </c>
      <c r="N8355" t="s">
        <v>1988</v>
      </c>
      <c r="O8355">
        <v>28766</v>
      </c>
      <c r="P8355" t="s">
        <v>1552</v>
      </c>
      <c r="Q8355">
        <v>19980331</v>
      </c>
      <c r="R8355">
        <v>891012369</v>
      </c>
    </row>
    <row r="8356" spans="1:18">
      <c r="A8356" t="s">
        <v>1985</v>
      </c>
      <c r="B8356" t="s">
        <v>2045</v>
      </c>
      <c r="C8356">
        <v>201206</v>
      </c>
      <c r="D8356">
        <v>0</v>
      </c>
      <c r="E8356" t="s">
        <v>1646</v>
      </c>
      <c r="F8356">
        <v>0</v>
      </c>
      <c r="G8356">
        <v>0</v>
      </c>
      <c r="H8356">
        <v>0</v>
      </c>
      <c r="I8356">
        <v>43112058500</v>
      </c>
      <c r="J8356">
        <v>4</v>
      </c>
      <c r="K8356" t="s">
        <v>1987</v>
      </c>
      <c r="L8356">
        <v>2531</v>
      </c>
      <c r="M8356" t="s">
        <v>1557</v>
      </c>
      <c r="N8356" t="s">
        <v>1988</v>
      </c>
      <c r="O8356">
        <v>0</v>
      </c>
      <c r="P8356" t="s">
        <v>1769</v>
      </c>
      <c r="Q8356">
        <v>19980430</v>
      </c>
      <c r="R8356">
        <v>891012369</v>
      </c>
    </row>
    <row r="8357" spans="1:18">
      <c r="A8357" t="s">
        <v>1985</v>
      </c>
      <c r="B8357" t="s">
        <v>2046</v>
      </c>
      <c r="C8357">
        <v>201206</v>
      </c>
      <c r="D8357">
        <v>0</v>
      </c>
      <c r="E8357" t="s">
        <v>1646</v>
      </c>
      <c r="F8357">
        <v>0</v>
      </c>
      <c r="G8357">
        <v>0</v>
      </c>
      <c r="H8357">
        <v>0</v>
      </c>
      <c r="I8357">
        <v>43112058500</v>
      </c>
      <c r="J8357">
        <v>4</v>
      </c>
      <c r="K8357" t="s">
        <v>1987</v>
      </c>
      <c r="L8357">
        <v>2531</v>
      </c>
      <c r="M8357" t="s">
        <v>1557</v>
      </c>
      <c r="N8357" t="s">
        <v>1988</v>
      </c>
      <c r="O8357">
        <v>0</v>
      </c>
      <c r="P8357" t="s">
        <v>1771</v>
      </c>
      <c r="Q8357">
        <v>19980331</v>
      </c>
      <c r="R8357">
        <v>891012369</v>
      </c>
    </row>
    <row r="8358" spans="1:18">
      <c r="A8358" t="s">
        <v>1985</v>
      </c>
      <c r="B8358" t="s">
        <v>2047</v>
      </c>
      <c r="C8358">
        <v>201206</v>
      </c>
      <c r="D8358">
        <v>0</v>
      </c>
      <c r="E8358" t="s">
        <v>1646</v>
      </c>
      <c r="F8358">
        <v>0</v>
      </c>
      <c r="G8358">
        <v>0</v>
      </c>
      <c r="H8358">
        <v>0</v>
      </c>
      <c r="I8358">
        <v>43112056400</v>
      </c>
      <c r="J8358">
        <v>4</v>
      </c>
      <c r="K8358" t="s">
        <v>1987</v>
      </c>
      <c r="L8358">
        <v>2531</v>
      </c>
      <c r="M8358" t="s">
        <v>1557</v>
      </c>
      <c r="N8358" t="s">
        <v>1988</v>
      </c>
      <c r="O8358">
        <v>0</v>
      </c>
      <c r="P8358" t="s">
        <v>1769</v>
      </c>
      <c r="Q8358">
        <v>19980331</v>
      </c>
      <c r="R8358">
        <v>891012369</v>
      </c>
    </row>
    <row r="8359" spans="1:18">
      <c r="A8359" t="s">
        <v>1985</v>
      </c>
      <c r="B8359" t="s">
        <v>2048</v>
      </c>
      <c r="C8359">
        <v>201206</v>
      </c>
      <c r="D8359">
        <v>0</v>
      </c>
      <c r="E8359" t="s">
        <v>1646</v>
      </c>
      <c r="F8359">
        <v>0</v>
      </c>
      <c r="G8359">
        <v>0</v>
      </c>
      <c r="H8359">
        <v>0</v>
      </c>
      <c r="I8359">
        <v>43112056400</v>
      </c>
      <c r="J8359">
        <v>4</v>
      </c>
      <c r="K8359" t="s">
        <v>1987</v>
      </c>
      <c r="L8359">
        <v>2531</v>
      </c>
      <c r="M8359" t="s">
        <v>1557</v>
      </c>
      <c r="N8359" t="s">
        <v>1988</v>
      </c>
      <c r="O8359">
        <v>0</v>
      </c>
      <c r="P8359" t="s">
        <v>1771</v>
      </c>
      <c r="Q8359">
        <v>19980331</v>
      </c>
      <c r="R8359">
        <v>891012369</v>
      </c>
    </row>
    <row r="8360" spans="1:18">
      <c r="A8360" t="s">
        <v>1985</v>
      </c>
      <c r="B8360" t="s">
        <v>2049</v>
      </c>
      <c r="C8360">
        <v>201206</v>
      </c>
      <c r="D8360">
        <v>0</v>
      </c>
      <c r="E8360" t="s">
        <v>1646</v>
      </c>
      <c r="F8360">
        <v>0</v>
      </c>
      <c r="G8360">
        <v>0</v>
      </c>
      <c r="H8360">
        <v>0</v>
      </c>
      <c r="I8360">
        <v>43112058900</v>
      </c>
      <c r="J8360">
        <v>4</v>
      </c>
      <c r="K8360" t="s">
        <v>1987</v>
      </c>
      <c r="L8360">
        <v>2531</v>
      </c>
      <c r="M8360" t="s">
        <v>1557</v>
      </c>
      <c r="N8360" t="s">
        <v>1988</v>
      </c>
      <c r="O8360">
        <v>0</v>
      </c>
      <c r="P8360" t="s">
        <v>1662</v>
      </c>
      <c r="Q8360">
        <v>19980331</v>
      </c>
      <c r="R8360">
        <v>891012369</v>
      </c>
    </row>
    <row r="8361" spans="1:18">
      <c r="A8361" t="s">
        <v>1985</v>
      </c>
      <c r="B8361" t="s">
        <v>2050</v>
      </c>
      <c r="C8361">
        <v>201206</v>
      </c>
      <c r="D8361">
        <v>0</v>
      </c>
      <c r="E8361" t="s">
        <v>1646</v>
      </c>
      <c r="F8361">
        <v>0</v>
      </c>
      <c r="G8361">
        <v>0</v>
      </c>
      <c r="H8361">
        <v>0</v>
      </c>
      <c r="I8361">
        <v>43112059100</v>
      </c>
      <c r="J8361">
        <v>4</v>
      </c>
      <c r="K8361" t="s">
        <v>1987</v>
      </c>
      <c r="L8361">
        <v>2531</v>
      </c>
      <c r="M8361" t="s">
        <v>1557</v>
      </c>
      <c r="N8361" t="s">
        <v>1988</v>
      </c>
      <c r="O8361">
        <v>0</v>
      </c>
      <c r="P8361" t="s">
        <v>1574</v>
      </c>
      <c r="R8361">
        <v>891012369</v>
      </c>
    </row>
    <row r="8362" spans="1:18">
      <c r="A8362" t="s">
        <v>1985</v>
      </c>
      <c r="B8362" t="s">
        <v>2051</v>
      </c>
      <c r="C8362">
        <v>201206</v>
      </c>
      <c r="D8362">
        <v>0</v>
      </c>
      <c r="E8362" t="s">
        <v>1646</v>
      </c>
      <c r="F8362">
        <v>0</v>
      </c>
      <c r="G8362">
        <v>0</v>
      </c>
      <c r="H8362">
        <v>0</v>
      </c>
      <c r="I8362">
        <v>43112059800</v>
      </c>
      <c r="J8362">
        <v>4</v>
      </c>
      <c r="K8362" t="s">
        <v>1987</v>
      </c>
      <c r="L8362">
        <v>2531</v>
      </c>
      <c r="M8362" t="s">
        <v>1557</v>
      </c>
      <c r="N8362" t="s">
        <v>1988</v>
      </c>
      <c r="O8362">
        <v>0</v>
      </c>
      <c r="P8362" t="s">
        <v>1662</v>
      </c>
      <c r="Q8362">
        <v>19980331</v>
      </c>
      <c r="R8362">
        <v>891012369</v>
      </c>
    </row>
    <row r="8363" spans="1:18">
      <c r="A8363" t="s">
        <v>1985</v>
      </c>
      <c r="B8363" t="s">
        <v>2052</v>
      </c>
      <c r="C8363">
        <v>201206</v>
      </c>
      <c r="D8363">
        <v>0</v>
      </c>
      <c r="E8363" t="s">
        <v>1646</v>
      </c>
      <c r="F8363">
        <v>0</v>
      </c>
      <c r="G8363">
        <v>0</v>
      </c>
      <c r="H8363">
        <v>0</v>
      </c>
      <c r="I8363">
        <v>43112058600</v>
      </c>
      <c r="J8363">
        <v>4</v>
      </c>
      <c r="K8363" t="s">
        <v>1987</v>
      </c>
      <c r="L8363">
        <v>2531</v>
      </c>
      <c r="M8363" t="s">
        <v>1557</v>
      </c>
      <c r="N8363" t="s">
        <v>1988</v>
      </c>
      <c r="O8363">
        <v>0</v>
      </c>
      <c r="P8363" t="s">
        <v>1662</v>
      </c>
      <c r="Q8363">
        <v>19980331</v>
      </c>
      <c r="R8363">
        <v>891012369</v>
      </c>
    </row>
    <row r="8364" spans="1:18">
      <c r="A8364" t="s">
        <v>1985</v>
      </c>
      <c r="B8364" t="s">
        <v>2053</v>
      </c>
      <c r="C8364">
        <v>201206</v>
      </c>
      <c r="D8364">
        <v>0</v>
      </c>
      <c r="E8364" t="s">
        <v>1646</v>
      </c>
      <c r="F8364">
        <v>0</v>
      </c>
      <c r="G8364">
        <v>0</v>
      </c>
      <c r="H8364">
        <v>0</v>
      </c>
      <c r="I8364">
        <v>43112059000</v>
      </c>
      <c r="J8364">
        <v>4</v>
      </c>
      <c r="K8364" t="s">
        <v>1987</v>
      </c>
      <c r="L8364">
        <v>2531</v>
      </c>
      <c r="M8364" t="s">
        <v>1557</v>
      </c>
      <c r="N8364" t="s">
        <v>1988</v>
      </c>
      <c r="O8364">
        <v>0</v>
      </c>
      <c r="P8364" t="s">
        <v>1662</v>
      </c>
      <c r="Q8364">
        <v>20051231</v>
      </c>
      <c r="R8364">
        <v>891012369</v>
      </c>
    </row>
    <row r="8365" spans="1:18">
      <c r="A8365" t="s">
        <v>1985</v>
      </c>
      <c r="B8365" t="s">
        <v>2054</v>
      </c>
      <c r="C8365">
        <v>201206</v>
      </c>
      <c r="D8365">
        <v>0</v>
      </c>
      <c r="E8365" t="s">
        <v>1646</v>
      </c>
      <c r="F8365">
        <v>0</v>
      </c>
      <c r="G8365">
        <v>0</v>
      </c>
      <c r="H8365">
        <v>0</v>
      </c>
      <c r="I8365">
        <v>43112059200</v>
      </c>
      <c r="J8365">
        <v>4</v>
      </c>
      <c r="K8365" t="s">
        <v>1987</v>
      </c>
      <c r="L8365">
        <v>2531</v>
      </c>
      <c r="M8365" t="s">
        <v>1557</v>
      </c>
      <c r="N8365" t="s">
        <v>1988</v>
      </c>
      <c r="O8365">
        <v>0</v>
      </c>
      <c r="P8365" t="s">
        <v>1552</v>
      </c>
      <c r="R8365">
        <v>891012369</v>
      </c>
    </row>
    <row r="8366" spans="1:18">
      <c r="A8366" t="s">
        <v>1985</v>
      </c>
      <c r="B8366" t="s">
        <v>2055</v>
      </c>
      <c r="C8366">
        <v>201206</v>
      </c>
      <c r="D8366">
        <v>0</v>
      </c>
      <c r="E8366" t="s">
        <v>1646</v>
      </c>
      <c r="F8366">
        <v>0</v>
      </c>
      <c r="G8366">
        <v>0</v>
      </c>
      <c r="H8366">
        <v>0</v>
      </c>
      <c r="I8366">
        <v>43112060200</v>
      </c>
      <c r="J8366">
        <v>4</v>
      </c>
      <c r="K8366" t="s">
        <v>1987</v>
      </c>
      <c r="L8366">
        <v>2531</v>
      </c>
      <c r="M8366" t="s">
        <v>1557</v>
      </c>
      <c r="N8366" t="s">
        <v>1988</v>
      </c>
      <c r="O8366">
        <v>0</v>
      </c>
      <c r="P8366" t="s">
        <v>1662</v>
      </c>
      <c r="Q8366">
        <v>19980331</v>
      </c>
      <c r="R8366">
        <v>891012369</v>
      </c>
    </row>
    <row r="8367" spans="1:18">
      <c r="A8367" t="s">
        <v>1985</v>
      </c>
      <c r="B8367" t="s">
        <v>2036</v>
      </c>
      <c r="C8367">
        <v>201207</v>
      </c>
      <c r="D8367">
        <v>0</v>
      </c>
      <c r="E8367" t="s">
        <v>1646</v>
      </c>
      <c r="F8367">
        <v>0</v>
      </c>
      <c r="G8367">
        <v>0</v>
      </c>
      <c r="H8367">
        <v>0</v>
      </c>
      <c r="I8367">
        <v>43112050100</v>
      </c>
      <c r="J8367">
        <v>4</v>
      </c>
      <c r="K8367" t="s">
        <v>1987</v>
      </c>
      <c r="L8367">
        <v>2531</v>
      </c>
      <c r="M8367" t="s">
        <v>1557</v>
      </c>
      <c r="N8367" t="s">
        <v>1988</v>
      </c>
      <c r="O8367">
        <v>0</v>
      </c>
      <c r="P8367" t="s">
        <v>1552</v>
      </c>
      <c r="Q8367">
        <v>19820701</v>
      </c>
      <c r="R8367">
        <v>891012369</v>
      </c>
    </row>
    <row r="8368" spans="1:18">
      <c r="A8368" t="s">
        <v>1985</v>
      </c>
      <c r="B8368" t="s">
        <v>2037</v>
      </c>
      <c r="C8368">
        <v>201207</v>
      </c>
      <c r="D8368">
        <v>0</v>
      </c>
      <c r="E8368" t="s">
        <v>1646</v>
      </c>
      <c r="F8368">
        <v>0</v>
      </c>
      <c r="G8368">
        <v>0</v>
      </c>
      <c r="H8368">
        <v>0</v>
      </c>
      <c r="I8368">
        <v>43112050600</v>
      </c>
      <c r="J8368">
        <v>4</v>
      </c>
      <c r="K8368" t="s">
        <v>1987</v>
      </c>
      <c r="L8368">
        <v>2531</v>
      </c>
      <c r="M8368" t="s">
        <v>1557</v>
      </c>
      <c r="N8368" t="s">
        <v>1988</v>
      </c>
      <c r="O8368">
        <v>0</v>
      </c>
      <c r="P8368" t="s">
        <v>1552</v>
      </c>
      <c r="Q8368">
        <v>19820801</v>
      </c>
      <c r="R8368">
        <v>891012369</v>
      </c>
    </row>
    <row r="8369" spans="1:18">
      <c r="A8369" t="s">
        <v>1985</v>
      </c>
      <c r="B8369" t="s">
        <v>2038</v>
      </c>
      <c r="C8369">
        <v>201207</v>
      </c>
      <c r="D8369">
        <v>31</v>
      </c>
      <c r="E8369" t="s">
        <v>1646</v>
      </c>
      <c r="F8369">
        <v>0</v>
      </c>
      <c r="G8369">
        <v>0</v>
      </c>
      <c r="H8369">
        <v>0</v>
      </c>
      <c r="I8369">
        <v>43112051600</v>
      </c>
      <c r="J8369">
        <v>4</v>
      </c>
      <c r="K8369" t="s">
        <v>1987</v>
      </c>
      <c r="L8369">
        <v>2531</v>
      </c>
      <c r="M8369" t="s">
        <v>1557</v>
      </c>
      <c r="N8369" t="s">
        <v>1988</v>
      </c>
      <c r="O8369">
        <v>17003</v>
      </c>
      <c r="P8369" t="s">
        <v>1552</v>
      </c>
      <c r="Q8369">
        <v>19821001</v>
      </c>
      <c r="R8369">
        <v>891012369</v>
      </c>
    </row>
    <row r="8370" spans="1:18">
      <c r="A8370" t="s">
        <v>1985</v>
      </c>
      <c r="B8370" t="s">
        <v>2039</v>
      </c>
      <c r="C8370">
        <v>201207</v>
      </c>
      <c r="D8370">
        <v>0</v>
      </c>
      <c r="E8370" t="s">
        <v>1646</v>
      </c>
      <c r="F8370">
        <v>0</v>
      </c>
      <c r="G8370">
        <v>0</v>
      </c>
      <c r="H8370">
        <v>0</v>
      </c>
      <c r="I8370">
        <v>43112054000</v>
      </c>
      <c r="J8370">
        <v>4</v>
      </c>
      <c r="K8370" t="s">
        <v>1987</v>
      </c>
      <c r="L8370">
        <v>2531</v>
      </c>
      <c r="M8370" t="s">
        <v>1557</v>
      </c>
      <c r="N8370" t="s">
        <v>1988</v>
      </c>
      <c r="O8370">
        <v>0</v>
      </c>
      <c r="P8370" t="s">
        <v>1552</v>
      </c>
      <c r="Q8370">
        <v>19830501</v>
      </c>
      <c r="R8370">
        <v>891012369</v>
      </c>
    </row>
    <row r="8371" spans="1:18">
      <c r="A8371" t="s">
        <v>1985</v>
      </c>
      <c r="B8371" t="s">
        <v>2040</v>
      </c>
      <c r="C8371">
        <v>201207</v>
      </c>
      <c r="D8371">
        <v>0</v>
      </c>
      <c r="E8371" t="s">
        <v>1646</v>
      </c>
      <c r="F8371">
        <v>0</v>
      </c>
      <c r="G8371">
        <v>0</v>
      </c>
      <c r="H8371">
        <v>0</v>
      </c>
      <c r="I8371">
        <v>43112053500</v>
      </c>
      <c r="J8371">
        <v>4</v>
      </c>
      <c r="K8371" t="s">
        <v>1987</v>
      </c>
      <c r="L8371">
        <v>2531</v>
      </c>
      <c r="M8371" t="s">
        <v>1557</v>
      </c>
      <c r="N8371" t="s">
        <v>1988</v>
      </c>
      <c r="O8371">
        <v>0</v>
      </c>
      <c r="P8371" t="s">
        <v>1552</v>
      </c>
      <c r="Q8371">
        <v>19830401</v>
      </c>
      <c r="R8371">
        <v>891012369</v>
      </c>
    </row>
    <row r="8372" spans="1:18">
      <c r="A8372" t="s">
        <v>1985</v>
      </c>
      <c r="B8372" t="s">
        <v>2041</v>
      </c>
      <c r="C8372">
        <v>201207</v>
      </c>
      <c r="D8372">
        <v>31</v>
      </c>
      <c r="E8372" t="s">
        <v>1646</v>
      </c>
      <c r="F8372">
        <v>0</v>
      </c>
      <c r="G8372">
        <v>0</v>
      </c>
      <c r="H8372">
        <v>0</v>
      </c>
      <c r="I8372">
        <v>43112054100</v>
      </c>
      <c r="J8372">
        <v>4</v>
      </c>
      <c r="K8372" t="s">
        <v>1987</v>
      </c>
      <c r="L8372">
        <v>2531</v>
      </c>
      <c r="M8372" t="s">
        <v>1557</v>
      </c>
      <c r="N8372" t="s">
        <v>1988</v>
      </c>
      <c r="O8372">
        <v>29772</v>
      </c>
      <c r="P8372" t="s">
        <v>1552</v>
      </c>
      <c r="Q8372">
        <v>19830501</v>
      </c>
      <c r="R8372">
        <v>891012369</v>
      </c>
    </row>
    <row r="8373" spans="1:18">
      <c r="A8373" t="s">
        <v>1985</v>
      </c>
      <c r="B8373" t="s">
        <v>2042</v>
      </c>
      <c r="C8373">
        <v>201207</v>
      </c>
      <c r="D8373">
        <v>0</v>
      </c>
      <c r="E8373" t="s">
        <v>1646</v>
      </c>
      <c r="F8373">
        <v>0</v>
      </c>
      <c r="G8373">
        <v>0</v>
      </c>
      <c r="H8373">
        <v>0</v>
      </c>
      <c r="I8373">
        <v>43112055400</v>
      </c>
      <c r="J8373">
        <v>4</v>
      </c>
      <c r="K8373" t="s">
        <v>1987</v>
      </c>
      <c r="L8373">
        <v>2531</v>
      </c>
      <c r="M8373" t="s">
        <v>1557</v>
      </c>
      <c r="N8373" t="s">
        <v>1988</v>
      </c>
      <c r="O8373">
        <v>0</v>
      </c>
      <c r="P8373" t="s">
        <v>1769</v>
      </c>
      <c r="Q8373">
        <v>19980331</v>
      </c>
      <c r="R8373">
        <v>891012369</v>
      </c>
    </row>
    <row r="8374" spans="1:18">
      <c r="A8374" t="s">
        <v>1985</v>
      </c>
      <c r="B8374" t="s">
        <v>2043</v>
      </c>
      <c r="C8374">
        <v>201207</v>
      </c>
      <c r="D8374">
        <v>0</v>
      </c>
      <c r="E8374" t="s">
        <v>1646</v>
      </c>
      <c r="F8374">
        <v>0</v>
      </c>
      <c r="G8374">
        <v>0</v>
      </c>
      <c r="H8374">
        <v>0</v>
      </c>
      <c r="I8374">
        <v>43112055400</v>
      </c>
      <c r="J8374">
        <v>4</v>
      </c>
      <c r="K8374" t="s">
        <v>1987</v>
      </c>
      <c r="L8374">
        <v>2531</v>
      </c>
      <c r="M8374" t="s">
        <v>1557</v>
      </c>
      <c r="N8374" t="s">
        <v>1988</v>
      </c>
      <c r="O8374">
        <v>0</v>
      </c>
      <c r="P8374" t="s">
        <v>1771</v>
      </c>
      <c r="Q8374">
        <v>19980331</v>
      </c>
      <c r="R8374">
        <v>891012369</v>
      </c>
    </row>
    <row r="8375" spans="1:18">
      <c r="A8375" t="s">
        <v>1985</v>
      </c>
      <c r="B8375" t="s">
        <v>2044</v>
      </c>
      <c r="C8375">
        <v>201207</v>
      </c>
      <c r="D8375">
        <v>31</v>
      </c>
      <c r="E8375" t="s">
        <v>1646</v>
      </c>
      <c r="F8375">
        <v>0</v>
      </c>
      <c r="G8375">
        <v>0</v>
      </c>
      <c r="H8375">
        <v>0</v>
      </c>
      <c r="I8375">
        <v>43112055900</v>
      </c>
      <c r="J8375">
        <v>4</v>
      </c>
      <c r="K8375" t="s">
        <v>1987</v>
      </c>
      <c r="L8375">
        <v>2531</v>
      </c>
      <c r="M8375" t="s">
        <v>1557</v>
      </c>
      <c r="N8375" t="s">
        <v>1988</v>
      </c>
      <c r="O8375">
        <v>12900</v>
      </c>
      <c r="P8375" t="s">
        <v>1552</v>
      </c>
      <c r="Q8375">
        <v>19980331</v>
      </c>
      <c r="R8375">
        <v>891012369</v>
      </c>
    </row>
    <row r="8376" spans="1:18">
      <c r="A8376" t="s">
        <v>1985</v>
      </c>
      <c r="B8376" t="s">
        <v>2045</v>
      </c>
      <c r="C8376">
        <v>201207</v>
      </c>
      <c r="D8376">
        <v>0</v>
      </c>
      <c r="E8376" t="s">
        <v>1646</v>
      </c>
      <c r="F8376">
        <v>0</v>
      </c>
      <c r="G8376">
        <v>0</v>
      </c>
      <c r="H8376">
        <v>0</v>
      </c>
      <c r="I8376">
        <v>43112058500</v>
      </c>
      <c r="J8376">
        <v>4</v>
      </c>
      <c r="K8376" t="s">
        <v>1987</v>
      </c>
      <c r="L8376">
        <v>2531</v>
      </c>
      <c r="M8376" t="s">
        <v>1557</v>
      </c>
      <c r="N8376" t="s">
        <v>1988</v>
      </c>
      <c r="O8376">
        <v>0</v>
      </c>
      <c r="P8376" t="s">
        <v>1769</v>
      </c>
      <c r="Q8376">
        <v>19980430</v>
      </c>
      <c r="R8376">
        <v>891012369</v>
      </c>
    </row>
    <row r="8377" spans="1:18">
      <c r="A8377" t="s">
        <v>1985</v>
      </c>
      <c r="B8377" t="s">
        <v>2046</v>
      </c>
      <c r="C8377">
        <v>201207</v>
      </c>
      <c r="D8377">
        <v>0</v>
      </c>
      <c r="E8377" t="s">
        <v>1646</v>
      </c>
      <c r="F8377">
        <v>0</v>
      </c>
      <c r="G8377">
        <v>0</v>
      </c>
      <c r="H8377">
        <v>0</v>
      </c>
      <c r="I8377">
        <v>43112058500</v>
      </c>
      <c r="J8377">
        <v>4</v>
      </c>
      <c r="K8377" t="s">
        <v>1987</v>
      </c>
      <c r="L8377">
        <v>2531</v>
      </c>
      <c r="M8377" t="s">
        <v>1557</v>
      </c>
      <c r="N8377" t="s">
        <v>1988</v>
      </c>
      <c r="O8377">
        <v>0</v>
      </c>
      <c r="P8377" t="s">
        <v>1771</v>
      </c>
      <c r="Q8377">
        <v>19980331</v>
      </c>
      <c r="R8377">
        <v>891012369</v>
      </c>
    </row>
    <row r="8378" spans="1:18">
      <c r="A8378" t="s">
        <v>1985</v>
      </c>
      <c r="B8378" t="s">
        <v>2047</v>
      </c>
      <c r="C8378">
        <v>201207</v>
      </c>
      <c r="D8378">
        <v>0</v>
      </c>
      <c r="E8378" t="s">
        <v>1646</v>
      </c>
      <c r="F8378">
        <v>0</v>
      </c>
      <c r="G8378">
        <v>0</v>
      </c>
      <c r="H8378">
        <v>0</v>
      </c>
      <c r="I8378">
        <v>43112056400</v>
      </c>
      <c r="J8378">
        <v>4</v>
      </c>
      <c r="K8378" t="s">
        <v>1987</v>
      </c>
      <c r="L8378">
        <v>2531</v>
      </c>
      <c r="M8378" t="s">
        <v>1557</v>
      </c>
      <c r="N8378" t="s">
        <v>1988</v>
      </c>
      <c r="O8378">
        <v>0</v>
      </c>
      <c r="P8378" t="s">
        <v>1769</v>
      </c>
      <c r="Q8378">
        <v>19980331</v>
      </c>
      <c r="R8378">
        <v>891012369</v>
      </c>
    </row>
    <row r="8379" spans="1:18">
      <c r="A8379" t="s">
        <v>1985</v>
      </c>
      <c r="B8379" t="s">
        <v>2048</v>
      </c>
      <c r="C8379">
        <v>201207</v>
      </c>
      <c r="D8379">
        <v>0</v>
      </c>
      <c r="E8379" t="s">
        <v>1646</v>
      </c>
      <c r="F8379">
        <v>0</v>
      </c>
      <c r="G8379">
        <v>0</v>
      </c>
      <c r="H8379">
        <v>0</v>
      </c>
      <c r="I8379">
        <v>43112056400</v>
      </c>
      <c r="J8379">
        <v>4</v>
      </c>
      <c r="K8379" t="s">
        <v>1987</v>
      </c>
      <c r="L8379">
        <v>2531</v>
      </c>
      <c r="M8379" t="s">
        <v>1557</v>
      </c>
      <c r="N8379" t="s">
        <v>1988</v>
      </c>
      <c r="O8379">
        <v>0</v>
      </c>
      <c r="P8379" t="s">
        <v>1771</v>
      </c>
      <c r="Q8379">
        <v>19980331</v>
      </c>
      <c r="R8379">
        <v>891012369</v>
      </c>
    </row>
    <row r="8380" spans="1:18">
      <c r="A8380" t="s">
        <v>1985</v>
      </c>
      <c r="B8380" t="s">
        <v>2049</v>
      </c>
      <c r="C8380">
        <v>201207</v>
      </c>
      <c r="D8380">
        <v>0</v>
      </c>
      <c r="E8380" t="s">
        <v>1646</v>
      </c>
      <c r="F8380">
        <v>0</v>
      </c>
      <c r="G8380">
        <v>0</v>
      </c>
      <c r="H8380">
        <v>0</v>
      </c>
      <c r="I8380">
        <v>43112058900</v>
      </c>
      <c r="J8380">
        <v>4</v>
      </c>
      <c r="K8380" t="s">
        <v>1987</v>
      </c>
      <c r="L8380">
        <v>2531</v>
      </c>
      <c r="M8380" t="s">
        <v>1557</v>
      </c>
      <c r="N8380" t="s">
        <v>1988</v>
      </c>
      <c r="O8380">
        <v>0</v>
      </c>
      <c r="P8380" t="s">
        <v>1662</v>
      </c>
      <c r="Q8380">
        <v>19980331</v>
      </c>
      <c r="R8380">
        <v>891012369</v>
      </c>
    </row>
    <row r="8381" spans="1:18">
      <c r="A8381" t="s">
        <v>1985</v>
      </c>
      <c r="B8381" t="s">
        <v>2050</v>
      </c>
      <c r="C8381">
        <v>201207</v>
      </c>
      <c r="D8381">
        <v>0</v>
      </c>
      <c r="E8381" t="s">
        <v>1646</v>
      </c>
      <c r="F8381">
        <v>0</v>
      </c>
      <c r="G8381">
        <v>0</v>
      </c>
      <c r="H8381">
        <v>0</v>
      </c>
      <c r="I8381">
        <v>43112059100</v>
      </c>
      <c r="J8381">
        <v>4</v>
      </c>
      <c r="K8381" t="s">
        <v>1987</v>
      </c>
      <c r="L8381">
        <v>2531</v>
      </c>
      <c r="M8381" t="s">
        <v>1557</v>
      </c>
      <c r="N8381" t="s">
        <v>1988</v>
      </c>
      <c r="O8381">
        <v>0</v>
      </c>
      <c r="P8381" t="s">
        <v>1574</v>
      </c>
      <c r="R8381">
        <v>891012369</v>
      </c>
    </row>
    <row r="8382" spans="1:18">
      <c r="A8382" t="s">
        <v>1985</v>
      </c>
      <c r="B8382" t="s">
        <v>2051</v>
      </c>
      <c r="C8382">
        <v>201207</v>
      </c>
      <c r="D8382">
        <v>0</v>
      </c>
      <c r="E8382" t="s">
        <v>1646</v>
      </c>
      <c r="F8382">
        <v>0</v>
      </c>
      <c r="G8382">
        <v>0</v>
      </c>
      <c r="H8382">
        <v>0</v>
      </c>
      <c r="I8382">
        <v>43112059800</v>
      </c>
      <c r="J8382">
        <v>4</v>
      </c>
      <c r="K8382" t="s">
        <v>1987</v>
      </c>
      <c r="L8382">
        <v>2531</v>
      </c>
      <c r="M8382" t="s">
        <v>1557</v>
      </c>
      <c r="N8382" t="s">
        <v>1988</v>
      </c>
      <c r="O8382">
        <v>0</v>
      </c>
      <c r="P8382" t="s">
        <v>1662</v>
      </c>
      <c r="Q8382">
        <v>19980331</v>
      </c>
      <c r="R8382">
        <v>891012369</v>
      </c>
    </row>
    <row r="8383" spans="1:18">
      <c r="A8383" t="s">
        <v>1985</v>
      </c>
      <c r="B8383" t="s">
        <v>2052</v>
      </c>
      <c r="C8383">
        <v>201207</v>
      </c>
      <c r="D8383">
        <v>0</v>
      </c>
      <c r="E8383" t="s">
        <v>1646</v>
      </c>
      <c r="F8383">
        <v>0</v>
      </c>
      <c r="G8383">
        <v>0</v>
      </c>
      <c r="H8383">
        <v>0</v>
      </c>
      <c r="I8383">
        <v>43112058600</v>
      </c>
      <c r="J8383">
        <v>4</v>
      </c>
      <c r="K8383" t="s">
        <v>1987</v>
      </c>
      <c r="L8383">
        <v>2531</v>
      </c>
      <c r="M8383" t="s">
        <v>1557</v>
      </c>
      <c r="N8383" t="s">
        <v>1988</v>
      </c>
      <c r="O8383">
        <v>0</v>
      </c>
      <c r="P8383" t="s">
        <v>1662</v>
      </c>
      <c r="Q8383">
        <v>19980331</v>
      </c>
      <c r="R8383">
        <v>891012369</v>
      </c>
    </row>
    <row r="8384" spans="1:18">
      <c r="A8384" t="s">
        <v>1985</v>
      </c>
      <c r="B8384" t="s">
        <v>2053</v>
      </c>
      <c r="C8384">
        <v>201207</v>
      </c>
      <c r="D8384">
        <v>0</v>
      </c>
      <c r="E8384" t="s">
        <v>1646</v>
      </c>
      <c r="F8384">
        <v>0</v>
      </c>
      <c r="G8384">
        <v>0</v>
      </c>
      <c r="H8384">
        <v>0</v>
      </c>
      <c r="I8384">
        <v>43112059000</v>
      </c>
      <c r="J8384">
        <v>4</v>
      </c>
      <c r="K8384" t="s">
        <v>1987</v>
      </c>
      <c r="L8384">
        <v>2531</v>
      </c>
      <c r="M8384" t="s">
        <v>1557</v>
      </c>
      <c r="N8384" t="s">
        <v>1988</v>
      </c>
      <c r="O8384">
        <v>0</v>
      </c>
      <c r="P8384" t="s">
        <v>1662</v>
      </c>
      <c r="Q8384">
        <v>20051231</v>
      </c>
      <c r="R8384">
        <v>891012369</v>
      </c>
    </row>
    <row r="8385" spans="1:18">
      <c r="A8385" t="s">
        <v>1985</v>
      </c>
      <c r="B8385" t="s">
        <v>2054</v>
      </c>
      <c r="C8385">
        <v>201207</v>
      </c>
      <c r="D8385">
        <v>0</v>
      </c>
      <c r="E8385" t="s">
        <v>1646</v>
      </c>
      <c r="F8385">
        <v>0</v>
      </c>
      <c r="G8385">
        <v>0</v>
      </c>
      <c r="H8385">
        <v>0</v>
      </c>
      <c r="I8385">
        <v>43112059200</v>
      </c>
      <c r="J8385">
        <v>4</v>
      </c>
      <c r="K8385" t="s">
        <v>1987</v>
      </c>
      <c r="L8385">
        <v>2531</v>
      </c>
      <c r="M8385" t="s">
        <v>1557</v>
      </c>
      <c r="N8385" t="s">
        <v>1988</v>
      </c>
      <c r="O8385">
        <v>0</v>
      </c>
      <c r="P8385" t="s">
        <v>1552</v>
      </c>
      <c r="R8385">
        <v>891012369</v>
      </c>
    </row>
    <row r="8386" spans="1:18">
      <c r="A8386" t="s">
        <v>1985</v>
      </c>
      <c r="B8386" t="s">
        <v>2055</v>
      </c>
      <c r="C8386">
        <v>201207</v>
      </c>
      <c r="D8386">
        <v>0</v>
      </c>
      <c r="E8386" t="s">
        <v>1646</v>
      </c>
      <c r="F8386">
        <v>0</v>
      </c>
      <c r="G8386">
        <v>0</v>
      </c>
      <c r="H8386">
        <v>0</v>
      </c>
      <c r="I8386">
        <v>43112060200</v>
      </c>
      <c r="J8386">
        <v>4</v>
      </c>
      <c r="K8386" t="s">
        <v>1987</v>
      </c>
      <c r="L8386">
        <v>2531</v>
      </c>
      <c r="M8386" t="s">
        <v>1557</v>
      </c>
      <c r="N8386" t="s">
        <v>1988</v>
      </c>
      <c r="O8386">
        <v>0</v>
      </c>
      <c r="P8386" t="s">
        <v>1662</v>
      </c>
      <c r="Q8386">
        <v>19980331</v>
      </c>
      <c r="R8386">
        <v>891012369</v>
      </c>
    </row>
    <row r="8387" spans="1:18">
      <c r="A8387" t="s">
        <v>1985</v>
      </c>
      <c r="B8387" t="s">
        <v>2036</v>
      </c>
      <c r="C8387">
        <v>201208</v>
      </c>
      <c r="D8387">
        <v>0</v>
      </c>
      <c r="E8387" t="s">
        <v>1646</v>
      </c>
      <c r="F8387">
        <v>0</v>
      </c>
      <c r="G8387">
        <v>0</v>
      </c>
      <c r="H8387">
        <v>0</v>
      </c>
      <c r="I8387">
        <v>43112050100</v>
      </c>
      <c r="J8387">
        <v>4</v>
      </c>
      <c r="K8387" t="s">
        <v>1987</v>
      </c>
      <c r="L8387">
        <v>2531</v>
      </c>
      <c r="M8387" t="s">
        <v>1557</v>
      </c>
      <c r="N8387" t="s">
        <v>1988</v>
      </c>
      <c r="O8387">
        <v>0</v>
      </c>
      <c r="P8387" t="s">
        <v>1552</v>
      </c>
      <c r="Q8387">
        <v>19820701</v>
      </c>
      <c r="R8387">
        <v>891012369</v>
      </c>
    </row>
    <row r="8388" spans="1:18">
      <c r="A8388" t="s">
        <v>1985</v>
      </c>
      <c r="B8388" t="s">
        <v>2037</v>
      </c>
      <c r="C8388">
        <v>201208</v>
      </c>
      <c r="D8388">
        <v>0</v>
      </c>
      <c r="E8388" t="s">
        <v>1646</v>
      </c>
      <c r="F8388">
        <v>0</v>
      </c>
      <c r="G8388">
        <v>0</v>
      </c>
      <c r="H8388">
        <v>0</v>
      </c>
      <c r="I8388">
        <v>43112050600</v>
      </c>
      <c r="J8388">
        <v>4</v>
      </c>
      <c r="K8388" t="s">
        <v>1987</v>
      </c>
      <c r="L8388">
        <v>2531</v>
      </c>
      <c r="M8388" t="s">
        <v>1557</v>
      </c>
      <c r="N8388" t="s">
        <v>1988</v>
      </c>
      <c r="O8388">
        <v>0</v>
      </c>
      <c r="P8388" t="s">
        <v>1552</v>
      </c>
      <c r="Q8388">
        <v>19820801</v>
      </c>
      <c r="R8388">
        <v>891012369</v>
      </c>
    </row>
    <row r="8389" spans="1:18">
      <c r="A8389" t="s">
        <v>1985</v>
      </c>
      <c r="B8389" t="s">
        <v>2038</v>
      </c>
      <c r="C8389">
        <v>201208</v>
      </c>
      <c r="D8389">
        <v>31</v>
      </c>
      <c r="E8389" t="s">
        <v>1646</v>
      </c>
      <c r="F8389">
        <v>0</v>
      </c>
      <c r="G8389">
        <v>0</v>
      </c>
      <c r="H8389">
        <v>0</v>
      </c>
      <c r="I8389">
        <v>43112051600</v>
      </c>
      <c r="J8389">
        <v>4</v>
      </c>
      <c r="K8389" t="s">
        <v>1987</v>
      </c>
      <c r="L8389">
        <v>2531</v>
      </c>
      <c r="M8389" t="s">
        <v>1557</v>
      </c>
      <c r="N8389" t="s">
        <v>1988</v>
      </c>
      <c r="O8389">
        <v>17794</v>
      </c>
      <c r="P8389" t="s">
        <v>1552</v>
      </c>
      <c r="Q8389">
        <v>19821001</v>
      </c>
      <c r="R8389">
        <v>891012369</v>
      </c>
    </row>
    <row r="8390" spans="1:18">
      <c r="A8390" t="s">
        <v>1985</v>
      </c>
      <c r="B8390" t="s">
        <v>2039</v>
      </c>
      <c r="C8390">
        <v>201208</v>
      </c>
      <c r="D8390">
        <v>0</v>
      </c>
      <c r="E8390" t="s">
        <v>1646</v>
      </c>
      <c r="F8390">
        <v>0</v>
      </c>
      <c r="G8390">
        <v>0</v>
      </c>
      <c r="H8390">
        <v>0</v>
      </c>
      <c r="I8390">
        <v>43112054000</v>
      </c>
      <c r="J8390">
        <v>4</v>
      </c>
      <c r="K8390" t="s">
        <v>1987</v>
      </c>
      <c r="L8390">
        <v>2531</v>
      </c>
      <c r="M8390" t="s">
        <v>1557</v>
      </c>
      <c r="N8390" t="s">
        <v>1988</v>
      </c>
      <c r="O8390">
        <v>0</v>
      </c>
      <c r="P8390" t="s">
        <v>1552</v>
      </c>
      <c r="Q8390">
        <v>19830501</v>
      </c>
      <c r="R8390">
        <v>891012369</v>
      </c>
    </row>
    <row r="8391" spans="1:18">
      <c r="A8391" t="s">
        <v>1985</v>
      </c>
      <c r="B8391" t="s">
        <v>2040</v>
      </c>
      <c r="C8391">
        <v>201208</v>
      </c>
      <c r="D8391">
        <v>0</v>
      </c>
      <c r="E8391" t="s">
        <v>1646</v>
      </c>
      <c r="F8391">
        <v>0</v>
      </c>
      <c r="G8391">
        <v>0</v>
      </c>
      <c r="H8391">
        <v>0</v>
      </c>
      <c r="I8391">
        <v>43112053500</v>
      </c>
      <c r="J8391">
        <v>4</v>
      </c>
      <c r="K8391" t="s">
        <v>1987</v>
      </c>
      <c r="L8391">
        <v>2531</v>
      </c>
      <c r="M8391" t="s">
        <v>1557</v>
      </c>
      <c r="N8391" t="s">
        <v>1988</v>
      </c>
      <c r="O8391">
        <v>0</v>
      </c>
      <c r="P8391" t="s">
        <v>1552</v>
      </c>
      <c r="Q8391">
        <v>19830401</v>
      </c>
      <c r="R8391">
        <v>891012369</v>
      </c>
    </row>
    <row r="8392" spans="1:18">
      <c r="A8392" t="s">
        <v>1985</v>
      </c>
      <c r="B8392" t="s">
        <v>2041</v>
      </c>
      <c r="C8392">
        <v>201208</v>
      </c>
      <c r="D8392">
        <v>31</v>
      </c>
      <c r="E8392" t="s">
        <v>1646</v>
      </c>
      <c r="F8392">
        <v>0</v>
      </c>
      <c r="G8392">
        <v>0</v>
      </c>
      <c r="H8392">
        <v>0</v>
      </c>
      <c r="I8392">
        <v>43112054100</v>
      </c>
      <c r="J8392">
        <v>4</v>
      </c>
      <c r="K8392" t="s">
        <v>1987</v>
      </c>
      <c r="L8392">
        <v>2531</v>
      </c>
      <c r="M8392" t="s">
        <v>1557</v>
      </c>
      <c r="N8392" t="s">
        <v>1988</v>
      </c>
      <c r="O8392">
        <v>30341</v>
      </c>
      <c r="P8392" t="s">
        <v>1552</v>
      </c>
      <c r="Q8392">
        <v>19830501</v>
      </c>
      <c r="R8392">
        <v>891012369</v>
      </c>
    </row>
    <row r="8393" spans="1:18">
      <c r="A8393" t="s">
        <v>1985</v>
      </c>
      <c r="B8393" t="s">
        <v>2042</v>
      </c>
      <c r="C8393">
        <v>201208</v>
      </c>
      <c r="D8393">
        <v>0</v>
      </c>
      <c r="E8393" t="s">
        <v>1646</v>
      </c>
      <c r="F8393">
        <v>0</v>
      </c>
      <c r="G8393">
        <v>0</v>
      </c>
      <c r="H8393">
        <v>0</v>
      </c>
      <c r="I8393">
        <v>43112055400</v>
      </c>
      <c r="J8393">
        <v>4</v>
      </c>
      <c r="K8393" t="s">
        <v>1987</v>
      </c>
      <c r="L8393">
        <v>2531</v>
      </c>
      <c r="M8393" t="s">
        <v>1557</v>
      </c>
      <c r="N8393" t="s">
        <v>1988</v>
      </c>
      <c r="O8393">
        <v>0</v>
      </c>
      <c r="P8393" t="s">
        <v>1769</v>
      </c>
      <c r="Q8393">
        <v>19980331</v>
      </c>
      <c r="R8393">
        <v>891012369</v>
      </c>
    </row>
    <row r="8394" spans="1:18">
      <c r="A8394" t="s">
        <v>1985</v>
      </c>
      <c r="B8394" t="s">
        <v>2043</v>
      </c>
      <c r="C8394">
        <v>201208</v>
      </c>
      <c r="D8394">
        <v>0</v>
      </c>
      <c r="E8394" t="s">
        <v>1646</v>
      </c>
      <c r="F8394">
        <v>0</v>
      </c>
      <c r="G8394">
        <v>0</v>
      </c>
      <c r="H8394">
        <v>0</v>
      </c>
      <c r="I8394">
        <v>43112055400</v>
      </c>
      <c r="J8394">
        <v>4</v>
      </c>
      <c r="K8394" t="s">
        <v>1987</v>
      </c>
      <c r="L8394">
        <v>2531</v>
      </c>
      <c r="M8394" t="s">
        <v>1557</v>
      </c>
      <c r="N8394" t="s">
        <v>1988</v>
      </c>
      <c r="O8394">
        <v>0</v>
      </c>
      <c r="P8394" t="s">
        <v>1771</v>
      </c>
      <c r="Q8394">
        <v>19980331</v>
      </c>
      <c r="R8394">
        <v>891012369</v>
      </c>
    </row>
    <row r="8395" spans="1:18">
      <c r="A8395" t="s">
        <v>1985</v>
      </c>
      <c r="B8395" t="s">
        <v>2044</v>
      </c>
      <c r="C8395">
        <v>201208</v>
      </c>
      <c r="D8395">
        <v>31</v>
      </c>
      <c r="E8395" t="s">
        <v>1646</v>
      </c>
      <c r="F8395">
        <v>0</v>
      </c>
      <c r="G8395">
        <v>0</v>
      </c>
      <c r="H8395">
        <v>0</v>
      </c>
      <c r="I8395">
        <v>43112055900</v>
      </c>
      <c r="J8395">
        <v>4</v>
      </c>
      <c r="K8395" t="s">
        <v>1987</v>
      </c>
      <c r="L8395">
        <v>2531</v>
      </c>
      <c r="M8395" t="s">
        <v>1557</v>
      </c>
      <c r="N8395" t="s">
        <v>1988</v>
      </c>
      <c r="O8395">
        <v>12832</v>
      </c>
      <c r="P8395" t="s">
        <v>1552</v>
      </c>
      <c r="Q8395">
        <v>19980331</v>
      </c>
      <c r="R8395">
        <v>891012369</v>
      </c>
    </row>
    <row r="8396" spans="1:18">
      <c r="A8396" t="s">
        <v>1985</v>
      </c>
      <c r="B8396" t="s">
        <v>2045</v>
      </c>
      <c r="C8396">
        <v>201208</v>
      </c>
      <c r="D8396">
        <v>0</v>
      </c>
      <c r="E8396" t="s">
        <v>1646</v>
      </c>
      <c r="F8396">
        <v>0</v>
      </c>
      <c r="G8396">
        <v>0</v>
      </c>
      <c r="H8396">
        <v>0</v>
      </c>
      <c r="I8396">
        <v>43112058500</v>
      </c>
      <c r="J8396">
        <v>4</v>
      </c>
      <c r="K8396" t="s">
        <v>1987</v>
      </c>
      <c r="L8396">
        <v>2531</v>
      </c>
      <c r="M8396" t="s">
        <v>1557</v>
      </c>
      <c r="N8396" t="s">
        <v>1988</v>
      </c>
      <c r="O8396">
        <v>0</v>
      </c>
      <c r="P8396" t="s">
        <v>1769</v>
      </c>
      <c r="Q8396">
        <v>19980430</v>
      </c>
      <c r="R8396">
        <v>891012369</v>
      </c>
    </row>
    <row r="8397" spans="1:18">
      <c r="A8397" t="s">
        <v>1985</v>
      </c>
      <c r="B8397" t="s">
        <v>2046</v>
      </c>
      <c r="C8397">
        <v>201208</v>
      </c>
      <c r="D8397">
        <v>0</v>
      </c>
      <c r="E8397" t="s">
        <v>1646</v>
      </c>
      <c r="F8397">
        <v>0</v>
      </c>
      <c r="G8397">
        <v>0</v>
      </c>
      <c r="H8397">
        <v>0</v>
      </c>
      <c r="I8397">
        <v>43112058500</v>
      </c>
      <c r="J8397">
        <v>4</v>
      </c>
      <c r="K8397" t="s">
        <v>1987</v>
      </c>
      <c r="L8397">
        <v>2531</v>
      </c>
      <c r="M8397" t="s">
        <v>1557</v>
      </c>
      <c r="N8397" t="s">
        <v>1988</v>
      </c>
      <c r="O8397">
        <v>0</v>
      </c>
      <c r="P8397" t="s">
        <v>1771</v>
      </c>
      <c r="Q8397">
        <v>19980331</v>
      </c>
      <c r="R8397">
        <v>891012369</v>
      </c>
    </row>
    <row r="8398" spans="1:18">
      <c r="A8398" t="s">
        <v>1985</v>
      </c>
      <c r="B8398" t="s">
        <v>2047</v>
      </c>
      <c r="C8398">
        <v>201208</v>
      </c>
      <c r="D8398">
        <v>0</v>
      </c>
      <c r="E8398" t="s">
        <v>1646</v>
      </c>
      <c r="F8398">
        <v>0</v>
      </c>
      <c r="G8398">
        <v>0</v>
      </c>
      <c r="H8398">
        <v>0</v>
      </c>
      <c r="I8398">
        <v>43112056400</v>
      </c>
      <c r="J8398">
        <v>4</v>
      </c>
      <c r="K8398" t="s">
        <v>1987</v>
      </c>
      <c r="L8398">
        <v>2531</v>
      </c>
      <c r="M8398" t="s">
        <v>1557</v>
      </c>
      <c r="N8398" t="s">
        <v>1988</v>
      </c>
      <c r="O8398">
        <v>0</v>
      </c>
      <c r="P8398" t="s">
        <v>1769</v>
      </c>
      <c r="Q8398">
        <v>19980331</v>
      </c>
      <c r="R8398">
        <v>891012369</v>
      </c>
    </row>
    <row r="8399" spans="1:18">
      <c r="A8399" t="s">
        <v>1985</v>
      </c>
      <c r="B8399" t="s">
        <v>2048</v>
      </c>
      <c r="C8399">
        <v>201208</v>
      </c>
      <c r="D8399">
        <v>0</v>
      </c>
      <c r="E8399" t="s">
        <v>1646</v>
      </c>
      <c r="F8399">
        <v>0</v>
      </c>
      <c r="G8399">
        <v>0</v>
      </c>
      <c r="H8399">
        <v>0</v>
      </c>
      <c r="I8399">
        <v>43112056400</v>
      </c>
      <c r="J8399">
        <v>4</v>
      </c>
      <c r="K8399" t="s">
        <v>1987</v>
      </c>
      <c r="L8399">
        <v>2531</v>
      </c>
      <c r="M8399" t="s">
        <v>1557</v>
      </c>
      <c r="N8399" t="s">
        <v>1988</v>
      </c>
      <c r="O8399">
        <v>0</v>
      </c>
      <c r="P8399" t="s">
        <v>1771</v>
      </c>
      <c r="Q8399">
        <v>19980331</v>
      </c>
      <c r="R8399">
        <v>891012369</v>
      </c>
    </row>
    <row r="8400" spans="1:18">
      <c r="A8400" t="s">
        <v>1985</v>
      </c>
      <c r="B8400" t="s">
        <v>2049</v>
      </c>
      <c r="C8400">
        <v>201208</v>
      </c>
      <c r="D8400">
        <v>0</v>
      </c>
      <c r="E8400" t="s">
        <v>1646</v>
      </c>
      <c r="F8400">
        <v>0</v>
      </c>
      <c r="G8400">
        <v>0</v>
      </c>
      <c r="H8400">
        <v>0</v>
      </c>
      <c r="I8400">
        <v>43112058900</v>
      </c>
      <c r="J8400">
        <v>4</v>
      </c>
      <c r="K8400" t="s">
        <v>1987</v>
      </c>
      <c r="L8400">
        <v>2531</v>
      </c>
      <c r="M8400" t="s">
        <v>1557</v>
      </c>
      <c r="N8400" t="s">
        <v>1988</v>
      </c>
      <c r="O8400">
        <v>0</v>
      </c>
      <c r="P8400" t="s">
        <v>1662</v>
      </c>
      <c r="Q8400">
        <v>19980331</v>
      </c>
      <c r="R8400">
        <v>891012369</v>
      </c>
    </row>
    <row r="8401" spans="1:18">
      <c r="A8401" t="s">
        <v>1985</v>
      </c>
      <c r="B8401" t="s">
        <v>2050</v>
      </c>
      <c r="C8401">
        <v>201208</v>
      </c>
      <c r="D8401">
        <v>0</v>
      </c>
      <c r="E8401" t="s">
        <v>1646</v>
      </c>
      <c r="F8401">
        <v>0</v>
      </c>
      <c r="G8401">
        <v>0</v>
      </c>
      <c r="H8401">
        <v>0</v>
      </c>
      <c r="I8401">
        <v>43112059100</v>
      </c>
      <c r="J8401">
        <v>4</v>
      </c>
      <c r="K8401" t="s">
        <v>1987</v>
      </c>
      <c r="L8401">
        <v>2531</v>
      </c>
      <c r="M8401" t="s">
        <v>1557</v>
      </c>
      <c r="N8401" t="s">
        <v>1988</v>
      </c>
      <c r="O8401">
        <v>0</v>
      </c>
      <c r="P8401" t="s">
        <v>1574</v>
      </c>
      <c r="R8401">
        <v>891012369</v>
      </c>
    </row>
    <row r="8402" spans="1:18">
      <c r="A8402" t="s">
        <v>1985</v>
      </c>
      <c r="B8402" t="s">
        <v>2051</v>
      </c>
      <c r="C8402">
        <v>201208</v>
      </c>
      <c r="D8402">
        <v>0</v>
      </c>
      <c r="E8402" t="s">
        <v>1646</v>
      </c>
      <c r="F8402">
        <v>0</v>
      </c>
      <c r="G8402">
        <v>0</v>
      </c>
      <c r="H8402">
        <v>0</v>
      </c>
      <c r="I8402">
        <v>43112059800</v>
      </c>
      <c r="J8402">
        <v>4</v>
      </c>
      <c r="K8402" t="s">
        <v>1987</v>
      </c>
      <c r="L8402">
        <v>2531</v>
      </c>
      <c r="M8402" t="s">
        <v>1557</v>
      </c>
      <c r="N8402" t="s">
        <v>1988</v>
      </c>
      <c r="O8402">
        <v>0</v>
      </c>
      <c r="P8402" t="s">
        <v>1662</v>
      </c>
      <c r="Q8402">
        <v>19980331</v>
      </c>
      <c r="R8402">
        <v>891012369</v>
      </c>
    </row>
    <row r="8403" spans="1:18">
      <c r="A8403" t="s">
        <v>1985</v>
      </c>
      <c r="B8403" t="s">
        <v>2052</v>
      </c>
      <c r="C8403">
        <v>201208</v>
      </c>
      <c r="D8403">
        <v>0</v>
      </c>
      <c r="E8403" t="s">
        <v>1646</v>
      </c>
      <c r="F8403">
        <v>0</v>
      </c>
      <c r="G8403">
        <v>0</v>
      </c>
      <c r="H8403">
        <v>0</v>
      </c>
      <c r="I8403">
        <v>43112058600</v>
      </c>
      <c r="J8403">
        <v>4</v>
      </c>
      <c r="K8403" t="s">
        <v>1987</v>
      </c>
      <c r="L8403">
        <v>2531</v>
      </c>
      <c r="M8403" t="s">
        <v>1557</v>
      </c>
      <c r="N8403" t="s">
        <v>1988</v>
      </c>
      <c r="O8403">
        <v>0</v>
      </c>
      <c r="P8403" t="s">
        <v>1662</v>
      </c>
      <c r="Q8403">
        <v>19980331</v>
      </c>
      <c r="R8403">
        <v>891012369</v>
      </c>
    </row>
    <row r="8404" spans="1:18">
      <c r="A8404" t="s">
        <v>1985</v>
      </c>
      <c r="B8404" t="s">
        <v>2053</v>
      </c>
      <c r="C8404">
        <v>201208</v>
      </c>
      <c r="D8404">
        <v>0</v>
      </c>
      <c r="E8404" t="s">
        <v>1646</v>
      </c>
      <c r="F8404">
        <v>0</v>
      </c>
      <c r="G8404">
        <v>0</v>
      </c>
      <c r="H8404">
        <v>0</v>
      </c>
      <c r="I8404">
        <v>43112059000</v>
      </c>
      <c r="J8404">
        <v>4</v>
      </c>
      <c r="K8404" t="s">
        <v>1987</v>
      </c>
      <c r="L8404">
        <v>2531</v>
      </c>
      <c r="M8404" t="s">
        <v>1557</v>
      </c>
      <c r="N8404" t="s">
        <v>1988</v>
      </c>
      <c r="O8404">
        <v>0</v>
      </c>
      <c r="P8404" t="s">
        <v>1662</v>
      </c>
      <c r="Q8404">
        <v>20051231</v>
      </c>
      <c r="R8404">
        <v>891012369</v>
      </c>
    </row>
    <row r="8405" spans="1:18">
      <c r="A8405" t="s">
        <v>1985</v>
      </c>
      <c r="B8405" t="s">
        <v>2054</v>
      </c>
      <c r="C8405">
        <v>201208</v>
      </c>
      <c r="D8405">
        <v>0</v>
      </c>
      <c r="E8405" t="s">
        <v>1646</v>
      </c>
      <c r="F8405">
        <v>0</v>
      </c>
      <c r="G8405">
        <v>0</v>
      </c>
      <c r="H8405">
        <v>0</v>
      </c>
      <c r="I8405">
        <v>43112059200</v>
      </c>
      <c r="J8405">
        <v>4</v>
      </c>
      <c r="K8405" t="s">
        <v>1987</v>
      </c>
      <c r="L8405">
        <v>2531</v>
      </c>
      <c r="M8405" t="s">
        <v>1557</v>
      </c>
      <c r="N8405" t="s">
        <v>1988</v>
      </c>
      <c r="O8405">
        <v>0</v>
      </c>
      <c r="P8405" t="s">
        <v>1552</v>
      </c>
      <c r="R8405">
        <v>891012369</v>
      </c>
    </row>
    <row r="8406" spans="1:18">
      <c r="A8406" t="s">
        <v>1985</v>
      </c>
      <c r="B8406" t="s">
        <v>2055</v>
      </c>
      <c r="C8406">
        <v>201208</v>
      </c>
      <c r="D8406">
        <v>0</v>
      </c>
      <c r="E8406" t="s">
        <v>1646</v>
      </c>
      <c r="F8406">
        <v>0</v>
      </c>
      <c r="G8406">
        <v>0</v>
      </c>
      <c r="H8406">
        <v>0</v>
      </c>
      <c r="I8406">
        <v>43112060200</v>
      </c>
      <c r="J8406">
        <v>4</v>
      </c>
      <c r="K8406" t="s">
        <v>1987</v>
      </c>
      <c r="L8406">
        <v>2531</v>
      </c>
      <c r="M8406" t="s">
        <v>1557</v>
      </c>
      <c r="N8406" t="s">
        <v>1988</v>
      </c>
      <c r="O8406">
        <v>0</v>
      </c>
      <c r="P8406" t="s">
        <v>1662</v>
      </c>
      <c r="Q8406">
        <v>19980331</v>
      </c>
      <c r="R8406">
        <v>891012369</v>
      </c>
    </row>
    <row r="8407" spans="1:18">
      <c r="A8407" t="s">
        <v>1985</v>
      </c>
      <c r="B8407" t="s">
        <v>2036</v>
      </c>
      <c r="C8407">
        <v>201209</v>
      </c>
      <c r="D8407">
        <v>0</v>
      </c>
      <c r="E8407" t="s">
        <v>1646</v>
      </c>
      <c r="F8407">
        <v>0</v>
      </c>
      <c r="G8407">
        <v>0</v>
      </c>
      <c r="H8407">
        <v>0</v>
      </c>
      <c r="I8407">
        <v>43112050100</v>
      </c>
      <c r="J8407">
        <v>4</v>
      </c>
      <c r="K8407" t="s">
        <v>1987</v>
      </c>
      <c r="L8407">
        <v>2531</v>
      </c>
      <c r="M8407" t="s">
        <v>1557</v>
      </c>
      <c r="N8407" t="s">
        <v>1988</v>
      </c>
      <c r="O8407">
        <v>0</v>
      </c>
      <c r="P8407" t="s">
        <v>1552</v>
      </c>
      <c r="Q8407">
        <v>19820701</v>
      </c>
      <c r="R8407">
        <v>891012369</v>
      </c>
    </row>
    <row r="8408" spans="1:18">
      <c r="A8408" t="s">
        <v>1985</v>
      </c>
      <c r="B8408" t="s">
        <v>2037</v>
      </c>
      <c r="C8408">
        <v>201209</v>
      </c>
      <c r="D8408">
        <v>0</v>
      </c>
      <c r="E8408" t="s">
        <v>1646</v>
      </c>
      <c r="F8408">
        <v>0</v>
      </c>
      <c r="G8408">
        <v>0</v>
      </c>
      <c r="H8408">
        <v>0</v>
      </c>
      <c r="I8408">
        <v>43112050600</v>
      </c>
      <c r="J8408">
        <v>4</v>
      </c>
      <c r="K8408" t="s">
        <v>1987</v>
      </c>
      <c r="L8408">
        <v>2531</v>
      </c>
      <c r="M8408" t="s">
        <v>1557</v>
      </c>
      <c r="N8408" t="s">
        <v>1988</v>
      </c>
      <c r="O8408">
        <v>0</v>
      </c>
      <c r="P8408" t="s">
        <v>1552</v>
      </c>
      <c r="Q8408">
        <v>19820801</v>
      </c>
      <c r="R8408">
        <v>891012369</v>
      </c>
    </row>
    <row r="8409" spans="1:18">
      <c r="A8409" t="s">
        <v>1985</v>
      </c>
      <c r="B8409" t="s">
        <v>2038</v>
      </c>
      <c r="C8409">
        <v>201209</v>
      </c>
      <c r="D8409">
        <v>24</v>
      </c>
      <c r="E8409" t="s">
        <v>1646</v>
      </c>
      <c r="F8409">
        <v>0</v>
      </c>
      <c r="G8409">
        <v>0</v>
      </c>
      <c r="H8409">
        <v>0</v>
      </c>
      <c r="I8409">
        <v>43112051600</v>
      </c>
      <c r="J8409">
        <v>4</v>
      </c>
      <c r="K8409" t="s">
        <v>1987</v>
      </c>
      <c r="L8409">
        <v>2531</v>
      </c>
      <c r="M8409" t="s">
        <v>1557</v>
      </c>
      <c r="N8409" t="s">
        <v>1988</v>
      </c>
      <c r="O8409">
        <v>11413</v>
      </c>
      <c r="P8409" t="s">
        <v>1552</v>
      </c>
      <c r="Q8409">
        <v>19821001</v>
      </c>
      <c r="R8409">
        <v>891012369</v>
      </c>
    </row>
    <row r="8410" spans="1:18">
      <c r="A8410" t="s">
        <v>1985</v>
      </c>
      <c r="B8410" t="s">
        <v>2039</v>
      </c>
      <c r="C8410">
        <v>201209</v>
      </c>
      <c r="D8410">
        <v>0</v>
      </c>
      <c r="E8410" t="s">
        <v>1646</v>
      </c>
      <c r="F8410">
        <v>0</v>
      </c>
      <c r="G8410">
        <v>0</v>
      </c>
      <c r="H8410">
        <v>0</v>
      </c>
      <c r="I8410">
        <v>43112054000</v>
      </c>
      <c r="J8410">
        <v>4</v>
      </c>
      <c r="K8410" t="s">
        <v>1987</v>
      </c>
      <c r="L8410">
        <v>2531</v>
      </c>
      <c r="M8410" t="s">
        <v>1557</v>
      </c>
      <c r="N8410" t="s">
        <v>1988</v>
      </c>
      <c r="O8410">
        <v>0</v>
      </c>
      <c r="P8410" t="s">
        <v>1552</v>
      </c>
      <c r="Q8410">
        <v>19830501</v>
      </c>
      <c r="R8410">
        <v>891012369</v>
      </c>
    </row>
    <row r="8411" spans="1:18">
      <c r="A8411" t="s">
        <v>1985</v>
      </c>
      <c r="B8411" t="s">
        <v>2040</v>
      </c>
      <c r="C8411">
        <v>201209</v>
      </c>
      <c r="D8411">
        <v>11</v>
      </c>
      <c r="E8411" t="s">
        <v>1646</v>
      </c>
      <c r="F8411">
        <v>0</v>
      </c>
      <c r="G8411">
        <v>0</v>
      </c>
      <c r="H8411">
        <v>0</v>
      </c>
      <c r="I8411">
        <v>43112053500</v>
      </c>
      <c r="J8411">
        <v>4</v>
      </c>
      <c r="K8411" t="s">
        <v>1987</v>
      </c>
      <c r="L8411">
        <v>2531</v>
      </c>
      <c r="M8411" t="s">
        <v>1557</v>
      </c>
      <c r="N8411" t="s">
        <v>1988</v>
      </c>
      <c r="O8411">
        <v>11996</v>
      </c>
      <c r="P8411" t="s">
        <v>1552</v>
      </c>
      <c r="Q8411">
        <v>19830401</v>
      </c>
      <c r="R8411">
        <v>891012369</v>
      </c>
    </row>
    <row r="8412" spans="1:18">
      <c r="A8412" t="s">
        <v>1985</v>
      </c>
      <c r="B8412" t="s">
        <v>2041</v>
      </c>
      <c r="C8412">
        <v>201209</v>
      </c>
      <c r="D8412">
        <v>24</v>
      </c>
      <c r="E8412" t="s">
        <v>1646</v>
      </c>
      <c r="F8412">
        <v>0</v>
      </c>
      <c r="G8412">
        <v>0</v>
      </c>
      <c r="H8412">
        <v>0</v>
      </c>
      <c r="I8412">
        <v>43112054100</v>
      </c>
      <c r="J8412">
        <v>4</v>
      </c>
      <c r="K8412" t="s">
        <v>1987</v>
      </c>
      <c r="L8412">
        <v>2531</v>
      </c>
      <c r="M8412" t="s">
        <v>1557</v>
      </c>
      <c r="N8412" t="s">
        <v>1988</v>
      </c>
      <c r="O8412">
        <v>16529</v>
      </c>
      <c r="P8412" t="s">
        <v>1552</v>
      </c>
      <c r="Q8412">
        <v>19830501</v>
      </c>
      <c r="R8412">
        <v>891012369</v>
      </c>
    </row>
    <row r="8413" spans="1:18">
      <c r="A8413" t="s">
        <v>1985</v>
      </c>
      <c r="B8413" t="s">
        <v>2021</v>
      </c>
      <c r="C8413">
        <v>201209</v>
      </c>
      <c r="D8413">
        <v>10</v>
      </c>
      <c r="E8413" t="s">
        <v>1646</v>
      </c>
      <c r="F8413">
        <v>0</v>
      </c>
      <c r="G8413">
        <v>0</v>
      </c>
      <c r="H8413">
        <v>0</v>
      </c>
      <c r="I8413">
        <v>43112054300</v>
      </c>
      <c r="J8413">
        <v>4</v>
      </c>
      <c r="K8413" t="s">
        <v>1987</v>
      </c>
      <c r="L8413">
        <v>2531</v>
      </c>
      <c r="M8413" t="s">
        <v>1557</v>
      </c>
      <c r="N8413" t="s">
        <v>1988</v>
      </c>
      <c r="O8413">
        <v>8235</v>
      </c>
      <c r="P8413" t="s">
        <v>1552</v>
      </c>
      <c r="Q8413">
        <v>19830601</v>
      </c>
      <c r="R8413">
        <v>891012369</v>
      </c>
    </row>
    <row r="8414" spans="1:18">
      <c r="A8414" t="s">
        <v>1985</v>
      </c>
      <c r="B8414" t="s">
        <v>2042</v>
      </c>
      <c r="C8414">
        <v>201209</v>
      </c>
      <c r="D8414">
        <v>0</v>
      </c>
      <c r="E8414" t="s">
        <v>1646</v>
      </c>
      <c r="F8414">
        <v>0</v>
      </c>
      <c r="G8414">
        <v>0</v>
      </c>
      <c r="H8414">
        <v>0</v>
      </c>
      <c r="I8414">
        <v>43112055400</v>
      </c>
      <c r="J8414">
        <v>4</v>
      </c>
      <c r="K8414" t="s">
        <v>1987</v>
      </c>
      <c r="L8414">
        <v>2531</v>
      </c>
      <c r="M8414" t="s">
        <v>1557</v>
      </c>
      <c r="N8414" t="s">
        <v>1988</v>
      </c>
      <c r="O8414">
        <v>0</v>
      </c>
      <c r="P8414" t="s">
        <v>1769</v>
      </c>
      <c r="Q8414">
        <v>19980331</v>
      </c>
      <c r="R8414">
        <v>891012369</v>
      </c>
    </row>
    <row r="8415" spans="1:18">
      <c r="A8415" t="s">
        <v>1985</v>
      </c>
      <c r="B8415" t="s">
        <v>2043</v>
      </c>
      <c r="C8415">
        <v>201209</v>
      </c>
      <c r="D8415">
        <v>0</v>
      </c>
      <c r="E8415" t="s">
        <v>1646</v>
      </c>
      <c r="F8415">
        <v>0</v>
      </c>
      <c r="G8415">
        <v>0</v>
      </c>
      <c r="H8415">
        <v>0</v>
      </c>
      <c r="I8415">
        <v>43112055400</v>
      </c>
      <c r="J8415">
        <v>4</v>
      </c>
      <c r="K8415" t="s">
        <v>1987</v>
      </c>
      <c r="L8415">
        <v>2531</v>
      </c>
      <c r="M8415" t="s">
        <v>1557</v>
      </c>
      <c r="N8415" t="s">
        <v>1988</v>
      </c>
      <c r="O8415">
        <v>0</v>
      </c>
      <c r="P8415" t="s">
        <v>1771</v>
      </c>
      <c r="Q8415">
        <v>19980331</v>
      </c>
      <c r="R8415">
        <v>891012369</v>
      </c>
    </row>
    <row r="8416" spans="1:18">
      <c r="A8416" t="s">
        <v>1985</v>
      </c>
      <c r="B8416" t="s">
        <v>2044</v>
      </c>
      <c r="C8416">
        <v>201209</v>
      </c>
      <c r="D8416">
        <v>24</v>
      </c>
      <c r="E8416" t="s">
        <v>1646</v>
      </c>
      <c r="F8416">
        <v>0</v>
      </c>
      <c r="G8416">
        <v>0</v>
      </c>
      <c r="H8416">
        <v>0</v>
      </c>
      <c r="I8416">
        <v>43112055900</v>
      </c>
      <c r="J8416">
        <v>4</v>
      </c>
      <c r="K8416" t="s">
        <v>1987</v>
      </c>
      <c r="L8416">
        <v>2531</v>
      </c>
      <c r="M8416" t="s">
        <v>1557</v>
      </c>
      <c r="N8416" t="s">
        <v>1988</v>
      </c>
      <c r="O8416">
        <v>6739</v>
      </c>
      <c r="P8416" t="s">
        <v>1552</v>
      </c>
      <c r="Q8416">
        <v>19980331</v>
      </c>
      <c r="R8416">
        <v>891012369</v>
      </c>
    </row>
    <row r="8417" spans="1:18">
      <c r="A8417" t="s">
        <v>1985</v>
      </c>
      <c r="B8417" t="s">
        <v>2045</v>
      </c>
      <c r="C8417">
        <v>201209</v>
      </c>
      <c r="D8417">
        <v>0</v>
      </c>
      <c r="E8417" t="s">
        <v>1646</v>
      </c>
      <c r="F8417">
        <v>0</v>
      </c>
      <c r="G8417">
        <v>0</v>
      </c>
      <c r="H8417">
        <v>0</v>
      </c>
      <c r="I8417">
        <v>43112058500</v>
      </c>
      <c r="J8417">
        <v>4</v>
      </c>
      <c r="K8417" t="s">
        <v>1987</v>
      </c>
      <c r="L8417">
        <v>2531</v>
      </c>
      <c r="M8417" t="s">
        <v>1557</v>
      </c>
      <c r="N8417" t="s">
        <v>1988</v>
      </c>
      <c r="O8417">
        <v>0</v>
      </c>
      <c r="P8417" t="s">
        <v>1769</v>
      </c>
      <c r="Q8417">
        <v>19980430</v>
      </c>
      <c r="R8417">
        <v>891012369</v>
      </c>
    </row>
    <row r="8418" spans="1:18">
      <c r="A8418" t="s">
        <v>1985</v>
      </c>
      <c r="B8418" t="s">
        <v>2046</v>
      </c>
      <c r="C8418">
        <v>201209</v>
      </c>
      <c r="D8418">
        <v>0</v>
      </c>
      <c r="E8418" t="s">
        <v>1646</v>
      </c>
      <c r="F8418">
        <v>0</v>
      </c>
      <c r="G8418">
        <v>0</v>
      </c>
      <c r="H8418">
        <v>0</v>
      </c>
      <c r="I8418">
        <v>43112058500</v>
      </c>
      <c r="J8418">
        <v>4</v>
      </c>
      <c r="K8418" t="s">
        <v>1987</v>
      </c>
      <c r="L8418">
        <v>2531</v>
      </c>
      <c r="M8418" t="s">
        <v>1557</v>
      </c>
      <c r="N8418" t="s">
        <v>1988</v>
      </c>
      <c r="O8418">
        <v>0</v>
      </c>
      <c r="P8418" t="s">
        <v>1771</v>
      </c>
      <c r="Q8418">
        <v>19980331</v>
      </c>
      <c r="R8418">
        <v>891012369</v>
      </c>
    </row>
    <row r="8419" spans="1:18">
      <c r="A8419" t="s">
        <v>1985</v>
      </c>
      <c r="B8419" t="s">
        <v>2047</v>
      </c>
      <c r="C8419">
        <v>201209</v>
      </c>
      <c r="D8419">
        <v>0</v>
      </c>
      <c r="E8419" t="s">
        <v>1646</v>
      </c>
      <c r="F8419">
        <v>0</v>
      </c>
      <c r="G8419">
        <v>0</v>
      </c>
      <c r="H8419">
        <v>0</v>
      </c>
      <c r="I8419">
        <v>43112056400</v>
      </c>
      <c r="J8419">
        <v>4</v>
      </c>
      <c r="K8419" t="s">
        <v>1987</v>
      </c>
      <c r="L8419">
        <v>2531</v>
      </c>
      <c r="M8419" t="s">
        <v>1557</v>
      </c>
      <c r="N8419" t="s">
        <v>1988</v>
      </c>
      <c r="O8419">
        <v>0</v>
      </c>
      <c r="P8419" t="s">
        <v>1769</v>
      </c>
      <c r="Q8419">
        <v>19980331</v>
      </c>
      <c r="R8419">
        <v>891012369</v>
      </c>
    </row>
    <row r="8420" spans="1:18">
      <c r="A8420" t="s">
        <v>1985</v>
      </c>
      <c r="B8420" t="s">
        <v>2048</v>
      </c>
      <c r="C8420">
        <v>201209</v>
      </c>
      <c r="D8420">
        <v>0</v>
      </c>
      <c r="E8420" t="s">
        <v>1646</v>
      </c>
      <c r="F8420">
        <v>0</v>
      </c>
      <c r="G8420">
        <v>0</v>
      </c>
      <c r="H8420">
        <v>0</v>
      </c>
      <c r="I8420">
        <v>43112056400</v>
      </c>
      <c r="J8420">
        <v>4</v>
      </c>
      <c r="K8420" t="s">
        <v>1987</v>
      </c>
      <c r="L8420">
        <v>2531</v>
      </c>
      <c r="M8420" t="s">
        <v>1557</v>
      </c>
      <c r="N8420" t="s">
        <v>1988</v>
      </c>
      <c r="O8420">
        <v>0</v>
      </c>
      <c r="P8420" t="s">
        <v>1771</v>
      </c>
      <c r="Q8420">
        <v>19980331</v>
      </c>
      <c r="R8420">
        <v>891012369</v>
      </c>
    </row>
    <row r="8421" spans="1:18">
      <c r="A8421" t="s">
        <v>1985</v>
      </c>
      <c r="B8421" t="s">
        <v>2049</v>
      </c>
      <c r="C8421">
        <v>201209</v>
      </c>
      <c r="D8421">
        <v>0</v>
      </c>
      <c r="E8421" t="s">
        <v>1646</v>
      </c>
      <c r="F8421">
        <v>0</v>
      </c>
      <c r="G8421">
        <v>0</v>
      </c>
      <c r="H8421">
        <v>0</v>
      </c>
      <c r="I8421">
        <v>43112058900</v>
      </c>
      <c r="J8421">
        <v>4</v>
      </c>
      <c r="K8421" t="s">
        <v>1987</v>
      </c>
      <c r="L8421">
        <v>2531</v>
      </c>
      <c r="M8421" t="s">
        <v>1557</v>
      </c>
      <c r="N8421" t="s">
        <v>1988</v>
      </c>
      <c r="O8421">
        <v>0</v>
      </c>
      <c r="P8421" t="s">
        <v>1662</v>
      </c>
      <c r="Q8421">
        <v>19980331</v>
      </c>
      <c r="R8421">
        <v>891012369</v>
      </c>
    </row>
    <row r="8422" spans="1:18">
      <c r="A8422" t="s">
        <v>1985</v>
      </c>
      <c r="B8422" t="s">
        <v>2050</v>
      </c>
      <c r="C8422">
        <v>201209</v>
      </c>
      <c r="D8422">
        <v>0</v>
      </c>
      <c r="E8422" t="s">
        <v>1646</v>
      </c>
      <c r="F8422">
        <v>0</v>
      </c>
      <c r="G8422">
        <v>0</v>
      </c>
      <c r="H8422">
        <v>0</v>
      </c>
      <c r="I8422">
        <v>43112059100</v>
      </c>
      <c r="J8422">
        <v>4</v>
      </c>
      <c r="K8422" t="s">
        <v>1987</v>
      </c>
      <c r="L8422">
        <v>2531</v>
      </c>
      <c r="M8422" t="s">
        <v>1557</v>
      </c>
      <c r="N8422" t="s">
        <v>1988</v>
      </c>
      <c r="O8422">
        <v>0</v>
      </c>
      <c r="P8422" t="s">
        <v>1574</v>
      </c>
      <c r="R8422">
        <v>891012369</v>
      </c>
    </row>
    <row r="8423" spans="1:18">
      <c r="A8423" t="s">
        <v>1985</v>
      </c>
      <c r="B8423" t="s">
        <v>2051</v>
      </c>
      <c r="C8423">
        <v>201209</v>
      </c>
      <c r="D8423">
        <v>0</v>
      </c>
      <c r="E8423" t="s">
        <v>1646</v>
      </c>
      <c r="F8423">
        <v>0</v>
      </c>
      <c r="G8423">
        <v>0</v>
      </c>
      <c r="H8423">
        <v>0</v>
      </c>
      <c r="I8423">
        <v>43112059800</v>
      </c>
      <c r="J8423">
        <v>4</v>
      </c>
      <c r="K8423" t="s">
        <v>1987</v>
      </c>
      <c r="L8423">
        <v>2531</v>
      </c>
      <c r="M8423" t="s">
        <v>1557</v>
      </c>
      <c r="N8423" t="s">
        <v>1988</v>
      </c>
      <c r="O8423">
        <v>0</v>
      </c>
      <c r="P8423" t="s">
        <v>1662</v>
      </c>
      <c r="Q8423">
        <v>19980331</v>
      </c>
      <c r="R8423">
        <v>891012369</v>
      </c>
    </row>
    <row r="8424" spans="1:18">
      <c r="A8424" t="s">
        <v>1985</v>
      </c>
      <c r="B8424" t="s">
        <v>2052</v>
      </c>
      <c r="C8424">
        <v>201209</v>
      </c>
      <c r="D8424">
        <v>0</v>
      </c>
      <c r="E8424" t="s">
        <v>1646</v>
      </c>
      <c r="F8424">
        <v>0</v>
      </c>
      <c r="G8424">
        <v>0</v>
      </c>
      <c r="H8424">
        <v>0</v>
      </c>
      <c r="I8424">
        <v>43112058600</v>
      </c>
      <c r="J8424">
        <v>4</v>
      </c>
      <c r="K8424" t="s">
        <v>1987</v>
      </c>
      <c r="L8424">
        <v>2531</v>
      </c>
      <c r="M8424" t="s">
        <v>1557</v>
      </c>
      <c r="N8424" t="s">
        <v>1988</v>
      </c>
      <c r="O8424">
        <v>0</v>
      </c>
      <c r="P8424" t="s">
        <v>1662</v>
      </c>
      <c r="Q8424">
        <v>19980331</v>
      </c>
      <c r="R8424">
        <v>891012369</v>
      </c>
    </row>
    <row r="8425" spans="1:18">
      <c r="A8425" t="s">
        <v>1985</v>
      </c>
      <c r="B8425" t="s">
        <v>2053</v>
      </c>
      <c r="C8425">
        <v>201209</v>
      </c>
      <c r="D8425">
        <v>0</v>
      </c>
      <c r="E8425" t="s">
        <v>1646</v>
      </c>
      <c r="F8425">
        <v>0</v>
      </c>
      <c r="G8425">
        <v>0</v>
      </c>
      <c r="H8425">
        <v>0</v>
      </c>
      <c r="I8425">
        <v>43112059000</v>
      </c>
      <c r="J8425">
        <v>4</v>
      </c>
      <c r="K8425" t="s">
        <v>1987</v>
      </c>
      <c r="L8425">
        <v>2531</v>
      </c>
      <c r="M8425" t="s">
        <v>1557</v>
      </c>
      <c r="N8425" t="s">
        <v>1988</v>
      </c>
      <c r="O8425">
        <v>0</v>
      </c>
      <c r="P8425" t="s">
        <v>1662</v>
      </c>
      <c r="Q8425">
        <v>20051231</v>
      </c>
      <c r="R8425">
        <v>891012369</v>
      </c>
    </row>
    <row r="8426" spans="1:18">
      <c r="A8426" t="s">
        <v>1985</v>
      </c>
      <c r="B8426" t="s">
        <v>2054</v>
      </c>
      <c r="C8426">
        <v>201209</v>
      </c>
      <c r="D8426">
        <v>0</v>
      </c>
      <c r="E8426" t="s">
        <v>1646</v>
      </c>
      <c r="F8426">
        <v>0</v>
      </c>
      <c r="G8426">
        <v>0</v>
      </c>
      <c r="H8426">
        <v>0</v>
      </c>
      <c r="I8426">
        <v>43112059200</v>
      </c>
      <c r="J8426">
        <v>4</v>
      </c>
      <c r="K8426" t="s">
        <v>1987</v>
      </c>
      <c r="L8426">
        <v>2531</v>
      </c>
      <c r="M8426" t="s">
        <v>1557</v>
      </c>
      <c r="N8426" t="s">
        <v>1988</v>
      </c>
      <c r="O8426">
        <v>0</v>
      </c>
      <c r="P8426" t="s">
        <v>1552</v>
      </c>
      <c r="R8426">
        <v>891012369</v>
      </c>
    </row>
    <row r="8427" spans="1:18">
      <c r="A8427" t="s">
        <v>1985</v>
      </c>
      <c r="B8427" t="s">
        <v>2055</v>
      </c>
      <c r="C8427">
        <v>201209</v>
      </c>
      <c r="D8427">
        <v>0</v>
      </c>
      <c r="E8427" t="s">
        <v>1646</v>
      </c>
      <c r="F8427">
        <v>0</v>
      </c>
      <c r="G8427">
        <v>0</v>
      </c>
      <c r="H8427">
        <v>0</v>
      </c>
      <c r="I8427">
        <v>43112060200</v>
      </c>
      <c r="J8427">
        <v>4</v>
      </c>
      <c r="K8427" t="s">
        <v>1987</v>
      </c>
      <c r="L8427">
        <v>2531</v>
      </c>
      <c r="M8427" t="s">
        <v>1557</v>
      </c>
      <c r="N8427" t="s">
        <v>1988</v>
      </c>
      <c r="O8427">
        <v>0</v>
      </c>
      <c r="P8427" t="s">
        <v>1662</v>
      </c>
      <c r="Q8427">
        <v>19980331</v>
      </c>
      <c r="R8427">
        <v>891012369</v>
      </c>
    </row>
    <row r="8428" spans="1:18">
      <c r="A8428" t="s">
        <v>1985</v>
      </c>
      <c r="B8428" t="s">
        <v>2036</v>
      </c>
      <c r="C8428">
        <v>201210</v>
      </c>
      <c r="D8428">
        <v>0</v>
      </c>
      <c r="E8428" t="s">
        <v>1646</v>
      </c>
      <c r="F8428">
        <v>0</v>
      </c>
      <c r="G8428">
        <v>0</v>
      </c>
      <c r="H8428">
        <v>0</v>
      </c>
      <c r="I8428">
        <v>43112050100</v>
      </c>
      <c r="J8428">
        <v>4</v>
      </c>
      <c r="K8428" t="s">
        <v>1987</v>
      </c>
      <c r="L8428">
        <v>2531</v>
      </c>
      <c r="M8428" t="s">
        <v>1557</v>
      </c>
      <c r="N8428" t="s">
        <v>1988</v>
      </c>
      <c r="O8428">
        <v>0</v>
      </c>
      <c r="P8428" t="s">
        <v>1552</v>
      </c>
      <c r="Q8428">
        <v>19820701</v>
      </c>
      <c r="R8428">
        <v>891012369</v>
      </c>
    </row>
    <row r="8429" spans="1:18">
      <c r="A8429" t="s">
        <v>1985</v>
      </c>
      <c r="B8429" t="s">
        <v>2037</v>
      </c>
      <c r="C8429">
        <v>201210</v>
      </c>
      <c r="D8429">
        <v>0</v>
      </c>
      <c r="E8429" t="s">
        <v>1646</v>
      </c>
      <c r="F8429">
        <v>0</v>
      </c>
      <c r="G8429">
        <v>0</v>
      </c>
      <c r="H8429">
        <v>0</v>
      </c>
      <c r="I8429">
        <v>43112050600</v>
      </c>
      <c r="J8429">
        <v>4</v>
      </c>
      <c r="K8429" t="s">
        <v>1987</v>
      </c>
      <c r="L8429">
        <v>2531</v>
      </c>
      <c r="M8429" t="s">
        <v>1557</v>
      </c>
      <c r="N8429" t="s">
        <v>1988</v>
      </c>
      <c r="O8429">
        <v>0</v>
      </c>
      <c r="P8429" t="s">
        <v>1552</v>
      </c>
      <c r="Q8429">
        <v>19820801</v>
      </c>
      <c r="R8429">
        <v>891012369</v>
      </c>
    </row>
    <row r="8430" spans="1:18">
      <c r="A8430" t="s">
        <v>1985</v>
      </c>
      <c r="B8430" t="s">
        <v>2038</v>
      </c>
      <c r="C8430">
        <v>201210</v>
      </c>
      <c r="D8430">
        <v>31</v>
      </c>
      <c r="E8430" t="s">
        <v>1646</v>
      </c>
      <c r="F8430">
        <v>0</v>
      </c>
      <c r="G8430">
        <v>0</v>
      </c>
      <c r="H8430">
        <v>0</v>
      </c>
      <c r="I8430">
        <v>43112051600</v>
      </c>
      <c r="J8430">
        <v>4</v>
      </c>
      <c r="K8430" t="s">
        <v>1987</v>
      </c>
      <c r="L8430">
        <v>2531</v>
      </c>
      <c r="M8430" t="s">
        <v>1557</v>
      </c>
      <c r="N8430" t="s">
        <v>1988</v>
      </c>
      <c r="O8430">
        <v>12611</v>
      </c>
      <c r="P8430" t="s">
        <v>1552</v>
      </c>
      <c r="Q8430">
        <v>19821001</v>
      </c>
      <c r="R8430">
        <v>891012369</v>
      </c>
    </row>
    <row r="8431" spans="1:18">
      <c r="A8431" t="s">
        <v>1985</v>
      </c>
      <c r="B8431" t="s">
        <v>2039</v>
      </c>
      <c r="C8431">
        <v>201210</v>
      </c>
      <c r="D8431">
        <v>0</v>
      </c>
      <c r="E8431" t="s">
        <v>1646</v>
      </c>
      <c r="F8431">
        <v>0</v>
      </c>
      <c r="G8431">
        <v>0</v>
      </c>
      <c r="H8431">
        <v>0</v>
      </c>
      <c r="I8431">
        <v>43112054000</v>
      </c>
      <c r="J8431">
        <v>4</v>
      </c>
      <c r="K8431" t="s">
        <v>1987</v>
      </c>
      <c r="L8431">
        <v>2531</v>
      </c>
      <c r="M8431" t="s">
        <v>1557</v>
      </c>
      <c r="N8431" t="s">
        <v>1988</v>
      </c>
      <c r="O8431">
        <v>0</v>
      </c>
      <c r="P8431" t="s">
        <v>1552</v>
      </c>
      <c r="Q8431">
        <v>19830501</v>
      </c>
      <c r="R8431">
        <v>891012369</v>
      </c>
    </row>
    <row r="8432" spans="1:18">
      <c r="A8432" t="s">
        <v>1985</v>
      </c>
      <c r="B8432" t="s">
        <v>2040</v>
      </c>
      <c r="C8432">
        <v>201210</v>
      </c>
      <c r="D8432">
        <v>31</v>
      </c>
      <c r="E8432" t="s">
        <v>1646</v>
      </c>
      <c r="F8432">
        <v>0</v>
      </c>
      <c r="G8432">
        <v>0</v>
      </c>
      <c r="H8432">
        <v>0</v>
      </c>
      <c r="I8432">
        <v>43112053500</v>
      </c>
      <c r="J8432">
        <v>4</v>
      </c>
      <c r="K8432" t="s">
        <v>1987</v>
      </c>
      <c r="L8432">
        <v>2531</v>
      </c>
      <c r="M8432" t="s">
        <v>1557</v>
      </c>
      <c r="N8432" t="s">
        <v>1988</v>
      </c>
      <c r="O8432">
        <v>41529</v>
      </c>
      <c r="P8432" t="s">
        <v>1552</v>
      </c>
      <c r="Q8432">
        <v>19830401</v>
      </c>
      <c r="R8432">
        <v>891012369</v>
      </c>
    </row>
    <row r="8433" spans="1:18">
      <c r="A8433" t="s">
        <v>1985</v>
      </c>
      <c r="B8433" t="s">
        <v>2041</v>
      </c>
      <c r="C8433">
        <v>201210</v>
      </c>
      <c r="D8433">
        <v>31</v>
      </c>
      <c r="E8433" t="s">
        <v>1646</v>
      </c>
      <c r="F8433">
        <v>0</v>
      </c>
      <c r="G8433">
        <v>0</v>
      </c>
      <c r="H8433">
        <v>0</v>
      </c>
      <c r="I8433">
        <v>43112054100</v>
      </c>
      <c r="J8433">
        <v>4</v>
      </c>
      <c r="K8433" t="s">
        <v>1987</v>
      </c>
      <c r="L8433">
        <v>2531</v>
      </c>
      <c r="M8433" t="s">
        <v>1557</v>
      </c>
      <c r="N8433" t="s">
        <v>1988</v>
      </c>
      <c r="O8433">
        <v>13855</v>
      </c>
      <c r="P8433" t="s">
        <v>1552</v>
      </c>
      <c r="Q8433">
        <v>19830501</v>
      </c>
      <c r="R8433">
        <v>891012369</v>
      </c>
    </row>
    <row r="8434" spans="1:18">
      <c r="A8434" t="s">
        <v>1985</v>
      </c>
      <c r="B8434" t="s">
        <v>2021</v>
      </c>
      <c r="C8434">
        <v>201210</v>
      </c>
      <c r="D8434">
        <v>31</v>
      </c>
      <c r="E8434" t="s">
        <v>1646</v>
      </c>
      <c r="F8434">
        <v>0</v>
      </c>
      <c r="G8434">
        <v>0</v>
      </c>
      <c r="H8434">
        <v>0</v>
      </c>
      <c r="I8434">
        <v>43112054300</v>
      </c>
      <c r="J8434">
        <v>4</v>
      </c>
      <c r="K8434" t="s">
        <v>1987</v>
      </c>
      <c r="L8434">
        <v>2531</v>
      </c>
      <c r="M8434" t="s">
        <v>1557</v>
      </c>
      <c r="N8434" t="s">
        <v>1988</v>
      </c>
      <c r="O8434">
        <v>30972</v>
      </c>
      <c r="P8434" t="s">
        <v>1552</v>
      </c>
      <c r="Q8434">
        <v>19830601</v>
      </c>
      <c r="R8434">
        <v>891012369</v>
      </c>
    </row>
    <row r="8435" spans="1:18">
      <c r="A8435" t="s">
        <v>1985</v>
      </c>
      <c r="B8435" t="s">
        <v>2042</v>
      </c>
      <c r="C8435">
        <v>201210</v>
      </c>
      <c r="D8435">
        <v>0</v>
      </c>
      <c r="E8435" t="s">
        <v>1646</v>
      </c>
      <c r="F8435">
        <v>0</v>
      </c>
      <c r="G8435">
        <v>0</v>
      </c>
      <c r="H8435">
        <v>0</v>
      </c>
      <c r="I8435">
        <v>43112055400</v>
      </c>
      <c r="J8435">
        <v>4</v>
      </c>
      <c r="K8435" t="s">
        <v>1987</v>
      </c>
      <c r="L8435">
        <v>2531</v>
      </c>
      <c r="M8435" t="s">
        <v>1557</v>
      </c>
      <c r="N8435" t="s">
        <v>1988</v>
      </c>
      <c r="O8435">
        <v>0</v>
      </c>
      <c r="P8435" t="s">
        <v>1769</v>
      </c>
      <c r="Q8435">
        <v>19980331</v>
      </c>
      <c r="R8435">
        <v>891012369</v>
      </c>
    </row>
    <row r="8436" spans="1:18">
      <c r="A8436" t="s">
        <v>1985</v>
      </c>
      <c r="B8436" t="s">
        <v>2043</v>
      </c>
      <c r="C8436">
        <v>201210</v>
      </c>
      <c r="D8436">
        <v>0</v>
      </c>
      <c r="E8436" t="s">
        <v>1646</v>
      </c>
      <c r="F8436">
        <v>0</v>
      </c>
      <c r="G8436">
        <v>0</v>
      </c>
      <c r="H8436">
        <v>0</v>
      </c>
      <c r="I8436">
        <v>43112055400</v>
      </c>
      <c r="J8436">
        <v>4</v>
      </c>
      <c r="K8436" t="s">
        <v>1987</v>
      </c>
      <c r="L8436">
        <v>2531</v>
      </c>
      <c r="M8436" t="s">
        <v>1557</v>
      </c>
      <c r="N8436" t="s">
        <v>1988</v>
      </c>
      <c r="O8436">
        <v>0</v>
      </c>
      <c r="P8436" t="s">
        <v>1771</v>
      </c>
      <c r="Q8436">
        <v>19980331</v>
      </c>
      <c r="R8436">
        <v>891012369</v>
      </c>
    </row>
    <row r="8437" spans="1:18">
      <c r="A8437" t="s">
        <v>1985</v>
      </c>
      <c r="B8437" t="s">
        <v>2044</v>
      </c>
      <c r="C8437">
        <v>201210</v>
      </c>
      <c r="D8437">
        <v>31</v>
      </c>
      <c r="E8437" t="s">
        <v>1646</v>
      </c>
      <c r="F8437">
        <v>0</v>
      </c>
      <c r="G8437">
        <v>0</v>
      </c>
      <c r="H8437">
        <v>0</v>
      </c>
      <c r="I8437">
        <v>43112055900</v>
      </c>
      <c r="J8437">
        <v>4</v>
      </c>
      <c r="K8437" t="s">
        <v>1987</v>
      </c>
      <c r="L8437">
        <v>2531</v>
      </c>
      <c r="M8437" t="s">
        <v>1557</v>
      </c>
      <c r="N8437" t="s">
        <v>1988</v>
      </c>
      <c r="O8437">
        <v>6518</v>
      </c>
      <c r="P8437" t="s">
        <v>1552</v>
      </c>
      <c r="Q8437">
        <v>19980331</v>
      </c>
      <c r="R8437">
        <v>891012369</v>
      </c>
    </row>
    <row r="8438" spans="1:18">
      <c r="A8438" t="s">
        <v>1985</v>
      </c>
      <c r="B8438" t="s">
        <v>2045</v>
      </c>
      <c r="C8438">
        <v>201210</v>
      </c>
      <c r="D8438">
        <v>0</v>
      </c>
      <c r="E8438" t="s">
        <v>1646</v>
      </c>
      <c r="F8438">
        <v>0</v>
      </c>
      <c r="G8438">
        <v>0</v>
      </c>
      <c r="H8438">
        <v>0</v>
      </c>
      <c r="I8438">
        <v>43112058500</v>
      </c>
      <c r="J8438">
        <v>4</v>
      </c>
      <c r="K8438" t="s">
        <v>1987</v>
      </c>
      <c r="L8438">
        <v>2531</v>
      </c>
      <c r="M8438" t="s">
        <v>1557</v>
      </c>
      <c r="N8438" t="s">
        <v>1988</v>
      </c>
      <c r="O8438">
        <v>0</v>
      </c>
      <c r="P8438" t="s">
        <v>1769</v>
      </c>
      <c r="Q8438">
        <v>19980430</v>
      </c>
      <c r="R8438">
        <v>891012369</v>
      </c>
    </row>
    <row r="8439" spans="1:18">
      <c r="A8439" t="s">
        <v>1985</v>
      </c>
      <c r="B8439" t="s">
        <v>2046</v>
      </c>
      <c r="C8439">
        <v>201210</v>
      </c>
      <c r="D8439">
        <v>0</v>
      </c>
      <c r="E8439" t="s">
        <v>1646</v>
      </c>
      <c r="F8439">
        <v>0</v>
      </c>
      <c r="G8439">
        <v>0</v>
      </c>
      <c r="H8439">
        <v>0</v>
      </c>
      <c r="I8439">
        <v>43112058500</v>
      </c>
      <c r="J8439">
        <v>4</v>
      </c>
      <c r="K8439" t="s">
        <v>1987</v>
      </c>
      <c r="L8439">
        <v>2531</v>
      </c>
      <c r="M8439" t="s">
        <v>1557</v>
      </c>
      <c r="N8439" t="s">
        <v>1988</v>
      </c>
      <c r="O8439">
        <v>0</v>
      </c>
      <c r="P8439" t="s">
        <v>1771</v>
      </c>
      <c r="Q8439">
        <v>19980331</v>
      </c>
      <c r="R8439">
        <v>891012369</v>
      </c>
    </row>
    <row r="8440" spans="1:18">
      <c r="A8440" t="s">
        <v>1985</v>
      </c>
      <c r="B8440" t="s">
        <v>2047</v>
      </c>
      <c r="C8440">
        <v>201210</v>
      </c>
      <c r="D8440">
        <v>0</v>
      </c>
      <c r="E8440" t="s">
        <v>1646</v>
      </c>
      <c r="F8440">
        <v>0</v>
      </c>
      <c r="G8440">
        <v>0</v>
      </c>
      <c r="H8440">
        <v>0</v>
      </c>
      <c r="I8440">
        <v>43112056400</v>
      </c>
      <c r="J8440">
        <v>4</v>
      </c>
      <c r="K8440" t="s">
        <v>1987</v>
      </c>
      <c r="L8440">
        <v>2531</v>
      </c>
      <c r="M8440" t="s">
        <v>1557</v>
      </c>
      <c r="N8440" t="s">
        <v>1988</v>
      </c>
      <c r="O8440">
        <v>0</v>
      </c>
      <c r="P8440" t="s">
        <v>1769</v>
      </c>
      <c r="Q8440">
        <v>19980331</v>
      </c>
      <c r="R8440">
        <v>891012369</v>
      </c>
    </row>
    <row r="8441" spans="1:18">
      <c r="A8441" t="s">
        <v>1985</v>
      </c>
      <c r="B8441" t="s">
        <v>2048</v>
      </c>
      <c r="C8441">
        <v>201210</v>
      </c>
      <c r="D8441">
        <v>0</v>
      </c>
      <c r="E8441" t="s">
        <v>1646</v>
      </c>
      <c r="F8441">
        <v>0</v>
      </c>
      <c r="G8441">
        <v>0</v>
      </c>
      <c r="H8441">
        <v>0</v>
      </c>
      <c r="I8441">
        <v>43112056400</v>
      </c>
      <c r="J8441">
        <v>4</v>
      </c>
      <c r="K8441" t="s">
        <v>1987</v>
      </c>
      <c r="L8441">
        <v>2531</v>
      </c>
      <c r="M8441" t="s">
        <v>1557</v>
      </c>
      <c r="N8441" t="s">
        <v>1988</v>
      </c>
      <c r="O8441">
        <v>0</v>
      </c>
      <c r="P8441" t="s">
        <v>1771</v>
      </c>
      <c r="Q8441">
        <v>19980331</v>
      </c>
      <c r="R8441">
        <v>891012369</v>
      </c>
    </row>
    <row r="8442" spans="1:18">
      <c r="A8442" t="s">
        <v>1985</v>
      </c>
      <c r="B8442" t="s">
        <v>2049</v>
      </c>
      <c r="C8442">
        <v>201210</v>
      </c>
      <c r="D8442">
        <v>0</v>
      </c>
      <c r="E8442" t="s">
        <v>1646</v>
      </c>
      <c r="F8442">
        <v>0</v>
      </c>
      <c r="G8442">
        <v>0</v>
      </c>
      <c r="H8442">
        <v>0</v>
      </c>
      <c r="I8442">
        <v>43112058900</v>
      </c>
      <c r="J8442">
        <v>4</v>
      </c>
      <c r="K8442" t="s">
        <v>1987</v>
      </c>
      <c r="L8442">
        <v>2531</v>
      </c>
      <c r="M8442" t="s">
        <v>1557</v>
      </c>
      <c r="N8442" t="s">
        <v>1988</v>
      </c>
      <c r="O8442">
        <v>0</v>
      </c>
      <c r="P8442" t="s">
        <v>1662</v>
      </c>
      <c r="Q8442">
        <v>19980331</v>
      </c>
      <c r="R8442">
        <v>891012369</v>
      </c>
    </row>
    <row r="8443" spans="1:18">
      <c r="A8443" t="s">
        <v>1985</v>
      </c>
      <c r="B8443" t="s">
        <v>2050</v>
      </c>
      <c r="C8443">
        <v>201210</v>
      </c>
      <c r="D8443">
        <v>0</v>
      </c>
      <c r="E8443" t="s">
        <v>1646</v>
      </c>
      <c r="F8443">
        <v>0</v>
      </c>
      <c r="G8443">
        <v>0</v>
      </c>
      <c r="H8443">
        <v>0</v>
      </c>
      <c r="I8443">
        <v>43112059100</v>
      </c>
      <c r="J8443">
        <v>4</v>
      </c>
      <c r="K8443" t="s">
        <v>1987</v>
      </c>
      <c r="L8443">
        <v>2531</v>
      </c>
      <c r="M8443" t="s">
        <v>1557</v>
      </c>
      <c r="N8443" t="s">
        <v>1988</v>
      </c>
      <c r="O8443">
        <v>0</v>
      </c>
      <c r="P8443" t="s">
        <v>1574</v>
      </c>
      <c r="R8443">
        <v>891012369</v>
      </c>
    </row>
    <row r="8444" spans="1:18">
      <c r="A8444" t="s">
        <v>1985</v>
      </c>
      <c r="B8444" t="s">
        <v>2051</v>
      </c>
      <c r="C8444">
        <v>201210</v>
      </c>
      <c r="D8444">
        <v>0</v>
      </c>
      <c r="E8444" t="s">
        <v>1646</v>
      </c>
      <c r="F8444">
        <v>0</v>
      </c>
      <c r="G8444">
        <v>0</v>
      </c>
      <c r="H8444">
        <v>0</v>
      </c>
      <c r="I8444">
        <v>43112059800</v>
      </c>
      <c r="J8444">
        <v>4</v>
      </c>
      <c r="K8444" t="s">
        <v>1987</v>
      </c>
      <c r="L8444">
        <v>2531</v>
      </c>
      <c r="M8444" t="s">
        <v>1557</v>
      </c>
      <c r="N8444" t="s">
        <v>1988</v>
      </c>
      <c r="O8444">
        <v>0</v>
      </c>
      <c r="P8444" t="s">
        <v>1662</v>
      </c>
      <c r="Q8444">
        <v>19980331</v>
      </c>
      <c r="R8444">
        <v>891012369</v>
      </c>
    </row>
    <row r="8445" spans="1:18">
      <c r="A8445" t="s">
        <v>1985</v>
      </c>
      <c r="B8445" t="s">
        <v>2052</v>
      </c>
      <c r="C8445">
        <v>201210</v>
      </c>
      <c r="D8445">
        <v>0</v>
      </c>
      <c r="E8445" t="s">
        <v>1646</v>
      </c>
      <c r="F8445">
        <v>0</v>
      </c>
      <c r="G8445">
        <v>0</v>
      </c>
      <c r="H8445">
        <v>0</v>
      </c>
      <c r="I8445">
        <v>43112058600</v>
      </c>
      <c r="J8445">
        <v>4</v>
      </c>
      <c r="K8445" t="s">
        <v>1987</v>
      </c>
      <c r="L8445">
        <v>2531</v>
      </c>
      <c r="M8445" t="s">
        <v>1557</v>
      </c>
      <c r="N8445" t="s">
        <v>1988</v>
      </c>
      <c r="O8445">
        <v>0</v>
      </c>
      <c r="P8445" t="s">
        <v>1662</v>
      </c>
      <c r="Q8445">
        <v>19980331</v>
      </c>
      <c r="R8445">
        <v>891012369</v>
      </c>
    </row>
    <row r="8446" spans="1:18">
      <c r="A8446" t="s">
        <v>1985</v>
      </c>
      <c r="B8446" t="s">
        <v>2053</v>
      </c>
      <c r="C8446">
        <v>201210</v>
      </c>
      <c r="D8446">
        <v>0</v>
      </c>
      <c r="E8446" t="s">
        <v>1646</v>
      </c>
      <c r="F8446">
        <v>0</v>
      </c>
      <c r="G8446">
        <v>0</v>
      </c>
      <c r="H8446">
        <v>0</v>
      </c>
      <c r="I8446">
        <v>43112059000</v>
      </c>
      <c r="J8446">
        <v>4</v>
      </c>
      <c r="K8446" t="s">
        <v>1987</v>
      </c>
      <c r="L8446">
        <v>2531</v>
      </c>
      <c r="M8446" t="s">
        <v>1557</v>
      </c>
      <c r="N8446" t="s">
        <v>1988</v>
      </c>
      <c r="O8446">
        <v>0</v>
      </c>
      <c r="P8446" t="s">
        <v>1662</v>
      </c>
      <c r="Q8446">
        <v>20051231</v>
      </c>
      <c r="R8446">
        <v>891012369</v>
      </c>
    </row>
    <row r="8447" spans="1:18">
      <c r="A8447" t="s">
        <v>1985</v>
      </c>
      <c r="B8447" t="s">
        <v>2054</v>
      </c>
      <c r="C8447">
        <v>201210</v>
      </c>
      <c r="D8447">
        <v>0</v>
      </c>
      <c r="E8447" t="s">
        <v>1646</v>
      </c>
      <c r="F8447">
        <v>0</v>
      </c>
      <c r="G8447">
        <v>0</v>
      </c>
      <c r="H8447">
        <v>0</v>
      </c>
      <c r="I8447">
        <v>43112059200</v>
      </c>
      <c r="J8447">
        <v>4</v>
      </c>
      <c r="K8447" t="s">
        <v>1987</v>
      </c>
      <c r="L8447">
        <v>2531</v>
      </c>
      <c r="M8447" t="s">
        <v>1557</v>
      </c>
      <c r="N8447" t="s">
        <v>1988</v>
      </c>
      <c r="O8447">
        <v>0</v>
      </c>
      <c r="P8447" t="s">
        <v>1552</v>
      </c>
      <c r="R8447">
        <v>891012369</v>
      </c>
    </row>
    <row r="8448" spans="1:18">
      <c r="A8448" t="s">
        <v>1985</v>
      </c>
      <c r="B8448" t="s">
        <v>2055</v>
      </c>
      <c r="C8448">
        <v>201210</v>
      </c>
      <c r="D8448">
        <v>0</v>
      </c>
      <c r="E8448" t="s">
        <v>1646</v>
      </c>
      <c r="F8448">
        <v>0</v>
      </c>
      <c r="G8448">
        <v>0</v>
      </c>
      <c r="H8448">
        <v>0</v>
      </c>
      <c r="I8448">
        <v>43112060200</v>
      </c>
      <c r="J8448">
        <v>4</v>
      </c>
      <c r="K8448" t="s">
        <v>1987</v>
      </c>
      <c r="L8448">
        <v>2531</v>
      </c>
      <c r="M8448" t="s">
        <v>1557</v>
      </c>
      <c r="N8448" t="s">
        <v>1988</v>
      </c>
      <c r="O8448">
        <v>0</v>
      </c>
      <c r="P8448" t="s">
        <v>1662</v>
      </c>
      <c r="Q8448">
        <v>19980331</v>
      </c>
      <c r="R8448">
        <v>891012369</v>
      </c>
    </row>
    <row r="8449" spans="1:18">
      <c r="A8449" t="s">
        <v>1985</v>
      </c>
      <c r="B8449" t="s">
        <v>2036</v>
      </c>
      <c r="C8449">
        <v>201211</v>
      </c>
      <c r="D8449">
        <v>0</v>
      </c>
      <c r="E8449" t="s">
        <v>1646</v>
      </c>
      <c r="F8449">
        <v>0</v>
      </c>
      <c r="G8449">
        <v>0</v>
      </c>
      <c r="H8449">
        <v>0</v>
      </c>
      <c r="I8449">
        <v>43112050100</v>
      </c>
      <c r="J8449">
        <v>4</v>
      </c>
      <c r="K8449" t="s">
        <v>1987</v>
      </c>
      <c r="L8449">
        <v>2531</v>
      </c>
      <c r="M8449" t="s">
        <v>1557</v>
      </c>
      <c r="N8449" t="s">
        <v>1988</v>
      </c>
      <c r="O8449">
        <v>0</v>
      </c>
      <c r="P8449" t="s">
        <v>1552</v>
      </c>
      <c r="Q8449">
        <v>19820701</v>
      </c>
      <c r="R8449">
        <v>891012369</v>
      </c>
    </row>
    <row r="8450" spans="1:18">
      <c r="A8450" t="s">
        <v>1985</v>
      </c>
      <c r="B8450" t="s">
        <v>2037</v>
      </c>
      <c r="C8450">
        <v>201211</v>
      </c>
      <c r="D8450">
        <v>0</v>
      </c>
      <c r="E8450" t="s">
        <v>1646</v>
      </c>
      <c r="F8450">
        <v>0</v>
      </c>
      <c r="G8450">
        <v>0</v>
      </c>
      <c r="H8450">
        <v>0</v>
      </c>
      <c r="I8450">
        <v>43112050600</v>
      </c>
      <c r="J8450">
        <v>4</v>
      </c>
      <c r="K8450" t="s">
        <v>1987</v>
      </c>
      <c r="L8450">
        <v>2531</v>
      </c>
      <c r="M8450" t="s">
        <v>1557</v>
      </c>
      <c r="N8450" t="s">
        <v>1988</v>
      </c>
      <c r="O8450">
        <v>0</v>
      </c>
      <c r="P8450" t="s">
        <v>1552</v>
      </c>
      <c r="Q8450">
        <v>19820801</v>
      </c>
      <c r="R8450">
        <v>891012369</v>
      </c>
    </row>
    <row r="8451" spans="1:18">
      <c r="A8451" t="s">
        <v>1985</v>
      </c>
      <c r="B8451" t="s">
        <v>2038</v>
      </c>
      <c r="C8451">
        <v>201211</v>
      </c>
      <c r="D8451">
        <v>30</v>
      </c>
      <c r="E8451" t="s">
        <v>1646</v>
      </c>
      <c r="F8451">
        <v>0</v>
      </c>
      <c r="G8451">
        <v>0</v>
      </c>
      <c r="H8451">
        <v>0</v>
      </c>
      <c r="I8451">
        <v>43112051600</v>
      </c>
      <c r="J8451">
        <v>4</v>
      </c>
      <c r="K8451" t="s">
        <v>1987</v>
      </c>
      <c r="L8451">
        <v>2531</v>
      </c>
      <c r="M8451" t="s">
        <v>1557</v>
      </c>
      <c r="N8451" t="s">
        <v>1988</v>
      </c>
      <c r="O8451">
        <v>11577</v>
      </c>
      <c r="P8451" t="s">
        <v>1552</v>
      </c>
      <c r="Q8451">
        <v>19821001</v>
      </c>
      <c r="R8451">
        <v>891012369</v>
      </c>
    </row>
    <row r="8452" spans="1:18">
      <c r="A8452" t="s">
        <v>1985</v>
      </c>
      <c r="B8452" t="s">
        <v>2039</v>
      </c>
      <c r="C8452">
        <v>201211</v>
      </c>
      <c r="D8452">
        <v>0</v>
      </c>
      <c r="E8452" t="s">
        <v>1646</v>
      </c>
      <c r="F8452">
        <v>0</v>
      </c>
      <c r="G8452">
        <v>0</v>
      </c>
      <c r="H8452">
        <v>0</v>
      </c>
      <c r="I8452">
        <v>43112054000</v>
      </c>
      <c r="J8452">
        <v>4</v>
      </c>
      <c r="K8452" t="s">
        <v>1987</v>
      </c>
      <c r="L8452">
        <v>2531</v>
      </c>
      <c r="M8452" t="s">
        <v>1557</v>
      </c>
      <c r="N8452" t="s">
        <v>1988</v>
      </c>
      <c r="O8452">
        <v>0</v>
      </c>
      <c r="P8452" t="s">
        <v>1552</v>
      </c>
      <c r="Q8452">
        <v>19830501</v>
      </c>
      <c r="R8452">
        <v>891012369</v>
      </c>
    </row>
    <row r="8453" spans="1:18">
      <c r="A8453" t="s">
        <v>1985</v>
      </c>
      <c r="B8453" t="s">
        <v>2040</v>
      </c>
      <c r="C8453">
        <v>201211</v>
      </c>
      <c r="D8453">
        <v>30</v>
      </c>
      <c r="E8453" t="s">
        <v>1646</v>
      </c>
      <c r="F8453">
        <v>0</v>
      </c>
      <c r="G8453">
        <v>0</v>
      </c>
      <c r="H8453">
        <v>0</v>
      </c>
      <c r="I8453">
        <v>43112053500</v>
      </c>
      <c r="J8453">
        <v>4</v>
      </c>
      <c r="K8453" t="s">
        <v>1987</v>
      </c>
      <c r="L8453">
        <v>2531</v>
      </c>
      <c r="M8453" t="s">
        <v>1557</v>
      </c>
      <c r="N8453" t="s">
        <v>1988</v>
      </c>
      <c r="O8453">
        <v>35338</v>
      </c>
      <c r="P8453" t="s">
        <v>1552</v>
      </c>
      <c r="Q8453">
        <v>19830401</v>
      </c>
      <c r="R8453">
        <v>891012369</v>
      </c>
    </row>
    <row r="8454" spans="1:18">
      <c r="A8454" t="s">
        <v>1985</v>
      </c>
      <c r="B8454" t="s">
        <v>2041</v>
      </c>
      <c r="C8454">
        <v>201211</v>
      </c>
      <c r="D8454">
        <v>30</v>
      </c>
      <c r="E8454" t="s">
        <v>1646</v>
      </c>
      <c r="F8454">
        <v>0</v>
      </c>
      <c r="G8454">
        <v>0</v>
      </c>
      <c r="H8454">
        <v>0</v>
      </c>
      <c r="I8454">
        <v>43112054100</v>
      </c>
      <c r="J8454">
        <v>4</v>
      </c>
      <c r="K8454" t="s">
        <v>1987</v>
      </c>
      <c r="L8454">
        <v>2531</v>
      </c>
      <c r="M8454" t="s">
        <v>1557</v>
      </c>
      <c r="N8454" t="s">
        <v>1988</v>
      </c>
      <c r="O8454">
        <v>11795</v>
      </c>
      <c r="P8454" t="s">
        <v>1552</v>
      </c>
      <c r="Q8454">
        <v>19830501</v>
      </c>
      <c r="R8454">
        <v>891012369</v>
      </c>
    </row>
    <row r="8455" spans="1:18">
      <c r="A8455" t="s">
        <v>1985</v>
      </c>
      <c r="B8455" t="s">
        <v>2021</v>
      </c>
      <c r="C8455">
        <v>201211</v>
      </c>
      <c r="D8455">
        <v>30</v>
      </c>
      <c r="E8455" t="s">
        <v>1646</v>
      </c>
      <c r="F8455">
        <v>0</v>
      </c>
      <c r="G8455">
        <v>0</v>
      </c>
      <c r="H8455">
        <v>0</v>
      </c>
      <c r="I8455">
        <v>43112054300</v>
      </c>
      <c r="J8455">
        <v>4</v>
      </c>
      <c r="K8455" t="s">
        <v>1987</v>
      </c>
      <c r="L8455">
        <v>2531</v>
      </c>
      <c r="M8455" t="s">
        <v>1557</v>
      </c>
      <c r="N8455" t="s">
        <v>1988</v>
      </c>
      <c r="O8455">
        <v>24263</v>
      </c>
      <c r="P8455" t="s">
        <v>1552</v>
      </c>
      <c r="Q8455">
        <v>19830601</v>
      </c>
      <c r="R8455">
        <v>891012369</v>
      </c>
    </row>
    <row r="8456" spans="1:18">
      <c r="A8456" t="s">
        <v>1985</v>
      </c>
      <c r="B8456" t="s">
        <v>2042</v>
      </c>
      <c r="C8456">
        <v>201211</v>
      </c>
      <c r="D8456">
        <v>0</v>
      </c>
      <c r="E8456" t="s">
        <v>1646</v>
      </c>
      <c r="F8456">
        <v>0</v>
      </c>
      <c r="G8456">
        <v>0</v>
      </c>
      <c r="H8456">
        <v>0</v>
      </c>
      <c r="I8456">
        <v>43112055400</v>
      </c>
      <c r="J8456">
        <v>4</v>
      </c>
      <c r="K8456" t="s">
        <v>1987</v>
      </c>
      <c r="L8456">
        <v>2531</v>
      </c>
      <c r="M8456" t="s">
        <v>1557</v>
      </c>
      <c r="N8456" t="s">
        <v>1988</v>
      </c>
      <c r="O8456">
        <v>0</v>
      </c>
      <c r="P8456" t="s">
        <v>1769</v>
      </c>
      <c r="Q8456">
        <v>19980331</v>
      </c>
      <c r="R8456">
        <v>891012369</v>
      </c>
    </row>
    <row r="8457" spans="1:18">
      <c r="A8457" t="s">
        <v>1985</v>
      </c>
      <c r="B8457" t="s">
        <v>2043</v>
      </c>
      <c r="C8457">
        <v>201211</v>
      </c>
      <c r="D8457">
        <v>0</v>
      </c>
      <c r="E8457" t="s">
        <v>1646</v>
      </c>
      <c r="F8457">
        <v>0</v>
      </c>
      <c r="G8457">
        <v>0</v>
      </c>
      <c r="H8457">
        <v>0</v>
      </c>
      <c r="I8457">
        <v>43112055400</v>
      </c>
      <c r="J8457">
        <v>4</v>
      </c>
      <c r="K8457" t="s">
        <v>1987</v>
      </c>
      <c r="L8457">
        <v>2531</v>
      </c>
      <c r="M8457" t="s">
        <v>1557</v>
      </c>
      <c r="N8457" t="s">
        <v>1988</v>
      </c>
      <c r="O8457">
        <v>0</v>
      </c>
      <c r="P8457" t="s">
        <v>1771</v>
      </c>
      <c r="Q8457">
        <v>19980331</v>
      </c>
      <c r="R8457">
        <v>891012369</v>
      </c>
    </row>
    <row r="8458" spans="1:18">
      <c r="A8458" t="s">
        <v>1985</v>
      </c>
      <c r="B8458" t="s">
        <v>2044</v>
      </c>
      <c r="C8458">
        <v>201211</v>
      </c>
      <c r="D8458">
        <v>30</v>
      </c>
      <c r="E8458" t="s">
        <v>1646</v>
      </c>
      <c r="F8458">
        <v>0</v>
      </c>
      <c r="G8458">
        <v>0</v>
      </c>
      <c r="H8458">
        <v>0</v>
      </c>
      <c r="I8458">
        <v>43112055900</v>
      </c>
      <c r="J8458">
        <v>4</v>
      </c>
      <c r="K8458" t="s">
        <v>1987</v>
      </c>
      <c r="L8458">
        <v>2531</v>
      </c>
      <c r="M8458" t="s">
        <v>1557</v>
      </c>
      <c r="N8458" t="s">
        <v>1988</v>
      </c>
      <c r="O8458">
        <v>6387</v>
      </c>
      <c r="P8458" t="s">
        <v>1552</v>
      </c>
      <c r="Q8458">
        <v>19980331</v>
      </c>
      <c r="R8458">
        <v>891012369</v>
      </c>
    </row>
    <row r="8459" spans="1:18">
      <c r="A8459" t="s">
        <v>1985</v>
      </c>
      <c r="B8459" t="s">
        <v>2045</v>
      </c>
      <c r="C8459">
        <v>201211</v>
      </c>
      <c r="D8459">
        <v>0</v>
      </c>
      <c r="E8459" t="s">
        <v>1646</v>
      </c>
      <c r="F8459">
        <v>0</v>
      </c>
      <c r="G8459">
        <v>0</v>
      </c>
      <c r="H8459">
        <v>0</v>
      </c>
      <c r="I8459">
        <v>43112058500</v>
      </c>
      <c r="J8459">
        <v>4</v>
      </c>
      <c r="K8459" t="s">
        <v>1987</v>
      </c>
      <c r="L8459">
        <v>2531</v>
      </c>
      <c r="M8459" t="s">
        <v>1557</v>
      </c>
      <c r="N8459" t="s">
        <v>1988</v>
      </c>
      <c r="O8459">
        <v>0</v>
      </c>
      <c r="P8459" t="s">
        <v>1769</v>
      </c>
      <c r="Q8459">
        <v>19980430</v>
      </c>
      <c r="R8459">
        <v>891012369</v>
      </c>
    </row>
    <row r="8460" spans="1:18">
      <c r="A8460" t="s">
        <v>1985</v>
      </c>
      <c r="B8460" t="s">
        <v>2046</v>
      </c>
      <c r="C8460">
        <v>201211</v>
      </c>
      <c r="D8460">
        <v>0</v>
      </c>
      <c r="E8460" t="s">
        <v>1646</v>
      </c>
      <c r="F8460">
        <v>0</v>
      </c>
      <c r="G8460">
        <v>0</v>
      </c>
      <c r="H8460">
        <v>0</v>
      </c>
      <c r="I8460">
        <v>43112058500</v>
      </c>
      <c r="J8460">
        <v>4</v>
      </c>
      <c r="K8460" t="s">
        <v>1987</v>
      </c>
      <c r="L8460">
        <v>2531</v>
      </c>
      <c r="M8460" t="s">
        <v>1557</v>
      </c>
      <c r="N8460" t="s">
        <v>1988</v>
      </c>
      <c r="O8460">
        <v>0</v>
      </c>
      <c r="P8460" t="s">
        <v>1771</v>
      </c>
      <c r="Q8460">
        <v>19980331</v>
      </c>
      <c r="R8460">
        <v>891012369</v>
      </c>
    </row>
    <row r="8461" spans="1:18">
      <c r="A8461" t="s">
        <v>1985</v>
      </c>
      <c r="B8461" t="s">
        <v>2047</v>
      </c>
      <c r="C8461">
        <v>201211</v>
      </c>
      <c r="D8461">
        <v>0</v>
      </c>
      <c r="E8461" t="s">
        <v>1646</v>
      </c>
      <c r="F8461">
        <v>0</v>
      </c>
      <c r="G8461">
        <v>0</v>
      </c>
      <c r="H8461">
        <v>0</v>
      </c>
      <c r="I8461">
        <v>43112056400</v>
      </c>
      <c r="J8461">
        <v>4</v>
      </c>
      <c r="K8461" t="s">
        <v>1987</v>
      </c>
      <c r="L8461">
        <v>2531</v>
      </c>
      <c r="M8461" t="s">
        <v>1557</v>
      </c>
      <c r="N8461" t="s">
        <v>1988</v>
      </c>
      <c r="O8461">
        <v>0</v>
      </c>
      <c r="P8461" t="s">
        <v>1769</v>
      </c>
      <c r="Q8461">
        <v>19980331</v>
      </c>
      <c r="R8461">
        <v>891012369</v>
      </c>
    </row>
    <row r="8462" spans="1:18">
      <c r="A8462" t="s">
        <v>1985</v>
      </c>
      <c r="B8462" t="s">
        <v>2048</v>
      </c>
      <c r="C8462">
        <v>201211</v>
      </c>
      <c r="D8462">
        <v>0</v>
      </c>
      <c r="E8462" t="s">
        <v>1646</v>
      </c>
      <c r="F8462">
        <v>0</v>
      </c>
      <c r="G8462">
        <v>0</v>
      </c>
      <c r="H8462">
        <v>0</v>
      </c>
      <c r="I8462">
        <v>43112056400</v>
      </c>
      <c r="J8462">
        <v>4</v>
      </c>
      <c r="K8462" t="s">
        <v>1987</v>
      </c>
      <c r="L8462">
        <v>2531</v>
      </c>
      <c r="M8462" t="s">
        <v>1557</v>
      </c>
      <c r="N8462" t="s">
        <v>1988</v>
      </c>
      <c r="O8462">
        <v>0</v>
      </c>
      <c r="P8462" t="s">
        <v>1771</v>
      </c>
      <c r="Q8462">
        <v>19980331</v>
      </c>
      <c r="R8462">
        <v>891012369</v>
      </c>
    </row>
    <row r="8463" spans="1:18">
      <c r="A8463" t="s">
        <v>1985</v>
      </c>
      <c r="B8463" t="s">
        <v>2049</v>
      </c>
      <c r="C8463">
        <v>201211</v>
      </c>
      <c r="D8463">
        <v>0</v>
      </c>
      <c r="E8463" t="s">
        <v>1646</v>
      </c>
      <c r="F8463">
        <v>0</v>
      </c>
      <c r="G8463">
        <v>0</v>
      </c>
      <c r="H8463">
        <v>0</v>
      </c>
      <c r="I8463">
        <v>43112058900</v>
      </c>
      <c r="J8463">
        <v>4</v>
      </c>
      <c r="K8463" t="s">
        <v>1987</v>
      </c>
      <c r="L8463">
        <v>2531</v>
      </c>
      <c r="M8463" t="s">
        <v>1557</v>
      </c>
      <c r="N8463" t="s">
        <v>1988</v>
      </c>
      <c r="O8463">
        <v>0</v>
      </c>
      <c r="P8463" t="s">
        <v>1662</v>
      </c>
      <c r="Q8463">
        <v>19980331</v>
      </c>
      <c r="R8463">
        <v>891012369</v>
      </c>
    </row>
    <row r="8464" spans="1:18">
      <c r="A8464" t="s">
        <v>1985</v>
      </c>
      <c r="B8464" t="s">
        <v>2050</v>
      </c>
      <c r="C8464">
        <v>201211</v>
      </c>
      <c r="D8464">
        <v>0</v>
      </c>
      <c r="E8464" t="s">
        <v>1646</v>
      </c>
      <c r="F8464">
        <v>0</v>
      </c>
      <c r="G8464">
        <v>0</v>
      </c>
      <c r="H8464">
        <v>0</v>
      </c>
      <c r="I8464">
        <v>43112059100</v>
      </c>
      <c r="J8464">
        <v>4</v>
      </c>
      <c r="K8464" t="s">
        <v>1987</v>
      </c>
      <c r="L8464">
        <v>2531</v>
      </c>
      <c r="M8464" t="s">
        <v>1557</v>
      </c>
      <c r="N8464" t="s">
        <v>1988</v>
      </c>
      <c r="O8464">
        <v>0</v>
      </c>
      <c r="P8464" t="s">
        <v>1574</v>
      </c>
      <c r="R8464">
        <v>891012369</v>
      </c>
    </row>
    <row r="8465" spans="1:18">
      <c r="A8465" t="s">
        <v>1985</v>
      </c>
      <c r="B8465" t="s">
        <v>2051</v>
      </c>
      <c r="C8465">
        <v>201211</v>
      </c>
      <c r="D8465">
        <v>0</v>
      </c>
      <c r="E8465" t="s">
        <v>1646</v>
      </c>
      <c r="F8465">
        <v>0</v>
      </c>
      <c r="G8465">
        <v>0</v>
      </c>
      <c r="H8465">
        <v>0</v>
      </c>
      <c r="I8465">
        <v>43112059800</v>
      </c>
      <c r="J8465">
        <v>4</v>
      </c>
      <c r="K8465" t="s">
        <v>1987</v>
      </c>
      <c r="L8465">
        <v>2531</v>
      </c>
      <c r="M8465" t="s">
        <v>1557</v>
      </c>
      <c r="N8465" t="s">
        <v>1988</v>
      </c>
      <c r="O8465">
        <v>0</v>
      </c>
      <c r="P8465" t="s">
        <v>1662</v>
      </c>
      <c r="Q8465">
        <v>19980331</v>
      </c>
      <c r="R8465">
        <v>891012369</v>
      </c>
    </row>
    <row r="8466" spans="1:18">
      <c r="A8466" t="s">
        <v>1985</v>
      </c>
      <c r="B8466" t="s">
        <v>2052</v>
      </c>
      <c r="C8466">
        <v>201211</v>
      </c>
      <c r="D8466">
        <v>0</v>
      </c>
      <c r="E8466" t="s">
        <v>1646</v>
      </c>
      <c r="F8466">
        <v>0</v>
      </c>
      <c r="G8466">
        <v>0</v>
      </c>
      <c r="H8466">
        <v>0</v>
      </c>
      <c r="I8466">
        <v>43112058600</v>
      </c>
      <c r="J8466">
        <v>4</v>
      </c>
      <c r="K8466" t="s">
        <v>1987</v>
      </c>
      <c r="L8466">
        <v>2531</v>
      </c>
      <c r="M8466" t="s">
        <v>1557</v>
      </c>
      <c r="N8466" t="s">
        <v>1988</v>
      </c>
      <c r="O8466">
        <v>0</v>
      </c>
      <c r="P8466" t="s">
        <v>1662</v>
      </c>
      <c r="Q8466">
        <v>19980331</v>
      </c>
      <c r="R8466">
        <v>891012369</v>
      </c>
    </row>
    <row r="8467" spans="1:18">
      <c r="A8467" t="s">
        <v>1985</v>
      </c>
      <c r="B8467" t="s">
        <v>2053</v>
      </c>
      <c r="C8467">
        <v>201211</v>
      </c>
      <c r="D8467">
        <v>0</v>
      </c>
      <c r="E8467" t="s">
        <v>1646</v>
      </c>
      <c r="F8467">
        <v>0</v>
      </c>
      <c r="G8467">
        <v>0</v>
      </c>
      <c r="H8467">
        <v>0</v>
      </c>
      <c r="I8467">
        <v>43112059000</v>
      </c>
      <c r="J8467">
        <v>4</v>
      </c>
      <c r="K8467" t="s">
        <v>1987</v>
      </c>
      <c r="L8467">
        <v>2531</v>
      </c>
      <c r="M8467" t="s">
        <v>1557</v>
      </c>
      <c r="N8467" t="s">
        <v>1988</v>
      </c>
      <c r="O8467">
        <v>0</v>
      </c>
      <c r="P8467" t="s">
        <v>1662</v>
      </c>
      <c r="Q8467">
        <v>20051231</v>
      </c>
      <c r="R8467">
        <v>891012369</v>
      </c>
    </row>
    <row r="8468" spans="1:18">
      <c r="A8468" t="s">
        <v>1985</v>
      </c>
      <c r="B8468" t="s">
        <v>2054</v>
      </c>
      <c r="C8468">
        <v>201211</v>
      </c>
      <c r="D8468">
        <v>0</v>
      </c>
      <c r="E8468" t="s">
        <v>1646</v>
      </c>
      <c r="F8468">
        <v>0</v>
      </c>
      <c r="G8468">
        <v>0</v>
      </c>
      <c r="H8468">
        <v>0</v>
      </c>
      <c r="I8468">
        <v>43112059200</v>
      </c>
      <c r="J8468">
        <v>4</v>
      </c>
      <c r="K8468" t="s">
        <v>1987</v>
      </c>
      <c r="L8468">
        <v>2531</v>
      </c>
      <c r="M8468" t="s">
        <v>1557</v>
      </c>
      <c r="N8468" t="s">
        <v>1988</v>
      </c>
      <c r="O8468">
        <v>0</v>
      </c>
      <c r="P8468" t="s">
        <v>1552</v>
      </c>
      <c r="R8468">
        <v>891012369</v>
      </c>
    </row>
    <row r="8469" spans="1:18">
      <c r="A8469" t="s">
        <v>1985</v>
      </c>
      <c r="B8469" t="s">
        <v>2055</v>
      </c>
      <c r="C8469">
        <v>201211</v>
      </c>
      <c r="D8469">
        <v>0</v>
      </c>
      <c r="E8469" t="s">
        <v>1646</v>
      </c>
      <c r="F8469">
        <v>0</v>
      </c>
      <c r="G8469">
        <v>0</v>
      </c>
      <c r="H8469">
        <v>0</v>
      </c>
      <c r="I8469">
        <v>43112060200</v>
      </c>
      <c r="J8469">
        <v>4</v>
      </c>
      <c r="K8469" t="s">
        <v>1987</v>
      </c>
      <c r="L8469">
        <v>2531</v>
      </c>
      <c r="M8469" t="s">
        <v>1557</v>
      </c>
      <c r="N8469" t="s">
        <v>1988</v>
      </c>
      <c r="O8469">
        <v>0</v>
      </c>
      <c r="P8469" t="s">
        <v>1662</v>
      </c>
      <c r="Q8469">
        <v>19980331</v>
      </c>
      <c r="R8469">
        <v>891012369</v>
      </c>
    </row>
    <row r="8470" spans="1:18">
      <c r="A8470" t="s">
        <v>1985</v>
      </c>
      <c r="B8470" t="s">
        <v>2036</v>
      </c>
      <c r="C8470">
        <v>201212</v>
      </c>
      <c r="D8470">
        <v>0</v>
      </c>
      <c r="E8470" t="s">
        <v>1646</v>
      </c>
      <c r="F8470">
        <v>0</v>
      </c>
      <c r="G8470">
        <v>0</v>
      </c>
      <c r="H8470">
        <v>0</v>
      </c>
      <c r="I8470">
        <v>43112050100</v>
      </c>
      <c r="J8470">
        <v>4</v>
      </c>
      <c r="K8470" t="s">
        <v>1987</v>
      </c>
      <c r="L8470">
        <v>2531</v>
      </c>
      <c r="M8470" t="s">
        <v>1557</v>
      </c>
      <c r="N8470" t="s">
        <v>1988</v>
      </c>
      <c r="O8470">
        <v>0</v>
      </c>
      <c r="P8470" t="s">
        <v>1552</v>
      </c>
      <c r="Q8470">
        <v>19820701</v>
      </c>
      <c r="R8470">
        <v>891012369</v>
      </c>
    </row>
    <row r="8471" spans="1:18">
      <c r="A8471" t="s">
        <v>1985</v>
      </c>
      <c r="B8471" t="s">
        <v>2037</v>
      </c>
      <c r="C8471">
        <v>201212</v>
      </c>
      <c r="D8471">
        <v>0</v>
      </c>
      <c r="E8471" t="s">
        <v>1646</v>
      </c>
      <c r="F8471">
        <v>0</v>
      </c>
      <c r="G8471">
        <v>0</v>
      </c>
      <c r="H8471">
        <v>0</v>
      </c>
      <c r="I8471">
        <v>43112050600</v>
      </c>
      <c r="J8471">
        <v>4</v>
      </c>
      <c r="K8471" t="s">
        <v>1987</v>
      </c>
      <c r="L8471">
        <v>2531</v>
      </c>
      <c r="M8471" t="s">
        <v>1557</v>
      </c>
      <c r="N8471" t="s">
        <v>1988</v>
      </c>
      <c r="O8471">
        <v>0</v>
      </c>
      <c r="P8471" t="s">
        <v>1552</v>
      </c>
      <c r="Q8471">
        <v>19820801</v>
      </c>
      <c r="R8471">
        <v>891012369</v>
      </c>
    </row>
    <row r="8472" spans="1:18">
      <c r="A8472" t="s">
        <v>1985</v>
      </c>
      <c r="B8472" t="s">
        <v>2038</v>
      </c>
      <c r="C8472">
        <v>201212</v>
      </c>
      <c r="D8472">
        <v>31</v>
      </c>
      <c r="E8472" t="s">
        <v>1646</v>
      </c>
      <c r="F8472">
        <v>0</v>
      </c>
      <c r="G8472">
        <v>0</v>
      </c>
      <c r="H8472">
        <v>0</v>
      </c>
      <c r="I8472">
        <v>43112051600</v>
      </c>
      <c r="J8472">
        <v>4</v>
      </c>
      <c r="K8472" t="s">
        <v>1987</v>
      </c>
      <c r="L8472">
        <v>2531</v>
      </c>
      <c r="M8472" t="s">
        <v>1557</v>
      </c>
      <c r="N8472" t="s">
        <v>1988</v>
      </c>
      <c r="O8472">
        <v>15483</v>
      </c>
      <c r="P8472" t="s">
        <v>1552</v>
      </c>
      <c r="Q8472">
        <v>19821001</v>
      </c>
      <c r="R8472">
        <v>891012369</v>
      </c>
    </row>
    <row r="8473" spans="1:18">
      <c r="A8473" t="s">
        <v>1985</v>
      </c>
      <c r="B8473" t="s">
        <v>2039</v>
      </c>
      <c r="C8473">
        <v>201212</v>
      </c>
      <c r="D8473">
        <v>0</v>
      </c>
      <c r="E8473" t="s">
        <v>1646</v>
      </c>
      <c r="F8473">
        <v>0</v>
      </c>
      <c r="G8473">
        <v>0</v>
      </c>
      <c r="H8473">
        <v>0</v>
      </c>
      <c r="I8473">
        <v>43112054000</v>
      </c>
      <c r="J8473">
        <v>4</v>
      </c>
      <c r="K8473" t="s">
        <v>1987</v>
      </c>
      <c r="L8473">
        <v>2531</v>
      </c>
      <c r="M8473" t="s">
        <v>1557</v>
      </c>
      <c r="N8473" t="s">
        <v>1988</v>
      </c>
      <c r="O8473">
        <v>0</v>
      </c>
      <c r="P8473" t="s">
        <v>1552</v>
      </c>
      <c r="Q8473">
        <v>19830501</v>
      </c>
      <c r="R8473">
        <v>891012369</v>
      </c>
    </row>
    <row r="8474" spans="1:18">
      <c r="A8474" t="s">
        <v>1985</v>
      </c>
      <c r="B8474" t="s">
        <v>2040</v>
      </c>
      <c r="C8474">
        <v>201212</v>
      </c>
      <c r="D8474">
        <v>31</v>
      </c>
      <c r="E8474" t="s">
        <v>1646</v>
      </c>
      <c r="F8474">
        <v>0</v>
      </c>
      <c r="G8474">
        <v>0</v>
      </c>
      <c r="H8474">
        <v>0</v>
      </c>
      <c r="I8474">
        <v>43112053500</v>
      </c>
      <c r="J8474">
        <v>4</v>
      </c>
      <c r="K8474" t="s">
        <v>1987</v>
      </c>
      <c r="L8474">
        <v>2531</v>
      </c>
      <c r="M8474" t="s">
        <v>1557</v>
      </c>
      <c r="N8474" t="s">
        <v>1988</v>
      </c>
      <c r="O8474">
        <v>40398</v>
      </c>
      <c r="P8474" t="s">
        <v>1552</v>
      </c>
      <c r="Q8474">
        <v>19830401</v>
      </c>
      <c r="R8474">
        <v>891012369</v>
      </c>
    </row>
    <row r="8475" spans="1:18">
      <c r="A8475" t="s">
        <v>1985</v>
      </c>
      <c r="B8475" t="s">
        <v>2041</v>
      </c>
      <c r="C8475">
        <v>201212</v>
      </c>
      <c r="D8475">
        <v>31</v>
      </c>
      <c r="E8475" t="s">
        <v>1646</v>
      </c>
      <c r="F8475">
        <v>0</v>
      </c>
      <c r="G8475">
        <v>0</v>
      </c>
      <c r="H8475">
        <v>0</v>
      </c>
      <c r="I8475">
        <v>43112054100</v>
      </c>
      <c r="J8475">
        <v>4</v>
      </c>
      <c r="K8475" t="s">
        <v>1987</v>
      </c>
      <c r="L8475">
        <v>2531</v>
      </c>
      <c r="M8475" t="s">
        <v>1557</v>
      </c>
      <c r="N8475" t="s">
        <v>1988</v>
      </c>
      <c r="O8475">
        <v>13938</v>
      </c>
      <c r="P8475" t="s">
        <v>1552</v>
      </c>
      <c r="Q8475">
        <v>19830501</v>
      </c>
      <c r="R8475">
        <v>891012369</v>
      </c>
    </row>
    <row r="8476" spans="1:18">
      <c r="A8476" t="s">
        <v>1985</v>
      </c>
      <c r="B8476" t="s">
        <v>2021</v>
      </c>
      <c r="C8476">
        <v>201212</v>
      </c>
      <c r="D8476">
        <v>31</v>
      </c>
      <c r="E8476" t="s">
        <v>1646</v>
      </c>
      <c r="F8476">
        <v>0</v>
      </c>
      <c r="G8476">
        <v>0</v>
      </c>
      <c r="H8476">
        <v>0</v>
      </c>
      <c r="I8476">
        <v>43112054300</v>
      </c>
      <c r="J8476">
        <v>4</v>
      </c>
      <c r="K8476" t="s">
        <v>1987</v>
      </c>
      <c r="L8476">
        <v>2531</v>
      </c>
      <c r="M8476" t="s">
        <v>1557</v>
      </c>
      <c r="N8476" t="s">
        <v>1988</v>
      </c>
      <c r="O8476">
        <v>25366</v>
      </c>
      <c r="P8476" t="s">
        <v>1552</v>
      </c>
      <c r="Q8476">
        <v>19830601</v>
      </c>
      <c r="R8476">
        <v>891012369</v>
      </c>
    </row>
    <row r="8477" spans="1:18">
      <c r="A8477" t="s">
        <v>1985</v>
      </c>
      <c r="B8477" t="s">
        <v>2042</v>
      </c>
      <c r="C8477">
        <v>201212</v>
      </c>
      <c r="D8477">
        <v>0</v>
      </c>
      <c r="E8477" t="s">
        <v>1646</v>
      </c>
      <c r="F8477">
        <v>0</v>
      </c>
      <c r="G8477">
        <v>0</v>
      </c>
      <c r="H8477">
        <v>0</v>
      </c>
      <c r="I8477">
        <v>43112055400</v>
      </c>
      <c r="J8477">
        <v>4</v>
      </c>
      <c r="K8477" t="s">
        <v>1987</v>
      </c>
      <c r="L8477">
        <v>2531</v>
      </c>
      <c r="M8477" t="s">
        <v>1557</v>
      </c>
      <c r="N8477" t="s">
        <v>1988</v>
      </c>
      <c r="O8477">
        <v>0</v>
      </c>
      <c r="P8477" t="s">
        <v>1769</v>
      </c>
      <c r="Q8477">
        <v>19980331</v>
      </c>
      <c r="R8477">
        <v>891012369</v>
      </c>
    </row>
    <row r="8478" spans="1:18">
      <c r="A8478" t="s">
        <v>1985</v>
      </c>
      <c r="B8478" t="s">
        <v>2043</v>
      </c>
      <c r="C8478">
        <v>201212</v>
      </c>
      <c r="D8478">
        <v>0</v>
      </c>
      <c r="E8478" t="s">
        <v>1646</v>
      </c>
      <c r="F8478">
        <v>0</v>
      </c>
      <c r="G8478">
        <v>0</v>
      </c>
      <c r="H8478">
        <v>0</v>
      </c>
      <c r="I8478">
        <v>43112055400</v>
      </c>
      <c r="J8478">
        <v>4</v>
      </c>
      <c r="K8478" t="s">
        <v>1987</v>
      </c>
      <c r="L8478">
        <v>2531</v>
      </c>
      <c r="M8478" t="s">
        <v>1557</v>
      </c>
      <c r="N8478" t="s">
        <v>1988</v>
      </c>
      <c r="O8478">
        <v>0</v>
      </c>
      <c r="P8478" t="s">
        <v>1771</v>
      </c>
      <c r="Q8478">
        <v>19980331</v>
      </c>
      <c r="R8478">
        <v>891012369</v>
      </c>
    </row>
    <row r="8479" spans="1:18">
      <c r="A8479" t="s">
        <v>1985</v>
      </c>
      <c r="B8479" t="s">
        <v>2044</v>
      </c>
      <c r="C8479">
        <v>201212</v>
      </c>
      <c r="D8479">
        <v>31</v>
      </c>
      <c r="E8479" t="s">
        <v>1646</v>
      </c>
      <c r="F8479">
        <v>0</v>
      </c>
      <c r="G8479">
        <v>0</v>
      </c>
      <c r="H8479">
        <v>0</v>
      </c>
      <c r="I8479">
        <v>43112055900</v>
      </c>
      <c r="J8479">
        <v>4</v>
      </c>
      <c r="K8479" t="s">
        <v>1987</v>
      </c>
      <c r="L8479">
        <v>2531</v>
      </c>
      <c r="M8479" t="s">
        <v>1557</v>
      </c>
      <c r="N8479" t="s">
        <v>1988</v>
      </c>
      <c r="O8479">
        <v>8040</v>
      </c>
      <c r="P8479" t="s">
        <v>1552</v>
      </c>
      <c r="Q8479">
        <v>19980331</v>
      </c>
      <c r="R8479">
        <v>891012369</v>
      </c>
    </row>
    <row r="8480" spans="1:18">
      <c r="A8480" t="s">
        <v>1985</v>
      </c>
      <c r="B8480" t="s">
        <v>2045</v>
      </c>
      <c r="C8480">
        <v>201212</v>
      </c>
      <c r="D8480">
        <v>0</v>
      </c>
      <c r="E8480" t="s">
        <v>1646</v>
      </c>
      <c r="F8480">
        <v>0</v>
      </c>
      <c r="G8480">
        <v>0</v>
      </c>
      <c r="H8480">
        <v>0</v>
      </c>
      <c r="I8480">
        <v>43112058500</v>
      </c>
      <c r="J8480">
        <v>4</v>
      </c>
      <c r="K8480" t="s">
        <v>1987</v>
      </c>
      <c r="L8480">
        <v>2531</v>
      </c>
      <c r="M8480" t="s">
        <v>1557</v>
      </c>
      <c r="N8480" t="s">
        <v>1988</v>
      </c>
      <c r="O8480">
        <v>0</v>
      </c>
      <c r="P8480" t="s">
        <v>1769</v>
      </c>
      <c r="Q8480">
        <v>19980430</v>
      </c>
      <c r="R8480">
        <v>891012369</v>
      </c>
    </row>
    <row r="8481" spans="1:18">
      <c r="A8481" t="s">
        <v>1985</v>
      </c>
      <c r="B8481" t="s">
        <v>2046</v>
      </c>
      <c r="C8481">
        <v>201212</v>
      </c>
      <c r="D8481">
        <v>0</v>
      </c>
      <c r="E8481" t="s">
        <v>1646</v>
      </c>
      <c r="F8481">
        <v>0</v>
      </c>
      <c r="G8481">
        <v>0</v>
      </c>
      <c r="H8481">
        <v>0</v>
      </c>
      <c r="I8481">
        <v>43112058500</v>
      </c>
      <c r="J8481">
        <v>4</v>
      </c>
      <c r="K8481" t="s">
        <v>1987</v>
      </c>
      <c r="L8481">
        <v>2531</v>
      </c>
      <c r="M8481" t="s">
        <v>1557</v>
      </c>
      <c r="N8481" t="s">
        <v>1988</v>
      </c>
      <c r="O8481">
        <v>0</v>
      </c>
      <c r="P8481" t="s">
        <v>1771</v>
      </c>
      <c r="Q8481">
        <v>19980331</v>
      </c>
      <c r="R8481">
        <v>891012369</v>
      </c>
    </row>
    <row r="8482" spans="1:18">
      <c r="A8482" t="s">
        <v>1985</v>
      </c>
      <c r="B8482" t="s">
        <v>2047</v>
      </c>
      <c r="C8482">
        <v>201212</v>
      </c>
      <c r="D8482">
        <v>0</v>
      </c>
      <c r="E8482" t="s">
        <v>1646</v>
      </c>
      <c r="F8482">
        <v>0</v>
      </c>
      <c r="G8482">
        <v>0</v>
      </c>
      <c r="H8482">
        <v>0</v>
      </c>
      <c r="I8482">
        <v>43112056400</v>
      </c>
      <c r="J8482">
        <v>4</v>
      </c>
      <c r="K8482" t="s">
        <v>1987</v>
      </c>
      <c r="L8482">
        <v>2531</v>
      </c>
      <c r="M8482" t="s">
        <v>1557</v>
      </c>
      <c r="N8482" t="s">
        <v>1988</v>
      </c>
      <c r="O8482">
        <v>0</v>
      </c>
      <c r="P8482" t="s">
        <v>1769</v>
      </c>
      <c r="Q8482">
        <v>19980331</v>
      </c>
      <c r="R8482">
        <v>891012369</v>
      </c>
    </row>
    <row r="8483" spans="1:18">
      <c r="A8483" t="s">
        <v>1985</v>
      </c>
      <c r="B8483" t="s">
        <v>2048</v>
      </c>
      <c r="C8483">
        <v>201212</v>
      </c>
      <c r="D8483">
        <v>0</v>
      </c>
      <c r="E8483" t="s">
        <v>1646</v>
      </c>
      <c r="F8483">
        <v>0</v>
      </c>
      <c r="G8483">
        <v>0</v>
      </c>
      <c r="H8483">
        <v>0</v>
      </c>
      <c r="I8483">
        <v>43112056400</v>
      </c>
      <c r="J8483">
        <v>4</v>
      </c>
      <c r="K8483" t="s">
        <v>1987</v>
      </c>
      <c r="L8483">
        <v>2531</v>
      </c>
      <c r="M8483" t="s">
        <v>1557</v>
      </c>
      <c r="N8483" t="s">
        <v>1988</v>
      </c>
      <c r="O8483">
        <v>0</v>
      </c>
      <c r="P8483" t="s">
        <v>1771</v>
      </c>
      <c r="Q8483">
        <v>19980331</v>
      </c>
      <c r="R8483">
        <v>891012369</v>
      </c>
    </row>
    <row r="8484" spans="1:18">
      <c r="A8484" t="s">
        <v>1985</v>
      </c>
      <c r="B8484" t="s">
        <v>2049</v>
      </c>
      <c r="C8484">
        <v>201212</v>
      </c>
      <c r="D8484">
        <v>0</v>
      </c>
      <c r="E8484" t="s">
        <v>1646</v>
      </c>
      <c r="F8484">
        <v>0</v>
      </c>
      <c r="G8484">
        <v>0</v>
      </c>
      <c r="H8484">
        <v>0</v>
      </c>
      <c r="I8484">
        <v>43112058900</v>
      </c>
      <c r="J8484">
        <v>4</v>
      </c>
      <c r="K8484" t="s">
        <v>1987</v>
      </c>
      <c r="L8484">
        <v>2531</v>
      </c>
      <c r="M8484" t="s">
        <v>1557</v>
      </c>
      <c r="N8484" t="s">
        <v>1988</v>
      </c>
      <c r="O8484">
        <v>0</v>
      </c>
      <c r="P8484" t="s">
        <v>1662</v>
      </c>
      <c r="Q8484">
        <v>19980331</v>
      </c>
      <c r="R8484">
        <v>891012369</v>
      </c>
    </row>
    <row r="8485" spans="1:18">
      <c r="A8485" t="s">
        <v>1985</v>
      </c>
      <c r="B8485" t="s">
        <v>2050</v>
      </c>
      <c r="C8485">
        <v>201212</v>
      </c>
      <c r="D8485">
        <v>0</v>
      </c>
      <c r="E8485" t="s">
        <v>1646</v>
      </c>
      <c r="F8485">
        <v>0</v>
      </c>
      <c r="G8485">
        <v>0</v>
      </c>
      <c r="H8485">
        <v>0</v>
      </c>
      <c r="I8485">
        <v>43112059100</v>
      </c>
      <c r="J8485">
        <v>4</v>
      </c>
      <c r="K8485" t="s">
        <v>1987</v>
      </c>
      <c r="L8485">
        <v>2531</v>
      </c>
      <c r="M8485" t="s">
        <v>1557</v>
      </c>
      <c r="N8485" t="s">
        <v>1988</v>
      </c>
      <c r="O8485">
        <v>0</v>
      </c>
      <c r="P8485" t="s">
        <v>1574</v>
      </c>
      <c r="R8485">
        <v>891012369</v>
      </c>
    </row>
    <row r="8486" spans="1:18">
      <c r="A8486" t="s">
        <v>1985</v>
      </c>
      <c r="B8486" t="s">
        <v>2051</v>
      </c>
      <c r="C8486">
        <v>201212</v>
      </c>
      <c r="D8486">
        <v>0</v>
      </c>
      <c r="E8486" t="s">
        <v>1646</v>
      </c>
      <c r="F8486">
        <v>0</v>
      </c>
      <c r="G8486">
        <v>0</v>
      </c>
      <c r="H8486">
        <v>0</v>
      </c>
      <c r="I8486">
        <v>43112059800</v>
      </c>
      <c r="J8486">
        <v>4</v>
      </c>
      <c r="K8486" t="s">
        <v>1987</v>
      </c>
      <c r="L8486">
        <v>2531</v>
      </c>
      <c r="M8486" t="s">
        <v>1557</v>
      </c>
      <c r="N8486" t="s">
        <v>1988</v>
      </c>
      <c r="O8486">
        <v>0</v>
      </c>
      <c r="P8486" t="s">
        <v>1662</v>
      </c>
      <c r="Q8486">
        <v>19980331</v>
      </c>
      <c r="R8486">
        <v>891012369</v>
      </c>
    </row>
    <row r="8487" spans="1:18">
      <c r="A8487" t="s">
        <v>1985</v>
      </c>
      <c r="B8487" t="s">
        <v>2052</v>
      </c>
      <c r="C8487">
        <v>201212</v>
      </c>
      <c r="D8487">
        <v>0</v>
      </c>
      <c r="E8487" t="s">
        <v>1646</v>
      </c>
      <c r="F8487">
        <v>0</v>
      </c>
      <c r="G8487">
        <v>0</v>
      </c>
      <c r="H8487">
        <v>0</v>
      </c>
      <c r="I8487">
        <v>43112058600</v>
      </c>
      <c r="J8487">
        <v>4</v>
      </c>
      <c r="K8487" t="s">
        <v>1987</v>
      </c>
      <c r="L8487">
        <v>2531</v>
      </c>
      <c r="M8487" t="s">
        <v>1557</v>
      </c>
      <c r="N8487" t="s">
        <v>1988</v>
      </c>
      <c r="O8487">
        <v>0</v>
      </c>
      <c r="P8487" t="s">
        <v>1662</v>
      </c>
      <c r="Q8487">
        <v>19980331</v>
      </c>
      <c r="R8487">
        <v>891012369</v>
      </c>
    </row>
    <row r="8488" spans="1:18">
      <c r="A8488" t="s">
        <v>1985</v>
      </c>
      <c r="B8488" t="s">
        <v>2053</v>
      </c>
      <c r="C8488">
        <v>201212</v>
      </c>
      <c r="D8488">
        <v>0</v>
      </c>
      <c r="E8488" t="s">
        <v>1646</v>
      </c>
      <c r="F8488">
        <v>0</v>
      </c>
      <c r="G8488">
        <v>0</v>
      </c>
      <c r="H8488">
        <v>0</v>
      </c>
      <c r="I8488">
        <v>43112059000</v>
      </c>
      <c r="J8488">
        <v>4</v>
      </c>
      <c r="K8488" t="s">
        <v>1987</v>
      </c>
      <c r="L8488">
        <v>2531</v>
      </c>
      <c r="M8488" t="s">
        <v>1557</v>
      </c>
      <c r="N8488" t="s">
        <v>1988</v>
      </c>
      <c r="O8488">
        <v>0</v>
      </c>
      <c r="P8488" t="s">
        <v>1662</v>
      </c>
      <c r="Q8488">
        <v>20051231</v>
      </c>
      <c r="R8488">
        <v>891012369</v>
      </c>
    </row>
    <row r="8489" spans="1:18">
      <c r="A8489" t="s">
        <v>1985</v>
      </c>
      <c r="B8489" t="s">
        <v>2054</v>
      </c>
      <c r="C8489">
        <v>201212</v>
      </c>
      <c r="D8489">
        <v>0</v>
      </c>
      <c r="E8489" t="s">
        <v>1646</v>
      </c>
      <c r="F8489">
        <v>0</v>
      </c>
      <c r="G8489">
        <v>0</v>
      </c>
      <c r="H8489">
        <v>0</v>
      </c>
      <c r="I8489">
        <v>43112059200</v>
      </c>
      <c r="J8489">
        <v>4</v>
      </c>
      <c r="K8489" t="s">
        <v>1987</v>
      </c>
      <c r="L8489">
        <v>2531</v>
      </c>
      <c r="M8489" t="s">
        <v>1557</v>
      </c>
      <c r="N8489" t="s">
        <v>1988</v>
      </c>
      <c r="O8489">
        <v>0</v>
      </c>
      <c r="P8489" t="s">
        <v>1552</v>
      </c>
      <c r="R8489">
        <v>891012369</v>
      </c>
    </row>
    <row r="8490" spans="1:18">
      <c r="A8490" t="s">
        <v>1985</v>
      </c>
      <c r="B8490" t="s">
        <v>2055</v>
      </c>
      <c r="C8490">
        <v>201212</v>
      </c>
      <c r="D8490">
        <v>0</v>
      </c>
      <c r="E8490" t="s">
        <v>1646</v>
      </c>
      <c r="F8490">
        <v>0</v>
      </c>
      <c r="G8490">
        <v>0</v>
      </c>
      <c r="H8490">
        <v>0</v>
      </c>
      <c r="I8490">
        <v>43112060200</v>
      </c>
      <c r="J8490">
        <v>4</v>
      </c>
      <c r="K8490" t="s">
        <v>1987</v>
      </c>
      <c r="L8490">
        <v>2531</v>
      </c>
      <c r="M8490" t="s">
        <v>1557</v>
      </c>
      <c r="N8490" t="s">
        <v>1988</v>
      </c>
      <c r="O8490">
        <v>0</v>
      </c>
      <c r="P8490" t="s">
        <v>1662</v>
      </c>
      <c r="Q8490">
        <v>19980331</v>
      </c>
      <c r="R8490">
        <v>891012369</v>
      </c>
    </row>
    <row r="8491" spans="1:18">
      <c r="A8491" t="s">
        <v>2014</v>
      </c>
      <c r="B8491" t="s">
        <v>1736</v>
      </c>
      <c r="C8491">
        <v>201201</v>
      </c>
      <c r="D8491">
        <v>0</v>
      </c>
      <c r="E8491" t="s">
        <v>1646</v>
      </c>
      <c r="F8491">
        <v>0</v>
      </c>
      <c r="G8491">
        <v>0</v>
      </c>
      <c r="H8491">
        <v>0</v>
      </c>
      <c r="I8491">
        <v>43112044400</v>
      </c>
      <c r="J8491">
        <v>5</v>
      </c>
      <c r="K8491" t="s">
        <v>2015</v>
      </c>
      <c r="L8491">
        <v>2309</v>
      </c>
      <c r="M8491" t="s">
        <v>2016</v>
      </c>
      <c r="N8491" t="s">
        <v>1988</v>
      </c>
      <c r="O8491">
        <v>0</v>
      </c>
      <c r="P8491" t="s">
        <v>1552</v>
      </c>
      <c r="Q8491">
        <v>19970101</v>
      </c>
      <c r="R8491">
        <v>891012369</v>
      </c>
    </row>
    <row r="8492" spans="1:18">
      <c r="A8492" t="s">
        <v>2014</v>
      </c>
      <c r="B8492" t="s">
        <v>1736</v>
      </c>
      <c r="C8492">
        <v>201202</v>
      </c>
      <c r="D8492">
        <v>0</v>
      </c>
      <c r="E8492" t="s">
        <v>1646</v>
      </c>
      <c r="F8492">
        <v>0</v>
      </c>
      <c r="G8492">
        <v>0</v>
      </c>
      <c r="H8492">
        <v>0</v>
      </c>
      <c r="I8492">
        <v>43112044400</v>
      </c>
      <c r="J8492">
        <v>5</v>
      </c>
      <c r="K8492" t="s">
        <v>2015</v>
      </c>
      <c r="L8492">
        <v>2309</v>
      </c>
      <c r="M8492" t="s">
        <v>2016</v>
      </c>
      <c r="N8492" t="s">
        <v>1988</v>
      </c>
      <c r="O8492">
        <v>0</v>
      </c>
      <c r="P8492" t="s">
        <v>1552</v>
      </c>
      <c r="Q8492">
        <v>19970101</v>
      </c>
      <c r="R8492">
        <v>891012369</v>
      </c>
    </row>
    <row r="8493" spans="1:18">
      <c r="A8493" t="s">
        <v>2014</v>
      </c>
      <c r="B8493" t="s">
        <v>1736</v>
      </c>
      <c r="C8493">
        <v>201203</v>
      </c>
      <c r="D8493">
        <v>0</v>
      </c>
      <c r="E8493" t="s">
        <v>1646</v>
      </c>
      <c r="F8493">
        <v>0</v>
      </c>
      <c r="G8493">
        <v>0</v>
      </c>
      <c r="H8493">
        <v>0</v>
      </c>
      <c r="I8493">
        <v>43112044400</v>
      </c>
      <c r="J8493">
        <v>5</v>
      </c>
      <c r="K8493" t="s">
        <v>2015</v>
      </c>
      <c r="L8493">
        <v>2309</v>
      </c>
      <c r="M8493" t="s">
        <v>2016</v>
      </c>
      <c r="N8493" t="s">
        <v>1988</v>
      </c>
      <c r="O8493">
        <v>0</v>
      </c>
      <c r="P8493" t="s">
        <v>1552</v>
      </c>
      <c r="Q8493">
        <v>19970101</v>
      </c>
      <c r="R8493">
        <v>891012369</v>
      </c>
    </row>
    <row r="8494" spans="1:18">
      <c r="A8494" t="s">
        <v>2014</v>
      </c>
      <c r="B8494" t="s">
        <v>1736</v>
      </c>
      <c r="C8494">
        <v>201204</v>
      </c>
      <c r="D8494">
        <v>0</v>
      </c>
      <c r="E8494" t="s">
        <v>1646</v>
      </c>
      <c r="F8494">
        <v>0</v>
      </c>
      <c r="G8494">
        <v>0</v>
      </c>
      <c r="H8494">
        <v>0</v>
      </c>
      <c r="I8494">
        <v>43112044400</v>
      </c>
      <c r="J8494">
        <v>5</v>
      </c>
      <c r="K8494" t="s">
        <v>2015</v>
      </c>
      <c r="L8494">
        <v>2309</v>
      </c>
      <c r="M8494" t="s">
        <v>2016</v>
      </c>
      <c r="N8494" t="s">
        <v>1988</v>
      </c>
      <c r="O8494">
        <v>0</v>
      </c>
      <c r="P8494" t="s">
        <v>1552</v>
      </c>
      <c r="Q8494">
        <v>19970101</v>
      </c>
      <c r="R8494">
        <v>891012369</v>
      </c>
    </row>
    <row r="8495" spans="1:18">
      <c r="A8495" t="s">
        <v>2014</v>
      </c>
      <c r="B8495" t="s">
        <v>1736</v>
      </c>
      <c r="C8495">
        <v>201205</v>
      </c>
      <c r="D8495">
        <v>0</v>
      </c>
      <c r="E8495" t="s">
        <v>1646</v>
      </c>
      <c r="F8495">
        <v>0</v>
      </c>
      <c r="G8495">
        <v>0</v>
      </c>
      <c r="H8495">
        <v>0</v>
      </c>
      <c r="I8495">
        <v>43112044400</v>
      </c>
      <c r="J8495">
        <v>5</v>
      </c>
      <c r="K8495" t="s">
        <v>2015</v>
      </c>
      <c r="L8495">
        <v>2309</v>
      </c>
      <c r="M8495" t="s">
        <v>2016</v>
      </c>
      <c r="N8495" t="s">
        <v>1988</v>
      </c>
      <c r="O8495">
        <v>0</v>
      </c>
      <c r="P8495" t="s">
        <v>1552</v>
      </c>
      <c r="Q8495">
        <v>19970101</v>
      </c>
      <c r="R8495">
        <v>891012369</v>
      </c>
    </row>
    <row r="8496" spans="1:18">
      <c r="A8496" t="s">
        <v>2014</v>
      </c>
      <c r="B8496" t="s">
        <v>1736</v>
      </c>
      <c r="C8496">
        <v>201206</v>
      </c>
      <c r="D8496">
        <v>0</v>
      </c>
      <c r="E8496" t="s">
        <v>1646</v>
      </c>
      <c r="F8496">
        <v>0</v>
      </c>
      <c r="G8496">
        <v>0</v>
      </c>
      <c r="H8496">
        <v>0</v>
      </c>
      <c r="I8496">
        <v>43112044400</v>
      </c>
      <c r="J8496">
        <v>5</v>
      </c>
      <c r="K8496" t="s">
        <v>2015</v>
      </c>
      <c r="L8496">
        <v>2309</v>
      </c>
      <c r="M8496" t="s">
        <v>2016</v>
      </c>
      <c r="N8496" t="s">
        <v>1988</v>
      </c>
      <c r="O8496">
        <v>0</v>
      </c>
      <c r="P8496" t="s">
        <v>1552</v>
      </c>
      <c r="Q8496">
        <v>19970101</v>
      </c>
      <c r="R8496">
        <v>891012369</v>
      </c>
    </row>
    <row r="8497" spans="1:18">
      <c r="A8497" t="s">
        <v>2014</v>
      </c>
      <c r="B8497" t="s">
        <v>1736</v>
      </c>
      <c r="C8497">
        <v>201207</v>
      </c>
      <c r="D8497">
        <v>0</v>
      </c>
      <c r="E8497" t="s">
        <v>1646</v>
      </c>
      <c r="F8497">
        <v>0</v>
      </c>
      <c r="G8497">
        <v>0</v>
      </c>
      <c r="H8497">
        <v>0</v>
      </c>
      <c r="I8497">
        <v>43112044400</v>
      </c>
      <c r="J8497">
        <v>5</v>
      </c>
      <c r="K8497" t="s">
        <v>2015</v>
      </c>
      <c r="L8497">
        <v>2309</v>
      </c>
      <c r="M8497" t="s">
        <v>2016</v>
      </c>
      <c r="N8497" t="s">
        <v>1988</v>
      </c>
      <c r="O8497">
        <v>0</v>
      </c>
      <c r="P8497" t="s">
        <v>1552</v>
      </c>
      <c r="Q8497">
        <v>19970101</v>
      </c>
      <c r="R8497">
        <v>891012369</v>
      </c>
    </row>
    <row r="8498" spans="1:18">
      <c r="A8498" t="s">
        <v>2014</v>
      </c>
      <c r="B8498" t="s">
        <v>1736</v>
      </c>
      <c r="C8498">
        <v>201208</v>
      </c>
      <c r="D8498">
        <v>0</v>
      </c>
      <c r="E8498" t="s">
        <v>1646</v>
      </c>
      <c r="F8498">
        <v>0</v>
      </c>
      <c r="G8498">
        <v>0</v>
      </c>
      <c r="H8498">
        <v>0</v>
      </c>
      <c r="I8498">
        <v>43112044400</v>
      </c>
      <c r="J8498">
        <v>5</v>
      </c>
      <c r="K8498" t="s">
        <v>2015</v>
      </c>
      <c r="L8498">
        <v>2309</v>
      </c>
      <c r="M8498" t="s">
        <v>2016</v>
      </c>
      <c r="N8498" t="s">
        <v>1988</v>
      </c>
      <c r="O8498">
        <v>0</v>
      </c>
      <c r="P8498" t="s">
        <v>1552</v>
      </c>
      <c r="Q8498">
        <v>19970101</v>
      </c>
      <c r="R8498">
        <v>891012369</v>
      </c>
    </row>
    <row r="8499" spans="1:18">
      <c r="A8499" t="s">
        <v>2014</v>
      </c>
      <c r="B8499" t="s">
        <v>1736</v>
      </c>
      <c r="C8499">
        <v>201209</v>
      </c>
      <c r="D8499">
        <v>0</v>
      </c>
      <c r="E8499" t="s">
        <v>1646</v>
      </c>
      <c r="F8499">
        <v>0</v>
      </c>
      <c r="G8499">
        <v>0</v>
      </c>
      <c r="H8499">
        <v>0</v>
      </c>
      <c r="I8499">
        <v>43112044400</v>
      </c>
      <c r="J8499">
        <v>5</v>
      </c>
      <c r="K8499" t="s">
        <v>2015</v>
      </c>
      <c r="L8499">
        <v>2309</v>
      </c>
      <c r="M8499" t="s">
        <v>2016</v>
      </c>
      <c r="N8499" t="s">
        <v>1988</v>
      </c>
      <c r="O8499">
        <v>0</v>
      </c>
      <c r="P8499" t="s">
        <v>1552</v>
      </c>
      <c r="Q8499">
        <v>19970101</v>
      </c>
      <c r="R8499">
        <v>891012369</v>
      </c>
    </row>
    <row r="8500" spans="1:18">
      <c r="A8500" t="s">
        <v>2014</v>
      </c>
      <c r="B8500" t="s">
        <v>1736</v>
      </c>
      <c r="C8500">
        <v>201210</v>
      </c>
      <c r="D8500">
        <v>0</v>
      </c>
      <c r="E8500" t="s">
        <v>1646</v>
      </c>
      <c r="F8500">
        <v>0</v>
      </c>
      <c r="G8500">
        <v>0</v>
      </c>
      <c r="H8500">
        <v>0</v>
      </c>
      <c r="I8500">
        <v>43112044400</v>
      </c>
      <c r="J8500">
        <v>5</v>
      </c>
      <c r="K8500" t="s">
        <v>2015</v>
      </c>
      <c r="L8500">
        <v>2309</v>
      </c>
      <c r="M8500" t="s">
        <v>2016</v>
      </c>
      <c r="N8500" t="s">
        <v>1988</v>
      </c>
      <c r="O8500">
        <v>0</v>
      </c>
      <c r="P8500" t="s">
        <v>1552</v>
      </c>
      <c r="Q8500">
        <v>19970101</v>
      </c>
      <c r="R8500">
        <v>891012369</v>
      </c>
    </row>
    <row r="8501" spans="1:18">
      <c r="A8501" t="s">
        <v>2014</v>
      </c>
      <c r="B8501" t="s">
        <v>1736</v>
      </c>
      <c r="C8501">
        <v>201211</v>
      </c>
      <c r="D8501">
        <v>0</v>
      </c>
      <c r="E8501" t="s">
        <v>1646</v>
      </c>
      <c r="F8501">
        <v>0</v>
      </c>
      <c r="G8501">
        <v>0</v>
      </c>
      <c r="H8501">
        <v>0</v>
      </c>
      <c r="I8501">
        <v>43112044400</v>
      </c>
      <c r="J8501">
        <v>5</v>
      </c>
      <c r="K8501" t="s">
        <v>2015</v>
      </c>
      <c r="L8501">
        <v>2309</v>
      </c>
      <c r="M8501" t="s">
        <v>2016</v>
      </c>
      <c r="N8501" t="s">
        <v>1988</v>
      </c>
      <c r="O8501">
        <v>0</v>
      </c>
      <c r="P8501" t="s">
        <v>1552</v>
      </c>
      <c r="Q8501">
        <v>19970101</v>
      </c>
      <c r="R8501">
        <v>891012369</v>
      </c>
    </row>
    <row r="8502" spans="1:18">
      <c r="A8502" t="s">
        <v>2014</v>
      </c>
      <c r="B8502" t="s">
        <v>1736</v>
      </c>
      <c r="C8502">
        <v>201212</v>
      </c>
      <c r="D8502">
        <v>0</v>
      </c>
      <c r="E8502" t="s">
        <v>1646</v>
      </c>
      <c r="F8502">
        <v>0</v>
      </c>
      <c r="G8502">
        <v>0</v>
      </c>
      <c r="H8502">
        <v>0</v>
      </c>
      <c r="I8502">
        <v>43112044400</v>
      </c>
      <c r="J8502">
        <v>5</v>
      </c>
      <c r="K8502" t="s">
        <v>2015</v>
      </c>
      <c r="L8502">
        <v>2309</v>
      </c>
      <c r="M8502" t="s">
        <v>2016</v>
      </c>
      <c r="N8502" t="s">
        <v>1988</v>
      </c>
      <c r="O8502">
        <v>0</v>
      </c>
      <c r="P8502" t="s">
        <v>1552</v>
      </c>
      <c r="Q8502">
        <v>19970101</v>
      </c>
      <c r="R8502">
        <v>891012369</v>
      </c>
    </row>
    <row r="8503" spans="1:18">
      <c r="A8503" t="s">
        <v>1985</v>
      </c>
      <c r="B8503" t="s">
        <v>2056</v>
      </c>
      <c r="C8503">
        <v>201201</v>
      </c>
      <c r="D8503">
        <v>0</v>
      </c>
      <c r="E8503" t="s">
        <v>1693</v>
      </c>
      <c r="F8503">
        <v>0</v>
      </c>
      <c r="G8503">
        <v>0</v>
      </c>
      <c r="H8503">
        <v>0</v>
      </c>
      <c r="I8503">
        <v>43112068000</v>
      </c>
      <c r="J8503">
        <v>14</v>
      </c>
      <c r="K8503" t="s">
        <v>1987</v>
      </c>
      <c r="L8503">
        <v>2531</v>
      </c>
      <c r="M8503" t="s">
        <v>1557</v>
      </c>
      <c r="N8503" t="s">
        <v>1988</v>
      </c>
      <c r="O8503">
        <v>0</v>
      </c>
      <c r="P8503" t="s">
        <v>1694</v>
      </c>
    </row>
    <row r="8504" spans="1:18">
      <c r="A8504" t="s">
        <v>1985</v>
      </c>
      <c r="B8504" t="s">
        <v>2057</v>
      </c>
      <c r="C8504">
        <v>201201</v>
      </c>
      <c r="D8504">
        <v>0</v>
      </c>
      <c r="E8504" t="s">
        <v>1693</v>
      </c>
      <c r="F8504">
        <v>0</v>
      </c>
      <c r="G8504">
        <v>0</v>
      </c>
      <c r="H8504">
        <v>0</v>
      </c>
      <c r="I8504">
        <v>43112057601</v>
      </c>
      <c r="J8504">
        <v>14</v>
      </c>
      <c r="K8504" t="s">
        <v>1987</v>
      </c>
      <c r="L8504">
        <v>2531</v>
      </c>
      <c r="M8504" t="s">
        <v>1557</v>
      </c>
      <c r="N8504" t="s">
        <v>1988</v>
      </c>
      <c r="O8504">
        <v>0</v>
      </c>
      <c r="P8504" t="s">
        <v>1694</v>
      </c>
    </row>
    <row r="8505" spans="1:18">
      <c r="A8505" t="s">
        <v>1985</v>
      </c>
      <c r="B8505" t="s">
        <v>2058</v>
      </c>
      <c r="C8505">
        <v>201201</v>
      </c>
      <c r="D8505">
        <v>0</v>
      </c>
      <c r="E8505" t="s">
        <v>1693</v>
      </c>
      <c r="F8505">
        <v>0</v>
      </c>
      <c r="G8505">
        <v>0</v>
      </c>
      <c r="H8505">
        <v>0</v>
      </c>
      <c r="I8505">
        <v>43112061401</v>
      </c>
      <c r="J8505">
        <v>14</v>
      </c>
      <c r="K8505" t="s">
        <v>1987</v>
      </c>
      <c r="L8505">
        <v>2531</v>
      </c>
      <c r="M8505" t="s">
        <v>1557</v>
      </c>
      <c r="N8505" t="s">
        <v>1988</v>
      </c>
      <c r="O8505">
        <v>0</v>
      </c>
      <c r="P8505" t="s">
        <v>1694</v>
      </c>
    </row>
    <row r="8506" spans="1:18">
      <c r="A8506" t="s">
        <v>2014</v>
      </c>
      <c r="B8506" t="s">
        <v>1648</v>
      </c>
      <c r="C8506">
        <v>201201</v>
      </c>
      <c r="D8506">
        <v>0</v>
      </c>
      <c r="E8506" t="s">
        <v>1693</v>
      </c>
      <c r="F8506">
        <v>0</v>
      </c>
      <c r="G8506">
        <v>0</v>
      </c>
      <c r="H8506">
        <v>0</v>
      </c>
      <c r="I8506">
        <v>43112040600</v>
      </c>
      <c r="J8506">
        <v>14</v>
      </c>
      <c r="K8506" t="s">
        <v>2015</v>
      </c>
      <c r="L8506">
        <v>2309</v>
      </c>
      <c r="M8506" t="s">
        <v>2016</v>
      </c>
      <c r="N8506" t="s">
        <v>1988</v>
      </c>
      <c r="O8506">
        <v>0</v>
      </c>
      <c r="P8506" t="s">
        <v>1694</v>
      </c>
    </row>
    <row r="8507" spans="1:18">
      <c r="A8507" t="s">
        <v>2014</v>
      </c>
      <c r="B8507" t="s">
        <v>1649</v>
      </c>
      <c r="C8507">
        <v>201201</v>
      </c>
      <c r="D8507">
        <v>0</v>
      </c>
      <c r="E8507" t="s">
        <v>1693</v>
      </c>
      <c r="F8507">
        <v>0</v>
      </c>
      <c r="G8507">
        <v>0</v>
      </c>
      <c r="H8507">
        <v>0</v>
      </c>
      <c r="I8507">
        <v>43112042100</v>
      </c>
      <c r="J8507">
        <v>14</v>
      </c>
      <c r="K8507" t="s">
        <v>2015</v>
      </c>
      <c r="L8507">
        <v>2309</v>
      </c>
      <c r="M8507" t="s">
        <v>2016</v>
      </c>
      <c r="N8507" t="s">
        <v>1988</v>
      </c>
      <c r="O8507">
        <v>0</v>
      </c>
      <c r="P8507" t="s">
        <v>1694</v>
      </c>
    </row>
    <row r="8508" spans="1:18">
      <c r="A8508" t="s">
        <v>2014</v>
      </c>
      <c r="B8508" t="s">
        <v>1701</v>
      </c>
      <c r="C8508">
        <v>201201</v>
      </c>
      <c r="D8508">
        <v>0</v>
      </c>
      <c r="E8508" t="s">
        <v>1693</v>
      </c>
      <c r="F8508">
        <v>0</v>
      </c>
      <c r="G8508">
        <v>0</v>
      </c>
      <c r="H8508">
        <v>0</v>
      </c>
      <c r="I8508">
        <v>43112042202</v>
      </c>
      <c r="J8508">
        <v>14</v>
      </c>
      <c r="K8508" t="s">
        <v>2015</v>
      </c>
      <c r="L8508">
        <v>2309</v>
      </c>
      <c r="M8508" t="s">
        <v>2016</v>
      </c>
      <c r="N8508" t="s">
        <v>1988</v>
      </c>
      <c r="O8508">
        <v>0</v>
      </c>
      <c r="P8508" t="s">
        <v>1694</v>
      </c>
    </row>
    <row r="8509" spans="1:18">
      <c r="A8509" t="s">
        <v>2014</v>
      </c>
      <c r="B8509" t="s">
        <v>1635</v>
      </c>
      <c r="C8509">
        <v>201201</v>
      </c>
      <c r="D8509">
        <v>0</v>
      </c>
      <c r="E8509" t="s">
        <v>1693</v>
      </c>
      <c r="F8509">
        <v>0</v>
      </c>
      <c r="G8509">
        <v>0</v>
      </c>
      <c r="H8509">
        <v>0</v>
      </c>
      <c r="I8509">
        <v>43112040501</v>
      </c>
      <c r="J8509">
        <v>14</v>
      </c>
      <c r="K8509" t="s">
        <v>2015</v>
      </c>
      <c r="L8509">
        <v>2309</v>
      </c>
      <c r="M8509" t="s">
        <v>2016</v>
      </c>
      <c r="N8509" t="s">
        <v>1988</v>
      </c>
      <c r="O8509">
        <v>0</v>
      </c>
      <c r="P8509" t="s">
        <v>1694</v>
      </c>
    </row>
    <row r="8510" spans="1:18">
      <c r="A8510" t="s">
        <v>2014</v>
      </c>
      <c r="B8510" t="s">
        <v>1716</v>
      </c>
      <c r="C8510">
        <v>201201</v>
      </c>
      <c r="D8510">
        <v>0</v>
      </c>
      <c r="E8510" t="s">
        <v>1693</v>
      </c>
      <c r="F8510">
        <v>0</v>
      </c>
      <c r="G8510">
        <v>0</v>
      </c>
      <c r="H8510">
        <v>0</v>
      </c>
      <c r="I8510">
        <v>43112042901</v>
      </c>
      <c r="J8510">
        <v>14</v>
      </c>
      <c r="K8510" t="s">
        <v>2015</v>
      </c>
      <c r="L8510">
        <v>2309</v>
      </c>
      <c r="M8510" t="s">
        <v>2016</v>
      </c>
      <c r="N8510" t="s">
        <v>1988</v>
      </c>
      <c r="O8510">
        <v>0</v>
      </c>
      <c r="P8510" t="s">
        <v>1694</v>
      </c>
    </row>
    <row r="8511" spans="1:18">
      <c r="A8511" t="s">
        <v>2014</v>
      </c>
      <c r="B8511" t="s">
        <v>1575</v>
      </c>
      <c r="C8511">
        <v>201201</v>
      </c>
      <c r="D8511">
        <v>0</v>
      </c>
      <c r="E8511" t="s">
        <v>1693</v>
      </c>
      <c r="F8511">
        <v>0</v>
      </c>
      <c r="G8511">
        <v>0</v>
      </c>
      <c r="H8511">
        <v>0</v>
      </c>
      <c r="I8511">
        <v>43112046100</v>
      </c>
      <c r="J8511">
        <v>14</v>
      </c>
      <c r="K8511" t="s">
        <v>2015</v>
      </c>
      <c r="L8511">
        <v>2309</v>
      </c>
      <c r="M8511" t="s">
        <v>2016</v>
      </c>
      <c r="N8511" t="s">
        <v>1988</v>
      </c>
      <c r="O8511">
        <v>0</v>
      </c>
      <c r="P8511" t="s">
        <v>1694</v>
      </c>
    </row>
    <row r="8512" spans="1:18">
      <c r="A8512" t="s">
        <v>2014</v>
      </c>
      <c r="B8512" t="s">
        <v>1663</v>
      </c>
      <c r="C8512">
        <v>201201</v>
      </c>
      <c r="D8512">
        <v>0</v>
      </c>
      <c r="E8512" t="s">
        <v>1693</v>
      </c>
      <c r="F8512">
        <v>0</v>
      </c>
      <c r="G8512">
        <v>0</v>
      </c>
      <c r="H8512">
        <v>0</v>
      </c>
      <c r="I8512">
        <v>43112045300</v>
      </c>
      <c r="J8512">
        <v>14</v>
      </c>
      <c r="K8512" t="s">
        <v>2015</v>
      </c>
      <c r="L8512">
        <v>2309</v>
      </c>
      <c r="M8512" t="s">
        <v>2016</v>
      </c>
      <c r="N8512" t="s">
        <v>1988</v>
      </c>
      <c r="O8512">
        <v>0</v>
      </c>
      <c r="P8512" t="s">
        <v>1694</v>
      </c>
    </row>
    <row r="8513" spans="1:16">
      <c r="A8513" t="s">
        <v>2014</v>
      </c>
      <c r="B8513" t="s">
        <v>1592</v>
      </c>
      <c r="C8513">
        <v>201201</v>
      </c>
      <c r="D8513">
        <v>0</v>
      </c>
      <c r="E8513" t="s">
        <v>1693</v>
      </c>
      <c r="F8513">
        <v>0</v>
      </c>
      <c r="G8513">
        <v>0</v>
      </c>
      <c r="H8513">
        <v>0</v>
      </c>
      <c r="I8513">
        <v>43112047400</v>
      </c>
      <c r="J8513">
        <v>14</v>
      </c>
      <c r="K8513" t="s">
        <v>2015</v>
      </c>
      <c r="L8513">
        <v>2309</v>
      </c>
      <c r="M8513" t="s">
        <v>2016</v>
      </c>
      <c r="N8513" t="s">
        <v>1988</v>
      </c>
      <c r="O8513">
        <v>0</v>
      </c>
      <c r="P8513" t="s">
        <v>1694</v>
      </c>
    </row>
    <row r="8514" spans="1:16">
      <c r="A8514" t="s">
        <v>2014</v>
      </c>
      <c r="B8514" t="s">
        <v>1689</v>
      </c>
      <c r="C8514">
        <v>201201</v>
      </c>
      <c r="D8514">
        <v>0</v>
      </c>
      <c r="E8514" t="s">
        <v>1693</v>
      </c>
      <c r="F8514">
        <v>0</v>
      </c>
      <c r="G8514">
        <v>0</v>
      </c>
      <c r="H8514">
        <v>0</v>
      </c>
      <c r="I8514">
        <v>43112043202</v>
      </c>
      <c r="J8514">
        <v>14</v>
      </c>
      <c r="K8514" t="s">
        <v>2015</v>
      </c>
      <c r="L8514">
        <v>2309</v>
      </c>
      <c r="M8514" t="s">
        <v>2016</v>
      </c>
      <c r="N8514" t="s">
        <v>1988</v>
      </c>
      <c r="O8514">
        <v>0</v>
      </c>
      <c r="P8514" t="s">
        <v>1694</v>
      </c>
    </row>
    <row r="8515" spans="1:16">
      <c r="A8515" t="s">
        <v>2014</v>
      </c>
      <c r="B8515" t="s">
        <v>1664</v>
      </c>
      <c r="C8515">
        <v>201201</v>
      </c>
      <c r="D8515">
        <v>0</v>
      </c>
      <c r="E8515" t="s">
        <v>1693</v>
      </c>
      <c r="F8515">
        <v>0</v>
      </c>
      <c r="G8515">
        <v>0</v>
      </c>
      <c r="H8515">
        <v>0</v>
      </c>
      <c r="I8515">
        <v>43112048600</v>
      </c>
      <c r="J8515">
        <v>14</v>
      </c>
      <c r="K8515" t="s">
        <v>2015</v>
      </c>
      <c r="L8515">
        <v>2309</v>
      </c>
      <c r="M8515" t="s">
        <v>2016</v>
      </c>
      <c r="N8515" t="s">
        <v>1988</v>
      </c>
      <c r="O8515">
        <v>0</v>
      </c>
      <c r="P8515" t="s">
        <v>1694</v>
      </c>
    </row>
    <row r="8516" spans="1:16">
      <c r="A8516" t="s">
        <v>2014</v>
      </c>
      <c r="B8516" t="s">
        <v>1651</v>
      </c>
      <c r="C8516">
        <v>201201</v>
      </c>
      <c r="D8516">
        <v>0</v>
      </c>
      <c r="E8516" t="s">
        <v>1693</v>
      </c>
      <c r="F8516">
        <v>0</v>
      </c>
      <c r="G8516">
        <v>0</v>
      </c>
      <c r="H8516">
        <v>0</v>
      </c>
      <c r="I8516">
        <v>43112047001</v>
      </c>
      <c r="J8516">
        <v>14</v>
      </c>
      <c r="K8516" t="s">
        <v>2015</v>
      </c>
      <c r="L8516">
        <v>2309</v>
      </c>
      <c r="M8516" t="s">
        <v>2016</v>
      </c>
      <c r="N8516" t="s">
        <v>1988</v>
      </c>
      <c r="O8516">
        <v>0</v>
      </c>
      <c r="P8516" t="s">
        <v>1694</v>
      </c>
    </row>
    <row r="8517" spans="1:16">
      <c r="A8517" t="s">
        <v>2014</v>
      </c>
      <c r="B8517" t="s">
        <v>1636</v>
      </c>
      <c r="C8517">
        <v>201201</v>
      </c>
      <c r="D8517">
        <v>0</v>
      </c>
      <c r="E8517" t="s">
        <v>1693</v>
      </c>
      <c r="F8517">
        <v>0</v>
      </c>
      <c r="G8517">
        <v>0</v>
      </c>
      <c r="H8517">
        <v>0</v>
      </c>
      <c r="I8517">
        <v>43112051200</v>
      </c>
      <c r="J8517">
        <v>14</v>
      </c>
      <c r="K8517" t="s">
        <v>2015</v>
      </c>
      <c r="L8517">
        <v>2309</v>
      </c>
      <c r="M8517" t="s">
        <v>2016</v>
      </c>
      <c r="N8517" t="s">
        <v>1988</v>
      </c>
      <c r="O8517">
        <v>0</v>
      </c>
      <c r="P8517" t="s">
        <v>1694</v>
      </c>
    </row>
    <row r="8518" spans="1:16">
      <c r="A8518" t="s">
        <v>2014</v>
      </c>
      <c r="B8518" t="s">
        <v>1652</v>
      </c>
      <c r="C8518">
        <v>201201</v>
      </c>
      <c r="D8518">
        <v>0</v>
      </c>
      <c r="E8518" t="s">
        <v>1693</v>
      </c>
      <c r="F8518">
        <v>0</v>
      </c>
      <c r="G8518">
        <v>0</v>
      </c>
      <c r="H8518">
        <v>0</v>
      </c>
      <c r="I8518">
        <v>43112049600</v>
      </c>
      <c r="J8518">
        <v>14</v>
      </c>
      <c r="K8518" t="s">
        <v>2015</v>
      </c>
      <c r="L8518">
        <v>2309</v>
      </c>
      <c r="M8518" t="s">
        <v>2016</v>
      </c>
      <c r="N8518" t="s">
        <v>1988</v>
      </c>
      <c r="O8518">
        <v>0</v>
      </c>
      <c r="P8518" t="s">
        <v>1694</v>
      </c>
    </row>
    <row r="8519" spans="1:16">
      <c r="A8519" t="s">
        <v>2014</v>
      </c>
      <c r="B8519" t="s">
        <v>1637</v>
      </c>
      <c r="C8519">
        <v>201201</v>
      </c>
      <c r="D8519">
        <v>0</v>
      </c>
      <c r="E8519" t="s">
        <v>1693</v>
      </c>
      <c r="F8519">
        <v>0</v>
      </c>
      <c r="G8519">
        <v>0</v>
      </c>
      <c r="H8519">
        <v>0</v>
      </c>
      <c r="I8519">
        <v>43112051900</v>
      </c>
      <c r="J8519">
        <v>14</v>
      </c>
      <c r="K8519" t="s">
        <v>2015</v>
      </c>
      <c r="L8519">
        <v>2309</v>
      </c>
      <c r="M8519" t="s">
        <v>2016</v>
      </c>
      <c r="N8519" t="s">
        <v>1988</v>
      </c>
      <c r="O8519">
        <v>0</v>
      </c>
      <c r="P8519" t="s">
        <v>1694</v>
      </c>
    </row>
    <row r="8520" spans="1:16">
      <c r="A8520" t="s">
        <v>2014</v>
      </c>
      <c r="B8520" t="s">
        <v>1577</v>
      </c>
      <c r="C8520">
        <v>201201</v>
      </c>
      <c r="D8520">
        <v>0</v>
      </c>
      <c r="E8520" t="s">
        <v>1693</v>
      </c>
      <c r="F8520">
        <v>0</v>
      </c>
      <c r="G8520">
        <v>0</v>
      </c>
      <c r="H8520">
        <v>0</v>
      </c>
      <c r="I8520">
        <v>43112051101</v>
      </c>
      <c r="J8520">
        <v>14</v>
      </c>
      <c r="K8520" t="s">
        <v>2015</v>
      </c>
      <c r="L8520">
        <v>2309</v>
      </c>
      <c r="M8520" t="s">
        <v>2016</v>
      </c>
      <c r="N8520" t="s">
        <v>1988</v>
      </c>
      <c r="O8520">
        <v>0</v>
      </c>
      <c r="P8520" t="s">
        <v>1694</v>
      </c>
    </row>
    <row r="8521" spans="1:16">
      <c r="A8521" t="s">
        <v>2014</v>
      </c>
      <c r="B8521" t="s">
        <v>1631</v>
      </c>
      <c r="C8521">
        <v>201201</v>
      </c>
      <c r="D8521">
        <v>0</v>
      </c>
      <c r="E8521" t="s">
        <v>1693</v>
      </c>
      <c r="F8521">
        <v>0</v>
      </c>
      <c r="G8521">
        <v>0</v>
      </c>
      <c r="H8521">
        <v>0</v>
      </c>
      <c r="I8521">
        <v>43112052800</v>
      </c>
      <c r="J8521">
        <v>14</v>
      </c>
      <c r="K8521" t="s">
        <v>2015</v>
      </c>
      <c r="L8521">
        <v>2309</v>
      </c>
      <c r="M8521" t="s">
        <v>2016</v>
      </c>
      <c r="N8521" t="s">
        <v>1988</v>
      </c>
      <c r="O8521">
        <v>0</v>
      </c>
      <c r="P8521" t="s">
        <v>1694</v>
      </c>
    </row>
    <row r="8522" spans="1:16">
      <c r="A8522" t="s">
        <v>2014</v>
      </c>
      <c r="B8522" t="s">
        <v>1653</v>
      </c>
      <c r="C8522">
        <v>201201</v>
      </c>
      <c r="D8522">
        <v>0</v>
      </c>
      <c r="E8522" t="s">
        <v>1693</v>
      </c>
      <c r="F8522">
        <v>0</v>
      </c>
      <c r="G8522">
        <v>0</v>
      </c>
      <c r="H8522">
        <v>0</v>
      </c>
      <c r="I8522">
        <v>43112054500</v>
      </c>
      <c r="J8522">
        <v>14</v>
      </c>
      <c r="K8522" t="s">
        <v>2015</v>
      </c>
      <c r="L8522">
        <v>2309</v>
      </c>
      <c r="M8522" t="s">
        <v>2016</v>
      </c>
      <c r="N8522" t="s">
        <v>1988</v>
      </c>
      <c r="O8522">
        <v>0</v>
      </c>
      <c r="P8522" t="s">
        <v>1694</v>
      </c>
    </row>
    <row r="8523" spans="1:16">
      <c r="A8523" t="s">
        <v>2014</v>
      </c>
      <c r="B8523" t="s">
        <v>1593</v>
      </c>
      <c r="C8523">
        <v>201201</v>
      </c>
      <c r="D8523">
        <v>0</v>
      </c>
      <c r="E8523" t="s">
        <v>1693</v>
      </c>
      <c r="F8523">
        <v>0</v>
      </c>
      <c r="G8523">
        <v>0</v>
      </c>
      <c r="H8523">
        <v>0</v>
      </c>
      <c r="I8523">
        <v>43112053700</v>
      </c>
      <c r="J8523">
        <v>14</v>
      </c>
      <c r="K8523" t="s">
        <v>2015</v>
      </c>
      <c r="L8523">
        <v>2309</v>
      </c>
      <c r="M8523" t="s">
        <v>2016</v>
      </c>
      <c r="N8523" t="s">
        <v>1988</v>
      </c>
      <c r="O8523">
        <v>0</v>
      </c>
      <c r="P8523" t="s">
        <v>1694</v>
      </c>
    </row>
    <row r="8524" spans="1:16">
      <c r="A8524" t="s">
        <v>2014</v>
      </c>
      <c r="B8524" t="s">
        <v>1578</v>
      </c>
      <c r="C8524">
        <v>201201</v>
      </c>
      <c r="D8524">
        <v>0</v>
      </c>
      <c r="E8524" t="s">
        <v>1693</v>
      </c>
      <c r="F8524">
        <v>0</v>
      </c>
      <c r="G8524">
        <v>0</v>
      </c>
      <c r="H8524">
        <v>0</v>
      </c>
      <c r="I8524">
        <v>43112056700</v>
      </c>
      <c r="J8524">
        <v>14</v>
      </c>
      <c r="K8524" t="s">
        <v>2015</v>
      </c>
      <c r="L8524">
        <v>2309</v>
      </c>
      <c r="M8524" t="s">
        <v>2016</v>
      </c>
      <c r="N8524" t="s">
        <v>1988</v>
      </c>
      <c r="O8524">
        <v>0</v>
      </c>
      <c r="P8524" t="s">
        <v>1694</v>
      </c>
    </row>
    <row r="8525" spans="1:16">
      <c r="A8525" t="s">
        <v>2014</v>
      </c>
      <c r="B8525" t="s">
        <v>1762</v>
      </c>
      <c r="C8525">
        <v>201201</v>
      </c>
      <c r="D8525">
        <v>0</v>
      </c>
      <c r="E8525" t="s">
        <v>1693</v>
      </c>
      <c r="F8525">
        <v>0</v>
      </c>
      <c r="G8525">
        <v>0</v>
      </c>
      <c r="H8525">
        <v>0</v>
      </c>
      <c r="I8525">
        <v>43112054800</v>
      </c>
      <c r="J8525">
        <v>14</v>
      </c>
      <c r="K8525" t="s">
        <v>1987</v>
      </c>
      <c r="L8525">
        <v>2309</v>
      </c>
      <c r="M8525" t="s">
        <v>2016</v>
      </c>
      <c r="N8525" t="s">
        <v>1988</v>
      </c>
      <c r="O8525">
        <v>0</v>
      </c>
      <c r="P8525" t="s">
        <v>1694</v>
      </c>
    </row>
    <row r="8526" spans="1:16">
      <c r="A8526" t="s">
        <v>2014</v>
      </c>
      <c r="B8526" t="s">
        <v>1579</v>
      </c>
      <c r="C8526">
        <v>201201</v>
      </c>
      <c r="D8526">
        <v>0</v>
      </c>
      <c r="E8526" t="s">
        <v>1693</v>
      </c>
      <c r="F8526">
        <v>0</v>
      </c>
      <c r="G8526">
        <v>0</v>
      </c>
      <c r="H8526">
        <v>0</v>
      </c>
      <c r="I8526">
        <v>43112057700</v>
      </c>
      <c r="J8526">
        <v>14</v>
      </c>
      <c r="K8526" t="s">
        <v>2015</v>
      </c>
      <c r="L8526">
        <v>2309</v>
      </c>
      <c r="M8526" t="s">
        <v>2016</v>
      </c>
      <c r="N8526" t="s">
        <v>1988</v>
      </c>
      <c r="O8526">
        <v>0</v>
      </c>
      <c r="P8526" t="s">
        <v>1694</v>
      </c>
    </row>
    <row r="8527" spans="1:16">
      <c r="A8527" t="s">
        <v>2014</v>
      </c>
      <c r="B8527" t="s">
        <v>1580</v>
      </c>
      <c r="C8527">
        <v>201201</v>
      </c>
      <c r="D8527">
        <v>0</v>
      </c>
      <c r="E8527" t="s">
        <v>1693</v>
      </c>
      <c r="F8527">
        <v>0</v>
      </c>
      <c r="G8527">
        <v>0</v>
      </c>
      <c r="H8527">
        <v>0</v>
      </c>
      <c r="I8527">
        <v>43112056900</v>
      </c>
      <c r="J8527">
        <v>14</v>
      </c>
      <c r="K8527" t="s">
        <v>2015</v>
      </c>
      <c r="L8527">
        <v>2309</v>
      </c>
      <c r="M8527" t="s">
        <v>2016</v>
      </c>
      <c r="N8527" t="s">
        <v>1988</v>
      </c>
      <c r="O8527">
        <v>0</v>
      </c>
      <c r="P8527" t="s">
        <v>1694</v>
      </c>
    </row>
    <row r="8528" spans="1:16">
      <c r="A8528" t="s">
        <v>2014</v>
      </c>
      <c r="B8528" t="s">
        <v>1654</v>
      </c>
      <c r="C8528">
        <v>201201</v>
      </c>
      <c r="D8528">
        <v>0</v>
      </c>
      <c r="E8528" t="s">
        <v>1693</v>
      </c>
      <c r="F8528">
        <v>0</v>
      </c>
      <c r="G8528">
        <v>0</v>
      </c>
      <c r="H8528">
        <v>0</v>
      </c>
      <c r="I8528">
        <v>43112059900</v>
      </c>
      <c r="J8528">
        <v>14</v>
      </c>
      <c r="K8528" t="s">
        <v>2015</v>
      </c>
      <c r="L8528">
        <v>2309</v>
      </c>
      <c r="M8528" t="s">
        <v>2016</v>
      </c>
      <c r="N8528" t="s">
        <v>1988</v>
      </c>
      <c r="O8528">
        <v>0</v>
      </c>
      <c r="P8528" t="s">
        <v>1694</v>
      </c>
    </row>
    <row r="8529" spans="1:16">
      <c r="A8529" t="s">
        <v>2014</v>
      </c>
      <c r="B8529" t="s">
        <v>1655</v>
      </c>
      <c r="C8529">
        <v>201201</v>
      </c>
      <c r="D8529">
        <v>0</v>
      </c>
      <c r="E8529" t="s">
        <v>1693</v>
      </c>
      <c r="F8529">
        <v>0</v>
      </c>
      <c r="G8529">
        <v>0</v>
      </c>
      <c r="H8529">
        <v>0</v>
      </c>
      <c r="I8529">
        <v>43112043602</v>
      </c>
      <c r="J8529">
        <v>14</v>
      </c>
      <c r="K8529" t="s">
        <v>2015</v>
      </c>
      <c r="L8529">
        <v>2309</v>
      </c>
      <c r="M8529" t="s">
        <v>2016</v>
      </c>
      <c r="N8529" t="s">
        <v>1988</v>
      </c>
      <c r="O8529">
        <v>0</v>
      </c>
      <c r="P8529" t="s">
        <v>1694</v>
      </c>
    </row>
    <row r="8530" spans="1:16">
      <c r="A8530" t="s">
        <v>1985</v>
      </c>
      <c r="B8530" t="s">
        <v>2056</v>
      </c>
      <c r="C8530">
        <v>201202</v>
      </c>
      <c r="D8530">
        <v>0</v>
      </c>
      <c r="E8530" t="s">
        <v>1693</v>
      </c>
      <c r="F8530">
        <v>0</v>
      </c>
      <c r="G8530">
        <v>0</v>
      </c>
      <c r="H8530">
        <v>0</v>
      </c>
      <c r="I8530">
        <v>43112068000</v>
      </c>
      <c r="J8530">
        <v>14</v>
      </c>
      <c r="K8530" t="s">
        <v>1987</v>
      </c>
      <c r="L8530">
        <v>2531</v>
      </c>
      <c r="M8530" t="s">
        <v>1557</v>
      </c>
      <c r="N8530" t="s">
        <v>1988</v>
      </c>
      <c r="O8530">
        <v>0</v>
      </c>
      <c r="P8530" t="s">
        <v>1694</v>
      </c>
    </row>
    <row r="8531" spans="1:16">
      <c r="A8531" t="s">
        <v>1985</v>
      </c>
      <c r="B8531" t="s">
        <v>2057</v>
      </c>
      <c r="C8531">
        <v>201202</v>
      </c>
      <c r="D8531">
        <v>0</v>
      </c>
      <c r="E8531" t="s">
        <v>1693</v>
      </c>
      <c r="F8531">
        <v>0</v>
      </c>
      <c r="G8531">
        <v>0</v>
      </c>
      <c r="H8531">
        <v>0</v>
      </c>
      <c r="I8531">
        <v>43112057601</v>
      </c>
      <c r="J8531">
        <v>14</v>
      </c>
      <c r="K8531" t="s">
        <v>1987</v>
      </c>
      <c r="L8531">
        <v>2531</v>
      </c>
      <c r="M8531" t="s">
        <v>1557</v>
      </c>
      <c r="N8531" t="s">
        <v>1988</v>
      </c>
      <c r="O8531">
        <v>0</v>
      </c>
      <c r="P8531" t="s">
        <v>1694</v>
      </c>
    </row>
    <row r="8532" spans="1:16">
      <c r="A8532" t="s">
        <v>1985</v>
      </c>
      <c r="B8532" t="s">
        <v>2058</v>
      </c>
      <c r="C8532">
        <v>201202</v>
      </c>
      <c r="D8532">
        <v>0</v>
      </c>
      <c r="E8532" t="s">
        <v>1693</v>
      </c>
      <c r="F8532">
        <v>0</v>
      </c>
      <c r="G8532">
        <v>0</v>
      </c>
      <c r="H8532">
        <v>0</v>
      </c>
      <c r="I8532">
        <v>43112061401</v>
      </c>
      <c r="J8532">
        <v>14</v>
      </c>
      <c r="K8532" t="s">
        <v>1987</v>
      </c>
      <c r="L8532">
        <v>2531</v>
      </c>
      <c r="M8532" t="s">
        <v>1557</v>
      </c>
      <c r="N8532" t="s">
        <v>1988</v>
      </c>
      <c r="O8532">
        <v>0</v>
      </c>
      <c r="P8532" t="s">
        <v>1694</v>
      </c>
    </row>
    <row r="8533" spans="1:16">
      <c r="A8533" t="s">
        <v>2014</v>
      </c>
      <c r="B8533" t="s">
        <v>1648</v>
      </c>
      <c r="C8533">
        <v>201202</v>
      </c>
      <c r="D8533">
        <v>0</v>
      </c>
      <c r="E8533" t="s">
        <v>1693</v>
      </c>
      <c r="F8533">
        <v>0</v>
      </c>
      <c r="G8533">
        <v>0</v>
      </c>
      <c r="H8533">
        <v>0</v>
      </c>
      <c r="I8533">
        <v>43112040600</v>
      </c>
      <c r="J8533">
        <v>14</v>
      </c>
      <c r="K8533" t="s">
        <v>2015</v>
      </c>
      <c r="L8533">
        <v>2309</v>
      </c>
      <c r="M8533" t="s">
        <v>2016</v>
      </c>
      <c r="N8533" t="s">
        <v>1988</v>
      </c>
      <c r="O8533">
        <v>0</v>
      </c>
      <c r="P8533" t="s">
        <v>1694</v>
      </c>
    </row>
    <row r="8534" spans="1:16">
      <c r="A8534" t="s">
        <v>2014</v>
      </c>
      <c r="B8534" t="s">
        <v>1649</v>
      </c>
      <c r="C8534">
        <v>201202</v>
      </c>
      <c r="D8534">
        <v>0</v>
      </c>
      <c r="E8534" t="s">
        <v>1693</v>
      </c>
      <c r="F8534">
        <v>0</v>
      </c>
      <c r="G8534">
        <v>0</v>
      </c>
      <c r="H8534">
        <v>0</v>
      </c>
      <c r="I8534">
        <v>43112042100</v>
      </c>
      <c r="J8534">
        <v>14</v>
      </c>
      <c r="K8534" t="s">
        <v>2015</v>
      </c>
      <c r="L8534">
        <v>2309</v>
      </c>
      <c r="M8534" t="s">
        <v>2016</v>
      </c>
      <c r="N8534" t="s">
        <v>1988</v>
      </c>
      <c r="O8534">
        <v>0</v>
      </c>
      <c r="P8534" t="s">
        <v>1694</v>
      </c>
    </row>
    <row r="8535" spans="1:16">
      <c r="A8535" t="s">
        <v>2014</v>
      </c>
      <c r="B8535" t="s">
        <v>1701</v>
      </c>
      <c r="C8535">
        <v>201202</v>
      </c>
      <c r="D8535">
        <v>0</v>
      </c>
      <c r="E8535" t="s">
        <v>1693</v>
      </c>
      <c r="F8535">
        <v>0</v>
      </c>
      <c r="G8535">
        <v>0</v>
      </c>
      <c r="H8535">
        <v>0</v>
      </c>
      <c r="I8535">
        <v>43112042202</v>
      </c>
      <c r="J8535">
        <v>14</v>
      </c>
      <c r="K8535" t="s">
        <v>2015</v>
      </c>
      <c r="L8535">
        <v>2309</v>
      </c>
      <c r="M8535" t="s">
        <v>2016</v>
      </c>
      <c r="N8535" t="s">
        <v>1988</v>
      </c>
      <c r="O8535">
        <v>0</v>
      </c>
      <c r="P8535" t="s">
        <v>1694</v>
      </c>
    </row>
    <row r="8536" spans="1:16">
      <c r="A8536" t="s">
        <v>2014</v>
      </c>
      <c r="B8536" t="s">
        <v>1635</v>
      </c>
      <c r="C8536">
        <v>201202</v>
      </c>
      <c r="D8536">
        <v>0</v>
      </c>
      <c r="E8536" t="s">
        <v>1693</v>
      </c>
      <c r="F8536">
        <v>0</v>
      </c>
      <c r="G8536">
        <v>0</v>
      </c>
      <c r="H8536">
        <v>0</v>
      </c>
      <c r="I8536">
        <v>43112040501</v>
      </c>
      <c r="J8536">
        <v>14</v>
      </c>
      <c r="K8536" t="s">
        <v>2015</v>
      </c>
      <c r="L8536">
        <v>2309</v>
      </c>
      <c r="M8536" t="s">
        <v>2016</v>
      </c>
      <c r="N8536" t="s">
        <v>1988</v>
      </c>
      <c r="O8536">
        <v>0</v>
      </c>
      <c r="P8536" t="s">
        <v>1694</v>
      </c>
    </row>
    <row r="8537" spans="1:16">
      <c r="A8537" t="s">
        <v>2014</v>
      </c>
      <c r="B8537" t="s">
        <v>1716</v>
      </c>
      <c r="C8537">
        <v>201202</v>
      </c>
      <c r="D8537">
        <v>0</v>
      </c>
      <c r="E8537" t="s">
        <v>1693</v>
      </c>
      <c r="F8537">
        <v>0</v>
      </c>
      <c r="G8537">
        <v>0</v>
      </c>
      <c r="H8537">
        <v>0</v>
      </c>
      <c r="I8537">
        <v>43112042901</v>
      </c>
      <c r="J8537">
        <v>14</v>
      </c>
      <c r="K8537" t="s">
        <v>2015</v>
      </c>
      <c r="L8537">
        <v>2309</v>
      </c>
      <c r="M8537" t="s">
        <v>2016</v>
      </c>
      <c r="N8537" t="s">
        <v>1988</v>
      </c>
      <c r="O8537">
        <v>0</v>
      </c>
      <c r="P8537" t="s">
        <v>1694</v>
      </c>
    </row>
    <row r="8538" spans="1:16">
      <c r="A8538" t="s">
        <v>2014</v>
      </c>
      <c r="B8538" t="s">
        <v>1575</v>
      </c>
      <c r="C8538">
        <v>201202</v>
      </c>
      <c r="D8538">
        <v>0</v>
      </c>
      <c r="E8538" t="s">
        <v>1693</v>
      </c>
      <c r="F8538">
        <v>0</v>
      </c>
      <c r="G8538">
        <v>0</v>
      </c>
      <c r="H8538">
        <v>0</v>
      </c>
      <c r="I8538">
        <v>43112046100</v>
      </c>
      <c r="J8538">
        <v>14</v>
      </c>
      <c r="K8538" t="s">
        <v>2015</v>
      </c>
      <c r="L8538">
        <v>2309</v>
      </c>
      <c r="M8538" t="s">
        <v>2016</v>
      </c>
      <c r="N8538" t="s">
        <v>1988</v>
      </c>
      <c r="O8538">
        <v>0</v>
      </c>
      <c r="P8538" t="s">
        <v>1694</v>
      </c>
    </row>
    <row r="8539" spans="1:16">
      <c r="A8539" t="s">
        <v>2014</v>
      </c>
      <c r="B8539" t="s">
        <v>1663</v>
      </c>
      <c r="C8539">
        <v>201202</v>
      </c>
      <c r="D8539">
        <v>0</v>
      </c>
      <c r="E8539" t="s">
        <v>1693</v>
      </c>
      <c r="F8539">
        <v>0</v>
      </c>
      <c r="G8539">
        <v>0</v>
      </c>
      <c r="H8539">
        <v>0</v>
      </c>
      <c r="I8539">
        <v>43112045300</v>
      </c>
      <c r="J8539">
        <v>14</v>
      </c>
      <c r="K8539" t="s">
        <v>2015</v>
      </c>
      <c r="L8539">
        <v>2309</v>
      </c>
      <c r="M8539" t="s">
        <v>2016</v>
      </c>
      <c r="N8539" t="s">
        <v>1988</v>
      </c>
      <c r="O8539">
        <v>0</v>
      </c>
      <c r="P8539" t="s">
        <v>1694</v>
      </c>
    </row>
    <row r="8540" spans="1:16">
      <c r="A8540" t="s">
        <v>2014</v>
      </c>
      <c r="B8540" t="s">
        <v>1592</v>
      </c>
      <c r="C8540">
        <v>201202</v>
      </c>
      <c r="D8540">
        <v>0</v>
      </c>
      <c r="E8540" t="s">
        <v>1693</v>
      </c>
      <c r="F8540">
        <v>0</v>
      </c>
      <c r="G8540">
        <v>0</v>
      </c>
      <c r="H8540">
        <v>0</v>
      </c>
      <c r="I8540">
        <v>43112047400</v>
      </c>
      <c r="J8540">
        <v>14</v>
      </c>
      <c r="K8540" t="s">
        <v>2015</v>
      </c>
      <c r="L8540">
        <v>2309</v>
      </c>
      <c r="M8540" t="s">
        <v>2016</v>
      </c>
      <c r="N8540" t="s">
        <v>1988</v>
      </c>
      <c r="O8540">
        <v>0</v>
      </c>
      <c r="P8540" t="s">
        <v>1694</v>
      </c>
    </row>
    <row r="8541" spans="1:16">
      <c r="A8541" t="s">
        <v>2014</v>
      </c>
      <c r="B8541" t="s">
        <v>1689</v>
      </c>
      <c r="C8541">
        <v>201202</v>
      </c>
      <c r="D8541">
        <v>0</v>
      </c>
      <c r="E8541" t="s">
        <v>1693</v>
      </c>
      <c r="F8541">
        <v>0</v>
      </c>
      <c r="G8541">
        <v>0</v>
      </c>
      <c r="H8541">
        <v>0</v>
      </c>
      <c r="I8541">
        <v>43112043202</v>
      </c>
      <c r="J8541">
        <v>14</v>
      </c>
      <c r="K8541" t="s">
        <v>2015</v>
      </c>
      <c r="L8541">
        <v>2309</v>
      </c>
      <c r="M8541" t="s">
        <v>2016</v>
      </c>
      <c r="N8541" t="s">
        <v>1988</v>
      </c>
      <c r="O8541">
        <v>0</v>
      </c>
      <c r="P8541" t="s">
        <v>1694</v>
      </c>
    </row>
    <row r="8542" spans="1:16">
      <c r="A8542" t="s">
        <v>2014</v>
      </c>
      <c r="B8542" t="s">
        <v>1664</v>
      </c>
      <c r="C8542">
        <v>201202</v>
      </c>
      <c r="D8542">
        <v>0</v>
      </c>
      <c r="E8542" t="s">
        <v>1693</v>
      </c>
      <c r="F8542">
        <v>0</v>
      </c>
      <c r="G8542">
        <v>0</v>
      </c>
      <c r="H8542">
        <v>0</v>
      </c>
      <c r="I8542">
        <v>43112048600</v>
      </c>
      <c r="J8542">
        <v>14</v>
      </c>
      <c r="K8542" t="s">
        <v>2015</v>
      </c>
      <c r="L8542">
        <v>2309</v>
      </c>
      <c r="M8542" t="s">
        <v>2016</v>
      </c>
      <c r="N8542" t="s">
        <v>1988</v>
      </c>
      <c r="O8542">
        <v>0</v>
      </c>
      <c r="P8542" t="s">
        <v>1694</v>
      </c>
    </row>
    <row r="8543" spans="1:16">
      <c r="A8543" t="s">
        <v>2014</v>
      </c>
      <c r="B8543" t="s">
        <v>1651</v>
      </c>
      <c r="C8543">
        <v>201202</v>
      </c>
      <c r="D8543">
        <v>0</v>
      </c>
      <c r="E8543" t="s">
        <v>1693</v>
      </c>
      <c r="F8543">
        <v>0</v>
      </c>
      <c r="G8543">
        <v>0</v>
      </c>
      <c r="H8543">
        <v>0</v>
      </c>
      <c r="I8543">
        <v>43112047001</v>
      </c>
      <c r="J8543">
        <v>14</v>
      </c>
      <c r="K8543" t="s">
        <v>2015</v>
      </c>
      <c r="L8543">
        <v>2309</v>
      </c>
      <c r="M8543" t="s">
        <v>2016</v>
      </c>
      <c r="N8543" t="s">
        <v>1988</v>
      </c>
      <c r="O8543">
        <v>0</v>
      </c>
      <c r="P8543" t="s">
        <v>1694</v>
      </c>
    </row>
    <row r="8544" spans="1:16">
      <c r="A8544" t="s">
        <v>2014</v>
      </c>
      <c r="B8544" t="s">
        <v>1636</v>
      </c>
      <c r="C8544">
        <v>201202</v>
      </c>
      <c r="D8544">
        <v>0</v>
      </c>
      <c r="E8544" t="s">
        <v>1693</v>
      </c>
      <c r="F8544">
        <v>0</v>
      </c>
      <c r="G8544">
        <v>0</v>
      </c>
      <c r="H8544">
        <v>0</v>
      </c>
      <c r="I8544">
        <v>43112051200</v>
      </c>
      <c r="J8544">
        <v>14</v>
      </c>
      <c r="K8544" t="s">
        <v>2015</v>
      </c>
      <c r="L8544">
        <v>2309</v>
      </c>
      <c r="M8544" t="s">
        <v>2016</v>
      </c>
      <c r="N8544" t="s">
        <v>1988</v>
      </c>
      <c r="O8544">
        <v>0</v>
      </c>
      <c r="P8544" t="s">
        <v>1694</v>
      </c>
    </row>
    <row r="8545" spans="1:16">
      <c r="A8545" t="s">
        <v>2014</v>
      </c>
      <c r="B8545" t="s">
        <v>1652</v>
      </c>
      <c r="C8545">
        <v>201202</v>
      </c>
      <c r="D8545">
        <v>0</v>
      </c>
      <c r="E8545" t="s">
        <v>1693</v>
      </c>
      <c r="F8545">
        <v>0</v>
      </c>
      <c r="G8545">
        <v>0</v>
      </c>
      <c r="H8545">
        <v>0</v>
      </c>
      <c r="I8545">
        <v>43112049600</v>
      </c>
      <c r="J8545">
        <v>14</v>
      </c>
      <c r="K8545" t="s">
        <v>2015</v>
      </c>
      <c r="L8545">
        <v>2309</v>
      </c>
      <c r="M8545" t="s">
        <v>2016</v>
      </c>
      <c r="N8545" t="s">
        <v>1988</v>
      </c>
      <c r="O8545">
        <v>0</v>
      </c>
      <c r="P8545" t="s">
        <v>1694</v>
      </c>
    </row>
    <row r="8546" spans="1:16">
      <c r="A8546" t="s">
        <v>2014</v>
      </c>
      <c r="B8546" t="s">
        <v>1637</v>
      </c>
      <c r="C8546">
        <v>201202</v>
      </c>
      <c r="D8546">
        <v>0</v>
      </c>
      <c r="E8546" t="s">
        <v>1693</v>
      </c>
      <c r="F8546">
        <v>0</v>
      </c>
      <c r="G8546">
        <v>0</v>
      </c>
      <c r="H8546">
        <v>0</v>
      </c>
      <c r="I8546">
        <v>43112051900</v>
      </c>
      <c r="J8546">
        <v>14</v>
      </c>
      <c r="K8546" t="s">
        <v>2015</v>
      </c>
      <c r="L8546">
        <v>2309</v>
      </c>
      <c r="M8546" t="s">
        <v>2016</v>
      </c>
      <c r="N8546" t="s">
        <v>1988</v>
      </c>
      <c r="O8546">
        <v>0</v>
      </c>
      <c r="P8546" t="s">
        <v>1694</v>
      </c>
    </row>
    <row r="8547" spans="1:16">
      <c r="A8547" t="s">
        <v>2014</v>
      </c>
      <c r="B8547" t="s">
        <v>1577</v>
      </c>
      <c r="C8547">
        <v>201202</v>
      </c>
      <c r="D8547">
        <v>0</v>
      </c>
      <c r="E8547" t="s">
        <v>1693</v>
      </c>
      <c r="F8547">
        <v>0</v>
      </c>
      <c r="G8547">
        <v>0</v>
      </c>
      <c r="H8547">
        <v>0</v>
      </c>
      <c r="I8547">
        <v>43112051101</v>
      </c>
      <c r="J8547">
        <v>14</v>
      </c>
      <c r="K8547" t="s">
        <v>2015</v>
      </c>
      <c r="L8547">
        <v>2309</v>
      </c>
      <c r="M8547" t="s">
        <v>2016</v>
      </c>
      <c r="N8547" t="s">
        <v>1988</v>
      </c>
      <c r="O8547">
        <v>0</v>
      </c>
      <c r="P8547" t="s">
        <v>1694</v>
      </c>
    </row>
    <row r="8548" spans="1:16">
      <c r="A8548" t="s">
        <v>2014</v>
      </c>
      <c r="B8548" t="s">
        <v>1631</v>
      </c>
      <c r="C8548">
        <v>201202</v>
      </c>
      <c r="D8548">
        <v>0</v>
      </c>
      <c r="E8548" t="s">
        <v>1693</v>
      </c>
      <c r="F8548">
        <v>0</v>
      </c>
      <c r="G8548">
        <v>0</v>
      </c>
      <c r="H8548">
        <v>0</v>
      </c>
      <c r="I8548">
        <v>43112052800</v>
      </c>
      <c r="J8548">
        <v>14</v>
      </c>
      <c r="K8548" t="s">
        <v>2015</v>
      </c>
      <c r="L8548">
        <v>2309</v>
      </c>
      <c r="M8548" t="s">
        <v>2016</v>
      </c>
      <c r="N8548" t="s">
        <v>1988</v>
      </c>
      <c r="O8548">
        <v>0</v>
      </c>
      <c r="P8548" t="s">
        <v>1694</v>
      </c>
    </row>
    <row r="8549" spans="1:16">
      <c r="A8549" t="s">
        <v>2014</v>
      </c>
      <c r="B8549" t="s">
        <v>1653</v>
      </c>
      <c r="C8549">
        <v>201202</v>
      </c>
      <c r="D8549">
        <v>0</v>
      </c>
      <c r="E8549" t="s">
        <v>1693</v>
      </c>
      <c r="F8549">
        <v>0</v>
      </c>
      <c r="G8549">
        <v>0</v>
      </c>
      <c r="H8549">
        <v>0</v>
      </c>
      <c r="I8549">
        <v>43112054500</v>
      </c>
      <c r="J8549">
        <v>14</v>
      </c>
      <c r="K8549" t="s">
        <v>2015</v>
      </c>
      <c r="L8549">
        <v>2309</v>
      </c>
      <c r="M8549" t="s">
        <v>2016</v>
      </c>
      <c r="N8549" t="s">
        <v>1988</v>
      </c>
      <c r="O8549">
        <v>0</v>
      </c>
      <c r="P8549" t="s">
        <v>1694</v>
      </c>
    </row>
    <row r="8550" spans="1:16">
      <c r="A8550" t="s">
        <v>2014</v>
      </c>
      <c r="B8550" t="s">
        <v>1593</v>
      </c>
      <c r="C8550">
        <v>201202</v>
      </c>
      <c r="D8550">
        <v>0</v>
      </c>
      <c r="E8550" t="s">
        <v>1693</v>
      </c>
      <c r="F8550">
        <v>0</v>
      </c>
      <c r="G8550">
        <v>0</v>
      </c>
      <c r="H8550">
        <v>0</v>
      </c>
      <c r="I8550">
        <v>43112053700</v>
      </c>
      <c r="J8550">
        <v>14</v>
      </c>
      <c r="K8550" t="s">
        <v>2015</v>
      </c>
      <c r="L8550">
        <v>2309</v>
      </c>
      <c r="M8550" t="s">
        <v>2016</v>
      </c>
      <c r="N8550" t="s">
        <v>1988</v>
      </c>
      <c r="O8550">
        <v>0</v>
      </c>
      <c r="P8550" t="s">
        <v>1694</v>
      </c>
    </row>
    <row r="8551" spans="1:16">
      <c r="A8551" t="s">
        <v>2014</v>
      </c>
      <c r="B8551" t="s">
        <v>1578</v>
      </c>
      <c r="C8551">
        <v>201202</v>
      </c>
      <c r="D8551">
        <v>0</v>
      </c>
      <c r="E8551" t="s">
        <v>1693</v>
      </c>
      <c r="F8551">
        <v>0</v>
      </c>
      <c r="G8551">
        <v>0</v>
      </c>
      <c r="H8551">
        <v>0</v>
      </c>
      <c r="I8551">
        <v>43112056700</v>
      </c>
      <c r="J8551">
        <v>14</v>
      </c>
      <c r="K8551" t="s">
        <v>2015</v>
      </c>
      <c r="L8551">
        <v>2309</v>
      </c>
      <c r="M8551" t="s">
        <v>2016</v>
      </c>
      <c r="N8551" t="s">
        <v>1988</v>
      </c>
      <c r="O8551">
        <v>0</v>
      </c>
      <c r="P8551" t="s">
        <v>1694</v>
      </c>
    </row>
    <row r="8552" spans="1:16">
      <c r="A8552" t="s">
        <v>2014</v>
      </c>
      <c r="B8552" t="s">
        <v>1762</v>
      </c>
      <c r="C8552">
        <v>201202</v>
      </c>
      <c r="D8552">
        <v>0</v>
      </c>
      <c r="E8552" t="s">
        <v>1693</v>
      </c>
      <c r="F8552">
        <v>0</v>
      </c>
      <c r="G8552">
        <v>0</v>
      </c>
      <c r="H8552">
        <v>0</v>
      </c>
      <c r="I8552">
        <v>43112054800</v>
      </c>
      <c r="J8552">
        <v>14</v>
      </c>
      <c r="K8552" t="s">
        <v>1987</v>
      </c>
      <c r="L8552">
        <v>2309</v>
      </c>
      <c r="M8552" t="s">
        <v>2016</v>
      </c>
      <c r="N8552" t="s">
        <v>1988</v>
      </c>
      <c r="O8552">
        <v>0</v>
      </c>
      <c r="P8552" t="s">
        <v>1694</v>
      </c>
    </row>
    <row r="8553" spans="1:16">
      <c r="A8553" t="s">
        <v>2014</v>
      </c>
      <c r="B8553" t="s">
        <v>1579</v>
      </c>
      <c r="C8553">
        <v>201202</v>
      </c>
      <c r="D8553">
        <v>0</v>
      </c>
      <c r="E8553" t="s">
        <v>1693</v>
      </c>
      <c r="F8553">
        <v>0</v>
      </c>
      <c r="G8553">
        <v>0</v>
      </c>
      <c r="H8553">
        <v>0</v>
      </c>
      <c r="I8553">
        <v>43112057700</v>
      </c>
      <c r="J8553">
        <v>14</v>
      </c>
      <c r="K8553" t="s">
        <v>2015</v>
      </c>
      <c r="L8553">
        <v>2309</v>
      </c>
      <c r="M8553" t="s">
        <v>2016</v>
      </c>
      <c r="N8553" t="s">
        <v>1988</v>
      </c>
      <c r="O8553">
        <v>0</v>
      </c>
      <c r="P8553" t="s">
        <v>1694</v>
      </c>
    </row>
    <row r="8554" spans="1:16">
      <c r="A8554" t="s">
        <v>2014</v>
      </c>
      <c r="B8554" t="s">
        <v>1580</v>
      </c>
      <c r="C8554">
        <v>201202</v>
      </c>
      <c r="D8554">
        <v>0</v>
      </c>
      <c r="E8554" t="s">
        <v>1693</v>
      </c>
      <c r="F8554">
        <v>0</v>
      </c>
      <c r="G8554">
        <v>0</v>
      </c>
      <c r="H8554">
        <v>0</v>
      </c>
      <c r="I8554">
        <v>43112056900</v>
      </c>
      <c r="J8554">
        <v>14</v>
      </c>
      <c r="K8554" t="s">
        <v>2015</v>
      </c>
      <c r="L8554">
        <v>2309</v>
      </c>
      <c r="M8554" t="s">
        <v>2016</v>
      </c>
      <c r="N8554" t="s">
        <v>1988</v>
      </c>
      <c r="O8554">
        <v>0</v>
      </c>
      <c r="P8554" t="s">
        <v>1694</v>
      </c>
    </row>
    <row r="8555" spans="1:16">
      <c r="A8555" t="s">
        <v>2014</v>
      </c>
      <c r="B8555" t="s">
        <v>1654</v>
      </c>
      <c r="C8555">
        <v>201202</v>
      </c>
      <c r="D8555">
        <v>0</v>
      </c>
      <c r="E8555" t="s">
        <v>1693</v>
      </c>
      <c r="F8555">
        <v>0</v>
      </c>
      <c r="G8555">
        <v>0</v>
      </c>
      <c r="H8555">
        <v>0</v>
      </c>
      <c r="I8555">
        <v>43112059900</v>
      </c>
      <c r="J8555">
        <v>14</v>
      </c>
      <c r="K8555" t="s">
        <v>2015</v>
      </c>
      <c r="L8555">
        <v>2309</v>
      </c>
      <c r="M8555" t="s">
        <v>2016</v>
      </c>
      <c r="N8555" t="s">
        <v>1988</v>
      </c>
      <c r="O8555">
        <v>0</v>
      </c>
      <c r="P8555" t="s">
        <v>1694</v>
      </c>
    </row>
    <row r="8556" spans="1:16">
      <c r="A8556" t="s">
        <v>2014</v>
      </c>
      <c r="B8556" t="s">
        <v>1655</v>
      </c>
      <c r="C8556">
        <v>201202</v>
      </c>
      <c r="D8556">
        <v>0</v>
      </c>
      <c r="E8556" t="s">
        <v>1693</v>
      </c>
      <c r="F8556">
        <v>0</v>
      </c>
      <c r="G8556">
        <v>0</v>
      </c>
      <c r="H8556">
        <v>0</v>
      </c>
      <c r="I8556">
        <v>43112043602</v>
      </c>
      <c r="J8556">
        <v>14</v>
      </c>
      <c r="K8556" t="s">
        <v>2015</v>
      </c>
      <c r="L8556">
        <v>2309</v>
      </c>
      <c r="M8556" t="s">
        <v>2016</v>
      </c>
      <c r="N8556" t="s">
        <v>1988</v>
      </c>
      <c r="O8556">
        <v>0</v>
      </c>
      <c r="P8556" t="s">
        <v>1694</v>
      </c>
    </row>
    <row r="8557" spans="1:16">
      <c r="A8557" t="s">
        <v>1985</v>
      </c>
      <c r="B8557" t="s">
        <v>2056</v>
      </c>
      <c r="C8557">
        <v>201203</v>
      </c>
      <c r="D8557">
        <v>0</v>
      </c>
      <c r="E8557" t="s">
        <v>1693</v>
      </c>
      <c r="F8557">
        <v>0</v>
      </c>
      <c r="G8557">
        <v>0</v>
      </c>
      <c r="H8557">
        <v>0</v>
      </c>
      <c r="I8557">
        <v>43112068000</v>
      </c>
      <c r="J8557">
        <v>14</v>
      </c>
      <c r="K8557" t="s">
        <v>1987</v>
      </c>
      <c r="L8557">
        <v>2531</v>
      </c>
      <c r="M8557" t="s">
        <v>1557</v>
      </c>
      <c r="N8557" t="s">
        <v>1988</v>
      </c>
      <c r="O8557">
        <v>0</v>
      </c>
      <c r="P8557" t="s">
        <v>1694</v>
      </c>
    </row>
    <row r="8558" spans="1:16">
      <c r="A8558" t="s">
        <v>1985</v>
      </c>
      <c r="B8558" t="s">
        <v>2057</v>
      </c>
      <c r="C8558">
        <v>201203</v>
      </c>
      <c r="D8558">
        <v>0</v>
      </c>
      <c r="E8558" t="s">
        <v>1693</v>
      </c>
      <c r="F8558">
        <v>0</v>
      </c>
      <c r="G8558">
        <v>0</v>
      </c>
      <c r="H8558">
        <v>0</v>
      </c>
      <c r="I8558">
        <v>43112057601</v>
      </c>
      <c r="J8558">
        <v>14</v>
      </c>
      <c r="K8558" t="s">
        <v>1987</v>
      </c>
      <c r="L8558">
        <v>2531</v>
      </c>
      <c r="M8558" t="s">
        <v>1557</v>
      </c>
      <c r="N8558" t="s">
        <v>1988</v>
      </c>
      <c r="O8558">
        <v>0</v>
      </c>
      <c r="P8558" t="s">
        <v>1694</v>
      </c>
    </row>
    <row r="8559" spans="1:16">
      <c r="A8559" t="s">
        <v>1985</v>
      </c>
      <c r="B8559" t="s">
        <v>2058</v>
      </c>
      <c r="C8559">
        <v>201203</v>
      </c>
      <c r="D8559">
        <v>0</v>
      </c>
      <c r="E8559" t="s">
        <v>1693</v>
      </c>
      <c r="F8559">
        <v>0</v>
      </c>
      <c r="G8559">
        <v>0</v>
      </c>
      <c r="H8559">
        <v>0</v>
      </c>
      <c r="I8559">
        <v>43112061401</v>
      </c>
      <c r="J8559">
        <v>14</v>
      </c>
      <c r="K8559" t="s">
        <v>1987</v>
      </c>
      <c r="L8559">
        <v>2531</v>
      </c>
      <c r="M8559" t="s">
        <v>1557</v>
      </c>
      <c r="N8559" t="s">
        <v>1988</v>
      </c>
      <c r="O8559">
        <v>0</v>
      </c>
      <c r="P8559" t="s">
        <v>1694</v>
      </c>
    </row>
    <row r="8560" spans="1:16">
      <c r="A8560" t="s">
        <v>2014</v>
      </c>
      <c r="B8560" t="s">
        <v>1648</v>
      </c>
      <c r="C8560">
        <v>201203</v>
      </c>
      <c r="D8560">
        <v>0</v>
      </c>
      <c r="E8560" t="s">
        <v>1693</v>
      </c>
      <c r="F8560">
        <v>0</v>
      </c>
      <c r="G8560">
        <v>0</v>
      </c>
      <c r="H8560">
        <v>0</v>
      </c>
      <c r="I8560">
        <v>43112040600</v>
      </c>
      <c r="J8560">
        <v>14</v>
      </c>
      <c r="K8560" t="s">
        <v>2015</v>
      </c>
      <c r="L8560">
        <v>2309</v>
      </c>
      <c r="M8560" t="s">
        <v>2016</v>
      </c>
      <c r="N8560" t="s">
        <v>1988</v>
      </c>
      <c r="O8560">
        <v>0</v>
      </c>
      <c r="P8560" t="s">
        <v>1694</v>
      </c>
    </row>
    <row r="8561" spans="1:16">
      <c r="A8561" t="s">
        <v>2014</v>
      </c>
      <c r="B8561" t="s">
        <v>1649</v>
      </c>
      <c r="C8561">
        <v>201203</v>
      </c>
      <c r="D8561">
        <v>0</v>
      </c>
      <c r="E8561" t="s">
        <v>1693</v>
      </c>
      <c r="F8561">
        <v>0</v>
      </c>
      <c r="G8561">
        <v>0</v>
      </c>
      <c r="H8561">
        <v>0</v>
      </c>
      <c r="I8561">
        <v>43112042100</v>
      </c>
      <c r="J8561">
        <v>14</v>
      </c>
      <c r="K8561" t="s">
        <v>2015</v>
      </c>
      <c r="L8561">
        <v>2309</v>
      </c>
      <c r="M8561" t="s">
        <v>2016</v>
      </c>
      <c r="N8561" t="s">
        <v>1988</v>
      </c>
      <c r="O8561">
        <v>0</v>
      </c>
      <c r="P8561" t="s">
        <v>1694</v>
      </c>
    </row>
    <row r="8562" spans="1:16">
      <c r="A8562" t="s">
        <v>2014</v>
      </c>
      <c r="B8562" t="s">
        <v>1701</v>
      </c>
      <c r="C8562">
        <v>201203</v>
      </c>
      <c r="D8562">
        <v>0</v>
      </c>
      <c r="E8562" t="s">
        <v>1693</v>
      </c>
      <c r="F8562">
        <v>0</v>
      </c>
      <c r="G8562">
        <v>0</v>
      </c>
      <c r="H8562">
        <v>0</v>
      </c>
      <c r="I8562">
        <v>43112042202</v>
      </c>
      <c r="J8562">
        <v>14</v>
      </c>
      <c r="K8562" t="s">
        <v>2015</v>
      </c>
      <c r="L8562">
        <v>2309</v>
      </c>
      <c r="M8562" t="s">
        <v>2016</v>
      </c>
      <c r="N8562" t="s">
        <v>1988</v>
      </c>
      <c r="O8562">
        <v>0</v>
      </c>
      <c r="P8562" t="s">
        <v>1694</v>
      </c>
    </row>
    <row r="8563" spans="1:16">
      <c r="A8563" t="s">
        <v>2014</v>
      </c>
      <c r="B8563" t="s">
        <v>1635</v>
      </c>
      <c r="C8563">
        <v>201203</v>
      </c>
      <c r="D8563">
        <v>0</v>
      </c>
      <c r="E8563" t="s">
        <v>1693</v>
      </c>
      <c r="F8563">
        <v>0</v>
      </c>
      <c r="G8563">
        <v>0</v>
      </c>
      <c r="H8563">
        <v>0</v>
      </c>
      <c r="I8563">
        <v>43112040501</v>
      </c>
      <c r="J8563">
        <v>14</v>
      </c>
      <c r="K8563" t="s">
        <v>2015</v>
      </c>
      <c r="L8563">
        <v>2309</v>
      </c>
      <c r="M8563" t="s">
        <v>2016</v>
      </c>
      <c r="N8563" t="s">
        <v>1988</v>
      </c>
      <c r="O8563">
        <v>0</v>
      </c>
      <c r="P8563" t="s">
        <v>1694</v>
      </c>
    </row>
    <row r="8564" spans="1:16">
      <c r="A8564" t="s">
        <v>2014</v>
      </c>
      <c r="B8564" t="s">
        <v>1716</v>
      </c>
      <c r="C8564">
        <v>201203</v>
      </c>
      <c r="D8564">
        <v>0</v>
      </c>
      <c r="E8564" t="s">
        <v>1693</v>
      </c>
      <c r="F8564">
        <v>0</v>
      </c>
      <c r="G8564">
        <v>0</v>
      </c>
      <c r="H8564">
        <v>0</v>
      </c>
      <c r="I8564">
        <v>43112042901</v>
      </c>
      <c r="J8564">
        <v>14</v>
      </c>
      <c r="K8564" t="s">
        <v>2015</v>
      </c>
      <c r="L8564">
        <v>2309</v>
      </c>
      <c r="M8564" t="s">
        <v>2016</v>
      </c>
      <c r="N8564" t="s">
        <v>1988</v>
      </c>
      <c r="O8564">
        <v>0</v>
      </c>
      <c r="P8564" t="s">
        <v>1694</v>
      </c>
    </row>
    <row r="8565" spans="1:16">
      <c r="A8565" t="s">
        <v>2014</v>
      </c>
      <c r="B8565" t="s">
        <v>1575</v>
      </c>
      <c r="C8565">
        <v>201203</v>
      </c>
      <c r="D8565">
        <v>0</v>
      </c>
      <c r="E8565" t="s">
        <v>1693</v>
      </c>
      <c r="F8565">
        <v>0</v>
      </c>
      <c r="G8565">
        <v>0</v>
      </c>
      <c r="H8565">
        <v>0</v>
      </c>
      <c r="I8565">
        <v>43112046100</v>
      </c>
      <c r="J8565">
        <v>14</v>
      </c>
      <c r="K8565" t="s">
        <v>2015</v>
      </c>
      <c r="L8565">
        <v>2309</v>
      </c>
      <c r="M8565" t="s">
        <v>2016</v>
      </c>
      <c r="N8565" t="s">
        <v>1988</v>
      </c>
      <c r="O8565">
        <v>0</v>
      </c>
      <c r="P8565" t="s">
        <v>1694</v>
      </c>
    </row>
    <row r="8566" spans="1:16">
      <c r="A8566" t="s">
        <v>2014</v>
      </c>
      <c r="B8566" t="s">
        <v>1663</v>
      </c>
      <c r="C8566">
        <v>201203</v>
      </c>
      <c r="D8566">
        <v>0</v>
      </c>
      <c r="E8566" t="s">
        <v>1693</v>
      </c>
      <c r="F8566">
        <v>0</v>
      </c>
      <c r="G8566">
        <v>0</v>
      </c>
      <c r="H8566">
        <v>0</v>
      </c>
      <c r="I8566">
        <v>43112045300</v>
      </c>
      <c r="J8566">
        <v>14</v>
      </c>
      <c r="K8566" t="s">
        <v>2015</v>
      </c>
      <c r="L8566">
        <v>2309</v>
      </c>
      <c r="M8566" t="s">
        <v>2016</v>
      </c>
      <c r="N8566" t="s">
        <v>1988</v>
      </c>
      <c r="O8566">
        <v>0</v>
      </c>
      <c r="P8566" t="s">
        <v>1694</v>
      </c>
    </row>
    <row r="8567" spans="1:16">
      <c r="A8567" t="s">
        <v>2014</v>
      </c>
      <c r="B8567" t="s">
        <v>1592</v>
      </c>
      <c r="C8567">
        <v>201203</v>
      </c>
      <c r="D8567">
        <v>0</v>
      </c>
      <c r="E8567" t="s">
        <v>1693</v>
      </c>
      <c r="F8567">
        <v>0</v>
      </c>
      <c r="G8567">
        <v>0</v>
      </c>
      <c r="H8567">
        <v>0</v>
      </c>
      <c r="I8567">
        <v>43112047400</v>
      </c>
      <c r="J8567">
        <v>14</v>
      </c>
      <c r="K8567" t="s">
        <v>2015</v>
      </c>
      <c r="L8567">
        <v>2309</v>
      </c>
      <c r="M8567" t="s">
        <v>2016</v>
      </c>
      <c r="N8567" t="s">
        <v>1988</v>
      </c>
      <c r="O8567">
        <v>0</v>
      </c>
      <c r="P8567" t="s">
        <v>1694</v>
      </c>
    </row>
    <row r="8568" spans="1:16">
      <c r="A8568" t="s">
        <v>2014</v>
      </c>
      <c r="B8568" t="s">
        <v>1689</v>
      </c>
      <c r="C8568">
        <v>201203</v>
      </c>
      <c r="D8568">
        <v>0</v>
      </c>
      <c r="E8568" t="s">
        <v>1693</v>
      </c>
      <c r="F8568">
        <v>0</v>
      </c>
      <c r="G8568">
        <v>0</v>
      </c>
      <c r="H8568">
        <v>0</v>
      </c>
      <c r="I8568">
        <v>43112043202</v>
      </c>
      <c r="J8568">
        <v>14</v>
      </c>
      <c r="K8568" t="s">
        <v>2015</v>
      </c>
      <c r="L8568">
        <v>2309</v>
      </c>
      <c r="M8568" t="s">
        <v>2016</v>
      </c>
      <c r="N8568" t="s">
        <v>1988</v>
      </c>
      <c r="O8568">
        <v>0</v>
      </c>
      <c r="P8568" t="s">
        <v>1694</v>
      </c>
    </row>
    <row r="8569" spans="1:16">
      <c r="A8569" t="s">
        <v>2014</v>
      </c>
      <c r="B8569" t="s">
        <v>1664</v>
      </c>
      <c r="C8569">
        <v>201203</v>
      </c>
      <c r="D8569">
        <v>0</v>
      </c>
      <c r="E8569" t="s">
        <v>1693</v>
      </c>
      <c r="F8569">
        <v>0</v>
      </c>
      <c r="G8569">
        <v>0</v>
      </c>
      <c r="H8569">
        <v>0</v>
      </c>
      <c r="I8569">
        <v>43112048600</v>
      </c>
      <c r="J8569">
        <v>14</v>
      </c>
      <c r="K8569" t="s">
        <v>2015</v>
      </c>
      <c r="L8569">
        <v>2309</v>
      </c>
      <c r="M8569" t="s">
        <v>2016</v>
      </c>
      <c r="N8569" t="s">
        <v>1988</v>
      </c>
      <c r="O8569">
        <v>0</v>
      </c>
      <c r="P8569" t="s">
        <v>1694</v>
      </c>
    </row>
    <row r="8570" spans="1:16">
      <c r="A8570" t="s">
        <v>2014</v>
      </c>
      <c r="B8570" t="s">
        <v>1651</v>
      </c>
      <c r="C8570">
        <v>201203</v>
      </c>
      <c r="D8570">
        <v>0</v>
      </c>
      <c r="E8570" t="s">
        <v>1693</v>
      </c>
      <c r="F8570">
        <v>0</v>
      </c>
      <c r="G8570">
        <v>0</v>
      </c>
      <c r="H8570">
        <v>0</v>
      </c>
      <c r="I8570">
        <v>43112047001</v>
      </c>
      <c r="J8570">
        <v>14</v>
      </c>
      <c r="K8570" t="s">
        <v>2015</v>
      </c>
      <c r="L8570">
        <v>2309</v>
      </c>
      <c r="M8570" t="s">
        <v>2016</v>
      </c>
      <c r="N8570" t="s">
        <v>1988</v>
      </c>
      <c r="O8570">
        <v>0</v>
      </c>
      <c r="P8570" t="s">
        <v>1694</v>
      </c>
    </row>
    <row r="8571" spans="1:16">
      <c r="A8571" t="s">
        <v>2014</v>
      </c>
      <c r="B8571" t="s">
        <v>1636</v>
      </c>
      <c r="C8571">
        <v>201203</v>
      </c>
      <c r="D8571">
        <v>0</v>
      </c>
      <c r="E8571" t="s">
        <v>1693</v>
      </c>
      <c r="F8571">
        <v>0</v>
      </c>
      <c r="G8571">
        <v>0</v>
      </c>
      <c r="H8571">
        <v>0</v>
      </c>
      <c r="I8571">
        <v>43112051200</v>
      </c>
      <c r="J8571">
        <v>14</v>
      </c>
      <c r="K8571" t="s">
        <v>2015</v>
      </c>
      <c r="L8571">
        <v>2309</v>
      </c>
      <c r="M8571" t="s">
        <v>2016</v>
      </c>
      <c r="N8571" t="s">
        <v>1988</v>
      </c>
      <c r="O8571">
        <v>0</v>
      </c>
      <c r="P8571" t="s">
        <v>1694</v>
      </c>
    </row>
    <row r="8572" spans="1:16">
      <c r="A8572" t="s">
        <v>2014</v>
      </c>
      <c r="B8572" t="s">
        <v>1652</v>
      </c>
      <c r="C8572">
        <v>201203</v>
      </c>
      <c r="D8572">
        <v>0</v>
      </c>
      <c r="E8572" t="s">
        <v>1693</v>
      </c>
      <c r="F8572">
        <v>0</v>
      </c>
      <c r="G8572">
        <v>0</v>
      </c>
      <c r="H8572">
        <v>0</v>
      </c>
      <c r="I8572">
        <v>43112049600</v>
      </c>
      <c r="J8572">
        <v>14</v>
      </c>
      <c r="K8572" t="s">
        <v>2015</v>
      </c>
      <c r="L8572">
        <v>2309</v>
      </c>
      <c r="M8572" t="s">
        <v>2016</v>
      </c>
      <c r="N8572" t="s">
        <v>1988</v>
      </c>
      <c r="O8572">
        <v>0</v>
      </c>
      <c r="P8572" t="s">
        <v>1694</v>
      </c>
    </row>
    <row r="8573" spans="1:16">
      <c r="A8573" t="s">
        <v>2014</v>
      </c>
      <c r="B8573" t="s">
        <v>1637</v>
      </c>
      <c r="C8573">
        <v>201203</v>
      </c>
      <c r="D8573">
        <v>0</v>
      </c>
      <c r="E8573" t="s">
        <v>1693</v>
      </c>
      <c r="F8573">
        <v>0</v>
      </c>
      <c r="G8573">
        <v>0</v>
      </c>
      <c r="H8573">
        <v>0</v>
      </c>
      <c r="I8573">
        <v>43112051900</v>
      </c>
      <c r="J8573">
        <v>14</v>
      </c>
      <c r="K8573" t="s">
        <v>2015</v>
      </c>
      <c r="L8573">
        <v>2309</v>
      </c>
      <c r="M8573" t="s">
        <v>2016</v>
      </c>
      <c r="N8573" t="s">
        <v>1988</v>
      </c>
      <c r="O8573">
        <v>0</v>
      </c>
      <c r="P8573" t="s">
        <v>1694</v>
      </c>
    </row>
    <row r="8574" spans="1:16">
      <c r="A8574" t="s">
        <v>2014</v>
      </c>
      <c r="B8574" t="s">
        <v>1577</v>
      </c>
      <c r="C8574">
        <v>201203</v>
      </c>
      <c r="D8574">
        <v>0</v>
      </c>
      <c r="E8574" t="s">
        <v>1693</v>
      </c>
      <c r="F8574">
        <v>0</v>
      </c>
      <c r="G8574">
        <v>0</v>
      </c>
      <c r="H8574">
        <v>0</v>
      </c>
      <c r="I8574">
        <v>43112051101</v>
      </c>
      <c r="J8574">
        <v>14</v>
      </c>
      <c r="K8574" t="s">
        <v>2015</v>
      </c>
      <c r="L8574">
        <v>2309</v>
      </c>
      <c r="M8574" t="s">
        <v>2016</v>
      </c>
      <c r="N8574" t="s">
        <v>1988</v>
      </c>
      <c r="O8574">
        <v>0</v>
      </c>
      <c r="P8574" t="s">
        <v>1694</v>
      </c>
    </row>
    <row r="8575" spans="1:16">
      <c r="A8575" t="s">
        <v>2014</v>
      </c>
      <c r="B8575" t="s">
        <v>1631</v>
      </c>
      <c r="C8575">
        <v>201203</v>
      </c>
      <c r="D8575">
        <v>0</v>
      </c>
      <c r="E8575" t="s">
        <v>1693</v>
      </c>
      <c r="F8575">
        <v>0</v>
      </c>
      <c r="G8575">
        <v>0</v>
      </c>
      <c r="H8575">
        <v>0</v>
      </c>
      <c r="I8575">
        <v>43112052800</v>
      </c>
      <c r="J8575">
        <v>14</v>
      </c>
      <c r="K8575" t="s">
        <v>2015</v>
      </c>
      <c r="L8575">
        <v>2309</v>
      </c>
      <c r="M8575" t="s">
        <v>2016</v>
      </c>
      <c r="N8575" t="s">
        <v>1988</v>
      </c>
      <c r="O8575">
        <v>0</v>
      </c>
      <c r="P8575" t="s">
        <v>1694</v>
      </c>
    </row>
    <row r="8576" spans="1:16">
      <c r="A8576" t="s">
        <v>2014</v>
      </c>
      <c r="B8576" t="s">
        <v>1653</v>
      </c>
      <c r="C8576">
        <v>201203</v>
      </c>
      <c r="D8576">
        <v>0</v>
      </c>
      <c r="E8576" t="s">
        <v>1693</v>
      </c>
      <c r="F8576">
        <v>0</v>
      </c>
      <c r="G8576">
        <v>0</v>
      </c>
      <c r="H8576">
        <v>0</v>
      </c>
      <c r="I8576">
        <v>43112054500</v>
      </c>
      <c r="J8576">
        <v>14</v>
      </c>
      <c r="K8576" t="s">
        <v>2015</v>
      </c>
      <c r="L8576">
        <v>2309</v>
      </c>
      <c r="M8576" t="s">
        <v>2016</v>
      </c>
      <c r="N8576" t="s">
        <v>1988</v>
      </c>
      <c r="O8576">
        <v>0</v>
      </c>
      <c r="P8576" t="s">
        <v>1694</v>
      </c>
    </row>
    <row r="8577" spans="1:16">
      <c r="A8577" t="s">
        <v>2014</v>
      </c>
      <c r="B8577" t="s">
        <v>1593</v>
      </c>
      <c r="C8577">
        <v>201203</v>
      </c>
      <c r="D8577">
        <v>0</v>
      </c>
      <c r="E8577" t="s">
        <v>1693</v>
      </c>
      <c r="F8577">
        <v>0</v>
      </c>
      <c r="G8577">
        <v>0</v>
      </c>
      <c r="H8577">
        <v>0</v>
      </c>
      <c r="I8577">
        <v>43112053700</v>
      </c>
      <c r="J8577">
        <v>14</v>
      </c>
      <c r="K8577" t="s">
        <v>2015</v>
      </c>
      <c r="L8577">
        <v>2309</v>
      </c>
      <c r="M8577" t="s">
        <v>2016</v>
      </c>
      <c r="N8577" t="s">
        <v>1988</v>
      </c>
      <c r="O8577">
        <v>0</v>
      </c>
      <c r="P8577" t="s">
        <v>1694</v>
      </c>
    </row>
    <row r="8578" spans="1:16">
      <c r="A8578" t="s">
        <v>2014</v>
      </c>
      <c r="B8578" t="s">
        <v>1578</v>
      </c>
      <c r="C8578">
        <v>201203</v>
      </c>
      <c r="D8578">
        <v>0</v>
      </c>
      <c r="E8578" t="s">
        <v>1693</v>
      </c>
      <c r="F8578">
        <v>0</v>
      </c>
      <c r="G8578">
        <v>0</v>
      </c>
      <c r="H8578">
        <v>0</v>
      </c>
      <c r="I8578">
        <v>43112056700</v>
      </c>
      <c r="J8578">
        <v>14</v>
      </c>
      <c r="K8578" t="s">
        <v>2015</v>
      </c>
      <c r="L8578">
        <v>2309</v>
      </c>
      <c r="M8578" t="s">
        <v>2016</v>
      </c>
      <c r="N8578" t="s">
        <v>1988</v>
      </c>
      <c r="O8578">
        <v>0</v>
      </c>
      <c r="P8578" t="s">
        <v>1694</v>
      </c>
    </row>
    <row r="8579" spans="1:16">
      <c r="A8579" t="s">
        <v>2014</v>
      </c>
      <c r="B8579" t="s">
        <v>1762</v>
      </c>
      <c r="C8579">
        <v>201203</v>
      </c>
      <c r="D8579">
        <v>0</v>
      </c>
      <c r="E8579" t="s">
        <v>1693</v>
      </c>
      <c r="F8579">
        <v>0</v>
      </c>
      <c r="G8579">
        <v>0</v>
      </c>
      <c r="H8579">
        <v>0</v>
      </c>
      <c r="I8579">
        <v>43112054800</v>
      </c>
      <c r="J8579">
        <v>14</v>
      </c>
      <c r="K8579" t="s">
        <v>1987</v>
      </c>
      <c r="L8579">
        <v>2309</v>
      </c>
      <c r="M8579" t="s">
        <v>2016</v>
      </c>
      <c r="N8579" t="s">
        <v>1988</v>
      </c>
      <c r="O8579">
        <v>0</v>
      </c>
      <c r="P8579" t="s">
        <v>1694</v>
      </c>
    </row>
    <row r="8580" spans="1:16">
      <c r="A8580" t="s">
        <v>2014</v>
      </c>
      <c r="B8580" t="s">
        <v>1579</v>
      </c>
      <c r="C8580">
        <v>201203</v>
      </c>
      <c r="D8580">
        <v>0</v>
      </c>
      <c r="E8580" t="s">
        <v>1693</v>
      </c>
      <c r="F8580">
        <v>0</v>
      </c>
      <c r="G8580">
        <v>0</v>
      </c>
      <c r="H8580">
        <v>0</v>
      </c>
      <c r="I8580">
        <v>43112057700</v>
      </c>
      <c r="J8580">
        <v>14</v>
      </c>
      <c r="K8580" t="s">
        <v>2015</v>
      </c>
      <c r="L8580">
        <v>2309</v>
      </c>
      <c r="M8580" t="s">
        <v>2016</v>
      </c>
      <c r="N8580" t="s">
        <v>1988</v>
      </c>
      <c r="O8580">
        <v>0</v>
      </c>
      <c r="P8580" t="s">
        <v>1694</v>
      </c>
    </row>
    <row r="8581" spans="1:16">
      <c r="A8581" t="s">
        <v>2014</v>
      </c>
      <c r="B8581" t="s">
        <v>1580</v>
      </c>
      <c r="C8581">
        <v>201203</v>
      </c>
      <c r="D8581">
        <v>0</v>
      </c>
      <c r="E8581" t="s">
        <v>1693</v>
      </c>
      <c r="F8581">
        <v>0</v>
      </c>
      <c r="G8581">
        <v>0</v>
      </c>
      <c r="H8581">
        <v>0</v>
      </c>
      <c r="I8581">
        <v>43112056900</v>
      </c>
      <c r="J8581">
        <v>14</v>
      </c>
      <c r="K8581" t="s">
        <v>2015</v>
      </c>
      <c r="L8581">
        <v>2309</v>
      </c>
      <c r="M8581" t="s">
        <v>2016</v>
      </c>
      <c r="N8581" t="s">
        <v>1988</v>
      </c>
      <c r="O8581">
        <v>0</v>
      </c>
      <c r="P8581" t="s">
        <v>1694</v>
      </c>
    </row>
    <row r="8582" spans="1:16">
      <c r="A8582" t="s">
        <v>2014</v>
      </c>
      <c r="B8582" t="s">
        <v>1654</v>
      </c>
      <c r="C8582">
        <v>201203</v>
      </c>
      <c r="D8582">
        <v>0</v>
      </c>
      <c r="E8582" t="s">
        <v>1693</v>
      </c>
      <c r="F8582">
        <v>0</v>
      </c>
      <c r="G8582">
        <v>0</v>
      </c>
      <c r="H8582">
        <v>0</v>
      </c>
      <c r="I8582">
        <v>43112059900</v>
      </c>
      <c r="J8582">
        <v>14</v>
      </c>
      <c r="K8582" t="s">
        <v>2015</v>
      </c>
      <c r="L8582">
        <v>2309</v>
      </c>
      <c r="M8582" t="s">
        <v>2016</v>
      </c>
      <c r="N8582" t="s">
        <v>1988</v>
      </c>
      <c r="O8582">
        <v>0</v>
      </c>
      <c r="P8582" t="s">
        <v>1694</v>
      </c>
    </row>
    <row r="8583" spans="1:16">
      <c r="A8583" t="s">
        <v>2014</v>
      </c>
      <c r="B8583" t="s">
        <v>1655</v>
      </c>
      <c r="C8583">
        <v>201203</v>
      </c>
      <c r="D8583">
        <v>0</v>
      </c>
      <c r="E8583" t="s">
        <v>1693</v>
      </c>
      <c r="F8583">
        <v>0</v>
      </c>
      <c r="G8583">
        <v>0</v>
      </c>
      <c r="H8583">
        <v>0</v>
      </c>
      <c r="I8583">
        <v>43112043602</v>
      </c>
      <c r="J8583">
        <v>14</v>
      </c>
      <c r="K8583" t="s">
        <v>2015</v>
      </c>
      <c r="L8583">
        <v>2309</v>
      </c>
      <c r="M8583" t="s">
        <v>2016</v>
      </c>
      <c r="N8583" t="s">
        <v>1988</v>
      </c>
      <c r="O8583">
        <v>0</v>
      </c>
      <c r="P8583" t="s">
        <v>1694</v>
      </c>
    </row>
    <row r="8584" spans="1:16">
      <c r="A8584" t="s">
        <v>1985</v>
      </c>
      <c r="B8584" t="s">
        <v>2056</v>
      </c>
      <c r="C8584">
        <v>201204</v>
      </c>
      <c r="D8584">
        <v>0</v>
      </c>
      <c r="E8584" t="s">
        <v>1693</v>
      </c>
      <c r="F8584">
        <v>0</v>
      </c>
      <c r="G8584">
        <v>0</v>
      </c>
      <c r="H8584">
        <v>0</v>
      </c>
      <c r="I8584">
        <v>43112068000</v>
      </c>
      <c r="J8584">
        <v>14</v>
      </c>
      <c r="K8584" t="s">
        <v>1987</v>
      </c>
      <c r="L8584">
        <v>2531</v>
      </c>
      <c r="M8584" t="s">
        <v>1557</v>
      </c>
      <c r="N8584" t="s">
        <v>1988</v>
      </c>
      <c r="O8584">
        <v>0</v>
      </c>
      <c r="P8584" t="s">
        <v>1694</v>
      </c>
    </row>
    <row r="8585" spans="1:16">
      <c r="A8585" t="s">
        <v>1985</v>
      </c>
      <c r="B8585" t="s">
        <v>2057</v>
      </c>
      <c r="C8585">
        <v>201204</v>
      </c>
      <c r="D8585">
        <v>0</v>
      </c>
      <c r="E8585" t="s">
        <v>1693</v>
      </c>
      <c r="F8585">
        <v>0</v>
      </c>
      <c r="G8585">
        <v>0</v>
      </c>
      <c r="H8585">
        <v>0</v>
      </c>
      <c r="I8585">
        <v>43112057601</v>
      </c>
      <c r="J8585">
        <v>14</v>
      </c>
      <c r="K8585" t="s">
        <v>1987</v>
      </c>
      <c r="L8585">
        <v>2531</v>
      </c>
      <c r="M8585" t="s">
        <v>1557</v>
      </c>
      <c r="N8585" t="s">
        <v>1988</v>
      </c>
      <c r="O8585">
        <v>0</v>
      </c>
      <c r="P8585" t="s">
        <v>1694</v>
      </c>
    </row>
    <row r="8586" spans="1:16">
      <c r="A8586" t="s">
        <v>1985</v>
      </c>
      <c r="B8586" t="s">
        <v>2058</v>
      </c>
      <c r="C8586">
        <v>201204</v>
      </c>
      <c r="D8586">
        <v>0</v>
      </c>
      <c r="E8586" t="s">
        <v>1693</v>
      </c>
      <c r="F8586">
        <v>0</v>
      </c>
      <c r="G8586">
        <v>0</v>
      </c>
      <c r="H8586">
        <v>0</v>
      </c>
      <c r="I8586">
        <v>43112061401</v>
      </c>
      <c r="J8586">
        <v>14</v>
      </c>
      <c r="K8586" t="s">
        <v>1987</v>
      </c>
      <c r="L8586">
        <v>2531</v>
      </c>
      <c r="M8586" t="s">
        <v>1557</v>
      </c>
      <c r="N8586" t="s">
        <v>1988</v>
      </c>
      <c r="O8586">
        <v>0</v>
      </c>
      <c r="P8586" t="s">
        <v>1694</v>
      </c>
    </row>
    <row r="8587" spans="1:16">
      <c r="A8587" t="s">
        <v>2014</v>
      </c>
      <c r="B8587" t="s">
        <v>1648</v>
      </c>
      <c r="C8587">
        <v>201204</v>
      </c>
      <c r="D8587">
        <v>0</v>
      </c>
      <c r="E8587" t="s">
        <v>1693</v>
      </c>
      <c r="F8587">
        <v>0</v>
      </c>
      <c r="G8587">
        <v>0</v>
      </c>
      <c r="H8587">
        <v>0</v>
      </c>
      <c r="I8587">
        <v>43112040600</v>
      </c>
      <c r="J8587">
        <v>14</v>
      </c>
      <c r="K8587" t="s">
        <v>2015</v>
      </c>
      <c r="L8587">
        <v>2309</v>
      </c>
      <c r="M8587" t="s">
        <v>2016</v>
      </c>
      <c r="N8587" t="s">
        <v>1988</v>
      </c>
      <c r="O8587">
        <v>0</v>
      </c>
      <c r="P8587" t="s">
        <v>1694</v>
      </c>
    </row>
    <row r="8588" spans="1:16">
      <c r="A8588" t="s">
        <v>2014</v>
      </c>
      <c r="B8588" t="s">
        <v>1649</v>
      </c>
      <c r="C8588">
        <v>201204</v>
      </c>
      <c r="D8588">
        <v>0</v>
      </c>
      <c r="E8588" t="s">
        <v>1693</v>
      </c>
      <c r="F8588">
        <v>0</v>
      </c>
      <c r="G8588">
        <v>0</v>
      </c>
      <c r="H8588">
        <v>0</v>
      </c>
      <c r="I8588">
        <v>43112042100</v>
      </c>
      <c r="J8588">
        <v>14</v>
      </c>
      <c r="K8588" t="s">
        <v>2015</v>
      </c>
      <c r="L8588">
        <v>2309</v>
      </c>
      <c r="M8588" t="s">
        <v>2016</v>
      </c>
      <c r="N8588" t="s">
        <v>1988</v>
      </c>
      <c r="O8588">
        <v>0</v>
      </c>
      <c r="P8588" t="s">
        <v>1694</v>
      </c>
    </row>
    <row r="8589" spans="1:16">
      <c r="A8589" t="s">
        <v>2014</v>
      </c>
      <c r="B8589" t="s">
        <v>1701</v>
      </c>
      <c r="C8589">
        <v>201204</v>
      </c>
      <c r="D8589">
        <v>0</v>
      </c>
      <c r="E8589" t="s">
        <v>1693</v>
      </c>
      <c r="F8589">
        <v>0</v>
      </c>
      <c r="G8589">
        <v>0</v>
      </c>
      <c r="H8589">
        <v>0</v>
      </c>
      <c r="I8589">
        <v>43112042202</v>
      </c>
      <c r="J8589">
        <v>14</v>
      </c>
      <c r="K8589" t="s">
        <v>2015</v>
      </c>
      <c r="L8589">
        <v>2309</v>
      </c>
      <c r="M8589" t="s">
        <v>2016</v>
      </c>
      <c r="N8589" t="s">
        <v>1988</v>
      </c>
      <c r="O8589">
        <v>0</v>
      </c>
      <c r="P8589" t="s">
        <v>1694</v>
      </c>
    </row>
    <row r="8590" spans="1:16">
      <c r="A8590" t="s">
        <v>2014</v>
      </c>
      <c r="B8590" t="s">
        <v>1635</v>
      </c>
      <c r="C8590">
        <v>201204</v>
      </c>
      <c r="D8590">
        <v>0</v>
      </c>
      <c r="E8590" t="s">
        <v>1693</v>
      </c>
      <c r="F8590">
        <v>0</v>
      </c>
      <c r="G8590">
        <v>0</v>
      </c>
      <c r="H8590">
        <v>0</v>
      </c>
      <c r="I8590">
        <v>43112040501</v>
      </c>
      <c r="J8590">
        <v>14</v>
      </c>
      <c r="K8590" t="s">
        <v>2015</v>
      </c>
      <c r="L8590">
        <v>2309</v>
      </c>
      <c r="M8590" t="s">
        <v>2016</v>
      </c>
      <c r="N8590" t="s">
        <v>1988</v>
      </c>
      <c r="O8590">
        <v>0</v>
      </c>
      <c r="P8590" t="s">
        <v>1694</v>
      </c>
    </row>
    <row r="8591" spans="1:16">
      <c r="A8591" t="s">
        <v>2014</v>
      </c>
      <c r="B8591" t="s">
        <v>1716</v>
      </c>
      <c r="C8591">
        <v>201204</v>
      </c>
      <c r="D8591">
        <v>0</v>
      </c>
      <c r="E8591" t="s">
        <v>1693</v>
      </c>
      <c r="F8591">
        <v>0</v>
      </c>
      <c r="G8591">
        <v>0</v>
      </c>
      <c r="H8591">
        <v>0</v>
      </c>
      <c r="I8591">
        <v>43112042901</v>
      </c>
      <c r="J8591">
        <v>14</v>
      </c>
      <c r="K8591" t="s">
        <v>2015</v>
      </c>
      <c r="L8591">
        <v>2309</v>
      </c>
      <c r="M8591" t="s">
        <v>2016</v>
      </c>
      <c r="N8591" t="s">
        <v>1988</v>
      </c>
      <c r="O8591">
        <v>0</v>
      </c>
      <c r="P8591" t="s">
        <v>1694</v>
      </c>
    </row>
    <row r="8592" spans="1:16">
      <c r="A8592" t="s">
        <v>2014</v>
      </c>
      <c r="B8592" t="s">
        <v>1575</v>
      </c>
      <c r="C8592">
        <v>201204</v>
      </c>
      <c r="D8592">
        <v>0</v>
      </c>
      <c r="E8592" t="s">
        <v>1693</v>
      </c>
      <c r="F8592">
        <v>0</v>
      </c>
      <c r="G8592">
        <v>0</v>
      </c>
      <c r="H8592">
        <v>0</v>
      </c>
      <c r="I8592">
        <v>43112046100</v>
      </c>
      <c r="J8592">
        <v>14</v>
      </c>
      <c r="K8592" t="s">
        <v>2015</v>
      </c>
      <c r="L8592">
        <v>2309</v>
      </c>
      <c r="M8592" t="s">
        <v>2016</v>
      </c>
      <c r="N8592" t="s">
        <v>1988</v>
      </c>
      <c r="O8592">
        <v>0</v>
      </c>
      <c r="P8592" t="s">
        <v>1694</v>
      </c>
    </row>
    <row r="8593" spans="1:16">
      <c r="A8593" t="s">
        <v>2014</v>
      </c>
      <c r="B8593" t="s">
        <v>1663</v>
      </c>
      <c r="C8593">
        <v>201204</v>
      </c>
      <c r="D8593">
        <v>0</v>
      </c>
      <c r="E8593" t="s">
        <v>1693</v>
      </c>
      <c r="F8593">
        <v>0</v>
      </c>
      <c r="G8593">
        <v>0</v>
      </c>
      <c r="H8593">
        <v>0</v>
      </c>
      <c r="I8593">
        <v>43112045300</v>
      </c>
      <c r="J8593">
        <v>14</v>
      </c>
      <c r="K8593" t="s">
        <v>2015</v>
      </c>
      <c r="L8593">
        <v>2309</v>
      </c>
      <c r="M8593" t="s">
        <v>2016</v>
      </c>
      <c r="N8593" t="s">
        <v>1988</v>
      </c>
      <c r="O8593">
        <v>0</v>
      </c>
      <c r="P8593" t="s">
        <v>1694</v>
      </c>
    </row>
    <row r="8594" spans="1:16">
      <c r="A8594" t="s">
        <v>2014</v>
      </c>
      <c r="B8594" t="s">
        <v>1592</v>
      </c>
      <c r="C8594">
        <v>201204</v>
      </c>
      <c r="D8594">
        <v>0</v>
      </c>
      <c r="E8594" t="s">
        <v>1693</v>
      </c>
      <c r="F8594">
        <v>0</v>
      </c>
      <c r="G8594">
        <v>0</v>
      </c>
      <c r="H8594">
        <v>0</v>
      </c>
      <c r="I8594">
        <v>43112047400</v>
      </c>
      <c r="J8594">
        <v>14</v>
      </c>
      <c r="K8594" t="s">
        <v>2015</v>
      </c>
      <c r="L8594">
        <v>2309</v>
      </c>
      <c r="M8594" t="s">
        <v>2016</v>
      </c>
      <c r="N8594" t="s">
        <v>1988</v>
      </c>
      <c r="O8594">
        <v>0</v>
      </c>
      <c r="P8594" t="s">
        <v>1694</v>
      </c>
    </row>
    <row r="8595" spans="1:16">
      <c r="A8595" t="s">
        <v>2014</v>
      </c>
      <c r="B8595" t="s">
        <v>1689</v>
      </c>
      <c r="C8595">
        <v>201204</v>
      </c>
      <c r="D8595">
        <v>0</v>
      </c>
      <c r="E8595" t="s">
        <v>1693</v>
      </c>
      <c r="F8595">
        <v>0</v>
      </c>
      <c r="G8595">
        <v>0</v>
      </c>
      <c r="H8595">
        <v>0</v>
      </c>
      <c r="I8595">
        <v>43112043202</v>
      </c>
      <c r="J8595">
        <v>14</v>
      </c>
      <c r="K8595" t="s">
        <v>2015</v>
      </c>
      <c r="L8595">
        <v>2309</v>
      </c>
      <c r="M8595" t="s">
        <v>2016</v>
      </c>
      <c r="N8595" t="s">
        <v>1988</v>
      </c>
      <c r="O8595">
        <v>0</v>
      </c>
      <c r="P8595" t="s">
        <v>1694</v>
      </c>
    </row>
    <row r="8596" spans="1:16">
      <c r="A8596" t="s">
        <v>2014</v>
      </c>
      <c r="B8596" t="s">
        <v>1664</v>
      </c>
      <c r="C8596">
        <v>201204</v>
      </c>
      <c r="D8596">
        <v>0</v>
      </c>
      <c r="E8596" t="s">
        <v>1693</v>
      </c>
      <c r="F8596">
        <v>0</v>
      </c>
      <c r="G8596">
        <v>0</v>
      </c>
      <c r="H8596">
        <v>0</v>
      </c>
      <c r="I8596">
        <v>43112048600</v>
      </c>
      <c r="J8596">
        <v>14</v>
      </c>
      <c r="K8596" t="s">
        <v>2015</v>
      </c>
      <c r="L8596">
        <v>2309</v>
      </c>
      <c r="M8596" t="s">
        <v>2016</v>
      </c>
      <c r="N8596" t="s">
        <v>1988</v>
      </c>
      <c r="O8596">
        <v>0</v>
      </c>
      <c r="P8596" t="s">
        <v>1694</v>
      </c>
    </row>
    <row r="8597" spans="1:16">
      <c r="A8597" t="s">
        <v>2014</v>
      </c>
      <c r="B8597" t="s">
        <v>1651</v>
      </c>
      <c r="C8597">
        <v>201204</v>
      </c>
      <c r="D8597">
        <v>0</v>
      </c>
      <c r="E8597" t="s">
        <v>1693</v>
      </c>
      <c r="F8597">
        <v>0</v>
      </c>
      <c r="G8597">
        <v>0</v>
      </c>
      <c r="H8597">
        <v>0</v>
      </c>
      <c r="I8597">
        <v>43112047001</v>
      </c>
      <c r="J8597">
        <v>14</v>
      </c>
      <c r="K8597" t="s">
        <v>2015</v>
      </c>
      <c r="L8597">
        <v>2309</v>
      </c>
      <c r="M8597" t="s">
        <v>2016</v>
      </c>
      <c r="N8597" t="s">
        <v>1988</v>
      </c>
      <c r="O8597">
        <v>0</v>
      </c>
      <c r="P8597" t="s">
        <v>1694</v>
      </c>
    </row>
    <row r="8598" spans="1:16">
      <c r="A8598" t="s">
        <v>2014</v>
      </c>
      <c r="B8598" t="s">
        <v>1636</v>
      </c>
      <c r="C8598">
        <v>201204</v>
      </c>
      <c r="D8598">
        <v>0</v>
      </c>
      <c r="E8598" t="s">
        <v>1693</v>
      </c>
      <c r="F8598">
        <v>0</v>
      </c>
      <c r="G8598">
        <v>0</v>
      </c>
      <c r="H8598">
        <v>0</v>
      </c>
      <c r="I8598">
        <v>43112051200</v>
      </c>
      <c r="J8598">
        <v>14</v>
      </c>
      <c r="K8598" t="s">
        <v>2015</v>
      </c>
      <c r="L8598">
        <v>2309</v>
      </c>
      <c r="M8598" t="s">
        <v>2016</v>
      </c>
      <c r="N8598" t="s">
        <v>1988</v>
      </c>
      <c r="O8598">
        <v>0</v>
      </c>
      <c r="P8598" t="s">
        <v>1694</v>
      </c>
    </row>
    <row r="8599" spans="1:16">
      <c r="A8599" t="s">
        <v>2014</v>
      </c>
      <c r="B8599" t="s">
        <v>1652</v>
      </c>
      <c r="C8599">
        <v>201204</v>
      </c>
      <c r="D8599">
        <v>0</v>
      </c>
      <c r="E8599" t="s">
        <v>1693</v>
      </c>
      <c r="F8599">
        <v>0</v>
      </c>
      <c r="G8599">
        <v>0</v>
      </c>
      <c r="H8599">
        <v>0</v>
      </c>
      <c r="I8599">
        <v>43112049600</v>
      </c>
      <c r="J8599">
        <v>14</v>
      </c>
      <c r="K8599" t="s">
        <v>2015</v>
      </c>
      <c r="L8599">
        <v>2309</v>
      </c>
      <c r="M8599" t="s">
        <v>2016</v>
      </c>
      <c r="N8599" t="s">
        <v>1988</v>
      </c>
      <c r="O8599">
        <v>0</v>
      </c>
      <c r="P8599" t="s">
        <v>1694</v>
      </c>
    </row>
    <row r="8600" spans="1:16">
      <c r="A8600" t="s">
        <v>2014</v>
      </c>
      <c r="B8600" t="s">
        <v>1637</v>
      </c>
      <c r="C8600">
        <v>201204</v>
      </c>
      <c r="D8600">
        <v>0</v>
      </c>
      <c r="E8600" t="s">
        <v>1693</v>
      </c>
      <c r="F8600">
        <v>0</v>
      </c>
      <c r="G8600">
        <v>0</v>
      </c>
      <c r="H8600">
        <v>0</v>
      </c>
      <c r="I8600">
        <v>43112051900</v>
      </c>
      <c r="J8600">
        <v>14</v>
      </c>
      <c r="K8600" t="s">
        <v>2015</v>
      </c>
      <c r="L8600">
        <v>2309</v>
      </c>
      <c r="M8600" t="s">
        <v>2016</v>
      </c>
      <c r="N8600" t="s">
        <v>1988</v>
      </c>
      <c r="O8600">
        <v>0</v>
      </c>
      <c r="P8600" t="s">
        <v>1694</v>
      </c>
    </row>
    <row r="8601" spans="1:16">
      <c r="A8601" t="s">
        <v>2014</v>
      </c>
      <c r="B8601" t="s">
        <v>1577</v>
      </c>
      <c r="C8601">
        <v>201204</v>
      </c>
      <c r="D8601">
        <v>0</v>
      </c>
      <c r="E8601" t="s">
        <v>1693</v>
      </c>
      <c r="F8601">
        <v>0</v>
      </c>
      <c r="G8601">
        <v>0</v>
      </c>
      <c r="H8601">
        <v>0</v>
      </c>
      <c r="I8601">
        <v>43112051101</v>
      </c>
      <c r="J8601">
        <v>14</v>
      </c>
      <c r="K8601" t="s">
        <v>2015</v>
      </c>
      <c r="L8601">
        <v>2309</v>
      </c>
      <c r="M8601" t="s">
        <v>2016</v>
      </c>
      <c r="N8601" t="s">
        <v>1988</v>
      </c>
      <c r="O8601">
        <v>0</v>
      </c>
      <c r="P8601" t="s">
        <v>1694</v>
      </c>
    </row>
    <row r="8602" spans="1:16">
      <c r="A8602" t="s">
        <v>2014</v>
      </c>
      <c r="B8602" t="s">
        <v>1631</v>
      </c>
      <c r="C8602">
        <v>201204</v>
      </c>
      <c r="D8602">
        <v>0</v>
      </c>
      <c r="E8602" t="s">
        <v>1693</v>
      </c>
      <c r="F8602">
        <v>0</v>
      </c>
      <c r="G8602">
        <v>0</v>
      </c>
      <c r="H8602">
        <v>0</v>
      </c>
      <c r="I8602">
        <v>43112052800</v>
      </c>
      <c r="J8602">
        <v>14</v>
      </c>
      <c r="K8602" t="s">
        <v>2015</v>
      </c>
      <c r="L8602">
        <v>2309</v>
      </c>
      <c r="M8602" t="s">
        <v>2016</v>
      </c>
      <c r="N8602" t="s">
        <v>1988</v>
      </c>
      <c r="O8602">
        <v>0</v>
      </c>
      <c r="P8602" t="s">
        <v>1694</v>
      </c>
    </row>
    <row r="8603" spans="1:16">
      <c r="A8603" t="s">
        <v>2014</v>
      </c>
      <c r="B8603" t="s">
        <v>1653</v>
      </c>
      <c r="C8603">
        <v>201204</v>
      </c>
      <c r="D8603">
        <v>0</v>
      </c>
      <c r="E8603" t="s">
        <v>1693</v>
      </c>
      <c r="F8603">
        <v>0</v>
      </c>
      <c r="G8603">
        <v>0</v>
      </c>
      <c r="H8603">
        <v>0</v>
      </c>
      <c r="I8603">
        <v>43112054500</v>
      </c>
      <c r="J8603">
        <v>14</v>
      </c>
      <c r="K8603" t="s">
        <v>2015</v>
      </c>
      <c r="L8603">
        <v>2309</v>
      </c>
      <c r="M8603" t="s">
        <v>2016</v>
      </c>
      <c r="N8603" t="s">
        <v>1988</v>
      </c>
      <c r="O8603">
        <v>0</v>
      </c>
      <c r="P8603" t="s">
        <v>1694</v>
      </c>
    </row>
    <row r="8604" spans="1:16">
      <c r="A8604" t="s">
        <v>2014</v>
      </c>
      <c r="B8604" t="s">
        <v>1593</v>
      </c>
      <c r="C8604">
        <v>201204</v>
      </c>
      <c r="D8604">
        <v>0</v>
      </c>
      <c r="E8604" t="s">
        <v>1693</v>
      </c>
      <c r="F8604">
        <v>0</v>
      </c>
      <c r="G8604">
        <v>0</v>
      </c>
      <c r="H8604">
        <v>0</v>
      </c>
      <c r="I8604">
        <v>43112053700</v>
      </c>
      <c r="J8604">
        <v>14</v>
      </c>
      <c r="K8604" t="s">
        <v>2015</v>
      </c>
      <c r="L8604">
        <v>2309</v>
      </c>
      <c r="M8604" t="s">
        <v>2016</v>
      </c>
      <c r="N8604" t="s">
        <v>1988</v>
      </c>
      <c r="O8604">
        <v>0</v>
      </c>
      <c r="P8604" t="s">
        <v>1694</v>
      </c>
    </row>
    <row r="8605" spans="1:16">
      <c r="A8605" t="s">
        <v>2014</v>
      </c>
      <c r="B8605" t="s">
        <v>1578</v>
      </c>
      <c r="C8605">
        <v>201204</v>
      </c>
      <c r="D8605">
        <v>0</v>
      </c>
      <c r="E8605" t="s">
        <v>1693</v>
      </c>
      <c r="F8605">
        <v>0</v>
      </c>
      <c r="G8605">
        <v>0</v>
      </c>
      <c r="H8605">
        <v>0</v>
      </c>
      <c r="I8605">
        <v>43112056700</v>
      </c>
      <c r="J8605">
        <v>14</v>
      </c>
      <c r="K8605" t="s">
        <v>2015</v>
      </c>
      <c r="L8605">
        <v>2309</v>
      </c>
      <c r="M8605" t="s">
        <v>2016</v>
      </c>
      <c r="N8605" t="s">
        <v>1988</v>
      </c>
      <c r="O8605">
        <v>0</v>
      </c>
      <c r="P8605" t="s">
        <v>1694</v>
      </c>
    </row>
    <row r="8606" spans="1:16">
      <c r="A8606" t="s">
        <v>2014</v>
      </c>
      <c r="B8606" t="s">
        <v>1762</v>
      </c>
      <c r="C8606">
        <v>201204</v>
      </c>
      <c r="D8606">
        <v>0</v>
      </c>
      <c r="E8606" t="s">
        <v>1693</v>
      </c>
      <c r="F8606">
        <v>0</v>
      </c>
      <c r="G8606">
        <v>0</v>
      </c>
      <c r="H8606">
        <v>0</v>
      </c>
      <c r="I8606">
        <v>43112054800</v>
      </c>
      <c r="J8606">
        <v>14</v>
      </c>
      <c r="K8606" t="s">
        <v>1987</v>
      </c>
      <c r="L8606">
        <v>2309</v>
      </c>
      <c r="M8606" t="s">
        <v>2016</v>
      </c>
      <c r="N8606" t="s">
        <v>1988</v>
      </c>
      <c r="O8606">
        <v>0</v>
      </c>
      <c r="P8606" t="s">
        <v>1694</v>
      </c>
    </row>
    <row r="8607" spans="1:16">
      <c r="A8607" t="s">
        <v>2014</v>
      </c>
      <c r="B8607" t="s">
        <v>1579</v>
      </c>
      <c r="C8607">
        <v>201204</v>
      </c>
      <c r="D8607">
        <v>0</v>
      </c>
      <c r="E8607" t="s">
        <v>1693</v>
      </c>
      <c r="F8607">
        <v>0</v>
      </c>
      <c r="G8607">
        <v>0</v>
      </c>
      <c r="H8607">
        <v>0</v>
      </c>
      <c r="I8607">
        <v>43112057700</v>
      </c>
      <c r="J8607">
        <v>14</v>
      </c>
      <c r="K8607" t="s">
        <v>2015</v>
      </c>
      <c r="L8607">
        <v>2309</v>
      </c>
      <c r="M8607" t="s">
        <v>2016</v>
      </c>
      <c r="N8607" t="s">
        <v>1988</v>
      </c>
      <c r="O8607">
        <v>0</v>
      </c>
      <c r="P8607" t="s">
        <v>1694</v>
      </c>
    </row>
    <row r="8608" spans="1:16">
      <c r="A8608" t="s">
        <v>2014</v>
      </c>
      <c r="B8608" t="s">
        <v>1580</v>
      </c>
      <c r="C8608">
        <v>201204</v>
      </c>
      <c r="D8608">
        <v>0</v>
      </c>
      <c r="E8608" t="s">
        <v>1693</v>
      </c>
      <c r="F8608">
        <v>0</v>
      </c>
      <c r="G8608">
        <v>0</v>
      </c>
      <c r="H8608">
        <v>0</v>
      </c>
      <c r="I8608">
        <v>43112056900</v>
      </c>
      <c r="J8608">
        <v>14</v>
      </c>
      <c r="K8608" t="s">
        <v>2015</v>
      </c>
      <c r="L8608">
        <v>2309</v>
      </c>
      <c r="M8608" t="s">
        <v>2016</v>
      </c>
      <c r="N8608" t="s">
        <v>1988</v>
      </c>
      <c r="O8608">
        <v>0</v>
      </c>
      <c r="P8608" t="s">
        <v>1694</v>
      </c>
    </row>
    <row r="8609" spans="1:16">
      <c r="A8609" t="s">
        <v>2014</v>
      </c>
      <c r="B8609" t="s">
        <v>1654</v>
      </c>
      <c r="C8609">
        <v>201204</v>
      </c>
      <c r="D8609">
        <v>0</v>
      </c>
      <c r="E8609" t="s">
        <v>1693</v>
      </c>
      <c r="F8609">
        <v>0</v>
      </c>
      <c r="G8609">
        <v>0</v>
      </c>
      <c r="H8609">
        <v>0</v>
      </c>
      <c r="I8609">
        <v>43112059900</v>
      </c>
      <c r="J8609">
        <v>14</v>
      </c>
      <c r="K8609" t="s">
        <v>2015</v>
      </c>
      <c r="L8609">
        <v>2309</v>
      </c>
      <c r="M8609" t="s">
        <v>2016</v>
      </c>
      <c r="N8609" t="s">
        <v>1988</v>
      </c>
      <c r="O8609">
        <v>0</v>
      </c>
      <c r="P8609" t="s">
        <v>1694</v>
      </c>
    </row>
    <row r="8610" spans="1:16">
      <c r="A8610" t="s">
        <v>2014</v>
      </c>
      <c r="B8610" t="s">
        <v>1655</v>
      </c>
      <c r="C8610">
        <v>201204</v>
      </c>
      <c r="D8610">
        <v>0</v>
      </c>
      <c r="E8610" t="s">
        <v>1693</v>
      </c>
      <c r="F8610">
        <v>0</v>
      </c>
      <c r="G8610">
        <v>0</v>
      </c>
      <c r="H8610">
        <v>0</v>
      </c>
      <c r="I8610">
        <v>43112043602</v>
      </c>
      <c r="J8610">
        <v>14</v>
      </c>
      <c r="K8610" t="s">
        <v>2015</v>
      </c>
      <c r="L8610">
        <v>2309</v>
      </c>
      <c r="M8610" t="s">
        <v>2016</v>
      </c>
      <c r="N8610" t="s">
        <v>1988</v>
      </c>
      <c r="O8610">
        <v>0</v>
      </c>
      <c r="P8610" t="s">
        <v>1694</v>
      </c>
    </row>
    <row r="8611" spans="1:16">
      <c r="A8611" t="s">
        <v>1985</v>
      </c>
      <c r="B8611" t="s">
        <v>2056</v>
      </c>
      <c r="C8611">
        <v>201205</v>
      </c>
      <c r="D8611">
        <v>0</v>
      </c>
      <c r="E8611" t="s">
        <v>1693</v>
      </c>
      <c r="F8611">
        <v>0</v>
      </c>
      <c r="G8611">
        <v>0</v>
      </c>
      <c r="H8611">
        <v>0</v>
      </c>
      <c r="I8611">
        <v>43112068000</v>
      </c>
      <c r="J8611">
        <v>14</v>
      </c>
      <c r="K8611" t="s">
        <v>1987</v>
      </c>
      <c r="L8611">
        <v>2531</v>
      </c>
      <c r="M8611" t="s">
        <v>1557</v>
      </c>
      <c r="N8611" t="s">
        <v>1988</v>
      </c>
      <c r="O8611">
        <v>0</v>
      </c>
      <c r="P8611" t="s">
        <v>1694</v>
      </c>
    </row>
    <row r="8612" spans="1:16">
      <c r="A8612" t="s">
        <v>1985</v>
      </c>
      <c r="B8612" t="s">
        <v>2057</v>
      </c>
      <c r="C8612">
        <v>201205</v>
      </c>
      <c r="D8612">
        <v>0</v>
      </c>
      <c r="E8612" t="s">
        <v>1693</v>
      </c>
      <c r="F8612">
        <v>0</v>
      </c>
      <c r="G8612">
        <v>0</v>
      </c>
      <c r="H8612">
        <v>0</v>
      </c>
      <c r="I8612">
        <v>43112057601</v>
      </c>
      <c r="J8612">
        <v>14</v>
      </c>
      <c r="K8612" t="s">
        <v>1987</v>
      </c>
      <c r="L8612">
        <v>2531</v>
      </c>
      <c r="M8612" t="s">
        <v>1557</v>
      </c>
      <c r="N8612" t="s">
        <v>1988</v>
      </c>
      <c r="O8612">
        <v>0</v>
      </c>
      <c r="P8612" t="s">
        <v>1694</v>
      </c>
    </row>
    <row r="8613" spans="1:16">
      <c r="A8613" t="s">
        <v>1985</v>
      </c>
      <c r="B8613" t="s">
        <v>2058</v>
      </c>
      <c r="C8613">
        <v>201205</v>
      </c>
      <c r="D8613">
        <v>0</v>
      </c>
      <c r="E8613" t="s">
        <v>1693</v>
      </c>
      <c r="F8613">
        <v>0</v>
      </c>
      <c r="G8613">
        <v>0</v>
      </c>
      <c r="H8613">
        <v>0</v>
      </c>
      <c r="I8613">
        <v>43112061401</v>
      </c>
      <c r="J8613">
        <v>14</v>
      </c>
      <c r="K8613" t="s">
        <v>1987</v>
      </c>
      <c r="L8613">
        <v>2531</v>
      </c>
      <c r="M8613" t="s">
        <v>1557</v>
      </c>
      <c r="N8613" t="s">
        <v>1988</v>
      </c>
      <c r="O8613">
        <v>0</v>
      </c>
      <c r="P8613" t="s">
        <v>1694</v>
      </c>
    </row>
    <row r="8614" spans="1:16">
      <c r="A8614" t="s">
        <v>2014</v>
      </c>
      <c r="B8614" t="s">
        <v>1648</v>
      </c>
      <c r="C8614">
        <v>201205</v>
      </c>
      <c r="D8614">
        <v>0</v>
      </c>
      <c r="E8614" t="s">
        <v>1693</v>
      </c>
      <c r="F8614">
        <v>0</v>
      </c>
      <c r="G8614">
        <v>0</v>
      </c>
      <c r="H8614">
        <v>0</v>
      </c>
      <c r="I8614">
        <v>43112040600</v>
      </c>
      <c r="J8614">
        <v>14</v>
      </c>
      <c r="K8614" t="s">
        <v>2015</v>
      </c>
      <c r="L8614">
        <v>2309</v>
      </c>
      <c r="M8614" t="s">
        <v>2016</v>
      </c>
      <c r="N8614" t="s">
        <v>1988</v>
      </c>
      <c r="O8614">
        <v>0</v>
      </c>
      <c r="P8614" t="s">
        <v>1694</v>
      </c>
    </row>
    <row r="8615" spans="1:16">
      <c r="A8615" t="s">
        <v>2014</v>
      </c>
      <c r="B8615" t="s">
        <v>1649</v>
      </c>
      <c r="C8615">
        <v>201205</v>
      </c>
      <c r="D8615">
        <v>0</v>
      </c>
      <c r="E8615" t="s">
        <v>1693</v>
      </c>
      <c r="F8615">
        <v>0</v>
      </c>
      <c r="G8615">
        <v>0</v>
      </c>
      <c r="H8615">
        <v>0</v>
      </c>
      <c r="I8615">
        <v>43112042100</v>
      </c>
      <c r="J8615">
        <v>14</v>
      </c>
      <c r="K8615" t="s">
        <v>2015</v>
      </c>
      <c r="L8615">
        <v>2309</v>
      </c>
      <c r="M8615" t="s">
        <v>2016</v>
      </c>
      <c r="N8615" t="s">
        <v>1988</v>
      </c>
      <c r="O8615">
        <v>0</v>
      </c>
      <c r="P8615" t="s">
        <v>1694</v>
      </c>
    </row>
    <row r="8616" spans="1:16">
      <c r="A8616" t="s">
        <v>2014</v>
      </c>
      <c r="B8616" t="s">
        <v>1701</v>
      </c>
      <c r="C8616">
        <v>201205</v>
      </c>
      <c r="D8616">
        <v>0</v>
      </c>
      <c r="E8616" t="s">
        <v>1693</v>
      </c>
      <c r="F8616">
        <v>0</v>
      </c>
      <c r="G8616">
        <v>0</v>
      </c>
      <c r="H8616">
        <v>0</v>
      </c>
      <c r="I8616">
        <v>43112042202</v>
      </c>
      <c r="J8616">
        <v>14</v>
      </c>
      <c r="K8616" t="s">
        <v>2015</v>
      </c>
      <c r="L8616">
        <v>2309</v>
      </c>
      <c r="M8616" t="s">
        <v>2016</v>
      </c>
      <c r="N8616" t="s">
        <v>1988</v>
      </c>
      <c r="O8616">
        <v>0</v>
      </c>
      <c r="P8616" t="s">
        <v>1694</v>
      </c>
    </row>
    <row r="8617" spans="1:16">
      <c r="A8617" t="s">
        <v>2014</v>
      </c>
      <c r="B8617" t="s">
        <v>1635</v>
      </c>
      <c r="C8617">
        <v>201205</v>
      </c>
      <c r="D8617">
        <v>0</v>
      </c>
      <c r="E8617" t="s">
        <v>1693</v>
      </c>
      <c r="F8617">
        <v>0</v>
      </c>
      <c r="G8617">
        <v>0</v>
      </c>
      <c r="H8617">
        <v>0</v>
      </c>
      <c r="I8617">
        <v>43112040501</v>
      </c>
      <c r="J8617">
        <v>14</v>
      </c>
      <c r="K8617" t="s">
        <v>2015</v>
      </c>
      <c r="L8617">
        <v>2309</v>
      </c>
      <c r="M8617" t="s">
        <v>2016</v>
      </c>
      <c r="N8617" t="s">
        <v>1988</v>
      </c>
      <c r="O8617">
        <v>0</v>
      </c>
      <c r="P8617" t="s">
        <v>1694</v>
      </c>
    </row>
    <row r="8618" spans="1:16">
      <c r="A8618" t="s">
        <v>2014</v>
      </c>
      <c r="B8618" t="s">
        <v>1716</v>
      </c>
      <c r="C8618">
        <v>201205</v>
      </c>
      <c r="D8618">
        <v>0</v>
      </c>
      <c r="E8618" t="s">
        <v>1693</v>
      </c>
      <c r="F8618">
        <v>0</v>
      </c>
      <c r="G8618">
        <v>0</v>
      </c>
      <c r="H8618">
        <v>0</v>
      </c>
      <c r="I8618">
        <v>43112042901</v>
      </c>
      <c r="J8618">
        <v>14</v>
      </c>
      <c r="K8618" t="s">
        <v>2015</v>
      </c>
      <c r="L8618">
        <v>2309</v>
      </c>
      <c r="M8618" t="s">
        <v>2016</v>
      </c>
      <c r="N8618" t="s">
        <v>1988</v>
      </c>
      <c r="O8618">
        <v>0</v>
      </c>
      <c r="P8618" t="s">
        <v>1694</v>
      </c>
    </row>
    <row r="8619" spans="1:16">
      <c r="A8619" t="s">
        <v>2014</v>
      </c>
      <c r="B8619" t="s">
        <v>1575</v>
      </c>
      <c r="C8619">
        <v>201205</v>
      </c>
      <c r="D8619">
        <v>0</v>
      </c>
      <c r="E8619" t="s">
        <v>1693</v>
      </c>
      <c r="F8619">
        <v>0</v>
      </c>
      <c r="G8619">
        <v>0</v>
      </c>
      <c r="H8619">
        <v>0</v>
      </c>
      <c r="I8619">
        <v>43112046100</v>
      </c>
      <c r="J8619">
        <v>14</v>
      </c>
      <c r="K8619" t="s">
        <v>2015</v>
      </c>
      <c r="L8619">
        <v>2309</v>
      </c>
      <c r="M8619" t="s">
        <v>2016</v>
      </c>
      <c r="N8619" t="s">
        <v>1988</v>
      </c>
      <c r="O8619">
        <v>0</v>
      </c>
      <c r="P8619" t="s">
        <v>1694</v>
      </c>
    </row>
    <row r="8620" spans="1:16">
      <c r="A8620" t="s">
        <v>2014</v>
      </c>
      <c r="B8620" t="s">
        <v>1663</v>
      </c>
      <c r="C8620">
        <v>201205</v>
      </c>
      <c r="D8620">
        <v>0</v>
      </c>
      <c r="E8620" t="s">
        <v>1693</v>
      </c>
      <c r="F8620">
        <v>0</v>
      </c>
      <c r="G8620">
        <v>0</v>
      </c>
      <c r="H8620">
        <v>0</v>
      </c>
      <c r="I8620">
        <v>43112045300</v>
      </c>
      <c r="J8620">
        <v>14</v>
      </c>
      <c r="K8620" t="s">
        <v>2015</v>
      </c>
      <c r="L8620">
        <v>2309</v>
      </c>
      <c r="M8620" t="s">
        <v>2016</v>
      </c>
      <c r="N8620" t="s">
        <v>1988</v>
      </c>
      <c r="O8620">
        <v>0</v>
      </c>
      <c r="P8620" t="s">
        <v>1694</v>
      </c>
    </row>
    <row r="8621" spans="1:16">
      <c r="A8621" t="s">
        <v>2014</v>
      </c>
      <c r="B8621" t="s">
        <v>1592</v>
      </c>
      <c r="C8621">
        <v>201205</v>
      </c>
      <c r="D8621">
        <v>0</v>
      </c>
      <c r="E8621" t="s">
        <v>1693</v>
      </c>
      <c r="F8621">
        <v>0</v>
      </c>
      <c r="G8621">
        <v>0</v>
      </c>
      <c r="H8621">
        <v>0</v>
      </c>
      <c r="I8621">
        <v>43112047400</v>
      </c>
      <c r="J8621">
        <v>14</v>
      </c>
      <c r="K8621" t="s">
        <v>2015</v>
      </c>
      <c r="L8621">
        <v>2309</v>
      </c>
      <c r="M8621" t="s">
        <v>2016</v>
      </c>
      <c r="N8621" t="s">
        <v>1988</v>
      </c>
      <c r="O8621">
        <v>0</v>
      </c>
      <c r="P8621" t="s">
        <v>1694</v>
      </c>
    </row>
    <row r="8622" spans="1:16">
      <c r="A8622" t="s">
        <v>2014</v>
      </c>
      <c r="B8622" t="s">
        <v>1689</v>
      </c>
      <c r="C8622">
        <v>201205</v>
      </c>
      <c r="D8622">
        <v>0</v>
      </c>
      <c r="E8622" t="s">
        <v>1693</v>
      </c>
      <c r="F8622">
        <v>0</v>
      </c>
      <c r="G8622">
        <v>0</v>
      </c>
      <c r="H8622">
        <v>0</v>
      </c>
      <c r="I8622">
        <v>43112043202</v>
      </c>
      <c r="J8622">
        <v>14</v>
      </c>
      <c r="K8622" t="s">
        <v>2015</v>
      </c>
      <c r="L8622">
        <v>2309</v>
      </c>
      <c r="M8622" t="s">
        <v>2016</v>
      </c>
      <c r="N8622" t="s">
        <v>1988</v>
      </c>
      <c r="O8622">
        <v>0</v>
      </c>
      <c r="P8622" t="s">
        <v>1694</v>
      </c>
    </row>
    <row r="8623" spans="1:16">
      <c r="A8623" t="s">
        <v>2014</v>
      </c>
      <c r="B8623" t="s">
        <v>1664</v>
      </c>
      <c r="C8623">
        <v>201205</v>
      </c>
      <c r="D8623">
        <v>0</v>
      </c>
      <c r="E8623" t="s">
        <v>1693</v>
      </c>
      <c r="F8623">
        <v>0</v>
      </c>
      <c r="G8623">
        <v>0</v>
      </c>
      <c r="H8623">
        <v>0</v>
      </c>
      <c r="I8623">
        <v>43112048600</v>
      </c>
      <c r="J8623">
        <v>14</v>
      </c>
      <c r="K8623" t="s">
        <v>2015</v>
      </c>
      <c r="L8623">
        <v>2309</v>
      </c>
      <c r="M8623" t="s">
        <v>2016</v>
      </c>
      <c r="N8623" t="s">
        <v>1988</v>
      </c>
      <c r="O8623">
        <v>0</v>
      </c>
      <c r="P8623" t="s">
        <v>1694</v>
      </c>
    </row>
    <row r="8624" spans="1:16">
      <c r="A8624" t="s">
        <v>2014</v>
      </c>
      <c r="B8624" t="s">
        <v>1651</v>
      </c>
      <c r="C8624">
        <v>201205</v>
      </c>
      <c r="D8624">
        <v>0</v>
      </c>
      <c r="E8624" t="s">
        <v>1693</v>
      </c>
      <c r="F8624">
        <v>0</v>
      </c>
      <c r="G8624">
        <v>0</v>
      </c>
      <c r="H8624">
        <v>0</v>
      </c>
      <c r="I8624">
        <v>43112047001</v>
      </c>
      <c r="J8624">
        <v>14</v>
      </c>
      <c r="K8624" t="s">
        <v>2015</v>
      </c>
      <c r="L8624">
        <v>2309</v>
      </c>
      <c r="M8624" t="s">
        <v>2016</v>
      </c>
      <c r="N8624" t="s">
        <v>1988</v>
      </c>
      <c r="O8624">
        <v>0</v>
      </c>
      <c r="P8624" t="s">
        <v>1694</v>
      </c>
    </row>
    <row r="8625" spans="1:16">
      <c r="A8625" t="s">
        <v>2014</v>
      </c>
      <c r="B8625" t="s">
        <v>1636</v>
      </c>
      <c r="C8625">
        <v>201205</v>
      </c>
      <c r="D8625">
        <v>0</v>
      </c>
      <c r="E8625" t="s">
        <v>1693</v>
      </c>
      <c r="F8625">
        <v>0</v>
      </c>
      <c r="G8625">
        <v>0</v>
      </c>
      <c r="H8625">
        <v>0</v>
      </c>
      <c r="I8625">
        <v>43112051200</v>
      </c>
      <c r="J8625">
        <v>14</v>
      </c>
      <c r="K8625" t="s">
        <v>2015</v>
      </c>
      <c r="L8625">
        <v>2309</v>
      </c>
      <c r="M8625" t="s">
        <v>2016</v>
      </c>
      <c r="N8625" t="s">
        <v>1988</v>
      </c>
      <c r="O8625">
        <v>0</v>
      </c>
      <c r="P8625" t="s">
        <v>1694</v>
      </c>
    </row>
    <row r="8626" spans="1:16">
      <c r="A8626" t="s">
        <v>2014</v>
      </c>
      <c r="B8626" t="s">
        <v>1652</v>
      </c>
      <c r="C8626">
        <v>201205</v>
      </c>
      <c r="D8626">
        <v>0</v>
      </c>
      <c r="E8626" t="s">
        <v>1693</v>
      </c>
      <c r="F8626">
        <v>0</v>
      </c>
      <c r="G8626">
        <v>0</v>
      </c>
      <c r="H8626">
        <v>0</v>
      </c>
      <c r="I8626">
        <v>43112049600</v>
      </c>
      <c r="J8626">
        <v>14</v>
      </c>
      <c r="K8626" t="s">
        <v>2015</v>
      </c>
      <c r="L8626">
        <v>2309</v>
      </c>
      <c r="M8626" t="s">
        <v>2016</v>
      </c>
      <c r="N8626" t="s">
        <v>1988</v>
      </c>
      <c r="O8626">
        <v>0</v>
      </c>
      <c r="P8626" t="s">
        <v>1694</v>
      </c>
    </row>
    <row r="8627" spans="1:16">
      <c r="A8627" t="s">
        <v>2014</v>
      </c>
      <c r="B8627" t="s">
        <v>1637</v>
      </c>
      <c r="C8627">
        <v>201205</v>
      </c>
      <c r="D8627">
        <v>0</v>
      </c>
      <c r="E8627" t="s">
        <v>1693</v>
      </c>
      <c r="F8627">
        <v>0</v>
      </c>
      <c r="G8627">
        <v>0</v>
      </c>
      <c r="H8627">
        <v>0</v>
      </c>
      <c r="I8627">
        <v>43112051900</v>
      </c>
      <c r="J8627">
        <v>14</v>
      </c>
      <c r="K8627" t="s">
        <v>2015</v>
      </c>
      <c r="L8627">
        <v>2309</v>
      </c>
      <c r="M8627" t="s">
        <v>2016</v>
      </c>
      <c r="N8627" t="s">
        <v>1988</v>
      </c>
      <c r="O8627">
        <v>0</v>
      </c>
      <c r="P8627" t="s">
        <v>1694</v>
      </c>
    </row>
    <row r="8628" spans="1:16">
      <c r="A8628" t="s">
        <v>2014</v>
      </c>
      <c r="B8628" t="s">
        <v>1577</v>
      </c>
      <c r="C8628">
        <v>201205</v>
      </c>
      <c r="D8628">
        <v>0</v>
      </c>
      <c r="E8628" t="s">
        <v>1693</v>
      </c>
      <c r="F8628">
        <v>0</v>
      </c>
      <c r="G8628">
        <v>0</v>
      </c>
      <c r="H8628">
        <v>0</v>
      </c>
      <c r="I8628">
        <v>43112051101</v>
      </c>
      <c r="J8628">
        <v>14</v>
      </c>
      <c r="K8628" t="s">
        <v>2015</v>
      </c>
      <c r="L8628">
        <v>2309</v>
      </c>
      <c r="M8628" t="s">
        <v>2016</v>
      </c>
      <c r="N8628" t="s">
        <v>1988</v>
      </c>
      <c r="O8628">
        <v>0</v>
      </c>
      <c r="P8628" t="s">
        <v>1694</v>
      </c>
    </row>
    <row r="8629" spans="1:16">
      <c r="A8629" t="s">
        <v>2014</v>
      </c>
      <c r="B8629" t="s">
        <v>1631</v>
      </c>
      <c r="C8629">
        <v>201205</v>
      </c>
      <c r="D8629">
        <v>0</v>
      </c>
      <c r="E8629" t="s">
        <v>1693</v>
      </c>
      <c r="F8629">
        <v>0</v>
      </c>
      <c r="G8629">
        <v>0</v>
      </c>
      <c r="H8629">
        <v>0</v>
      </c>
      <c r="I8629">
        <v>43112052800</v>
      </c>
      <c r="J8629">
        <v>14</v>
      </c>
      <c r="K8629" t="s">
        <v>2015</v>
      </c>
      <c r="L8629">
        <v>2309</v>
      </c>
      <c r="M8629" t="s">
        <v>2016</v>
      </c>
      <c r="N8629" t="s">
        <v>1988</v>
      </c>
      <c r="O8629">
        <v>0</v>
      </c>
      <c r="P8629" t="s">
        <v>1694</v>
      </c>
    </row>
    <row r="8630" spans="1:16">
      <c r="A8630" t="s">
        <v>2014</v>
      </c>
      <c r="B8630" t="s">
        <v>1653</v>
      </c>
      <c r="C8630">
        <v>201205</v>
      </c>
      <c r="D8630">
        <v>0</v>
      </c>
      <c r="E8630" t="s">
        <v>1693</v>
      </c>
      <c r="F8630">
        <v>0</v>
      </c>
      <c r="G8630">
        <v>0</v>
      </c>
      <c r="H8630">
        <v>0</v>
      </c>
      <c r="I8630">
        <v>43112054500</v>
      </c>
      <c r="J8630">
        <v>14</v>
      </c>
      <c r="K8630" t="s">
        <v>2015</v>
      </c>
      <c r="L8630">
        <v>2309</v>
      </c>
      <c r="M8630" t="s">
        <v>2016</v>
      </c>
      <c r="N8630" t="s">
        <v>1988</v>
      </c>
      <c r="O8630">
        <v>0</v>
      </c>
      <c r="P8630" t="s">
        <v>1694</v>
      </c>
    </row>
    <row r="8631" spans="1:16">
      <c r="A8631" t="s">
        <v>2014</v>
      </c>
      <c r="B8631" t="s">
        <v>1593</v>
      </c>
      <c r="C8631">
        <v>201205</v>
      </c>
      <c r="D8631">
        <v>0</v>
      </c>
      <c r="E8631" t="s">
        <v>1693</v>
      </c>
      <c r="F8631">
        <v>0</v>
      </c>
      <c r="G8631">
        <v>0</v>
      </c>
      <c r="H8631">
        <v>0</v>
      </c>
      <c r="I8631">
        <v>43112053700</v>
      </c>
      <c r="J8631">
        <v>14</v>
      </c>
      <c r="K8631" t="s">
        <v>2015</v>
      </c>
      <c r="L8631">
        <v>2309</v>
      </c>
      <c r="M8631" t="s">
        <v>2016</v>
      </c>
      <c r="N8631" t="s">
        <v>1988</v>
      </c>
      <c r="O8631">
        <v>0</v>
      </c>
      <c r="P8631" t="s">
        <v>1694</v>
      </c>
    </row>
    <row r="8632" spans="1:16">
      <c r="A8632" t="s">
        <v>2014</v>
      </c>
      <c r="B8632" t="s">
        <v>1578</v>
      </c>
      <c r="C8632">
        <v>201205</v>
      </c>
      <c r="D8632">
        <v>0</v>
      </c>
      <c r="E8632" t="s">
        <v>1693</v>
      </c>
      <c r="F8632">
        <v>0</v>
      </c>
      <c r="G8632">
        <v>0</v>
      </c>
      <c r="H8632">
        <v>0</v>
      </c>
      <c r="I8632">
        <v>43112056700</v>
      </c>
      <c r="J8632">
        <v>14</v>
      </c>
      <c r="K8632" t="s">
        <v>2015</v>
      </c>
      <c r="L8632">
        <v>2309</v>
      </c>
      <c r="M8632" t="s">
        <v>2016</v>
      </c>
      <c r="N8632" t="s">
        <v>1988</v>
      </c>
      <c r="O8632">
        <v>0</v>
      </c>
      <c r="P8632" t="s">
        <v>1694</v>
      </c>
    </row>
    <row r="8633" spans="1:16">
      <c r="A8633" t="s">
        <v>2014</v>
      </c>
      <c r="B8633" t="s">
        <v>1762</v>
      </c>
      <c r="C8633">
        <v>201205</v>
      </c>
      <c r="D8633">
        <v>0</v>
      </c>
      <c r="E8633" t="s">
        <v>1693</v>
      </c>
      <c r="F8633">
        <v>0</v>
      </c>
      <c r="G8633">
        <v>0</v>
      </c>
      <c r="H8633">
        <v>0</v>
      </c>
      <c r="I8633">
        <v>43112054800</v>
      </c>
      <c r="J8633">
        <v>14</v>
      </c>
      <c r="K8633" t="s">
        <v>1987</v>
      </c>
      <c r="L8633">
        <v>2309</v>
      </c>
      <c r="M8633" t="s">
        <v>2016</v>
      </c>
      <c r="N8633" t="s">
        <v>1988</v>
      </c>
      <c r="O8633">
        <v>0</v>
      </c>
      <c r="P8633" t="s">
        <v>1694</v>
      </c>
    </row>
    <row r="8634" spans="1:16">
      <c r="A8634" t="s">
        <v>2014</v>
      </c>
      <c r="B8634" t="s">
        <v>1579</v>
      </c>
      <c r="C8634">
        <v>201205</v>
      </c>
      <c r="D8634">
        <v>0</v>
      </c>
      <c r="E8634" t="s">
        <v>1693</v>
      </c>
      <c r="F8634">
        <v>0</v>
      </c>
      <c r="G8634">
        <v>0</v>
      </c>
      <c r="H8634">
        <v>0</v>
      </c>
      <c r="I8634">
        <v>43112057700</v>
      </c>
      <c r="J8634">
        <v>14</v>
      </c>
      <c r="K8634" t="s">
        <v>2015</v>
      </c>
      <c r="L8634">
        <v>2309</v>
      </c>
      <c r="M8634" t="s">
        <v>2016</v>
      </c>
      <c r="N8634" t="s">
        <v>1988</v>
      </c>
      <c r="O8634">
        <v>0</v>
      </c>
      <c r="P8634" t="s">
        <v>1694</v>
      </c>
    </row>
    <row r="8635" spans="1:16">
      <c r="A8635" t="s">
        <v>2014</v>
      </c>
      <c r="B8635" t="s">
        <v>1580</v>
      </c>
      <c r="C8635">
        <v>201205</v>
      </c>
      <c r="D8635">
        <v>0</v>
      </c>
      <c r="E8635" t="s">
        <v>1693</v>
      </c>
      <c r="F8635">
        <v>0</v>
      </c>
      <c r="G8635">
        <v>0</v>
      </c>
      <c r="H8635">
        <v>0</v>
      </c>
      <c r="I8635">
        <v>43112056900</v>
      </c>
      <c r="J8635">
        <v>14</v>
      </c>
      <c r="K8635" t="s">
        <v>2015</v>
      </c>
      <c r="L8635">
        <v>2309</v>
      </c>
      <c r="M8635" t="s">
        <v>2016</v>
      </c>
      <c r="N8635" t="s">
        <v>1988</v>
      </c>
      <c r="O8635">
        <v>0</v>
      </c>
      <c r="P8635" t="s">
        <v>1694</v>
      </c>
    </row>
    <row r="8636" spans="1:16">
      <c r="A8636" t="s">
        <v>2014</v>
      </c>
      <c r="B8636" t="s">
        <v>1654</v>
      </c>
      <c r="C8636">
        <v>201205</v>
      </c>
      <c r="D8636">
        <v>0</v>
      </c>
      <c r="E8636" t="s">
        <v>1693</v>
      </c>
      <c r="F8636">
        <v>0</v>
      </c>
      <c r="G8636">
        <v>0</v>
      </c>
      <c r="H8636">
        <v>0</v>
      </c>
      <c r="I8636">
        <v>43112059900</v>
      </c>
      <c r="J8636">
        <v>14</v>
      </c>
      <c r="K8636" t="s">
        <v>2015</v>
      </c>
      <c r="L8636">
        <v>2309</v>
      </c>
      <c r="M8636" t="s">
        <v>2016</v>
      </c>
      <c r="N8636" t="s">
        <v>1988</v>
      </c>
      <c r="O8636">
        <v>0</v>
      </c>
      <c r="P8636" t="s">
        <v>1694</v>
      </c>
    </row>
    <row r="8637" spans="1:16">
      <c r="A8637" t="s">
        <v>2014</v>
      </c>
      <c r="B8637" t="s">
        <v>1655</v>
      </c>
      <c r="C8637">
        <v>201205</v>
      </c>
      <c r="D8637">
        <v>0</v>
      </c>
      <c r="E8637" t="s">
        <v>1693</v>
      </c>
      <c r="F8637">
        <v>0</v>
      </c>
      <c r="G8637">
        <v>0</v>
      </c>
      <c r="H8637">
        <v>0</v>
      </c>
      <c r="I8637">
        <v>43112043602</v>
      </c>
      <c r="J8637">
        <v>14</v>
      </c>
      <c r="K8637" t="s">
        <v>2015</v>
      </c>
      <c r="L8637">
        <v>2309</v>
      </c>
      <c r="M8637" t="s">
        <v>2016</v>
      </c>
      <c r="N8637" t="s">
        <v>1988</v>
      </c>
      <c r="O8637">
        <v>0</v>
      </c>
      <c r="P8637" t="s">
        <v>1694</v>
      </c>
    </row>
    <row r="8638" spans="1:16">
      <c r="A8638" t="s">
        <v>1985</v>
      </c>
      <c r="B8638" t="s">
        <v>2056</v>
      </c>
      <c r="C8638">
        <v>201206</v>
      </c>
      <c r="D8638">
        <v>0</v>
      </c>
      <c r="E8638" t="s">
        <v>1693</v>
      </c>
      <c r="F8638">
        <v>0</v>
      </c>
      <c r="G8638">
        <v>0</v>
      </c>
      <c r="H8638">
        <v>0</v>
      </c>
      <c r="I8638">
        <v>43112068000</v>
      </c>
      <c r="J8638">
        <v>14</v>
      </c>
      <c r="K8638" t="s">
        <v>1987</v>
      </c>
      <c r="L8638">
        <v>2531</v>
      </c>
      <c r="M8638" t="s">
        <v>1557</v>
      </c>
      <c r="N8638" t="s">
        <v>1988</v>
      </c>
      <c r="O8638">
        <v>0</v>
      </c>
      <c r="P8638" t="s">
        <v>1694</v>
      </c>
    </row>
    <row r="8639" spans="1:16">
      <c r="A8639" t="s">
        <v>1985</v>
      </c>
      <c r="B8639" t="s">
        <v>2057</v>
      </c>
      <c r="C8639">
        <v>201206</v>
      </c>
      <c r="D8639">
        <v>0</v>
      </c>
      <c r="E8639" t="s">
        <v>1693</v>
      </c>
      <c r="F8639">
        <v>0</v>
      </c>
      <c r="G8639">
        <v>0</v>
      </c>
      <c r="H8639">
        <v>0</v>
      </c>
      <c r="I8639">
        <v>43112057601</v>
      </c>
      <c r="J8639">
        <v>14</v>
      </c>
      <c r="K8639" t="s">
        <v>1987</v>
      </c>
      <c r="L8639">
        <v>2531</v>
      </c>
      <c r="M8639" t="s">
        <v>1557</v>
      </c>
      <c r="N8639" t="s">
        <v>1988</v>
      </c>
      <c r="O8639">
        <v>0</v>
      </c>
      <c r="P8639" t="s">
        <v>1694</v>
      </c>
    </row>
    <row r="8640" spans="1:16">
      <c r="A8640" t="s">
        <v>1985</v>
      </c>
      <c r="B8640" t="s">
        <v>2058</v>
      </c>
      <c r="C8640">
        <v>201206</v>
      </c>
      <c r="D8640">
        <v>0</v>
      </c>
      <c r="E8640" t="s">
        <v>1693</v>
      </c>
      <c r="F8640">
        <v>0</v>
      </c>
      <c r="G8640">
        <v>0</v>
      </c>
      <c r="H8640">
        <v>0</v>
      </c>
      <c r="I8640">
        <v>43112061401</v>
      </c>
      <c r="J8640">
        <v>14</v>
      </c>
      <c r="K8640" t="s">
        <v>1987</v>
      </c>
      <c r="L8640">
        <v>2531</v>
      </c>
      <c r="M8640" t="s">
        <v>1557</v>
      </c>
      <c r="N8640" t="s">
        <v>1988</v>
      </c>
      <c r="O8640">
        <v>0</v>
      </c>
      <c r="P8640" t="s">
        <v>1694</v>
      </c>
    </row>
    <row r="8641" spans="1:16">
      <c r="A8641" t="s">
        <v>2014</v>
      </c>
      <c r="B8641" t="s">
        <v>1648</v>
      </c>
      <c r="C8641">
        <v>201206</v>
      </c>
      <c r="D8641">
        <v>0</v>
      </c>
      <c r="E8641" t="s">
        <v>1693</v>
      </c>
      <c r="F8641">
        <v>0</v>
      </c>
      <c r="G8641">
        <v>0</v>
      </c>
      <c r="H8641">
        <v>0</v>
      </c>
      <c r="I8641">
        <v>43112040600</v>
      </c>
      <c r="J8641">
        <v>14</v>
      </c>
      <c r="K8641" t="s">
        <v>2015</v>
      </c>
      <c r="L8641">
        <v>2309</v>
      </c>
      <c r="M8641" t="s">
        <v>2016</v>
      </c>
      <c r="N8641" t="s">
        <v>1988</v>
      </c>
      <c r="O8641">
        <v>0</v>
      </c>
      <c r="P8641" t="s">
        <v>1694</v>
      </c>
    </row>
    <row r="8642" spans="1:16">
      <c r="A8642" t="s">
        <v>2014</v>
      </c>
      <c r="B8642" t="s">
        <v>1649</v>
      </c>
      <c r="C8642">
        <v>201206</v>
      </c>
      <c r="D8642">
        <v>0</v>
      </c>
      <c r="E8642" t="s">
        <v>1693</v>
      </c>
      <c r="F8642">
        <v>0</v>
      </c>
      <c r="G8642">
        <v>0</v>
      </c>
      <c r="H8642">
        <v>0</v>
      </c>
      <c r="I8642">
        <v>43112042100</v>
      </c>
      <c r="J8642">
        <v>14</v>
      </c>
      <c r="K8642" t="s">
        <v>2015</v>
      </c>
      <c r="L8642">
        <v>2309</v>
      </c>
      <c r="M8642" t="s">
        <v>2016</v>
      </c>
      <c r="N8642" t="s">
        <v>1988</v>
      </c>
      <c r="O8642">
        <v>0</v>
      </c>
      <c r="P8642" t="s">
        <v>1694</v>
      </c>
    </row>
    <row r="8643" spans="1:16">
      <c r="A8643" t="s">
        <v>2014</v>
      </c>
      <c r="B8643" t="s">
        <v>1701</v>
      </c>
      <c r="C8643">
        <v>201206</v>
      </c>
      <c r="D8643">
        <v>0</v>
      </c>
      <c r="E8643" t="s">
        <v>1693</v>
      </c>
      <c r="F8643">
        <v>0</v>
      </c>
      <c r="G8643">
        <v>0</v>
      </c>
      <c r="H8643">
        <v>0</v>
      </c>
      <c r="I8643">
        <v>43112042202</v>
      </c>
      <c r="J8643">
        <v>14</v>
      </c>
      <c r="K8643" t="s">
        <v>2015</v>
      </c>
      <c r="L8643">
        <v>2309</v>
      </c>
      <c r="M8643" t="s">
        <v>2016</v>
      </c>
      <c r="N8643" t="s">
        <v>1988</v>
      </c>
      <c r="O8643">
        <v>0</v>
      </c>
      <c r="P8643" t="s">
        <v>1694</v>
      </c>
    </row>
    <row r="8644" spans="1:16">
      <c r="A8644" t="s">
        <v>2014</v>
      </c>
      <c r="B8644" t="s">
        <v>1635</v>
      </c>
      <c r="C8644">
        <v>201206</v>
      </c>
      <c r="D8644">
        <v>0</v>
      </c>
      <c r="E8644" t="s">
        <v>1693</v>
      </c>
      <c r="F8644">
        <v>0</v>
      </c>
      <c r="G8644">
        <v>0</v>
      </c>
      <c r="H8644">
        <v>0</v>
      </c>
      <c r="I8644">
        <v>43112040501</v>
      </c>
      <c r="J8644">
        <v>14</v>
      </c>
      <c r="K8644" t="s">
        <v>2015</v>
      </c>
      <c r="L8644">
        <v>2309</v>
      </c>
      <c r="M8644" t="s">
        <v>2016</v>
      </c>
      <c r="N8644" t="s">
        <v>1988</v>
      </c>
      <c r="O8644">
        <v>0</v>
      </c>
      <c r="P8644" t="s">
        <v>1694</v>
      </c>
    </row>
    <row r="8645" spans="1:16">
      <c r="A8645" t="s">
        <v>2014</v>
      </c>
      <c r="B8645" t="s">
        <v>1716</v>
      </c>
      <c r="C8645">
        <v>201206</v>
      </c>
      <c r="D8645">
        <v>0</v>
      </c>
      <c r="E8645" t="s">
        <v>1693</v>
      </c>
      <c r="F8645">
        <v>0</v>
      </c>
      <c r="G8645">
        <v>0</v>
      </c>
      <c r="H8645">
        <v>0</v>
      </c>
      <c r="I8645">
        <v>43112042901</v>
      </c>
      <c r="J8645">
        <v>14</v>
      </c>
      <c r="K8645" t="s">
        <v>2015</v>
      </c>
      <c r="L8645">
        <v>2309</v>
      </c>
      <c r="M8645" t="s">
        <v>2016</v>
      </c>
      <c r="N8645" t="s">
        <v>1988</v>
      </c>
      <c r="O8645">
        <v>0</v>
      </c>
      <c r="P8645" t="s">
        <v>1694</v>
      </c>
    </row>
    <row r="8646" spans="1:16">
      <c r="A8646" t="s">
        <v>2014</v>
      </c>
      <c r="B8646" t="s">
        <v>1575</v>
      </c>
      <c r="C8646">
        <v>201206</v>
      </c>
      <c r="D8646">
        <v>0</v>
      </c>
      <c r="E8646" t="s">
        <v>1693</v>
      </c>
      <c r="F8646">
        <v>0</v>
      </c>
      <c r="G8646">
        <v>0</v>
      </c>
      <c r="H8646">
        <v>0</v>
      </c>
      <c r="I8646">
        <v>43112046100</v>
      </c>
      <c r="J8646">
        <v>14</v>
      </c>
      <c r="K8646" t="s">
        <v>2015</v>
      </c>
      <c r="L8646">
        <v>2309</v>
      </c>
      <c r="M8646" t="s">
        <v>2016</v>
      </c>
      <c r="N8646" t="s">
        <v>1988</v>
      </c>
      <c r="O8646">
        <v>0</v>
      </c>
      <c r="P8646" t="s">
        <v>1694</v>
      </c>
    </row>
    <row r="8647" spans="1:16">
      <c r="A8647" t="s">
        <v>2014</v>
      </c>
      <c r="B8647" t="s">
        <v>1663</v>
      </c>
      <c r="C8647">
        <v>201206</v>
      </c>
      <c r="D8647">
        <v>0</v>
      </c>
      <c r="E8647" t="s">
        <v>1693</v>
      </c>
      <c r="F8647">
        <v>0</v>
      </c>
      <c r="G8647">
        <v>0</v>
      </c>
      <c r="H8647">
        <v>0</v>
      </c>
      <c r="I8647">
        <v>43112045300</v>
      </c>
      <c r="J8647">
        <v>14</v>
      </c>
      <c r="K8647" t="s">
        <v>2015</v>
      </c>
      <c r="L8647">
        <v>2309</v>
      </c>
      <c r="M8647" t="s">
        <v>2016</v>
      </c>
      <c r="N8647" t="s">
        <v>1988</v>
      </c>
      <c r="O8647">
        <v>0</v>
      </c>
      <c r="P8647" t="s">
        <v>1694</v>
      </c>
    </row>
    <row r="8648" spans="1:16">
      <c r="A8648" t="s">
        <v>2014</v>
      </c>
      <c r="B8648" t="s">
        <v>1592</v>
      </c>
      <c r="C8648">
        <v>201206</v>
      </c>
      <c r="D8648">
        <v>0</v>
      </c>
      <c r="E8648" t="s">
        <v>1693</v>
      </c>
      <c r="F8648">
        <v>0</v>
      </c>
      <c r="G8648">
        <v>0</v>
      </c>
      <c r="H8648">
        <v>0</v>
      </c>
      <c r="I8648">
        <v>43112047400</v>
      </c>
      <c r="J8648">
        <v>14</v>
      </c>
      <c r="K8648" t="s">
        <v>2015</v>
      </c>
      <c r="L8648">
        <v>2309</v>
      </c>
      <c r="M8648" t="s">
        <v>2016</v>
      </c>
      <c r="N8648" t="s">
        <v>1988</v>
      </c>
      <c r="O8648">
        <v>0</v>
      </c>
      <c r="P8648" t="s">
        <v>1694</v>
      </c>
    </row>
    <row r="8649" spans="1:16">
      <c r="A8649" t="s">
        <v>2014</v>
      </c>
      <c r="B8649" t="s">
        <v>1689</v>
      </c>
      <c r="C8649">
        <v>201206</v>
      </c>
      <c r="D8649">
        <v>0</v>
      </c>
      <c r="E8649" t="s">
        <v>1693</v>
      </c>
      <c r="F8649">
        <v>0</v>
      </c>
      <c r="G8649">
        <v>0</v>
      </c>
      <c r="H8649">
        <v>0</v>
      </c>
      <c r="I8649">
        <v>43112043202</v>
      </c>
      <c r="J8649">
        <v>14</v>
      </c>
      <c r="K8649" t="s">
        <v>2015</v>
      </c>
      <c r="L8649">
        <v>2309</v>
      </c>
      <c r="M8649" t="s">
        <v>2016</v>
      </c>
      <c r="N8649" t="s">
        <v>1988</v>
      </c>
      <c r="O8649">
        <v>0</v>
      </c>
      <c r="P8649" t="s">
        <v>1694</v>
      </c>
    </row>
    <row r="8650" spans="1:16">
      <c r="A8650" t="s">
        <v>2014</v>
      </c>
      <c r="B8650" t="s">
        <v>1664</v>
      </c>
      <c r="C8650">
        <v>201206</v>
      </c>
      <c r="D8650">
        <v>0</v>
      </c>
      <c r="E8650" t="s">
        <v>1693</v>
      </c>
      <c r="F8650">
        <v>0</v>
      </c>
      <c r="G8650">
        <v>0</v>
      </c>
      <c r="H8650">
        <v>0</v>
      </c>
      <c r="I8650">
        <v>43112048600</v>
      </c>
      <c r="J8650">
        <v>14</v>
      </c>
      <c r="K8650" t="s">
        <v>2015</v>
      </c>
      <c r="L8650">
        <v>2309</v>
      </c>
      <c r="M8650" t="s">
        <v>2016</v>
      </c>
      <c r="N8650" t="s">
        <v>1988</v>
      </c>
      <c r="O8650">
        <v>0</v>
      </c>
      <c r="P8650" t="s">
        <v>1694</v>
      </c>
    </row>
    <row r="8651" spans="1:16">
      <c r="A8651" t="s">
        <v>2014</v>
      </c>
      <c r="B8651" t="s">
        <v>1651</v>
      </c>
      <c r="C8651">
        <v>201206</v>
      </c>
      <c r="D8651">
        <v>0</v>
      </c>
      <c r="E8651" t="s">
        <v>1693</v>
      </c>
      <c r="F8651">
        <v>0</v>
      </c>
      <c r="G8651">
        <v>0</v>
      </c>
      <c r="H8651">
        <v>0</v>
      </c>
      <c r="I8651">
        <v>43112047001</v>
      </c>
      <c r="J8651">
        <v>14</v>
      </c>
      <c r="K8651" t="s">
        <v>2015</v>
      </c>
      <c r="L8651">
        <v>2309</v>
      </c>
      <c r="M8651" t="s">
        <v>2016</v>
      </c>
      <c r="N8651" t="s">
        <v>1988</v>
      </c>
      <c r="O8651">
        <v>0</v>
      </c>
      <c r="P8651" t="s">
        <v>1694</v>
      </c>
    </row>
    <row r="8652" spans="1:16">
      <c r="A8652" t="s">
        <v>2014</v>
      </c>
      <c r="B8652" t="s">
        <v>1636</v>
      </c>
      <c r="C8652">
        <v>201206</v>
      </c>
      <c r="D8652">
        <v>0</v>
      </c>
      <c r="E8652" t="s">
        <v>1693</v>
      </c>
      <c r="F8652">
        <v>0</v>
      </c>
      <c r="G8652">
        <v>0</v>
      </c>
      <c r="H8652">
        <v>0</v>
      </c>
      <c r="I8652">
        <v>43112051200</v>
      </c>
      <c r="J8652">
        <v>14</v>
      </c>
      <c r="K8652" t="s">
        <v>2015</v>
      </c>
      <c r="L8652">
        <v>2309</v>
      </c>
      <c r="M8652" t="s">
        <v>2016</v>
      </c>
      <c r="N8652" t="s">
        <v>1988</v>
      </c>
      <c r="O8652">
        <v>0</v>
      </c>
      <c r="P8652" t="s">
        <v>1694</v>
      </c>
    </row>
    <row r="8653" spans="1:16">
      <c r="A8653" t="s">
        <v>2014</v>
      </c>
      <c r="B8653" t="s">
        <v>1652</v>
      </c>
      <c r="C8653">
        <v>201206</v>
      </c>
      <c r="D8653">
        <v>0</v>
      </c>
      <c r="E8653" t="s">
        <v>1693</v>
      </c>
      <c r="F8653">
        <v>0</v>
      </c>
      <c r="G8653">
        <v>0</v>
      </c>
      <c r="H8653">
        <v>0</v>
      </c>
      <c r="I8653">
        <v>43112049600</v>
      </c>
      <c r="J8653">
        <v>14</v>
      </c>
      <c r="K8653" t="s">
        <v>2015</v>
      </c>
      <c r="L8653">
        <v>2309</v>
      </c>
      <c r="M8653" t="s">
        <v>2016</v>
      </c>
      <c r="N8653" t="s">
        <v>1988</v>
      </c>
      <c r="O8653">
        <v>0</v>
      </c>
      <c r="P8653" t="s">
        <v>1694</v>
      </c>
    </row>
    <row r="8654" spans="1:16">
      <c r="A8654" t="s">
        <v>2014</v>
      </c>
      <c r="B8654" t="s">
        <v>1637</v>
      </c>
      <c r="C8654">
        <v>201206</v>
      </c>
      <c r="D8654">
        <v>0</v>
      </c>
      <c r="E8654" t="s">
        <v>1693</v>
      </c>
      <c r="F8654">
        <v>0</v>
      </c>
      <c r="G8654">
        <v>0</v>
      </c>
      <c r="H8654">
        <v>0</v>
      </c>
      <c r="I8654">
        <v>43112051900</v>
      </c>
      <c r="J8654">
        <v>14</v>
      </c>
      <c r="K8654" t="s">
        <v>2015</v>
      </c>
      <c r="L8654">
        <v>2309</v>
      </c>
      <c r="M8654" t="s">
        <v>2016</v>
      </c>
      <c r="N8654" t="s">
        <v>1988</v>
      </c>
      <c r="O8654">
        <v>0</v>
      </c>
      <c r="P8654" t="s">
        <v>1694</v>
      </c>
    </row>
    <row r="8655" spans="1:16">
      <c r="A8655" t="s">
        <v>2014</v>
      </c>
      <c r="B8655" t="s">
        <v>1577</v>
      </c>
      <c r="C8655">
        <v>201206</v>
      </c>
      <c r="D8655">
        <v>0</v>
      </c>
      <c r="E8655" t="s">
        <v>1693</v>
      </c>
      <c r="F8655">
        <v>0</v>
      </c>
      <c r="G8655">
        <v>0</v>
      </c>
      <c r="H8655">
        <v>0</v>
      </c>
      <c r="I8655">
        <v>43112051101</v>
      </c>
      <c r="J8655">
        <v>14</v>
      </c>
      <c r="K8655" t="s">
        <v>2015</v>
      </c>
      <c r="L8655">
        <v>2309</v>
      </c>
      <c r="M8655" t="s">
        <v>2016</v>
      </c>
      <c r="N8655" t="s">
        <v>1988</v>
      </c>
      <c r="O8655">
        <v>0</v>
      </c>
      <c r="P8655" t="s">
        <v>1694</v>
      </c>
    </row>
    <row r="8656" spans="1:16">
      <c r="A8656" t="s">
        <v>2014</v>
      </c>
      <c r="B8656" t="s">
        <v>1631</v>
      </c>
      <c r="C8656">
        <v>201206</v>
      </c>
      <c r="D8656">
        <v>0</v>
      </c>
      <c r="E8656" t="s">
        <v>1693</v>
      </c>
      <c r="F8656">
        <v>0</v>
      </c>
      <c r="G8656">
        <v>0</v>
      </c>
      <c r="H8656">
        <v>0</v>
      </c>
      <c r="I8656">
        <v>43112052800</v>
      </c>
      <c r="J8656">
        <v>14</v>
      </c>
      <c r="K8656" t="s">
        <v>2015</v>
      </c>
      <c r="L8656">
        <v>2309</v>
      </c>
      <c r="M8656" t="s">
        <v>2016</v>
      </c>
      <c r="N8656" t="s">
        <v>1988</v>
      </c>
      <c r="O8656">
        <v>0</v>
      </c>
      <c r="P8656" t="s">
        <v>1694</v>
      </c>
    </row>
    <row r="8657" spans="1:16">
      <c r="A8657" t="s">
        <v>2014</v>
      </c>
      <c r="B8657" t="s">
        <v>1653</v>
      </c>
      <c r="C8657">
        <v>201206</v>
      </c>
      <c r="D8657">
        <v>0</v>
      </c>
      <c r="E8657" t="s">
        <v>1693</v>
      </c>
      <c r="F8657">
        <v>0</v>
      </c>
      <c r="G8657">
        <v>0</v>
      </c>
      <c r="H8657">
        <v>0</v>
      </c>
      <c r="I8657">
        <v>43112054500</v>
      </c>
      <c r="J8657">
        <v>14</v>
      </c>
      <c r="K8657" t="s">
        <v>2015</v>
      </c>
      <c r="L8657">
        <v>2309</v>
      </c>
      <c r="M8657" t="s">
        <v>2016</v>
      </c>
      <c r="N8657" t="s">
        <v>1988</v>
      </c>
      <c r="O8657">
        <v>0</v>
      </c>
      <c r="P8657" t="s">
        <v>1694</v>
      </c>
    </row>
    <row r="8658" spans="1:16">
      <c r="A8658" t="s">
        <v>2014</v>
      </c>
      <c r="B8658" t="s">
        <v>1593</v>
      </c>
      <c r="C8658">
        <v>201206</v>
      </c>
      <c r="D8658">
        <v>0</v>
      </c>
      <c r="E8658" t="s">
        <v>1693</v>
      </c>
      <c r="F8658">
        <v>0</v>
      </c>
      <c r="G8658">
        <v>0</v>
      </c>
      <c r="H8658">
        <v>0</v>
      </c>
      <c r="I8658">
        <v>43112053700</v>
      </c>
      <c r="J8658">
        <v>14</v>
      </c>
      <c r="K8658" t="s">
        <v>2015</v>
      </c>
      <c r="L8658">
        <v>2309</v>
      </c>
      <c r="M8658" t="s">
        <v>2016</v>
      </c>
      <c r="N8658" t="s">
        <v>1988</v>
      </c>
      <c r="O8658">
        <v>0</v>
      </c>
      <c r="P8658" t="s">
        <v>1694</v>
      </c>
    </row>
    <row r="8659" spans="1:16">
      <c r="A8659" t="s">
        <v>2014</v>
      </c>
      <c r="B8659" t="s">
        <v>1578</v>
      </c>
      <c r="C8659">
        <v>201206</v>
      </c>
      <c r="D8659">
        <v>0</v>
      </c>
      <c r="E8659" t="s">
        <v>1693</v>
      </c>
      <c r="F8659">
        <v>0</v>
      </c>
      <c r="G8659">
        <v>0</v>
      </c>
      <c r="H8659">
        <v>0</v>
      </c>
      <c r="I8659">
        <v>43112056700</v>
      </c>
      <c r="J8659">
        <v>14</v>
      </c>
      <c r="K8659" t="s">
        <v>2015</v>
      </c>
      <c r="L8659">
        <v>2309</v>
      </c>
      <c r="M8659" t="s">
        <v>2016</v>
      </c>
      <c r="N8659" t="s">
        <v>1988</v>
      </c>
      <c r="O8659">
        <v>0</v>
      </c>
      <c r="P8659" t="s">
        <v>1694</v>
      </c>
    </row>
    <row r="8660" spans="1:16">
      <c r="A8660" t="s">
        <v>2014</v>
      </c>
      <c r="B8660" t="s">
        <v>1762</v>
      </c>
      <c r="C8660">
        <v>201206</v>
      </c>
      <c r="D8660">
        <v>0</v>
      </c>
      <c r="E8660" t="s">
        <v>1693</v>
      </c>
      <c r="F8660">
        <v>0</v>
      </c>
      <c r="G8660">
        <v>0</v>
      </c>
      <c r="H8660">
        <v>0</v>
      </c>
      <c r="I8660">
        <v>43112054800</v>
      </c>
      <c r="J8660">
        <v>14</v>
      </c>
      <c r="K8660" t="s">
        <v>1987</v>
      </c>
      <c r="L8660">
        <v>2309</v>
      </c>
      <c r="M8660" t="s">
        <v>2016</v>
      </c>
      <c r="N8660" t="s">
        <v>1988</v>
      </c>
      <c r="O8660">
        <v>0</v>
      </c>
      <c r="P8660" t="s">
        <v>1694</v>
      </c>
    </row>
    <row r="8661" spans="1:16">
      <c r="A8661" t="s">
        <v>2014</v>
      </c>
      <c r="B8661" t="s">
        <v>1579</v>
      </c>
      <c r="C8661">
        <v>201206</v>
      </c>
      <c r="D8661">
        <v>0</v>
      </c>
      <c r="E8661" t="s">
        <v>1693</v>
      </c>
      <c r="F8661">
        <v>0</v>
      </c>
      <c r="G8661">
        <v>0</v>
      </c>
      <c r="H8661">
        <v>0</v>
      </c>
      <c r="I8661">
        <v>43112057700</v>
      </c>
      <c r="J8661">
        <v>14</v>
      </c>
      <c r="K8661" t="s">
        <v>2015</v>
      </c>
      <c r="L8661">
        <v>2309</v>
      </c>
      <c r="M8661" t="s">
        <v>2016</v>
      </c>
      <c r="N8661" t="s">
        <v>1988</v>
      </c>
      <c r="O8661">
        <v>0</v>
      </c>
      <c r="P8661" t="s">
        <v>1694</v>
      </c>
    </row>
    <row r="8662" spans="1:16">
      <c r="A8662" t="s">
        <v>2014</v>
      </c>
      <c r="B8662" t="s">
        <v>1580</v>
      </c>
      <c r="C8662">
        <v>201206</v>
      </c>
      <c r="D8662">
        <v>0</v>
      </c>
      <c r="E8662" t="s">
        <v>1693</v>
      </c>
      <c r="F8662">
        <v>0</v>
      </c>
      <c r="G8662">
        <v>0</v>
      </c>
      <c r="H8662">
        <v>0</v>
      </c>
      <c r="I8662">
        <v>43112056900</v>
      </c>
      <c r="J8662">
        <v>14</v>
      </c>
      <c r="K8662" t="s">
        <v>2015</v>
      </c>
      <c r="L8662">
        <v>2309</v>
      </c>
      <c r="M8662" t="s">
        <v>2016</v>
      </c>
      <c r="N8662" t="s">
        <v>1988</v>
      </c>
      <c r="O8662">
        <v>0</v>
      </c>
      <c r="P8662" t="s">
        <v>1694</v>
      </c>
    </row>
    <row r="8663" spans="1:16">
      <c r="A8663" t="s">
        <v>2014</v>
      </c>
      <c r="B8663" t="s">
        <v>1654</v>
      </c>
      <c r="C8663">
        <v>201206</v>
      </c>
      <c r="D8663">
        <v>0</v>
      </c>
      <c r="E8663" t="s">
        <v>1693</v>
      </c>
      <c r="F8663">
        <v>0</v>
      </c>
      <c r="G8663">
        <v>0</v>
      </c>
      <c r="H8663">
        <v>0</v>
      </c>
      <c r="I8663">
        <v>43112059900</v>
      </c>
      <c r="J8663">
        <v>14</v>
      </c>
      <c r="K8663" t="s">
        <v>2015</v>
      </c>
      <c r="L8663">
        <v>2309</v>
      </c>
      <c r="M8663" t="s">
        <v>2016</v>
      </c>
      <c r="N8663" t="s">
        <v>1988</v>
      </c>
      <c r="O8663">
        <v>0</v>
      </c>
      <c r="P8663" t="s">
        <v>1694</v>
      </c>
    </row>
    <row r="8664" spans="1:16">
      <c r="A8664" t="s">
        <v>2014</v>
      </c>
      <c r="B8664" t="s">
        <v>1655</v>
      </c>
      <c r="C8664">
        <v>201206</v>
      </c>
      <c r="D8664">
        <v>0</v>
      </c>
      <c r="E8664" t="s">
        <v>1693</v>
      </c>
      <c r="F8664">
        <v>0</v>
      </c>
      <c r="G8664">
        <v>0</v>
      </c>
      <c r="H8664">
        <v>0</v>
      </c>
      <c r="I8664">
        <v>43112043602</v>
      </c>
      <c r="J8664">
        <v>14</v>
      </c>
      <c r="K8664" t="s">
        <v>2015</v>
      </c>
      <c r="L8664">
        <v>2309</v>
      </c>
      <c r="M8664" t="s">
        <v>2016</v>
      </c>
      <c r="N8664" t="s">
        <v>1988</v>
      </c>
      <c r="O8664">
        <v>0</v>
      </c>
      <c r="P8664" t="s">
        <v>1694</v>
      </c>
    </row>
    <row r="8665" spans="1:16">
      <c r="A8665" t="s">
        <v>1985</v>
      </c>
      <c r="B8665" t="s">
        <v>2056</v>
      </c>
      <c r="C8665">
        <v>201207</v>
      </c>
      <c r="D8665">
        <v>0</v>
      </c>
      <c r="E8665" t="s">
        <v>1693</v>
      </c>
      <c r="F8665">
        <v>0</v>
      </c>
      <c r="G8665">
        <v>0</v>
      </c>
      <c r="H8665">
        <v>0</v>
      </c>
      <c r="I8665">
        <v>43112068000</v>
      </c>
      <c r="J8665">
        <v>14</v>
      </c>
      <c r="K8665" t="s">
        <v>1987</v>
      </c>
      <c r="L8665">
        <v>2531</v>
      </c>
      <c r="M8665" t="s">
        <v>1557</v>
      </c>
      <c r="N8665" t="s">
        <v>1988</v>
      </c>
      <c r="O8665">
        <v>0</v>
      </c>
      <c r="P8665" t="s">
        <v>1694</v>
      </c>
    </row>
    <row r="8666" spans="1:16">
      <c r="A8666" t="s">
        <v>1985</v>
      </c>
      <c r="B8666" t="s">
        <v>2057</v>
      </c>
      <c r="C8666">
        <v>201207</v>
      </c>
      <c r="D8666">
        <v>0</v>
      </c>
      <c r="E8666" t="s">
        <v>1693</v>
      </c>
      <c r="F8666">
        <v>0</v>
      </c>
      <c r="G8666">
        <v>0</v>
      </c>
      <c r="H8666">
        <v>0</v>
      </c>
      <c r="I8666">
        <v>43112057601</v>
      </c>
      <c r="J8666">
        <v>14</v>
      </c>
      <c r="K8666" t="s">
        <v>1987</v>
      </c>
      <c r="L8666">
        <v>2531</v>
      </c>
      <c r="M8666" t="s">
        <v>1557</v>
      </c>
      <c r="N8666" t="s">
        <v>1988</v>
      </c>
      <c r="O8666">
        <v>0</v>
      </c>
      <c r="P8666" t="s">
        <v>1694</v>
      </c>
    </row>
    <row r="8667" spans="1:16">
      <c r="A8667" t="s">
        <v>1985</v>
      </c>
      <c r="B8667" t="s">
        <v>2058</v>
      </c>
      <c r="C8667">
        <v>201207</v>
      </c>
      <c r="D8667">
        <v>0</v>
      </c>
      <c r="E8667" t="s">
        <v>1693</v>
      </c>
      <c r="F8667">
        <v>0</v>
      </c>
      <c r="G8667">
        <v>0</v>
      </c>
      <c r="H8667">
        <v>0</v>
      </c>
      <c r="I8667">
        <v>43112061401</v>
      </c>
      <c r="J8667">
        <v>14</v>
      </c>
      <c r="K8667" t="s">
        <v>1987</v>
      </c>
      <c r="L8667">
        <v>2531</v>
      </c>
      <c r="M8667" t="s">
        <v>1557</v>
      </c>
      <c r="N8667" t="s">
        <v>1988</v>
      </c>
      <c r="O8667">
        <v>0</v>
      </c>
      <c r="P8667" t="s">
        <v>1694</v>
      </c>
    </row>
    <row r="8668" spans="1:16">
      <c r="A8668" t="s">
        <v>2014</v>
      </c>
      <c r="B8668" t="s">
        <v>1648</v>
      </c>
      <c r="C8668">
        <v>201207</v>
      </c>
      <c r="D8668">
        <v>0</v>
      </c>
      <c r="E8668" t="s">
        <v>1693</v>
      </c>
      <c r="F8668">
        <v>0</v>
      </c>
      <c r="G8668">
        <v>0</v>
      </c>
      <c r="H8668">
        <v>0</v>
      </c>
      <c r="I8668">
        <v>43112040600</v>
      </c>
      <c r="J8668">
        <v>14</v>
      </c>
      <c r="K8668" t="s">
        <v>2015</v>
      </c>
      <c r="L8668">
        <v>2309</v>
      </c>
      <c r="M8668" t="s">
        <v>2016</v>
      </c>
      <c r="N8668" t="s">
        <v>1988</v>
      </c>
      <c r="O8668">
        <v>0</v>
      </c>
      <c r="P8668" t="s">
        <v>1694</v>
      </c>
    </row>
    <row r="8669" spans="1:16">
      <c r="A8669" t="s">
        <v>2014</v>
      </c>
      <c r="B8669" t="s">
        <v>1649</v>
      </c>
      <c r="C8669">
        <v>201207</v>
      </c>
      <c r="D8669">
        <v>0</v>
      </c>
      <c r="E8669" t="s">
        <v>1693</v>
      </c>
      <c r="F8669">
        <v>0</v>
      </c>
      <c r="G8669">
        <v>0</v>
      </c>
      <c r="H8669">
        <v>0</v>
      </c>
      <c r="I8669">
        <v>43112042100</v>
      </c>
      <c r="J8669">
        <v>14</v>
      </c>
      <c r="K8669" t="s">
        <v>2015</v>
      </c>
      <c r="L8669">
        <v>2309</v>
      </c>
      <c r="M8669" t="s">
        <v>2016</v>
      </c>
      <c r="N8669" t="s">
        <v>1988</v>
      </c>
      <c r="O8669">
        <v>0</v>
      </c>
      <c r="P8669" t="s">
        <v>1694</v>
      </c>
    </row>
    <row r="8670" spans="1:16">
      <c r="A8670" t="s">
        <v>2014</v>
      </c>
      <c r="B8670" t="s">
        <v>1701</v>
      </c>
      <c r="C8670">
        <v>201207</v>
      </c>
      <c r="D8670">
        <v>0</v>
      </c>
      <c r="E8670" t="s">
        <v>1693</v>
      </c>
      <c r="F8670">
        <v>0</v>
      </c>
      <c r="G8670">
        <v>0</v>
      </c>
      <c r="H8670">
        <v>0</v>
      </c>
      <c r="I8670">
        <v>43112042202</v>
      </c>
      <c r="J8670">
        <v>14</v>
      </c>
      <c r="K8670" t="s">
        <v>2015</v>
      </c>
      <c r="L8670">
        <v>2309</v>
      </c>
      <c r="M8670" t="s">
        <v>2016</v>
      </c>
      <c r="N8670" t="s">
        <v>1988</v>
      </c>
      <c r="O8670">
        <v>0</v>
      </c>
      <c r="P8670" t="s">
        <v>1694</v>
      </c>
    </row>
    <row r="8671" spans="1:16">
      <c r="A8671" t="s">
        <v>2014</v>
      </c>
      <c r="B8671" t="s">
        <v>1635</v>
      </c>
      <c r="C8671">
        <v>201207</v>
      </c>
      <c r="D8671">
        <v>0</v>
      </c>
      <c r="E8671" t="s">
        <v>1693</v>
      </c>
      <c r="F8671">
        <v>0</v>
      </c>
      <c r="G8671">
        <v>0</v>
      </c>
      <c r="H8671">
        <v>0</v>
      </c>
      <c r="I8671">
        <v>43112040501</v>
      </c>
      <c r="J8671">
        <v>14</v>
      </c>
      <c r="K8671" t="s">
        <v>2015</v>
      </c>
      <c r="L8671">
        <v>2309</v>
      </c>
      <c r="M8671" t="s">
        <v>2016</v>
      </c>
      <c r="N8671" t="s">
        <v>1988</v>
      </c>
      <c r="O8671">
        <v>0</v>
      </c>
      <c r="P8671" t="s">
        <v>1694</v>
      </c>
    </row>
    <row r="8672" spans="1:16">
      <c r="A8672" t="s">
        <v>2014</v>
      </c>
      <c r="B8672" t="s">
        <v>1716</v>
      </c>
      <c r="C8672">
        <v>201207</v>
      </c>
      <c r="D8672">
        <v>0</v>
      </c>
      <c r="E8672" t="s">
        <v>1693</v>
      </c>
      <c r="F8672">
        <v>0</v>
      </c>
      <c r="G8672">
        <v>0</v>
      </c>
      <c r="H8672">
        <v>0</v>
      </c>
      <c r="I8672">
        <v>43112042901</v>
      </c>
      <c r="J8672">
        <v>14</v>
      </c>
      <c r="K8672" t="s">
        <v>2015</v>
      </c>
      <c r="L8672">
        <v>2309</v>
      </c>
      <c r="M8672" t="s">
        <v>2016</v>
      </c>
      <c r="N8672" t="s">
        <v>1988</v>
      </c>
      <c r="O8672">
        <v>0</v>
      </c>
      <c r="P8672" t="s">
        <v>1694</v>
      </c>
    </row>
    <row r="8673" spans="1:16">
      <c r="A8673" t="s">
        <v>2014</v>
      </c>
      <c r="B8673" t="s">
        <v>1575</v>
      </c>
      <c r="C8673">
        <v>201207</v>
      </c>
      <c r="D8673">
        <v>0</v>
      </c>
      <c r="E8673" t="s">
        <v>1693</v>
      </c>
      <c r="F8673">
        <v>0</v>
      </c>
      <c r="G8673">
        <v>0</v>
      </c>
      <c r="H8673">
        <v>0</v>
      </c>
      <c r="I8673">
        <v>43112046100</v>
      </c>
      <c r="J8673">
        <v>14</v>
      </c>
      <c r="K8673" t="s">
        <v>2015</v>
      </c>
      <c r="L8673">
        <v>2309</v>
      </c>
      <c r="M8673" t="s">
        <v>2016</v>
      </c>
      <c r="N8673" t="s">
        <v>1988</v>
      </c>
      <c r="O8673">
        <v>0</v>
      </c>
      <c r="P8673" t="s">
        <v>1694</v>
      </c>
    </row>
    <row r="8674" spans="1:16">
      <c r="A8674" t="s">
        <v>2014</v>
      </c>
      <c r="B8674" t="s">
        <v>1663</v>
      </c>
      <c r="C8674">
        <v>201207</v>
      </c>
      <c r="D8674">
        <v>0</v>
      </c>
      <c r="E8674" t="s">
        <v>1693</v>
      </c>
      <c r="F8674">
        <v>0</v>
      </c>
      <c r="G8674">
        <v>0</v>
      </c>
      <c r="H8674">
        <v>0</v>
      </c>
      <c r="I8674">
        <v>43112045300</v>
      </c>
      <c r="J8674">
        <v>14</v>
      </c>
      <c r="K8674" t="s">
        <v>2015</v>
      </c>
      <c r="L8674">
        <v>2309</v>
      </c>
      <c r="M8674" t="s">
        <v>2016</v>
      </c>
      <c r="N8674" t="s">
        <v>1988</v>
      </c>
      <c r="O8674">
        <v>0</v>
      </c>
      <c r="P8674" t="s">
        <v>1694</v>
      </c>
    </row>
    <row r="8675" spans="1:16">
      <c r="A8675" t="s">
        <v>2014</v>
      </c>
      <c r="B8675" t="s">
        <v>1592</v>
      </c>
      <c r="C8675">
        <v>201207</v>
      </c>
      <c r="D8675">
        <v>0</v>
      </c>
      <c r="E8675" t="s">
        <v>1693</v>
      </c>
      <c r="F8675">
        <v>0</v>
      </c>
      <c r="G8675">
        <v>0</v>
      </c>
      <c r="H8675">
        <v>0</v>
      </c>
      <c r="I8675">
        <v>43112047400</v>
      </c>
      <c r="J8675">
        <v>14</v>
      </c>
      <c r="K8675" t="s">
        <v>2015</v>
      </c>
      <c r="L8675">
        <v>2309</v>
      </c>
      <c r="M8675" t="s">
        <v>2016</v>
      </c>
      <c r="N8675" t="s">
        <v>1988</v>
      </c>
      <c r="O8675">
        <v>0</v>
      </c>
      <c r="P8675" t="s">
        <v>1694</v>
      </c>
    </row>
    <row r="8676" spans="1:16">
      <c r="A8676" t="s">
        <v>2014</v>
      </c>
      <c r="B8676" t="s">
        <v>1689</v>
      </c>
      <c r="C8676">
        <v>201207</v>
      </c>
      <c r="D8676">
        <v>0</v>
      </c>
      <c r="E8676" t="s">
        <v>1693</v>
      </c>
      <c r="F8676">
        <v>0</v>
      </c>
      <c r="G8676">
        <v>0</v>
      </c>
      <c r="H8676">
        <v>0</v>
      </c>
      <c r="I8676">
        <v>43112043202</v>
      </c>
      <c r="J8676">
        <v>14</v>
      </c>
      <c r="K8676" t="s">
        <v>2015</v>
      </c>
      <c r="L8676">
        <v>2309</v>
      </c>
      <c r="M8676" t="s">
        <v>2016</v>
      </c>
      <c r="N8676" t="s">
        <v>1988</v>
      </c>
      <c r="O8676">
        <v>0</v>
      </c>
      <c r="P8676" t="s">
        <v>1694</v>
      </c>
    </row>
    <row r="8677" spans="1:16">
      <c r="A8677" t="s">
        <v>2014</v>
      </c>
      <c r="B8677" t="s">
        <v>1664</v>
      </c>
      <c r="C8677">
        <v>201207</v>
      </c>
      <c r="D8677">
        <v>0</v>
      </c>
      <c r="E8677" t="s">
        <v>1693</v>
      </c>
      <c r="F8677">
        <v>0</v>
      </c>
      <c r="G8677">
        <v>0</v>
      </c>
      <c r="H8677">
        <v>0</v>
      </c>
      <c r="I8677">
        <v>43112048600</v>
      </c>
      <c r="J8677">
        <v>14</v>
      </c>
      <c r="K8677" t="s">
        <v>2015</v>
      </c>
      <c r="L8677">
        <v>2309</v>
      </c>
      <c r="M8677" t="s">
        <v>2016</v>
      </c>
      <c r="N8677" t="s">
        <v>1988</v>
      </c>
      <c r="O8677">
        <v>0</v>
      </c>
      <c r="P8677" t="s">
        <v>1694</v>
      </c>
    </row>
    <row r="8678" spans="1:16">
      <c r="A8678" t="s">
        <v>2014</v>
      </c>
      <c r="B8678" t="s">
        <v>1651</v>
      </c>
      <c r="C8678">
        <v>201207</v>
      </c>
      <c r="D8678">
        <v>0</v>
      </c>
      <c r="E8678" t="s">
        <v>1693</v>
      </c>
      <c r="F8678">
        <v>0</v>
      </c>
      <c r="G8678">
        <v>0</v>
      </c>
      <c r="H8678">
        <v>0</v>
      </c>
      <c r="I8678">
        <v>43112047001</v>
      </c>
      <c r="J8678">
        <v>14</v>
      </c>
      <c r="K8678" t="s">
        <v>2015</v>
      </c>
      <c r="L8678">
        <v>2309</v>
      </c>
      <c r="M8678" t="s">
        <v>2016</v>
      </c>
      <c r="N8678" t="s">
        <v>1988</v>
      </c>
      <c r="O8678">
        <v>0</v>
      </c>
      <c r="P8678" t="s">
        <v>1694</v>
      </c>
    </row>
    <row r="8679" spans="1:16">
      <c r="A8679" t="s">
        <v>2014</v>
      </c>
      <c r="B8679" t="s">
        <v>1636</v>
      </c>
      <c r="C8679">
        <v>201207</v>
      </c>
      <c r="D8679">
        <v>0</v>
      </c>
      <c r="E8679" t="s">
        <v>1693</v>
      </c>
      <c r="F8679">
        <v>0</v>
      </c>
      <c r="G8679">
        <v>0</v>
      </c>
      <c r="H8679">
        <v>0</v>
      </c>
      <c r="I8679">
        <v>43112051200</v>
      </c>
      <c r="J8679">
        <v>14</v>
      </c>
      <c r="K8679" t="s">
        <v>2015</v>
      </c>
      <c r="L8679">
        <v>2309</v>
      </c>
      <c r="M8679" t="s">
        <v>2016</v>
      </c>
      <c r="N8679" t="s">
        <v>1988</v>
      </c>
      <c r="O8679">
        <v>0</v>
      </c>
      <c r="P8679" t="s">
        <v>1694</v>
      </c>
    </row>
    <row r="8680" spans="1:16">
      <c r="A8680" t="s">
        <v>2014</v>
      </c>
      <c r="B8680" t="s">
        <v>1652</v>
      </c>
      <c r="C8680">
        <v>201207</v>
      </c>
      <c r="D8680">
        <v>0</v>
      </c>
      <c r="E8680" t="s">
        <v>1693</v>
      </c>
      <c r="F8680">
        <v>0</v>
      </c>
      <c r="G8680">
        <v>0</v>
      </c>
      <c r="H8680">
        <v>0</v>
      </c>
      <c r="I8680">
        <v>43112049600</v>
      </c>
      <c r="J8680">
        <v>14</v>
      </c>
      <c r="K8680" t="s">
        <v>2015</v>
      </c>
      <c r="L8680">
        <v>2309</v>
      </c>
      <c r="M8680" t="s">
        <v>2016</v>
      </c>
      <c r="N8680" t="s">
        <v>1988</v>
      </c>
      <c r="O8680">
        <v>0</v>
      </c>
      <c r="P8680" t="s">
        <v>1694</v>
      </c>
    </row>
    <row r="8681" spans="1:16">
      <c r="A8681" t="s">
        <v>2014</v>
      </c>
      <c r="B8681" t="s">
        <v>1637</v>
      </c>
      <c r="C8681">
        <v>201207</v>
      </c>
      <c r="D8681">
        <v>0</v>
      </c>
      <c r="E8681" t="s">
        <v>1693</v>
      </c>
      <c r="F8681">
        <v>0</v>
      </c>
      <c r="G8681">
        <v>0</v>
      </c>
      <c r="H8681">
        <v>0</v>
      </c>
      <c r="I8681">
        <v>43112051900</v>
      </c>
      <c r="J8681">
        <v>14</v>
      </c>
      <c r="K8681" t="s">
        <v>2015</v>
      </c>
      <c r="L8681">
        <v>2309</v>
      </c>
      <c r="M8681" t="s">
        <v>2016</v>
      </c>
      <c r="N8681" t="s">
        <v>1988</v>
      </c>
      <c r="O8681">
        <v>0</v>
      </c>
      <c r="P8681" t="s">
        <v>1694</v>
      </c>
    </row>
    <row r="8682" spans="1:16">
      <c r="A8682" t="s">
        <v>2014</v>
      </c>
      <c r="B8682" t="s">
        <v>1577</v>
      </c>
      <c r="C8682">
        <v>201207</v>
      </c>
      <c r="D8682">
        <v>0</v>
      </c>
      <c r="E8682" t="s">
        <v>1693</v>
      </c>
      <c r="F8682">
        <v>0</v>
      </c>
      <c r="G8682">
        <v>0</v>
      </c>
      <c r="H8682">
        <v>0</v>
      </c>
      <c r="I8682">
        <v>43112051101</v>
      </c>
      <c r="J8682">
        <v>14</v>
      </c>
      <c r="K8682" t="s">
        <v>2015</v>
      </c>
      <c r="L8682">
        <v>2309</v>
      </c>
      <c r="M8682" t="s">
        <v>2016</v>
      </c>
      <c r="N8682" t="s">
        <v>1988</v>
      </c>
      <c r="O8682">
        <v>0</v>
      </c>
      <c r="P8682" t="s">
        <v>1694</v>
      </c>
    </row>
    <row r="8683" spans="1:16">
      <c r="A8683" t="s">
        <v>2014</v>
      </c>
      <c r="B8683" t="s">
        <v>1631</v>
      </c>
      <c r="C8683">
        <v>201207</v>
      </c>
      <c r="D8683">
        <v>0</v>
      </c>
      <c r="E8683" t="s">
        <v>1693</v>
      </c>
      <c r="F8683">
        <v>0</v>
      </c>
      <c r="G8683">
        <v>0</v>
      </c>
      <c r="H8683">
        <v>0</v>
      </c>
      <c r="I8683">
        <v>43112052800</v>
      </c>
      <c r="J8683">
        <v>14</v>
      </c>
      <c r="K8683" t="s">
        <v>2015</v>
      </c>
      <c r="L8683">
        <v>2309</v>
      </c>
      <c r="M8683" t="s">
        <v>2016</v>
      </c>
      <c r="N8683" t="s">
        <v>1988</v>
      </c>
      <c r="O8683">
        <v>0</v>
      </c>
      <c r="P8683" t="s">
        <v>1694</v>
      </c>
    </row>
    <row r="8684" spans="1:16">
      <c r="A8684" t="s">
        <v>2014</v>
      </c>
      <c r="B8684" t="s">
        <v>1653</v>
      </c>
      <c r="C8684">
        <v>201207</v>
      </c>
      <c r="D8684">
        <v>0</v>
      </c>
      <c r="E8684" t="s">
        <v>1693</v>
      </c>
      <c r="F8684">
        <v>0</v>
      </c>
      <c r="G8684">
        <v>0</v>
      </c>
      <c r="H8684">
        <v>0</v>
      </c>
      <c r="I8684">
        <v>43112054500</v>
      </c>
      <c r="J8684">
        <v>14</v>
      </c>
      <c r="K8684" t="s">
        <v>2015</v>
      </c>
      <c r="L8684">
        <v>2309</v>
      </c>
      <c r="M8684" t="s">
        <v>2016</v>
      </c>
      <c r="N8684" t="s">
        <v>1988</v>
      </c>
      <c r="O8684">
        <v>0</v>
      </c>
      <c r="P8684" t="s">
        <v>1694</v>
      </c>
    </row>
    <row r="8685" spans="1:16">
      <c r="A8685" t="s">
        <v>2014</v>
      </c>
      <c r="B8685" t="s">
        <v>1593</v>
      </c>
      <c r="C8685">
        <v>201207</v>
      </c>
      <c r="D8685">
        <v>0</v>
      </c>
      <c r="E8685" t="s">
        <v>1693</v>
      </c>
      <c r="F8685">
        <v>0</v>
      </c>
      <c r="G8685">
        <v>0</v>
      </c>
      <c r="H8685">
        <v>0</v>
      </c>
      <c r="I8685">
        <v>43112053700</v>
      </c>
      <c r="J8685">
        <v>14</v>
      </c>
      <c r="K8685" t="s">
        <v>2015</v>
      </c>
      <c r="L8685">
        <v>2309</v>
      </c>
      <c r="M8685" t="s">
        <v>2016</v>
      </c>
      <c r="N8685" t="s">
        <v>1988</v>
      </c>
      <c r="O8685">
        <v>0</v>
      </c>
      <c r="P8685" t="s">
        <v>1694</v>
      </c>
    </row>
    <row r="8686" spans="1:16">
      <c r="A8686" t="s">
        <v>2014</v>
      </c>
      <c r="B8686" t="s">
        <v>1578</v>
      </c>
      <c r="C8686">
        <v>201207</v>
      </c>
      <c r="D8686">
        <v>0</v>
      </c>
      <c r="E8686" t="s">
        <v>1693</v>
      </c>
      <c r="F8686">
        <v>0</v>
      </c>
      <c r="G8686">
        <v>0</v>
      </c>
      <c r="H8686">
        <v>0</v>
      </c>
      <c r="I8686">
        <v>43112056700</v>
      </c>
      <c r="J8686">
        <v>14</v>
      </c>
      <c r="K8686" t="s">
        <v>2015</v>
      </c>
      <c r="L8686">
        <v>2309</v>
      </c>
      <c r="M8686" t="s">
        <v>2016</v>
      </c>
      <c r="N8686" t="s">
        <v>1988</v>
      </c>
      <c r="O8686">
        <v>0</v>
      </c>
      <c r="P8686" t="s">
        <v>1694</v>
      </c>
    </row>
    <row r="8687" spans="1:16">
      <c r="A8687" t="s">
        <v>2014</v>
      </c>
      <c r="B8687" t="s">
        <v>1762</v>
      </c>
      <c r="C8687">
        <v>201207</v>
      </c>
      <c r="D8687">
        <v>0</v>
      </c>
      <c r="E8687" t="s">
        <v>1693</v>
      </c>
      <c r="F8687">
        <v>0</v>
      </c>
      <c r="G8687">
        <v>0</v>
      </c>
      <c r="H8687">
        <v>0</v>
      </c>
      <c r="I8687">
        <v>43112054800</v>
      </c>
      <c r="J8687">
        <v>14</v>
      </c>
      <c r="K8687" t="s">
        <v>1987</v>
      </c>
      <c r="L8687">
        <v>2309</v>
      </c>
      <c r="M8687" t="s">
        <v>2016</v>
      </c>
      <c r="N8687" t="s">
        <v>1988</v>
      </c>
      <c r="O8687">
        <v>0</v>
      </c>
      <c r="P8687" t="s">
        <v>1694</v>
      </c>
    </row>
    <row r="8688" spans="1:16">
      <c r="A8688" t="s">
        <v>2014</v>
      </c>
      <c r="B8688" t="s">
        <v>1579</v>
      </c>
      <c r="C8688">
        <v>201207</v>
      </c>
      <c r="D8688">
        <v>0</v>
      </c>
      <c r="E8688" t="s">
        <v>1693</v>
      </c>
      <c r="F8688">
        <v>0</v>
      </c>
      <c r="G8688">
        <v>0</v>
      </c>
      <c r="H8688">
        <v>0</v>
      </c>
      <c r="I8688">
        <v>43112057700</v>
      </c>
      <c r="J8688">
        <v>14</v>
      </c>
      <c r="K8688" t="s">
        <v>2015</v>
      </c>
      <c r="L8688">
        <v>2309</v>
      </c>
      <c r="M8688" t="s">
        <v>2016</v>
      </c>
      <c r="N8688" t="s">
        <v>1988</v>
      </c>
      <c r="O8688">
        <v>0</v>
      </c>
      <c r="P8688" t="s">
        <v>1694</v>
      </c>
    </row>
    <row r="8689" spans="1:16">
      <c r="A8689" t="s">
        <v>2014</v>
      </c>
      <c r="B8689" t="s">
        <v>1580</v>
      </c>
      <c r="C8689">
        <v>201207</v>
      </c>
      <c r="D8689">
        <v>0</v>
      </c>
      <c r="E8689" t="s">
        <v>1693</v>
      </c>
      <c r="F8689">
        <v>0</v>
      </c>
      <c r="G8689">
        <v>0</v>
      </c>
      <c r="H8689">
        <v>0</v>
      </c>
      <c r="I8689">
        <v>43112056900</v>
      </c>
      <c r="J8689">
        <v>14</v>
      </c>
      <c r="K8689" t="s">
        <v>2015</v>
      </c>
      <c r="L8689">
        <v>2309</v>
      </c>
      <c r="M8689" t="s">
        <v>2016</v>
      </c>
      <c r="N8689" t="s">
        <v>1988</v>
      </c>
      <c r="O8689">
        <v>0</v>
      </c>
      <c r="P8689" t="s">
        <v>1694</v>
      </c>
    </row>
    <row r="8690" spans="1:16">
      <c r="A8690" t="s">
        <v>2014</v>
      </c>
      <c r="B8690" t="s">
        <v>1654</v>
      </c>
      <c r="C8690">
        <v>201207</v>
      </c>
      <c r="D8690">
        <v>0</v>
      </c>
      <c r="E8690" t="s">
        <v>1693</v>
      </c>
      <c r="F8690">
        <v>0</v>
      </c>
      <c r="G8690">
        <v>0</v>
      </c>
      <c r="H8690">
        <v>0</v>
      </c>
      <c r="I8690">
        <v>43112059900</v>
      </c>
      <c r="J8690">
        <v>14</v>
      </c>
      <c r="K8690" t="s">
        <v>2015</v>
      </c>
      <c r="L8690">
        <v>2309</v>
      </c>
      <c r="M8690" t="s">
        <v>2016</v>
      </c>
      <c r="N8690" t="s">
        <v>1988</v>
      </c>
      <c r="O8690">
        <v>0</v>
      </c>
      <c r="P8690" t="s">
        <v>1694</v>
      </c>
    </row>
    <row r="8691" spans="1:16">
      <c r="A8691" t="s">
        <v>2014</v>
      </c>
      <c r="B8691" t="s">
        <v>1655</v>
      </c>
      <c r="C8691">
        <v>201207</v>
      </c>
      <c r="D8691">
        <v>0</v>
      </c>
      <c r="E8691" t="s">
        <v>1693</v>
      </c>
      <c r="F8691">
        <v>0</v>
      </c>
      <c r="G8691">
        <v>0</v>
      </c>
      <c r="H8691">
        <v>0</v>
      </c>
      <c r="I8691">
        <v>43112043602</v>
      </c>
      <c r="J8691">
        <v>14</v>
      </c>
      <c r="K8691" t="s">
        <v>2015</v>
      </c>
      <c r="L8691">
        <v>2309</v>
      </c>
      <c r="M8691" t="s">
        <v>2016</v>
      </c>
      <c r="N8691" t="s">
        <v>1988</v>
      </c>
      <c r="O8691">
        <v>0</v>
      </c>
      <c r="P8691" t="s">
        <v>1694</v>
      </c>
    </row>
    <row r="8692" spans="1:16">
      <c r="A8692" t="s">
        <v>1985</v>
      </c>
      <c r="B8692" t="s">
        <v>2056</v>
      </c>
      <c r="C8692">
        <v>201208</v>
      </c>
      <c r="D8692">
        <v>0</v>
      </c>
      <c r="E8692" t="s">
        <v>1693</v>
      </c>
      <c r="F8692">
        <v>0</v>
      </c>
      <c r="G8692">
        <v>0</v>
      </c>
      <c r="H8692">
        <v>0</v>
      </c>
      <c r="I8692">
        <v>43112068000</v>
      </c>
      <c r="J8692">
        <v>14</v>
      </c>
      <c r="K8692" t="s">
        <v>1987</v>
      </c>
      <c r="L8692">
        <v>2531</v>
      </c>
      <c r="M8692" t="s">
        <v>1557</v>
      </c>
      <c r="N8692" t="s">
        <v>1988</v>
      </c>
      <c r="O8692">
        <v>0</v>
      </c>
      <c r="P8692" t="s">
        <v>1694</v>
      </c>
    </row>
    <row r="8693" spans="1:16">
      <c r="A8693" t="s">
        <v>1985</v>
      </c>
      <c r="B8693" t="s">
        <v>2057</v>
      </c>
      <c r="C8693">
        <v>201208</v>
      </c>
      <c r="D8693">
        <v>0</v>
      </c>
      <c r="E8693" t="s">
        <v>1693</v>
      </c>
      <c r="F8693">
        <v>0</v>
      </c>
      <c r="G8693">
        <v>0</v>
      </c>
      <c r="H8693">
        <v>0</v>
      </c>
      <c r="I8693">
        <v>43112057601</v>
      </c>
      <c r="J8693">
        <v>14</v>
      </c>
      <c r="K8693" t="s">
        <v>1987</v>
      </c>
      <c r="L8693">
        <v>2531</v>
      </c>
      <c r="M8693" t="s">
        <v>1557</v>
      </c>
      <c r="N8693" t="s">
        <v>1988</v>
      </c>
      <c r="O8693">
        <v>0</v>
      </c>
      <c r="P8693" t="s">
        <v>1694</v>
      </c>
    </row>
    <row r="8694" spans="1:16">
      <c r="A8694" t="s">
        <v>1985</v>
      </c>
      <c r="B8694" t="s">
        <v>2058</v>
      </c>
      <c r="C8694">
        <v>201208</v>
      </c>
      <c r="D8694">
        <v>0</v>
      </c>
      <c r="E8694" t="s">
        <v>1693</v>
      </c>
      <c r="F8694">
        <v>0</v>
      </c>
      <c r="G8694">
        <v>0</v>
      </c>
      <c r="H8694">
        <v>0</v>
      </c>
      <c r="I8694">
        <v>43112061401</v>
      </c>
      <c r="J8694">
        <v>14</v>
      </c>
      <c r="K8694" t="s">
        <v>1987</v>
      </c>
      <c r="L8694">
        <v>2531</v>
      </c>
      <c r="M8694" t="s">
        <v>1557</v>
      </c>
      <c r="N8694" t="s">
        <v>1988</v>
      </c>
      <c r="O8694">
        <v>0</v>
      </c>
      <c r="P8694" t="s">
        <v>1694</v>
      </c>
    </row>
    <row r="8695" spans="1:16">
      <c r="A8695" t="s">
        <v>2014</v>
      </c>
      <c r="B8695" t="s">
        <v>1648</v>
      </c>
      <c r="C8695">
        <v>201208</v>
      </c>
      <c r="D8695">
        <v>0</v>
      </c>
      <c r="E8695" t="s">
        <v>1693</v>
      </c>
      <c r="F8695">
        <v>0</v>
      </c>
      <c r="G8695">
        <v>0</v>
      </c>
      <c r="H8695">
        <v>0</v>
      </c>
      <c r="I8695">
        <v>43112040600</v>
      </c>
      <c r="J8695">
        <v>14</v>
      </c>
      <c r="K8695" t="s">
        <v>2015</v>
      </c>
      <c r="L8695">
        <v>2309</v>
      </c>
      <c r="M8695" t="s">
        <v>2016</v>
      </c>
      <c r="N8695" t="s">
        <v>1988</v>
      </c>
      <c r="O8695">
        <v>0</v>
      </c>
      <c r="P8695" t="s">
        <v>1694</v>
      </c>
    </row>
    <row r="8696" spans="1:16">
      <c r="A8696" t="s">
        <v>2014</v>
      </c>
      <c r="B8696" t="s">
        <v>1649</v>
      </c>
      <c r="C8696">
        <v>201208</v>
      </c>
      <c r="D8696">
        <v>0</v>
      </c>
      <c r="E8696" t="s">
        <v>1693</v>
      </c>
      <c r="F8696">
        <v>0</v>
      </c>
      <c r="G8696">
        <v>0</v>
      </c>
      <c r="H8696">
        <v>0</v>
      </c>
      <c r="I8696">
        <v>43112042100</v>
      </c>
      <c r="J8696">
        <v>14</v>
      </c>
      <c r="K8696" t="s">
        <v>2015</v>
      </c>
      <c r="L8696">
        <v>2309</v>
      </c>
      <c r="M8696" t="s">
        <v>2016</v>
      </c>
      <c r="N8696" t="s">
        <v>1988</v>
      </c>
      <c r="O8696">
        <v>0</v>
      </c>
      <c r="P8696" t="s">
        <v>1694</v>
      </c>
    </row>
    <row r="8697" spans="1:16">
      <c r="A8697" t="s">
        <v>2014</v>
      </c>
      <c r="B8697" t="s">
        <v>1701</v>
      </c>
      <c r="C8697">
        <v>201208</v>
      </c>
      <c r="D8697">
        <v>0</v>
      </c>
      <c r="E8697" t="s">
        <v>1693</v>
      </c>
      <c r="F8697">
        <v>0</v>
      </c>
      <c r="G8697">
        <v>0</v>
      </c>
      <c r="H8697">
        <v>0</v>
      </c>
      <c r="I8697">
        <v>43112042202</v>
      </c>
      <c r="J8697">
        <v>14</v>
      </c>
      <c r="K8697" t="s">
        <v>2015</v>
      </c>
      <c r="L8697">
        <v>2309</v>
      </c>
      <c r="M8697" t="s">
        <v>2016</v>
      </c>
      <c r="N8697" t="s">
        <v>1988</v>
      </c>
      <c r="O8697">
        <v>0</v>
      </c>
      <c r="P8697" t="s">
        <v>1694</v>
      </c>
    </row>
    <row r="8698" spans="1:16">
      <c r="A8698" t="s">
        <v>2014</v>
      </c>
      <c r="B8698" t="s">
        <v>1635</v>
      </c>
      <c r="C8698">
        <v>201208</v>
      </c>
      <c r="D8698">
        <v>0</v>
      </c>
      <c r="E8698" t="s">
        <v>1693</v>
      </c>
      <c r="F8698">
        <v>0</v>
      </c>
      <c r="G8698">
        <v>0</v>
      </c>
      <c r="H8698">
        <v>0</v>
      </c>
      <c r="I8698">
        <v>43112040501</v>
      </c>
      <c r="J8698">
        <v>14</v>
      </c>
      <c r="K8698" t="s">
        <v>2015</v>
      </c>
      <c r="L8698">
        <v>2309</v>
      </c>
      <c r="M8698" t="s">
        <v>2016</v>
      </c>
      <c r="N8698" t="s">
        <v>1988</v>
      </c>
      <c r="O8698">
        <v>0</v>
      </c>
      <c r="P8698" t="s">
        <v>1694</v>
      </c>
    </row>
    <row r="8699" spans="1:16">
      <c r="A8699" t="s">
        <v>2014</v>
      </c>
      <c r="B8699" t="s">
        <v>1716</v>
      </c>
      <c r="C8699">
        <v>201208</v>
      </c>
      <c r="D8699">
        <v>0</v>
      </c>
      <c r="E8699" t="s">
        <v>1693</v>
      </c>
      <c r="F8699">
        <v>0</v>
      </c>
      <c r="G8699">
        <v>0</v>
      </c>
      <c r="H8699">
        <v>0</v>
      </c>
      <c r="I8699">
        <v>43112042901</v>
      </c>
      <c r="J8699">
        <v>14</v>
      </c>
      <c r="K8699" t="s">
        <v>2015</v>
      </c>
      <c r="L8699">
        <v>2309</v>
      </c>
      <c r="M8699" t="s">
        <v>2016</v>
      </c>
      <c r="N8699" t="s">
        <v>1988</v>
      </c>
      <c r="O8699">
        <v>0</v>
      </c>
      <c r="P8699" t="s">
        <v>1694</v>
      </c>
    </row>
    <row r="8700" spans="1:16">
      <c r="A8700" t="s">
        <v>2014</v>
      </c>
      <c r="B8700" t="s">
        <v>1575</v>
      </c>
      <c r="C8700">
        <v>201208</v>
      </c>
      <c r="D8700">
        <v>0</v>
      </c>
      <c r="E8700" t="s">
        <v>1693</v>
      </c>
      <c r="F8700">
        <v>0</v>
      </c>
      <c r="G8700">
        <v>0</v>
      </c>
      <c r="H8700">
        <v>0</v>
      </c>
      <c r="I8700">
        <v>43112046100</v>
      </c>
      <c r="J8700">
        <v>14</v>
      </c>
      <c r="K8700" t="s">
        <v>2015</v>
      </c>
      <c r="L8700">
        <v>2309</v>
      </c>
      <c r="M8700" t="s">
        <v>2016</v>
      </c>
      <c r="N8700" t="s">
        <v>1988</v>
      </c>
      <c r="O8700">
        <v>0</v>
      </c>
      <c r="P8700" t="s">
        <v>1694</v>
      </c>
    </row>
    <row r="8701" spans="1:16">
      <c r="A8701" t="s">
        <v>2014</v>
      </c>
      <c r="B8701" t="s">
        <v>1663</v>
      </c>
      <c r="C8701">
        <v>201208</v>
      </c>
      <c r="D8701">
        <v>0</v>
      </c>
      <c r="E8701" t="s">
        <v>1693</v>
      </c>
      <c r="F8701">
        <v>0</v>
      </c>
      <c r="G8701">
        <v>0</v>
      </c>
      <c r="H8701">
        <v>0</v>
      </c>
      <c r="I8701">
        <v>43112045300</v>
      </c>
      <c r="J8701">
        <v>14</v>
      </c>
      <c r="K8701" t="s">
        <v>2015</v>
      </c>
      <c r="L8701">
        <v>2309</v>
      </c>
      <c r="M8701" t="s">
        <v>2016</v>
      </c>
      <c r="N8701" t="s">
        <v>1988</v>
      </c>
      <c r="O8701">
        <v>0</v>
      </c>
      <c r="P8701" t="s">
        <v>1694</v>
      </c>
    </row>
    <row r="8702" spans="1:16">
      <c r="A8702" t="s">
        <v>2014</v>
      </c>
      <c r="B8702" t="s">
        <v>1592</v>
      </c>
      <c r="C8702">
        <v>201208</v>
      </c>
      <c r="D8702">
        <v>0</v>
      </c>
      <c r="E8702" t="s">
        <v>1693</v>
      </c>
      <c r="F8702">
        <v>0</v>
      </c>
      <c r="G8702">
        <v>0</v>
      </c>
      <c r="H8702">
        <v>0</v>
      </c>
      <c r="I8702">
        <v>43112047400</v>
      </c>
      <c r="J8702">
        <v>14</v>
      </c>
      <c r="K8702" t="s">
        <v>2015</v>
      </c>
      <c r="L8702">
        <v>2309</v>
      </c>
      <c r="M8702" t="s">
        <v>2016</v>
      </c>
      <c r="N8702" t="s">
        <v>1988</v>
      </c>
      <c r="O8702">
        <v>0</v>
      </c>
      <c r="P8702" t="s">
        <v>1694</v>
      </c>
    </row>
    <row r="8703" spans="1:16">
      <c r="A8703" t="s">
        <v>2014</v>
      </c>
      <c r="B8703" t="s">
        <v>1689</v>
      </c>
      <c r="C8703">
        <v>201208</v>
      </c>
      <c r="D8703">
        <v>0</v>
      </c>
      <c r="E8703" t="s">
        <v>1693</v>
      </c>
      <c r="F8703">
        <v>0</v>
      </c>
      <c r="G8703">
        <v>0</v>
      </c>
      <c r="H8703">
        <v>0</v>
      </c>
      <c r="I8703">
        <v>43112043202</v>
      </c>
      <c r="J8703">
        <v>14</v>
      </c>
      <c r="K8703" t="s">
        <v>2015</v>
      </c>
      <c r="L8703">
        <v>2309</v>
      </c>
      <c r="M8703" t="s">
        <v>2016</v>
      </c>
      <c r="N8703" t="s">
        <v>1988</v>
      </c>
      <c r="O8703">
        <v>0</v>
      </c>
      <c r="P8703" t="s">
        <v>1694</v>
      </c>
    </row>
    <row r="8704" spans="1:16">
      <c r="A8704" t="s">
        <v>2014</v>
      </c>
      <c r="B8704" t="s">
        <v>1664</v>
      </c>
      <c r="C8704">
        <v>201208</v>
      </c>
      <c r="D8704">
        <v>0</v>
      </c>
      <c r="E8704" t="s">
        <v>1693</v>
      </c>
      <c r="F8704">
        <v>0</v>
      </c>
      <c r="G8704">
        <v>0</v>
      </c>
      <c r="H8704">
        <v>0</v>
      </c>
      <c r="I8704">
        <v>43112048600</v>
      </c>
      <c r="J8704">
        <v>14</v>
      </c>
      <c r="K8704" t="s">
        <v>2015</v>
      </c>
      <c r="L8704">
        <v>2309</v>
      </c>
      <c r="M8704" t="s">
        <v>2016</v>
      </c>
      <c r="N8704" t="s">
        <v>1988</v>
      </c>
      <c r="O8704">
        <v>0</v>
      </c>
      <c r="P8704" t="s">
        <v>1694</v>
      </c>
    </row>
    <row r="8705" spans="1:16">
      <c r="A8705" t="s">
        <v>2014</v>
      </c>
      <c r="B8705" t="s">
        <v>1651</v>
      </c>
      <c r="C8705">
        <v>201208</v>
      </c>
      <c r="D8705">
        <v>0</v>
      </c>
      <c r="E8705" t="s">
        <v>1693</v>
      </c>
      <c r="F8705">
        <v>0</v>
      </c>
      <c r="G8705">
        <v>0</v>
      </c>
      <c r="H8705">
        <v>0</v>
      </c>
      <c r="I8705">
        <v>43112047001</v>
      </c>
      <c r="J8705">
        <v>14</v>
      </c>
      <c r="K8705" t="s">
        <v>2015</v>
      </c>
      <c r="L8705">
        <v>2309</v>
      </c>
      <c r="M8705" t="s">
        <v>2016</v>
      </c>
      <c r="N8705" t="s">
        <v>1988</v>
      </c>
      <c r="O8705">
        <v>0</v>
      </c>
      <c r="P8705" t="s">
        <v>1694</v>
      </c>
    </row>
    <row r="8706" spans="1:16">
      <c r="A8706" t="s">
        <v>2014</v>
      </c>
      <c r="B8706" t="s">
        <v>1636</v>
      </c>
      <c r="C8706">
        <v>201208</v>
      </c>
      <c r="D8706">
        <v>0</v>
      </c>
      <c r="E8706" t="s">
        <v>1693</v>
      </c>
      <c r="F8706">
        <v>0</v>
      </c>
      <c r="G8706">
        <v>0</v>
      </c>
      <c r="H8706">
        <v>0</v>
      </c>
      <c r="I8706">
        <v>43112051200</v>
      </c>
      <c r="J8706">
        <v>14</v>
      </c>
      <c r="K8706" t="s">
        <v>2015</v>
      </c>
      <c r="L8706">
        <v>2309</v>
      </c>
      <c r="M8706" t="s">
        <v>2016</v>
      </c>
      <c r="N8706" t="s">
        <v>1988</v>
      </c>
      <c r="O8706">
        <v>0</v>
      </c>
      <c r="P8706" t="s">
        <v>1694</v>
      </c>
    </row>
    <row r="8707" spans="1:16">
      <c r="A8707" t="s">
        <v>2014</v>
      </c>
      <c r="B8707" t="s">
        <v>1652</v>
      </c>
      <c r="C8707">
        <v>201208</v>
      </c>
      <c r="D8707">
        <v>0</v>
      </c>
      <c r="E8707" t="s">
        <v>1693</v>
      </c>
      <c r="F8707">
        <v>0</v>
      </c>
      <c r="G8707">
        <v>0</v>
      </c>
      <c r="H8707">
        <v>0</v>
      </c>
      <c r="I8707">
        <v>43112049600</v>
      </c>
      <c r="J8707">
        <v>14</v>
      </c>
      <c r="K8707" t="s">
        <v>2015</v>
      </c>
      <c r="L8707">
        <v>2309</v>
      </c>
      <c r="M8707" t="s">
        <v>2016</v>
      </c>
      <c r="N8707" t="s">
        <v>1988</v>
      </c>
      <c r="O8707">
        <v>0</v>
      </c>
      <c r="P8707" t="s">
        <v>1694</v>
      </c>
    </row>
    <row r="8708" spans="1:16">
      <c r="A8708" t="s">
        <v>2014</v>
      </c>
      <c r="B8708" t="s">
        <v>1637</v>
      </c>
      <c r="C8708">
        <v>201208</v>
      </c>
      <c r="D8708">
        <v>0</v>
      </c>
      <c r="E8708" t="s">
        <v>1693</v>
      </c>
      <c r="F8708">
        <v>0</v>
      </c>
      <c r="G8708">
        <v>0</v>
      </c>
      <c r="H8708">
        <v>0</v>
      </c>
      <c r="I8708">
        <v>43112051900</v>
      </c>
      <c r="J8708">
        <v>14</v>
      </c>
      <c r="K8708" t="s">
        <v>2015</v>
      </c>
      <c r="L8708">
        <v>2309</v>
      </c>
      <c r="M8708" t="s">
        <v>2016</v>
      </c>
      <c r="N8708" t="s">
        <v>1988</v>
      </c>
      <c r="O8708">
        <v>0</v>
      </c>
      <c r="P8708" t="s">
        <v>1694</v>
      </c>
    </row>
    <row r="8709" spans="1:16">
      <c r="A8709" t="s">
        <v>2014</v>
      </c>
      <c r="B8709" t="s">
        <v>1577</v>
      </c>
      <c r="C8709">
        <v>201208</v>
      </c>
      <c r="D8709">
        <v>0</v>
      </c>
      <c r="E8709" t="s">
        <v>1693</v>
      </c>
      <c r="F8709">
        <v>0</v>
      </c>
      <c r="G8709">
        <v>0</v>
      </c>
      <c r="H8709">
        <v>0</v>
      </c>
      <c r="I8709">
        <v>43112051101</v>
      </c>
      <c r="J8709">
        <v>14</v>
      </c>
      <c r="K8709" t="s">
        <v>2015</v>
      </c>
      <c r="L8709">
        <v>2309</v>
      </c>
      <c r="M8709" t="s">
        <v>2016</v>
      </c>
      <c r="N8709" t="s">
        <v>1988</v>
      </c>
      <c r="O8709">
        <v>0</v>
      </c>
      <c r="P8709" t="s">
        <v>1694</v>
      </c>
    </row>
    <row r="8710" spans="1:16">
      <c r="A8710" t="s">
        <v>2014</v>
      </c>
      <c r="B8710" t="s">
        <v>1631</v>
      </c>
      <c r="C8710">
        <v>201208</v>
      </c>
      <c r="D8710">
        <v>0</v>
      </c>
      <c r="E8710" t="s">
        <v>1693</v>
      </c>
      <c r="F8710">
        <v>0</v>
      </c>
      <c r="G8710">
        <v>0</v>
      </c>
      <c r="H8710">
        <v>0</v>
      </c>
      <c r="I8710">
        <v>43112052800</v>
      </c>
      <c r="J8710">
        <v>14</v>
      </c>
      <c r="K8710" t="s">
        <v>2015</v>
      </c>
      <c r="L8710">
        <v>2309</v>
      </c>
      <c r="M8710" t="s">
        <v>2016</v>
      </c>
      <c r="N8710" t="s">
        <v>1988</v>
      </c>
      <c r="O8710">
        <v>0</v>
      </c>
      <c r="P8710" t="s">
        <v>1694</v>
      </c>
    </row>
    <row r="8711" spans="1:16">
      <c r="A8711" t="s">
        <v>2014</v>
      </c>
      <c r="B8711" t="s">
        <v>1653</v>
      </c>
      <c r="C8711">
        <v>201208</v>
      </c>
      <c r="D8711">
        <v>0</v>
      </c>
      <c r="E8711" t="s">
        <v>1693</v>
      </c>
      <c r="F8711">
        <v>0</v>
      </c>
      <c r="G8711">
        <v>0</v>
      </c>
      <c r="H8711">
        <v>0</v>
      </c>
      <c r="I8711">
        <v>43112054500</v>
      </c>
      <c r="J8711">
        <v>14</v>
      </c>
      <c r="K8711" t="s">
        <v>2015</v>
      </c>
      <c r="L8711">
        <v>2309</v>
      </c>
      <c r="M8711" t="s">
        <v>2016</v>
      </c>
      <c r="N8711" t="s">
        <v>1988</v>
      </c>
      <c r="O8711">
        <v>0</v>
      </c>
      <c r="P8711" t="s">
        <v>1694</v>
      </c>
    </row>
    <row r="8712" spans="1:16">
      <c r="A8712" t="s">
        <v>2014</v>
      </c>
      <c r="B8712" t="s">
        <v>1593</v>
      </c>
      <c r="C8712">
        <v>201208</v>
      </c>
      <c r="D8712">
        <v>0</v>
      </c>
      <c r="E8712" t="s">
        <v>1693</v>
      </c>
      <c r="F8712">
        <v>0</v>
      </c>
      <c r="G8712">
        <v>0</v>
      </c>
      <c r="H8712">
        <v>0</v>
      </c>
      <c r="I8712">
        <v>43112053700</v>
      </c>
      <c r="J8712">
        <v>14</v>
      </c>
      <c r="K8712" t="s">
        <v>2015</v>
      </c>
      <c r="L8712">
        <v>2309</v>
      </c>
      <c r="M8712" t="s">
        <v>2016</v>
      </c>
      <c r="N8712" t="s">
        <v>1988</v>
      </c>
      <c r="O8712">
        <v>0</v>
      </c>
      <c r="P8712" t="s">
        <v>1694</v>
      </c>
    </row>
    <row r="8713" spans="1:16">
      <c r="A8713" t="s">
        <v>2014</v>
      </c>
      <c r="B8713" t="s">
        <v>1578</v>
      </c>
      <c r="C8713">
        <v>201208</v>
      </c>
      <c r="D8713">
        <v>0</v>
      </c>
      <c r="E8713" t="s">
        <v>1693</v>
      </c>
      <c r="F8713">
        <v>0</v>
      </c>
      <c r="G8713">
        <v>0</v>
      </c>
      <c r="H8713">
        <v>0</v>
      </c>
      <c r="I8713">
        <v>43112056700</v>
      </c>
      <c r="J8713">
        <v>14</v>
      </c>
      <c r="K8713" t="s">
        <v>2015</v>
      </c>
      <c r="L8713">
        <v>2309</v>
      </c>
      <c r="M8713" t="s">
        <v>2016</v>
      </c>
      <c r="N8713" t="s">
        <v>1988</v>
      </c>
      <c r="O8713">
        <v>0</v>
      </c>
      <c r="P8713" t="s">
        <v>1694</v>
      </c>
    </row>
    <row r="8714" spans="1:16">
      <c r="A8714" t="s">
        <v>2014</v>
      </c>
      <c r="B8714" t="s">
        <v>1762</v>
      </c>
      <c r="C8714">
        <v>201208</v>
      </c>
      <c r="D8714">
        <v>0</v>
      </c>
      <c r="E8714" t="s">
        <v>1693</v>
      </c>
      <c r="F8714">
        <v>0</v>
      </c>
      <c r="G8714">
        <v>0</v>
      </c>
      <c r="H8714">
        <v>0</v>
      </c>
      <c r="I8714">
        <v>43112054800</v>
      </c>
      <c r="J8714">
        <v>14</v>
      </c>
      <c r="K8714" t="s">
        <v>1987</v>
      </c>
      <c r="L8714">
        <v>2309</v>
      </c>
      <c r="M8714" t="s">
        <v>2016</v>
      </c>
      <c r="N8714" t="s">
        <v>1988</v>
      </c>
      <c r="O8714">
        <v>0</v>
      </c>
      <c r="P8714" t="s">
        <v>1694</v>
      </c>
    </row>
    <row r="8715" spans="1:16">
      <c r="A8715" t="s">
        <v>2014</v>
      </c>
      <c r="B8715" t="s">
        <v>1579</v>
      </c>
      <c r="C8715">
        <v>201208</v>
      </c>
      <c r="D8715">
        <v>0</v>
      </c>
      <c r="E8715" t="s">
        <v>1693</v>
      </c>
      <c r="F8715">
        <v>0</v>
      </c>
      <c r="G8715">
        <v>0</v>
      </c>
      <c r="H8715">
        <v>0</v>
      </c>
      <c r="I8715">
        <v>43112057700</v>
      </c>
      <c r="J8715">
        <v>14</v>
      </c>
      <c r="K8715" t="s">
        <v>2015</v>
      </c>
      <c r="L8715">
        <v>2309</v>
      </c>
      <c r="M8715" t="s">
        <v>2016</v>
      </c>
      <c r="N8715" t="s">
        <v>1988</v>
      </c>
      <c r="O8715">
        <v>0</v>
      </c>
      <c r="P8715" t="s">
        <v>1694</v>
      </c>
    </row>
    <row r="8716" spans="1:16">
      <c r="A8716" t="s">
        <v>2014</v>
      </c>
      <c r="B8716" t="s">
        <v>1580</v>
      </c>
      <c r="C8716">
        <v>201208</v>
      </c>
      <c r="D8716">
        <v>0</v>
      </c>
      <c r="E8716" t="s">
        <v>1693</v>
      </c>
      <c r="F8716">
        <v>0</v>
      </c>
      <c r="G8716">
        <v>0</v>
      </c>
      <c r="H8716">
        <v>0</v>
      </c>
      <c r="I8716">
        <v>43112056900</v>
      </c>
      <c r="J8716">
        <v>14</v>
      </c>
      <c r="K8716" t="s">
        <v>2015</v>
      </c>
      <c r="L8716">
        <v>2309</v>
      </c>
      <c r="M8716" t="s">
        <v>2016</v>
      </c>
      <c r="N8716" t="s">
        <v>1988</v>
      </c>
      <c r="O8716">
        <v>0</v>
      </c>
      <c r="P8716" t="s">
        <v>1694</v>
      </c>
    </row>
    <row r="8717" spans="1:16">
      <c r="A8717" t="s">
        <v>2014</v>
      </c>
      <c r="B8717" t="s">
        <v>1654</v>
      </c>
      <c r="C8717">
        <v>201208</v>
      </c>
      <c r="D8717">
        <v>0</v>
      </c>
      <c r="E8717" t="s">
        <v>1693</v>
      </c>
      <c r="F8717">
        <v>0</v>
      </c>
      <c r="G8717">
        <v>0</v>
      </c>
      <c r="H8717">
        <v>0</v>
      </c>
      <c r="I8717">
        <v>43112059900</v>
      </c>
      <c r="J8717">
        <v>14</v>
      </c>
      <c r="K8717" t="s">
        <v>2015</v>
      </c>
      <c r="L8717">
        <v>2309</v>
      </c>
      <c r="M8717" t="s">
        <v>2016</v>
      </c>
      <c r="N8717" t="s">
        <v>1988</v>
      </c>
      <c r="O8717">
        <v>0</v>
      </c>
      <c r="P8717" t="s">
        <v>1694</v>
      </c>
    </row>
    <row r="8718" spans="1:16">
      <c r="A8718" t="s">
        <v>2014</v>
      </c>
      <c r="B8718" t="s">
        <v>1655</v>
      </c>
      <c r="C8718">
        <v>201208</v>
      </c>
      <c r="D8718">
        <v>0</v>
      </c>
      <c r="E8718" t="s">
        <v>1693</v>
      </c>
      <c r="F8718">
        <v>0</v>
      </c>
      <c r="G8718">
        <v>0</v>
      </c>
      <c r="H8718">
        <v>0</v>
      </c>
      <c r="I8718">
        <v>43112043602</v>
      </c>
      <c r="J8718">
        <v>14</v>
      </c>
      <c r="K8718" t="s">
        <v>2015</v>
      </c>
      <c r="L8718">
        <v>2309</v>
      </c>
      <c r="M8718" t="s">
        <v>2016</v>
      </c>
      <c r="N8718" t="s">
        <v>1988</v>
      </c>
      <c r="O8718">
        <v>0</v>
      </c>
      <c r="P8718" t="s">
        <v>1694</v>
      </c>
    </row>
    <row r="8719" spans="1:16">
      <c r="A8719" t="s">
        <v>1985</v>
      </c>
      <c r="B8719" t="s">
        <v>2056</v>
      </c>
      <c r="C8719">
        <v>201209</v>
      </c>
      <c r="D8719">
        <v>0</v>
      </c>
      <c r="E8719" t="s">
        <v>1693</v>
      </c>
      <c r="F8719">
        <v>0</v>
      </c>
      <c r="G8719">
        <v>0</v>
      </c>
      <c r="H8719">
        <v>0</v>
      </c>
      <c r="I8719">
        <v>43112068000</v>
      </c>
      <c r="J8719">
        <v>14</v>
      </c>
      <c r="K8719" t="s">
        <v>1987</v>
      </c>
      <c r="L8719">
        <v>2531</v>
      </c>
      <c r="M8719" t="s">
        <v>1557</v>
      </c>
      <c r="N8719" t="s">
        <v>1988</v>
      </c>
      <c r="O8719">
        <v>0</v>
      </c>
      <c r="P8719" t="s">
        <v>1694</v>
      </c>
    </row>
    <row r="8720" spans="1:16">
      <c r="A8720" t="s">
        <v>1985</v>
      </c>
      <c r="B8720" t="s">
        <v>2057</v>
      </c>
      <c r="C8720">
        <v>201209</v>
      </c>
      <c r="D8720">
        <v>0</v>
      </c>
      <c r="E8720" t="s">
        <v>1693</v>
      </c>
      <c r="F8720">
        <v>0</v>
      </c>
      <c r="G8720">
        <v>0</v>
      </c>
      <c r="H8720">
        <v>0</v>
      </c>
      <c r="I8720">
        <v>43112057601</v>
      </c>
      <c r="J8720">
        <v>14</v>
      </c>
      <c r="K8720" t="s">
        <v>1987</v>
      </c>
      <c r="L8720">
        <v>2531</v>
      </c>
      <c r="M8720" t="s">
        <v>1557</v>
      </c>
      <c r="N8720" t="s">
        <v>1988</v>
      </c>
      <c r="O8720">
        <v>0</v>
      </c>
      <c r="P8720" t="s">
        <v>1694</v>
      </c>
    </row>
    <row r="8721" spans="1:16">
      <c r="A8721" t="s">
        <v>1985</v>
      </c>
      <c r="B8721" t="s">
        <v>2058</v>
      </c>
      <c r="C8721">
        <v>201209</v>
      </c>
      <c r="D8721">
        <v>0</v>
      </c>
      <c r="E8721" t="s">
        <v>1693</v>
      </c>
      <c r="F8721">
        <v>0</v>
      </c>
      <c r="G8721">
        <v>0</v>
      </c>
      <c r="H8721">
        <v>0</v>
      </c>
      <c r="I8721">
        <v>43112061401</v>
      </c>
      <c r="J8721">
        <v>14</v>
      </c>
      <c r="K8721" t="s">
        <v>1987</v>
      </c>
      <c r="L8721">
        <v>2531</v>
      </c>
      <c r="M8721" t="s">
        <v>1557</v>
      </c>
      <c r="N8721" t="s">
        <v>1988</v>
      </c>
      <c r="O8721">
        <v>0</v>
      </c>
      <c r="P8721" t="s">
        <v>1694</v>
      </c>
    </row>
    <row r="8722" spans="1:16">
      <c r="A8722" t="s">
        <v>2014</v>
      </c>
      <c r="B8722" t="s">
        <v>1648</v>
      </c>
      <c r="C8722">
        <v>201209</v>
      </c>
      <c r="D8722">
        <v>0</v>
      </c>
      <c r="E8722" t="s">
        <v>1693</v>
      </c>
      <c r="F8722">
        <v>0</v>
      </c>
      <c r="G8722">
        <v>0</v>
      </c>
      <c r="H8722">
        <v>0</v>
      </c>
      <c r="I8722">
        <v>43112040600</v>
      </c>
      <c r="J8722">
        <v>14</v>
      </c>
      <c r="K8722" t="s">
        <v>2015</v>
      </c>
      <c r="L8722">
        <v>2309</v>
      </c>
      <c r="M8722" t="s">
        <v>2016</v>
      </c>
      <c r="N8722" t="s">
        <v>1988</v>
      </c>
      <c r="O8722">
        <v>0</v>
      </c>
      <c r="P8722" t="s">
        <v>1694</v>
      </c>
    </row>
    <row r="8723" spans="1:16">
      <c r="A8723" t="s">
        <v>2014</v>
      </c>
      <c r="B8723" t="s">
        <v>1649</v>
      </c>
      <c r="C8723">
        <v>201209</v>
      </c>
      <c r="D8723">
        <v>0</v>
      </c>
      <c r="E8723" t="s">
        <v>1693</v>
      </c>
      <c r="F8723">
        <v>0</v>
      </c>
      <c r="G8723">
        <v>0</v>
      </c>
      <c r="H8723">
        <v>0</v>
      </c>
      <c r="I8723">
        <v>43112042100</v>
      </c>
      <c r="J8723">
        <v>14</v>
      </c>
      <c r="K8723" t="s">
        <v>2015</v>
      </c>
      <c r="L8723">
        <v>2309</v>
      </c>
      <c r="M8723" t="s">
        <v>2016</v>
      </c>
      <c r="N8723" t="s">
        <v>1988</v>
      </c>
      <c r="O8723">
        <v>0</v>
      </c>
      <c r="P8723" t="s">
        <v>1694</v>
      </c>
    </row>
    <row r="8724" spans="1:16">
      <c r="A8724" t="s">
        <v>2014</v>
      </c>
      <c r="B8724" t="s">
        <v>1701</v>
      </c>
      <c r="C8724">
        <v>201209</v>
      </c>
      <c r="D8724">
        <v>0</v>
      </c>
      <c r="E8724" t="s">
        <v>1693</v>
      </c>
      <c r="F8724">
        <v>0</v>
      </c>
      <c r="G8724">
        <v>0</v>
      </c>
      <c r="H8724">
        <v>0</v>
      </c>
      <c r="I8724">
        <v>43112042202</v>
      </c>
      <c r="J8724">
        <v>14</v>
      </c>
      <c r="K8724" t="s">
        <v>2015</v>
      </c>
      <c r="L8724">
        <v>2309</v>
      </c>
      <c r="M8724" t="s">
        <v>2016</v>
      </c>
      <c r="N8724" t="s">
        <v>1988</v>
      </c>
      <c r="O8724">
        <v>0</v>
      </c>
      <c r="P8724" t="s">
        <v>1694</v>
      </c>
    </row>
    <row r="8725" spans="1:16">
      <c r="A8725" t="s">
        <v>2014</v>
      </c>
      <c r="B8725" t="s">
        <v>1635</v>
      </c>
      <c r="C8725">
        <v>201209</v>
      </c>
      <c r="D8725">
        <v>0</v>
      </c>
      <c r="E8725" t="s">
        <v>1693</v>
      </c>
      <c r="F8725">
        <v>0</v>
      </c>
      <c r="G8725">
        <v>0</v>
      </c>
      <c r="H8725">
        <v>0</v>
      </c>
      <c r="I8725">
        <v>43112040501</v>
      </c>
      <c r="J8725">
        <v>14</v>
      </c>
      <c r="K8725" t="s">
        <v>2015</v>
      </c>
      <c r="L8725">
        <v>2309</v>
      </c>
      <c r="M8725" t="s">
        <v>2016</v>
      </c>
      <c r="N8725" t="s">
        <v>1988</v>
      </c>
      <c r="O8725">
        <v>0</v>
      </c>
      <c r="P8725" t="s">
        <v>1694</v>
      </c>
    </row>
    <row r="8726" spans="1:16">
      <c r="A8726" t="s">
        <v>2014</v>
      </c>
      <c r="B8726" t="s">
        <v>1716</v>
      </c>
      <c r="C8726">
        <v>201209</v>
      </c>
      <c r="D8726">
        <v>0</v>
      </c>
      <c r="E8726" t="s">
        <v>1693</v>
      </c>
      <c r="F8726">
        <v>0</v>
      </c>
      <c r="G8726">
        <v>0</v>
      </c>
      <c r="H8726">
        <v>0</v>
      </c>
      <c r="I8726">
        <v>43112042901</v>
      </c>
      <c r="J8726">
        <v>14</v>
      </c>
      <c r="K8726" t="s">
        <v>2015</v>
      </c>
      <c r="L8726">
        <v>2309</v>
      </c>
      <c r="M8726" t="s">
        <v>2016</v>
      </c>
      <c r="N8726" t="s">
        <v>1988</v>
      </c>
      <c r="O8726">
        <v>0</v>
      </c>
      <c r="P8726" t="s">
        <v>1694</v>
      </c>
    </row>
    <row r="8727" spans="1:16">
      <c r="A8727" t="s">
        <v>2014</v>
      </c>
      <c r="B8727" t="s">
        <v>1575</v>
      </c>
      <c r="C8727">
        <v>201209</v>
      </c>
      <c r="D8727">
        <v>0</v>
      </c>
      <c r="E8727" t="s">
        <v>1693</v>
      </c>
      <c r="F8727">
        <v>0</v>
      </c>
      <c r="G8727">
        <v>0</v>
      </c>
      <c r="H8727">
        <v>0</v>
      </c>
      <c r="I8727">
        <v>43112046100</v>
      </c>
      <c r="J8727">
        <v>14</v>
      </c>
      <c r="K8727" t="s">
        <v>2015</v>
      </c>
      <c r="L8727">
        <v>2309</v>
      </c>
      <c r="M8727" t="s">
        <v>2016</v>
      </c>
      <c r="N8727" t="s">
        <v>1988</v>
      </c>
      <c r="O8727">
        <v>0</v>
      </c>
      <c r="P8727" t="s">
        <v>1694</v>
      </c>
    </row>
    <row r="8728" spans="1:16">
      <c r="A8728" t="s">
        <v>2014</v>
      </c>
      <c r="B8728" t="s">
        <v>1663</v>
      </c>
      <c r="C8728">
        <v>201209</v>
      </c>
      <c r="D8728">
        <v>0</v>
      </c>
      <c r="E8728" t="s">
        <v>1693</v>
      </c>
      <c r="F8728">
        <v>0</v>
      </c>
      <c r="G8728">
        <v>0</v>
      </c>
      <c r="H8728">
        <v>0</v>
      </c>
      <c r="I8728">
        <v>43112045300</v>
      </c>
      <c r="J8728">
        <v>14</v>
      </c>
      <c r="K8728" t="s">
        <v>2015</v>
      </c>
      <c r="L8728">
        <v>2309</v>
      </c>
      <c r="M8728" t="s">
        <v>2016</v>
      </c>
      <c r="N8728" t="s">
        <v>1988</v>
      </c>
      <c r="O8728">
        <v>0</v>
      </c>
      <c r="P8728" t="s">
        <v>1694</v>
      </c>
    </row>
    <row r="8729" spans="1:16">
      <c r="A8729" t="s">
        <v>2014</v>
      </c>
      <c r="B8729" t="s">
        <v>1592</v>
      </c>
      <c r="C8729">
        <v>201209</v>
      </c>
      <c r="D8729">
        <v>0</v>
      </c>
      <c r="E8729" t="s">
        <v>1693</v>
      </c>
      <c r="F8729">
        <v>0</v>
      </c>
      <c r="G8729">
        <v>0</v>
      </c>
      <c r="H8729">
        <v>0</v>
      </c>
      <c r="I8729">
        <v>43112047400</v>
      </c>
      <c r="J8729">
        <v>14</v>
      </c>
      <c r="K8729" t="s">
        <v>2015</v>
      </c>
      <c r="L8729">
        <v>2309</v>
      </c>
      <c r="M8729" t="s">
        <v>2016</v>
      </c>
      <c r="N8729" t="s">
        <v>1988</v>
      </c>
      <c r="O8729">
        <v>0</v>
      </c>
      <c r="P8729" t="s">
        <v>1694</v>
      </c>
    </row>
    <row r="8730" spans="1:16">
      <c r="A8730" t="s">
        <v>2014</v>
      </c>
      <c r="B8730" t="s">
        <v>1689</v>
      </c>
      <c r="C8730">
        <v>201209</v>
      </c>
      <c r="D8730">
        <v>0</v>
      </c>
      <c r="E8730" t="s">
        <v>1693</v>
      </c>
      <c r="F8730">
        <v>0</v>
      </c>
      <c r="G8730">
        <v>0</v>
      </c>
      <c r="H8730">
        <v>0</v>
      </c>
      <c r="I8730">
        <v>43112043202</v>
      </c>
      <c r="J8730">
        <v>14</v>
      </c>
      <c r="K8730" t="s">
        <v>2015</v>
      </c>
      <c r="L8730">
        <v>2309</v>
      </c>
      <c r="M8730" t="s">
        <v>2016</v>
      </c>
      <c r="N8730" t="s">
        <v>1988</v>
      </c>
      <c r="O8730">
        <v>0</v>
      </c>
      <c r="P8730" t="s">
        <v>1694</v>
      </c>
    </row>
    <row r="8731" spans="1:16">
      <c r="A8731" t="s">
        <v>2014</v>
      </c>
      <c r="B8731" t="s">
        <v>1664</v>
      </c>
      <c r="C8731">
        <v>201209</v>
      </c>
      <c r="D8731">
        <v>0</v>
      </c>
      <c r="E8731" t="s">
        <v>1693</v>
      </c>
      <c r="F8731">
        <v>0</v>
      </c>
      <c r="G8731">
        <v>0</v>
      </c>
      <c r="H8731">
        <v>0</v>
      </c>
      <c r="I8731">
        <v>43112048600</v>
      </c>
      <c r="J8731">
        <v>14</v>
      </c>
      <c r="K8731" t="s">
        <v>2015</v>
      </c>
      <c r="L8731">
        <v>2309</v>
      </c>
      <c r="M8731" t="s">
        <v>2016</v>
      </c>
      <c r="N8731" t="s">
        <v>1988</v>
      </c>
      <c r="O8731">
        <v>0</v>
      </c>
      <c r="P8731" t="s">
        <v>1694</v>
      </c>
    </row>
    <row r="8732" spans="1:16">
      <c r="A8732" t="s">
        <v>2014</v>
      </c>
      <c r="B8732" t="s">
        <v>1651</v>
      </c>
      <c r="C8732">
        <v>201209</v>
      </c>
      <c r="D8732">
        <v>0</v>
      </c>
      <c r="E8732" t="s">
        <v>1693</v>
      </c>
      <c r="F8732">
        <v>0</v>
      </c>
      <c r="G8732">
        <v>0</v>
      </c>
      <c r="H8732">
        <v>0</v>
      </c>
      <c r="I8732">
        <v>43112047001</v>
      </c>
      <c r="J8732">
        <v>14</v>
      </c>
      <c r="K8732" t="s">
        <v>2015</v>
      </c>
      <c r="L8732">
        <v>2309</v>
      </c>
      <c r="M8732" t="s">
        <v>2016</v>
      </c>
      <c r="N8732" t="s">
        <v>1988</v>
      </c>
      <c r="O8732">
        <v>0</v>
      </c>
      <c r="P8732" t="s">
        <v>1694</v>
      </c>
    </row>
    <row r="8733" spans="1:16">
      <c r="A8733" t="s">
        <v>2014</v>
      </c>
      <c r="B8733" t="s">
        <v>1636</v>
      </c>
      <c r="C8733">
        <v>201209</v>
      </c>
      <c r="D8733">
        <v>0</v>
      </c>
      <c r="E8733" t="s">
        <v>1693</v>
      </c>
      <c r="F8733">
        <v>0</v>
      </c>
      <c r="G8733">
        <v>0</v>
      </c>
      <c r="H8733">
        <v>0</v>
      </c>
      <c r="I8733">
        <v>43112051200</v>
      </c>
      <c r="J8733">
        <v>14</v>
      </c>
      <c r="K8733" t="s">
        <v>2015</v>
      </c>
      <c r="L8733">
        <v>2309</v>
      </c>
      <c r="M8733" t="s">
        <v>2016</v>
      </c>
      <c r="N8733" t="s">
        <v>1988</v>
      </c>
      <c r="O8733">
        <v>0</v>
      </c>
      <c r="P8733" t="s">
        <v>1694</v>
      </c>
    </row>
    <row r="8734" spans="1:16">
      <c r="A8734" t="s">
        <v>2014</v>
      </c>
      <c r="B8734" t="s">
        <v>1652</v>
      </c>
      <c r="C8734">
        <v>201209</v>
      </c>
      <c r="D8734">
        <v>0</v>
      </c>
      <c r="E8734" t="s">
        <v>1693</v>
      </c>
      <c r="F8734">
        <v>0</v>
      </c>
      <c r="G8734">
        <v>0</v>
      </c>
      <c r="H8734">
        <v>0</v>
      </c>
      <c r="I8734">
        <v>43112049600</v>
      </c>
      <c r="J8734">
        <v>14</v>
      </c>
      <c r="K8734" t="s">
        <v>2015</v>
      </c>
      <c r="L8734">
        <v>2309</v>
      </c>
      <c r="M8734" t="s">
        <v>2016</v>
      </c>
      <c r="N8734" t="s">
        <v>1988</v>
      </c>
      <c r="O8734">
        <v>0</v>
      </c>
      <c r="P8734" t="s">
        <v>1694</v>
      </c>
    </row>
    <row r="8735" spans="1:16">
      <c r="A8735" t="s">
        <v>2014</v>
      </c>
      <c r="B8735" t="s">
        <v>1637</v>
      </c>
      <c r="C8735">
        <v>201209</v>
      </c>
      <c r="D8735">
        <v>0</v>
      </c>
      <c r="E8735" t="s">
        <v>1693</v>
      </c>
      <c r="F8735">
        <v>0</v>
      </c>
      <c r="G8735">
        <v>0</v>
      </c>
      <c r="H8735">
        <v>0</v>
      </c>
      <c r="I8735">
        <v>43112051900</v>
      </c>
      <c r="J8735">
        <v>14</v>
      </c>
      <c r="K8735" t="s">
        <v>2015</v>
      </c>
      <c r="L8735">
        <v>2309</v>
      </c>
      <c r="M8735" t="s">
        <v>2016</v>
      </c>
      <c r="N8735" t="s">
        <v>1988</v>
      </c>
      <c r="O8735">
        <v>0</v>
      </c>
      <c r="P8735" t="s">
        <v>1694</v>
      </c>
    </row>
    <row r="8736" spans="1:16">
      <c r="A8736" t="s">
        <v>2014</v>
      </c>
      <c r="B8736" t="s">
        <v>1577</v>
      </c>
      <c r="C8736">
        <v>201209</v>
      </c>
      <c r="D8736">
        <v>0</v>
      </c>
      <c r="E8736" t="s">
        <v>1693</v>
      </c>
      <c r="F8736">
        <v>0</v>
      </c>
      <c r="G8736">
        <v>0</v>
      </c>
      <c r="H8736">
        <v>0</v>
      </c>
      <c r="I8736">
        <v>43112051101</v>
      </c>
      <c r="J8736">
        <v>14</v>
      </c>
      <c r="K8736" t="s">
        <v>2015</v>
      </c>
      <c r="L8736">
        <v>2309</v>
      </c>
      <c r="M8736" t="s">
        <v>2016</v>
      </c>
      <c r="N8736" t="s">
        <v>1988</v>
      </c>
      <c r="O8736">
        <v>0</v>
      </c>
      <c r="P8736" t="s">
        <v>1694</v>
      </c>
    </row>
    <row r="8737" spans="1:16">
      <c r="A8737" t="s">
        <v>2014</v>
      </c>
      <c r="B8737" t="s">
        <v>1631</v>
      </c>
      <c r="C8737">
        <v>201209</v>
      </c>
      <c r="D8737">
        <v>0</v>
      </c>
      <c r="E8737" t="s">
        <v>1693</v>
      </c>
      <c r="F8737">
        <v>0</v>
      </c>
      <c r="G8737">
        <v>0</v>
      </c>
      <c r="H8737">
        <v>0</v>
      </c>
      <c r="I8737">
        <v>43112052800</v>
      </c>
      <c r="J8737">
        <v>14</v>
      </c>
      <c r="K8737" t="s">
        <v>2015</v>
      </c>
      <c r="L8737">
        <v>2309</v>
      </c>
      <c r="M8737" t="s">
        <v>2016</v>
      </c>
      <c r="N8737" t="s">
        <v>1988</v>
      </c>
      <c r="O8737">
        <v>0</v>
      </c>
      <c r="P8737" t="s">
        <v>1694</v>
      </c>
    </row>
    <row r="8738" spans="1:16">
      <c r="A8738" t="s">
        <v>2014</v>
      </c>
      <c r="B8738" t="s">
        <v>1653</v>
      </c>
      <c r="C8738">
        <v>201209</v>
      </c>
      <c r="D8738">
        <v>0</v>
      </c>
      <c r="E8738" t="s">
        <v>1693</v>
      </c>
      <c r="F8738">
        <v>0</v>
      </c>
      <c r="G8738">
        <v>0</v>
      </c>
      <c r="H8738">
        <v>0</v>
      </c>
      <c r="I8738">
        <v>43112054500</v>
      </c>
      <c r="J8738">
        <v>14</v>
      </c>
      <c r="K8738" t="s">
        <v>2015</v>
      </c>
      <c r="L8738">
        <v>2309</v>
      </c>
      <c r="M8738" t="s">
        <v>2016</v>
      </c>
      <c r="N8738" t="s">
        <v>1988</v>
      </c>
      <c r="O8738">
        <v>0</v>
      </c>
      <c r="P8738" t="s">
        <v>1694</v>
      </c>
    </row>
    <row r="8739" spans="1:16">
      <c r="A8739" t="s">
        <v>2014</v>
      </c>
      <c r="B8739" t="s">
        <v>1593</v>
      </c>
      <c r="C8739">
        <v>201209</v>
      </c>
      <c r="D8739">
        <v>0</v>
      </c>
      <c r="E8739" t="s">
        <v>1693</v>
      </c>
      <c r="F8739">
        <v>0</v>
      </c>
      <c r="G8739">
        <v>0</v>
      </c>
      <c r="H8739">
        <v>0</v>
      </c>
      <c r="I8739">
        <v>43112053700</v>
      </c>
      <c r="J8739">
        <v>14</v>
      </c>
      <c r="K8739" t="s">
        <v>2015</v>
      </c>
      <c r="L8739">
        <v>2309</v>
      </c>
      <c r="M8739" t="s">
        <v>2016</v>
      </c>
      <c r="N8739" t="s">
        <v>1988</v>
      </c>
      <c r="O8739">
        <v>0</v>
      </c>
      <c r="P8739" t="s">
        <v>1694</v>
      </c>
    </row>
    <row r="8740" spans="1:16">
      <c r="A8740" t="s">
        <v>2014</v>
      </c>
      <c r="B8740" t="s">
        <v>1578</v>
      </c>
      <c r="C8740">
        <v>201209</v>
      </c>
      <c r="D8740">
        <v>0</v>
      </c>
      <c r="E8740" t="s">
        <v>1693</v>
      </c>
      <c r="F8740">
        <v>0</v>
      </c>
      <c r="G8740">
        <v>0</v>
      </c>
      <c r="H8740">
        <v>0</v>
      </c>
      <c r="I8740">
        <v>43112056700</v>
      </c>
      <c r="J8740">
        <v>14</v>
      </c>
      <c r="K8740" t="s">
        <v>2015</v>
      </c>
      <c r="L8740">
        <v>2309</v>
      </c>
      <c r="M8740" t="s">
        <v>2016</v>
      </c>
      <c r="N8740" t="s">
        <v>1988</v>
      </c>
      <c r="O8740">
        <v>0</v>
      </c>
      <c r="P8740" t="s">
        <v>1694</v>
      </c>
    </row>
    <row r="8741" spans="1:16">
      <c r="A8741" t="s">
        <v>2014</v>
      </c>
      <c r="B8741" t="s">
        <v>1762</v>
      </c>
      <c r="C8741">
        <v>201209</v>
      </c>
      <c r="D8741">
        <v>0</v>
      </c>
      <c r="E8741" t="s">
        <v>1693</v>
      </c>
      <c r="F8741">
        <v>0</v>
      </c>
      <c r="G8741">
        <v>0</v>
      </c>
      <c r="H8741">
        <v>0</v>
      </c>
      <c r="I8741">
        <v>43112054800</v>
      </c>
      <c r="J8741">
        <v>14</v>
      </c>
      <c r="K8741" t="s">
        <v>1987</v>
      </c>
      <c r="L8741">
        <v>2309</v>
      </c>
      <c r="M8741" t="s">
        <v>2016</v>
      </c>
      <c r="N8741" t="s">
        <v>1988</v>
      </c>
      <c r="O8741">
        <v>0</v>
      </c>
      <c r="P8741" t="s">
        <v>1694</v>
      </c>
    </row>
    <row r="8742" spans="1:16">
      <c r="A8742" t="s">
        <v>2014</v>
      </c>
      <c r="B8742" t="s">
        <v>1579</v>
      </c>
      <c r="C8742">
        <v>201209</v>
      </c>
      <c r="D8742">
        <v>0</v>
      </c>
      <c r="E8742" t="s">
        <v>1693</v>
      </c>
      <c r="F8742">
        <v>0</v>
      </c>
      <c r="G8742">
        <v>0</v>
      </c>
      <c r="H8742">
        <v>0</v>
      </c>
      <c r="I8742">
        <v>43112057700</v>
      </c>
      <c r="J8742">
        <v>14</v>
      </c>
      <c r="K8742" t="s">
        <v>2015</v>
      </c>
      <c r="L8742">
        <v>2309</v>
      </c>
      <c r="M8742" t="s">
        <v>2016</v>
      </c>
      <c r="N8742" t="s">
        <v>1988</v>
      </c>
      <c r="O8742">
        <v>0</v>
      </c>
      <c r="P8742" t="s">
        <v>1694</v>
      </c>
    </row>
    <row r="8743" spans="1:16">
      <c r="A8743" t="s">
        <v>2014</v>
      </c>
      <c r="B8743" t="s">
        <v>1580</v>
      </c>
      <c r="C8743">
        <v>201209</v>
      </c>
      <c r="D8743">
        <v>0</v>
      </c>
      <c r="E8743" t="s">
        <v>1693</v>
      </c>
      <c r="F8743">
        <v>0</v>
      </c>
      <c r="G8743">
        <v>0</v>
      </c>
      <c r="H8743">
        <v>0</v>
      </c>
      <c r="I8743">
        <v>43112056900</v>
      </c>
      <c r="J8743">
        <v>14</v>
      </c>
      <c r="K8743" t="s">
        <v>2015</v>
      </c>
      <c r="L8743">
        <v>2309</v>
      </c>
      <c r="M8743" t="s">
        <v>2016</v>
      </c>
      <c r="N8743" t="s">
        <v>1988</v>
      </c>
      <c r="O8743">
        <v>0</v>
      </c>
      <c r="P8743" t="s">
        <v>1694</v>
      </c>
    </row>
    <row r="8744" spans="1:16">
      <c r="A8744" t="s">
        <v>2014</v>
      </c>
      <c r="B8744" t="s">
        <v>1654</v>
      </c>
      <c r="C8744">
        <v>201209</v>
      </c>
      <c r="D8744">
        <v>0</v>
      </c>
      <c r="E8744" t="s">
        <v>1693</v>
      </c>
      <c r="F8744">
        <v>0</v>
      </c>
      <c r="G8744">
        <v>0</v>
      </c>
      <c r="H8744">
        <v>0</v>
      </c>
      <c r="I8744">
        <v>43112059900</v>
      </c>
      <c r="J8744">
        <v>14</v>
      </c>
      <c r="K8744" t="s">
        <v>2015</v>
      </c>
      <c r="L8744">
        <v>2309</v>
      </c>
      <c r="M8744" t="s">
        <v>2016</v>
      </c>
      <c r="N8744" t="s">
        <v>1988</v>
      </c>
      <c r="O8744">
        <v>0</v>
      </c>
      <c r="P8744" t="s">
        <v>1694</v>
      </c>
    </row>
    <row r="8745" spans="1:16">
      <c r="A8745" t="s">
        <v>2014</v>
      </c>
      <c r="B8745" t="s">
        <v>1655</v>
      </c>
      <c r="C8745">
        <v>201209</v>
      </c>
      <c r="D8745">
        <v>0</v>
      </c>
      <c r="E8745" t="s">
        <v>1693</v>
      </c>
      <c r="F8745">
        <v>0</v>
      </c>
      <c r="G8745">
        <v>0</v>
      </c>
      <c r="H8745">
        <v>0</v>
      </c>
      <c r="I8745">
        <v>43112043602</v>
      </c>
      <c r="J8745">
        <v>14</v>
      </c>
      <c r="K8745" t="s">
        <v>2015</v>
      </c>
      <c r="L8745">
        <v>2309</v>
      </c>
      <c r="M8745" t="s">
        <v>2016</v>
      </c>
      <c r="N8745" t="s">
        <v>1988</v>
      </c>
      <c r="O8745">
        <v>0</v>
      </c>
      <c r="P8745" t="s">
        <v>1694</v>
      </c>
    </row>
    <row r="8746" spans="1:16">
      <c r="A8746" t="s">
        <v>1985</v>
      </c>
      <c r="B8746" t="s">
        <v>2056</v>
      </c>
      <c r="C8746">
        <v>201210</v>
      </c>
      <c r="D8746">
        <v>0</v>
      </c>
      <c r="E8746" t="s">
        <v>1693</v>
      </c>
      <c r="F8746">
        <v>0</v>
      </c>
      <c r="G8746">
        <v>0</v>
      </c>
      <c r="H8746">
        <v>0</v>
      </c>
      <c r="I8746">
        <v>43112068000</v>
      </c>
      <c r="J8746">
        <v>14</v>
      </c>
      <c r="K8746" t="s">
        <v>1987</v>
      </c>
      <c r="L8746">
        <v>2531</v>
      </c>
      <c r="M8746" t="s">
        <v>1557</v>
      </c>
      <c r="N8746" t="s">
        <v>1988</v>
      </c>
      <c r="O8746">
        <v>0</v>
      </c>
      <c r="P8746" t="s">
        <v>1694</v>
      </c>
    </row>
    <row r="8747" spans="1:16">
      <c r="A8747" t="s">
        <v>1985</v>
      </c>
      <c r="B8747" t="s">
        <v>2057</v>
      </c>
      <c r="C8747">
        <v>201210</v>
      </c>
      <c r="D8747">
        <v>0</v>
      </c>
      <c r="E8747" t="s">
        <v>1693</v>
      </c>
      <c r="F8747">
        <v>0</v>
      </c>
      <c r="G8747">
        <v>0</v>
      </c>
      <c r="H8747">
        <v>0</v>
      </c>
      <c r="I8747">
        <v>43112057601</v>
      </c>
      <c r="J8747">
        <v>14</v>
      </c>
      <c r="K8747" t="s">
        <v>1987</v>
      </c>
      <c r="L8747">
        <v>2531</v>
      </c>
      <c r="M8747" t="s">
        <v>1557</v>
      </c>
      <c r="N8747" t="s">
        <v>1988</v>
      </c>
      <c r="O8747">
        <v>0</v>
      </c>
      <c r="P8747" t="s">
        <v>1694</v>
      </c>
    </row>
    <row r="8748" spans="1:16">
      <c r="A8748" t="s">
        <v>1985</v>
      </c>
      <c r="B8748" t="s">
        <v>2058</v>
      </c>
      <c r="C8748">
        <v>201210</v>
      </c>
      <c r="D8748">
        <v>0</v>
      </c>
      <c r="E8748" t="s">
        <v>1693</v>
      </c>
      <c r="F8748">
        <v>0</v>
      </c>
      <c r="G8748">
        <v>0</v>
      </c>
      <c r="H8748">
        <v>0</v>
      </c>
      <c r="I8748">
        <v>43112061401</v>
      </c>
      <c r="J8748">
        <v>14</v>
      </c>
      <c r="K8748" t="s">
        <v>1987</v>
      </c>
      <c r="L8748">
        <v>2531</v>
      </c>
      <c r="M8748" t="s">
        <v>1557</v>
      </c>
      <c r="N8748" t="s">
        <v>1988</v>
      </c>
      <c r="O8748">
        <v>0</v>
      </c>
      <c r="P8748" t="s">
        <v>1694</v>
      </c>
    </row>
    <row r="8749" spans="1:16">
      <c r="A8749" t="s">
        <v>2014</v>
      </c>
      <c r="B8749" t="s">
        <v>1648</v>
      </c>
      <c r="C8749">
        <v>201210</v>
      </c>
      <c r="D8749">
        <v>0</v>
      </c>
      <c r="E8749" t="s">
        <v>1693</v>
      </c>
      <c r="F8749">
        <v>0</v>
      </c>
      <c r="G8749">
        <v>0</v>
      </c>
      <c r="H8749">
        <v>0</v>
      </c>
      <c r="I8749">
        <v>43112040600</v>
      </c>
      <c r="J8749">
        <v>14</v>
      </c>
      <c r="K8749" t="s">
        <v>2015</v>
      </c>
      <c r="L8749">
        <v>2309</v>
      </c>
      <c r="M8749" t="s">
        <v>2016</v>
      </c>
      <c r="N8749" t="s">
        <v>1988</v>
      </c>
      <c r="O8749">
        <v>0</v>
      </c>
      <c r="P8749" t="s">
        <v>1694</v>
      </c>
    </row>
    <row r="8750" spans="1:16">
      <c r="A8750" t="s">
        <v>2014</v>
      </c>
      <c r="B8750" t="s">
        <v>1649</v>
      </c>
      <c r="C8750">
        <v>201210</v>
      </c>
      <c r="D8750">
        <v>0</v>
      </c>
      <c r="E8750" t="s">
        <v>1693</v>
      </c>
      <c r="F8750">
        <v>0</v>
      </c>
      <c r="G8750">
        <v>0</v>
      </c>
      <c r="H8750">
        <v>0</v>
      </c>
      <c r="I8750">
        <v>43112042100</v>
      </c>
      <c r="J8750">
        <v>14</v>
      </c>
      <c r="K8750" t="s">
        <v>2015</v>
      </c>
      <c r="L8750">
        <v>2309</v>
      </c>
      <c r="M8750" t="s">
        <v>2016</v>
      </c>
      <c r="N8750" t="s">
        <v>1988</v>
      </c>
      <c r="O8750">
        <v>0</v>
      </c>
      <c r="P8750" t="s">
        <v>1694</v>
      </c>
    </row>
    <row r="8751" spans="1:16">
      <c r="A8751" t="s">
        <v>2014</v>
      </c>
      <c r="B8751" t="s">
        <v>1701</v>
      </c>
      <c r="C8751">
        <v>201210</v>
      </c>
      <c r="D8751">
        <v>0</v>
      </c>
      <c r="E8751" t="s">
        <v>1693</v>
      </c>
      <c r="F8751">
        <v>0</v>
      </c>
      <c r="G8751">
        <v>0</v>
      </c>
      <c r="H8751">
        <v>0</v>
      </c>
      <c r="I8751">
        <v>43112042202</v>
      </c>
      <c r="J8751">
        <v>14</v>
      </c>
      <c r="K8751" t="s">
        <v>2015</v>
      </c>
      <c r="L8751">
        <v>2309</v>
      </c>
      <c r="M8751" t="s">
        <v>2016</v>
      </c>
      <c r="N8751" t="s">
        <v>1988</v>
      </c>
      <c r="O8751">
        <v>0</v>
      </c>
      <c r="P8751" t="s">
        <v>1694</v>
      </c>
    </row>
    <row r="8752" spans="1:16">
      <c r="A8752" t="s">
        <v>2014</v>
      </c>
      <c r="B8752" t="s">
        <v>1635</v>
      </c>
      <c r="C8752">
        <v>201210</v>
      </c>
      <c r="D8752">
        <v>0</v>
      </c>
      <c r="E8752" t="s">
        <v>1693</v>
      </c>
      <c r="F8752">
        <v>0</v>
      </c>
      <c r="G8752">
        <v>0</v>
      </c>
      <c r="H8752">
        <v>0</v>
      </c>
      <c r="I8752">
        <v>43112040501</v>
      </c>
      <c r="J8752">
        <v>14</v>
      </c>
      <c r="K8752" t="s">
        <v>2015</v>
      </c>
      <c r="L8752">
        <v>2309</v>
      </c>
      <c r="M8752" t="s">
        <v>2016</v>
      </c>
      <c r="N8752" t="s">
        <v>1988</v>
      </c>
      <c r="O8752">
        <v>0</v>
      </c>
      <c r="P8752" t="s">
        <v>1694</v>
      </c>
    </row>
    <row r="8753" spans="1:16">
      <c r="A8753" t="s">
        <v>2014</v>
      </c>
      <c r="B8753" t="s">
        <v>1716</v>
      </c>
      <c r="C8753">
        <v>201210</v>
      </c>
      <c r="D8753">
        <v>0</v>
      </c>
      <c r="E8753" t="s">
        <v>1693</v>
      </c>
      <c r="F8753">
        <v>0</v>
      </c>
      <c r="G8753">
        <v>0</v>
      </c>
      <c r="H8753">
        <v>0</v>
      </c>
      <c r="I8753">
        <v>43112042901</v>
      </c>
      <c r="J8753">
        <v>14</v>
      </c>
      <c r="K8753" t="s">
        <v>2015</v>
      </c>
      <c r="L8753">
        <v>2309</v>
      </c>
      <c r="M8753" t="s">
        <v>2016</v>
      </c>
      <c r="N8753" t="s">
        <v>1988</v>
      </c>
      <c r="O8753">
        <v>0</v>
      </c>
      <c r="P8753" t="s">
        <v>1694</v>
      </c>
    </row>
    <row r="8754" spans="1:16">
      <c r="A8754" t="s">
        <v>2014</v>
      </c>
      <c r="B8754" t="s">
        <v>1575</v>
      </c>
      <c r="C8754">
        <v>201210</v>
      </c>
      <c r="D8754">
        <v>0</v>
      </c>
      <c r="E8754" t="s">
        <v>1693</v>
      </c>
      <c r="F8754">
        <v>0</v>
      </c>
      <c r="G8754">
        <v>0</v>
      </c>
      <c r="H8754">
        <v>0</v>
      </c>
      <c r="I8754">
        <v>43112046100</v>
      </c>
      <c r="J8754">
        <v>14</v>
      </c>
      <c r="K8754" t="s">
        <v>2015</v>
      </c>
      <c r="L8754">
        <v>2309</v>
      </c>
      <c r="M8754" t="s">
        <v>2016</v>
      </c>
      <c r="N8754" t="s">
        <v>1988</v>
      </c>
      <c r="O8754">
        <v>0</v>
      </c>
      <c r="P8754" t="s">
        <v>1694</v>
      </c>
    </row>
    <row r="8755" spans="1:16">
      <c r="A8755" t="s">
        <v>2014</v>
      </c>
      <c r="B8755" t="s">
        <v>1663</v>
      </c>
      <c r="C8755">
        <v>201210</v>
      </c>
      <c r="D8755">
        <v>0</v>
      </c>
      <c r="E8755" t="s">
        <v>1693</v>
      </c>
      <c r="F8755">
        <v>0</v>
      </c>
      <c r="G8755">
        <v>0</v>
      </c>
      <c r="H8755">
        <v>0</v>
      </c>
      <c r="I8755">
        <v>43112045300</v>
      </c>
      <c r="J8755">
        <v>14</v>
      </c>
      <c r="K8755" t="s">
        <v>2015</v>
      </c>
      <c r="L8755">
        <v>2309</v>
      </c>
      <c r="M8755" t="s">
        <v>2016</v>
      </c>
      <c r="N8755" t="s">
        <v>1988</v>
      </c>
      <c r="O8755">
        <v>0</v>
      </c>
      <c r="P8755" t="s">
        <v>1694</v>
      </c>
    </row>
    <row r="8756" spans="1:16">
      <c r="A8756" t="s">
        <v>2014</v>
      </c>
      <c r="B8756" t="s">
        <v>1592</v>
      </c>
      <c r="C8756">
        <v>201210</v>
      </c>
      <c r="D8756">
        <v>0</v>
      </c>
      <c r="E8756" t="s">
        <v>1693</v>
      </c>
      <c r="F8756">
        <v>0</v>
      </c>
      <c r="G8756">
        <v>0</v>
      </c>
      <c r="H8756">
        <v>0</v>
      </c>
      <c r="I8756">
        <v>43112047400</v>
      </c>
      <c r="J8756">
        <v>14</v>
      </c>
      <c r="K8756" t="s">
        <v>2015</v>
      </c>
      <c r="L8756">
        <v>2309</v>
      </c>
      <c r="M8756" t="s">
        <v>2016</v>
      </c>
      <c r="N8756" t="s">
        <v>1988</v>
      </c>
      <c r="O8756">
        <v>0</v>
      </c>
      <c r="P8756" t="s">
        <v>1694</v>
      </c>
    </row>
    <row r="8757" spans="1:16">
      <c r="A8757" t="s">
        <v>2014</v>
      </c>
      <c r="B8757" t="s">
        <v>1689</v>
      </c>
      <c r="C8757">
        <v>201210</v>
      </c>
      <c r="D8757">
        <v>0</v>
      </c>
      <c r="E8757" t="s">
        <v>1693</v>
      </c>
      <c r="F8757">
        <v>0</v>
      </c>
      <c r="G8757">
        <v>0</v>
      </c>
      <c r="H8757">
        <v>0</v>
      </c>
      <c r="I8757">
        <v>43112043202</v>
      </c>
      <c r="J8757">
        <v>14</v>
      </c>
      <c r="K8757" t="s">
        <v>2015</v>
      </c>
      <c r="L8757">
        <v>2309</v>
      </c>
      <c r="M8757" t="s">
        <v>2016</v>
      </c>
      <c r="N8757" t="s">
        <v>1988</v>
      </c>
      <c r="O8757">
        <v>0</v>
      </c>
      <c r="P8757" t="s">
        <v>1694</v>
      </c>
    </row>
    <row r="8758" spans="1:16">
      <c r="A8758" t="s">
        <v>2014</v>
      </c>
      <c r="B8758" t="s">
        <v>1664</v>
      </c>
      <c r="C8758">
        <v>201210</v>
      </c>
      <c r="D8758">
        <v>0</v>
      </c>
      <c r="E8758" t="s">
        <v>1693</v>
      </c>
      <c r="F8758">
        <v>0</v>
      </c>
      <c r="G8758">
        <v>0</v>
      </c>
      <c r="H8758">
        <v>0</v>
      </c>
      <c r="I8758">
        <v>43112048600</v>
      </c>
      <c r="J8758">
        <v>14</v>
      </c>
      <c r="K8758" t="s">
        <v>2015</v>
      </c>
      <c r="L8758">
        <v>2309</v>
      </c>
      <c r="M8758" t="s">
        <v>2016</v>
      </c>
      <c r="N8758" t="s">
        <v>1988</v>
      </c>
      <c r="O8758">
        <v>0</v>
      </c>
      <c r="P8758" t="s">
        <v>1694</v>
      </c>
    </row>
    <row r="8759" spans="1:16">
      <c r="A8759" t="s">
        <v>2014</v>
      </c>
      <c r="B8759" t="s">
        <v>1651</v>
      </c>
      <c r="C8759">
        <v>201210</v>
      </c>
      <c r="D8759">
        <v>0</v>
      </c>
      <c r="E8759" t="s">
        <v>1693</v>
      </c>
      <c r="F8759">
        <v>0</v>
      </c>
      <c r="G8759">
        <v>0</v>
      </c>
      <c r="H8759">
        <v>0</v>
      </c>
      <c r="I8759">
        <v>43112047001</v>
      </c>
      <c r="J8759">
        <v>14</v>
      </c>
      <c r="K8759" t="s">
        <v>2015</v>
      </c>
      <c r="L8759">
        <v>2309</v>
      </c>
      <c r="M8759" t="s">
        <v>2016</v>
      </c>
      <c r="N8759" t="s">
        <v>1988</v>
      </c>
      <c r="O8759">
        <v>0</v>
      </c>
      <c r="P8759" t="s">
        <v>1694</v>
      </c>
    </row>
    <row r="8760" spans="1:16">
      <c r="A8760" t="s">
        <v>2014</v>
      </c>
      <c r="B8760" t="s">
        <v>1636</v>
      </c>
      <c r="C8760">
        <v>201210</v>
      </c>
      <c r="D8760">
        <v>0</v>
      </c>
      <c r="E8760" t="s">
        <v>1693</v>
      </c>
      <c r="F8760">
        <v>0</v>
      </c>
      <c r="G8760">
        <v>0</v>
      </c>
      <c r="H8760">
        <v>0</v>
      </c>
      <c r="I8760">
        <v>43112051200</v>
      </c>
      <c r="J8760">
        <v>14</v>
      </c>
      <c r="K8760" t="s">
        <v>2015</v>
      </c>
      <c r="L8760">
        <v>2309</v>
      </c>
      <c r="M8760" t="s">
        <v>2016</v>
      </c>
      <c r="N8760" t="s">
        <v>1988</v>
      </c>
      <c r="O8760">
        <v>0</v>
      </c>
      <c r="P8760" t="s">
        <v>1694</v>
      </c>
    </row>
    <row r="8761" spans="1:16">
      <c r="A8761" t="s">
        <v>2014</v>
      </c>
      <c r="B8761" t="s">
        <v>1652</v>
      </c>
      <c r="C8761">
        <v>201210</v>
      </c>
      <c r="D8761">
        <v>0</v>
      </c>
      <c r="E8761" t="s">
        <v>1693</v>
      </c>
      <c r="F8761">
        <v>0</v>
      </c>
      <c r="G8761">
        <v>0</v>
      </c>
      <c r="H8761">
        <v>0</v>
      </c>
      <c r="I8761">
        <v>43112049600</v>
      </c>
      <c r="J8761">
        <v>14</v>
      </c>
      <c r="K8761" t="s">
        <v>2015</v>
      </c>
      <c r="L8761">
        <v>2309</v>
      </c>
      <c r="M8761" t="s">
        <v>2016</v>
      </c>
      <c r="N8761" t="s">
        <v>1988</v>
      </c>
      <c r="O8761">
        <v>0</v>
      </c>
      <c r="P8761" t="s">
        <v>1694</v>
      </c>
    </row>
    <row r="8762" spans="1:16">
      <c r="A8762" t="s">
        <v>2014</v>
      </c>
      <c r="B8762" t="s">
        <v>1637</v>
      </c>
      <c r="C8762">
        <v>201210</v>
      </c>
      <c r="D8762">
        <v>0</v>
      </c>
      <c r="E8762" t="s">
        <v>1693</v>
      </c>
      <c r="F8762">
        <v>0</v>
      </c>
      <c r="G8762">
        <v>0</v>
      </c>
      <c r="H8762">
        <v>0</v>
      </c>
      <c r="I8762">
        <v>43112051900</v>
      </c>
      <c r="J8762">
        <v>14</v>
      </c>
      <c r="K8762" t="s">
        <v>2015</v>
      </c>
      <c r="L8762">
        <v>2309</v>
      </c>
      <c r="M8762" t="s">
        <v>2016</v>
      </c>
      <c r="N8762" t="s">
        <v>1988</v>
      </c>
      <c r="O8762">
        <v>0</v>
      </c>
      <c r="P8762" t="s">
        <v>1694</v>
      </c>
    </row>
    <row r="8763" spans="1:16">
      <c r="A8763" t="s">
        <v>2014</v>
      </c>
      <c r="B8763" t="s">
        <v>1577</v>
      </c>
      <c r="C8763">
        <v>201210</v>
      </c>
      <c r="D8763">
        <v>0</v>
      </c>
      <c r="E8763" t="s">
        <v>1693</v>
      </c>
      <c r="F8763">
        <v>0</v>
      </c>
      <c r="G8763">
        <v>0</v>
      </c>
      <c r="H8763">
        <v>0</v>
      </c>
      <c r="I8763">
        <v>43112051101</v>
      </c>
      <c r="J8763">
        <v>14</v>
      </c>
      <c r="K8763" t="s">
        <v>2015</v>
      </c>
      <c r="L8763">
        <v>2309</v>
      </c>
      <c r="M8763" t="s">
        <v>2016</v>
      </c>
      <c r="N8763" t="s">
        <v>1988</v>
      </c>
      <c r="O8763">
        <v>0</v>
      </c>
      <c r="P8763" t="s">
        <v>1694</v>
      </c>
    </row>
    <row r="8764" spans="1:16">
      <c r="A8764" t="s">
        <v>2014</v>
      </c>
      <c r="B8764" t="s">
        <v>1631</v>
      </c>
      <c r="C8764">
        <v>201210</v>
      </c>
      <c r="D8764">
        <v>0</v>
      </c>
      <c r="E8764" t="s">
        <v>1693</v>
      </c>
      <c r="F8764">
        <v>0</v>
      </c>
      <c r="G8764">
        <v>0</v>
      </c>
      <c r="H8764">
        <v>0</v>
      </c>
      <c r="I8764">
        <v>43112052800</v>
      </c>
      <c r="J8764">
        <v>14</v>
      </c>
      <c r="K8764" t="s">
        <v>2015</v>
      </c>
      <c r="L8764">
        <v>2309</v>
      </c>
      <c r="M8764" t="s">
        <v>2016</v>
      </c>
      <c r="N8764" t="s">
        <v>1988</v>
      </c>
      <c r="O8764">
        <v>0</v>
      </c>
      <c r="P8764" t="s">
        <v>1694</v>
      </c>
    </row>
    <row r="8765" spans="1:16">
      <c r="A8765" t="s">
        <v>2014</v>
      </c>
      <c r="B8765" t="s">
        <v>1653</v>
      </c>
      <c r="C8765">
        <v>201210</v>
      </c>
      <c r="D8765">
        <v>0</v>
      </c>
      <c r="E8765" t="s">
        <v>1693</v>
      </c>
      <c r="F8765">
        <v>0</v>
      </c>
      <c r="G8765">
        <v>0</v>
      </c>
      <c r="H8765">
        <v>0</v>
      </c>
      <c r="I8765">
        <v>43112054500</v>
      </c>
      <c r="J8765">
        <v>14</v>
      </c>
      <c r="K8765" t="s">
        <v>2015</v>
      </c>
      <c r="L8765">
        <v>2309</v>
      </c>
      <c r="M8765" t="s">
        <v>2016</v>
      </c>
      <c r="N8765" t="s">
        <v>1988</v>
      </c>
      <c r="O8765">
        <v>0</v>
      </c>
      <c r="P8765" t="s">
        <v>1694</v>
      </c>
    </row>
    <row r="8766" spans="1:16">
      <c r="A8766" t="s">
        <v>2014</v>
      </c>
      <c r="B8766" t="s">
        <v>1593</v>
      </c>
      <c r="C8766">
        <v>201210</v>
      </c>
      <c r="D8766">
        <v>0</v>
      </c>
      <c r="E8766" t="s">
        <v>1693</v>
      </c>
      <c r="F8766">
        <v>0</v>
      </c>
      <c r="G8766">
        <v>0</v>
      </c>
      <c r="H8766">
        <v>0</v>
      </c>
      <c r="I8766">
        <v>43112053700</v>
      </c>
      <c r="J8766">
        <v>14</v>
      </c>
      <c r="K8766" t="s">
        <v>2015</v>
      </c>
      <c r="L8766">
        <v>2309</v>
      </c>
      <c r="M8766" t="s">
        <v>2016</v>
      </c>
      <c r="N8766" t="s">
        <v>1988</v>
      </c>
      <c r="O8766">
        <v>0</v>
      </c>
      <c r="P8766" t="s">
        <v>1694</v>
      </c>
    </row>
    <row r="8767" spans="1:16">
      <c r="A8767" t="s">
        <v>2014</v>
      </c>
      <c r="B8767" t="s">
        <v>1578</v>
      </c>
      <c r="C8767">
        <v>201210</v>
      </c>
      <c r="D8767">
        <v>0</v>
      </c>
      <c r="E8767" t="s">
        <v>1693</v>
      </c>
      <c r="F8767">
        <v>0</v>
      </c>
      <c r="G8767">
        <v>0</v>
      </c>
      <c r="H8767">
        <v>0</v>
      </c>
      <c r="I8767">
        <v>43112056700</v>
      </c>
      <c r="J8767">
        <v>14</v>
      </c>
      <c r="K8767" t="s">
        <v>2015</v>
      </c>
      <c r="L8767">
        <v>2309</v>
      </c>
      <c r="M8767" t="s">
        <v>2016</v>
      </c>
      <c r="N8767" t="s">
        <v>1988</v>
      </c>
      <c r="O8767">
        <v>0</v>
      </c>
      <c r="P8767" t="s">
        <v>1694</v>
      </c>
    </row>
    <row r="8768" spans="1:16">
      <c r="A8768" t="s">
        <v>2014</v>
      </c>
      <c r="B8768" t="s">
        <v>1762</v>
      </c>
      <c r="C8768">
        <v>201210</v>
      </c>
      <c r="D8768">
        <v>0</v>
      </c>
      <c r="E8768" t="s">
        <v>1693</v>
      </c>
      <c r="F8768">
        <v>0</v>
      </c>
      <c r="G8768">
        <v>0</v>
      </c>
      <c r="H8768">
        <v>0</v>
      </c>
      <c r="I8768">
        <v>43112054800</v>
      </c>
      <c r="J8768">
        <v>14</v>
      </c>
      <c r="K8768" t="s">
        <v>1987</v>
      </c>
      <c r="L8768">
        <v>2309</v>
      </c>
      <c r="M8768" t="s">
        <v>2016</v>
      </c>
      <c r="N8768" t="s">
        <v>1988</v>
      </c>
      <c r="O8768">
        <v>0</v>
      </c>
      <c r="P8768" t="s">
        <v>1694</v>
      </c>
    </row>
    <row r="8769" spans="1:16">
      <c r="A8769" t="s">
        <v>2014</v>
      </c>
      <c r="B8769" t="s">
        <v>1579</v>
      </c>
      <c r="C8769">
        <v>201210</v>
      </c>
      <c r="D8769">
        <v>0</v>
      </c>
      <c r="E8769" t="s">
        <v>1693</v>
      </c>
      <c r="F8769">
        <v>0</v>
      </c>
      <c r="G8769">
        <v>0</v>
      </c>
      <c r="H8769">
        <v>0</v>
      </c>
      <c r="I8769">
        <v>43112057700</v>
      </c>
      <c r="J8769">
        <v>14</v>
      </c>
      <c r="K8769" t="s">
        <v>2015</v>
      </c>
      <c r="L8769">
        <v>2309</v>
      </c>
      <c r="M8769" t="s">
        <v>2016</v>
      </c>
      <c r="N8769" t="s">
        <v>1988</v>
      </c>
      <c r="O8769">
        <v>0</v>
      </c>
      <c r="P8769" t="s">
        <v>1694</v>
      </c>
    </row>
    <row r="8770" spans="1:16">
      <c r="A8770" t="s">
        <v>2014</v>
      </c>
      <c r="B8770" t="s">
        <v>1580</v>
      </c>
      <c r="C8770">
        <v>201210</v>
      </c>
      <c r="D8770">
        <v>0</v>
      </c>
      <c r="E8770" t="s">
        <v>1693</v>
      </c>
      <c r="F8770">
        <v>0</v>
      </c>
      <c r="G8770">
        <v>0</v>
      </c>
      <c r="H8770">
        <v>0</v>
      </c>
      <c r="I8770">
        <v>43112056900</v>
      </c>
      <c r="J8770">
        <v>14</v>
      </c>
      <c r="K8770" t="s">
        <v>2015</v>
      </c>
      <c r="L8770">
        <v>2309</v>
      </c>
      <c r="M8770" t="s">
        <v>2016</v>
      </c>
      <c r="N8770" t="s">
        <v>1988</v>
      </c>
      <c r="O8770">
        <v>0</v>
      </c>
      <c r="P8770" t="s">
        <v>1694</v>
      </c>
    </row>
    <row r="8771" spans="1:16">
      <c r="A8771" t="s">
        <v>2014</v>
      </c>
      <c r="B8771" t="s">
        <v>1654</v>
      </c>
      <c r="C8771">
        <v>201210</v>
      </c>
      <c r="D8771">
        <v>0</v>
      </c>
      <c r="E8771" t="s">
        <v>1693</v>
      </c>
      <c r="F8771">
        <v>0</v>
      </c>
      <c r="G8771">
        <v>0</v>
      </c>
      <c r="H8771">
        <v>0</v>
      </c>
      <c r="I8771">
        <v>43112059900</v>
      </c>
      <c r="J8771">
        <v>14</v>
      </c>
      <c r="K8771" t="s">
        <v>2015</v>
      </c>
      <c r="L8771">
        <v>2309</v>
      </c>
      <c r="M8771" t="s">
        <v>2016</v>
      </c>
      <c r="N8771" t="s">
        <v>1988</v>
      </c>
      <c r="O8771">
        <v>0</v>
      </c>
      <c r="P8771" t="s">
        <v>1694</v>
      </c>
    </row>
    <row r="8772" spans="1:16">
      <c r="A8772" t="s">
        <v>2014</v>
      </c>
      <c r="B8772" t="s">
        <v>1655</v>
      </c>
      <c r="C8772">
        <v>201210</v>
      </c>
      <c r="D8772">
        <v>0</v>
      </c>
      <c r="E8772" t="s">
        <v>1693</v>
      </c>
      <c r="F8772">
        <v>0</v>
      </c>
      <c r="G8772">
        <v>0</v>
      </c>
      <c r="H8772">
        <v>0</v>
      </c>
      <c r="I8772">
        <v>43112043602</v>
      </c>
      <c r="J8772">
        <v>14</v>
      </c>
      <c r="K8772" t="s">
        <v>2015</v>
      </c>
      <c r="L8772">
        <v>2309</v>
      </c>
      <c r="M8772" t="s">
        <v>2016</v>
      </c>
      <c r="N8772" t="s">
        <v>1988</v>
      </c>
      <c r="O8772">
        <v>0</v>
      </c>
      <c r="P8772" t="s">
        <v>1694</v>
      </c>
    </row>
    <row r="8773" spans="1:16">
      <c r="A8773" t="s">
        <v>1985</v>
      </c>
      <c r="B8773" t="s">
        <v>2056</v>
      </c>
      <c r="C8773">
        <v>201211</v>
      </c>
      <c r="D8773">
        <v>0</v>
      </c>
      <c r="E8773" t="s">
        <v>1693</v>
      </c>
      <c r="F8773">
        <v>0</v>
      </c>
      <c r="G8773">
        <v>0</v>
      </c>
      <c r="H8773">
        <v>0</v>
      </c>
      <c r="I8773">
        <v>43112068000</v>
      </c>
      <c r="J8773">
        <v>14</v>
      </c>
      <c r="K8773" t="s">
        <v>1987</v>
      </c>
      <c r="L8773">
        <v>2531</v>
      </c>
      <c r="M8773" t="s">
        <v>1557</v>
      </c>
      <c r="N8773" t="s">
        <v>1988</v>
      </c>
      <c r="O8773">
        <v>0</v>
      </c>
      <c r="P8773" t="s">
        <v>1694</v>
      </c>
    </row>
    <row r="8774" spans="1:16">
      <c r="A8774" t="s">
        <v>1985</v>
      </c>
      <c r="B8774" t="s">
        <v>2057</v>
      </c>
      <c r="C8774">
        <v>201211</v>
      </c>
      <c r="D8774">
        <v>0</v>
      </c>
      <c r="E8774" t="s">
        <v>1693</v>
      </c>
      <c r="F8774">
        <v>0</v>
      </c>
      <c r="G8774">
        <v>0</v>
      </c>
      <c r="H8774">
        <v>0</v>
      </c>
      <c r="I8774">
        <v>43112057601</v>
      </c>
      <c r="J8774">
        <v>14</v>
      </c>
      <c r="K8774" t="s">
        <v>1987</v>
      </c>
      <c r="L8774">
        <v>2531</v>
      </c>
      <c r="M8774" t="s">
        <v>1557</v>
      </c>
      <c r="N8774" t="s">
        <v>1988</v>
      </c>
      <c r="O8774">
        <v>0</v>
      </c>
      <c r="P8774" t="s">
        <v>1694</v>
      </c>
    </row>
    <row r="8775" spans="1:16">
      <c r="A8775" t="s">
        <v>1985</v>
      </c>
      <c r="B8775" t="s">
        <v>2058</v>
      </c>
      <c r="C8775">
        <v>201211</v>
      </c>
      <c r="D8775">
        <v>0</v>
      </c>
      <c r="E8775" t="s">
        <v>1693</v>
      </c>
      <c r="F8775">
        <v>0</v>
      </c>
      <c r="G8775">
        <v>0</v>
      </c>
      <c r="H8775">
        <v>0</v>
      </c>
      <c r="I8775">
        <v>43112061401</v>
      </c>
      <c r="J8775">
        <v>14</v>
      </c>
      <c r="K8775" t="s">
        <v>1987</v>
      </c>
      <c r="L8775">
        <v>2531</v>
      </c>
      <c r="M8775" t="s">
        <v>1557</v>
      </c>
      <c r="N8775" t="s">
        <v>1988</v>
      </c>
      <c r="O8775">
        <v>0</v>
      </c>
      <c r="P8775" t="s">
        <v>1694</v>
      </c>
    </row>
    <row r="8776" spans="1:16">
      <c r="A8776" t="s">
        <v>2014</v>
      </c>
      <c r="B8776" t="s">
        <v>1648</v>
      </c>
      <c r="C8776">
        <v>201211</v>
      </c>
      <c r="D8776">
        <v>0</v>
      </c>
      <c r="E8776" t="s">
        <v>1693</v>
      </c>
      <c r="F8776">
        <v>0</v>
      </c>
      <c r="G8776">
        <v>0</v>
      </c>
      <c r="H8776">
        <v>0</v>
      </c>
      <c r="I8776">
        <v>43112040600</v>
      </c>
      <c r="J8776">
        <v>14</v>
      </c>
      <c r="K8776" t="s">
        <v>2015</v>
      </c>
      <c r="L8776">
        <v>2309</v>
      </c>
      <c r="M8776" t="s">
        <v>2016</v>
      </c>
      <c r="N8776" t="s">
        <v>1988</v>
      </c>
      <c r="O8776">
        <v>0</v>
      </c>
      <c r="P8776" t="s">
        <v>1694</v>
      </c>
    </row>
    <row r="8777" spans="1:16">
      <c r="A8777" t="s">
        <v>2014</v>
      </c>
      <c r="B8777" t="s">
        <v>1649</v>
      </c>
      <c r="C8777">
        <v>201211</v>
      </c>
      <c r="D8777">
        <v>0</v>
      </c>
      <c r="E8777" t="s">
        <v>1693</v>
      </c>
      <c r="F8777">
        <v>0</v>
      </c>
      <c r="G8777">
        <v>0</v>
      </c>
      <c r="H8777">
        <v>0</v>
      </c>
      <c r="I8777">
        <v>43112042100</v>
      </c>
      <c r="J8777">
        <v>14</v>
      </c>
      <c r="K8777" t="s">
        <v>2015</v>
      </c>
      <c r="L8777">
        <v>2309</v>
      </c>
      <c r="M8777" t="s">
        <v>2016</v>
      </c>
      <c r="N8777" t="s">
        <v>1988</v>
      </c>
      <c r="O8777">
        <v>0</v>
      </c>
      <c r="P8777" t="s">
        <v>1694</v>
      </c>
    </row>
    <row r="8778" spans="1:16">
      <c r="A8778" t="s">
        <v>2014</v>
      </c>
      <c r="B8778" t="s">
        <v>1701</v>
      </c>
      <c r="C8778">
        <v>201211</v>
      </c>
      <c r="D8778">
        <v>0</v>
      </c>
      <c r="E8778" t="s">
        <v>1693</v>
      </c>
      <c r="F8778">
        <v>0</v>
      </c>
      <c r="G8778">
        <v>0</v>
      </c>
      <c r="H8778">
        <v>0</v>
      </c>
      <c r="I8778">
        <v>43112042202</v>
      </c>
      <c r="J8778">
        <v>14</v>
      </c>
      <c r="K8778" t="s">
        <v>2015</v>
      </c>
      <c r="L8778">
        <v>2309</v>
      </c>
      <c r="M8778" t="s">
        <v>2016</v>
      </c>
      <c r="N8778" t="s">
        <v>1988</v>
      </c>
      <c r="O8778">
        <v>0</v>
      </c>
      <c r="P8778" t="s">
        <v>1694</v>
      </c>
    </row>
    <row r="8779" spans="1:16">
      <c r="A8779" t="s">
        <v>2014</v>
      </c>
      <c r="B8779" t="s">
        <v>1635</v>
      </c>
      <c r="C8779">
        <v>201211</v>
      </c>
      <c r="D8779">
        <v>0</v>
      </c>
      <c r="E8779" t="s">
        <v>1693</v>
      </c>
      <c r="F8779">
        <v>0</v>
      </c>
      <c r="G8779">
        <v>0</v>
      </c>
      <c r="H8779">
        <v>0</v>
      </c>
      <c r="I8779">
        <v>43112040501</v>
      </c>
      <c r="J8779">
        <v>14</v>
      </c>
      <c r="K8779" t="s">
        <v>2015</v>
      </c>
      <c r="L8779">
        <v>2309</v>
      </c>
      <c r="M8779" t="s">
        <v>2016</v>
      </c>
      <c r="N8779" t="s">
        <v>1988</v>
      </c>
      <c r="O8779">
        <v>0</v>
      </c>
      <c r="P8779" t="s">
        <v>1694</v>
      </c>
    </row>
    <row r="8780" spans="1:16">
      <c r="A8780" t="s">
        <v>2014</v>
      </c>
      <c r="B8780" t="s">
        <v>1716</v>
      </c>
      <c r="C8780">
        <v>201211</v>
      </c>
      <c r="D8780">
        <v>0</v>
      </c>
      <c r="E8780" t="s">
        <v>1693</v>
      </c>
      <c r="F8780">
        <v>0</v>
      </c>
      <c r="G8780">
        <v>0</v>
      </c>
      <c r="H8780">
        <v>0</v>
      </c>
      <c r="I8780">
        <v>43112042901</v>
      </c>
      <c r="J8780">
        <v>14</v>
      </c>
      <c r="K8780" t="s">
        <v>2015</v>
      </c>
      <c r="L8780">
        <v>2309</v>
      </c>
      <c r="M8780" t="s">
        <v>2016</v>
      </c>
      <c r="N8780" t="s">
        <v>1988</v>
      </c>
      <c r="O8780">
        <v>0</v>
      </c>
      <c r="P8780" t="s">
        <v>1694</v>
      </c>
    </row>
    <row r="8781" spans="1:16">
      <c r="A8781" t="s">
        <v>2014</v>
      </c>
      <c r="B8781" t="s">
        <v>1575</v>
      </c>
      <c r="C8781">
        <v>201211</v>
      </c>
      <c r="D8781">
        <v>0</v>
      </c>
      <c r="E8781" t="s">
        <v>1693</v>
      </c>
      <c r="F8781">
        <v>0</v>
      </c>
      <c r="G8781">
        <v>0</v>
      </c>
      <c r="H8781">
        <v>0</v>
      </c>
      <c r="I8781">
        <v>43112046100</v>
      </c>
      <c r="J8781">
        <v>14</v>
      </c>
      <c r="K8781" t="s">
        <v>2015</v>
      </c>
      <c r="L8781">
        <v>2309</v>
      </c>
      <c r="M8781" t="s">
        <v>2016</v>
      </c>
      <c r="N8781" t="s">
        <v>1988</v>
      </c>
      <c r="O8781">
        <v>0</v>
      </c>
      <c r="P8781" t="s">
        <v>1694</v>
      </c>
    </row>
    <row r="8782" spans="1:16">
      <c r="A8782" t="s">
        <v>2014</v>
      </c>
      <c r="B8782" t="s">
        <v>1663</v>
      </c>
      <c r="C8782">
        <v>201211</v>
      </c>
      <c r="D8782">
        <v>0</v>
      </c>
      <c r="E8782" t="s">
        <v>1693</v>
      </c>
      <c r="F8782">
        <v>0</v>
      </c>
      <c r="G8782">
        <v>0</v>
      </c>
      <c r="H8782">
        <v>0</v>
      </c>
      <c r="I8782">
        <v>43112045300</v>
      </c>
      <c r="J8782">
        <v>14</v>
      </c>
      <c r="K8782" t="s">
        <v>2015</v>
      </c>
      <c r="L8782">
        <v>2309</v>
      </c>
      <c r="M8782" t="s">
        <v>2016</v>
      </c>
      <c r="N8782" t="s">
        <v>1988</v>
      </c>
      <c r="O8782">
        <v>0</v>
      </c>
      <c r="P8782" t="s">
        <v>1694</v>
      </c>
    </row>
    <row r="8783" spans="1:16">
      <c r="A8783" t="s">
        <v>2014</v>
      </c>
      <c r="B8783" t="s">
        <v>1592</v>
      </c>
      <c r="C8783">
        <v>201211</v>
      </c>
      <c r="D8783">
        <v>0</v>
      </c>
      <c r="E8783" t="s">
        <v>1693</v>
      </c>
      <c r="F8783">
        <v>0</v>
      </c>
      <c r="G8783">
        <v>0</v>
      </c>
      <c r="H8783">
        <v>0</v>
      </c>
      <c r="I8783">
        <v>43112047400</v>
      </c>
      <c r="J8783">
        <v>14</v>
      </c>
      <c r="K8783" t="s">
        <v>2015</v>
      </c>
      <c r="L8783">
        <v>2309</v>
      </c>
      <c r="M8783" t="s">
        <v>2016</v>
      </c>
      <c r="N8783" t="s">
        <v>1988</v>
      </c>
      <c r="O8783">
        <v>0</v>
      </c>
      <c r="P8783" t="s">
        <v>1694</v>
      </c>
    </row>
    <row r="8784" spans="1:16">
      <c r="A8784" t="s">
        <v>2014</v>
      </c>
      <c r="B8784" t="s">
        <v>1689</v>
      </c>
      <c r="C8784">
        <v>201211</v>
      </c>
      <c r="D8784">
        <v>0</v>
      </c>
      <c r="E8784" t="s">
        <v>1693</v>
      </c>
      <c r="F8784">
        <v>0</v>
      </c>
      <c r="G8784">
        <v>0</v>
      </c>
      <c r="H8784">
        <v>0</v>
      </c>
      <c r="I8784">
        <v>43112043202</v>
      </c>
      <c r="J8784">
        <v>14</v>
      </c>
      <c r="K8784" t="s">
        <v>2015</v>
      </c>
      <c r="L8784">
        <v>2309</v>
      </c>
      <c r="M8784" t="s">
        <v>2016</v>
      </c>
      <c r="N8784" t="s">
        <v>1988</v>
      </c>
      <c r="O8784">
        <v>0</v>
      </c>
      <c r="P8784" t="s">
        <v>1694</v>
      </c>
    </row>
    <row r="8785" spans="1:16">
      <c r="A8785" t="s">
        <v>2014</v>
      </c>
      <c r="B8785" t="s">
        <v>1664</v>
      </c>
      <c r="C8785">
        <v>201211</v>
      </c>
      <c r="D8785">
        <v>0</v>
      </c>
      <c r="E8785" t="s">
        <v>1693</v>
      </c>
      <c r="F8785">
        <v>0</v>
      </c>
      <c r="G8785">
        <v>0</v>
      </c>
      <c r="H8785">
        <v>0</v>
      </c>
      <c r="I8785">
        <v>43112048600</v>
      </c>
      <c r="J8785">
        <v>14</v>
      </c>
      <c r="K8785" t="s">
        <v>2015</v>
      </c>
      <c r="L8785">
        <v>2309</v>
      </c>
      <c r="M8785" t="s">
        <v>2016</v>
      </c>
      <c r="N8785" t="s">
        <v>1988</v>
      </c>
      <c r="O8785">
        <v>0</v>
      </c>
      <c r="P8785" t="s">
        <v>1694</v>
      </c>
    </row>
    <row r="8786" spans="1:16">
      <c r="A8786" t="s">
        <v>2014</v>
      </c>
      <c r="B8786" t="s">
        <v>1651</v>
      </c>
      <c r="C8786">
        <v>201211</v>
      </c>
      <c r="D8786">
        <v>0</v>
      </c>
      <c r="E8786" t="s">
        <v>1693</v>
      </c>
      <c r="F8786">
        <v>0</v>
      </c>
      <c r="G8786">
        <v>0</v>
      </c>
      <c r="H8786">
        <v>0</v>
      </c>
      <c r="I8786">
        <v>43112047001</v>
      </c>
      <c r="J8786">
        <v>14</v>
      </c>
      <c r="K8786" t="s">
        <v>2015</v>
      </c>
      <c r="L8786">
        <v>2309</v>
      </c>
      <c r="M8786" t="s">
        <v>2016</v>
      </c>
      <c r="N8786" t="s">
        <v>1988</v>
      </c>
      <c r="O8786">
        <v>0</v>
      </c>
      <c r="P8786" t="s">
        <v>1694</v>
      </c>
    </row>
    <row r="8787" spans="1:16">
      <c r="A8787" t="s">
        <v>2014</v>
      </c>
      <c r="B8787" t="s">
        <v>1636</v>
      </c>
      <c r="C8787">
        <v>201211</v>
      </c>
      <c r="D8787">
        <v>0</v>
      </c>
      <c r="E8787" t="s">
        <v>1693</v>
      </c>
      <c r="F8787">
        <v>0</v>
      </c>
      <c r="G8787">
        <v>0</v>
      </c>
      <c r="H8787">
        <v>0</v>
      </c>
      <c r="I8787">
        <v>43112051200</v>
      </c>
      <c r="J8787">
        <v>14</v>
      </c>
      <c r="K8787" t="s">
        <v>2015</v>
      </c>
      <c r="L8787">
        <v>2309</v>
      </c>
      <c r="M8787" t="s">
        <v>2016</v>
      </c>
      <c r="N8787" t="s">
        <v>1988</v>
      </c>
      <c r="O8787">
        <v>0</v>
      </c>
      <c r="P8787" t="s">
        <v>1694</v>
      </c>
    </row>
    <row r="8788" spans="1:16">
      <c r="A8788" t="s">
        <v>2014</v>
      </c>
      <c r="B8788" t="s">
        <v>1652</v>
      </c>
      <c r="C8788">
        <v>201211</v>
      </c>
      <c r="D8788">
        <v>0</v>
      </c>
      <c r="E8788" t="s">
        <v>1693</v>
      </c>
      <c r="F8788">
        <v>0</v>
      </c>
      <c r="G8788">
        <v>0</v>
      </c>
      <c r="H8788">
        <v>0</v>
      </c>
      <c r="I8788">
        <v>43112049600</v>
      </c>
      <c r="J8788">
        <v>14</v>
      </c>
      <c r="K8788" t="s">
        <v>2015</v>
      </c>
      <c r="L8788">
        <v>2309</v>
      </c>
      <c r="M8788" t="s">
        <v>2016</v>
      </c>
      <c r="N8788" t="s">
        <v>1988</v>
      </c>
      <c r="O8788">
        <v>0</v>
      </c>
      <c r="P8788" t="s">
        <v>1694</v>
      </c>
    </row>
    <row r="8789" spans="1:16">
      <c r="A8789" t="s">
        <v>2014</v>
      </c>
      <c r="B8789" t="s">
        <v>1637</v>
      </c>
      <c r="C8789">
        <v>201211</v>
      </c>
      <c r="D8789">
        <v>0</v>
      </c>
      <c r="E8789" t="s">
        <v>1693</v>
      </c>
      <c r="F8789">
        <v>0</v>
      </c>
      <c r="G8789">
        <v>0</v>
      </c>
      <c r="H8789">
        <v>0</v>
      </c>
      <c r="I8789">
        <v>43112051900</v>
      </c>
      <c r="J8789">
        <v>14</v>
      </c>
      <c r="K8789" t="s">
        <v>2015</v>
      </c>
      <c r="L8789">
        <v>2309</v>
      </c>
      <c r="M8789" t="s">
        <v>2016</v>
      </c>
      <c r="N8789" t="s">
        <v>1988</v>
      </c>
      <c r="O8789">
        <v>0</v>
      </c>
      <c r="P8789" t="s">
        <v>1694</v>
      </c>
    </row>
    <row r="8790" spans="1:16">
      <c r="A8790" t="s">
        <v>2014</v>
      </c>
      <c r="B8790" t="s">
        <v>1577</v>
      </c>
      <c r="C8790">
        <v>201211</v>
      </c>
      <c r="D8790">
        <v>0</v>
      </c>
      <c r="E8790" t="s">
        <v>1693</v>
      </c>
      <c r="F8790">
        <v>0</v>
      </c>
      <c r="G8790">
        <v>0</v>
      </c>
      <c r="H8790">
        <v>0</v>
      </c>
      <c r="I8790">
        <v>43112051101</v>
      </c>
      <c r="J8790">
        <v>14</v>
      </c>
      <c r="K8790" t="s">
        <v>2015</v>
      </c>
      <c r="L8790">
        <v>2309</v>
      </c>
      <c r="M8790" t="s">
        <v>2016</v>
      </c>
      <c r="N8790" t="s">
        <v>1988</v>
      </c>
      <c r="O8790">
        <v>0</v>
      </c>
      <c r="P8790" t="s">
        <v>1694</v>
      </c>
    </row>
    <row r="8791" spans="1:16">
      <c r="A8791" t="s">
        <v>2014</v>
      </c>
      <c r="B8791" t="s">
        <v>1631</v>
      </c>
      <c r="C8791">
        <v>201211</v>
      </c>
      <c r="D8791">
        <v>0</v>
      </c>
      <c r="E8791" t="s">
        <v>1693</v>
      </c>
      <c r="F8791">
        <v>0</v>
      </c>
      <c r="G8791">
        <v>0</v>
      </c>
      <c r="H8791">
        <v>0</v>
      </c>
      <c r="I8791">
        <v>43112052800</v>
      </c>
      <c r="J8791">
        <v>14</v>
      </c>
      <c r="K8791" t="s">
        <v>2015</v>
      </c>
      <c r="L8791">
        <v>2309</v>
      </c>
      <c r="M8791" t="s">
        <v>2016</v>
      </c>
      <c r="N8791" t="s">
        <v>1988</v>
      </c>
      <c r="O8791">
        <v>0</v>
      </c>
      <c r="P8791" t="s">
        <v>1694</v>
      </c>
    </row>
    <row r="8792" spans="1:16">
      <c r="A8792" t="s">
        <v>2014</v>
      </c>
      <c r="B8792" t="s">
        <v>1653</v>
      </c>
      <c r="C8792">
        <v>201211</v>
      </c>
      <c r="D8792">
        <v>0</v>
      </c>
      <c r="E8792" t="s">
        <v>1693</v>
      </c>
      <c r="F8792">
        <v>0</v>
      </c>
      <c r="G8792">
        <v>0</v>
      </c>
      <c r="H8792">
        <v>0</v>
      </c>
      <c r="I8792">
        <v>43112054500</v>
      </c>
      <c r="J8792">
        <v>14</v>
      </c>
      <c r="K8792" t="s">
        <v>2015</v>
      </c>
      <c r="L8792">
        <v>2309</v>
      </c>
      <c r="M8792" t="s">
        <v>2016</v>
      </c>
      <c r="N8792" t="s">
        <v>1988</v>
      </c>
      <c r="O8792">
        <v>0</v>
      </c>
      <c r="P8792" t="s">
        <v>1694</v>
      </c>
    </row>
    <row r="8793" spans="1:16">
      <c r="A8793" t="s">
        <v>2014</v>
      </c>
      <c r="B8793" t="s">
        <v>1593</v>
      </c>
      <c r="C8793">
        <v>201211</v>
      </c>
      <c r="D8793">
        <v>0</v>
      </c>
      <c r="E8793" t="s">
        <v>1693</v>
      </c>
      <c r="F8793">
        <v>0</v>
      </c>
      <c r="G8793">
        <v>0</v>
      </c>
      <c r="H8793">
        <v>0</v>
      </c>
      <c r="I8793">
        <v>43112053700</v>
      </c>
      <c r="J8793">
        <v>14</v>
      </c>
      <c r="K8793" t="s">
        <v>2015</v>
      </c>
      <c r="L8793">
        <v>2309</v>
      </c>
      <c r="M8793" t="s">
        <v>2016</v>
      </c>
      <c r="N8793" t="s">
        <v>1988</v>
      </c>
      <c r="O8793">
        <v>0</v>
      </c>
      <c r="P8793" t="s">
        <v>1694</v>
      </c>
    </row>
    <row r="8794" spans="1:16">
      <c r="A8794" t="s">
        <v>2014</v>
      </c>
      <c r="B8794" t="s">
        <v>1578</v>
      </c>
      <c r="C8794">
        <v>201211</v>
      </c>
      <c r="D8794">
        <v>0</v>
      </c>
      <c r="E8794" t="s">
        <v>1693</v>
      </c>
      <c r="F8794">
        <v>0</v>
      </c>
      <c r="G8794">
        <v>0</v>
      </c>
      <c r="H8794">
        <v>0</v>
      </c>
      <c r="I8794">
        <v>43112056700</v>
      </c>
      <c r="J8794">
        <v>14</v>
      </c>
      <c r="K8794" t="s">
        <v>2015</v>
      </c>
      <c r="L8794">
        <v>2309</v>
      </c>
      <c r="M8794" t="s">
        <v>2016</v>
      </c>
      <c r="N8794" t="s">
        <v>1988</v>
      </c>
      <c r="O8794">
        <v>0</v>
      </c>
      <c r="P8794" t="s">
        <v>1694</v>
      </c>
    </row>
    <row r="8795" spans="1:16">
      <c r="A8795" t="s">
        <v>2014</v>
      </c>
      <c r="B8795" t="s">
        <v>1762</v>
      </c>
      <c r="C8795">
        <v>201211</v>
      </c>
      <c r="D8795">
        <v>0</v>
      </c>
      <c r="E8795" t="s">
        <v>1693</v>
      </c>
      <c r="F8795">
        <v>0</v>
      </c>
      <c r="G8795">
        <v>0</v>
      </c>
      <c r="H8795">
        <v>0</v>
      </c>
      <c r="I8795">
        <v>43112054800</v>
      </c>
      <c r="J8795">
        <v>14</v>
      </c>
      <c r="K8795" t="s">
        <v>1987</v>
      </c>
      <c r="L8795">
        <v>2309</v>
      </c>
      <c r="M8795" t="s">
        <v>2016</v>
      </c>
      <c r="N8795" t="s">
        <v>1988</v>
      </c>
      <c r="O8795">
        <v>0</v>
      </c>
      <c r="P8795" t="s">
        <v>1694</v>
      </c>
    </row>
    <row r="8796" spans="1:16">
      <c r="A8796" t="s">
        <v>2014</v>
      </c>
      <c r="B8796" t="s">
        <v>1579</v>
      </c>
      <c r="C8796">
        <v>201211</v>
      </c>
      <c r="D8796">
        <v>0</v>
      </c>
      <c r="E8796" t="s">
        <v>1693</v>
      </c>
      <c r="F8796">
        <v>0</v>
      </c>
      <c r="G8796">
        <v>0</v>
      </c>
      <c r="H8796">
        <v>0</v>
      </c>
      <c r="I8796">
        <v>43112057700</v>
      </c>
      <c r="J8796">
        <v>14</v>
      </c>
      <c r="K8796" t="s">
        <v>2015</v>
      </c>
      <c r="L8796">
        <v>2309</v>
      </c>
      <c r="M8796" t="s">
        <v>2016</v>
      </c>
      <c r="N8796" t="s">
        <v>1988</v>
      </c>
      <c r="O8796">
        <v>0</v>
      </c>
      <c r="P8796" t="s">
        <v>1694</v>
      </c>
    </row>
    <row r="8797" spans="1:16">
      <c r="A8797" t="s">
        <v>2014</v>
      </c>
      <c r="B8797" t="s">
        <v>1580</v>
      </c>
      <c r="C8797">
        <v>201211</v>
      </c>
      <c r="D8797">
        <v>0</v>
      </c>
      <c r="E8797" t="s">
        <v>1693</v>
      </c>
      <c r="F8797">
        <v>0</v>
      </c>
      <c r="G8797">
        <v>0</v>
      </c>
      <c r="H8797">
        <v>0</v>
      </c>
      <c r="I8797">
        <v>43112056900</v>
      </c>
      <c r="J8797">
        <v>14</v>
      </c>
      <c r="K8797" t="s">
        <v>2015</v>
      </c>
      <c r="L8797">
        <v>2309</v>
      </c>
      <c r="M8797" t="s">
        <v>2016</v>
      </c>
      <c r="N8797" t="s">
        <v>1988</v>
      </c>
      <c r="O8797">
        <v>0</v>
      </c>
      <c r="P8797" t="s">
        <v>1694</v>
      </c>
    </row>
    <row r="8798" spans="1:16">
      <c r="A8798" t="s">
        <v>2014</v>
      </c>
      <c r="B8798" t="s">
        <v>1654</v>
      </c>
      <c r="C8798">
        <v>201211</v>
      </c>
      <c r="D8798">
        <v>0</v>
      </c>
      <c r="E8798" t="s">
        <v>1693</v>
      </c>
      <c r="F8798">
        <v>0</v>
      </c>
      <c r="G8798">
        <v>0</v>
      </c>
      <c r="H8798">
        <v>0</v>
      </c>
      <c r="I8798">
        <v>43112059900</v>
      </c>
      <c r="J8798">
        <v>14</v>
      </c>
      <c r="K8798" t="s">
        <v>2015</v>
      </c>
      <c r="L8798">
        <v>2309</v>
      </c>
      <c r="M8798" t="s">
        <v>2016</v>
      </c>
      <c r="N8798" t="s">
        <v>1988</v>
      </c>
      <c r="O8798">
        <v>0</v>
      </c>
      <c r="P8798" t="s">
        <v>1694</v>
      </c>
    </row>
    <row r="8799" spans="1:16">
      <c r="A8799" t="s">
        <v>2014</v>
      </c>
      <c r="B8799" t="s">
        <v>1655</v>
      </c>
      <c r="C8799">
        <v>201211</v>
      </c>
      <c r="D8799">
        <v>0</v>
      </c>
      <c r="E8799" t="s">
        <v>1693</v>
      </c>
      <c r="F8799">
        <v>0</v>
      </c>
      <c r="G8799">
        <v>0</v>
      </c>
      <c r="H8799">
        <v>0</v>
      </c>
      <c r="I8799">
        <v>43112043602</v>
      </c>
      <c r="J8799">
        <v>14</v>
      </c>
      <c r="K8799" t="s">
        <v>2015</v>
      </c>
      <c r="L8799">
        <v>2309</v>
      </c>
      <c r="M8799" t="s">
        <v>2016</v>
      </c>
      <c r="N8799" t="s">
        <v>1988</v>
      </c>
      <c r="O8799">
        <v>0</v>
      </c>
      <c r="P8799" t="s">
        <v>1694</v>
      </c>
    </row>
    <row r="8800" spans="1:16">
      <c r="A8800" t="s">
        <v>1985</v>
      </c>
      <c r="B8800" t="s">
        <v>2056</v>
      </c>
      <c r="C8800">
        <v>201212</v>
      </c>
      <c r="D8800">
        <v>0</v>
      </c>
      <c r="E8800" t="s">
        <v>1693</v>
      </c>
      <c r="F8800">
        <v>0</v>
      </c>
      <c r="G8800">
        <v>0</v>
      </c>
      <c r="H8800">
        <v>0</v>
      </c>
      <c r="I8800">
        <v>43112068000</v>
      </c>
      <c r="J8800">
        <v>14</v>
      </c>
      <c r="K8800" t="s">
        <v>1987</v>
      </c>
      <c r="L8800">
        <v>2531</v>
      </c>
      <c r="M8800" t="s">
        <v>1557</v>
      </c>
      <c r="N8800" t="s">
        <v>1988</v>
      </c>
      <c r="O8800">
        <v>0</v>
      </c>
      <c r="P8800" t="s">
        <v>1694</v>
      </c>
    </row>
    <row r="8801" spans="1:16">
      <c r="A8801" t="s">
        <v>1985</v>
      </c>
      <c r="B8801" t="s">
        <v>2057</v>
      </c>
      <c r="C8801">
        <v>201212</v>
      </c>
      <c r="D8801">
        <v>0</v>
      </c>
      <c r="E8801" t="s">
        <v>1693</v>
      </c>
      <c r="F8801">
        <v>0</v>
      </c>
      <c r="G8801">
        <v>0</v>
      </c>
      <c r="H8801">
        <v>0</v>
      </c>
      <c r="I8801">
        <v>43112057601</v>
      </c>
      <c r="J8801">
        <v>14</v>
      </c>
      <c r="K8801" t="s">
        <v>1987</v>
      </c>
      <c r="L8801">
        <v>2531</v>
      </c>
      <c r="M8801" t="s">
        <v>1557</v>
      </c>
      <c r="N8801" t="s">
        <v>1988</v>
      </c>
      <c r="O8801">
        <v>0</v>
      </c>
      <c r="P8801" t="s">
        <v>1694</v>
      </c>
    </row>
    <row r="8802" spans="1:16">
      <c r="A8802" t="s">
        <v>1985</v>
      </c>
      <c r="B8802" t="s">
        <v>2058</v>
      </c>
      <c r="C8802">
        <v>201212</v>
      </c>
      <c r="D8802">
        <v>0</v>
      </c>
      <c r="E8802" t="s">
        <v>1693</v>
      </c>
      <c r="F8802">
        <v>0</v>
      </c>
      <c r="G8802">
        <v>0</v>
      </c>
      <c r="H8802">
        <v>0</v>
      </c>
      <c r="I8802">
        <v>43112061401</v>
      </c>
      <c r="J8802">
        <v>14</v>
      </c>
      <c r="K8802" t="s">
        <v>1987</v>
      </c>
      <c r="L8802">
        <v>2531</v>
      </c>
      <c r="M8802" t="s">
        <v>1557</v>
      </c>
      <c r="N8802" t="s">
        <v>1988</v>
      </c>
      <c r="O8802">
        <v>0</v>
      </c>
      <c r="P8802" t="s">
        <v>1694</v>
      </c>
    </row>
    <row r="8803" spans="1:16">
      <c r="A8803" t="s">
        <v>2014</v>
      </c>
      <c r="B8803" t="s">
        <v>1648</v>
      </c>
      <c r="C8803">
        <v>201212</v>
      </c>
      <c r="D8803">
        <v>0</v>
      </c>
      <c r="E8803" t="s">
        <v>1693</v>
      </c>
      <c r="F8803">
        <v>0</v>
      </c>
      <c r="G8803">
        <v>0</v>
      </c>
      <c r="H8803">
        <v>0</v>
      </c>
      <c r="I8803">
        <v>43112040600</v>
      </c>
      <c r="J8803">
        <v>14</v>
      </c>
      <c r="K8803" t="s">
        <v>2015</v>
      </c>
      <c r="L8803">
        <v>2309</v>
      </c>
      <c r="M8803" t="s">
        <v>2016</v>
      </c>
      <c r="N8803" t="s">
        <v>1988</v>
      </c>
      <c r="O8803">
        <v>0</v>
      </c>
      <c r="P8803" t="s">
        <v>1694</v>
      </c>
    </row>
    <row r="8804" spans="1:16">
      <c r="A8804" t="s">
        <v>2014</v>
      </c>
      <c r="B8804" t="s">
        <v>1649</v>
      </c>
      <c r="C8804">
        <v>201212</v>
      </c>
      <c r="D8804">
        <v>0</v>
      </c>
      <c r="E8804" t="s">
        <v>1693</v>
      </c>
      <c r="F8804">
        <v>0</v>
      </c>
      <c r="G8804">
        <v>0</v>
      </c>
      <c r="H8804">
        <v>0</v>
      </c>
      <c r="I8804">
        <v>43112042100</v>
      </c>
      <c r="J8804">
        <v>14</v>
      </c>
      <c r="K8804" t="s">
        <v>2015</v>
      </c>
      <c r="L8804">
        <v>2309</v>
      </c>
      <c r="M8804" t="s">
        <v>2016</v>
      </c>
      <c r="N8804" t="s">
        <v>1988</v>
      </c>
      <c r="O8804">
        <v>0</v>
      </c>
      <c r="P8804" t="s">
        <v>1694</v>
      </c>
    </row>
    <row r="8805" spans="1:16">
      <c r="A8805" t="s">
        <v>2014</v>
      </c>
      <c r="B8805" t="s">
        <v>1701</v>
      </c>
      <c r="C8805">
        <v>201212</v>
      </c>
      <c r="D8805">
        <v>0</v>
      </c>
      <c r="E8805" t="s">
        <v>1693</v>
      </c>
      <c r="F8805">
        <v>0</v>
      </c>
      <c r="G8805">
        <v>0</v>
      </c>
      <c r="H8805">
        <v>0</v>
      </c>
      <c r="I8805">
        <v>43112042202</v>
      </c>
      <c r="J8805">
        <v>14</v>
      </c>
      <c r="K8805" t="s">
        <v>2015</v>
      </c>
      <c r="L8805">
        <v>2309</v>
      </c>
      <c r="M8805" t="s">
        <v>2016</v>
      </c>
      <c r="N8805" t="s">
        <v>1988</v>
      </c>
      <c r="O8805">
        <v>0</v>
      </c>
      <c r="P8805" t="s">
        <v>1694</v>
      </c>
    </row>
    <row r="8806" spans="1:16">
      <c r="A8806" t="s">
        <v>2014</v>
      </c>
      <c r="B8806" t="s">
        <v>1635</v>
      </c>
      <c r="C8806">
        <v>201212</v>
      </c>
      <c r="D8806">
        <v>0</v>
      </c>
      <c r="E8806" t="s">
        <v>1693</v>
      </c>
      <c r="F8806">
        <v>0</v>
      </c>
      <c r="G8806">
        <v>0</v>
      </c>
      <c r="H8806">
        <v>0</v>
      </c>
      <c r="I8806">
        <v>43112040501</v>
      </c>
      <c r="J8806">
        <v>14</v>
      </c>
      <c r="K8806" t="s">
        <v>2015</v>
      </c>
      <c r="L8806">
        <v>2309</v>
      </c>
      <c r="M8806" t="s">
        <v>2016</v>
      </c>
      <c r="N8806" t="s">
        <v>1988</v>
      </c>
      <c r="O8806">
        <v>0</v>
      </c>
      <c r="P8806" t="s">
        <v>1694</v>
      </c>
    </row>
    <row r="8807" spans="1:16">
      <c r="A8807" t="s">
        <v>2014</v>
      </c>
      <c r="B8807" t="s">
        <v>1716</v>
      </c>
      <c r="C8807">
        <v>201212</v>
      </c>
      <c r="D8807">
        <v>0</v>
      </c>
      <c r="E8807" t="s">
        <v>1693</v>
      </c>
      <c r="F8807">
        <v>0</v>
      </c>
      <c r="G8807">
        <v>0</v>
      </c>
      <c r="H8807">
        <v>0</v>
      </c>
      <c r="I8807">
        <v>43112042901</v>
      </c>
      <c r="J8807">
        <v>14</v>
      </c>
      <c r="K8807" t="s">
        <v>2015</v>
      </c>
      <c r="L8807">
        <v>2309</v>
      </c>
      <c r="M8807" t="s">
        <v>2016</v>
      </c>
      <c r="N8807" t="s">
        <v>1988</v>
      </c>
      <c r="O8807">
        <v>0</v>
      </c>
      <c r="P8807" t="s">
        <v>1694</v>
      </c>
    </row>
    <row r="8808" spans="1:16">
      <c r="A8808" t="s">
        <v>2014</v>
      </c>
      <c r="B8808" t="s">
        <v>1575</v>
      </c>
      <c r="C8808">
        <v>201212</v>
      </c>
      <c r="D8808">
        <v>0</v>
      </c>
      <c r="E8808" t="s">
        <v>1693</v>
      </c>
      <c r="F8808">
        <v>0</v>
      </c>
      <c r="G8808">
        <v>0</v>
      </c>
      <c r="H8808">
        <v>0</v>
      </c>
      <c r="I8808">
        <v>43112046100</v>
      </c>
      <c r="J8808">
        <v>14</v>
      </c>
      <c r="K8808" t="s">
        <v>2015</v>
      </c>
      <c r="L8808">
        <v>2309</v>
      </c>
      <c r="M8808" t="s">
        <v>2016</v>
      </c>
      <c r="N8808" t="s">
        <v>1988</v>
      </c>
      <c r="O8808">
        <v>0</v>
      </c>
      <c r="P8808" t="s">
        <v>1694</v>
      </c>
    </row>
    <row r="8809" spans="1:16">
      <c r="A8809" t="s">
        <v>2014</v>
      </c>
      <c r="B8809" t="s">
        <v>1663</v>
      </c>
      <c r="C8809">
        <v>201212</v>
      </c>
      <c r="D8809">
        <v>0</v>
      </c>
      <c r="E8809" t="s">
        <v>1693</v>
      </c>
      <c r="F8809">
        <v>0</v>
      </c>
      <c r="G8809">
        <v>0</v>
      </c>
      <c r="H8809">
        <v>0</v>
      </c>
      <c r="I8809">
        <v>43112045300</v>
      </c>
      <c r="J8809">
        <v>14</v>
      </c>
      <c r="K8809" t="s">
        <v>2015</v>
      </c>
      <c r="L8809">
        <v>2309</v>
      </c>
      <c r="M8809" t="s">
        <v>2016</v>
      </c>
      <c r="N8809" t="s">
        <v>1988</v>
      </c>
      <c r="O8809">
        <v>0</v>
      </c>
      <c r="P8809" t="s">
        <v>1694</v>
      </c>
    </row>
    <row r="8810" spans="1:16">
      <c r="A8810" t="s">
        <v>2014</v>
      </c>
      <c r="B8810" t="s">
        <v>1592</v>
      </c>
      <c r="C8810">
        <v>201212</v>
      </c>
      <c r="D8810">
        <v>0</v>
      </c>
      <c r="E8810" t="s">
        <v>1693</v>
      </c>
      <c r="F8810">
        <v>0</v>
      </c>
      <c r="G8810">
        <v>0</v>
      </c>
      <c r="H8810">
        <v>0</v>
      </c>
      <c r="I8810">
        <v>43112047400</v>
      </c>
      <c r="J8810">
        <v>14</v>
      </c>
      <c r="K8810" t="s">
        <v>2015</v>
      </c>
      <c r="L8810">
        <v>2309</v>
      </c>
      <c r="M8810" t="s">
        <v>2016</v>
      </c>
      <c r="N8810" t="s">
        <v>1988</v>
      </c>
      <c r="O8810">
        <v>0</v>
      </c>
      <c r="P8810" t="s">
        <v>1694</v>
      </c>
    </row>
    <row r="8811" spans="1:16">
      <c r="A8811" t="s">
        <v>2014</v>
      </c>
      <c r="B8811" t="s">
        <v>1689</v>
      </c>
      <c r="C8811">
        <v>201212</v>
      </c>
      <c r="D8811">
        <v>0</v>
      </c>
      <c r="E8811" t="s">
        <v>1693</v>
      </c>
      <c r="F8811">
        <v>0</v>
      </c>
      <c r="G8811">
        <v>0</v>
      </c>
      <c r="H8811">
        <v>0</v>
      </c>
      <c r="I8811">
        <v>43112043202</v>
      </c>
      <c r="J8811">
        <v>14</v>
      </c>
      <c r="K8811" t="s">
        <v>2015</v>
      </c>
      <c r="L8811">
        <v>2309</v>
      </c>
      <c r="M8811" t="s">
        <v>2016</v>
      </c>
      <c r="N8811" t="s">
        <v>1988</v>
      </c>
      <c r="O8811">
        <v>0</v>
      </c>
      <c r="P8811" t="s">
        <v>1694</v>
      </c>
    </row>
    <row r="8812" spans="1:16">
      <c r="A8812" t="s">
        <v>2014</v>
      </c>
      <c r="B8812" t="s">
        <v>1664</v>
      </c>
      <c r="C8812">
        <v>201212</v>
      </c>
      <c r="D8812">
        <v>0</v>
      </c>
      <c r="E8812" t="s">
        <v>1693</v>
      </c>
      <c r="F8812">
        <v>0</v>
      </c>
      <c r="G8812">
        <v>0</v>
      </c>
      <c r="H8812">
        <v>0</v>
      </c>
      <c r="I8812">
        <v>43112048600</v>
      </c>
      <c r="J8812">
        <v>14</v>
      </c>
      <c r="K8812" t="s">
        <v>2015</v>
      </c>
      <c r="L8812">
        <v>2309</v>
      </c>
      <c r="M8812" t="s">
        <v>2016</v>
      </c>
      <c r="N8812" t="s">
        <v>1988</v>
      </c>
      <c r="O8812">
        <v>0</v>
      </c>
      <c r="P8812" t="s">
        <v>1694</v>
      </c>
    </row>
    <row r="8813" spans="1:16">
      <c r="A8813" t="s">
        <v>2014</v>
      </c>
      <c r="B8813" t="s">
        <v>1651</v>
      </c>
      <c r="C8813">
        <v>201212</v>
      </c>
      <c r="D8813">
        <v>0</v>
      </c>
      <c r="E8813" t="s">
        <v>1693</v>
      </c>
      <c r="F8813">
        <v>0</v>
      </c>
      <c r="G8813">
        <v>0</v>
      </c>
      <c r="H8813">
        <v>0</v>
      </c>
      <c r="I8813">
        <v>43112047001</v>
      </c>
      <c r="J8813">
        <v>14</v>
      </c>
      <c r="K8813" t="s">
        <v>2015</v>
      </c>
      <c r="L8813">
        <v>2309</v>
      </c>
      <c r="M8813" t="s">
        <v>2016</v>
      </c>
      <c r="N8813" t="s">
        <v>1988</v>
      </c>
      <c r="O8813">
        <v>0</v>
      </c>
      <c r="P8813" t="s">
        <v>1694</v>
      </c>
    </row>
    <row r="8814" spans="1:16">
      <c r="A8814" t="s">
        <v>2014</v>
      </c>
      <c r="B8814" t="s">
        <v>1636</v>
      </c>
      <c r="C8814">
        <v>201212</v>
      </c>
      <c r="D8814">
        <v>0</v>
      </c>
      <c r="E8814" t="s">
        <v>1693</v>
      </c>
      <c r="F8814">
        <v>0</v>
      </c>
      <c r="G8814">
        <v>0</v>
      </c>
      <c r="H8814">
        <v>0</v>
      </c>
      <c r="I8814">
        <v>43112051200</v>
      </c>
      <c r="J8814">
        <v>14</v>
      </c>
      <c r="K8814" t="s">
        <v>2015</v>
      </c>
      <c r="L8814">
        <v>2309</v>
      </c>
      <c r="M8814" t="s">
        <v>2016</v>
      </c>
      <c r="N8814" t="s">
        <v>1988</v>
      </c>
      <c r="O8814">
        <v>0</v>
      </c>
      <c r="P8814" t="s">
        <v>1694</v>
      </c>
    </row>
    <row r="8815" spans="1:16">
      <c r="A8815" t="s">
        <v>2014</v>
      </c>
      <c r="B8815" t="s">
        <v>1652</v>
      </c>
      <c r="C8815">
        <v>201212</v>
      </c>
      <c r="D8815">
        <v>0</v>
      </c>
      <c r="E8815" t="s">
        <v>1693</v>
      </c>
      <c r="F8815">
        <v>0</v>
      </c>
      <c r="G8815">
        <v>0</v>
      </c>
      <c r="H8815">
        <v>0</v>
      </c>
      <c r="I8815">
        <v>43112049600</v>
      </c>
      <c r="J8815">
        <v>14</v>
      </c>
      <c r="K8815" t="s">
        <v>2015</v>
      </c>
      <c r="L8815">
        <v>2309</v>
      </c>
      <c r="M8815" t="s">
        <v>2016</v>
      </c>
      <c r="N8815" t="s">
        <v>1988</v>
      </c>
      <c r="O8815">
        <v>0</v>
      </c>
      <c r="P8815" t="s">
        <v>1694</v>
      </c>
    </row>
    <row r="8816" spans="1:16">
      <c r="A8816" t="s">
        <v>2014</v>
      </c>
      <c r="B8816" t="s">
        <v>1637</v>
      </c>
      <c r="C8816">
        <v>201212</v>
      </c>
      <c r="D8816">
        <v>0</v>
      </c>
      <c r="E8816" t="s">
        <v>1693</v>
      </c>
      <c r="F8816">
        <v>0</v>
      </c>
      <c r="G8816">
        <v>0</v>
      </c>
      <c r="H8816">
        <v>0</v>
      </c>
      <c r="I8816">
        <v>43112051900</v>
      </c>
      <c r="J8816">
        <v>14</v>
      </c>
      <c r="K8816" t="s">
        <v>2015</v>
      </c>
      <c r="L8816">
        <v>2309</v>
      </c>
      <c r="M8816" t="s">
        <v>2016</v>
      </c>
      <c r="N8816" t="s">
        <v>1988</v>
      </c>
      <c r="O8816">
        <v>0</v>
      </c>
      <c r="P8816" t="s">
        <v>1694</v>
      </c>
    </row>
    <row r="8817" spans="1:18">
      <c r="A8817" t="s">
        <v>2014</v>
      </c>
      <c r="B8817" t="s">
        <v>1577</v>
      </c>
      <c r="C8817">
        <v>201212</v>
      </c>
      <c r="D8817">
        <v>0</v>
      </c>
      <c r="E8817" t="s">
        <v>1693</v>
      </c>
      <c r="F8817">
        <v>0</v>
      </c>
      <c r="G8817">
        <v>0</v>
      </c>
      <c r="H8817">
        <v>0</v>
      </c>
      <c r="I8817">
        <v>43112051101</v>
      </c>
      <c r="J8817">
        <v>14</v>
      </c>
      <c r="K8817" t="s">
        <v>2015</v>
      </c>
      <c r="L8817">
        <v>2309</v>
      </c>
      <c r="M8817" t="s">
        <v>2016</v>
      </c>
      <c r="N8817" t="s">
        <v>1988</v>
      </c>
      <c r="O8817">
        <v>0</v>
      </c>
      <c r="P8817" t="s">
        <v>1694</v>
      </c>
    </row>
    <row r="8818" spans="1:18">
      <c r="A8818" t="s">
        <v>2014</v>
      </c>
      <c r="B8818" t="s">
        <v>1631</v>
      </c>
      <c r="C8818">
        <v>201212</v>
      </c>
      <c r="D8818">
        <v>0</v>
      </c>
      <c r="E8818" t="s">
        <v>1693</v>
      </c>
      <c r="F8818">
        <v>0</v>
      </c>
      <c r="G8818">
        <v>0</v>
      </c>
      <c r="H8818">
        <v>0</v>
      </c>
      <c r="I8818">
        <v>43112052800</v>
      </c>
      <c r="J8818">
        <v>14</v>
      </c>
      <c r="K8818" t="s">
        <v>2015</v>
      </c>
      <c r="L8818">
        <v>2309</v>
      </c>
      <c r="M8818" t="s">
        <v>2016</v>
      </c>
      <c r="N8818" t="s">
        <v>1988</v>
      </c>
      <c r="O8818">
        <v>0</v>
      </c>
      <c r="P8818" t="s">
        <v>1694</v>
      </c>
    </row>
    <row r="8819" spans="1:18">
      <c r="A8819" t="s">
        <v>2014</v>
      </c>
      <c r="B8819" t="s">
        <v>1653</v>
      </c>
      <c r="C8819">
        <v>201212</v>
      </c>
      <c r="D8819">
        <v>0</v>
      </c>
      <c r="E8819" t="s">
        <v>1693</v>
      </c>
      <c r="F8819">
        <v>0</v>
      </c>
      <c r="G8819">
        <v>0</v>
      </c>
      <c r="H8819">
        <v>0</v>
      </c>
      <c r="I8819">
        <v>43112054500</v>
      </c>
      <c r="J8819">
        <v>14</v>
      </c>
      <c r="K8819" t="s">
        <v>2015</v>
      </c>
      <c r="L8819">
        <v>2309</v>
      </c>
      <c r="M8819" t="s">
        <v>2016</v>
      </c>
      <c r="N8819" t="s">
        <v>1988</v>
      </c>
      <c r="O8819">
        <v>0</v>
      </c>
      <c r="P8819" t="s">
        <v>1694</v>
      </c>
    </row>
    <row r="8820" spans="1:18">
      <c r="A8820" t="s">
        <v>2014</v>
      </c>
      <c r="B8820" t="s">
        <v>1593</v>
      </c>
      <c r="C8820">
        <v>201212</v>
      </c>
      <c r="D8820">
        <v>0</v>
      </c>
      <c r="E8820" t="s">
        <v>1693</v>
      </c>
      <c r="F8820">
        <v>0</v>
      </c>
      <c r="G8820">
        <v>0</v>
      </c>
      <c r="H8820">
        <v>0</v>
      </c>
      <c r="I8820">
        <v>43112053700</v>
      </c>
      <c r="J8820">
        <v>14</v>
      </c>
      <c r="K8820" t="s">
        <v>2015</v>
      </c>
      <c r="L8820">
        <v>2309</v>
      </c>
      <c r="M8820" t="s">
        <v>2016</v>
      </c>
      <c r="N8820" t="s">
        <v>1988</v>
      </c>
      <c r="O8820">
        <v>0</v>
      </c>
      <c r="P8820" t="s">
        <v>1694</v>
      </c>
    </row>
    <row r="8821" spans="1:18">
      <c r="A8821" t="s">
        <v>2014</v>
      </c>
      <c r="B8821" t="s">
        <v>1578</v>
      </c>
      <c r="C8821">
        <v>201212</v>
      </c>
      <c r="D8821">
        <v>0</v>
      </c>
      <c r="E8821" t="s">
        <v>1693</v>
      </c>
      <c r="F8821">
        <v>0</v>
      </c>
      <c r="G8821">
        <v>0</v>
      </c>
      <c r="H8821">
        <v>0</v>
      </c>
      <c r="I8821">
        <v>43112056700</v>
      </c>
      <c r="J8821">
        <v>14</v>
      </c>
      <c r="K8821" t="s">
        <v>2015</v>
      </c>
      <c r="L8821">
        <v>2309</v>
      </c>
      <c r="M8821" t="s">
        <v>2016</v>
      </c>
      <c r="N8821" t="s">
        <v>1988</v>
      </c>
      <c r="O8821">
        <v>0</v>
      </c>
      <c r="P8821" t="s">
        <v>1694</v>
      </c>
    </row>
    <row r="8822" spans="1:18">
      <c r="A8822" t="s">
        <v>2014</v>
      </c>
      <c r="B8822" t="s">
        <v>1762</v>
      </c>
      <c r="C8822">
        <v>201212</v>
      </c>
      <c r="D8822">
        <v>0</v>
      </c>
      <c r="E8822" t="s">
        <v>1693</v>
      </c>
      <c r="F8822">
        <v>0</v>
      </c>
      <c r="G8822">
        <v>0</v>
      </c>
      <c r="H8822">
        <v>0</v>
      </c>
      <c r="I8822">
        <v>43112054800</v>
      </c>
      <c r="J8822">
        <v>14</v>
      </c>
      <c r="K8822" t="s">
        <v>1987</v>
      </c>
      <c r="L8822">
        <v>2309</v>
      </c>
      <c r="M8822" t="s">
        <v>2016</v>
      </c>
      <c r="N8822" t="s">
        <v>1988</v>
      </c>
      <c r="O8822">
        <v>0</v>
      </c>
      <c r="P8822" t="s">
        <v>1694</v>
      </c>
    </row>
    <row r="8823" spans="1:18">
      <c r="A8823" t="s">
        <v>2014</v>
      </c>
      <c r="B8823" t="s">
        <v>1579</v>
      </c>
      <c r="C8823">
        <v>201212</v>
      </c>
      <c r="D8823">
        <v>0</v>
      </c>
      <c r="E8823" t="s">
        <v>1693</v>
      </c>
      <c r="F8823">
        <v>0</v>
      </c>
      <c r="G8823">
        <v>0</v>
      </c>
      <c r="H8823">
        <v>0</v>
      </c>
      <c r="I8823">
        <v>43112057700</v>
      </c>
      <c r="J8823">
        <v>14</v>
      </c>
      <c r="K8823" t="s">
        <v>2015</v>
      </c>
      <c r="L8823">
        <v>2309</v>
      </c>
      <c r="M8823" t="s">
        <v>2016</v>
      </c>
      <c r="N8823" t="s">
        <v>1988</v>
      </c>
      <c r="O8823">
        <v>0</v>
      </c>
      <c r="P8823" t="s">
        <v>1694</v>
      </c>
    </row>
    <row r="8824" spans="1:18">
      <c r="A8824" t="s">
        <v>2014</v>
      </c>
      <c r="B8824" t="s">
        <v>1580</v>
      </c>
      <c r="C8824">
        <v>201212</v>
      </c>
      <c r="D8824">
        <v>0</v>
      </c>
      <c r="E8824" t="s">
        <v>1693</v>
      </c>
      <c r="F8824">
        <v>0</v>
      </c>
      <c r="G8824">
        <v>0</v>
      </c>
      <c r="H8824">
        <v>0</v>
      </c>
      <c r="I8824">
        <v>43112056900</v>
      </c>
      <c r="J8824">
        <v>14</v>
      </c>
      <c r="K8824" t="s">
        <v>2015</v>
      </c>
      <c r="L8824">
        <v>2309</v>
      </c>
      <c r="M8824" t="s">
        <v>2016</v>
      </c>
      <c r="N8824" t="s">
        <v>1988</v>
      </c>
      <c r="O8824">
        <v>0</v>
      </c>
      <c r="P8824" t="s">
        <v>1694</v>
      </c>
    </row>
    <row r="8825" spans="1:18">
      <c r="A8825" t="s">
        <v>2014</v>
      </c>
      <c r="B8825" t="s">
        <v>1654</v>
      </c>
      <c r="C8825">
        <v>201212</v>
      </c>
      <c r="D8825">
        <v>0</v>
      </c>
      <c r="E8825" t="s">
        <v>1693</v>
      </c>
      <c r="F8825">
        <v>0</v>
      </c>
      <c r="G8825">
        <v>0</v>
      </c>
      <c r="H8825">
        <v>0</v>
      </c>
      <c r="I8825">
        <v>43112059900</v>
      </c>
      <c r="J8825">
        <v>14</v>
      </c>
      <c r="K8825" t="s">
        <v>2015</v>
      </c>
      <c r="L8825">
        <v>2309</v>
      </c>
      <c r="M8825" t="s">
        <v>2016</v>
      </c>
      <c r="N8825" t="s">
        <v>1988</v>
      </c>
      <c r="O8825">
        <v>0</v>
      </c>
      <c r="P8825" t="s">
        <v>1694</v>
      </c>
    </row>
    <row r="8826" spans="1:18">
      <c r="A8826" t="s">
        <v>2014</v>
      </c>
      <c r="B8826" t="s">
        <v>1655</v>
      </c>
      <c r="C8826">
        <v>201212</v>
      </c>
      <c r="D8826">
        <v>0</v>
      </c>
      <c r="E8826" t="s">
        <v>1693</v>
      </c>
      <c r="F8826">
        <v>0</v>
      </c>
      <c r="G8826">
        <v>0</v>
      </c>
      <c r="H8826">
        <v>0</v>
      </c>
      <c r="I8826">
        <v>43112043602</v>
      </c>
      <c r="J8826">
        <v>14</v>
      </c>
      <c r="K8826" t="s">
        <v>2015</v>
      </c>
      <c r="L8826">
        <v>2309</v>
      </c>
      <c r="M8826" t="s">
        <v>2016</v>
      </c>
      <c r="N8826" t="s">
        <v>1988</v>
      </c>
      <c r="O8826">
        <v>0</v>
      </c>
      <c r="P8826" t="s">
        <v>1694</v>
      </c>
    </row>
    <row r="8827" spans="1:18">
      <c r="F8827">
        <f>SUM(F7735:F8246)</f>
        <v>674216</v>
      </c>
      <c r="G8827">
        <f t="shared" ref="G8827:H8827" si="15">SUM(G7735:G8246)</f>
        <v>592447</v>
      </c>
      <c r="H8827">
        <f t="shared" si="15"/>
        <v>1964842</v>
      </c>
      <c r="O8827">
        <f>SUM(O8247:O8502)</f>
        <v>587708</v>
      </c>
      <c r="P8827" t="s">
        <v>1733</v>
      </c>
    </row>
    <row r="8828" spans="1:18">
      <c r="F8828" s="105">
        <f>F8827/365</f>
        <v>1847.1671232876713</v>
      </c>
      <c r="G8828" s="105">
        <f>G8827*1000/F8827</f>
        <v>878.71987612278554</v>
      </c>
      <c r="H8828" s="92">
        <f>H8827/F8827</f>
        <v>2.914261898264058</v>
      </c>
      <c r="O8828">
        <f>O8827/H8827</f>
        <v>0.29911209145569972</v>
      </c>
    </row>
    <row r="8832" spans="1:18">
      <c r="A8832" t="s">
        <v>2059</v>
      </c>
      <c r="B8832" t="s">
        <v>2060</v>
      </c>
      <c r="C8832">
        <v>201210</v>
      </c>
      <c r="D8832">
        <v>0</v>
      </c>
      <c r="E8832" t="s">
        <v>1548</v>
      </c>
      <c r="F8832">
        <v>0</v>
      </c>
      <c r="G8832">
        <v>0</v>
      </c>
      <c r="H8832">
        <v>0</v>
      </c>
      <c r="I8832">
        <v>43112066705</v>
      </c>
      <c r="J8832">
        <v>13</v>
      </c>
      <c r="K8832" t="s">
        <v>2061</v>
      </c>
      <c r="L8832">
        <v>2309</v>
      </c>
      <c r="M8832" t="s">
        <v>2016</v>
      </c>
      <c r="N8832" t="s">
        <v>2062</v>
      </c>
      <c r="O8832">
        <v>0</v>
      </c>
      <c r="P8832" t="s">
        <v>1552</v>
      </c>
      <c r="Q8832">
        <v>20110611</v>
      </c>
      <c r="R8832">
        <v>891012369</v>
      </c>
    </row>
    <row r="8833" spans="1:18">
      <c r="A8833" t="s">
        <v>2059</v>
      </c>
      <c r="B8833" t="s">
        <v>2063</v>
      </c>
      <c r="C8833">
        <v>201212</v>
      </c>
      <c r="D8833">
        <v>31</v>
      </c>
      <c r="E8833" t="s">
        <v>1548</v>
      </c>
      <c r="F8833">
        <v>0</v>
      </c>
      <c r="G8833">
        <v>15326</v>
      </c>
      <c r="H8833">
        <v>0</v>
      </c>
      <c r="I8833">
        <v>43112066100</v>
      </c>
      <c r="J8833">
        <v>11</v>
      </c>
      <c r="K8833" t="s">
        <v>2064</v>
      </c>
      <c r="L8833">
        <v>2309</v>
      </c>
      <c r="M8833" t="s">
        <v>2016</v>
      </c>
      <c r="N8833" t="s">
        <v>2062</v>
      </c>
      <c r="O8833">
        <v>124</v>
      </c>
      <c r="P8833" t="s">
        <v>1552</v>
      </c>
      <c r="Q8833">
        <v>19980615</v>
      </c>
      <c r="R8833">
        <v>891012369</v>
      </c>
    </row>
    <row r="8834" spans="1:18">
      <c r="A8834" t="s">
        <v>2059</v>
      </c>
      <c r="B8834" t="s">
        <v>2065</v>
      </c>
      <c r="C8834">
        <v>201201</v>
      </c>
      <c r="D8834">
        <v>31</v>
      </c>
      <c r="E8834" t="s">
        <v>1555</v>
      </c>
      <c r="F8834">
        <v>13914</v>
      </c>
      <c r="G8834">
        <v>5499</v>
      </c>
      <c r="H8834">
        <v>331589</v>
      </c>
      <c r="I8834">
        <v>43112066900</v>
      </c>
      <c r="J8834">
        <v>8</v>
      </c>
      <c r="K8834" t="s">
        <v>2064</v>
      </c>
      <c r="L8834">
        <v>2309</v>
      </c>
      <c r="M8834" t="s">
        <v>2016</v>
      </c>
      <c r="N8834" t="s">
        <v>2062</v>
      </c>
      <c r="O8834">
        <v>0</v>
      </c>
      <c r="P8834" t="s">
        <v>1552</v>
      </c>
      <c r="Q8834">
        <v>20080721</v>
      </c>
      <c r="R8834">
        <v>891012369</v>
      </c>
    </row>
    <row r="8835" spans="1:18">
      <c r="A8835" t="s">
        <v>2059</v>
      </c>
      <c r="B8835" t="s">
        <v>2066</v>
      </c>
      <c r="C8835">
        <v>201201</v>
      </c>
      <c r="D8835">
        <v>31</v>
      </c>
      <c r="E8835" t="s">
        <v>1555</v>
      </c>
      <c r="F8835">
        <v>12249</v>
      </c>
      <c r="G8835">
        <v>5056</v>
      </c>
      <c r="H8835">
        <v>107663</v>
      </c>
      <c r="I8835">
        <v>43112067900</v>
      </c>
      <c r="J8835">
        <v>8</v>
      </c>
      <c r="K8835" t="s">
        <v>2067</v>
      </c>
      <c r="L8835">
        <v>2309</v>
      </c>
      <c r="M8835" t="s">
        <v>2016</v>
      </c>
      <c r="N8835" t="s">
        <v>2062</v>
      </c>
      <c r="O8835">
        <v>0</v>
      </c>
      <c r="P8835" t="s">
        <v>1574</v>
      </c>
      <c r="Q8835">
        <v>19940201</v>
      </c>
      <c r="R8835">
        <v>891012369</v>
      </c>
    </row>
    <row r="8836" spans="1:18">
      <c r="A8836" t="s">
        <v>2059</v>
      </c>
      <c r="B8836" t="s">
        <v>2068</v>
      </c>
      <c r="C8836">
        <v>201201</v>
      </c>
      <c r="D8836">
        <v>31</v>
      </c>
      <c r="E8836" t="s">
        <v>1555</v>
      </c>
      <c r="F8836">
        <v>15473</v>
      </c>
      <c r="G8836">
        <v>5355</v>
      </c>
      <c r="H8836">
        <v>299117</v>
      </c>
      <c r="I8836">
        <v>43112068200</v>
      </c>
      <c r="J8836">
        <v>8</v>
      </c>
      <c r="K8836" t="s">
        <v>2064</v>
      </c>
      <c r="L8836">
        <v>2309</v>
      </c>
      <c r="M8836" t="s">
        <v>2016</v>
      </c>
      <c r="N8836" t="s">
        <v>2062</v>
      </c>
      <c r="O8836">
        <v>0</v>
      </c>
      <c r="P8836" t="s">
        <v>1552</v>
      </c>
      <c r="Q8836">
        <v>20080623</v>
      </c>
      <c r="R8836">
        <v>891012369</v>
      </c>
    </row>
    <row r="8837" spans="1:18">
      <c r="A8837" t="s">
        <v>2059</v>
      </c>
      <c r="B8837" t="s">
        <v>2069</v>
      </c>
      <c r="C8837">
        <v>201201</v>
      </c>
      <c r="D8837">
        <v>10</v>
      </c>
      <c r="E8837" t="s">
        <v>1555</v>
      </c>
      <c r="F8837">
        <v>662</v>
      </c>
      <c r="G8837">
        <v>628</v>
      </c>
      <c r="H8837">
        <v>11571</v>
      </c>
      <c r="I8837">
        <v>43112066401</v>
      </c>
      <c r="J8837">
        <v>8</v>
      </c>
      <c r="K8837" t="s">
        <v>2064</v>
      </c>
      <c r="L8837">
        <v>2309</v>
      </c>
      <c r="M8837" t="s">
        <v>2016</v>
      </c>
      <c r="N8837" t="s">
        <v>2062</v>
      </c>
      <c r="O8837">
        <v>0</v>
      </c>
      <c r="P8837" t="s">
        <v>1552</v>
      </c>
      <c r="Q8837">
        <v>20080604</v>
      </c>
      <c r="R8837">
        <v>891012369</v>
      </c>
    </row>
    <row r="8838" spans="1:18">
      <c r="A8838" t="s">
        <v>2059</v>
      </c>
      <c r="B8838" t="s">
        <v>2070</v>
      </c>
      <c r="C8838">
        <v>201201</v>
      </c>
      <c r="D8838">
        <v>25</v>
      </c>
      <c r="E8838" t="s">
        <v>1555</v>
      </c>
      <c r="F8838">
        <v>6759</v>
      </c>
      <c r="G8838">
        <v>2356</v>
      </c>
      <c r="H8838">
        <v>137905</v>
      </c>
      <c r="I8838">
        <v>43112078000</v>
      </c>
      <c r="J8838">
        <v>8</v>
      </c>
      <c r="K8838" t="s">
        <v>2064</v>
      </c>
      <c r="L8838">
        <v>2309</v>
      </c>
      <c r="M8838" t="s">
        <v>2016</v>
      </c>
      <c r="N8838" t="s">
        <v>2062</v>
      </c>
      <c r="O8838">
        <v>0</v>
      </c>
      <c r="P8838" t="s">
        <v>1769</v>
      </c>
      <c r="Q8838">
        <v>20021201</v>
      </c>
      <c r="R8838">
        <v>891012369</v>
      </c>
    </row>
    <row r="8839" spans="1:18">
      <c r="A8839" t="s">
        <v>2059</v>
      </c>
      <c r="B8839" t="s">
        <v>2065</v>
      </c>
      <c r="C8839">
        <v>201202</v>
      </c>
      <c r="D8839">
        <v>29</v>
      </c>
      <c r="E8839" t="s">
        <v>1555</v>
      </c>
      <c r="F8839">
        <v>11769</v>
      </c>
      <c r="G8839">
        <v>3602</v>
      </c>
      <c r="H8839">
        <v>288487</v>
      </c>
      <c r="I8839">
        <v>43112066900</v>
      </c>
      <c r="J8839">
        <v>8</v>
      </c>
      <c r="K8839" t="s">
        <v>2064</v>
      </c>
      <c r="L8839">
        <v>2309</v>
      </c>
      <c r="M8839" t="s">
        <v>2016</v>
      </c>
      <c r="N8839" t="s">
        <v>2062</v>
      </c>
      <c r="O8839">
        <v>0</v>
      </c>
      <c r="P8839" t="s">
        <v>1552</v>
      </c>
      <c r="Q8839">
        <v>20080721</v>
      </c>
      <c r="R8839">
        <v>891012369</v>
      </c>
    </row>
    <row r="8840" spans="1:18">
      <c r="A8840" t="s">
        <v>2059</v>
      </c>
      <c r="B8840" t="s">
        <v>2066</v>
      </c>
      <c r="C8840">
        <v>201202</v>
      </c>
      <c r="D8840">
        <v>29</v>
      </c>
      <c r="E8840" t="s">
        <v>1555</v>
      </c>
      <c r="F8840">
        <v>10106</v>
      </c>
      <c r="G8840">
        <v>2139</v>
      </c>
      <c r="H8840">
        <v>82248</v>
      </c>
      <c r="I8840">
        <v>43112067900</v>
      </c>
      <c r="J8840">
        <v>8</v>
      </c>
      <c r="K8840" t="s">
        <v>2067</v>
      </c>
      <c r="L8840">
        <v>2309</v>
      </c>
      <c r="M8840" t="s">
        <v>2016</v>
      </c>
      <c r="N8840" t="s">
        <v>2062</v>
      </c>
      <c r="O8840">
        <v>0</v>
      </c>
      <c r="P8840" t="s">
        <v>1574</v>
      </c>
      <c r="Q8840">
        <v>19940201</v>
      </c>
      <c r="R8840">
        <v>891012369</v>
      </c>
    </row>
    <row r="8841" spans="1:18">
      <c r="A8841" t="s">
        <v>2059</v>
      </c>
      <c r="B8841" t="s">
        <v>2068</v>
      </c>
      <c r="C8841">
        <v>201202</v>
      </c>
      <c r="D8841">
        <v>29</v>
      </c>
      <c r="E8841" t="s">
        <v>1555</v>
      </c>
      <c r="F8841">
        <v>12873</v>
      </c>
      <c r="G8841">
        <v>3822</v>
      </c>
      <c r="H8841">
        <v>256453</v>
      </c>
      <c r="I8841">
        <v>43112068200</v>
      </c>
      <c r="J8841">
        <v>8</v>
      </c>
      <c r="K8841" t="s">
        <v>2064</v>
      </c>
      <c r="L8841">
        <v>2309</v>
      </c>
      <c r="M8841" t="s">
        <v>2016</v>
      </c>
      <c r="N8841" t="s">
        <v>2062</v>
      </c>
      <c r="O8841">
        <v>0</v>
      </c>
      <c r="P8841" t="s">
        <v>1552</v>
      </c>
      <c r="Q8841">
        <v>20080623</v>
      </c>
      <c r="R8841">
        <v>891012369</v>
      </c>
    </row>
    <row r="8842" spans="1:18">
      <c r="A8842" t="s">
        <v>2059</v>
      </c>
      <c r="B8842" t="s">
        <v>2069</v>
      </c>
      <c r="C8842">
        <v>201202</v>
      </c>
      <c r="D8842">
        <v>29</v>
      </c>
      <c r="E8842" t="s">
        <v>1555</v>
      </c>
      <c r="F8842">
        <v>2238</v>
      </c>
      <c r="G8842">
        <v>2572</v>
      </c>
      <c r="H8842">
        <v>44579</v>
      </c>
      <c r="I8842">
        <v>43112066401</v>
      </c>
      <c r="J8842">
        <v>8</v>
      </c>
      <c r="K8842" t="s">
        <v>2064</v>
      </c>
      <c r="L8842">
        <v>2309</v>
      </c>
      <c r="M8842" t="s">
        <v>2016</v>
      </c>
      <c r="N8842" t="s">
        <v>2062</v>
      </c>
      <c r="O8842">
        <v>0</v>
      </c>
      <c r="P8842" t="s">
        <v>1552</v>
      </c>
      <c r="Q8842">
        <v>20080604</v>
      </c>
      <c r="R8842">
        <v>891012369</v>
      </c>
    </row>
    <row r="8843" spans="1:18">
      <c r="A8843" t="s">
        <v>2059</v>
      </c>
      <c r="B8843" t="s">
        <v>2070</v>
      </c>
      <c r="C8843">
        <v>201202</v>
      </c>
      <c r="D8843">
        <v>29</v>
      </c>
      <c r="E8843" t="s">
        <v>1555</v>
      </c>
      <c r="F8843">
        <v>10110</v>
      </c>
      <c r="G8843">
        <v>3336</v>
      </c>
      <c r="H8843">
        <v>201469</v>
      </c>
      <c r="I8843">
        <v>43112078000</v>
      </c>
      <c r="J8843">
        <v>8</v>
      </c>
      <c r="K8843" t="s">
        <v>2064</v>
      </c>
      <c r="L8843">
        <v>2309</v>
      </c>
      <c r="M8843" t="s">
        <v>2016</v>
      </c>
      <c r="N8843" t="s">
        <v>2062</v>
      </c>
      <c r="O8843">
        <v>0</v>
      </c>
      <c r="P8843" t="s">
        <v>1769</v>
      </c>
      <c r="Q8843">
        <v>20021201</v>
      </c>
      <c r="R8843">
        <v>891012369</v>
      </c>
    </row>
    <row r="8844" spans="1:18">
      <c r="A8844" t="s">
        <v>2059</v>
      </c>
      <c r="B8844" t="s">
        <v>2065</v>
      </c>
      <c r="C8844">
        <v>201203</v>
      </c>
      <c r="D8844">
        <v>31</v>
      </c>
      <c r="E8844" t="s">
        <v>1555</v>
      </c>
      <c r="F8844">
        <v>12789</v>
      </c>
      <c r="G8844">
        <v>4498</v>
      </c>
      <c r="H8844">
        <v>318905</v>
      </c>
      <c r="I8844">
        <v>43112066900</v>
      </c>
      <c r="J8844">
        <v>8</v>
      </c>
      <c r="K8844" t="s">
        <v>2064</v>
      </c>
      <c r="L8844">
        <v>2309</v>
      </c>
      <c r="M8844" t="s">
        <v>2016</v>
      </c>
      <c r="N8844" t="s">
        <v>2062</v>
      </c>
      <c r="O8844">
        <v>0</v>
      </c>
      <c r="P8844" t="s">
        <v>1552</v>
      </c>
      <c r="Q8844">
        <v>20080721</v>
      </c>
      <c r="R8844">
        <v>891012369</v>
      </c>
    </row>
    <row r="8845" spans="1:18">
      <c r="A8845" t="s">
        <v>2059</v>
      </c>
      <c r="B8845" t="s">
        <v>2066</v>
      </c>
      <c r="C8845">
        <v>201203</v>
      </c>
      <c r="D8845">
        <v>31</v>
      </c>
      <c r="E8845" t="s">
        <v>1555</v>
      </c>
      <c r="F8845">
        <v>11371</v>
      </c>
      <c r="G8845">
        <v>3696</v>
      </c>
      <c r="H8845">
        <v>83197</v>
      </c>
      <c r="I8845">
        <v>43112067900</v>
      </c>
      <c r="J8845">
        <v>8</v>
      </c>
      <c r="K8845" t="s">
        <v>2067</v>
      </c>
      <c r="L8845">
        <v>2309</v>
      </c>
      <c r="M8845" t="s">
        <v>2016</v>
      </c>
      <c r="N8845" t="s">
        <v>2062</v>
      </c>
      <c r="O8845">
        <v>0</v>
      </c>
      <c r="P8845" t="s">
        <v>1574</v>
      </c>
      <c r="Q8845">
        <v>19940201</v>
      </c>
      <c r="R8845">
        <v>891012369</v>
      </c>
    </row>
    <row r="8846" spans="1:18">
      <c r="A8846" t="s">
        <v>2059</v>
      </c>
      <c r="B8846" t="s">
        <v>2068</v>
      </c>
      <c r="C8846">
        <v>201203</v>
      </c>
      <c r="D8846">
        <v>31</v>
      </c>
      <c r="E8846" t="s">
        <v>1555</v>
      </c>
      <c r="F8846">
        <v>14941</v>
      </c>
      <c r="G8846">
        <v>4003</v>
      </c>
      <c r="H8846">
        <v>294916</v>
      </c>
      <c r="I8846">
        <v>43112068200</v>
      </c>
      <c r="J8846">
        <v>8</v>
      </c>
      <c r="K8846" t="s">
        <v>2064</v>
      </c>
      <c r="L8846">
        <v>2309</v>
      </c>
      <c r="M8846" t="s">
        <v>2016</v>
      </c>
      <c r="N8846" t="s">
        <v>2062</v>
      </c>
      <c r="O8846">
        <v>0</v>
      </c>
      <c r="P8846" t="s">
        <v>1552</v>
      </c>
      <c r="Q8846">
        <v>20080623</v>
      </c>
      <c r="R8846">
        <v>891012369</v>
      </c>
    </row>
    <row r="8847" spans="1:18">
      <c r="A8847" t="s">
        <v>2059</v>
      </c>
      <c r="B8847" t="s">
        <v>2069</v>
      </c>
      <c r="C8847">
        <v>201203</v>
      </c>
      <c r="D8847">
        <v>31</v>
      </c>
      <c r="E8847" t="s">
        <v>1555</v>
      </c>
      <c r="F8847">
        <v>2556</v>
      </c>
      <c r="G8847">
        <v>3076</v>
      </c>
      <c r="H8847">
        <v>48053</v>
      </c>
      <c r="I8847">
        <v>43112066401</v>
      </c>
      <c r="J8847">
        <v>8</v>
      </c>
      <c r="K8847" t="s">
        <v>2064</v>
      </c>
      <c r="L8847">
        <v>2309</v>
      </c>
      <c r="M8847" t="s">
        <v>2016</v>
      </c>
      <c r="N8847" t="s">
        <v>2062</v>
      </c>
      <c r="O8847">
        <v>0</v>
      </c>
      <c r="P8847" t="s">
        <v>1552</v>
      </c>
      <c r="Q8847">
        <v>20080604</v>
      </c>
      <c r="R8847">
        <v>891012369</v>
      </c>
    </row>
    <row r="8848" spans="1:18">
      <c r="A8848" t="s">
        <v>2059</v>
      </c>
      <c r="B8848" t="s">
        <v>2070</v>
      </c>
      <c r="C8848">
        <v>201203</v>
      </c>
      <c r="D8848">
        <v>31</v>
      </c>
      <c r="E8848" t="s">
        <v>1555</v>
      </c>
      <c r="F8848">
        <v>11759</v>
      </c>
      <c r="G8848">
        <v>3662</v>
      </c>
      <c r="H8848">
        <v>232120</v>
      </c>
      <c r="I8848">
        <v>43112078000</v>
      </c>
      <c r="J8848">
        <v>8</v>
      </c>
      <c r="K8848" t="s">
        <v>2064</v>
      </c>
      <c r="L8848">
        <v>2309</v>
      </c>
      <c r="M8848" t="s">
        <v>2016</v>
      </c>
      <c r="N8848" t="s">
        <v>2062</v>
      </c>
      <c r="O8848">
        <v>0</v>
      </c>
      <c r="P8848" t="s">
        <v>1769</v>
      </c>
      <c r="Q8848">
        <v>20021201</v>
      </c>
      <c r="R8848">
        <v>891012369</v>
      </c>
    </row>
    <row r="8849" spans="1:18">
      <c r="A8849" t="s">
        <v>2059</v>
      </c>
      <c r="B8849" t="s">
        <v>2065</v>
      </c>
      <c r="C8849">
        <v>201204</v>
      </c>
      <c r="D8849">
        <v>30</v>
      </c>
      <c r="E8849" t="s">
        <v>1555</v>
      </c>
      <c r="F8849">
        <v>12558</v>
      </c>
      <c r="G8849">
        <v>4207</v>
      </c>
      <c r="H8849">
        <v>301147</v>
      </c>
      <c r="I8849">
        <v>43112066900</v>
      </c>
      <c r="J8849">
        <v>8</v>
      </c>
      <c r="K8849" t="s">
        <v>2064</v>
      </c>
      <c r="L8849">
        <v>2309</v>
      </c>
      <c r="M8849" t="s">
        <v>2016</v>
      </c>
      <c r="N8849" t="s">
        <v>2062</v>
      </c>
      <c r="O8849">
        <v>0</v>
      </c>
      <c r="P8849" t="s">
        <v>1552</v>
      </c>
      <c r="Q8849">
        <v>20080721</v>
      </c>
      <c r="R8849">
        <v>891012369</v>
      </c>
    </row>
    <row r="8850" spans="1:18">
      <c r="A8850" t="s">
        <v>2059</v>
      </c>
      <c r="B8850" t="s">
        <v>2066</v>
      </c>
      <c r="C8850">
        <v>201204</v>
      </c>
      <c r="D8850">
        <v>30</v>
      </c>
      <c r="E8850" t="s">
        <v>1555</v>
      </c>
      <c r="F8850">
        <v>10888</v>
      </c>
      <c r="G8850">
        <v>4756</v>
      </c>
      <c r="H8850">
        <v>77590</v>
      </c>
      <c r="I8850">
        <v>43112067900</v>
      </c>
      <c r="J8850">
        <v>8</v>
      </c>
      <c r="K8850" t="s">
        <v>2067</v>
      </c>
      <c r="L8850">
        <v>2309</v>
      </c>
      <c r="M8850" t="s">
        <v>2016</v>
      </c>
      <c r="N8850" t="s">
        <v>2062</v>
      </c>
      <c r="O8850">
        <v>0</v>
      </c>
      <c r="P8850" t="s">
        <v>1574</v>
      </c>
      <c r="Q8850">
        <v>19940201</v>
      </c>
      <c r="R8850">
        <v>891012369</v>
      </c>
    </row>
    <row r="8851" spans="1:18">
      <c r="A8851" t="s">
        <v>2059</v>
      </c>
      <c r="B8851" t="s">
        <v>2068</v>
      </c>
      <c r="C8851">
        <v>201204</v>
      </c>
      <c r="D8851">
        <v>30</v>
      </c>
      <c r="E8851" t="s">
        <v>1555</v>
      </c>
      <c r="F8851">
        <v>15573</v>
      </c>
      <c r="G8851">
        <v>3887</v>
      </c>
      <c r="H8851">
        <v>295648</v>
      </c>
      <c r="I8851">
        <v>43112068200</v>
      </c>
      <c r="J8851">
        <v>8</v>
      </c>
      <c r="K8851" t="s">
        <v>2064</v>
      </c>
      <c r="L8851">
        <v>2309</v>
      </c>
      <c r="M8851" t="s">
        <v>2016</v>
      </c>
      <c r="N8851" t="s">
        <v>2062</v>
      </c>
      <c r="O8851">
        <v>0</v>
      </c>
      <c r="P8851" t="s">
        <v>1552</v>
      </c>
      <c r="Q8851">
        <v>20080623</v>
      </c>
      <c r="R8851">
        <v>891012369</v>
      </c>
    </row>
    <row r="8852" spans="1:18">
      <c r="A8852" t="s">
        <v>2059</v>
      </c>
      <c r="B8852" t="s">
        <v>2069</v>
      </c>
      <c r="C8852">
        <v>201204</v>
      </c>
      <c r="D8852">
        <v>30</v>
      </c>
      <c r="E8852" t="s">
        <v>1555</v>
      </c>
      <c r="F8852">
        <v>2338</v>
      </c>
      <c r="G8852">
        <v>2871</v>
      </c>
      <c r="H8852">
        <v>47619</v>
      </c>
      <c r="I8852">
        <v>43112066401</v>
      </c>
      <c r="J8852">
        <v>8</v>
      </c>
      <c r="K8852" t="s">
        <v>2064</v>
      </c>
      <c r="L8852">
        <v>2309</v>
      </c>
      <c r="M8852" t="s">
        <v>2016</v>
      </c>
      <c r="N8852" t="s">
        <v>2062</v>
      </c>
      <c r="O8852">
        <v>0</v>
      </c>
      <c r="P8852" t="s">
        <v>1552</v>
      </c>
      <c r="Q8852">
        <v>20080604</v>
      </c>
      <c r="R8852">
        <v>891012369</v>
      </c>
    </row>
    <row r="8853" spans="1:18">
      <c r="A8853" t="s">
        <v>2059</v>
      </c>
      <c r="B8853" t="s">
        <v>2070</v>
      </c>
      <c r="C8853">
        <v>201204</v>
      </c>
      <c r="D8853">
        <v>30</v>
      </c>
      <c r="E8853" t="s">
        <v>1555</v>
      </c>
      <c r="F8853">
        <v>11828</v>
      </c>
      <c r="G8853">
        <v>3851</v>
      </c>
      <c r="H8853">
        <v>224550</v>
      </c>
      <c r="I8853">
        <v>43112078000</v>
      </c>
      <c r="J8853">
        <v>8</v>
      </c>
      <c r="K8853" t="s">
        <v>2064</v>
      </c>
      <c r="L8853">
        <v>2309</v>
      </c>
      <c r="M8853" t="s">
        <v>2016</v>
      </c>
      <c r="N8853" t="s">
        <v>2062</v>
      </c>
      <c r="O8853">
        <v>0</v>
      </c>
      <c r="P8853" t="s">
        <v>1769</v>
      </c>
      <c r="Q8853">
        <v>20021201</v>
      </c>
      <c r="R8853">
        <v>891012369</v>
      </c>
    </row>
    <row r="8854" spans="1:18">
      <c r="A8854" t="s">
        <v>2059</v>
      </c>
      <c r="B8854" t="s">
        <v>2065</v>
      </c>
      <c r="C8854">
        <v>201205</v>
      </c>
      <c r="D8854">
        <v>31</v>
      </c>
      <c r="E8854" t="s">
        <v>1555</v>
      </c>
      <c r="F8854">
        <v>13044</v>
      </c>
      <c r="G8854">
        <v>4295</v>
      </c>
      <c r="H8854">
        <v>330440</v>
      </c>
      <c r="I8854">
        <v>43112066900</v>
      </c>
      <c r="J8854">
        <v>8</v>
      </c>
      <c r="K8854" t="s">
        <v>2064</v>
      </c>
      <c r="L8854">
        <v>2309</v>
      </c>
      <c r="M8854" t="s">
        <v>2016</v>
      </c>
      <c r="N8854" t="s">
        <v>2062</v>
      </c>
      <c r="O8854">
        <v>0</v>
      </c>
      <c r="P8854" t="s">
        <v>1552</v>
      </c>
      <c r="Q8854">
        <v>20080721</v>
      </c>
      <c r="R8854">
        <v>891012369</v>
      </c>
    </row>
    <row r="8855" spans="1:18">
      <c r="A8855" t="s">
        <v>2059</v>
      </c>
      <c r="B8855" t="s">
        <v>2066</v>
      </c>
      <c r="C8855">
        <v>201205</v>
      </c>
      <c r="D8855">
        <v>31</v>
      </c>
      <c r="E8855" t="s">
        <v>1555</v>
      </c>
      <c r="F8855">
        <v>10714</v>
      </c>
      <c r="G8855">
        <v>3842</v>
      </c>
      <c r="H8855">
        <v>75679</v>
      </c>
      <c r="I8855">
        <v>43112067900</v>
      </c>
      <c r="J8855">
        <v>8</v>
      </c>
      <c r="K8855" t="s">
        <v>2067</v>
      </c>
      <c r="L8855">
        <v>2309</v>
      </c>
      <c r="M8855" t="s">
        <v>2016</v>
      </c>
      <c r="N8855" t="s">
        <v>2062</v>
      </c>
      <c r="O8855">
        <v>0</v>
      </c>
      <c r="P8855" t="s">
        <v>1574</v>
      </c>
      <c r="Q8855">
        <v>19940201</v>
      </c>
      <c r="R8855">
        <v>891012369</v>
      </c>
    </row>
    <row r="8856" spans="1:18">
      <c r="A8856" t="s">
        <v>2059</v>
      </c>
      <c r="B8856" t="s">
        <v>2068</v>
      </c>
      <c r="C8856">
        <v>201205</v>
      </c>
      <c r="D8856">
        <v>31</v>
      </c>
      <c r="E8856" t="s">
        <v>1555</v>
      </c>
      <c r="F8856">
        <v>14844</v>
      </c>
      <c r="G8856">
        <v>4183</v>
      </c>
      <c r="H8856">
        <v>297679</v>
      </c>
      <c r="I8856">
        <v>43112068200</v>
      </c>
      <c r="J8856">
        <v>8</v>
      </c>
      <c r="K8856" t="s">
        <v>2064</v>
      </c>
      <c r="L8856">
        <v>2309</v>
      </c>
      <c r="M8856" t="s">
        <v>2016</v>
      </c>
      <c r="N8856" t="s">
        <v>2062</v>
      </c>
      <c r="O8856">
        <v>0</v>
      </c>
      <c r="P8856" t="s">
        <v>1552</v>
      </c>
      <c r="Q8856">
        <v>20080623</v>
      </c>
      <c r="R8856">
        <v>891012369</v>
      </c>
    </row>
    <row r="8857" spans="1:18">
      <c r="A8857" t="s">
        <v>2059</v>
      </c>
      <c r="B8857" t="s">
        <v>2069</v>
      </c>
      <c r="C8857">
        <v>201205</v>
      </c>
      <c r="D8857">
        <v>31</v>
      </c>
      <c r="E8857" t="s">
        <v>1555</v>
      </c>
      <c r="F8857">
        <v>2291</v>
      </c>
      <c r="G8857">
        <v>2775</v>
      </c>
      <c r="H8857">
        <v>47895</v>
      </c>
      <c r="I8857">
        <v>43112066401</v>
      </c>
      <c r="J8857">
        <v>8</v>
      </c>
      <c r="K8857" t="s">
        <v>2064</v>
      </c>
      <c r="L8857">
        <v>2309</v>
      </c>
      <c r="M8857" t="s">
        <v>2016</v>
      </c>
      <c r="N8857" t="s">
        <v>2062</v>
      </c>
      <c r="O8857">
        <v>0</v>
      </c>
      <c r="P8857" t="s">
        <v>1552</v>
      </c>
      <c r="Q8857">
        <v>20080604</v>
      </c>
      <c r="R8857">
        <v>891012369</v>
      </c>
    </row>
    <row r="8858" spans="1:18">
      <c r="A8858" t="s">
        <v>2059</v>
      </c>
      <c r="B8858" t="s">
        <v>2070</v>
      </c>
      <c r="C8858">
        <v>201205</v>
      </c>
      <c r="D8858">
        <v>31</v>
      </c>
      <c r="E8858" t="s">
        <v>1555</v>
      </c>
      <c r="F8858">
        <v>9621</v>
      </c>
      <c r="G8858">
        <v>3282</v>
      </c>
      <c r="H8858">
        <v>234004</v>
      </c>
      <c r="I8858">
        <v>43112078000</v>
      </c>
      <c r="J8858">
        <v>8</v>
      </c>
      <c r="K8858" t="s">
        <v>2064</v>
      </c>
      <c r="L8858">
        <v>2309</v>
      </c>
      <c r="M8858" t="s">
        <v>2016</v>
      </c>
      <c r="N8858" t="s">
        <v>2062</v>
      </c>
      <c r="O8858">
        <v>0</v>
      </c>
      <c r="P8858" t="s">
        <v>1769</v>
      </c>
      <c r="Q8858">
        <v>20021201</v>
      </c>
      <c r="R8858">
        <v>891012369</v>
      </c>
    </row>
    <row r="8859" spans="1:18">
      <c r="A8859" t="s">
        <v>2059</v>
      </c>
      <c r="B8859" t="s">
        <v>2065</v>
      </c>
      <c r="C8859">
        <v>201206</v>
      </c>
      <c r="D8859">
        <v>29</v>
      </c>
      <c r="E8859" t="s">
        <v>1555</v>
      </c>
      <c r="F8859">
        <v>11269</v>
      </c>
      <c r="G8859">
        <v>4042</v>
      </c>
      <c r="H8859">
        <v>277486</v>
      </c>
      <c r="I8859">
        <v>43112066900</v>
      </c>
      <c r="J8859">
        <v>8</v>
      </c>
      <c r="K8859" t="s">
        <v>2064</v>
      </c>
      <c r="L8859">
        <v>2309</v>
      </c>
      <c r="M8859" t="s">
        <v>2016</v>
      </c>
      <c r="N8859" t="s">
        <v>2062</v>
      </c>
      <c r="O8859">
        <v>0</v>
      </c>
      <c r="P8859" t="s">
        <v>1552</v>
      </c>
      <c r="Q8859">
        <v>20080721</v>
      </c>
      <c r="R8859">
        <v>891012369</v>
      </c>
    </row>
    <row r="8860" spans="1:18">
      <c r="A8860" t="s">
        <v>2059</v>
      </c>
      <c r="B8860" t="s">
        <v>2066</v>
      </c>
      <c r="C8860">
        <v>201206</v>
      </c>
      <c r="D8860">
        <v>29</v>
      </c>
      <c r="E8860" t="s">
        <v>1555</v>
      </c>
      <c r="F8860">
        <v>9203</v>
      </c>
      <c r="G8860">
        <v>1914</v>
      </c>
      <c r="H8860">
        <v>63196</v>
      </c>
      <c r="I8860">
        <v>43112067900</v>
      </c>
      <c r="J8860">
        <v>8</v>
      </c>
      <c r="K8860" t="s">
        <v>2067</v>
      </c>
      <c r="L8860">
        <v>2309</v>
      </c>
      <c r="M8860" t="s">
        <v>2016</v>
      </c>
      <c r="N8860" t="s">
        <v>2062</v>
      </c>
      <c r="O8860">
        <v>0</v>
      </c>
      <c r="P8860" t="s">
        <v>1574</v>
      </c>
      <c r="Q8860">
        <v>19940201</v>
      </c>
      <c r="R8860">
        <v>891012369</v>
      </c>
    </row>
    <row r="8861" spans="1:18">
      <c r="A8861" t="s">
        <v>2059</v>
      </c>
      <c r="B8861" t="s">
        <v>2068</v>
      </c>
      <c r="C8861">
        <v>201206</v>
      </c>
      <c r="D8861">
        <v>29</v>
      </c>
      <c r="E8861" t="s">
        <v>1555</v>
      </c>
      <c r="F8861">
        <v>12845</v>
      </c>
      <c r="G8861">
        <v>4035</v>
      </c>
      <c r="H8861">
        <v>250401</v>
      </c>
      <c r="I8861">
        <v>43112068200</v>
      </c>
      <c r="J8861">
        <v>8</v>
      </c>
      <c r="K8861" t="s">
        <v>2064</v>
      </c>
      <c r="L8861">
        <v>2309</v>
      </c>
      <c r="M8861" t="s">
        <v>2016</v>
      </c>
      <c r="N8861" t="s">
        <v>2062</v>
      </c>
      <c r="O8861">
        <v>0</v>
      </c>
      <c r="P8861" t="s">
        <v>1552</v>
      </c>
      <c r="Q8861">
        <v>20080623</v>
      </c>
      <c r="R8861">
        <v>891012369</v>
      </c>
    </row>
    <row r="8862" spans="1:18">
      <c r="A8862" t="s">
        <v>2059</v>
      </c>
      <c r="B8862" t="s">
        <v>2069</v>
      </c>
      <c r="C8862">
        <v>201206</v>
      </c>
      <c r="D8862">
        <v>28</v>
      </c>
      <c r="E8862" t="s">
        <v>1555</v>
      </c>
      <c r="F8862">
        <v>1899</v>
      </c>
      <c r="G8862">
        <v>2431</v>
      </c>
      <c r="H8862">
        <v>37681</v>
      </c>
      <c r="I8862">
        <v>43112066401</v>
      </c>
      <c r="J8862">
        <v>8</v>
      </c>
      <c r="K8862" t="s">
        <v>2064</v>
      </c>
      <c r="L8862">
        <v>2309</v>
      </c>
      <c r="M8862" t="s">
        <v>2016</v>
      </c>
      <c r="N8862" t="s">
        <v>2062</v>
      </c>
      <c r="O8862">
        <v>0</v>
      </c>
      <c r="P8862" t="s">
        <v>1552</v>
      </c>
      <c r="Q8862">
        <v>20080604</v>
      </c>
      <c r="R8862">
        <v>891012369</v>
      </c>
    </row>
    <row r="8863" spans="1:18">
      <c r="A8863" t="s">
        <v>2059</v>
      </c>
      <c r="B8863" t="s">
        <v>2070</v>
      </c>
      <c r="C8863">
        <v>201206</v>
      </c>
      <c r="D8863">
        <v>29</v>
      </c>
      <c r="E8863" t="s">
        <v>1555</v>
      </c>
      <c r="F8863">
        <v>8270</v>
      </c>
      <c r="G8863">
        <v>3107</v>
      </c>
      <c r="H8863">
        <v>203657</v>
      </c>
      <c r="I8863">
        <v>43112078000</v>
      </c>
      <c r="J8863">
        <v>8</v>
      </c>
      <c r="K8863" t="s">
        <v>2064</v>
      </c>
      <c r="L8863">
        <v>2309</v>
      </c>
      <c r="M8863" t="s">
        <v>2016</v>
      </c>
      <c r="N8863" t="s">
        <v>2062</v>
      </c>
      <c r="O8863">
        <v>0</v>
      </c>
      <c r="P8863" t="s">
        <v>1769</v>
      </c>
      <c r="Q8863">
        <v>20021201</v>
      </c>
      <c r="R8863">
        <v>891012369</v>
      </c>
    </row>
    <row r="8864" spans="1:18">
      <c r="A8864" t="s">
        <v>2059</v>
      </c>
      <c r="B8864" t="s">
        <v>2065</v>
      </c>
      <c r="C8864">
        <v>201207</v>
      </c>
      <c r="D8864">
        <v>31</v>
      </c>
      <c r="E8864" t="s">
        <v>1555</v>
      </c>
      <c r="F8864">
        <v>13052</v>
      </c>
      <c r="G8864">
        <v>4642</v>
      </c>
      <c r="H8864">
        <v>327578</v>
      </c>
      <c r="I8864">
        <v>43112066900</v>
      </c>
      <c r="J8864">
        <v>8</v>
      </c>
      <c r="K8864" t="s">
        <v>2064</v>
      </c>
      <c r="L8864">
        <v>2309</v>
      </c>
      <c r="M8864" t="s">
        <v>2016</v>
      </c>
      <c r="N8864" t="s">
        <v>2062</v>
      </c>
      <c r="O8864">
        <v>0</v>
      </c>
      <c r="P8864" t="s">
        <v>1552</v>
      </c>
      <c r="Q8864">
        <v>20080721</v>
      </c>
      <c r="R8864">
        <v>891012369</v>
      </c>
    </row>
    <row r="8865" spans="1:18">
      <c r="A8865" t="s">
        <v>2059</v>
      </c>
      <c r="B8865" t="s">
        <v>2066</v>
      </c>
      <c r="C8865">
        <v>201207</v>
      </c>
      <c r="D8865">
        <v>31</v>
      </c>
      <c r="E8865" t="s">
        <v>1555</v>
      </c>
      <c r="F8865">
        <v>11538</v>
      </c>
      <c r="G8865">
        <v>3206</v>
      </c>
      <c r="H8865">
        <v>74711</v>
      </c>
      <c r="I8865">
        <v>43112067900</v>
      </c>
      <c r="J8865">
        <v>8</v>
      </c>
      <c r="K8865" t="s">
        <v>2067</v>
      </c>
      <c r="L8865">
        <v>2309</v>
      </c>
      <c r="M8865" t="s">
        <v>2016</v>
      </c>
      <c r="N8865" t="s">
        <v>2062</v>
      </c>
      <c r="O8865">
        <v>0</v>
      </c>
      <c r="P8865" t="s">
        <v>1574</v>
      </c>
      <c r="Q8865">
        <v>19940201</v>
      </c>
      <c r="R8865">
        <v>891012369</v>
      </c>
    </row>
    <row r="8866" spans="1:18">
      <c r="A8866" t="s">
        <v>2059</v>
      </c>
      <c r="B8866" t="s">
        <v>2068</v>
      </c>
      <c r="C8866">
        <v>201207</v>
      </c>
      <c r="D8866">
        <v>31</v>
      </c>
      <c r="E8866" t="s">
        <v>1555</v>
      </c>
      <c r="F8866">
        <v>13722</v>
      </c>
      <c r="G8866">
        <v>4753</v>
      </c>
      <c r="H8866">
        <v>299322</v>
      </c>
      <c r="I8866">
        <v>43112068200</v>
      </c>
      <c r="J8866">
        <v>8</v>
      </c>
      <c r="K8866" t="s">
        <v>2064</v>
      </c>
      <c r="L8866">
        <v>2309</v>
      </c>
      <c r="M8866" t="s">
        <v>2016</v>
      </c>
      <c r="N8866" t="s">
        <v>2062</v>
      </c>
      <c r="O8866">
        <v>0</v>
      </c>
      <c r="P8866" t="s">
        <v>1552</v>
      </c>
      <c r="Q8866">
        <v>20080623</v>
      </c>
      <c r="R8866">
        <v>891012369</v>
      </c>
    </row>
    <row r="8867" spans="1:18">
      <c r="A8867" t="s">
        <v>2059</v>
      </c>
      <c r="B8867" t="s">
        <v>2069</v>
      </c>
      <c r="C8867">
        <v>201207</v>
      </c>
      <c r="D8867">
        <v>31</v>
      </c>
      <c r="E8867" t="s">
        <v>1555</v>
      </c>
      <c r="F8867">
        <v>1960</v>
      </c>
      <c r="G8867">
        <v>2844</v>
      </c>
      <c r="H8867">
        <v>49180</v>
      </c>
      <c r="I8867">
        <v>43112066401</v>
      </c>
      <c r="J8867">
        <v>8</v>
      </c>
      <c r="K8867" t="s">
        <v>2064</v>
      </c>
      <c r="L8867">
        <v>2309</v>
      </c>
      <c r="M8867" t="s">
        <v>2016</v>
      </c>
      <c r="N8867" t="s">
        <v>2062</v>
      </c>
      <c r="O8867">
        <v>0</v>
      </c>
      <c r="P8867" t="s">
        <v>1552</v>
      </c>
      <c r="Q8867">
        <v>20080604</v>
      </c>
      <c r="R8867">
        <v>891012369</v>
      </c>
    </row>
    <row r="8868" spans="1:18">
      <c r="A8868" t="s">
        <v>2059</v>
      </c>
      <c r="B8868" t="s">
        <v>2070</v>
      </c>
      <c r="C8868">
        <v>201207</v>
      </c>
      <c r="D8868">
        <v>31</v>
      </c>
      <c r="E8868" t="s">
        <v>1555</v>
      </c>
      <c r="F8868">
        <v>9525</v>
      </c>
      <c r="G8868">
        <v>3486</v>
      </c>
      <c r="H8868">
        <v>239059</v>
      </c>
      <c r="I8868">
        <v>43112078000</v>
      </c>
      <c r="J8868">
        <v>8</v>
      </c>
      <c r="K8868" t="s">
        <v>2064</v>
      </c>
      <c r="L8868">
        <v>2309</v>
      </c>
      <c r="M8868" t="s">
        <v>2016</v>
      </c>
      <c r="N8868" t="s">
        <v>2062</v>
      </c>
      <c r="O8868">
        <v>0</v>
      </c>
      <c r="P8868" t="s">
        <v>1769</v>
      </c>
      <c r="Q8868">
        <v>20021201</v>
      </c>
      <c r="R8868">
        <v>891012369</v>
      </c>
    </row>
    <row r="8869" spans="1:18">
      <c r="A8869" t="s">
        <v>2059</v>
      </c>
      <c r="B8869" t="s">
        <v>2060</v>
      </c>
      <c r="C8869">
        <v>201208</v>
      </c>
      <c r="D8869">
        <v>4</v>
      </c>
      <c r="E8869" t="s">
        <v>1555</v>
      </c>
      <c r="F8869">
        <v>6</v>
      </c>
      <c r="G8869">
        <v>186</v>
      </c>
      <c r="H8869">
        <v>655</v>
      </c>
      <c r="I8869">
        <v>43112066705</v>
      </c>
      <c r="J8869">
        <v>8</v>
      </c>
      <c r="K8869" t="s">
        <v>2061</v>
      </c>
      <c r="L8869">
        <v>2309</v>
      </c>
      <c r="M8869" t="s">
        <v>2016</v>
      </c>
      <c r="N8869" t="s">
        <v>2062</v>
      </c>
      <c r="O8869">
        <v>0</v>
      </c>
      <c r="P8869" t="s">
        <v>1552</v>
      </c>
      <c r="Q8869">
        <v>20110611</v>
      </c>
      <c r="R8869">
        <v>891012369</v>
      </c>
    </row>
    <row r="8870" spans="1:18">
      <c r="A8870" t="s">
        <v>2059</v>
      </c>
      <c r="B8870" t="s">
        <v>2065</v>
      </c>
      <c r="C8870">
        <v>201208</v>
      </c>
      <c r="D8870">
        <v>25</v>
      </c>
      <c r="E8870" t="s">
        <v>1555</v>
      </c>
      <c r="F8870">
        <v>10415</v>
      </c>
      <c r="G8870">
        <v>3094</v>
      </c>
      <c r="H8870">
        <v>274992</v>
      </c>
      <c r="I8870">
        <v>43112066900</v>
      </c>
      <c r="J8870">
        <v>8</v>
      </c>
      <c r="K8870" t="s">
        <v>2064</v>
      </c>
      <c r="L8870">
        <v>2309</v>
      </c>
      <c r="M8870" t="s">
        <v>2016</v>
      </c>
      <c r="N8870" t="s">
        <v>2062</v>
      </c>
      <c r="O8870">
        <v>0</v>
      </c>
      <c r="P8870" t="s">
        <v>1552</v>
      </c>
      <c r="Q8870">
        <v>20080721</v>
      </c>
      <c r="R8870">
        <v>891012369</v>
      </c>
    </row>
    <row r="8871" spans="1:18">
      <c r="A8871" t="s">
        <v>2059</v>
      </c>
      <c r="B8871" t="s">
        <v>2066</v>
      </c>
      <c r="C8871">
        <v>201208</v>
      </c>
      <c r="D8871">
        <v>25</v>
      </c>
      <c r="E8871" t="s">
        <v>1555</v>
      </c>
      <c r="F8871">
        <v>9094</v>
      </c>
      <c r="G8871">
        <v>1969</v>
      </c>
      <c r="H8871">
        <v>61459</v>
      </c>
      <c r="I8871">
        <v>43112067900</v>
      </c>
      <c r="J8871">
        <v>8</v>
      </c>
      <c r="K8871" t="s">
        <v>2067</v>
      </c>
      <c r="L8871">
        <v>2309</v>
      </c>
      <c r="M8871" t="s">
        <v>2016</v>
      </c>
      <c r="N8871" t="s">
        <v>2062</v>
      </c>
      <c r="O8871">
        <v>0</v>
      </c>
      <c r="P8871" t="s">
        <v>1574</v>
      </c>
      <c r="Q8871">
        <v>19940201</v>
      </c>
      <c r="R8871">
        <v>891012369</v>
      </c>
    </row>
    <row r="8872" spans="1:18">
      <c r="A8872" t="s">
        <v>2059</v>
      </c>
      <c r="B8872" t="s">
        <v>2068</v>
      </c>
      <c r="C8872">
        <v>201208</v>
      </c>
      <c r="D8872">
        <v>25</v>
      </c>
      <c r="E8872" t="s">
        <v>1555</v>
      </c>
      <c r="F8872">
        <v>6956</v>
      </c>
      <c r="G8872">
        <v>2217</v>
      </c>
      <c r="H8872">
        <v>183676</v>
      </c>
      <c r="I8872">
        <v>43112068200</v>
      </c>
      <c r="J8872">
        <v>8</v>
      </c>
      <c r="K8872" t="s">
        <v>2064</v>
      </c>
      <c r="L8872">
        <v>2309</v>
      </c>
      <c r="M8872" t="s">
        <v>2016</v>
      </c>
      <c r="N8872" t="s">
        <v>2062</v>
      </c>
      <c r="O8872">
        <v>0</v>
      </c>
      <c r="P8872" t="s">
        <v>1552</v>
      </c>
      <c r="Q8872">
        <v>20080623</v>
      </c>
      <c r="R8872">
        <v>891012369</v>
      </c>
    </row>
    <row r="8873" spans="1:18">
      <c r="A8873" t="s">
        <v>2059</v>
      </c>
      <c r="B8873" t="s">
        <v>2070</v>
      </c>
      <c r="C8873">
        <v>201208</v>
      </c>
      <c r="D8873">
        <v>25</v>
      </c>
      <c r="E8873" t="s">
        <v>1555</v>
      </c>
      <c r="F8873">
        <v>9343</v>
      </c>
      <c r="G8873">
        <v>2853</v>
      </c>
      <c r="H8873">
        <v>208023</v>
      </c>
      <c r="I8873">
        <v>43112078000</v>
      </c>
      <c r="J8873">
        <v>8</v>
      </c>
      <c r="K8873" t="s">
        <v>2064</v>
      </c>
      <c r="L8873">
        <v>2309</v>
      </c>
      <c r="M8873" t="s">
        <v>2016</v>
      </c>
      <c r="N8873" t="s">
        <v>2062</v>
      </c>
      <c r="O8873">
        <v>0</v>
      </c>
      <c r="P8873" t="s">
        <v>1769</v>
      </c>
      <c r="Q8873">
        <v>20021201</v>
      </c>
      <c r="R8873">
        <v>891012369</v>
      </c>
    </row>
    <row r="8874" spans="1:18">
      <c r="A8874" t="s">
        <v>2059</v>
      </c>
      <c r="B8874" t="s">
        <v>2065</v>
      </c>
      <c r="C8874">
        <v>201209</v>
      </c>
      <c r="D8874">
        <v>30</v>
      </c>
      <c r="E8874" t="s">
        <v>1555</v>
      </c>
      <c r="F8874">
        <v>13104</v>
      </c>
      <c r="G8874">
        <v>4945</v>
      </c>
      <c r="H8874">
        <v>334190</v>
      </c>
      <c r="I8874">
        <v>43112066900</v>
      </c>
      <c r="J8874">
        <v>8</v>
      </c>
      <c r="K8874" t="s">
        <v>2064</v>
      </c>
      <c r="L8874">
        <v>2309</v>
      </c>
      <c r="M8874" t="s">
        <v>2016</v>
      </c>
      <c r="N8874" t="s">
        <v>2062</v>
      </c>
      <c r="O8874">
        <v>0</v>
      </c>
      <c r="P8874" t="s">
        <v>1552</v>
      </c>
      <c r="Q8874">
        <v>20080721</v>
      </c>
      <c r="R8874">
        <v>891012369</v>
      </c>
    </row>
    <row r="8875" spans="1:18">
      <c r="A8875" t="s">
        <v>2059</v>
      </c>
      <c r="B8875" t="s">
        <v>2066</v>
      </c>
      <c r="C8875">
        <v>201209</v>
      </c>
      <c r="D8875">
        <v>30</v>
      </c>
      <c r="E8875" t="s">
        <v>1555</v>
      </c>
      <c r="F8875">
        <v>11903</v>
      </c>
      <c r="G8875">
        <v>3281</v>
      </c>
      <c r="H8875">
        <v>76824</v>
      </c>
      <c r="I8875">
        <v>43112067900</v>
      </c>
      <c r="J8875">
        <v>8</v>
      </c>
      <c r="K8875" t="s">
        <v>2067</v>
      </c>
      <c r="L8875">
        <v>2309</v>
      </c>
      <c r="M8875" t="s">
        <v>2016</v>
      </c>
      <c r="N8875" t="s">
        <v>2062</v>
      </c>
      <c r="O8875">
        <v>0</v>
      </c>
      <c r="P8875" t="s">
        <v>1574</v>
      </c>
      <c r="Q8875">
        <v>19940201</v>
      </c>
      <c r="R8875">
        <v>891012369</v>
      </c>
    </row>
    <row r="8876" spans="1:18">
      <c r="A8876" t="s">
        <v>2059</v>
      </c>
      <c r="B8876" t="s">
        <v>2068</v>
      </c>
      <c r="C8876">
        <v>201209</v>
      </c>
      <c r="D8876">
        <v>30</v>
      </c>
      <c r="E8876" t="s">
        <v>1555</v>
      </c>
      <c r="F8876">
        <v>10011</v>
      </c>
      <c r="G8876">
        <v>3181</v>
      </c>
      <c r="H8876">
        <v>255301</v>
      </c>
      <c r="I8876">
        <v>43112068200</v>
      </c>
      <c r="J8876">
        <v>8</v>
      </c>
      <c r="K8876" t="s">
        <v>2064</v>
      </c>
      <c r="L8876">
        <v>2309</v>
      </c>
      <c r="M8876" t="s">
        <v>2016</v>
      </c>
      <c r="N8876" t="s">
        <v>2062</v>
      </c>
      <c r="O8876">
        <v>0</v>
      </c>
      <c r="P8876" t="s">
        <v>1552</v>
      </c>
      <c r="Q8876">
        <v>20080623</v>
      </c>
      <c r="R8876">
        <v>891012369</v>
      </c>
    </row>
    <row r="8877" spans="1:18">
      <c r="A8877" t="s">
        <v>2059</v>
      </c>
      <c r="B8877" t="s">
        <v>2070</v>
      </c>
      <c r="C8877">
        <v>201209</v>
      </c>
      <c r="D8877">
        <v>30</v>
      </c>
      <c r="E8877" t="s">
        <v>1555</v>
      </c>
      <c r="F8877">
        <v>11173</v>
      </c>
      <c r="G8877">
        <v>3771</v>
      </c>
      <c r="H8877">
        <v>246889</v>
      </c>
      <c r="I8877">
        <v>43112078000</v>
      </c>
      <c r="J8877">
        <v>8</v>
      </c>
      <c r="K8877" t="s">
        <v>2064</v>
      </c>
      <c r="L8877">
        <v>2309</v>
      </c>
      <c r="M8877" t="s">
        <v>2016</v>
      </c>
      <c r="N8877" t="s">
        <v>2062</v>
      </c>
      <c r="O8877">
        <v>0</v>
      </c>
      <c r="P8877" t="s">
        <v>1769</v>
      </c>
      <c r="Q8877">
        <v>20021201</v>
      </c>
      <c r="R8877">
        <v>891012369</v>
      </c>
    </row>
    <row r="8878" spans="1:18">
      <c r="A8878" t="s">
        <v>2059</v>
      </c>
      <c r="B8878" t="s">
        <v>2065</v>
      </c>
      <c r="C8878">
        <v>201210</v>
      </c>
      <c r="D8878">
        <v>31</v>
      </c>
      <c r="E8878" t="s">
        <v>1555</v>
      </c>
      <c r="F8878">
        <v>12982</v>
      </c>
      <c r="G8878">
        <v>5015</v>
      </c>
      <c r="H8878">
        <v>337975</v>
      </c>
      <c r="I8878">
        <v>43112066900</v>
      </c>
      <c r="J8878">
        <v>8</v>
      </c>
      <c r="K8878" t="s">
        <v>2064</v>
      </c>
      <c r="L8878">
        <v>2309</v>
      </c>
      <c r="M8878" t="s">
        <v>2016</v>
      </c>
      <c r="N8878" t="s">
        <v>2062</v>
      </c>
      <c r="O8878">
        <v>0</v>
      </c>
      <c r="P8878" t="s">
        <v>1552</v>
      </c>
      <c r="Q8878">
        <v>20080721</v>
      </c>
      <c r="R8878">
        <v>891012369</v>
      </c>
    </row>
    <row r="8879" spans="1:18">
      <c r="A8879" t="s">
        <v>2059</v>
      </c>
      <c r="B8879" t="s">
        <v>2066</v>
      </c>
      <c r="C8879">
        <v>201210</v>
      </c>
      <c r="D8879">
        <v>31</v>
      </c>
      <c r="E8879" t="s">
        <v>1555</v>
      </c>
      <c r="F8879">
        <v>11563</v>
      </c>
      <c r="G8879">
        <v>2512</v>
      </c>
      <c r="H8879">
        <v>77050</v>
      </c>
      <c r="I8879">
        <v>43112067900</v>
      </c>
      <c r="J8879">
        <v>8</v>
      </c>
      <c r="K8879" t="s">
        <v>2067</v>
      </c>
      <c r="L8879">
        <v>2309</v>
      </c>
      <c r="M8879" t="s">
        <v>2016</v>
      </c>
      <c r="N8879" t="s">
        <v>2062</v>
      </c>
      <c r="O8879">
        <v>0</v>
      </c>
      <c r="P8879" t="s">
        <v>1574</v>
      </c>
      <c r="Q8879">
        <v>19940201</v>
      </c>
      <c r="R8879">
        <v>891012369</v>
      </c>
    </row>
    <row r="8880" spans="1:18">
      <c r="A8880" t="s">
        <v>2059</v>
      </c>
      <c r="B8880" t="s">
        <v>2068</v>
      </c>
      <c r="C8880">
        <v>201210</v>
      </c>
      <c r="D8880">
        <v>31</v>
      </c>
      <c r="E8880" t="s">
        <v>1555</v>
      </c>
      <c r="F8880">
        <v>10658</v>
      </c>
      <c r="G8880">
        <v>3590</v>
      </c>
      <c r="H8880">
        <v>277464</v>
      </c>
      <c r="I8880">
        <v>43112068200</v>
      </c>
      <c r="J8880">
        <v>8</v>
      </c>
      <c r="K8880" t="s">
        <v>2064</v>
      </c>
      <c r="L8880">
        <v>2309</v>
      </c>
      <c r="M8880" t="s">
        <v>2016</v>
      </c>
      <c r="N8880" t="s">
        <v>2062</v>
      </c>
      <c r="O8880">
        <v>0</v>
      </c>
      <c r="P8880" t="s">
        <v>1552</v>
      </c>
      <c r="Q8880">
        <v>20080623</v>
      </c>
      <c r="R8880">
        <v>891012369</v>
      </c>
    </row>
    <row r="8881" spans="1:18">
      <c r="A8881" t="s">
        <v>2059</v>
      </c>
      <c r="B8881" t="s">
        <v>2070</v>
      </c>
      <c r="C8881">
        <v>201210</v>
      </c>
      <c r="D8881">
        <v>31</v>
      </c>
      <c r="E8881" t="s">
        <v>1555</v>
      </c>
      <c r="F8881">
        <v>12269</v>
      </c>
      <c r="G8881">
        <v>4482</v>
      </c>
      <c r="H8881">
        <v>252859</v>
      </c>
      <c r="I8881">
        <v>43112078000</v>
      </c>
      <c r="J8881">
        <v>8</v>
      </c>
      <c r="K8881" t="s">
        <v>2064</v>
      </c>
      <c r="L8881">
        <v>2309</v>
      </c>
      <c r="M8881" t="s">
        <v>2016</v>
      </c>
      <c r="N8881" t="s">
        <v>2062</v>
      </c>
      <c r="O8881">
        <v>0</v>
      </c>
      <c r="P8881" t="s">
        <v>1769</v>
      </c>
      <c r="Q8881">
        <v>20021201</v>
      </c>
      <c r="R8881">
        <v>891012369</v>
      </c>
    </row>
    <row r="8882" spans="1:18">
      <c r="A8882" t="s">
        <v>2059</v>
      </c>
      <c r="B8882" t="s">
        <v>2065</v>
      </c>
      <c r="C8882">
        <v>201211</v>
      </c>
      <c r="D8882">
        <v>30</v>
      </c>
      <c r="E8882" t="s">
        <v>1555</v>
      </c>
      <c r="F8882">
        <v>11584</v>
      </c>
      <c r="G8882">
        <v>4291</v>
      </c>
      <c r="H8882">
        <v>292282</v>
      </c>
      <c r="I8882">
        <v>43112066900</v>
      </c>
      <c r="J8882">
        <v>8</v>
      </c>
      <c r="K8882" t="s">
        <v>2064</v>
      </c>
      <c r="L8882">
        <v>2309</v>
      </c>
      <c r="M8882" t="s">
        <v>2016</v>
      </c>
      <c r="N8882" t="s">
        <v>2062</v>
      </c>
      <c r="O8882">
        <v>0</v>
      </c>
      <c r="P8882" t="s">
        <v>1552</v>
      </c>
      <c r="Q8882">
        <v>20080721</v>
      </c>
      <c r="R8882">
        <v>891012369</v>
      </c>
    </row>
    <row r="8883" spans="1:18">
      <c r="A8883" t="s">
        <v>2059</v>
      </c>
      <c r="B8883" t="s">
        <v>2066</v>
      </c>
      <c r="C8883">
        <v>201211</v>
      </c>
      <c r="D8883">
        <v>30</v>
      </c>
      <c r="E8883" t="s">
        <v>1555</v>
      </c>
      <c r="F8883">
        <v>11270</v>
      </c>
      <c r="G8883">
        <v>4681</v>
      </c>
      <c r="H8883">
        <v>72784</v>
      </c>
      <c r="I8883">
        <v>43112067900</v>
      </c>
      <c r="J8883">
        <v>8</v>
      </c>
      <c r="K8883" t="s">
        <v>2067</v>
      </c>
      <c r="L8883">
        <v>2309</v>
      </c>
      <c r="M8883" t="s">
        <v>2016</v>
      </c>
      <c r="N8883" t="s">
        <v>2062</v>
      </c>
      <c r="O8883">
        <v>0</v>
      </c>
      <c r="P8883" t="s">
        <v>1574</v>
      </c>
      <c r="Q8883">
        <v>19940201</v>
      </c>
      <c r="R8883">
        <v>891012369</v>
      </c>
    </row>
    <row r="8884" spans="1:18">
      <c r="A8884" t="s">
        <v>2059</v>
      </c>
      <c r="B8884" t="s">
        <v>2068</v>
      </c>
      <c r="C8884">
        <v>201211</v>
      </c>
      <c r="D8884">
        <v>30</v>
      </c>
      <c r="E8884" t="s">
        <v>1555</v>
      </c>
      <c r="F8884">
        <v>11134</v>
      </c>
      <c r="G8884">
        <v>5309</v>
      </c>
      <c r="H8884">
        <v>280940</v>
      </c>
      <c r="I8884">
        <v>43112068200</v>
      </c>
      <c r="J8884">
        <v>8</v>
      </c>
      <c r="K8884" t="s">
        <v>2064</v>
      </c>
      <c r="L8884">
        <v>2309</v>
      </c>
      <c r="M8884" t="s">
        <v>2016</v>
      </c>
      <c r="N8884" t="s">
        <v>2062</v>
      </c>
      <c r="O8884">
        <v>0</v>
      </c>
      <c r="P8884" t="s">
        <v>1552</v>
      </c>
      <c r="Q8884">
        <v>20080623</v>
      </c>
      <c r="R8884">
        <v>891012369</v>
      </c>
    </row>
    <row r="8885" spans="1:18">
      <c r="A8885" t="s">
        <v>2059</v>
      </c>
      <c r="B8885" t="s">
        <v>2070</v>
      </c>
      <c r="C8885">
        <v>201211</v>
      </c>
      <c r="D8885">
        <v>30</v>
      </c>
      <c r="E8885" t="s">
        <v>1555</v>
      </c>
      <c r="F8885">
        <v>12092</v>
      </c>
      <c r="G8885">
        <v>4901</v>
      </c>
      <c r="H8885">
        <v>241536</v>
      </c>
      <c r="I8885">
        <v>43112078000</v>
      </c>
      <c r="J8885">
        <v>8</v>
      </c>
      <c r="K8885" t="s">
        <v>2064</v>
      </c>
      <c r="L8885">
        <v>2309</v>
      </c>
      <c r="M8885" t="s">
        <v>2016</v>
      </c>
      <c r="N8885" t="s">
        <v>2062</v>
      </c>
      <c r="O8885">
        <v>0</v>
      </c>
      <c r="P8885" t="s">
        <v>1769</v>
      </c>
      <c r="Q8885">
        <v>20021201</v>
      </c>
      <c r="R8885">
        <v>891012369</v>
      </c>
    </row>
    <row r="8886" spans="1:18">
      <c r="A8886" t="s">
        <v>2059</v>
      </c>
      <c r="B8886" t="s">
        <v>2065</v>
      </c>
      <c r="C8886">
        <v>201212</v>
      </c>
      <c r="D8886">
        <v>31</v>
      </c>
      <c r="E8886" t="s">
        <v>1555</v>
      </c>
      <c r="F8886">
        <v>10410</v>
      </c>
      <c r="G8886">
        <v>740</v>
      </c>
      <c r="H8886">
        <v>329557</v>
      </c>
      <c r="I8886">
        <v>43112066900</v>
      </c>
      <c r="J8886">
        <v>8</v>
      </c>
      <c r="K8886" t="s">
        <v>2064</v>
      </c>
      <c r="L8886">
        <v>2309</v>
      </c>
      <c r="M8886" t="s">
        <v>2016</v>
      </c>
      <c r="N8886" t="s">
        <v>2062</v>
      </c>
      <c r="O8886">
        <v>0</v>
      </c>
      <c r="P8886" t="s">
        <v>1552</v>
      </c>
      <c r="Q8886">
        <v>20080721</v>
      </c>
      <c r="R8886">
        <v>891012369</v>
      </c>
    </row>
    <row r="8887" spans="1:18">
      <c r="A8887" t="s">
        <v>2059</v>
      </c>
      <c r="B8887" t="s">
        <v>2066</v>
      </c>
      <c r="C8887">
        <v>201212</v>
      </c>
      <c r="D8887">
        <v>31</v>
      </c>
      <c r="E8887" t="s">
        <v>1555</v>
      </c>
      <c r="F8887">
        <v>11687</v>
      </c>
      <c r="G8887">
        <v>569</v>
      </c>
      <c r="H8887">
        <v>76982</v>
      </c>
      <c r="I8887">
        <v>43112067900</v>
      </c>
      <c r="J8887">
        <v>8</v>
      </c>
      <c r="K8887" t="s">
        <v>2067</v>
      </c>
      <c r="L8887">
        <v>2309</v>
      </c>
      <c r="M8887" t="s">
        <v>2016</v>
      </c>
      <c r="N8887" t="s">
        <v>2062</v>
      </c>
      <c r="O8887">
        <v>0</v>
      </c>
      <c r="P8887" t="s">
        <v>1574</v>
      </c>
      <c r="Q8887">
        <v>19940201</v>
      </c>
      <c r="R8887">
        <v>891012369</v>
      </c>
    </row>
    <row r="8888" spans="1:18">
      <c r="A8888" t="s">
        <v>2059</v>
      </c>
      <c r="B8888" t="s">
        <v>2068</v>
      </c>
      <c r="C8888">
        <v>201212</v>
      </c>
      <c r="D8888">
        <v>31</v>
      </c>
      <c r="E8888" t="s">
        <v>1555</v>
      </c>
      <c r="F8888">
        <v>11398</v>
      </c>
      <c r="G8888">
        <v>776</v>
      </c>
      <c r="H8888">
        <v>286770</v>
      </c>
      <c r="I8888">
        <v>43112068200</v>
      </c>
      <c r="J8888">
        <v>8</v>
      </c>
      <c r="K8888" t="s">
        <v>2064</v>
      </c>
      <c r="L8888">
        <v>2309</v>
      </c>
      <c r="M8888" t="s">
        <v>2016</v>
      </c>
      <c r="N8888" t="s">
        <v>2062</v>
      </c>
      <c r="O8888">
        <v>0</v>
      </c>
      <c r="P8888" t="s">
        <v>1552</v>
      </c>
      <c r="Q8888">
        <v>20080623</v>
      </c>
      <c r="R8888">
        <v>891012369</v>
      </c>
    </row>
    <row r="8889" spans="1:18">
      <c r="A8889" t="s">
        <v>2059</v>
      </c>
      <c r="B8889" t="s">
        <v>2070</v>
      </c>
      <c r="C8889">
        <v>201212</v>
      </c>
      <c r="D8889">
        <v>31</v>
      </c>
      <c r="E8889" t="s">
        <v>1555</v>
      </c>
      <c r="F8889">
        <v>11955</v>
      </c>
      <c r="G8889">
        <v>697</v>
      </c>
      <c r="H8889">
        <v>238112</v>
      </c>
      <c r="I8889">
        <v>43112078000</v>
      </c>
      <c r="J8889">
        <v>8</v>
      </c>
      <c r="K8889" t="s">
        <v>2064</v>
      </c>
      <c r="L8889">
        <v>2309</v>
      </c>
      <c r="M8889" t="s">
        <v>2016</v>
      </c>
      <c r="N8889" t="s">
        <v>2062</v>
      </c>
      <c r="O8889">
        <v>0</v>
      </c>
      <c r="P8889" t="s">
        <v>1769</v>
      </c>
      <c r="Q8889">
        <v>20021201</v>
      </c>
      <c r="R8889">
        <v>891012369</v>
      </c>
    </row>
    <row r="8890" spans="1:18">
      <c r="A8890" t="s">
        <v>2059</v>
      </c>
      <c r="B8890" t="s">
        <v>2063</v>
      </c>
      <c r="C8890">
        <v>201201</v>
      </c>
      <c r="D8890">
        <v>31</v>
      </c>
      <c r="E8890" t="s">
        <v>1555</v>
      </c>
      <c r="F8890">
        <v>0</v>
      </c>
      <c r="G8890">
        <v>11185</v>
      </c>
      <c r="H8890">
        <v>0</v>
      </c>
      <c r="I8890">
        <v>43112066100</v>
      </c>
      <c r="J8890">
        <v>9</v>
      </c>
      <c r="K8890" t="s">
        <v>2064</v>
      </c>
      <c r="L8890">
        <v>2309</v>
      </c>
      <c r="M8890" t="s">
        <v>2016</v>
      </c>
      <c r="N8890" t="s">
        <v>2062</v>
      </c>
      <c r="O8890">
        <v>0</v>
      </c>
      <c r="P8890" t="s">
        <v>1552</v>
      </c>
      <c r="Q8890">
        <v>19980615</v>
      </c>
      <c r="R8890">
        <v>891012369</v>
      </c>
    </row>
    <row r="8891" spans="1:18">
      <c r="A8891" t="s">
        <v>2059</v>
      </c>
      <c r="B8891" t="s">
        <v>2060</v>
      </c>
      <c r="C8891">
        <v>201201</v>
      </c>
      <c r="D8891">
        <v>31</v>
      </c>
      <c r="E8891" t="s">
        <v>1555</v>
      </c>
      <c r="F8891">
        <v>1178</v>
      </c>
      <c r="G8891">
        <v>1518</v>
      </c>
      <c r="H8891">
        <v>5835</v>
      </c>
      <c r="I8891">
        <v>43112066705</v>
      </c>
      <c r="J8891">
        <v>9</v>
      </c>
      <c r="K8891" t="s">
        <v>2061</v>
      </c>
      <c r="L8891">
        <v>2309</v>
      </c>
      <c r="M8891" t="s">
        <v>2016</v>
      </c>
      <c r="N8891" t="s">
        <v>2062</v>
      </c>
      <c r="O8891">
        <v>0</v>
      </c>
      <c r="P8891" t="s">
        <v>1552</v>
      </c>
      <c r="Q8891">
        <v>20110611</v>
      </c>
      <c r="R8891">
        <v>891012369</v>
      </c>
    </row>
    <row r="8892" spans="1:18">
      <c r="A8892" t="s">
        <v>2059</v>
      </c>
      <c r="B8892" t="s">
        <v>2071</v>
      </c>
      <c r="C8892">
        <v>201201</v>
      </c>
      <c r="D8892">
        <v>31</v>
      </c>
      <c r="E8892" t="s">
        <v>1555</v>
      </c>
      <c r="F8892">
        <v>4096</v>
      </c>
      <c r="G8892">
        <v>6055</v>
      </c>
      <c r="H8892">
        <v>30006</v>
      </c>
      <c r="I8892">
        <v>43112067501</v>
      </c>
      <c r="J8892">
        <v>9</v>
      </c>
      <c r="K8892" t="s">
        <v>2064</v>
      </c>
      <c r="L8892">
        <v>2309</v>
      </c>
      <c r="M8892" t="s">
        <v>2016</v>
      </c>
      <c r="N8892" t="s">
        <v>2062</v>
      </c>
      <c r="O8892">
        <v>0</v>
      </c>
      <c r="P8892" t="s">
        <v>1771</v>
      </c>
      <c r="Q8892">
        <v>20021009</v>
      </c>
      <c r="R8892">
        <v>891012369</v>
      </c>
    </row>
    <row r="8893" spans="1:18">
      <c r="A8893" t="s">
        <v>2059</v>
      </c>
      <c r="B8893" t="s">
        <v>2072</v>
      </c>
      <c r="C8893">
        <v>201201</v>
      </c>
      <c r="D8893">
        <v>31</v>
      </c>
      <c r="E8893" t="s">
        <v>1555</v>
      </c>
      <c r="F8893">
        <v>3966</v>
      </c>
      <c r="G8893">
        <v>1937</v>
      </c>
      <c r="H8893">
        <v>32973</v>
      </c>
      <c r="I8893">
        <v>43112068501</v>
      </c>
      <c r="J8893">
        <v>9</v>
      </c>
      <c r="K8893" t="s">
        <v>2064</v>
      </c>
      <c r="L8893">
        <v>2309</v>
      </c>
      <c r="M8893" t="s">
        <v>2016</v>
      </c>
      <c r="N8893" t="s">
        <v>2062</v>
      </c>
      <c r="O8893">
        <v>0</v>
      </c>
      <c r="P8893" t="s">
        <v>1552</v>
      </c>
      <c r="Q8893">
        <v>20020827</v>
      </c>
      <c r="R8893">
        <v>891012369</v>
      </c>
    </row>
    <row r="8894" spans="1:18">
      <c r="A8894" t="s">
        <v>2059</v>
      </c>
      <c r="B8894" t="s">
        <v>2073</v>
      </c>
      <c r="C8894">
        <v>201201</v>
      </c>
      <c r="D8894">
        <v>31</v>
      </c>
      <c r="E8894" t="s">
        <v>1555</v>
      </c>
      <c r="F8894">
        <v>2778</v>
      </c>
      <c r="G8894">
        <v>18960</v>
      </c>
      <c r="H8894">
        <v>1214</v>
      </c>
      <c r="I8894">
        <v>43112069901</v>
      </c>
      <c r="J8894">
        <v>9</v>
      </c>
      <c r="K8894" t="s">
        <v>2064</v>
      </c>
      <c r="L8894">
        <v>2309</v>
      </c>
      <c r="M8894" t="s">
        <v>2016</v>
      </c>
      <c r="N8894" t="s">
        <v>2062</v>
      </c>
      <c r="O8894">
        <v>0</v>
      </c>
      <c r="P8894" t="s">
        <v>1552</v>
      </c>
      <c r="Q8894">
        <v>20061127</v>
      </c>
      <c r="R8894">
        <v>891012369</v>
      </c>
    </row>
    <row r="8895" spans="1:18">
      <c r="A8895" t="s">
        <v>2059</v>
      </c>
      <c r="B8895" t="s">
        <v>2074</v>
      </c>
      <c r="C8895">
        <v>201201</v>
      </c>
      <c r="D8895">
        <v>31</v>
      </c>
      <c r="E8895" t="s">
        <v>1555</v>
      </c>
      <c r="F8895">
        <v>2535</v>
      </c>
      <c r="G8895">
        <v>9711</v>
      </c>
      <c r="H8895">
        <v>43355</v>
      </c>
      <c r="I8895">
        <v>43112079701</v>
      </c>
      <c r="J8895">
        <v>9</v>
      </c>
      <c r="K8895" t="s">
        <v>2075</v>
      </c>
      <c r="L8895">
        <v>2309</v>
      </c>
      <c r="M8895" t="s">
        <v>2016</v>
      </c>
      <c r="N8895" t="s">
        <v>2062</v>
      </c>
      <c r="O8895">
        <v>0</v>
      </c>
      <c r="P8895" t="s">
        <v>1552</v>
      </c>
      <c r="Q8895">
        <v>20110629</v>
      </c>
      <c r="R8895">
        <v>891012369</v>
      </c>
    </row>
    <row r="8896" spans="1:18">
      <c r="A8896" t="s">
        <v>2059</v>
      </c>
      <c r="B8896" t="s">
        <v>2076</v>
      </c>
      <c r="C8896">
        <v>201201</v>
      </c>
      <c r="D8896">
        <v>31</v>
      </c>
      <c r="E8896" t="s">
        <v>1555</v>
      </c>
      <c r="F8896">
        <v>6208</v>
      </c>
      <c r="G8896">
        <v>6915</v>
      </c>
      <c r="H8896">
        <v>51966</v>
      </c>
      <c r="I8896">
        <v>43112080100</v>
      </c>
      <c r="J8896">
        <v>9</v>
      </c>
      <c r="K8896" t="s">
        <v>2061</v>
      </c>
      <c r="L8896">
        <v>2309</v>
      </c>
      <c r="M8896" t="s">
        <v>2016</v>
      </c>
      <c r="N8896" t="s">
        <v>2062</v>
      </c>
      <c r="O8896">
        <v>0</v>
      </c>
      <c r="P8896" t="s">
        <v>1769</v>
      </c>
      <c r="Q8896">
        <v>20100325</v>
      </c>
      <c r="R8896">
        <v>891012369</v>
      </c>
    </row>
    <row r="8897" spans="1:18">
      <c r="A8897" t="s">
        <v>2077</v>
      </c>
      <c r="B8897" t="s">
        <v>2078</v>
      </c>
      <c r="C8897">
        <v>201201</v>
      </c>
      <c r="D8897">
        <v>31</v>
      </c>
      <c r="E8897" t="s">
        <v>1555</v>
      </c>
      <c r="F8897">
        <v>4116</v>
      </c>
      <c r="G8897">
        <v>16936</v>
      </c>
      <c r="H8897">
        <v>45206</v>
      </c>
      <c r="I8897">
        <v>43112079900</v>
      </c>
      <c r="J8897">
        <v>9</v>
      </c>
      <c r="K8897" t="s">
        <v>2079</v>
      </c>
      <c r="L8897">
        <v>2309</v>
      </c>
      <c r="M8897" t="s">
        <v>2016</v>
      </c>
      <c r="N8897" t="s">
        <v>2062</v>
      </c>
      <c r="O8897">
        <v>0</v>
      </c>
      <c r="P8897" t="s">
        <v>1769</v>
      </c>
      <c r="Q8897">
        <v>20090512</v>
      </c>
      <c r="R8897">
        <v>891012369</v>
      </c>
    </row>
    <row r="8898" spans="1:18">
      <c r="A8898" t="s">
        <v>2080</v>
      </c>
      <c r="B8898" t="s">
        <v>2081</v>
      </c>
      <c r="C8898">
        <v>201201</v>
      </c>
      <c r="D8898">
        <v>31</v>
      </c>
      <c r="E8898" t="s">
        <v>1555</v>
      </c>
      <c r="F8898">
        <v>1988</v>
      </c>
      <c r="G8898">
        <v>2528</v>
      </c>
      <c r="H8898">
        <v>29424</v>
      </c>
      <c r="I8898">
        <v>43112067301</v>
      </c>
      <c r="J8898">
        <v>9</v>
      </c>
      <c r="K8898" t="s">
        <v>2064</v>
      </c>
      <c r="L8898">
        <v>2309</v>
      </c>
      <c r="M8898" t="s">
        <v>2016</v>
      </c>
      <c r="N8898" t="s">
        <v>2062</v>
      </c>
      <c r="O8898">
        <v>0</v>
      </c>
      <c r="P8898" t="s">
        <v>1769</v>
      </c>
      <c r="Q8898">
        <v>20050908</v>
      </c>
      <c r="R8898">
        <v>891012369</v>
      </c>
    </row>
    <row r="8899" spans="1:18">
      <c r="A8899" t="s">
        <v>2080</v>
      </c>
      <c r="B8899" t="s">
        <v>2082</v>
      </c>
      <c r="C8899">
        <v>201201</v>
      </c>
      <c r="D8899">
        <v>31</v>
      </c>
      <c r="E8899" t="s">
        <v>1555</v>
      </c>
      <c r="F8899">
        <v>2510</v>
      </c>
      <c r="G8899">
        <v>2290</v>
      </c>
      <c r="H8899">
        <v>1375</v>
      </c>
      <c r="I8899">
        <v>43112067402</v>
      </c>
      <c r="J8899">
        <v>9</v>
      </c>
      <c r="K8899" t="s">
        <v>2064</v>
      </c>
      <c r="L8899">
        <v>2309</v>
      </c>
      <c r="M8899" t="s">
        <v>2016</v>
      </c>
      <c r="N8899" t="s">
        <v>2062</v>
      </c>
      <c r="O8899">
        <v>0</v>
      </c>
      <c r="P8899" t="s">
        <v>1574</v>
      </c>
      <c r="Q8899">
        <v>20060624</v>
      </c>
      <c r="R8899">
        <v>891012369</v>
      </c>
    </row>
    <row r="8900" spans="1:18">
      <c r="A8900" t="s">
        <v>2080</v>
      </c>
      <c r="B8900" t="s">
        <v>2083</v>
      </c>
      <c r="C8900">
        <v>201201</v>
      </c>
      <c r="D8900">
        <v>31</v>
      </c>
      <c r="E8900" t="s">
        <v>1555</v>
      </c>
      <c r="F8900">
        <v>3810</v>
      </c>
      <c r="G8900">
        <v>2335</v>
      </c>
      <c r="H8900">
        <v>41409</v>
      </c>
      <c r="I8900">
        <v>43112068300</v>
      </c>
      <c r="J8900">
        <v>9</v>
      </c>
      <c r="K8900" t="s">
        <v>2064</v>
      </c>
      <c r="L8900">
        <v>2309</v>
      </c>
      <c r="M8900" t="s">
        <v>2016</v>
      </c>
      <c r="N8900" t="s">
        <v>2062</v>
      </c>
      <c r="O8900">
        <v>0</v>
      </c>
      <c r="P8900" t="s">
        <v>1738</v>
      </c>
      <c r="Q8900">
        <v>20100130</v>
      </c>
      <c r="R8900">
        <v>891012369</v>
      </c>
    </row>
    <row r="8901" spans="1:18">
      <c r="A8901" t="s">
        <v>2080</v>
      </c>
      <c r="B8901" t="s">
        <v>2084</v>
      </c>
      <c r="C8901">
        <v>201201</v>
      </c>
      <c r="D8901">
        <v>31</v>
      </c>
      <c r="E8901" t="s">
        <v>1555</v>
      </c>
      <c r="F8901">
        <v>5570</v>
      </c>
      <c r="G8901">
        <v>2103</v>
      </c>
      <c r="H8901">
        <v>106266</v>
      </c>
      <c r="I8901">
        <v>43112068700</v>
      </c>
      <c r="J8901">
        <v>9</v>
      </c>
      <c r="K8901" t="s">
        <v>2064</v>
      </c>
      <c r="L8901">
        <v>2309</v>
      </c>
      <c r="M8901" t="s">
        <v>2016</v>
      </c>
      <c r="N8901" t="s">
        <v>2062</v>
      </c>
      <c r="O8901">
        <v>0</v>
      </c>
      <c r="P8901" t="s">
        <v>1771</v>
      </c>
      <c r="Q8901">
        <v>20050613</v>
      </c>
      <c r="R8901">
        <v>891012369</v>
      </c>
    </row>
    <row r="8902" spans="1:18">
      <c r="A8902" t="s">
        <v>2080</v>
      </c>
      <c r="B8902" t="s">
        <v>2085</v>
      </c>
      <c r="C8902">
        <v>201201</v>
      </c>
      <c r="D8902">
        <v>7</v>
      </c>
      <c r="E8902" t="s">
        <v>1555</v>
      </c>
      <c r="F8902">
        <v>535</v>
      </c>
      <c r="G8902">
        <v>579</v>
      </c>
      <c r="H8902">
        <v>6063</v>
      </c>
      <c r="I8902">
        <v>43112069801</v>
      </c>
      <c r="J8902">
        <v>9</v>
      </c>
      <c r="K8902" t="s">
        <v>2064</v>
      </c>
      <c r="L8902">
        <v>2309</v>
      </c>
      <c r="M8902" t="s">
        <v>2016</v>
      </c>
      <c r="N8902" t="s">
        <v>2062</v>
      </c>
      <c r="O8902">
        <v>0</v>
      </c>
      <c r="P8902" t="s">
        <v>1769</v>
      </c>
      <c r="Q8902">
        <v>20050303</v>
      </c>
      <c r="R8902">
        <v>891012369</v>
      </c>
    </row>
    <row r="8903" spans="1:18">
      <c r="A8903" t="s">
        <v>2080</v>
      </c>
      <c r="B8903" t="s">
        <v>2086</v>
      </c>
      <c r="C8903">
        <v>201201</v>
      </c>
      <c r="D8903">
        <v>31</v>
      </c>
      <c r="E8903" t="s">
        <v>1555</v>
      </c>
      <c r="F8903">
        <v>3951</v>
      </c>
      <c r="G8903">
        <v>8998</v>
      </c>
      <c r="H8903">
        <v>13138</v>
      </c>
      <c r="I8903">
        <v>43112071401</v>
      </c>
      <c r="J8903">
        <v>9</v>
      </c>
      <c r="K8903" t="s">
        <v>2064</v>
      </c>
      <c r="L8903">
        <v>2309</v>
      </c>
      <c r="M8903" t="s">
        <v>2016</v>
      </c>
      <c r="N8903" t="s">
        <v>2062</v>
      </c>
      <c r="O8903">
        <v>0</v>
      </c>
      <c r="P8903" t="s">
        <v>1552</v>
      </c>
      <c r="Q8903">
        <v>20020729</v>
      </c>
      <c r="R8903">
        <v>891012369</v>
      </c>
    </row>
    <row r="8904" spans="1:18">
      <c r="A8904" t="s">
        <v>2059</v>
      </c>
      <c r="B8904" t="s">
        <v>2063</v>
      </c>
      <c r="C8904">
        <v>201202</v>
      </c>
      <c r="D8904">
        <v>9</v>
      </c>
      <c r="E8904" t="s">
        <v>1555</v>
      </c>
      <c r="F8904">
        <v>0</v>
      </c>
      <c r="G8904">
        <v>2857</v>
      </c>
      <c r="H8904">
        <v>0</v>
      </c>
      <c r="I8904">
        <v>43112066100</v>
      </c>
      <c r="J8904">
        <v>9</v>
      </c>
      <c r="K8904" t="s">
        <v>2064</v>
      </c>
      <c r="L8904">
        <v>2309</v>
      </c>
      <c r="M8904" t="s">
        <v>2016</v>
      </c>
      <c r="N8904" t="s">
        <v>2062</v>
      </c>
      <c r="O8904">
        <v>19755</v>
      </c>
      <c r="P8904" t="s">
        <v>1552</v>
      </c>
      <c r="Q8904">
        <v>19980615</v>
      </c>
      <c r="R8904">
        <v>891012369</v>
      </c>
    </row>
    <row r="8905" spans="1:18">
      <c r="A8905" t="s">
        <v>2059</v>
      </c>
      <c r="B8905" t="s">
        <v>2060</v>
      </c>
      <c r="C8905">
        <v>201202</v>
      </c>
      <c r="D8905">
        <v>29</v>
      </c>
      <c r="E8905" t="s">
        <v>1555</v>
      </c>
      <c r="F8905">
        <v>1015</v>
      </c>
      <c r="G8905">
        <v>1851</v>
      </c>
      <c r="H8905">
        <v>4846</v>
      </c>
      <c r="I8905">
        <v>43112066705</v>
      </c>
      <c r="J8905">
        <v>9</v>
      </c>
      <c r="K8905" t="s">
        <v>2061</v>
      </c>
      <c r="L8905">
        <v>2309</v>
      </c>
      <c r="M8905" t="s">
        <v>2016</v>
      </c>
      <c r="N8905" t="s">
        <v>2062</v>
      </c>
      <c r="O8905">
        <v>0</v>
      </c>
      <c r="P8905" t="s">
        <v>1552</v>
      </c>
      <c r="Q8905">
        <v>20110611</v>
      </c>
      <c r="R8905">
        <v>891012369</v>
      </c>
    </row>
    <row r="8906" spans="1:18">
      <c r="A8906" t="s">
        <v>2059</v>
      </c>
      <c r="B8906" t="s">
        <v>2071</v>
      </c>
      <c r="C8906">
        <v>201202</v>
      </c>
      <c r="D8906">
        <v>29</v>
      </c>
      <c r="E8906" t="s">
        <v>1555</v>
      </c>
      <c r="F8906">
        <v>3734</v>
      </c>
      <c r="G8906">
        <v>4618</v>
      </c>
      <c r="H8906">
        <v>27160</v>
      </c>
      <c r="I8906">
        <v>43112067501</v>
      </c>
      <c r="J8906">
        <v>9</v>
      </c>
      <c r="K8906" t="s">
        <v>2064</v>
      </c>
      <c r="L8906">
        <v>2309</v>
      </c>
      <c r="M8906" t="s">
        <v>2016</v>
      </c>
      <c r="N8906" t="s">
        <v>2062</v>
      </c>
      <c r="O8906">
        <v>0</v>
      </c>
      <c r="P8906" t="s">
        <v>1771</v>
      </c>
      <c r="Q8906">
        <v>20021009</v>
      </c>
      <c r="R8906">
        <v>891012369</v>
      </c>
    </row>
    <row r="8907" spans="1:18">
      <c r="A8907" t="s">
        <v>2059</v>
      </c>
      <c r="B8907" t="s">
        <v>2072</v>
      </c>
      <c r="C8907">
        <v>201202</v>
      </c>
      <c r="D8907">
        <v>29</v>
      </c>
      <c r="E8907" t="s">
        <v>1555</v>
      </c>
      <c r="F8907">
        <v>3196</v>
      </c>
      <c r="G8907">
        <v>1074</v>
      </c>
      <c r="H8907">
        <v>27122</v>
      </c>
      <c r="I8907">
        <v>43112068501</v>
      </c>
      <c r="J8907">
        <v>9</v>
      </c>
      <c r="K8907" t="s">
        <v>2064</v>
      </c>
      <c r="L8907">
        <v>2309</v>
      </c>
      <c r="M8907" t="s">
        <v>2016</v>
      </c>
      <c r="N8907" t="s">
        <v>2062</v>
      </c>
      <c r="O8907">
        <v>0</v>
      </c>
      <c r="P8907" t="s">
        <v>1552</v>
      </c>
      <c r="Q8907">
        <v>20020827</v>
      </c>
      <c r="R8907">
        <v>891012369</v>
      </c>
    </row>
    <row r="8908" spans="1:18">
      <c r="A8908" t="s">
        <v>2059</v>
      </c>
      <c r="B8908" t="s">
        <v>2073</v>
      </c>
      <c r="C8908">
        <v>201202</v>
      </c>
      <c r="D8908">
        <v>29</v>
      </c>
      <c r="E8908" t="s">
        <v>1555</v>
      </c>
      <c r="F8908">
        <v>2753</v>
      </c>
      <c r="G8908">
        <v>17038</v>
      </c>
      <c r="H8908">
        <v>1031</v>
      </c>
      <c r="I8908">
        <v>43112069901</v>
      </c>
      <c r="J8908">
        <v>9</v>
      </c>
      <c r="K8908" t="s">
        <v>2064</v>
      </c>
      <c r="L8908">
        <v>2309</v>
      </c>
      <c r="M8908" t="s">
        <v>2016</v>
      </c>
      <c r="N8908" t="s">
        <v>2062</v>
      </c>
      <c r="O8908">
        <v>0</v>
      </c>
      <c r="P8908" t="s">
        <v>1552</v>
      </c>
      <c r="Q8908">
        <v>20061127</v>
      </c>
      <c r="R8908">
        <v>891012369</v>
      </c>
    </row>
    <row r="8909" spans="1:18">
      <c r="A8909" t="s">
        <v>2059</v>
      </c>
      <c r="B8909" t="s">
        <v>2074</v>
      </c>
      <c r="C8909">
        <v>201202</v>
      </c>
      <c r="D8909">
        <v>29</v>
      </c>
      <c r="E8909" t="s">
        <v>1555</v>
      </c>
      <c r="F8909">
        <v>2013</v>
      </c>
      <c r="G8909">
        <v>6743</v>
      </c>
      <c r="H8909">
        <v>38600</v>
      </c>
      <c r="I8909">
        <v>43112079701</v>
      </c>
      <c r="J8909">
        <v>9</v>
      </c>
      <c r="K8909" t="s">
        <v>2075</v>
      </c>
      <c r="L8909">
        <v>2309</v>
      </c>
      <c r="M8909" t="s">
        <v>2016</v>
      </c>
      <c r="N8909" t="s">
        <v>2062</v>
      </c>
      <c r="O8909">
        <v>0</v>
      </c>
      <c r="P8909" t="s">
        <v>1552</v>
      </c>
      <c r="Q8909">
        <v>20110629</v>
      </c>
      <c r="R8909">
        <v>891012369</v>
      </c>
    </row>
    <row r="8910" spans="1:18">
      <c r="A8910" t="s">
        <v>2059</v>
      </c>
      <c r="B8910" t="s">
        <v>2076</v>
      </c>
      <c r="C8910">
        <v>201202</v>
      </c>
      <c r="D8910">
        <v>29</v>
      </c>
      <c r="E8910" t="s">
        <v>1555</v>
      </c>
      <c r="F8910">
        <v>4848</v>
      </c>
      <c r="G8910">
        <v>4571</v>
      </c>
      <c r="H8910">
        <v>47152</v>
      </c>
      <c r="I8910">
        <v>43112080100</v>
      </c>
      <c r="J8910">
        <v>9</v>
      </c>
      <c r="K8910" t="s">
        <v>2061</v>
      </c>
      <c r="L8910">
        <v>2309</v>
      </c>
      <c r="M8910" t="s">
        <v>2016</v>
      </c>
      <c r="N8910" t="s">
        <v>2062</v>
      </c>
      <c r="O8910">
        <v>0</v>
      </c>
      <c r="P8910" t="s">
        <v>1769</v>
      </c>
      <c r="Q8910">
        <v>20100325</v>
      </c>
      <c r="R8910">
        <v>891012369</v>
      </c>
    </row>
    <row r="8911" spans="1:18">
      <c r="A8911" t="s">
        <v>2077</v>
      </c>
      <c r="B8911" t="s">
        <v>2078</v>
      </c>
      <c r="C8911">
        <v>201202</v>
      </c>
      <c r="D8911">
        <v>29</v>
      </c>
      <c r="E8911" t="s">
        <v>1555</v>
      </c>
      <c r="F8911">
        <v>3509</v>
      </c>
      <c r="G8911">
        <v>11211</v>
      </c>
      <c r="H8911">
        <v>42308</v>
      </c>
      <c r="I8911">
        <v>43112079900</v>
      </c>
      <c r="J8911">
        <v>9</v>
      </c>
      <c r="K8911" t="s">
        <v>2079</v>
      </c>
      <c r="L8911">
        <v>2309</v>
      </c>
      <c r="M8911" t="s">
        <v>2016</v>
      </c>
      <c r="N8911" t="s">
        <v>2062</v>
      </c>
      <c r="O8911">
        <v>0</v>
      </c>
      <c r="P8911" t="s">
        <v>1769</v>
      </c>
      <c r="Q8911">
        <v>20090512</v>
      </c>
      <c r="R8911">
        <v>891012369</v>
      </c>
    </row>
    <row r="8912" spans="1:18">
      <c r="A8912" t="s">
        <v>2080</v>
      </c>
      <c r="B8912" t="s">
        <v>2081</v>
      </c>
      <c r="C8912">
        <v>201202</v>
      </c>
      <c r="D8912">
        <v>29</v>
      </c>
      <c r="E8912" t="s">
        <v>1555</v>
      </c>
      <c r="F8912">
        <v>1880</v>
      </c>
      <c r="G8912">
        <v>2117</v>
      </c>
      <c r="H8912">
        <v>25256</v>
      </c>
      <c r="I8912">
        <v>43112067301</v>
      </c>
      <c r="J8912">
        <v>9</v>
      </c>
      <c r="K8912" t="s">
        <v>2064</v>
      </c>
      <c r="L8912">
        <v>2309</v>
      </c>
      <c r="M8912" t="s">
        <v>2016</v>
      </c>
      <c r="N8912" t="s">
        <v>2062</v>
      </c>
      <c r="O8912">
        <v>0</v>
      </c>
      <c r="P8912" t="s">
        <v>1769</v>
      </c>
      <c r="Q8912">
        <v>20050908</v>
      </c>
      <c r="R8912">
        <v>891012369</v>
      </c>
    </row>
    <row r="8913" spans="1:18">
      <c r="A8913" t="s">
        <v>2080</v>
      </c>
      <c r="B8913" t="s">
        <v>2082</v>
      </c>
      <c r="C8913">
        <v>201202</v>
      </c>
      <c r="D8913">
        <v>29</v>
      </c>
      <c r="E8913" t="s">
        <v>1555</v>
      </c>
      <c r="F8913">
        <v>2407</v>
      </c>
      <c r="G8913">
        <v>1713</v>
      </c>
      <c r="H8913">
        <v>1359</v>
      </c>
      <c r="I8913">
        <v>43112067402</v>
      </c>
      <c r="J8913">
        <v>9</v>
      </c>
      <c r="K8913" t="s">
        <v>2064</v>
      </c>
      <c r="L8913">
        <v>2309</v>
      </c>
      <c r="M8913" t="s">
        <v>2016</v>
      </c>
      <c r="N8913" t="s">
        <v>2062</v>
      </c>
      <c r="O8913">
        <v>0</v>
      </c>
      <c r="P8913" t="s">
        <v>1574</v>
      </c>
      <c r="Q8913">
        <v>20060624</v>
      </c>
      <c r="R8913">
        <v>891012369</v>
      </c>
    </row>
    <row r="8914" spans="1:18">
      <c r="A8914" t="s">
        <v>2080</v>
      </c>
      <c r="B8914" t="s">
        <v>2083</v>
      </c>
      <c r="C8914">
        <v>201202</v>
      </c>
      <c r="D8914">
        <v>29</v>
      </c>
      <c r="E8914" t="s">
        <v>1555</v>
      </c>
      <c r="F8914">
        <v>4161</v>
      </c>
      <c r="G8914">
        <v>1738</v>
      </c>
      <c r="H8914">
        <v>40831</v>
      </c>
      <c r="I8914">
        <v>43112068300</v>
      </c>
      <c r="J8914">
        <v>9</v>
      </c>
      <c r="K8914" t="s">
        <v>2064</v>
      </c>
      <c r="L8914">
        <v>2309</v>
      </c>
      <c r="M8914" t="s">
        <v>2016</v>
      </c>
      <c r="N8914" t="s">
        <v>2062</v>
      </c>
      <c r="O8914">
        <v>0</v>
      </c>
      <c r="P8914" t="s">
        <v>1738</v>
      </c>
      <c r="Q8914">
        <v>20100130</v>
      </c>
      <c r="R8914">
        <v>891012369</v>
      </c>
    </row>
    <row r="8915" spans="1:18">
      <c r="A8915" t="s">
        <v>2080</v>
      </c>
      <c r="B8915" t="s">
        <v>2084</v>
      </c>
      <c r="C8915">
        <v>201202</v>
      </c>
      <c r="D8915">
        <v>29</v>
      </c>
      <c r="E8915" t="s">
        <v>1555</v>
      </c>
      <c r="F8915">
        <v>4590</v>
      </c>
      <c r="G8915">
        <v>1626</v>
      </c>
      <c r="H8915">
        <v>98839</v>
      </c>
      <c r="I8915">
        <v>43112068700</v>
      </c>
      <c r="J8915">
        <v>9</v>
      </c>
      <c r="K8915" t="s">
        <v>2064</v>
      </c>
      <c r="L8915">
        <v>2309</v>
      </c>
      <c r="M8915" t="s">
        <v>2016</v>
      </c>
      <c r="N8915" t="s">
        <v>2062</v>
      </c>
      <c r="O8915">
        <v>0</v>
      </c>
      <c r="P8915" t="s">
        <v>1771</v>
      </c>
      <c r="Q8915">
        <v>20050613</v>
      </c>
      <c r="R8915">
        <v>891012369</v>
      </c>
    </row>
    <row r="8916" spans="1:18">
      <c r="A8916" t="s">
        <v>2080</v>
      </c>
      <c r="B8916" t="s">
        <v>2085</v>
      </c>
      <c r="C8916">
        <v>201202</v>
      </c>
      <c r="D8916">
        <v>29</v>
      </c>
      <c r="E8916" t="s">
        <v>1555</v>
      </c>
      <c r="F8916">
        <v>3339</v>
      </c>
      <c r="G8916">
        <v>3465</v>
      </c>
      <c r="H8916">
        <v>22132</v>
      </c>
      <c r="I8916">
        <v>43112069801</v>
      </c>
      <c r="J8916">
        <v>9</v>
      </c>
      <c r="K8916" t="s">
        <v>2064</v>
      </c>
      <c r="L8916">
        <v>2309</v>
      </c>
      <c r="M8916" t="s">
        <v>2016</v>
      </c>
      <c r="N8916" t="s">
        <v>2062</v>
      </c>
      <c r="O8916">
        <v>0</v>
      </c>
      <c r="P8916" t="s">
        <v>1769</v>
      </c>
      <c r="Q8916">
        <v>20050303</v>
      </c>
      <c r="R8916">
        <v>891012369</v>
      </c>
    </row>
    <row r="8917" spans="1:18">
      <c r="A8917" t="s">
        <v>2080</v>
      </c>
      <c r="B8917" t="s">
        <v>2086</v>
      </c>
      <c r="C8917">
        <v>201202</v>
      </c>
      <c r="D8917">
        <v>29</v>
      </c>
      <c r="E8917" t="s">
        <v>1555</v>
      </c>
      <c r="F8917">
        <v>3227</v>
      </c>
      <c r="G8917">
        <v>6791</v>
      </c>
      <c r="H8917">
        <v>11408</v>
      </c>
      <c r="I8917">
        <v>43112071401</v>
      </c>
      <c r="J8917">
        <v>9</v>
      </c>
      <c r="K8917" t="s">
        <v>2064</v>
      </c>
      <c r="L8917">
        <v>2309</v>
      </c>
      <c r="M8917" t="s">
        <v>2016</v>
      </c>
      <c r="N8917" t="s">
        <v>2062</v>
      </c>
      <c r="O8917">
        <v>0</v>
      </c>
      <c r="P8917" t="s">
        <v>1552</v>
      </c>
      <c r="Q8917">
        <v>20020729</v>
      </c>
      <c r="R8917">
        <v>891012369</v>
      </c>
    </row>
    <row r="8918" spans="1:18">
      <c r="A8918" t="s">
        <v>2059</v>
      </c>
      <c r="B8918" t="s">
        <v>2063</v>
      </c>
      <c r="C8918">
        <v>201203</v>
      </c>
      <c r="D8918">
        <v>23</v>
      </c>
      <c r="E8918" t="s">
        <v>1555</v>
      </c>
      <c r="F8918">
        <v>0</v>
      </c>
      <c r="G8918">
        <v>4457</v>
      </c>
      <c r="H8918">
        <v>0</v>
      </c>
      <c r="I8918">
        <v>43112066100</v>
      </c>
      <c r="J8918">
        <v>9</v>
      </c>
      <c r="K8918" t="s">
        <v>2064</v>
      </c>
      <c r="L8918">
        <v>2309</v>
      </c>
      <c r="M8918" t="s">
        <v>2016</v>
      </c>
      <c r="N8918" t="s">
        <v>2062</v>
      </c>
      <c r="O8918">
        <v>8589</v>
      </c>
      <c r="P8918" t="s">
        <v>1552</v>
      </c>
      <c r="Q8918">
        <v>19980615</v>
      </c>
      <c r="R8918">
        <v>891012369</v>
      </c>
    </row>
    <row r="8919" spans="1:18">
      <c r="A8919" t="s">
        <v>2059</v>
      </c>
      <c r="B8919" t="s">
        <v>2060</v>
      </c>
      <c r="C8919">
        <v>201203</v>
      </c>
      <c r="D8919">
        <v>31</v>
      </c>
      <c r="E8919" t="s">
        <v>1555</v>
      </c>
      <c r="F8919">
        <v>944</v>
      </c>
      <c r="G8919">
        <v>1806</v>
      </c>
      <c r="H8919">
        <v>4379</v>
      </c>
      <c r="I8919">
        <v>43112066705</v>
      </c>
      <c r="J8919">
        <v>9</v>
      </c>
      <c r="K8919" t="s">
        <v>2061</v>
      </c>
      <c r="L8919">
        <v>2309</v>
      </c>
      <c r="M8919" t="s">
        <v>2016</v>
      </c>
      <c r="N8919" t="s">
        <v>2062</v>
      </c>
      <c r="O8919">
        <v>0</v>
      </c>
      <c r="P8919" t="s">
        <v>1552</v>
      </c>
      <c r="Q8919">
        <v>20110611</v>
      </c>
      <c r="R8919">
        <v>891012369</v>
      </c>
    </row>
    <row r="8920" spans="1:18">
      <c r="A8920" t="s">
        <v>2059</v>
      </c>
      <c r="B8920" t="s">
        <v>2071</v>
      </c>
      <c r="C8920">
        <v>201203</v>
      </c>
      <c r="D8920">
        <v>31</v>
      </c>
      <c r="E8920" t="s">
        <v>1555</v>
      </c>
      <c r="F8920">
        <v>3823</v>
      </c>
      <c r="G8920">
        <v>5256</v>
      </c>
      <c r="H8920">
        <v>30809</v>
      </c>
      <c r="I8920">
        <v>43112067501</v>
      </c>
      <c r="J8920">
        <v>9</v>
      </c>
      <c r="K8920" t="s">
        <v>2064</v>
      </c>
      <c r="L8920">
        <v>2309</v>
      </c>
      <c r="M8920" t="s">
        <v>2016</v>
      </c>
      <c r="N8920" t="s">
        <v>2062</v>
      </c>
      <c r="O8920">
        <v>0</v>
      </c>
      <c r="P8920" t="s">
        <v>1771</v>
      </c>
      <c r="Q8920">
        <v>20021009</v>
      </c>
      <c r="R8920">
        <v>891012369</v>
      </c>
    </row>
    <row r="8921" spans="1:18">
      <c r="A8921" t="s">
        <v>2059</v>
      </c>
      <c r="B8921" t="s">
        <v>2072</v>
      </c>
      <c r="C8921">
        <v>201203</v>
      </c>
      <c r="D8921">
        <v>31</v>
      </c>
      <c r="E8921" t="s">
        <v>1555</v>
      </c>
      <c r="F8921">
        <v>3650</v>
      </c>
      <c r="G8921">
        <v>1202</v>
      </c>
      <c r="H8921">
        <v>32675</v>
      </c>
      <c r="I8921">
        <v>43112068501</v>
      </c>
      <c r="J8921">
        <v>9</v>
      </c>
      <c r="K8921" t="s">
        <v>2064</v>
      </c>
      <c r="L8921">
        <v>2309</v>
      </c>
      <c r="M8921" t="s">
        <v>2016</v>
      </c>
      <c r="N8921" t="s">
        <v>2062</v>
      </c>
      <c r="O8921">
        <v>0</v>
      </c>
      <c r="P8921" t="s">
        <v>1552</v>
      </c>
      <c r="Q8921">
        <v>20020827</v>
      </c>
      <c r="R8921">
        <v>891012369</v>
      </c>
    </row>
    <row r="8922" spans="1:18">
      <c r="A8922" t="s">
        <v>2059</v>
      </c>
      <c r="B8922" t="s">
        <v>2073</v>
      </c>
      <c r="C8922">
        <v>201203</v>
      </c>
      <c r="D8922">
        <v>31</v>
      </c>
      <c r="E8922" t="s">
        <v>1555</v>
      </c>
      <c r="F8922">
        <v>2913</v>
      </c>
      <c r="G8922">
        <v>18401</v>
      </c>
      <c r="H8922">
        <v>1040</v>
      </c>
      <c r="I8922">
        <v>43112069901</v>
      </c>
      <c r="J8922">
        <v>9</v>
      </c>
      <c r="K8922" t="s">
        <v>2064</v>
      </c>
      <c r="L8922">
        <v>2309</v>
      </c>
      <c r="M8922" t="s">
        <v>2016</v>
      </c>
      <c r="N8922" t="s">
        <v>2062</v>
      </c>
      <c r="O8922">
        <v>0</v>
      </c>
      <c r="P8922" t="s">
        <v>1552</v>
      </c>
      <c r="Q8922">
        <v>20061127</v>
      </c>
      <c r="R8922">
        <v>891012369</v>
      </c>
    </row>
    <row r="8923" spans="1:18">
      <c r="A8923" t="s">
        <v>2059</v>
      </c>
      <c r="B8923" t="s">
        <v>2074</v>
      </c>
      <c r="C8923">
        <v>201203</v>
      </c>
      <c r="D8923">
        <v>31</v>
      </c>
      <c r="E8923" t="s">
        <v>1555</v>
      </c>
      <c r="F8923">
        <v>2328</v>
      </c>
      <c r="G8923">
        <v>8112</v>
      </c>
      <c r="H8923">
        <v>44111</v>
      </c>
      <c r="I8923">
        <v>43112079701</v>
      </c>
      <c r="J8923">
        <v>9</v>
      </c>
      <c r="K8923" t="s">
        <v>2075</v>
      </c>
      <c r="L8923">
        <v>2309</v>
      </c>
      <c r="M8923" t="s">
        <v>2016</v>
      </c>
      <c r="N8923" t="s">
        <v>2062</v>
      </c>
      <c r="O8923">
        <v>0</v>
      </c>
      <c r="P8923" t="s">
        <v>1552</v>
      </c>
      <c r="Q8923">
        <v>20110629</v>
      </c>
      <c r="R8923">
        <v>891012369</v>
      </c>
    </row>
    <row r="8924" spans="1:18">
      <c r="A8924" t="s">
        <v>2059</v>
      </c>
      <c r="B8924" t="s">
        <v>2076</v>
      </c>
      <c r="C8924">
        <v>201203</v>
      </c>
      <c r="D8924">
        <v>31</v>
      </c>
      <c r="E8924" t="s">
        <v>1555</v>
      </c>
      <c r="F8924">
        <v>5518</v>
      </c>
      <c r="G8924">
        <v>5357</v>
      </c>
      <c r="H8924">
        <v>51417</v>
      </c>
      <c r="I8924">
        <v>43112080100</v>
      </c>
      <c r="J8924">
        <v>9</v>
      </c>
      <c r="K8924" t="s">
        <v>2061</v>
      </c>
      <c r="L8924">
        <v>2309</v>
      </c>
      <c r="M8924" t="s">
        <v>2016</v>
      </c>
      <c r="N8924" t="s">
        <v>2062</v>
      </c>
      <c r="O8924">
        <v>0</v>
      </c>
      <c r="P8924" t="s">
        <v>1769</v>
      </c>
      <c r="Q8924">
        <v>20100325</v>
      </c>
      <c r="R8924">
        <v>891012369</v>
      </c>
    </row>
    <row r="8925" spans="1:18">
      <c r="A8925" t="s">
        <v>2077</v>
      </c>
      <c r="B8925" t="s">
        <v>2078</v>
      </c>
      <c r="C8925">
        <v>201203</v>
      </c>
      <c r="D8925">
        <v>31</v>
      </c>
      <c r="E8925" t="s">
        <v>1555</v>
      </c>
      <c r="F8925">
        <v>3511</v>
      </c>
      <c r="G8925">
        <v>12775</v>
      </c>
      <c r="H8925">
        <v>46747</v>
      </c>
      <c r="I8925">
        <v>43112079900</v>
      </c>
      <c r="J8925">
        <v>9</v>
      </c>
      <c r="K8925" t="s">
        <v>2079</v>
      </c>
      <c r="L8925">
        <v>2309</v>
      </c>
      <c r="M8925" t="s">
        <v>2016</v>
      </c>
      <c r="N8925" t="s">
        <v>2062</v>
      </c>
      <c r="O8925">
        <v>0</v>
      </c>
      <c r="P8925" t="s">
        <v>1769</v>
      </c>
      <c r="Q8925">
        <v>20090512</v>
      </c>
      <c r="R8925">
        <v>891012369</v>
      </c>
    </row>
    <row r="8926" spans="1:18">
      <c r="A8926" t="s">
        <v>2080</v>
      </c>
      <c r="B8926" t="s">
        <v>2081</v>
      </c>
      <c r="C8926">
        <v>201203</v>
      </c>
      <c r="D8926">
        <v>31</v>
      </c>
      <c r="E8926" t="s">
        <v>1555</v>
      </c>
      <c r="F8926">
        <v>1723</v>
      </c>
      <c r="G8926">
        <v>2207</v>
      </c>
      <c r="H8926">
        <v>29460</v>
      </c>
      <c r="I8926">
        <v>43112067301</v>
      </c>
      <c r="J8926">
        <v>9</v>
      </c>
      <c r="K8926" t="s">
        <v>2064</v>
      </c>
      <c r="L8926">
        <v>2309</v>
      </c>
      <c r="M8926" t="s">
        <v>2016</v>
      </c>
      <c r="N8926" t="s">
        <v>2062</v>
      </c>
      <c r="O8926">
        <v>0</v>
      </c>
      <c r="P8926" t="s">
        <v>1769</v>
      </c>
      <c r="Q8926">
        <v>20050908</v>
      </c>
      <c r="R8926">
        <v>891012369</v>
      </c>
    </row>
    <row r="8927" spans="1:18">
      <c r="A8927" t="s">
        <v>2080</v>
      </c>
      <c r="B8927" t="s">
        <v>2082</v>
      </c>
      <c r="C8927">
        <v>201203</v>
      </c>
      <c r="D8927">
        <v>31</v>
      </c>
      <c r="E8927" t="s">
        <v>1555</v>
      </c>
      <c r="F8927">
        <v>2604</v>
      </c>
      <c r="G8927">
        <v>1971</v>
      </c>
      <c r="H8927">
        <v>1457</v>
      </c>
      <c r="I8927">
        <v>43112067402</v>
      </c>
      <c r="J8927">
        <v>9</v>
      </c>
      <c r="K8927" t="s">
        <v>2064</v>
      </c>
      <c r="L8927">
        <v>2309</v>
      </c>
      <c r="M8927" t="s">
        <v>2016</v>
      </c>
      <c r="N8927" t="s">
        <v>2062</v>
      </c>
      <c r="O8927">
        <v>0</v>
      </c>
      <c r="P8927" t="s">
        <v>1574</v>
      </c>
      <c r="Q8927">
        <v>20060624</v>
      </c>
      <c r="R8927">
        <v>891012369</v>
      </c>
    </row>
    <row r="8928" spans="1:18">
      <c r="A8928" t="s">
        <v>2080</v>
      </c>
      <c r="B8928" t="s">
        <v>2083</v>
      </c>
      <c r="C8928">
        <v>201203</v>
      </c>
      <c r="D8928">
        <v>31</v>
      </c>
      <c r="E8928" t="s">
        <v>1555</v>
      </c>
      <c r="F8928">
        <v>5398</v>
      </c>
      <c r="G8928">
        <v>1820</v>
      </c>
      <c r="H8928">
        <v>47817</v>
      </c>
      <c r="I8928">
        <v>43112068300</v>
      </c>
      <c r="J8928">
        <v>9</v>
      </c>
      <c r="K8928" t="s">
        <v>2064</v>
      </c>
      <c r="L8928">
        <v>2309</v>
      </c>
      <c r="M8928" t="s">
        <v>2016</v>
      </c>
      <c r="N8928" t="s">
        <v>2062</v>
      </c>
      <c r="O8928">
        <v>0</v>
      </c>
      <c r="P8928" t="s">
        <v>1738</v>
      </c>
      <c r="Q8928">
        <v>20100130</v>
      </c>
      <c r="R8928">
        <v>891012369</v>
      </c>
    </row>
    <row r="8929" spans="1:18">
      <c r="A8929" t="s">
        <v>2080</v>
      </c>
      <c r="B8929" t="s">
        <v>2084</v>
      </c>
      <c r="C8929">
        <v>201203</v>
      </c>
      <c r="D8929">
        <v>31</v>
      </c>
      <c r="E8929" t="s">
        <v>1555</v>
      </c>
      <c r="F8929">
        <v>5366</v>
      </c>
      <c r="G8929">
        <v>1239</v>
      </c>
      <c r="H8929">
        <v>111890</v>
      </c>
      <c r="I8929">
        <v>43112068700</v>
      </c>
      <c r="J8929">
        <v>9</v>
      </c>
      <c r="K8929" t="s">
        <v>2064</v>
      </c>
      <c r="L8929">
        <v>2309</v>
      </c>
      <c r="M8929" t="s">
        <v>2016</v>
      </c>
      <c r="N8929" t="s">
        <v>2062</v>
      </c>
      <c r="O8929">
        <v>0</v>
      </c>
      <c r="P8929" t="s">
        <v>1771</v>
      </c>
      <c r="Q8929">
        <v>20050613</v>
      </c>
      <c r="R8929">
        <v>891012369</v>
      </c>
    </row>
    <row r="8930" spans="1:18">
      <c r="A8930" t="s">
        <v>2080</v>
      </c>
      <c r="B8930" t="s">
        <v>2085</v>
      </c>
      <c r="C8930">
        <v>201203</v>
      </c>
      <c r="D8930">
        <v>31</v>
      </c>
      <c r="E8930" t="s">
        <v>1555</v>
      </c>
      <c r="F8930">
        <v>3490</v>
      </c>
      <c r="G8930">
        <v>2662</v>
      </c>
      <c r="H8930">
        <v>19548</v>
      </c>
      <c r="I8930">
        <v>43112069801</v>
      </c>
      <c r="J8930">
        <v>9</v>
      </c>
      <c r="K8930" t="s">
        <v>2064</v>
      </c>
      <c r="L8930">
        <v>2309</v>
      </c>
      <c r="M8930" t="s">
        <v>2016</v>
      </c>
      <c r="N8930" t="s">
        <v>2062</v>
      </c>
      <c r="O8930">
        <v>0</v>
      </c>
      <c r="P8930" t="s">
        <v>1769</v>
      </c>
      <c r="Q8930">
        <v>20050303</v>
      </c>
      <c r="R8930">
        <v>891012369</v>
      </c>
    </row>
    <row r="8931" spans="1:18">
      <c r="A8931" t="s">
        <v>2080</v>
      </c>
      <c r="B8931" t="s">
        <v>2086</v>
      </c>
      <c r="C8931">
        <v>201203</v>
      </c>
      <c r="D8931">
        <v>31</v>
      </c>
      <c r="E8931" t="s">
        <v>1555</v>
      </c>
      <c r="F8931">
        <v>3748</v>
      </c>
      <c r="G8931">
        <v>6612</v>
      </c>
      <c r="H8931">
        <v>14290</v>
      </c>
      <c r="I8931">
        <v>43112071401</v>
      </c>
      <c r="J8931">
        <v>9</v>
      </c>
      <c r="K8931" t="s">
        <v>2064</v>
      </c>
      <c r="L8931">
        <v>2309</v>
      </c>
      <c r="M8931" t="s">
        <v>2016</v>
      </c>
      <c r="N8931" t="s">
        <v>2062</v>
      </c>
      <c r="O8931">
        <v>0</v>
      </c>
      <c r="P8931" t="s">
        <v>1552</v>
      </c>
      <c r="Q8931">
        <v>20020729</v>
      </c>
      <c r="R8931">
        <v>891012369</v>
      </c>
    </row>
    <row r="8932" spans="1:18">
      <c r="A8932" t="s">
        <v>2059</v>
      </c>
      <c r="B8932" t="s">
        <v>2060</v>
      </c>
      <c r="C8932">
        <v>201204</v>
      </c>
      <c r="D8932">
        <v>29</v>
      </c>
      <c r="E8932" t="s">
        <v>1555</v>
      </c>
      <c r="F8932">
        <v>724</v>
      </c>
      <c r="G8932">
        <v>711</v>
      </c>
      <c r="H8932">
        <v>3235</v>
      </c>
      <c r="I8932">
        <v>43112066705</v>
      </c>
      <c r="J8932">
        <v>9</v>
      </c>
      <c r="K8932" t="s">
        <v>2061</v>
      </c>
      <c r="L8932">
        <v>2309</v>
      </c>
      <c r="M8932" t="s">
        <v>2016</v>
      </c>
      <c r="N8932" t="s">
        <v>2062</v>
      </c>
      <c r="O8932">
        <v>0</v>
      </c>
      <c r="P8932" t="s">
        <v>1552</v>
      </c>
      <c r="Q8932">
        <v>20110611</v>
      </c>
      <c r="R8932">
        <v>891012369</v>
      </c>
    </row>
    <row r="8933" spans="1:18">
      <c r="A8933" t="s">
        <v>2059</v>
      </c>
      <c r="B8933" t="s">
        <v>2071</v>
      </c>
      <c r="C8933">
        <v>201204</v>
      </c>
      <c r="D8933">
        <v>30</v>
      </c>
      <c r="E8933" t="s">
        <v>1555</v>
      </c>
      <c r="F8933">
        <v>3702</v>
      </c>
      <c r="G8933">
        <v>4974</v>
      </c>
      <c r="H8933">
        <v>29930</v>
      </c>
      <c r="I8933">
        <v>43112067501</v>
      </c>
      <c r="J8933">
        <v>9</v>
      </c>
      <c r="K8933" t="s">
        <v>2064</v>
      </c>
      <c r="L8933">
        <v>2309</v>
      </c>
      <c r="M8933" t="s">
        <v>2016</v>
      </c>
      <c r="N8933" t="s">
        <v>2062</v>
      </c>
      <c r="O8933">
        <v>0</v>
      </c>
      <c r="P8933" t="s">
        <v>1771</v>
      </c>
      <c r="Q8933">
        <v>20021009</v>
      </c>
      <c r="R8933">
        <v>891012369</v>
      </c>
    </row>
    <row r="8934" spans="1:18">
      <c r="A8934" t="s">
        <v>2059</v>
      </c>
      <c r="B8934" t="s">
        <v>2072</v>
      </c>
      <c r="C8934">
        <v>201204</v>
      </c>
      <c r="D8934">
        <v>30</v>
      </c>
      <c r="E8934" t="s">
        <v>1555</v>
      </c>
      <c r="F8934">
        <v>3928</v>
      </c>
      <c r="G8934">
        <v>1095</v>
      </c>
      <c r="H8934">
        <v>30431</v>
      </c>
      <c r="I8934">
        <v>43112068501</v>
      </c>
      <c r="J8934">
        <v>9</v>
      </c>
      <c r="K8934" t="s">
        <v>2064</v>
      </c>
      <c r="L8934">
        <v>2309</v>
      </c>
      <c r="M8934" t="s">
        <v>2016</v>
      </c>
      <c r="N8934" t="s">
        <v>2062</v>
      </c>
      <c r="O8934">
        <v>0</v>
      </c>
      <c r="P8934" t="s">
        <v>1552</v>
      </c>
      <c r="Q8934">
        <v>20020827</v>
      </c>
      <c r="R8934">
        <v>891012369</v>
      </c>
    </row>
    <row r="8935" spans="1:18">
      <c r="A8935" t="s">
        <v>2059</v>
      </c>
      <c r="B8935" t="s">
        <v>2073</v>
      </c>
      <c r="C8935">
        <v>201204</v>
      </c>
      <c r="D8935">
        <v>30</v>
      </c>
      <c r="E8935" t="s">
        <v>1555</v>
      </c>
      <c r="F8935">
        <v>2942</v>
      </c>
      <c r="G8935">
        <v>18328</v>
      </c>
      <c r="H8935">
        <v>1044</v>
      </c>
      <c r="I8935">
        <v>43112069901</v>
      </c>
      <c r="J8935">
        <v>9</v>
      </c>
      <c r="K8935" t="s">
        <v>2064</v>
      </c>
      <c r="L8935">
        <v>2309</v>
      </c>
      <c r="M8935" t="s">
        <v>2016</v>
      </c>
      <c r="N8935" t="s">
        <v>2062</v>
      </c>
      <c r="O8935">
        <v>0</v>
      </c>
      <c r="P8935" t="s">
        <v>1552</v>
      </c>
      <c r="Q8935">
        <v>20061127</v>
      </c>
      <c r="R8935">
        <v>891012369</v>
      </c>
    </row>
    <row r="8936" spans="1:18">
      <c r="A8936" t="s">
        <v>2059</v>
      </c>
      <c r="B8936" t="s">
        <v>2074</v>
      </c>
      <c r="C8936">
        <v>201204</v>
      </c>
      <c r="D8936">
        <v>30</v>
      </c>
      <c r="E8936" t="s">
        <v>1555</v>
      </c>
      <c r="F8936">
        <v>2786</v>
      </c>
      <c r="G8936">
        <v>8029</v>
      </c>
      <c r="H8936">
        <v>41489</v>
      </c>
      <c r="I8936">
        <v>43112079701</v>
      </c>
      <c r="J8936">
        <v>9</v>
      </c>
      <c r="K8936" t="s">
        <v>2075</v>
      </c>
      <c r="L8936">
        <v>2309</v>
      </c>
      <c r="M8936" t="s">
        <v>2016</v>
      </c>
      <c r="N8936" t="s">
        <v>2062</v>
      </c>
      <c r="O8936">
        <v>0</v>
      </c>
      <c r="P8936" t="s">
        <v>1552</v>
      </c>
      <c r="Q8936">
        <v>20110629</v>
      </c>
      <c r="R8936">
        <v>891012369</v>
      </c>
    </row>
    <row r="8937" spans="1:18">
      <c r="A8937" t="s">
        <v>2059</v>
      </c>
      <c r="B8937" t="s">
        <v>2076</v>
      </c>
      <c r="C8937">
        <v>201204</v>
      </c>
      <c r="D8937">
        <v>30</v>
      </c>
      <c r="E8937" t="s">
        <v>1555</v>
      </c>
      <c r="F8937">
        <v>5917</v>
      </c>
      <c r="G8937">
        <v>4696</v>
      </c>
      <c r="H8937">
        <v>49499</v>
      </c>
      <c r="I8937">
        <v>43112080100</v>
      </c>
      <c r="J8937">
        <v>9</v>
      </c>
      <c r="K8937" t="s">
        <v>2061</v>
      </c>
      <c r="L8937">
        <v>2309</v>
      </c>
      <c r="M8937" t="s">
        <v>2016</v>
      </c>
      <c r="N8937" t="s">
        <v>2062</v>
      </c>
      <c r="O8937">
        <v>0</v>
      </c>
      <c r="P8937" t="s">
        <v>1769</v>
      </c>
      <c r="Q8937">
        <v>20100325</v>
      </c>
      <c r="R8937">
        <v>891012369</v>
      </c>
    </row>
    <row r="8938" spans="1:18">
      <c r="A8938" t="s">
        <v>2059</v>
      </c>
      <c r="B8938" t="s">
        <v>2087</v>
      </c>
      <c r="C8938">
        <v>201204</v>
      </c>
      <c r="D8938">
        <v>29</v>
      </c>
      <c r="E8938" t="s">
        <v>1555</v>
      </c>
      <c r="F8938">
        <v>4681</v>
      </c>
      <c r="G8938">
        <v>7798</v>
      </c>
      <c r="H8938">
        <v>30662</v>
      </c>
      <c r="I8938">
        <v>43112080200</v>
      </c>
      <c r="J8938">
        <v>9</v>
      </c>
      <c r="K8938" t="s">
        <v>2075</v>
      </c>
      <c r="L8938">
        <v>2309</v>
      </c>
      <c r="M8938" t="s">
        <v>2016</v>
      </c>
      <c r="N8938" t="s">
        <v>2062</v>
      </c>
      <c r="O8938">
        <v>0</v>
      </c>
      <c r="P8938" t="s">
        <v>1769</v>
      </c>
      <c r="Q8938">
        <v>20120401</v>
      </c>
      <c r="R8938">
        <v>891012369</v>
      </c>
    </row>
    <row r="8939" spans="1:18">
      <c r="A8939" t="s">
        <v>2077</v>
      </c>
      <c r="B8939" t="s">
        <v>2078</v>
      </c>
      <c r="C8939">
        <v>201204</v>
      </c>
      <c r="D8939">
        <v>30</v>
      </c>
      <c r="E8939" t="s">
        <v>1555</v>
      </c>
      <c r="F8939">
        <v>2568</v>
      </c>
      <c r="G8939">
        <v>11269</v>
      </c>
      <c r="H8939">
        <v>45718</v>
      </c>
      <c r="I8939">
        <v>43112079900</v>
      </c>
      <c r="J8939">
        <v>9</v>
      </c>
      <c r="K8939" t="s">
        <v>2079</v>
      </c>
      <c r="L8939">
        <v>2309</v>
      </c>
      <c r="M8939" t="s">
        <v>2016</v>
      </c>
      <c r="N8939" t="s">
        <v>2062</v>
      </c>
      <c r="O8939">
        <v>0</v>
      </c>
      <c r="P8939" t="s">
        <v>1769</v>
      </c>
      <c r="Q8939">
        <v>20090512</v>
      </c>
      <c r="R8939">
        <v>891012369</v>
      </c>
    </row>
    <row r="8940" spans="1:18">
      <c r="A8940" t="s">
        <v>2080</v>
      </c>
      <c r="B8940" t="s">
        <v>2081</v>
      </c>
      <c r="C8940">
        <v>201204</v>
      </c>
      <c r="D8940">
        <v>30</v>
      </c>
      <c r="E8940" t="s">
        <v>1555</v>
      </c>
      <c r="F8940">
        <v>1746</v>
      </c>
      <c r="G8940">
        <v>2084</v>
      </c>
      <c r="H8940">
        <v>28503</v>
      </c>
      <c r="I8940">
        <v>43112067301</v>
      </c>
      <c r="J8940">
        <v>9</v>
      </c>
      <c r="K8940" t="s">
        <v>2064</v>
      </c>
      <c r="L8940">
        <v>2309</v>
      </c>
      <c r="M8940" t="s">
        <v>2016</v>
      </c>
      <c r="N8940" t="s">
        <v>2062</v>
      </c>
      <c r="O8940">
        <v>0</v>
      </c>
      <c r="P8940" t="s">
        <v>1769</v>
      </c>
      <c r="Q8940">
        <v>20050908</v>
      </c>
      <c r="R8940">
        <v>891012369</v>
      </c>
    </row>
    <row r="8941" spans="1:18">
      <c r="A8941" t="s">
        <v>2080</v>
      </c>
      <c r="B8941" t="s">
        <v>2082</v>
      </c>
      <c r="C8941">
        <v>201204</v>
      </c>
      <c r="D8941">
        <v>30</v>
      </c>
      <c r="E8941" t="s">
        <v>1555</v>
      </c>
      <c r="F8941">
        <v>2773</v>
      </c>
      <c r="G8941">
        <v>2169</v>
      </c>
      <c r="H8941">
        <v>1492</v>
      </c>
      <c r="I8941">
        <v>43112067402</v>
      </c>
      <c r="J8941">
        <v>9</v>
      </c>
      <c r="K8941" t="s">
        <v>2064</v>
      </c>
      <c r="L8941">
        <v>2309</v>
      </c>
      <c r="M8941" t="s">
        <v>2016</v>
      </c>
      <c r="N8941" t="s">
        <v>2062</v>
      </c>
      <c r="O8941">
        <v>0</v>
      </c>
      <c r="P8941" t="s">
        <v>1574</v>
      </c>
      <c r="Q8941">
        <v>20060624</v>
      </c>
      <c r="R8941">
        <v>891012369</v>
      </c>
    </row>
    <row r="8942" spans="1:18">
      <c r="A8942" t="s">
        <v>2080</v>
      </c>
      <c r="B8942" t="s">
        <v>2083</v>
      </c>
      <c r="C8942">
        <v>201204</v>
      </c>
      <c r="D8942">
        <v>30</v>
      </c>
      <c r="E8942" t="s">
        <v>1555</v>
      </c>
      <c r="F8942">
        <v>5133</v>
      </c>
      <c r="G8942">
        <v>1756</v>
      </c>
      <c r="H8942">
        <v>50640</v>
      </c>
      <c r="I8942">
        <v>43112068300</v>
      </c>
      <c r="J8942">
        <v>9</v>
      </c>
      <c r="K8942" t="s">
        <v>2064</v>
      </c>
      <c r="L8942">
        <v>2309</v>
      </c>
      <c r="M8942" t="s">
        <v>2016</v>
      </c>
      <c r="N8942" t="s">
        <v>2062</v>
      </c>
      <c r="O8942">
        <v>0</v>
      </c>
      <c r="P8942" t="s">
        <v>1738</v>
      </c>
      <c r="Q8942">
        <v>20100130</v>
      </c>
      <c r="R8942">
        <v>891012369</v>
      </c>
    </row>
    <row r="8943" spans="1:18">
      <c r="A8943" t="s">
        <v>2080</v>
      </c>
      <c r="B8943" t="s">
        <v>2084</v>
      </c>
      <c r="C8943">
        <v>201204</v>
      </c>
      <c r="D8943">
        <v>30</v>
      </c>
      <c r="E8943" t="s">
        <v>1555</v>
      </c>
      <c r="F8943">
        <v>5097</v>
      </c>
      <c r="G8943">
        <v>1456</v>
      </c>
      <c r="H8943">
        <v>110496</v>
      </c>
      <c r="I8943">
        <v>43112068700</v>
      </c>
      <c r="J8943">
        <v>9</v>
      </c>
      <c r="K8943" t="s">
        <v>2064</v>
      </c>
      <c r="L8943">
        <v>2309</v>
      </c>
      <c r="M8943" t="s">
        <v>2016</v>
      </c>
      <c r="N8943" t="s">
        <v>2062</v>
      </c>
      <c r="O8943">
        <v>0</v>
      </c>
      <c r="P8943" t="s">
        <v>1771</v>
      </c>
      <c r="Q8943">
        <v>20050613</v>
      </c>
      <c r="R8943">
        <v>891012369</v>
      </c>
    </row>
    <row r="8944" spans="1:18">
      <c r="A8944" t="s">
        <v>2080</v>
      </c>
      <c r="B8944" t="s">
        <v>2085</v>
      </c>
      <c r="C8944">
        <v>201204</v>
      </c>
      <c r="D8944">
        <v>30</v>
      </c>
      <c r="E8944" t="s">
        <v>1555</v>
      </c>
      <c r="F8944">
        <v>3659</v>
      </c>
      <c r="G8944">
        <v>2236</v>
      </c>
      <c r="H8944">
        <v>17378</v>
      </c>
      <c r="I8944">
        <v>43112069801</v>
      </c>
      <c r="J8944">
        <v>9</v>
      </c>
      <c r="K8944" t="s">
        <v>2064</v>
      </c>
      <c r="L8944">
        <v>2309</v>
      </c>
      <c r="M8944" t="s">
        <v>2016</v>
      </c>
      <c r="N8944" t="s">
        <v>2062</v>
      </c>
      <c r="O8944">
        <v>0</v>
      </c>
      <c r="P8944" t="s">
        <v>1769</v>
      </c>
      <c r="Q8944">
        <v>20050303</v>
      </c>
      <c r="R8944">
        <v>891012369</v>
      </c>
    </row>
    <row r="8945" spans="1:18">
      <c r="A8945" t="s">
        <v>2080</v>
      </c>
      <c r="B8945" t="s">
        <v>2086</v>
      </c>
      <c r="C8945">
        <v>201204</v>
      </c>
      <c r="D8945">
        <v>30</v>
      </c>
      <c r="E8945" t="s">
        <v>1555</v>
      </c>
      <c r="F8945">
        <v>3584</v>
      </c>
      <c r="G8945">
        <v>6651</v>
      </c>
      <c r="H8945">
        <v>13802</v>
      </c>
      <c r="I8945">
        <v>43112071401</v>
      </c>
      <c r="J8945">
        <v>9</v>
      </c>
      <c r="K8945" t="s">
        <v>2064</v>
      </c>
      <c r="L8945">
        <v>2309</v>
      </c>
      <c r="M8945" t="s">
        <v>2016</v>
      </c>
      <c r="N8945" t="s">
        <v>2062</v>
      </c>
      <c r="O8945">
        <v>0</v>
      </c>
      <c r="P8945" t="s">
        <v>1552</v>
      </c>
      <c r="Q8945">
        <v>20020729</v>
      </c>
      <c r="R8945">
        <v>891012369</v>
      </c>
    </row>
    <row r="8946" spans="1:18">
      <c r="A8946" t="s">
        <v>2059</v>
      </c>
      <c r="B8946" t="s">
        <v>2060</v>
      </c>
      <c r="C8946">
        <v>201205</v>
      </c>
      <c r="D8946">
        <v>31</v>
      </c>
      <c r="E8946" t="s">
        <v>1555</v>
      </c>
      <c r="F8946">
        <v>1113</v>
      </c>
      <c r="G8946">
        <v>2495</v>
      </c>
      <c r="H8946">
        <v>4760</v>
      </c>
      <c r="I8946">
        <v>43112066705</v>
      </c>
      <c r="J8946">
        <v>9</v>
      </c>
      <c r="K8946" t="s">
        <v>2061</v>
      </c>
      <c r="L8946">
        <v>2309</v>
      </c>
      <c r="M8946" t="s">
        <v>2016</v>
      </c>
      <c r="N8946" t="s">
        <v>2062</v>
      </c>
      <c r="O8946">
        <v>0</v>
      </c>
      <c r="P8946" t="s">
        <v>1552</v>
      </c>
      <c r="Q8946">
        <v>20110611</v>
      </c>
      <c r="R8946">
        <v>891012369</v>
      </c>
    </row>
    <row r="8947" spans="1:18">
      <c r="A8947" t="s">
        <v>2059</v>
      </c>
      <c r="B8947" t="s">
        <v>2071</v>
      </c>
      <c r="C8947">
        <v>201205</v>
      </c>
      <c r="D8947">
        <v>31</v>
      </c>
      <c r="E8947" t="s">
        <v>1555</v>
      </c>
      <c r="F8947">
        <v>3526</v>
      </c>
      <c r="G8947">
        <v>4860</v>
      </c>
      <c r="H8947">
        <v>30114</v>
      </c>
      <c r="I8947">
        <v>43112067501</v>
      </c>
      <c r="J8947">
        <v>9</v>
      </c>
      <c r="K8947" t="s">
        <v>2064</v>
      </c>
      <c r="L8947">
        <v>2309</v>
      </c>
      <c r="M8947" t="s">
        <v>2016</v>
      </c>
      <c r="N8947" t="s">
        <v>2062</v>
      </c>
      <c r="O8947">
        <v>0</v>
      </c>
      <c r="P8947" t="s">
        <v>1771</v>
      </c>
      <c r="Q8947">
        <v>20021009</v>
      </c>
      <c r="R8947">
        <v>891012369</v>
      </c>
    </row>
    <row r="8948" spans="1:18">
      <c r="A8948" t="s">
        <v>2059</v>
      </c>
      <c r="B8948" t="s">
        <v>2072</v>
      </c>
      <c r="C8948">
        <v>201205</v>
      </c>
      <c r="D8948">
        <v>31</v>
      </c>
      <c r="E8948" t="s">
        <v>1555</v>
      </c>
      <c r="F8948">
        <v>3295</v>
      </c>
      <c r="G8948">
        <v>1001</v>
      </c>
      <c r="H8948">
        <v>30205</v>
      </c>
      <c r="I8948">
        <v>43112068501</v>
      </c>
      <c r="J8948">
        <v>9</v>
      </c>
      <c r="K8948" t="s">
        <v>2064</v>
      </c>
      <c r="L8948">
        <v>2309</v>
      </c>
      <c r="M8948" t="s">
        <v>2016</v>
      </c>
      <c r="N8948" t="s">
        <v>2062</v>
      </c>
      <c r="O8948">
        <v>0</v>
      </c>
      <c r="P8948" t="s">
        <v>1552</v>
      </c>
      <c r="Q8948">
        <v>20020827</v>
      </c>
      <c r="R8948">
        <v>891012369</v>
      </c>
    </row>
    <row r="8949" spans="1:18">
      <c r="A8949" t="s">
        <v>2059</v>
      </c>
      <c r="B8949" t="s">
        <v>2073</v>
      </c>
      <c r="C8949">
        <v>201205</v>
      </c>
      <c r="D8949">
        <v>31</v>
      </c>
      <c r="E8949" t="s">
        <v>1555</v>
      </c>
      <c r="F8949">
        <v>2701</v>
      </c>
      <c r="G8949">
        <v>17957</v>
      </c>
      <c r="H8949">
        <v>1206</v>
      </c>
      <c r="I8949">
        <v>43112069901</v>
      </c>
      <c r="J8949">
        <v>9</v>
      </c>
      <c r="K8949" t="s">
        <v>2064</v>
      </c>
      <c r="L8949">
        <v>2309</v>
      </c>
      <c r="M8949" t="s">
        <v>2016</v>
      </c>
      <c r="N8949" t="s">
        <v>2062</v>
      </c>
      <c r="O8949">
        <v>0</v>
      </c>
      <c r="P8949" t="s">
        <v>1552</v>
      </c>
      <c r="Q8949">
        <v>20061127</v>
      </c>
      <c r="R8949">
        <v>891012369</v>
      </c>
    </row>
    <row r="8950" spans="1:18">
      <c r="A8950" t="s">
        <v>2059</v>
      </c>
      <c r="B8950" t="s">
        <v>2074</v>
      </c>
      <c r="C8950">
        <v>201205</v>
      </c>
      <c r="D8950">
        <v>31</v>
      </c>
      <c r="E8950" t="s">
        <v>1555</v>
      </c>
      <c r="F8950">
        <v>2915</v>
      </c>
      <c r="G8950">
        <v>8018</v>
      </c>
      <c r="H8950">
        <v>40877</v>
      </c>
      <c r="I8950">
        <v>43112079701</v>
      </c>
      <c r="J8950">
        <v>9</v>
      </c>
      <c r="K8950" t="s">
        <v>2075</v>
      </c>
      <c r="L8950">
        <v>2309</v>
      </c>
      <c r="M8950" t="s">
        <v>2016</v>
      </c>
      <c r="N8950" t="s">
        <v>2062</v>
      </c>
      <c r="O8950">
        <v>0</v>
      </c>
      <c r="P8950" t="s">
        <v>1552</v>
      </c>
      <c r="Q8950">
        <v>20110629</v>
      </c>
      <c r="R8950">
        <v>891012369</v>
      </c>
    </row>
    <row r="8951" spans="1:18">
      <c r="A8951" t="s">
        <v>2059</v>
      </c>
      <c r="B8951" t="s">
        <v>2076</v>
      </c>
      <c r="C8951">
        <v>201205</v>
      </c>
      <c r="D8951">
        <v>31</v>
      </c>
      <c r="E8951" t="s">
        <v>1555</v>
      </c>
      <c r="F8951">
        <v>5192</v>
      </c>
      <c r="G8951">
        <v>4701</v>
      </c>
      <c r="H8951">
        <v>49317</v>
      </c>
      <c r="I8951">
        <v>43112080100</v>
      </c>
      <c r="J8951">
        <v>9</v>
      </c>
      <c r="K8951" t="s">
        <v>2061</v>
      </c>
      <c r="L8951">
        <v>2309</v>
      </c>
      <c r="M8951" t="s">
        <v>2016</v>
      </c>
      <c r="N8951" t="s">
        <v>2062</v>
      </c>
      <c r="O8951">
        <v>0</v>
      </c>
      <c r="P8951" t="s">
        <v>1769</v>
      </c>
      <c r="Q8951">
        <v>20100325</v>
      </c>
      <c r="R8951">
        <v>891012369</v>
      </c>
    </row>
    <row r="8952" spans="1:18">
      <c r="A8952" t="s">
        <v>2059</v>
      </c>
      <c r="B8952" t="s">
        <v>2087</v>
      </c>
      <c r="C8952">
        <v>201205</v>
      </c>
      <c r="D8952">
        <v>31</v>
      </c>
      <c r="E8952" t="s">
        <v>1555</v>
      </c>
      <c r="F8952">
        <v>3845</v>
      </c>
      <c r="G8952">
        <v>11232</v>
      </c>
      <c r="H8952">
        <v>31935</v>
      </c>
      <c r="I8952">
        <v>43112080200</v>
      </c>
      <c r="J8952">
        <v>9</v>
      </c>
      <c r="K8952" t="s">
        <v>2075</v>
      </c>
      <c r="L8952">
        <v>2309</v>
      </c>
      <c r="M8952" t="s">
        <v>2016</v>
      </c>
      <c r="N8952" t="s">
        <v>2062</v>
      </c>
      <c r="O8952">
        <v>0</v>
      </c>
      <c r="P8952" t="s">
        <v>1769</v>
      </c>
      <c r="Q8952">
        <v>20120401</v>
      </c>
      <c r="R8952">
        <v>891012369</v>
      </c>
    </row>
    <row r="8953" spans="1:18">
      <c r="A8953" t="s">
        <v>2077</v>
      </c>
      <c r="B8953" t="s">
        <v>2078</v>
      </c>
      <c r="C8953">
        <v>201205</v>
      </c>
      <c r="D8953">
        <v>31</v>
      </c>
      <c r="E8953" t="s">
        <v>1555</v>
      </c>
      <c r="F8953">
        <v>2554</v>
      </c>
      <c r="G8953">
        <v>12609</v>
      </c>
      <c r="H8953">
        <v>43063</v>
      </c>
      <c r="I8953">
        <v>43112079900</v>
      </c>
      <c r="J8953">
        <v>9</v>
      </c>
      <c r="K8953" t="s">
        <v>2079</v>
      </c>
      <c r="L8953">
        <v>2309</v>
      </c>
      <c r="M8953" t="s">
        <v>2016</v>
      </c>
      <c r="N8953" t="s">
        <v>2062</v>
      </c>
      <c r="O8953">
        <v>0</v>
      </c>
      <c r="P8953" t="s">
        <v>1769</v>
      </c>
      <c r="Q8953">
        <v>20090512</v>
      </c>
      <c r="R8953">
        <v>891012369</v>
      </c>
    </row>
    <row r="8954" spans="1:18">
      <c r="A8954" t="s">
        <v>2080</v>
      </c>
      <c r="B8954" t="s">
        <v>2081</v>
      </c>
      <c r="C8954">
        <v>201205</v>
      </c>
      <c r="D8954">
        <v>31</v>
      </c>
      <c r="E8954" t="s">
        <v>1555</v>
      </c>
      <c r="F8954">
        <v>1923</v>
      </c>
      <c r="G8954">
        <v>1854</v>
      </c>
      <c r="H8954">
        <v>22013</v>
      </c>
      <c r="I8954">
        <v>43112067301</v>
      </c>
      <c r="J8954">
        <v>9</v>
      </c>
      <c r="K8954" t="s">
        <v>2064</v>
      </c>
      <c r="L8954">
        <v>2309</v>
      </c>
      <c r="M8954" t="s">
        <v>2016</v>
      </c>
      <c r="N8954" t="s">
        <v>2062</v>
      </c>
      <c r="O8954">
        <v>0</v>
      </c>
      <c r="P8954" t="s">
        <v>1769</v>
      </c>
      <c r="Q8954">
        <v>20050908</v>
      </c>
      <c r="R8954">
        <v>891012369</v>
      </c>
    </row>
    <row r="8955" spans="1:18">
      <c r="A8955" t="s">
        <v>2080</v>
      </c>
      <c r="B8955" t="s">
        <v>2082</v>
      </c>
      <c r="C8955">
        <v>201205</v>
      </c>
      <c r="D8955">
        <v>31</v>
      </c>
      <c r="E8955" t="s">
        <v>1555</v>
      </c>
      <c r="F8955">
        <v>2461</v>
      </c>
      <c r="G8955">
        <v>2530</v>
      </c>
      <c r="H8955">
        <v>1391</v>
      </c>
      <c r="I8955">
        <v>43112067402</v>
      </c>
      <c r="J8955">
        <v>9</v>
      </c>
      <c r="K8955" t="s">
        <v>2064</v>
      </c>
      <c r="L8955">
        <v>2309</v>
      </c>
      <c r="M8955" t="s">
        <v>2016</v>
      </c>
      <c r="N8955" t="s">
        <v>2062</v>
      </c>
      <c r="O8955">
        <v>0</v>
      </c>
      <c r="P8955" t="s">
        <v>1574</v>
      </c>
      <c r="Q8955">
        <v>20060624</v>
      </c>
      <c r="R8955">
        <v>891012369</v>
      </c>
    </row>
    <row r="8956" spans="1:18">
      <c r="A8956" t="s">
        <v>2080</v>
      </c>
      <c r="B8956" t="s">
        <v>2083</v>
      </c>
      <c r="C8956">
        <v>201205</v>
      </c>
      <c r="D8956">
        <v>31</v>
      </c>
      <c r="E8956" t="s">
        <v>1555</v>
      </c>
      <c r="F8956">
        <v>5319</v>
      </c>
      <c r="G8956">
        <v>2102</v>
      </c>
      <c r="H8956">
        <v>50525</v>
      </c>
      <c r="I8956">
        <v>43112068300</v>
      </c>
      <c r="J8956">
        <v>9</v>
      </c>
      <c r="K8956" t="s">
        <v>2064</v>
      </c>
      <c r="L8956">
        <v>2309</v>
      </c>
      <c r="M8956" t="s">
        <v>2016</v>
      </c>
      <c r="N8956" t="s">
        <v>2062</v>
      </c>
      <c r="O8956">
        <v>0</v>
      </c>
      <c r="P8956" t="s">
        <v>1738</v>
      </c>
      <c r="Q8956">
        <v>20100130</v>
      </c>
      <c r="R8956">
        <v>891012369</v>
      </c>
    </row>
    <row r="8957" spans="1:18">
      <c r="A8957" t="s">
        <v>2080</v>
      </c>
      <c r="B8957" t="s">
        <v>2084</v>
      </c>
      <c r="C8957">
        <v>201205</v>
      </c>
      <c r="D8957">
        <v>31</v>
      </c>
      <c r="E8957" t="s">
        <v>1555</v>
      </c>
      <c r="F8957">
        <v>5538</v>
      </c>
      <c r="G8957">
        <v>1538</v>
      </c>
      <c r="H8957">
        <v>111055</v>
      </c>
      <c r="I8957">
        <v>43112068700</v>
      </c>
      <c r="J8957">
        <v>9</v>
      </c>
      <c r="K8957" t="s">
        <v>2064</v>
      </c>
      <c r="L8957">
        <v>2309</v>
      </c>
      <c r="M8957" t="s">
        <v>2016</v>
      </c>
      <c r="N8957" t="s">
        <v>2062</v>
      </c>
      <c r="O8957">
        <v>0</v>
      </c>
      <c r="P8957" t="s">
        <v>1771</v>
      </c>
      <c r="Q8957">
        <v>20050613</v>
      </c>
      <c r="R8957">
        <v>891012369</v>
      </c>
    </row>
    <row r="8958" spans="1:18">
      <c r="A8958" t="s">
        <v>2080</v>
      </c>
      <c r="B8958" t="s">
        <v>2085</v>
      </c>
      <c r="C8958">
        <v>201205</v>
      </c>
      <c r="D8958">
        <v>31</v>
      </c>
      <c r="E8958" t="s">
        <v>1555</v>
      </c>
      <c r="F8958">
        <v>3976</v>
      </c>
      <c r="G8958">
        <v>1792</v>
      </c>
      <c r="H8958">
        <v>14193</v>
      </c>
      <c r="I8958">
        <v>43112069801</v>
      </c>
      <c r="J8958">
        <v>9</v>
      </c>
      <c r="K8958" t="s">
        <v>2064</v>
      </c>
      <c r="L8958">
        <v>2309</v>
      </c>
      <c r="M8958" t="s">
        <v>2016</v>
      </c>
      <c r="N8958" t="s">
        <v>2062</v>
      </c>
      <c r="O8958">
        <v>0</v>
      </c>
      <c r="P8958" t="s">
        <v>1769</v>
      </c>
      <c r="Q8958">
        <v>20050303</v>
      </c>
      <c r="R8958">
        <v>891012369</v>
      </c>
    </row>
    <row r="8959" spans="1:18">
      <c r="A8959" t="s">
        <v>2080</v>
      </c>
      <c r="B8959" t="s">
        <v>2086</v>
      </c>
      <c r="C8959">
        <v>201205</v>
      </c>
      <c r="D8959">
        <v>31</v>
      </c>
      <c r="E8959" t="s">
        <v>1555</v>
      </c>
      <c r="F8959">
        <v>3110</v>
      </c>
      <c r="G8959">
        <v>6820</v>
      </c>
      <c r="H8959">
        <v>10284</v>
      </c>
      <c r="I8959">
        <v>43112071401</v>
      </c>
      <c r="J8959">
        <v>9</v>
      </c>
      <c r="K8959" t="s">
        <v>2064</v>
      </c>
      <c r="L8959">
        <v>2309</v>
      </c>
      <c r="M8959" t="s">
        <v>2016</v>
      </c>
      <c r="N8959" t="s">
        <v>2062</v>
      </c>
      <c r="O8959">
        <v>0</v>
      </c>
      <c r="P8959" t="s">
        <v>1552</v>
      </c>
      <c r="Q8959">
        <v>20020729</v>
      </c>
      <c r="R8959">
        <v>891012369</v>
      </c>
    </row>
    <row r="8960" spans="1:18">
      <c r="A8960" t="s">
        <v>2080</v>
      </c>
      <c r="B8960" t="s">
        <v>2088</v>
      </c>
      <c r="C8960">
        <v>201205</v>
      </c>
      <c r="D8960">
        <v>6</v>
      </c>
      <c r="E8960" t="s">
        <v>1555</v>
      </c>
      <c r="F8960">
        <v>1661</v>
      </c>
      <c r="G8960">
        <v>1480</v>
      </c>
      <c r="H8960">
        <v>1827</v>
      </c>
      <c r="I8960">
        <v>43112080302</v>
      </c>
      <c r="J8960">
        <v>9</v>
      </c>
      <c r="K8960" t="s">
        <v>2064</v>
      </c>
      <c r="L8960">
        <v>2309</v>
      </c>
      <c r="M8960" t="s">
        <v>2016</v>
      </c>
      <c r="N8960" t="s">
        <v>2062</v>
      </c>
      <c r="O8960">
        <v>0</v>
      </c>
      <c r="P8960" t="s">
        <v>1552</v>
      </c>
      <c r="Q8960">
        <v>20120527</v>
      </c>
      <c r="R8960">
        <v>891012369</v>
      </c>
    </row>
    <row r="8961" spans="1:18">
      <c r="A8961" t="s">
        <v>2089</v>
      </c>
      <c r="B8961" t="s">
        <v>2090</v>
      </c>
      <c r="C8961">
        <v>201206</v>
      </c>
      <c r="D8961">
        <v>9</v>
      </c>
      <c r="E8961" t="s">
        <v>1555</v>
      </c>
      <c r="F8961">
        <v>779</v>
      </c>
      <c r="G8961">
        <v>1107</v>
      </c>
      <c r="H8961">
        <v>306</v>
      </c>
      <c r="I8961">
        <v>43112074701</v>
      </c>
      <c r="J8961">
        <v>9</v>
      </c>
      <c r="K8961" t="s">
        <v>2079</v>
      </c>
      <c r="L8961">
        <v>2309</v>
      </c>
      <c r="M8961" t="s">
        <v>2016</v>
      </c>
      <c r="N8961" t="s">
        <v>2062</v>
      </c>
      <c r="O8961">
        <v>0</v>
      </c>
      <c r="P8961" t="s">
        <v>1552</v>
      </c>
      <c r="Q8961">
        <v>20120618</v>
      </c>
      <c r="R8961">
        <v>891012369</v>
      </c>
    </row>
    <row r="8962" spans="1:18">
      <c r="A8962" t="s">
        <v>2059</v>
      </c>
      <c r="B8962" t="s">
        <v>2063</v>
      </c>
      <c r="C8962">
        <v>201206</v>
      </c>
      <c r="D8962">
        <v>9</v>
      </c>
      <c r="E8962" t="s">
        <v>1555</v>
      </c>
      <c r="F8962">
        <v>0</v>
      </c>
      <c r="G8962">
        <v>1078</v>
      </c>
      <c r="H8962">
        <v>0</v>
      </c>
      <c r="I8962">
        <v>43112066100</v>
      </c>
      <c r="J8962">
        <v>9</v>
      </c>
      <c r="K8962" t="s">
        <v>2064</v>
      </c>
      <c r="L8962">
        <v>2309</v>
      </c>
      <c r="M8962" t="s">
        <v>2016</v>
      </c>
      <c r="N8962" t="s">
        <v>2062</v>
      </c>
      <c r="O8962">
        <v>40916</v>
      </c>
      <c r="P8962" t="s">
        <v>1552</v>
      </c>
      <c r="Q8962">
        <v>19980615</v>
      </c>
      <c r="R8962">
        <v>891012369</v>
      </c>
    </row>
    <row r="8963" spans="1:18">
      <c r="A8963" t="s">
        <v>2059</v>
      </c>
      <c r="B8963" t="s">
        <v>2060</v>
      </c>
      <c r="C8963">
        <v>201206</v>
      </c>
      <c r="D8963">
        <v>19</v>
      </c>
      <c r="E8963" t="s">
        <v>1555</v>
      </c>
      <c r="F8963">
        <v>132</v>
      </c>
      <c r="G8963">
        <v>1278</v>
      </c>
      <c r="H8963">
        <v>2681</v>
      </c>
      <c r="I8963">
        <v>43112066705</v>
      </c>
      <c r="J8963">
        <v>9</v>
      </c>
      <c r="K8963" t="s">
        <v>2061</v>
      </c>
      <c r="L8963">
        <v>2309</v>
      </c>
      <c r="M8963" t="s">
        <v>2016</v>
      </c>
      <c r="N8963" t="s">
        <v>2062</v>
      </c>
      <c r="O8963">
        <v>0</v>
      </c>
      <c r="P8963" t="s">
        <v>1552</v>
      </c>
      <c r="Q8963">
        <v>20110611</v>
      </c>
      <c r="R8963">
        <v>891012369</v>
      </c>
    </row>
    <row r="8964" spans="1:18">
      <c r="A8964" t="s">
        <v>2059</v>
      </c>
      <c r="B8964" t="s">
        <v>2071</v>
      </c>
      <c r="C8964">
        <v>201206</v>
      </c>
      <c r="D8964">
        <v>29</v>
      </c>
      <c r="E8964" t="s">
        <v>1555</v>
      </c>
      <c r="F8964">
        <v>3064</v>
      </c>
      <c r="G8964">
        <v>4393</v>
      </c>
      <c r="H8964">
        <v>25438</v>
      </c>
      <c r="I8964">
        <v>43112067501</v>
      </c>
      <c r="J8964">
        <v>9</v>
      </c>
      <c r="K8964" t="s">
        <v>2064</v>
      </c>
      <c r="L8964">
        <v>2309</v>
      </c>
      <c r="M8964" t="s">
        <v>2016</v>
      </c>
      <c r="N8964" t="s">
        <v>2062</v>
      </c>
      <c r="O8964">
        <v>0</v>
      </c>
      <c r="P8964" t="s">
        <v>1771</v>
      </c>
      <c r="Q8964">
        <v>20021009</v>
      </c>
      <c r="R8964">
        <v>891012369</v>
      </c>
    </row>
    <row r="8965" spans="1:18">
      <c r="A8965" t="s">
        <v>2059</v>
      </c>
      <c r="B8965" t="s">
        <v>2072</v>
      </c>
      <c r="C8965">
        <v>201206</v>
      </c>
      <c r="D8965">
        <v>29</v>
      </c>
      <c r="E8965" t="s">
        <v>1555</v>
      </c>
      <c r="F8965">
        <v>2712</v>
      </c>
      <c r="G8965">
        <v>937</v>
      </c>
      <c r="H8965">
        <v>25045</v>
      </c>
      <c r="I8965">
        <v>43112068501</v>
      </c>
      <c r="J8965">
        <v>9</v>
      </c>
      <c r="K8965" t="s">
        <v>2064</v>
      </c>
      <c r="L8965">
        <v>2309</v>
      </c>
      <c r="M8965" t="s">
        <v>2016</v>
      </c>
      <c r="N8965" t="s">
        <v>2062</v>
      </c>
      <c r="O8965">
        <v>0</v>
      </c>
      <c r="P8965" t="s">
        <v>1552</v>
      </c>
      <c r="Q8965">
        <v>20020827</v>
      </c>
      <c r="R8965">
        <v>891012369</v>
      </c>
    </row>
    <row r="8966" spans="1:18">
      <c r="A8966" t="s">
        <v>2059</v>
      </c>
      <c r="B8966" t="s">
        <v>2073</v>
      </c>
      <c r="C8966">
        <v>201206</v>
      </c>
      <c r="D8966">
        <v>27</v>
      </c>
      <c r="E8966" t="s">
        <v>1555</v>
      </c>
      <c r="F8966">
        <v>2027</v>
      </c>
      <c r="G8966">
        <v>14665</v>
      </c>
      <c r="H8966">
        <v>1024</v>
      </c>
      <c r="I8966">
        <v>43112069901</v>
      </c>
      <c r="J8966">
        <v>9</v>
      </c>
      <c r="K8966" t="s">
        <v>2064</v>
      </c>
      <c r="L8966">
        <v>2309</v>
      </c>
      <c r="M8966" t="s">
        <v>2016</v>
      </c>
      <c r="N8966" t="s">
        <v>2062</v>
      </c>
      <c r="O8966">
        <v>0</v>
      </c>
      <c r="P8966" t="s">
        <v>1552</v>
      </c>
      <c r="Q8966">
        <v>20061127</v>
      </c>
      <c r="R8966">
        <v>891012369</v>
      </c>
    </row>
    <row r="8967" spans="1:18">
      <c r="A8967" t="s">
        <v>2059</v>
      </c>
      <c r="B8967" t="s">
        <v>2074</v>
      </c>
      <c r="C8967">
        <v>201206</v>
      </c>
      <c r="D8967">
        <v>29</v>
      </c>
      <c r="E8967" t="s">
        <v>1555</v>
      </c>
      <c r="F8967">
        <v>2428</v>
      </c>
      <c r="G8967">
        <v>8044</v>
      </c>
      <c r="H8967">
        <v>34346</v>
      </c>
      <c r="I8967">
        <v>43112079701</v>
      </c>
      <c r="J8967">
        <v>9</v>
      </c>
      <c r="K8967" t="s">
        <v>2075</v>
      </c>
      <c r="L8967">
        <v>2309</v>
      </c>
      <c r="M8967" t="s">
        <v>2016</v>
      </c>
      <c r="N8967" t="s">
        <v>2062</v>
      </c>
      <c r="O8967">
        <v>0</v>
      </c>
      <c r="P8967" t="s">
        <v>1552</v>
      </c>
      <c r="Q8967">
        <v>20110629</v>
      </c>
      <c r="R8967">
        <v>891012369</v>
      </c>
    </row>
    <row r="8968" spans="1:18">
      <c r="A8968" t="s">
        <v>2059</v>
      </c>
      <c r="B8968" t="s">
        <v>2076</v>
      </c>
      <c r="C8968">
        <v>201206</v>
      </c>
      <c r="D8968">
        <v>29</v>
      </c>
      <c r="E8968" t="s">
        <v>1555</v>
      </c>
      <c r="F8968">
        <v>4381</v>
      </c>
      <c r="G8968">
        <v>4367</v>
      </c>
      <c r="H8968">
        <v>40457</v>
      </c>
      <c r="I8968">
        <v>43112080100</v>
      </c>
      <c r="J8968">
        <v>9</v>
      </c>
      <c r="K8968" t="s">
        <v>2061</v>
      </c>
      <c r="L8968">
        <v>2309</v>
      </c>
      <c r="M8968" t="s">
        <v>2016</v>
      </c>
      <c r="N8968" t="s">
        <v>2062</v>
      </c>
      <c r="O8968">
        <v>0</v>
      </c>
      <c r="P8968" t="s">
        <v>1769</v>
      </c>
      <c r="Q8968">
        <v>20100325</v>
      </c>
      <c r="R8968">
        <v>891012369</v>
      </c>
    </row>
    <row r="8969" spans="1:18">
      <c r="A8969" t="s">
        <v>2059</v>
      </c>
      <c r="B8969" t="s">
        <v>2087</v>
      </c>
      <c r="C8969">
        <v>201206</v>
      </c>
      <c r="D8969">
        <v>29</v>
      </c>
      <c r="E8969" t="s">
        <v>1555</v>
      </c>
      <c r="F8969">
        <v>2936</v>
      </c>
      <c r="G8969">
        <v>9709</v>
      </c>
      <c r="H8969">
        <v>25618</v>
      </c>
      <c r="I8969">
        <v>43112080200</v>
      </c>
      <c r="J8969">
        <v>9</v>
      </c>
      <c r="K8969" t="s">
        <v>2075</v>
      </c>
      <c r="L8969">
        <v>2309</v>
      </c>
      <c r="M8969" t="s">
        <v>2016</v>
      </c>
      <c r="N8969" t="s">
        <v>2062</v>
      </c>
      <c r="O8969">
        <v>0</v>
      </c>
      <c r="P8969" t="s">
        <v>1769</v>
      </c>
      <c r="Q8969">
        <v>20120401</v>
      </c>
      <c r="R8969">
        <v>891012369</v>
      </c>
    </row>
    <row r="8970" spans="1:18">
      <c r="A8970" t="s">
        <v>2077</v>
      </c>
      <c r="B8970" t="s">
        <v>2078</v>
      </c>
      <c r="C8970">
        <v>201206</v>
      </c>
      <c r="D8970">
        <v>28</v>
      </c>
      <c r="E8970" t="s">
        <v>1555</v>
      </c>
      <c r="F8970">
        <v>2492</v>
      </c>
      <c r="G8970">
        <v>12080</v>
      </c>
      <c r="H8970">
        <v>33966</v>
      </c>
      <c r="I8970">
        <v>43112079900</v>
      </c>
      <c r="J8970">
        <v>9</v>
      </c>
      <c r="K8970" t="s">
        <v>2079</v>
      </c>
      <c r="L8970">
        <v>2309</v>
      </c>
      <c r="M8970" t="s">
        <v>2016</v>
      </c>
      <c r="N8970" t="s">
        <v>2062</v>
      </c>
      <c r="O8970">
        <v>0</v>
      </c>
      <c r="P8970" t="s">
        <v>1769</v>
      </c>
      <c r="Q8970">
        <v>20090512</v>
      </c>
      <c r="R8970">
        <v>891012369</v>
      </c>
    </row>
    <row r="8971" spans="1:18">
      <c r="A8971" t="s">
        <v>2080</v>
      </c>
      <c r="B8971" t="s">
        <v>2081</v>
      </c>
      <c r="C8971">
        <v>201206</v>
      </c>
      <c r="D8971">
        <v>29</v>
      </c>
      <c r="E8971" t="s">
        <v>1555</v>
      </c>
      <c r="F8971">
        <v>1519</v>
      </c>
      <c r="G8971">
        <v>1459</v>
      </c>
      <c r="H8971">
        <v>13739</v>
      </c>
      <c r="I8971">
        <v>43112067301</v>
      </c>
      <c r="J8971">
        <v>9</v>
      </c>
      <c r="K8971" t="s">
        <v>2064</v>
      </c>
      <c r="L8971">
        <v>2309</v>
      </c>
      <c r="M8971" t="s">
        <v>2016</v>
      </c>
      <c r="N8971" t="s">
        <v>2062</v>
      </c>
      <c r="O8971">
        <v>0</v>
      </c>
      <c r="P8971" t="s">
        <v>1769</v>
      </c>
      <c r="Q8971">
        <v>20050908</v>
      </c>
      <c r="R8971">
        <v>891012369</v>
      </c>
    </row>
    <row r="8972" spans="1:18">
      <c r="A8972" t="s">
        <v>2080</v>
      </c>
      <c r="B8972" t="s">
        <v>2082</v>
      </c>
      <c r="C8972">
        <v>201206</v>
      </c>
      <c r="D8972">
        <v>29</v>
      </c>
      <c r="E8972" t="s">
        <v>1555</v>
      </c>
      <c r="F8972">
        <v>1955</v>
      </c>
      <c r="G8972">
        <v>2337</v>
      </c>
      <c r="H8972">
        <v>1066</v>
      </c>
      <c r="I8972">
        <v>43112067402</v>
      </c>
      <c r="J8972">
        <v>9</v>
      </c>
      <c r="K8972" t="s">
        <v>2064</v>
      </c>
      <c r="L8972">
        <v>2309</v>
      </c>
      <c r="M8972" t="s">
        <v>2016</v>
      </c>
      <c r="N8972" t="s">
        <v>2062</v>
      </c>
      <c r="O8972">
        <v>0</v>
      </c>
      <c r="P8972" t="s">
        <v>1574</v>
      </c>
      <c r="Q8972">
        <v>20060624</v>
      </c>
      <c r="R8972">
        <v>891012369</v>
      </c>
    </row>
    <row r="8973" spans="1:18">
      <c r="A8973" t="s">
        <v>2080</v>
      </c>
      <c r="B8973" t="s">
        <v>2083</v>
      </c>
      <c r="C8973">
        <v>201206</v>
      </c>
      <c r="D8973">
        <v>29</v>
      </c>
      <c r="E8973" t="s">
        <v>1555</v>
      </c>
      <c r="F8973">
        <v>4347</v>
      </c>
      <c r="G8973">
        <v>1521</v>
      </c>
      <c r="H8973">
        <v>40143</v>
      </c>
      <c r="I8973">
        <v>43112068300</v>
      </c>
      <c r="J8973">
        <v>9</v>
      </c>
      <c r="K8973" t="s">
        <v>2064</v>
      </c>
      <c r="L8973">
        <v>2309</v>
      </c>
      <c r="M8973" t="s">
        <v>2016</v>
      </c>
      <c r="N8973" t="s">
        <v>2062</v>
      </c>
      <c r="O8973">
        <v>0</v>
      </c>
      <c r="P8973" t="s">
        <v>1738</v>
      </c>
      <c r="Q8973">
        <v>20100130</v>
      </c>
      <c r="R8973">
        <v>891012369</v>
      </c>
    </row>
    <row r="8974" spans="1:18">
      <c r="A8974" t="s">
        <v>2080</v>
      </c>
      <c r="B8974" t="s">
        <v>2084</v>
      </c>
      <c r="C8974">
        <v>201206</v>
      </c>
      <c r="D8974">
        <v>29</v>
      </c>
      <c r="E8974" t="s">
        <v>1555</v>
      </c>
      <c r="F8974">
        <v>4852</v>
      </c>
      <c r="G8974">
        <v>1146</v>
      </c>
      <c r="H8974">
        <v>94588</v>
      </c>
      <c r="I8974">
        <v>43112068700</v>
      </c>
      <c r="J8974">
        <v>9</v>
      </c>
      <c r="K8974" t="s">
        <v>2064</v>
      </c>
      <c r="L8974">
        <v>2309</v>
      </c>
      <c r="M8974" t="s">
        <v>2016</v>
      </c>
      <c r="N8974" t="s">
        <v>2062</v>
      </c>
      <c r="O8974">
        <v>0</v>
      </c>
      <c r="P8974" t="s">
        <v>1771</v>
      </c>
      <c r="Q8974">
        <v>20050613</v>
      </c>
      <c r="R8974">
        <v>891012369</v>
      </c>
    </row>
    <row r="8975" spans="1:18">
      <c r="A8975" t="s">
        <v>2080</v>
      </c>
      <c r="B8975" t="s">
        <v>2085</v>
      </c>
      <c r="C8975">
        <v>201206</v>
      </c>
      <c r="D8975">
        <v>29</v>
      </c>
      <c r="E8975" t="s">
        <v>1555</v>
      </c>
      <c r="F8975">
        <v>3109</v>
      </c>
      <c r="G8975">
        <v>1608</v>
      </c>
      <c r="H8975">
        <v>8178</v>
      </c>
      <c r="I8975">
        <v>43112069801</v>
      </c>
      <c r="J8975">
        <v>9</v>
      </c>
      <c r="K8975" t="s">
        <v>2064</v>
      </c>
      <c r="L8975">
        <v>2309</v>
      </c>
      <c r="M8975" t="s">
        <v>2016</v>
      </c>
      <c r="N8975" t="s">
        <v>2062</v>
      </c>
      <c r="O8975">
        <v>0</v>
      </c>
      <c r="P8975" t="s">
        <v>1769</v>
      </c>
      <c r="Q8975">
        <v>20050303</v>
      </c>
      <c r="R8975">
        <v>891012369</v>
      </c>
    </row>
    <row r="8976" spans="1:18">
      <c r="A8976" t="s">
        <v>2080</v>
      </c>
      <c r="B8976" t="s">
        <v>2086</v>
      </c>
      <c r="C8976">
        <v>201206</v>
      </c>
      <c r="D8976">
        <v>29</v>
      </c>
      <c r="E8976" t="s">
        <v>1555</v>
      </c>
      <c r="F8976">
        <v>2931</v>
      </c>
      <c r="G8976">
        <v>5280</v>
      </c>
      <c r="H8976">
        <v>6770</v>
      </c>
      <c r="I8976">
        <v>43112071401</v>
      </c>
      <c r="J8976">
        <v>9</v>
      </c>
      <c r="K8976" t="s">
        <v>2064</v>
      </c>
      <c r="L8976">
        <v>2309</v>
      </c>
      <c r="M8976" t="s">
        <v>2016</v>
      </c>
      <c r="N8976" t="s">
        <v>2062</v>
      </c>
      <c r="O8976">
        <v>0</v>
      </c>
      <c r="P8976" t="s">
        <v>1552</v>
      </c>
      <c r="Q8976">
        <v>20020729</v>
      </c>
      <c r="R8976">
        <v>891012369</v>
      </c>
    </row>
    <row r="8977" spans="1:18">
      <c r="A8977" t="s">
        <v>2080</v>
      </c>
      <c r="B8977" t="s">
        <v>2088</v>
      </c>
      <c r="C8977">
        <v>201206</v>
      </c>
      <c r="D8977">
        <v>29</v>
      </c>
      <c r="E8977" t="s">
        <v>1555</v>
      </c>
      <c r="F8977">
        <v>8422</v>
      </c>
      <c r="G8977">
        <v>8807</v>
      </c>
      <c r="H8977">
        <v>3543</v>
      </c>
      <c r="I8977">
        <v>43112080302</v>
      </c>
      <c r="J8977">
        <v>9</v>
      </c>
      <c r="K8977" t="s">
        <v>2064</v>
      </c>
      <c r="L8977">
        <v>2309</v>
      </c>
      <c r="M8977" t="s">
        <v>2016</v>
      </c>
      <c r="N8977" t="s">
        <v>2062</v>
      </c>
      <c r="O8977">
        <v>0</v>
      </c>
      <c r="P8977" t="s">
        <v>1552</v>
      </c>
      <c r="Q8977">
        <v>20120527</v>
      </c>
      <c r="R8977">
        <v>891012369</v>
      </c>
    </row>
    <row r="8978" spans="1:18">
      <c r="A8978" t="s">
        <v>2089</v>
      </c>
      <c r="B8978" t="s">
        <v>2090</v>
      </c>
      <c r="C8978">
        <v>201207</v>
      </c>
      <c r="D8978">
        <v>31</v>
      </c>
      <c r="E8978" t="s">
        <v>1555</v>
      </c>
      <c r="F8978">
        <v>1671</v>
      </c>
      <c r="G8978">
        <v>3408</v>
      </c>
      <c r="H8978">
        <v>493</v>
      </c>
      <c r="I8978">
        <v>43112074701</v>
      </c>
      <c r="J8978">
        <v>9</v>
      </c>
      <c r="K8978" t="s">
        <v>2079</v>
      </c>
      <c r="L8978">
        <v>2309</v>
      </c>
      <c r="M8978" t="s">
        <v>2016</v>
      </c>
      <c r="N8978" t="s">
        <v>2062</v>
      </c>
      <c r="O8978">
        <v>0</v>
      </c>
      <c r="P8978" t="s">
        <v>1552</v>
      </c>
      <c r="Q8978">
        <v>20120618</v>
      </c>
      <c r="R8978">
        <v>891012369</v>
      </c>
    </row>
    <row r="8979" spans="1:18">
      <c r="A8979" t="s">
        <v>2059</v>
      </c>
      <c r="B8979" t="s">
        <v>2071</v>
      </c>
      <c r="C8979">
        <v>201207</v>
      </c>
      <c r="D8979">
        <v>31</v>
      </c>
      <c r="E8979" t="s">
        <v>1555</v>
      </c>
      <c r="F8979">
        <v>3656</v>
      </c>
      <c r="G8979">
        <v>4800</v>
      </c>
      <c r="H8979">
        <v>30929</v>
      </c>
      <c r="I8979">
        <v>43112067501</v>
      </c>
      <c r="J8979">
        <v>9</v>
      </c>
      <c r="K8979" t="s">
        <v>2064</v>
      </c>
      <c r="L8979">
        <v>2309</v>
      </c>
      <c r="M8979" t="s">
        <v>2016</v>
      </c>
      <c r="N8979" t="s">
        <v>2062</v>
      </c>
      <c r="O8979">
        <v>0</v>
      </c>
      <c r="P8979" t="s">
        <v>1771</v>
      </c>
      <c r="Q8979">
        <v>20021009</v>
      </c>
      <c r="R8979">
        <v>891012369</v>
      </c>
    </row>
    <row r="8980" spans="1:18">
      <c r="A8980" t="s">
        <v>2059</v>
      </c>
      <c r="B8980" t="s">
        <v>2072</v>
      </c>
      <c r="C8980">
        <v>201207</v>
      </c>
      <c r="D8980">
        <v>31</v>
      </c>
      <c r="E8980" t="s">
        <v>1555</v>
      </c>
      <c r="F8980">
        <v>3583</v>
      </c>
      <c r="G8980">
        <v>1357</v>
      </c>
      <c r="H8980">
        <v>31581</v>
      </c>
      <c r="I8980">
        <v>43112068501</v>
      </c>
      <c r="J8980">
        <v>9</v>
      </c>
      <c r="K8980" t="s">
        <v>2064</v>
      </c>
      <c r="L8980">
        <v>2309</v>
      </c>
      <c r="M8980" t="s">
        <v>2016</v>
      </c>
      <c r="N8980" t="s">
        <v>2062</v>
      </c>
      <c r="O8980">
        <v>0</v>
      </c>
      <c r="P8980" t="s">
        <v>1552</v>
      </c>
      <c r="Q8980">
        <v>20020827</v>
      </c>
      <c r="R8980">
        <v>891012369</v>
      </c>
    </row>
    <row r="8981" spans="1:18">
      <c r="A8981" t="s">
        <v>2059</v>
      </c>
      <c r="B8981" t="s">
        <v>2073</v>
      </c>
      <c r="C8981">
        <v>201207</v>
      </c>
      <c r="D8981">
        <v>31</v>
      </c>
      <c r="E8981" t="s">
        <v>1555</v>
      </c>
      <c r="F8981">
        <v>2491</v>
      </c>
      <c r="G8981">
        <v>18405</v>
      </c>
      <c r="H8981">
        <v>1126</v>
      </c>
      <c r="I8981">
        <v>43112069901</v>
      </c>
      <c r="J8981">
        <v>9</v>
      </c>
      <c r="K8981" t="s">
        <v>2064</v>
      </c>
      <c r="L8981">
        <v>2309</v>
      </c>
      <c r="M8981" t="s">
        <v>2016</v>
      </c>
      <c r="N8981" t="s">
        <v>2062</v>
      </c>
      <c r="O8981">
        <v>0</v>
      </c>
      <c r="P8981" t="s">
        <v>1552</v>
      </c>
      <c r="Q8981">
        <v>20061127</v>
      </c>
      <c r="R8981">
        <v>891012369</v>
      </c>
    </row>
    <row r="8982" spans="1:18">
      <c r="A8982" t="s">
        <v>2059</v>
      </c>
      <c r="B8982" t="s">
        <v>2074</v>
      </c>
      <c r="C8982">
        <v>201207</v>
      </c>
      <c r="D8982">
        <v>31</v>
      </c>
      <c r="E8982" t="s">
        <v>1555</v>
      </c>
      <c r="F8982">
        <v>1910</v>
      </c>
      <c r="G8982">
        <v>8666</v>
      </c>
      <c r="H8982">
        <v>41472</v>
      </c>
      <c r="I8982">
        <v>43112079701</v>
      </c>
      <c r="J8982">
        <v>9</v>
      </c>
      <c r="K8982" t="s">
        <v>2075</v>
      </c>
      <c r="L8982">
        <v>2309</v>
      </c>
      <c r="M8982" t="s">
        <v>2016</v>
      </c>
      <c r="N8982" t="s">
        <v>2062</v>
      </c>
      <c r="O8982">
        <v>0</v>
      </c>
      <c r="P8982" t="s">
        <v>1552</v>
      </c>
      <c r="Q8982">
        <v>20110629</v>
      </c>
      <c r="R8982">
        <v>891012369</v>
      </c>
    </row>
    <row r="8983" spans="1:18">
      <c r="A8983" t="s">
        <v>2059</v>
      </c>
      <c r="B8983" t="s">
        <v>2076</v>
      </c>
      <c r="C8983">
        <v>201207</v>
      </c>
      <c r="D8983">
        <v>31</v>
      </c>
      <c r="E8983" t="s">
        <v>1555</v>
      </c>
      <c r="F8983">
        <v>5313</v>
      </c>
      <c r="G8983">
        <v>4218</v>
      </c>
      <c r="H8983">
        <v>49998</v>
      </c>
      <c r="I8983">
        <v>43112080100</v>
      </c>
      <c r="J8983">
        <v>9</v>
      </c>
      <c r="K8983" t="s">
        <v>2061</v>
      </c>
      <c r="L8983">
        <v>2309</v>
      </c>
      <c r="M8983" t="s">
        <v>2016</v>
      </c>
      <c r="N8983" t="s">
        <v>2062</v>
      </c>
      <c r="O8983">
        <v>0</v>
      </c>
      <c r="P8983" t="s">
        <v>1769</v>
      </c>
      <c r="Q8983">
        <v>20100325</v>
      </c>
      <c r="R8983">
        <v>891012369</v>
      </c>
    </row>
    <row r="8984" spans="1:18">
      <c r="A8984" t="s">
        <v>2059</v>
      </c>
      <c r="B8984" t="s">
        <v>2087</v>
      </c>
      <c r="C8984">
        <v>201207</v>
      </c>
      <c r="D8984">
        <v>31</v>
      </c>
      <c r="E8984" t="s">
        <v>1555</v>
      </c>
      <c r="F8984">
        <v>2843</v>
      </c>
      <c r="G8984">
        <v>8210</v>
      </c>
      <c r="H8984">
        <v>29962</v>
      </c>
      <c r="I8984">
        <v>43112080200</v>
      </c>
      <c r="J8984">
        <v>9</v>
      </c>
      <c r="K8984" t="s">
        <v>2075</v>
      </c>
      <c r="L8984">
        <v>2309</v>
      </c>
      <c r="M8984" t="s">
        <v>2016</v>
      </c>
      <c r="N8984" t="s">
        <v>2062</v>
      </c>
      <c r="O8984">
        <v>0</v>
      </c>
      <c r="P8984" t="s">
        <v>1769</v>
      </c>
      <c r="Q8984">
        <v>20120401</v>
      </c>
      <c r="R8984">
        <v>891012369</v>
      </c>
    </row>
    <row r="8985" spans="1:18">
      <c r="A8985" t="s">
        <v>2077</v>
      </c>
      <c r="B8985" t="s">
        <v>2078</v>
      </c>
      <c r="C8985">
        <v>201207</v>
      </c>
      <c r="D8985">
        <v>31</v>
      </c>
      <c r="E8985" t="s">
        <v>1555</v>
      </c>
      <c r="F8985">
        <v>3062</v>
      </c>
      <c r="G8985">
        <v>13412</v>
      </c>
      <c r="H8985">
        <v>42533</v>
      </c>
      <c r="I8985">
        <v>43112079900</v>
      </c>
      <c r="J8985">
        <v>9</v>
      </c>
      <c r="K8985" t="s">
        <v>2079</v>
      </c>
      <c r="L8985">
        <v>2309</v>
      </c>
      <c r="M8985" t="s">
        <v>2016</v>
      </c>
      <c r="N8985" t="s">
        <v>2062</v>
      </c>
      <c r="O8985">
        <v>0</v>
      </c>
      <c r="P8985" t="s">
        <v>1769</v>
      </c>
      <c r="Q8985">
        <v>20090512</v>
      </c>
      <c r="R8985">
        <v>891012369</v>
      </c>
    </row>
    <row r="8986" spans="1:18">
      <c r="A8986" t="s">
        <v>2080</v>
      </c>
      <c r="B8986" t="s">
        <v>2081</v>
      </c>
      <c r="C8986">
        <v>201207</v>
      </c>
      <c r="D8986">
        <v>31</v>
      </c>
      <c r="E8986" t="s">
        <v>1555</v>
      </c>
      <c r="F8986">
        <v>2520</v>
      </c>
      <c r="G8986">
        <v>1362</v>
      </c>
      <c r="H8986">
        <v>7136</v>
      </c>
      <c r="I8986">
        <v>43112067301</v>
      </c>
      <c r="J8986">
        <v>9</v>
      </c>
      <c r="K8986" t="s">
        <v>2064</v>
      </c>
      <c r="L8986">
        <v>2309</v>
      </c>
      <c r="M8986" t="s">
        <v>2016</v>
      </c>
      <c r="N8986" t="s">
        <v>2062</v>
      </c>
      <c r="O8986">
        <v>0</v>
      </c>
      <c r="P8986" t="s">
        <v>1769</v>
      </c>
      <c r="Q8986">
        <v>20050908</v>
      </c>
      <c r="R8986">
        <v>891012369</v>
      </c>
    </row>
    <row r="8987" spans="1:18">
      <c r="A8987" t="s">
        <v>2080</v>
      </c>
      <c r="B8987" t="s">
        <v>2082</v>
      </c>
      <c r="C8987">
        <v>201207</v>
      </c>
      <c r="D8987">
        <v>31</v>
      </c>
      <c r="E8987" t="s">
        <v>1555</v>
      </c>
      <c r="F8987">
        <v>2547</v>
      </c>
      <c r="G8987">
        <v>2524</v>
      </c>
      <c r="H8987">
        <v>1352</v>
      </c>
      <c r="I8987">
        <v>43112067402</v>
      </c>
      <c r="J8987">
        <v>9</v>
      </c>
      <c r="K8987" t="s">
        <v>2064</v>
      </c>
      <c r="L8987">
        <v>2309</v>
      </c>
      <c r="M8987" t="s">
        <v>2016</v>
      </c>
      <c r="N8987" t="s">
        <v>2062</v>
      </c>
      <c r="O8987">
        <v>0</v>
      </c>
      <c r="P8987" t="s">
        <v>1574</v>
      </c>
      <c r="Q8987">
        <v>20060624</v>
      </c>
      <c r="R8987">
        <v>891012369</v>
      </c>
    </row>
    <row r="8988" spans="1:18">
      <c r="A8988" t="s">
        <v>2080</v>
      </c>
      <c r="B8988" t="s">
        <v>2083</v>
      </c>
      <c r="C8988">
        <v>201207</v>
      </c>
      <c r="D8988">
        <v>31</v>
      </c>
      <c r="E8988" t="s">
        <v>1555</v>
      </c>
      <c r="F8988">
        <v>5407</v>
      </c>
      <c r="G8988">
        <v>1729</v>
      </c>
      <c r="H8988">
        <v>50891</v>
      </c>
      <c r="I8988">
        <v>43112068300</v>
      </c>
      <c r="J8988">
        <v>9</v>
      </c>
      <c r="K8988" t="s">
        <v>2064</v>
      </c>
      <c r="L8988">
        <v>2309</v>
      </c>
      <c r="M8988" t="s">
        <v>2016</v>
      </c>
      <c r="N8988" t="s">
        <v>2062</v>
      </c>
      <c r="O8988">
        <v>0</v>
      </c>
      <c r="P8988" t="s">
        <v>1738</v>
      </c>
      <c r="Q8988">
        <v>20100130</v>
      </c>
      <c r="R8988">
        <v>891012369</v>
      </c>
    </row>
    <row r="8989" spans="1:18">
      <c r="A8989" t="s">
        <v>2080</v>
      </c>
      <c r="B8989" t="s">
        <v>2084</v>
      </c>
      <c r="C8989">
        <v>201207</v>
      </c>
      <c r="D8989">
        <v>31</v>
      </c>
      <c r="E8989" t="s">
        <v>1555</v>
      </c>
      <c r="F8989">
        <v>5605</v>
      </c>
      <c r="G8989">
        <v>2736</v>
      </c>
      <c r="H8989">
        <v>111372</v>
      </c>
      <c r="I8989">
        <v>43112068700</v>
      </c>
      <c r="J8989">
        <v>9</v>
      </c>
      <c r="K8989" t="s">
        <v>2064</v>
      </c>
      <c r="L8989">
        <v>2309</v>
      </c>
      <c r="M8989" t="s">
        <v>2016</v>
      </c>
      <c r="N8989" t="s">
        <v>2062</v>
      </c>
      <c r="O8989">
        <v>0</v>
      </c>
      <c r="P8989" t="s">
        <v>1771</v>
      </c>
      <c r="Q8989">
        <v>20050613</v>
      </c>
      <c r="R8989">
        <v>891012369</v>
      </c>
    </row>
    <row r="8990" spans="1:18">
      <c r="A8990" t="s">
        <v>2080</v>
      </c>
      <c r="B8990" t="s">
        <v>2085</v>
      </c>
      <c r="C8990">
        <v>201207</v>
      </c>
      <c r="D8990">
        <v>31</v>
      </c>
      <c r="E8990" t="s">
        <v>1555</v>
      </c>
      <c r="F8990">
        <v>1463</v>
      </c>
      <c r="G8990">
        <v>1098</v>
      </c>
      <c r="H8990">
        <v>438</v>
      </c>
      <c r="I8990">
        <v>43112069801</v>
      </c>
      <c r="J8990">
        <v>9</v>
      </c>
      <c r="K8990" t="s">
        <v>2064</v>
      </c>
      <c r="L8990">
        <v>2309</v>
      </c>
      <c r="M8990" t="s">
        <v>2016</v>
      </c>
      <c r="N8990" t="s">
        <v>2062</v>
      </c>
      <c r="O8990">
        <v>0</v>
      </c>
      <c r="P8990" t="s">
        <v>1769</v>
      </c>
      <c r="Q8990">
        <v>20050303</v>
      </c>
      <c r="R8990">
        <v>891012369</v>
      </c>
    </row>
    <row r="8991" spans="1:18">
      <c r="A8991" t="s">
        <v>2080</v>
      </c>
      <c r="B8991" t="s">
        <v>2086</v>
      </c>
      <c r="C8991">
        <v>201207</v>
      </c>
      <c r="D8991">
        <v>31</v>
      </c>
      <c r="E8991" t="s">
        <v>1555</v>
      </c>
      <c r="F8991">
        <v>4270</v>
      </c>
      <c r="G8991">
        <v>7110</v>
      </c>
      <c r="H8991">
        <v>5071</v>
      </c>
      <c r="I8991">
        <v>43112071401</v>
      </c>
      <c r="J8991">
        <v>9</v>
      </c>
      <c r="K8991" t="s">
        <v>2064</v>
      </c>
      <c r="L8991">
        <v>2309</v>
      </c>
      <c r="M8991" t="s">
        <v>2016</v>
      </c>
      <c r="N8991" t="s">
        <v>2062</v>
      </c>
      <c r="O8991">
        <v>0</v>
      </c>
      <c r="P8991" t="s">
        <v>1552</v>
      </c>
      <c r="Q8991">
        <v>20020729</v>
      </c>
      <c r="R8991">
        <v>891012369</v>
      </c>
    </row>
    <row r="8992" spans="1:18">
      <c r="A8992" t="s">
        <v>2080</v>
      </c>
      <c r="B8992" t="s">
        <v>2088</v>
      </c>
      <c r="C8992">
        <v>201207</v>
      </c>
      <c r="D8992">
        <v>31</v>
      </c>
      <c r="E8992" t="s">
        <v>1555</v>
      </c>
      <c r="F8992">
        <v>6672</v>
      </c>
      <c r="G8992">
        <v>7797</v>
      </c>
      <c r="H8992">
        <v>2960</v>
      </c>
      <c r="I8992">
        <v>43112080302</v>
      </c>
      <c r="J8992">
        <v>9</v>
      </c>
      <c r="K8992" t="s">
        <v>2064</v>
      </c>
      <c r="L8992">
        <v>2309</v>
      </c>
      <c r="M8992" t="s">
        <v>2016</v>
      </c>
      <c r="N8992" t="s">
        <v>2062</v>
      </c>
      <c r="O8992">
        <v>0</v>
      </c>
      <c r="P8992" t="s">
        <v>1552</v>
      </c>
      <c r="Q8992">
        <v>20120527</v>
      </c>
      <c r="R8992">
        <v>891012369</v>
      </c>
    </row>
    <row r="8993" spans="1:18">
      <c r="A8993" t="s">
        <v>2089</v>
      </c>
      <c r="B8993" t="s">
        <v>2090</v>
      </c>
      <c r="C8993">
        <v>201208</v>
      </c>
      <c r="D8993">
        <v>24</v>
      </c>
      <c r="E8993" t="s">
        <v>1555</v>
      </c>
      <c r="F8993">
        <v>1202</v>
      </c>
      <c r="G8993">
        <v>1838</v>
      </c>
      <c r="H8993">
        <v>373</v>
      </c>
      <c r="I8993">
        <v>43112074701</v>
      </c>
      <c r="J8993">
        <v>9</v>
      </c>
      <c r="K8993" t="s">
        <v>2079</v>
      </c>
      <c r="L8993">
        <v>2309</v>
      </c>
      <c r="M8993" t="s">
        <v>2016</v>
      </c>
      <c r="N8993" t="s">
        <v>2062</v>
      </c>
      <c r="O8993">
        <v>0</v>
      </c>
      <c r="P8993" t="s">
        <v>1552</v>
      </c>
      <c r="Q8993">
        <v>20120618</v>
      </c>
      <c r="R8993">
        <v>891012369</v>
      </c>
    </row>
    <row r="8994" spans="1:18">
      <c r="A8994" t="s">
        <v>2059</v>
      </c>
      <c r="B8994" t="s">
        <v>2063</v>
      </c>
      <c r="C8994">
        <v>201208</v>
      </c>
      <c r="D8994">
        <v>25</v>
      </c>
      <c r="E8994" t="s">
        <v>1555</v>
      </c>
      <c r="F8994">
        <v>0</v>
      </c>
      <c r="G8994">
        <v>2814</v>
      </c>
      <c r="H8994">
        <v>0</v>
      </c>
      <c r="I8994">
        <v>43112066100</v>
      </c>
      <c r="J8994">
        <v>9</v>
      </c>
      <c r="K8994" t="s">
        <v>2064</v>
      </c>
      <c r="L8994">
        <v>2309</v>
      </c>
      <c r="M8994" t="s">
        <v>2016</v>
      </c>
      <c r="N8994" t="s">
        <v>2062</v>
      </c>
      <c r="O8994">
        <v>22156</v>
      </c>
      <c r="P8994" t="s">
        <v>1552</v>
      </c>
      <c r="Q8994">
        <v>19980615</v>
      </c>
      <c r="R8994">
        <v>891012369</v>
      </c>
    </row>
    <row r="8995" spans="1:18">
      <c r="A8995" t="s">
        <v>2059</v>
      </c>
      <c r="B8995" t="s">
        <v>2071</v>
      </c>
      <c r="C8995">
        <v>201208</v>
      </c>
      <c r="D8995">
        <v>24</v>
      </c>
      <c r="E8995" t="s">
        <v>1555</v>
      </c>
      <c r="F8995">
        <v>2999</v>
      </c>
      <c r="G8995">
        <v>2965</v>
      </c>
      <c r="H8995">
        <v>26023</v>
      </c>
      <c r="I8995">
        <v>43112067501</v>
      </c>
      <c r="J8995">
        <v>9</v>
      </c>
      <c r="K8995" t="s">
        <v>2064</v>
      </c>
      <c r="L8995">
        <v>2309</v>
      </c>
      <c r="M8995" t="s">
        <v>2016</v>
      </c>
      <c r="N8995" t="s">
        <v>2062</v>
      </c>
      <c r="O8995">
        <v>0</v>
      </c>
      <c r="P8995" t="s">
        <v>1771</v>
      </c>
      <c r="Q8995">
        <v>20021009</v>
      </c>
      <c r="R8995">
        <v>891012369</v>
      </c>
    </row>
    <row r="8996" spans="1:18">
      <c r="A8996" t="s">
        <v>2059</v>
      </c>
      <c r="B8996" t="s">
        <v>2072</v>
      </c>
      <c r="C8996">
        <v>201208</v>
      </c>
      <c r="D8996">
        <v>24</v>
      </c>
      <c r="E8996" t="s">
        <v>1555</v>
      </c>
      <c r="F8996">
        <v>3181</v>
      </c>
      <c r="G8996">
        <v>709</v>
      </c>
      <c r="H8996">
        <v>26405</v>
      </c>
      <c r="I8996">
        <v>43112068501</v>
      </c>
      <c r="J8996">
        <v>9</v>
      </c>
      <c r="K8996" t="s">
        <v>2064</v>
      </c>
      <c r="L8996">
        <v>2309</v>
      </c>
      <c r="M8996" t="s">
        <v>2016</v>
      </c>
      <c r="N8996" t="s">
        <v>2062</v>
      </c>
      <c r="O8996">
        <v>0</v>
      </c>
      <c r="P8996" t="s">
        <v>1552</v>
      </c>
      <c r="Q8996">
        <v>20020827</v>
      </c>
      <c r="R8996">
        <v>891012369</v>
      </c>
    </row>
    <row r="8997" spans="1:18">
      <c r="A8997" t="s">
        <v>2059</v>
      </c>
      <c r="B8997" t="s">
        <v>2069</v>
      </c>
      <c r="C8997">
        <v>201208</v>
      </c>
      <c r="D8997">
        <v>24</v>
      </c>
      <c r="E8997" t="s">
        <v>1555</v>
      </c>
      <c r="F8997">
        <v>1734</v>
      </c>
      <c r="G8997">
        <v>1931</v>
      </c>
      <c r="H8997">
        <v>39694</v>
      </c>
      <c r="I8997">
        <v>43112066401</v>
      </c>
      <c r="J8997">
        <v>9</v>
      </c>
      <c r="K8997" t="s">
        <v>2064</v>
      </c>
      <c r="L8997">
        <v>2309</v>
      </c>
      <c r="M8997" t="s">
        <v>2016</v>
      </c>
      <c r="N8997" t="s">
        <v>2062</v>
      </c>
      <c r="O8997">
        <v>0</v>
      </c>
      <c r="P8997" t="s">
        <v>1552</v>
      </c>
      <c r="Q8997">
        <v>20080604</v>
      </c>
      <c r="R8997">
        <v>891012369</v>
      </c>
    </row>
    <row r="8998" spans="1:18">
      <c r="A8998" t="s">
        <v>2059</v>
      </c>
      <c r="B8998" t="s">
        <v>2073</v>
      </c>
      <c r="C8998">
        <v>201208</v>
      </c>
      <c r="D8998">
        <v>24</v>
      </c>
      <c r="E8998" t="s">
        <v>1555</v>
      </c>
      <c r="F8998">
        <v>1948</v>
      </c>
      <c r="G8998">
        <v>11887</v>
      </c>
      <c r="H8998">
        <v>989</v>
      </c>
      <c r="I8998">
        <v>43112069901</v>
      </c>
      <c r="J8998">
        <v>9</v>
      </c>
      <c r="K8998" t="s">
        <v>2064</v>
      </c>
      <c r="L8998">
        <v>2309</v>
      </c>
      <c r="M8998" t="s">
        <v>2016</v>
      </c>
      <c r="N8998" t="s">
        <v>2062</v>
      </c>
      <c r="O8998">
        <v>0</v>
      </c>
      <c r="P8998" t="s">
        <v>1552</v>
      </c>
      <c r="Q8998">
        <v>20061127</v>
      </c>
      <c r="R8998">
        <v>891012369</v>
      </c>
    </row>
    <row r="8999" spans="1:18">
      <c r="A8999" t="s">
        <v>2059</v>
      </c>
      <c r="B8999" t="s">
        <v>2074</v>
      </c>
      <c r="C8999">
        <v>201208</v>
      </c>
      <c r="D8999">
        <v>24</v>
      </c>
      <c r="E8999" t="s">
        <v>1555</v>
      </c>
      <c r="F8999">
        <v>1314</v>
      </c>
      <c r="G8999">
        <v>5619</v>
      </c>
      <c r="H8999">
        <v>33570</v>
      </c>
      <c r="I8999">
        <v>43112079701</v>
      </c>
      <c r="J8999">
        <v>9</v>
      </c>
      <c r="K8999" t="s">
        <v>2075</v>
      </c>
      <c r="L8999">
        <v>2309</v>
      </c>
      <c r="M8999" t="s">
        <v>2016</v>
      </c>
      <c r="N8999" t="s">
        <v>2062</v>
      </c>
      <c r="O8999">
        <v>0</v>
      </c>
      <c r="P8999" t="s">
        <v>1552</v>
      </c>
      <c r="Q8999">
        <v>20110629</v>
      </c>
      <c r="R8999">
        <v>891012369</v>
      </c>
    </row>
    <row r="9000" spans="1:18">
      <c r="A9000" t="s">
        <v>2059</v>
      </c>
      <c r="B9000" t="s">
        <v>2076</v>
      </c>
      <c r="C9000">
        <v>201208</v>
      </c>
      <c r="D9000">
        <v>24</v>
      </c>
      <c r="E9000" t="s">
        <v>1555</v>
      </c>
      <c r="F9000">
        <v>3721</v>
      </c>
      <c r="G9000">
        <v>3899</v>
      </c>
      <c r="H9000">
        <v>40796</v>
      </c>
      <c r="I9000">
        <v>43112080100</v>
      </c>
      <c r="J9000">
        <v>9</v>
      </c>
      <c r="K9000" t="s">
        <v>2061</v>
      </c>
      <c r="L9000">
        <v>2309</v>
      </c>
      <c r="M9000" t="s">
        <v>2016</v>
      </c>
      <c r="N9000" t="s">
        <v>2062</v>
      </c>
      <c r="O9000">
        <v>0</v>
      </c>
      <c r="P9000" t="s">
        <v>1769</v>
      </c>
      <c r="Q9000">
        <v>20100325</v>
      </c>
      <c r="R9000">
        <v>891012369</v>
      </c>
    </row>
    <row r="9001" spans="1:18">
      <c r="A9001" t="s">
        <v>2059</v>
      </c>
      <c r="B9001" t="s">
        <v>2087</v>
      </c>
      <c r="C9001">
        <v>201208</v>
      </c>
      <c r="D9001">
        <v>24</v>
      </c>
      <c r="E9001" t="s">
        <v>1555</v>
      </c>
      <c r="F9001">
        <v>2157</v>
      </c>
      <c r="G9001">
        <v>4631</v>
      </c>
      <c r="H9001">
        <v>25818</v>
      </c>
      <c r="I9001">
        <v>43112080200</v>
      </c>
      <c r="J9001">
        <v>9</v>
      </c>
      <c r="K9001" t="s">
        <v>2075</v>
      </c>
      <c r="L9001">
        <v>2309</v>
      </c>
      <c r="M9001" t="s">
        <v>2016</v>
      </c>
      <c r="N9001" t="s">
        <v>2062</v>
      </c>
      <c r="O9001">
        <v>0</v>
      </c>
      <c r="P9001" t="s">
        <v>1769</v>
      </c>
      <c r="Q9001">
        <v>20120401</v>
      </c>
      <c r="R9001">
        <v>891012369</v>
      </c>
    </row>
    <row r="9002" spans="1:18">
      <c r="A9002" t="s">
        <v>2077</v>
      </c>
      <c r="B9002" t="s">
        <v>2078</v>
      </c>
      <c r="C9002">
        <v>201208</v>
      </c>
      <c r="D9002">
        <v>24</v>
      </c>
      <c r="E9002" t="s">
        <v>1555</v>
      </c>
      <c r="F9002">
        <v>2626</v>
      </c>
      <c r="G9002">
        <v>8399</v>
      </c>
      <c r="H9002">
        <v>35136</v>
      </c>
      <c r="I9002">
        <v>43112079900</v>
      </c>
      <c r="J9002">
        <v>9</v>
      </c>
      <c r="K9002" t="s">
        <v>2079</v>
      </c>
      <c r="L9002">
        <v>2309</v>
      </c>
      <c r="M9002" t="s">
        <v>2016</v>
      </c>
      <c r="N9002" t="s">
        <v>2062</v>
      </c>
      <c r="O9002">
        <v>0</v>
      </c>
      <c r="P9002" t="s">
        <v>1769</v>
      </c>
      <c r="Q9002">
        <v>20090512</v>
      </c>
      <c r="R9002">
        <v>891012369</v>
      </c>
    </row>
    <row r="9003" spans="1:18">
      <c r="A9003" t="s">
        <v>2080</v>
      </c>
      <c r="B9003" t="s">
        <v>2081</v>
      </c>
      <c r="C9003">
        <v>201208</v>
      </c>
      <c r="D9003">
        <v>24</v>
      </c>
      <c r="E9003" t="s">
        <v>1555</v>
      </c>
      <c r="F9003">
        <v>1658</v>
      </c>
      <c r="G9003">
        <v>1008</v>
      </c>
      <c r="H9003">
        <v>9330</v>
      </c>
      <c r="I9003">
        <v>43112067301</v>
      </c>
      <c r="J9003">
        <v>9</v>
      </c>
      <c r="K9003" t="s">
        <v>2064</v>
      </c>
      <c r="L9003">
        <v>2309</v>
      </c>
      <c r="M9003" t="s">
        <v>2016</v>
      </c>
      <c r="N9003" t="s">
        <v>2062</v>
      </c>
      <c r="O9003">
        <v>0</v>
      </c>
      <c r="P9003" t="s">
        <v>1769</v>
      </c>
      <c r="Q9003">
        <v>20050908</v>
      </c>
      <c r="R9003">
        <v>891012369</v>
      </c>
    </row>
    <row r="9004" spans="1:18">
      <c r="A9004" t="s">
        <v>2080</v>
      </c>
      <c r="B9004" t="s">
        <v>2082</v>
      </c>
      <c r="C9004">
        <v>201208</v>
      </c>
      <c r="D9004">
        <v>24</v>
      </c>
      <c r="E9004" t="s">
        <v>1555</v>
      </c>
      <c r="F9004">
        <v>1953</v>
      </c>
      <c r="G9004">
        <v>1287</v>
      </c>
      <c r="H9004">
        <v>1072</v>
      </c>
      <c r="I9004">
        <v>43112067402</v>
      </c>
      <c r="J9004">
        <v>9</v>
      </c>
      <c r="K9004" t="s">
        <v>2064</v>
      </c>
      <c r="L9004">
        <v>2309</v>
      </c>
      <c r="M9004" t="s">
        <v>2016</v>
      </c>
      <c r="N9004" t="s">
        <v>2062</v>
      </c>
      <c r="O9004">
        <v>0</v>
      </c>
      <c r="P9004" t="s">
        <v>1574</v>
      </c>
      <c r="Q9004">
        <v>20060624</v>
      </c>
      <c r="R9004">
        <v>891012369</v>
      </c>
    </row>
    <row r="9005" spans="1:18">
      <c r="A9005" t="s">
        <v>2080</v>
      </c>
      <c r="B9005" t="s">
        <v>2083</v>
      </c>
      <c r="C9005">
        <v>201208</v>
      </c>
      <c r="D9005">
        <v>24</v>
      </c>
      <c r="E9005" t="s">
        <v>1555</v>
      </c>
      <c r="F9005">
        <v>4221</v>
      </c>
      <c r="G9005">
        <v>1160</v>
      </c>
      <c r="H9005">
        <v>41991</v>
      </c>
      <c r="I9005">
        <v>43112068300</v>
      </c>
      <c r="J9005">
        <v>9</v>
      </c>
      <c r="K9005" t="s">
        <v>2064</v>
      </c>
      <c r="L9005">
        <v>2309</v>
      </c>
      <c r="M9005" t="s">
        <v>2016</v>
      </c>
      <c r="N9005" t="s">
        <v>2062</v>
      </c>
      <c r="O9005">
        <v>0</v>
      </c>
      <c r="P9005" t="s">
        <v>1738</v>
      </c>
      <c r="Q9005">
        <v>20100130</v>
      </c>
      <c r="R9005">
        <v>891012369</v>
      </c>
    </row>
    <row r="9006" spans="1:18">
      <c r="A9006" t="s">
        <v>2080</v>
      </c>
      <c r="B9006" t="s">
        <v>2084</v>
      </c>
      <c r="C9006">
        <v>201208</v>
      </c>
      <c r="D9006">
        <v>23</v>
      </c>
      <c r="E9006" t="s">
        <v>1555</v>
      </c>
      <c r="F9006">
        <v>3817</v>
      </c>
      <c r="G9006">
        <v>1025</v>
      </c>
      <c r="H9006">
        <v>86233</v>
      </c>
      <c r="I9006">
        <v>43112068700</v>
      </c>
      <c r="J9006">
        <v>9</v>
      </c>
      <c r="K9006" t="s">
        <v>2064</v>
      </c>
      <c r="L9006">
        <v>2309</v>
      </c>
      <c r="M9006" t="s">
        <v>2016</v>
      </c>
      <c r="N9006" t="s">
        <v>2062</v>
      </c>
      <c r="O9006">
        <v>0</v>
      </c>
      <c r="P9006" t="s">
        <v>1771</v>
      </c>
      <c r="Q9006">
        <v>20050613</v>
      </c>
      <c r="R9006">
        <v>891012369</v>
      </c>
    </row>
    <row r="9007" spans="1:18">
      <c r="A9007" t="s">
        <v>2080</v>
      </c>
      <c r="B9007" t="s">
        <v>2085</v>
      </c>
      <c r="C9007">
        <v>201208</v>
      </c>
      <c r="D9007">
        <v>20</v>
      </c>
      <c r="E9007" t="s">
        <v>1555</v>
      </c>
      <c r="F9007">
        <v>1073</v>
      </c>
      <c r="G9007">
        <v>645</v>
      </c>
      <c r="H9007">
        <v>261</v>
      </c>
      <c r="I9007">
        <v>43112069801</v>
      </c>
      <c r="J9007">
        <v>9</v>
      </c>
      <c r="K9007" t="s">
        <v>2064</v>
      </c>
      <c r="L9007">
        <v>2309</v>
      </c>
      <c r="M9007" t="s">
        <v>2016</v>
      </c>
      <c r="N9007" t="s">
        <v>2062</v>
      </c>
      <c r="O9007">
        <v>0</v>
      </c>
      <c r="P9007" t="s">
        <v>1769</v>
      </c>
      <c r="Q9007">
        <v>20050303</v>
      </c>
      <c r="R9007">
        <v>891012369</v>
      </c>
    </row>
    <row r="9008" spans="1:18">
      <c r="A9008" t="s">
        <v>2080</v>
      </c>
      <c r="B9008" t="s">
        <v>2086</v>
      </c>
      <c r="C9008">
        <v>201208</v>
      </c>
      <c r="D9008">
        <v>24</v>
      </c>
      <c r="E9008" t="s">
        <v>1555</v>
      </c>
      <c r="F9008">
        <v>3552</v>
      </c>
      <c r="G9008">
        <v>4520</v>
      </c>
      <c r="H9008">
        <v>6662</v>
      </c>
      <c r="I9008">
        <v>43112071401</v>
      </c>
      <c r="J9008">
        <v>9</v>
      </c>
      <c r="K9008" t="s">
        <v>2064</v>
      </c>
      <c r="L9008">
        <v>2309</v>
      </c>
      <c r="M9008" t="s">
        <v>2016</v>
      </c>
      <c r="N9008" t="s">
        <v>2062</v>
      </c>
      <c r="O9008">
        <v>0</v>
      </c>
      <c r="P9008" t="s">
        <v>1552</v>
      </c>
      <c r="Q9008">
        <v>20020729</v>
      </c>
      <c r="R9008">
        <v>891012369</v>
      </c>
    </row>
    <row r="9009" spans="1:18">
      <c r="A9009" t="s">
        <v>2080</v>
      </c>
      <c r="B9009" t="s">
        <v>2088</v>
      </c>
      <c r="C9009">
        <v>201208</v>
      </c>
      <c r="D9009">
        <v>24</v>
      </c>
      <c r="E9009" t="s">
        <v>1555</v>
      </c>
      <c r="F9009">
        <v>4242</v>
      </c>
      <c r="G9009">
        <v>3740</v>
      </c>
      <c r="H9009">
        <v>2067</v>
      </c>
      <c r="I9009">
        <v>43112080302</v>
      </c>
      <c r="J9009">
        <v>9</v>
      </c>
      <c r="K9009" t="s">
        <v>2064</v>
      </c>
      <c r="L9009">
        <v>2309</v>
      </c>
      <c r="M9009" t="s">
        <v>2016</v>
      </c>
      <c r="N9009" t="s">
        <v>2062</v>
      </c>
      <c r="O9009">
        <v>0</v>
      </c>
      <c r="P9009" t="s">
        <v>1552</v>
      </c>
      <c r="Q9009">
        <v>20120527</v>
      </c>
      <c r="R9009">
        <v>891012369</v>
      </c>
    </row>
    <row r="9010" spans="1:18">
      <c r="A9010" t="s">
        <v>2089</v>
      </c>
      <c r="B9010" t="s">
        <v>2090</v>
      </c>
      <c r="C9010">
        <v>201209</v>
      </c>
      <c r="D9010">
        <v>30</v>
      </c>
      <c r="E9010" t="s">
        <v>1555</v>
      </c>
      <c r="F9010">
        <v>1194</v>
      </c>
      <c r="G9010">
        <v>2795</v>
      </c>
      <c r="H9010">
        <v>218</v>
      </c>
      <c r="I9010">
        <v>43112074701</v>
      </c>
      <c r="J9010">
        <v>9</v>
      </c>
      <c r="K9010" t="s">
        <v>2079</v>
      </c>
      <c r="L9010">
        <v>2309</v>
      </c>
      <c r="M9010" t="s">
        <v>2016</v>
      </c>
      <c r="N9010" t="s">
        <v>2062</v>
      </c>
      <c r="O9010">
        <v>0</v>
      </c>
      <c r="P9010" t="s">
        <v>1552</v>
      </c>
      <c r="Q9010">
        <v>20120618</v>
      </c>
      <c r="R9010">
        <v>891012369</v>
      </c>
    </row>
    <row r="9011" spans="1:18">
      <c r="A9011" t="s">
        <v>2059</v>
      </c>
      <c r="B9011" t="s">
        <v>2071</v>
      </c>
      <c r="C9011">
        <v>201209</v>
      </c>
      <c r="D9011">
        <v>30</v>
      </c>
      <c r="E9011" t="s">
        <v>1555</v>
      </c>
      <c r="F9011">
        <v>4147</v>
      </c>
      <c r="G9011">
        <v>4113</v>
      </c>
      <c r="H9011">
        <v>31918</v>
      </c>
      <c r="I9011">
        <v>43112067501</v>
      </c>
      <c r="J9011">
        <v>9</v>
      </c>
      <c r="K9011" t="s">
        <v>2064</v>
      </c>
      <c r="L9011">
        <v>2309</v>
      </c>
      <c r="M9011" t="s">
        <v>2016</v>
      </c>
      <c r="N9011" t="s">
        <v>2062</v>
      </c>
      <c r="O9011">
        <v>0</v>
      </c>
      <c r="P9011" t="s">
        <v>1771</v>
      </c>
      <c r="Q9011">
        <v>20021009</v>
      </c>
      <c r="R9011">
        <v>891012369</v>
      </c>
    </row>
    <row r="9012" spans="1:18">
      <c r="A9012" t="s">
        <v>2059</v>
      </c>
      <c r="B9012" t="s">
        <v>2072</v>
      </c>
      <c r="C9012">
        <v>201209</v>
      </c>
      <c r="D9012">
        <v>30</v>
      </c>
      <c r="E9012" t="s">
        <v>1555</v>
      </c>
      <c r="F9012">
        <v>4690</v>
      </c>
      <c r="G9012">
        <v>1243</v>
      </c>
      <c r="H9012">
        <v>30613</v>
      </c>
      <c r="I9012">
        <v>43112068501</v>
      </c>
      <c r="J9012">
        <v>9</v>
      </c>
      <c r="K9012" t="s">
        <v>2064</v>
      </c>
      <c r="L9012">
        <v>2309</v>
      </c>
      <c r="M9012" t="s">
        <v>2016</v>
      </c>
      <c r="N9012" t="s">
        <v>2062</v>
      </c>
      <c r="O9012">
        <v>0</v>
      </c>
      <c r="P9012" t="s">
        <v>1552</v>
      </c>
      <c r="Q9012">
        <v>20020827</v>
      </c>
      <c r="R9012">
        <v>891012369</v>
      </c>
    </row>
    <row r="9013" spans="1:18">
      <c r="A9013" t="s">
        <v>2059</v>
      </c>
      <c r="B9013" t="s">
        <v>2069</v>
      </c>
      <c r="C9013">
        <v>201209</v>
      </c>
      <c r="D9013">
        <v>30</v>
      </c>
      <c r="E9013" t="s">
        <v>1555</v>
      </c>
      <c r="F9013">
        <v>2505</v>
      </c>
      <c r="G9013">
        <v>2652</v>
      </c>
      <c r="H9013">
        <v>50570</v>
      </c>
      <c r="I9013">
        <v>43112066401</v>
      </c>
      <c r="J9013">
        <v>9</v>
      </c>
      <c r="K9013" t="s">
        <v>2064</v>
      </c>
      <c r="L9013">
        <v>2309</v>
      </c>
      <c r="M9013" t="s">
        <v>2016</v>
      </c>
      <c r="N9013" t="s">
        <v>2062</v>
      </c>
      <c r="O9013">
        <v>0</v>
      </c>
      <c r="P9013" t="s">
        <v>1552</v>
      </c>
      <c r="Q9013">
        <v>20080604</v>
      </c>
      <c r="R9013">
        <v>891012369</v>
      </c>
    </row>
    <row r="9014" spans="1:18">
      <c r="A9014" t="s">
        <v>2059</v>
      </c>
      <c r="B9014" t="s">
        <v>2073</v>
      </c>
      <c r="C9014">
        <v>201209</v>
      </c>
      <c r="D9014">
        <v>30</v>
      </c>
      <c r="E9014" t="s">
        <v>1555</v>
      </c>
      <c r="F9014">
        <v>2671</v>
      </c>
      <c r="G9014">
        <v>17511</v>
      </c>
      <c r="H9014">
        <v>1367</v>
      </c>
      <c r="I9014">
        <v>43112069901</v>
      </c>
      <c r="J9014">
        <v>9</v>
      </c>
      <c r="K9014" t="s">
        <v>2064</v>
      </c>
      <c r="L9014">
        <v>2309</v>
      </c>
      <c r="M9014" t="s">
        <v>2016</v>
      </c>
      <c r="N9014" t="s">
        <v>2062</v>
      </c>
      <c r="O9014">
        <v>0</v>
      </c>
      <c r="P9014" t="s">
        <v>1552</v>
      </c>
      <c r="Q9014">
        <v>20061127</v>
      </c>
      <c r="R9014">
        <v>891012369</v>
      </c>
    </row>
    <row r="9015" spans="1:18">
      <c r="A9015" t="s">
        <v>2059</v>
      </c>
      <c r="B9015" t="s">
        <v>2074</v>
      </c>
      <c r="C9015">
        <v>201209</v>
      </c>
      <c r="D9015">
        <v>30</v>
      </c>
      <c r="E9015" t="s">
        <v>1555</v>
      </c>
      <c r="F9015">
        <v>1987</v>
      </c>
      <c r="G9015">
        <v>8776</v>
      </c>
      <c r="H9015">
        <v>41581</v>
      </c>
      <c r="I9015">
        <v>43112079701</v>
      </c>
      <c r="J9015">
        <v>9</v>
      </c>
      <c r="K9015" t="s">
        <v>2075</v>
      </c>
      <c r="L9015">
        <v>2309</v>
      </c>
      <c r="M9015" t="s">
        <v>2016</v>
      </c>
      <c r="N9015" t="s">
        <v>2062</v>
      </c>
      <c r="O9015">
        <v>0</v>
      </c>
      <c r="P9015" t="s">
        <v>1552</v>
      </c>
      <c r="Q9015">
        <v>20110629</v>
      </c>
      <c r="R9015">
        <v>891012369</v>
      </c>
    </row>
    <row r="9016" spans="1:18">
      <c r="A9016" t="s">
        <v>2059</v>
      </c>
      <c r="B9016" t="s">
        <v>2076</v>
      </c>
      <c r="C9016">
        <v>201209</v>
      </c>
      <c r="D9016">
        <v>30</v>
      </c>
      <c r="E9016" t="s">
        <v>1555</v>
      </c>
      <c r="F9016">
        <v>4723</v>
      </c>
      <c r="G9016">
        <v>5127</v>
      </c>
      <c r="H9016">
        <v>49164</v>
      </c>
      <c r="I9016">
        <v>43112080100</v>
      </c>
      <c r="J9016">
        <v>9</v>
      </c>
      <c r="K9016" t="s">
        <v>2061</v>
      </c>
      <c r="L9016">
        <v>2309</v>
      </c>
      <c r="M9016" t="s">
        <v>2016</v>
      </c>
      <c r="N9016" t="s">
        <v>2062</v>
      </c>
      <c r="O9016">
        <v>0</v>
      </c>
      <c r="P9016" t="s">
        <v>1769</v>
      </c>
      <c r="Q9016">
        <v>20100325</v>
      </c>
      <c r="R9016">
        <v>891012369</v>
      </c>
    </row>
    <row r="9017" spans="1:18">
      <c r="A9017" t="s">
        <v>2059</v>
      </c>
      <c r="B9017" t="s">
        <v>2087</v>
      </c>
      <c r="C9017">
        <v>201209</v>
      </c>
      <c r="D9017">
        <v>30</v>
      </c>
      <c r="E9017" t="s">
        <v>1555</v>
      </c>
      <c r="F9017">
        <v>2797</v>
      </c>
      <c r="G9017">
        <v>5677</v>
      </c>
      <c r="H9017">
        <v>30827</v>
      </c>
      <c r="I9017">
        <v>43112080200</v>
      </c>
      <c r="J9017">
        <v>9</v>
      </c>
      <c r="K9017" t="s">
        <v>2075</v>
      </c>
      <c r="L9017">
        <v>2309</v>
      </c>
      <c r="M9017" t="s">
        <v>2016</v>
      </c>
      <c r="N9017" t="s">
        <v>2062</v>
      </c>
      <c r="O9017">
        <v>0</v>
      </c>
      <c r="P9017" t="s">
        <v>1769</v>
      </c>
      <c r="Q9017">
        <v>20120401</v>
      </c>
      <c r="R9017">
        <v>891012369</v>
      </c>
    </row>
    <row r="9018" spans="1:18">
      <c r="A9018" t="s">
        <v>2077</v>
      </c>
      <c r="B9018" t="s">
        <v>2078</v>
      </c>
      <c r="C9018">
        <v>201209</v>
      </c>
      <c r="D9018">
        <v>30</v>
      </c>
      <c r="E9018" t="s">
        <v>1555</v>
      </c>
      <c r="F9018">
        <v>3893</v>
      </c>
      <c r="G9018">
        <v>10608</v>
      </c>
      <c r="H9018">
        <v>41169</v>
      </c>
      <c r="I9018">
        <v>43112079900</v>
      </c>
      <c r="J9018">
        <v>9</v>
      </c>
      <c r="K9018" t="s">
        <v>2079</v>
      </c>
      <c r="L9018">
        <v>2309</v>
      </c>
      <c r="M9018" t="s">
        <v>2016</v>
      </c>
      <c r="N9018" t="s">
        <v>2062</v>
      </c>
      <c r="O9018">
        <v>0</v>
      </c>
      <c r="P9018" t="s">
        <v>1769</v>
      </c>
      <c r="Q9018">
        <v>20090512</v>
      </c>
      <c r="R9018">
        <v>891012369</v>
      </c>
    </row>
    <row r="9019" spans="1:18">
      <c r="A9019" t="s">
        <v>2080</v>
      </c>
      <c r="B9019" t="s">
        <v>2081</v>
      </c>
      <c r="C9019">
        <v>201209</v>
      </c>
      <c r="D9019">
        <v>30</v>
      </c>
      <c r="E9019" t="s">
        <v>1555</v>
      </c>
      <c r="F9019">
        <v>2056</v>
      </c>
      <c r="G9019">
        <v>1399</v>
      </c>
      <c r="H9019">
        <v>21414</v>
      </c>
      <c r="I9019">
        <v>43112067301</v>
      </c>
      <c r="J9019">
        <v>9</v>
      </c>
      <c r="K9019" t="s">
        <v>2064</v>
      </c>
      <c r="L9019">
        <v>2309</v>
      </c>
      <c r="M9019" t="s">
        <v>2016</v>
      </c>
      <c r="N9019" t="s">
        <v>2062</v>
      </c>
      <c r="O9019">
        <v>0</v>
      </c>
      <c r="P9019" t="s">
        <v>1769</v>
      </c>
      <c r="Q9019">
        <v>20050908</v>
      </c>
      <c r="R9019">
        <v>891012369</v>
      </c>
    </row>
    <row r="9020" spans="1:18">
      <c r="A9020" t="s">
        <v>2080</v>
      </c>
      <c r="B9020" t="s">
        <v>2082</v>
      </c>
      <c r="C9020">
        <v>201209</v>
      </c>
      <c r="D9020">
        <v>30</v>
      </c>
      <c r="E9020" t="s">
        <v>1555</v>
      </c>
      <c r="F9020">
        <v>2144</v>
      </c>
      <c r="G9020">
        <v>2171</v>
      </c>
      <c r="H9020">
        <v>1518</v>
      </c>
      <c r="I9020">
        <v>43112067402</v>
      </c>
      <c r="J9020">
        <v>9</v>
      </c>
      <c r="K9020" t="s">
        <v>2064</v>
      </c>
      <c r="L9020">
        <v>2309</v>
      </c>
      <c r="M9020" t="s">
        <v>2016</v>
      </c>
      <c r="N9020" t="s">
        <v>2062</v>
      </c>
      <c r="O9020">
        <v>0</v>
      </c>
      <c r="P9020" t="s">
        <v>1574</v>
      </c>
      <c r="Q9020">
        <v>20060624</v>
      </c>
      <c r="R9020">
        <v>891012369</v>
      </c>
    </row>
    <row r="9021" spans="1:18">
      <c r="A9021" t="s">
        <v>2080</v>
      </c>
      <c r="B9021" t="s">
        <v>2083</v>
      </c>
      <c r="C9021">
        <v>201209</v>
      </c>
      <c r="D9021">
        <v>30</v>
      </c>
      <c r="E9021" t="s">
        <v>1555</v>
      </c>
      <c r="F9021">
        <v>4829</v>
      </c>
      <c r="G9021">
        <v>1493</v>
      </c>
      <c r="H9021">
        <v>49332</v>
      </c>
      <c r="I9021">
        <v>43112068300</v>
      </c>
      <c r="J9021">
        <v>9</v>
      </c>
      <c r="K9021" t="s">
        <v>2064</v>
      </c>
      <c r="L9021">
        <v>2309</v>
      </c>
      <c r="M9021" t="s">
        <v>2016</v>
      </c>
      <c r="N9021" t="s">
        <v>2062</v>
      </c>
      <c r="O9021">
        <v>0</v>
      </c>
      <c r="P9021" t="s">
        <v>1738</v>
      </c>
      <c r="Q9021">
        <v>20100130</v>
      </c>
      <c r="R9021">
        <v>891012369</v>
      </c>
    </row>
    <row r="9022" spans="1:18">
      <c r="A9022" t="s">
        <v>2080</v>
      </c>
      <c r="B9022" t="s">
        <v>2084</v>
      </c>
      <c r="C9022">
        <v>201209</v>
      </c>
      <c r="D9022">
        <v>30</v>
      </c>
      <c r="E9022" t="s">
        <v>1555</v>
      </c>
      <c r="F9022">
        <v>5338</v>
      </c>
      <c r="G9022">
        <v>1226</v>
      </c>
      <c r="H9022">
        <v>107779</v>
      </c>
      <c r="I9022">
        <v>43112068700</v>
      </c>
      <c r="J9022">
        <v>9</v>
      </c>
      <c r="K9022" t="s">
        <v>2064</v>
      </c>
      <c r="L9022">
        <v>2309</v>
      </c>
      <c r="M9022" t="s">
        <v>2016</v>
      </c>
      <c r="N9022" t="s">
        <v>2062</v>
      </c>
      <c r="O9022">
        <v>0</v>
      </c>
      <c r="P9022" t="s">
        <v>1771</v>
      </c>
      <c r="Q9022">
        <v>20050613</v>
      </c>
      <c r="R9022">
        <v>891012369</v>
      </c>
    </row>
    <row r="9023" spans="1:18">
      <c r="A9023" t="s">
        <v>2080</v>
      </c>
      <c r="B9023" t="s">
        <v>2085</v>
      </c>
      <c r="C9023">
        <v>201209</v>
      </c>
      <c r="D9023">
        <v>30</v>
      </c>
      <c r="E9023" t="s">
        <v>1555</v>
      </c>
      <c r="F9023">
        <v>1454</v>
      </c>
      <c r="G9023">
        <v>1636</v>
      </c>
      <c r="H9023">
        <v>6254</v>
      </c>
      <c r="I9023">
        <v>43112069801</v>
      </c>
      <c r="J9023">
        <v>9</v>
      </c>
      <c r="K9023" t="s">
        <v>2064</v>
      </c>
      <c r="L9023">
        <v>2309</v>
      </c>
      <c r="M9023" t="s">
        <v>2016</v>
      </c>
      <c r="N9023" t="s">
        <v>2062</v>
      </c>
      <c r="O9023">
        <v>0</v>
      </c>
      <c r="P9023" t="s">
        <v>1769</v>
      </c>
      <c r="Q9023">
        <v>20050303</v>
      </c>
      <c r="R9023">
        <v>891012369</v>
      </c>
    </row>
    <row r="9024" spans="1:18">
      <c r="A9024" t="s">
        <v>2080</v>
      </c>
      <c r="B9024" t="s">
        <v>2086</v>
      </c>
      <c r="C9024">
        <v>201209</v>
      </c>
      <c r="D9024">
        <v>30</v>
      </c>
      <c r="E9024" t="s">
        <v>1555</v>
      </c>
      <c r="F9024">
        <v>4677</v>
      </c>
      <c r="G9024">
        <v>6545</v>
      </c>
      <c r="H9024">
        <v>15268</v>
      </c>
      <c r="I9024">
        <v>43112071401</v>
      </c>
      <c r="J9024">
        <v>9</v>
      </c>
      <c r="K9024" t="s">
        <v>2064</v>
      </c>
      <c r="L9024">
        <v>2309</v>
      </c>
      <c r="M9024" t="s">
        <v>2016</v>
      </c>
      <c r="N9024" t="s">
        <v>2062</v>
      </c>
      <c r="O9024">
        <v>0</v>
      </c>
      <c r="P9024" t="s">
        <v>1552</v>
      </c>
      <c r="Q9024">
        <v>20020729</v>
      </c>
      <c r="R9024">
        <v>891012369</v>
      </c>
    </row>
    <row r="9025" spans="1:18">
      <c r="A9025" t="s">
        <v>2080</v>
      </c>
      <c r="B9025" t="s">
        <v>2088</v>
      </c>
      <c r="C9025">
        <v>201209</v>
      </c>
      <c r="D9025">
        <v>30</v>
      </c>
      <c r="E9025" t="s">
        <v>1555</v>
      </c>
      <c r="F9025">
        <v>5000</v>
      </c>
      <c r="G9025">
        <v>6091</v>
      </c>
      <c r="H9025">
        <v>2242</v>
      </c>
      <c r="I9025">
        <v>43112080302</v>
      </c>
      <c r="J9025">
        <v>9</v>
      </c>
      <c r="K9025" t="s">
        <v>2064</v>
      </c>
      <c r="L9025">
        <v>2309</v>
      </c>
      <c r="M9025" t="s">
        <v>2016</v>
      </c>
      <c r="N9025" t="s">
        <v>2062</v>
      </c>
      <c r="O9025">
        <v>0</v>
      </c>
      <c r="P9025" t="s">
        <v>1552</v>
      </c>
      <c r="Q9025">
        <v>20120527</v>
      </c>
      <c r="R9025">
        <v>891012369</v>
      </c>
    </row>
    <row r="9026" spans="1:18">
      <c r="A9026" t="s">
        <v>2089</v>
      </c>
      <c r="B9026" t="s">
        <v>2090</v>
      </c>
      <c r="C9026">
        <v>201210</v>
      </c>
      <c r="D9026">
        <v>31</v>
      </c>
      <c r="E9026" t="s">
        <v>1555</v>
      </c>
      <c r="F9026">
        <v>1080</v>
      </c>
      <c r="G9026">
        <v>2938</v>
      </c>
      <c r="H9026">
        <v>99</v>
      </c>
      <c r="I9026">
        <v>43112074701</v>
      </c>
      <c r="J9026">
        <v>9</v>
      </c>
      <c r="K9026" t="s">
        <v>2079</v>
      </c>
      <c r="L9026">
        <v>2309</v>
      </c>
      <c r="M9026" t="s">
        <v>2016</v>
      </c>
      <c r="N9026" t="s">
        <v>2062</v>
      </c>
      <c r="O9026">
        <v>0</v>
      </c>
      <c r="P9026" t="s">
        <v>1552</v>
      </c>
      <c r="Q9026">
        <v>20120618</v>
      </c>
      <c r="R9026">
        <v>891012369</v>
      </c>
    </row>
    <row r="9027" spans="1:18">
      <c r="A9027" t="s">
        <v>2059</v>
      </c>
      <c r="B9027" t="s">
        <v>2071</v>
      </c>
      <c r="C9027">
        <v>201210</v>
      </c>
      <c r="D9027">
        <v>31</v>
      </c>
      <c r="E9027" t="s">
        <v>1555</v>
      </c>
      <c r="F9027">
        <v>3640</v>
      </c>
      <c r="G9027">
        <v>3957</v>
      </c>
      <c r="H9027">
        <v>32900</v>
      </c>
      <c r="I9027">
        <v>43112067501</v>
      </c>
      <c r="J9027">
        <v>9</v>
      </c>
      <c r="K9027" t="s">
        <v>2064</v>
      </c>
      <c r="L9027">
        <v>2309</v>
      </c>
      <c r="M9027" t="s">
        <v>2016</v>
      </c>
      <c r="N9027" t="s">
        <v>2062</v>
      </c>
      <c r="O9027">
        <v>0</v>
      </c>
      <c r="P9027" t="s">
        <v>1771</v>
      </c>
      <c r="Q9027">
        <v>20021009</v>
      </c>
      <c r="R9027">
        <v>891012369</v>
      </c>
    </row>
    <row r="9028" spans="1:18">
      <c r="A9028" t="s">
        <v>2059</v>
      </c>
      <c r="B9028" t="s">
        <v>2072</v>
      </c>
      <c r="C9028">
        <v>201210</v>
      </c>
      <c r="D9028">
        <v>31</v>
      </c>
      <c r="E9028" t="s">
        <v>1555</v>
      </c>
      <c r="F9028">
        <v>4417</v>
      </c>
      <c r="G9028">
        <v>1194</v>
      </c>
      <c r="H9028">
        <v>31141</v>
      </c>
      <c r="I9028">
        <v>43112068501</v>
      </c>
      <c r="J9028">
        <v>9</v>
      </c>
      <c r="K9028" t="s">
        <v>2064</v>
      </c>
      <c r="L9028">
        <v>2309</v>
      </c>
      <c r="M9028" t="s">
        <v>2016</v>
      </c>
      <c r="N9028" t="s">
        <v>2062</v>
      </c>
      <c r="O9028">
        <v>0</v>
      </c>
      <c r="P9028" t="s">
        <v>1552</v>
      </c>
      <c r="Q9028">
        <v>20020827</v>
      </c>
      <c r="R9028">
        <v>891012369</v>
      </c>
    </row>
    <row r="9029" spans="1:18">
      <c r="A9029" t="s">
        <v>2059</v>
      </c>
      <c r="B9029" t="s">
        <v>2069</v>
      </c>
      <c r="C9029">
        <v>201210</v>
      </c>
      <c r="D9029">
        <v>31</v>
      </c>
      <c r="E9029" t="s">
        <v>1555</v>
      </c>
      <c r="F9029">
        <v>2480</v>
      </c>
      <c r="G9029">
        <v>2540</v>
      </c>
      <c r="H9029">
        <v>51109</v>
      </c>
      <c r="I9029">
        <v>43112066401</v>
      </c>
      <c r="J9029">
        <v>9</v>
      </c>
      <c r="K9029" t="s">
        <v>2064</v>
      </c>
      <c r="L9029">
        <v>2309</v>
      </c>
      <c r="M9029" t="s">
        <v>2016</v>
      </c>
      <c r="N9029" t="s">
        <v>2062</v>
      </c>
      <c r="O9029">
        <v>0</v>
      </c>
      <c r="P9029" t="s">
        <v>1552</v>
      </c>
      <c r="Q9029">
        <v>20080604</v>
      </c>
      <c r="R9029">
        <v>891012369</v>
      </c>
    </row>
    <row r="9030" spans="1:18">
      <c r="A9030" t="s">
        <v>2059</v>
      </c>
      <c r="B9030" t="s">
        <v>2073</v>
      </c>
      <c r="C9030">
        <v>201210</v>
      </c>
      <c r="D9030">
        <v>31</v>
      </c>
      <c r="E9030" t="s">
        <v>1555</v>
      </c>
      <c r="F9030">
        <v>2600</v>
      </c>
      <c r="G9030">
        <v>17869</v>
      </c>
      <c r="H9030">
        <v>1225</v>
      </c>
      <c r="I9030">
        <v>43112069901</v>
      </c>
      <c r="J9030">
        <v>9</v>
      </c>
      <c r="K9030" t="s">
        <v>2064</v>
      </c>
      <c r="L9030">
        <v>2309</v>
      </c>
      <c r="M9030" t="s">
        <v>2016</v>
      </c>
      <c r="N9030" t="s">
        <v>2062</v>
      </c>
      <c r="O9030">
        <v>0</v>
      </c>
      <c r="P9030" t="s">
        <v>1552</v>
      </c>
      <c r="Q9030">
        <v>20061127</v>
      </c>
      <c r="R9030">
        <v>891012369</v>
      </c>
    </row>
    <row r="9031" spans="1:18">
      <c r="A9031" t="s">
        <v>2059</v>
      </c>
      <c r="B9031" t="s">
        <v>2074</v>
      </c>
      <c r="C9031">
        <v>201210</v>
      </c>
      <c r="D9031">
        <v>31</v>
      </c>
      <c r="E9031" t="s">
        <v>1555</v>
      </c>
      <c r="F9031">
        <v>1644</v>
      </c>
      <c r="G9031">
        <v>8611</v>
      </c>
      <c r="H9031">
        <v>42806</v>
      </c>
      <c r="I9031">
        <v>43112079701</v>
      </c>
      <c r="J9031">
        <v>9</v>
      </c>
      <c r="K9031" t="s">
        <v>2075</v>
      </c>
      <c r="L9031">
        <v>2309</v>
      </c>
      <c r="M9031" t="s">
        <v>2016</v>
      </c>
      <c r="N9031" t="s">
        <v>2062</v>
      </c>
      <c r="O9031">
        <v>0</v>
      </c>
      <c r="P9031" t="s">
        <v>1552</v>
      </c>
      <c r="Q9031">
        <v>20110629</v>
      </c>
      <c r="R9031">
        <v>891012369</v>
      </c>
    </row>
    <row r="9032" spans="1:18">
      <c r="A9032" t="s">
        <v>2059</v>
      </c>
      <c r="B9032" t="s">
        <v>2076</v>
      </c>
      <c r="C9032">
        <v>201210</v>
      </c>
      <c r="D9032">
        <v>31</v>
      </c>
      <c r="E9032" t="s">
        <v>1555</v>
      </c>
      <c r="F9032">
        <v>4968</v>
      </c>
      <c r="G9032">
        <v>4669</v>
      </c>
      <c r="H9032">
        <v>51216</v>
      </c>
      <c r="I9032">
        <v>43112080100</v>
      </c>
      <c r="J9032">
        <v>9</v>
      </c>
      <c r="K9032" t="s">
        <v>2061</v>
      </c>
      <c r="L9032">
        <v>2309</v>
      </c>
      <c r="M9032" t="s">
        <v>2016</v>
      </c>
      <c r="N9032" t="s">
        <v>2062</v>
      </c>
      <c r="O9032">
        <v>0</v>
      </c>
      <c r="P9032" t="s">
        <v>1769</v>
      </c>
      <c r="Q9032">
        <v>20100325</v>
      </c>
      <c r="R9032">
        <v>891012369</v>
      </c>
    </row>
    <row r="9033" spans="1:18">
      <c r="A9033" t="s">
        <v>2059</v>
      </c>
      <c r="B9033" t="s">
        <v>2087</v>
      </c>
      <c r="C9033">
        <v>201210</v>
      </c>
      <c r="D9033">
        <v>31</v>
      </c>
      <c r="E9033" t="s">
        <v>1555</v>
      </c>
      <c r="F9033">
        <v>2816</v>
      </c>
      <c r="G9033">
        <v>5967</v>
      </c>
      <c r="H9033">
        <v>30881</v>
      </c>
      <c r="I9033">
        <v>43112080200</v>
      </c>
      <c r="J9033">
        <v>9</v>
      </c>
      <c r="K9033" t="s">
        <v>2075</v>
      </c>
      <c r="L9033">
        <v>2309</v>
      </c>
      <c r="M9033" t="s">
        <v>2016</v>
      </c>
      <c r="N9033" t="s">
        <v>2062</v>
      </c>
      <c r="O9033">
        <v>0</v>
      </c>
      <c r="P9033" t="s">
        <v>1769</v>
      </c>
      <c r="Q9033">
        <v>20120401</v>
      </c>
      <c r="R9033">
        <v>891012369</v>
      </c>
    </row>
    <row r="9034" spans="1:18">
      <c r="A9034" t="s">
        <v>2077</v>
      </c>
      <c r="B9034" t="s">
        <v>2078</v>
      </c>
      <c r="C9034">
        <v>201210</v>
      </c>
      <c r="D9034">
        <v>31</v>
      </c>
      <c r="E9034" t="s">
        <v>1555</v>
      </c>
      <c r="F9034">
        <v>4075</v>
      </c>
      <c r="G9034">
        <v>10557</v>
      </c>
      <c r="H9034">
        <v>42474</v>
      </c>
      <c r="I9034">
        <v>43112079900</v>
      </c>
      <c r="J9034">
        <v>9</v>
      </c>
      <c r="K9034" t="s">
        <v>2079</v>
      </c>
      <c r="L9034">
        <v>2309</v>
      </c>
      <c r="M9034" t="s">
        <v>2016</v>
      </c>
      <c r="N9034" t="s">
        <v>2062</v>
      </c>
      <c r="O9034">
        <v>0</v>
      </c>
      <c r="P9034" t="s">
        <v>1769</v>
      </c>
      <c r="Q9034">
        <v>20090512</v>
      </c>
      <c r="R9034">
        <v>891012369</v>
      </c>
    </row>
    <row r="9035" spans="1:18">
      <c r="A9035" t="s">
        <v>2080</v>
      </c>
      <c r="B9035" t="s">
        <v>2081</v>
      </c>
      <c r="C9035">
        <v>201210</v>
      </c>
      <c r="D9035">
        <v>31</v>
      </c>
      <c r="E9035" t="s">
        <v>1555</v>
      </c>
      <c r="F9035">
        <v>1763</v>
      </c>
      <c r="G9035">
        <v>1262</v>
      </c>
      <c r="H9035">
        <v>20113</v>
      </c>
      <c r="I9035">
        <v>43112067301</v>
      </c>
      <c r="J9035">
        <v>9</v>
      </c>
      <c r="K9035" t="s">
        <v>2064</v>
      </c>
      <c r="L9035">
        <v>2309</v>
      </c>
      <c r="M9035" t="s">
        <v>2016</v>
      </c>
      <c r="N9035" t="s">
        <v>2062</v>
      </c>
      <c r="O9035">
        <v>0</v>
      </c>
      <c r="P9035" t="s">
        <v>1769</v>
      </c>
      <c r="Q9035">
        <v>20050908</v>
      </c>
      <c r="R9035">
        <v>891012369</v>
      </c>
    </row>
    <row r="9036" spans="1:18">
      <c r="A9036" t="s">
        <v>2080</v>
      </c>
      <c r="B9036" t="s">
        <v>2082</v>
      </c>
      <c r="C9036">
        <v>201210</v>
      </c>
      <c r="D9036">
        <v>31</v>
      </c>
      <c r="E9036" t="s">
        <v>1555</v>
      </c>
      <c r="F9036">
        <v>2247</v>
      </c>
      <c r="G9036">
        <v>2504</v>
      </c>
      <c r="H9036">
        <v>1625</v>
      </c>
      <c r="I9036">
        <v>43112067402</v>
      </c>
      <c r="J9036">
        <v>9</v>
      </c>
      <c r="K9036" t="s">
        <v>2064</v>
      </c>
      <c r="L9036">
        <v>2309</v>
      </c>
      <c r="M9036" t="s">
        <v>2016</v>
      </c>
      <c r="N9036" t="s">
        <v>2062</v>
      </c>
      <c r="O9036">
        <v>0</v>
      </c>
      <c r="P9036" t="s">
        <v>1574</v>
      </c>
      <c r="Q9036">
        <v>20060624</v>
      </c>
      <c r="R9036">
        <v>891012369</v>
      </c>
    </row>
    <row r="9037" spans="1:18">
      <c r="A9037" t="s">
        <v>2080</v>
      </c>
      <c r="B9037" t="s">
        <v>2083</v>
      </c>
      <c r="C9037">
        <v>201210</v>
      </c>
      <c r="D9037">
        <v>31</v>
      </c>
      <c r="E9037" t="s">
        <v>1555</v>
      </c>
      <c r="F9037">
        <v>4450</v>
      </c>
      <c r="G9037">
        <v>1553</v>
      </c>
      <c r="H9037">
        <v>50410</v>
      </c>
      <c r="I9037">
        <v>43112068300</v>
      </c>
      <c r="J9037">
        <v>9</v>
      </c>
      <c r="K9037" t="s">
        <v>2064</v>
      </c>
      <c r="L9037">
        <v>2309</v>
      </c>
      <c r="M9037" t="s">
        <v>2016</v>
      </c>
      <c r="N9037" t="s">
        <v>2062</v>
      </c>
      <c r="O9037">
        <v>0</v>
      </c>
      <c r="P9037" t="s">
        <v>1738</v>
      </c>
      <c r="Q9037">
        <v>20100130</v>
      </c>
      <c r="R9037">
        <v>891012369</v>
      </c>
    </row>
    <row r="9038" spans="1:18">
      <c r="A9038" t="s">
        <v>2080</v>
      </c>
      <c r="B9038" t="s">
        <v>2084</v>
      </c>
      <c r="C9038">
        <v>201210</v>
      </c>
      <c r="D9038">
        <v>31</v>
      </c>
      <c r="E9038" t="s">
        <v>1555</v>
      </c>
      <c r="F9038">
        <v>5590</v>
      </c>
      <c r="G9038">
        <v>1383</v>
      </c>
      <c r="H9038">
        <v>115220</v>
      </c>
      <c r="I9038">
        <v>43112068700</v>
      </c>
      <c r="J9038">
        <v>9</v>
      </c>
      <c r="K9038" t="s">
        <v>2064</v>
      </c>
      <c r="L9038">
        <v>2309</v>
      </c>
      <c r="M9038" t="s">
        <v>2016</v>
      </c>
      <c r="N9038" t="s">
        <v>2062</v>
      </c>
      <c r="O9038">
        <v>0</v>
      </c>
      <c r="P9038" t="s">
        <v>1771</v>
      </c>
      <c r="Q9038">
        <v>20050613</v>
      </c>
      <c r="R9038">
        <v>891012369</v>
      </c>
    </row>
    <row r="9039" spans="1:18">
      <c r="A9039" t="s">
        <v>2080</v>
      </c>
      <c r="B9039" t="s">
        <v>2085</v>
      </c>
      <c r="C9039">
        <v>201210</v>
      </c>
      <c r="D9039">
        <v>31</v>
      </c>
      <c r="E9039" t="s">
        <v>1555</v>
      </c>
      <c r="F9039">
        <v>1249</v>
      </c>
      <c r="G9039">
        <v>1833</v>
      </c>
      <c r="H9039">
        <v>9172</v>
      </c>
      <c r="I9039">
        <v>43112069801</v>
      </c>
      <c r="J9039">
        <v>9</v>
      </c>
      <c r="K9039" t="s">
        <v>2064</v>
      </c>
      <c r="L9039">
        <v>2309</v>
      </c>
      <c r="M9039" t="s">
        <v>2016</v>
      </c>
      <c r="N9039" t="s">
        <v>2062</v>
      </c>
      <c r="O9039">
        <v>0</v>
      </c>
      <c r="P9039" t="s">
        <v>1769</v>
      </c>
      <c r="Q9039">
        <v>20050303</v>
      </c>
      <c r="R9039">
        <v>891012369</v>
      </c>
    </row>
    <row r="9040" spans="1:18">
      <c r="A9040" t="s">
        <v>2080</v>
      </c>
      <c r="B9040" t="s">
        <v>2086</v>
      </c>
      <c r="C9040">
        <v>201210</v>
      </c>
      <c r="D9040">
        <v>31</v>
      </c>
      <c r="E9040" t="s">
        <v>1555</v>
      </c>
      <c r="F9040">
        <v>4550</v>
      </c>
      <c r="G9040">
        <v>6052</v>
      </c>
      <c r="H9040">
        <v>13013</v>
      </c>
      <c r="I9040">
        <v>43112071401</v>
      </c>
      <c r="J9040">
        <v>9</v>
      </c>
      <c r="K9040" t="s">
        <v>2064</v>
      </c>
      <c r="L9040">
        <v>2309</v>
      </c>
      <c r="M9040" t="s">
        <v>2016</v>
      </c>
      <c r="N9040" t="s">
        <v>2062</v>
      </c>
      <c r="O9040">
        <v>0</v>
      </c>
      <c r="P9040" t="s">
        <v>1552</v>
      </c>
      <c r="Q9040">
        <v>20020729</v>
      </c>
      <c r="R9040">
        <v>891012369</v>
      </c>
    </row>
    <row r="9041" spans="1:18">
      <c r="A9041" t="s">
        <v>2080</v>
      </c>
      <c r="B9041" t="s">
        <v>2088</v>
      </c>
      <c r="C9041">
        <v>201210</v>
      </c>
      <c r="D9041">
        <v>31</v>
      </c>
      <c r="E9041" t="s">
        <v>1555</v>
      </c>
      <c r="F9041">
        <v>4631</v>
      </c>
      <c r="G9041">
        <v>5929</v>
      </c>
      <c r="H9041">
        <v>2153</v>
      </c>
      <c r="I9041">
        <v>43112080302</v>
      </c>
      <c r="J9041">
        <v>9</v>
      </c>
      <c r="K9041" t="s">
        <v>2064</v>
      </c>
      <c r="L9041">
        <v>2309</v>
      </c>
      <c r="M9041" t="s">
        <v>2016</v>
      </c>
      <c r="N9041" t="s">
        <v>2062</v>
      </c>
      <c r="O9041">
        <v>0</v>
      </c>
      <c r="P9041" t="s">
        <v>1552</v>
      </c>
      <c r="Q9041">
        <v>20120527</v>
      </c>
      <c r="R9041">
        <v>891012369</v>
      </c>
    </row>
    <row r="9042" spans="1:18">
      <c r="A9042" t="s">
        <v>2089</v>
      </c>
      <c r="B9042" t="s">
        <v>2090</v>
      </c>
      <c r="C9042">
        <v>201211</v>
      </c>
      <c r="D9042">
        <v>30</v>
      </c>
      <c r="E9042" t="s">
        <v>1555</v>
      </c>
      <c r="F9042">
        <v>1154</v>
      </c>
      <c r="G9042">
        <v>2934</v>
      </c>
      <c r="H9042">
        <v>114</v>
      </c>
      <c r="I9042">
        <v>43112074701</v>
      </c>
      <c r="J9042">
        <v>9</v>
      </c>
      <c r="K9042" t="s">
        <v>2079</v>
      </c>
      <c r="L9042">
        <v>2309</v>
      </c>
      <c r="M9042" t="s">
        <v>2016</v>
      </c>
      <c r="N9042" t="s">
        <v>2062</v>
      </c>
      <c r="O9042">
        <v>0</v>
      </c>
      <c r="P9042" t="s">
        <v>1552</v>
      </c>
      <c r="Q9042">
        <v>20120618</v>
      </c>
      <c r="R9042">
        <v>891012369</v>
      </c>
    </row>
    <row r="9043" spans="1:18">
      <c r="A9043" t="s">
        <v>2059</v>
      </c>
      <c r="B9043" t="s">
        <v>2063</v>
      </c>
      <c r="C9043">
        <v>201211</v>
      </c>
      <c r="D9043">
        <v>30</v>
      </c>
      <c r="E9043" t="s">
        <v>1555</v>
      </c>
      <c r="F9043">
        <v>0</v>
      </c>
      <c r="G9043">
        <v>12701</v>
      </c>
      <c r="H9043">
        <v>0</v>
      </c>
      <c r="I9043">
        <v>43112066100</v>
      </c>
      <c r="J9043">
        <v>9</v>
      </c>
      <c r="K9043" t="s">
        <v>2064</v>
      </c>
      <c r="L9043">
        <v>2309</v>
      </c>
      <c r="M9043" t="s">
        <v>2016</v>
      </c>
      <c r="N9043" t="s">
        <v>2062</v>
      </c>
      <c r="O9043">
        <v>1470</v>
      </c>
      <c r="P9043" t="s">
        <v>1552</v>
      </c>
      <c r="Q9043">
        <v>19980615</v>
      </c>
      <c r="R9043">
        <v>891012369</v>
      </c>
    </row>
    <row r="9044" spans="1:18">
      <c r="A9044" t="s">
        <v>2059</v>
      </c>
      <c r="B9044" t="s">
        <v>2071</v>
      </c>
      <c r="C9044">
        <v>201211</v>
      </c>
      <c r="D9044">
        <v>30</v>
      </c>
      <c r="E9044" t="s">
        <v>1555</v>
      </c>
      <c r="F9044">
        <v>3321</v>
      </c>
      <c r="G9044">
        <v>4085</v>
      </c>
      <c r="H9044">
        <v>31423</v>
      </c>
      <c r="I9044">
        <v>43112067501</v>
      </c>
      <c r="J9044">
        <v>9</v>
      </c>
      <c r="K9044" t="s">
        <v>2064</v>
      </c>
      <c r="L9044">
        <v>2309</v>
      </c>
      <c r="M9044" t="s">
        <v>2016</v>
      </c>
      <c r="N9044" t="s">
        <v>2062</v>
      </c>
      <c r="O9044">
        <v>0</v>
      </c>
      <c r="P9044" t="s">
        <v>1771</v>
      </c>
      <c r="Q9044">
        <v>20021009</v>
      </c>
      <c r="R9044">
        <v>891012369</v>
      </c>
    </row>
    <row r="9045" spans="1:18">
      <c r="A9045" t="s">
        <v>2059</v>
      </c>
      <c r="B9045" t="s">
        <v>2072</v>
      </c>
      <c r="C9045">
        <v>201211</v>
      </c>
      <c r="D9045">
        <v>30</v>
      </c>
      <c r="E9045" t="s">
        <v>1555</v>
      </c>
      <c r="F9045">
        <v>3827</v>
      </c>
      <c r="G9045">
        <v>1469</v>
      </c>
      <c r="H9045">
        <v>30166</v>
      </c>
      <c r="I9045">
        <v>43112068501</v>
      </c>
      <c r="J9045">
        <v>9</v>
      </c>
      <c r="K9045" t="s">
        <v>2064</v>
      </c>
      <c r="L9045">
        <v>2309</v>
      </c>
      <c r="M9045" t="s">
        <v>2016</v>
      </c>
      <c r="N9045" t="s">
        <v>2062</v>
      </c>
      <c r="O9045">
        <v>0</v>
      </c>
      <c r="P9045" t="s">
        <v>1552</v>
      </c>
      <c r="Q9045">
        <v>20020827</v>
      </c>
      <c r="R9045">
        <v>891012369</v>
      </c>
    </row>
    <row r="9046" spans="1:18">
      <c r="A9046" t="s">
        <v>2059</v>
      </c>
      <c r="B9046" t="s">
        <v>2069</v>
      </c>
      <c r="C9046">
        <v>201211</v>
      </c>
      <c r="D9046">
        <v>30</v>
      </c>
      <c r="E9046" t="s">
        <v>1555</v>
      </c>
      <c r="F9046">
        <v>2427</v>
      </c>
      <c r="G9046">
        <v>3309</v>
      </c>
      <c r="H9046">
        <v>48478</v>
      </c>
      <c r="I9046">
        <v>43112066401</v>
      </c>
      <c r="J9046">
        <v>9</v>
      </c>
      <c r="K9046" t="s">
        <v>2064</v>
      </c>
      <c r="L9046">
        <v>2309</v>
      </c>
      <c r="M9046" t="s">
        <v>2016</v>
      </c>
      <c r="N9046" t="s">
        <v>2062</v>
      </c>
      <c r="O9046">
        <v>0</v>
      </c>
      <c r="P9046" t="s">
        <v>1552</v>
      </c>
      <c r="Q9046">
        <v>20080604</v>
      </c>
      <c r="R9046">
        <v>891012369</v>
      </c>
    </row>
    <row r="9047" spans="1:18">
      <c r="A9047" t="s">
        <v>2059</v>
      </c>
      <c r="B9047" t="s">
        <v>2073</v>
      </c>
      <c r="C9047">
        <v>201211</v>
      </c>
      <c r="D9047">
        <v>30</v>
      </c>
      <c r="E9047" t="s">
        <v>1555</v>
      </c>
      <c r="F9047">
        <v>2465</v>
      </c>
      <c r="G9047">
        <v>16737</v>
      </c>
      <c r="H9047">
        <v>1148</v>
      </c>
      <c r="I9047">
        <v>43112069901</v>
      </c>
      <c r="J9047">
        <v>9</v>
      </c>
      <c r="K9047" t="s">
        <v>2064</v>
      </c>
      <c r="L9047">
        <v>2309</v>
      </c>
      <c r="M9047" t="s">
        <v>2016</v>
      </c>
      <c r="N9047" t="s">
        <v>2062</v>
      </c>
      <c r="O9047">
        <v>0</v>
      </c>
      <c r="P9047" t="s">
        <v>1552</v>
      </c>
      <c r="Q9047">
        <v>20061127</v>
      </c>
      <c r="R9047">
        <v>891012369</v>
      </c>
    </row>
    <row r="9048" spans="1:18">
      <c r="A9048" t="s">
        <v>2059</v>
      </c>
      <c r="B9048" t="s">
        <v>2074</v>
      </c>
      <c r="C9048">
        <v>201211</v>
      </c>
      <c r="D9048">
        <v>30</v>
      </c>
      <c r="E9048" t="s">
        <v>1555</v>
      </c>
      <c r="F9048">
        <v>1718</v>
      </c>
      <c r="G9048">
        <v>8776</v>
      </c>
      <c r="H9048">
        <v>39812</v>
      </c>
      <c r="I9048">
        <v>43112079701</v>
      </c>
      <c r="J9048">
        <v>9</v>
      </c>
      <c r="K9048" t="s">
        <v>2075</v>
      </c>
      <c r="L9048">
        <v>2309</v>
      </c>
      <c r="M9048" t="s">
        <v>2016</v>
      </c>
      <c r="N9048" t="s">
        <v>2062</v>
      </c>
      <c r="O9048">
        <v>0</v>
      </c>
      <c r="P9048" t="s">
        <v>1552</v>
      </c>
      <c r="Q9048">
        <v>20110629</v>
      </c>
      <c r="R9048">
        <v>891012369</v>
      </c>
    </row>
    <row r="9049" spans="1:18">
      <c r="A9049" t="s">
        <v>2059</v>
      </c>
      <c r="B9049" t="s">
        <v>2076</v>
      </c>
      <c r="C9049">
        <v>201211</v>
      </c>
      <c r="D9049">
        <v>30</v>
      </c>
      <c r="E9049" t="s">
        <v>1555</v>
      </c>
      <c r="F9049">
        <v>4521</v>
      </c>
      <c r="G9049">
        <v>4599</v>
      </c>
      <c r="H9049">
        <v>47313</v>
      </c>
      <c r="I9049">
        <v>43112080100</v>
      </c>
      <c r="J9049">
        <v>9</v>
      </c>
      <c r="K9049" t="s">
        <v>2061</v>
      </c>
      <c r="L9049">
        <v>2309</v>
      </c>
      <c r="M9049" t="s">
        <v>2016</v>
      </c>
      <c r="N9049" t="s">
        <v>2062</v>
      </c>
      <c r="O9049">
        <v>0</v>
      </c>
      <c r="P9049" t="s">
        <v>1769</v>
      </c>
      <c r="Q9049">
        <v>20100325</v>
      </c>
      <c r="R9049">
        <v>891012369</v>
      </c>
    </row>
    <row r="9050" spans="1:18">
      <c r="A9050" t="s">
        <v>2059</v>
      </c>
      <c r="B9050" t="s">
        <v>2087</v>
      </c>
      <c r="C9050">
        <v>201211</v>
      </c>
      <c r="D9050">
        <v>30</v>
      </c>
      <c r="E9050" t="s">
        <v>1555</v>
      </c>
      <c r="F9050">
        <v>2568</v>
      </c>
      <c r="G9050">
        <v>4621</v>
      </c>
      <c r="H9050">
        <v>29950</v>
      </c>
      <c r="I9050">
        <v>43112080200</v>
      </c>
      <c r="J9050">
        <v>9</v>
      </c>
      <c r="K9050" t="s">
        <v>2075</v>
      </c>
      <c r="L9050">
        <v>2309</v>
      </c>
      <c r="M9050" t="s">
        <v>2016</v>
      </c>
      <c r="N9050" t="s">
        <v>2062</v>
      </c>
      <c r="O9050">
        <v>0</v>
      </c>
      <c r="P9050" t="s">
        <v>1769</v>
      </c>
      <c r="Q9050">
        <v>20120401</v>
      </c>
      <c r="R9050">
        <v>891012369</v>
      </c>
    </row>
    <row r="9051" spans="1:18">
      <c r="A9051" t="s">
        <v>2077</v>
      </c>
      <c r="B9051" t="s">
        <v>2078</v>
      </c>
      <c r="C9051">
        <v>201211</v>
      </c>
      <c r="D9051">
        <v>30</v>
      </c>
      <c r="E9051" t="s">
        <v>1555</v>
      </c>
      <c r="F9051">
        <v>3309</v>
      </c>
      <c r="G9051">
        <v>9184</v>
      </c>
      <c r="H9051">
        <v>40009</v>
      </c>
      <c r="I9051">
        <v>43112079900</v>
      </c>
      <c r="J9051">
        <v>9</v>
      </c>
      <c r="K9051" t="s">
        <v>2079</v>
      </c>
      <c r="L9051">
        <v>2309</v>
      </c>
      <c r="M9051" t="s">
        <v>2016</v>
      </c>
      <c r="N9051" t="s">
        <v>2062</v>
      </c>
      <c r="O9051">
        <v>0</v>
      </c>
      <c r="P9051" t="s">
        <v>1769</v>
      </c>
      <c r="Q9051">
        <v>20090512</v>
      </c>
      <c r="R9051">
        <v>891012369</v>
      </c>
    </row>
    <row r="9052" spans="1:18">
      <c r="A9052" t="s">
        <v>2080</v>
      </c>
      <c r="B9052" t="s">
        <v>2081</v>
      </c>
      <c r="C9052">
        <v>201211</v>
      </c>
      <c r="D9052">
        <v>30</v>
      </c>
      <c r="E9052" t="s">
        <v>1555</v>
      </c>
      <c r="F9052">
        <v>1993</v>
      </c>
      <c r="G9052">
        <v>1370</v>
      </c>
      <c r="H9052">
        <v>19889</v>
      </c>
      <c r="I9052">
        <v>43112067301</v>
      </c>
      <c r="J9052">
        <v>9</v>
      </c>
      <c r="K9052" t="s">
        <v>2064</v>
      </c>
      <c r="L9052">
        <v>2309</v>
      </c>
      <c r="M9052" t="s">
        <v>2016</v>
      </c>
      <c r="N9052" t="s">
        <v>2062</v>
      </c>
      <c r="O9052">
        <v>0</v>
      </c>
      <c r="P9052" t="s">
        <v>1769</v>
      </c>
      <c r="Q9052">
        <v>20050908</v>
      </c>
      <c r="R9052">
        <v>891012369</v>
      </c>
    </row>
    <row r="9053" spans="1:18">
      <c r="A9053" t="s">
        <v>2080</v>
      </c>
      <c r="B9053" t="s">
        <v>2082</v>
      </c>
      <c r="C9053">
        <v>201211</v>
      </c>
      <c r="D9053">
        <v>30</v>
      </c>
      <c r="E9053" t="s">
        <v>1555</v>
      </c>
      <c r="F9053">
        <v>2163</v>
      </c>
      <c r="G9053">
        <v>2929</v>
      </c>
      <c r="H9053">
        <v>1534</v>
      </c>
      <c r="I9053">
        <v>43112067402</v>
      </c>
      <c r="J9053">
        <v>9</v>
      </c>
      <c r="K9053" t="s">
        <v>2064</v>
      </c>
      <c r="L9053">
        <v>2309</v>
      </c>
      <c r="M9053" t="s">
        <v>2016</v>
      </c>
      <c r="N9053" t="s">
        <v>2062</v>
      </c>
      <c r="O9053">
        <v>0</v>
      </c>
      <c r="P9053" t="s">
        <v>1574</v>
      </c>
      <c r="Q9053">
        <v>20060624</v>
      </c>
      <c r="R9053">
        <v>891012369</v>
      </c>
    </row>
    <row r="9054" spans="1:18">
      <c r="A9054" t="s">
        <v>2080</v>
      </c>
      <c r="B9054" t="s">
        <v>2083</v>
      </c>
      <c r="C9054">
        <v>201211</v>
      </c>
      <c r="D9054">
        <v>30</v>
      </c>
      <c r="E9054" t="s">
        <v>1555</v>
      </c>
      <c r="F9054">
        <v>4052</v>
      </c>
      <c r="G9054">
        <v>1764</v>
      </c>
      <c r="H9054">
        <v>47539</v>
      </c>
      <c r="I9054">
        <v>43112068300</v>
      </c>
      <c r="J9054">
        <v>9</v>
      </c>
      <c r="K9054" t="s">
        <v>2064</v>
      </c>
      <c r="L9054">
        <v>2309</v>
      </c>
      <c r="M9054" t="s">
        <v>2016</v>
      </c>
      <c r="N9054" t="s">
        <v>2062</v>
      </c>
      <c r="O9054">
        <v>0</v>
      </c>
      <c r="P9054" t="s">
        <v>1738</v>
      </c>
      <c r="Q9054">
        <v>20100130</v>
      </c>
      <c r="R9054">
        <v>891012369</v>
      </c>
    </row>
    <row r="9055" spans="1:18">
      <c r="A9055" t="s">
        <v>2080</v>
      </c>
      <c r="B9055" t="s">
        <v>2084</v>
      </c>
      <c r="C9055">
        <v>201211</v>
      </c>
      <c r="D9055">
        <v>30</v>
      </c>
      <c r="E9055" t="s">
        <v>1555</v>
      </c>
      <c r="F9055">
        <v>4462</v>
      </c>
      <c r="G9055">
        <v>1720</v>
      </c>
      <c r="H9055">
        <v>108548</v>
      </c>
      <c r="I9055">
        <v>43112068700</v>
      </c>
      <c r="J9055">
        <v>9</v>
      </c>
      <c r="K9055" t="s">
        <v>2064</v>
      </c>
      <c r="L9055">
        <v>2309</v>
      </c>
      <c r="M9055" t="s">
        <v>2016</v>
      </c>
      <c r="N9055" t="s">
        <v>2062</v>
      </c>
      <c r="O9055">
        <v>0</v>
      </c>
      <c r="P9055" t="s">
        <v>1771</v>
      </c>
      <c r="Q9055">
        <v>20050613</v>
      </c>
      <c r="R9055">
        <v>891012369</v>
      </c>
    </row>
    <row r="9056" spans="1:18">
      <c r="A9056" t="s">
        <v>2080</v>
      </c>
      <c r="B9056" t="s">
        <v>2085</v>
      </c>
      <c r="C9056">
        <v>201211</v>
      </c>
      <c r="D9056">
        <v>30</v>
      </c>
      <c r="E9056" t="s">
        <v>1555</v>
      </c>
      <c r="F9056">
        <v>1198</v>
      </c>
      <c r="G9056">
        <v>863</v>
      </c>
      <c r="H9056">
        <v>9103</v>
      </c>
      <c r="I9056">
        <v>43112069801</v>
      </c>
      <c r="J9056">
        <v>9</v>
      </c>
      <c r="K9056" t="s">
        <v>2064</v>
      </c>
      <c r="L9056">
        <v>2309</v>
      </c>
      <c r="M9056" t="s">
        <v>2016</v>
      </c>
      <c r="N9056" t="s">
        <v>2062</v>
      </c>
      <c r="O9056">
        <v>0</v>
      </c>
      <c r="P9056" t="s">
        <v>1769</v>
      </c>
      <c r="Q9056">
        <v>20050303</v>
      </c>
      <c r="R9056">
        <v>891012369</v>
      </c>
    </row>
    <row r="9057" spans="1:18">
      <c r="A9057" t="s">
        <v>2080</v>
      </c>
      <c r="B9057" t="s">
        <v>2086</v>
      </c>
      <c r="C9057">
        <v>201211</v>
      </c>
      <c r="D9057">
        <v>30</v>
      </c>
      <c r="E9057" t="s">
        <v>1555</v>
      </c>
      <c r="F9057">
        <v>4262</v>
      </c>
      <c r="G9057">
        <v>5509</v>
      </c>
      <c r="H9057">
        <v>12759</v>
      </c>
      <c r="I9057">
        <v>43112071401</v>
      </c>
      <c r="J9057">
        <v>9</v>
      </c>
      <c r="K9057" t="s">
        <v>2064</v>
      </c>
      <c r="L9057">
        <v>2309</v>
      </c>
      <c r="M9057" t="s">
        <v>2016</v>
      </c>
      <c r="N9057" t="s">
        <v>2062</v>
      </c>
      <c r="O9057">
        <v>0</v>
      </c>
      <c r="P9057" t="s">
        <v>1552</v>
      </c>
      <c r="Q9057">
        <v>20020729</v>
      </c>
      <c r="R9057">
        <v>891012369</v>
      </c>
    </row>
    <row r="9058" spans="1:18">
      <c r="A9058" t="s">
        <v>2080</v>
      </c>
      <c r="B9058" t="s">
        <v>2088</v>
      </c>
      <c r="C9058">
        <v>201211</v>
      </c>
      <c r="D9058">
        <v>30</v>
      </c>
      <c r="E9058" t="s">
        <v>1555</v>
      </c>
      <c r="F9058">
        <v>4180</v>
      </c>
      <c r="G9058">
        <v>5492</v>
      </c>
      <c r="H9058">
        <v>1927</v>
      </c>
      <c r="I9058">
        <v>43112080302</v>
      </c>
      <c r="J9058">
        <v>9</v>
      </c>
      <c r="K9058" t="s">
        <v>2064</v>
      </c>
      <c r="L9058">
        <v>2309</v>
      </c>
      <c r="M9058" t="s">
        <v>2016</v>
      </c>
      <c r="N9058" t="s">
        <v>2062</v>
      </c>
      <c r="O9058">
        <v>0</v>
      </c>
      <c r="P9058" t="s">
        <v>1552</v>
      </c>
      <c r="Q9058">
        <v>20120527</v>
      </c>
      <c r="R9058">
        <v>891012369</v>
      </c>
    </row>
    <row r="9059" spans="1:18">
      <c r="A9059" t="s">
        <v>2089</v>
      </c>
      <c r="B9059" t="s">
        <v>2090</v>
      </c>
      <c r="C9059">
        <v>201212</v>
      </c>
      <c r="D9059">
        <v>31</v>
      </c>
      <c r="E9059" t="s">
        <v>1555</v>
      </c>
      <c r="F9059">
        <v>1108</v>
      </c>
      <c r="G9059">
        <v>412</v>
      </c>
      <c r="H9059">
        <v>118</v>
      </c>
      <c r="I9059">
        <v>43112074701</v>
      </c>
      <c r="J9059">
        <v>9</v>
      </c>
      <c r="K9059" t="s">
        <v>2079</v>
      </c>
      <c r="L9059">
        <v>2309</v>
      </c>
      <c r="M9059" t="s">
        <v>2016</v>
      </c>
      <c r="N9059" t="s">
        <v>2062</v>
      </c>
      <c r="O9059">
        <v>0</v>
      </c>
      <c r="P9059" t="s">
        <v>1552</v>
      </c>
      <c r="Q9059">
        <v>20120618</v>
      </c>
      <c r="R9059">
        <v>891012369</v>
      </c>
    </row>
    <row r="9060" spans="1:18">
      <c r="A9060" t="s">
        <v>2059</v>
      </c>
      <c r="B9060" t="s">
        <v>2071</v>
      </c>
      <c r="C9060">
        <v>201212</v>
      </c>
      <c r="D9060">
        <v>31</v>
      </c>
      <c r="E9060" t="s">
        <v>1555</v>
      </c>
      <c r="F9060">
        <v>3537</v>
      </c>
      <c r="G9060">
        <v>601</v>
      </c>
      <c r="H9060">
        <v>32663</v>
      </c>
      <c r="I9060">
        <v>43112067501</v>
      </c>
      <c r="J9060">
        <v>9</v>
      </c>
      <c r="K9060" t="s">
        <v>2064</v>
      </c>
      <c r="L9060">
        <v>2309</v>
      </c>
      <c r="M9060" t="s">
        <v>2016</v>
      </c>
      <c r="N9060" t="s">
        <v>2062</v>
      </c>
      <c r="O9060">
        <v>0</v>
      </c>
      <c r="P9060" t="s">
        <v>1771</v>
      </c>
      <c r="Q9060">
        <v>20021009</v>
      </c>
      <c r="R9060">
        <v>891012369</v>
      </c>
    </row>
    <row r="9061" spans="1:18">
      <c r="A9061" t="s">
        <v>2059</v>
      </c>
      <c r="B9061" t="s">
        <v>2072</v>
      </c>
      <c r="C9061">
        <v>201212</v>
      </c>
      <c r="D9061">
        <v>31</v>
      </c>
      <c r="E9061" t="s">
        <v>1555</v>
      </c>
      <c r="F9061">
        <v>4036</v>
      </c>
      <c r="G9061">
        <v>193</v>
      </c>
      <c r="H9061">
        <v>31016</v>
      </c>
      <c r="I9061">
        <v>43112068501</v>
      </c>
      <c r="J9061">
        <v>9</v>
      </c>
      <c r="K9061" t="s">
        <v>2064</v>
      </c>
      <c r="L9061">
        <v>2309</v>
      </c>
      <c r="M9061" t="s">
        <v>2016</v>
      </c>
      <c r="N9061" t="s">
        <v>2062</v>
      </c>
      <c r="O9061">
        <v>0</v>
      </c>
      <c r="P9061" t="s">
        <v>1552</v>
      </c>
      <c r="Q9061">
        <v>20020827</v>
      </c>
      <c r="R9061">
        <v>891012369</v>
      </c>
    </row>
    <row r="9062" spans="1:18">
      <c r="A9062" t="s">
        <v>2059</v>
      </c>
      <c r="B9062" t="s">
        <v>2069</v>
      </c>
      <c r="C9062">
        <v>201212</v>
      </c>
      <c r="D9062">
        <v>31</v>
      </c>
      <c r="E9062" t="s">
        <v>1555</v>
      </c>
      <c r="F9062">
        <v>2668</v>
      </c>
      <c r="G9062">
        <v>423</v>
      </c>
      <c r="H9062">
        <v>51357</v>
      </c>
      <c r="I9062">
        <v>43112066401</v>
      </c>
      <c r="J9062">
        <v>9</v>
      </c>
      <c r="K9062" t="s">
        <v>2064</v>
      </c>
      <c r="L9062">
        <v>2309</v>
      </c>
      <c r="M9062" t="s">
        <v>2016</v>
      </c>
      <c r="N9062" t="s">
        <v>2062</v>
      </c>
      <c r="O9062">
        <v>0</v>
      </c>
      <c r="P9062" t="s">
        <v>1552</v>
      </c>
      <c r="Q9062">
        <v>20080604</v>
      </c>
      <c r="R9062">
        <v>891012369</v>
      </c>
    </row>
    <row r="9063" spans="1:18">
      <c r="A9063" t="s">
        <v>2059</v>
      </c>
      <c r="B9063" t="s">
        <v>2073</v>
      </c>
      <c r="C9063">
        <v>201212</v>
      </c>
      <c r="D9063">
        <v>31</v>
      </c>
      <c r="E9063" t="s">
        <v>1555</v>
      </c>
      <c r="F9063">
        <v>2579</v>
      </c>
      <c r="G9063">
        <v>2486</v>
      </c>
      <c r="H9063">
        <v>1159</v>
      </c>
      <c r="I9063">
        <v>43112069901</v>
      </c>
      <c r="J9063">
        <v>9</v>
      </c>
      <c r="K9063" t="s">
        <v>2064</v>
      </c>
      <c r="L9063">
        <v>2309</v>
      </c>
      <c r="M9063" t="s">
        <v>2016</v>
      </c>
      <c r="N9063" t="s">
        <v>2062</v>
      </c>
      <c r="O9063">
        <v>0</v>
      </c>
      <c r="P9063" t="s">
        <v>1552</v>
      </c>
      <c r="Q9063">
        <v>20061127</v>
      </c>
      <c r="R9063">
        <v>891012369</v>
      </c>
    </row>
    <row r="9064" spans="1:18">
      <c r="A9064" t="s">
        <v>2059</v>
      </c>
      <c r="B9064" t="s">
        <v>2074</v>
      </c>
      <c r="C9064">
        <v>201212</v>
      </c>
      <c r="D9064">
        <v>31</v>
      </c>
      <c r="E9064" t="s">
        <v>1555</v>
      </c>
      <c r="F9064">
        <v>1948</v>
      </c>
      <c r="G9064">
        <v>1255</v>
      </c>
      <c r="H9064">
        <v>41581</v>
      </c>
      <c r="I9064">
        <v>43112079701</v>
      </c>
      <c r="J9064">
        <v>9</v>
      </c>
      <c r="K9064" t="s">
        <v>2075</v>
      </c>
      <c r="L9064">
        <v>2309</v>
      </c>
      <c r="M9064" t="s">
        <v>2016</v>
      </c>
      <c r="N9064" t="s">
        <v>2062</v>
      </c>
      <c r="O9064">
        <v>0</v>
      </c>
      <c r="P9064" t="s">
        <v>1552</v>
      </c>
      <c r="Q9064">
        <v>20110629</v>
      </c>
      <c r="R9064">
        <v>891012369</v>
      </c>
    </row>
    <row r="9065" spans="1:18">
      <c r="A9065" t="s">
        <v>2059</v>
      </c>
      <c r="B9065" t="s">
        <v>2076</v>
      </c>
      <c r="C9065">
        <v>201212</v>
      </c>
      <c r="D9065">
        <v>31</v>
      </c>
      <c r="E9065" t="s">
        <v>1555</v>
      </c>
      <c r="F9065">
        <v>4436</v>
      </c>
      <c r="G9065">
        <v>682</v>
      </c>
      <c r="H9065">
        <v>49167</v>
      </c>
      <c r="I9065">
        <v>43112080100</v>
      </c>
      <c r="J9065">
        <v>9</v>
      </c>
      <c r="K9065" t="s">
        <v>2061</v>
      </c>
      <c r="L9065">
        <v>2309</v>
      </c>
      <c r="M9065" t="s">
        <v>2016</v>
      </c>
      <c r="N9065" t="s">
        <v>2062</v>
      </c>
      <c r="O9065">
        <v>0</v>
      </c>
      <c r="P9065" t="s">
        <v>1769</v>
      </c>
      <c r="Q9065">
        <v>20100325</v>
      </c>
      <c r="R9065">
        <v>891012369</v>
      </c>
    </row>
    <row r="9066" spans="1:18">
      <c r="A9066" t="s">
        <v>2059</v>
      </c>
      <c r="B9066" t="s">
        <v>2087</v>
      </c>
      <c r="C9066">
        <v>201212</v>
      </c>
      <c r="D9066">
        <v>31</v>
      </c>
      <c r="E9066" t="s">
        <v>1555</v>
      </c>
      <c r="F9066">
        <v>2246</v>
      </c>
      <c r="G9066">
        <v>580</v>
      </c>
      <c r="H9066">
        <v>32627</v>
      </c>
      <c r="I9066">
        <v>43112080200</v>
      </c>
      <c r="J9066">
        <v>9</v>
      </c>
      <c r="K9066" t="s">
        <v>2075</v>
      </c>
      <c r="L9066">
        <v>2309</v>
      </c>
      <c r="M9066" t="s">
        <v>2016</v>
      </c>
      <c r="N9066" t="s">
        <v>2062</v>
      </c>
      <c r="O9066">
        <v>0</v>
      </c>
      <c r="P9066" t="s">
        <v>1769</v>
      </c>
      <c r="Q9066">
        <v>20120401</v>
      </c>
      <c r="R9066">
        <v>891012369</v>
      </c>
    </row>
    <row r="9067" spans="1:18">
      <c r="A9067" t="s">
        <v>2077</v>
      </c>
      <c r="B9067" t="s">
        <v>2078</v>
      </c>
      <c r="C9067">
        <v>201212</v>
      </c>
      <c r="D9067">
        <v>31</v>
      </c>
      <c r="E9067" t="s">
        <v>1555</v>
      </c>
      <c r="F9067">
        <v>3747</v>
      </c>
      <c r="G9067">
        <v>1360</v>
      </c>
      <c r="H9067">
        <v>42725</v>
      </c>
      <c r="I9067">
        <v>43112079900</v>
      </c>
      <c r="J9067">
        <v>9</v>
      </c>
      <c r="K9067" t="s">
        <v>2079</v>
      </c>
      <c r="L9067">
        <v>2309</v>
      </c>
      <c r="M9067" t="s">
        <v>2016</v>
      </c>
      <c r="N9067" t="s">
        <v>2062</v>
      </c>
      <c r="O9067">
        <v>0</v>
      </c>
      <c r="P9067" t="s">
        <v>1769</v>
      </c>
      <c r="Q9067">
        <v>20090512</v>
      </c>
      <c r="R9067">
        <v>891012369</v>
      </c>
    </row>
    <row r="9068" spans="1:18">
      <c r="A9068" t="s">
        <v>2080</v>
      </c>
      <c r="B9068" t="s">
        <v>2081</v>
      </c>
      <c r="C9068">
        <v>201212</v>
      </c>
      <c r="D9068">
        <v>31</v>
      </c>
      <c r="E9068" t="s">
        <v>1555</v>
      </c>
      <c r="F9068">
        <v>1753</v>
      </c>
      <c r="G9068">
        <v>191</v>
      </c>
      <c r="H9068">
        <v>20989</v>
      </c>
      <c r="I9068">
        <v>43112067301</v>
      </c>
      <c r="J9068">
        <v>9</v>
      </c>
      <c r="K9068" t="s">
        <v>2064</v>
      </c>
      <c r="L9068">
        <v>2309</v>
      </c>
      <c r="M9068" t="s">
        <v>2016</v>
      </c>
      <c r="N9068" t="s">
        <v>2062</v>
      </c>
      <c r="O9068">
        <v>0</v>
      </c>
      <c r="P9068" t="s">
        <v>1769</v>
      </c>
      <c r="Q9068">
        <v>20050908</v>
      </c>
      <c r="R9068">
        <v>891012369</v>
      </c>
    </row>
    <row r="9069" spans="1:18">
      <c r="A9069" t="s">
        <v>2080</v>
      </c>
      <c r="B9069" t="s">
        <v>2082</v>
      </c>
      <c r="C9069">
        <v>201212</v>
      </c>
      <c r="D9069">
        <v>31</v>
      </c>
      <c r="E9069" t="s">
        <v>1555</v>
      </c>
      <c r="F9069">
        <v>2310</v>
      </c>
      <c r="G9069">
        <v>422</v>
      </c>
      <c r="H9069">
        <v>1614</v>
      </c>
      <c r="I9069">
        <v>43112067402</v>
      </c>
      <c r="J9069">
        <v>9</v>
      </c>
      <c r="K9069" t="s">
        <v>2064</v>
      </c>
      <c r="L9069">
        <v>2309</v>
      </c>
      <c r="M9069" t="s">
        <v>2016</v>
      </c>
      <c r="N9069" t="s">
        <v>2062</v>
      </c>
      <c r="O9069">
        <v>0</v>
      </c>
      <c r="P9069" t="s">
        <v>1574</v>
      </c>
      <c r="Q9069">
        <v>20060624</v>
      </c>
      <c r="R9069">
        <v>891012369</v>
      </c>
    </row>
    <row r="9070" spans="1:18">
      <c r="A9070" t="s">
        <v>2080</v>
      </c>
      <c r="B9070" t="s">
        <v>2083</v>
      </c>
      <c r="C9070">
        <v>201212</v>
      </c>
      <c r="D9070">
        <v>31</v>
      </c>
      <c r="E9070" t="s">
        <v>1555</v>
      </c>
      <c r="F9070">
        <v>4489</v>
      </c>
      <c r="G9070">
        <v>204</v>
      </c>
      <c r="H9070">
        <v>49105</v>
      </c>
      <c r="I9070">
        <v>43112068300</v>
      </c>
      <c r="J9070">
        <v>9</v>
      </c>
      <c r="K9070" t="s">
        <v>2064</v>
      </c>
      <c r="L9070">
        <v>2309</v>
      </c>
      <c r="M9070" t="s">
        <v>2016</v>
      </c>
      <c r="N9070" t="s">
        <v>2062</v>
      </c>
      <c r="O9070">
        <v>0</v>
      </c>
      <c r="P9070" t="s">
        <v>1738</v>
      </c>
      <c r="Q9070">
        <v>20100130</v>
      </c>
      <c r="R9070">
        <v>891012369</v>
      </c>
    </row>
    <row r="9071" spans="1:18">
      <c r="A9071" t="s">
        <v>2080</v>
      </c>
      <c r="B9071" t="s">
        <v>2084</v>
      </c>
      <c r="C9071">
        <v>201212</v>
      </c>
      <c r="D9071">
        <v>31</v>
      </c>
      <c r="E9071" t="s">
        <v>1555</v>
      </c>
      <c r="F9071">
        <v>4244</v>
      </c>
      <c r="G9071">
        <v>207</v>
      </c>
      <c r="H9071">
        <v>111324</v>
      </c>
      <c r="I9071">
        <v>43112068700</v>
      </c>
      <c r="J9071">
        <v>9</v>
      </c>
      <c r="K9071" t="s">
        <v>2064</v>
      </c>
      <c r="L9071">
        <v>2309</v>
      </c>
      <c r="M9071" t="s">
        <v>2016</v>
      </c>
      <c r="N9071" t="s">
        <v>2062</v>
      </c>
      <c r="O9071">
        <v>0</v>
      </c>
      <c r="P9071" t="s">
        <v>1771</v>
      </c>
      <c r="Q9071">
        <v>20050613</v>
      </c>
      <c r="R9071">
        <v>891012369</v>
      </c>
    </row>
    <row r="9072" spans="1:18">
      <c r="A9072" t="s">
        <v>2080</v>
      </c>
      <c r="B9072" t="s">
        <v>2085</v>
      </c>
      <c r="C9072">
        <v>201212</v>
      </c>
      <c r="D9072">
        <v>31</v>
      </c>
      <c r="E9072" t="s">
        <v>1555</v>
      </c>
      <c r="F9072">
        <v>1304</v>
      </c>
      <c r="G9072">
        <v>133</v>
      </c>
      <c r="H9072">
        <v>10121</v>
      </c>
      <c r="I9072">
        <v>43112069801</v>
      </c>
      <c r="J9072">
        <v>9</v>
      </c>
      <c r="K9072" t="s">
        <v>2064</v>
      </c>
      <c r="L9072">
        <v>2309</v>
      </c>
      <c r="M9072" t="s">
        <v>2016</v>
      </c>
      <c r="N9072" t="s">
        <v>2062</v>
      </c>
      <c r="O9072">
        <v>0</v>
      </c>
      <c r="P9072" t="s">
        <v>1769</v>
      </c>
      <c r="Q9072">
        <v>20050303</v>
      </c>
      <c r="R9072">
        <v>891012369</v>
      </c>
    </row>
    <row r="9073" spans="1:18">
      <c r="A9073" t="s">
        <v>2080</v>
      </c>
      <c r="B9073" t="s">
        <v>2086</v>
      </c>
      <c r="C9073">
        <v>201212</v>
      </c>
      <c r="D9073">
        <v>31</v>
      </c>
      <c r="E9073" t="s">
        <v>1555</v>
      </c>
      <c r="F9073">
        <v>3822</v>
      </c>
      <c r="G9073">
        <v>882</v>
      </c>
      <c r="H9073">
        <v>12639</v>
      </c>
      <c r="I9073">
        <v>43112071401</v>
      </c>
      <c r="J9073">
        <v>9</v>
      </c>
      <c r="K9073" t="s">
        <v>2064</v>
      </c>
      <c r="L9073">
        <v>2309</v>
      </c>
      <c r="M9073" t="s">
        <v>2016</v>
      </c>
      <c r="N9073" t="s">
        <v>2062</v>
      </c>
      <c r="O9073">
        <v>0</v>
      </c>
      <c r="P9073" t="s">
        <v>1552</v>
      </c>
      <c r="Q9073">
        <v>20020729</v>
      </c>
      <c r="R9073">
        <v>891012369</v>
      </c>
    </row>
    <row r="9074" spans="1:18">
      <c r="A9074" t="s">
        <v>2080</v>
      </c>
      <c r="B9074" t="s">
        <v>2088</v>
      </c>
      <c r="C9074">
        <v>201212</v>
      </c>
      <c r="D9074">
        <v>31</v>
      </c>
      <c r="E9074" t="s">
        <v>1555</v>
      </c>
      <c r="F9074">
        <v>4525</v>
      </c>
      <c r="G9074">
        <v>816</v>
      </c>
      <c r="H9074">
        <v>2033</v>
      </c>
      <c r="I9074">
        <v>43112080302</v>
      </c>
      <c r="J9074">
        <v>9</v>
      </c>
      <c r="K9074" t="s">
        <v>2064</v>
      </c>
      <c r="L9074">
        <v>2309</v>
      </c>
      <c r="M9074" t="s">
        <v>2016</v>
      </c>
      <c r="N9074" t="s">
        <v>2062</v>
      </c>
      <c r="O9074">
        <v>0</v>
      </c>
      <c r="P9074" t="s">
        <v>1552</v>
      </c>
      <c r="Q9074">
        <v>20120527</v>
      </c>
      <c r="R9074">
        <v>891012369</v>
      </c>
    </row>
    <row r="9075" spans="1:18">
      <c r="A9075" t="s">
        <v>2059</v>
      </c>
      <c r="B9075" t="s">
        <v>2091</v>
      </c>
      <c r="C9075">
        <v>201201</v>
      </c>
      <c r="D9075">
        <v>0</v>
      </c>
      <c r="E9075" t="s">
        <v>1555</v>
      </c>
      <c r="F9075">
        <v>0</v>
      </c>
      <c r="G9075">
        <v>0</v>
      </c>
      <c r="H9075">
        <v>0</v>
      </c>
      <c r="I9075">
        <v>43112066602</v>
      </c>
      <c r="J9075">
        <v>12</v>
      </c>
      <c r="K9075" t="s">
        <v>2064</v>
      </c>
      <c r="L9075">
        <v>2309</v>
      </c>
      <c r="M9075" t="s">
        <v>2016</v>
      </c>
      <c r="N9075" t="s">
        <v>2062</v>
      </c>
      <c r="O9075">
        <v>0</v>
      </c>
      <c r="P9075" t="s">
        <v>1771</v>
      </c>
      <c r="Q9075">
        <v>20060924</v>
      </c>
      <c r="R9075">
        <v>891012369</v>
      </c>
    </row>
    <row r="9076" spans="1:18">
      <c r="A9076" t="s">
        <v>2059</v>
      </c>
      <c r="B9076" t="s">
        <v>2092</v>
      </c>
      <c r="C9076">
        <v>201201</v>
      </c>
      <c r="D9076">
        <v>0</v>
      </c>
      <c r="E9076" t="s">
        <v>1555</v>
      </c>
      <c r="F9076">
        <v>0</v>
      </c>
      <c r="G9076">
        <v>0</v>
      </c>
      <c r="H9076">
        <v>0</v>
      </c>
      <c r="I9076">
        <v>43112074700</v>
      </c>
      <c r="J9076">
        <v>12</v>
      </c>
      <c r="K9076" t="s">
        <v>2064</v>
      </c>
      <c r="L9076">
        <v>2309</v>
      </c>
      <c r="M9076" t="s">
        <v>2016</v>
      </c>
      <c r="N9076" t="s">
        <v>2062</v>
      </c>
      <c r="O9076">
        <v>0</v>
      </c>
      <c r="P9076" t="s">
        <v>1769</v>
      </c>
      <c r="Q9076">
        <v>19960701</v>
      </c>
      <c r="R9076">
        <v>891012369</v>
      </c>
    </row>
    <row r="9077" spans="1:18">
      <c r="A9077" t="s">
        <v>2059</v>
      </c>
      <c r="B9077" t="s">
        <v>2093</v>
      </c>
      <c r="C9077">
        <v>201201</v>
      </c>
      <c r="D9077">
        <v>0</v>
      </c>
      <c r="E9077" t="s">
        <v>1555</v>
      </c>
      <c r="F9077">
        <v>0</v>
      </c>
      <c r="G9077">
        <v>0</v>
      </c>
      <c r="H9077">
        <v>0</v>
      </c>
      <c r="I9077">
        <v>43112074700</v>
      </c>
      <c r="J9077">
        <v>12</v>
      </c>
      <c r="K9077" t="s">
        <v>2064</v>
      </c>
      <c r="L9077">
        <v>2309</v>
      </c>
      <c r="M9077" t="s">
        <v>2016</v>
      </c>
      <c r="N9077" t="s">
        <v>2062</v>
      </c>
      <c r="O9077">
        <v>0</v>
      </c>
      <c r="P9077" t="s">
        <v>1771</v>
      </c>
      <c r="Q9077">
        <v>19960701</v>
      </c>
      <c r="R9077">
        <v>891012369</v>
      </c>
    </row>
    <row r="9078" spans="1:18">
      <c r="A9078" t="s">
        <v>2059</v>
      </c>
      <c r="B9078" t="s">
        <v>2070</v>
      </c>
      <c r="C9078">
        <v>201201</v>
      </c>
      <c r="D9078">
        <v>0</v>
      </c>
      <c r="E9078" t="s">
        <v>1555</v>
      </c>
      <c r="F9078">
        <v>0</v>
      </c>
      <c r="G9078">
        <v>0</v>
      </c>
      <c r="H9078">
        <v>0</v>
      </c>
      <c r="I9078">
        <v>43112078000</v>
      </c>
      <c r="J9078">
        <v>12</v>
      </c>
      <c r="K9078" t="s">
        <v>2064</v>
      </c>
      <c r="L9078">
        <v>2309</v>
      </c>
      <c r="M9078" t="s">
        <v>2016</v>
      </c>
      <c r="N9078" t="s">
        <v>2062</v>
      </c>
      <c r="O9078">
        <v>0</v>
      </c>
      <c r="P9078" t="s">
        <v>1771</v>
      </c>
      <c r="Q9078">
        <v>20021201</v>
      </c>
      <c r="R9078">
        <v>891012369</v>
      </c>
    </row>
    <row r="9079" spans="1:18">
      <c r="A9079" t="s">
        <v>2080</v>
      </c>
      <c r="B9079" t="s">
        <v>2081</v>
      </c>
      <c r="C9079">
        <v>201201</v>
      </c>
      <c r="D9079">
        <v>0</v>
      </c>
      <c r="E9079" t="s">
        <v>1555</v>
      </c>
      <c r="F9079">
        <v>0</v>
      </c>
      <c r="G9079">
        <v>0</v>
      </c>
      <c r="H9079">
        <v>0</v>
      </c>
      <c r="I9079">
        <v>43112067301</v>
      </c>
      <c r="J9079">
        <v>12</v>
      </c>
      <c r="K9079" t="s">
        <v>2064</v>
      </c>
      <c r="L9079">
        <v>2309</v>
      </c>
      <c r="M9079" t="s">
        <v>2016</v>
      </c>
      <c r="N9079" t="s">
        <v>2062</v>
      </c>
      <c r="O9079">
        <v>0</v>
      </c>
      <c r="P9079" t="s">
        <v>1771</v>
      </c>
      <c r="Q9079">
        <v>20050908</v>
      </c>
      <c r="R9079">
        <v>891012369</v>
      </c>
    </row>
    <row r="9080" spans="1:18">
      <c r="A9080" t="s">
        <v>2080</v>
      </c>
      <c r="B9080" t="s">
        <v>2082</v>
      </c>
      <c r="C9080">
        <v>201201</v>
      </c>
      <c r="D9080">
        <v>0</v>
      </c>
      <c r="E9080" t="s">
        <v>1555</v>
      </c>
      <c r="F9080">
        <v>0</v>
      </c>
      <c r="G9080">
        <v>0</v>
      </c>
      <c r="H9080">
        <v>0</v>
      </c>
      <c r="I9080">
        <v>43112067401</v>
      </c>
      <c r="J9080">
        <v>12</v>
      </c>
      <c r="K9080" t="s">
        <v>2064</v>
      </c>
      <c r="L9080">
        <v>2309</v>
      </c>
      <c r="M9080" t="s">
        <v>2016</v>
      </c>
      <c r="N9080" t="s">
        <v>2062</v>
      </c>
      <c r="O9080">
        <v>0</v>
      </c>
      <c r="P9080" t="s">
        <v>1552</v>
      </c>
      <c r="Q9080">
        <v>20060625</v>
      </c>
      <c r="R9080">
        <v>891012369</v>
      </c>
    </row>
    <row r="9081" spans="1:18">
      <c r="A9081" t="s">
        <v>2080</v>
      </c>
      <c r="B9081" t="s">
        <v>2084</v>
      </c>
      <c r="C9081">
        <v>201201</v>
      </c>
      <c r="D9081">
        <v>0</v>
      </c>
      <c r="E9081" t="s">
        <v>1555</v>
      </c>
      <c r="F9081">
        <v>0</v>
      </c>
      <c r="G9081">
        <v>0</v>
      </c>
      <c r="H9081">
        <v>0</v>
      </c>
      <c r="I9081">
        <v>43112068700</v>
      </c>
      <c r="J9081">
        <v>12</v>
      </c>
      <c r="K9081" t="s">
        <v>2064</v>
      </c>
      <c r="L9081">
        <v>2309</v>
      </c>
      <c r="M9081" t="s">
        <v>2016</v>
      </c>
      <c r="N9081" t="s">
        <v>2062</v>
      </c>
      <c r="O9081">
        <v>0</v>
      </c>
      <c r="P9081" t="s">
        <v>1769</v>
      </c>
      <c r="Q9081">
        <v>20050731</v>
      </c>
      <c r="R9081">
        <v>891012369</v>
      </c>
    </row>
    <row r="9082" spans="1:18">
      <c r="A9082" t="s">
        <v>2059</v>
      </c>
      <c r="B9082" t="s">
        <v>2091</v>
      </c>
      <c r="C9082">
        <v>201202</v>
      </c>
      <c r="D9082">
        <v>0</v>
      </c>
      <c r="E9082" t="s">
        <v>1555</v>
      </c>
      <c r="F9082">
        <v>0</v>
      </c>
      <c r="G9082">
        <v>0</v>
      </c>
      <c r="H9082">
        <v>0</v>
      </c>
      <c r="I9082">
        <v>43112066602</v>
      </c>
      <c r="J9082">
        <v>12</v>
      </c>
      <c r="K9082" t="s">
        <v>2064</v>
      </c>
      <c r="L9082">
        <v>2309</v>
      </c>
      <c r="M9082" t="s">
        <v>2016</v>
      </c>
      <c r="N9082" t="s">
        <v>2062</v>
      </c>
      <c r="O9082">
        <v>0</v>
      </c>
      <c r="P9082" t="s">
        <v>1771</v>
      </c>
      <c r="Q9082">
        <v>20060924</v>
      </c>
      <c r="R9082">
        <v>891012369</v>
      </c>
    </row>
    <row r="9083" spans="1:18">
      <c r="A9083" t="s">
        <v>2059</v>
      </c>
      <c r="B9083" t="s">
        <v>2092</v>
      </c>
      <c r="C9083">
        <v>201202</v>
      </c>
      <c r="D9083">
        <v>0</v>
      </c>
      <c r="E9083" t="s">
        <v>1555</v>
      </c>
      <c r="F9083">
        <v>0</v>
      </c>
      <c r="G9083">
        <v>0</v>
      </c>
      <c r="H9083">
        <v>0</v>
      </c>
      <c r="I9083">
        <v>43112074700</v>
      </c>
      <c r="J9083">
        <v>12</v>
      </c>
      <c r="K9083" t="s">
        <v>2064</v>
      </c>
      <c r="L9083">
        <v>2309</v>
      </c>
      <c r="M9083" t="s">
        <v>2016</v>
      </c>
      <c r="N9083" t="s">
        <v>2062</v>
      </c>
      <c r="O9083">
        <v>0</v>
      </c>
      <c r="P9083" t="s">
        <v>1769</v>
      </c>
      <c r="Q9083">
        <v>19960701</v>
      </c>
      <c r="R9083">
        <v>891012369</v>
      </c>
    </row>
    <row r="9084" spans="1:18">
      <c r="A9084" t="s">
        <v>2059</v>
      </c>
      <c r="B9084" t="s">
        <v>2093</v>
      </c>
      <c r="C9084">
        <v>201202</v>
      </c>
      <c r="D9084">
        <v>0</v>
      </c>
      <c r="E9084" t="s">
        <v>1555</v>
      </c>
      <c r="F9084">
        <v>0</v>
      </c>
      <c r="G9084">
        <v>0</v>
      </c>
      <c r="H9084">
        <v>0</v>
      </c>
      <c r="I9084">
        <v>43112074700</v>
      </c>
      <c r="J9084">
        <v>12</v>
      </c>
      <c r="K9084" t="s">
        <v>2064</v>
      </c>
      <c r="L9084">
        <v>2309</v>
      </c>
      <c r="M9084" t="s">
        <v>2016</v>
      </c>
      <c r="N9084" t="s">
        <v>2062</v>
      </c>
      <c r="O9084">
        <v>0</v>
      </c>
      <c r="P9084" t="s">
        <v>1771</v>
      </c>
      <c r="Q9084">
        <v>19960701</v>
      </c>
      <c r="R9084">
        <v>891012369</v>
      </c>
    </row>
    <row r="9085" spans="1:18">
      <c r="A9085" t="s">
        <v>2059</v>
      </c>
      <c r="B9085" t="s">
        <v>2070</v>
      </c>
      <c r="C9085">
        <v>201202</v>
      </c>
      <c r="D9085">
        <v>0</v>
      </c>
      <c r="E9085" t="s">
        <v>1555</v>
      </c>
      <c r="F9085">
        <v>0</v>
      </c>
      <c r="G9085">
        <v>0</v>
      </c>
      <c r="H9085">
        <v>0</v>
      </c>
      <c r="I9085">
        <v>43112078000</v>
      </c>
      <c r="J9085">
        <v>12</v>
      </c>
      <c r="K9085" t="s">
        <v>2064</v>
      </c>
      <c r="L9085">
        <v>2309</v>
      </c>
      <c r="M9085" t="s">
        <v>2016</v>
      </c>
      <c r="N9085" t="s">
        <v>2062</v>
      </c>
      <c r="O9085">
        <v>0</v>
      </c>
      <c r="P9085" t="s">
        <v>1771</v>
      </c>
      <c r="Q9085">
        <v>20021201</v>
      </c>
      <c r="R9085">
        <v>891012369</v>
      </c>
    </row>
    <row r="9086" spans="1:18">
      <c r="A9086" t="s">
        <v>2080</v>
      </c>
      <c r="B9086" t="s">
        <v>2081</v>
      </c>
      <c r="C9086">
        <v>201202</v>
      </c>
      <c r="D9086">
        <v>0</v>
      </c>
      <c r="E9086" t="s">
        <v>1555</v>
      </c>
      <c r="F9086">
        <v>0</v>
      </c>
      <c r="G9086">
        <v>0</v>
      </c>
      <c r="H9086">
        <v>0</v>
      </c>
      <c r="I9086">
        <v>43112067301</v>
      </c>
      <c r="J9086">
        <v>12</v>
      </c>
      <c r="K9086" t="s">
        <v>2064</v>
      </c>
      <c r="L9086">
        <v>2309</v>
      </c>
      <c r="M9086" t="s">
        <v>2016</v>
      </c>
      <c r="N9086" t="s">
        <v>2062</v>
      </c>
      <c r="O9086">
        <v>0</v>
      </c>
      <c r="P9086" t="s">
        <v>1771</v>
      </c>
      <c r="Q9086">
        <v>20050908</v>
      </c>
      <c r="R9086">
        <v>891012369</v>
      </c>
    </row>
    <row r="9087" spans="1:18">
      <c r="A9087" t="s">
        <v>2080</v>
      </c>
      <c r="B9087" t="s">
        <v>2082</v>
      </c>
      <c r="C9087">
        <v>201202</v>
      </c>
      <c r="D9087">
        <v>0</v>
      </c>
      <c r="E9087" t="s">
        <v>1555</v>
      </c>
      <c r="F9087">
        <v>0</v>
      </c>
      <c r="G9087">
        <v>0</v>
      </c>
      <c r="H9087">
        <v>0</v>
      </c>
      <c r="I9087">
        <v>43112067401</v>
      </c>
      <c r="J9087">
        <v>12</v>
      </c>
      <c r="K9087" t="s">
        <v>2064</v>
      </c>
      <c r="L9087">
        <v>2309</v>
      </c>
      <c r="M9087" t="s">
        <v>2016</v>
      </c>
      <c r="N9087" t="s">
        <v>2062</v>
      </c>
      <c r="O9087">
        <v>0</v>
      </c>
      <c r="P9087" t="s">
        <v>1552</v>
      </c>
      <c r="Q9087">
        <v>20060625</v>
      </c>
      <c r="R9087">
        <v>891012369</v>
      </c>
    </row>
    <row r="9088" spans="1:18">
      <c r="A9088" t="s">
        <v>2080</v>
      </c>
      <c r="B9088" t="s">
        <v>2084</v>
      </c>
      <c r="C9088">
        <v>201202</v>
      </c>
      <c r="D9088">
        <v>0</v>
      </c>
      <c r="E9088" t="s">
        <v>1555</v>
      </c>
      <c r="F9088">
        <v>0</v>
      </c>
      <c r="G9088">
        <v>0</v>
      </c>
      <c r="H9088">
        <v>0</v>
      </c>
      <c r="I9088">
        <v>43112068700</v>
      </c>
      <c r="J9088">
        <v>12</v>
      </c>
      <c r="K9088" t="s">
        <v>2064</v>
      </c>
      <c r="L9088">
        <v>2309</v>
      </c>
      <c r="M9088" t="s">
        <v>2016</v>
      </c>
      <c r="N9088" t="s">
        <v>2062</v>
      </c>
      <c r="O9088">
        <v>0</v>
      </c>
      <c r="P9088" t="s">
        <v>1769</v>
      </c>
      <c r="Q9088">
        <v>20050731</v>
      </c>
      <c r="R9088">
        <v>891012369</v>
      </c>
    </row>
    <row r="9089" spans="1:18">
      <c r="A9089" t="s">
        <v>2059</v>
      </c>
      <c r="B9089" t="s">
        <v>2091</v>
      </c>
      <c r="C9089">
        <v>201203</v>
      </c>
      <c r="D9089">
        <v>0</v>
      </c>
      <c r="E9089" t="s">
        <v>1555</v>
      </c>
      <c r="F9089">
        <v>0</v>
      </c>
      <c r="G9089">
        <v>0</v>
      </c>
      <c r="H9089">
        <v>0</v>
      </c>
      <c r="I9089">
        <v>43112066602</v>
      </c>
      <c r="J9089">
        <v>12</v>
      </c>
      <c r="K9089" t="s">
        <v>2064</v>
      </c>
      <c r="L9089">
        <v>2309</v>
      </c>
      <c r="M9089" t="s">
        <v>2016</v>
      </c>
      <c r="N9089" t="s">
        <v>2062</v>
      </c>
      <c r="O9089">
        <v>0</v>
      </c>
      <c r="P9089" t="s">
        <v>1771</v>
      </c>
      <c r="Q9089">
        <v>20060924</v>
      </c>
      <c r="R9089">
        <v>891012369</v>
      </c>
    </row>
    <row r="9090" spans="1:18">
      <c r="A9090" t="s">
        <v>2059</v>
      </c>
      <c r="B9090" t="s">
        <v>2092</v>
      </c>
      <c r="C9090">
        <v>201203</v>
      </c>
      <c r="D9090">
        <v>0</v>
      </c>
      <c r="E9090" t="s">
        <v>1555</v>
      </c>
      <c r="F9090">
        <v>0</v>
      </c>
      <c r="G9090">
        <v>0</v>
      </c>
      <c r="H9090">
        <v>0</v>
      </c>
      <c r="I9090">
        <v>43112074700</v>
      </c>
      <c r="J9090">
        <v>12</v>
      </c>
      <c r="K9090" t="s">
        <v>2064</v>
      </c>
      <c r="L9090">
        <v>2309</v>
      </c>
      <c r="M9090" t="s">
        <v>2016</v>
      </c>
      <c r="N9090" t="s">
        <v>2062</v>
      </c>
      <c r="O9090">
        <v>0</v>
      </c>
      <c r="P9090" t="s">
        <v>1769</v>
      </c>
      <c r="Q9090">
        <v>19960701</v>
      </c>
      <c r="R9090">
        <v>891012369</v>
      </c>
    </row>
    <row r="9091" spans="1:18">
      <c r="A9091" t="s">
        <v>2059</v>
      </c>
      <c r="B9091" t="s">
        <v>2093</v>
      </c>
      <c r="C9091">
        <v>201203</v>
      </c>
      <c r="D9091">
        <v>0</v>
      </c>
      <c r="E9091" t="s">
        <v>1555</v>
      </c>
      <c r="F9091">
        <v>0</v>
      </c>
      <c r="G9091">
        <v>0</v>
      </c>
      <c r="H9091">
        <v>0</v>
      </c>
      <c r="I9091">
        <v>43112074700</v>
      </c>
      <c r="J9091">
        <v>12</v>
      </c>
      <c r="K9091" t="s">
        <v>2064</v>
      </c>
      <c r="L9091">
        <v>2309</v>
      </c>
      <c r="M9091" t="s">
        <v>2016</v>
      </c>
      <c r="N9091" t="s">
        <v>2062</v>
      </c>
      <c r="O9091">
        <v>0</v>
      </c>
      <c r="P9091" t="s">
        <v>1771</v>
      </c>
      <c r="Q9091">
        <v>19960701</v>
      </c>
      <c r="R9091">
        <v>891012369</v>
      </c>
    </row>
    <row r="9092" spans="1:18">
      <c r="A9092" t="s">
        <v>2059</v>
      </c>
      <c r="B9092" t="s">
        <v>2070</v>
      </c>
      <c r="C9092">
        <v>201203</v>
      </c>
      <c r="D9092">
        <v>0</v>
      </c>
      <c r="E9092" t="s">
        <v>1555</v>
      </c>
      <c r="F9092">
        <v>0</v>
      </c>
      <c r="G9092">
        <v>0</v>
      </c>
      <c r="H9092">
        <v>0</v>
      </c>
      <c r="I9092">
        <v>43112078000</v>
      </c>
      <c r="J9092">
        <v>12</v>
      </c>
      <c r="K9092" t="s">
        <v>2064</v>
      </c>
      <c r="L9092">
        <v>2309</v>
      </c>
      <c r="M9092" t="s">
        <v>2016</v>
      </c>
      <c r="N9092" t="s">
        <v>2062</v>
      </c>
      <c r="O9092">
        <v>0</v>
      </c>
      <c r="P9092" t="s">
        <v>1771</v>
      </c>
      <c r="Q9092">
        <v>20021201</v>
      </c>
      <c r="R9092">
        <v>891012369</v>
      </c>
    </row>
    <row r="9093" spans="1:18">
      <c r="A9093" t="s">
        <v>2080</v>
      </c>
      <c r="B9093" t="s">
        <v>2081</v>
      </c>
      <c r="C9093">
        <v>201203</v>
      </c>
      <c r="D9093">
        <v>0</v>
      </c>
      <c r="E9093" t="s">
        <v>1555</v>
      </c>
      <c r="F9093">
        <v>0</v>
      </c>
      <c r="G9093">
        <v>0</v>
      </c>
      <c r="H9093">
        <v>0</v>
      </c>
      <c r="I9093">
        <v>43112067301</v>
      </c>
      <c r="J9093">
        <v>12</v>
      </c>
      <c r="K9093" t="s">
        <v>2064</v>
      </c>
      <c r="L9093">
        <v>2309</v>
      </c>
      <c r="M9093" t="s">
        <v>2016</v>
      </c>
      <c r="N9093" t="s">
        <v>2062</v>
      </c>
      <c r="O9093">
        <v>0</v>
      </c>
      <c r="P9093" t="s">
        <v>1771</v>
      </c>
      <c r="Q9093">
        <v>20050908</v>
      </c>
      <c r="R9093">
        <v>891012369</v>
      </c>
    </row>
    <row r="9094" spans="1:18">
      <c r="A9094" t="s">
        <v>2080</v>
      </c>
      <c r="B9094" t="s">
        <v>2082</v>
      </c>
      <c r="C9094">
        <v>201203</v>
      </c>
      <c r="D9094">
        <v>0</v>
      </c>
      <c r="E9094" t="s">
        <v>1555</v>
      </c>
      <c r="F9094">
        <v>0</v>
      </c>
      <c r="G9094">
        <v>0</v>
      </c>
      <c r="H9094">
        <v>0</v>
      </c>
      <c r="I9094">
        <v>43112067401</v>
      </c>
      <c r="J9094">
        <v>12</v>
      </c>
      <c r="K9094" t="s">
        <v>2064</v>
      </c>
      <c r="L9094">
        <v>2309</v>
      </c>
      <c r="M9094" t="s">
        <v>2016</v>
      </c>
      <c r="N9094" t="s">
        <v>2062</v>
      </c>
      <c r="O9094">
        <v>0</v>
      </c>
      <c r="P9094" t="s">
        <v>1552</v>
      </c>
      <c r="Q9094">
        <v>20060625</v>
      </c>
      <c r="R9094">
        <v>891012369</v>
      </c>
    </row>
    <row r="9095" spans="1:18">
      <c r="A9095" t="s">
        <v>2080</v>
      </c>
      <c r="B9095" t="s">
        <v>2084</v>
      </c>
      <c r="C9095">
        <v>201203</v>
      </c>
      <c r="D9095">
        <v>0</v>
      </c>
      <c r="E9095" t="s">
        <v>1555</v>
      </c>
      <c r="F9095">
        <v>0</v>
      </c>
      <c r="G9095">
        <v>0</v>
      </c>
      <c r="H9095">
        <v>0</v>
      </c>
      <c r="I9095">
        <v>43112068700</v>
      </c>
      <c r="J9095">
        <v>12</v>
      </c>
      <c r="K9095" t="s">
        <v>2064</v>
      </c>
      <c r="L9095">
        <v>2309</v>
      </c>
      <c r="M9095" t="s">
        <v>2016</v>
      </c>
      <c r="N9095" t="s">
        <v>2062</v>
      </c>
      <c r="O9095">
        <v>0</v>
      </c>
      <c r="P9095" t="s">
        <v>1769</v>
      </c>
      <c r="Q9095">
        <v>20050731</v>
      </c>
      <c r="R9095">
        <v>891012369</v>
      </c>
    </row>
    <row r="9096" spans="1:18">
      <c r="A9096" t="s">
        <v>2059</v>
      </c>
      <c r="B9096" t="s">
        <v>2091</v>
      </c>
      <c r="C9096">
        <v>201204</v>
      </c>
      <c r="D9096">
        <v>0</v>
      </c>
      <c r="E9096" t="s">
        <v>1555</v>
      </c>
      <c r="F9096">
        <v>0</v>
      </c>
      <c r="G9096">
        <v>0</v>
      </c>
      <c r="H9096">
        <v>0</v>
      </c>
      <c r="I9096">
        <v>43112066602</v>
      </c>
      <c r="J9096">
        <v>12</v>
      </c>
      <c r="K9096" t="s">
        <v>2064</v>
      </c>
      <c r="L9096">
        <v>2309</v>
      </c>
      <c r="M9096" t="s">
        <v>2016</v>
      </c>
      <c r="N9096" t="s">
        <v>2062</v>
      </c>
      <c r="O9096">
        <v>0</v>
      </c>
      <c r="P9096" t="s">
        <v>1771</v>
      </c>
      <c r="Q9096">
        <v>20060924</v>
      </c>
      <c r="R9096">
        <v>891012369</v>
      </c>
    </row>
    <row r="9097" spans="1:18">
      <c r="A9097" t="s">
        <v>2059</v>
      </c>
      <c r="B9097" t="s">
        <v>2092</v>
      </c>
      <c r="C9097">
        <v>201204</v>
      </c>
      <c r="D9097">
        <v>0</v>
      </c>
      <c r="E9097" t="s">
        <v>1555</v>
      </c>
      <c r="F9097">
        <v>0</v>
      </c>
      <c r="G9097">
        <v>0</v>
      </c>
      <c r="H9097">
        <v>0</v>
      </c>
      <c r="I9097">
        <v>43112074700</v>
      </c>
      <c r="J9097">
        <v>12</v>
      </c>
      <c r="K9097" t="s">
        <v>2064</v>
      </c>
      <c r="L9097">
        <v>2309</v>
      </c>
      <c r="M9097" t="s">
        <v>2016</v>
      </c>
      <c r="N9097" t="s">
        <v>2062</v>
      </c>
      <c r="O9097">
        <v>0</v>
      </c>
      <c r="P9097" t="s">
        <v>1769</v>
      </c>
      <c r="Q9097">
        <v>19960701</v>
      </c>
      <c r="R9097">
        <v>891012369</v>
      </c>
    </row>
    <row r="9098" spans="1:18">
      <c r="A9098" t="s">
        <v>2059</v>
      </c>
      <c r="B9098" t="s">
        <v>2093</v>
      </c>
      <c r="C9098">
        <v>201204</v>
      </c>
      <c r="D9098">
        <v>0</v>
      </c>
      <c r="E9098" t="s">
        <v>1555</v>
      </c>
      <c r="F9098">
        <v>0</v>
      </c>
      <c r="G9098">
        <v>0</v>
      </c>
      <c r="H9098">
        <v>0</v>
      </c>
      <c r="I9098">
        <v>43112074700</v>
      </c>
      <c r="J9098">
        <v>12</v>
      </c>
      <c r="K9098" t="s">
        <v>2064</v>
      </c>
      <c r="L9098">
        <v>2309</v>
      </c>
      <c r="M9098" t="s">
        <v>2016</v>
      </c>
      <c r="N9098" t="s">
        <v>2062</v>
      </c>
      <c r="O9098">
        <v>0</v>
      </c>
      <c r="P9098" t="s">
        <v>1771</v>
      </c>
      <c r="Q9098">
        <v>19960701</v>
      </c>
      <c r="R9098">
        <v>891012369</v>
      </c>
    </row>
    <row r="9099" spans="1:18">
      <c r="A9099" t="s">
        <v>2059</v>
      </c>
      <c r="B9099" t="s">
        <v>2070</v>
      </c>
      <c r="C9099">
        <v>201204</v>
      </c>
      <c r="D9099">
        <v>0</v>
      </c>
      <c r="E9099" t="s">
        <v>1555</v>
      </c>
      <c r="F9099">
        <v>0</v>
      </c>
      <c r="G9099">
        <v>0</v>
      </c>
      <c r="H9099">
        <v>0</v>
      </c>
      <c r="I9099">
        <v>43112078000</v>
      </c>
      <c r="J9099">
        <v>12</v>
      </c>
      <c r="K9099" t="s">
        <v>2064</v>
      </c>
      <c r="L9099">
        <v>2309</v>
      </c>
      <c r="M9099" t="s">
        <v>2016</v>
      </c>
      <c r="N9099" t="s">
        <v>2062</v>
      </c>
      <c r="O9099">
        <v>0</v>
      </c>
      <c r="P9099" t="s">
        <v>1771</v>
      </c>
      <c r="Q9099">
        <v>20021201</v>
      </c>
      <c r="R9099">
        <v>891012369</v>
      </c>
    </row>
    <row r="9100" spans="1:18">
      <c r="A9100" t="s">
        <v>2080</v>
      </c>
      <c r="B9100" t="s">
        <v>2081</v>
      </c>
      <c r="C9100">
        <v>201204</v>
      </c>
      <c r="D9100">
        <v>0</v>
      </c>
      <c r="E9100" t="s">
        <v>1555</v>
      </c>
      <c r="F9100">
        <v>0</v>
      </c>
      <c r="G9100">
        <v>0</v>
      </c>
      <c r="H9100">
        <v>0</v>
      </c>
      <c r="I9100">
        <v>43112067301</v>
      </c>
      <c r="J9100">
        <v>12</v>
      </c>
      <c r="K9100" t="s">
        <v>2064</v>
      </c>
      <c r="L9100">
        <v>2309</v>
      </c>
      <c r="M9100" t="s">
        <v>2016</v>
      </c>
      <c r="N9100" t="s">
        <v>2062</v>
      </c>
      <c r="O9100">
        <v>0</v>
      </c>
      <c r="P9100" t="s">
        <v>1771</v>
      </c>
      <c r="Q9100">
        <v>20050908</v>
      </c>
      <c r="R9100">
        <v>891012369</v>
      </c>
    </row>
    <row r="9101" spans="1:18">
      <c r="A9101" t="s">
        <v>2080</v>
      </c>
      <c r="B9101" t="s">
        <v>2082</v>
      </c>
      <c r="C9101">
        <v>201204</v>
      </c>
      <c r="D9101">
        <v>0</v>
      </c>
      <c r="E9101" t="s">
        <v>1555</v>
      </c>
      <c r="F9101">
        <v>0</v>
      </c>
      <c r="G9101">
        <v>0</v>
      </c>
      <c r="H9101">
        <v>0</v>
      </c>
      <c r="I9101">
        <v>43112067401</v>
      </c>
      <c r="J9101">
        <v>12</v>
      </c>
      <c r="K9101" t="s">
        <v>2064</v>
      </c>
      <c r="L9101">
        <v>2309</v>
      </c>
      <c r="M9101" t="s">
        <v>2016</v>
      </c>
      <c r="N9101" t="s">
        <v>2062</v>
      </c>
      <c r="O9101">
        <v>0</v>
      </c>
      <c r="P9101" t="s">
        <v>1552</v>
      </c>
      <c r="Q9101">
        <v>20060625</v>
      </c>
      <c r="R9101">
        <v>891012369</v>
      </c>
    </row>
    <row r="9102" spans="1:18">
      <c r="A9102" t="s">
        <v>2080</v>
      </c>
      <c r="B9102" t="s">
        <v>2084</v>
      </c>
      <c r="C9102">
        <v>201204</v>
      </c>
      <c r="D9102">
        <v>0</v>
      </c>
      <c r="E9102" t="s">
        <v>1555</v>
      </c>
      <c r="F9102">
        <v>0</v>
      </c>
      <c r="G9102">
        <v>0</v>
      </c>
      <c r="H9102">
        <v>0</v>
      </c>
      <c r="I9102">
        <v>43112068700</v>
      </c>
      <c r="J9102">
        <v>12</v>
      </c>
      <c r="K9102" t="s">
        <v>2064</v>
      </c>
      <c r="L9102">
        <v>2309</v>
      </c>
      <c r="M9102" t="s">
        <v>2016</v>
      </c>
      <c r="N9102" t="s">
        <v>2062</v>
      </c>
      <c r="O9102">
        <v>0</v>
      </c>
      <c r="P9102" t="s">
        <v>1769</v>
      </c>
      <c r="Q9102">
        <v>20050731</v>
      </c>
      <c r="R9102">
        <v>891012369</v>
      </c>
    </row>
    <row r="9103" spans="1:18">
      <c r="A9103" t="s">
        <v>2059</v>
      </c>
      <c r="B9103" t="s">
        <v>2091</v>
      </c>
      <c r="C9103">
        <v>201205</v>
      </c>
      <c r="D9103">
        <v>0</v>
      </c>
      <c r="E9103" t="s">
        <v>1555</v>
      </c>
      <c r="F9103">
        <v>0</v>
      </c>
      <c r="G9103">
        <v>0</v>
      </c>
      <c r="H9103">
        <v>0</v>
      </c>
      <c r="I9103">
        <v>43112066602</v>
      </c>
      <c r="J9103">
        <v>12</v>
      </c>
      <c r="K9103" t="s">
        <v>2064</v>
      </c>
      <c r="L9103">
        <v>2309</v>
      </c>
      <c r="M9103" t="s">
        <v>2016</v>
      </c>
      <c r="N9103" t="s">
        <v>2062</v>
      </c>
      <c r="O9103">
        <v>0</v>
      </c>
      <c r="P9103" t="s">
        <v>1771</v>
      </c>
      <c r="Q9103">
        <v>20060924</v>
      </c>
      <c r="R9103">
        <v>891012369</v>
      </c>
    </row>
    <row r="9104" spans="1:18">
      <c r="A9104" t="s">
        <v>2059</v>
      </c>
      <c r="B9104" t="s">
        <v>2092</v>
      </c>
      <c r="C9104">
        <v>201205</v>
      </c>
      <c r="D9104">
        <v>0</v>
      </c>
      <c r="E9104" t="s">
        <v>1555</v>
      </c>
      <c r="F9104">
        <v>0</v>
      </c>
      <c r="G9104">
        <v>0</v>
      </c>
      <c r="H9104">
        <v>0</v>
      </c>
      <c r="I9104">
        <v>43112074700</v>
      </c>
      <c r="J9104">
        <v>12</v>
      </c>
      <c r="K9104" t="s">
        <v>2064</v>
      </c>
      <c r="L9104">
        <v>2309</v>
      </c>
      <c r="M9104" t="s">
        <v>2016</v>
      </c>
      <c r="N9104" t="s">
        <v>2062</v>
      </c>
      <c r="O9104">
        <v>0</v>
      </c>
      <c r="P9104" t="s">
        <v>1769</v>
      </c>
      <c r="Q9104">
        <v>19960701</v>
      </c>
      <c r="R9104">
        <v>891012369</v>
      </c>
    </row>
    <row r="9105" spans="1:18">
      <c r="A9105" t="s">
        <v>2059</v>
      </c>
      <c r="B9105" t="s">
        <v>2093</v>
      </c>
      <c r="C9105">
        <v>201205</v>
      </c>
      <c r="D9105">
        <v>0</v>
      </c>
      <c r="E9105" t="s">
        <v>1555</v>
      </c>
      <c r="F9105">
        <v>0</v>
      </c>
      <c r="G9105">
        <v>0</v>
      </c>
      <c r="H9105">
        <v>0</v>
      </c>
      <c r="I9105">
        <v>43112074700</v>
      </c>
      <c r="J9105">
        <v>12</v>
      </c>
      <c r="K9105" t="s">
        <v>2064</v>
      </c>
      <c r="L9105">
        <v>2309</v>
      </c>
      <c r="M9105" t="s">
        <v>2016</v>
      </c>
      <c r="N9105" t="s">
        <v>2062</v>
      </c>
      <c r="O9105">
        <v>0</v>
      </c>
      <c r="P9105" t="s">
        <v>1771</v>
      </c>
      <c r="Q9105">
        <v>19960701</v>
      </c>
      <c r="R9105">
        <v>891012369</v>
      </c>
    </row>
    <row r="9106" spans="1:18">
      <c r="A9106" t="s">
        <v>2059</v>
      </c>
      <c r="B9106" t="s">
        <v>2070</v>
      </c>
      <c r="C9106">
        <v>201205</v>
      </c>
      <c r="D9106">
        <v>0</v>
      </c>
      <c r="E9106" t="s">
        <v>1555</v>
      </c>
      <c r="F9106">
        <v>0</v>
      </c>
      <c r="G9106">
        <v>0</v>
      </c>
      <c r="H9106">
        <v>0</v>
      </c>
      <c r="I9106">
        <v>43112078000</v>
      </c>
      <c r="J9106">
        <v>12</v>
      </c>
      <c r="K9106" t="s">
        <v>2064</v>
      </c>
      <c r="L9106">
        <v>2309</v>
      </c>
      <c r="M9106" t="s">
        <v>2016</v>
      </c>
      <c r="N9106" t="s">
        <v>2062</v>
      </c>
      <c r="O9106">
        <v>0</v>
      </c>
      <c r="P9106" t="s">
        <v>1771</v>
      </c>
      <c r="Q9106">
        <v>20021201</v>
      </c>
      <c r="R9106">
        <v>891012369</v>
      </c>
    </row>
    <row r="9107" spans="1:18">
      <c r="A9107" t="s">
        <v>2080</v>
      </c>
      <c r="B9107" t="s">
        <v>2081</v>
      </c>
      <c r="C9107">
        <v>201205</v>
      </c>
      <c r="D9107">
        <v>0</v>
      </c>
      <c r="E9107" t="s">
        <v>1555</v>
      </c>
      <c r="F9107">
        <v>0</v>
      </c>
      <c r="G9107">
        <v>0</v>
      </c>
      <c r="H9107">
        <v>0</v>
      </c>
      <c r="I9107">
        <v>43112067301</v>
      </c>
      <c r="J9107">
        <v>12</v>
      </c>
      <c r="K9107" t="s">
        <v>2064</v>
      </c>
      <c r="L9107">
        <v>2309</v>
      </c>
      <c r="M9107" t="s">
        <v>2016</v>
      </c>
      <c r="N9107" t="s">
        <v>2062</v>
      </c>
      <c r="O9107">
        <v>0</v>
      </c>
      <c r="P9107" t="s">
        <v>1771</v>
      </c>
      <c r="Q9107">
        <v>20050908</v>
      </c>
      <c r="R9107">
        <v>891012369</v>
      </c>
    </row>
    <row r="9108" spans="1:18">
      <c r="A9108" t="s">
        <v>2080</v>
      </c>
      <c r="B9108" t="s">
        <v>2084</v>
      </c>
      <c r="C9108">
        <v>201205</v>
      </c>
      <c r="D9108">
        <v>0</v>
      </c>
      <c r="E9108" t="s">
        <v>1555</v>
      </c>
      <c r="F9108">
        <v>0</v>
      </c>
      <c r="G9108">
        <v>0</v>
      </c>
      <c r="H9108">
        <v>0</v>
      </c>
      <c r="I9108">
        <v>43112068700</v>
      </c>
      <c r="J9108">
        <v>12</v>
      </c>
      <c r="K9108" t="s">
        <v>2064</v>
      </c>
      <c r="L9108">
        <v>2309</v>
      </c>
      <c r="M9108" t="s">
        <v>2016</v>
      </c>
      <c r="N9108" t="s">
        <v>2062</v>
      </c>
      <c r="O9108">
        <v>0</v>
      </c>
      <c r="P9108" t="s">
        <v>1769</v>
      </c>
      <c r="Q9108">
        <v>20050731</v>
      </c>
      <c r="R9108">
        <v>891012369</v>
      </c>
    </row>
    <row r="9109" spans="1:18">
      <c r="A9109" t="s">
        <v>2059</v>
      </c>
      <c r="B9109" t="s">
        <v>2070</v>
      </c>
      <c r="C9109">
        <v>201206</v>
      </c>
      <c r="D9109">
        <v>0</v>
      </c>
      <c r="E9109" t="s">
        <v>1555</v>
      </c>
      <c r="F9109">
        <v>0</v>
      </c>
      <c r="G9109">
        <v>0</v>
      </c>
      <c r="H9109">
        <v>0</v>
      </c>
      <c r="I9109">
        <v>43112078000</v>
      </c>
      <c r="J9109">
        <v>12</v>
      </c>
      <c r="K9109" t="s">
        <v>2064</v>
      </c>
      <c r="L9109">
        <v>2309</v>
      </c>
      <c r="M9109" t="s">
        <v>2016</v>
      </c>
      <c r="N9109" t="s">
        <v>2062</v>
      </c>
      <c r="O9109">
        <v>0</v>
      </c>
      <c r="P9109" t="s">
        <v>1771</v>
      </c>
      <c r="Q9109">
        <v>20021201</v>
      </c>
      <c r="R9109">
        <v>891012369</v>
      </c>
    </row>
    <row r="9110" spans="1:18">
      <c r="A9110" t="s">
        <v>2080</v>
      </c>
      <c r="B9110" t="s">
        <v>2081</v>
      </c>
      <c r="C9110">
        <v>201206</v>
      </c>
      <c r="D9110">
        <v>0</v>
      </c>
      <c r="E9110" t="s">
        <v>1555</v>
      </c>
      <c r="F9110">
        <v>0</v>
      </c>
      <c r="G9110">
        <v>0</v>
      </c>
      <c r="H9110">
        <v>0</v>
      </c>
      <c r="I9110">
        <v>43112067301</v>
      </c>
      <c r="J9110">
        <v>12</v>
      </c>
      <c r="K9110" t="s">
        <v>2064</v>
      </c>
      <c r="L9110">
        <v>2309</v>
      </c>
      <c r="M9110" t="s">
        <v>2016</v>
      </c>
      <c r="N9110" t="s">
        <v>2062</v>
      </c>
      <c r="O9110">
        <v>0</v>
      </c>
      <c r="P9110" t="s">
        <v>1771</v>
      </c>
      <c r="Q9110">
        <v>20050908</v>
      </c>
      <c r="R9110">
        <v>891012369</v>
      </c>
    </row>
    <row r="9111" spans="1:18">
      <c r="A9111" t="s">
        <v>2080</v>
      </c>
      <c r="B9111" t="s">
        <v>2084</v>
      </c>
      <c r="C9111">
        <v>201206</v>
      </c>
      <c r="D9111">
        <v>0</v>
      </c>
      <c r="E9111" t="s">
        <v>1555</v>
      </c>
      <c r="F9111">
        <v>0</v>
      </c>
      <c r="G9111">
        <v>0</v>
      </c>
      <c r="H9111">
        <v>0</v>
      </c>
      <c r="I9111">
        <v>43112068700</v>
      </c>
      <c r="J9111">
        <v>12</v>
      </c>
      <c r="K9111" t="s">
        <v>2064</v>
      </c>
      <c r="L9111">
        <v>2309</v>
      </c>
      <c r="M9111" t="s">
        <v>2016</v>
      </c>
      <c r="N9111" t="s">
        <v>2062</v>
      </c>
      <c r="O9111">
        <v>0</v>
      </c>
      <c r="P9111" t="s">
        <v>1769</v>
      </c>
      <c r="Q9111">
        <v>20050731</v>
      </c>
      <c r="R9111">
        <v>891012369</v>
      </c>
    </row>
    <row r="9112" spans="1:18">
      <c r="A9112" t="s">
        <v>2059</v>
      </c>
      <c r="B9112" t="s">
        <v>2060</v>
      </c>
      <c r="C9112">
        <v>201207</v>
      </c>
      <c r="D9112">
        <v>0</v>
      </c>
      <c r="E9112" t="s">
        <v>1555</v>
      </c>
      <c r="F9112">
        <v>0</v>
      </c>
      <c r="G9112">
        <v>0</v>
      </c>
      <c r="H9112">
        <v>0</v>
      </c>
      <c r="I9112">
        <v>43112066705</v>
      </c>
      <c r="J9112">
        <v>12</v>
      </c>
      <c r="K9112" t="s">
        <v>2061</v>
      </c>
      <c r="L9112">
        <v>2309</v>
      </c>
      <c r="M9112" t="s">
        <v>2016</v>
      </c>
      <c r="N9112" t="s">
        <v>2062</v>
      </c>
      <c r="O9112">
        <v>0</v>
      </c>
      <c r="P9112" t="s">
        <v>1552</v>
      </c>
      <c r="Q9112">
        <v>20110611</v>
      </c>
      <c r="R9112">
        <v>891012369</v>
      </c>
    </row>
    <row r="9113" spans="1:18">
      <c r="A9113" t="s">
        <v>2059</v>
      </c>
      <c r="B9113" t="s">
        <v>2070</v>
      </c>
      <c r="C9113">
        <v>201207</v>
      </c>
      <c r="D9113">
        <v>0</v>
      </c>
      <c r="E9113" t="s">
        <v>1555</v>
      </c>
      <c r="F9113">
        <v>0</v>
      </c>
      <c r="G9113">
        <v>0</v>
      </c>
      <c r="H9113">
        <v>0</v>
      </c>
      <c r="I9113">
        <v>43112078000</v>
      </c>
      <c r="J9113">
        <v>12</v>
      </c>
      <c r="K9113" t="s">
        <v>2064</v>
      </c>
      <c r="L9113">
        <v>2309</v>
      </c>
      <c r="M9113" t="s">
        <v>2016</v>
      </c>
      <c r="N9113" t="s">
        <v>2062</v>
      </c>
      <c r="O9113">
        <v>0</v>
      </c>
      <c r="P9113" t="s">
        <v>1771</v>
      </c>
      <c r="Q9113">
        <v>20021201</v>
      </c>
      <c r="R9113">
        <v>891012369</v>
      </c>
    </row>
    <row r="9114" spans="1:18">
      <c r="A9114" t="s">
        <v>2080</v>
      </c>
      <c r="B9114" t="s">
        <v>2081</v>
      </c>
      <c r="C9114">
        <v>201207</v>
      </c>
      <c r="D9114">
        <v>0</v>
      </c>
      <c r="E9114" t="s">
        <v>1555</v>
      </c>
      <c r="F9114">
        <v>0</v>
      </c>
      <c r="G9114">
        <v>0</v>
      </c>
      <c r="H9114">
        <v>0</v>
      </c>
      <c r="I9114">
        <v>43112067301</v>
      </c>
      <c r="J9114">
        <v>12</v>
      </c>
      <c r="K9114" t="s">
        <v>2064</v>
      </c>
      <c r="L9114">
        <v>2309</v>
      </c>
      <c r="M9114" t="s">
        <v>2016</v>
      </c>
      <c r="N9114" t="s">
        <v>2062</v>
      </c>
      <c r="O9114">
        <v>0</v>
      </c>
      <c r="P9114" t="s">
        <v>1771</v>
      </c>
      <c r="Q9114">
        <v>20050908</v>
      </c>
      <c r="R9114">
        <v>891012369</v>
      </c>
    </row>
    <row r="9115" spans="1:18">
      <c r="A9115" t="s">
        <v>2080</v>
      </c>
      <c r="B9115" t="s">
        <v>2084</v>
      </c>
      <c r="C9115">
        <v>201207</v>
      </c>
      <c r="D9115">
        <v>0</v>
      </c>
      <c r="E9115" t="s">
        <v>1555</v>
      </c>
      <c r="F9115">
        <v>0</v>
      </c>
      <c r="G9115">
        <v>0</v>
      </c>
      <c r="H9115">
        <v>0</v>
      </c>
      <c r="I9115">
        <v>43112068700</v>
      </c>
      <c r="J9115">
        <v>12</v>
      </c>
      <c r="K9115" t="s">
        <v>2064</v>
      </c>
      <c r="L9115">
        <v>2309</v>
      </c>
      <c r="M9115" t="s">
        <v>2016</v>
      </c>
      <c r="N9115" t="s">
        <v>2062</v>
      </c>
      <c r="O9115">
        <v>0</v>
      </c>
      <c r="P9115" t="s">
        <v>1769</v>
      </c>
      <c r="Q9115">
        <v>20050731</v>
      </c>
      <c r="R9115">
        <v>891012369</v>
      </c>
    </row>
    <row r="9116" spans="1:18">
      <c r="A9116" t="s">
        <v>2059</v>
      </c>
      <c r="B9116" t="s">
        <v>2070</v>
      </c>
      <c r="C9116">
        <v>201208</v>
      </c>
      <c r="D9116">
        <v>0</v>
      </c>
      <c r="E9116" t="s">
        <v>1555</v>
      </c>
      <c r="F9116">
        <v>0</v>
      </c>
      <c r="G9116">
        <v>0</v>
      </c>
      <c r="H9116">
        <v>0</v>
      </c>
      <c r="I9116">
        <v>43112078000</v>
      </c>
      <c r="J9116">
        <v>12</v>
      </c>
      <c r="K9116" t="s">
        <v>2064</v>
      </c>
      <c r="L9116">
        <v>2309</v>
      </c>
      <c r="M9116" t="s">
        <v>2016</v>
      </c>
      <c r="N9116" t="s">
        <v>2062</v>
      </c>
      <c r="O9116">
        <v>0</v>
      </c>
      <c r="P9116" t="s">
        <v>1771</v>
      </c>
      <c r="Q9116">
        <v>20021201</v>
      </c>
      <c r="R9116">
        <v>891012369</v>
      </c>
    </row>
    <row r="9117" spans="1:18">
      <c r="A9117" t="s">
        <v>2080</v>
      </c>
      <c r="B9117" t="s">
        <v>2081</v>
      </c>
      <c r="C9117">
        <v>201208</v>
      </c>
      <c r="D9117">
        <v>0</v>
      </c>
      <c r="E9117" t="s">
        <v>1555</v>
      </c>
      <c r="F9117">
        <v>0</v>
      </c>
      <c r="G9117">
        <v>0</v>
      </c>
      <c r="H9117">
        <v>0</v>
      </c>
      <c r="I9117">
        <v>43112067301</v>
      </c>
      <c r="J9117">
        <v>12</v>
      </c>
      <c r="K9117" t="s">
        <v>2064</v>
      </c>
      <c r="L9117">
        <v>2309</v>
      </c>
      <c r="M9117" t="s">
        <v>2016</v>
      </c>
      <c r="N9117" t="s">
        <v>2062</v>
      </c>
      <c r="O9117">
        <v>0</v>
      </c>
      <c r="P9117" t="s">
        <v>1771</v>
      </c>
      <c r="Q9117">
        <v>20050908</v>
      </c>
      <c r="R9117">
        <v>891012369</v>
      </c>
    </row>
    <row r="9118" spans="1:18">
      <c r="A9118" t="s">
        <v>2080</v>
      </c>
      <c r="B9118" t="s">
        <v>2084</v>
      </c>
      <c r="C9118">
        <v>201208</v>
      </c>
      <c r="D9118">
        <v>0</v>
      </c>
      <c r="E9118" t="s">
        <v>1555</v>
      </c>
      <c r="F9118">
        <v>0</v>
      </c>
      <c r="G9118">
        <v>0</v>
      </c>
      <c r="H9118">
        <v>0</v>
      </c>
      <c r="I9118">
        <v>43112068700</v>
      </c>
      <c r="J9118">
        <v>12</v>
      </c>
      <c r="K9118" t="s">
        <v>2064</v>
      </c>
      <c r="L9118">
        <v>2309</v>
      </c>
      <c r="M9118" t="s">
        <v>2016</v>
      </c>
      <c r="N9118" t="s">
        <v>2062</v>
      </c>
      <c r="O9118">
        <v>0</v>
      </c>
      <c r="P9118" t="s">
        <v>1769</v>
      </c>
      <c r="Q9118">
        <v>20050731</v>
      </c>
      <c r="R9118">
        <v>891012369</v>
      </c>
    </row>
    <row r="9119" spans="1:18">
      <c r="A9119" t="s">
        <v>2059</v>
      </c>
      <c r="B9119" t="s">
        <v>2060</v>
      </c>
      <c r="C9119">
        <v>201209</v>
      </c>
      <c r="D9119">
        <v>0</v>
      </c>
      <c r="E9119" t="s">
        <v>1555</v>
      </c>
      <c r="F9119">
        <v>0</v>
      </c>
      <c r="G9119">
        <v>0</v>
      </c>
      <c r="H9119">
        <v>0</v>
      </c>
      <c r="I9119">
        <v>43112066705</v>
      </c>
      <c r="J9119">
        <v>12</v>
      </c>
      <c r="K9119" t="s">
        <v>2061</v>
      </c>
      <c r="L9119">
        <v>2309</v>
      </c>
      <c r="M9119" t="s">
        <v>2016</v>
      </c>
      <c r="N9119" t="s">
        <v>2062</v>
      </c>
      <c r="O9119">
        <v>0</v>
      </c>
      <c r="P9119" t="s">
        <v>1552</v>
      </c>
      <c r="Q9119">
        <v>20110611</v>
      </c>
      <c r="R9119">
        <v>891012369</v>
      </c>
    </row>
    <row r="9120" spans="1:18">
      <c r="A9120" t="s">
        <v>2059</v>
      </c>
      <c r="B9120" t="s">
        <v>2070</v>
      </c>
      <c r="C9120">
        <v>201209</v>
      </c>
      <c r="D9120">
        <v>0</v>
      </c>
      <c r="E9120" t="s">
        <v>1555</v>
      </c>
      <c r="F9120">
        <v>0</v>
      </c>
      <c r="G9120">
        <v>0</v>
      </c>
      <c r="H9120">
        <v>0</v>
      </c>
      <c r="I9120">
        <v>43112078000</v>
      </c>
      <c r="J9120">
        <v>12</v>
      </c>
      <c r="K9120" t="s">
        <v>2064</v>
      </c>
      <c r="L9120">
        <v>2309</v>
      </c>
      <c r="M9120" t="s">
        <v>2016</v>
      </c>
      <c r="N9120" t="s">
        <v>2062</v>
      </c>
      <c r="O9120">
        <v>0</v>
      </c>
      <c r="P9120" t="s">
        <v>1771</v>
      </c>
      <c r="Q9120">
        <v>20021201</v>
      </c>
      <c r="R9120">
        <v>891012369</v>
      </c>
    </row>
    <row r="9121" spans="1:18">
      <c r="A9121" t="s">
        <v>2080</v>
      </c>
      <c r="B9121" t="s">
        <v>2081</v>
      </c>
      <c r="C9121">
        <v>201209</v>
      </c>
      <c r="D9121">
        <v>0</v>
      </c>
      <c r="E9121" t="s">
        <v>1555</v>
      </c>
      <c r="F9121">
        <v>0</v>
      </c>
      <c r="G9121">
        <v>0</v>
      </c>
      <c r="H9121">
        <v>0</v>
      </c>
      <c r="I9121">
        <v>43112067301</v>
      </c>
      <c r="J9121">
        <v>12</v>
      </c>
      <c r="K9121" t="s">
        <v>2064</v>
      </c>
      <c r="L9121">
        <v>2309</v>
      </c>
      <c r="M9121" t="s">
        <v>2016</v>
      </c>
      <c r="N9121" t="s">
        <v>2062</v>
      </c>
      <c r="O9121">
        <v>0</v>
      </c>
      <c r="P9121" t="s">
        <v>1771</v>
      </c>
      <c r="Q9121">
        <v>20050908</v>
      </c>
      <c r="R9121">
        <v>891012369</v>
      </c>
    </row>
    <row r="9122" spans="1:18">
      <c r="A9122" t="s">
        <v>2080</v>
      </c>
      <c r="B9122" t="s">
        <v>2084</v>
      </c>
      <c r="C9122">
        <v>201209</v>
      </c>
      <c r="D9122">
        <v>0</v>
      </c>
      <c r="E9122" t="s">
        <v>1555</v>
      </c>
      <c r="F9122">
        <v>0</v>
      </c>
      <c r="G9122">
        <v>0</v>
      </c>
      <c r="H9122">
        <v>0</v>
      </c>
      <c r="I9122">
        <v>43112068700</v>
      </c>
      <c r="J9122">
        <v>12</v>
      </c>
      <c r="K9122" t="s">
        <v>2064</v>
      </c>
      <c r="L9122">
        <v>2309</v>
      </c>
      <c r="M9122" t="s">
        <v>2016</v>
      </c>
      <c r="N9122" t="s">
        <v>2062</v>
      </c>
      <c r="O9122">
        <v>0</v>
      </c>
      <c r="P9122" t="s">
        <v>1769</v>
      </c>
      <c r="Q9122">
        <v>20050731</v>
      </c>
      <c r="R9122">
        <v>891012369</v>
      </c>
    </row>
    <row r="9123" spans="1:18">
      <c r="A9123" t="s">
        <v>2059</v>
      </c>
      <c r="B9123" t="s">
        <v>2070</v>
      </c>
      <c r="C9123">
        <v>201210</v>
      </c>
      <c r="D9123">
        <v>0</v>
      </c>
      <c r="E9123" t="s">
        <v>1555</v>
      </c>
      <c r="F9123">
        <v>0</v>
      </c>
      <c r="G9123">
        <v>0</v>
      </c>
      <c r="H9123">
        <v>0</v>
      </c>
      <c r="I9123">
        <v>43112078000</v>
      </c>
      <c r="J9123">
        <v>12</v>
      </c>
      <c r="K9123" t="s">
        <v>2064</v>
      </c>
      <c r="L9123">
        <v>2309</v>
      </c>
      <c r="M9123" t="s">
        <v>2016</v>
      </c>
      <c r="N9123" t="s">
        <v>2062</v>
      </c>
      <c r="O9123">
        <v>0</v>
      </c>
      <c r="P9123" t="s">
        <v>1771</v>
      </c>
      <c r="Q9123">
        <v>20021201</v>
      </c>
      <c r="R9123">
        <v>891012369</v>
      </c>
    </row>
    <row r="9124" spans="1:18">
      <c r="A9124" t="s">
        <v>2080</v>
      </c>
      <c r="B9124" t="s">
        <v>2081</v>
      </c>
      <c r="C9124">
        <v>201210</v>
      </c>
      <c r="D9124">
        <v>0</v>
      </c>
      <c r="E9124" t="s">
        <v>1555</v>
      </c>
      <c r="F9124">
        <v>0</v>
      </c>
      <c r="G9124">
        <v>0</v>
      </c>
      <c r="H9124">
        <v>0</v>
      </c>
      <c r="I9124">
        <v>43112067301</v>
      </c>
      <c r="J9124">
        <v>12</v>
      </c>
      <c r="K9124" t="s">
        <v>2064</v>
      </c>
      <c r="L9124">
        <v>2309</v>
      </c>
      <c r="M9124" t="s">
        <v>2016</v>
      </c>
      <c r="N9124" t="s">
        <v>2062</v>
      </c>
      <c r="O9124">
        <v>0</v>
      </c>
      <c r="P9124" t="s">
        <v>1771</v>
      </c>
      <c r="Q9124">
        <v>20050908</v>
      </c>
      <c r="R9124">
        <v>891012369</v>
      </c>
    </row>
    <row r="9125" spans="1:18">
      <c r="A9125" t="s">
        <v>2080</v>
      </c>
      <c r="B9125" t="s">
        <v>2084</v>
      </c>
      <c r="C9125">
        <v>201210</v>
      </c>
      <c r="D9125">
        <v>0</v>
      </c>
      <c r="E9125" t="s">
        <v>1555</v>
      </c>
      <c r="F9125">
        <v>0</v>
      </c>
      <c r="G9125">
        <v>0</v>
      </c>
      <c r="H9125">
        <v>0</v>
      </c>
      <c r="I9125">
        <v>43112068700</v>
      </c>
      <c r="J9125">
        <v>12</v>
      </c>
      <c r="K9125" t="s">
        <v>2064</v>
      </c>
      <c r="L9125">
        <v>2309</v>
      </c>
      <c r="M9125" t="s">
        <v>2016</v>
      </c>
      <c r="N9125" t="s">
        <v>2062</v>
      </c>
      <c r="O9125">
        <v>0</v>
      </c>
      <c r="P9125" t="s">
        <v>1769</v>
      </c>
      <c r="Q9125">
        <v>20050731</v>
      </c>
      <c r="R9125">
        <v>891012369</v>
      </c>
    </row>
    <row r="9126" spans="1:18">
      <c r="A9126" t="s">
        <v>2059</v>
      </c>
      <c r="B9126" t="s">
        <v>2060</v>
      </c>
      <c r="C9126">
        <v>201211</v>
      </c>
      <c r="D9126">
        <v>0</v>
      </c>
      <c r="E9126" t="s">
        <v>1555</v>
      </c>
      <c r="F9126">
        <v>0</v>
      </c>
      <c r="G9126">
        <v>0</v>
      </c>
      <c r="H9126">
        <v>0</v>
      </c>
      <c r="I9126">
        <v>43112066705</v>
      </c>
      <c r="J9126">
        <v>12</v>
      </c>
      <c r="K9126" t="s">
        <v>2061</v>
      </c>
      <c r="L9126">
        <v>2309</v>
      </c>
      <c r="M9126" t="s">
        <v>2016</v>
      </c>
      <c r="N9126" t="s">
        <v>2062</v>
      </c>
      <c r="O9126">
        <v>0</v>
      </c>
      <c r="P9126" t="s">
        <v>1552</v>
      </c>
      <c r="Q9126">
        <v>20110611</v>
      </c>
      <c r="R9126">
        <v>891012369</v>
      </c>
    </row>
    <row r="9127" spans="1:18">
      <c r="A9127" t="s">
        <v>2059</v>
      </c>
      <c r="B9127" t="s">
        <v>2070</v>
      </c>
      <c r="C9127">
        <v>201211</v>
      </c>
      <c r="D9127">
        <v>0</v>
      </c>
      <c r="E9127" t="s">
        <v>1555</v>
      </c>
      <c r="F9127">
        <v>0</v>
      </c>
      <c r="G9127">
        <v>0</v>
      </c>
      <c r="H9127">
        <v>0</v>
      </c>
      <c r="I9127">
        <v>43112078000</v>
      </c>
      <c r="J9127">
        <v>12</v>
      </c>
      <c r="K9127" t="s">
        <v>2064</v>
      </c>
      <c r="L9127">
        <v>2309</v>
      </c>
      <c r="M9127" t="s">
        <v>2016</v>
      </c>
      <c r="N9127" t="s">
        <v>2062</v>
      </c>
      <c r="O9127">
        <v>0</v>
      </c>
      <c r="P9127" t="s">
        <v>1771</v>
      </c>
      <c r="Q9127">
        <v>20021201</v>
      </c>
      <c r="R9127">
        <v>891012369</v>
      </c>
    </row>
    <row r="9128" spans="1:18">
      <c r="A9128" t="s">
        <v>2080</v>
      </c>
      <c r="B9128" t="s">
        <v>2081</v>
      </c>
      <c r="C9128">
        <v>201211</v>
      </c>
      <c r="D9128">
        <v>0</v>
      </c>
      <c r="E9128" t="s">
        <v>1555</v>
      </c>
      <c r="F9128">
        <v>0</v>
      </c>
      <c r="G9128">
        <v>0</v>
      </c>
      <c r="H9128">
        <v>0</v>
      </c>
      <c r="I9128">
        <v>43112067301</v>
      </c>
      <c r="J9128">
        <v>12</v>
      </c>
      <c r="K9128" t="s">
        <v>2064</v>
      </c>
      <c r="L9128">
        <v>2309</v>
      </c>
      <c r="M9128" t="s">
        <v>2016</v>
      </c>
      <c r="N9128" t="s">
        <v>2062</v>
      </c>
      <c r="O9128">
        <v>0</v>
      </c>
      <c r="P9128" t="s">
        <v>1771</v>
      </c>
      <c r="Q9128">
        <v>20050908</v>
      </c>
      <c r="R9128">
        <v>891012369</v>
      </c>
    </row>
    <row r="9129" spans="1:18">
      <c r="A9129" t="s">
        <v>2080</v>
      </c>
      <c r="B9129" t="s">
        <v>2084</v>
      </c>
      <c r="C9129">
        <v>201211</v>
      </c>
      <c r="D9129">
        <v>0</v>
      </c>
      <c r="E9129" t="s">
        <v>1555</v>
      </c>
      <c r="F9129">
        <v>0</v>
      </c>
      <c r="G9129">
        <v>0</v>
      </c>
      <c r="H9129">
        <v>0</v>
      </c>
      <c r="I9129">
        <v>43112068700</v>
      </c>
      <c r="J9129">
        <v>12</v>
      </c>
      <c r="K9129" t="s">
        <v>2064</v>
      </c>
      <c r="L9129">
        <v>2309</v>
      </c>
      <c r="M9129" t="s">
        <v>2016</v>
      </c>
      <c r="N9129" t="s">
        <v>2062</v>
      </c>
      <c r="O9129">
        <v>0</v>
      </c>
      <c r="P9129" t="s">
        <v>1769</v>
      </c>
      <c r="Q9129">
        <v>20050731</v>
      </c>
      <c r="R9129">
        <v>891012369</v>
      </c>
    </row>
    <row r="9130" spans="1:18">
      <c r="A9130" t="s">
        <v>2059</v>
      </c>
      <c r="B9130" t="s">
        <v>2060</v>
      </c>
      <c r="C9130">
        <v>201212</v>
      </c>
      <c r="D9130">
        <v>0</v>
      </c>
      <c r="E9130" t="s">
        <v>1555</v>
      </c>
      <c r="F9130">
        <v>0</v>
      </c>
      <c r="G9130">
        <v>0</v>
      </c>
      <c r="H9130">
        <v>0</v>
      </c>
      <c r="I9130">
        <v>43112066705</v>
      </c>
      <c r="J9130">
        <v>12</v>
      </c>
      <c r="K9130" t="s">
        <v>2061</v>
      </c>
      <c r="L9130">
        <v>2309</v>
      </c>
      <c r="M9130" t="s">
        <v>2016</v>
      </c>
      <c r="N9130" t="s">
        <v>2062</v>
      </c>
      <c r="O9130">
        <v>0</v>
      </c>
      <c r="P9130" t="s">
        <v>1552</v>
      </c>
      <c r="Q9130">
        <v>20110611</v>
      </c>
      <c r="R9130">
        <v>891012369</v>
      </c>
    </row>
    <row r="9131" spans="1:18">
      <c r="A9131" t="s">
        <v>2059</v>
      </c>
      <c r="B9131" t="s">
        <v>2070</v>
      </c>
      <c r="C9131">
        <v>201212</v>
      </c>
      <c r="D9131">
        <v>0</v>
      </c>
      <c r="E9131" t="s">
        <v>1555</v>
      </c>
      <c r="F9131">
        <v>0</v>
      </c>
      <c r="G9131">
        <v>0</v>
      </c>
      <c r="H9131">
        <v>0</v>
      </c>
      <c r="I9131">
        <v>43112078000</v>
      </c>
      <c r="J9131">
        <v>12</v>
      </c>
      <c r="K9131" t="s">
        <v>2064</v>
      </c>
      <c r="L9131">
        <v>2309</v>
      </c>
      <c r="M9131" t="s">
        <v>2016</v>
      </c>
      <c r="N9131" t="s">
        <v>2062</v>
      </c>
      <c r="O9131">
        <v>0</v>
      </c>
      <c r="P9131" t="s">
        <v>1771</v>
      </c>
      <c r="Q9131">
        <v>20021201</v>
      </c>
      <c r="R9131">
        <v>891012369</v>
      </c>
    </row>
    <row r="9132" spans="1:18">
      <c r="A9132" t="s">
        <v>2080</v>
      </c>
      <c r="B9132" t="s">
        <v>2081</v>
      </c>
      <c r="C9132">
        <v>201212</v>
      </c>
      <c r="D9132">
        <v>0</v>
      </c>
      <c r="E9132" t="s">
        <v>1555</v>
      </c>
      <c r="F9132">
        <v>0</v>
      </c>
      <c r="G9132">
        <v>0</v>
      </c>
      <c r="H9132">
        <v>0</v>
      </c>
      <c r="I9132">
        <v>43112067301</v>
      </c>
      <c r="J9132">
        <v>12</v>
      </c>
      <c r="K9132" t="s">
        <v>2064</v>
      </c>
      <c r="L9132">
        <v>2309</v>
      </c>
      <c r="M9132" t="s">
        <v>2016</v>
      </c>
      <c r="N9132" t="s">
        <v>2062</v>
      </c>
      <c r="O9132">
        <v>0</v>
      </c>
      <c r="P9132" t="s">
        <v>1771</v>
      </c>
      <c r="Q9132">
        <v>20050908</v>
      </c>
      <c r="R9132">
        <v>891012369</v>
      </c>
    </row>
    <row r="9133" spans="1:18">
      <c r="A9133" t="s">
        <v>2080</v>
      </c>
      <c r="B9133" t="s">
        <v>2084</v>
      </c>
      <c r="C9133">
        <v>201212</v>
      </c>
      <c r="D9133">
        <v>0</v>
      </c>
      <c r="E9133" t="s">
        <v>1555</v>
      </c>
      <c r="F9133">
        <v>0</v>
      </c>
      <c r="G9133">
        <v>0</v>
      </c>
      <c r="H9133">
        <v>0</v>
      </c>
      <c r="I9133">
        <v>43112068700</v>
      </c>
      <c r="J9133">
        <v>12</v>
      </c>
      <c r="K9133" t="s">
        <v>2064</v>
      </c>
      <c r="L9133">
        <v>2309</v>
      </c>
      <c r="M9133" t="s">
        <v>2016</v>
      </c>
      <c r="N9133" t="s">
        <v>2062</v>
      </c>
      <c r="O9133">
        <v>0</v>
      </c>
      <c r="P9133" t="s">
        <v>1769</v>
      </c>
      <c r="Q9133">
        <v>20050731</v>
      </c>
      <c r="R9133">
        <v>891012369</v>
      </c>
    </row>
    <row r="9134" spans="1:18">
      <c r="A9134" t="s">
        <v>2059</v>
      </c>
      <c r="B9134" t="s">
        <v>2063</v>
      </c>
      <c r="C9134">
        <v>201204</v>
      </c>
      <c r="D9134">
        <v>30</v>
      </c>
      <c r="E9134" t="s">
        <v>1646</v>
      </c>
      <c r="F9134">
        <v>0</v>
      </c>
      <c r="G9134">
        <v>0</v>
      </c>
      <c r="H9134">
        <v>0</v>
      </c>
      <c r="I9134">
        <v>43112066100</v>
      </c>
      <c r="J9134">
        <v>3</v>
      </c>
      <c r="K9134" t="s">
        <v>2064</v>
      </c>
      <c r="L9134">
        <v>2309</v>
      </c>
      <c r="M9134" t="s">
        <v>2016</v>
      </c>
      <c r="N9134" t="s">
        <v>2062</v>
      </c>
      <c r="O9134">
        <v>17439</v>
      </c>
      <c r="P9134" t="s">
        <v>1552</v>
      </c>
      <c r="Q9134">
        <v>19980615</v>
      </c>
      <c r="R9134">
        <v>891012369</v>
      </c>
    </row>
    <row r="9135" spans="1:18">
      <c r="A9135" t="s">
        <v>2059</v>
      </c>
      <c r="B9135" t="s">
        <v>2063</v>
      </c>
      <c r="C9135">
        <v>201205</v>
      </c>
      <c r="D9135">
        <v>31</v>
      </c>
      <c r="E9135" t="s">
        <v>1646</v>
      </c>
      <c r="F9135">
        <v>0</v>
      </c>
      <c r="G9135">
        <v>0</v>
      </c>
      <c r="H9135">
        <v>0</v>
      </c>
      <c r="I9135">
        <v>43112066100</v>
      </c>
      <c r="J9135">
        <v>3</v>
      </c>
      <c r="K9135" t="s">
        <v>2064</v>
      </c>
      <c r="L9135">
        <v>2309</v>
      </c>
      <c r="M9135" t="s">
        <v>2016</v>
      </c>
      <c r="N9135" t="s">
        <v>2062</v>
      </c>
      <c r="O9135">
        <v>20535</v>
      </c>
      <c r="P9135" t="s">
        <v>1552</v>
      </c>
      <c r="Q9135">
        <v>19980615</v>
      </c>
      <c r="R9135">
        <v>891012369</v>
      </c>
    </row>
    <row r="9136" spans="1:18">
      <c r="A9136" t="s">
        <v>2059</v>
      </c>
      <c r="B9136" t="s">
        <v>2063</v>
      </c>
      <c r="C9136">
        <v>201207</v>
      </c>
      <c r="D9136">
        <v>31</v>
      </c>
      <c r="E9136" t="s">
        <v>1646</v>
      </c>
      <c r="F9136">
        <v>0</v>
      </c>
      <c r="G9136">
        <v>0</v>
      </c>
      <c r="H9136">
        <v>0</v>
      </c>
      <c r="I9136">
        <v>43112066100</v>
      </c>
      <c r="J9136">
        <v>3</v>
      </c>
      <c r="K9136" t="s">
        <v>2064</v>
      </c>
      <c r="L9136">
        <v>2309</v>
      </c>
      <c r="M9136" t="s">
        <v>2016</v>
      </c>
      <c r="N9136" t="s">
        <v>2062</v>
      </c>
      <c r="O9136">
        <v>26803</v>
      </c>
      <c r="P9136" t="s">
        <v>1552</v>
      </c>
      <c r="Q9136">
        <v>19980615</v>
      </c>
      <c r="R9136">
        <v>891012369</v>
      </c>
    </row>
    <row r="9137" spans="1:18">
      <c r="A9137" t="s">
        <v>2059</v>
      </c>
      <c r="B9137" t="s">
        <v>2063</v>
      </c>
      <c r="C9137">
        <v>201209</v>
      </c>
      <c r="D9137">
        <v>30</v>
      </c>
      <c r="E9137" t="s">
        <v>1646</v>
      </c>
      <c r="F9137">
        <v>0</v>
      </c>
      <c r="G9137">
        <v>0</v>
      </c>
      <c r="H9137">
        <v>0</v>
      </c>
      <c r="I9137">
        <v>43112066100</v>
      </c>
      <c r="J9137">
        <v>3</v>
      </c>
      <c r="K9137" t="s">
        <v>2064</v>
      </c>
      <c r="L9137">
        <v>2309</v>
      </c>
      <c r="M9137" t="s">
        <v>2016</v>
      </c>
      <c r="N9137" t="s">
        <v>2062</v>
      </c>
      <c r="O9137">
        <v>16711</v>
      </c>
      <c r="P9137" t="s">
        <v>1552</v>
      </c>
      <c r="Q9137">
        <v>19980615</v>
      </c>
      <c r="R9137">
        <v>891012369</v>
      </c>
    </row>
    <row r="9138" spans="1:18">
      <c r="A9138" t="s">
        <v>2059</v>
      </c>
      <c r="B9138" t="s">
        <v>2063</v>
      </c>
      <c r="C9138">
        <v>201210</v>
      </c>
      <c r="D9138">
        <v>31</v>
      </c>
      <c r="E9138" t="s">
        <v>1646</v>
      </c>
      <c r="F9138">
        <v>0</v>
      </c>
      <c r="G9138">
        <v>0</v>
      </c>
      <c r="H9138">
        <v>0</v>
      </c>
      <c r="I9138">
        <v>43112066100</v>
      </c>
      <c r="J9138">
        <v>3</v>
      </c>
      <c r="K9138" t="s">
        <v>2064</v>
      </c>
      <c r="L9138">
        <v>2309</v>
      </c>
      <c r="M9138" t="s">
        <v>2016</v>
      </c>
      <c r="N9138" t="s">
        <v>2062</v>
      </c>
      <c r="O9138">
        <v>9877</v>
      </c>
      <c r="P9138" t="s">
        <v>1552</v>
      </c>
      <c r="Q9138">
        <v>19980615</v>
      </c>
      <c r="R9138">
        <v>891012369</v>
      </c>
    </row>
    <row r="9139" spans="1:18">
      <c r="A9139" t="s">
        <v>2059</v>
      </c>
      <c r="B9139" t="s">
        <v>2094</v>
      </c>
      <c r="C9139">
        <v>201201</v>
      </c>
      <c r="D9139">
        <v>31</v>
      </c>
      <c r="E9139" t="s">
        <v>1646</v>
      </c>
      <c r="F9139">
        <v>0</v>
      </c>
      <c r="G9139">
        <v>0</v>
      </c>
      <c r="H9139">
        <v>0</v>
      </c>
      <c r="I9139">
        <v>43112066602</v>
      </c>
      <c r="J9139">
        <v>4</v>
      </c>
      <c r="K9139" t="s">
        <v>2064</v>
      </c>
      <c r="L9139">
        <v>2309</v>
      </c>
      <c r="M9139" t="s">
        <v>2016</v>
      </c>
      <c r="N9139" t="s">
        <v>2062</v>
      </c>
      <c r="O9139">
        <v>84206</v>
      </c>
      <c r="P9139" t="s">
        <v>1769</v>
      </c>
      <c r="Q9139">
        <v>20060924</v>
      </c>
      <c r="R9139">
        <v>891012369</v>
      </c>
    </row>
    <row r="9140" spans="1:18">
      <c r="A9140" t="s">
        <v>2059</v>
      </c>
      <c r="B9140" t="s">
        <v>2095</v>
      </c>
      <c r="C9140">
        <v>201201</v>
      </c>
      <c r="D9140">
        <v>31</v>
      </c>
      <c r="E9140" t="s">
        <v>1646</v>
      </c>
      <c r="F9140">
        <v>0</v>
      </c>
      <c r="G9140">
        <v>0</v>
      </c>
      <c r="H9140">
        <v>0</v>
      </c>
      <c r="I9140">
        <v>43112067102</v>
      </c>
      <c r="J9140">
        <v>4</v>
      </c>
      <c r="K9140" t="s">
        <v>2079</v>
      </c>
      <c r="L9140">
        <v>2309</v>
      </c>
      <c r="M9140" t="s">
        <v>2016</v>
      </c>
      <c r="N9140" t="s">
        <v>2062</v>
      </c>
      <c r="O9140">
        <v>169713</v>
      </c>
      <c r="P9140" t="s">
        <v>1771</v>
      </c>
      <c r="Q9140">
        <v>20080521</v>
      </c>
      <c r="R9140">
        <v>891012369</v>
      </c>
    </row>
    <row r="9141" spans="1:18">
      <c r="A9141" t="s">
        <v>2059</v>
      </c>
      <c r="B9141" t="s">
        <v>2096</v>
      </c>
      <c r="C9141">
        <v>201201</v>
      </c>
      <c r="D9141">
        <v>31</v>
      </c>
      <c r="E9141" t="s">
        <v>1646</v>
      </c>
      <c r="F9141">
        <v>0</v>
      </c>
      <c r="G9141">
        <v>0</v>
      </c>
      <c r="H9141">
        <v>0</v>
      </c>
      <c r="I9141">
        <v>43112067102</v>
      </c>
      <c r="J9141">
        <v>4</v>
      </c>
      <c r="K9141" t="s">
        <v>2079</v>
      </c>
      <c r="L9141">
        <v>2309</v>
      </c>
      <c r="M9141" t="s">
        <v>2016</v>
      </c>
      <c r="N9141" t="s">
        <v>2062</v>
      </c>
      <c r="O9141">
        <v>59803</v>
      </c>
      <c r="P9141" t="s">
        <v>1769</v>
      </c>
      <c r="Q9141">
        <v>20080521</v>
      </c>
      <c r="R9141">
        <v>891012369</v>
      </c>
    </row>
    <row r="9142" spans="1:18">
      <c r="A9142" t="s">
        <v>2059</v>
      </c>
      <c r="B9142" t="s">
        <v>2071</v>
      </c>
      <c r="C9142">
        <v>201201</v>
      </c>
      <c r="D9142">
        <v>31</v>
      </c>
      <c r="E9142" t="s">
        <v>1646</v>
      </c>
      <c r="F9142">
        <v>0</v>
      </c>
      <c r="G9142">
        <v>0</v>
      </c>
      <c r="H9142">
        <v>0</v>
      </c>
      <c r="I9142">
        <v>43112067501</v>
      </c>
      <c r="J9142">
        <v>4</v>
      </c>
      <c r="K9142" t="s">
        <v>2064</v>
      </c>
      <c r="L9142">
        <v>2309</v>
      </c>
      <c r="M9142" t="s">
        <v>2016</v>
      </c>
      <c r="N9142" t="s">
        <v>2062</v>
      </c>
      <c r="O9142">
        <v>108673</v>
      </c>
      <c r="P9142" t="s">
        <v>1769</v>
      </c>
      <c r="Q9142">
        <v>20021009</v>
      </c>
      <c r="R9142">
        <v>891012369</v>
      </c>
    </row>
    <row r="9143" spans="1:18">
      <c r="A9143" t="s">
        <v>2059</v>
      </c>
      <c r="B9143" t="s">
        <v>2097</v>
      </c>
      <c r="C9143">
        <v>201201</v>
      </c>
      <c r="D9143">
        <v>31</v>
      </c>
      <c r="E9143" t="s">
        <v>1646</v>
      </c>
      <c r="F9143">
        <v>0</v>
      </c>
      <c r="G9143">
        <v>0</v>
      </c>
      <c r="H9143">
        <v>0</v>
      </c>
      <c r="I9143">
        <v>43112071500</v>
      </c>
      <c r="J9143">
        <v>4</v>
      </c>
      <c r="K9143" t="s">
        <v>2064</v>
      </c>
      <c r="L9143">
        <v>2309</v>
      </c>
      <c r="M9143" t="s">
        <v>2016</v>
      </c>
      <c r="N9143" t="s">
        <v>2062</v>
      </c>
      <c r="O9143">
        <v>263504</v>
      </c>
      <c r="P9143" t="s">
        <v>1771</v>
      </c>
      <c r="Q9143">
        <v>20070111</v>
      </c>
      <c r="R9143">
        <v>891012369</v>
      </c>
    </row>
    <row r="9144" spans="1:18">
      <c r="A9144" t="s">
        <v>2059</v>
      </c>
      <c r="B9144" t="s">
        <v>2098</v>
      </c>
      <c r="C9144">
        <v>201201</v>
      </c>
      <c r="D9144">
        <v>31</v>
      </c>
      <c r="E9144" t="s">
        <v>1646</v>
      </c>
      <c r="F9144">
        <v>0</v>
      </c>
      <c r="G9144">
        <v>0</v>
      </c>
      <c r="H9144">
        <v>0</v>
      </c>
      <c r="I9144">
        <v>43112071500</v>
      </c>
      <c r="J9144">
        <v>4</v>
      </c>
      <c r="K9144" t="s">
        <v>2064</v>
      </c>
      <c r="L9144">
        <v>2309</v>
      </c>
      <c r="M9144" t="s">
        <v>2016</v>
      </c>
      <c r="N9144" t="s">
        <v>2062</v>
      </c>
      <c r="O9144">
        <v>141123</v>
      </c>
      <c r="P9144" t="s">
        <v>1769</v>
      </c>
      <c r="Q9144">
        <v>20070111</v>
      </c>
      <c r="R9144">
        <v>891012369</v>
      </c>
    </row>
    <row r="9145" spans="1:18">
      <c r="A9145" t="s">
        <v>2059</v>
      </c>
      <c r="B9145" t="s">
        <v>2076</v>
      </c>
      <c r="C9145">
        <v>201201</v>
      </c>
      <c r="D9145">
        <v>0</v>
      </c>
      <c r="E9145" t="s">
        <v>1646</v>
      </c>
      <c r="F9145">
        <v>0</v>
      </c>
      <c r="G9145">
        <v>0</v>
      </c>
      <c r="H9145">
        <v>0</v>
      </c>
      <c r="I9145">
        <v>43112080100</v>
      </c>
      <c r="J9145">
        <v>4</v>
      </c>
      <c r="K9145" t="s">
        <v>2061</v>
      </c>
      <c r="L9145">
        <v>2309</v>
      </c>
      <c r="M9145" t="s">
        <v>2016</v>
      </c>
      <c r="N9145" t="s">
        <v>2062</v>
      </c>
      <c r="O9145">
        <v>0</v>
      </c>
      <c r="P9145" t="s">
        <v>1771</v>
      </c>
      <c r="Q9145">
        <v>20100331</v>
      </c>
      <c r="R9145">
        <v>891012369</v>
      </c>
    </row>
    <row r="9146" spans="1:18">
      <c r="A9146" t="s">
        <v>2077</v>
      </c>
      <c r="B9146" t="s">
        <v>2078</v>
      </c>
      <c r="C9146">
        <v>201201</v>
      </c>
      <c r="D9146">
        <v>31</v>
      </c>
      <c r="E9146" t="s">
        <v>1646</v>
      </c>
      <c r="F9146">
        <v>0</v>
      </c>
      <c r="G9146">
        <v>0</v>
      </c>
      <c r="H9146">
        <v>0</v>
      </c>
      <c r="I9146">
        <v>43112079900</v>
      </c>
      <c r="J9146">
        <v>4</v>
      </c>
      <c r="K9146" t="s">
        <v>2079</v>
      </c>
      <c r="L9146">
        <v>2309</v>
      </c>
      <c r="M9146" t="s">
        <v>2016</v>
      </c>
      <c r="N9146" t="s">
        <v>2062</v>
      </c>
      <c r="O9146">
        <v>144749</v>
      </c>
      <c r="P9146" t="s">
        <v>1771</v>
      </c>
      <c r="Q9146">
        <v>20090512</v>
      </c>
      <c r="R9146">
        <v>891012369</v>
      </c>
    </row>
    <row r="9147" spans="1:18">
      <c r="A9147" t="s">
        <v>2080</v>
      </c>
      <c r="B9147" t="s">
        <v>2085</v>
      </c>
      <c r="C9147">
        <v>201201</v>
      </c>
      <c r="D9147">
        <v>1</v>
      </c>
      <c r="E9147" t="s">
        <v>1646</v>
      </c>
      <c r="F9147">
        <v>0</v>
      </c>
      <c r="G9147">
        <v>0</v>
      </c>
      <c r="H9147">
        <v>0</v>
      </c>
      <c r="I9147">
        <v>43112069801</v>
      </c>
      <c r="J9147">
        <v>4</v>
      </c>
      <c r="K9147" t="s">
        <v>2064</v>
      </c>
      <c r="L9147">
        <v>2309</v>
      </c>
      <c r="M9147" t="s">
        <v>2016</v>
      </c>
      <c r="N9147" t="s">
        <v>2062</v>
      </c>
      <c r="O9147">
        <v>926</v>
      </c>
      <c r="P9147" t="s">
        <v>1771</v>
      </c>
      <c r="Q9147">
        <v>20050303</v>
      </c>
      <c r="R9147">
        <v>891012369</v>
      </c>
    </row>
    <row r="9148" spans="1:18">
      <c r="A9148" t="s">
        <v>2080</v>
      </c>
      <c r="B9148" t="s">
        <v>2099</v>
      </c>
      <c r="C9148">
        <v>201201</v>
      </c>
      <c r="D9148">
        <v>31</v>
      </c>
      <c r="E9148" t="s">
        <v>1646</v>
      </c>
      <c r="F9148">
        <v>0</v>
      </c>
      <c r="G9148">
        <v>0</v>
      </c>
      <c r="H9148">
        <v>0</v>
      </c>
      <c r="I9148">
        <v>43112071001</v>
      </c>
      <c r="J9148">
        <v>4</v>
      </c>
      <c r="K9148" t="s">
        <v>2064</v>
      </c>
      <c r="L9148">
        <v>2309</v>
      </c>
      <c r="M9148" t="s">
        <v>2016</v>
      </c>
      <c r="N9148" t="s">
        <v>2062</v>
      </c>
      <c r="O9148">
        <v>48623</v>
      </c>
      <c r="P9148" t="s">
        <v>1769</v>
      </c>
      <c r="Q9148">
        <v>20050531</v>
      </c>
      <c r="R9148">
        <v>891012369</v>
      </c>
    </row>
    <row r="9149" spans="1:18">
      <c r="A9149" t="s">
        <v>2080</v>
      </c>
      <c r="B9149" t="s">
        <v>2099</v>
      </c>
      <c r="C9149">
        <v>201201</v>
      </c>
      <c r="D9149">
        <v>31</v>
      </c>
      <c r="E9149" t="s">
        <v>1646</v>
      </c>
      <c r="F9149">
        <v>0</v>
      </c>
      <c r="G9149">
        <v>0</v>
      </c>
      <c r="H9149">
        <v>0</v>
      </c>
      <c r="I9149">
        <v>43112071001</v>
      </c>
      <c r="J9149">
        <v>4</v>
      </c>
      <c r="K9149" t="s">
        <v>2064</v>
      </c>
      <c r="L9149">
        <v>2309</v>
      </c>
      <c r="M9149" t="s">
        <v>2016</v>
      </c>
      <c r="N9149" t="s">
        <v>2062</v>
      </c>
      <c r="O9149">
        <v>155058</v>
      </c>
      <c r="P9149" t="s">
        <v>1771</v>
      </c>
      <c r="Q9149">
        <v>20050531</v>
      </c>
      <c r="R9149">
        <v>891012369</v>
      </c>
    </row>
    <row r="9150" spans="1:18">
      <c r="A9150" t="s">
        <v>2080</v>
      </c>
      <c r="B9150" t="s">
        <v>2100</v>
      </c>
      <c r="C9150">
        <v>201201</v>
      </c>
      <c r="D9150">
        <v>31</v>
      </c>
      <c r="E9150" t="s">
        <v>1646</v>
      </c>
      <c r="F9150">
        <v>0</v>
      </c>
      <c r="G9150">
        <v>0</v>
      </c>
      <c r="H9150">
        <v>0</v>
      </c>
      <c r="I9150">
        <v>43112074500</v>
      </c>
      <c r="J9150">
        <v>4</v>
      </c>
      <c r="K9150" t="s">
        <v>2064</v>
      </c>
      <c r="L9150">
        <v>2309</v>
      </c>
      <c r="M9150" t="s">
        <v>2016</v>
      </c>
      <c r="N9150" t="s">
        <v>2062</v>
      </c>
      <c r="O9150">
        <v>136291</v>
      </c>
      <c r="P9150" t="s">
        <v>1771</v>
      </c>
      <c r="Q9150">
        <v>20050328</v>
      </c>
      <c r="R9150">
        <v>891012369</v>
      </c>
    </row>
    <row r="9151" spans="1:18">
      <c r="A9151" t="s">
        <v>2080</v>
      </c>
      <c r="B9151" t="s">
        <v>2100</v>
      </c>
      <c r="C9151">
        <v>201201</v>
      </c>
      <c r="D9151">
        <v>0</v>
      </c>
      <c r="E9151" t="s">
        <v>1646</v>
      </c>
      <c r="F9151">
        <v>0</v>
      </c>
      <c r="G9151">
        <v>0</v>
      </c>
      <c r="H9151">
        <v>0</v>
      </c>
      <c r="I9151">
        <v>43112074500</v>
      </c>
      <c r="J9151">
        <v>4</v>
      </c>
      <c r="K9151" t="s">
        <v>2064</v>
      </c>
      <c r="L9151">
        <v>2309</v>
      </c>
      <c r="M9151" t="s">
        <v>2016</v>
      </c>
      <c r="N9151" t="s">
        <v>2062</v>
      </c>
      <c r="O9151">
        <v>0</v>
      </c>
      <c r="P9151" t="s">
        <v>1769</v>
      </c>
      <c r="Q9151">
        <v>20050328</v>
      </c>
      <c r="R9151">
        <v>891012369</v>
      </c>
    </row>
    <row r="9152" spans="1:18">
      <c r="A9152" t="s">
        <v>2059</v>
      </c>
      <c r="B9152" t="s">
        <v>2094</v>
      </c>
      <c r="C9152">
        <v>201202</v>
      </c>
      <c r="D9152">
        <v>29</v>
      </c>
      <c r="E9152" t="s">
        <v>1646</v>
      </c>
      <c r="F9152">
        <v>0</v>
      </c>
      <c r="G9152">
        <v>0</v>
      </c>
      <c r="H9152">
        <v>0</v>
      </c>
      <c r="I9152">
        <v>43112066602</v>
      </c>
      <c r="J9152">
        <v>4</v>
      </c>
      <c r="K9152" t="s">
        <v>2064</v>
      </c>
      <c r="L9152">
        <v>2309</v>
      </c>
      <c r="M9152" t="s">
        <v>2016</v>
      </c>
      <c r="N9152" t="s">
        <v>2062</v>
      </c>
      <c r="O9152">
        <v>62503</v>
      </c>
      <c r="P9152" t="s">
        <v>1769</v>
      </c>
      <c r="Q9152">
        <v>20060924</v>
      </c>
      <c r="R9152">
        <v>891012369</v>
      </c>
    </row>
    <row r="9153" spans="1:18">
      <c r="A9153" t="s">
        <v>2059</v>
      </c>
      <c r="B9153" t="s">
        <v>2095</v>
      </c>
      <c r="C9153">
        <v>201202</v>
      </c>
      <c r="D9153">
        <v>29</v>
      </c>
      <c r="E9153" t="s">
        <v>1646</v>
      </c>
      <c r="F9153">
        <v>0</v>
      </c>
      <c r="G9153">
        <v>0</v>
      </c>
      <c r="H9153">
        <v>0</v>
      </c>
      <c r="I9153">
        <v>43112067102</v>
      </c>
      <c r="J9153">
        <v>4</v>
      </c>
      <c r="K9153" t="s">
        <v>2079</v>
      </c>
      <c r="L9153">
        <v>2309</v>
      </c>
      <c r="M9153" t="s">
        <v>2016</v>
      </c>
      <c r="N9153" t="s">
        <v>2062</v>
      </c>
      <c r="O9153">
        <v>186290</v>
      </c>
      <c r="P9153" t="s">
        <v>1771</v>
      </c>
      <c r="Q9153">
        <v>20080521</v>
      </c>
      <c r="R9153">
        <v>891012369</v>
      </c>
    </row>
    <row r="9154" spans="1:18">
      <c r="A9154" t="s">
        <v>2059</v>
      </c>
      <c r="B9154" t="s">
        <v>2096</v>
      </c>
      <c r="C9154">
        <v>201202</v>
      </c>
      <c r="D9154">
        <v>16</v>
      </c>
      <c r="E9154" t="s">
        <v>1646</v>
      </c>
      <c r="F9154">
        <v>0</v>
      </c>
      <c r="G9154">
        <v>0</v>
      </c>
      <c r="H9154">
        <v>0</v>
      </c>
      <c r="I9154">
        <v>43112067102</v>
      </c>
      <c r="J9154">
        <v>4</v>
      </c>
      <c r="K9154" t="s">
        <v>2079</v>
      </c>
      <c r="L9154">
        <v>2309</v>
      </c>
      <c r="M9154" t="s">
        <v>2016</v>
      </c>
      <c r="N9154" t="s">
        <v>2062</v>
      </c>
      <c r="O9154">
        <v>26194</v>
      </c>
      <c r="P9154" t="s">
        <v>1769</v>
      </c>
      <c r="Q9154">
        <v>20080521</v>
      </c>
      <c r="R9154">
        <v>891012369</v>
      </c>
    </row>
    <row r="9155" spans="1:18">
      <c r="A9155" t="s">
        <v>2059</v>
      </c>
      <c r="B9155" t="s">
        <v>2071</v>
      </c>
      <c r="C9155">
        <v>201202</v>
      </c>
      <c r="D9155">
        <v>29</v>
      </c>
      <c r="E9155" t="s">
        <v>1646</v>
      </c>
      <c r="F9155">
        <v>0</v>
      </c>
      <c r="G9155">
        <v>0</v>
      </c>
      <c r="H9155">
        <v>0</v>
      </c>
      <c r="I9155">
        <v>43112067501</v>
      </c>
      <c r="J9155">
        <v>4</v>
      </c>
      <c r="K9155" t="s">
        <v>2064</v>
      </c>
      <c r="L9155">
        <v>2309</v>
      </c>
      <c r="M9155" t="s">
        <v>2016</v>
      </c>
      <c r="N9155" t="s">
        <v>2062</v>
      </c>
      <c r="O9155">
        <v>136093</v>
      </c>
      <c r="P9155" t="s">
        <v>1769</v>
      </c>
      <c r="Q9155">
        <v>20021009</v>
      </c>
      <c r="R9155">
        <v>891012369</v>
      </c>
    </row>
    <row r="9156" spans="1:18">
      <c r="A9156" t="s">
        <v>2059</v>
      </c>
      <c r="B9156" t="s">
        <v>2097</v>
      </c>
      <c r="C9156">
        <v>201202</v>
      </c>
      <c r="D9156">
        <v>29</v>
      </c>
      <c r="E9156" t="s">
        <v>1646</v>
      </c>
      <c r="F9156">
        <v>0</v>
      </c>
      <c r="G9156">
        <v>0</v>
      </c>
      <c r="H9156">
        <v>0</v>
      </c>
      <c r="I9156">
        <v>43112071500</v>
      </c>
      <c r="J9156">
        <v>4</v>
      </c>
      <c r="K9156" t="s">
        <v>2064</v>
      </c>
      <c r="L9156">
        <v>2309</v>
      </c>
      <c r="M9156" t="s">
        <v>2016</v>
      </c>
      <c r="N9156" t="s">
        <v>2062</v>
      </c>
      <c r="O9156">
        <v>229588</v>
      </c>
      <c r="P9156" t="s">
        <v>1771</v>
      </c>
      <c r="Q9156">
        <v>20070111</v>
      </c>
      <c r="R9156">
        <v>891012369</v>
      </c>
    </row>
    <row r="9157" spans="1:18">
      <c r="A9157" t="s">
        <v>2059</v>
      </c>
      <c r="B9157" t="s">
        <v>2098</v>
      </c>
      <c r="C9157">
        <v>201202</v>
      </c>
      <c r="D9157">
        <v>29</v>
      </c>
      <c r="E9157" t="s">
        <v>1646</v>
      </c>
      <c r="F9157">
        <v>0</v>
      </c>
      <c r="G9157">
        <v>0</v>
      </c>
      <c r="H9157">
        <v>0</v>
      </c>
      <c r="I9157">
        <v>43112071500</v>
      </c>
      <c r="J9157">
        <v>4</v>
      </c>
      <c r="K9157" t="s">
        <v>2064</v>
      </c>
      <c r="L9157">
        <v>2309</v>
      </c>
      <c r="M9157" t="s">
        <v>2016</v>
      </c>
      <c r="N9157" t="s">
        <v>2062</v>
      </c>
      <c r="O9157">
        <v>141792</v>
      </c>
      <c r="P9157" t="s">
        <v>1769</v>
      </c>
      <c r="Q9157">
        <v>20070111</v>
      </c>
      <c r="R9157">
        <v>891012369</v>
      </c>
    </row>
    <row r="9158" spans="1:18">
      <c r="A9158" t="s">
        <v>2059</v>
      </c>
      <c r="B9158" t="s">
        <v>2076</v>
      </c>
      <c r="C9158">
        <v>201202</v>
      </c>
      <c r="D9158">
        <v>0</v>
      </c>
      <c r="E9158" t="s">
        <v>1646</v>
      </c>
      <c r="F9158">
        <v>0</v>
      </c>
      <c r="G9158">
        <v>0</v>
      </c>
      <c r="H9158">
        <v>0</v>
      </c>
      <c r="I9158">
        <v>43112080100</v>
      </c>
      <c r="J9158">
        <v>4</v>
      </c>
      <c r="K9158" t="s">
        <v>2061</v>
      </c>
      <c r="L9158">
        <v>2309</v>
      </c>
      <c r="M9158" t="s">
        <v>2016</v>
      </c>
      <c r="N9158" t="s">
        <v>2062</v>
      </c>
      <c r="O9158">
        <v>0</v>
      </c>
      <c r="P9158" t="s">
        <v>1771</v>
      </c>
      <c r="Q9158">
        <v>20100331</v>
      </c>
      <c r="R9158">
        <v>891012369</v>
      </c>
    </row>
    <row r="9159" spans="1:18">
      <c r="A9159" t="s">
        <v>2077</v>
      </c>
      <c r="B9159" t="s">
        <v>2078</v>
      </c>
      <c r="C9159">
        <v>201202</v>
      </c>
      <c r="D9159">
        <v>29</v>
      </c>
      <c r="E9159" t="s">
        <v>1646</v>
      </c>
      <c r="F9159">
        <v>0</v>
      </c>
      <c r="G9159">
        <v>0</v>
      </c>
      <c r="H9159">
        <v>0</v>
      </c>
      <c r="I9159">
        <v>43112079900</v>
      </c>
      <c r="J9159">
        <v>4</v>
      </c>
      <c r="K9159" t="s">
        <v>2079</v>
      </c>
      <c r="L9159">
        <v>2309</v>
      </c>
      <c r="M9159" t="s">
        <v>2016</v>
      </c>
      <c r="N9159" t="s">
        <v>2062</v>
      </c>
      <c r="O9159">
        <v>106100</v>
      </c>
      <c r="P9159" t="s">
        <v>1771</v>
      </c>
      <c r="Q9159">
        <v>20090512</v>
      </c>
      <c r="R9159">
        <v>891012369</v>
      </c>
    </row>
    <row r="9160" spans="1:18">
      <c r="A9160" t="s">
        <v>2080</v>
      </c>
      <c r="B9160" t="s">
        <v>2085</v>
      </c>
      <c r="C9160">
        <v>201202</v>
      </c>
      <c r="D9160">
        <v>29</v>
      </c>
      <c r="E9160" t="s">
        <v>1646</v>
      </c>
      <c r="F9160">
        <v>0</v>
      </c>
      <c r="G9160">
        <v>0</v>
      </c>
      <c r="H9160">
        <v>0</v>
      </c>
      <c r="I9160">
        <v>43112069801</v>
      </c>
      <c r="J9160">
        <v>4</v>
      </c>
      <c r="K9160" t="s">
        <v>2064</v>
      </c>
      <c r="L9160">
        <v>2309</v>
      </c>
      <c r="M9160" t="s">
        <v>2016</v>
      </c>
      <c r="N9160" t="s">
        <v>2062</v>
      </c>
      <c r="O9160">
        <v>92848</v>
      </c>
      <c r="P9160" t="s">
        <v>1771</v>
      </c>
      <c r="Q9160">
        <v>20050303</v>
      </c>
      <c r="R9160">
        <v>891012369</v>
      </c>
    </row>
    <row r="9161" spans="1:18">
      <c r="A9161" t="s">
        <v>2080</v>
      </c>
      <c r="B9161" t="s">
        <v>2099</v>
      </c>
      <c r="C9161">
        <v>201202</v>
      </c>
      <c r="D9161">
        <v>29</v>
      </c>
      <c r="E9161" t="s">
        <v>1646</v>
      </c>
      <c r="F9161">
        <v>0</v>
      </c>
      <c r="G9161">
        <v>0</v>
      </c>
      <c r="H9161">
        <v>0</v>
      </c>
      <c r="I9161">
        <v>43112071001</v>
      </c>
      <c r="J9161">
        <v>4</v>
      </c>
      <c r="K9161" t="s">
        <v>2064</v>
      </c>
      <c r="L9161">
        <v>2309</v>
      </c>
      <c r="M9161" t="s">
        <v>2016</v>
      </c>
      <c r="N9161" t="s">
        <v>2062</v>
      </c>
      <c r="O9161">
        <v>58795</v>
      </c>
      <c r="P9161" t="s">
        <v>1769</v>
      </c>
      <c r="Q9161">
        <v>20050531</v>
      </c>
      <c r="R9161">
        <v>891012369</v>
      </c>
    </row>
    <row r="9162" spans="1:18">
      <c r="A9162" t="s">
        <v>2080</v>
      </c>
      <c r="B9162" t="s">
        <v>2099</v>
      </c>
      <c r="C9162">
        <v>201202</v>
      </c>
      <c r="D9162">
        <v>29</v>
      </c>
      <c r="E9162" t="s">
        <v>1646</v>
      </c>
      <c r="F9162">
        <v>0</v>
      </c>
      <c r="G9162">
        <v>0</v>
      </c>
      <c r="H9162">
        <v>0</v>
      </c>
      <c r="I9162">
        <v>43112071001</v>
      </c>
      <c r="J9162">
        <v>4</v>
      </c>
      <c r="K9162" t="s">
        <v>2064</v>
      </c>
      <c r="L9162">
        <v>2309</v>
      </c>
      <c r="M9162" t="s">
        <v>2016</v>
      </c>
      <c r="N9162" t="s">
        <v>2062</v>
      </c>
      <c r="O9162">
        <v>143422</v>
      </c>
      <c r="P9162" t="s">
        <v>1771</v>
      </c>
      <c r="Q9162">
        <v>20050531</v>
      </c>
      <c r="R9162">
        <v>891012369</v>
      </c>
    </row>
    <row r="9163" spans="1:18">
      <c r="A9163" t="s">
        <v>2080</v>
      </c>
      <c r="B9163" t="s">
        <v>2100</v>
      </c>
      <c r="C9163">
        <v>201202</v>
      </c>
      <c r="D9163">
        <v>0</v>
      </c>
      <c r="E9163" t="s">
        <v>1646</v>
      </c>
      <c r="F9163">
        <v>0</v>
      </c>
      <c r="G9163">
        <v>0</v>
      </c>
      <c r="H9163">
        <v>0</v>
      </c>
      <c r="I9163">
        <v>43112074500</v>
      </c>
      <c r="J9163">
        <v>4</v>
      </c>
      <c r="K9163" t="s">
        <v>2064</v>
      </c>
      <c r="L9163">
        <v>2309</v>
      </c>
      <c r="M9163" t="s">
        <v>2016</v>
      </c>
      <c r="N9163" t="s">
        <v>2062</v>
      </c>
      <c r="O9163">
        <v>0</v>
      </c>
      <c r="P9163" t="s">
        <v>1769</v>
      </c>
      <c r="Q9163">
        <v>20050328</v>
      </c>
      <c r="R9163">
        <v>891012369</v>
      </c>
    </row>
    <row r="9164" spans="1:18">
      <c r="A9164" t="s">
        <v>2080</v>
      </c>
      <c r="B9164" t="s">
        <v>2100</v>
      </c>
      <c r="C9164">
        <v>201202</v>
      </c>
      <c r="D9164">
        <v>29</v>
      </c>
      <c r="E9164" t="s">
        <v>1646</v>
      </c>
      <c r="F9164">
        <v>0</v>
      </c>
      <c r="G9164">
        <v>0</v>
      </c>
      <c r="H9164">
        <v>0</v>
      </c>
      <c r="I9164">
        <v>43112074500</v>
      </c>
      <c r="J9164">
        <v>4</v>
      </c>
      <c r="K9164" t="s">
        <v>2064</v>
      </c>
      <c r="L9164">
        <v>2309</v>
      </c>
      <c r="M9164" t="s">
        <v>2016</v>
      </c>
      <c r="N9164" t="s">
        <v>2062</v>
      </c>
      <c r="O9164">
        <v>91089</v>
      </c>
      <c r="P9164" t="s">
        <v>1771</v>
      </c>
      <c r="Q9164">
        <v>20050328</v>
      </c>
      <c r="R9164">
        <v>891012369</v>
      </c>
    </row>
    <row r="9165" spans="1:18">
      <c r="A9165" t="s">
        <v>2059</v>
      </c>
      <c r="B9165" t="s">
        <v>2094</v>
      </c>
      <c r="C9165">
        <v>201203</v>
      </c>
      <c r="D9165">
        <v>31</v>
      </c>
      <c r="E9165" t="s">
        <v>1646</v>
      </c>
      <c r="F9165">
        <v>0</v>
      </c>
      <c r="G9165">
        <v>0</v>
      </c>
      <c r="H9165">
        <v>0</v>
      </c>
      <c r="I9165">
        <v>43112066602</v>
      </c>
      <c r="J9165">
        <v>4</v>
      </c>
      <c r="K9165" t="s">
        <v>2064</v>
      </c>
      <c r="L9165">
        <v>2309</v>
      </c>
      <c r="M9165" t="s">
        <v>2016</v>
      </c>
      <c r="N9165" t="s">
        <v>2062</v>
      </c>
      <c r="O9165">
        <v>75457</v>
      </c>
      <c r="P9165" t="s">
        <v>1769</v>
      </c>
      <c r="Q9165">
        <v>20060924</v>
      </c>
      <c r="R9165">
        <v>891012369</v>
      </c>
    </row>
    <row r="9166" spans="1:18">
      <c r="A9166" t="s">
        <v>2059</v>
      </c>
      <c r="B9166" t="s">
        <v>2095</v>
      </c>
      <c r="C9166">
        <v>201203</v>
      </c>
      <c r="D9166">
        <v>31</v>
      </c>
      <c r="E9166" t="s">
        <v>1646</v>
      </c>
      <c r="F9166">
        <v>0</v>
      </c>
      <c r="G9166">
        <v>0</v>
      </c>
      <c r="H9166">
        <v>0</v>
      </c>
      <c r="I9166">
        <v>43112067102</v>
      </c>
      <c r="J9166">
        <v>4</v>
      </c>
      <c r="K9166" t="s">
        <v>2079</v>
      </c>
      <c r="L9166">
        <v>2309</v>
      </c>
      <c r="M9166" t="s">
        <v>2016</v>
      </c>
      <c r="N9166" t="s">
        <v>2062</v>
      </c>
      <c r="O9166">
        <v>194236</v>
      </c>
      <c r="P9166" t="s">
        <v>1771</v>
      </c>
      <c r="Q9166">
        <v>20080521</v>
      </c>
      <c r="R9166">
        <v>891012369</v>
      </c>
    </row>
    <row r="9167" spans="1:18">
      <c r="A9167" t="s">
        <v>2059</v>
      </c>
      <c r="B9167" t="s">
        <v>2096</v>
      </c>
      <c r="C9167">
        <v>201203</v>
      </c>
      <c r="D9167">
        <v>7</v>
      </c>
      <c r="E9167" t="s">
        <v>1646</v>
      </c>
      <c r="F9167">
        <v>0</v>
      </c>
      <c r="G9167">
        <v>0</v>
      </c>
      <c r="H9167">
        <v>0</v>
      </c>
      <c r="I9167">
        <v>43112067102</v>
      </c>
      <c r="J9167">
        <v>4</v>
      </c>
      <c r="K9167" t="s">
        <v>2079</v>
      </c>
      <c r="L9167">
        <v>2309</v>
      </c>
      <c r="M9167" t="s">
        <v>2016</v>
      </c>
      <c r="N9167" t="s">
        <v>2062</v>
      </c>
      <c r="O9167">
        <v>11539</v>
      </c>
      <c r="P9167" t="s">
        <v>1769</v>
      </c>
      <c r="Q9167">
        <v>20080521</v>
      </c>
      <c r="R9167">
        <v>891012369</v>
      </c>
    </row>
    <row r="9168" spans="1:18">
      <c r="A9168" t="s">
        <v>2059</v>
      </c>
      <c r="B9168" t="s">
        <v>2071</v>
      </c>
      <c r="C9168">
        <v>201203</v>
      </c>
      <c r="D9168">
        <v>31</v>
      </c>
      <c r="E9168" t="s">
        <v>1646</v>
      </c>
      <c r="F9168">
        <v>0</v>
      </c>
      <c r="G9168">
        <v>0</v>
      </c>
      <c r="H9168">
        <v>0</v>
      </c>
      <c r="I9168">
        <v>43112067501</v>
      </c>
      <c r="J9168">
        <v>4</v>
      </c>
      <c r="K9168" t="s">
        <v>2064</v>
      </c>
      <c r="L9168">
        <v>2309</v>
      </c>
      <c r="M9168" t="s">
        <v>2016</v>
      </c>
      <c r="N9168" t="s">
        <v>2062</v>
      </c>
      <c r="O9168">
        <v>136439</v>
      </c>
      <c r="P9168" t="s">
        <v>1769</v>
      </c>
      <c r="Q9168">
        <v>20021009</v>
      </c>
      <c r="R9168">
        <v>891012369</v>
      </c>
    </row>
    <row r="9169" spans="1:18">
      <c r="A9169" t="s">
        <v>2059</v>
      </c>
      <c r="B9169" t="s">
        <v>2097</v>
      </c>
      <c r="C9169">
        <v>201203</v>
      </c>
      <c r="D9169">
        <v>31</v>
      </c>
      <c r="E9169" t="s">
        <v>1646</v>
      </c>
      <c r="F9169">
        <v>0</v>
      </c>
      <c r="G9169">
        <v>0</v>
      </c>
      <c r="H9169">
        <v>0</v>
      </c>
      <c r="I9169">
        <v>43112071500</v>
      </c>
      <c r="J9169">
        <v>4</v>
      </c>
      <c r="K9169" t="s">
        <v>2064</v>
      </c>
      <c r="L9169">
        <v>2309</v>
      </c>
      <c r="M9169" t="s">
        <v>2016</v>
      </c>
      <c r="N9169" t="s">
        <v>2062</v>
      </c>
      <c r="O9169">
        <v>264318</v>
      </c>
      <c r="P9169" t="s">
        <v>1771</v>
      </c>
      <c r="Q9169">
        <v>20070111</v>
      </c>
      <c r="R9169">
        <v>891012369</v>
      </c>
    </row>
    <row r="9170" spans="1:18">
      <c r="A9170" t="s">
        <v>2059</v>
      </c>
      <c r="B9170" t="s">
        <v>2098</v>
      </c>
      <c r="C9170">
        <v>201203</v>
      </c>
      <c r="D9170">
        <v>31</v>
      </c>
      <c r="E9170" t="s">
        <v>1646</v>
      </c>
      <c r="F9170">
        <v>0</v>
      </c>
      <c r="G9170">
        <v>0</v>
      </c>
      <c r="H9170">
        <v>0</v>
      </c>
      <c r="I9170">
        <v>43112071500</v>
      </c>
      <c r="J9170">
        <v>4</v>
      </c>
      <c r="K9170" t="s">
        <v>2064</v>
      </c>
      <c r="L9170">
        <v>2309</v>
      </c>
      <c r="M9170" t="s">
        <v>2016</v>
      </c>
      <c r="N9170" t="s">
        <v>2062</v>
      </c>
      <c r="O9170">
        <v>141250</v>
      </c>
      <c r="P9170" t="s">
        <v>1769</v>
      </c>
      <c r="Q9170">
        <v>20070111</v>
      </c>
      <c r="R9170">
        <v>891012369</v>
      </c>
    </row>
    <row r="9171" spans="1:18">
      <c r="A9171" t="s">
        <v>2059</v>
      </c>
      <c r="B9171" t="s">
        <v>2076</v>
      </c>
      <c r="C9171">
        <v>201203</v>
      </c>
      <c r="D9171">
        <v>0</v>
      </c>
      <c r="E9171" t="s">
        <v>1646</v>
      </c>
      <c r="F9171">
        <v>0</v>
      </c>
      <c r="G9171">
        <v>0</v>
      </c>
      <c r="H9171">
        <v>0</v>
      </c>
      <c r="I9171">
        <v>43112080100</v>
      </c>
      <c r="J9171">
        <v>4</v>
      </c>
      <c r="K9171" t="s">
        <v>2061</v>
      </c>
      <c r="L9171">
        <v>2309</v>
      </c>
      <c r="M9171" t="s">
        <v>2016</v>
      </c>
      <c r="N9171" t="s">
        <v>2062</v>
      </c>
      <c r="O9171">
        <v>0</v>
      </c>
      <c r="P9171" t="s">
        <v>1771</v>
      </c>
      <c r="Q9171">
        <v>20100331</v>
      </c>
      <c r="R9171">
        <v>891012369</v>
      </c>
    </row>
    <row r="9172" spans="1:18">
      <c r="A9172" t="s">
        <v>2077</v>
      </c>
      <c r="B9172" t="s">
        <v>2078</v>
      </c>
      <c r="C9172">
        <v>201203</v>
      </c>
      <c r="D9172">
        <v>31</v>
      </c>
      <c r="E9172" t="s">
        <v>1646</v>
      </c>
      <c r="F9172">
        <v>0</v>
      </c>
      <c r="G9172">
        <v>0</v>
      </c>
      <c r="H9172">
        <v>0</v>
      </c>
      <c r="I9172">
        <v>43112079900</v>
      </c>
      <c r="J9172">
        <v>4</v>
      </c>
      <c r="K9172" t="s">
        <v>2079</v>
      </c>
      <c r="L9172">
        <v>2309</v>
      </c>
      <c r="M9172" t="s">
        <v>2016</v>
      </c>
      <c r="N9172" t="s">
        <v>2062</v>
      </c>
      <c r="O9172">
        <v>127955</v>
      </c>
      <c r="P9172" t="s">
        <v>1771</v>
      </c>
      <c r="Q9172">
        <v>20090512</v>
      </c>
      <c r="R9172">
        <v>891012369</v>
      </c>
    </row>
    <row r="9173" spans="1:18">
      <c r="A9173" t="s">
        <v>2080</v>
      </c>
      <c r="B9173" t="s">
        <v>2085</v>
      </c>
      <c r="C9173">
        <v>201203</v>
      </c>
      <c r="D9173">
        <v>31</v>
      </c>
      <c r="E9173" t="s">
        <v>1646</v>
      </c>
      <c r="F9173">
        <v>0</v>
      </c>
      <c r="G9173">
        <v>0</v>
      </c>
      <c r="H9173">
        <v>0</v>
      </c>
      <c r="I9173">
        <v>43112069801</v>
      </c>
      <c r="J9173">
        <v>4</v>
      </c>
      <c r="K9173" t="s">
        <v>2064</v>
      </c>
      <c r="L9173">
        <v>2309</v>
      </c>
      <c r="M9173" t="s">
        <v>2016</v>
      </c>
      <c r="N9173" t="s">
        <v>2062</v>
      </c>
      <c r="O9173">
        <v>108958</v>
      </c>
      <c r="P9173" t="s">
        <v>1771</v>
      </c>
      <c r="Q9173">
        <v>20050303</v>
      </c>
      <c r="R9173">
        <v>891012369</v>
      </c>
    </row>
    <row r="9174" spans="1:18">
      <c r="A9174" t="s">
        <v>2080</v>
      </c>
      <c r="B9174" t="s">
        <v>2099</v>
      </c>
      <c r="C9174">
        <v>201203</v>
      </c>
      <c r="D9174">
        <v>31</v>
      </c>
      <c r="E9174" t="s">
        <v>1646</v>
      </c>
      <c r="F9174">
        <v>0</v>
      </c>
      <c r="G9174">
        <v>0</v>
      </c>
      <c r="H9174">
        <v>0</v>
      </c>
      <c r="I9174">
        <v>43112071001</v>
      </c>
      <c r="J9174">
        <v>4</v>
      </c>
      <c r="K9174" t="s">
        <v>2064</v>
      </c>
      <c r="L9174">
        <v>2309</v>
      </c>
      <c r="M9174" t="s">
        <v>2016</v>
      </c>
      <c r="N9174" t="s">
        <v>2062</v>
      </c>
      <c r="O9174">
        <v>63299</v>
      </c>
      <c r="P9174" t="s">
        <v>1769</v>
      </c>
      <c r="Q9174">
        <v>20050531</v>
      </c>
      <c r="R9174">
        <v>891012369</v>
      </c>
    </row>
    <row r="9175" spans="1:18">
      <c r="A9175" t="s">
        <v>2080</v>
      </c>
      <c r="B9175" t="s">
        <v>2099</v>
      </c>
      <c r="C9175">
        <v>201203</v>
      </c>
      <c r="D9175">
        <v>31</v>
      </c>
      <c r="E9175" t="s">
        <v>1646</v>
      </c>
      <c r="F9175">
        <v>0</v>
      </c>
      <c r="G9175">
        <v>0</v>
      </c>
      <c r="H9175">
        <v>0</v>
      </c>
      <c r="I9175">
        <v>43112071001</v>
      </c>
      <c r="J9175">
        <v>4</v>
      </c>
      <c r="K9175" t="s">
        <v>2064</v>
      </c>
      <c r="L9175">
        <v>2309</v>
      </c>
      <c r="M9175" t="s">
        <v>2016</v>
      </c>
      <c r="N9175" t="s">
        <v>2062</v>
      </c>
      <c r="O9175">
        <v>161671</v>
      </c>
      <c r="P9175" t="s">
        <v>1771</v>
      </c>
      <c r="Q9175">
        <v>20050531</v>
      </c>
      <c r="R9175">
        <v>891012369</v>
      </c>
    </row>
    <row r="9176" spans="1:18">
      <c r="A9176" t="s">
        <v>2080</v>
      </c>
      <c r="B9176" t="s">
        <v>2100</v>
      </c>
      <c r="C9176">
        <v>201203</v>
      </c>
      <c r="D9176">
        <v>31</v>
      </c>
      <c r="E9176" t="s">
        <v>1646</v>
      </c>
      <c r="F9176">
        <v>0</v>
      </c>
      <c r="G9176">
        <v>0</v>
      </c>
      <c r="H9176">
        <v>0</v>
      </c>
      <c r="I9176">
        <v>43112074500</v>
      </c>
      <c r="J9176">
        <v>4</v>
      </c>
      <c r="K9176" t="s">
        <v>2064</v>
      </c>
      <c r="L9176">
        <v>2309</v>
      </c>
      <c r="M9176" t="s">
        <v>2016</v>
      </c>
      <c r="N9176" t="s">
        <v>2062</v>
      </c>
      <c r="O9176">
        <v>142198</v>
      </c>
      <c r="P9176" t="s">
        <v>1771</v>
      </c>
      <c r="Q9176">
        <v>20050328</v>
      </c>
      <c r="R9176">
        <v>891012369</v>
      </c>
    </row>
    <row r="9177" spans="1:18">
      <c r="A9177" t="s">
        <v>2080</v>
      </c>
      <c r="B9177" t="s">
        <v>2100</v>
      </c>
      <c r="C9177">
        <v>201203</v>
      </c>
      <c r="D9177">
        <v>0</v>
      </c>
      <c r="E9177" t="s">
        <v>1646</v>
      </c>
      <c r="F9177">
        <v>0</v>
      </c>
      <c r="G9177">
        <v>0</v>
      </c>
      <c r="H9177">
        <v>0</v>
      </c>
      <c r="I9177">
        <v>43112074500</v>
      </c>
      <c r="J9177">
        <v>4</v>
      </c>
      <c r="K9177" t="s">
        <v>2064</v>
      </c>
      <c r="L9177">
        <v>2309</v>
      </c>
      <c r="M9177" t="s">
        <v>2016</v>
      </c>
      <c r="N9177" t="s">
        <v>2062</v>
      </c>
      <c r="O9177">
        <v>0</v>
      </c>
      <c r="P9177" t="s">
        <v>1769</v>
      </c>
      <c r="Q9177">
        <v>20050328</v>
      </c>
      <c r="R9177">
        <v>891012369</v>
      </c>
    </row>
    <row r="9178" spans="1:18">
      <c r="A9178" t="s">
        <v>2059</v>
      </c>
      <c r="B9178" t="s">
        <v>2094</v>
      </c>
      <c r="C9178">
        <v>201204</v>
      </c>
      <c r="D9178">
        <v>30</v>
      </c>
      <c r="E9178" t="s">
        <v>1646</v>
      </c>
      <c r="F9178">
        <v>0</v>
      </c>
      <c r="G9178">
        <v>0</v>
      </c>
      <c r="H9178">
        <v>0</v>
      </c>
      <c r="I9178">
        <v>43112066602</v>
      </c>
      <c r="J9178">
        <v>4</v>
      </c>
      <c r="K9178" t="s">
        <v>2064</v>
      </c>
      <c r="L9178">
        <v>2309</v>
      </c>
      <c r="M9178" t="s">
        <v>2016</v>
      </c>
      <c r="N9178" t="s">
        <v>2062</v>
      </c>
      <c r="O9178">
        <v>67124</v>
      </c>
      <c r="P9178" t="s">
        <v>1769</v>
      </c>
      <c r="Q9178">
        <v>20060924</v>
      </c>
      <c r="R9178">
        <v>891012369</v>
      </c>
    </row>
    <row r="9179" spans="1:18">
      <c r="A9179" t="s">
        <v>2059</v>
      </c>
      <c r="B9179" t="s">
        <v>2095</v>
      </c>
      <c r="C9179">
        <v>201204</v>
      </c>
      <c r="D9179">
        <v>30</v>
      </c>
      <c r="E9179" t="s">
        <v>1646</v>
      </c>
      <c r="F9179">
        <v>0</v>
      </c>
      <c r="G9179">
        <v>0</v>
      </c>
      <c r="H9179">
        <v>0</v>
      </c>
      <c r="I9179">
        <v>43112067102</v>
      </c>
      <c r="J9179">
        <v>4</v>
      </c>
      <c r="K9179" t="s">
        <v>2079</v>
      </c>
      <c r="L9179">
        <v>2309</v>
      </c>
      <c r="M9179" t="s">
        <v>2016</v>
      </c>
      <c r="N9179" t="s">
        <v>2062</v>
      </c>
      <c r="O9179">
        <v>172921</v>
      </c>
      <c r="P9179" t="s">
        <v>1771</v>
      </c>
      <c r="Q9179">
        <v>20080521</v>
      </c>
      <c r="R9179">
        <v>891012369</v>
      </c>
    </row>
    <row r="9180" spans="1:18">
      <c r="A9180" t="s">
        <v>2059</v>
      </c>
      <c r="B9180" t="s">
        <v>2096</v>
      </c>
      <c r="C9180">
        <v>201204</v>
      </c>
      <c r="D9180">
        <v>26</v>
      </c>
      <c r="E9180" t="s">
        <v>1646</v>
      </c>
      <c r="F9180">
        <v>0</v>
      </c>
      <c r="G9180">
        <v>0</v>
      </c>
      <c r="H9180">
        <v>0</v>
      </c>
      <c r="I9180">
        <v>43112067102</v>
      </c>
      <c r="J9180">
        <v>4</v>
      </c>
      <c r="K9180" t="s">
        <v>2079</v>
      </c>
      <c r="L9180">
        <v>2309</v>
      </c>
      <c r="M9180" t="s">
        <v>2016</v>
      </c>
      <c r="N9180" t="s">
        <v>2062</v>
      </c>
      <c r="O9180">
        <v>56251</v>
      </c>
      <c r="P9180" t="s">
        <v>1769</v>
      </c>
      <c r="Q9180">
        <v>20080521</v>
      </c>
      <c r="R9180">
        <v>891012369</v>
      </c>
    </row>
    <row r="9181" spans="1:18">
      <c r="A9181" t="s">
        <v>2059</v>
      </c>
      <c r="B9181" t="s">
        <v>2071</v>
      </c>
      <c r="C9181">
        <v>201204</v>
      </c>
      <c r="D9181">
        <v>30</v>
      </c>
      <c r="E9181" t="s">
        <v>1646</v>
      </c>
      <c r="F9181">
        <v>0</v>
      </c>
      <c r="G9181">
        <v>0</v>
      </c>
      <c r="H9181">
        <v>0</v>
      </c>
      <c r="I9181">
        <v>43112067501</v>
      </c>
      <c r="J9181">
        <v>4</v>
      </c>
      <c r="K9181" t="s">
        <v>2064</v>
      </c>
      <c r="L9181">
        <v>2309</v>
      </c>
      <c r="M9181" t="s">
        <v>2016</v>
      </c>
      <c r="N9181" t="s">
        <v>2062</v>
      </c>
      <c r="O9181">
        <v>119942</v>
      </c>
      <c r="P9181" t="s">
        <v>1769</v>
      </c>
      <c r="Q9181">
        <v>20021009</v>
      </c>
      <c r="R9181">
        <v>891012369</v>
      </c>
    </row>
    <row r="9182" spans="1:18">
      <c r="A9182" t="s">
        <v>2059</v>
      </c>
      <c r="B9182" t="s">
        <v>2097</v>
      </c>
      <c r="C9182">
        <v>201204</v>
      </c>
      <c r="D9182">
        <v>30</v>
      </c>
      <c r="E9182" t="s">
        <v>1646</v>
      </c>
      <c r="F9182">
        <v>0</v>
      </c>
      <c r="G9182">
        <v>0</v>
      </c>
      <c r="H9182">
        <v>0</v>
      </c>
      <c r="I9182">
        <v>43112071500</v>
      </c>
      <c r="J9182">
        <v>4</v>
      </c>
      <c r="K9182" t="s">
        <v>2064</v>
      </c>
      <c r="L9182">
        <v>2309</v>
      </c>
      <c r="M9182" t="s">
        <v>2016</v>
      </c>
      <c r="N9182" t="s">
        <v>2062</v>
      </c>
      <c r="O9182">
        <v>243022</v>
      </c>
      <c r="P9182" t="s">
        <v>1771</v>
      </c>
      <c r="Q9182">
        <v>20070111</v>
      </c>
      <c r="R9182">
        <v>891012369</v>
      </c>
    </row>
    <row r="9183" spans="1:18">
      <c r="A9183" t="s">
        <v>2059</v>
      </c>
      <c r="B9183" t="s">
        <v>2098</v>
      </c>
      <c r="C9183">
        <v>201204</v>
      </c>
      <c r="D9183">
        <v>30</v>
      </c>
      <c r="E9183" t="s">
        <v>1646</v>
      </c>
      <c r="F9183">
        <v>0</v>
      </c>
      <c r="G9183">
        <v>0</v>
      </c>
      <c r="H9183">
        <v>0</v>
      </c>
      <c r="I9183">
        <v>43112071500</v>
      </c>
      <c r="J9183">
        <v>4</v>
      </c>
      <c r="K9183" t="s">
        <v>2064</v>
      </c>
      <c r="L9183">
        <v>2309</v>
      </c>
      <c r="M9183" t="s">
        <v>2016</v>
      </c>
      <c r="N9183" t="s">
        <v>2062</v>
      </c>
      <c r="O9183">
        <v>153061</v>
      </c>
      <c r="P9183" t="s">
        <v>1769</v>
      </c>
      <c r="Q9183">
        <v>20070111</v>
      </c>
      <c r="R9183">
        <v>891012369</v>
      </c>
    </row>
    <row r="9184" spans="1:18">
      <c r="A9184" t="s">
        <v>2059</v>
      </c>
      <c r="B9184" t="s">
        <v>2076</v>
      </c>
      <c r="C9184">
        <v>201204</v>
      </c>
      <c r="D9184">
        <v>0</v>
      </c>
      <c r="E9184" t="s">
        <v>1646</v>
      </c>
      <c r="F9184">
        <v>0</v>
      </c>
      <c r="G9184">
        <v>0</v>
      </c>
      <c r="H9184">
        <v>0</v>
      </c>
      <c r="I9184">
        <v>43112080100</v>
      </c>
      <c r="J9184">
        <v>4</v>
      </c>
      <c r="K9184" t="s">
        <v>2061</v>
      </c>
      <c r="L9184">
        <v>2309</v>
      </c>
      <c r="M9184" t="s">
        <v>2016</v>
      </c>
      <c r="N9184" t="s">
        <v>2062</v>
      </c>
      <c r="O9184">
        <v>0</v>
      </c>
      <c r="P9184" t="s">
        <v>1771</v>
      </c>
      <c r="Q9184">
        <v>20100331</v>
      </c>
      <c r="R9184">
        <v>891012369</v>
      </c>
    </row>
    <row r="9185" spans="1:18">
      <c r="A9185" t="s">
        <v>2059</v>
      </c>
      <c r="B9185" t="s">
        <v>2087</v>
      </c>
      <c r="C9185">
        <v>201204</v>
      </c>
      <c r="D9185">
        <v>29</v>
      </c>
      <c r="E9185" t="s">
        <v>1646</v>
      </c>
      <c r="F9185">
        <v>0</v>
      </c>
      <c r="G9185">
        <v>0</v>
      </c>
      <c r="H9185">
        <v>0</v>
      </c>
      <c r="I9185">
        <v>43112080200</v>
      </c>
      <c r="J9185">
        <v>4</v>
      </c>
      <c r="K9185" t="s">
        <v>2075</v>
      </c>
      <c r="L9185">
        <v>2309</v>
      </c>
      <c r="M9185" t="s">
        <v>2016</v>
      </c>
      <c r="N9185" t="s">
        <v>2062</v>
      </c>
      <c r="O9185">
        <v>30662</v>
      </c>
      <c r="P9185" t="s">
        <v>1771</v>
      </c>
      <c r="Q9185">
        <v>20120401</v>
      </c>
      <c r="R9185">
        <v>891012369</v>
      </c>
    </row>
    <row r="9186" spans="1:18">
      <c r="A9186" t="s">
        <v>2077</v>
      </c>
      <c r="B9186" t="s">
        <v>2078</v>
      </c>
      <c r="C9186">
        <v>201204</v>
      </c>
      <c r="D9186">
        <v>30</v>
      </c>
      <c r="E9186" t="s">
        <v>1646</v>
      </c>
      <c r="F9186">
        <v>0</v>
      </c>
      <c r="G9186">
        <v>0</v>
      </c>
      <c r="H9186">
        <v>0</v>
      </c>
      <c r="I9186">
        <v>43112079900</v>
      </c>
      <c r="J9186">
        <v>4</v>
      </c>
      <c r="K9186" t="s">
        <v>2079</v>
      </c>
      <c r="L9186">
        <v>2309</v>
      </c>
      <c r="M9186" t="s">
        <v>2016</v>
      </c>
      <c r="N9186" t="s">
        <v>2062</v>
      </c>
      <c r="O9186">
        <v>116543</v>
      </c>
      <c r="P9186" t="s">
        <v>1771</v>
      </c>
      <c r="Q9186">
        <v>20090512</v>
      </c>
      <c r="R9186">
        <v>891012369</v>
      </c>
    </row>
    <row r="9187" spans="1:18">
      <c r="A9187" t="s">
        <v>2080</v>
      </c>
      <c r="B9187" t="s">
        <v>2085</v>
      </c>
      <c r="C9187">
        <v>201204</v>
      </c>
      <c r="D9187">
        <v>30</v>
      </c>
      <c r="E9187" t="s">
        <v>1646</v>
      </c>
      <c r="F9187">
        <v>0</v>
      </c>
      <c r="G9187">
        <v>0</v>
      </c>
      <c r="H9187">
        <v>0</v>
      </c>
      <c r="I9187">
        <v>43112069801</v>
      </c>
      <c r="J9187">
        <v>4</v>
      </c>
      <c r="K9187" t="s">
        <v>2064</v>
      </c>
      <c r="L9187">
        <v>2309</v>
      </c>
      <c r="M9187" t="s">
        <v>2016</v>
      </c>
      <c r="N9187" t="s">
        <v>2062</v>
      </c>
      <c r="O9187">
        <v>102325</v>
      </c>
      <c r="P9187" t="s">
        <v>1771</v>
      </c>
      <c r="Q9187">
        <v>20050303</v>
      </c>
      <c r="R9187">
        <v>891012369</v>
      </c>
    </row>
    <row r="9188" spans="1:18">
      <c r="A9188" t="s">
        <v>2080</v>
      </c>
      <c r="B9188" t="s">
        <v>2099</v>
      </c>
      <c r="C9188">
        <v>201204</v>
      </c>
      <c r="D9188">
        <v>30</v>
      </c>
      <c r="E9188" t="s">
        <v>1646</v>
      </c>
      <c r="F9188">
        <v>0</v>
      </c>
      <c r="G9188">
        <v>0</v>
      </c>
      <c r="H9188">
        <v>0</v>
      </c>
      <c r="I9188">
        <v>43112071001</v>
      </c>
      <c r="J9188">
        <v>4</v>
      </c>
      <c r="K9188" t="s">
        <v>2064</v>
      </c>
      <c r="L9188">
        <v>2309</v>
      </c>
      <c r="M9188" t="s">
        <v>2016</v>
      </c>
      <c r="N9188" t="s">
        <v>2062</v>
      </c>
      <c r="O9188">
        <v>149773</v>
      </c>
      <c r="P9188" t="s">
        <v>1771</v>
      </c>
      <c r="Q9188">
        <v>20050531</v>
      </c>
      <c r="R9188">
        <v>891012369</v>
      </c>
    </row>
    <row r="9189" spans="1:18">
      <c r="A9189" t="s">
        <v>2080</v>
      </c>
      <c r="B9189" t="s">
        <v>2099</v>
      </c>
      <c r="C9189">
        <v>201204</v>
      </c>
      <c r="D9189">
        <v>30</v>
      </c>
      <c r="E9189" t="s">
        <v>1646</v>
      </c>
      <c r="F9189">
        <v>0</v>
      </c>
      <c r="G9189">
        <v>0</v>
      </c>
      <c r="H9189">
        <v>0</v>
      </c>
      <c r="I9189">
        <v>43112071001</v>
      </c>
      <c r="J9189">
        <v>4</v>
      </c>
      <c r="K9189" t="s">
        <v>2064</v>
      </c>
      <c r="L9189">
        <v>2309</v>
      </c>
      <c r="M9189" t="s">
        <v>2016</v>
      </c>
      <c r="N9189" t="s">
        <v>2062</v>
      </c>
      <c r="O9189">
        <v>59683</v>
      </c>
      <c r="P9189" t="s">
        <v>1769</v>
      </c>
      <c r="Q9189">
        <v>20050531</v>
      </c>
      <c r="R9189">
        <v>891012369</v>
      </c>
    </row>
    <row r="9190" spans="1:18">
      <c r="A9190" t="s">
        <v>2080</v>
      </c>
      <c r="B9190" t="s">
        <v>2100</v>
      </c>
      <c r="C9190">
        <v>201204</v>
      </c>
      <c r="D9190">
        <v>0</v>
      </c>
      <c r="E9190" t="s">
        <v>1646</v>
      </c>
      <c r="F9190">
        <v>0</v>
      </c>
      <c r="G9190">
        <v>0</v>
      </c>
      <c r="H9190">
        <v>0</v>
      </c>
      <c r="I9190">
        <v>43112074500</v>
      </c>
      <c r="J9190">
        <v>4</v>
      </c>
      <c r="K9190" t="s">
        <v>2064</v>
      </c>
      <c r="L9190">
        <v>2309</v>
      </c>
      <c r="M9190" t="s">
        <v>2016</v>
      </c>
      <c r="N9190" t="s">
        <v>2062</v>
      </c>
      <c r="O9190">
        <v>0</v>
      </c>
      <c r="P9190" t="s">
        <v>1769</v>
      </c>
      <c r="Q9190">
        <v>20050328</v>
      </c>
      <c r="R9190">
        <v>891012369</v>
      </c>
    </row>
    <row r="9191" spans="1:18">
      <c r="A9191" t="s">
        <v>2080</v>
      </c>
      <c r="B9191" t="s">
        <v>2100</v>
      </c>
      <c r="C9191">
        <v>201204</v>
      </c>
      <c r="D9191">
        <v>30</v>
      </c>
      <c r="E9191" t="s">
        <v>1646</v>
      </c>
      <c r="F9191">
        <v>0</v>
      </c>
      <c r="G9191">
        <v>0</v>
      </c>
      <c r="H9191">
        <v>0</v>
      </c>
      <c r="I9191">
        <v>43112074500</v>
      </c>
      <c r="J9191">
        <v>4</v>
      </c>
      <c r="K9191" t="s">
        <v>2064</v>
      </c>
      <c r="L9191">
        <v>2309</v>
      </c>
      <c r="M9191" t="s">
        <v>2016</v>
      </c>
      <c r="N9191" t="s">
        <v>2062</v>
      </c>
      <c r="O9191">
        <v>129566</v>
      </c>
      <c r="P9191" t="s">
        <v>1771</v>
      </c>
      <c r="Q9191">
        <v>20050328</v>
      </c>
      <c r="R9191">
        <v>891012369</v>
      </c>
    </row>
    <row r="9192" spans="1:18">
      <c r="A9192" t="s">
        <v>2059</v>
      </c>
      <c r="B9192" t="s">
        <v>2094</v>
      </c>
      <c r="C9192">
        <v>201205</v>
      </c>
      <c r="D9192">
        <v>31</v>
      </c>
      <c r="E9192" t="s">
        <v>1646</v>
      </c>
      <c r="F9192">
        <v>0</v>
      </c>
      <c r="G9192">
        <v>0</v>
      </c>
      <c r="H9192">
        <v>0</v>
      </c>
      <c r="I9192">
        <v>43112066602</v>
      </c>
      <c r="J9192">
        <v>4</v>
      </c>
      <c r="K9192" t="s">
        <v>2064</v>
      </c>
      <c r="L9192">
        <v>2309</v>
      </c>
      <c r="M9192" t="s">
        <v>2016</v>
      </c>
      <c r="N9192" t="s">
        <v>2062</v>
      </c>
      <c r="O9192">
        <v>67633</v>
      </c>
      <c r="P9192" t="s">
        <v>1769</v>
      </c>
      <c r="Q9192">
        <v>20060924</v>
      </c>
      <c r="R9192">
        <v>891012369</v>
      </c>
    </row>
    <row r="9193" spans="1:18">
      <c r="A9193" t="s">
        <v>2059</v>
      </c>
      <c r="B9193" t="s">
        <v>2095</v>
      </c>
      <c r="C9193">
        <v>201205</v>
      </c>
      <c r="D9193">
        <v>31</v>
      </c>
      <c r="E9193" t="s">
        <v>1646</v>
      </c>
      <c r="F9193">
        <v>0</v>
      </c>
      <c r="G9193">
        <v>0</v>
      </c>
      <c r="H9193">
        <v>0</v>
      </c>
      <c r="I9193">
        <v>43112067102</v>
      </c>
      <c r="J9193">
        <v>4</v>
      </c>
      <c r="K9193" t="s">
        <v>2079</v>
      </c>
      <c r="L9193">
        <v>2309</v>
      </c>
      <c r="M9193" t="s">
        <v>2016</v>
      </c>
      <c r="N9193" t="s">
        <v>2062</v>
      </c>
      <c r="O9193">
        <v>173954</v>
      </c>
      <c r="P9193" t="s">
        <v>1771</v>
      </c>
      <c r="Q9193">
        <v>20080521</v>
      </c>
      <c r="R9193">
        <v>891012369</v>
      </c>
    </row>
    <row r="9194" spans="1:18">
      <c r="A9194" t="s">
        <v>2059</v>
      </c>
      <c r="B9194" t="s">
        <v>2096</v>
      </c>
      <c r="C9194">
        <v>201205</v>
      </c>
      <c r="D9194">
        <v>30</v>
      </c>
      <c r="E9194" t="s">
        <v>1646</v>
      </c>
      <c r="F9194">
        <v>0</v>
      </c>
      <c r="G9194">
        <v>0</v>
      </c>
      <c r="H9194">
        <v>0</v>
      </c>
      <c r="I9194">
        <v>43112067102</v>
      </c>
      <c r="J9194">
        <v>4</v>
      </c>
      <c r="K9194" t="s">
        <v>2079</v>
      </c>
      <c r="L9194">
        <v>2309</v>
      </c>
      <c r="M9194" t="s">
        <v>2016</v>
      </c>
      <c r="N9194" t="s">
        <v>2062</v>
      </c>
      <c r="O9194">
        <v>64301</v>
      </c>
      <c r="P9194" t="s">
        <v>1769</v>
      </c>
      <c r="Q9194">
        <v>20080521</v>
      </c>
      <c r="R9194">
        <v>891012369</v>
      </c>
    </row>
    <row r="9195" spans="1:18">
      <c r="A9195" t="s">
        <v>2059</v>
      </c>
      <c r="B9195" t="s">
        <v>2071</v>
      </c>
      <c r="C9195">
        <v>201205</v>
      </c>
      <c r="D9195">
        <v>31</v>
      </c>
      <c r="E9195" t="s">
        <v>1646</v>
      </c>
      <c r="F9195">
        <v>0</v>
      </c>
      <c r="G9195">
        <v>0</v>
      </c>
      <c r="H9195">
        <v>0</v>
      </c>
      <c r="I9195">
        <v>43112067501</v>
      </c>
      <c r="J9195">
        <v>4</v>
      </c>
      <c r="K9195" t="s">
        <v>2064</v>
      </c>
      <c r="L9195">
        <v>2309</v>
      </c>
      <c r="M9195" t="s">
        <v>2016</v>
      </c>
      <c r="N9195" t="s">
        <v>2062</v>
      </c>
      <c r="O9195">
        <v>115036</v>
      </c>
      <c r="P9195" t="s">
        <v>1769</v>
      </c>
      <c r="Q9195">
        <v>20021009</v>
      </c>
      <c r="R9195">
        <v>891012369</v>
      </c>
    </row>
    <row r="9196" spans="1:18">
      <c r="A9196" t="s">
        <v>2059</v>
      </c>
      <c r="B9196" t="s">
        <v>2097</v>
      </c>
      <c r="C9196">
        <v>201205</v>
      </c>
      <c r="D9196">
        <v>31</v>
      </c>
      <c r="E9196" t="s">
        <v>1646</v>
      </c>
      <c r="F9196">
        <v>0</v>
      </c>
      <c r="G9196">
        <v>0</v>
      </c>
      <c r="H9196">
        <v>0</v>
      </c>
      <c r="I9196">
        <v>43112071500</v>
      </c>
      <c r="J9196">
        <v>4</v>
      </c>
      <c r="K9196" t="s">
        <v>2064</v>
      </c>
      <c r="L9196">
        <v>2309</v>
      </c>
      <c r="M9196" t="s">
        <v>2016</v>
      </c>
      <c r="N9196" t="s">
        <v>2062</v>
      </c>
      <c r="O9196">
        <v>247915</v>
      </c>
      <c r="P9196" t="s">
        <v>1771</v>
      </c>
      <c r="Q9196">
        <v>20070111</v>
      </c>
      <c r="R9196">
        <v>891012369</v>
      </c>
    </row>
    <row r="9197" spans="1:18">
      <c r="A9197" t="s">
        <v>2059</v>
      </c>
      <c r="B9197" t="s">
        <v>2098</v>
      </c>
      <c r="C9197">
        <v>201205</v>
      </c>
      <c r="D9197">
        <v>31</v>
      </c>
      <c r="E9197" t="s">
        <v>1646</v>
      </c>
      <c r="F9197">
        <v>0</v>
      </c>
      <c r="G9197">
        <v>0</v>
      </c>
      <c r="H9197">
        <v>0</v>
      </c>
      <c r="I9197">
        <v>43112071500</v>
      </c>
      <c r="J9197">
        <v>4</v>
      </c>
      <c r="K9197" t="s">
        <v>2064</v>
      </c>
      <c r="L9197">
        <v>2309</v>
      </c>
      <c r="M9197" t="s">
        <v>2016</v>
      </c>
      <c r="N9197" t="s">
        <v>2062</v>
      </c>
      <c r="O9197">
        <v>123356</v>
      </c>
      <c r="P9197" t="s">
        <v>1769</v>
      </c>
      <c r="Q9197">
        <v>20070111</v>
      </c>
      <c r="R9197">
        <v>891012369</v>
      </c>
    </row>
    <row r="9198" spans="1:18">
      <c r="A9198" t="s">
        <v>2059</v>
      </c>
      <c r="B9198" t="s">
        <v>2076</v>
      </c>
      <c r="C9198">
        <v>201205</v>
      </c>
      <c r="D9198">
        <v>0</v>
      </c>
      <c r="E9198" t="s">
        <v>1646</v>
      </c>
      <c r="F9198">
        <v>0</v>
      </c>
      <c r="G9198">
        <v>0</v>
      </c>
      <c r="H9198">
        <v>0</v>
      </c>
      <c r="I9198">
        <v>43112080100</v>
      </c>
      <c r="J9198">
        <v>4</v>
      </c>
      <c r="K9198" t="s">
        <v>2061</v>
      </c>
      <c r="L9198">
        <v>2309</v>
      </c>
      <c r="M9198" t="s">
        <v>2016</v>
      </c>
      <c r="N9198" t="s">
        <v>2062</v>
      </c>
      <c r="O9198">
        <v>0</v>
      </c>
      <c r="P9198" t="s">
        <v>1771</v>
      </c>
      <c r="Q9198">
        <v>20100331</v>
      </c>
      <c r="R9198">
        <v>891012369</v>
      </c>
    </row>
    <row r="9199" spans="1:18">
      <c r="A9199" t="s">
        <v>2059</v>
      </c>
      <c r="B9199" t="s">
        <v>2087</v>
      </c>
      <c r="C9199">
        <v>201205</v>
      </c>
      <c r="D9199">
        <v>31</v>
      </c>
      <c r="E9199" t="s">
        <v>1646</v>
      </c>
      <c r="F9199">
        <v>0</v>
      </c>
      <c r="G9199">
        <v>0</v>
      </c>
      <c r="H9199">
        <v>0</v>
      </c>
      <c r="I9199">
        <v>43112080200</v>
      </c>
      <c r="J9199">
        <v>4</v>
      </c>
      <c r="K9199" t="s">
        <v>2075</v>
      </c>
      <c r="L9199">
        <v>2309</v>
      </c>
      <c r="M9199" t="s">
        <v>2016</v>
      </c>
      <c r="N9199" t="s">
        <v>2062</v>
      </c>
      <c r="O9199">
        <v>66987</v>
      </c>
      <c r="P9199" t="s">
        <v>1771</v>
      </c>
      <c r="Q9199">
        <v>20120401</v>
      </c>
      <c r="R9199">
        <v>891012369</v>
      </c>
    </row>
    <row r="9200" spans="1:18">
      <c r="A9200" t="s">
        <v>2077</v>
      </c>
      <c r="B9200" t="s">
        <v>2078</v>
      </c>
      <c r="C9200">
        <v>201205</v>
      </c>
      <c r="D9200">
        <v>31</v>
      </c>
      <c r="E9200" t="s">
        <v>1646</v>
      </c>
      <c r="F9200">
        <v>0</v>
      </c>
      <c r="G9200">
        <v>0</v>
      </c>
      <c r="H9200">
        <v>0</v>
      </c>
      <c r="I9200">
        <v>43112079900</v>
      </c>
      <c r="J9200">
        <v>4</v>
      </c>
      <c r="K9200" t="s">
        <v>2079</v>
      </c>
      <c r="L9200">
        <v>2309</v>
      </c>
      <c r="M9200" t="s">
        <v>2016</v>
      </c>
      <c r="N9200" t="s">
        <v>2062</v>
      </c>
      <c r="O9200">
        <v>120841</v>
      </c>
      <c r="P9200" t="s">
        <v>1771</v>
      </c>
      <c r="Q9200">
        <v>20090512</v>
      </c>
      <c r="R9200">
        <v>891012369</v>
      </c>
    </row>
    <row r="9201" spans="1:18">
      <c r="A9201" t="s">
        <v>2080</v>
      </c>
      <c r="B9201" t="s">
        <v>2085</v>
      </c>
      <c r="C9201">
        <v>201205</v>
      </c>
      <c r="D9201">
        <v>31</v>
      </c>
      <c r="E9201" t="s">
        <v>1646</v>
      </c>
      <c r="F9201">
        <v>0</v>
      </c>
      <c r="G9201">
        <v>0</v>
      </c>
      <c r="H9201">
        <v>0</v>
      </c>
      <c r="I9201">
        <v>43112069801</v>
      </c>
      <c r="J9201">
        <v>4</v>
      </c>
      <c r="K9201" t="s">
        <v>2064</v>
      </c>
      <c r="L9201">
        <v>2309</v>
      </c>
      <c r="M9201" t="s">
        <v>2016</v>
      </c>
      <c r="N9201" t="s">
        <v>2062</v>
      </c>
      <c r="O9201">
        <v>106493</v>
      </c>
      <c r="P9201" t="s">
        <v>1771</v>
      </c>
      <c r="Q9201">
        <v>20050303</v>
      </c>
      <c r="R9201">
        <v>891012369</v>
      </c>
    </row>
    <row r="9202" spans="1:18">
      <c r="A9202" t="s">
        <v>2080</v>
      </c>
      <c r="B9202" t="s">
        <v>2099</v>
      </c>
      <c r="C9202">
        <v>201205</v>
      </c>
      <c r="D9202">
        <v>28</v>
      </c>
      <c r="E9202" t="s">
        <v>1646</v>
      </c>
      <c r="F9202">
        <v>0</v>
      </c>
      <c r="G9202">
        <v>0</v>
      </c>
      <c r="H9202">
        <v>0</v>
      </c>
      <c r="I9202">
        <v>43112071001</v>
      </c>
      <c r="J9202">
        <v>4</v>
      </c>
      <c r="K9202" t="s">
        <v>2064</v>
      </c>
      <c r="L9202">
        <v>2309</v>
      </c>
      <c r="M9202" t="s">
        <v>2016</v>
      </c>
      <c r="N9202" t="s">
        <v>2062</v>
      </c>
      <c r="O9202">
        <v>161473</v>
      </c>
      <c r="P9202" t="s">
        <v>1771</v>
      </c>
      <c r="Q9202">
        <v>20050531</v>
      </c>
      <c r="R9202">
        <v>891012369</v>
      </c>
    </row>
    <row r="9203" spans="1:18">
      <c r="A9203" t="s">
        <v>2080</v>
      </c>
      <c r="B9203" t="s">
        <v>2099</v>
      </c>
      <c r="C9203">
        <v>201205</v>
      </c>
      <c r="D9203">
        <v>28</v>
      </c>
      <c r="E9203" t="s">
        <v>1646</v>
      </c>
      <c r="F9203">
        <v>0</v>
      </c>
      <c r="G9203">
        <v>0</v>
      </c>
      <c r="H9203">
        <v>0</v>
      </c>
      <c r="I9203">
        <v>43112071001</v>
      </c>
      <c r="J9203">
        <v>4</v>
      </c>
      <c r="K9203" t="s">
        <v>2064</v>
      </c>
      <c r="L9203">
        <v>2309</v>
      </c>
      <c r="M9203" t="s">
        <v>2016</v>
      </c>
      <c r="N9203" t="s">
        <v>2062</v>
      </c>
      <c r="O9203">
        <v>46490</v>
      </c>
      <c r="P9203" t="s">
        <v>1769</v>
      </c>
      <c r="Q9203">
        <v>20050531</v>
      </c>
      <c r="R9203">
        <v>891012369</v>
      </c>
    </row>
    <row r="9204" spans="1:18">
      <c r="A9204" t="s">
        <v>2080</v>
      </c>
      <c r="B9204" t="s">
        <v>2100</v>
      </c>
      <c r="C9204">
        <v>201205</v>
      </c>
      <c r="D9204">
        <v>0</v>
      </c>
      <c r="E9204" t="s">
        <v>1646</v>
      </c>
      <c r="F9204">
        <v>0</v>
      </c>
      <c r="G9204">
        <v>0</v>
      </c>
      <c r="H9204">
        <v>0</v>
      </c>
      <c r="I9204">
        <v>43112074500</v>
      </c>
      <c r="J9204">
        <v>4</v>
      </c>
      <c r="K9204" t="s">
        <v>2064</v>
      </c>
      <c r="L9204">
        <v>2309</v>
      </c>
      <c r="M9204" t="s">
        <v>2016</v>
      </c>
      <c r="N9204" t="s">
        <v>2062</v>
      </c>
      <c r="O9204">
        <v>0</v>
      </c>
      <c r="P9204" t="s">
        <v>1769</v>
      </c>
      <c r="Q9204">
        <v>20050328</v>
      </c>
      <c r="R9204">
        <v>891012369</v>
      </c>
    </row>
    <row r="9205" spans="1:18">
      <c r="A9205" t="s">
        <v>2080</v>
      </c>
      <c r="B9205" t="s">
        <v>2100</v>
      </c>
      <c r="C9205">
        <v>201205</v>
      </c>
      <c r="D9205">
        <v>31</v>
      </c>
      <c r="E9205" t="s">
        <v>1646</v>
      </c>
      <c r="F9205">
        <v>0</v>
      </c>
      <c r="G9205">
        <v>0</v>
      </c>
      <c r="H9205">
        <v>0</v>
      </c>
      <c r="I9205">
        <v>43112074500</v>
      </c>
      <c r="J9205">
        <v>4</v>
      </c>
      <c r="K9205" t="s">
        <v>2064</v>
      </c>
      <c r="L9205">
        <v>2309</v>
      </c>
      <c r="M9205" t="s">
        <v>2016</v>
      </c>
      <c r="N9205" t="s">
        <v>2062</v>
      </c>
      <c r="O9205">
        <v>133983</v>
      </c>
      <c r="P9205" t="s">
        <v>1771</v>
      </c>
      <c r="Q9205">
        <v>20050328</v>
      </c>
      <c r="R9205">
        <v>891012369</v>
      </c>
    </row>
    <row r="9206" spans="1:18">
      <c r="A9206" t="s">
        <v>2059</v>
      </c>
      <c r="B9206" t="s">
        <v>2094</v>
      </c>
      <c r="C9206">
        <v>201206</v>
      </c>
      <c r="D9206">
        <v>28</v>
      </c>
      <c r="E9206" t="s">
        <v>1646</v>
      </c>
      <c r="F9206">
        <v>0</v>
      </c>
      <c r="G9206">
        <v>0</v>
      </c>
      <c r="H9206">
        <v>0</v>
      </c>
      <c r="I9206">
        <v>43112066602</v>
      </c>
      <c r="J9206">
        <v>4</v>
      </c>
      <c r="K9206" t="s">
        <v>2064</v>
      </c>
      <c r="L9206">
        <v>2309</v>
      </c>
      <c r="M9206" t="s">
        <v>2016</v>
      </c>
      <c r="N9206" t="s">
        <v>2062</v>
      </c>
      <c r="O9206">
        <v>53725</v>
      </c>
      <c r="P9206" t="s">
        <v>1769</v>
      </c>
      <c r="Q9206">
        <v>20060924</v>
      </c>
      <c r="R9206">
        <v>891012369</v>
      </c>
    </row>
    <row r="9207" spans="1:18">
      <c r="A9207" t="s">
        <v>2059</v>
      </c>
      <c r="B9207" t="s">
        <v>2091</v>
      </c>
      <c r="C9207">
        <v>201206</v>
      </c>
      <c r="D9207">
        <v>6</v>
      </c>
      <c r="E9207" t="s">
        <v>1646</v>
      </c>
      <c r="F9207">
        <v>0</v>
      </c>
      <c r="G9207">
        <v>0</v>
      </c>
      <c r="H9207">
        <v>0</v>
      </c>
      <c r="I9207">
        <v>43112066602</v>
      </c>
      <c r="J9207">
        <v>4</v>
      </c>
      <c r="K9207" t="s">
        <v>2064</v>
      </c>
      <c r="L9207">
        <v>2309</v>
      </c>
      <c r="M9207" t="s">
        <v>2016</v>
      </c>
      <c r="N9207" t="s">
        <v>2062</v>
      </c>
      <c r="O9207">
        <v>4580</v>
      </c>
      <c r="P9207" t="s">
        <v>1771</v>
      </c>
      <c r="Q9207">
        <v>20060924</v>
      </c>
      <c r="R9207">
        <v>891012369</v>
      </c>
    </row>
    <row r="9208" spans="1:18">
      <c r="A9208" t="s">
        <v>2059</v>
      </c>
      <c r="B9208" t="s">
        <v>2095</v>
      </c>
      <c r="C9208">
        <v>201206</v>
      </c>
      <c r="D9208">
        <v>29</v>
      </c>
      <c r="E9208" t="s">
        <v>1646</v>
      </c>
      <c r="F9208">
        <v>0</v>
      </c>
      <c r="G9208">
        <v>0</v>
      </c>
      <c r="H9208">
        <v>0</v>
      </c>
      <c r="I9208">
        <v>43112067102</v>
      </c>
      <c r="J9208">
        <v>4</v>
      </c>
      <c r="K9208" t="s">
        <v>2079</v>
      </c>
      <c r="L9208">
        <v>2309</v>
      </c>
      <c r="M9208" t="s">
        <v>2016</v>
      </c>
      <c r="N9208" t="s">
        <v>2062</v>
      </c>
      <c r="O9208">
        <v>152419</v>
      </c>
      <c r="P9208" t="s">
        <v>1771</v>
      </c>
      <c r="Q9208">
        <v>20080521</v>
      </c>
      <c r="R9208">
        <v>891012369</v>
      </c>
    </row>
    <row r="9209" spans="1:18">
      <c r="A9209" t="s">
        <v>2059</v>
      </c>
      <c r="B9209" t="s">
        <v>2096</v>
      </c>
      <c r="C9209">
        <v>201206</v>
      </c>
      <c r="D9209">
        <v>29</v>
      </c>
      <c r="E9209" t="s">
        <v>1646</v>
      </c>
      <c r="F9209">
        <v>0</v>
      </c>
      <c r="G9209">
        <v>0</v>
      </c>
      <c r="H9209">
        <v>0</v>
      </c>
      <c r="I9209">
        <v>43112067102</v>
      </c>
      <c r="J9209">
        <v>4</v>
      </c>
      <c r="K9209" t="s">
        <v>2079</v>
      </c>
      <c r="L9209">
        <v>2309</v>
      </c>
      <c r="M9209" t="s">
        <v>2016</v>
      </c>
      <c r="N9209" t="s">
        <v>2062</v>
      </c>
      <c r="O9209">
        <v>55909</v>
      </c>
      <c r="P9209" t="s">
        <v>1769</v>
      </c>
      <c r="Q9209">
        <v>20080521</v>
      </c>
      <c r="R9209">
        <v>891012369</v>
      </c>
    </row>
    <row r="9210" spans="1:18">
      <c r="A9210" t="s">
        <v>2059</v>
      </c>
      <c r="B9210" t="s">
        <v>2071</v>
      </c>
      <c r="C9210">
        <v>201206</v>
      </c>
      <c r="D9210">
        <v>29</v>
      </c>
      <c r="E9210" t="s">
        <v>1646</v>
      </c>
      <c r="F9210">
        <v>0</v>
      </c>
      <c r="G9210">
        <v>0</v>
      </c>
      <c r="H9210">
        <v>0</v>
      </c>
      <c r="I9210">
        <v>43112067501</v>
      </c>
      <c r="J9210">
        <v>4</v>
      </c>
      <c r="K9210" t="s">
        <v>2064</v>
      </c>
      <c r="L9210">
        <v>2309</v>
      </c>
      <c r="M9210" t="s">
        <v>2016</v>
      </c>
      <c r="N9210" t="s">
        <v>2062</v>
      </c>
      <c r="O9210">
        <v>99383</v>
      </c>
      <c r="P9210" t="s">
        <v>1769</v>
      </c>
      <c r="Q9210">
        <v>20021009</v>
      </c>
      <c r="R9210">
        <v>891012369</v>
      </c>
    </row>
    <row r="9211" spans="1:18">
      <c r="A9211" t="s">
        <v>2059</v>
      </c>
      <c r="B9211" t="s">
        <v>2097</v>
      </c>
      <c r="C9211">
        <v>201206</v>
      </c>
      <c r="D9211">
        <v>29</v>
      </c>
      <c r="E9211" t="s">
        <v>1646</v>
      </c>
      <c r="F9211">
        <v>0</v>
      </c>
      <c r="G9211">
        <v>0</v>
      </c>
      <c r="H9211">
        <v>0</v>
      </c>
      <c r="I9211">
        <v>43112071500</v>
      </c>
      <c r="J9211">
        <v>4</v>
      </c>
      <c r="K9211" t="s">
        <v>2064</v>
      </c>
      <c r="L9211">
        <v>2309</v>
      </c>
      <c r="M9211" t="s">
        <v>2016</v>
      </c>
      <c r="N9211" t="s">
        <v>2062</v>
      </c>
      <c r="O9211">
        <v>227028</v>
      </c>
      <c r="P9211" t="s">
        <v>1771</v>
      </c>
      <c r="Q9211">
        <v>20070111</v>
      </c>
      <c r="R9211">
        <v>891012369</v>
      </c>
    </row>
    <row r="9212" spans="1:18">
      <c r="A9212" t="s">
        <v>2059</v>
      </c>
      <c r="B9212" t="s">
        <v>2098</v>
      </c>
      <c r="C9212">
        <v>201206</v>
      </c>
      <c r="D9212">
        <v>29</v>
      </c>
      <c r="E9212" t="s">
        <v>1646</v>
      </c>
      <c r="F9212">
        <v>0</v>
      </c>
      <c r="G9212">
        <v>0</v>
      </c>
      <c r="H9212">
        <v>0</v>
      </c>
      <c r="I9212">
        <v>43112071500</v>
      </c>
      <c r="J9212">
        <v>4</v>
      </c>
      <c r="K9212" t="s">
        <v>2064</v>
      </c>
      <c r="L9212">
        <v>2309</v>
      </c>
      <c r="M9212" t="s">
        <v>2016</v>
      </c>
      <c r="N9212" t="s">
        <v>2062</v>
      </c>
      <c r="O9212">
        <v>106573</v>
      </c>
      <c r="P9212" t="s">
        <v>1769</v>
      </c>
      <c r="Q9212">
        <v>20070111</v>
      </c>
      <c r="R9212">
        <v>891012369</v>
      </c>
    </row>
    <row r="9213" spans="1:18">
      <c r="A9213" t="s">
        <v>2059</v>
      </c>
      <c r="B9213" t="s">
        <v>2076</v>
      </c>
      <c r="C9213">
        <v>201206</v>
      </c>
      <c r="D9213">
        <v>0</v>
      </c>
      <c r="E9213" t="s">
        <v>1646</v>
      </c>
      <c r="F9213">
        <v>0</v>
      </c>
      <c r="G9213">
        <v>0</v>
      </c>
      <c r="H9213">
        <v>0</v>
      </c>
      <c r="I9213">
        <v>43112080100</v>
      </c>
      <c r="J9213">
        <v>4</v>
      </c>
      <c r="K9213" t="s">
        <v>2061</v>
      </c>
      <c r="L9213">
        <v>2309</v>
      </c>
      <c r="M9213" t="s">
        <v>2016</v>
      </c>
      <c r="N9213" t="s">
        <v>2062</v>
      </c>
      <c r="O9213">
        <v>0</v>
      </c>
      <c r="P9213" t="s">
        <v>1771</v>
      </c>
      <c r="Q9213">
        <v>20100331</v>
      </c>
      <c r="R9213">
        <v>891012369</v>
      </c>
    </row>
    <row r="9214" spans="1:18">
      <c r="A9214" t="s">
        <v>2059</v>
      </c>
      <c r="B9214" t="s">
        <v>2087</v>
      </c>
      <c r="C9214">
        <v>201206</v>
      </c>
      <c r="D9214">
        <v>29</v>
      </c>
      <c r="E9214" t="s">
        <v>1646</v>
      </c>
      <c r="F9214">
        <v>0</v>
      </c>
      <c r="G9214">
        <v>0</v>
      </c>
      <c r="H9214">
        <v>0</v>
      </c>
      <c r="I9214">
        <v>43112080200</v>
      </c>
      <c r="J9214">
        <v>4</v>
      </c>
      <c r="K9214" t="s">
        <v>2075</v>
      </c>
      <c r="L9214">
        <v>2309</v>
      </c>
      <c r="M9214" t="s">
        <v>2016</v>
      </c>
      <c r="N9214" t="s">
        <v>2062</v>
      </c>
      <c r="O9214">
        <v>5221</v>
      </c>
      <c r="P9214" t="s">
        <v>1771</v>
      </c>
      <c r="Q9214">
        <v>20120401</v>
      </c>
      <c r="R9214">
        <v>891012369</v>
      </c>
    </row>
    <row r="9215" spans="1:18">
      <c r="A9215" t="s">
        <v>2077</v>
      </c>
      <c r="B9215" t="s">
        <v>2078</v>
      </c>
      <c r="C9215">
        <v>201206</v>
      </c>
      <c r="D9215">
        <v>29</v>
      </c>
      <c r="E9215" t="s">
        <v>1646</v>
      </c>
      <c r="F9215">
        <v>0</v>
      </c>
      <c r="G9215">
        <v>0</v>
      </c>
      <c r="H9215">
        <v>0</v>
      </c>
      <c r="I9215">
        <v>43112079900</v>
      </c>
      <c r="J9215">
        <v>4</v>
      </c>
      <c r="K9215" t="s">
        <v>2079</v>
      </c>
      <c r="L9215">
        <v>2309</v>
      </c>
      <c r="M9215" t="s">
        <v>2016</v>
      </c>
      <c r="N9215" t="s">
        <v>2062</v>
      </c>
      <c r="O9215">
        <v>105525</v>
      </c>
      <c r="P9215" t="s">
        <v>1771</v>
      </c>
      <c r="Q9215">
        <v>20090512</v>
      </c>
      <c r="R9215">
        <v>891012369</v>
      </c>
    </row>
    <row r="9216" spans="1:18">
      <c r="A9216" t="s">
        <v>2080</v>
      </c>
      <c r="B9216" t="s">
        <v>2085</v>
      </c>
      <c r="C9216">
        <v>201206</v>
      </c>
      <c r="D9216">
        <v>29</v>
      </c>
      <c r="E9216" t="s">
        <v>1646</v>
      </c>
      <c r="F9216">
        <v>0</v>
      </c>
      <c r="G9216">
        <v>0</v>
      </c>
      <c r="H9216">
        <v>0</v>
      </c>
      <c r="I9216">
        <v>43112069801</v>
      </c>
      <c r="J9216">
        <v>4</v>
      </c>
      <c r="K9216" t="s">
        <v>2064</v>
      </c>
      <c r="L9216">
        <v>2309</v>
      </c>
      <c r="M9216" t="s">
        <v>2016</v>
      </c>
      <c r="N9216" t="s">
        <v>2062</v>
      </c>
      <c r="O9216">
        <v>92494</v>
      </c>
      <c r="P9216" t="s">
        <v>1771</v>
      </c>
      <c r="Q9216">
        <v>20050303</v>
      </c>
      <c r="R9216">
        <v>891012369</v>
      </c>
    </row>
    <row r="9217" spans="1:18">
      <c r="A9217" t="s">
        <v>2080</v>
      </c>
      <c r="B9217" t="s">
        <v>2099</v>
      </c>
      <c r="C9217">
        <v>201206</v>
      </c>
      <c r="D9217">
        <v>19</v>
      </c>
      <c r="E9217" t="s">
        <v>1646</v>
      </c>
      <c r="F9217">
        <v>0</v>
      </c>
      <c r="G9217">
        <v>0</v>
      </c>
      <c r="H9217">
        <v>0</v>
      </c>
      <c r="I9217">
        <v>43112071001</v>
      </c>
      <c r="J9217">
        <v>4</v>
      </c>
      <c r="K9217" t="s">
        <v>2064</v>
      </c>
      <c r="L9217">
        <v>2309</v>
      </c>
      <c r="M9217" t="s">
        <v>2016</v>
      </c>
      <c r="N9217" t="s">
        <v>2062</v>
      </c>
      <c r="O9217">
        <v>28687</v>
      </c>
      <c r="P9217" t="s">
        <v>1769</v>
      </c>
      <c r="Q9217">
        <v>20050531</v>
      </c>
      <c r="R9217">
        <v>891012369</v>
      </c>
    </row>
    <row r="9218" spans="1:18">
      <c r="A9218" t="s">
        <v>2080</v>
      </c>
      <c r="B9218" t="s">
        <v>2099</v>
      </c>
      <c r="C9218">
        <v>201206</v>
      </c>
      <c r="D9218">
        <v>29</v>
      </c>
      <c r="E9218" t="s">
        <v>1646</v>
      </c>
      <c r="F9218">
        <v>0</v>
      </c>
      <c r="G9218">
        <v>0</v>
      </c>
      <c r="H9218">
        <v>0</v>
      </c>
      <c r="I9218">
        <v>43112071001</v>
      </c>
      <c r="J9218">
        <v>4</v>
      </c>
      <c r="K9218" t="s">
        <v>2064</v>
      </c>
      <c r="L9218">
        <v>2309</v>
      </c>
      <c r="M9218" t="s">
        <v>2016</v>
      </c>
      <c r="N9218" t="s">
        <v>2062</v>
      </c>
      <c r="O9218">
        <v>141824</v>
      </c>
      <c r="P9218" t="s">
        <v>1771</v>
      </c>
      <c r="Q9218">
        <v>20050531</v>
      </c>
      <c r="R9218">
        <v>891012369</v>
      </c>
    </row>
    <row r="9219" spans="1:18">
      <c r="A9219" t="s">
        <v>2080</v>
      </c>
      <c r="B9219" t="s">
        <v>2100</v>
      </c>
      <c r="C9219">
        <v>201206</v>
      </c>
      <c r="D9219">
        <v>0</v>
      </c>
      <c r="E9219" t="s">
        <v>1646</v>
      </c>
      <c r="F9219">
        <v>0</v>
      </c>
      <c r="G9219">
        <v>0</v>
      </c>
      <c r="H9219">
        <v>0</v>
      </c>
      <c r="I9219">
        <v>43112074500</v>
      </c>
      <c r="J9219">
        <v>4</v>
      </c>
      <c r="K9219" t="s">
        <v>2064</v>
      </c>
      <c r="L9219">
        <v>2309</v>
      </c>
      <c r="M9219" t="s">
        <v>2016</v>
      </c>
      <c r="N9219" t="s">
        <v>2062</v>
      </c>
      <c r="O9219">
        <v>0</v>
      </c>
      <c r="P9219" t="s">
        <v>1769</v>
      </c>
      <c r="Q9219">
        <v>20050328</v>
      </c>
      <c r="R9219">
        <v>891012369</v>
      </c>
    </row>
    <row r="9220" spans="1:18">
      <c r="A9220" t="s">
        <v>2080</v>
      </c>
      <c r="B9220" t="s">
        <v>2100</v>
      </c>
      <c r="C9220">
        <v>201206</v>
      </c>
      <c r="D9220">
        <v>29</v>
      </c>
      <c r="E9220" t="s">
        <v>1646</v>
      </c>
      <c r="F9220">
        <v>0</v>
      </c>
      <c r="G9220">
        <v>0</v>
      </c>
      <c r="H9220">
        <v>0</v>
      </c>
      <c r="I9220">
        <v>43112074500</v>
      </c>
      <c r="J9220">
        <v>4</v>
      </c>
      <c r="K9220" t="s">
        <v>2064</v>
      </c>
      <c r="L9220">
        <v>2309</v>
      </c>
      <c r="M9220" t="s">
        <v>2016</v>
      </c>
      <c r="N9220" t="s">
        <v>2062</v>
      </c>
      <c r="O9220">
        <v>115961</v>
      </c>
      <c r="P9220" t="s">
        <v>1771</v>
      </c>
      <c r="Q9220">
        <v>20050328</v>
      </c>
      <c r="R9220">
        <v>891012369</v>
      </c>
    </row>
    <row r="9221" spans="1:18">
      <c r="A9221" t="s">
        <v>2059</v>
      </c>
      <c r="B9221" t="s">
        <v>2094</v>
      </c>
      <c r="C9221">
        <v>201207</v>
      </c>
      <c r="D9221">
        <v>31</v>
      </c>
      <c r="E9221" t="s">
        <v>1646</v>
      </c>
      <c r="F9221">
        <v>0</v>
      </c>
      <c r="G9221">
        <v>0</v>
      </c>
      <c r="H9221">
        <v>0</v>
      </c>
      <c r="I9221">
        <v>43112066602</v>
      </c>
      <c r="J9221">
        <v>4</v>
      </c>
      <c r="K9221" t="s">
        <v>2064</v>
      </c>
      <c r="L9221">
        <v>2309</v>
      </c>
      <c r="M9221" t="s">
        <v>2016</v>
      </c>
      <c r="N9221" t="s">
        <v>2062</v>
      </c>
      <c r="O9221">
        <v>51281</v>
      </c>
      <c r="P9221" t="s">
        <v>1769</v>
      </c>
      <c r="Q9221">
        <v>20060924</v>
      </c>
      <c r="R9221">
        <v>891012369</v>
      </c>
    </row>
    <row r="9222" spans="1:18">
      <c r="A9222" t="s">
        <v>2059</v>
      </c>
      <c r="B9222" t="s">
        <v>2091</v>
      </c>
      <c r="C9222">
        <v>201207</v>
      </c>
      <c r="D9222">
        <v>31</v>
      </c>
      <c r="E9222" t="s">
        <v>1646</v>
      </c>
      <c r="F9222">
        <v>0</v>
      </c>
      <c r="G9222">
        <v>0</v>
      </c>
      <c r="H9222">
        <v>0</v>
      </c>
      <c r="I9222">
        <v>43112066602</v>
      </c>
      <c r="J9222">
        <v>4</v>
      </c>
      <c r="K9222" t="s">
        <v>2064</v>
      </c>
      <c r="L9222">
        <v>2309</v>
      </c>
      <c r="M9222" t="s">
        <v>2016</v>
      </c>
      <c r="N9222" t="s">
        <v>2062</v>
      </c>
      <c r="O9222">
        <v>63515</v>
      </c>
      <c r="P9222" t="s">
        <v>1771</v>
      </c>
      <c r="Q9222">
        <v>20060924</v>
      </c>
      <c r="R9222">
        <v>891012369</v>
      </c>
    </row>
    <row r="9223" spans="1:18">
      <c r="A9223" t="s">
        <v>2059</v>
      </c>
      <c r="B9223" t="s">
        <v>2095</v>
      </c>
      <c r="C9223">
        <v>201207</v>
      </c>
      <c r="D9223">
        <v>31</v>
      </c>
      <c r="E9223" t="s">
        <v>1646</v>
      </c>
      <c r="F9223">
        <v>0</v>
      </c>
      <c r="G9223">
        <v>0</v>
      </c>
      <c r="H9223">
        <v>0</v>
      </c>
      <c r="I9223">
        <v>43112067102</v>
      </c>
      <c r="J9223">
        <v>4</v>
      </c>
      <c r="K9223" t="s">
        <v>2079</v>
      </c>
      <c r="L9223">
        <v>2309</v>
      </c>
      <c r="M9223" t="s">
        <v>2016</v>
      </c>
      <c r="N9223" t="s">
        <v>2062</v>
      </c>
      <c r="O9223">
        <v>168731</v>
      </c>
      <c r="P9223" t="s">
        <v>1771</v>
      </c>
      <c r="Q9223">
        <v>20080521</v>
      </c>
      <c r="R9223">
        <v>891012369</v>
      </c>
    </row>
    <row r="9224" spans="1:18">
      <c r="A9224" t="s">
        <v>2059</v>
      </c>
      <c r="B9224" t="s">
        <v>2096</v>
      </c>
      <c r="C9224">
        <v>201207</v>
      </c>
      <c r="D9224">
        <v>31</v>
      </c>
      <c r="E9224" t="s">
        <v>1646</v>
      </c>
      <c r="F9224">
        <v>0</v>
      </c>
      <c r="G9224">
        <v>0</v>
      </c>
      <c r="H9224">
        <v>0</v>
      </c>
      <c r="I9224">
        <v>43112067102</v>
      </c>
      <c r="J9224">
        <v>4</v>
      </c>
      <c r="K9224" t="s">
        <v>2079</v>
      </c>
      <c r="L9224">
        <v>2309</v>
      </c>
      <c r="M9224" t="s">
        <v>2016</v>
      </c>
      <c r="N9224" t="s">
        <v>2062</v>
      </c>
      <c r="O9224">
        <v>66277</v>
      </c>
      <c r="P9224" t="s">
        <v>1769</v>
      </c>
      <c r="Q9224">
        <v>20080521</v>
      </c>
      <c r="R9224">
        <v>891012369</v>
      </c>
    </row>
    <row r="9225" spans="1:18">
      <c r="A9225" t="s">
        <v>2059</v>
      </c>
      <c r="B9225" t="s">
        <v>2071</v>
      </c>
      <c r="C9225">
        <v>201207</v>
      </c>
      <c r="D9225">
        <v>31</v>
      </c>
      <c r="E9225" t="s">
        <v>1646</v>
      </c>
      <c r="F9225">
        <v>0</v>
      </c>
      <c r="G9225">
        <v>0</v>
      </c>
      <c r="H9225">
        <v>0</v>
      </c>
      <c r="I9225">
        <v>43112067501</v>
      </c>
      <c r="J9225">
        <v>4</v>
      </c>
      <c r="K9225" t="s">
        <v>2064</v>
      </c>
      <c r="L9225">
        <v>2309</v>
      </c>
      <c r="M9225" t="s">
        <v>2016</v>
      </c>
      <c r="N9225" t="s">
        <v>2062</v>
      </c>
      <c r="O9225">
        <v>106293</v>
      </c>
      <c r="P9225" t="s">
        <v>1769</v>
      </c>
      <c r="Q9225">
        <v>20021009</v>
      </c>
      <c r="R9225">
        <v>891012369</v>
      </c>
    </row>
    <row r="9226" spans="1:18">
      <c r="A9226" t="s">
        <v>2059</v>
      </c>
      <c r="B9226" t="s">
        <v>2097</v>
      </c>
      <c r="C9226">
        <v>201207</v>
      </c>
      <c r="D9226">
        <v>31</v>
      </c>
      <c r="E9226" t="s">
        <v>1646</v>
      </c>
      <c r="F9226">
        <v>0</v>
      </c>
      <c r="G9226">
        <v>0</v>
      </c>
      <c r="H9226">
        <v>0</v>
      </c>
      <c r="I9226">
        <v>43112071500</v>
      </c>
      <c r="J9226">
        <v>4</v>
      </c>
      <c r="K9226" t="s">
        <v>2064</v>
      </c>
      <c r="L9226">
        <v>2309</v>
      </c>
      <c r="M9226" t="s">
        <v>2016</v>
      </c>
      <c r="N9226" t="s">
        <v>2062</v>
      </c>
      <c r="O9226">
        <v>255639</v>
      </c>
      <c r="P9226" t="s">
        <v>1771</v>
      </c>
      <c r="Q9226">
        <v>20070111</v>
      </c>
      <c r="R9226">
        <v>891012369</v>
      </c>
    </row>
    <row r="9227" spans="1:18">
      <c r="A9227" t="s">
        <v>2059</v>
      </c>
      <c r="B9227" t="s">
        <v>2098</v>
      </c>
      <c r="C9227">
        <v>201207</v>
      </c>
      <c r="D9227">
        <v>31</v>
      </c>
      <c r="E9227" t="s">
        <v>1646</v>
      </c>
      <c r="F9227">
        <v>0</v>
      </c>
      <c r="G9227">
        <v>0</v>
      </c>
      <c r="H9227">
        <v>0</v>
      </c>
      <c r="I9227">
        <v>43112071500</v>
      </c>
      <c r="J9227">
        <v>4</v>
      </c>
      <c r="K9227" t="s">
        <v>2064</v>
      </c>
      <c r="L9227">
        <v>2309</v>
      </c>
      <c r="M9227" t="s">
        <v>2016</v>
      </c>
      <c r="N9227" t="s">
        <v>2062</v>
      </c>
      <c r="O9227">
        <v>119255</v>
      </c>
      <c r="P9227" t="s">
        <v>1769</v>
      </c>
      <c r="Q9227">
        <v>20070111</v>
      </c>
      <c r="R9227">
        <v>891012369</v>
      </c>
    </row>
    <row r="9228" spans="1:18">
      <c r="A9228" t="s">
        <v>2059</v>
      </c>
      <c r="B9228" t="s">
        <v>2076</v>
      </c>
      <c r="C9228">
        <v>201207</v>
      </c>
      <c r="D9228">
        <v>0</v>
      </c>
      <c r="E9228" t="s">
        <v>1646</v>
      </c>
      <c r="F9228">
        <v>0</v>
      </c>
      <c r="G9228">
        <v>0</v>
      </c>
      <c r="H9228">
        <v>0</v>
      </c>
      <c r="I9228">
        <v>43112080100</v>
      </c>
      <c r="J9228">
        <v>4</v>
      </c>
      <c r="K9228" t="s">
        <v>2061</v>
      </c>
      <c r="L9228">
        <v>2309</v>
      </c>
      <c r="M9228" t="s">
        <v>2016</v>
      </c>
      <c r="N9228" t="s">
        <v>2062</v>
      </c>
      <c r="O9228">
        <v>0</v>
      </c>
      <c r="P9228" t="s">
        <v>1771</v>
      </c>
      <c r="Q9228">
        <v>20100331</v>
      </c>
      <c r="R9228">
        <v>891012369</v>
      </c>
    </row>
    <row r="9229" spans="1:18">
      <c r="A9229" t="s">
        <v>2059</v>
      </c>
      <c r="B9229" t="s">
        <v>2087</v>
      </c>
      <c r="C9229">
        <v>201207</v>
      </c>
      <c r="D9229">
        <v>31</v>
      </c>
      <c r="E9229" t="s">
        <v>1646</v>
      </c>
      <c r="F9229">
        <v>0</v>
      </c>
      <c r="G9229">
        <v>0</v>
      </c>
      <c r="H9229">
        <v>0</v>
      </c>
      <c r="I9229">
        <v>43112080200</v>
      </c>
      <c r="J9229">
        <v>4</v>
      </c>
      <c r="K9229" t="s">
        <v>2075</v>
      </c>
      <c r="L9229">
        <v>2309</v>
      </c>
      <c r="M9229" t="s">
        <v>2016</v>
      </c>
      <c r="N9229" t="s">
        <v>2062</v>
      </c>
      <c r="O9229">
        <v>33415</v>
      </c>
      <c r="P9229" t="s">
        <v>1771</v>
      </c>
      <c r="Q9229">
        <v>20120401</v>
      </c>
      <c r="R9229">
        <v>891012369</v>
      </c>
    </row>
    <row r="9230" spans="1:18">
      <c r="A9230" t="s">
        <v>2077</v>
      </c>
      <c r="B9230" t="s">
        <v>2078</v>
      </c>
      <c r="C9230">
        <v>201207</v>
      </c>
      <c r="D9230">
        <v>31</v>
      </c>
      <c r="E9230" t="s">
        <v>1646</v>
      </c>
      <c r="F9230">
        <v>0</v>
      </c>
      <c r="G9230">
        <v>0</v>
      </c>
      <c r="H9230">
        <v>0</v>
      </c>
      <c r="I9230">
        <v>43112079900</v>
      </c>
      <c r="J9230">
        <v>4</v>
      </c>
      <c r="K9230" t="s">
        <v>2079</v>
      </c>
      <c r="L9230">
        <v>2309</v>
      </c>
      <c r="M9230" t="s">
        <v>2016</v>
      </c>
      <c r="N9230" t="s">
        <v>2062</v>
      </c>
      <c r="O9230">
        <v>115721</v>
      </c>
      <c r="P9230" t="s">
        <v>1771</v>
      </c>
      <c r="Q9230">
        <v>20090512</v>
      </c>
      <c r="R9230">
        <v>891012369</v>
      </c>
    </row>
    <row r="9231" spans="1:18">
      <c r="A9231" t="s">
        <v>2080</v>
      </c>
      <c r="B9231" t="s">
        <v>2085</v>
      </c>
      <c r="C9231">
        <v>201207</v>
      </c>
      <c r="D9231">
        <v>31</v>
      </c>
      <c r="E9231" t="s">
        <v>1646</v>
      </c>
      <c r="F9231">
        <v>0</v>
      </c>
      <c r="G9231">
        <v>0</v>
      </c>
      <c r="H9231">
        <v>0</v>
      </c>
      <c r="I9231">
        <v>43112069801</v>
      </c>
      <c r="J9231">
        <v>4</v>
      </c>
      <c r="K9231" t="s">
        <v>2064</v>
      </c>
      <c r="L9231">
        <v>2309</v>
      </c>
      <c r="M9231" t="s">
        <v>2016</v>
      </c>
      <c r="N9231" t="s">
        <v>2062</v>
      </c>
      <c r="O9231">
        <v>95620</v>
      </c>
      <c r="P9231" t="s">
        <v>1771</v>
      </c>
      <c r="Q9231">
        <v>20050303</v>
      </c>
      <c r="R9231">
        <v>891012369</v>
      </c>
    </row>
    <row r="9232" spans="1:18">
      <c r="A9232" t="s">
        <v>2080</v>
      </c>
      <c r="B9232" t="s">
        <v>2099</v>
      </c>
      <c r="C9232">
        <v>201207</v>
      </c>
      <c r="D9232">
        <v>31</v>
      </c>
      <c r="E9232" t="s">
        <v>1646</v>
      </c>
      <c r="F9232">
        <v>0</v>
      </c>
      <c r="G9232">
        <v>0</v>
      </c>
      <c r="H9232">
        <v>0</v>
      </c>
      <c r="I9232">
        <v>43112071001</v>
      </c>
      <c r="J9232">
        <v>4</v>
      </c>
      <c r="K9232" t="s">
        <v>2064</v>
      </c>
      <c r="L9232">
        <v>2309</v>
      </c>
      <c r="M9232" t="s">
        <v>2016</v>
      </c>
      <c r="N9232" t="s">
        <v>2062</v>
      </c>
      <c r="O9232">
        <v>171247</v>
      </c>
      <c r="P9232" t="s">
        <v>1771</v>
      </c>
      <c r="Q9232">
        <v>20050531</v>
      </c>
      <c r="R9232">
        <v>891012369</v>
      </c>
    </row>
    <row r="9233" spans="1:18">
      <c r="A9233" t="s">
        <v>2080</v>
      </c>
      <c r="B9233" t="s">
        <v>2099</v>
      </c>
      <c r="C9233">
        <v>201207</v>
      </c>
      <c r="D9233">
        <v>14</v>
      </c>
      <c r="E9233" t="s">
        <v>1646</v>
      </c>
      <c r="F9233">
        <v>0</v>
      </c>
      <c r="G9233">
        <v>0</v>
      </c>
      <c r="H9233">
        <v>0</v>
      </c>
      <c r="I9233">
        <v>43112071001</v>
      </c>
      <c r="J9233">
        <v>4</v>
      </c>
      <c r="K9233" t="s">
        <v>2064</v>
      </c>
      <c r="L9233">
        <v>2309</v>
      </c>
      <c r="M9233" t="s">
        <v>2016</v>
      </c>
      <c r="N9233" t="s">
        <v>2062</v>
      </c>
      <c r="O9233">
        <v>12645</v>
      </c>
      <c r="P9233" t="s">
        <v>1769</v>
      </c>
      <c r="Q9233">
        <v>20050531</v>
      </c>
      <c r="R9233">
        <v>891012369</v>
      </c>
    </row>
    <row r="9234" spans="1:18">
      <c r="A9234" t="s">
        <v>2080</v>
      </c>
      <c r="B9234" t="s">
        <v>2100</v>
      </c>
      <c r="C9234">
        <v>201207</v>
      </c>
      <c r="D9234">
        <v>0</v>
      </c>
      <c r="E9234" t="s">
        <v>1646</v>
      </c>
      <c r="F9234">
        <v>0</v>
      </c>
      <c r="G9234">
        <v>0</v>
      </c>
      <c r="H9234">
        <v>0</v>
      </c>
      <c r="I9234">
        <v>43112074500</v>
      </c>
      <c r="J9234">
        <v>4</v>
      </c>
      <c r="K9234" t="s">
        <v>2064</v>
      </c>
      <c r="L9234">
        <v>2309</v>
      </c>
      <c r="M9234" t="s">
        <v>2016</v>
      </c>
      <c r="N9234" t="s">
        <v>2062</v>
      </c>
      <c r="O9234">
        <v>0</v>
      </c>
      <c r="P9234" t="s">
        <v>1769</v>
      </c>
      <c r="Q9234">
        <v>20050328</v>
      </c>
      <c r="R9234">
        <v>891012369</v>
      </c>
    </row>
    <row r="9235" spans="1:18">
      <c r="A9235" t="s">
        <v>2080</v>
      </c>
      <c r="B9235" t="s">
        <v>2100</v>
      </c>
      <c r="C9235">
        <v>201207</v>
      </c>
      <c r="D9235">
        <v>31</v>
      </c>
      <c r="E9235" t="s">
        <v>1646</v>
      </c>
      <c r="F9235">
        <v>0</v>
      </c>
      <c r="G9235">
        <v>0</v>
      </c>
      <c r="H9235">
        <v>0</v>
      </c>
      <c r="I9235">
        <v>43112074500</v>
      </c>
      <c r="J9235">
        <v>4</v>
      </c>
      <c r="K9235" t="s">
        <v>2064</v>
      </c>
      <c r="L9235">
        <v>2309</v>
      </c>
      <c r="M9235" t="s">
        <v>2016</v>
      </c>
      <c r="N9235" t="s">
        <v>2062</v>
      </c>
      <c r="O9235">
        <v>123296</v>
      </c>
      <c r="P9235" t="s">
        <v>1771</v>
      </c>
      <c r="Q9235">
        <v>20050328</v>
      </c>
      <c r="R9235">
        <v>891012369</v>
      </c>
    </row>
    <row r="9236" spans="1:18">
      <c r="A9236" t="s">
        <v>2059</v>
      </c>
      <c r="B9236" t="s">
        <v>2094</v>
      </c>
      <c r="C9236">
        <v>201208</v>
      </c>
      <c r="D9236">
        <v>25</v>
      </c>
      <c r="E9236" t="s">
        <v>1646</v>
      </c>
      <c r="F9236">
        <v>0</v>
      </c>
      <c r="G9236">
        <v>0</v>
      </c>
      <c r="H9236">
        <v>0</v>
      </c>
      <c r="I9236">
        <v>43112066602</v>
      </c>
      <c r="J9236">
        <v>4</v>
      </c>
      <c r="K9236" t="s">
        <v>2064</v>
      </c>
      <c r="L9236">
        <v>2309</v>
      </c>
      <c r="M9236" t="s">
        <v>2016</v>
      </c>
      <c r="N9236" t="s">
        <v>2062</v>
      </c>
      <c r="O9236">
        <v>42139</v>
      </c>
      <c r="P9236" t="s">
        <v>1769</v>
      </c>
      <c r="Q9236">
        <v>20060924</v>
      </c>
      <c r="R9236">
        <v>891012369</v>
      </c>
    </row>
    <row r="9237" spans="1:18">
      <c r="A9237" t="s">
        <v>2059</v>
      </c>
      <c r="B9237" t="s">
        <v>2091</v>
      </c>
      <c r="C9237">
        <v>201208</v>
      </c>
      <c r="D9237">
        <v>25</v>
      </c>
      <c r="E9237" t="s">
        <v>1646</v>
      </c>
      <c r="F9237">
        <v>0</v>
      </c>
      <c r="G9237">
        <v>0</v>
      </c>
      <c r="H9237">
        <v>0</v>
      </c>
      <c r="I9237">
        <v>43112066602</v>
      </c>
      <c r="J9237">
        <v>4</v>
      </c>
      <c r="K9237" t="s">
        <v>2064</v>
      </c>
      <c r="L9237">
        <v>2309</v>
      </c>
      <c r="M9237" t="s">
        <v>2016</v>
      </c>
      <c r="N9237" t="s">
        <v>2062</v>
      </c>
      <c r="O9237">
        <v>54403</v>
      </c>
      <c r="P9237" t="s">
        <v>1771</v>
      </c>
      <c r="Q9237">
        <v>20060924</v>
      </c>
      <c r="R9237">
        <v>891012369</v>
      </c>
    </row>
    <row r="9238" spans="1:18">
      <c r="A9238" t="s">
        <v>2059</v>
      </c>
      <c r="B9238" t="s">
        <v>2095</v>
      </c>
      <c r="C9238">
        <v>201208</v>
      </c>
      <c r="D9238">
        <v>25</v>
      </c>
      <c r="E9238" t="s">
        <v>1646</v>
      </c>
      <c r="F9238">
        <v>0</v>
      </c>
      <c r="G9238">
        <v>0</v>
      </c>
      <c r="H9238">
        <v>0</v>
      </c>
      <c r="I9238">
        <v>43112067102</v>
      </c>
      <c r="J9238">
        <v>4</v>
      </c>
      <c r="K9238" t="s">
        <v>2079</v>
      </c>
      <c r="L9238">
        <v>2309</v>
      </c>
      <c r="M9238" t="s">
        <v>2016</v>
      </c>
      <c r="N9238" t="s">
        <v>2062</v>
      </c>
      <c r="O9238">
        <v>132987</v>
      </c>
      <c r="P9238" t="s">
        <v>1771</v>
      </c>
      <c r="Q9238">
        <v>20080521</v>
      </c>
      <c r="R9238">
        <v>891012369</v>
      </c>
    </row>
    <row r="9239" spans="1:18">
      <c r="A9239" t="s">
        <v>2059</v>
      </c>
      <c r="B9239" t="s">
        <v>2096</v>
      </c>
      <c r="C9239">
        <v>201208</v>
      </c>
      <c r="D9239">
        <v>25</v>
      </c>
      <c r="E9239" t="s">
        <v>1646</v>
      </c>
      <c r="F9239">
        <v>0</v>
      </c>
      <c r="G9239">
        <v>0</v>
      </c>
      <c r="H9239">
        <v>0</v>
      </c>
      <c r="I9239">
        <v>43112067102</v>
      </c>
      <c r="J9239">
        <v>4</v>
      </c>
      <c r="K9239" t="s">
        <v>2079</v>
      </c>
      <c r="L9239">
        <v>2309</v>
      </c>
      <c r="M9239" t="s">
        <v>2016</v>
      </c>
      <c r="N9239" t="s">
        <v>2062</v>
      </c>
      <c r="O9239">
        <v>53033</v>
      </c>
      <c r="P9239" t="s">
        <v>1769</v>
      </c>
      <c r="Q9239">
        <v>20080521</v>
      </c>
      <c r="R9239">
        <v>891012369</v>
      </c>
    </row>
    <row r="9240" spans="1:18">
      <c r="A9240" t="s">
        <v>2059</v>
      </c>
      <c r="B9240" t="s">
        <v>2071</v>
      </c>
      <c r="C9240">
        <v>201208</v>
      </c>
      <c r="D9240">
        <v>25</v>
      </c>
      <c r="E9240" t="s">
        <v>1646</v>
      </c>
      <c r="F9240">
        <v>0</v>
      </c>
      <c r="G9240">
        <v>0</v>
      </c>
      <c r="H9240">
        <v>0</v>
      </c>
      <c r="I9240">
        <v>43112067501</v>
      </c>
      <c r="J9240">
        <v>4</v>
      </c>
      <c r="K9240" t="s">
        <v>2064</v>
      </c>
      <c r="L9240">
        <v>2309</v>
      </c>
      <c r="M9240" t="s">
        <v>2016</v>
      </c>
      <c r="N9240" t="s">
        <v>2062</v>
      </c>
      <c r="O9240">
        <v>82269</v>
      </c>
      <c r="P9240" t="s">
        <v>1769</v>
      </c>
      <c r="Q9240">
        <v>20021009</v>
      </c>
      <c r="R9240">
        <v>891012369</v>
      </c>
    </row>
    <row r="9241" spans="1:18">
      <c r="A9241" t="s">
        <v>2059</v>
      </c>
      <c r="B9241" t="s">
        <v>2097</v>
      </c>
      <c r="C9241">
        <v>201208</v>
      </c>
      <c r="D9241">
        <v>25</v>
      </c>
      <c r="E9241" t="s">
        <v>1646</v>
      </c>
      <c r="F9241">
        <v>0</v>
      </c>
      <c r="G9241">
        <v>0</v>
      </c>
      <c r="H9241">
        <v>0</v>
      </c>
      <c r="I9241">
        <v>43112071500</v>
      </c>
      <c r="J9241">
        <v>4</v>
      </c>
      <c r="K9241" t="s">
        <v>2064</v>
      </c>
      <c r="L9241">
        <v>2309</v>
      </c>
      <c r="M9241" t="s">
        <v>2016</v>
      </c>
      <c r="N9241" t="s">
        <v>2062</v>
      </c>
      <c r="O9241">
        <v>207989</v>
      </c>
      <c r="P9241" t="s">
        <v>1771</v>
      </c>
      <c r="Q9241">
        <v>20070111</v>
      </c>
      <c r="R9241">
        <v>891012369</v>
      </c>
    </row>
    <row r="9242" spans="1:18">
      <c r="A9242" t="s">
        <v>2059</v>
      </c>
      <c r="B9242" t="s">
        <v>2098</v>
      </c>
      <c r="C9242">
        <v>201208</v>
      </c>
      <c r="D9242">
        <v>25</v>
      </c>
      <c r="E9242" t="s">
        <v>1646</v>
      </c>
      <c r="F9242">
        <v>0</v>
      </c>
      <c r="G9242">
        <v>0</v>
      </c>
      <c r="H9242">
        <v>0</v>
      </c>
      <c r="I9242">
        <v>43112071500</v>
      </c>
      <c r="J9242">
        <v>4</v>
      </c>
      <c r="K9242" t="s">
        <v>2064</v>
      </c>
      <c r="L9242">
        <v>2309</v>
      </c>
      <c r="M9242" t="s">
        <v>2016</v>
      </c>
      <c r="N9242" t="s">
        <v>2062</v>
      </c>
      <c r="O9242">
        <v>87719</v>
      </c>
      <c r="P9242" t="s">
        <v>1769</v>
      </c>
      <c r="Q9242">
        <v>20070111</v>
      </c>
      <c r="R9242">
        <v>891012369</v>
      </c>
    </row>
    <row r="9243" spans="1:18">
      <c r="A9243" t="s">
        <v>2059</v>
      </c>
      <c r="B9243" t="s">
        <v>2076</v>
      </c>
      <c r="C9243">
        <v>201208</v>
      </c>
      <c r="D9243">
        <v>0</v>
      </c>
      <c r="E9243" t="s">
        <v>1646</v>
      </c>
      <c r="F9243">
        <v>0</v>
      </c>
      <c r="G9243">
        <v>0</v>
      </c>
      <c r="H9243">
        <v>0</v>
      </c>
      <c r="I9243">
        <v>43112080100</v>
      </c>
      <c r="J9243">
        <v>4</v>
      </c>
      <c r="K9243" t="s">
        <v>2061</v>
      </c>
      <c r="L9243">
        <v>2309</v>
      </c>
      <c r="M9243" t="s">
        <v>2016</v>
      </c>
      <c r="N9243" t="s">
        <v>2062</v>
      </c>
      <c r="O9243">
        <v>0</v>
      </c>
      <c r="P9243" t="s">
        <v>1771</v>
      </c>
      <c r="Q9243">
        <v>20100331</v>
      </c>
      <c r="R9243">
        <v>891012369</v>
      </c>
    </row>
    <row r="9244" spans="1:18">
      <c r="A9244" t="s">
        <v>2059</v>
      </c>
      <c r="B9244" t="s">
        <v>2087</v>
      </c>
      <c r="C9244">
        <v>201208</v>
      </c>
      <c r="D9244">
        <v>25</v>
      </c>
      <c r="E9244" t="s">
        <v>1646</v>
      </c>
      <c r="F9244">
        <v>0</v>
      </c>
      <c r="G9244">
        <v>0</v>
      </c>
      <c r="H9244">
        <v>0</v>
      </c>
      <c r="I9244">
        <v>43112080200</v>
      </c>
      <c r="J9244">
        <v>4</v>
      </c>
      <c r="K9244" t="s">
        <v>2075</v>
      </c>
      <c r="L9244">
        <v>2309</v>
      </c>
      <c r="M9244" t="s">
        <v>2016</v>
      </c>
      <c r="N9244" t="s">
        <v>2062</v>
      </c>
      <c r="O9244">
        <v>47339</v>
      </c>
      <c r="P9244" t="s">
        <v>1771</v>
      </c>
      <c r="Q9244">
        <v>20120401</v>
      </c>
      <c r="R9244">
        <v>891012369</v>
      </c>
    </row>
    <row r="9245" spans="1:18">
      <c r="A9245" t="s">
        <v>2077</v>
      </c>
      <c r="B9245" t="s">
        <v>2078</v>
      </c>
      <c r="C9245">
        <v>201208</v>
      </c>
      <c r="D9245">
        <v>25</v>
      </c>
      <c r="E9245" t="s">
        <v>1646</v>
      </c>
      <c r="F9245">
        <v>0</v>
      </c>
      <c r="G9245">
        <v>0</v>
      </c>
      <c r="H9245">
        <v>0</v>
      </c>
      <c r="I9245">
        <v>43112079900</v>
      </c>
      <c r="J9245">
        <v>4</v>
      </c>
      <c r="K9245" t="s">
        <v>2079</v>
      </c>
      <c r="L9245">
        <v>2309</v>
      </c>
      <c r="M9245" t="s">
        <v>2016</v>
      </c>
      <c r="N9245" t="s">
        <v>2062</v>
      </c>
      <c r="O9245">
        <v>99333</v>
      </c>
      <c r="P9245" t="s">
        <v>1771</v>
      </c>
      <c r="Q9245">
        <v>20090512</v>
      </c>
      <c r="R9245">
        <v>891012369</v>
      </c>
    </row>
    <row r="9246" spans="1:18">
      <c r="A9246" t="s">
        <v>2080</v>
      </c>
      <c r="B9246" t="s">
        <v>2085</v>
      </c>
      <c r="C9246">
        <v>201208</v>
      </c>
      <c r="D9246">
        <v>21</v>
      </c>
      <c r="E9246" t="s">
        <v>1646</v>
      </c>
      <c r="F9246">
        <v>0</v>
      </c>
      <c r="G9246">
        <v>0</v>
      </c>
      <c r="H9246">
        <v>0</v>
      </c>
      <c r="I9246">
        <v>43112069801</v>
      </c>
      <c r="J9246">
        <v>4</v>
      </c>
      <c r="K9246" t="s">
        <v>2064</v>
      </c>
      <c r="L9246">
        <v>2309</v>
      </c>
      <c r="M9246" t="s">
        <v>2016</v>
      </c>
      <c r="N9246" t="s">
        <v>2062</v>
      </c>
      <c r="O9246">
        <v>63188</v>
      </c>
      <c r="P9246" t="s">
        <v>1771</v>
      </c>
      <c r="Q9246">
        <v>20050303</v>
      </c>
      <c r="R9246">
        <v>891012369</v>
      </c>
    </row>
    <row r="9247" spans="1:18">
      <c r="A9247" t="s">
        <v>2080</v>
      </c>
      <c r="B9247" t="s">
        <v>2099</v>
      </c>
      <c r="C9247">
        <v>201208</v>
      </c>
      <c r="D9247">
        <v>24</v>
      </c>
      <c r="E9247" t="s">
        <v>1646</v>
      </c>
      <c r="F9247">
        <v>0</v>
      </c>
      <c r="G9247">
        <v>0</v>
      </c>
      <c r="H9247">
        <v>0</v>
      </c>
      <c r="I9247">
        <v>43112071001</v>
      </c>
      <c r="J9247">
        <v>4</v>
      </c>
      <c r="K9247" t="s">
        <v>2064</v>
      </c>
      <c r="L9247">
        <v>2309</v>
      </c>
      <c r="M9247" t="s">
        <v>2016</v>
      </c>
      <c r="N9247" t="s">
        <v>2062</v>
      </c>
      <c r="O9247">
        <v>17249</v>
      </c>
      <c r="P9247" t="s">
        <v>1769</v>
      </c>
      <c r="Q9247">
        <v>20050531</v>
      </c>
      <c r="R9247">
        <v>891012369</v>
      </c>
    </row>
    <row r="9248" spans="1:18">
      <c r="A9248" t="s">
        <v>2080</v>
      </c>
      <c r="B9248" t="s">
        <v>2099</v>
      </c>
      <c r="C9248">
        <v>201208</v>
      </c>
      <c r="D9248">
        <v>25</v>
      </c>
      <c r="E9248" t="s">
        <v>1646</v>
      </c>
      <c r="F9248">
        <v>0</v>
      </c>
      <c r="G9248">
        <v>0</v>
      </c>
      <c r="H9248">
        <v>0</v>
      </c>
      <c r="I9248">
        <v>43112071001</v>
      </c>
      <c r="J9248">
        <v>4</v>
      </c>
      <c r="K9248" t="s">
        <v>2064</v>
      </c>
      <c r="L9248">
        <v>2309</v>
      </c>
      <c r="M9248" t="s">
        <v>2016</v>
      </c>
      <c r="N9248" t="s">
        <v>2062</v>
      </c>
      <c r="O9248">
        <v>131691</v>
      </c>
      <c r="P9248" t="s">
        <v>1771</v>
      </c>
      <c r="Q9248">
        <v>20050531</v>
      </c>
      <c r="R9248">
        <v>891012369</v>
      </c>
    </row>
    <row r="9249" spans="1:18">
      <c r="A9249" t="s">
        <v>2080</v>
      </c>
      <c r="B9249" t="s">
        <v>2100</v>
      </c>
      <c r="C9249">
        <v>201208</v>
      </c>
      <c r="D9249">
        <v>25</v>
      </c>
      <c r="E9249" t="s">
        <v>1646</v>
      </c>
      <c r="F9249">
        <v>0</v>
      </c>
      <c r="G9249">
        <v>0</v>
      </c>
      <c r="H9249">
        <v>0</v>
      </c>
      <c r="I9249">
        <v>43112074500</v>
      </c>
      <c r="J9249">
        <v>4</v>
      </c>
      <c r="K9249" t="s">
        <v>2064</v>
      </c>
      <c r="L9249">
        <v>2309</v>
      </c>
      <c r="M9249" t="s">
        <v>2016</v>
      </c>
      <c r="N9249" t="s">
        <v>2062</v>
      </c>
      <c r="O9249">
        <v>96777</v>
      </c>
      <c r="P9249" t="s">
        <v>1771</v>
      </c>
      <c r="Q9249">
        <v>20050328</v>
      </c>
      <c r="R9249">
        <v>891012369</v>
      </c>
    </row>
    <row r="9250" spans="1:18">
      <c r="A9250" t="s">
        <v>2080</v>
      </c>
      <c r="B9250" t="s">
        <v>2100</v>
      </c>
      <c r="C9250">
        <v>201208</v>
      </c>
      <c r="D9250">
        <v>0</v>
      </c>
      <c r="E9250" t="s">
        <v>1646</v>
      </c>
      <c r="F9250">
        <v>0</v>
      </c>
      <c r="G9250">
        <v>0</v>
      </c>
      <c r="H9250">
        <v>0</v>
      </c>
      <c r="I9250">
        <v>43112074500</v>
      </c>
      <c r="J9250">
        <v>4</v>
      </c>
      <c r="K9250" t="s">
        <v>2064</v>
      </c>
      <c r="L9250">
        <v>2309</v>
      </c>
      <c r="M9250" t="s">
        <v>2016</v>
      </c>
      <c r="N9250" t="s">
        <v>2062</v>
      </c>
      <c r="O9250">
        <v>0</v>
      </c>
      <c r="P9250" t="s">
        <v>1769</v>
      </c>
      <c r="Q9250">
        <v>20050328</v>
      </c>
      <c r="R9250">
        <v>891012369</v>
      </c>
    </row>
    <row r="9251" spans="1:18">
      <c r="A9251" t="s">
        <v>2059</v>
      </c>
      <c r="B9251" t="s">
        <v>2094</v>
      </c>
      <c r="C9251">
        <v>201209</v>
      </c>
      <c r="D9251">
        <v>30</v>
      </c>
      <c r="E9251" t="s">
        <v>1646</v>
      </c>
      <c r="F9251">
        <v>0</v>
      </c>
      <c r="G9251">
        <v>0</v>
      </c>
      <c r="H9251">
        <v>0</v>
      </c>
      <c r="I9251">
        <v>43112066602</v>
      </c>
      <c r="J9251">
        <v>4</v>
      </c>
      <c r="K9251" t="s">
        <v>2064</v>
      </c>
      <c r="L9251">
        <v>2309</v>
      </c>
      <c r="M9251" t="s">
        <v>2016</v>
      </c>
      <c r="N9251" t="s">
        <v>2062</v>
      </c>
      <c r="O9251">
        <v>48071</v>
      </c>
      <c r="P9251" t="s">
        <v>1769</v>
      </c>
      <c r="Q9251">
        <v>20060924</v>
      </c>
      <c r="R9251">
        <v>891012369</v>
      </c>
    </row>
    <row r="9252" spans="1:18">
      <c r="A9252" t="s">
        <v>2059</v>
      </c>
      <c r="B9252" t="s">
        <v>2091</v>
      </c>
      <c r="C9252">
        <v>201209</v>
      </c>
      <c r="D9252">
        <v>30</v>
      </c>
      <c r="E9252" t="s">
        <v>1646</v>
      </c>
      <c r="F9252">
        <v>0</v>
      </c>
      <c r="G9252">
        <v>0</v>
      </c>
      <c r="H9252">
        <v>0</v>
      </c>
      <c r="I9252">
        <v>43112066602</v>
      </c>
      <c r="J9252">
        <v>4</v>
      </c>
      <c r="K9252" t="s">
        <v>2064</v>
      </c>
      <c r="L9252">
        <v>2309</v>
      </c>
      <c r="M9252" t="s">
        <v>2016</v>
      </c>
      <c r="N9252" t="s">
        <v>2062</v>
      </c>
      <c r="O9252">
        <v>60619</v>
      </c>
      <c r="P9252" t="s">
        <v>1771</v>
      </c>
      <c r="Q9252">
        <v>20060924</v>
      </c>
      <c r="R9252">
        <v>891012369</v>
      </c>
    </row>
    <row r="9253" spans="1:18">
      <c r="A9253" t="s">
        <v>2059</v>
      </c>
      <c r="B9253" t="s">
        <v>2095</v>
      </c>
      <c r="C9253">
        <v>201209</v>
      </c>
      <c r="D9253">
        <v>30</v>
      </c>
      <c r="E9253" t="s">
        <v>1646</v>
      </c>
      <c r="F9253">
        <v>0</v>
      </c>
      <c r="G9253">
        <v>0</v>
      </c>
      <c r="H9253">
        <v>0</v>
      </c>
      <c r="I9253">
        <v>43112067102</v>
      </c>
      <c r="J9253">
        <v>4</v>
      </c>
      <c r="K9253" t="s">
        <v>2079</v>
      </c>
      <c r="L9253">
        <v>2309</v>
      </c>
      <c r="M9253" t="s">
        <v>2016</v>
      </c>
      <c r="N9253" t="s">
        <v>2062</v>
      </c>
      <c r="O9253">
        <v>165758</v>
      </c>
      <c r="P9253" t="s">
        <v>1771</v>
      </c>
      <c r="Q9253">
        <v>20080521</v>
      </c>
      <c r="R9253">
        <v>891012369</v>
      </c>
    </row>
    <row r="9254" spans="1:18">
      <c r="A9254" t="s">
        <v>2059</v>
      </c>
      <c r="B9254" t="s">
        <v>2096</v>
      </c>
      <c r="C9254">
        <v>201209</v>
      </c>
      <c r="D9254">
        <v>30</v>
      </c>
      <c r="E9254" t="s">
        <v>1646</v>
      </c>
      <c r="F9254">
        <v>0</v>
      </c>
      <c r="G9254">
        <v>0</v>
      </c>
      <c r="H9254">
        <v>0</v>
      </c>
      <c r="I9254">
        <v>43112067102</v>
      </c>
      <c r="J9254">
        <v>4</v>
      </c>
      <c r="K9254" t="s">
        <v>2079</v>
      </c>
      <c r="L9254">
        <v>2309</v>
      </c>
      <c r="M9254" t="s">
        <v>2016</v>
      </c>
      <c r="N9254" t="s">
        <v>2062</v>
      </c>
      <c r="O9254">
        <v>61619</v>
      </c>
      <c r="P9254" t="s">
        <v>1769</v>
      </c>
      <c r="Q9254">
        <v>20080521</v>
      </c>
      <c r="R9254">
        <v>891012369</v>
      </c>
    </row>
    <row r="9255" spans="1:18">
      <c r="A9255" t="s">
        <v>2059</v>
      </c>
      <c r="B9255" t="s">
        <v>2071</v>
      </c>
      <c r="C9255">
        <v>201209</v>
      </c>
      <c r="D9255">
        <v>30</v>
      </c>
      <c r="E9255" t="s">
        <v>1646</v>
      </c>
      <c r="F9255">
        <v>0</v>
      </c>
      <c r="G9255">
        <v>0</v>
      </c>
      <c r="H9255">
        <v>0</v>
      </c>
      <c r="I9255">
        <v>43112067501</v>
      </c>
      <c r="J9255">
        <v>4</v>
      </c>
      <c r="K9255" t="s">
        <v>2064</v>
      </c>
      <c r="L9255">
        <v>2309</v>
      </c>
      <c r="M9255" t="s">
        <v>2016</v>
      </c>
      <c r="N9255" t="s">
        <v>2062</v>
      </c>
      <c r="O9255">
        <v>103882</v>
      </c>
      <c r="P9255" t="s">
        <v>1769</v>
      </c>
      <c r="Q9255">
        <v>20021009</v>
      </c>
      <c r="R9255">
        <v>891012369</v>
      </c>
    </row>
    <row r="9256" spans="1:18">
      <c r="A9256" t="s">
        <v>2059</v>
      </c>
      <c r="B9256" t="s">
        <v>2097</v>
      </c>
      <c r="C9256">
        <v>201209</v>
      </c>
      <c r="D9256">
        <v>30</v>
      </c>
      <c r="E9256" t="s">
        <v>1646</v>
      </c>
      <c r="F9256">
        <v>0</v>
      </c>
      <c r="G9256">
        <v>0</v>
      </c>
      <c r="H9256">
        <v>0</v>
      </c>
      <c r="I9256">
        <v>43112071500</v>
      </c>
      <c r="J9256">
        <v>4</v>
      </c>
      <c r="K9256" t="s">
        <v>2064</v>
      </c>
      <c r="L9256">
        <v>2309</v>
      </c>
      <c r="M9256" t="s">
        <v>2016</v>
      </c>
      <c r="N9256" t="s">
        <v>2062</v>
      </c>
      <c r="O9256">
        <v>249480</v>
      </c>
      <c r="P9256" t="s">
        <v>1771</v>
      </c>
      <c r="Q9256">
        <v>20070111</v>
      </c>
      <c r="R9256">
        <v>891012369</v>
      </c>
    </row>
    <row r="9257" spans="1:18">
      <c r="A9257" t="s">
        <v>2059</v>
      </c>
      <c r="B9257" t="s">
        <v>2098</v>
      </c>
      <c r="C9257">
        <v>201209</v>
      </c>
      <c r="D9257">
        <v>30</v>
      </c>
      <c r="E9257" t="s">
        <v>1646</v>
      </c>
      <c r="F9257">
        <v>0</v>
      </c>
      <c r="G9257">
        <v>0</v>
      </c>
      <c r="H9257">
        <v>0</v>
      </c>
      <c r="I9257">
        <v>43112071500</v>
      </c>
      <c r="J9257">
        <v>4</v>
      </c>
      <c r="K9257" t="s">
        <v>2064</v>
      </c>
      <c r="L9257">
        <v>2309</v>
      </c>
      <c r="M9257" t="s">
        <v>2016</v>
      </c>
      <c r="N9257" t="s">
        <v>2062</v>
      </c>
      <c r="O9257">
        <v>102926</v>
      </c>
      <c r="P9257" t="s">
        <v>1769</v>
      </c>
      <c r="Q9257">
        <v>20070111</v>
      </c>
      <c r="R9257">
        <v>891012369</v>
      </c>
    </row>
    <row r="9258" spans="1:18">
      <c r="A9258" t="s">
        <v>2059</v>
      </c>
      <c r="B9258" t="s">
        <v>2076</v>
      </c>
      <c r="C9258">
        <v>201209</v>
      </c>
      <c r="D9258">
        <v>0</v>
      </c>
      <c r="E9258" t="s">
        <v>1646</v>
      </c>
      <c r="F9258">
        <v>0</v>
      </c>
      <c r="G9258">
        <v>0</v>
      </c>
      <c r="H9258">
        <v>0</v>
      </c>
      <c r="I9258">
        <v>43112080100</v>
      </c>
      <c r="J9258">
        <v>4</v>
      </c>
      <c r="K9258" t="s">
        <v>2061</v>
      </c>
      <c r="L9258">
        <v>2309</v>
      </c>
      <c r="M9258" t="s">
        <v>2016</v>
      </c>
      <c r="N9258" t="s">
        <v>2062</v>
      </c>
      <c r="O9258">
        <v>0</v>
      </c>
      <c r="P9258" t="s">
        <v>1771</v>
      </c>
      <c r="Q9258">
        <v>20100331</v>
      </c>
      <c r="R9258">
        <v>891012369</v>
      </c>
    </row>
    <row r="9259" spans="1:18">
      <c r="A9259" t="s">
        <v>2059</v>
      </c>
      <c r="B9259" t="s">
        <v>2087</v>
      </c>
      <c r="C9259">
        <v>201209</v>
      </c>
      <c r="D9259">
        <v>30</v>
      </c>
      <c r="E9259" t="s">
        <v>1646</v>
      </c>
      <c r="F9259">
        <v>0</v>
      </c>
      <c r="G9259">
        <v>0</v>
      </c>
      <c r="H9259">
        <v>0</v>
      </c>
      <c r="I9259">
        <v>43112080200</v>
      </c>
      <c r="J9259">
        <v>4</v>
      </c>
      <c r="K9259" t="s">
        <v>2075</v>
      </c>
      <c r="L9259">
        <v>2309</v>
      </c>
      <c r="M9259" t="s">
        <v>2016</v>
      </c>
      <c r="N9259" t="s">
        <v>2062</v>
      </c>
      <c r="O9259">
        <v>56626</v>
      </c>
      <c r="P9259" t="s">
        <v>1771</v>
      </c>
      <c r="Q9259">
        <v>20120401</v>
      </c>
      <c r="R9259">
        <v>891012369</v>
      </c>
    </row>
    <row r="9260" spans="1:18">
      <c r="A9260" t="s">
        <v>2077</v>
      </c>
      <c r="B9260" t="s">
        <v>2078</v>
      </c>
      <c r="C9260">
        <v>201209</v>
      </c>
      <c r="D9260">
        <v>30</v>
      </c>
      <c r="E9260" t="s">
        <v>1646</v>
      </c>
      <c r="F9260">
        <v>0</v>
      </c>
      <c r="G9260">
        <v>0</v>
      </c>
      <c r="H9260">
        <v>0</v>
      </c>
      <c r="I9260">
        <v>43112079900</v>
      </c>
      <c r="J9260">
        <v>4</v>
      </c>
      <c r="K9260" t="s">
        <v>2079</v>
      </c>
      <c r="L9260">
        <v>2309</v>
      </c>
      <c r="M9260" t="s">
        <v>2016</v>
      </c>
      <c r="N9260" t="s">
        <v>2062</v>
      </c>
      <c r="O9260">
        <v>118111</v>
      </c>
      <c r="P9260" t="s">
        <v>1771</v>
      </c>
      <c r="Q9260">
        <v>20090512</v>
      </c>
      <c r="R9260">
        <v>891012369</v>
      </c>
    </row>
    <row r="9261" spans="1:18">
      <c r="A9261" t="s">
        <v>2080</v>
      </c>
      <c r="B9261" t="s">
        <v>2085</v>
      </c>
      <c r="C9261">
        <v>201209</v>
      </c>
      <c r="D9261">
        <v>30</v>
      </c>
      <c r="E9261" t="s">
        <v>1646</v>
      </c>
      <c r="F9261">
        <v>0</v>
      </c>
      <c r="G9261">
        <v>0</v>
      </c>
      <c r="H9261">
        <v>0</v>
      </c>
      <c r="I9261">
        <v>43112069801</v>
      </c>
      <c r="J9261">
        <v>4</v>
      </c>
      <c r="K9261" t="s">
        <v>2064</v>
      </c>
      <c r="L9261">
        <v>2309</v>
      </c>
      <c r="M9261" t="s">
        <v>2016</v>
      </c>
      <c r="N9261" t="s">
        <v>2062</v>
      </c>
      <c r="O9261">
        <v>93080</v>
      </c>
      <c r="P9261" t="s">
        <v>1771</v>
      </c>
      <c r="Q9261">
        <v>20050303</v>
      </c>
      <c r="R9261">
        <v>891012369</v>
      </c>
    </row>
    <row r="9262" spans="1:18">
      <c r="A9262" t="s">
        <v>2080</v>
      </c>
      <c r="B9262" t="s">
        <v>2099</v>
      </c>
      <c r="C9262">
        <v>201209</v>
      </c>
      <c r="D9262">
        <v>30</v>
      </c>
      <c r="E9262" t="s">
        <v>1646</v>
      </c>
      <c r="F9262">
        <v>0</v>
      </c>
      <c r="G9262">
        <v>0</v>
      </c>
      <c r="H9262">
        <v>0</v>
      </c>
      <c r="I9262">
        <v>43112071001</v>
      </c>
      <c r="J9262">
        <v>4</v>
      </c>
      <c r="K9262" t="s">
        <v>2064</v>
      </c>
      <c r="L9262">
        <v>2309</v>
      </c>
      <c r="M9262" t="s">
        <v>2016</v>
      </c>
      <c r="N9262" t="s">
        <v>2062</v>
      </c>
      <c r="O9262">
        <v>151869</v>
      </c>
      <c r="P9262" t="s">
        <v>1771</v>
      </c>
      <c r="Q9262">
        <v>20050531</v>
      </c>
      <c r="R9262">
        <v>891012369</v>
      </c>
    </row>
    <row r="9263" spans="1:18">
      <c r="A9263" t="s">
        <v>2080</v>
      </c>
      <c r="B9263" t="s">
        <v>2099</v>
      </c>
      <c r="C9263">
        <v>201209</v>
      </c>
      <c r="D9263">
        <v>30</v>
      </c>
      <c r="E9263" t="s">
        <v>1646</v>
      </c>
      <c r="F9263">
        <v>0</v>
      </c>
      <c r="G9263">
        <v>0</v>
      </c>
      <c r="H9263">
        <v>0</v>
      </c>
      <c r="I9263">
        <v>43112071001</v>
      </c>
      <c r="J9263">
        <v>4</v>
      </c>
      <c r="K9263" t="s">
        <v>2064</v>
      </c>
      <c r="L9263">
        <v>2309</v>
      </c>
      <c r="M9263" t="s">
        <v>2016</v>
      </c>
      <c r="N9263" t="s">
        <v>2062</v>
      </c>
      <c r="O9263">
        <v>42936</v>
      </c>
      <c r="P9263" t="s">
        <v>1769</v>
      </c>
      <c r="Q9263">
        <v>20050531</v>
      </c>
      <c r="R9263">
        <v>891012369</v>
      </c>
    </row>
    <row r="9264" spans="1:18">
      <c r="A9264" t="s">
        <v>2080</v>
      </c>
      <c r="B9264" t="s">
        <v>2100</v>
      </c>
      <c r="C9264">
        <v>201209</v>
      </c>
      <c r="D9264">
        <v>0</v>
      </c>
      <c r="E9264" t="s">
        <v>1646</v>
      </c>
      <c r="F9264">
        <v>0</v>
      </c>
      <c r="G9264">
        <v>0</v>
      </c>
      <c r="H9264">
        <v>0</v>
      </c>
      <c r="I9264">
        <v>43112074500</v>
      </c>
      <c r="J9264">
        <v>4</v>
      </c>
      <c r="K9264" t="s">
        <v>2064</v>
      </c>
      <c r="L9264">
        <v>2309</v>
      </c>
      <c r="M9264" t="s">
        <v>2016</v>
      </c>
      <c r="N9264" t="s">
        <v>2062</v>
      </c>
      <c r="O9264">
        <v>0</v>
      </c>
      <c r="P9264" t="s">
        <v>1769</v>
      </c>
      <c r="Q9264">
        <v>20050328</v>
      </c>
      <c r="R9264">
        <v>891012369</v>
      </c>
    </row>
    <row r="9265" spans="1:18">
      <c r="A9265" t="s">
        <v>2080</v>
      </c>
      <c r="B9265" t="s">
        <v>2100</v>
      </c>
      <c r="C9265">
        <v>201209</v>
      </c>
      <c r="D9265">
        <v>30</v>
      </c>
      <c r="E9265" t="s">
        <v>1646</v>
      </c>
      <c r="F9265">
        <v>0</v>
      </c>
      <c r="G9265">
        <v>0</v>
      </c>
      <c r="H9265">
        <v>0</v>
      </c>
      <c r="I9265">
        <v>43112074500</v>
      </c>
      <c r="J9265">
        <v>4</v>
      </c>
      <c r="K9265" t="s">
        <v>2064</v>
      </c>
      <c r="L9265">
        <v>2309</v>
      </c>
      <c r="M9265" t="s">
        <v>2016</v>
      </c>
      <c r="N9265" t="s">
        <v>2062</v>
      </c>
      <c r="O9265">
        <v>139461</v>
      </c>
      <c r="P9265" t="s">
        <v>1771</v>
      </c>
      <c r="Q9265">
        <v>20050328</v>
      </c>
      <c r="R9265">
        <v>891012369</v>
      </c>
    </row>
    <row r="9266" spans="1:18">
      <c r="A9266" t="s">
        <v>2059</v>
      </c>
      <c r="B9266" t="s">
        <v>2094</v>
      </c>
      <c r="C9266">
        <v>201210</v>
      </c>
      <c r="D9266">
        <v>31</v>
      </c>
      <c r="E9266" t="s">
        <v>1646</v>
      </c>
      <c r="F9266">
        <v>0</v>
      </c>
      <c r="G9266">
        <v>0</v>
      </c>
      <c r="H9266">
        <v>0</v>
      </c>
      <c r="I9266">
        <v>43112066602</v>
      </c>
      <c r="J9266">
        <v>4</v>
      </c>
      <c r="K9266" t="s">
        <v>2064</v>
      </c>
      <c r="L9266">
        <v>2309</v>
      </c>
      <c r="M9266" t="s">
        <v>2016</v>
      </c>
      <c r="N9266" t="s">
        <v>2062</v>
      </c>
      <c r="O9266">
        <v>50615</v>
      </c>
      <c r="P9266" t="s">
        <v>1769</v>
      </c>
      <c r="Q9266">
        <v>20060924</v>
      </c>
      <c r="R9266">
        <v>891012369</v>
      </c>
    </row>
    <row r="9267" spans="1:18">
      <c r="A9267" t="s">
        <v>2059</v>
      </c>
      <c r="B9267" t="s">
        <v>2091</v>
      </c>
      <c r="C9267">
        <v>201210</v>
      </c>
      <c r="D9267">
        <v>31</v>
      </c>
      <c r="E9267" t="s">
        <v>1646</v>
      </c>
      <c r="F9267">
        <v>0</v>
      </c>
      <c r="G9267">
        <v>0</v>
      </c>
      <c r="H9267">
        <v>0</v>
      </c>
      <c r="I9267">
        <v>43112066602</v>
      </c>
      <c r="J9267">
        <v>4</v>
      </c>
      <c r="K9267" t="s">
        <v>2064</v>
      </c>
      <c r="L9267">
        <v>2309</v>
      </c>
      <c r="M9267" t="s">
        <v>2016</v>
      </c>
      <c r="N9267" t="s">
        <v>2062</v>
      </c>
      <c r="O9267">
        <v>64450</v>
      </c>
      <c r="P9267" t="s">
        <v>1771</v>
      </c>
      <c r="Q9267">
        <v>20060924</v>
      </c>
      <c r="R9267">
        <v>891012369</v>
      </c>
    </row>
    <row r="9268" spans="1:18">
      <c r="A9268" t="s">
        <v>2059</v>
      </c>
      <c r="B9268" t="s">
        <v>2095</v>
      </c>
      <c r="C9268">
        <v>201210</v>
      </c>
      <c r="D9268">
        <v>31</v>
      </c>
      <c r="E9268" t="s">
        <v>1646</v>
      </c>
      <c r="F9268">
        <v>0</v>
      </c>
      <c r="G9268">
        <v>0</v>
      </c>
      <c r="H9268">
        <v>0</v>
      </c>
      <c r="I9268">
        <v>43112067102</v>
      </c>
      <c r="J9268">
        <v>4</v>
      </c>
      <c r="K9268" t="s">
        <v>2079</v>
      </c>
      <c r="L9268">
        <v>2309</v>
      </c>
      <c r="M9268" t="s">
        <v>2016</v>
      </c>
      <c r="N9268" t="s">
        <v>2062</v>
      </c>
      <c r="O9268">
        <v>171344</v>
      </c>
      <c r="P9268" t="s">
        <v>1771</v>
      </c>
      <c r="Q9268">
        <v>20080521</v>
      </c>
      <c r="R9268">
        <v>891012369</v>
      </c>
    </row>
    <row r="9269" spans="1:18">
      <c r="A9269" t="s">
        <v>2059</v>
      </c>
      <c r="B9269" t="s">
        <v>2096</v>
      </c>
      <c r="C9269">
        <v>201210</v>
      </c>
      <c r="D9269">
        <v>31</v>
      </c>
      <c r="E9269" t="s">
        <v>1646</v>
      </c>
      <c r="F9269">
        <v>0</v>
      </c>
      <c r="G9269">
        <v>0</v>
      </c>
      <c r="H9269">
        <v>0</v>
      </c>
      <c r="I9269">
        <v>43112067102</v>
      </c>
      <c r="J9269">
        <v>4</v>
      </c>
      <c r="K9269" t="s">
        <v>2079</v>
      </c>
      <c r="L9269">
        <v>2309</v>
      </c>
      <c r="M9269" t="s">
        <v>2016</v>
      </c>
      <c r="N9269" t="s">
        <v>2062</v>
      </c>
      <c r="O9269">
        <v>66995</v>
      </c>
      <c r="P9269" t="s">
        <v>1769</v>
      </c>
      <c r="Q9269">
        <v>20080521</v>
      </c>
      <c r="R9269">
        <v>891012369</v>
      </c>
    </row>
    <row r="9270" spans="1:18">
      <c r="A9270" t="s">
        <v>2059</v>
      </c>
      <c r="B9270" t="s">
        <v>2071</v>
      </c>
      <c r="C9270">
        <v>201210</v>
      </c>
      <c r="D9270">
        <v>31</v>
      </c>
      <c r="E9270" t="s">
        <v>1646</v>
      </c>
      <c r="F9270">
        <v>0</v>
      </c>
      <c r="G9270">
        <v>0</v>
      </c>
      <c r="H9270">
        <v>0</v>
      </c>
      <c r="I9270">
        <v>43112067501</v>
      </c>
      <c r="J9270">
        <v>4</v>
      </c>
      <c r="K9270" t="s">
        <v>2064</v>
      </c>
      <c r="L9270">
        <v>2309</v>
      </c>
      <c r="M9270" t="s">
        <v>2016</v>
      </c>
      <c r="N9270" t="s">
        <v>2062</v>
      </c>
      <c r="O9270">
        <v>108099</v>
      </c>
      <c r="P9270" t="s">
        <v>1769</v>
      </c>
      <c r="Q9270">
        <v>20021009</v>
      </c>
      <c r="R9270">
        <v>891012369</v>
      </c>
    </row>
    <row r="9271" spans="1:18">
      <c r="A9271" t="s">
        <v>2059</v>
      </c>
      <c r="B9271" t="s">
        <v>2097</v>
      </c>
      <c r="C9271">
        <v>201210</v>
      </c>
      <c r="D9271">
        <v>31</v>
      </c>
      <c r="E9271" t="s">
        <v>1646</v>
      </c>
      <c r="F9271">
        <v>0</v>
      </c>
      <c r="G9271">
        <v>0</v>
      </c>
      <c r="H9271">
        <v>0</v>
      </c>
      <c r="I9271">
        <v>43112071500</v>
      </c>
      <c r="J9271">
        <v>4</v>
      </c>
      <c r="K9271" t="s">
        <v>2064</v>
      </c>
      <c r="L9271">
        <v>2309</v>
      </c>
      <c r="M9271" t="s">
        <v>2016</v>
      </c>
      <c r="N9271" t="s">
        <v>2062</v>
      </c>
      <c r="O9271">
        <v>252256</v>
      </c>
      <c r="P9271" t="s">
        <v>1771</v>
      </c>
      <c r="Q9271">
        <v>20070111</v>
      </c>
      <c r="R9271">
        <v>891012369</v>
      </c>
    </row>
    <row r="9272" spans="1:18">
      <c r="A9272" t="s">
        <v>2059</v>
      </c>
      <c r="B9272" t="s">
        <v>2098</v>
      </c>
      <c r="C9272">
        <v>201210</v>
      </c>
      <c r="D9272">
        <v>31</v>
      </c>
      <c r="E9272" t="s">
        <v>1646</v>
      </c>
      <c r="F9272">
        <v>0</v>
      </c>
      <c r="G9272">
        <v>0</v>
      </c>
      <c r="H9272">
        <v>0</v>
      </c>
      <c r="I9272">
        <v>43112071500</v>
      </c>
      <c r="J9272">
        <v>4</v>
      </c>
      <c r="K9272" t="s">
        <v>2064</v>
      </c>
      <c r="L9272">
        <v>2309</v>
      </c>
      <c r="M9272" t="s">
        <v>2016</v>
      </c>
      <c r="N9272" t="s">
        <v>2062</v>
      </c>
      <c r="O9272">
        <v>109065</v>
      </c>
      <c r="P9272" t="s">
        <v>1769</v>
      </c>
      <c r="Q9272">
        <v>20070111</v>
      </c>
      <c r="R9272">
        <v>891012369</v>
      </c>
    </row>
    <row r="9273" spans="1:18">
      <c r="A9273" t="s">
        <v>2059</v>
      </c>
      <c r="B9273" t="s">
        <v>2076</v>
      </c>
      <c r="C9273">
        <v>201210</v>
      </c>
      <c r="D9273">
        <v>0</v>
      </c>
      <c r="E9273" t="s">
        <v>1646</v>
      </c>
      <c r="F9273">
        <v>0</v>
      </c>
      <c r="G9273">
        <v>0</v>
      </c>
      <c r="H9273">
        <v>0</v>
      </c>
      <c r="I9273">
        <v>43112080100</v>
      </c>
      <c r="J9273">
        <v>4</v>
      </c>
      <c r="K9273" t="s">
        <v>2061</v>
      </c>
      <c r="L9273">
        <v>2309</v>
      </c>
      <c r="M9273" t="s">
        <v>2016</v>
      </c>
      <c r="N9273" t="s">
        <v>2062</v>
      </c>
      <c r="O9273">
        <v>0</v>
      </c>
      <c r="P9273" t="s">
        <v>1771</v>
      </c>
      <c r="Q9273">
        <v>20100331</v>
      </c>
      <c r="R9273">
        <v>891012369</v>
      </c>
    </row>
    <row r="9274" spans="1:18">
      <c r="A9274" t="s">
        <v>2059</v>
      </c>
      <c r="B9274" t="s">
        <v>2087</v>
      </c>
      <c r="C9274">
        <v>201210</v>
      </c>
      <c r="D9274">
        <v>31</v>
      </c>
      <c r="E9274" t="s">
        <v>1646</v>
      </c>
      <c r="F9274">
        <v>0</v>
      </c>
      <c r="G9274">
        <v>0</v>
      </c>
      <c r="H9274">
        <v>0</v>
      </c>
      <c r="I9274">
        <v>43112080200</v>
      </c>
      <c r="J9274">
        <v>4</v>
      </c>
      <c r="K9274" t="s">
        <v>2075</v>
      </c>
      <c r="L9274">
        <v>2309</v>
      </c>
      <c r="M9274" t="s">
        <v>2016</v>
      </c>
      <c r="N9274" t="s">
        <v>2062</v>
      </c>
      <c r="O9274">
        <v>61523</v>
      </c>
      <c r="P9274" t="s">
        <v>1771</v>
      </c>
      <c r="Q9274">
        <v>20120401</v>
      </c>
      <c r="R9274">
        <v>891012369</v>
      </c>
    </row>
    <row r="9275" spans="1:18">
      <c r="A9275" t="s">
        <v>2077</v>
      </c>
      <c r="B9275" t="s">
        <v>2078</v>
      </c>
      <c r="C9275">
        <v>201210</v>
      </c>
      <c r="D9275">
        <v>31</v>
      </c>
      <c r="E9275" t="s">
        <v>1646</v>
      </c>
      <c r="F9275">
        <v>0</v>
      </c>
      <c r="G9275">
        <v>0</v>
      </c>
      <c r="H9275">
        <v>0</v>
      </c>
      <c r="I9275">
        <v>43112079900</v>
      </c>
      <c r="J9275">
        <v>4</v>
      </c>
      <c r="K9275" t="s">
        <v>2079</v>
      </c>
      <c r="L9275">
        <v>2309</v>
      </c>
      <c r="M9275" t="s">
        <v>2016</v>
      </c>
      <c r="N9275" t="s">
        <v>2062</v>
      </c>
      <c r="O9275">
        <v>121514</v>
      </c>
      <c r="P9275" t="s">
        <v>1771</v>
      </c>
      <c r="Q9275">
        <v>20090512</v>
      </c>
      <c r="R9275">
        <v>891012369</v>
      </c>
    </row>
    <row r="9276" spans="1:18">
      <c r="A9276" t="s">
        <v>2080</v>
      </c>
      <c r="B9276" t="s">
        <v>2085</v>
      </c>
      <c r="C9276">
        <v>201210</v>
      </c>
      <c r="D9276">
        <v>31</v>
      </c>
      <c r="E9276" t="s">
        <v>1646</v>
      </c>
      <c r="F9276">
        <v>0</v>
      </c>
      <c r="G9276">
        <v>0</v>
      </c>
      <c r="H9276">
        <v>0</v>
      </c>
      <c r="I9276">
        <v>43112069801</v>
      </c>
      <c r="J9276">
        <v>4</v>
      </c>
      <c r="K9276" t="s">
        <v>2064</v>
      </c>
      <c r="L9276">
        <v>2309</v>
      </c>
      <c r="M9276" t="s">
        <v>2016</v>
      </c>
      <c r="N9276" t="s">
        <v>2062</v>
      </c>
      <c r="O9276">
        <v>96421</v>
      </c>
      <c r="P9276" t="s">
        <v>1771</v>
      </c>
      <c r="Q9276">
        <v>20050303</v>
      </c>
      <c r="R9276">
        <v>891012369</v>
      </c>
    </row>
    <row r="9277" spans="1:18">
      <c r="A9277" t="s">
        <v>2080</v>
      </c>
      <c r="B9277" t="s">
        <v>2099</v>
      </c>
      <c r="C9277">
        <v>201210</v>
      </c>
      <c r="D9277">
        <v>31</v>
      </c>
      <c r="E9277" t="s">
        <v>1646</v>
      </c>
      <c r="F9277">
        <v>0</v>
      </c>
      <c r="G9277">
        <v>0</v>
      </c>
      <c r="H9277">
        <v>0</v>
      </c>
      <c r="I9277">
        <v>43112071001</v>
      </c>
      <c r="J9277">
        <v>4</v>
      </c>
      <c r="K9277" t="s">
        <v>2064</v>
      </c>
      <c r="L9277">
        <v>2309</v>
      </c>
      <c r="M9277" t="s">
        <v>2016</v>
      </c>
      <c r="N9277" t="s">
        <v>2062</v>
      </c>
      <c r="O9277">
        <v>154089</v>
      </c>
      <c r="P9277" t="s">
        <v>1771</v>
      </c>
      <c r="Q9277">
        <v>20050531</v>
      </c>
      <c r="R9277">
        <v>891012369</v>
      </c>
    </row>
    <row r="9278" spans="1:18">
      <c r="A9278" t="s">
        <v>2080</v>
      </c>
      <c r="B9278" t="s">
        <v>2099</v>
      </c>
      <c r="C9278">
        <v>201210</v>
      </c>
      <c r="D9278">
        <v>31</v>
      </c>
      <c r="E9278" t="s">
        <v>1646</v>
      </c>
      <c r="F9278">
        <v>0</v>
      </c>
      <c r="G9278">
        <v>0</v>
      </c>
      <c r="H9278">
        <v>0</v>
      </c>
      <c r="I9278">
        <v>43112071001</v>
      </c>
      <c r="J9278">
        <v>4</v>
      </c>
      <c r="K9278" t="s">
        <v>2064</v>
      </c>
      <c r="L9278">
        <v>2309</v>
      </c>
      <c r="M9278" t="s">
        <v>2016</v>
      </c>
      <c r="N9278" t="s">
        <v>2062</v>
      </c>
      <c r="O9278">
        <v>42297</v>
      </c>
      <c r="P9278" t="s">
        <v>1769</v>
      </c>
      <c r="Q9278">
        <v>20050531</v>
      </c>
      <c r="R9278">
        <v>891012369</v>
      </c>
    </row>
    <row r="9279" spans="1:18">
      <c r="A9279" t="s">
        <v>2080</v>
      </c>
      <c r="B9279" t="s">
        <v>2100</v>
      </c>
      <c r="C9279">
        <v>201210</v>
      </c>
      <c r="D9279">
        <v>0</v>
      </c>
      <c r="E9279" t="s">
        <v>1646</v>
      </c>
      <c r="F9279">
        <v>0</v>
      </c>
      <c r="G9279">
        <v>0</v>
      </c>
      <c r="H9279">
        <v>0</v>
      </c>
      <c r="I9279">
        <v>43112074500</v>
      </c>
      <c r="J9279">
        <v>4</v>
      </c>
      <c r="K9279" t="s">
        <v>2064</v>
      </c>
      <c r="L9279">
        <v>2309</v>
      </c>
      <c r="M9279" t="s">
        <v>2016</v>
      </c>
      <c r="N9279" t="s">
        <v>2062</v>
      </c>
      <c r="O9279">
        <v>0</v>
      </c>
      <c r="P9279" t="s">
        <v>1769</v>
      </c>
      <c r="Q9279">
        <v>20050328</v>
      </c>
      <c r="R9279">
        <v>891012369</v>
      </c>
    </row>
    <row r="9280" spans="1:18">
      <c r="A9280" t="s">
        <v>2080</v>
      </c>
      <c r="B9280" t="s">
        <v>2100</v>
      </c>
      <c r="C9280">
        <v>201210</v>
      </c>
      <c r="D9280">
        <v>31</v>
      </c>
      <c r="E9280" t="s">
        <v>1646</v>
      </c>
      <c r="F9280">
        <v>0</v>
      </c>
      <c r="G9280">
        <v>0</v>
      </c>
      <c r="H9280">
        <v>0</v>
      </c>
      <c r="I9280">
        <v>43112074500</v>
      </c>
      <c r="J9280">
        <v>4</v>
      </c>
      <c r="K9280" t="s">
        <v>2064</v>
      </c>
      <c r="L9280">
        <v>2309</v>
      </c>
      <c r="M9280" t="s">
        <v>2016</v>
      </c>
      <c r="N9280" t="s">
        <v>2062</v>
      </c>
      <c r="O9280">
        <v>142237</v>
      </c>
      <c r="P9280" t="s">
        <v>1771</v>
      </c>
      <c r="Q9280">
        <v>20050328</v>
      </c>
      <c r="R9280">
        <v>891012369</v>
      </c>
    </row>
    <row r="9281" spans="1:18">
      <c r="A9281" t="s">
        <v>2059</v>
      </c>
      <c r="B9281" t="s">
        <v>2094</v>
      </c>
      <c r="C9281">
        <v>201211</v>
      </c>
      <c r="D9281">
        <v>30</v>
      </c>
      <c r="E9281" t="s">
        <v>1646</v>
      </c>
      <c r="F9281">
        <v>0</v>
      </c>
      <c r="G9281">
        <v>0</v>
      </c>
      <c r="H9281">
        <v>0</v>
      </c>
      <c r="I9281">
        <v>43112066602</v>
      </c>
      <c r="J9281">
        <v>4</v>
      </c>
      <c r="K9281" t="s">
        <v>2064</v>
      </c>
      <c r="L9281">
        <v>2309</v>
      </c>
      <c r="M9281" t="s">
        <v>2016</v>
      </c>
      <c r="N9281" t="s">
        <v>2062</v>
      </c>
      <c r="O9281">
        <v>49747</v>
      </c>
      <c r="P9281" t="s">
        <v>1769</v>
      </c>
      <c r="Q9281">
        <v>20060924</v>
      </c>
      <c r="R9281">
        <v>891012369</v>
      </c>
    </row>
    <row r="9282" spans="1:18">
      <c r="A9282" t="s">
        <v>2059</v>
      </c>
      <c r="B9282" t="s">
        <v>2091</v>
      </c>
      <c r="C9282">
        <v>201211</v>
      </c>
      <c r="D9282">
        <v>30</v>
      </c>
      <c r="E9282" t="s">
        <v>1646</v>
      </c>
      <c r="F9282">
        <v>0</v>
      </c>
      <c r="G9282">
        <v>0</v>
      </c>
      <c r="H9282">
        <v>0</v>
      </c>
      <c r="I9282">
        <v>43112066602</v>
      </c>
      <c r="J9282">
        <v>4</v>
      </c>
      <c r="K9282" t="s">
        <v>2064</v>
      </c>
      <c r="L9282">
        <v>2309</v>
      </c>
      <c r="M9282" t="s">
        <v>2016</v>
      </c>
      <c r="N9282" t="s">
        <v>2062</v>
      </c>
      <c r="O9282">
        <v>64034</v>
      </c>
      <c r="P9282" t="s">
        <v>1771</v>
      </c>
      <c r="Q9282">
        <v>20060924</v>
      </c>
      <c r="R9282">
        <v>891012369</v>
      </c>
    </row>
    <row r="9283" spans="1:18">
      <c r="A9283" t="s">
        <v>2059</v>
      </c>
      <c r="B9283" t="s">
        <v>2095</v>
      </c>
      <c r="C9283">
        <v>201211</v>
      </c>
      <c r="D9283">
        <v>30</v>
      </c>
      <c r="E9283" t="s">
        <v>1646</v>
      </c>
      <c r="F9283">
        <v>0</v>
      </c>
      <c r="G9283">
        <v>0</v>
      </c>
      <c r="H9283">
        <v>0</v>
      </c>
      <c r="I9283">
        <v>43112067102</v>
      </c>
      <c r="J9283">
        <v>4</v>
      </c>
      <c r="K9283" t="s">
        <v>2079</v>
      </c>
      <c r="L9283">
        <v>2309</v>
      </c>
      <c r="M9283" t="s">
        <v>2016</v>
      </c>
      <c r="N9283" t="s">
        <v>2062</v>
      </c>
      <c r="O9283">
        <v>166255</v>
      </c>
      <c r="P9283" t="s">
        <v>1771</v>
      </c>
      <c r="Q9283">
        <v>20080521</v>
      </c>
      <c r="R9283">
        <v>891012369</v>
      </c>
    </row>
    <row r="9284" spans="1:18">
      <c r="A9284" t="s">
        <v>2059</v>
      </c>
      <c r="B9284" t="s">
        <v>2096</v>
      </c>
      <c r="C9284">
        <v>201211</v>
      </c>
      <c r="D9284">
        <v>30</v>
      </c>
      <c r="E9284" t="s">
        <v>1646</v>
      </c>
      <c r="F9284">
        <v>0</v>
      </c>
      <c r="G9284">
        <v>0</v>
      </c>
      <c r="H9284">
        <v>0</v>
      </c>
      <c r="I9284">
        <v>43112067102</v>
      </c>
      <c r="J9284">
        <v>4</v>
      </c>
      <c r="K9284" t="s">
        <v>2079</v>
      </c>
      <c r="L9284">
        <v>2309</v>
      </c>
      <c r="M9284" t="s">
        <v>2016</v>
      </c>
      <c r="N9284" t="s">
        <v>2062</v>
      </c>
      <c r="O9284">
        <v>66711</v>
      </c>
      <c r="P9284" t="s">
        <v>1769</v>
      </c>
      <c r="Q9284">
        <v>20080521</v>
      </c>
      <c r="R9284">
        <v>891012369</v>
      </c>
    </row>
    <row r="9285" spans="1:18">
      <c r="A9285" t="s">
        <v>2059</v>
      </c>
      <c r="B9285" t="s">
        <v>2071</v>
      </c>
      <c r="C9285">
        <v>201211</v>
      </c>
      <c r="D9285">
        <v>30</v>
      </c>
      <c r="E9285" t="s">
        <v>1646</v>
      </c>
      <c r="F9285">
        <v>0</v>
      </c>
      <c r="G9285">
        <v>0</v>
      </c>
      <c r="H9285">
        <v>0</v>
      </c>
      <c r="I9285">
        <v>43112067501</v>
      </c>
      <c r="J9285">
        <v>4</v>
      </c>
      <c r="K9285" t="s">
        <v>2064</v>
      </c>
      <c r="L9285">
        <v>2309</v>
      </c>
      <c r="M9285" t="s">
        <v>2016</v>
      </c>
      <c r="N9285" t="s">
        <v>2062</v>
      </c>
      <c r="O9285">
        <v>104618</v>
      </c>
      <c r="P9285" t="s">
        <v>1769</v>
      </c>
      <c r="Q9285">
        <v>20021009</v>
      </c>
      <c r="R9285">
        <v>891012369</v>
      </c>
    </row>
    <row r="9286" spans="1:18">
      <c r="A9286" t="s">
        <v>2059</v>
      </c>
      <c r="B9286" t="s">
        <v>2097</v>
      </c>
      <c r="C9286">
        <v>201211</v>
      </c>
      <c r="D9286">
        <v>30</v>
      </c>
      <c r="E9286" t="s">
        <v>1646</v>
      </c>
      <c r="F9286">
        <v>0</v>
      </c>
      <c r="G9286">
        <v>0</v>
      </c>
      <c r="H9286">
        <v>0</v>
      </c>
      <c r="I9286">
        <v>43112071500</v>
      </c>
      <c r="J9286">
        <v>4</v>
      </c>
      <c r="K9286" t="s">
        <v>2064</v>
      </c>
      <c r="L9286">
        <v>2309</v>
      </c>
      <c r="M9286" t="s">
        <v>2016</v>
      </c>
      <c r="N9286" t="s">
        <v>2062</v>
      </c>
      <c r="O9286">
        <v>258152</v>
      </c>
      <c r="P9286" t="s">
        <v>1771</v>
      </c>
      <c r="Q9286">
        <v>20070111</v>
      </c>
      <c r="R9286">
        <v>891012369</v>
      </c>
    </row>
    <row r="9287" spans="1:18">
      <c r="A9287" t="s">
        <v>2059</v>
      </c>
      <c r="B9287" t="s">
        <v>2098</v>
      </c>
      <c r="C9287">
        <v>201211</v>
      </c>
      <c r="D9287">
        <v>30</v>
      </c>
      <c r="E9287" t="s">
        <v>1646</v>
      </c>
      <c r="F9287">
        <v>0</v>
      </c>
      <c r="G9287">
        <v>0</v>
      </c>
      <c r="H9287">
        <v>0</v>
      </c>
      <c r="I9287">
        <v>43112071500</v>
      </c>
      <c r="J9287">
        <v>4</v>
      </c>
      <c r="K9287" t="s">
        <v>2064</v>
      </c>
      <c r="L9287">
        <v>2309</v>
      </c>
      <c r="M9287" t="s">
        <v>2016</v>
      </c>
      <c r="N9287" t="s">
        <v>2062</v>
      </c>
      <c r="O9287">
        <v>106913</v>
      </c>
      <c r="P9287" t="s">
        <v>1769</v>
      </c>
      <c r="Q9287">
        <v>20070111</v>
      </c>
      <c r="R9287">
        <v>891012369</v>
      </c>
    </row>
    <row r="9288" spans="1:18">
      <c r="A9288" t="s">
        <v>2059</v>
      </c>
      <c r="B9288" t="s">
        <v>2076</v>
      </c>
      <c r="C9288">
        <v>201211</v>
      </c>
      <c r="D9288">
        <v>0</v>
      </c>
      <c r="E9288" t="s">
        <v>1646</v>
      </c>
      <c r="F9288">
        <v>0</v>
      </c>
      <c r="G9288">
        <v>0</v>
      </c>
      <c r="H9288">
        <v>0</v>
      </c>
      <c r="I9288">
        <v>43112080100</v>
      </c>
      <c r="J9288">
        <v>4</v>
      </c>
      <c r="K9288" t="s">
        <v>2061</v>
      </c>
      <c r="L9288">
        <v>2309</v>
      </c>
      <c r="M9288" t="s">
        <v>2016</v>
      </c>
      <c r="N9288" t="s">
        <v>2062</v>
      </c>
      <c r="O9288">
        <v>0</v>
      </c>
      <c r="P9288" t="s">
        <v>1771</v>
      </c>
      <c r="Q9288">
        <v>20100331</v>
      </c>
      <c r="R9288">
        <v>891012369</v>
      </c>
    </row>
    <row r="9289" spans="1:18">
      <c r="A9289" t="s">
        <v>2059</v>
      </c>
      <c r="B9289" t="s">
        <v>2087</v>
      </c>
      <c r="C9289">
        <v>201211</v>
      </c>
      <c r="D9289">
        <v>30</v>
      </c>
      <c r="E9289" t="s">
        <v>1646</v>
      </c>
      <c r="F9289">
        <v>0</v>
      </c>
      <c r="G9289">
        <v>0</v>
      </c>
      <c r="H9289">
        <v>0</v>
      </c>
      <c r="I9289">
        <v>43112080200</v>
      </c>
      <c r="J9289">
        <v>4</v>
      </c>
      <c r="K9289" t="s">
        <v>2075</v>
      </c>
      <c r="L9289">
        <v>2309</v>
      </c>
      <c r="M9289" t="s">
        <v>2016</v>
      </c>
      <c r="N9289" t="s">
        <v>2062</v>
      </c>
      <c r="O9289">
        <v>62785</v>
      </c>
      <c r="P9289" t="s">
        <v>1771</v>
      </c>
      <c r="Q9289">
        <v>20120401</v>
      </c>
      <c r="R9289">
        <v>891012369</v>
      </c>
    </row>
    <row r="9290" spans="1:18">
      <c r="A9290" t="s">
        <v>2077</v>
      </c>
      <c r="B9290" t="s">
        <v>2078</v>
      </c>
      <c r="C9290">
        <v>201211</v>
      </c>
      <c r="D9290">
        <v>30</v>
      </c>
      <c r="E9290" t="s">
        <v>1646</v>
      </c>
      <c r="F9290">
        <v>0</v>
      </c>
      <c r="G9290">
        <v>0</v>
      </c>
      <c r="H9290">
        <v>0</v>
      </c>
      <c r="I9290">
        <v>43112079900</v>
      </c>
      <c r="J9290">
        <v>4</v>
      </c>
      <c r="K9290" t="s">
        <v>2079</v>
      </c>
      <c r="L9290">
        <v>2309</v>
      </c>
      <c r="M9290" t="s">
        <v>2016</v>
      </c>
      <c r="N9290" t="s">
        <v>2062</v>
      </c>
      <c r="O9290">
        <v>119225</v>
      </c>
      <c r="P9290" t="s">
        <v>1771</v>
      </c>
      <c r="Q9290">
        <v>20090512</v>
      </c>
      <c r="R9290">
        <v>891012369</v>
      </c>
    </row>
    <row r="9291" spans="1:18">
      <c r="A9291" t="s">
        <v>2080</v>
      </c>
      <c r="B9291" t="s">
        <v>2085</v>
      </c>
      <c r="C9291">
        <v>201211</v>
      </c>
      <c r="D9291">
        <v>30</v>
      </c>
      <c r="E9291" t="s">
        <v>1646</v>
      </c>
      <c r="F9291">
        <v>0</v>
      </c>
      <c r="G9291">
        <v>0</v>
      </c>
      <c r="H9291">
        <v>0</v>
      </c>
      <c r="I9291">
        <v>43112069801</v>
      </c>
      <c r="J9291">
        <v>4</v>
      </c>
      <c r="K9291" t="s">
        <v>2064</v>
      </c>
      <c r="L9291">
        <v>2309</v>
      </c>
      <c r="M9291" t="s">
        <v>2016</v>
      </c>
      <c r="N9291" t="s">
        <v>2062</v>
      </c>
      <c r="O9291">
        <v>95729</v>
      </c>
      <c r="P9291" t="s">
        <v>1771</v>
      </c>
      <c r="Q9291">
        <v>20050303</v>
      </c>
      <c r="R9291">
        <v>891012369</v>
      </c>
    </row>
    <row r="9292" spans="1:18">
      <c r="A9292" t="s">
        <v>2080</v>
      </c>
      <c r="B9292" t="s">
        <v>2099</v>
      </c>
      <c r="C9292">
        <v>201211</v>
      </c>
      <c r="D9292">
        <v>30</v>
      </c>
      <c r="E9292" t="s">
        <v>1646</v>
      </c>
      <c r="F9292">
        <v>0</v>
      </c>
      <c r="G9292">
        <v>0</v>
      </c>
      <c r="H9292">
        <v>0</v>
      </c>
      <c r="I9292">
        <v>43112071001</v>
      </c>
      <c r="J9292">
        <v>4</v>
      </c>
      <c r="K9292" t="s">
        <v>2064</v>
      </c>
      <c r="L9292">
        <v>2309</v>
      </c>
      <c r="M9292" t="s">
        <v>2016</v>
      </c>
      <c r="N9292" t="s">
        <v>2062</v>
      </c>
      <c r="O9292">
        <v>145827</v>
      </c>
      <c r="P9292" t="s">
        <v>1771</v>
      </c>
      <c r="Q9292">
        <v>20050531</v>
      </c>
      <c r="R9292">
        <v>891012369</v>
      </c>
    </row>
    <row r="9293" spans="1:18">
      <c r="A9293" t="s">
        <v>2080</v>
      </c>
      <c r="B9293" t="s">
        <v>2099</v>
      </c>
      <c r="C9293">
        <v>201211</v>
      </c>
      <c r="D9293">
        <v>30</v>
      </c>
      <c r="E9293" t="s">
        <v>1646</v>
      </c>
      <c r="F9293">
        <v>0</v>
      </c>
      <c r="G9293">
        <v>0</v>
      </c>
      <c r="H9293">
        <v>0</v>
      </c>
      <c r="I9293">
        <v>43112071001</v>
      </c>
      <c r="J9293">
        <v>4</v>
      </c>
      <c r="K9293" t="s">
        <v>2064</v>
      </c>
      <c r="L9293">
        <v>2309</v>
      </c>
      <c r="M9293" t="s">
        <v>2016</v>
      </c>
      <c r="N9293" t="s">
        <v>2062</v>
      </c>
      <c r="O9293">
        <v>43357</v>
      </c>
      <c r="P9293" t="s">
        <v>1769</v>
      </c>
      <c r="Q9293">
        <v>20050531</v>
      </c>
      <c r="R9293">
        <v>891012369</v>
      </c>
    </row>
    <row r="9294" spans="1:18">
      <c r="A9294" t="s">
        <v>2080</v>
      </c>
      <c r="B9294" t="s">
        <v>2100</v>
      </c>
      <c r="C9294">
        <v>201211</v>
      </c>
      <c r="D9294">
        <v>0</v>
      </c>
      <c r="E9294" t="s">
        <v>1646</v>
      </c>
      <c r="F9294">
        <v>0</v>
      </c>
      <c r="G9294">
        <v>0</v>
      </c>
      <c r="H9294">
        <v>0</v>
      </c>
      <c r="I9294">
        <v>43112074500</v>
      </c>
      <c r="J9294">
        <v>4</v>
      </c>
      <c r="K9294" t="s">
        <v>2064</v>
      </c>
      <c r="L9294">
        <v>2309</v>
      </c>
      <c r="M9294" t="s">
        <v>2016</v>
      </c>
      <c r="N9294" t="s">
        <v>2062</v>
      </c>
      <c r="O9294">
        <v>0</v>
      </c>
      <c r="P9294" t="s">
        <v>1769</v>
      </c>
      <c r="Q9294">
        <v>20050328</v>
      </c>
      <c r="R9294">
        <v>891012369</v>
      </c>
    </row>
    <row r="9295" spans="1:18">
      <c r="A9295" t="s">
        <v>2080</v>
      </c>
      <c r="B9295" t="s">
        <v>2100</v>
      </c>
      <c r="C9295">
        <v>201211</v>
      </c>
      <c r="D9295">
        <v>30</v>
      </c>
      <c r="E9295" t="s">
        <v>1646</v>
      </c>
      <c r="F9295">
        <v>0</v>
      </c>
      <c r="G9295">
        <v>0</v>
      </c>
      <c r="H9295">
        <v>0</v>
      </c>
      <c r="I9295">
        <v>43112074500</v>
      </c>
      <c r="J9295">
        <v>4</v>
      </c>
      <c r="K9295" t="s">
        <v>2064</v>
      </c>
      <c r="L9295">
        <v>2309</v>
      </c>
      <c r="M9295" t="s">
        <v>2016</v>
      </c>
      <c r="N9295" t="s">
        <v>2062</v>
      </c>
      <c r="O9295">
        <v>130113</v>
      </c>
      <c r="P9295" t="s">
        <v>1771</v>
      </c>
      <c r="Q9295">
        <v>20050328</v>
      </c>
      <c r="R9295">
        <v>891012369</v>
      </c>
    </row>
    <row r="9296" spans="1:18">
      <c r="A9296" t="s">
        <v>2059</v>
      </c>
      <c r="B9296" t="s">
        <v>2094</v>
      </c>
      <c r="C9296">
        <v>201212</v>
      </c>
      <c r="D9296">
        <v>31</v>
      </c>
      <c r="E9296" t="s">
        <v>1646</v>
      </c>
      <c r="F9296">
        <v>0</v>
      </c>
      <c r="G9296">
        <v>0</v>
      </c>
      <c r="H9296">
        <v>0</v>
      </c>
      <c r="I9296">
        <v>43112066602</v>
      </c>
      <c r="J9296">
        <v>4</v>
      </c>
      <c r="K9296" t="s">
        <v>2064</v>
      </c>
      <c r="L9296">
        <v>2309</v>
      </c>
      <c r="M9296" t="s">
        <v>2016</v>
      </c>
      <c r="N9296" t="s">
        <v>2062</v>
      </c>
      <c r="O9296">
        <v>50849</v>
      </c>
      <c r="P9296" t="s">
        <v>1769</v>
      </c>
      <c r="Q9296">
        <v>20060924</v>
      </c>
      <c r="R9296">
        <v>891012369</v>
      </c>
    </row>
    <row r="9297" spans="1:18">
      <c r="A9297" t="s">
        <v>2059</v>
      </c>
      <c r="B9297" t="s">
        <v>2091</v>
      </c>
      <c r="C9297">
        <v>201212</v>
      </c>
      <c r="D9297">
        <v>31</v>
      </c>
      <c r="E9297" t="s">
        <v>1646</v>
      </c>
      <c r="F9297">
        <v>0</v>
      </c>
      <c r="G9297">
        <v>0</v>
      </c>
      <c r="H9297">
        <v>0</v>
      </c>
      <c r="I9297">
        <v>43112066602</v>
      </c>
      <c r="J9297">
        <v>4</v>
      </c>
      <c r="K9297" t="s">
        <v>2064</v>
      </c>
      <c r="L9297">
        <v>2309</v>
      </c>
      <c r="M9297" t="s">
        <v>2016</v>
      </c>
      <c r="N9297" t="s">
        <v>2062</v>
      </c>
      <c r="O9297">
        <v>65243</v>
      </c>
      <c r="P9297" t="s">
        <v>1771</v>
      </c>
      <c r="Q9297">
        <v>20060924</v>
      </c>
      <c r="R9297">
        <v>891012369</v>
      </c>
    </row>
    <row r="9298" spans="1:18">
      <c r="A9298" t="s">
        <v>2059</v>
      </c>
      <c r="B9298" t="s">
        <v>2095</v>
      </c>
      <c r="C9298">
        <v>201212</v>
      </c>
      <c r="D9298">
        <v>31</v>
      </c>
      <c r="E9298" t="s">
        <v>1646</v>
      </c>
      <c r="F9298">
        <v>0</v>
      </c>
      <c r="G9298">
        <v>0</v>
      </c>
      <c r="H9298">
        <v>0</v>
      </c>
      <c r="I9298">
        <v>43112067102</v>
      </c>
      <c r="J9298">
        <v>4</v>
      </c>
      <c r="K9298" t="s">
        <v>2079</v>
      </c>
      <c r="L9298">
        <v>2309</v>
      </c>
      <c r="M9298" t="s">
        <v>2016</v>
      </c>
      <c r="N9298" t="s">
        <v>2062</v>
      </c>
      <c r="O9298">
        <v>172751</v>
      </c>
      <c r="P9298" t="s">
        <v>1771</v>
      </c>
      <c r="Q9298">
        <v>20080521</v>
      </c>
      <c r="R9298">
        <v>891012369</v>
      </c>
    </row>
    <row r="9299" spans="1:18">
      <c r="A9299" t="s">
        <v>2059</v>
      </c>
      <c r="B9299" t="s">
        <v>2096</v>
      </c>
      <c r="C9299">
        <v>201212</v>
      </c>
      <c r="D9299">
        <v>31</v>
      </c>
      <c r="E9299" t="s">
        <v>1646</v>
      </c>
      <c r="F9299">
        <v>0</v>
      </c>
      <c r="G9299">
        <v>0</v>
      </c>
      <c r="H9299">
        <v>0</v>
      </c>
      <c r="I9299">
        <v>43112067102</v>
      </c>
      <c r="J9299">
        <v>4</v>
      </c>
      <c r="K9299" t="s">
        <v>2079</v>
      </c>
      <c r="L9299">
        <v>2309</v>
      </c>
      <c r="M9299" t="s">
        <v>2016</v>
      </c>
      <c r="N9299" t="s">
        <v>2062</v>
      </c>
      <c r="O9299">
        <v>69739</v>
      </c>
      <c r="P9299" t="s">
        <v>1769</v>
      </c>
      <c r="Q9299">
        <v>20080521</v>
      </c>
      <c r="R9299">
        <v>891012369</v>
      </c>
    </row>
    <row r="9300" spans="1:18">
      <c r="A9300" t="s">
        <v>2059</v>
      </c>
      <c r="B9300" t="s">
        <v>2071</v>
      </c>
      <c r="C9300">
        <v>201212</v>
      </c>
      <c r="D9300">
        <v>31</v>
      </c>
      <c r="E9300" t="s">
        <v>1646</v>
      </c>
      <c r="F9300">
        <v>0</v>
      </c>
      <c r="G9300">
        <v>0</v>
      </c>
      <c r="H9300">
        <v>0</v>
      </c>
      <c r="I9300">
        <v>43112067501</v>
      </c>
      <c r="J9300">
        <v>4</v>
      </c>
      <c r="K9300" t="s">
        <v>2064</v>
      </c>
      <c r="L9300">
        <v>2309</v>
      </c>
      <c r="M9300" t="s">
        <v>2016</v>
      </c>
      <c r="N9300" t="s">
        <v>2062</v>
      </c>
      <c r="O9300">
        <v>108825</v>
      </c>
      <c r="P9300" t="s">
        <v>1769</v>
      </c>
      <c r="Q9300">
        <v>20021009</v>
      </c>
      <c r="R9300">
        <v>891012369</v>
      </c>
    </row>
    <row r="9301" spans="1:18">
      <c r="A9301" t="s">
        <v>2059</v>
      </c>
      <c r="B9301" t="s">
        <v>2097</v>
      </c>
      <c r="C9301">
        <v>201212</v>
      </c>
      <c r="D9301">
        <v>31</v>
      </c>
      <c r="E9301" t="s">
        <v>1646</v>
      </c>
      <c r="F9301">
        <v>0</v>
      </c>
      <c r="G9301">
        <v>0</v>
      </c>
      <c r="H9301">
        <v>0</v>
      </c>
      <c r="I9301">
        <v>43112071500</v>
      </c>
      <c r="J9301">
        <v>4</v>
      </c>
      <c r="K9301" t="s">
        <v>2064</v>
      </c>
      <c r="L9301">
        <v>2309</v>
      </c>
      <c r="M9301" t="s">
        <v>2016</v>
      </c>
      <c r="N9301" t="s">
        <v>2062</v>
      </c>
      <c r="O9301">
        <v>264472</v>
      </c>
      <c r="P9301" t="s">
        <v>1771</v>
      </c>
      <c r="Q9301">
        <v>20070111</v>
      </c>
      <c r="R9301">
        <v>891012369</v>
      </c>
    </row>
    <row r="9302" spans="1:18">
      <c r="A9302" t="s">
        <v>2059</v>
      </c>
      <c r="B9302" t="s">
        <v>2098</v>
      </c>
      <c r="C9302">
        <v>201212</v>
      </c>
      <c r="D9302">
        <v>31</v>
      </c>
      <c r="E9302" t="s">
        <v>1646</v>
      </c>
      <c r="F9302">
        <v>0</v>
      </c>
      <c r="G9302">
        <v>0</v>
      </c>
      <c r="H9302">
        <v>0</v>
      </c>
      <c r="I9302">
        <v>43112071500</v>
      </c>
      <c r="J9302">
        <v>4</v>
      </c>
      <c r="K9302" t="s">
        <v>2064</v>
      </c>
      <c r="L9302">
        <v>2309</v>
      </c>
      <c r="M9302" t="s">
        <v>2016</v>
      </c>
      <c r="N9302" t="s">
        <v>2062</v>
      </c>
      <c r="O9302">
        <v>112671</v>
      </c>
      <c r="P9302" t="s">
        <v>1769</v>
      </c>
      <c r="Q9302">
        <v>20070111</v>
      </c>
      <c r="R9302">
        <v>891012369</v>
      </c>
    </row>
    <row r="9303" spans="1:18">
      <c r="A9303" t="s">
        <v>2059</v>
      </c>
      <c r="B9303" t="s">
        <v>2076</v>
      </c>
      <c r="C9303">
        <v>201212</v>
      </c>
      <c r="D9303">
        <v>0</v>
      </c>
      <c r="E9303" t="s">
        <v>1646</v>
      </c>
      <c r="F9303">
        <v>0</v>
      </c>
      <c r="G9303">
        <v>0</v>
      </c>
      <c r="H9303">
        <v>0</v>
      </c>
      <c r="I9303">
        <v>43112080100</v>
      </c>
      <c r="J9303">
        <v>4</v>
      </c>
      <c r="K9303" t="s">
        <v>2061</v>
      </c>
      <c r="L9303">
        <v>2309</v>
      </c>
      <c r="M9303" t="s">
        <v>2016</v>
      </c>
      <c r="N9303" t="s">
        <v>2062</v>
      </c>
      <c r="O9303">
        <v>0</v>
      </c>
      <c r="P9303" t="s">
        <v>1771</v>
      </c>
      <c r="Q9303">
        <v>20100331</v>
      </c>
      <c r="R9303">
        <v>891012369</v>
      </c>
    </row>
    <row r="9304" spans="1:18">
      <c r="A9304" t="s">
        <v>2059</v>
      </c>
      <c r="B9304" t="s">
        <v>2087</v>
      </c>
      <c r="C9304">
        <v>201212</v>
      </c>
      <c r="D9304">
        <v>31</v>
      </c>
      <c r="E9304" t="s">
        <v>1646</v>
      </c>
      <c r="F9304">
        <v>0</v>
      </c>
      <c r="G9304">
        <v>0</v>
      </c>
      <c r="H9304">
        <v>0</v>
      </c>
      <c r="I9304">
        <v>43112080200</v>
      </c>
      <c r="J9304">
        <v>4</v>
      </c>
      <c r="K9304" t="s">
        <v>2075</v>
      </c>
      <c r="L9304">
        <v>2309</v>
      </c>
      <c r="M9304" t="s">
        <v>2016</v>
      </c>
      <c r="N9304" t="s">
        <v>2062</v>
      </c>
      <c r="O9304">
        <v>59385</v>
      </c>
      <c r="P9304" t="s">
        <v>1771</v>
      </c>
      <c r="Q9304">
        <v>20120401</v>
      </c>
      <c r="R9304">
        <v>891012369</v>
      </c>
    </row>
    <row r="9305" spans="1:18">
      <c r="A9305" t="s">
        <v>2077</v>
      </c>
      <c r="B9305" t="s">
        <v>2078</v>
      </c>
      <c r="C9305">
        <v>201212</v>
      </c>
      <c r="D9305">
        <v>31</v>
      </c>
      <c r="E9305" t="s">
        <v>1646</v>
      </c>
      <c r="F9305">
        <v>0</v>
      </c>
      <c r="G9305">
        <v>0</v>
      </c>
      <c r="H9305">
        <v>0</v>
      </c>
      <c r="I9305">
        <v>43112079900</v>
      </c>
      <c r="J9305">
        <v>4</v>
      </c>
      <c r="K9305" t="s">
        <v>2079</v>
      </c>
      <c r="L9305">
        <v>2309</v>
      </c>
      <c r="M9305" t="s">
        <v>2016</v>
      </c>
      <c r="N9305" t="s">
        <v>2062</v>
      </c>
      <c r="O9305">
        <v>99997</v>
      </c>
      <c r="P9305" t="s">
        <v>1771</v>
      </c>
      <c r="Q9305">
        <v>20090512</v>
      </c>
      <c r="R9305">
        <v>891012369</v>
      </c>
    </row>
    <row r="9306" spans="1:18">
      <c r="A9306" t="s">
        <v>2080</v>
      </c>
      <c r="B9306" t="s">
        <v>2085</v>
      </c>
      <c r="C9306">
        <v>201212</v>
      </c>
      <c r="D9306">
        <v>31</v>
      </c>
      <c r="E9306" t="s">
        <v>1646</v>
      </c>
      <c r="F9306">
        <v>0</v>
      </c>
      <c r="G9306">
        <v>0</v>
      </c>
      <c r="H9306">
        <v>0</v>
      </c>
      <c r="I9306">
        <v>43112069801</v>
      </c>
      <c r="J9306">
        <v>4</v>
      </c>
      <c r="K9306" t="s">
        <v>2064</v>
      </c>
      <c r="L9306">
        <v>2309</v>
      </c>
      <c r="M9306" t="s">
        <v>2016</v>
      </c>
      <c r="N9306" t="s">
        <v>2062</v>
      </c>
      <c r="O9306">
        <v>99830</v>
      </c>
      <c r="P9306" t="s">
        <v>1771</v>
      </c>
      <c r="Q9306">
        <v>20050303</v>
      </c>
      <c r="R9306">
        <v>891012369</v>
      </c>
    </row>
    <row r="9307" spans="1:18">
      <c r="A9307" t="s">
        <v>2080</v>
      </c>
      <c r="B9307" t="s">
        <v>2099</v>
      </c>
      <c r="C9307">
        <v>201212</v>
      </c>
      <c r="D9307">
        <v>31</v>
      </c>
      <c r="E9307" t="s">
        <v>1646</v>
      </c>
      <c r="F9307">
        <v>0</v>
      </c>
      <c r="G9307">
        <v>0</v>
      </c>
      <c r="H9307">
        <v>0</v>
      </c>
      <c r="I9307">
        <v>43112071001</v>
      </c>
      <c r="J9307">
        <v>4</v>
      </c>
      <c r="K9307" t="s">
        <v>2064</v>
      </c>
      <c r="L9307">
        <v>2309</v>
      </c>
      <c r="M9307" t="s">
        <v>2016</v>
      </c>
      <c r="N9307" t="s">
        <v>2062</v>
      </c>
      <c r="O9307">
        <v>149654</v>
      </c>
      <c r="P9307" t="s">
        <v>1771</v>
      </c>
      <c r="Q9307">
        <v>20050531</v>
      </c>
      <c r="R9307">
        <v>891012369</v>
      </c>
    </row>
    <row r="9308" spans="1:18">
      <c r="A9308" t="s">
        <v>2080</v>
      </c>
      <c r="B9308" t="s">
        <v>2099</v>
      </c>
      <c r="C9308">
        <v>201212</v>
      </c>
      <c r="D9308">
        <v>31</v>
      </c>
      <c r="E9308" t="s">
        <v>1646</v>
      </c>
      <c r="F9308">
        <v>0</v>
      </c>
      <c r="G9308">
        <v>0</v>
      </c>
      <c r="H9308">
        <v>0</v>
      </c>
      <c r="I9308">
        <v>43112071001</v>
      </c>
      <c r="J9308">
        <v>4</v>
      </c>
      <c r="K9308" t="s">
        <v>2064</v>
      </c>
      <c r="L9308">
        <v>2309</v>
      </c>
      <c r="M9308" t="s">
        <v>2016</v>
      </c>
      <c r="N9308" t="s">
        <v>2062</v>
      </c>
      <c r="O9308">
        <v>43749</v>
      </c>
      <c r="P9308" t="s">
        <v>1769</v>
      </c>
      <c r="Q9308">
        <v>20050531</v>
      </c>
      <c r="R9308">
        <v>891012369</v>
      </c>
    </row>
    <row r="9309" spans="1:18">
      <c r="A9309" t="s">
        <v>2080</v>
      </c>
      <c r="B9309" t="s">
        <v>2100</v>
      </c>
      <c r="C9309">
        <v>201212</v>
      </c>
      <c r="D9309">
        <v>31</v>
      </c>
      <c r="E9309" t="s">
        <v>1646</v>
      </c>
      <c r="F9309">
        <v>0</v>
      </c>
      <c r="G9309">
        <v>0</v>
      </c>
      <c r="H9309">
        <v>0</v>
      </c>
      <c r="I9309">
        <v>43112074500</v>
      </c>
      <c r="J9309">
        <v>4</v>
      </c>
      <c r="K9309" t="s">
        <v>2064</v>
      </c>
      <c r="L9309">
        <v>2309</v>
      </c>
      <c r="M9309" t="s">
        <v>2016</v>
      </c>
      <c r="N9309" t="s">
        <v>2062</v>
      </c>
      <c r="O9309">
        <v>133765</v>
      </c>
      <c r="P9309" t="s">
        <v>1771</v>
      </c>
      <c r="Q9309">
        <v>20050328</v>
      </c>
      <c r="R9309">
        <v>891012369</v>
      </c>
    </row>
    <row r="9310" spans="1:18">
      <c r="A9310" t="s">
        <v>2080</v>
      </c>
      <c r="B9310" t="s">
        <v>2100</v>
      </c>
      <c r="C9310">
        <v>201212</v>
      </c>
      <c r="D9310">
        <v>0</v>
      </c>
      <c r="E9310" t="s">
        <v>1646</v>
      </c>
      <c r="F9310">
        <v>0</v>
      </c>
      <c r="G9310">
        <v>0</v>
      </c>
      <c r="H9310">
        <v>0</v>
      </c>
      <c r="I9310">
        <v>43112074500</v>
      </c>
      <c r="J9310">
        <v>4</v>
      </c>
      <c r="K9310" t="s">
        <v>2064</v>
      </c>
      <c r="L9310">
        <v>2309</v>
      </c>
      <c r="M9310" t="s">
        <v>2016</v>
      </c>
      <c r="N9310" t="s">
        <v>2062</v>
      </c>
      <c r="O9310">
        <v>0</v>
      </c>
      <c r="P9310" t="s">
        <v>1769</v>
      </c>
      <c r="Q9310">
        <v>20050328</v>
      </c>
      <c r="R9310">
        <v>891012369</v>
      </c>
    </row>
    <row r="9311" spans="1:18">
      <c r="A9311" t="s">
        <v>2089</v>
      </c>
      <c r="B9311" t="s">
        <v>2087</v>
      </c>
      <c r="C9311">
        <v>201202</v>
      </c>
      <c r="D9311">
        <v>0</v>
      </c>
      <c r="E9311" t="s">
        <v>1693</v>
      </c>
      <c r="F9311">
        <v>0</v>
      </c>
      <c r="G9311">
        <v>0</v>
      </c>
      <c r="H9311">
        <v>0</v>
      </c>
      <c r="I9311">
        <v>43112080200</v>
      </c>
      <c r="J9311">
        <v>1</v>
      </c>
      <c r="K9311" t="s">
        <v>2101</v>
      </c>
      <c r="L9311">
        <v>2309</v>
      </c>
      <c r="M9311" t="s">
        <v>2016</v>
      </c>
      <c r="N9311" t="s">
        <v>2062</v>
      </c>
      <c r="O9311">
        <v>0</v>
      </c>
      <c r="P9311" t="s">
        <v>1694</v>
      </c>
    </row>
    <row r="9312" spans="1:18">
      <c r="A9312" t="s">
        <v>2089</v>
      </c>
      <c r="B9312" t="s">
        <v>2088</v>
      </c>
      <c r="C9312">
        <v>201202</v>
      </c>
      <c r="D9312">
        <v>0</v>
      </c>
      <c r="E9312" t="s">
        <v>1693</v>
      </c>
      <c r="F9312">
        <v>0</v>
      </c>
      <c r="G9312">
        <v>0</v>
      </c>
      <c r="H9312">
        <v>0</v>
      </c>
      <c r="I9312">
        <v>43112080300</v>
      </c>
      <c r="J9312">
        <v>1</v>
      </c>
      <c r="K9312" t="s">
        <v>2101</v>
      </c>
      <c r="L9312">
        <v>2309</v>
      </c>
      <c r="M9312" t="s">
        <v>2016</v>
      </c>
      <c r="N9312" t="s">
        <v>2062</v>
      </c>
      <c r="O9312">
        <v>0</v>
      </c>
      <c r="P9312" t="s">
        <v>1694</v>
      </c>
    </row>
    <row r="9313" spans="1:18">
      <c r="A9313" t="s">
        <v>2089</v>
      </c>
      <c r="B9313" t="s">
        <v>2087</v>
      </c>
      <c r="C9313">
        <v>201203</v>
      </c>
      <c r="D9313">
        <v>0</v>
      </c>
      <c r="E9313" t="s">
        <v>1693</v>
      </c>
      <c r="F9313">
        <v>0</v>
      </c>
      <c r="G9313">
        <v>0</v>
      </c>
      <c r="H9313">
        <v>0</v>
      </c>
      <c r="I9313">
        <v>43112080200</v>
      </c>
      <c r="J9313">
        <v>1</v>
      </c>
      <c r="K9313" t="s">
        <v>2101</v>
      </c>
      <c r="L9313">
        <v>2309</v>
      </c>
      <c r="M9313" t="s">
        <v>2016</v>
      </c>
      <c r="N9313" t="s">
        <v>2062</v>
      </c>
      <c r="O9313">
        <v>0</v>
      </c>
      <c r="P9313" t="s">
        <v>1694</v>
      </c>
    </row>
    <row r="9314" spans="1:18">
      <c r="A9314" t="s">
        <v>2089</v>
      </c>
      <c r="B9314" t="s">
        <v>2088</v>
      </c>
      <c r="C9314">
        <v>201203</v>
      </c>
      <c r="D9314">
        <v>0</v>
      </c>
      <c r="E9314" t="s">
        <v>1693</v>
      </c>
      <c r="F9314">
        <v>0</v>
      </c>
      <c r="G9314">
        <v>0</v>
      </c>
      <c r="H9314">
        <v>0</v>
      </c>
      <c r="I9314">
        <v>43112080300</v>
      </c>
      <c r="J9314">
        <v>1</v>
      </c>
      <c r="K9314" t="s">
        <v>2101</v>
      </c>
      <c r="L9314">
        <v>2309</v>
      </c>
      <c r="M9314" t="s">
        <v>2016</v>
      </c>
      <c r="N9314" t="s">
        <v>2062</v>
      </c>
      <c r="O9314">
        <v>0</v>
      </c>
      <c r="P9314" t="s">
        <v>1694</v>
      </c>
    </row>
    <row r="9315" spans="1:18">
      <c r="A9315" t="s">
        <v>2089</v>
      </c>
      <c r="B9315" t="s">
        <v>2088</v>
      </c>
      <c r="C9315">
        <v>201204</v>
      </c>
      <c r="D9315">
        <v>0</v>
      </c>
      <c r="E9315" t="s">
        <v>1693</v>
      </c>
      <c r="F9315">
        <v>0</v>
      </c>
      <c r="G9315">
        <v>0</v>
      </c>
      <c r="H9315">
        <v>0</v>
      </c>
      <c r="I9315">
        <v>43112080300</v>
      </c>
      <c r="J9315">
        <v>1</v>
      </c>
      <c r="K9315" t="s">
        <v>2101</v>
      </c>
      <c r="L9315">
        <v>2309</v>
      </c>
      <c r="M9315" t="s">
        <v>2016</v>
      </c>
      <c r="N9315" t="s">
        <v>2062</v>
      </c>
      <c r="O9315">
        <v>0</v>
      </c>
      <c r="P9315" t="s">
        <v>1694</v>
      </c>
    </row>
    <row r="9316" spans="1:18">
      <c r="A9316" t="s">
        <v>2089</v>
      </c>
      <c r="B9316" t="s">
        <v>1578</v>
      </c>
      <c r="C9316">
        <v>201205</v>
      </c>
      <c r="D9316">
        <v>0</v>
      </c>
      <c r="E9316" t="s">
        <v>1693</v>
      </c>
      <c r="F9316">
        <v>0</v>
      </c>
      <c r="G9316">
        <v>0</v>
      </c>
      <c r="H9316">
        <v>0</v>
      </c>
      <c r="I9316">
        <v>43112080301</v>
      </c>
      <c r="J9316">
        <v>16</v>
      </c>
      <c r="K9316" t="s">
        <v>2101</v>
      </c>
      <c r="L9316">
        <v>2309</v>
      </c>
      <c r="M9316" t="s">
        <v>2016</v>
      </c>
      <c r="N9316" t="s">
        <v>2062</v>
      </c>
      <c r="O9316">
        <v>0</v>
      </c>
      <c r="P9316" t="s">
        <v>1694</v>
      </c>
    </row>
    <row r="9317" spans="1:18">
      <c r="A9317" t="s">
        <v>2089</v>
      </c>
      <c r="B9317" t="s">
        <v>2088</v>
      </c>
      <c r="C9317">
        <v>201205</v>
      </c>
      <c r="D9317">
        <v>0</v>
      </c>
      <c r="E9317" t="s">
        <v>1693</v>
      </c>
      <c r="F9317">
        <v>0</v>
      </c>
      <c r="G9317">
        <v>0</v>
      </c>
      <c r="H9317">
        <v>0</v>
      </c>
      <c r="I9317">
        <v>43112080300</v>
      </c>
      <c r="J9317">
        <v>16</v>
      </c>
      <c r="K9317" t="s">
        <v>2101</v>
      </c>
      <c r="L9317">
        <v>2309</v>
      </c>
      <c r="M9317" t="s">
        <v>2016</v>
      </c>
      <c r="N9317" t="s">
        <v>2062</v>
      </c>
      <c r="O9317">
        <v>0</v>
      </c>
      <c r="P9317" t="s">
        <v>1694</v>
      </c>
    </row>
    <row r="9318" spans="1:18">
      <c r="A9318" t="s">
        <v>2080</v>
      </c>
      <c r="B9318" t="s">
        <v>2082</v>
      </c>
      <c r="C9318">
        <v>201205</v>
      </c>
      <c r="D9318">
        <v>0</v>
      </c>
      <c r="E9318" t="s">
        <v>1693</v>
      </c>
      <c r="F9318">
        <v>0</v>
      </c>
      <c r="G9318">
        <v>0</v>
      </c>
      <c r="H9318">
        <v>0</v>
      </c>
      <c r="I9318">
        <v>43112067401</v>
      </c>
      <c r="J9318">
        <v>15</v>
      </c>
      <c r="K9318" t="s">
        <v>2064</v>
      </c>
      <c r="L9318">
        <v>2309</v>
      </c>
      <c r="M9318" t="s">
        <v>2016</v>
      </c>
      <c r="N9318" t="s">
        <v>2062</v>
      </c>
      <c r="O9318">
        <v>0</v>
      </c>
      <c r="P9318" t="s">
        <v>1552</v>
      </c>
      <c r="Q9318">
        <v>20060625</v>
      </c>
      <c r="R9318">
        <v>891012369</v>
      </c>
    </row>
    <row r="9319" spans="1:18">
      <c r="A9319" t="s">
        <v>2059</v>
      </c>
      <c r="B9319" t="s">
        <v>2082</v>
      </c>
      <c r="C9319">
        <v>201206</v>
      </c>
      <c r="D9319">
        <v>0</v>
      </c>
      <c r="E9319" t="s">
        <v>1693</v>
      </c>
      <c r="F9319">
        <v>0</v>
      </c>
      <c r="G9319">
        <v>0</v>
      </c>
      <c r="H9319">
        <v>0</v>
      </c>
      <c r="I9319">
        <v>43112067401</v>
      </c>
      <c r="J9319">
        <v>16</v>
      </c>
      <c r="K9319" t="s">
        <v>2064</v>
      </c>
      <c r="L9319">
        <v>2309</v>
      </c>
      <c r="M9319" t="s">
        <v>2016</v>
      </c>
      <c r="N9319" t="s">
        <v>2062</v>
      </c>
      <c r="O9319">
        <v>0</v>
      </c>
      <c r="P9319" t="s">
        <v>1694</v>
      </c>
    </row>
    <row r="9320" spans="1:18">
      <c r="A9320" t="s">
        <v>2059</v>
      </c>
      <c r="B9320" t="s">
        <v>2090</v>
      </c>
      <c r="C9320">
        <v>201206</v>
      </c>
      <c r="D9320">
        <v>0</v>
      </c>
      <c r="E9320" t="s">
        <v>1693</v>
      </c>
      <c r="F9320">
        <v>0</v>
      </c>
      <c r="G9320">
        <v>0</v>
      </c>
      <c r="H9320">
        <v>0</v>
      </c>
      <c r="I9320">
        <v>43112074700</v>
      </c>
      <c r="J9320">
        <v>16</v>
      </c>
      <c r="K9320" t="s">
        <v>2064</v>
      </c>
      <c r="L9320">
        <v>2309</v>
      </c>
      <c r="M9320" t="s">
        <v>2016</v>
      </c>
      <c r="N9320" t="s">
        <v>2062</v>
      </c>
      <c r="O9320">
        <v>0</v>
      </c>
      <c r="P9320" t="s">
        <v>1694</v>
      </c>
    </row>
    <row r="9321" spans="1:18">
      <c r="A9321" t="s">
        <v>2059</v>
      </c>
      <c r="B9321" t="s">
        <v>2092</v>
      </c>
      <c r="C9321">
        <v>201206</v>
      </c>
      <c r="D9321">
        <v>0</v>
      </c>
      <c r="E9321" t="s">
        <v>1693</v>
      </c>
      <c r="F9321">
        <v>0</v>
      </c>
      <c r="G9321">
        <v>0</v>
      </c>
      <c r="H9321">
        <v>0</v>
      </c>
      <c r="I9321">
        <v>43112074700</v>
      </c>
      <c r="J9321">
        <v>15</v>
      </c>
      <c r="K9321" t="s">
        <v>2064</v>
      </c>
      <c r="L9321">
        <v>2309</v>
      </c>
      <c r="M9321" t="s">
        <v>2016</v>
      </c>
      <c r="N9321" t="s">
        <v>2062</v>
      </c>
      <c r="O9321">
        <v>0</v>
      </c>
      <c r="P9321" t="s">
        <v>1769</v>
      </c>
      <c r="Q9321">
        <v>19960701</v>
      </c>
      <c r="R9321">
        <v>891012369</v>
      </c>
    </row>
    <row r="9322" spans="1:18">
      <c r="A9322" t="s">
        <v>2059</v>
      </c>
      <c r="B9322" t="s">
        <v>2093</v>
      </c>
      <c r="C9322">
        <v>201206</v>
      </c>
      <c r="D9322">
        <v>0</v>
      </c>
      <c r="E9322" t="s">
        <v>1693</v>
      </c>
      <c r="F9322">
        <v>0</v>
      </c>
      <c r="G9322">
        <v>0</v>
      </c>
      <c r="H9322">
        <v>0</v>
      </c>
      <c r="I9322">
        <v>43112074700</v>
      </c>
      <c r="J9322">
        <v>15</v>
      </c>
      <c r="K9322" t="s">
        <v>2064</v>
      </c>
      <c r="L9322">
        <v>2309</v>
      </c>
      <c r="M9322" t="s">
        <v>2016</v>
      </c>
      <c r="N9322" t="s">
        <v>2062</v>
      </c>
      <c r="O9322">
        <v>0</v>
      </c>
      <c r="P9322" t="s">
        <v>1771</v>
      </c>
      <c r="Q9322">
        <v>19960701</v>
      </c>
      <c r="R9322">
        <v>891012369</v>
      </c>
    </row>
    <row r="9323" spans="1:18">
      <c r="A9323" s="78" t="s">
        <v>474</v>
      </c>
      <c r="B9323" s="78">
        <f>F9327/F9323*100</f>
        <v>50.215520644193582</v>
      </c>
      <c r="C9323" s="78" t="s">
        <v>1923</v>
      </c>
      <c r="F9323">
        <f>SUM(F8834:F9133)</f>
        <v>1140030</v>
      </c>
      <c r="G9323">
        <f t="shared" ref="G9323:H9323" si="16">SUM(G8834:G9133)</f>
        <v>1057865</v>
      </c>
      <c r="H9323">
        <f t="shared" si="16"/>
        <v>16105495</v>
      </c>
      <c r="I9323" t="s">
        <v>479</v>
      </c>
      <c r="O9323">
        <f>SUM(O9134:O9138)</f>
        <v>91365</v>
      </c>
      <c r="P9323" t="s">
        <v>1878</v>
      </c>
    </row>
    <row r="9324" spans="1:18">
      <c r="F9324" s="105">
        <f>F9323/365</f>
        <v>3123.3698630136987</v>
      </c>
      <c r="G9324" s="105">
        <f>G9323*1000/F9323</f>
        <v>927.92733524556377</v>
      </c>
      <c r="H9324" s="92">
        <f>H9323/F9323</f>
        <v>14.1272554231029</v>
      </c>
      <c r="O9324">
        <f>O9323/G9323</f>
        <v>8.6367353112164591E-2</v>
      </c>
    </row>
    <row r="9325" spans="1:18">
      <c r="F9325">
        <f>SUM(F8834:F8889)</f>
        <v>567558</v>
      </c>
      <c r="G9325">
        <f t="shared" ref="G9325:H9325" si="17">SUM(G8834:G8889)</f>
        <v>188769</v>
      </c>
      <c r="H9325">
        <f t="shared" si="17"/>
        <v>10899114</v>
      </c>
      <c r="I9325" t="s">
        <v>475</v>
      </c>
      <c r="O9325">
        <f>SUM(O9139:O9310)</f>
        <v>16212157</v>
      </c>
      <c r="P9325" t="s">
        <v>1696</v>
      </c>
    </row>
    <row r="9326" spans="1:18">
      <c r="F9326" s="105">
        <f>F9325/365</f>
        <v>1554.9534246575342</v>
      </c>
      <c r="G9326" s="105">
        <f>G9325*1000/F9325</f>
        <v>332.59860666222659</v>
      </c>
      <c r="H9326" s="92">
        <f>H9325/F9325</f>
        <v>19.203524573699955</v>
      </c>
    </row>
    <row r="9327" spans="1:18">
      <c r="F9327">
        <f>SUM(F8890:F9074)</f>
        <v>572472</v>
      </c>
      <c r="G9327">
        <f t="shared" ref="G9327:H9327" si="18">SUM(G8890:G9074)</f>
        <v>869096</v>
      </c>
      <c r="H9327">
        <f t="shared" si="18"/>
        <v>5206381</v>
      </c>
      <c r="I9327" t="s">
        <v>1944</v>
      </c>
      <c r="O9327">
        <f>O9325/F9323</f>
        <v>14.220816118874065</v>
      </c>
    </row>
    <row r="9328" spans="1:18">
      <c r="F9328" s="105">
        <f>F9327/365</f>
        <v>1568.4164383561645</v>
      </c>
      <c r="G9328" s="105">
        <f>G9327*1000/F9327</f>
        <v>1518.1458656493244</v>
      </c>
      <c r="H9328" s="92">
        <f>H9327/F9327</f>
        <v>9.0945600832879165</v>
      </c>
    </row>
    <row r="9329" spans="1:18">
      <c r="A9329" t="s">
        <v>2102</v>
      </c>
      <c r="B9329">
        <v>2</v>
      </c>
      <c r="C9329">
        <v>201201</v>
      </c>
      <c r="D9329">
        <v>0</v>
      </c>
      <c r="E9329" t="s">
        <v>1693</v>
      </c>
      <c r="F9329">
        <v>0</v>
      </c>
      <c r="G9329">
        <v>0</v>
      </c>
      <c r="H9329">
        <v>0</v>
      </c>
      <c r="I9329">
        <v>43112060600</v>
      </c>
      <c r="J9329">
        <v>14</v>
      </c>
      <c r="K9329" t="s">
        <v>2103</v>
      </c>
      <c r="L9329">
        <v>2237</v>
      </c>
      <c r="M9329" t="s">
        <v>2104</v>
      </c>
      <c r="N9329" t="s">
        <v>2105</v>
      </c>
      <c r="O9329">
        <v>0</v>
      </c>
      <c r="P9329" t="s">
        <v>1694</v>
      </c>
    </row>
    <row r="9330" spans="1:18">
      <c r="A9330" t="s">
        <v>2102</v>
      </c>
      <c r="B9330">
        <v>2</v>
      </c>
      <c r="C9330">
        <v>201202</v>
      </c>
      <c r="D9330">
        <v>0</v>
      </c>
      <c r="E9330" t="s">
        <v>1693</v>
      </c>
      <c r="F9330">
        <v>0</v>
      </c>
      <c r="G9330">
        <v>0</v>
      </c>
      <c r="H9330">
        <v>0</v>
      </c>
      <c r="I9330">
        <v>43112060600</v>
      </c>
      <c r="J9330">
        <v>14</v>
      </c>
      <c r="K9330" t="s">
        <v>2103</v>
      </c>
      <c r="L9330">
        <v>2237</v>
      </c>
      <c r="M9330" t="s">
        <v>2104</v>
      </c>
      <c r="N9330" t="s">
        <v>2105</v>
      </c>
      <c r="O9330">
        <v>0</v>
      </c>
      <c r="P9330" t="s">
        <v>1694</v>
      </c>
    </row>
    <row r="9331" spans="1:18">
      <c r="A9331" t="s">
        <v>2102</v>
      </c>
      <c r="B9331">
        <v>2</v>
      </c>
      <c r="C9331">
        <v>201203</v>
      </c>
      <c r="D9331">
        <v>0</v>
      </c>
      <c r="E9331" t="s">
        <v>1693</v>
      </c>
      <c r="F9331">
        <v>0</v>
      </c>
      <c r="G9331">
        <v>0</v>
      </c>
      <c r="H9331">
        <v>0</v>
      </c>
      <c r="I9331">
        <v>43112060600</v>
      </c>
      <c r="J9331">
        <v>14</v>
      </c>
      <c r="K9331" t="s">
        <v>2103</v>
      </c>
      <c r="L9331">
        <v>2237</v>
      </c>
      <c r="M9331" t="s">
        <v>2104</v>
      </c>
      <c r="N9331" t="s">
        <v>2105</v>
      </c>
      <c r="O9331">
        <v>0</v>
      </c>
      <c r="P9331" t="s">
        <v>1694</v>
      </c>
    </row>
    <row r="9332" spans="1:18">
      <c r="A9332" t="s">
        <v>2102</v>
      </c>
      <c r="B9332">
        <v>2</v>
      </c>
      <c r="C9332">
        <v>201204</v>
      </c>
      <c r="D9332">
        <v>0</v>
      </c>
      <c r="E9332" t="s">
        <v>1693</v>
      </c>
      <c r="F9332">
        <v>0</v>
      </c>
      <c r="G9332">
        <v>0</v>
      </c>
      <c r="H9332">
        <v>0</v>
      </c>
      <c r="I9332">
        <v>43112060600</v>
      </c>
      <c r="J9332">
        <v>14</v>
      </c>
      <c r="K9332" t="s">
        <v>2103</v>
      </c>
      <c r="L9332">
        <v>2237</v>
      </c>
      <c r="M9332" t="s">
        <v>2104</v>
      </c>
      <c r="N9332" t="s">
        <v>2105</v>
      </c>
      <c r="O9332">
        <v>0</v>
      </c>
      <c r="P9332" t="s">
        <v>1694</v>
      </c>
    </row>
    <row r="9333" spans="1:18">
      <c r="A9333" t="s">
        <v>2102</v>
      </c>
      <c r="B9333">
        <v>2</v>
      </c>
      <c r="C9333">
        <v>201205</v>
      </c>
      <c r="D9333">
        <v>0</v>
      </c>
      <c r="E9333" t="s">
        <v>1693</v>
      </c>
      <c r="F9333">
        <v>0</v>
      </c>
      <c r="G9333">
        <v>0</v>
      </c>
      <c r="H9333">
        <v>0</v>
      </c>
      <c r="I9333">
        <v>43112060600</v>
      </c>
      <c r="J9333">
        <v>14</v>
      </c>
      <c r="K9333" t="s">
        <v>2103</v>
      </c>
      <c r="L9333">
        <v>2237</v>
      </c>
      <c r="M9333" t="s">
        <v>2104</v>
      </c>
      <c r="N9333" t="s">
        <v>2105</v>
      </c>
      <c r="O9333">
        <v>0</v>
      </c>
      <c r="P9333" t="s">
        <v>1694</v>
      </c>
    </row>
    <row r="9334" spans="1:18">
      <c r="A9334" t="s">
        <v>2102</v>
      </c>
      <c r="B9334">
        <v>2</v>
      </c>
      <c r="C9334">
        <v>201206</v>
      </c>
      <c r="D9334">
        <v>0</v>
      </c>
      <c r="E9334" t="s">
        <v>1693</v>
      </c>
      <c r="F9334">
        <v>0</v>
      </c>
      <c r="G9334">
        <v>0</v>
      </c>
      <c r="H9334">
        <v>0</v>
      </c>
      <c r="I9334">
        <v>43112060600</v>
      </c>
      <c r="J9334">
        <v>14</v>
      </c>
      <c r="K9334" t="s">
        <v>2103</v>
      </c>
      <c r="L9334">
        <v>2237</v>
      </c>
      <c r="M9334" t="s">
        <v>2104</v>
      </c>
      <c r="N9334" t="s">
        <v>2105</v>
      </c>
      <c r="O9334">
        <v>0</v>
      </c>
      <c r="P9334" t="s">
        <v>1694</v>
      </c>
    </row>
    <row r="9335" spans="1:18">
      <c r="A9335" t="s">
        <v>2102</v>
      </c>
      <c r="B9335">
        <v>2</v>
      </c>
      <c r="C9335">
        <v>201207</v>
      </c>
      <c r="D9335">
        <v>0</v>
      </c>
      <c r="E9335" t="s">
        <v>1693</v>
      </c>
      <c r="F9335">
        <v>0</v>
      </c>
      <c r="G9335">
        <v>0</v>
      </c>
      <c r="H9335">
        <v>0</v>
      </c>
      <c r="I9335">
        <v>43112060600</v>
      </c>
      <c r="J9335">
        <v>14</v>
      </c>
      <c r="K9335" t="s">
        <v>2103</v>
      </c>
      <c r="L9335">
        <v>2237</v>
      </c>
      <c r="M9335" t="s">
        <v>2104</v>
      </c>
      <c r="N9335" t="s">
        <v>2105</v>
      </c>
      <c r="O9335">
        <v>0</v>
      </c>
      <c r="P9335" t="s">
        <v>1694</v>
      </c>
    </row>
    <row r="9336" spans="1:18">
      <c r="A9336" t="s">
        <v>2102</v>
      </c>
      <c r="B9336">
        <v>2</v>
      </c>
      <c r="C9336">
        <v>201209</v>
      </c>
      <c r="D9336">
        <v>0</v>
      </c>
      <c r="E9336" t="s">
        <v>1693</v>
      </c>
      <c r="F9336">
        <v>0</v>
      </c>
      <c r="G9336">
        <v>0</v>
      </c>
      <c r="H9336">
        <v>0</v>
      </c>
      <c r="I9336">
        <v>43112060600</v>
      </c>
      <c r="J9336">
        <v>14</v>
      </c>
      <c r="K9336" t="s">
        <v>2103</v>
      </c>
      <c r="L9336">
        <v>2237</v>
      </c>
      <c r="M9336" t="s">
        <v>2104</v>
      </c>
      <c r="N9336" t="s">
        <v>2105</v>
      </c>
      <c r="O9336">
        <v>0</v>
      </c>
      <c r="P9336" t="s">
        <v>1694</v>
      </c>
    </row>
    <row r="9337" spans="1:18">
      <c r="A9337" t="s">
        <v>2102</v>
      </c>
      <c r="B9337">
        <v>2</v>
      </c>
      <c r="C9337">
        <v>201210</v>
      </c>
      <c r="D9337">
        <v>0</v>
      </c>
      <c r="E9337" t="s">
        <v>1693</v>
      </c>
      <c r="F9337">
        <v>0</v>
      </c>
      <c r="G9337">
        <v>0</v>
      </c>
      <c r="H9337">
        <v>0</v>
      </c>
      <c r="I9337">
        <v>43112060600</v>
      </c>
      <c r="J9337">
        <v>14</v>
      </c>
      <c r="K9337" t="s">
        <v>2103</v>
      </c>
      <c r="L9337">
        <v>2237</v>
      </c>
      <c r="M9337" t="s">
        <v>2104</v>
      </c>
      <c r="N9337" t="s">
        <v>2105</v>
      </c>
      <c r="O9337">
        <v>0</v>
      </c>
      <c r="P9337" t="s">
        <v>1694</v>
      </c>
    </row>
    <row r="9338" spans="1:18">
      <c r="A9338" t="s">
        <v>2102</v>
      </c>
      <c r="B9338">
        <v>2</v>
      </c>
      <c r="C9338">
        <v>201211</v>
      </c>
      <c r="D9338">
        <v>0</v>
      </c>
      <c r="E9338" t="s">
        <v>1693</v>
      </c>
      <c r="F9338">
        <v>0</v>
      </c>
      <c r="G9338">
        <v>0</v>
      </c>
      <c r="H9338">
        <v>0</v>
      </c>
      <c r="I9338">
        <v>43112060600</v>
      </c>
      <c r="J9338">
        <v>14</v>
      </c>
      <c r="K9338" t="s">
        <v>2103</v>
      </c>
      <c r="L9338">
        <v>2237</v>
      </c>
      <c r="M9338" t="s">
        <v>2104</v>
      </c>
      <c r="N9338" t="s">
        <v>2105</v>
      </c>
      <c r="O9338">
        <v>0</v>
      </c>
      <c r="P9338" t="s">
        <v>1694</v>
      </c>
    </row>
    <row r="9339" spans="1:18">
      <c r="A9339" t="s">
        <v>2102</v>
      </c>
      <c r="B9339">
        <v>2</v>
      </c>
      <c r="C9339">
        <v>201212</v>
      </c>
      <c r="D9339">
        <v>0</v>
      </c>
      <c r="E9339" t="s">
        <v>1693</v>
      </c>
      <c r="F9339">
        <v>0</v>
      </c>
      <c r="G9339">
        <v>0</v>
      </c>
      <c r="H9339">
        <v>0</v>
      </c>
      <c r="I9339">
        <v>43112060600</v>
      </c>
      <c r="J9339">
        <v>14</v>
      </c>
      <c r="K9339" t="s">
        <v>2103</v>
      </c>
      <c r="L9339">
        <v>2237</v>
      </c>
      <c r="M9339" t="s">
        <v>2104</v>
      </c>
      <c r="N9339" t="s">
        <v>2105</v>
      </c>
      <c r="O9339">
        <v>0</v>
      </c>
      <c r="P9339" t="s">
        <v>1694</v>
      </c>
    </row>
    <row r="9340" spans="1:18">
      <c r="A9340" t="s">
        <v>1952</v>
      </c>
      <c r="B9340" t="s">
        <v>1578</v>
      </c>
      <c r="C9340">
        <v>201201</v>
      </c>
      <c r="D9340">
        <v>31</v>
      </c>
      <c r="E9340" t="s">
        <v>1555</v>
      </c>
      <c r="F9340">
        <v>168</v>
      </c>
      <c r="G9340">
        <v>1182</v>
      </c>
      <c r="H9340">
        <v>73200</v>
      </c>
      <c r="I9340">
        <v>560452008400</v>
      </c>
      <c r="J9340">
        <v>9</v>
      </c>
      <c r="K9340" t="s">
        <v>2106</v>
      </c>
      <c r="L9340">
        <v>2702</v>
      </c>
      <c r="M9340" t="s">
        <v>1936</v>
      </c>
      <c r="N9340" t="s">
        <v>2107</v>
      </c>
      <c r="O9340">
        <v>0</v>
      </c>
      <c r="P9340" t="s">
        <v>1552</v>
      </c>
      <c r="Q9340">
        <v>19970401</v>
      </c>
      <c r="R9340">
        <v>756497002</v>
      </c>
    </row>
    <row r="9341" spans="1:18">
      <c r="A9341" t="s">
        <v>1952</v>
      </c>
      <c r="B9341" t="s">
        <v>1578</v>
      </c>
      <c r="C9341">
        <v>201202</v>
      </c>
      <c r="D9341">
        <v>29</v>
      </c>
      <c r="E9341" t="s">
        <v>1555</v>
      </c>
      <c r="F9341">
        <v>73</v>
      </c>
      <c r="G9341">
        <v>3225</v>
      </c>
      <c r="H9341">
        <v>73234</v>
      </c>
      <c r="I9341">
        <v>560452008400</v>
      </c>
      <c r="J9341">
        <v>9</v>
      </c>
      <c r="K9341" t="s">
        <v>2106</v>
      </c>
      <c r="L9341">
        <v>2702</v>
      </c>
      <c r="M9341" t="s">
        <v>1936</v>
      </c>
      <c r="N9341" t="s">
        <v>2107</v>
      </c>
      <c r="O9341">
        <v>0</v>
      </c>
      <c r="P9341" t="s">
        <v>1552</v>
      </c>
      <c r="Q9341">
        <v>19970401</v>
      </c>
      <c r="R9341">
        <v>756497002</v>
      </c>
    </row>
    <row r="9342" spans="1:18">
      <c r="A9342" t="s">
        <v>1952</v>
      </c>
      <c r="B9342" t="s">
        <v>1578</v>
      </c>
      <c r="C9342">
        <v>201203</v>
      </c>
      <c r="D9342">
        <v>31</v>
      </c>
      <c r="E9342" t="s">
        <v>1555</v>
      </c>
      <c r="F9342">
        <v>61</v>
      </c>
      <c r="G9342">
        <v>2757</v>
      </c>
      <c r="H9342">
        <v>70039</v>
      </c>
      <c r="I9342">
        <v>560452008400</v>
      </c>
      <c r="J9342">
        <v>9</v>
      </c>
      <c r="K9342" t="s">
        <v>2106</v>
      </c>
      <c r="L9342">
        <v>2702</v>
      </c>
      <c r="M9342" t="s">
        <v>1936</v>
      </c>
      <c r="N9342" t="s">
        <v>2107</v>
      </c>
      <c r="O9342">
        <v>0</v>
      </c>
      <c r="P9342" t="s">
        <v>1552</v>
      </c>
      <c r="Q9342">
        <v>19970401</v>
      </c>
      <c r="R9342">
        <v>756497002</v>
      </c>
    </row>
    <row r="9343" spans="1:18">
      <c r="A9343" t="s">
        <v>1952</v>
      </c>
      <c r="B9343" t="s">
        <v>1578</v>
      </c>
      <c r="C9343">
        <v>201204</v>
      </c>
      <c r="D9343">
        <v>30</v>
      </c>
      <c r="E9343" t="s">
        <v>1555</v>
      </c>
      <c r="F9343">
        <v>54</v>
      </c>
      <c r="G9343">
        <v>1216</v>
      </c>
      <c r="H9343">
        <v>61072</v>
      </c>
      <c r="I9343">
        <v>560452008400</v>
      </c>
      <c r="J9343">
        <v>9</v>
      </c>
      <c r="K9343" t="s">
        <v>2106</v>
      </c>
      <c r="L9343">
        <v>2702</v>
      </c>
      <c r="M9343" t="s">
        <v>1936</v>
      </c>
      <c r="N9343" t="s">
        <v>2107</v>
      </c>
      <c r="O9343">
        <v>0</v>
      </c>
      <c r="P9343" t="s">
        <v>1552</v>
      </c>
      <c r="Q9343">
        <v>19970401</v>
      </c>
      <c r="R9343">
        <v>756497002</v>
      </c>
    </row>
    <row r="9344" spans="1:18">
      <c r="A9344" t="s">
        <v>1952</v>
      </c>
      <c r="B9344" t="s">
        <v>1578</v>
      </c>
      <c r="C9344">
        <v>201205</v>
      </c>
      <c r="D9344">
        <v>31</v>
      </c>
      <c r="E9344" t="s">
        <v>1555</v>
      </c>
      <c r="F9344">
        <v>56</v>
      </c>
      <c r="G9344">
        <v>1809</v>
      </c>
      <c r="H9344">
        <v>76725</v>
      </c>
      <c r="I9344">
        <v>560452008400</v>
      </c>
      <c r="J9344">
        <v>9</v>
      </c>
      <c r="K9344" t="s">
        <v>2106</v>
      </c>
      <c r="L9344">
        <v>2702</v>
      </c>
      <c r="M9344" t="s">
        <v>1936</v>
      </c>
      <c r="N9344" t="s">
        <v>2107</v>
      </c>
      <c r="O9344">
        <v>0</v>
      </c>
      <c r="P9344" t="s">
        <v>1552</v>
      </c>
      <c r="Q9344">
        <v>19970401</v>
      </c>
      <c r="R9344">
        <v>756497002</v>
      </c>
    </row>
    <row r="9345" spans="1:18">
      <c r="A9345" t="s">
        <v>1952</v>
      </c>
      <c r="B9345" t="s">
        <v>1578</v>
      </c>
      <c r="C9345">
        <v>201206</v>
      </c>
      <c r="D9345">
        <v>30</v>
      </c>
      <c r="E9345" t="s">
        <v>1555</v>
      </c>
      <c r="F9345">
        <v>82</v>
      </c>
      <c r="G9345">
        <v>1966</v>
      </c>
      <c r="H9345">
        <v>73718</v>
      </c>
      <c r="I9345">
        <v>560452008400</v>
      </c>
      <c r="J9345">
        <v>9</v>
      </c>
      <c r="K9345" t="s">
        <v>2106</v>
      </c>
      <c r="L9345">
        <v>2702</v>
      </c>
      <c r="M9345" t="s">
        <v>1936</v>
      </c>
      <c r="N9345" t="s">
        <v>2107</v>
      </c>
      <c r="O9345">
        <v>0</v>
      </c>
      <c r="P9345" t="s">
        <v>1552</v>
      </c>
      <c r="Q9345">
        <v>19970401</v>
      </c>
      <c r="R9345">
        <v>756497002</v>
      </c>
    </row>
    <row r="9346" spans="1:18">
      <c r="A9346" t="s">
        <v>1952</v>
      </c>
      <c r="B9346" t="s">
        <v>1578</v>
      </c>
      <c r="C9346">
        <v>201207</v>
      </c>
      <c r="D9346">
        <v>31</v>
      </c>
      <c r="E9346" t="s">
        <v>1555</v>
      </c>
      <c r="F9346">
        <v>90</v>
      </c>
      <c r="G9346">
        <v>1990</v>
      </c>
      <c r="H9346">
        <v>75480</v>
      </c>
      <c r="I9346">
        <v>560452008400</v>
      </c>
      <c r="J9346">
        <v>9</v>
      </c>
      <c r="K9346" t="s">
        <v>2106</v>
      </c>
      <c r="L9346">
        <v>2702</v>
      </c>
      <c r="M9346" t="s">
        <v>1936</v>
      </c>
      <c r="N9346" t="s">
        <v>2107</v>
      </c>
      <c r="O9346">
        <v>0</v>
      </c>
      <c r="P9346" t="s">
        <v>1552</v>
      </c>
      <c r="Q9346">
        <v>19970401</v>
      </c>
      <c r="R9346">
        <v>756497002</v>
      </c>
    </row>
    <row r="9347" spans="1:18">
      <c r="A9347" t="s">
        <v>1952</v>
      </c>
      <c r="B9347" t="s">
        <v>1578</v>
      </c>
      <c r="C9347">
        <v>201208</v>
      </c>
      <c r="D9347">
        <v>31</v>
      </c>
      <c r="E9347" t="s">
        <v>1555</v>
      </c>
      <c r="F9347">
        <v>84</v>
      </c>
      <c r="G9347">
        <v>992</v>
      </c>
      <c r="H9347">
        <v>82943</v>
      </c>
      <c r="I9347">
        <v>560452008400</v>
      </c>
      <c r="J9347">
        <v>9</v>
      </c>
      <c r="K9347" t="s">
        <v>2106</v>
      </c>
      <c r="L9347">
        <v>2702</v>
      </c>
      <c r="M9347" t="s">
        <v>1936</v>
      </c>
      <c r="N9347" t="s">
        <v>2107</v>
      </c>
      <c r="O9347">
        <v>0</v>
      </c>
      <c r="P9347" t="s">
        <v>1552</v>
      </c>
      <c r="Q9347">
        <v>19970401</v>
      </c>
      <c r="R9347">
        <v>756497002</v>
      </c>
    </row>
    <row r="9348" spans="1:18">
      <c r="A9348" t="s">
        <v>1952</v>
      </c>
      <c r="B9348" t="s">
        <v>1578</v>
      </c>
      <c r="C9348">
        <v>201209</v>
      </c>
      <c r="D9348">
        <v>30</v>
      </c>
      <c r="E9348" t="s">
        <v>1555</v>
      </c>
      <c r="F9348">
        <v>89</v>
      </c>
      <c r="G9348">
        <v>806</v>
      </c>
      <c r="H9348">
        <v>73876</v>
      </c>
      <c r="I9348">
        <v>560452008400</v>
      </c>
      <c r="J9348">
        <v>9</v>
      </c>
      <c r="K9348" t="s">
        <v>2106</v>
      </c>
      <c r="L9348">
        <v>2702</v>
      </c>
      <c r="M9348" t="s">
        <v>1936</v>
      </c>
      <c r="N9348" t="s">
        <v>2107</v>
      </c>
      <c r="O9348">
        <v>0</v>
      </c>
      <c r="P9348" t="s">
        <v>1552</v>
      </c>
      <c r="Q9348">
        <v>19970401</v>
      </c>
      <c r="R9348">
        <v>756497002</v>
      </c>
    </row>
    <row r="9349" spans="1:18">
      <c r="A9349" t="s">
        <v>1952</v>
      </c>
      <c r="B9349" t="s">
        <v>1578</v>
      </c>
      <c r="C9349">
        <v>201210</v>
      </c>
      <c r="D9349">
        <v>31</v>
      </c>
      <c r="E9349" t="s">
        <v>1555</v>
      </c>
      <c r="F9349">
        <v>69</v>
      </c>
      <c r="G9349">
        <v>951</v>
      </c>
      <c r="H9349">
        <v>70800</v>
      </c>
      <c r="I9349">
        <v>560452008400</v>
      </c>
      <c r="J9349">
        <v>9</v>
      </c>
      <c r="K9349" t="s">
        <v>2106</v>
      </c>
      <c r="L9349">
        <v>2702</v>
      </c>
      <c r="M9349" t="s">
        <v>1936</v>
      </c>
      <c r="N9349" t="s">
        <v>2107</v>
      </c>
      <c r="O9349">
        <v>0</v>
      </c>
      <c r="P9349" t="s">
        <v>1552</v>
      </c>
      <c r="Q9349">
        <v>19970401</v>
      </c>
      <c r="R9349">
        <v>756497002</v>
      </c>
    </row>
    <row r="9350" spans="1:18">
      <c r="A9350" t="s">
        <v>1952</v>
      </c>
      <c r="B9350" t="s">
        <v>1578</v>
      </c>
      <c r="C9350">
        <v>201211</v>
      </c>
      <c r="D9350">
        <v>30</v>
      </c>
      <c r="E9350" t="s">
        <v>1555</v>
      </c>
      <c r="F9350">
        <v>79</v>
      </c>
      <c r="G9350">
        <v>1644</v>
      </c>
      <c r="H9350">
        <v>73320</v>
      </c>
      <c r="I9350">
        <v>560452008400</v>
      </c>
      <c r="J9350">
        <v>9</v>
      </c>
      <c r="K9350" t="s">
        <v>2106</v>
      </c>
      <c r="L9350">
        <v>2702</v>
      </c>
      <c r="M9350" t="s">
        <v>1936</v>
      </c>
      <c r="N9350" t="s">
        <v>2107</v>
      </c>
      <c r="O9350">
        <v>0</v>
      </c>
      <c r="P9350" t="s">
        <v>1552</v>
      </c>
      <c r="Q9350">
        <v>19970401</v>
      </c>
      <c r="R9350">
        <v>756497002</v>
      </c>
    </row>
    <row r="9351" spans="1:18">
      <c r="A9351" t="s">
        <v>1952</v>
      </c>
      <c r="B9351" t="s">
        <v>1578</v>
      </c>
      <c r="C9351">
        <v>201212</v>
      </c>
      <c r="D9351">
        <v>31</v>
      </c>
      <c r="E9351" t="s">
        <v>1555</v>
      </c>
      <c r="F9351">
        <v>88</v>
      </c>
      <c r="G9351">
        <v>1844</v>
      </c>
      <c r="H9351">
        <v>73688</v>
      </c>
      <c r="I9351">
        <v>560452008400</v>
      </c>
      <c r="J9351">
        <v>9</v>
      </c>
      <c r="K9351" t="s">
        <v>2106</v>
      </c>
      <c r="L9351">
        <v>2702</v>
      </c>
      <c r="M9351" t="s">
        <v>1936</v>
      </c>
      <c r="N9351" t="s">
        <v>2107</v>
      </c>
      <c r="O9351">
        <v>0</v>
      </c>
      <c r="P9351" t="s">
        <v>1552</v>
      </c>
      <c r="Q9351">
        <v>19970401</v>
      </c>
      <c r="R9351">
        <v>756497002</v>
      </c>
    </row>
  </sheetData>
  <pageMargins left="0.7" right="0.7" top="0.75" bottom="0.75" header="0.3" footer="0.3"/>
  <pageSetup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804</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796</v>
      </c>
      <c r="H18" s="3"/>
    </row>
    <row r="19" spans="1:8" s="1" customFormat="1" ht="12.75" customHeight="1">
      <c r="A19" s="169"/>
      <c r="B19" s="169" t="s">
        <v>80</v>
      </c>
      <c r="C19" s="169"/>
      <c r="D19" s="169"/>
      <c r="E19" s="162" t="s">
        <v>1</v>
      </c>
      <c r="F19" s="172"/>
      <c r="G19" s="173" t="s">
        <v>800</v>
      </c>
      <c r="H19" s="3"/>
    </row>
    <row r="20" spans="1:8" s="1" customFormat="1" ht="12.75" customHeight="1">
      <c r="A20" s="169"/>
      <c r="B20" s="169" t="s">
        <v>79</v>
      </c>
      <c r="C20" s="169"/>
      <c r="D20" s="169"/>
      <c r="E20" s="162" t="s">
        <v>78</v>
      </c>
      <c r="F20" s="172"/>
      <c r="G20" s="173">
        <v>27</v>
      </c>
      <c r="H20" s="121" t="s">
        <v>803</v>
      </c>
    </row>
    <row r="21" spans="1:8" s="1" customFormat="1" ht="12.75" customHeight="1">
      <c r="A21" s="169"/>
      <c r="B21" s="169" t="s">
        <v>77</v>
      </c>
      <c r="C21" s="169"/>
      <c r="D21" s="169"/>
      <c r="E21" s="162" t="s">
        <v>76</v>
      </c>
      <c r="F21" s="172"/>
      <c r="G21" s="173">
        <v>4360</v>
      </c>
      <c r="H21" s="121" t="s">
        <v>802</v>
      </c>
    </row>
    <row r="22" spans="1:8" s="1" customFormat="1" ht="12.75" customHeight="1">
      <c r="A22" s="169"/>
      <c r="B22" s="169" t="s">
        <v>75</v>
      </c>
      <c r="C22" s="169"/>
      <c r="D22" s="169"/>
      <c r="E22" s="162" t="s">
        <v>74</v>
      </c>
      <c r="F22" s="170"/>
      <c r="G22" s="174">
        <v>6300</v>
      </c>
      <c r="H22" s="789" t="s">
        <v>936</v>
      </c>
    </row>
    <row r="23" spans="1:8" s="1" customFormat="1" ht="12.75" customHeight="1">
      <c r="A23" s="169"/>
      <c r="B23" s="169" t="s">
        <v>73</v>
      </c>
      <c r="C23" s="169"/>
      <c r="D23" s="169"/>
      <c r="E23" s="162" t="s">
        <v>49</v>
      </c>
      <c r="F23" s="170"/>
      <c r="G23" s="174">
        <v>10</v>
      </c>
      <c r="H23" s="78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27.3</v>
      </c>
      <c r="H30" s="121" t="s">
        <v>801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9860</v>
      </c>
      <c r="H82" s="3" t="s">
        <v>799</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0</v>
      </c>
      <c r="H84" s="3"/>
    </row>
    <row r="85" spans="1:8">
      <c r="A85" s="169"/>
      <c r="B85" s="163"/>
      <c r="C85" s="169" t="s">
        <v>739</v>
      </c>
      <c r="D85" s="169"/>
      <c r="E85" s="162" t="s">
        <v>42</v>
      </c>
      <c r="F85" s="184"/>
      <c r="G85" s="189">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sheetPr>
  <dimension ref="A1:H91"/>
  <sheetViews>
    <sheetView showGridLines="0" workbookViewId="0"/>
  </sheetViews>
  <sheetFormatPr defaultColWidth="8.85546875" defaultRowHeight="12.75"/>
  <cols>
    <col min="1" max="7" width="8.85546875" style="1"/>
    <col min="8" max="8" width="99"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8"/>
    </row>
    <row r="17" spans="1:8" ht="12.75" customHeight="1">
      <c r="A17" s="169" t="s">
        <v>83</v>
      </c>
      <c r="B17" s="169"/>
      <c r="C17" s="169"/>
      <c r="D17" s="169"/>
      <c r="E17" s="162"/>
      <c r="F17" s="172"/>
      <c r="G17" s="53"/>
    </row>
    <row r="18" spans="1:8" ht="12.75" customHeight="1">
      <c r="A18" s="169"/>
      <c r="B18" s="169" t="s">
        <v>82</v>
      </c>
      <c r="C18" s="169"/>
      <c r="D18" s="169"/>
      <c r="E18" s="162" t="s">
        <v>1</v>
      </c>
      <c r="F18" s="172"/>
      <c r="G18" s="22" t="s">
        <v>245</v>
      </c>
    </row>
    <row r="19" spans="1:8" ht="12.75" customHeight="1">
      <c r="A19" s="169"/>
      <c r="B19" s="169" t="s">
        <v>80</v>
      </c>
      <c r="C19" s="169"/>
      <c r="D19" s="169"/>
      <c r="E19" s="162" t="s">
        <v>1</v>
      </c>
      <c r="F19" s="172"/>
      <c r="G19" s="22" t="s">
        <v>251</v>
      </c>
    </row>
    <row r="20" spans="1:8" ht="12.75" customHeight="1">
      <c r="A20" s="169"/>
      <c r="B20" s="169" t="s">
        <v>79</v>
      </c>
      <c r="C20" s="169"/>
      <c r="D20" s="169"/>
      <c r="E20" s="162" t="s">
        <v>78</v>
      </c>
      <c r="F20" s="172"/>
      <c r="G20" s="75">
        <v>29</v>
      </c>
      <c r="H20" s="3" t="s">
        <v>706</v>
      </c>
    </row>
    <row r="21" spans="1:8" ht="12.75" customHeight="1">
      <c r="A21" s="169"/>
      <c r="B21" s="169" t="s">
        <v>77</v>
      </c>
      <c r="C21" s="169"/>
      <c r="D21" s="169"/>
      <c r="E21" s="162" t="s">
        <v>76</v>
      </c>
      <c r="F21" s="172"/>
      <c r="G21" s="75">
        <v>9180</v>
      </c>
      <c r="H21" s="121" t="s">
        <v>432</v>
      </c>
    </row>
    <row r="22" spans="1:8" ht="12.75" customHeight="1">
      <c r="A22" s="169"/>
      <c r="B22" s="169" t="s">
        <v>75</v>
      </c>
      <c r="C22" s="169"/>
      <c r="D22" s="169"/>
      <c r="E22" s="162" t="s">
        <v>74</v>
      </c>
      <c r="F22" s="170"/>
      <c r="G22" s="75">
        <v>1440</v>
      </c>
      <c r="H22" s="789" t="s">
        <v>937</v>
      </c>
    </row>
    <row r="23" spans="1:8" ht="12.75" customHeight="1">
      <c r="A23" s="169"/>
      <c r="B23" s="169" t="s">
        <v>73</v>
      </c>
      <c r="C23" s="169"/>
      <c r="D23" s="169"/>
      <c r="E23" s="162" t="s">
        <v>49</v>
      </c>
      <c r="F23" s="170"/>
      <c r="G23" s="75">
        <v>10</v>
      </c>
      <c r="H23" s="789"/>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5"/>
    </row>
    <row r="27" spans="1:8" ht="12.75" customHeight="1">
      <c r="A27" s="169"/>
      <c r="B27" s="169" t="s">
        <v>437</v>
      </c>
      <c r="C27" s="169"/>
      <c r="D27" s="169"/>
      <c r="E27" s="162" t="s">
        <v>72</v>
      </c>
      <c r="F27" s="170"/>
      <c r="G27" s="10"/>
    </row>
    <row r="28" spans="1:8" ht="12.75" customHeight="1">
      <c r="A28" s="169"/>
      <c r="B28" s="169"/>
      <c r="C28" s="169"/>
      <c r="D28" s="169"/>
      <c r="E28" s="162"/>
      <c r="F28" s="170"/>
      <c r="G28" s="53"/>
    </row>
    <row r="29" spans="1:8" ht="12.75" customHeight="1">
      <c r="A29" s="169" t="s">
        <v>71</v>
      </c>
      <c r="B29" s="169"/>
      <c r="C29" s="169"/>
      <c r="D29" s="169"/>
      <c r="E29" s="162"/>
      <c r="F29" s="170"/>
      <c r="G29" s="53"/>
    </row>
    <row r="30" spans="1:8" ht="12.75" customHeight="1">
      <c r="A30" s="169"/>
      <c r="B30" s="169" t="s">
        <v>70</v>
      </c>
      <c r="C30" s="169"/>
      <c r="D30" s="169"/>
      <c r="E30" s="162" t="s">
        <v>69</v>
      </c>
      <c r="F30" s="170"/>
      <c r="G30" s="22">
        <v>19</v>
      </c>
      <c r="H30" s="3" t="s">
        <v>3350</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53"/>
    </row>
    <row r="53" spans="1:8" ht="12.75" customHeight="1">
      <c r="A53" s="169" t="s">
        <v>48</v>
      </c>
      <c r="B53" s="169"/>
      <c r="C53" s="169"/>
      <c r="D53" s="169"/>
      <c r="E53" s="162"/>
      <c r="F53" s="170"/>
      <c r="G53" s="53"/>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0</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1</v>
      </c>
      <c r="H67" s="3" t="s">
        <v>402</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29">
        <v>3456</v>
      </c>
      <c r="H82" s="3" t="s">
        <v>361</v>
      </c>
    </row>
    <row r="83" spans="1:8" ht="12.75" customHeight="1">
      <c r="A83" s="169"/>
      <c r="B83" s="163"/>
      <c r="C83" s="169" t="s">
        <v>737</v>
      </c>
      <c r="D83" s="169"/>
      <c r="E83" s="162" t="s">
        <v>42</v>
      </c>
      <c r="F83" s="184"/>
      <c r="G83" s="29">
        <v>0</v>
      </c>
    </row>
    <row r="84" spans="1:8" ht="12.75" customHeight="1">
      <c r="A84" s="169"/>
      <c r="B84" s="163"/>
      <c r="C84" s="169" t="s">
        <v>738</v>
      </c>
      <c r="D84" s="169"/>
      <c r="E84" s="162" t="s">
        <v>42</v>
      </c>
      <c r="F84" s="184"/>
      <c r="G84" s="22">
        <v>310</v>
      </c>
      <c r="H84" s="127" t="s">
        <v>3351</v>
      </c>
    </row>
    <row r="85" spans="1:8" ht="12.75" customHeight="1">
      <c r="A85" s="169"/>
      <c r="B85" s="163"/>
      <c r="C85" s="169" t="s">
        <v>739</v>
      </c>
      <c r="D85" s="169"/>
      <c r="E85" s="162" t="s">
        <v>42</v>
      </c>
      <c r="F85" s="184"/>
      <c r="G85" s="22">
        <v>0</v>
      </c>
    </row>
    <row r="86" spans="1:8" ht="12.75" customHeight="1">
      <c r="A86" s="169"/>
      <c r="B86" s="163" t="s">
        <v>740</v>
      </c>
      <c r="C86" s="169"/>
      <c r="D86" s="169"/>
      <c r="E86" s="162" t="s">
        <v>741</v>
      </c>
      <c r="F86" s="184"/>
      <c r="G86" s="22"/>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t="s">
        <v>705</v>
      </c>
    </row>
    <row r="5" spans="1:8" ht="12.75" customHeight="1">
      <c r="A5" s="750" t="s">
        <v>41</v>
      </c>
      <c r="B5" s="750"/>
      <c r="C5" s="750"/>
      <c r="D5" s="750"/>
      <c r="E5" s="4" t="s">
        <v>40</v>
      </c>
      <c r="F5" s="3"/>
      <c r="G5" s="55"/>
      <c r="H5" s="792"/>
    </row>
    <row r="6" spans="1:8" ht="12.75" customHeight="1">
      <c r="A6" s="168"/>
      <c r="B6" s="168"/>
      <c r="C6" s="168"/>
      <c r="D6" s="168"/>
      <c r="E6" s="3"/>
      <c r="F6" s="3"/>
      <c r="G6" s="5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245</v>
      </c>
    </row>
    <row r="19" spans="1:8" ht="12.75" customHeight="1">
      <c r="A19" s="169"/>
      <c r="B19" s="169" t="s">
        <v>80</v>
      </c>
      <c r="C19" s="169"/>
      <c r="D19" s="169"/>
      <c r="E19" s="162" t="s">
        <v>1</v>
      </c>
      <c r="F19" s="172"/>
      <c r="G19" s="22" t="s">
        <v>252</v>
      </c>
    </row>
    <row r="20" spans="1:8" ht="12.75" customHeight="1">
      <c r="A20" s="169"/>
      <c r="B20" s="169" t="s">
        <v>79</v>
      </c>
      <c r="C20" s="169"/>
      <c r="D20" s="169"/>
      <c r="E20" s="162" t="s">
        <v>78</v>
      </c>
      <c r="F20" s="172"/>
      <c r="G20" s="75">
        <v>29</v>
      </c>
      <c r="H20" s="3" t="s">
        <v>706</v>
      </c>
    </row>
    <row r="21" spans="1:8" ht="12.75" customHeight="1">
      <c r="A21" s="169"/>
      <c r="B21" s="169" t="s">
        <v>77</v>
      </c>
      <c r="C21" s="169"/>
      <c r="D21" s="169"/>
      <c r="E21" s="162" t="s">
        <v>76</v>
      </c>
      <c r="F21" s="172"/>
      <c r="G21" s="75">
        <v>9180</v>
      </c>
      <c r="H21" s="121" t="s">
        <v>432</v>
      </c>
    </row>
    <row r="22" spans="1:8" ht="12.75" customHeight="1">
      <c r="A22" s="169"/>
      <c r="B22" s="169" t="s">
        <v>75</v>
      </c>
      <c r="C22" s="169"/>
      <c r="D22" s="169"/>
      <c r="E22" s="162" t="s">
        <v>74</v>
      </c>
      <c r="F22" s="170"/>
      <c r="G22" s="75">
        <v>1440</v>
      </c>
      <c r="H22" s="789" t="s">
        <v>937</v>
      </c>
    </row>
    <row r="23" spans="1:8" ht="12.75" customHeight="1">
      <c r="A23" s="169"/>
      <c r="B23" s="169" t="s">
        <v>73</v>
      </c>
      <c r="C23" s="169"/>
      <c r="D23" s="169"/>
      <c r="E23" s="162" t="s">
        <v>49</v>
      </c>
      <c r="F23" s="170"/>
      <c r="G23" s="75">
        <v>10</v>
      </c>
      <c r="H23" s="789"/>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5"/>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24.1</v>
      </c>
      <c r="H30" s="3" t="s">
        <v>415</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0</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1</v>
      </c>
      <c r="H67" s="3" t="s">
        <v>402</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29">
        <v>3456</v>
      </c>
      <c r="H82" s="3" t="s">
        <v>361</v>
      </c>
    </row>
    <row r="83" spans="1:8" ht="12.75" customHeight="1">
      <c r="A83" s="169"/>
      <c r="B83" s="163"/>
      <c r="C83" s="169" t="s">
        <v>737</v>
      </c>
      <c r="D83" s="169"/>
      <c r="E83" s="162" t="s">
        <v>42</v>
      </c>
      <c r="F83" s="184"/>
      <c r="G83" s="29">
        <v>0</v>
      </c>
    </row>
    <row r="84" spans="1:8" ht="12.75" customHeight="1">
      <c r="A84" s="169"/>
      <c r="B84" s="163"/>
      <c r="C84" s="169" t="s">
        <v>738</v>
      </c>
      <c r="D84" s="169"/>
      <c r="E84" s="162" t="s">
        <v>42</v>
      </c>
      <c r="F84" s="184"/>
      <c r="G84" s="22">
        <v>310</v>
      </c>
      <c r="H84" s="127" t="s">
        <v>3351</v>
      </c>
    </row>
    <row r="85" spans="1:8" ht="12.75" customHeight="1">
      <c r="A85" s="169"/>
      <c r="B85" s="163"/>
      <c r="C85" s="169" t="s">
        <v>739</v>
      </c>
      <c r="D85" s="169"/>
      <c r="E85" s="162" t="s">
        <v>42</v>
      </c>
      <c r="F85" s="184"/>
      <c r="G85" s="22">
        <v>0</v>
      </c>
    </row>
    <row r="86" spans="1:8" ht="12.75" customHeight="1">
      <c r="A86" s="169"/>
      <c r="B86" s="163" t="s">
        <v>740</v>
      </c>
      <c r="C86" s="169"/>
      <c r="D86" s="169"/>
      <c r="E86" s="162" t="s">
        <v>741</v>
      </c>
      <c r="F86" s="184"/>
      <c r="G86" s="22"/>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row>
    <row r="90" spans="1:8" ht="12.75" customHeight="1"/>
    <row r="91" spans="1:8" ht="12.75" customHeight="1"/>
  </sheetData>
  <mergeCells count="3">
    <mergeCell ref="A5:D5"/>
    <mergeCell ref="H22:H23"/>
    <mergeCell ref="H4:H5"/>
  </mergeCell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823</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805</v>
      </c>
      <c r="H18" s="3"/>
    </row>
    <row r="19" spans="1:8" s="1" customFormat="1" ht="12.75" customHeight="1">
      <c r="A19" s="169"/>
      <c r="B19" s="169" t="s">
        <v>80</v>
      </c>
      <c r="C19" s="169"/>
      <c r="D19" s="169"/>
      <c r="E19" s="162" t="s">
        <v>1</v>
      </c>
      <c r="F19" s="172"/>
      <c r="G19" s="173" t="s">
        <v>806</v>
      </c>
      <c r="H19" s="3"/>
    </row>
    <row r="20" spans="1:8" s="1" customFormat="1" ht="12.75" customHeight="1">
      <c r="A20" s="169"/>
      <c r="B20" s="169" t="s">
        <v>79</v>
      </c>
      <c r="C20" s="169"/>
      <c r="D20" s="169"/>
      <c r="E20" s="162" t="s">
        <v>78</v>
      </c>
      <c r="F20" s="172"/>
      <c r="G20" s="173">
        <v>10</v>
      </c>
      <c r="H20" s="121" t="s">
        <v>807</v>
      </c>
    </row>
    <row r="21" spans="1:8" s="1" customFormat="1" ht="12.75" customHeight="1">
      <c r="A21" s="169"/>
      <c r="B21" s="169" t="s">
        <v>77</v>
      </c>
      <c r="C21" s="169"/>
      <c r="D21" s="169"/>
      <c r="E21" s="162" t="s">
        <v>76</v>
      </c>
      <c r="F21" s="172"/>
      <c r="G21" s="173">
        <v>8445</v>
      </c>
      <c r="H21" s="121" t="s">
        <v>824</v>
      </c>
    </row>
    <row r="22" spans="1:8" s="1" customFormat="1" ht="12.75" customHeight="1">
      <c r="A22" s="169"/>
      <c r="B22" s="169" t="s">
        <v>75</v>
      </c>
      <c r="C22" s="169"/>
      <c r="D22" s="169"/>
      <c r="E22" s="162" t="s">
        <v>74</v>
      </c>
      <c r="F22" s="170"/>
      <c r="G22" s="174">
        <v>34930</v>
      </c>
      <c r="H22" s="789" t="s">
        <v>938</v>
      </c>
    </row>
    <row r="23" spans="1:8" s="1" customFormat="1" ht="12.75" customHeight="1">
      <c r="A23" s="169"/>
      <c r="B23" s="169" t="s">
        <v>73</v>
      </c>
      <c r="C23" s="169"/>
      <c r="D23" s="169"/>
      <c r="E23" s="162" t="s">
        <v>49</v>
      </c>
      <c r="F23" s="170"/>
      <c r="G23" s="174">
        <v>10</v>
      </c>
      <c r="H23" s="78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30</v>
      </c>
      <c r="H30" s="121" t="s">
        <v>606</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9545</v>
      </c>
      <c r="H82" s="3" t="s">
        <v>808</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0</v>
      </c>
      <c r="H84" s="3"/>
    </row>
    <row r="85" spans="1:8">
      <c r="A85" s="169"/>
      <c r="B85" s="163"/>
      <c r="C85" s="169" t="s">
        <v>739</v>
      </c>
      <c r="D85" s="169"/>
      <c r="E85" s="162" t="s">
        <v>42</v>
      </c>
      <c r="F85" s="184"/>
      <c r="G85" s="189">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534</v>
      </c>
    </row>
    <row r="5" spans="1:8" s="1" customFormat="1" ht="12.75" customHeight="1">
      <c r="A5" s="750" t="s">
        <v>41</v>
      </c>
      <c r="B5" s="750"/>
      <c r="C5" s="750"/>
      <c r="D5" s="750"/>
      <c r="E5" s="4" t="s">
        <v>40</v>
      </c>
      <c r="F5" s="3"/>
      <c r="G5" s="548"/>
      <c r="H5" s="758"/>
    </row>
    <row r="6" spans="1:8" s="1" customFormat="1" ht="12.75" customHeight="1">
      <c r="A6" s="548"/>
      <c r="B6" s="548"/>
      <c r="C6" s="548"/>
      <c r="D6" s="548"/>
      <c r="E6" s="3"/>
      <c r="F6" s="3"/>
      <c r="G6" s="54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805</v>
      </c>
      <c r="H18" s="3"/>
    </row>
    <row r="19" spans="1:8" s="1" customFormat="1" ht="12.75" customHeight="1">
      <c r="A19" s="169"/>
      <c r="B19" s="169" t="s">
        <v>80</v>
      </c>
      <c r="C19" s="169"/>
      <c r="D19" s="169"/>
      <c r="E19" s="162" t="s">
        <v>1</v>
      </c>
      <c r="F19" s="172"/>
      <c r="G19" s="173" t="s">
        <v>3099</v>
      </c>
      <c r="H19" s="3"/>
    </row>
    <row r="20" spans="1:8" s="1" customFormat="1" ht="12.75" customHeight="1">
      <c r="A20" s="169"/>
      <c r="B20" s="169" t="s">
        <v>79</v>
      </c>
      <c r="C20" s="169"/>
      <c r="D20" s="169"/>
      <c r="E20" s="162" t="s">
        <v>78</v>
      </c>
      <c r="F20" s="172"/>
      <c r="G20" s="173">
        <v>17</v>
      </c>
      <c r="H20" s="127" t="s">
        <v>3101</v>
      </c>
    </row>
    <row r="21" spans="1:8" s="1" customFormat="1" ht="12.75" customHeight="1">
      <c r="A21" s="169"/>
      <c r="B21" s="169" t="s">
        <v>77</v>
      </c>
      <c r="C21" s="169"/>
      <c r="D21" s="169"/>
      <c r="E21" s="162" t="s">
        <v>76</v>
      </c>
      <c r="F21" s="172"/>
      <c r="G21" s="173">
        <v>5000</v>
      </c>
      <c r="H21" s="127" t="s">
        <v>3100</v>
      </c>
    </row>
    <row r="22" spans="1:8" s="1" customFormat="1" ht="12.75" customHeight="1">
      <c r="A22" s="169"/>
      <c r="B22" s="169" t="s">
        <v>75</v>
      </c>
      <c r="C22" s="169"/>
      <c r="D22" s="169"/>
      <c r="E22" s="162" t="s">
        <v>74</v>
      </c>
      <c r="F22" s="170"/>
      <c r="G22" s="174">
        <v>120000</v>
      </c>
      <c r="H22" s="549" t="s">
        <v>3352</v>
      </c>
    </row>
    <row r="23" spans="1:8" s="1" customFormat="1" ht="12.75" customHeight="1">
      <c r="A23" s="169"/>
      <c r="B23" s="169" t="s">
        <v>73</v>
      </c>
      <c r="C23" s="169"/>
      <c r="D23" s="169"/>
      <c r="E23" s="162" t="s">
        <v>49</v>
      </c>
      <c r="F23" s="170"/>
      <c r="G23" s="174">
        <v>30</v>
      </c>
      <c r="H23" s="127" t="s">
        <v>3102</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36</v>
      </c>
      <c r="H30" s="121" t="s">
        <v>606</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4">
        <v>1165</v>
      </c>
      <c r="H59" s="110" t="s">
        <v>3353</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9545</v>
      </c>
      <c r="H82" s="3" t="s">
        <v>808</v>
      </c>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0</v>
      </c>
      <c r="H84" s="3"/>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horizontalDpi="0"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3622</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3621</v>
      </c>
      <c r="H18" s="3"/>
    </row>
    <row r="19" spans="1:8" s="1" customFormat="1" ht="12.75" customHeight="1">
      <c r="A19" s="169"/>
      <c r="B19" s="169" t="s">
        <v>80</v>
      </c>
      <c r="C19" s="169"/>
      <c r="D19" s="169"/>
      <c r="E19" s="162" t="s">
        <v>1</v>
      </c>
      <c r="F19" s="172"/>
      <c r="G19" s="173" t="s">
        <v>3620</v>
      </c>
      <c r="H19" s="3"/>
    </row>
    <row r="20" spans="1:8" s="1" customFormat="1" ht="12.75" customHeight="1">
      <c r="A20" s="169"/>
      <c r="B20" s="169" t="s">
        <v>79</v>
      </c>
      <c r="C20" s="169"/>
      <c r="D20" s="169"/>
      <c r="E20" s="162" t="s">
        <v>78</v>
      </c>
      <c r="F20" s="172"/>
      <c r="G20" s="173">
        <v>48</v>
      </c>
      <c r="H20" s="121" t="s">
        <v>3619</v>
      </c>
    </row>
    <row r="21" spans="1:8" s="1" customFormat="1" ht="12.75" customHeight="1">
      <c r="A21" s="169"/>
      <c r="B21" s="169" t="s">
        <v>77</v>
      </c>
      <c r="C21" s="169"/>
      <c r="D21" s="169"/>
      <c r="E21" s="162" t="s">
        <v>76</v>
      </c>
      <c r="F21" s="172"/>
      <c r="G21" s="173">
        <v>11000</v>
      </c>
      <c r="H21" s="121" t="s">
        <v>3618</v>
      </c>
    </row>
    <row r="22" spans="1:8" s="1" customFormat="1" ht="12.75" customHeight="1">
      <c r="A22" s="169"/>
      <c r="B22" s="169" t="s">
        <v>75</v>
      </c>
      <c r="C22" s="169"/>
      <c r="D22" s="169"/>
      <c r="E22" s="162" t="s">
        <v>74</v>
      </c>
      <c r="F22" s="170"/>
      <c r="G22" s="174">
        <v>16500</v>
      </c>
      <c r="H22" s="793" t="s">
        <v>3617</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34</v>
      </c>
      <c r="H30" s="121" t="s">
        <v>3616</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181">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13123</v>
      </c>
      <c r="H82" s="3" t="s">
        <v>3615</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127"/>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election activeCell="G19" sqref="G19"/>
    </sheetView>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3623</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3621</v>
      </c>
      <c r="H18" s="3"/>
    </row>
    <row r="19" spans="1:8" s="1" customFormat="1" ht="12.75" customHeight="1">
      <c r="A19" s="169"/>
      <c r="B19" s="169" t="s">
        <v>80</v>
      </c>
      <c r="C19" s="169"/>
      <c r="D19" s="169"/>
      <c r="E19" s="162" t="s">
        <v>1</v>
      </c>
      <c r="F19" s="172"/>
      <c r="G19" s="173" t="s">
        <v>3646</v>
      </c>
      <c r="H19" s="3"/>
    </row>
    <row r="20" spans="1:8" s="1" customFormat="1" ht="12.75" customHeight="1">
      <c r="A20" s="169"/>
      <c r="B20" s="169" t="s">
        <v>79</v>
      </c>
      <c r="C20" s="169"/>
      <c r="D20" s="169"/>
      <c r="E20" s="162" t="s">
        <v>78</v>
      </c>
      <c r="F20" s="172"/>
      <c r="G20" s="173">
        <v>43</v>
      </c>
      <c r="H20" s="121" t="s">
        <v>3624</v>
      </c>
    </row>
    <row r="21" spans="1:8" s="1" customFormat="1" ht="12.75" customHeight="1">
      <c r="A21" s="169"/>
      <c r="B21" s="169" t="s">
        <v>77</v>
      </c>
      <c r="C21" s="169"/>
      <c r="D21" s="169"/>
      <c r="E21" s="162" t="s">
        <v>76</v>
      </c>
      <c r="F21" s="172"/>
      <c r="G21" s="173">
        <v>7000</v>
      </c>
      <c r="H21" s="121" t="s">
        <v>3618</v>
      </c>
    </row>
    <row r="22" spans="1:8" s="1" customFormat="1" ht="12.75" customHeight="1">
      <c r="A22" s="169"/>
      <c r="B22" s="169" t="s">
        <v>75</v>
      </c>
      <c r="C22" s="169"/>
      <c r="D22" s="169"/>
      <c r="E22" s="162" t="s">
        <v>74</v>
      </c>
      <c r="F22" s="170"/>
      <c r="G22" s="174">
        <v>16500</v>
      </c>
      <c r="H22" s="793" t="s">
        <v>3617</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28.5</v>
      </c>
      <c r="H30" s="121" t="s">
        <v>3616</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181">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13123</v>
      </c>
      <c r="H82" s="3" t="s">
        <v>3615</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127"/>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3625</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3621</v>
      </c>
      <c r="H18" s="3"/>
    </row>
    <row r="19" spans="1:8" s="1" customFormat="1" ht="12.75" customHeight="1">
      <c r="A19" s="169"/>
      <c r="B19" s="169" t="s">
        <v>80</v>
      </c>
      <c r="C19" s="169"/>
      <c r="D19" s="169"/>
      <c r="E19" s="162" t="s">
        <v>1</v>
      </c>
      <c r="F19" s="172"/>
      <c r="G19" s="173" t="s">
        <v>3626</v>
      </c>
      <c r="H19" s="3"/>
    </row>
    <row r="20" spans="1:8" s="1" customFormat="1" ht="12.75" customHeight="1">
      <c r="A20" s="169"/>
      <c r="B20" s="169" t="s">
        <v>79</v>
      </c>
      <c r="C20" s="169"/>
      <c r="D20" s="169"/>
      <c r="E20" s="162" t="s">
        <v>78</v>
      </c>
      <c r="F20" s="172"/>
      <c r="G20" s="173">
        <v>51</v>
      </c>
      <c r="H20" s="121" t="s">
        <v>3627</v>
      </c>
    </row>
    <row r="21" spans="1:8" s="1" customFormat="1" ht="12.75" customHeight="1">
      <c r="A21" s="169"/>
      <c r="B21" s="169" t="s">
        <v>77</v>
      </c>
      <c r="C21" s="169"/>
      <c r="D21" s="169"/>
      <c r="E21" s="162" t="s">
        <v>76</v>
      </c>
      <c r="F21" s="172"/>
      <c r="G21" s="173">
        <v>6642</v>
      </c>
      <c r="H21" s="121" t="s">
        <v>1083</v>
      </c>
    </row>
    <row r="22" spans="1:8" s="1" customFormat="1" ht="12.75" customHeight="1">
      <c r="A22" s="169"/>
      <c r="B22" s="169" t="s">
        <v>75</v>
      </c>
      <c r="C22" s="169"/>
      <c r="D22" s="169"/>
      <c r="E22" s="162" t="s">
        <v>74</v>
      </c>
      <c r="F22" s="170"/>
      <c r="G22" s="174">
        <v>16500</v>
      </c>
      <c r="H22" s="793" t="s">
        <v>3617</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30.7</v>
      </c>
      <c r="H30" s="121" t="s">
        <v>3628</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405</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13123</v>
      </c>
      <c r="H82" s="3" t="s">
        <v>3615</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200</v>
      </c>
      <c r="H84" s="127" t="s">
        <v>3629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3630</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3621</v>
      </c>
      <c r="H18" s="3"/>
    </row>
    <row r="19" spans="1:8" s="1" customFormat="1" ht="12.75" customHeight="1">
      <c r="A19" s="169"/>
      <c r="B19" s="169" t="s">
        <v>80</v>
      </c>
      <c r="C19" s="169"/>
      <c r="D19" s="169"/>
      <c r="E19" s="162" t="s">
        <v>1</v>
      </c>
      <c r="F19" s="172"/>
      <c r="G19" s="173" t="s">
        <v>3631</v>
      </c>
      <c r="H19" s="3"/>
    </row>
    <row r="20" spans="1:8" s="1" customFormat="1" ht="12.75" customHeight="1">
      <c r="A20" s="169"/>
      <c r="B20" s="169" t="s">
        <v>79</v>
      </c>
      <c r="C20" s="169"/>
      <c r="D20" s="169"/>
      <c r="E20" s="162" t="s">
        <v>78</v>
      </c>
      <c r="F20" s="172"/>
      <c r="G20" s="173">
        <v>57</v>
      </c>
      <c r="H20" s="121" t="s">
        <v>3632</v>
      </c>
    </row>
    <row r="21" spans="1:8" s="1" customFormat="1" ht="12.75" customHeight="1">
      <c r="A21" s="169"/>
      <c r="B21" s="169" t="s">
        <v>77</v>
      </c>
      <c r="C21" s="169"/>
      <c r="D21" s="169"/>
      <c r="E21" s="162" t="s">
        <v>76</v>
      </c>
      <c r="F21" s="172"/>
      <c r="G21" s="173">
        <v>6983</v>
      </c>
      <c r="H21" s="121" t="s">
        <v>1083</v>
      </c>
    </row>
    <row r="22" spans="1:8" s="1" customFormat="1" ht="12.75" customHeight="1">
      <c r="A22" s="169"/>
      <c r="B22" s="169" t="s">
        <v>75</v>
      </c>
      <c r="C22" s="169"/>
      <c r="D22" s="169"/>
      <c r="E22" s="162" t="s">
        <v>74</v>
      </c>
      <c r="F22" s="170"/>
      <c r="G22" s="174">
        <v>16500</v>
      </c>
      <c r="H22" s="793" t="s">
        <v>3617</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33.5</v>
      </c>
      <c r="H30" s="121" t="s">
        <v>3628</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405</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13123</v>
      </c>
      <c r="H82" s="3" t="s">
        <v>3615</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200</v>
      </c>
      <c r="H84" s="127" t="s">
        <v>3629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3633</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3621</v>
      </c>
      <c r="H18" s="3"/>
    </row>
    <row r="19" spans="1:8" s="1" customFormat="1" ht="12.75" customHeight="1">
      <c r="A19" s="169"/>
      <c r="B19" s="169" t="s">
        <v>80</v>
      </c>
      <c r="C19" s="169"/>
      <c r="D19" s="169"/>
      <c r="E19" s="162" t="s">
        <v>1</v>
      </c>
      <c r="F19" s="172"/>
      <c r="G19" s="173" t="s">
        <v>3634</v>
      </c>
      <c r="H19" s="3"/>
    </row>
    <row r="20" spans="1:8" s="1" customFormat="1" ht="12.75" customHeight="1">
      <c r="A20" s="169"/>
      <c r="B20" s="169" t="s">
        <v>79</v>
      </c>
      <c r="C20" s="169"/>
      <c r="D20" s="169"/>
      <c r="E20" s="162" t="s">
        <v>78</v>
      </c>
      <c r="F20" s="172"/>
      <c r="G20" s="173">
        <v>42</v>
      </c>
      <c r="H20" s="121" t="s">
        <v>3635</v>
      </c>
    </row>
    <row r="21" spans="1:8" s="1" customFormat="1" ht="12.75" customHeight="1">
      <c r="A21" s="169"/>
      <c r="B21" s="169" t="s">
        <v>77</v>
      </c>
      <c r="C21" s="169"/>
      <c r="D21" s="169"/>
      <c r="E21" s="162" t="s">
        <v>76</v>
      </c>
      <c r="F21" s="172"/>
      <c r="G21" s="173">
        <v>7483</v>
      </c>
      <c r="H21" s="121" t="s">
        <v>3636</v>
      </c>
    </row>
    <row r="22" spans="1:8" s="1" customFormat="1" ht="12.75" customHeight="1">
      <c r="A22" s="169"/>
      <c r="B22" s="169" t="s">
        <v>75</v>
      </c>
      <c r="C22" s="169"/>
      <c r="D22" s="169"/>
      <c r="E22" s="162" t="s">
        <v>74</v>
      </c>
      <c r="F22" s="170"/>
      <c r="G22" s="174">
        <v>16500</v>
      </c>
      <c r="H22" s="793" t="s">
        <v>3617</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34.1</v>
      </c>
      <c r="H30" s="121" t="s">
        <v>3637</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181">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12860</v>
      </c>
      <c r="H82" s="3" t="s">
        <v>3638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127"/>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heetViews>
  <sheetFormatPr defaultRowHeight="15"/>
  <cols>
    <col min="1" max="1" width="13.140625" customWidth="1"/>
    <col min="2" max="2" width="11.7109375" bestFit="1" customWidth="1"/>
    <col min="3" max="3" width="14.5703125" customWidth="1"/>
    <col min="4" max="4" width="16.140625" customWidth="1"/>
    <col min="5" max="5" width="13.28515625" customWidth="1"/>
    <col min="7" max="7" width="13.28515625" bestFit="1" customWidth="1"/>
    <col min="8" max="8" width="28.140625" bestFit="1" customWidth="1"/>
  </cols>
  <sheetData>
    <row r="1" spans="1:8" ht="26.25">
      <c r="A1" s="706" t="s">
        <v>3468</v>
      </c>
    </row>
    <row r="2" spans="1:8">
      <c r="A2" t="s">
        <v>3469</v>
      </c>
    </row>
    <row r="4" spans="1:8" ht="15" customHeight="1">
      <c r="A4" s="90" t="s">
        <v>3470</v>
      </c>
      <c r="E4" s="752" t="s">
        <v>3471</v>
      </c>
      <c r="F4" s="752"/>
    </row>
    <row r="5" spans="1:8">
      <c r="A5" s="90"/>
      <c r="D5" s="753" t="s">
        <v>3472</v>
      </c>
      <c r="E5" s="752"/>
      <c r="F5" s="752"/>
    </row>
    <row r="6" spans="1:8">
      <c r="B6" t="s">
        <v>3473</v>
      </c>
      <c r="C6" t="s">
        <v>3474</v>
      </c>
      <c r="D6" s="753"/>
      <c r="E6" t="s">
        <v>305</v>
      </c>
      <c r="F6" t="s">
        <v>3475</v>
      </c>
      <c r="G6" t="s">
        <v>3476</v>
      </c>
      <c r="H6" t="s">
        <v>3477</v>
      </c>
    </row>
    <row r="7" spans="1:8">
      <c r="A7" t="s">
        <v>3478</v>
      </c>
      <c r="B7" s="215">
        <v>308</v>
      </c>
      <c r="C7" s="215">
        <v>1975</v>
      </c>
      <c r="D7" s="215">
        <v>703581432</v>
      </c>
      <c r="E7" s="394">
        <f>B7*1000000000/D7</f>
        <v>437.76027335525248</v>
      </c>
      <c r="F7" s="394">
        <f>C7*1000000000/D7</f>
        <v>2807.0666879111159</v>
      </c>
      <c r="G7" t="s">
        <v>3479</v>
      </c>
      <c r="H7" s="78" t="s">
        <v>3480</v>
      </c>
    </row>
    <row r="8" spans="1:8">
      <c r="A8" t="s">
        <v>3481</v>
      </c>
      <c r="B8" s="215">
        <v>16567</v>
      </c>
      <c r="C8" s="215">
        <v>1252</v>
      </c>
      <c r="D8" s="215">
        <v>703581432</v>
      </c>
      <c r="E8" s="394">
        <f>B8*1000000000/D8</f>
        <v>23546.670287910612</v>
      </c>
      <c r="F8" s="394">
        <f>C8*1000000000/D8</f>
        <v>1779.4670851973251</v>
      </c>
      <c r="G8" t="s">
        <v>3482</v>
      </c>
      <c r="H8" s="78" t="s">
        <v>3483</v>
      </c>
    </row>
    <row r="11" spans="1:8">
      <c r="A11" s="90" t="s">
        <v>3484</v>
      </c>
      <c r="E11" s="752" t="s">
        <v>3485</v>
      </c>
      <c r="F11" s="752"/>
    </row>
    <row r="12" spans="1:8">
      <c r="A12" s="90"/>
      <c r="D12" s="753" t="s">
        <v>3486</v>
      </c>
      <c r="E12" s="752"/>
      <c r="F12" s="752"/>
    </row>
    <row r="13" spans="1:8">
      <c r="B13" t="s">
        <v>3473</v>
      </c>
      <c r="C13" t="s">
        <v>3474</v>
      </c>
      <c r="D13" s="753"/>
      <c r="E13" t="s">
        <v>305</v>
      </c>
      <c r="F13" t="s">
        <v>3475</v>
      </c>
      <c r="G13" t="s">
        <v>3476</v>
      </c>
      <c r="H13" t="s">
        <v>3477</v>
      </c>
    </row>
    <row r="14" spans="1:8">
      <c r="A14" t="s">
        <v>3478</v>
      </c>
      <c r="B14" s="215">
        <v>0</v>
      </c>
      <c r="C14" s="215">
        <v>5</v>
      </c>
      <c r="D14" s="215">
        <v>234093299</v>
      </c>
      <c r="E14" s="215">
        <f>B14*1000000/D14</f>
        <v>0</v>
      </c>
      <c r="F14" s="215">
        <f>C14*1000000/D14</f>
        <v>2.1359005240043201E-2</v>
      </c>
      <c r="G14" t="s">
        <v>3487</v>
      </c>
    </row>
    <row r="15" spans="1:8">
      <c r="A15" t="s">
        <v>3481</v>
      </c>
      <c r="B15" s="215">
        <v>1084</v>
      </c>
      <c r="C15" s="215">
        <v>11501</v>
      </c>
      <c r="D15" s="215">
        <v>234093299</v>
      </c>
      <c r="E15" s="215">
        <f t="shared" ref="E15:E16" si="0">B15*1000000/D15</f>
        <v>4.6306323360413657</v>
      </c>
      <c r="F15" s="215">
        <f t="shared" ref="F15:F16" si="1">C15*1000000/D15</f>
        <v>49.129983853147372</v>
      </c>
      <c r="G15" t="s">
        <v>3487</v>
      </c>
    </row>
    <row r="16" spans="1:8">
      <c r="A16" t="s">
        <v>3488</v>
      </c>
      <c r="B16" s="215">
        <f>SUM(B14:B15)</f>
        <v>1084</v>
      </c>
      <c r="C16" s="215">
        <f>SUM(C14:C15)</f>
        <v>11506</v>
      </c>
      <c r="D16" s="215">
        <v>234093299</v>
      </c>
      <c r="E16" s="394">
        <f t="shared" si="0"/>
        <v>4.6306323360413657</v>
      </c>
      <c r="F16" s="394">
        <f t="shared" si="1"/>
        <v>49.151342858387416</v>
      </c>
      <c r="H16" s="78" t="s">
        <v>3489</v>
      </c>
    </row>
    <row r="18" spans="1:8">
      <c r="A18" s="90" t="s">
        <v>3490</v>
      </c>
      <c r="E18" s="752" t="s">
        <v>3491</v>
      </c>
      <c r="F18" s="752"/>
    </row>
    <row r="19" spans="1:8">
      <c r="A19" s="90"/>
      <c r="D19" s="753" t="s">
        <v>3492</v>
      </c>
      <c r="E19" s="752"/>
      <c r="F19" s="752"/>
    </row>
    <row r="20" spans="1:8">
      <c r="B20" t="s">
        <v>3473</v>
      </c>
      <c r="C20" t="s">
        <v>3474</v>
      </c>
      <c r="D20" s="753"/>
      <c r="E20" t="s">
        <v>305</v>
      </c>
      <c r="F20" t="s">
        <v>3475</v>
      </c>
      <c r="G20" t="s">
        <v>3476</v>
      </c>
      <c r="H20" t="s">
        <v>3477</v>
      </c>
    </row>
    <row r="21" spans="1:8">
      <c r="A21" t="s">
        <v>3493</v>
      </c>
      <c r="B21" s="215">
        <v>89</v>
      </c>
      <c r="C21" s="215">
        <v>4915</v>
      </c>
      <c r="D21" s="215">
        <v>1151</v>
      </c>
      <c r="E21" s="215">
        <f>B21*1000000/D21</f>
        <v>77324.066029539536</v>
      </c>
      <c r="F21" s="215">
        <f>C21*1000000/D21</f>
        <v>4270199.8262380539</v>
      </c>
      <c r="G21" s="707" t="s">
        <v>3494</v>
      </c>
    </row>
    <row r="22" spans="1:8">
      <c r="A22" t="s">
        <v>3495</v>
      </c>
      <c r="B22" s="215">
        <v>69</v>
      </c>
      <c r="C22" s="215">
        <v>760</v>
      </c>
      <c r="D22" s="215">
        <v>405</v>
      </c>
      <c r="E22" s="215">
        <f t="shared" ref="E22:E23" si="2">B22*1000000/D22</f>
        <v>170370.37037037036</v>
      </c>
      <c r="F22" s="215">
        <f t="shared" ref="F22:F23" si="3">C22*1000000/D22</f>
        <v>1876543.2098765431</v>
      </c>
      <c r="G22" s="707" t="s">
        <v>3494</v>
      </c>
    </row>
    <row r="23" spans="1:8">
      <c r="A23" t="s">
        <v>479</v>
      </c>
      <c r="B23" s="215">
        <f>SUM(B21:B22)</f>
        <v>158</v>
      </c>
      <c r="C23" s="215">
        <f t="shared" ref="C23:D23" si="4">SUM(C21:C22)</f>
        <v>5675</v>
      </c>
      <c r="D23" s="215">
        <f t="shared" si="4"/>
        <v>1556</v>
      </c>
      <c r="E23" s="394">
        <f t="shared" si="2"/>
        <v>101542.41645244216</v>
      </c>
      <c r="F23" s="394">
        <f t="shared" si="3"/>
        <v>3647172.2365038563</v>
      </c>
      <c r="H23" s="78" t="s">
        <v>3496</v>
      </c>
    </row>
    <row r="25" spans="1:8">
      <c r="A25" s="90" t="s">
        <v>3497</v>
      </c>
      <c r="E25" s="752" t="s">
        <v>3491</v>
      </c>
      <c r="F25" s="752"/>
    </row>
    <row r="26" spans="1:8">
      <c r="A26" s="90"/>
      <c r="D26" s="753" t="s">
        <v>3492</v>
      </c>
      <c r="E26" s="752"/>
      <c r="F26" s="752"/>
      <c r="H26" t="s">
        <v>3477</v>
      </c>
    </row>
    <row r="27" spans="1:8">
      <c r="B27" t="s">
        <v>3473</v>
      </c>
      <c r="C27" t="s">
        <v>3474</v>
      </c>
      <c r="D27" s="753"/>
      <c r="E27" t="s">
        <v>305</v>
      </c>
      <c r="F27" t="s">
        <v>3475</v>
      </c>
      <c r="G27" t="s">
        <v>3476</v>
      </c>
    </row>
    <row r="28" spans="1:8">
      <c r="A28" t="s">
        <v>3498</v>
      </c>
      <c r="B28" s="215">
        <v>2</v>
      </c>
      <c r="C28" s="215">
        <v>46</v>
      </c>
      <c r="D28" s="215">
        <v>50</v>
      </c>
      <c r="E28" s="394">
        <f>B28*1000000/D28</f>
        <v>40000</v>
      </c>
      <c r="F28" s="394">
        <f>C28*1000000/D28</f>
        <v>920000</v>
      </c>
      <c r="G28" s="707" t="s">
        <v>3494</v>
      </c>
      <c r="H28" s="78" t="s">
        <v>3499</v>
      </c>
    </row>
    <row r="29" spans="1:8">
      <c r="A29" s="71"/>
      <c r="B29" s="708"/>
      <c r="C29" s="708"/>
      <c r="D29" s="708"/>
      <c r="E29" s="708"/>
      <c r="F29" s="708"/>
      <c r="G29" s="709"/>
    </row>
    <row r="30" spans="1:8">
      <c r="A30" s="546"/>
      <c r="B30" s="708"/>
      <c r="C30" s="708"/>
      <c r="D30" s="708"/>
      <c r="E30" s="708"/>
      <c r="F30" s="708"/>
      <c r="G30" s="71"/>
    </row>
    <row r="31" spans="1:8">
      <c r="A31" s="90" t="s">
        <v>3500</v>
      </c>
      <c r="E31" s="710"/>
      <c r="F31" s="710"/>
    </row>
    <row r="32" spans="1:8">
      <c r="A32" s="90"/>
      <c r="B32" s="753" t="s">
        <v>3492</v>
      </c>
      <c r="C32" s="753" t="s">
        <v>3486</v>
      </c>
      <c r="D32" s="752" t="s">
        <v>3501</v>
      </c>
    </row>
    <row r="33" spans="1:8">
      <c r="B33" s="753"/>
      <c r="C33" s="753"/>
      <c r="D33" s="752"/>
      <c r="E33" t="s">
        <v>3476</v>
      </c>
      <c r="F33" s="754" t="s">
        <v>3477</v>
      </c>
      <c r="G33" s="754"/>
    </row>
    <row r="34" spans="1:8">
      <c r="A34" t="s">
        <v>3493</v>
      </c>
      <c r="B34" s="215">
        <v>1151</v>
      </c>
      <c r="C34" s="215">
        <v>234093299</v>
      </c>
      <c r="D34" s="711">
        <f>B34*365/C34</f>
        <v>1.79464769728415E-3</v>
      </c>
      <c r="E34" s="707" t="s">
        <v>3502</v>
      </c>
    </row>
    <row r="35" spans="1:8">
      <c r="A35" t="s">
        <v>3495</v>
      </c>
      <c r="B35" s="215">
        <v>405</v>
      </c>
      <c r="C35" s="215">
        <v>234093299</v>
      </c>
      <c r="D35" s="711">
        <f t="shared" ref="D35:D36" si="5">B35*365/C35</f>
        <v>6.3147898992187731E-4</v>
      </c>
      <c r="E35" s="707" t="s">
        <v>3502</v>
      </c>
    </row>
    <row r="36" spans="1:8">
      <c r="A36" t="s">
        <v>479</v>
      </c>
      <c r="B36" s="215">
        <f t="shared" ref="B36" si="6">SUM(B34:B35)</f>
        <v>1556</v>
      </c>
      <c r="C36" s="215">
        <v>234093299</v>
      </c>
      <c r="D36" s="712">
        <f t="shared" si="5"/>
        <v>2.4261266872060271E-3</v>
      </c>
      <c r="F36" s="751" t="s">
        <v>3503</v>
      </c>
      <c r="G36" s="751"/>
      <c r="H36" s="751"/>
    </row>
    <row r="38" spans="1:8">
      <c r="A38" s="90" t="s">
        <v>3504</v>
      </c>
      <c r="E38" s="710"/>
    </row>
    <row r="39" spans="1:8">
      <c r="A39" s="90"/>
      <c r="B39" s="753" t="s">
        <v>3492</v>
      </c>
      <c r="C39" s="753" t="s">
        <v>3486</v>
      </c>
      <c r="D39" s="752" t="s">
        <v>3501</v>
      </c>
      <c r="F39" s="754" t="s">
        <v>3477</v>
      </c>
      <c r="G39" s="754"/>
    </row>
    <row r="40" spans="1:8">
      <c r="B40" s="753"/>
      <c r="C40" s="753"/>
      <c r="D40" s="752"/>
      <c r="E40" t="s">
        <v>3476</v>
      </c>
    </row>
    <row r="41" spans="1:8">
      <c r="A41" t="s">
        <v>479</v>
      </c>
      <c r="B41" s="215">
        <v>50</v>
      </c>
      <c r="C41" s="215">
        <v>234093299</v>
      </c>
      <c r="D41" s="712">
        <f t="shared" ref="D41" si="7">B41*365/C41</f>
        <v>7.7960369126157692E-5</v>
      </c>
      <c r="E41" s="707" t="s">
        <v>3502</v>
      </c>
      <c r="F41" s="751" t="s">
        <v>3505</v>
      </c>
      <c r="G41" s="751"/>
      <c r="H41" s="751"/>
    </row>
  </sheetData>
  <mergeCells count="18">
    <mergeCell ref="E4:F5"/>
    <mergeCell ref="D5:D6"/>
    <mergeCell ref="E11:F12"/>
    <mergeCell ref="D12:D13"/>
    <mergeCell ref="E18:F19"/>
    <mergeCell ref="D19:D20"/>
    <mergeCell ref="F41:H41"/>
    <mergeCell ref="E25:F26"/>
    <mergeCell ref="D26:D27"/>
    <mergeCell ref="B32:B33"/>
    <mergeCell ref="C32:C33"/>
    <mergeCell ref="D32:D33"/>
    <mergeCell ref="F33:G33"/>
    <mergeCell ref="F36:H36"/>
    <mergeCell ref="B39:B40"/>
    <mergeCell ref="C39:C40"/>
    <mergeCell ref="D39:D40"/>
    <mergeCell ref="F39:G39"/>
  </mergeCells>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3639</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3621</v>
      </c>
      <c r="H18" s="3"/>
    </row>
    <row r="19" spans="1:8" s="1" customFormat="1" ht="12.75" customHeight="1">
      <c r="A19" s="169"/>
      <c r="B19" s="169" t="s">
        <v>80</v>
      </c>
      <c r="C19" s="169"/>
      <c r="D19" s="169"/>
      <c r="E19" s="162" t="s">
        <v>1</v>
      </c>
      <c r="F19" s="172"/>
      <c r="G19" s="173" t="s">
        <v>3640</v>
      </c>
      <c r="H19" s="3"/>
    </row>
    <row r="20" spans="1:8" s="1" customFormat="1" ht="12.75" customHeight="1">
      <c r="A20" s="169"/>
      <c r="B20" s="169" t="s">
        <v>79</v>
      </c>
      <c r="C20" s="169"/>
      <c r="D20" s="169"/>
      <c r="E20" s="162" t="s">
        <v>78</v>
      </c>
      <c r="F20" s="172"/>
      <c r="G20" s="173">
        <v>45</v>
      </c>
      <c r="H20" s="121" t="s">
        <v>3641</v>
      </c>
    </row>
    <row r="21" spans="1:8" s="1" customFormat="1" ht="12.75" customHeight="1">
      <c r="A21" s="169"/>
      <c r="B21" s="169" t="s">
        <v>77</v>
      </c>
      <c r="C21" s="169"/>
      <c r="D21" s="169"/>
      <c r="E21" s="162" t="s">
        <v>76</v>
      </c>
      <c r="F21" s="172"/>
      <c r="G21" s="173">
        <v>7600</v>
      </c>
      <c r="H21" s="121" t="s">
        <v>3636</v>
      </c>
    </row>
    <row r="22" spans="1:8" s="1" customFormat="1" ht="12.75" customHeight="1">
      <c r="A22" s="169"/>
      <c r="B22" s="169" t="s">
        <v>75</v>
      </c>
      <c r="C22" s="169"/>
      <c r="D22" s="169"/>
      <c r="E22" s="162" t="s">
        <v>74</v>
      </c>
      <c r="F22" s="170"/>
      <c r="G22" s="174">
        <v>16500</v>
      </c>
      <c r="H22" s="793" t="s">
        <v>3617</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20</v>
      </c>
      <c r="H30" s="121" t="s">
        <v>3637</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181">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13165</v>
      </c>
      <c r="H82" s="3" t="s">
        <v>3642</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127"/>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3643</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3621</v>
      </c>
      <c r="H18" s="3"/>
    </row>
    <row r="19" spans="1:8" s="1" customFormat="1" ht="12.75" customHeight="1">
      <c r="A19" s="169"/>
      <c r="B19" s="169" t="s">
        <v>80</v>
      </c>
      <c r="C19" s="169"/>
      <c r="D19" s="169"/>
      <c r="E19" s="162" t="s">
        <v>1</v>
      </c>
      <c r="F19" s="172"/>
      <c r="G19" s="173" t="s">
        <v>3644</v>
      </c>
      <c r="H19" s="3"/>
    </row>
    <row r="20" spans="1:8" s="1" customFormat="1" ht="12.75" customHeight="1">
      <c r="A20" s="169"/>
      <c r="B20" s="169" t="s">
        <v>79</v>
      </c>
      <c r="C20" s="169"/>
      <c r="D20" s="169"/>
      <c r="E20" s="162" t="s">
        <v>78</v>
      </c>
      <c r="F20" s="172"/>
      <c r="G20" s="173">
        <v>30</v>
      </c>
      <c r="H20" s="121" t="s">
        <v>3645</v>
      </c>
    </row>
    <row r="21" spans="1:8" s="1" customFormat="1" ht="12.75" customHeight="1">
      <c r="A21" s="169"/>
      <c r="B21" s="169" t="s">
        <v>77</v>
      </c>
      <c r="C21" s="169"/>
      <c r="D21" s="169"/>
      <c r="E21" s="162" t="s">
        <v>76</v>
      </c>
      <c r="F21" s="172"/>
      <c r="G21" s="173">
        <v>7767</v>
      </c>
      <c r="H21" s="121" t="s">
        <v>3636</v>
      </c>
    </row>
    <row r="22" spans="1:8" s="1" customFormat="1" ht="12.75" customHeight="1">
      <c r="A22" s="169"/>
      <c r="B22" s="169" t="s">
        <v>75</v>
      </c>
      <c r="C22" s="169"/>
      <c r="D22" s="169"/>
      <c r="E22" s="162" t="s">
        <v>74</v>
      </c>
      <c r="F22" s="170"/>
      <c r="G22" s="174">
        <v>16500</v>
      </c>
      <c r="H22" s="793" t="s">
        <v>3617</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31.5</v>
      </c>
      <c r="H30" s="121" t="s">
        <v>3637</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181">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13123</v>
      </c>
      <c r="H82" s="3" t="s">
        <v>3615</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127"/>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H91"/>
  <sheetViews>
    <sheetView showGridLines="0" workbookViewId="0"/>
  </sheetViews>
  <sheetFormatPr defaultColWidth="8.85546875" defaultRowHeight="12.75"/>
  <cols>
    <col min="1" max="7" width="8.85546875" style="1"/>
    <col min="8" max="8" width="154.57031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t="s">
        <v>707</v>
      </c>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325</v>
      </c>
    </row>
    <row r="19" spans="1:8" ht="12.75" customHeight="1">
      <c r="A19" s="169"/>
      <c r="B19" s="169" t="s">
        <v>80</v>
      </c>
      <c r="C19" s="169"/>
      <c r="D19" s="169"/>
      <c r="E19" s="162" t="s">
        <v>1</v>
      </c>
      <c r="F19" s="172"/>
      <c r="G19" s="38" t="s">
        <v>825</v>
      </c>
    </row>
    <row r="20" spans="1:8" ht="12.75" customHeight="1">
      <c r="A20" s="169"/>
      <c r="B20" s="169" t="s">
        <v>79</v>
      </c>
      <c r="C20" s="169"/>
      <c r="D20" s="169"/>
      <c r="E20" s="162" t="s">
        <v>78</v>
      </c>
      <c r="F20" s="172"/>
      <c r="G20" s="76">
        <v>40</v>
      </c>
      <c r="H20" s="3" t="s">
        <v>453</v>
      </c>
    </row>
    <row r="21" spans="1:8" ht="12.75" customHeight="1">
      <c r="A21" s="169"/>
      <c r="B21" s="169" t="s">
        <v>77</v>
      </c>
      <c r="C21" s="169"/>
      <c r="D21" s="169"/>
      <c r="E21" s="162" t="s">
        <v>76</v>
      </c>
      <c r="F21" s="172"/>
      <c r="G21" s="76">
        <v>10300</v>
      </c>
      <c r="H21" s="3" t="s">
        <v>454</v>
      </c>
    </row>
    <row r="22" spans="1:8" ht="12.75" customHeight="1">
      <c r="A22" s="169"/>
      <c r="B22" s="169" t="s">
        <v>75</v>
      </c>
      <c r="C22" s="169"/>
      <c r="D22" s="169"/>
      <c r="E22" s="162" t="s">
        <v>74</v>
      </c>
      <c r="F22" s="170"/>
      <c r="G22" s="38">
        <v>17400</v>
      </c>
      <c r="H22" s="789" t="s">
        <v>939</v>
      </c>
    </row>
    <row r="23" spans="1:8" ht="12.75" customHeight="1">
      <c r="A23" s="169"/>
      <c r="B23" s="169" t="s">
        <v>73</v>
      </c>
      <c r="C23" s="169"/>
      <c r="D23" s="169"/>
      <c r="E23" s="162" t="s">
        <v>49</v>
      </c>
      <c r="F23" s="170"/>
      <c r="G23" s="38">
        <v>10</v>
      </c>
      <c r="H23" s="789"/>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76"/>
      <c r="H25" s="206"/>
    </row>
    <row r="26" spans="1:8" ht="12.75" customHeight="1">
      <c r="A26" s="169"/>
      <c r="B26" s="169" t="s">
        <v>745</v>
      </c>
      <c r="C26" s="169"/>
      <c r="D26" s="169"/>
      <c r="E26" s="162" t="s">
        <v>746</v>
      </c>
      <c r="F26" s="170"/>
      <c r="G26" s="76"/>
      <c r="H26" s="207"/>
    </row>
    <row r="27" spans="1:8" ht="12.75" customHeight="1">
      <c r="A27" s="169"/>
      <c r="B27" s="169" t="s">
        <v>437</v>
      </c>
      <c r="C27" s="169"/>
      <c r="D27" s="169"/>
      <c r="E27" s="162" t="s">
        <v>72</v>
      </c>
      <c r="F27" s="170"/>
      <c r="G27" s="58"/>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30.2</v>
      </c>
      <c r="H30" s="3" t="s">
        <v>404</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69"/>
      <c r="H43" s="110"/>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8" ht="12.75" customHeight="1">
      <c r="A65" s="169"/>
      <c r="B65" s="187"/>
      <c r="C65" s="187" t="s">
        <v>750</v>
      </c>
      <c r="D65" s="169"/>
      <c r="E65" s="162" t="s">
        <v>1</v>
      </c>
      <c r="F65" s="184"/>
      <c r="G65" s="13">
        <v>1</v>
      </c>
      <c r="H65" s="3" t="s">
        <v>405</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14"/>
    </row>
    <row r="73" spans="1:8" ht="12.75" customHeight="1">
      <c r="A73" s="169" t="s">
        <v>728</v>
      </c>
      <c r="B73" s="187"/>
      <c r="C73" s="187"/>
      <c r="D73" s="169"/>
      <c r="E73" s="162" t="s">
        <v>1</v>
      </c>
      <c r="F73" s="184"/>
      <c r="G73" s="199"/>
    </row>
    <row r="74" spans="1:8" ht="12.75" customHeight="1">
      <c r="A74" s="191"/>
      <c r="B74" s="192"/>
      <c r="C74" s="192"/>
      <c r="D74" s="191"/>
      <c r="E74" s="164"/>
      <c r="F74" s="184"/>
      <c r="G74" s="6"/>
    </row>
    <row r="75" spans="1:8" ht="12.75" customHeight="1">
      <c r="A75" s="191" t="s">
        <v>729</v>
      </c>
      <c r="B75" s="192"/>
      <c r="C75" s="191"/>
      <c r="D75" s="191"/>
      <c r="E75" s="164"/>
      <c r="F75" s="184"/>
      <c r="G75" s="6"/>
    </row>
    <row r="76" spans="1:8" ht="12.75" customHeight="1">
      <c r="A76" s="191"/>
      <c r="B76" s="195" t="s">
        <v>730</v>
      </c>
      <c r="C76" s="191"/>
      <c r="D76" s="191"/>
      <c r="E76" s="164"/>
      <c r="F76" s="184"/>
      <c r="G76" s="6"/>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13">
        <v>13299</v>
      </c>
      <c r="H82" s="3" t="s">
        <v>363</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100</v>
      </c>
      <c r="H84" s="127" t="s">
        <v>362</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c r="H90" s="126"/>
    </row>
    <row r="91" spans="1:8" ht="12.75" customHeight="1"/>
  </sheetData>
  <mergeCells count="3">
    <mergeCell ref="A5:D5"/>
    <mergeCell ref="H4:H6"/>
    <mergeCell ref="H22:H23"/>
  </mergeCell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866</v>
      </c>
    </row>
    <row r="5" spans="1:8" s="1" customFormat="1" ht="12.75" customHeight="1">
      <c r="A5" s="750" t="s">
        <v>41</v>
      </c>
      <c r="B5" s="750"/>
      <c r="C5" s="750"/>
      <c r="D5" s="750"/>
      <c r="E5" s="4" t="s">
        <v>40</v>
      </c>
      <c r="F5" s="3"/>
      <c r="G5" s="211"/>
      <c r="H5" s="758"/>
    </row>
    <row r="6" spans="1:8" s="1" customFormat="1" ht="12.75" customHeight="1">
      <c r="A6" s="211"/>
      <c r="B6" s="211"/>
      <c r="C6" s="211"/>
      <c r="D6" s="211"/>
      <c r="E6" s="3"/>
      <c r="F6" s="3"/>
      <c r="G6" s="211"/>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326</v>
      </c>
      <c r="H18" s="3"/>
    </row>
    <row r="19" spans="1:8" s="1" customFormat="1" ht="12.75" customHeight="1">
      <c r="A19" s="169"/>
      <c r="B19" s="169" t="s">
        <v>80</v>
      </c>
      <c r="C19" s="169"/>
      <c r="D19" s="169"/>
      <c r="E19" s="162" t="s">
        <v>1</v>
      </c>
      <c r="F19" s="172"/>
      <c r="G19" s="173" t="s">
        <v>326</v>
      </c>
      <c r="H19" s="3"/>
    </row>
    <row r="20" spans="1:8" s="1" customFormat="1" ht="12.75" customHeight="1">
      <c r="A20" s="169"/>
      <c r="B20" s="169" t="s">
        <v>79</v>
      </c>
      <c r="C20" s="169"/>
      <c r="D20" s="169"/>
      <c r="E20" s="162" t="s">
        <v>78</v>
      </c>
      <c r="F20" s="172"/>
      <c r="G20" s="173">
        <v>55</v>
      </c>
      <c r="H20" s="121" t="s">
        <v>867</v>
      </c>
    </row>
    <row r="21" spans="1:8" s="1" customFormat="1" ht="12.75" customHeight="1">
      <c r="A21" s="169"/>
      <c r="B21" s="169" t="s">
        <v>77</v>
      </c>
      <c r="C21" s="169"/>
      <c r="D21" s="169"/>
      <c r="E21" s="162" t="s">
        <v>76</v>
      </c>
      <c r="F21" s="172"/>
      <c r="G21" s="173">
        <v>7350</v>
      </c>
      <c r="H21" s="121" t="s">
        <v>868</v>
      </c>
    </row>
    <row r="22" spans="1:8" s="1" customFormat="1" ht="12.75" customHeight="1">
      <c r="A22" s="169"/>
      <c r="B22" s="169" t="s">
        <v>75</v>
      </c>
      <c r="C22" s="169"/>
      <c r="D22" s="169"/>
      <c r="E22" s="162" t="s">
        <v>74</v>
      </c>
      <c r="F22" s="170"/>
      <c r="G22" s="174">
        <v>19440</v>
      </c>
      <c r="H22" s="793" t="s">
        <v>940</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31.4</v>
      </c>
      <c r="H30" s="121" t="s">
        <v>3354</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405</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13227</v>
      </c>
      <c r="H82" s="3" t="s">
        <v>869</v>
      </c>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50</v>
      </c>
      <c r="H84" s="3" t="s">
        <v>357</v>
      </c>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830</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815</v>
      </c>
      <c r="H18" s="3"/>
    </row>
    <row r="19" spans="1:8" s="1" customFormat="1" ht="12.75" customHeight="1">
      <c r="A19" s="169"/>
      <c r="B19" s="169" t="s">
        <v>80</v>
      </c>
      <c r="C19" s="169"/>
      <c r="D19" s="169"/>
      <c r="E19" s="162" t="s">
        <v>1</v>
      </c>
      <c r="F19" s="172"/>
      <c r="G19" s="173" t="s">
        <v>816</v>
      </c>
      <c r="H19" s="3"/>
    </row>
    <row r="20" spans="1:8" s="1" customFormat="1" ht="12.75" customHeight="1">
      <c r="A20" s="169"/>
      <c r="B20" s="169" t="s">
        <v>79</v>
      </c>
      <c r="C20" s="169"/>
      <c r="D20" s="169"/>
      <c r="E20" s="162" t="s">
        <v>78</v>
      </c>
      <c r="F20" s="172"/>
      <c r="G20" s="173">
        <v>38</v>
      </c>
      <c r="H20" s="121" t="s">
        <v>828</v>
      </c>
    </row>
    <row r="21" spans="1:8" s="1" customFormat="1" ht="12.75" customHeight="1">
      <c r="A21" s="169"/>
      <c r="B21" s="169" t="s">
        <v>77</v>
      </c>
      <c r="C21" s="169"/>
      <c r="D21" s="169"/>
      <c r="E21" s="162" t="s">
        <v>76</v>
      </c>
      <c r="F21" s="172"/>
      <c r="G21" s="173">
        <v>7803</v>
      </c>
      <c r="H21" s="121" t="s">
        <v>827</v>
      </c>
    </row>
    <row r="22" spans="1:8" s="1" customFormat="1" ht="12.75" customHeight="1">
      <c r="A22" s="169"/>
      <c r="B22" s="169" t="s">
        <v>75</v>
      </c>
      <c r="C22" s="169"/>
      <c r="D22" s="169"/>
      <c r="E22" s="162" t="s">
        <v>74</v>
      </c>
      <c r="F22" s="170"/>
      <c r="G22" s="174">
        <v>2250</v>
      </c>
      <c r="H22" s="789" t="s">
        <v>941</v>
      </c>
    </row>
    <row r="23" spans="1:8" s="1" customFormat="1" ht="12.75" customHeight="1">
      <c r="A23" s="169"/>
      <c r="B23" s="169" t="s">
        <v>73</v>
      </c>
      <c r="C23" s="169"/>
      <c r="D23" s="169"/>
      <c r="E23" s="162" t="s">
        <v>49</v>
      </c>
      <c r="F23" s="170"/>
      <c r="G23" s="174">
        <v>10</v>
      </c>
      <c r="H23" s="78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37</v>
      </c>
      <c r="H30" s="121" t="s">
        <v>826</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1</v>
      </c>
      <c r="H65" s="3" t="s">
        <v>829</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9915</v>
      </c>
      <c r="H82" s="3" t="s">
        <v>831</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300</v>
      </c>
      <c r="H84" s="3" t="s">
        <v>3355</v>
      </c>
    </row>
    <row r="85" spans="1:8">
      <c r="A85" s="169"/>
      <c r="B85" s="163"/>
      <c r="C85" s="169" t="s">
        <v>739</v>
      </c>
      <c r="D85" s="169"/>
      <c r="E85" s="162" t="s">
        <v>42</v>
      </c>
      <c r="F85" s="184"/>
      <c r="G85" s="189">
        <v>0</v>
      </c>
      <c r="H85" s="3"/>
    </row>
    <row r="86" spans="1:8">
      <c r="A86" s="169"/>
      <c r="B86" s="163" t="s">
        <v>740</v>
      </c>
      <c r="C86" s="169"/>
      <c r="D86" s="169"/>
      <c r="E86" s="162" t="s">
        <v>741</v>
      </c>
      <c r="F86" s="184"/>
      <c r="G86" s="189">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834</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832</v>
      </c>
      <c r="H18" s="3"/>
    </row>
    <row r="19" spans="1:8" s="1" customFormat="1" ht="12.75" customHeight="1">
      <c r="A19" s="169"/>
      <c r="B19" s="169" t="s">
        <v>80</v>
      </c>
      <c r="C19" s="169"/>
      <c r="D19" s="169"/>
      <c r="E19" s="162" t="s">
        <v>1</v>
      </c>
      <c r="F19" s="172"/>
      <c r="G19" s="173" t="s">
        <v>833</v>
      </c>
      <c r="H19" s="3"/>
    </row>
    <row r="20" spans="1:8" s="1" customFormat="1" ht="12.75" customHeight="1">
      <c r="A20" s="169"/>
      <c r="B20" s="169" t="s">
        <v>79</v>
      </c>
      <c r="C20" s="169"/>
      <c r="D20" s="169"/>
      <c r="E20" s="162" t="s">
        <v>78</v>
      </c>
      <c r="F20" s="172"/>
      <c r="G20" s="173">
        <v>33</v>
      </c>
      <c r="H20" s="121" t="s">
        <v>835</v>
      </c>
    </row>
    <row r="21" spans="1:8" s="1" customFormat="1" ht="12.75" customHeight="1">
      <c r="A21" s="169"/>
      <c r="B21" s="169" t="s">
        <v>77</v>
      </c>
      <c r="C21" s="169"/>
      <c r="D21" s="169"/>
      <c r="E21" s="162" t="s">
        <v>76</v>
      </c>
      <c r="F21" s="172"/>
      <c r="G21" s="173">
        <v>5271</v>
      </c>
      <c r="H21" s="121" t="s">
        <v>836</v>
      </c>
    </row>
    <row r="22" spans="1:8" s="1" customFormat="1" ht="12.75" customHeight="1">
      <c r="A22" s="169"/>
      <c r="B22" s="169" t="s">
        <v>75</v>
      </c>
      <c r="C22" s="169"/>
      <c r="D22" s="169"/>
      <c r="E22" s="162" t="s">
        <v>74</v>
      </c>
      <c r="F22" s="170"/>
      <c r="G22" s="174">
        <v>6450</v>
      </c>
      <c r="H22" s="759" t="s">
        <v>942</v>
      </c>
    </row>
    <row r="23" spans="1:8" s="1" customFormat="1" ht="12.75" customHeight="1">
      <c r="A23" s="169"/>
      <c r="B23" s="169" t="s">
        <v>73</v>
      </c>
      <c r="C23" s="169"/>
      <c r="D23" s="169"/>
      <c r="E23" s="162" t="s">
        <v>49</v>
      </c>
      <c r="F23" s="170"/>
      <c r="G23" s="174">
        <v>10</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42.7</v>
      </c>
      <c r="H30" s="121" t="s">
        <v>837</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8820</v>
      </c>
      <c r="H82" s="3" t="s">
        <v>838</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0</v>
      </c>
      <c r="H84" s="3"/>
    </row>
    <row r="85" spans="1:8">
      <c r="A85" s="169"/>
      <c r="B85" s="163"/>
      <c r="C85" s="169" t="s">
        <v>739</v>
      </c>
      <c r="D85" s="169"/>
      <c r="E85" s="162" t="s">
        <v>42</v>
      </c>
      <c r="F85" s="184"/>
      <c r="G85" s="189">
        <v>0</v>
      </c>
      <c r="H85" s="3"/>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534</v>
      </c>
    </row>
    <row r="5" spans="1:8" s="1" customFormat="1" ht="12.75" customHeight="1">
      <c r="A5" s="750" t="s">
        <v>41</v>
      </c>
      <c r="B5" s="750"/>
      <c r="C5" s="750"/>
      <c r="D5" s="750"/>
      <c r="E5" s="4" t="s">
        <v>40</v>
      </c>
      <c r="F5" s="3"/>
      <c r="G5" s="548"/>
      <c r="H5" s="758"/>
    </row>
    <row r="6" spans="1:8" s="1" customFormat="1" ht="12.75" customHeight="1">
      <c r="A6" s="548"/>
      <c r="B6" s="548"/>
      <c r="C6" s="548"/>
      <c r="D6" s="548"/>
      <c r="E6" s="3"/>
      <c r="F6" s="3"/>
      <c r="G6" s="54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3103</v>
      </c>
      <c r="H18" s="3"/>
    </row>
    <row r="19" spans="1:8" s="1" customFormat="1" ht="12.75" customHeight="1">
      <c r="A19" s="169"/>
      <c r="B19" s="169" t="s">
        <v>80</v>
      </c>
      <c r="C19" s="169"/>
      <c r="D19" s="169"/>
      <c r="E19" s="162" t="s">
        <v>1</v>
      </c>
      <c r="F19" s="172"/>
      <c r="G19" s="173" t="s">
        <v>3104</v>
      </c>
      <c r="H19" s="3"/>
    </row>
    <row r="20" spans="1:8" s="1" customFormat="1" ht="12.75" customHeight="1">
      <c r="A20" s="169"/>
      <c r="B20" s="169" t="s">
        <v>79</v>
      </c>
      <c r="C20" s="169"/>
      <c r="D20" s="169"/>
      <c r="E20" s="162" t="s">
        <v>78</v>
      </c>
      <c r="F20" s="172"/>
      <c r="G20" s="173">
        <v>6</v>
      </c>
      <c r="H20" s="121" t="s">
        <v>3106</v>
      </c>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74">
        <v>26000</v>
      </c>
      <c r="H22" s="549" t="s">
        <v>606</v>
      </c>
    </row>
    <row r="23" spans="1:8" s="1" customFormat="1" ht="12.75" customHeight="1">
      <c r="A23" s="169"/>
      <c r="B23" s="169" t="s">
        <v>73</v>
      </c>
      <c r="C23" s="169"/>
      <c r="D23" s="169"/>
      <c r="E23" s="162" t="s">
        <v>49</v>
      </c>
      <c r="F23" s="170"/>
      <c r="G23" s="174">
        <v>6</v>
      </c>
      <c r="H23" s="127" t="s">
        <v>3105</v>
      </c>
    </row>
    <row r="24" spans="1:8" s="1" customFormat="1" ht="12.75" customHeight="1">
      <c r="A24" s="169"/>
      <c r="B24" s="169" t="s">
        <v>743</v>
      </c>
      <c r="C24" s="169"/>
      <c r="D24" s="169"/>
      <c r="E24" s="162" t="s">
        <v>49</v>
      </c>
      <c r="F24" s="170"/>
      <c r="G24" s="174">
        <v>4</v>
      </c>
      <c r="H24" s="125" t="s">
        <v>3105</v>
      </c>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28</v>
      </c>
      <c r="H30" s="121" t="s">
        <v>3107</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0</v>
      </c>
      <c r="H84" s="3"/>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v>80000</v>
      </c>
      <c r="H86" s="3" t="s">
        <v>760</v>
      </c>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841</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839</v>
      </c>
      <c r="H18" s="3"/>
    </row>
    <row r="19" spans="1:8" s="1" customFormat="1" ht="12.75" customHeight="1">
      <c r="A19" s="169"/>
      <c r="B19" s="169" t="s">
        <v>80</v>
      </c>
      <c r="C19" s="169"/>
      <c r="D19" s="169"/>
      <c r="E19" s="162" t="s">
        <v>1</v>
      </c>
      <c r="F19" s="172"/>
      <c r="G19" s="173" t="s">
        <v>840</v>
      </c>
      <c r="H19" s="3"/>
    </row>
    <row r="20" spans="1:8" s="1" customFormat="1" ht="12.75" customHeight="1">
      <c r="A20" s="169"/>
      <c r="B20" s="169" t="s">
        <v>79</v>
      </c>
      <c r="C20" s="169"/>
      <c r="D20" s="169"/>
      <c r="E20" s="162" t="s">
        <v>78</v>
      </c>
      <c r="F20" s="172"/>
      <c r="G20" s="173">
        <v>39</v>
      </c>
      <c r="H20" s="121" t="s">
        <v>842</v>
      </c>
    </row>
    <row r="21" spans="1:8" s="1" customFormat="1" ht="12.75" customHeight="1">
      <c r="A21" s="169"/>
      <c r="B21" s="169" t="s">
        <v>77</v>
      </c>
      <c r="C21" s="169"/>
      <c r="D21" s="169"/>
      <c r="E21" s="162" t="s">
        <v>76</v>
      </c>
      <c r="F21" s="172"/>
      <c r="G21" s="173">
        <v>10517</v>
      </c>
      <c r="H21" s="121" t="s">
        <v>843</v>
      </c>
    </row>
    <row r="22" spans="1:8" s="1" customFormat="1" ht="12.75" customHeight="1">
      <c r="A22" s="169"/>
      <c r="B22" s="169" t="s">
        <v>75</v>
      </c>
      <c r="C22" s="169"/>
      <c r="D22" s="169"/>
      <c r="E22" s="162" t="s">
        <v>74</v>
      </c>
      <c r="F22" s="170"/>
      <c r="G22" s="174">
        <v>3070</v>
      </c>
      <c r="H22" s="793" t="s">
        <v>943</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32.700000000000003</v>
      </c>
      <c r="H30" s="121" t="s">
        <v>415</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0</v>
      </c>
      <c r="H65" s="3"/>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1</v>
      </c>
      <c r="H67" s="3" t="s">
        <v>844</v>
      </c>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2059</v>
      </c>
      <c r="H82" s="3" t="s">
        <v>845</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100</v>
      </c>
      <c r="H84" s="3" t="s">
        <v>357</v>
      </c>
    </row>
    <row r="85" spans="1:8">
      <c r="A85" s="169"/>
      <c r="B85" s="163"/>
      <c r="C85" s="169" t="s">
        <v>739</v>
      </c>
      <c r="D85" s="169"/>
      <c r="E85" s="162" t="s">
        <v>42</v>
      </c>
      <c r="F85" s="184"/>
      <c r="G85" s="189">
        <v>0</v>
      </c>
      <c r="H85" s="3"/>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3327</v>
      </c>
    </row>
    <row r="5" spans="1:8" s="1" customFormat="1" ht="12.75" customHeight="1">
      <c r="A5" s="750" t="s">
        <v>41</v>
      </c>
      <c r="B5" s="750"/>
      <c r="C5" s="750"/>
      <c r="D5" s="750"/>
      <c r="E5" s="4" t="s">
        <v>40</v>
      </c>
      <c r="F5" s="3"/>
      <c r="G5" s="393"/>
      <c r="H5" s="758"/>
    </row>
    <row r="6" spans="1:8" s="1" customFormat="1" ht="12.75" customHeight="1">
      <c r="A6" s="393"/>
      <c r="B6" s="393"/>
      <c r="C6" s="393"/>
      <c r="D6" s="393"/>
      <c r="E6" s="3"/>
      <c r="F6" s="3"/>
      <c r="G6" s="393"/>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839</v>
      </c>
      <c r="H18" s="3"/>
    </row>
    <row r="19" spans="1:8" s="1" customFormat="1" ht="12.75" customHeight="1">
      <c r="A19" s="169"/>
      <c r="B19" s="169" t="s">
        <v>80</v>
      </c>
      <c r="C19" s="169"/>
      <c r="D19" s="169"/>
      <c r="E19" s="162" t="s">
        <v>1</v>
      </c>
      <c r="F19" s="172"/>
      <c r="G19" s="173" t="s">
        <v>3112</v>
      </c>
      <c r="H19" s="3"/>
    </row>
    <row r="20" spans="1:8" s="1" customFormat="1" ht="12.75" customHeight="1">
      <c r="A20" s="169"/>
      <c r="B20" s="169" t="s">
        <v>79</v>
      </c>
      <c r="C20" s="169"/>
      <c r="D20" s="169"/>
      <c r="E20" s="162" t="s">
        <v>78</v>
      </c>
      <c r="F20" s="172"/>
      <c r="G20" s="173">
        <v>39</v>
      </c>
      <c r="H20" s="121" t="s">
        <v>842</v>
      </c>
    </row>
    <row r="21" spans="1:8" s="1" customFormat="1" ht="12.75" customHeight="1">
      <c r="A21" s="169"/>
      <c r="B21" s="169" t="s">
        <v>77</v>
      </c>
      <c r="C21" s="169"/>
      <c r="D21" s="169"/>
      <c r="E21" s="162" t="s">
        <v>76</v>
      </c>
      <c r="F21" s="172"/>
      <c r="G21" s="173">
        <v>10517</v>
      </c>
      <c r="H21" s="121" t="s">
        <v>843</v>
      </c>
    </row>
    <row r="22" spans="1:8" s="1" customFormat="1" ht="12.75" customHeight="1">
      <c r="A22" s="169"/>
      <c r="B22" s="169" t="s">
        <v>75</v>
      </c>
      <c r="C22" s="169"/>
      <c r="D22" s="169"/>
      <c r="E22" s="162" t="s">
        <v>74</v>
      </c>
      <c r="F22" s="170"/>
      <c r="G22" s="174">
        <v>3070</v>
      </c>
      <c r="H22" s="793" t="s">
        <v>943</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32.700000000000003</v>
      </c>
      <c r="H30" s="121" t="s">
        <v>415</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0</v>
      </c>
      <c r="H65" s="3"/>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1</v>
      </c>
      <c r="H67" s="3" t="s">
        <v>844</v>
      </c>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2059</v>
      </c>
      <c r="H82" s="3" t="s">
        <v>845</v>
      </c>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100</v>
      </c>
      <c r="H84" s="3" t="s">
        <v>357</v>
      </c>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349">
        <v>3.5</v>
      </c>
      <c r="H88" s="3" t="s">
        <v>3328</v>
      </c>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5"/>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847</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34" t="s">
        <v>1091</v>
      </c>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v>1</v>
      </c>
      <c r="H14" s="3" t="s">
        <v>850</v>
      </c>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839</v>
      </c>
      <c r="H18" s="3"/>
    </row>
    <row r="19" spans="1:8" s="1" customFormat="1" ht="12.75" customHeight="1">
      <c r="A19" s="169"/>
      <c r="B19" s="169" t="s">
        <v>80</v>
      </c>
      <c r="C19" s="169"/>
      <c r="D19" s="169"/>
      <c r="E19" s="162" t="s">
        <v>1</v>
      </c>
      <c r="F19" s="172"/>
      <c r="G19" s="173" t="s">
        <v>846</v>
      </c>
      <c r="H19" s="3"/>
    </row>
    <row r="20" spans="1:8" s="1" customFormat="1" ht="12.75" customHeight="1">
      <c r="A20" s="169"/>
      <c r="B20" s="169" t="s">
        <v>79</v>
      </c>
      <c r="C20" s="169"/>
      <c r="D20" s="169"/>
      <c r="E20" s="162" t="s">
        <v>78</v>
      </c>
      <c r="F20" s="172"/>
      <c r="G20" s="173">
        <v>26</v>
      </c>
      <c r="H20" s="121" t="s">
        <v>856</v>
      </c>
    </row>
    <row r="21" spans="1:8" s="1" customFormat="1" ht="12.75" customHeight="1">
      <c r="A21" s="169"/>
      <c r="B21" s="169" t="s">
        <v>77</v>
      </c>
      <c r="C21" s="169"/>
      <c r="D21" s="169"/>
      <c r="E21" s="162" t="s">
        <v>76</v>
      </c>
      <c r="F21" s="172"/>
      <c r="G21" s="173">
        <v>9264</v>
      </c>
      <c r="H21" s="121" t="s">
        <v>857</v>
      </c>
    </row>
    <row r="22" spans="1:8" s="1" customFormat="1" ht="12.75" customHeight="1">
      <c r="A22" s="169"/>
      <c r="B22" s="169" t="s">
        <v>75</v>
      </c>
      <c r="C22" s="169"/>
      <c r="D22" s="169"/>
      <c r="E22" s="162" t="s">
        <v>74</v>
      </c>
      <c r="F22" s="170"/>
      <c r="G22" s="174">
        <v>1343000</v>
      </c>
      <c r="H22" s="203" t="s">
        <v>859</v>
      </c>
    </row>
    <row r="23" spans="1:8" s="1" customFormat="1" ht="12.75" customHeight="1">
      <c r="A23" s="169"/>
      <c r="B23" s="169" t="s">
        <v>73</v>
      </c>
      <c r="C23" s="169"/>
      <c r="D23" s="169"/>
      <c r="E23" s="162" t="s">
        <v>49</v>
      </c>
      <c r="F23" s="170"/>
      <c r="G23" s="174">
        <v>350</v>
      </c>
      <c r="H23" s="203" t="s">
        <v>860</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21.5</v>
      </c>
      <c r="H30" s="121" t="s">
        <v>858</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4960</v>
      </c>
      <c r="H82" s="3" t="s">
        <v>861</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0</v>
      </c>
      <c r="H84" s="3"/>
    </row>
    <row r="85" spans="1:8">
      <c r="A85" s="169"/>
      <c r="B85" s="163"/>
      <c r="C85" s="169" t="s">
        <v>739</v>
      </c>
      <c r="D85" s="169"/>
      <c r="E85" s="162" t="s">
        <v>42</v>
      </c>
      <c r="F85" s="184"/>
      <c r="G85" s="189">
        <v>0</v>
      </c>
      <c r="H85" s="3"/>
    </row>
    <row r="86" spans="1:8">
      <c r="A86" s="169"/>
      <c r="B86" s="163" t="s">
        <v>740</v>
      </c>
      <c r="C86" s="169"/>
      <c r="D86" s="169"/>
      <c r="E86" s="162" t="s">
        <v>741</v>
      </c>
      <c r="F86" s="184"/>
      <c r="G86" s="189">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row r="90" spans="1:8">
      <c r="C90" t="s">
        <v>564</v>
      </c>
    </row>
    <row r="91" spans="1:8">
      <c r="B91" t="s">
        <v>848</v>
      </c>
      <c r="C91">
        <v>1981</v>
      </c>
      <c r="D91" t="s">
        <v>849</v>
      </c>
    </row>
    <row r="92" spans="1:8">
      <c r="B92" t="s">
        <v>851</v>
      </c>
      <c r="C92">
        <v>1981</v>
      </c>
      <c r="D92" t="s">
        <v>852</v>
      </c>
    </row>
    <row r="93" spans="1:8">
      <c r="B93" t="s">
        <v>853</v>
      </c>
      <c r="C93">
        <v>1987</v>
      </c>
      <c r="D93" t="s">
        <v>855</v>
      </c>
    </row>
    <row r="94" spans="1:8">
      <c r="B94" t="s">
        <v>854</v>
      </c>
      <c r="C94">
        <v>1994</v>
      </c>
      <c r="D94" t="s">
        <v>855</v>
      </c>
    </row>
    <row r="95" spans="1:8">
      <c r="B95" t="s">
        <v>575</v>
      </c>
      <c r="C95" s="105">
        <f>AVERAGE(C91:C94)</f>
        <v>1985.75</v>
      </c>
    </row>
  </sheetData>
  <mergeCells count="2">
    <mergeCell ref="H4:H6"/>
    <mergeCell ref="A5:D5"/>
  </mergeCells>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84"/>
  <sheetViews>
    <sheetView showGridLines="0" zoomScaleNormal="100" workbookViewId="0"/>
  </sheetViews>
  <sheetFormatPr defaultColWidth="8.85546875" defaultRowHeight="12.75"/>
  <cols>
    <col min="1" max="1" width="34.5703125" style="1" customWidth="1"/>
    <col min="2" max="2" width="16" style="1" customWidth="1"/>
    <col min="3" max="3" width="13.140625" style="1" customWidth="1"/>
    <col min="4" max="4" width="14.7109375" style="1" customWidth="1"/>
    <col min="5" max="5" width="18.7109375" style="1" customWidth="1"/>
    <col min="6" max="6" width="16" style="630" customWidth="1"/>
    <col min="7" max="7" width="12.28515625" style="1" customWidth="1"/>
    <col min="8" max="8" width="12.140625" style="1" customWidth="1"/>
    <col min="9" max="9" width="12.85546875" style="1" customWidth="1"/>
    <col min="10" max="10" width="12.28515625" style="1" customWidth="1"/>
    <col min="11" max="11" width="15" style="1" bestFit="1" customWidth="1"/>
    <col min="12" max="12" width="12.28515625" style="1" customWidth="1"/>
    <col min="13" max="13" width="14.85546875" style="1" customWidth="1"/>
    <col min="14" max="14" width="8.85546875" style="1"/>
    <col min="15" max="15" width="110.42578125" style="1" customWidth="1"/>
    <col min="16" max="17" width="12.140625" style="1" bestFit="1" customWidth="1"/>
    <col min="18" max="16384" width="8.85546875" style="1"/>
  </cols>
  <sheetData>
    <row r="1" spans="1:14" s="43" customFormat="1" ht="19.5" customHeight="1">
      <c r="A1" s="43" t="s">
        <v>94</v>
      </c>
      <c r="F1" s="351"/>
    </row>
    <row r="2" spans="1:14" s="42" customFormat="1" ht="12.75" customHeight="1">
      <c r="F2" s="628"/>
    </row>
    <row r="3" spans="1:14" s="5" customFormat="1" ht="14.1" customHeight="1">
      <c r="A3" s="5" t="s">
        <v>93</v>
      </c>
      <c r="F3" s="353"/>
    </row>
    <row r="4" spans="1:14" s="42" customFormat="1" ht="12.75" customHeight="1">
      <c r="A4" s="123"/>
      <c r="B4" s="123"/>
      <c r="C4" s="123"/>
      <c r="D4" s="123"/>
      <c r="E4" s="123"/>
      <c r="F4" s="628"/>
    </row>
    <row r="5" spans="1:14" ht="12.75" customHeight="1">
      <c r="A5" s="750" t="s">
        <v>41</v>
      </c>
      <c r="B5" s="750"/>
      <c r="C5" s="750"/>
      <c r="D5" s="750"/>
      <c r="E5" s="4" t="s">
        <v>40</v>
      </c>
      <c r="F5" s="629" t="s">
        <v>490</v>
      </c>
      <c r="G5" s="103"/>
      <c r="H5" s="103"/>
      <c r="I5" s="103"/>
      <c r="J5" s="103"/>
      <c r="K5" s="103"/>
      <c r="L5" s="103"/>
      <c r="M5" s="103"/>
      <c r="N5" s="55"/>
    </row>
    <row r="6" spans="1:14" ht="12.75" customHeight="1">
      <c r="A6" s="168"/>
      <c r="B6" s="168"/>
      <c r="C6" s="168"/>
      <c r="D6" s="168"/>
      <c r="E6" s="3"/>
      <c r="G6" s="55"/>
      <c r="H6" s="55"/>
      <c r="I6" s="55"/>
      <c r="J6" s="55"/>
      <c r="K6" s="55"/>
    </row>
    <row r="7" spans="1:14" ht="12.75" customHeight="1">
      <c r="A7" s="169" t="s">
        <v>92</v>
      </c>
      <c r="B7" s="169"/>
      <c r="C7" s="169"/>
      <c r="D7" s="169"/>
      <c r="E7" s="170"/>
      <c r="G7" s="8"/>
      <c r="H7" s="2"/>
      <c r="I7" s="2"/>
    </row>
    <row r="8" spans="1:14" ht="12.75" customHeight="1">
      <c r="A8" s="166" t="s">
        <v>91</v>
      </c>
      <c r="B8" s="169"/>
      <c r="C8" s="169"/>
      <c r="D8" s="169"/>
      <c r="E8" s="170"/>
      <c r="G8" s="8"/>
      <c r="H8" s="2"/>
      <c r="I8" s="2"/>
    </row>
    <row r="9" spans="1:14" ht="12.75" customHeight="1">
      <c r="A9" s="169"/>
      <c r="B9" s="171" t="s">
        <v>90</v>
      </c>
      <c r="C9" s="171"/>
      <c r="D9" s="171"/>
      <c r="E9" s="162" t="s">
        <v>1</v>
      </c>
      <c r="F9" s="219">
        <v>0</v>
      </c>
      <c r="G9" s="1" t="s">
        <v>2986</v>
      </c>
    </row>
    <row r="10" spans="1:14" ht="12.75" customHeight="1">
      <c r="A10" s="169"/>
      <c r="B10" s="171" t="s">
        <v>89</v>
      </c>
      <c r="C10" s="171"/>
      <c r="D10" s="171"/>
      <c r="E10" s="162" t="s">
        <v>1</v>
      </c>
      <c r="F10" s="219">
        <v>0</v>
      </c>
      <c r="G10" s="1" t="s">
        <v>2986</v>
      </c>
    </row>
    <row r="11" spans="1:14" ht="12.75" customHeight="1">
      <c r="A11" s="169"/>
      <c r="B11" s="171" t="s">
        <v>88</v>
      </c>
      <c r="C11" s="171"/>
      <c r="D11" s="171"/>
      <c r="E11" s="162" t="s">
        <v>1</v>
      </c>
      <c r="F11" s="219">
        <v>1</v>
      </c>
      <c r="G11" s="1" t="s">
        <v>2986</v>
      </c>
    </row>
    <row r="12" spans="1:14" ht="12.75" customHeight="1">
      <c r="A12" s="169"/>
      <c r="B12" s="171" t="s">
        <v>87</v>
      </c>
      <c r="C12" s="171"/>
      <c r="D12" s="171"/>
      <c r="E12" s="162" t="s">
        <v>1</v>
      </c>
      <c r="F12" s="219">
        <v>1</v>
      </c>
      <c r="G12" s="1" t="s">
        <v>2986</v>
      </c>
    </row>
    <row r="13" spans="1:14" ht="12.75" customHeight="1">
      <c r="A13" s="169"/>
      <c r="B13" s="171" t="s">
        <v>86</v>
      </c>
      <c r="C13" s="171"/>
      <c r="D13" s="171"/>
      <c r="E13" s="162" t="s">
        <v>1</v>
      </c>
      <c r="F13" s="219">
        <v>1</v>
      </c>
      <c r="G13" s="1" t="s">
        <v>2986</v>
      </c>
    </row>
    <row r="14" spans="1:14" ht="12.75" customHeight="1">
      <c r="A14" s="169"/>
      <c r="B14" s="171" t="s">
        <v>85</v>
      </c>
      <c r="C14" s="171"/>
      <c r="D14" s="171"/>
      <c r="E14" s="162" t="s">
        <v>1</v>
      </c>
      <c r="F14" s="219"/>
    </row>
    <row r="15" spans="1:14" ht="12.75" customHeight="1">
      <c r="A15" s="169"/>
      <c r="B15" s="170" t="s">
        <v>84</v>
      </c>
      <c r="C15" s="171"/>
      <c r="D15" s="171"/>
      <c r="E15" s="162" t="s">
        <v>1</v>
      </c>
      <c r="F15" s="219"/>
    </row>
    <row r="16" spans="1:14" ht="12.75" customHeight="1">
      <c r="A16" s="169"/>
      <c r="B16" s="169"/>
      <c r="C16" s="169"/>
      <c r="D16" s="169"/>
      <c r="E16" s="165"/>
      <c r="F16" s="631"/>
    </row>
    <row r="17" spans="1:8" ht="12.75" customHeight="1">
      <c r="A17" s="169" t="s">
        <v>83</v>
      </c>
      <c r="B17" s="169"/>
      <c r="C17" s="169"/>
      <c r="D17" s="169"/>
      <c r="E17" s="162"/>
      <c r="F17" s="631"/>
    </row>
    <row r="18" spans="1:8" ht="12.75" customHeight="1">
      <c r="A18" s="169"/>
      <c r="B18" s="169" t="s">
        <v>82</v>
      </c>
      <c r="C18" s="169"/>
      <c r="D18" s="169"/>
      <c r="E18" s="162" t="s">
        <v>1</v>
      </c>
      <c r="F18" s="632" t="s">
        <v>927</v>
      </c>
    </row>
    <row r="19" spans="1:8" ht="12.75" customHeight="1">
      <c r="A19" s="169"/>
      <c r="B19" s="169" t="s">
        <v>80</v>
      </c>
      <c r="C19" s="169"/>
      <c r="D19" s="169"/>
      <c r="E19" s="162" t="s">
        <v>1</v>
      </c>
      <c r="F19" s="632" t="s">
        <v>488</v>
      </c>
    </row>
    <row r="20" spans="1:8" ht="12.75" customHeight="1">
      <c r="A20" s="169"/>
      <c r="B20" s="169" t="s">
        <v>79</v>
      </c>
      <c r="C20" s="169"/>
      <c r="D20" s="169"/>
      <c r="E20" s="162" t="s">
        <v>78</v>
      </c>
      <c r="F20" s="633"/>
      <c r="G20" s="73"/>
    </row>
    <row r="21" spans="1:8" ht="12.75" customHeight="1">
      <c r="A21" s="169"/>
      <c r="B21" s="169" t="s">
        <v>77</v>
      </c>
      <c r="C21" s="169"/>
      <c r="D21" s="169"/>
      <c r="E21" s="162" t="s">
        <v>76</v>
      </c>
      <c r="F21" s="633">
        <v>7700</v>
      </c>
      <c r="G21" s="73" t="s">
        <v>1129</v>
      </c>
    </row>
    <row r="22" spans="1:8" ht="12.75" customHeight="1">
      <c r="A22" s="169"/>
      <c r="B22" s="169" t="s">
        <v>75</v>
      </c>
      <c r="C22" s="169"/>
      <c r="D22" s="169"/>
      <c r="E22" s="162" t="s">
        <v>74</v>
      </c>
      <c r="F22" s="633">
        <v>507770</v>
      </c>
      <c r="G22" s="73" t="s">
        <v>2987</v>
      </c>
      <c r="H22" s="85"/>
    </row>
    <row r="23" spans="1:8" ht="12.75" customHeight="1">
      <c r="A23" s="169"/>
      <c r="B23" s="169" t="s">
        <v>73</v>
      </c>
      <c r="C23" s="169"/>
      <c r="D23" s="169"/>
      <c r="E23" s="162" t="s">
        <v>49</v>
      </c>
      <c r="F23" s="633">
        <v>1515</v>
      </c>
      <c r="G23" s="73" t="s">
        <v>2987</v>
      </c>
    </row>
    <row r="24" spans="1:8" ht="12.75" customHeight="1">
      <c r="A24" s="169"/>
      <c r="B24" s="169" t="s">
        <v>743</v>
      </c>
      <c r="C24" s="169"/>
      <c r="D24" s="169"/>
      <c r="E24" s="162" t="s">
        <v>49</v>
      </c>
      <c r="F24" s="633">
        <v>853</v>
      </c>
      <c r="G24" s="73" t="s">
        <v>2987</v>
      </c>
    </row>
    <row r="25" spans="1:8" ht="12.75" customHeight="1">
      <c r="A25" s="169"/>
      <c r="B25" s="169" t="s">
        <v>744</v>
      </c>
      <c r="C25" s="169"/>
      <c r="D25" s="169"/>
      <c r="E25" s="162" t="s">
        <v>436</v>
      </c>
      <c r="F25" s="634"/>
      <c r="G25" s="73"/>
    </row>
    <row r="26" spans="1:8" ht="12.75" customHeight="1">
      <c r="A26" s="169"/>
      <c r="B26" s="169" t="s">
        <v>745</v>
      </c>
      <c r="C26" s="169"/>
      <c r="D26" s="169"/>
      <c r="E26" s="162" t="s">
        <v>746</v>
      </c>
      <c r="F26" s="633"/>
      <c r="G26" s="73"/>
    </row>
    <row r="27" spans="1:8" ht="12.75" customHeight="1">
      <c r="A27" s="169"/>
      <c r="B27" s="169" t="s">
        <v>437</v>
      </c>
      <c r="C27" s="169"/>
      <c r="D27" s="169"/>
      <c r="E27" s="162" t="s">
        <v>72</v>
      </c>
      <c r="F27" s="633">
        <v>3200</v>
      </c>
      <c r="G27" s="73" t="s">
        <v>1129</v>
      </c>
    </row>
    <row r="28" spans="1:8" ht="12.75" customHeight="1">
      <c r="A28" s="169"/>
      <c r="B28" s="169"/>
      <c r="C28" s="169"/>
      <c r="D28" s="169"/>
      <c r="E28" s="162"/>
      <c r="F28" s="631"/>
    </row>
    <row r="29" spans="1:8" ht="12.75" customHeight="1">
      <c r="A29" s="169" t="s">
        <v>71</v>
      </c>
      <c r="B29" s="169"/>
      <c r="C29" s="169"/>
      <c r="D29" s="169"/>
      <c r="E29" s="162"/>
      <c r="F29" s="631"/>
    </row>
    <row r="30" spans="1:8" ht="12.75" customHeight="1">
      <c r="A30" s="169"/>
      <c r="B30" s="169" t="s">
        <v>70</v>
      </c>
      <c r="C30" s="169"/>
      <c r="D30" s="169"/>
      <c r="E30" s="162" t="s">
        <v>69</v>
      </c>
      <c r="F30" s="632">
        <v>28.3</v>
      </c>
      <c r="G30" s="1" t="s">
        <v>3042</v>
      </c>
    </row>
    <row r="31" spans="1:8" ht="12.75" customHeight="1">
      <c r="A31" s="169"/>
      <c r="B31" s="163" t="s">
        <v>68</v>
      </c>
      <c r="C31" s="169"/>
      <c r="D31" s="169"/>
      <c r="E31" s="162"/>
      <c r="F31" s="635"/>
    </row>
    <row r="32" spans="1:8" ht="12.75" customHeight="1">
      <c r="A32" s="169"/>
      <c r="B32" s="170"/>
      <c r="C32" s="170"/>
      <c r="D32" s="169" t="s">
        <v>67</v>
      </c>
      <c r="E32" s="162" t="s">
        <v>62</v>
      </c>
      <c r="F32" s="222"/>
    </row>
    <row r="33" spans="1:8" ht="12.75" customHeight="1">
      <c r="A33" s="169"/>
      <c r="B33" s="177"/>
      <c r="C33" s="170"/>
      <c r="D33" s="169" t="s">
        <v>66</v>
      </c>
      <c r="E33" s="162" t="s">
        <v>62</v>
      </c>
      <c r="F33" s="222"/>
      <c r="G33" s="73"/>
    </row>
    <row r="34" spans="1:8" ht="12.75" customHeight="1">
      <c r="A34" s="169"/>
      <c r="B34" s="178"/>
      <c r="C34" s="170"/>
      <c r="D34" s="169" t="s">
        <v>65</v>
      </c>
      <c r="E34" s="162" t="s">
        <v>62</v>
      </c>
      <c r="F34" s="222"/>
    </row>
    <row r="35" spans="1:8" ht="12.75" customHeight="1">
      <c r="A35" s="169"/>
      <c r="B35" s="178"/>
      <c r="C35" s="170"/>
      <c r="D35" s="169" t="s">
        <v>64</v>
      </c>
      <c r="E35" s="162" t="s">
        <v>62</v>
      </c>
      <c r="F35" s="222"/>
    </row>
    <row r="36" spans="1:8" ht="12.75" customHeight="1">
      <c r="A36" s="169"/>
      <c r="B36" s="178"/>
      <c r="C36" s="170"/>
      <c r="D36" s="169" t="s">
        <v>63</v>
      </c>
      <c r="E36" s="162" t="s">
        <v>62</v>
      </c>
      <c r="F36" s="222"/>
    </row>
    <row r="37" spans="1:8" ht="12.75" customHeight="1">
      <c r="A37" s="169"/>
      <c r="B37" s="169"/>
      <c r="C37" s="170"/>
      <c r="D37" s="169" t="s">
        <v>757</v>
      </c>
      <c r="E37" s="162" t="s">
        <v>62</v>
      </c>
      <c r="F37" s="222"/>
    </row>
    <row r="38" spans="1:8" ht="12.75" customHeight="1">
      <c r="A38" s="169"/>
      <c r="B38" s="169"/>
      <c r="C38" s="170"/>
      <c r="D38" s="169" t="s">
        <v>758</v>
      </c>
      <c r="E38" s="162" t="s">
        <v>62</v>
      </c>
      <c r="F38" s="222"/>
    </row>
    <row r="39" spans="1:8" ht="12.75" customHeight="1">
      <c r="A39" s="169"/>
      <c r="B39" s="169"/>
      <c r="C39" s="170"/>
      <c r="D39" s="169"/>
      <c r="E39" s="162"/>
      <c r="F39" s="635"/>
    </row>
    <row r="40" spans="1:8" ht="12.75" customHeight="1">
      <c r="A40" s="169" t="s">
        <v>61</v>
      </c>
      <c r="B40" s="169"/>
      <c r="C40" s="169"/>
      <c r="D40" s="169"/>
      <c r="E40" s="162"/>
      <c r="F40" s="635"/>
    </row>
    <row r="41" spans="1:8" ht="12.75" customHeight="1">
      <c r="A41" s="166" t="s">
        <v>60</v>
      </c>
      <c r="B41" s="169"/>
      <c r="C41" s="169"/>
      <c r="D41" s="169"/>
      <c r="E41" s="162"/>
      <c r="F41" s="635"/>
    </row>
    <row r="42" spans="1:8" ht="12.75" customHeight="1">
      <c r="A42" s="169"/>
      <c r="B42" s="169" t="s">
        <v>59</v>
      </c>
      <c r="C42" s="169"/>
      <c r="D42" s="169"/>
      <c r="E42" s="162" t="s">
        <v>45</v>
      </c>
      <c r="F42" s="636">
        <v>16576</v>
      </c>
      <c r="G42" s="73" t="s">
        <v>3043</v>
      </c>
      <c r="H42" s="85"/>
    </row>
    <row r="43" spans="1:8" ht="12.75" customHeight="1">
      <c r="A43" s="169"/>
      <c r="B43" s="169" t="s">
        <v>58</v>
      </c>
      <c r="C43" s="169"/>
      <c r="D43" s="169"/>
      <c r="E43" s="162" t="s">
        <v>56</v>
      </c>
      <c r="F43" s="637">
        <v>3.96</v>
      </c>
      <c r="G43" s="73" t="s">
        <v>2987</v>
      </c>
    </row>
    <row r="44" spans="1:8" ht="12.75" customHeight="1">
      <c r="A44" s="169"/>
      <c r="B44" s="163" t="s">
        <v>57</v>
      </c>
      <c r="C44" s="169"/>
      <c r="D44" s="169"/>
      <c r="E44" s="162" t="s">
        <v>56</v>
      </c>
      <c r="F44" s="219">
        <v>5.9</v>
      </c>
      <c r="G44" s="73" t="s">
        <v>2987</v>
      </c>
    </row>
    <row r="45" spans="1:8" ht="12.75" customHeight="1">
      <c r="A45" s="169"/>
      <c r="B45" s="163" t="s">
        <v>55</v>
      </c>
      <c r="C45" s="169"/>
      <c r="D45" s="169"/>
      <c r="E45" s="162" t="s">
        <v>515</v>
      </c>
      <c r="F45" s="220">
        <v>1000</v>
      </c>
      <c r="G45" s="1" t="s">
        <v>2988</v>
      </c>
    </row>
    <row r="46" spans="1:8" ht="12.75" customHeight="1">
      <c r="A46" s="169"/>
      <c r="B46" s="163" t="s">
        <v>54</v>
      </c>
      <c r="C46" s="169"/>
      <c r="D46" s="169"/>
      <c r="E46" s="162" t="s">
        <v>45</v>
      </c>
      <c r="F46" s="220"/>
    </row>
    <row r="47" spans="1:8" ht="12.75" customHeight="1">
      <c r="A47" s="169"/>
      <c r="B47" s="163" t="s">
        <v>53</v>
      </c>
      <c r="C47" s="169"/>
      <c r="D47" s="169"/>
      <c r="E47" s="162" t="s">
        <v>52</v>
      </c>
      <c r="F47" s="220"/>
    </row>
    <row r="48" spans="1:8" ht="12.75" customHeight="1">
      <c r="A48" s="169"/>
      <c r="B48" s="163" t="s">
        <v>51</v>
      </c>
      <c r="C48" s="169"/>
      <c r="D48" s="169"/>
      <c r="E48" s="162" t="s">
        <v>49</v>
      </c>
      <c r="F48" s="221">
        <v>1</v>
      </c>
      <c r="G48" s="1" t="s">
        <v>352</v>
      </c>
    </row>
    <row r="49" spans="1:7" ht="12.75" customHeight="1">
      <c r="A49" s="169"/>
      <c r="B49" s="163" t="s">
        <v>50</v>
      </c>
      <c r="C49" s="169"/>
      <c r="D49" s="169"/>
      <c r="E49" s="162" t="s">
        <v>49</v>
      </c>
      <c r="F49" s="222">
        <v>-1</v>
      </c>
      <c r="G49" s="127" t="s">
        <v>702</v>
      </c>
    </row>
    <row r="50" spans="1:7" ht="12.75" customHeight="1">
      <c r="A50" s="169"/>
      <c r="B50" s="163" t="s">
        <v>747</v>
      </c>
      <c r="C50" s="169"/>
      <c r="D50" s="169"/>
      <c r="E50" s="162" t="s">
        <v>49</v>
      </c>
      <c r="F50" s="221"/>
      <c r="G50" s="73"/>
    </row>
    <row r="51" spans="1:7" ht="12.75" customHeight="1">
      <c r="A51" s="169"/>
      <c r="B51" s="163" t="s">
        <v>748</v>
      </c>
      <c r="C51" s="169"/>
      <c r="D51" s="169"/>
      <c r="E51" s="162" t="s">
        <v>49</v>
      </c>
      <c r="F51" s="221"/>
      <c r="G51" s="73"/>
    </row>
    <row r="52" spans="1:7" ht="12.75" customHeight="1">
      <c r="A52" s="169"/>
      <c r="B52" s="169"/>
      <c r="C52" s="169"/>
      <c r="D52" s="169"/>
      <c r="E52" s="162"/>
      <c r="F52" s="635"/>
    </row>
    <row r="53" spans="1:7" ht="12.75" customHeight="1">
      <c r="A53" s="169" t="s">
        <v>48</v>
      </c>
      <c r="B53" s="169"/>
      <c r="C53" s="169"/>
      <c r="D53" s="169"/>
      <c r="E53" s="162"/>
      <c r="F53" s="635"/>
    </row>
    <row r="54" spans="1:7" ht="12.75" customHeight="1">
      <c r="A54" s="169"/>
      <c r="B54" s="169" t="s">
        <v>47</v>
      </c>
      <c r="C54" s="169"/>
      <c r="D54" s="169"/>
      <c r="E54" s="162" t="s">
        <v>1</v>
      </c>
      <c r="F54" s="220">
        <v>1</v>
      </c>
      <c r="G54" s="1" t="s">
        <v>517</v>
      </c>
    </row>
    <row r="55" spans="1:7" ht="12.75" customHeight="1">
      <c r="A55" s="169"/>
      <c r="B55" s="169" t="s">
        <v>46</v>
      </c>
      <c r="C55" s="169"/>
      <c r="D55" s="169"/>
      <c r="E55" s="162" t="s">
        <v>1</v>
      </c>
      <c r="F55" s="220">
        <v>0</v>
      </c>
      <c r="G55" s="1" t="s">
        <v>517</v>
      </c>
    </row>
    <row r="56" spans="1:7" ht="12.75" customHeight="1">
      <c r="A56" s="169"/>
      <c r="B56" s="169" t="s">
        <v>722</v>
      </c>
      <c r="C56" s="169"/>
      <c r="D56" s="169"/>
      <c r="E56" s="162" t="s">
        <v>1</v>
      </c>
      <c r="F56" s="220">
        <v>0</v>
      </c>
      <c r="G56" s="1" t="s">
        <v>517</v>
      </c>
    </row>
    <row r="57" spans="1:7" ht="12.75" customHeight="1">
      <c r="A57" s="169"/>
      <c r="B57" s="169" t="s">
        <v>723</v>
      </c>
      <c r="C57" s="169"/>
      <c r="D57" s="169"/>
      <c r="E57" s="162" t="s">
        <v>1</v>
      </c>
      <c r="F57" s="220"/>
    </row>
    <row r="58" spans="1:7" ht="12.75" customHeight="1">
      <c r="A58" s="169"/>
      <c r="B58" s="169" t="s">
        <v>724</v>
      </c>
      <c r="C58" s="169"/>
      <c r="D58" s="169"/>
      <c r="E58" s="162" t="s">
        <v>1</v>
      </c>
      <c r="F58" s="220"/>
    </row>
    <row r="59" spans="1:7" ht="12.75" customHeight="1">
      <c r="A59" s="169"/>
      <c r="B59" s="163" t="s">
        <v>725</v>
      </c>
      <c r="C59" s="169"/>
      <c r="D59" s="169"/>
      <c r="E59" s="162" t="s">
        <v>45</v>
      </c>
      <c r="F59" s="221">
        <v>56.56</v>
      </c>
      <c r="G59" s="1" t="s">
        <v>3117</v>
      </c>
    </row>
    <row r="60" spans="1:7" ht="12.75" customHeight="1">
      <c r="A60" s="169"/>
      <c r="B60" s="163" t="s">
        <v>726</v>
      </c>
      <c r="C60" s="169"/>
      <c r="D60" s="169"/>
      <c r="E60" s="162" t="s">
        <v>45</v>
      </c>
      <c r="F60" s="221"/>
    </row>
    <row r="61" spans="1:7" ht="12.75" customHeight="1">
      <c r="A61" s="169"/>
      <c r="B61" s="163" t="s">
        <v>727</v>
      </c>
      <c r="C61" s="169"/>
      <c r="D61" s="169"/>
      <c r="E61" s="162" t="s">
        <v>49</v>
      </c>
      <c r="F61" s="221"/>
    </row>
    <row r="62" spans="1:7" ht="12.75" customHeight="1">
      <c r="A62" s="169"/>
      <c r="B62" s="163"/>
      <c r="C62" s="169"/>
      <c r="D62" s="169"/>
      <c r="E62" s="162"/>
      <c r="F62" s="638"/>
    </row>
    <row r="63" spans="1:7" ht="12.75" customHeight="1">
      <c r="A63" s="169" t="s">
        <v>749</v>
      </c>
      <c r="B63" s="163"/>
      <c r="C63" s="169"/>
      <c r="D63" s="169"/>
      <c r="E63" s="162"/>
      <c r="F63" s="639"/>
    </row>
    <row r="64" spans="1:7" ht="12.75" customHeight="1">
      <c r="A64" s="169"/>
      <c r="B64" s="187" t="s">
        <v>44</v>
      </c>
      <c r="C64" s="169"/>
      <c r="D64" s="169"/>
      <c r="E64" s="162"/>
      <c r="F64" s="640"/>
    </row>
    <row r="65" spans="1:7" ht="12.75" customHeight="1">
      <c r="A65" s="169"/>
      <c r="B65" s="187"/>
      <c r="C65" s="187" t="s">
        <v>750</v>
      </c>
      <c r="D65" s="169"/>
      <c r="E65" s="162" t="s">
        <v>1</v>
      </c>
      <c r="F65" s="223">
        <v>1</v>
      </c>
      <c r="G65" s="1" t="s">
        <v>1058</v>
      </c>
    </row>
    <row r="66" spans="1:7" ht="12.75" customHeight="1">
      <c r="A66" s="169"/>
      <c r="B66" s="187"/>
      <c r="C66" s="187" t="s">
        <v>751</v>
      </c>
      <c r="D66" s="169"/>
      <c r="E66" s="162" t="s">
        <v>1</v>
      </c>
      <c r="F66" s="220">
        <v>0</v>
      </c>
    </row>
    <row r="67" spans="1:7" ht="12.75" customHeight="1">
      <c r="A67" s="169"/>
      <c r="B67" s="187"/>
      <c r="C67" s="187" t="s">
        <v>752</v>
      </c>
      <c r="D67" s="169"/>
      <c r="E67" s="162" t="s">
        <v>1</v>
      </c>
      <c r="F67" s="220">
        <v>0</v>
      </c>
    </row>
    <row r="68" spans="1:7" ht="12.75" customHeight="1">
      <c r="A68" s="169"/>
      <c r="B68" s="187" t="s">
        <v>43</v>
      </c>
      <c r="C68" s="187"/>
      <c r="D68" s="169"/>
      <c r="E68" s="162"/>
      <c r="F68" s="641"/>
    </row>
    <row r="69" spans="1:7" ht="12.75" customHeight="1">
      <c r="A69" s="169"/>
      <c r="B69" s="187"/>
      <c r="C69" s="187" t="s">
        <v>753</v>
      </c>
      <c r="D69" s="169"/>
      <c r="E69" s="162" t="s">
        <v>1</v>
      </c>
      <c r="F69" s="220">
        <v>0</v>
      </c>
    </row>
    <row r="70" spans="1:7" ht="12.75" customHeight="1">
      <c r="A70" s="169"/>
      <c r="B70" s="187"/>
      <c r="C70" s="187" t="s">
        <v>754</v>
      </c>
      <c r="D70" s="169"/>
      <c r="E70" s="162" t="s">
        <v>1</v>
      </c>
      <c r="F70" s="223">
        <v>1</v>
      </c>
    </row>
    <row r="71" spans="1:7" ht="12.75" customHeight="1">
      <c r="A71" s="169"/>
      <c r="B71" s="187"/>
      <c r="C71" s="187" t="s">
        <v>755</v>
      </c>
      <c r="D71" s="169"/>
      <c r="E71" s="162" t="s">
        <v>1</v>
      </c>
      <c r="F71" s="220">
        <v>0</v>
      </c>
    </row>
    <row r="72" spans="1:7" ht="12.75" customHeight="1">
      <c r="A72" s="191"/>
      <c r="B72" s="192"/>
      <c r="C72" s="192"/>
      <c r="D72" s="191"/>
      <c r="E72" s="164"/>
      <c r="F72" s="642"/>
    </row>
    <row r="73" spans="1:7" ht="12.75" customHeight="1">
      <c r="A73" s="169" t="s">
        <v>728</v>
      </c>
      <c r="B73" s="187"/>
      <c r="C73" s="187"/>
      <c r="D73" s="169"/>
      <c r="E73" s="162" t="s">
        <v>1</v>
      </c>
      <c r="F73" s="643"/>
    </row>
    <row r="74" spans="1:7" ht="12.75" customHeight="1">
      <c r="A74" s="191"/>
      <c r="B74" s="192"/>
      <c r="C74" s="192"/>
      <c r="D74" s="191"/>
      <c r="E74" s="164"/>
      <c r="F74" s="644"/>
    </row>
    <row r="75" spans="1:7" ht="12.75" customHeight="1">
      <c r="A75" s="191" t="s">
        <v>729</v>
      </c>
      <c r="B75" s="192"/>
      <c r="C75" s="191"/>
      <c r="D75" s="191"/>
      <c r="E75" s="164"/>
      <c r="F75" s="644"/>
    </row>
    <row r="76" spans="1:7" ht="12.75" customHeight="1">
      <c r="A76" s="191"/>
      <c r="B76" s="195" t="s">
        <v>730</v>
      </c>
      <c r="C76" s="191"/>
      <c r="D76" s="191"/>
      <c r="E76" s="164"/>
      <c r="F76" s="645"/>
    </row>
    <row r="77" spans="1:7" ht="12.75" customHeight="1">
      <c r="A77" s="169"/>
      <c r="B77" s="163"/>
      <c r="C77" s="169" t="s">
        <v>731</v>
      </c>
      <c r="D77" s="169"/>
      <c r="E77" s="162" t="s">
        <v>49</v>
      </c>
      <c r="F77" s="220">
        <v>1</v>
      </c>
    </row>
    <row r="78" spans="1:7" ht="12.75" customHeight="1">
      <c r="A78" s="169"/>
      <c r="B78" s="163"/>
      <c r="C78" s="169" t="s">
        <v>732</v>
      </c>
      <c r="D78" s="169"/>
      <c r="E78" s="162" t="s">
        <v>49</v>
      </c>
      <c r="F78" s="223">
        <v>0</v>
      </c>
    </row>
    <row r="79" spans="1:7" ht="12.75" customHeight="1">
      <c r="A79" s="169"/>
      <c r="B79" s="163"/>
      <c r="C79" s="169" t="s">
        <v>733</v>
      </c>
      <c r="D79" s="169"/>
      <c r="E79" s="162" t="s">
        <v>49</v>
      </c>
      <c r="F79" s="223">
        <v>1</v>
      </c>
    </row>
    <row r="80" spans="1:7" ht="12.75" customHeight="1">
      <c r="A80" s="169"/>
      <c r="B80" s="163"/>
      <c r="C80" s="169" t="s">
        <v>734</v>
      </c>
      <c r="D80" s="169"/>
      <c r="E80" s="162" t="s">
        <v>49</v>
      </c>
      <c r="F80" s="220">
        <v>0</v>
      </c>
    </row>
    <row r="81" spans="1:11" ht="12.75" customHeight="1">
      <c r="A81" s="169"/>
      <c r="B81" s="195" t="s">
        <v>735</v>
      </c>
      <c r="C81" s="191"/>
      <c r="D81" s="191"/>
      <c r="E81" s="164"/>
      <c r="F81" s="627"/>
    </row>
    <row r="82" spans="1:11" ht="12.75" customHeight="1">
      <c r="A82" s="169"/>
      <c r="B82" s="163"/>
      <c r="C82" s="169" t="s">
        <v>736</v>
      </c>
      <c r="D82" s="169"/>
      <c r="E82" s="162" t="s">
        <v>42</v>
      </c>
      <c r="F82" s="223">
        <v>2364</v>
      </c>
      <c r="G82" s="1" t="s">
        <v>354</v>
      </c>
    </row>
    <row r="83" spans="1:11" ht="12.75" customHeight="1">
      <c r="A83" s="169"/>
      <c r="B83" s="163"/>
      <c r="C83" s="169" t="s">
        <v>737</v>
      </c>
      <c r="D83" s="169"/>
      <c r="E83" s="162" t="s">
        <v>42</v>
      </c>
      <c r="F83" s="223">
        <v>0</v>
      </c>
    </row>
    <row r="84" spans="1:11" ht="12.75" customHeight="1">
      <c r="A84" s="169"/>
      <c r="B84" s="163"/>
      <c r="C84" s="169" t="s">
        <v>738</v>
      </c>
      <c r="D84" s="169"/>
      <c r="E84" s="162" t="s">
        <v>42</v>
      </c>
      <c r="F84" s="220">
        <v>800</v>
      </c>
      <c r="G84" t="s">
        <v>353</v>
      </c>
    </row>
    <row r="85" spans="1:11" ht="12.75" customHeight="1">
      <c r="A85" s="169"/>
      <c r="B85" s="163"/>
      <c r="C85" s="169" t="s">
        <v>739</v>
      </c>
      <c r="D85" s="169"/>
      <c r="E85" s="162" t="s">
        <v>42</v>
      </c>
      <c r="F85" s="220">
        <v>0</v>
      </c>
    </row>
    <row r="86" spans="1:11" ht="12.75" customHeight="1">
      <c r="A86" s="169"/>
      <c r="B86" s="163" t="s">
        <v>740</v>
      </c>
      <c r="C86" s="169"/>
      <c r="D86" s="169"/>
      <c r="E86" s="162" t="s">
        <v>741</v>
      </c>
      <c r="F86" s="220"/>
    </row>
    <row r="87" spans="1:11" ht="12.75" customHeight="1">
      <c r="A87" s="191"/>
      <c r="B87" s="195"/>
      <c r="C87" s="191"/>
      <c r="D87" s="191"/>
      <c r="E87" s="164"/>
      <c r="F87" s="641"/>
    </row>
    <row r="88" spans="1:11" ht="12.75" customHeight="1">
      <c r="A88" s="169" t="s">
        <v>742</v>
      </c>
      <c r="B88" s="163"/>
      <c r="C88" s="169"/>
      <c r="D88" s="169"/>
      <c r="E88" s="167" t="s">
        <v>756</v>
      </c>
      <c r="F88" s="221"/>
    </row>
    <row r="89" spans="1:11" ht="12.75" customHeight="1">
      <c r="A89" s="169"/>
      <c r="B89" s="163"/>
      <c r="C89" s="169"/>
      <c r="D89" s="169"/>
      <c r="E89" s="167"/>
      <c r="F89" s="221"/>
    </row>
    <row r="90" spans="1:11" ht="12.75" customHeight="1">
      <c r="A90" s="517" t="s">
        <v>2989</v>
      </c>
      <c r="B90" s="9"/>
      <c r="C90" s="8"/>
      <c r="D90" s="8"/>
      <c r="E90" s="8"/>
      <c r="F90" s="646"/>
    </row>
    <row r="91" spans="1:11" ht="13.5" customHeight="1">
      <c r="A91" s="104" t="s">
        <v>3512</v>
      </c>
      <c r="B91" s="9"/>
      <c r="C91" s="509"/>
      <c r="D91" s="509"/>
      <c r="E91" s="509"/>
      <c r="F91" s="647"/>
      <c r="G91" s="509"/>
      <c r="H91" s="509"/>
      <c r="I91" s="509"/>
      <c r="J91" s="509"/>
      <c r="K91" s="509"/>
    </row>
    <row r="92" spans="1:11" ht="13.5" customHeight="1">
      <c r="A92" s="110" t="s">
        <v>3510</v>
      </c>
      <c r="C92" s="509"/>
      <c r="D92" s="509"/>
      <c r="E92" s="509"/>
      <c r="F92" s="647"/>
      <c r="G92" s="509"/>
      <c r="H92" s="509"/>
      <c r="I92" s="509"/>
      <c r="J92" s="509"/>
      <c r="K92" s="509"/>
    </row>
    <row r="93" spans="1:11" ht="13.5" customHeight="1">
      <c r="A93" s="110" t="s">
        <v>3578</v>
      </c>
      <c r="C93" s="509"/>
      <c r="D93" s="509"/>
      <c r="E93" s="509"/>
      <c r="F93" s="647"/>
      <c r="G93" s="509"/>
      <c r="H93" s="509"/>
      <c r="I93" s="509"/>
      <c r="J93" s="509"/>
      <c r="K93" s="509"/>
    </row>
    <row r="94" spans="1:11" ht="13.5" customHeight="1">
      <c r="B94" s="110" t="s">
        <v>3514</v>
      </c>
      <c r="C94" s="509"/>
      <c r="D94" s="509"/>
      <c r="E94" s="509"/>
      <c r="F94" s="647"/>
      <c r="G94" s="509"/>
      <c r="H94" s="509"/>
      <c r="I94" s="509"/>
      <c r="J94" s="509"/>
      <c r="K94" s="509"/>
    </row>
    <row r="95" spans="1:11" ht="13.5" customHeight="1">
      <c r="B95" s="110" t="s">
        <v>3516</v>
      </c>
      <c r="C95" s="509"/>
      <c r="D95" s="509"/>
      <c r="E95" s="509"/>
      <c r="F95" s="647"/>
      <c r="G95" s="509"/>
      <c r="H95" s="509"/>
      <c r="I95" s="509"/>
      <c r="J95" s="509"/>
      <c r="K95" s="509"/>
    </row>
    <row r="96" spans="1:11" ht="13.5" customHeight="1">
      <c r="B96" s="110" t="s">
        <v>3515</v>
      </c>
      <c r="C96" s="509"/>
      <c r="D96" s="509"/>
      <c r="E96" s="509"/>
      <c r="F96" s="647"/>
      <c r="G96" s="509"/>
      <c r="H96" s="509"/>
      <c r="I96" s="509"/>
      <c r="J96" s="509"/>
      <c r="K96" s="509"/>
    </row>
    <row r="97" spans="1:14" ht="13.5" customHeight="1">
      <c r="B97" s="110" t="s">
        <v>3511</v>
      </c>
      <c r="C97" s="509"/>
      <c r="D97" s="509"/>
      <c r="E97" s="509"/>
      <c r="F97" s="647"/>
      <c r="G97" s="509"/>
      <c r="H97" s="509"/>
      <c r="I97" s="509"/>
      <c r="J97" s="509"/>
      <c r="K97" s="509"/>
    </row>
    <row r="98" spans="1:14" ht="13.5" customHeight="1">
      <c r="B98" s="110" t="s">
        <v>3517</v>
      </c>
      <c r="C98" s="509"/>
      <c r="D98" s="509"/>
      <c r="E98" s="509"/>
      <c r="F98" s="647"/>
      <c r="G98" s="509"/>
      <c r="H98" s="509"/>
      <c r="I98" s="509"/>
      <c r="J98" s="509"/>
      <c r="K98" s="509"/>
    </row>
    <row r="99" spans="1:14" ht="13.5" customHeight="1">
      <c r="A99" s="510"/>
      <c r="B99" s="508"/>
      <c r="C99" s="509"/>
      <c r="D99" s="509"/>
      <c r="E99" s="509"/>
      <c r="F99" s="647"/>
      <c r="G99" s="509"/>
      <c r="H99" s="509"/>
      <c r="I99" s="509"/>
      <c r="J99" s="509"/>
      <c r="K99" s="509"/>
    </row>
    <row r="100" spans="1:14">
      <c r="A100" s="511" t="s">
        <v>518</v>
      </c>
      <c r="B100" s="512" t="s">
        <v>491</v>
      </c>
      <c r="C100" s="513" t="s">
        <v>218</v>
      </c>
      <c r="D100" s="513" t="s">
        <v>219</v>
      </c>
      <c r="E100" s="513" t="s">
        <v>220</v>
      </c>
      <c r="F100" s="648" t="s">
        <v>221</v>
      </c>
      <c r="G100" s="513" t="s">
        <v>222</v>
      </c>
      <c r="H100" s="513" t="s">
        <v>223</v>
      </c>
      <c r="I100" s="513" t="s">
        <v>224</v>
      </c>
      <c r="J100" s="513" t="s">
        <v>225</v>
      </c>
      <c r="K100" s="514"/>
    </row>
    <row r="101" spans="1:14">
      <c r="A101" s="515" t="s">
        <v>473</v>
      </c>
      <c r="B101" s="512">
        <f>SUM(C101:J101)</f>
        <v>397</v>
      </c>
      <c r="C101" s="509">
        <v>2</v>
      </c>
      <c r="D101" s="509">
        <v>1</v>
      </c>
      <c r="E101" s="509">
        <v>19</v>
      </c>
      <c r="F101" s="647">
        <v>0</v>
      </c>
      <c r="G101" s="509">
        <v>0</v>
      </c>
      <c r="H101" s="509">
        <v>15</v>
      </c>
      <c r="I101" s="509">
        <v>2</v>
      </c>
      <c r="J101" s="509">
        <v>358</v>
      </c>
      <c r="K101" s="514" t="s">
        <v>477</v>
      </c>
    </row>
    <row r="102" spans="1:14">
      <c r="A102" s="515" t="s">
        <v>474</v>
      </c>
      <c r="B102" s="512">
        <f>SUM(C102:J102)</f>
        <v>1008</v>
      </c>
      <c r="C102" s="509">
        <v>2</v>
      </c>
      <c r="D102" s="509">
        <v>74</v>
      </c>
      <c r="E102" s="509">
        <v>33</v>
      </c>
      <c r="F102" s="647">
        <v>478</v>
      </c>
      <c r="G102" s="509">
        <v>14</v>
      </c>
      <c r="H102" s="509">
        <v>1</v>
      </c>
      <c r="I102" s="509">
        <v>3</v>
      </c>
      <c r="J102" s="509">
        <v>403</v>
      </c>
      <c r="K102" s="514" t="s">
        <v>477</v>
      </c>
    </row>
    <row r="103" spans="1:14">
      <c r="A103" s="515" t="s">
        <v>475</v>
      </c>
      <c r="B103" s="512">
        <f>SUM(C103:J103)</f>
        <v>140</v>
      </c>
      <c r="C103" s="509">
        <v>0</v>
      </c>
      <c r="D103" s="509">
        <v>0</v>
      </c>
      <c r="E103" s="509">
        <v>0</v>
      </c>
      <c r="F103" s="647">
        <v>35</v>
      </c>
      <c r="G103" s="509">
        <v>100</v>
      </c>
      <c r="H103" s="509">
        <v>0</v>
      </c>
      <c r="I103" s="509">
        <v>5</v>
      </c>
      <c r="J103" s="509">
        <v>0</v>
      </c>
      <c r="K103" s="509" t="s">
        <v>477</v>
      </c>
    </row>
    <row r="104" spans="1:14">
      <c r="A104" s="515" t="s">
        <v>476</v>
      </c>
      <c r="B104" s="516">
        <f>(C104*SUM(C101:C103)+D104*SUM(D101:D103)+E104*SUM(E101:E103)+F104*SUM(F101:F103)+G104*SUM(G101:G103)+H104*SUM(H101:H103)+I104*SUM(I101:I103)+J104*SUM(J101:J103))/SUM(C101:J103)</f>
        <v>3209.3527508090615</v>
      </c>
      <c r="C104" s="509">
        <v>3825</v>
      </c>
      <c r="D104" s="509">
        <v>3100</v>
      </c>
      <c r="E104" s="509">
        <v>4250</v>
      </c>
      <c r="F104" s="647">
        <v>2950</v>
      </c>
      <c r="G104" s="509">
        <v>2450</v>
      </c>
      <c r="H104" s="509">
        <v>5100</v>
      </c>
      <c r="I104" s="509">
        <v>2800</v>
      </c>
      <c r="J104" s="509">
        <v>3400</v>
      </c>
      <c r="K104" s="509" t="s">
        <v>477</v>
      </c>
    </row>
    <row r="105" spans="1:14">
      <c r="A105" s="509"/>
      <c r="B105" s="512" t="s">
        <v>492</v>
      </c>
      <c r="C105" s="509"/>
      <c r="D105" s="509"/>
      <c r="E105" s="509"/>
      <c r="F105" s="647"/>
      <c r="G105" s="509"/>
      <c r="H105" s="509"/>
      <c r="I105" s="509"/>
      <c r="J105" s="509"/>
      <c r="K105" s="509"/>
    </row>
    <row r="106" spans="1:14" ht="13.5" customHeight="1">
      <c r="A106" s="98"/>
      <c r="E106" s="110"/>
    </row>
    <row r="107" spans="1:14" s="104" customFormat="1">
      <c r="A107" s="507" t="s">
        <v>3034</v>
      </c>
      <c r="E107" s="104" t="s">
        <v>3035</v>
      </c>
      <c r="F107" s="635"/>
    </row>
    <row r="108" spans="1:14" s="110" customFormat="1">
      <c r="A108" s="530" t="s">
        <v>478</v>
      </c>
      <c r="B108" s="530" t="s">
        <v>1093</v>
      </c>
      <c r="C108" s="530" t="s">
        <v>1094</v>
      </c>
      <c r="D108" s="530" t="s">
        <v>1026</v>
      </c>
      <c r="E108" s="530" t="s">
        <v>1095</v>
      </c>
      <c r="F108" s="649" t="s">
        <v>1096</v>
      </c>
      <c r="G108" s="530" t="s">
        <v>1097</v>
      </c>
      <c r="H108" s="530" t="s">
        <v>1098</v>
      </c>
      <c r="I108" s="530" t="s">
        <v>1099</v>
      </c>
      <c r="J108" s="530" t="s">
        <v>1100</v>
      </c>
      <c r="K108" s="530" t="s">
        <v>479</v>
      </c>
    </row>
    <row r="109" spans="1:14" ht="15">
      <c r="A109" s="531" t="s">
        <v>3032</v>
      </c>
      <c r="B109" s="531" t="s">
        <v>218</v>
      </c>
      <c r="C109" s="532">
        <v>0</v>
      </c>
      <c r="D109" s="532">
        <v>48804</v>
      </c>
      <c r="E109" s="532">
        <v>299615</v>
      </c>
      <c r="F109" s="650">
        <v>0</v>
      </c>
      <c r="G109" s="532">
        <v>0</v>
      </c>
      <c r="H109" s="532">
        <v>4394</v>
      </c>
      <c r="I109" s="532">
        <v>31635</v>
      </c>
      <c r="J109" s="532">
        <v>4758</v>
      </c>
      <c r="K109" s="532">
        <v>389206</v>
      </c>
      <c r="L109" s="375"/>
      <c r="M109"/>
      <c r="N109"/>
    </row>
    <row r="110" spans="1:14" ht="15">
      <c r="A110" s="531" t="s">
        <v>1102</v>
      </c>
      <c r="B110" s="531" t="s">
        <v>1103</v>
      </c>
      <c r="C110" s="532">
        <v>295800</v>
      </c>
      <c r="D110" s="532">
        <v>0</v>
      </c>
      <c r="E110" s="532">
        <v>0</v>
      </c>
      <c r="F110" s="650">
        <v>0</v>
      </c>
      <c r="G110" s="532">
        <v>0</v>
      </c>
      <c r="H110" s="532">
        <v>0</v>
      </c>
      <c r="I110" s="532">
        <v>0</v>
      </c>
      <c r="J110" s="532">
        <v>0</v>
      </c>
      <c r="K110" s="532">
        <v>295800</v>
      </c>
      <c r="L110" s="375"/>
      <c r="M110"/>
      <c r="N110"/>
    </row>
    <row r="111" spans="1:14" ht="15">
      <c r="A111" s="531" t="s">
        <v>1104</v>
      </c>
      <c r="B111" s="531" t="s">
        <v>1105</v>
      </c>
      <c r="C111" s="532">
        <v>486749</v>
      </c>
      <c r="D111" s="532">
        <v>22097361</v>
      </c>
      <c r="E111" s="532">
        <v>5231818</v>
      </c>
      <c r="F111" s="650">
        <v>0</v>
      </c>
      <c r="G111" s="532">
        <v>0</v>
      </c>
      <c r="H111" s="532">
        <v>68640</v>
      </c>
      <c r="I111" s="532">
        <v>42032</v>
      </c>
      <c r="J111" s="532">
        <v>183859</v>
      </c>
      <c r="K111" s="532">
        <v>28110459</v>
      </c>
      <c r="L111" s="375"/>
      <c r="M111"/>
      <c r="N111"/>
    </row>
    <row r="112" spans="1:14" ht="15">
      <c r="A112" s="531" t="s">
        <v>1101</v>
      </c>
      <c r="B112" s="531" t="s">
        <v>1106</v>
      </c>
      <c r="C112" s="532">
        <v>608272</v>
      </c>
      <c r="D112" s="532">
        <v>107536924</v>
      </c>
      <c r="E112" s="532">
        <v>11454156</v>
      </c>
      <c r="F112" s="650">
        <v>270819</v>
      </c>
      <c r="G112" s="532">
        <v>0</v>
      </c>
      <c r="H112" s="532">
        <v>10061</v>
      </c>
      <c r="I112" s="532">
        <v>12814</v>
      </c>
      <c r="J112" s="532">
        <v>120414</v>
      </c>
      <c r="K112" s="532">
        <v>120013460</v>
      </c>
      <c r="L112" s="375"/>
      <c r="M112"/>
      <c r="N112"/>
    </row>
    <row r="113" spans="1:14" ht="15">
      <c r="A113" s="531" t="s">
        <v>1104</v>
      </c>
      <c r="B113" s="531" t="s">
        <v>1107</v>
      </c>
      <c r="C113" s="532">
        <v>61747</v>
      </c>
      <c r="D113" s="532">
        <v>18149912</v>
      </c>
      <c r="E113" s="532">
        <v>9691526</v>
      </c>
      <c r="F113" s="650">
        <v>243482</v>
      </c>
      <c r="G113" s="532">
        <v>0</v>
      </c>
      <c r="H113" s="532">
        <v>38913</v>
      </c>
      <c r="I113" s="532">
        <v>1412</v>
      </c>
      <c r="J113" s="532">
        <v>148928</v>
      </c>
      <c r="K113" s="532">
        <v>28335920</v>
      </c>
      <c r="L113" s="375"/>
      <c r="M113"/>
      <c r="N113"/>
    </row>
    <row r="114" spans="1:14" ht="15">
      <c r="A114" s="531" t="s">
        <v>1104</v>
      </c>
      <c r="B114" s="531" t="s">
        <v>1108</v>
      </c>
      <c r="C114" s="532">
        <v>107161</v>
      </c>
      <c r="D114" s="532">
        <v>30797067</v>
      </c>
      <c r="E114" s="532">
        <v>6591458</v>
      </c>
      <c r="F114" s="650">
        <v>0</v>
      </c>
      <c r="G114" s="532">
        <v>0</v>
      </c>
      <c r="H114" s="532">
        <v>69391</v>
      </c>
      <c r="I114" s="532">
        <v>11458</v>
      </c>
      <c r="J114" s="532">
        <v>177580</v>
      </c>
      <c r="K114" s="532">
        <v>37754115</v>
      </c>
      <c r="L114" s="375"/>
      <c r="M114"/>
      <c r="N114"/>
    </row>
    <row r="115" spans="1:14" ht="15">
      <c r="A115" s="531" t="s">
        <v>1104</v>
      </c>
      <c r="B115" s="531" t="s">
        <v>1109</v>
      </c>
      <c r="C115" s="532">
        <v>632148</v>
      </c>
      <c r="D115" s="532">
        <v>0</v>
      </c>
      <c r="E115" s="532">
        <v>7763176</v>
      </c>
      <c r="F115" s="650">
        <v>0</v>
      </c>
      <c r="G115" s="532">
        <v>0</v>
      </c>
      <c r="H115" s="532">
        <v>3648</v>
      </c>
      <c r="I115" s="532">
        <v>2403</v>
      </c>
      <c r="J115" s="532">
        <v>188115</v>
      </c>
      <c r="K115" s="532">
        <v>8589490</v>
      </c>
      <c r="L115" s="375"/>
      <c r="M115"/>
      <c r="N115"/>
    </row>
    <row r="116" spans="1:14" ht="15">
      <c r="A116" s="531" t="s">
        <v>1101</v>
      </c>
      <c r="B116" s="531" t="s">
        <v>1110</v>
      </c>
      <c r="C116" s="532">
        <v>0</v>
      </c>
      <c r="D116" s="532">
        <v>985681</v>
      </c>
      <c r="E116" s="532">
        <v>3128785</v>
      </c>
      <c r="F116" s="650">
        <v>70939</v>
      </c>
      <c r="G116" s="532">
        <v>0</v>
      </c>
      <c r="H116" s="532">
        <v>19480</v>
      </c>
      <c r="I116" s="532">
        <v>10158</v>
      </c>
      <c r="J116" s="532">
        <v>38325</v>
      </c>
      <c r="K116" s="532">
        <v>4253368</v>
      </c>
      <c r="L116" s="375"/>
      <c r="M116"/>
      <c r="N116"/>
    </row>
    <row r="117" spans="1:14" ht="15">
      <c r="A117" s="531" t="s">
        <v>1111</v>
      </c>
      <c r="B117" s="531" t="s">
        <v>1112</v>
      </c>
      <c r="C117" s="532">
        <v>0</v>
      </c>
      <c r="D117" s="532">
        <v>0</v>
      </c>
      <c r="E117" s="532">
        <v>405491</v>
      </c>
      <c r="F117" s="650">
        <v>0</v>
      </c>
      <c r="G117" s="532">
        <v>0</v>
      </c>
      <c r="H117" s="532">
        <v>12883</v>
      </c>
      <c r="I117" s="532">
        <v>1983</v>
      </c>
      <c r="J117" s="532">
        <v>6602</v>
      </c>
      <c r="K117" s="532">
        <v>426959</v>
      </c>
      <c r="L117" s="375"/>
      <c r="M117"/>
      <c r="N117"/>
    </row>
    <row r="118" spans="1:14" ht="15">
      <c r="A118" s="531" t="s">
        <v>1101</v>
      </c>
      <c r="B118" s="531" t="s">
        <v>223</v>
      </c>
      <c r="C118" s="532">
        <v>0</v>
      </c>
      <c r="D118" s="532">
        <v>130685657</v>
      </c>
      <c r="E118" s="532">
        <v>0</v>
      </c>
      <c r="F118" s="650">
        <v>0</v>
      </c>
      <c r="G118" s="532">
        <v>0</v>
      </c>
      <c r="H118" s="532">
        <v>1202</v>
      </c>
      <c r="I118" s="532">
        <v>1146094</v>
      </c>
      <c r="J118" s="532">
        <v>0</v>
      </c>
      <c r="K118" s="532">
        <v>131832953</v>
      </c>
      <c r="L118" s="375"/>
      <c r="M118"/>
      <c r="N118"/>
    </row>
    <row r="119" spans="1:14" ht="15">
      <c r="A119" s="531" t="s">
        <v>1113</v>
      </c>
      <c r="B119" s="531" t="s">
        <v>224</v>
      </c>
      <c r="C119" s="532">
        <v>0</v>
      </c>
      <c r="D119" s="532">
        <v>993832</v>
      </c>
      <c r="E119" s="532">
        <v>1206044</v>
      </c>
      <c r="F119" s="650">
        <v>0</v>
      </c>
      <c r="G119" s="532">
        <v>200417</v>
      </c>
      <c r="H119" s="532">
        <v>42</v>
      </c>
      <c r="I119" s="532">
        <v>527</v>
      </c>
      <c r="J119" s="532">
        <v>0</v>
      </c>
      <c r="K119" s="532">
        <v>2400862</v>
      </c>
      <c r="L119" s="375"/>
      <c r="M119"/>
      <c r="N119"/>
    </row>
    <row r="120" spans="1:14" ht="15">
      <c r="A120" s="531" t="s">
        <v>1101</v>
      </c>
      <c r="B120" s="531" t="s">
        <v>1114</v>
      </c>
      <c r="C120" s="532">
        <v>13116101</v>
      </c>
      <c r="D120" s="532">
        <v>2320768074</v>
      </c>
      <c r="E120" s="532">
        <v>67835993</v>
      </c>
      <c r="F120" s="650">
        <v>0</v>
      </c>
      <c r="G120" s="532">
        <v>17715</v>
      </c>
      <c r="H120" s="532">
        <v>20304</v>
      </c>
      <c r="I120" s="532">
        <v>3316</v>
      </c>
      <c r="J120" s="532">
        <v>399277</v>
      </c>
      <c r="K120" s="532">
        <v>2402160780</v>
      </c>
      <c r="L120" s="375"/>
      <c r="M120"/>
      <c r="N120"/>
    </row>
    <row r="121" spans="1:14" ht="15">
      <c r="A121" s="531" t="s">
        <v>1101</v>
      </c>
      <c r="B121" s="531" t="s">
        <v>1115</v>
      </c>
      <c r="C121" s="532">
        <v>19924025</v>
      </c>
      <c r="D121" s="532">
        <v>66332323</v>
      </c>
      <c r="E121" s="532">
        <v>32956077</v>
      </c>
      <c r="F121" s="650">
        <v>671764</v>
      </c>
      <c r="G121" s="532">
        <v>0</v>
      </c>
      <c r="H121" s="532">
        <v>53872</v>
      </c>
      <c r="I121" s="532">
        <v>151584</v>
      </c>
      <c r="J121" s="532">
        <v>321129</v>
      </c>
      <c r="K121" s="532">
        <v>120410774</v>
      </c>
      <c r="L121" s="375"/>
      <c r="M121"/>
      <c r="N121"/>
    </row>
    <row r="122" spans="1:14" ht="15">
      <c r="A122" s="531" t="s">
        <v>1101</v>
      </c>
      <c r="B122" s="531" t="s">
        <v>1116</v>
      </c>
      <c r="C122" s="532">
        <v>0</v>
      </c>
      <c r="D122" s="532">
        <v>0</v>
      </c>
      <c r="E122" s="532">
        <v>7576102</v>
      </c>
      <c r="F122" s="650">
        <v>770939</v>
      </c>
      <c r="G122" s="532">
        <v>0</v>
      </c>
      <c r="H122" s="532">
        <v>5066</v>
      </c>
      <c r="I122" s="532">
        <v>115298</v>
      </c>
      <c r="J122" s="532">
        <v>406270</v>
      </c>
      <c r="K122" s="532">
        <v>8873675</v>
      </c>
      <c r="L122" s="375"/>
      <c r="M122"/>
      <c r="N122"/>
    </row>
    <row r="123" spans="1:14" ht="15">
      <c r="A123" s="531" t="s">
        <v>1101</v>
      </c>
      <c r="B123" s="531" t="s">
        <v>1117</v>
      </c>
      <c r="C123" s="532">
        <v>0</v>
      </c>
      <c r="D123" s="532">
        <v>0</v>
      </c>
      <c r="E123" s="532">
        <v>8304553</v>
      </c>
      <c r="F123" s="650">
        <v>319</v>
      </c>
      <c r="G123" s="532">
        <v>0</v>
      </c>
      <c r="H123" s="532">
        <v>9141</v>
      </c>
      <c r="I123" s="532">
        <v>11186</v>
      </c>
      <c r="J123" s="532">
        <v>163119</v>
      </c>
      <c r="K123" s="532">
        <v>8488318</v>
      </c>
      <c r="L123" s="375"/>
      <c r="M123"/>
      <c r="N123"/>
    </row>
    <row r="124" spans="1:14" ht="15">
      <c r="A124" s="531" t="s">
        <v>1101</v>
      </c>
      <c r="B124" s="531" t="s">
        <v>1118</v>
      </c>
      <c r="C124" s="532">
        <v>0</v>
      </c>
      <c r="D124" s="532">
        <v>0</v>
      </c>
      <c r="E124" s="532">
        <v>10647293</v>
      </c>
      <c r="F124" s="650">
        <v>22520</v>
      </c>
      <c r="G124" s="532">
        <v>0</v>
      </c>
      <c r="H124" s="532">
        <v>7694</v>
      </c>
      <c r="I124" s="532">
        <v>43727</v>
      </c>
      <c r="J124" s="532">
        <v>355725</v>
      </c>
      <c r="K124" s="532">
        <v>11076959</v>
      </c>
      <c r="L124" s="375"/>
      <c r="M124"/>
      <c r="N124"/>
    </row>
    <row r="125" spans="1:14" ht="15">
      <c r="A125" s="531" t="s">
        <v>1101</v>
      </c>
      <c r="B125" s="531" t="s">
        <v>1119</v>
      </c>
      <c r="C125" s="532">
        <v>0</v>
      </c>
      <c r="D125" s="532">
        <v>0</v>
      </c>
      <c r="E125" s="532">
        <v>7990652</v>
      </c>
      <c r="F125" s="650">
        <v>0</v>
      </c>
      <c r="G125" s="532">
        <v>0</v>
      </c>
      <c r="H125" s="532">
        <v>42706</v>
      </c>
      <c r="I125" s="532">
        <v>1216202</v>
      </c>
      <c r="J125" s="532">
        <v>681274</v>
      </c>
      <c r="K125" s="532">
        <v>9930834</v>
      </c>
      <c r="L125" s="375"/>
      <c r="M125"/>
      <c r="N125"/>
    </row>
    <row r="126" spans="1:14" ht="15">
      <c r="A126" s="531" t="s">
        <v>1101</v>
      </c>
      <c r="B126" s="531" t="s">
        <v>1120</v>
      </c>
      <c r="C126" s="532">
        <v>0</v>
      </c>
      <c r="D126" s="532">
        <v>0</v>
      </c>
      <c r="E126" s="532">
        <v>7945066</v>
      </c>
      <c r="F126" s="650">
        <v>0</v>
      </c>
      <c r="G126" s="532">
        <v>0</v>
      </c>
      <c r="H126" s="532">
        <v>75786</v>
      </c>
      <c r="I126" s="532">
        <v>261147</v>
      </c>
      <c r="J126" s="532">
        <v>275033</v>
      </c>
      <c r="K126" s="532">
        <v>8557032</v>
      </c>
      <c r="L126" s="375"/>
      <c r="M126"/>
      <c r="N126"/>
    </row>
    <row r="127" spans="1:14" ht="15">
      <c r="A127" s="531" t="s">
        <v>1101</v>
      </c>
      <c r="B127" s="531" t="s">
        <v>1121</v>
      </c>
      <c r="C127" s="532">
        <v>0</v>
      </c>
      <c r="D127" s="532">
        <v>0</v>
      </c>
      <c r="E127" s="532">
        <v>5812028</v>
      </c>
      <c r="F127" s="650">
        <v>0</v>
      </c>
      <c r="G127" s="532">
        <v>0</v>
      </c>
      <c r="H127" s="532">
        <v>7456</v>
      </c>
      <c r="I127" s="532">
        <v>107496</v>
      </c>
      <c r="J127" s="532">
        <v>159829</v>
      </c>
      <c r="K127" s="532">
        <v>6086809</v>
      </c>
      <c r="L127" s="375"/>
      <c r="M127"/>
      <c r="N127"/>
    </row>
    <row r="128" spans="1:14" ht="15">
      <c r="A128" s="531" t="s">
        <v>1101</v>
      </c>
      <c r="B128" s="531" t="s">
        <v>1122</v>
      </c>
      <c r="C128" s="532">
        <v>1075925</v>
      </c>
      <c r="D128" s="532">
        <v>116507547</v>
      </c>
      <c r="E128" s="532">
        <v>9527473</v>
      </c>
      <c r="F128" s="650">
        <v>1798704</v>
      </c>
      <c r="G128" s="532">
        <v>3854263</v>
      </c>
      <c r="H128" s="532">
        <v>17676</v>
      </c>
      <c r="I128" s="532">
        <v>0</v>
      </c>
      <c r="J128" s="532">
        <v>132141</v>
      </c>
      <c r="K128" s="532">
        <v>132913729</v>
      </c>
      <c r="L128" s="375"/>
      <c r="M128"/>
      <c r="N128"/>
    </row>
    <row r="129" spans="1:21" ht="15">
      <c r="A129" s="531" t="s">
        <v>1123</v>
      </c>
      <c r="B129" s="531" t="s">
        <v>1124</v>
      </c>
      <c r="C129" s="532">
        <v>0</v>
      </c>
      <c r="D129" s="532">
        <v>0</v>
      </c>
      <c r="E129" s="532">
        <v>0</v>
      </c>
      <c r="F129" s="650">
        <v>0</v>
      </c>
      <c r="G129" s="532">
        <v>0</v>
      </c>
      <c r="H129" s="532">
        <v>0</v>
      </c>
      <c r="I129" s="532">
        <v>0</v>
      </c>
      <c r="J129" s="532">
        <v>0</v>
      </c>
      <c r="K129" s="532">
        <v>0</v>
      </c>
      <c r="L129" s="375"/>
      <c r="M129"/>
      <c r="N129"/>
    </row>
    <row r="130" spans="1:21" ht="15">
      <c r="A130" s="531" t="s">
        <v>1102</v>
      </c>
      <c r="B130" s="531" t="s">
        <v>1125</v>
      </c>
      <c r="C130" s="532">
        <v>1254958</v>
      </c>
      <c r="D130" s="532">
        <v>0</v>
      </c>
      <c r="E130" s="532">
        <v>31346</v>
      </c>
      <c r="F130" s="650">
        <v>0</v>
      </c>
      <c r="G130" s="532">
        <v>0</v>
      </c>
      <c r="H130" s="532">
        <v>0</v>
      </c>
      <c r="I130" s="532">
        <v>380</v>
      </c>
      <c r="J130" s="532">
        <v>0</v>
      </c>
      <c r="K130" s="532">
        <v>1286684</v>
      </c>
      <c r="L130" s="375"/>
      <c r="M130"/>
      <c r="N130"/>
    </row>
    <row r="131" spans="1:21" ht="15">
      <c r="A131" s="376"/>
      <c r="B131" s="533" t="s">
        <v>3033</v>
      </c>
      <c r="C131" s="377">
        <f>SUM(C109:C130)</f>
        <v>37562886</v>
      </c>
      <c r="D131" s="377">
        <f t="shared" ref="D131:K131" si="0">SUM(D109:D130)</f>
        <v>2814903182</v>
      </c>
      <c r="E131" s="377">
        <f t="shared" si="0"/>
        <v>204398652</v>
      </c>
      <c r="F131" s="651">
        <f t="shared" si="0"/>
        <v>3849486</v>
      </c>
      <c r="G131" s="377">
        <f t="shared" si="0"/>
        <v>4072395</v>
      </c>
      <c r="H131" s="377">
        <f t="shared" si="0"/>
        <v>468355</v>
      </c>
      <c r="I131" s="377">
        <f t="shared" si="0"/>
        <v>3170852</v>
      </c>
      <c r="J131" s="377">
        <f t="shared" si="0"/>
        <v>3762378</v>
      </c>
      <c r="K131" s="377">
        <f t="shared" si="0"/>
        <v>3072188186</v>
      </c>
      <c r="L131" s="375">
        <f>SUM(F131,H131:J131)</f>
        <v>11251071</v>
      </c>
      <c r="M131" s="376" t="s">
        <v>1126</v>
      </c>
    </row>
    <row r="132" spans="1:21" ht="15">
      <c r="A132" s="226"/>
      <c r="B132" s="226"/>
      <c r="C132" s="227"/>
      <c r="D132" s="534">
        <f>D131/1000/365</f>
        <v>7712.0635123287675</v>
      </c>
      <c r="E132" s="379" t="s">
        <v>1127</v>
      </c>
      <c r="F132" s="652"/>
      <c r="G132" s="227"/>
      <c r="H132" s="227"/>
      <c r="I132" s="227"/>
      <c r="J132" s="227"/>
      <c r="K132" s="381">
        <f>K131*1000/'ANS Production Data'!K40</f>
        <v>16576.322355275151</v>
      </c>
      <c r="L132" s="380" t="s">
        <v>480</v>
      </c>
      <c r="M132" s="378">
        <f>L131*1000/198933412</f>
        <v>56.556969927203582</v>
      </c>
      <c r="N132" s="376" t="s">
        <v>480</v>
      </c>
    </row>
    <row r="133" spans="1:21" ht="15">
      <c r="A133" s="228"/>
      <c r="B133" s="228"/>
      <c r="C133" s="228"/>
      <c r="D133" s="228"/>
      <c r="E133" s="228"/>
      <c r="F133" s="653"/>
      <c r="G133" s="228"/>
      <c r="H133" s="228"/>
      <c r="I133" s="228"/>
      <c r="J133" s="228"/>
      <c r="K133" s="228"/>
      <c r="L133" s="228"/>
      <c r="M133" s="228"/>
      <c r="N133" s="228"/>
    </row>
    <row r="134" spans="1:21" ht="15">
      <c r="A134" s="228"/>
      <c r="B134" s="228"/>
      <c r="C134" s="229"/>
      <c r="D134" s="229"/>
      <c r="E134" s="229"/>
      <c r="F134" s="654"/>
      <c r="G134" s="229"/>
      <c r="H134" s="229"/>
      <c r="I134" s="229"/>
      <c r="J134" s="229"/>
      <c r="K134" s="229"/>
      <c r="L134" s="230"/>
      <c r="M134" s="229"/>
      <c r="N134" s="228"/>
    </row>
    <row r="135" spans="1:21" ht="15">
      <c r="A135" s="228"/>
      <c r="B135" s="228"/>
      <c r="C135" s="231"/>
      <c r="D135" s="231"/>
      <c r="E135" s="231"/>
      <c r="F135" s="653"/>
      <c r="G135" s="228"/>
      <c r="H135" s="228"/>
      <c r="I135" s="228"/>
      <c r="J135" s="228"/>
      <c r="K135" s="228"/>
      <c r="L135" s="228"/>
      <c r="M135" s="228"/>
      <c r="N135" s="228"/>
    </row>
    <row r="136" spans="1:21" ht="15">
      <c r="A136" s="228"/>
      <c r="B136" s="228"/>
      <c r="C136" s="231"/>
      <c r="D136" s="231"/>
      <c r="E136" s="231"/>
      <c r="F136" s="653"/>
      <c r="G136" s="228"/>
      <c r="H136" s="228"/>
      <c r="I136" s="228"/>
      <c r="J136" s="228"/>
      <c r="K136" s="228"/>
      <c r="L136" s="232"/>
      <c r="M136" s="233"/>
      <c r="N136" s="228"/>
    </row>
    <row r="137" spans="1:21" ht="15">
      <c r="A137" s="225"/>
      <c r="B137" s="228"/>
      <c r="C137" s="228"/>
      <c r="D137" s="228"/>
      <c r="E137" s="228"/>
      <c r="F137" s="653"/>
      <c r="G137" s="228"/>
      <c r="H137" s="228"/>
      <c r="I137" s="228"/>
      <c r="J137" s="228"/>
      <c r="K137" s="228"/>
      <c r="L137" s="228"/>
      <c r="M137" s="228"/>
      <c r="N137" s="228"/>
    </row>
    <row r="138" spans="1:21">
      <c r="A138" s="225"/>
      <c r="B138" s="225"/>
      <c r="C138" s="225"/>
      <c r="D138" s="225"/>
      <c r="E138" s="225"/>
      <c r="F138" s="655"/>
      <c r="G138" s="225"/>
      <c r="H138" s="225"/>
      <c r="I138" s="225"/>
      <c r="J138" s="225"/>
      <c r="K138" s="225"/>
      <c r="L138" s="225"/>
      <c r="M138" s="225"/>
      <c r="N138" s="225"/>
    </row>
    <row r="139" spans="1:21" ht="20.25">
      <c r="A139" s="234"/>
      <c r="B139" s="225"/>
      <c r="C139" s="225"/>
      <c r="D139" s="225"/>
      <c r="E139" s="225"/>
      <c r="F139" s="655"/>
      <c r="G139" s="225"/>
      <c r="H139" s="225"/>
      <c r="I139" s="225"/>
      <c r="J139" s="225"/>
      <c r="K139" s="225"/>
      <c r="L139" s="225"/>
      <c r="M139" s="225"/>
      <c r="N139" s="225"/>
    </row>
    <row r="140" spans="1:21">
      <c r="A140" s="225"/>
      <c r="B140" s="225"/>
      <c r="C140" s="225"/>
      <c r="D140" s="225"/>
      <c r="E140" s="225"/>
      <c r="F140" s="655"/>
      <c r="G140" s="225"/>
      <c r="H140" s="225"/>
      <c r="I140" s="225"/>
      <c r="J140" s="225"/>
      <c r="K140" s="225"/>
      <c r="L140" s="225"/>
      <c r="M140" s="225"/>
      <c r="N140" s="225"/>
    </row>
    <row r="141" spans="1:21" ht="15.75">
      <c r="A141" s="235"/>
      <c r="B141" s="236"/>
      <c r="C141" s="237"/>
      <c r="D141" s="236"/>
      <c r="E141" s="237"/>
      <c r="F141" s="656"/>
      <c r="G141" s="237"/>
      <c r="H141" s="236"/>
      <c r="I141" s="237"/>
      <c r="J141" s="236"/>
      <c r="K141" s="237"/>
      <c r="L141" s="236"/>
      <c r="M141" s="237"/>
      <c r="N141" s="236"/>
      <c r="O141" s="95"/>
      <c r="P141" s="94" t="s">
        <v>481</v>
      </c>
      <c r="Q141" s="95"/>
      <c r="R141" s="94" t="s">
        <v>482</v>
      </c>
      <c r="S141" s="95"/>
      <c r="T141" s="94" t="s">
        <v>483</v>
      </c>
      <c r="U141" s="95"/>
    </row>
    <row r="142" spans="1:21" ht="15">
      <c r="A142" s="238"/>
      <c r="B142" s="239"/>
      <c r="C142" s="240"/>
      <c r="D142" s="239"/>
      <c r="E142" s="240"/>
      <c r="F142" s="657"/>
      <c r="G142" s="240"/>
      <c r="H142" s="239"/>
      <c r="I142" s="240"/>
      <c r="J142" s="239"/>
      <c r="K142" s="240"/>
      <c r="L142" s="239"/>
      <c r="M142" s="240"/>
      <c r="N142" s="239"/>
      <c r="O142"/>
      <c r="P142" s="96" t="s">
        <v>484</v>
      </c>
      <c r="Q142"/>
      <c r="R142" s="96" t="s">
        <v>484</v>
      </c>
      <c r="S142"/>
      <c r="T142" s="96" t="s">
        <v>484</v>
      </c>
      <c r="U142"/>
    </row>
    <row r="143" spans="1:21" ht="15">
      <c r="A143" s="238"/>
      <c r="B143" s="239"/>
      <c r="C143" s="240"/>
      <c r="D143" s="239"/>
      <c r="E143" s="240"/>
      <c r="F143" s="657"/>
      <c r="G143" s="240"/>
      <c r="H143" s="239"/>
      <c r="I143" s="240"/>
      <c r="J143" s="239"/>
      <c r="K143" s="240"/>
      <c r="L143" s="239"/>
      <c r="M143" s="240"/>
      <c r="N143" s="239"/>
      <c r="O143"/>
      <c r="P143" s="96">
        <v>24566362</v>
      </c>
      <c r="Q143"/>
      <c r="R143" s="96" t="s">
        <v>484</v>
      </c>
      <c r="S143"/>
      <c r="T143" s="96" t="s">
        <v>484</v>
      </c>
      <c r="U143"/>
    </row>
    <row r="144" spans="1:21" ht="15">
      <c r="A144" s="238"/>
      <c r="B144" s="239"/>
      <c r="C144" s="240"/>
      <c r="D144" s="239"/>
      <c r="E144" s="240"/>
      <c r="F144" s="657"/>
      <c r="G144" s="240"/>
      <c r="H144" s="239"/>
      <c r="I144" s="240"/>
      <c r="J144" s="239"/>
      <c r="K144" s="240"/>
      <c r="L144" s="239"/>
      <c r="M144" s="240"/>
      <c r="N144" s="239"/>
      <c r="O144"/>
      <c r="P144" s="96">
        <v>112925</v>
      </c>
      <c r="Q144"/>
      <c r="R144" s="96" t="s">
        <v>484</v>
      </c>
      <c r="S144"/>
      <c r="T144" s="96" t="s">
        <v>484</v>
      </c>
      <c r="U144"/>
    </row>
    <row r="145" spans="1:21" ht="15">
      <c r="A145" s="238"/>
      <c r="B145" s="239"/>
      <c r="C145" s="240"/>
      <c r="D145" s="239"/>
      <c r="E145" s="240"/>
      <c r="F145" s="657"/>
      <c r="G145" s="240"/>
      <c r="H145" s="239"/>
      <c r="I145" s="240"/>
      <c r="J145" s="239"/>
      <c r="K145" s="240"/>
      <c r="L145" s="239"/>
      <c r="M145" s="240"/>
      <c r="N145" s="239"/>
      <c r="O145"/>
      <c r="P145" s="96" t="s">
        <v>484</v>
      </c>
      <c r="Q145"/>
      <c r="R145" s="96" t="s">
        <v>484</v>
      </c>
      <c r="S145"/>
      <c r="T145" s="96" t="s">
        <v>484</v>
      </c>
      <c r="U145"/>
    </row>
    <row r="146" spans="1:21" ht="15">
      <c r="A146" s="240"/>
      <c r="B146" s="239"/>
      <c r="C146" s="239"/>
      <c r="D146" s="239"/>
      <c r="E146" s="239"/>
      <c r="F146" s="657"/>
      <c r="G146" s="239"/>
      <c r="H146" s="239"/>
      <c r="I146" s="239"/>
      <c r="J146" s="239"/>
      <c r="K146" s="239"/>
      <c r="L146" s="239"/>
      <c r="M146" s="239"/>
      <c r="N146" s="239"/>
      <c r="O146" s="96" t="e">
        <f>SUM(#REF!)</f>
        <v>#REF!</v>
      </c>
      <c r="P146" s="96" t="s">
        <v>485</v>
      </c>
      <c r="Q146" s="96">
        <f>SUM($H$13:$H$16)</f>
        <v>0</v>
      </c>
      <c r="R146" s="96" t="s">
        <v>486</v>
      </c>
      <c r="S146" s="96">
        <f>SUM($J$13:$J$16)</f>
        <v>0</v>
      </c>
      <c r="T146" s="96" t="s">
        <v>487</v>
      </c>
      <c r="U146" s="96">
        <f>SUM($L$13:$L$16)</f>
        <v>0</v>
      </c>
    </row>
    <row r="147" spans="1:21" ht="15">
      <c r="A147" s="238"/>
      <c r="B147" s="239"/>
      <c r="C147" s="240"/>
      <c r="D147" s="239"/>
      <c r="E147" s="240"/>
      <c r="F147" s="657"/>
      <c r="G147" s="240"/>
      <c r="H147" s="239"/>
      <c r="I147" s="240"/>
      <c r="J147" s="239"/>
      <c r="K147" s="240"/>
      <c r="L147" s="239"/>
      <c r="M147" s="240"/>
      <c r="N147" s="239"/>
      <c r="O147"/>
      <c r="P147" s="96"/>
      <c r="Q147"/>
      <c r="R147" s="96"/>
      <c r="S147"/>
      <c r="T147" s="96"/>
      <c r="U147"/>
    </row>
    <row r="148" spans="1:21" ht="15">
      <c r="A148" s="238"/>
      <c r="B148" s="239"/>
      <c r="C148" s="240"/>
      <c r="D148" s="239"/>
      <c r="E148" s="240"/>
      <c r="F148" s="657"/>
      <c r="G148" s="240"/>
      <c r="H148" s="239"/>
      <c r="I148" s="240"/>
      <c r="J148" s="239"/>
      <c r="K148" s="240"/>
      <c r="L148" s="239"/>
      <c r="M148" s="240"/>
      <c r="N148" s="239"/>
      <c r="O148"/>
      <c r="P148" s="96"/>
      <c r="Q148"/>
      <c r="R148" s="96"/>
      <c r="S148"/>
      <c r="T148" s="96"/>
      <c r="U148"/>
    </row>
    <row r="149" spans="1:21" ht="15">
      <c r="A149" s="238"/>
      <c r="B149" s="239"/>
      <c r="C149" s="240"/>
      <c r="D149" s="239"/>
      <c r="E149" s="240"/>
      <c r="F149" s="657"/>
      <c r="G149" s="240"/>
      <c r="H149" s="239"/>
      <c r="I149" s="240"/>
      <c r="J149" s="239"/>
      <c r="K149" s="240"/>
      <c r="L149" s="239"/>
      <c r="M149" s="240"/>
      <c r="N149" s="239"/>
      <c r="O149"/>
      <c r="P149" s="96"/>
      <c r="Q149"/>
      <c r="R149" s="96"/>
      <c r="S149"/>
      <c r="T149" s="96"/>
      <c r="U149"/>
    </row>
    <row r="150" spans="1:21" ht="15">
      <c r="A150" s="238"/>
      <c r="B150" s="239"/>
      <c r="C150" s="240"/>
      <c r="D150" s="239"/>
      <c r="E150" s="240"/>
      <c r="F150" s="657"/>
      <c r="G150" s="240"/>
      <c r="H150" s="239"/>
      <c r="I150" s="240"/>
      <c r="J150" s="239"/>
      <c r="K150" s="240"/>
      <c r="L150" s="239"/>
      <c r="M150" s="240"/>
      <c r="N150" s="239"/>
      <c r="O150"/>
      <c r="P150" s="96"/>
      <c r="Q150"/>
      <c r="R150" s="96"/>
      <c r="S150"/>
      <c r="T150" s="96"/>
      <c r="U150"/>
    </row>
    <row r="151" spans="1:21" ht="15">
      <c r="A151" s="238"/>
      <c r="B151" s="239"/>
      <c r="C151" s="240"/>
      <c r="D151" s="239"/>
      <c r="E151" s="240"/>
      <c r="F151" s="657"/>
      <c r="G151" s="240"/>
      <c r="H151" s="239"/>
      <c r="I151" s="240"/>
      <c r="J151" s="239"/>
      <c r="K151" s="240"/>
      <c r="L151" s="239"/>
      <c r="M151" s="240"/>
      <c r="N151" s="239"/>
      <c r="O151"/>
      <c r="P151" s="96"/>
      <c r="Q151"/>
      <c r="R151" s="96"/>
      <c r="S151"/>
      <c r="T151" s="96"/>
      <c r="U151"/>
    </row>
    <row r="152" spans="1:21" ht="15">
      <c r="A152" s="238"/>
      <c r="B152" s="239"/>
      <c r="C152" s="240"/>
      <c r="D152" s="239"/>
      <c r="E152" s="240"/>
      <c r="F152" s="657"/>
      <c r="G152" s="240"/>
      <c r="H152" s="239"/>
      <c r="I152" s="240"/>
      <c r="J152" s="239"/>
      <c r="K152" s="240"/>
      <c r="L152" s="239"/>
      <c r="M152" s="240"/>
      <c r="N152" s="239"/>
      <c r="O152"/>
      <c r="P152" s="96"/>
      <c r="Q152"/>
      <c r="R152" s="96"/>
      <c r="S152"/>
      <c r="T152" s="96"/>
      <c r="U152"/>
    </row>
    <row r="153" spans="1:21" ht="15">
      <c r="A153" s="238"/>
      <c r="B153" s="239"/>
      <c r="C153" s="240"/>
      <c r="D153" s="239"/>
      <c r="E153" s="240"/>
      <c r="F153" s="657"/>
      <c r="G153" s="240"/>
      <c r="H153" s="239"/>
      <c r="I153" s="240"/>
      <c r="J153" s="239"/>
      <c r="K153" s="240"/>
      <c r="L153" s="239"/>
      <c r="M153" s="240"/>
      <c r="N153" s="239"/>
      <c r="O153"/>
      <c r="P153" s="96"/>
      <c r="Q153"/>
      <c r="R153" s="96"/>
      <c r="S153"/>
      <c r="T153" s="96"/>
      <c r="U153"/>
    </row>
    <row r="154" spans="1:21" ht="15">
      <c r="A154" s="238"/>
      <c r="B154" s="240"/>
      <c r="C154" s="240"/>
      <c r="D154" s="239"/>
      <c r="E154" s="240"/>
      <c r="F154" s="653"/>
      <c r="G154" s="240"/>
      <c r="H154" s="239"/>
      <c r="I154" s="240"/>
      <c r="J154" s="240"/>
      <c r="K154" s="240"/>
      <c r="L154" s="239"/>
      <c r="M154" s="240"/>
      <c r="N154" s="240"/>
      <c r="O154"/>
      <c r="P154" s="96"/>
      <c r="Q154"/>
      <c r="R154"/>
      <c r="S154"/>
      <c r="T154" s="96"/>
      <c r="U154"/>
    </row>
    <row r="155" spans="1:21" ht="15">
      <c r="A155" s="238"/>
      <c r="B155" s="239"/>
      <c r="C155" s="240"/>
      <c r="D155" s="239"/>
      <c r="E155" s="240"/>
      <c r="F155" s="657"/>
      <c r="G155" s="240"/>
      <c r="H155" s="239"/>
      <c r="I155" s="240"/>
      <c r="J155" s="239"/>
      <c r="K155" s="240"/>
      <c r="L155" s="239"/>
      <c r="M155" s="240"/>
      <c r="N155" s="239"/>
      <c r="O155"/>
      <c r="P155" s="96"/>
      <c r="Q155"/>
      <c r="R155" s="96"/>
      <c r="S155"/>
      <c r="T155" s="96"/>
      <c r="U155"/>
    </row>
    <row r="156" spans="1:21" ht="15">
      <c r="A156" s="238"/>
      <c r="B156" s="240"/>
      <c r="C156" s="240"/>
      <c r="D156" s="239"/>
      <c r="E156" s="240"/>
      <c r="F156" s="653"/>
      <c r="G156" s="240"/>
      <c r="H156" s="239"/>
      <c r="I156" s="240"/>
      <c r="J156" s="240"/>
      <c r="K156" s="240"/>
      <c r="L156" s="239"/>
      <c r="M156" s="240"/>
      <c r="N156" s="240"/>
      <c r="O156"/>
      <c r="P156" s="96"/>
      <c r="Q156"/>
      <c r="R156"/>
      <c r="S156"/>
      <c r="T156" s="96"/>
      <c r="U156"/>
    </row>
    <row r="157" spans="1:21" ht="15">
      <c r="A157" s="238"/>
      <c r="B157" s="239"/>
      <c r="C157" s="240"/>
      <c r="D157" s="239"/>
      <c r="E157" s="240"/>
      <c r="F157" s="657"/>
      <c r="G157" s="240"/>
      <c r="H157" s="239"/>
      <c r="I157" s="240"/>
      <c r="J157" s="239"/>
      <c r="K157" s="240"/>
      <c r="L157" s="239"/>
      <c r="M157" s="240"/>
      <c r="N157" s="239"/>
      <c r="O157"/>
      <c r="P157" s="96"/>
      <c r="Q157"/>
      <c r="R157" s="96"/>
      <c r="S157"/>
      <c r="T157" s="96"/>
      <c r="U157"/>
    </row>
    <row r="158" spans="1:21" ht="15">
      <c r="A158" s="238"/>
      <c r="B158" s="239"/>
      <c r="C158" s="240"/>
      <c r="D158" s="239"/>
      <c r="E158" s="240"/>
      <c r="F158" s="657"/>
      <c r="G158" s="240"/>
      <c r="H158" s="239"/>
      <c r="I158" s="240"/>
      <c r="J158" s="239"/>
      <c r="K158" s="240"/>
      <c r="L158" s="239"/>
      <c r="M158" s="240"/>
      <c r="N158" s="239"/>
      <c r="O158"/>
      <c r="P158" s="96"/>
      <c r="Q158"/>
      <c r="R158" s="96"/>
      <c r="S158"/>
      <c r="T158" s="96"/>
      <c r="U158"/>
    </row>
    <row r="159" spans="1:21" ht="15">
      <c r="A159" s="238"/>
      <c r="B159" s="239"/>
      <c r="C159" s="240"/>
      <c r="D159" s="239"/>
      <c r="E159" s="240"/>
      <c r="F159" s="657"/>
      <c r="G159" s="240"/>
      <c r="H159" s="239"/>
      <c r="I159" s="240"/>
      <c r="J159" s="239"/>
      <c r="K159" s="240"/>
      <c r="L159" s="239"/>
      <c r="M159" s="240"/>
      <c r="N159" s="239"/>
      <c r="O159"/>
      <c r="P159" s="96"/>
      <c r="Q159"/>
      <c r="R159" s="96"/>
      <c r="S159"/>
      <c r="T159" s="96"/>
      <c r="U159"/>
    </row>
    <row r="160" spans="1:21" ht="15">
      <c r="A160" s="238"/>
      <c r="B160" s="239"/>
      <c r="C160" s="240"/>
      <c r="D160" s="239"/>
      <c r="E160" s="240"/>
      <c r="F160" s="657"/>
      <c r="G160" s="240"/>
      <c r="H160" s="239"/>
      <c r="I160" s="240"/>
      <c r="J160" s="239"/>
      <c r="K160" s="240"/>
      <c r="L160" s="239"/>
      <c r="M160" s="240"/>
      <c r="N160" s="239"/>
      <c r="O160"/>
      <c r="P160" s="96"/>
      <c r="Q160"/>
      <c r="R160" s="96"/>
      <c r="S160"/>
      <c r="T160" s="96"/>
      <c r="U160"/>
    </row>
    <row r="161" spans="1:21" ht="15">
      <c r="A161" s="238"/>
      <c r="B161" s="239"/>
      <c r="C161" s="240"/>
      <c r="D161" s="239"/>
      <c r="E161" s="240"/>
      <c r="F161" s="657"/>
      <c r="G161" s="240"/>
      <c r="H161" s="239"/>
      <c r="I161" s="240"/>
      <c r="J161" s="239"/>
      <c r="K161" s="240"/>
      <c r="L161" s="239"/>
      <c r="M161" s="240"/>
      <c r="N161" s="239"/>
      <c r="O161"/>
      <c r="P161" s="96"/>
      <c r="Q161"/>
      <c r="R161" s="96"/>
      <c r="S161"/>
      <c r="T161" s="96"/>
      <c r="U161"/>
    </row>
    <row r="162" spans="1:21" ht="15">
      <c r="A162" s="238"/>
      <c r="B162" s="240"/>
      <c r="C162" s="240"/>
      <c r="D162" s="239"/>
      <c r="E162" s="240"/>
      <c r="F162" s="653"/>
      <c r="G162" s="240"/>
      <c r="H162" s="239"/>
      <c r="I162" s="240"/>
      <c r="J162" s="240"/>
      <c r="K162" s="240"/>
      <c r="L162" s="239"/>
      <c r="M162" s="240"/>
      <c r="N162" s="240"/>
      <c r="O162"/>
      <c r="P162" s="96"/>
      <c r="Q162"/>
      <c r="R162"/>
      <c r="S162"/>
      <c r="T162" s="96"/>
      <c r="U162"/>
    </row>
    <row r="163" spans="1:21" ht="15">
      <c r="A163" s="238"/>
      <c r="B163" s="239"/>
      <c r="C163" s="240"/>
      <c r="D163" s="239"/>
      <c r="E163" s="240"/>
      <c r="F163" s="657"/>
      <c r="G163" s="240"/>
      <c r="H163" s="239"/>
      <c r="I163" s="240"/>
      <c r="J163" s="239"/>
      <c r="K163" s="240"/>
      <c r="L163" s="239"/>
      <c r="M163" s="240"/>
      <c r="N163" s="239"/>
      <c r="O163"/>
      <c r="P163" s="96"/>
      <c r="Q163"/>
      <c r="R163" s="96"/>
      <c r="S163"/>
      <c r="T163" s="96"/>
      <c r="U163"/>
    </row>
    <row r="164" spans="1:21" ht="15">
      <c r="A164" s="240"/>
      <c r="B164" s="239"/>
      <c r="C164" s="239"/>
      <c r="D164" s="239"/>
      <c r="E164" s="239"/>
      <c r="F164" s="657"/>
      <c r="G164" s="239"/>
      <c r="H164" s="239"/>
      <c r="I164" s="239"/>
      <c r="J164" s="239"/>
      <c r="K164" s="239"/>
      <c r="L164" s="239"/>
      <c r="M164" s="239"/>
      <c r="N164" s="239"/>
      <c r="O164" s="96"/>
      <c r="P164" s="96"/>
      <c r="Q164" s="96"/>
      <c r="R164" s="96"/>
      <c r="S164" s="96"/>
      <c r="T164" s="96"/>
      <c r="U164" s="96"/>
    </row>
    <row r="165" spans="1:21" ht="15">
      <c r="A165" s="241"/>
      <c r="B165" s="242"/>
      <c r="C165" s="242"/>
      <c r="D165" s="242"/>
      <c r="E165" s="242"/>
      <c r="F165" s="658"/>
      <c r="G165" s="242"/>
      <c r="H165" s="242"/>
      <c r="I165" s="242"/>
      <c r="J165" s="242"/>
      <c r="K165" s="242"/>
      <c r="L165" s="242"/>
      <c r="M165" s="242"/>
      <c r="N165" s="242"/>
      <c r="O165" s="97"/>
      <c r="P165" s="97"/>
      <c r="Q165" s="97"/>
      <c r="R165" s="97"/>
      <c r="S165" s="97"/>
      <c r="T165" s="97"/>
      <c r="U165" s="97"/>
    </row>
    <row r="166" spans="1:21">
      <c r="A166" s="225"/>
      <c r="B166" s="225"/>
      <c r="C166" s="225"/>
      <c r="D166" s="225"/>
      <c r="E166" s="225"/>
      <c r="F166" s="655"/>
      <c r="G166" s="225"/>
      <c r="H166" s="225"/>
      <c r="I166" s="225"/>
      <c r="J166" s="225"/>
      <c r="K166" s="225"/>
      <c r="L166" s="225"/>
      <c r="M166" s="225"/>
      <c r="N166" s="225"/>
    </row>
    <row r="167" spans="1:21">
      <c r="A167" s="225"/>
      <c r="B167" s="225"/>
      <c r="C167" s="225"/>
      <c r="D167" s="225"/>
      <c r="E167" s="225"/>
      <c r="F167" s="655"/>
      <c r="G167" s="225"/>
      <c r="H167" s="225"/>
      <c r="I167" s="225"/>
      <c r="J167" s="225"/>
      <c r="K167" s="225"/>
      <c r="L167" s="225"/>
      <c r="M167" s="225"/>
      <c r="N167" s="225"/>
    </row>
    <row r="168" spans="1:21" ht="18.75">
      <c r="A168" s="243"/>
      <c r="B168" s="240"/>
      <c r="C168" s="240"/>
      <c r="D168" s="240"/>
      <c r="E168" s="240"/>
      <c r="F168" s="655"/>
      <c r="G168" s="225"/>
      <c r="H168" s="225"/>
      <c r="I168" s="225"/>
      <c r="J168" s="225"/>
      <c r="K168" s="225"/>
      <c r="L168" s="225"/>
      <c r="M168" s="225"/>
      <c r="N168" s="225"/>
    </row>
    <row r="169" spans="1:21" ht="15">
      <c r="A169" s="240"/>
      <c r="B169" s="240"/>
      <c r="C169" s="240"/>
      <c r="D169" s="240"/>
      <c r="E169" s="240"/>
      <c r="F169" s="655"/>
      <c r="G169" s="225"/>
      <c r="H169" s="225"/>
      <c r="I169" s="225"/>
      <c r="J169" s="225"/>
      <c r="K169" s="225"/>
      <c r="L169" s="225"/>
      <c r="M169" s="225"/>
      <c r="N169" s="225"/>
    </row>
    <row r="170" spans="1:21" ht="15">
      <c r="A170" s="240"/>
      <c r="B170" s="240"/>
      <c r="C170" s="240"/>
      <c r="D170" s="240"/>
      <c r="E170" s="240"/>
      <c r="F170" s="655"/>
      <c r="G170" s="225"/>
      <c r="H170" s="225"/>
      <c r="I170" s="225"/>
      <c r="J170" s="225"/>
      <c r="K170" s="225"/>
      <c r="L170" s="225"/>
      <c r="M170" s="225"/>
      <c r="N170" s="225"/>
    </row>
    <row r="171" spans="1:21" ht="15">
      <c r="A171" s="224"/>
      <c r="B171" s="244"/>
      <c r="C171" s="245"/>
      <c r="D171" s="246"/>
      <c r="E171" s="245"/>
      <c r="F171" s="655"/>
      <c r="G171" s="225"/>
      <c r="H171" s="225"/>
      <c r="I171" s="225"/>
      <c r="J171" s="225"/>
      <c r="K171" s="225"/>
      <c r="L171" s="225"/>
      <c r="M171" s="225"/>
      <c r="N171" s="225"/>
    </row>
    <row r="172" spans="1:21" ht="15">
      <c r="A172" s="224"/>
      <c r="B172" s="244"/>
      <c r="C172" s="245"/>
      <c r="D172" s="246"/>
      <c r="E172" s="245"/>
      <c r="F172" s="655"/>
      <c r="G172" s="225"/>
      <c r="H172" s="225"/>
      <c r="I172" s="225"/>
      <c r="J172" s="225"/>
      <c r="K172" s="225"/>
      <c r="L172" s="225"/>
      <c r="M172" s="225"/>
      <c r="N172" s="225"/>
    </row>
    <row r="173" spans="1:21" ht="15">
      <c r="A173" s="224"/>
      <c r="B173" s="244"/>
      <c r="C173" s="245"/>
      <c r="D173" s="246"/>
      <c r="E173" s="245"/>
      <c r="F173" s="655"/>
      <c r="G173" s="225"/>
      <c r="H173" s="225"/>
      <c r="I173" s="225"/>
      <c r="J173" s="225"/>
      <c r="K173" s="225"/>
      <c r="L173" s="225"/>
      <c r="M173" s="225"/>
      <c r="N173" s="225"/>
    </row>
    <row r="174" spans="1:21" ht="15">
      <c r="A174" s="224"/>
      <c r="B174" s="244"/>
      <c r="C174" s="245"/>
      <c r="D174" s="246"/>
      <c r="E174" s="245"/>
      <c r="F174" s="655"/>
      <c r="G174" s="225"/>
      <c r="H174" s="225"/>
      <c r="I174" s="225"/>
      <c r="J174" s="225"/>
      <c r="K174" s="225"/>
      <c r="L174" s="225"/>
      <c r="M174" s="225"/>
      <c r="N174" s="225"/>
    </row>
    <row r="175" spans="1:21" ht="15">
      <c r="A175" s="224"/>
      <c r="B175" s="244"/>
      <c r="C175" s="245"/>
      <c r="D175" s="246"/>
      <c r="E175" s="245"/>
      <c r="F175" s="655"/>
      <c r="G175" s="225"/>
      <c r="H175" s="225"/>
      <c r="I175" s="225"/>
      <c r="J175" s="225"/>
      <c r="K175" s="225"/>
      <c r="L175" s="225"/>
      <c r="M175" s="225"/>
      <c r="N175" s="225"/>
    </row>
    <row r="176" spans="1:21" ht="15">
      <c r="A176" s="224"/>
      <c r="B176" s="244"/>
      <c r="C176" s="245"/>
      <c r="D176" s="246"/>
      <c r="E176" s="245"/>
      <c r="F176" s="655"/>
      <c r="G176" s="225"/>
      <c r="H176" s="225"/>
      <c r="I176" s="225"/>
      <c r="J176" s="225"/>
      <c r="K176" s="225"/>
      <c r="L176" s="225"/>
      <c r="M176" s="225"/>
      <c r="N176" s="225"/>
    </row>
    <row r="177" spans="1:14" ht="15">
      <c r="A177" s="224"/>
      <c r="B177" s="244"/>
      <c r="C177" s="245"/>
      <c r="D177" s="246"/>
      <c r="E177" s="245"/>
      <c r="F177" s="655"/>
      <c r="G177" s="225"/>
      <c r="H177" s="225"/>
      <c r="I177" s="225"/>
      <c r="J177" s="225"/>
      <c r="K177" s="225"/>
      <c r="L177" s="225"/>
      <c r="M177" s="225"/>
      <c r="N177" s="225"/>
    </row>
    <row r="178" spans="1:14" ht="15">
      <c r="A178" s="247"/>
      <c r="B178" s="240"/>
      <c r="C178" s="240"/>
      <c r="D178" s="240"/>
      <c r="E178" s="240"/>
      <c r="F178" s="655"/>
      <c r="G178" s="225"/>
      <c r="H178" s="225"/>
      <c r="I178" s="225"/>
      <c r="J178" s="225"/>
      <c r="K178" s="225"/>
      <c r="L178" s="225"/>
      <c r="M178" s="225"/>
      <c r="N178" s="225"/>
    </row>
    <row r="179" spans="1:14" ht="15">
      <c r="A179" s="240"/>
      <c r="B179" s="240"/>
      <c r="C179" s="240"/>
      <c r="D179" s="240"/>
      <c r="E179" s="240"/>
      <c r="F179" s="655"/>
      <c r="G179" s="225"/>
      <c r="H179" s="225"/>
      <c r="I179" s="225"/>
      <c r="J179" s="225"/>
      <c r="K179" s="225"/>
      <c r="L179" s="225"/>
      <c r="M179" s="225"/>
      <c r="N179" s="225"/>
    </row>
    <row r="180" spans="1:14" ht="15">
      <c r="A180" s="224"/>
      <c r="B180" s="240"/>
      <c r="C180" s="240"/>
      <c r="D180" s="240"/>
      <c r="E180" s="240"/>
      <c r="F180" s="655"/>
      <c r="G180" s="225"/>
      <c r="H180" s="225"/>
      <c r="I180" s="225"/>
      <c r="J180" s="225"/>
      <c r="K180" s="225"/>
      <c r="L180" s="225"/>
      <c r="M180" s="225"/>
      <c r="N180" s="225"/>
    </row>
    <row r="181" spans="1:14" ht="15">
      <c r="A181" s="224"/>
      <c r="B181" s="240"/>
      <c r="C181" s="240"/>
      <c r="D181" s="240"/>
      <c r="E181" s="240"/>
      <c r="F181" s="655"/>
      <c r="G181" s="225"/>
      <c r="H181" s="225"/>
      <c r="I181" s="225"/>
      <c r="J181" s="225"/>
      <c r="K181" s="225"/>
      <c r="L181" s="225"/>
      <c r="M181" s="225"/>
      <c r="N181" s="225"/>
    </row>
    <row r="182" spans="1:14" ht="15">
      <c r="A182" s="224"/>
      <c r="B182" s="240"/>
      <c r="C182" s="240"/>
      <c r="D182" s="240"/>
      <c r="E182" s="240"/>
      <c r="F182" s="655"/>
      <c r="G182" s="225"/>
      <c r="H182" s="225"/>
      <c r="I182" s="225"/>
      <c r="J182" s="225"/>
      <c r="K182" s="225"/>
      <c r="L182" s="225"/>
      <c r="M182" s="225"/>
      <c r="N182" s="225"/>
    </row>
    <row r="183" spans="1:14" ht="15">
      <c r="A183" s="224"/>
      <c r="B183" s="240"/>
      <c r="C183" s="240"/>
      <c r="D183" s="240"/>
      <c r="E183" s="240"/>
      <c r="F183" s="655"/>
      <c r="G183" s="225"/>
      <c r="H183" s="225"/>
      <c r="I183" s="225"/>
      <c r="J183" s="225"/>
      <c r="K183" s="225"/>
      <c r="L183" s="225"/>
      <c r="M183" s="225"/>
      <c r="N183" s="225"/>
    </row>
    <row r="184" spans="1:14" ht="15">
      <c r="A184" s="224"/>
      <c r="B184" s="240"/>
      <c r="C184" s="240"/>
      <c r="D184" s="240"/>
      <c r="E184" s="240"/>
      <c r="F184" s="655"/>
      <c r="G184" s="225"/>
      <c r="H184" s="225"/>
      <c r="I184" s="225"/>
      <c r="J184" s="225"/>
      <c r="K184" s="225"/>
      <c r="L184" s="225"/>
      <c r="M184" s="225"/>
      <c r="N184" s="225"/>
    </row>
  </sheetData>
  <mergeCells count="1">
    <mergeCell ref="A5:D5"/>
  </mergeCell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1:H100"/>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51"/>
    </row>
    <row r="17" spans="1:8" ht="12.75" customHeight="1">
      <c r="A17" s="169" t="s">
        <v>83</v>
      </c>
      <c r="B17" s="169"/>
      <c r="C17" s="169"/>
      <c r="D17" s="169"/>
      <c r="E17" s="162"/>
      <c r="F17" s="172"/>
      <c r="G17" s="52"/>
    </row>
    <row r="18" spans="1:8" ht="12.75" customHeight="1">
      <c r="A18" s="169"/>
      <c r="B18" s="169" t="s">
        <v>82</v>
      </c>
      <c r="C18" s="169"/>
      <c r="D18" s="169"/>
      <c r="E18" s="162" t="s">
        <v>1</v>
      </c>
      <c r="F18" s="172"/>
      <c r="G18" s="38" t="s">
        <v>326</v>
      </c>
    </row>
    <row r="19" spans="1:8" ht="12.75" customHeight="1">
      <c r="A19" s="169"/>
      <c r="B19" s="169" t="s">
        <v>80</v>
      </c>
      <c r="C19" s="169"/>
      <c r="D19" s="169"/>
      <c r="E19" s="162" t="s">
        <v>1</v>
      </c>
      <c r="F19" s="172"/>
      <c r="G19" s="38" t="s">
        <v>327</v>
      </c>
    </row>
    <row r="20" spans="1:8" ht="12.75" customHeight="1">
      <c r="A20" s="169"/>
      <c r="B20" s="169" t="s">
        <v>79</v>
      </c>
      <c r="C20" s="169"/>
      <c r="D20" s="169"/>
      <c r="E20" s="162" t="s">
        <v>78</v>
      </c>
      <c r="F20" s="172"/>
      <c r="G20" s="38">
        <v>48</v>
      </c>
      <c r="H20" s="794" t="s">
        <v>1144</v>
      </c>
    </row>
    <row r="21" spans="1:8" ht="12.75" customHeight="1">
      <c r="A21" s="169"/>
      <c r="B21" s="169" t="s">
        <v>77</v>
      </c>
      <c r="C21" s="169"/>
      <c r="D21" s="169"/>
      <c r="E21" s="162" t="s">
        <v>76</v>
      </c>
      <c r="F21" s="172"/>
      <c r="G21" s="38">
        <v>5500</v>
      </c>
      <c r="H21" s="794"/>
    </row>
    <row r="22" spans="1:8" ht="12.75" customHeight="1">
      <c r="A22" s="169"/>
      <c r="B22" s="169" t="s">
        <v>75</v>
      </c>
      <c r="C22" s="169"/>
      <c r="D22" s="169"/>
      <c r="E22" s="162" t="s">
        <v>74</v>
      </c>
      <c r="F22" s="170"/>
      <c r="G22" s="38">
        <v>8210</v>
      </c>
      <c r="H22" s="789" t="s">
        <v>944</v>
      </c>
    </row>
    <row r="23" spans="1:8" ht="12.75" customHeight="1">
      <c r="A23" s="169"/>
      <c r="B23" s="169" t="s">
        <v>73</v>
      </c>
      <c r="C23" s="169"/>
      <c r="D23" s="169"/>
      <c r="E23" s="162" t="s">
        <v>49</v>
      </c>
      <c r="F23" s="170"/>
      <c r="G23" s="38">
        <v>10</v>
      </c>
      <c r="H23" s="789"/>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76"/>
      <c r="H25" s="125"/>
    </row>
    <row r="26" spans="1:8" ht="12.75" customHeight="1">
      <c r="A26" s="169"/>
      <c r="B26" s="169" t="s">
        <v>745</v>
      </c>
      <c r="C26" s="169"/>
      <c r="D26" s="169"/>
      <c r="E26" s="162" t="s">
        <v>746</v>
      </c>
      <c r="F26" s="170"/>
      <c r="G26" s="76"/>
      <c r="H26" s="207"/>
    </row>
    <row r="27" spans="1:8" ht="12.75" customHeight="1">
      <c r="A27" s="169"/>
      <c r="B27" s="169" t="s">
        <v>437</v>
      </c>
      <c r="C27" s="169"/>
      <c r="D27" s="169"/>
      <c r="E27" s="162" t="s">
        <v>72</v>
      </c>
      <c r="F27" s="170"/>
      <c r="G27" s="58"/>
    </row>
    <row r="28" spans="1:8" ht="12.75" customHeight="1">
      <c r="A28" s="169"/>
      <c r="B28" s="169"/>
      <c r="C28" s="169"/>
      <c r="D28" s="169"/>
      <c r="E28" s="162"/>
      <c r="F28" s="170"/>
      <c r="G28" s="52"/>
    </row>
    <row r="29" spans="1:8" ht="12.75" customHeight="1">
      <c r="A29" s="169" t="s">
        <v>71</v>
      </c>
      <c r="B29" s="169"/>
      <c r="C29" s="169"/>
      <c r="D29" s="169"/>
      <c r="E29" s="162"/>
      <c r="F29" s="170"/>
      <c r="G29" s="52"/>
    </row>
    <row r="30" spans="1:8" ht="12.75" customHeight="1">
      <c r="A30" s="169"/>
      <c r="B30" s="169" t="s">
        <v>70</v>
      </c>
      <c r="C30" s="169"/>
      <c r="D30" s="169"/>
      <c r="E30" s="162" t="s">
        <v>69</v>
      </c>
      <c r="F30" s="170"/>
      <c r="G30" s="38">
        <v>18.3</v>
      </c>
      <c r="H30" s="3" t="s">
        <v>406</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69"/>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52"/>
    </row>
    <row r="53" spans="1:8" ht="12.75" customHeight="1">
      <c r="A53" s="169" t="s">
        <v>48</v>
      </c>
      <c r="B53" s="169"/>
      <c r="C53" s="169"/>
      <c r="D53" s="169"/>
      <c r="E53" s="162"/>
      <c r="F53" s="170"/>
      <c r="G53" s="52"/>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8" ht="12.75" customHeight="1">
      <c r="A65" s="169"/>
      <c r="B65" s="187"/>
      <c r="C65" s="187" t="s">
        <v>750</v>
      </c>
      <c r="D65" s="169"/>
      <c r="E65" s="162" t="s">
        <v>1</v>
      </c>
      <c r="F65" s="184"/>
      <c r="G65" s="13">
        <v>1</v>
      </c>
      <c r="H65" s="3" t="s">
        <v>405</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14"/>
    </row>
    <row r="73" spans="1:8" ht="12.75" customHeight="1">
      <c r="A73" s="169" t="s">
        <v>728</v>
      </c>
      <c r="B73" s="187"/>
      <c r="C73" s="187"/>
      <c r="D73" s="169"/>
      <c r="E73" s="162" t="s">
        <v>1</v>
      </c>
      <c r="F73" s="184"/>
      <c r="G73" s="199"/>
    </row>
    <row r="74" spans="1:8" ht="12.75" customHeight="1">
      <c r="A74" s="191"/>
      <c r="B74" s="192"/>
      <c r="C74" s="192"/>
      <c r="D74" s="191"/>
      <c r="E74" s="164"/>
      <c r="F74" s="184"/>
      <c r="G74" s="6"/>
    </row>
    <row r="75" spans="1:8" ht="12.75" customHeight="1">
      <c r="A75" s="191" t="s">
        <v>729</v>
      </c>
      <c r="B75" s="192"/>
      <c r="C75" s="191"/>
      <c r="D75" s="191"/>
      <c r="E75" s="164"/>
      <c r="F75" s="184"/>
      <c r="G75" s="6"/>
    </row>
    <row r="76" spans="1:8" ht="12.75" customHeight="1">
      <c r="A76" s="191"/>
      <c r="B76" s="195" t="s">
        <v>730</v>
      </c>
      <c r="C76" s="191"/>
      <c r="D76" s="191"/>
      <c r="E76" s="164"/>
      <c r="F76" s="184"/>
      <c r="G76" s="6"/>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13">
        <v>13197</v>
      </c>
      <c r="H82" s="3" t="s">
        <v>365</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50</v>
      </c>
      <c r="H84" s="127" t="s">
        <v>364</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row r="91" spans="1:8" ht="12.75" customHeight="1">
      <c r="H91" s="206"/>
    </row>
    <row r="92" spans="1:8" ht="12.75" customHeight="1">
      <c r="H92" s="795"/>
    </row>
    <row r="93" spans="1:8" ht="12.75" customHeight="1">
      <c r="H93" s="795"/>
    </row>
    <row r="94" spans="1:8" ht="12.75" customHeight="1">
      <c r="H94" s="795"/>
    </row>
    <row r="95" spans="1:8" ht="12.75" customHeight="1">
      <c r="H95" s="795"/>
    </row>
    <row r="96" spans="1:8" ht="12.75" customHeight="1">
      <c r="H96" s="795"/>
    </row>
    <row r="97" spans="8:8" ht="12.75" customHeight="1">
      <c r="H97" s="795"/>
    </row>
    <row r="98" spans="8:8" ht="12.75" customHeight="1">
      <c r="H98" s="795"/>
    </row>
    <row r="99" spans="8:8" ht="12.75" customHeight="1">
      <c r="H99" s="795"/>
    </row>
    <row r="100" spans="8:8" ht="12.75" customHeight="1">
      <c r="H100" s="208"/>
    </row>
  </sheetData>
  <mergeCells count="5">
    <mergeCell ref="A5:D5"/>
    <mergeCell ref="H20:H21"/>
    <mergeCell ref="H22:H23"/>
    <mergeCell ref="H95:H99"/>
    <mergeCell ref="H92:H94"/>
  </mergeCell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810</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326</v>
      </c>
      <c r="H18" s="3"/>
    </row>
    <row r="19" spans="1:8" s="1" customFormat="1" ht="12.75" customHeight="1">
      <c r="A19" s="169"/>
      <c r="B19" s="169" t="s">
        <v>80</v>
      </c>
      <c r="C19" s="169"/>
      <c r="D19" s="169"/>
      <c r="E19" s="162" t="s">
        <v>1</v>
      </c>
      <c r="F19" s="172"/>
      <c r="G19" s="173" t="s">
        <v>809</v>
      </c>
      <c r="H19" s="3"/>
    </row>
    <row r="20" spans="1:8" s="1" customFormat="1" ht="12.75" customHeight="1">
      <c r="A20" s="169"/>
      <c r="B20" s="169" t="s">
        <v>79</v>
      </c>
      <c r="C20" s="169"/>
      <c r="D20" s="169"/>
      <c r="E20" s="162" t="s">
        <v>78</v>
      </c>
      <c r="F20" s="172"/>
      <c r="G20" s="173">
        <v>44</v>
      </c>
      <c r="H20" s="121" t="s">
        <v>813</v>
      </c>
    </row>
    <row r="21" spans="1:8" s="1" customFormat="1" ht="12.75" customHeight="1">
      <c r="A21" s="169"/>
      <c r="B21" s="169" t="s">
        <v>77</v>
      </c>
      <c r="C21" s="169"/>
      <c r="D21" s="169"/>
      <c r="E21" s="162" t="s">
        <v>76</v>
      </c>
      <c r="F21" s="172"/>
      <c r="G21" s="173">
        <v>8050</v>
      </c>
      <c r="H21" s="121" t="s">
        <v>814</v>
      </c>
    </row>
    <row r="22" spans="1:8" s="1" customFormat="1" ht="12.75" customHeight="1">
      <c r="A22" s="169"/>
      <c r="B22" s="169" t="s">
        <v>75</v>
      </c>
      <c r="C22" s="169"/>
      <c r="D22" s="169"/>
      <c r="E22" s="162" t="s">
        <v>74</v>
      </c>
      <c r="F22" s="170"/>
      <c r="G22" s="38">
        <v>8210</v>
      </c>
      <c r="H22" s="789" t="s">
        <v>944</v>
      </c>
    </row>
    <row r="23" spans="1:8" s="1" customFormat="1" ht="12.75" customHeight="1">
      <c r="A23" s="169"/>
      <c r="B23" s="169" t="s">
        <v>73</v>
      </c>
      <c r="C23" s="169"/>
      <c r="D23" s="169"/>
      <c r="E23" s="162" t="s">
        <v>49</v>
      </c>
      <c r="F23" s="170"/>
      <c r="G23" s="38">
        <v>10</v>
      </c>
      <c r="H23" s="789"/>
    </row>
    <row r="24" spans="1:8" s="1" customFormat="1" ht="12.75" customHeight="1">
      <c r="A24" s="169"/>
      <c r="B24" s="169" t="s">
        <v>743</v>
      </c>
      <c r="C24" s="169"/>
      <c r="D24" s="169"/>
      <c r="E24" s="162" t="s">
        <v>49</v>
      </c>
      <c r="F24" s="170"/>
      <c r="G24" s="38"/>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28.5</v>
      </c>
      <c r="H30" s="121" t="s">
        <v>812</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13162</v>
      </c>
      <c r="H82" s="3" t="s">
        <v>811</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0</v>
      </c>
      <c r="H84" s="3"/>
    </row>
    <row r="85" spans="1:8">
      <c r="A85" s="169"/>
      <c r="B85" s="163"/>
      <c r="C85" s="169" t="s">
        <v>739</v>
      </c>
      <c r="D85" s="169"/>
      <c r="E85" s="162" t="s">
        <v>42</v>
      </c>
      <c r="F85" s="184"/>
      <c r="G85" s="189">
        <v>0</v>
      </c>
      <c r="H85" s="3"/>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7030A0"/>
  </sheetPr>
  <dimension ref="A1:H10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326</v>
      </c>
    </row>
    <row r="19" spans="1:8" ht="12.75" customHeight="1">
      <c r="A19" s="169"/>
      <c r="B19" s="169" t="s">
        <v>80</v>
      </c>
      <c r="C19" s="169"/>
      <c r="D19" s="169"/>
      <c r="E19" s="162" t="s">
        <v>1</v>
      </c>
      <c r="F19" s="172"/>
      <c r="G19" s="38" t="s">
        <v>328</v>
      </c>
    </row>
    <row r="20" spans="1:8" ht="12.75" customHeight="1">
      <c r="A20" s="169"/>
      <c r="B20" s="169" t="s">
        <v>79</v>
      </c>
      <c r="C20" s="169"/>
      <c r="D20" s="169"/>
      <c r="E20" s="162" t="s">
        <v>78</v>
      </c>
      <c r="F20" s="172"/>
      <c r="G20" s="38">
        <v>48</v>
      </c>
      <c r="H20" s="794" t="s">
        <v>1145</v>
      </c>
    </row>
    <row r="21" spans="1:8" ht="12.75" customHeight="1">
      <c r="A21" s="169"/>
      <c r="B21" s="169" t="s">
        <v>77</v>
      </c>
      <c r="C21" s="169"/>
      <c r="D21" s="169"/>
      <c r="E21" s="162" t="s">
        <v>76</v>
      </c>
      <c r="F21" s="172"/>
      <c r="G21" s="38">
        <v>7240</v>
      </c>
      <c r="H21" s="794"/>
    </row>
    <row r="22" spans="1:8" ht="12.75" customHeight="1">
      <c r="A22" s="169"/>
      <c r="B22" s="169" t="s">
        <v>75</v>
      </c>
      <c r="C22" s="169"/>
      <c r="D22" s="169"/>
      <c r="E22" s="162" t="s">
        <v>74</v>
      </c>
      <c r="F22" s="170"/>
      <c r="G22" s="38">
        <v>8210</v>
      </c>
      <c r="H22" s="789" t="s">
        <v>944</v>
      </c>
    </row>
    <row r="23" spans="1:8" ht="12.75" customHeight="1">
      <c r="A23" s="169"/>
      <c r="B23" s="169" t="s">
        <v>73</v>
      </c>
      <c r="C23" s="169"/>
      <c r="D23" s="169"/>
      <c r="E23" s="162" t="s">
        <v>49</v>
      </c>
      <c r="F23" s="170"/>
      <c r="G23" s="38">
        <v>10</v>
      </c>
      <c r="H23" s="789"/>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76"/>
      <c r="H25" s="125"/>
    </row>
    <row r="26" spans="1:8" ht="12.75" customHeight="1">
      <c r="A26" s="169"/>
      <c r="B26" s="169" t="s">
        <v>745</v>
      </c>
      <c r="C26" s="169"/>
      <c r="D26" s="169"/>
      <c r="E26" s="162" t="s">
        <v>746</v>
      </c>
      <c r="F26" s="170"/>
      <c r="G26" s="76"/>
      <c r="H26" s="207"/>
    </row>
    <row r="27" spans="1:8" ht="12.75" customHeight="1">
      <c r="A27" s="169"/>
      <c r="B27" s="169" t="s">
        <v>437</v>
      </c>
      <c r="C27" s="169"/>
      <c r="D27" s="169"/>
      <c r="E27" s="162" t="s">
        <v>72</v>
      </c>
      <c r="F27" s="170"/>
      <c r="G27" s="58"/>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24.2</v>
      </c>
      <c r="H30" s="3" t="s">
        <v>407</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69"/>
      <c r="H43" s="110"/>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8" ht="12.75" customHeight="1">
      <c r="A65" s="169"/>
      <c r="B65" s="187"/>
      <c r="C65" s="187" t="s">
        <v>750</v>
      </c>
      <c r="D65" s="169"/>
      <c r="E65" s="162" t="s">
        <v>1</v>
      </c>
      <c r="F65" s="184"/>
      <c r="G65" s="13">
        <v>1</v>
      </c>
      <c r="H65" s="3" t="s">
        <v>405</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14"/>
    </row>
    <row r="73" spans="1:8" ht="12.75" customHeight="1">
      <c r="A73" s="169" t="s">
        <v>728</v>
      </c>
      <c r="B73" s="187"/>
      <c r="C73" s="187"/>
      <c r="D73" s="169"/>
      <c r="E73" s="162" t="s">
        <v>1</v>
      </c>
      <c r="F73" s="184"/>
      <c r="G73" s="199"/>
    </row>
    <row r="74" spans="1:8" ht="12.75" customHeight="1">
      <c r="A74" s="191"/>
      <c r="B74" s="192"/>
      <c r="C74" s="192"/>
      <c r="D74" s="191"/>
      <c r="E74" s="164"/>
      <c r="F74" s="184"/>
      <c r="G74" s="6"/>
    </row>
    <row r="75" spans="1:8" ht="12.75" customHeight="1">
      <c r="A75" s="191" t="s">
        <v>729</v>
      </c>
      <c r="B75" s="192"/>
      <c r="C75" s="191"/>
      <c r="D75" s="191"/>
      <c r="E75" s="164"/>
      <c r="F75" s="184"/>
      <c r="G75" s="6"/>
    </row>
    <row r="76" spans="1:8" ht="12.75" customHeight="1">
      <c r="A76" s="191"/>
      <c r="B76" s="195" t="s">
        <v>730</v>
      </c>
      <c r="C76" s="191"/>
      <c r="D76" s="191"/>
      <c r="E76" s="164"/>
      <c r="F76" s="184"/>
      <c r="G76" s="6"/>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13">
        <v>13197</v>
      </c>
      <c r="H82" s="3" t="s">
        <v>365</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50</v>
      </c>
      <c r="H84" s="127" t="s">
        <v>364</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row r="91" spans="1:8">
      <c r="H91" s="206"/>
    </row>
    <row r="92" spans="1:8">
      <c r="H92" s="795"/>
    </row>
    <row r="93" spans="1:8">
      <c r="H93" s="795"/>
    </row>
    <row r="94" spans="1:8">
      <c r="H94" s="795"/>
    </row>
    <row r="95" spans="1:8">
      <c r="H95" s="795"/>
    </row>
    <row r="96" spans="1:8">
      <c r="H96" s="795"/>
    </row>
    <row r="97" spans="8:8">
      <c r="H97" s="795"/>
    </row>
    <row r="98" spans="8:8">
      <c r="H98" s="795"/>
    </row>
    <row r="99" spans="8:8">
      <c r="H99" s="795"/>
    </row>
    <row r="100" spans="8:8">
      <c r="H100" s="795"/>
    </row>
    <row r="101" spans="8:8">
      <c r="H101" s="795"/>
    </row>
  </sheetData>
  <mergeCells count="5">
    <mergeCell ref="A5:D5"/>
    <mergeCell ref="H20:H21"/>
    <mergeCell ref="H22:H23"/>
    <mergeCell ref="H92:H96"/>
    <mergeCell ref="H97:H101"/>
  </mergeCell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1"/>
  <sheetViews>
    <sheetView workbookViewId="0">
      <pane xSplit="1" topLeftCell="B1" activePane="topRight" state="frozen"/>
      <selection pane="topRight"/>
    </sheetView>
  </sheetViews>
  <sheetFormatPr defaultRowHeight="15"/>
  <cols>
    <col min="1" max="1" width="16.7109375" style="319" customWidth="1"/>
    <col min="2" max="2" width="9.140625" style="320" bestFit="1" customWidth="1"/>
    <col min="3" max="3" width="7.85546875" style="321" bestFit="1" customWidth="1"/>
    <col min="4" max="4" width="8.85546875" style="320" customWidth="1"/>
    <col min="5" max="5" width="8.42578125" style="320" customWidth="1"/>
    <col min="6" max="6" width="6.140625" style="320" bestFit="1" customWidth="1"/>
    <col min="7" max="7" width="12.5703125" style="320" customWidth="1"/>
    <col min="8" max="8" width="13.7109375" style="320" customWidth="1"/>
    <col min="9" max="9" width="11.85546875" style="320" customWidth="1"/>
    <col min="10" max="10" width="7.7109375" style="659" bestFit="1" customWidth="1"/>
    <col min="11" max="11" width="13.42578125" style="659" customWidth="1"/>
    <col min="12" max="12" width="12" style="320" customWidth="1"/>
    <col min="13" max="15" width="11.140625" style="320" bestFit="1" customWidth="1"/>
    <col min="16" max="17" width="10.140625" style="320" bestFit="1" customWidth="1"/>
    <col min="18" max="20" width="11.140625" style="320" bestFit="1" customWidth="1"/>
    <col min="21" max="21" width="17.7109375" style="319" customWidth="1"/>
    <col min="22" max="16384" width="9.140625" style="319"/>
  </cols>
  <sheetData>
    <row r="1" spans="1:21">
      <c r="A1" s="319" t="s">
        <v>3273</v>
      </c>
    </row>
    <row r="3" spans="1:21">
      <c r="A3" s="799"/>
      <c r="B3" s="800" t="s">
        <v>915</v>
      </c>
      <c r="C3" s="801" t="s">
        <v>516</v>
      </c>
      <c r="D3" s="802" t="s">
        <v>617</v>
      </c>
      <c r="E3" s="802" t="s">
        <v>1016</v>
      </c>
      <c r="F3" s="322"/>
      <c r="G3" s="796" t="s">
        <v>1017</v>
      </c>
      <c r="H3" s="796" t="s">
        <v>1018</v>
      </c>
      <c r="I3" s="796" t="s">
        <v>643</v>
      </c>
      <c r="J3" s="323"/>
      <c r="K3" s="661"/>
      <c r="L3" s="797" t="s">
        <v>1019</v>
      </c>
      <c r="M3" s="797"/>
      <c r="N3" s="797"/>
      <c r="O3" s="797"/>
      <c r="P3" s="797"/>
      <c r="Q3" s="797"/>
      <c r="R3" s="797"/>
      <c r="S3" s="797"/>
      <c r="T3" s="797"/>
      <c r="U3" s="798" t="s">
        <v>1020</v>
      </c>
    </row>
    <row r="4" spans="1:21">
      <c r="A4" s="799"/>
      <c r="B4" s="800"/>
      <c r="C4" s="801"/>
      <c r="D4" s="802"/>
      <c r="E4" s="802"/>
      <c r="F4" s="322" t="s">
        <v>1021</v>
      </c>
      <c r="G4" s="796"/>
      <c r="H4" s="796"/>
      <c r="I4" s="796"/>
      <c r="J4" s="323" t="s">
        <v>1022</v>
      </c>
      <c r="K4" s="661" t="s">
        <v>3274</v>
      </c>
      <c r="L4" s="324" t="s">
        <v>1023</v>
      </c>
      <c r="M4" s="324" t="s">
        <v>1024</v>
      </c>
      <c r="N4" s="324" t="s">
        <v>1025</v>
      </c>
      <c r="O4" s="324" t="s">
        <v>1026</v>
      </c>
      <c r="P4" s="324" t="s">
        <v>1027</v>
      </c>
      <c r="Q4" s="324" t="s">
        <v>1028</v>
      </c>
      <c r="R4" s="324" t="s">
        <v>1029</v>
      </c>
      <c r="S4" s="324" t="s">
        <v>1030</v>
      </c>
      <c r="T4" s="324" t="s">
        <v>1031</v>
      </c>
      <c r="U4" s="798"/>
    </row>
    <row r="5" spans="1:21">
      <c r="A5" s="319" t="s">
        <v>1032</v>
      </c>
      <c r="B5" s="662">
        <f t="shared" ref="B5" si="0">G5/365</f>
        <v>1741161.8630136987</v>
      </c>
      <c r="C5" s="663">
        <f t="shared" ref="C5" si="1">I5/G5</f>
        <v>1.0369849998445377</v>
      </c>
      <c r="D5" s="662">
        <f t="shared" ref="D5" si="2">H5*1000/G5</f>
        <v>4051.9754530780328</v>
      </c>
      <c r="E5" s="662">
        <f>T5*1000/G5</f>
        <v>919.58421150619506</v>
      </c>
      <c r="F5" s="320">
        <f>SUM(F7,F9,F11,F13,F15,F17,F19,F21,F23,F25,F27,F29,F31)</f>
        <v>1263</v>
      </c>
      <c r="G5" s="320">
        <f>SUM(G7:G32)</f>
        <v>635524080</v>
      </c>
      <c r="H5" s="320">
        <f>SUM(H7:H32)</f>
        <v>2575127972</v>
      </c>
      <c r="I5" s="320">
        <f>SUM(I7:I32)</f>
        <v>659028938</v>
      </c>
      <c r="K5" s="664">
        <f>SUM(L5:T5)</f>
        <v>2575127974</v>
      </c>
      <c r="L5" s="320">
        <f t="shared" ref="L5:T5" si="3">SUM(L7:L32)</f>
        <v>115416597</v>
      </c>
      <c r="M5" s="320">
        <f t="shared" si="3"/>
        <v>875458448</v>
      </c>
      <c r="N5" s="320">
        <f t="shared" si="3"/>
        <v>72166259</v>
      </c>
      <c r="O5" s="320">
        <f t="shared" si="3"/>
        <v>462348349</v>
      </c>
      <c r="P5" s="320">
        <f t="shared" si="3"/>
        <v>15367328</v>
      </c>
      <c r="Q5" s="320">
        <f t="shared" si="3"/>
        <v>47186521</v>
      </c>
      <c r="R5" s="320">
        <f t="shared" si="3"/>
        <v>329863143</v>
      </c>
      <c r="S5" s="320">
        <f t="shared" si="3"/>
        <v>72903419</v>
      </c>
      <c r="T5" s="320">
        <f t="shared" si="3"/>
        <v>584417910</v>
      </c>
      <c r="U5" s="325">
        <f>(O5+S5)/(L5+M5+N5+O5+P5+R5+S5)</f>
        <v>0.27540277035892846</v>
      </c>
    </row>
    <row r="6" spans="1:21">
      <c r="D6" s="660"/>
      <c r="E6" s="660"/>
    </row>
    <row r="7" spans="1:21">
      <c r="A7" s="326" t="s">
        <v>999</v>
      </c>
      <c r="B7" s="662">
        <f t="shared" ref="B7" si="4">G7/365</f>
        <v>427625.15068493149</v>
      </c>
      <c r="C7" s="663">
        <f t="shared" ref="C7" si="5">I7/G7</f>
        <v>2.0551837808532603</v>
      </c>
      <c r="D7" s="662">
        <f t="shared" ref="D7" si="6">H7*1000/G7</f>
        <v>2543.2698705907965</v>
      </c>
      <c r="E7" s="662">
        <f>T7*1000/G7</f>
        <v>471.51100458101894</v>
      </c>
      <c r="F7" s="320">
        <v>121</v>
      </c>
      <c r="G7" s="320">
        <v>156083180</v>
      </c>
      <c r="H7" s="320">
        <v>396961649</v>
      </c>
      <c r="I7" s="320">
        <v>320779620</v>
      </c>
      <c r="J7" s="664"/>
      <c r="K7" s="664">
        <f>SUM(L7:T7)</f>
        <v>396961649</v>
      </c>
      <c r="L7" s="320">
        <v>28983056</v>
      </c>
      <c r="M7" s="320">
        <v>0</v>
      </c>
      <c r="N7" s="320">
        <v>0</v>
      </c>
      <c r="O7" s="320">
        <v>251091872</v>
      </c>
      <c r="P7" s="320">
        <v>3223000</v>
      </c>
      <c r="Q7" s="320">
        <v>15083000</v>
      </c>
      <c r="R7" s="320">
        <v>7450784</v>
      </c>
      <c r="S7" s="320">
        <v>17535000</v>
      </c>
      <c r="T7" s="320">
        <v>73594937</v>
      </c>
      <c r="U7" s="325">
        <f>(O7+S7)/(L7+M7+N7+O7+P7+R7+S7)</f>
        <v>0.87136251947037668</v>
      </c>
    </row>
    <row r="8" spans="1:21">
      <c r="D8" s="660"/>
      <c r="E8" s="660"/>
    </row>
    <row r="9" spans="1:21">
      <c r="A9" s="326" t="s">
        <v>505</v>
      </c>
      <c r="B9" s="662">
        <f t="shared" ref="B9" si="7">G9/365</f>
        <v>237693.2301369863</v>
      </c>
      <c r="C9" s="663">
        <f t="shared" ref="C9" si="8">I9/G9</f>
        <v>0.98536616132669408</v>
      </c>
      <c r="D9" s="662">
        <f t="shared" ref="D9" si="9">H9*1000/G9</f>
        <v>2837.1144300661786</v>
      </c>
      <c r="E9" s="662">
        <f>T9*1000/G9</f>
        <v>962.51186158228654</v>
      </c>
      <c r="F9" s="320">
        <v>357</v>
      </c>
      <c r="G9" s="320">
        <v>86758029</v>
      </c>
      <c r="H9" s="320">
        <v>246142456</v>
      </c>
      <c r="I9" s="320">
        <v>85488426</v>
      </c>
      <c r="K9" s="664">
        <f>SUM(L9:T9)</f>
        <v>246142456</v>
      </c>
      <c r="L9" s="320">
        <v>17894039</v>
      </c>
      <c r="M9" s="320">
        <v>36509850</v>
      </c>
      <c r="N9" s="320">
        <v>72150747</v>
      </c>
      <c r="O9" s="320">
        <v>0</v>
      </c>
      <c r="P9" s="320">
        <v>0</v>
      </c>
      <c r="Q9" s="320">
        <v>7604940</v>
      </c>
      <c r="R9" s="320">
        <v>0</v>
      </c>
      <c r="S9" s="320">
        <v>28477248</v>
      </c>
      <c r="T9" s="320">
        <v>83505632</v>
      </c>
      <c r="U9" s="325">
        <f>(O9+S9)/(L9+M9+N9+O9+P9+R9+S9)</f>
        <v>0.1836863957610165</v>
      </c>
    </row>
    <row r="10" spans="1:21">
      <c r="D10" s="660"/>
      <c r="E10" s="660"/>
    </row>
    <row r="11" spans="1:21">
      <c r="A11" s="327" t="s">
        <v>1033</v>
      </c>
      <c r="B11" s="662">
        <f t="shared" ref="B11" si="10">G11/365</f>
        <v>7614.8575342465756</v>
      </c>
      <c r="C11" s="663">
        <f t="shared" ref="C11" si="11">I11/G11</f>
        <v>1.2965151400128732</v>
      </c>
      <c r="D11" s="662">
        <f t="shared" ref="D11" si="12">H11*1000/G11</f>
        <v>1556.2978359177425</v>
      </c>
      <c r="E11" s="662">
        <f>T11*1000/G11</f>
        <v>1508.4062411514908</v>
      </c>
      <c r="F11" s="320">
        <v>26</v>
      </c>
      <c r="G11" s="320">
        <v>2779423</v>
      </c>
      <c r="H11" s="320">
        <v>4325610</v>
      </c>
      <c r="I11" s="320">
        <v>3603564</v>
      </c>
      <c r="K11" s="664">
        <f>SUM(L11:T11)</f>
        <v>4325610</v>
      </c>
      <c r="L11" s="320">
        <v>117599</v>
      </c>
      <c r="M11" s="320">
        <v>0</v>
      </c>
      <c r="N11" s="320">
        <v>15512</v>
      </c>
      <c r="O11" s="320">
        <v>0</v>
      </c>
      <c r="P11" s="320">
        <v>0</v>
      </c>
      <c r="Q11" s="320">
        <v>0</v>
      </c>
      <c r="R11" s="320">
        <v>0</v>
      </c>
      <c r="S11" s="320">
        <v>0</v>
      </c>
      <c r="T11" s="320">
        <v>4192499</v>
      </c>
      <c r="U11" s="325">
        <f>(O11+S11)/(L11+M11+N11+O11+P11+R11+S11)</f>
        <v>0</v>
      </c>
    </row>
    <row r="12" spans="1:21">
      <c r="D12" s="660"/>
      <c r="E12" s="660"/>
    </row>
    <row r="13" spans="1:21">
      <c r="A13" s="665" t="s">
        <v>988</v>
      </c>
      <c r="B13" s="662">
        <f t="shared" ref="B13" si="13">G13/365</f>
        <v>113437.40821917808</v>
      </c>
      <c r="C13" s="663">
        <f t="shared" ref="C13" si="14">I13/G13</f>
        <v>1.0271329160243676</v>
      </c>
      <c r="D13" s="662">
        <f t="shared" ref="D13" si="15">H13*1000/G13</f>
        <v>5386.3551425885598</v>
      </c>
      <c r="E13" s="662">
        <f>T13*1000/G13</f>
        <v>711.18019727927208</v>
      </c>
      <c r="F13" s="320">
        <v>136</v>
      </c>
      <c r="G13" s="320">
        <v>41404654</v>
      </c>
      <c r="H13" s="320">
        <v>223020171</v>
      </c>
      <c r="I13" s="320">
        <v>42528083</v>
      </c>
      <c r="K13" s="664">
        <f>SUM(L13:T13)</f>
        <v>223020171</v>
      </c>
      <c r="L13" s="320">
        <v>6854563</v>
      </c>
      <c r="M13" s="320">
        <v>3683</v>
      </c>
      <c r="N13" s="320">
        <v>0</v>
      </c>
      <c r="O13" s="320">
        <v>73565835</v>
      </c>
      <c r="P13" s="320">
        <v>0</v>
      </c>
      <c r="Q13" s="320">
        <v>0</v>
      </c>
      <c r="R13" s="320">
        <v>113026962</v>
      </c>
      <c r="S13" s="320">
        <v>122958</v>
      </c>
      <c r="T13" s="320">
        <v>29446170</v>
      </c>
      <c r="U13" s="325">
        <f>(O13+S13)/(L13+M13+N13+O13+P13+R13+S13)</f>
        <v>0.38067505253456013</v>
      </c>
    </row>
    <row r="14" spans="1:21">
      <c r="A14" s="666"/>
      <c r="B14" s="666"/>
      <c r="C14" s="667"/>
      <c r="D14" s="666"/>
      <c r="E14" s="666"/>
    </row>
    <row r="15" spans="1:21">
      <c r="A15" s="665" t="s">
        <v>1001</v>
      </c>
      <c r="B15" s="662">
        <f t="shared" ref="B15" si="16">G15/365</f>
        <v>78877.939726027398</v>
      </c>
      <c r="C15" s="663">
        <f t="shared" ref="C15" si="17">I15/G15</f>
        <v>0.62010167399965432</v>
      </c>
      <c r="D15" s="662">
        <f t="shared" ref="D15" si="18">H15*1000/G15</f>
        <v>16339.219695365629</v>
      </c>
      <c r="E15" s="662">
        <f>T15*1000/G15</f>
        <v>7606.7091418653854</v>
      </c>
      <c r="F15" s="320">
        <v>206</v>
      </c>
      <c r="G15" s="320">
        <v>28790448</v>
      </c>
      <c r="H15" s="320">
        <v>470413455</v>
      </c>
      <c r="I15" s="320">
        <v>17853005</v>
      </c>
      <c r="K15" s="664">
        <f>SUM(L15:T15)</f>
        <v>470413456</v>
      </c>
      <c r="L15" s="320">
        <v>30665720</v>
      </c>
      <c r="M15" s="320">
        <v>18757738</v>
      </c>
      <c r="N15" s="320">
        <v>0</v>
      </c>
      <c r="O15" s="320">
        <v>7893557</v>
      </c>
      <c r="P15" s="320">
        <v>7855364</v>
      </c>
      <c r="Q15" s="320">
        <v>16352757</v>
      </c>
      <c r="R15" s="320">
        <v>167654903</v>
      </c>
      <c r="S15" s="320">
        <v>2232853</v>
      </c>
      <c r="T15" s="320">
        <v>219000564</v>
      </c>
      <c r="U15" s="325">
        <f>(O15+S15)/(L15+M15+N15+O15+P15+R15+S15)</f>
        <v>4.3080082464855216E-2</v>
      </c>
    </row>
    <row r="16" spans="1:21">
      <c r="A16" s="666"/>
      <c r="B16" s="662"/>
      <c r="C16" s="663"/>
      <c r="D16" s="662"/>
      <c r="E16" s="662"/>
    </row>
    <row r="17" spans="1:21">
      <c r="A17" s="665" t="s">
        <v>996</v>
      </c>
      <c r="B17" s="662">
        <f t="shared" ref="B17" si="19">G17/365</f>
        <v>850.19178082191786</v>
      </c>
      <c r="C17" s="663">
        <f t="shared" ref="C17" si="20">I17/G17</f>
        <v>1.1957366589327145</v>
      </c>
      <c r="D17" s="662">
        <f t="shared" ref="D17" si="21">H17*1000/G17</f>
        <v>10868.745166279969</v>
      </c>
      <c r="E17" s="662">
        <f>T17*1000/G17</f>
        <v>7489.5172724929107</v>
      </c>
      <c r="F17" s="320">
        <v>19</v>
      </c>
      <c r="G17" s="320">
        <v>310320</v>
      </c>
      <c r="H17" s="320">
        <v>3372789</v>
      </c>
      <c r="I17" s="320">
        <v>371061</v>
      </c>
      <c r="K17" s="664">
        <f>SUM(L17:T17)</f>
        <v>3372789</v>
      </c>
      <c r="L17" s="320">
        <v>0</v>
      </c>
      <c r="M17" s="320">
        <v>0</v>
      </c>
      <c r="N17" s="320">
        <v>0</v>
      </c>
      <c r="O17" s="320">
        <v>1048642</v>
      </c>
      <c r="P17" s="320">
        <v>0</v>
      </c>
      <c r="Q17" s="320">
        <v>0</v>
      </c>
      <c r="R17" s="320">
        <v>0</v>
      </c>
      <c r="S17" s="320">
        <v>0</v>
      </c>
      <c r="T17" s="320">
        <v>2324147</v>
      </c>
      <c r="U17" s="325">
        <f>(O17+S17)/(L17+M17+N17+O17+P17+R17+S17)</f>
        <v>1</v>
      </c>
    </row>
    <row r="18" spans="1:21">
      <c r="A18" s="328"/>
      <c r="B18" s="328"/>
      <c r="C18" s="329"/>
      <c r="D18" s="328"/>
      <c r="E18" s="328"/>
    </row>
    <row r="19" spans="1:21">
      <c r="A19" s="327" t="s">
        <v>989</v>
      </c>
      <c r="B19" s="662">
        <f t="shared" ref="B19" si="22">G19/365</f>
        <v>63518.794520547948</v>
      </c>
      <c r="C19" s="663">
        <f t="shared" ref="C19" si="23">I19/G19</f>
        <v>1.1257772912428896</v>
      </c>
      <c r="D19" s="662">
        <f t="shared" ref="D19" si="24">H19*1000/G19</f>
        <v>2906.5295311149412</v>
      </c>
      <c r="E19" s="662">
        <f>T19*1000/G19</f>
        <v>2062.2313490646279</v>
      </c>
      <c r="F19" s="320">
        <v>78</v>
      </c>
      <c r="G19" s="320">
        <v>23184360</v>
      </c>
      <c r="H19" s="320">
        <v>67386027</v>
      </c>
      <c r="I19" s="320">
        <v>26100426</v>
      </c>
      <c r="K19" s="664">
        <f>SUM(L19:T19)</f>
        <v>67386027</v>
      </c>
      <c r="L19" s="320">
        <v>2565299</v>
      </c>
      <c r="M19" s="320">
        <v>0</v>
      </c>
      <c r="N19" s="320">
        <v>0</v>
      </c>
      <c r="O19" s="320">
        <v>8236191</v>
      </c>
      <c r="P19" s="320">
        <v>941431</v>
      </c>
      <c r="Q19" s="320">
        <v>0</v>
      </c>
      <c r="R19" s="320">
        <v>0</v>
      </c>
      <c r="S19" s="320">
        <v>7831592</v>
      </c>
      <c r="T19" s="320">
        <v>47811514</v>
      </c>
      <c r="U19" s="325">
        <f>(O19+S19)/(L19+M19+N19+O19+P19+R19+S19)</f>
        <v>0.82085224802272216</v>
      </c>
    </row>
    <row r="20" spans="1:21">
      <c r="A20" s="328"/>
      <c r="B20" s="328"/>
      <c r="C20" s="329"/>
      <c r="D20" s="328"/>
      <c r="E20" s="328"/>
    </row>
    <row r="21" spans="1:21">
      <c r="A21" s="326" t="s">
        <v>3275</v>
      </c>
      <c r="B21" s="662">
        <f>G21/365</f>
        <v>217738.79452054793</v>
      </c>
      <c r="C21" s="663">
        <f>I21/G21</f>
        <v>0.42320880642962172</v>
      </c>
      <c r="D21" s="662">
        <f>H21*1000/G21</f>
        <v>1756.5372786747373</v>
      </c>
      <c r="E21" s="662">
        <f>T21*1000/G21</f>
        <v>200.28918651555099</v>
      </c>
      <c r="F21" s="320">
        <v>8</v>
      </c>
      <c r="G21" s="320">
        <v>79474660</v>
      </c>
      <c r="H21" s="320">
        <v>139600203</v>
      </c>
      <c r="I21" s="320">
        <v>33634376</v>
      </c>
      <c r="K21" s="664">
        <f>SUM(L21:T21)</f>
        <v>139600204</v>
      </c>
      <c r="L21" s="320">
        <v>6546969</v>
      </c>
      <c r="M21" s="320">
        <v>0</v>
      </c>
      <c r="N21" s="320">
        <v>0</v>
      </c>
      <c r="O21" s="320">
        <v>117135320</v>
      </c>
      <c r="P21" s="320">
        <v>0</v>
      </c>
      <c r="Q21" s="320">
        <v>0</v>
      </c>
      <c r="R21" s="320">
        <v>0</v>
      </c>
      <c r="S21" s="320">
        <v>0</v>
      </c>
      <c r="T21" s="320">
        <v>15917915</v>
      </c>
      <c r="U21" s="325">
        <f>(O21+S21)/(L21+M21+N21+O21+P21+R21+S21)</f>
        <v>0.94706623678350588</v>
      </c>
    </row>
    <row r="22" spans="1:21">
      <c r="A22" s="320"/>
    </row>
    <row r="23" spans="1:21">
      <c r="A23" s="326" t="s">
        <v>3276</v>
      </c>
      <c r="B23" s="662">
        <f t="shared" ref="B23" si="25">G23/365</f>
        <v>8398.0438356164377</v>
      </c>
      <c r="C23" s="663">
        <f t="shared" ref="C23" si="26">I23/G23</f>
        <v>4.073593459142149</v>
      </c>
      <c r="D23" s="662">
        <f t="shared" ref="D23" si="27">H23*1000/G23</f>
        <v>3038.0098300778459</v>
      </c>
      <c r="E23" s="662">
        <f>T23*1000/G23</f>
        <v>3022.9476140236179</v>
      </c>
      <c r="F23" s="320">
        <v>6</v>
      </c>
      <c r="G23" s="320">
        <v>3065286</v>
      </c>
      <c r="H23" s="320">
        <v>9312369</v>
      </c>
      <c r="I23" s="320">
        <v>12486729</v>
      </c>
      <c r="K23" s="664">
        <f>SUM(L23:T23)</f>
        <v>9312369</v>
      </c>
      <c r="L23" s="320">
        <v>46170</v>
      </c>
      <c r="M23" s="320">
        <v>0</v>
      </c>
      <c r="N23" s="320">
        <v>0</v>
      </c>
      <c r="O23" s="320">
        <v>0</v>
      </c>
      <c r="P23" s="320">
        <v>0</v>
      </c>
      <c r="Q23" s="320">
        <v>0</v>
      </c>
      <c r="R23" s="320">
        <v>0</v>
      </c>
      <c r="S23" s="320">
        <v>0</v>
      </c>
      <c r="T23" s="320">
        <v>9266199</v>
      </c>
      <c r="U23" s="325">
        <f>(O23+S23)/(L23+M23+N23+O23+P23+R23+S23)</f>
        <v>0</v>
      </c>
    </row>
    <row r="25" spans="1:21">
      <c r="A25" s="326" t="s">
        <v>997</v>
      </c>
      <c r="B25" s="662">
        <f t="shared" ref="B25" si="28">G25/365</f>
        <v>55395.915068493152</v>
      </c>
      <c r="C25" s="663">
        <f t="shared" ref="C25" si="29">I25/G25</f>
        <v>0</v>
      </c>
      <c r="D25" s="662">
        <f t="shared" ref="D25" si="30">H25*1000/G25</f>
        <v>5312.5424559023668</v>
      </c>
      <c r="E25" s="662">
        <f>T25*1000/G25</f>
        <v>1618.2885548803386</v>
      </c>
      <c r="F25" s="668">
        <v>40</v>
      </c>
      <c r="G25" s="320">
        <v>20219509</v>
      </c>
      <c r="H25" s="320">
        <v>107417000</v>
      </c>
      <c r="I25" s="669"/>
      <c r="K25" s="664">
        <f>SUM(L25:T25)</f>
        <v>107417000</v>
      </c>
      <c r="L25" s="320">
        <v>1593000</v>
      </c>
      <c r="M25" s="320">
        <v>73103000</v>
      </c>
      <c r="N25" s="320">
        <v>0</v>
      </c>
      <c r="O25" s="320">
        <v>0</v>
      </c>
      <c r="P25" s="320">
        <v>0</v>
      </c>
      <c r="Q25" s="320">
        <v>0</v>
      </c>
      <c r="R25" s="320">
        <v>0</v>
      </c>
      <c r="S25" s="320">
        <v>0</v>
      </c>
      <c r="T25" s="320">
        <v>32721000</v>
      </c>
      <c r="U25" s="325">
        <f>(O25+S25)/(L25+M25+N25+O25+P25+R25+S25)</f>
        <v>0</v>
      </c>
    </row>
    <row r="27" spans="1:21" s="320" customFormat="1">
      <c r="A27" s="326" t="s">
        <v>3277</v>
      </c>
      <c r="B27" s="662">
        <f>G27/365</f>
        <v>57853.372602739728</v>
      </c>
      <c r="C27" s="663">
        <f>I27/G27</f>
        <v>0.71080598135645801</v>
      </c>
      <c r="D27" s="662">
        <f>H27*1000/G27</f>
        <v>622.1518159204652</v>
      </c>
      <c r="E27" s="662">
        <f>T27*1000/G27</f>
        <v>48.427150338164772</v>
      </c>
      <c r="F27" s="670">
        <v>42</v>
      </c>
      <c r="G27" s="320">
        <v>21116481</v>
      </c>
      <c r="H27" s="320">
        <v>13137657</v>
      </c>
      <c r="I27" s="320">
        <v>15009721</v>
      </c>
      <c r="J27" s="664"/>
      <c r="K27" s="664">
        <f>SUM(L27:T27)</f>
        <v>13137657</v>
      </c>
      <c r="L27" s="320">
        <v>2916911</v>
      </c>
      <c r="M27" s="320">
        <v>8263109</v>
      </c>
      <c r="N27" s="320">
        <v>0</v>
      </c>
      <c r="O27" s="320">
        <v>0</v>
      </c>
      <c r="P27" s="320">
        <v>193718</v>
      </c>
      <c r="Q27" s="320">
        <v>0</v>
      </c>
      <c r="R27" s="320">
        <v>0</v>
      </c>
      <c r="S27" s="320">
        <v>741308</v>
      </c>
      <c r="T27" s="320">
        <v>1022611</v>
      </c>
      <c r="U27" s="325">
        <f>(O27+S27)/(L27+M27+N27+O27+P27+R27+S27)</f>
        <v>6.1189037169153131E-2</v>
      </c>
    </row>
    <row r="28" spans="1:21" s="320" customFormat="1">
      <c r="B28" s="662"/>
      <c r="C28" s="663"/>
      <c r="D28" s="662"/>
      <c r="E28" s="662"/>
      <c r="F28" s="662"/>
      <c r="J28" s="664"/>
      <c r="K28" s="664"/>
    </row>
    <row r="29" spans="1:21">
      <c r="A29" s="326" t="s">
        <v>3278</v>
      </c>
      <c r="B29" s="662">
        <f>G29/365</f>
        <v>295554.41369863012</v>
      </c>
      <c r="C29" s="663">
        <f>I29/G29</f>
        <v>0.81281689862620943</v>
      </c>
      <c r="D29" s="662">
        <f>H29*1000/G29</f>
        <v>7742.085561399671</v>
      </c>
      <c r="E29" s="662">
        <f>T29*1000/G29</f>
        <v>567.64679291700509</v>
      </c>
      <c r="F29" s="668">
        <v>215</v>
      </c>
      <c r="G29" s="320">
        <f>128993842-G27</f>
        <v>107877361</v>
      </c>
      <c r="H29" s="320">
        <v>835195759</v>
      </c>
      <c r="I29" s="320">
        <f>102694263-I27</f>
        <v>87684542</v>
      </c>
      <c r="J29" s="664"/>
      <c r="K29" s="664">
        <f>SUM(L29:T29)</f>
        <v>835195759</v>
      </c>
      <c r="L29" s="320">
        <f>15562157-L27</f>
        <v>12645246</v>
      </c>
      <c r="M29" s="320">
        <f>747084177-M27</f>
        <v>738821068</v>
      </c>
      <c r="N29" s="320">
        <v>0</v>
      </c>
      <c r="O29" s="320">
        <f>3376932</f>
        <v>3376932</v>
      </c>
      <c r="P29" s="320">
        <f>3347533-P27</f>
        <v>3153815</v>
      </c>
      <c r="Q29" s="320">
        <v>0</v>
      </c>
      <c r="R29" s="320">
        <v>0</v>
      </c>
      <c r="S29" s="320">
        <f>16703768-S27</f>
        <v>15962460</v>
      </c>
      <c r="T29" s="320">
        <f>62258849-T27</f>
        <v>61236238</v>
      </c>
      <c r="U29" s="325">
        <f>(O29+S29)/(L29+M29+N29+O29+P29+R29+S29)</f>
        <v>2.4987601386455456E-2</v>
      </c>
    </row>
    <row r="30" spans="1:21" s="332" customFormat="1">
      <c r="A30" s="330"/>
      <c r="B30" s="671"/>
      <c r="C30" s="672"/>
      <c r="D30" s="671"/>
      <c r="E30" s="671"/>
      <c r="F30" s="330"/>
      <c r="G30" s="330"/>
      <c r="H30" s="330"/>
      <c r="I30" s="330"/>
      <c r="J30" s="331"/>
      <c r="K30" s="331"/>
      <c r="L30" s="330"/>
      <c r="M30" s="330"/>
      <c r="N30" s="330"/>
      <c r="O30" s="330"/>
      <c r="P30" s="330"/>
      <c r="Q30" s="330"/>
      <c r="R30" s="330"/>
      <c r="S30" s="330"/>
      <c r="T30" s="330"/>
    </row>
    <row r="31" spans="1:21">
      <c r="A31" s="326" t="s">
        <v>3279</v>
      </c>
      <c r="B31" s="662">
        <f>G31/365</f>
        <v>176603.7506849315</v>
      </c>
      <c r="C31" s="663">
        <f>I31/G31</f>
        <v>0.20926633231032232</v>
      </c>
      <c r="D31" s="662">
        <f>H31*1000/G31</f>
        <v>912.8527793565687</v>
      </c>
      <c r="E31" s="662">
        <f>T31*1000/G31</f>
        <v>67.925208433107173</v>
      </c>
      <c r="F31" s="320">
        <v>9</v>
      </c>
      <c r="G31" s="320">
        <v>64460369</v>
      </c>
      <c r="H31" s="320">
        <v>58842827</v>
      </c>
      <c r="I31" s="320">
        <v>13489385</v>
      </c>
      <c r="K31" s="664">
        <f>SUM(L31:T31)</f>
        <v>58842827</v>
      </c>
      <c r="L31" s="320">
        <v>4588025</v>
      </c>
      <c r="M31" s="320">
        <v>0</v>
      </c>
      <c r="N31" s="320">
        <v>0</v>
      </c>
      <c r="O31" s="320">
        <v>0</v>
      </c>
      <c r="P31" s="320">
        <v>0</v>
      </c>
      <c r="Q31" s="320">
        <v>8145824</v>
      </c>
      <c r="R31" s="320">
        <v>41730494</v>
      </c>
      <c r="S31" s="320">
        <v>0</v>
      </c>
      <c r="T31" s="320">
        <v>4378484</v>
      </c>
      <c r="U31" s="325">
        <f>(O31+S31)/(L31+M31+N31+O31+P31+R31+S31)</f>
        <v>0</v>
      </c>
    </row>
  </sheetData>
  <mergeCells count="10">
    <mergeCell ref="H3:H4"/>
    <mergeCell ref="I3:I4"/>
    <mergeCell ref="L3:T3"/>
    <mergeCell ref="U3:U4"/>
    <mergeCell ref="A3:A4"/>
    <mergeCell ref="B3:B4"/>
    <mergeCell ref="C3:C4"/>
    <mergeCell ref="D3:D4"/>
    <mergeCell ref="E3:E4"/>
    <mergeCell ref="G3:G4"/>
  </mergeCells>
  <pageMargins left="0.7" right="0.7" top="0.75" bottom="0.75" header="0.3" footer="0.3"/>
  <pageSetup orientation="portrait" horizontalDpi="0" verticalDpi="0" r:id="rId1"/>
  <legacy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workbookViewId="0">
      <pane xSplit="1" topLeftCell="B1" activePane="topRight" state="frozen"/>
      <selection pane="topRight" activeCell="B18" sqref="B18"/>
    </sheetView>
  </sheetViews>
  <sheetFormatPr defaultRowHeight="15"/>
  <cols>
    <col min="1" max="1" width="19.42578125" bestFit="1" customWidth="1"/>
    <col min="2" max="2" width="8.85546875" bestFit="1" customWidth="1"/>
    <col min="3" max="3" width="6.5703125" bestFit="1" customWidth="1"/>
    <col min="4" max="4" width="6" bestFit="1" customWidth="1"/>
    <col min="5" max="5" width="8.42578125" bestFit="1" customWidth="1"/>
    <col min="6" max="6" width="11.28515625" bestFit="1" customWidth="1"/>
    <col min="7" max="7" width="6.28515625" bestFit="1" customWidth="1"/>
    <col min="8" max="8" width="9" bestFit="1" customWidth="1"/>
    <col min="10" max="10" width="7.7109375" bestFit="1" customWidth="1"/>
    <col min="11" max="11" width="6.85546875" bestFit="1" customWidth="1"/>
    <col min="12" max="12" width="5.5703125" style="92" bestFit="1" customWidth="1"/>
    <col min="13" max="13" width="6" bestFit="1" customWidth="1"/>
    <col min="14" max="14" width="6.7109375" bestFit="1" customWidth="1"/>
    <col min="15" max="15" width="6.42578125" bestFit="1" customWidth="1"/>
    <col min="16" max="16" width="5" bestFit="1" customWidth="1"/>
  </cols>
  <sheetData>
    <row r="1" spans="1:16">
      <c r="A1" s="90" t="s">
        <v>3280</v>
      </c>
    </row>
    <row r="3" spans="1:16" s="90" customFormat="1">
      <c r="A3" s="90" t="s">
        <v>1034</v>
      </c>
      <c r="B3" s="90" t="s">
        <v>1035</v>
      </c>
      <c r="C3" s="90" t="s">
        <v>1036</v>
      </c>
      <c r="D3" s="90" t="s">
        <v>1037</v>
      </c>
      <c r="E3" s="90" t="s">
        <v>1038</v>
      </c>
      <c r="F3" s="90" t="s">
        <v>998</v>
      </c>
      <c r="G3" s="90" t="s">
        <v>1039</v>
      </c>
      <c r="H3" s="90" t="s">
        <v>1040</v>
      </c>
      <c r="I3" s="90" t="s">
        <v>1041</v>
      </c>
      <c r="J3" s="90" t="s">
        <v>1042</v>
      </c>
      <c r="K3" s="90" t="s">
        <v>1043</v>
      </c>
      <c r="L3" s="91" t="s">
        <v>1044</v>
      </c>
      <c r="M3" s="90" t="s">
        <v>1045</v>
      </c>
      <c r="N3" s="90" t="s">
        <v>1046</v>
      </c>
      <c r="O3" s="90" t="s">
        <v>1047</v>
      </c>
      <c r="P3" s="90" t="s">
        <v>1048</v>
      </c>
    </row>
    <row r="4" spans="1:16">
      <c r="A4" t="s">
        <v>992</v>
      </c>
      <c r="B4">
        <v>50.11</v>
      </c>
      <c r="C4">
        <v>73.37</v>
      </c>
      <c r="D4">
        <v>2.36</v>
      </c>
    </row>
    <row r="5" spans="1:16">
      <c r="A5" t="s">
        <v>994</v>
      </c>
      <c r="L5" s="92">
        <v>21.07</v>
      </c>
    </row>
    <row r="6" spans="1:16">
      <c r="A6" t="s">
        <v>999</v>
      </c>
      <c r="I6">
        <v>124.4</v>
      </c>
      <c r="M6">
        <v>27.68</v>
      </c>
    </row>
    <row r="7" spans="1:16">
      <c r="A7" t="s">
        <v>505</v>
      </c>
      <c r="C7">
        <v>4.91</v>
      </c>
      <c r="D7">
        <v>1.29</v>
      </c>
      <c r="E7">
        <v>61.84</v>
      </c>
      <c r="J7">
        <v>85.04</v>
      </c>
    </row>
    <row r="8" spans="1:16">
      <c r="A8" t="s">
        <v>988</v>
      </c>
      <c r="C8">
        <v>6.08</v>
      </c>
      <c r="H8">
        <v>36.770000000000003</v>
      </c>
    </row>
    <row r="9" spans="1:16">
      <c r="A9" t="s">
        <v>993</v>
      </c>
      <c r="B9">
        <v>1.1599999999999999</v>
      </c>
      <c r="D9">
        <v>25.3</v>
      </c>
    </row>
    <row r="10" spans="1:16">
      <c r="A10" t="s">
        <v>1049</v>
      </c>
      <c r="F10">
        <v>2.79</v>
      </c>
    </row>
    <row r="11" spans="1:16">
      <c r="A11" t="s">
        <v>996</v>
      </c>
      <c r="B11">
        <v>1.8</v>
      </c>
    </row>
    <row r="12" spans="1:16">
      <c r="A12" t="s">
        <v>989</v>
      </c>
      <c r="D12">
        <v>1.5</v>
      </c>
      <c r="G12">
        <v>16.97</v>
      </c>
      <c r="N12">
        <v>11.12</v>
      </c>
    </row>
    <row r="13" spans="1:16">
      <c r="A13" t="s">
        <v>995</v>
      </c>
      <c r="P13">
        <v>45.68</v>
      </c>
    </row>
    <row r="14" spans="1:16">
      <c r="A14" t="s">
        <v>3281</v>
      </c>
      <c r="D14">
        <v>3.06</v>
      </c>
    </row>
    <row r="15" spans="1:16">
      <c r="A15" t="s">
        <v>997</v>
      </c>
      <c r="B15">
        <v>17.13</v>
      </c>
      <c r="K15">
        <v>13.49</v>
      </c>
    </row>
    <row r="16" spans="1:16">
      <c r="A16" t="s">
        <v>991</v>
      </c>
      <c r="O16">
        <v>64.239999999999995</v>
      </c>
    </row>
    <row r="17" spans="1:16">
      <c r="A17" t="s">
        <v>990</v>
      </c>
      <c r="C17">
        <v>1.08</v>
      </c>
      <c r="D17">
        <v>5.4</v>
      </c>
      <c r="E17">
        <v>1.0900000000000001</v>
      </c>
      <c r="F17">
        <v>6.32</v>
      </c>
      <c r="G17">
        <v>1.67</v>
      </c>
      <c r="N17">
        <v>0.19</v>
      </c>
    </row>
    <row r="18" spans="1:16">
      <c r="A18" t="s">
        <v>621</v>
      </c>
      <c r="B18">
        <f t="shared" ref="B18:P18" si="0">SUM(B4:B17)</f>
        <v>70.199999999999989</v>
      </c>
      <c r="C18">
        <f t="shared" si="0"/>
        <v>85.44</v>
      </c>
      <c r="D18">
        <f t="shared" si="0"/>
        <v>38.909999999999997</v>
      </c>
      <c r="E18">
        <f t="shared" si="0"/>
        <v>62.930000000000007</v>
      </c>
      <c r="F18">
        <f t="shared" si="0"/>
        <v>9.11</v>
      </c>
      <c r="G18">
        <f t="shared" si="0"/>
        <v>18.64</v>
      </c>
      <c r="H18">
        <f t="shared" si="0"/>
        <v>36.770000000000003</v>
      </c>
      <c r="I18">
        <f t="shared" si="0"/>
        <v>124.4</v>
      </c>
      <c r="J18">
        <f t="shared" si="0"/>
        <v>85.04</v>
      </c>
      <c r="K18">
        <f t="shared" si="0"/>
        <v>13.49</v>
      </c>
      <c r="L18" s="92">
        <f t="shared" si="0"/>
        <v>21.07</v>
      </c>
      <c r="M18">
        <f t="shared" si="0"/>
        <v>27.68</v>
      </c>
      <c r="N18">
        <f t="shared" si="0"/>
        <v>11.309999999999999</v>
      </c>
      <c r="O18">
        <f t="shared" si="0"/>
        <v>64.239999999999995</v>
      </c>
      <c r="P18">
        <f t="shared" si="0"/>
        <v>45.68</v>
      </c>
    </row>
    <row r="19" spans="1:16">
      <c r="A19" t="s">
        <v>1050</v>
      </c>
      <c r="B19" t="s">
        <v>1051</v>
      </c>
      <c r="C19" t="s">
        <v>1051</v>
      </c>
      <c r="D19" t="s">
        <v>1051</v>
      </c>
      <c r="E19" t="s">
        <v>1052</v>
      </c>
      <c r="F19" t="s">
        <v>1053</v>
      </c>
      <c r="G19" t="s">
        <v>1053</v>
      </c>
      <c r="H19" t="s">
        <v>1053</v>
      </c>
      <c r="I19" t="s">
        <v>1053</v>
      </c>
      <c r="J19" t="s">
        <v>1053</v>
      </c>
      <c r="K19" t="s">
        <v>1053</v>
      </c>
      <c r="L19" s="92" t="s">
        <v>1053</v>
      </c>
      <c r="M19" t="s">
        <v>1053</v>
      </c>
      <c r="N19" t="s">
        <v>1053</v>
      </c>
      <c r="O19" t="s">
        <v>1053</v>
      </c>
      <c r="P19" t="s">
        <v>1053</v>
      </c>
    </row>
    <row r="20" spans="1:16">
      <c r="A20" t="s">
        <v>1022</v>
      </c>
      <c r="B20">
        <v>30.4</v>
      </c>
      <c r="C20">
        <v>35.1</v>
      </c>
      <c r="D20">
        <v>37.299999999999997</v>
      </c>
      <c r="E20">
        <v>33.700000000000003</v>
      </c>
      <c r="F20">
        <v>33.700000000000003</v>
      </c>
      <c r="G20">
        <v>29.2</v>
      </c>
      <c r="H20">
        <v>39</v>
      </c>
      <c r="I20">
        <v>36</v>
      </c>
      <c r="J20">
        <v>45</v>
      </c>
      <c r="K20">
        <v>40.700000000000003</v>
      </c>
      <c r="L20" s="92">
        <v>35</v>
      </c>
      <c r="M20">
        <v>40.1</v>
      </c>
      <c r="O20">
        <v>30.2</v>
      </c>
      <c r="P20">
        <v>34.200000000000003</v>
      </c>
    </row>
  </sheetData>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1004</v>
      </c>
    </row>
    <row r="5" spans="1:8" s="1" customFormat="1" ht="12.75" customHeight="1">
      <c r="A5" s="750" t="s">
        <v>41</v>
      </c>
      <c r="B5" s="750"/>
      <c r="C5" s="750"/>
      <c r="D5" s="750"/>
      <c r="E5" s="4" t="s">
        <v>40</v>
      </c>
      <c r="F5" s="3"/>
      <c r="G5" s="270"/>
      <c r="H5" s="758"/>
    </row>
    <row r="6" spans="1:8" s="1" customFormat="1" ht="12.75" customHeight="1">
      <c r="A6" s="270"/>
      <c r="B6" s="270"/>
      <c r="C6" s="270"/>
      <c r="D6" s="270"/>
      <c r="E6" s="3"/>
      <c r="F6" s="3"/>
      <c r="G6" s="270"/>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329</v>
      </c>
      <c r="H18" s="3"/>
    </row>
    <row r="19" spans="1:8" s="1" customFormat="1" ht="12.75" customHeight="1">
      <c r="A19" s="169"/>
      <c r="B19" s="169" t="s">
        <v>80</v>
      </c>
      <c r="C19" s="169"/>
      <c r="D19" s="169"/>
      <c r="E19" s="162" t="s">
        <v>1</v>
      </c>
      <c r="F19" s="172"/>
      <c r="G19" s="173" t="s">
        <v>505</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9923</v>
      </c>
      <c r="H21" s="121"/>
    </row>
    <row r="22" spans="1:8" s="1" customFormat="1" ht="12.75" customHeight="1">
      <c r="A22" s="169"/>
      <c r="B22" s="169" t="s">
        <v>75</v>
      </c>
      <c r="C22" s="169"/>
      <c r="D22" s="169"/>
      <c r="E22" s="162" t="s">
        <v>74</v>
      </c>
      <c r="F22" s="170"/>
      <c r="G22" s="174">
        <v>237693</v>
      </c>
      <c r="H22" s="759"/>
    </row>
    <row r="23" spans="1:8" s="1" customFormat="1" ht="12.75" customHeight="1">
      <c r="A23" s="169"/>
      <c r="B23" s="169" t="s">
        <v>73</v>
      </c>
      <c r="C23" s="169"/>
      <c r="D23" s="169"/>
      <c r="E23" s="162" t="s">
        <v>49</v>
      </c>
      <c r="F23" s="170"/>
      <c r="G23" s="174">
        <v>357</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2837</v>
      </c>
      <c r="H42" s="3"/>
    </row>
    <row r="43" spans="1:8" s="1" customFormat="1" ht="12.75" customHeight="1">
      <c r="A43" s="169"/>
      <c r="B43" s="169" t="s">
        <v>58</v>
      </c>
      <c r="C43" s="169"/>
      <c r="D43" s="169"/>
      <c r="E43" s="162" t="s">
        <v>56</v>
      </c>
      <c r="F43" s="170"/>
      <c r="G43" s="173">
        <v>0.99</v>
      </c>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0.18</v>
      </c>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963</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9429</v>
      </c>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100</v>
      </c>
      <c r="H84" s="3"/>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v>80000</v>
      </c>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1005</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329</v>
      </c>
      <c r="H18" s="3"/>
    </row>
    <row r="19" spans="1:8" s="1" customFormat="1" ht="12.75" customHeight="1">
      <c r="A19" s="169"/>
      <c r="B19" s="169" t="s">
        <v>80</v>
      </c>
      <c r="C19" s="169"/>
      <c r="D19" s="169"/>
      <c r="E19" s="162" t="s">
        <v>1</v>
      </c>
      <c r="F19" s="172"/>
      <c r="G19" s="173" t="s">
        <v>988</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7108</v>
      </c>
      <c r="H21" s="121"/>
    </row>
    <row r="22" spans="1:8" s="1" customFormat="1" ht="12.75" customHeight="1">
      <c r="A22" s="169"/>
      <c r="B22" s="169" t="s">
        <v>75</v>
      </c>
      <c r="C22" s="169"/>
      <c r="D22" s="169"/>
      <c r="E22" s="162" t="s">
        <v>74</v>
      </c>
      <c r="F22" s="170"/>
      <c r="G22" s="174">
        <v>113437</v>
      </c>
      <c r="H22" s="759"/>
    </row>
    <row r="23" spans="1:8" s="1" customFormat="1" ht="12.75" customHeight="1">
      <c r="A23" s="169"/>
      <c r="B23" s="169" t="s">
        <v>73</v>
      </c>
      <c r="C23" s="169"/>
      <c r="D23" s="169"/>
      <c r="E23" s="162" t="s">
        <v>49</v>
      </c>
      <c r="F23" s="170"/>
      <c r="G23" s="174">
        <v>136</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5386</v>
      </c>
      <c r="H42" s="3"/>
    </row>
    <row r="43" spans="1:8" s="1" customFormat="1" ht="12.75" customHeight="1">
      <c r="A43" s="169"/>
      <c r="B43" s="169" t="s">
        <v>58</v>
      </c>
      <c r="C43" s="169"/>
      <c r="D43" s="169"/>
      <c r="E43" s="162" t="s">
        <v>56</v>
      </c>
      <c r="F43" s="170"/>
      <c r="G43" s="173">
        <v>1.03</v>
      </c>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0.38</v>
      </c>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711</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9429</v>
      </c>
      <c r="H82" s="3"/>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100</v>
      </c>
      <c r="H84" s="3"/>
    </row>
    <row r="85" spans="1:8">
      <c r="A85" s="169"/>
      <c r="B85" s="163"/>
      <c r="C85" s="169" t="s">
        <v>739</v>
      </c>
      <c r="D85" s="169"/>
      <c r="E85" s="162" t="s">
        <v>42</v>
      </c>
      <c r="F85" s="184"/>
      <c r="G85" s="189">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89"/>
  <sheetViews>
    <sheetView showGridLines="0" workbookViewId="0">
      <selection activeCell="G9" sqref="G9:H88"/>
    </sheetView>
  </sheetViews>
  <sheetFormatPr defaultRowHeight="15"/>
  <cols>
    <col min="4" max="4" width="41.42578125" customWidth="1"/>
    <col min="6" max="6" width="7.7109375" customWidth="1"/>
    <col min="9" max="9" width="125.7109375" customWidth="1"/>
  </cols>
  <sheetData>
    <row r="1" spans="1:9" s="43" customFormat="1" ht="19.5" customHeight="1">
      <c r="A1" s="43" t="s">
        <v>94</v>
      </c>
    </row>
    <row r="2" spans="1:9" s="42" customFormat="1" ht="12.75" customHeight="1"/>
    <row r="3" spans="1:9" s="5" customFormat="1" ht="14.1" customHeight="1">
      <c r="A3" s="5" t="s">
        <v>93</v>
      </c>
    </row>
    <row r="4" spans="1:9" s="42" customFormat="1" ht="12.75" customHeight="1">
      <c r="A4" s="123"/>
      <c r="B4" s="123"/>
      <c r="C4" s="123"/>
      <c r="D4" s="123"/>
      <c r="E4" s="123"/>
      <c r="F4" s="123"/>
      <c r="G4" s="123"/>
      <c r="H4" s="123"/>
      <c r="I4" s="757" t="s">
        <v>1006</v>
      </c>
    </row>
    <row r="5" spans="1:9" s="1" customFormat="1" ht="12.75" customHeight="1">
      <c r="A5" s="750" t="s">
        <v>41</v>
      </c>
      <c r="B5" s="750"/>
      <c r="C5" s="750"/>
      <c r="D5" s="750"/>
      <c r="E5" s="4" t="s">
        <v>40</v>
      </c>
      <c r="F5" s="3"/>
      <c r="G5" s="168"/>
      <c r="H5" s="305"/>
      <c r="I5" s="758"/>
    </row>
    <row r="6" spans="1:9" s="1" customFormat="1" ht="12.75" customHeight="1">
      <c r="A6" s="168"/>
      <c r="B6" s="168"/>
      <c r="C6" s="168"/>
      <c r="D6" s="168"/>
      <c r="E6" s="3"/>
      <c r="F6" s="3"/>
      <c r="G6" s="168"/>
      <c r="H6" s="305"/>
      <c r="I6" s="758"/>
    </row>
    <row r="7" spans="1:9" s="1" customFormat="1" ht="12.75" customHeight="1">
      <c r="A7" s="169" t="s">
        <v>92</v>
      </c>
      <c r="B7" s="169"/>
      <c r="C7" s="169"/>
      <c r="D7" s="169"/>
      <c r="E7" s="170"/>
      <c r="F7" s="170"/>
      <c r="G7" s="23"/>
      <c r="H7" s="23"/>
      <c r="I7" s="3"/>
    </row>
    <row r="8" spans="1:9" s="1" customFormat="1" ht="12.75" customHeight="1">
      <c r="A8" s="166" t="s">
        <v>91</v>
      </c>
      <c r="B8" s="169"/>
      <c r="C8" s="169"/>
      <c r="D8" s="169"/>
      <c r="E8" s="170"/>
      <c r="F8" s="170"/>
      <c r="G8" s="23"/>
      <c r="H8" s="23"/>
      <c r="I8" s="4" t="s">
        <v>535</v>
      </c>
    </row>
    <row r="9" spans="1:9" s="1" customFormat="1" ht="12.75" customHeight="1">
      <c r="A9" s="169"/>
      <c r="B9" s="171" t="s">
        <v>90</v>
      </c>
      <c r="C9" s="171"/>
      <c r="D9" s="171"/>
      <c r="E9" s="162" t="s">
        <v>1</v>
      </c>
      <c r="F9" s="172"/>
      <c r="G9" s="173"/>
      <c r="H9" s="173"/>
      <c r="I9" s="3"/>
    </row>
    <row r="10" spans="1:9" s="1" customFormat="1" ht="12.75" customHeight="1">
      <c r="A10" s="169"/>
      <c r="B10" s="171" t="s">
        <v>89</v>
      </c>
      <c r="C10" s="171"/>
      <c r="D10" s="171"/>
      <c r="E10" s="162" t="s">
        <v>1</v>
      </c>
      <c r="F10" s="172"/>
      <c r="G10" s="173"/>
      <c r="H10" s="173"/>
      <c r="I10" s="3"/>
    </row>
    <row r="11" spans="1:9" s="1" customFormat="1" ht="12.75" customHeight="1">
      <c r="A11" s="169"/>
      <c r="B11" s="171" t="s">
        <v>88</v>
      </c>
      <c r="C11" s="171"/>
      <c r="D11" s="171"/>
      <c r="E11" s="162" t="s">
        <v>1</v>
      </c>
      <c r="F11" s="172"/>
      <c r="G11" s="173"/>
      <c r="H11" s="173"/>
      <c r="I11" s="3"/>
    </row>
    <row r="12" spans="1:9" s="1" customFormat="1" ht="12.75" customHeight="1">
      <c r="A12" s="169"/>
      <c r="B12" s="171" t="s">
        <v>87</v>
      </c>
      <c r="C12" s="171"/>
      <c r="D12" s="171"/>
      <c r="E12" s="162" t="s">
        <v>1</v>
      </c>
      <c r="F12" s="172"/>
      <c r="G12" s="173"/>
      <c r="H12" s="173"/>
      <c r="I12" s="3"/>
    </row>
    <row r="13" spans="1:9" s="1" customFormat="1" ht="12.75" customHeight="1">
      <c r="A13" s="169"/>
      <c r="B13" s="171" t="s">
        <v>86</v>
      </c>
      <c r="C13" s="171"/>
      <c r="D13" s="171"/>
      <c r="E13" s="162" t="s">
        <v>1</v>
      </c>
      <c r="F13" s="172"/>
      <c r="G13" s="173"/>
      <c r="H13" s="173"/>
      <c r="I13" s="3"/>
    </row>
    <row r="14" spans="1:9" s="1" customFormat="1" ht="12.75" customHeight="1">
      <c r="A14" s="169"/>
      <c r="B14" s="171" t="s">
        <v>85</v>
      </c>
      <c r="C14" s="171"/>
      <c r="D14" s="171"/>
      <c r="E14" s="162" t="s">
        <v>1</v>
      </c>
      <c r="F14" s="172"/>
      <c r="G14" s="173"/>
      <c r="H14" s="173"/>
      <c r="I14" s="3"/>
    </row>
    <row r="15" spans="1:9" s="1" customFormat="1" ht="12.75" customHeight="1">
      <c r="A15" s="169"/>
      <c r="B15" s="170" t="s">
        <v>84</v>
      </c>
      <c r="C15" s="171"/>
      <c r="D15" s="171"/>
      <c r="E15" s="162" t="s">
        <v>1</v>
      </c>
      <c r="F15" s="172"/>
      <c r="G15" s="173"/>
      <c r="H15" s="173"/>
      <c r="I15" s="3"/>
    </row>
    <row r="16" spans="1:9" s="1" customFormat="1" ht="12.75" customHeight="1">
      <c r="A16" s="169"/>
      <c r="B16" s="169"/>
      <c r="C16" s="169"/>
      <c r="D16" s="169"/>
      <c r="E16" s="165"/>
      <c r="F16" s="172"/>
      <c r="G16" s="3"/>
      <c r="H16" s="3"/>
      <c r="I16" s="3"/>
    </row>
    <row r="17" spans="1:9" s="1" customFormat="1" ht="12.75" customHeight="1">
      <c r="A17" s="169" t="s">
        <v>83</v>
      </c>
      <c r="B17" s="169"/>
      <c r="C17" s="169"/>
      <c r="D17" s="169"/>
      <c r="E17" s="162"/>
      <c r="F17" s="172"/>
      <c r="G17" s="23"/>
      <c r="H17" s="23"/>
      <c r="I17" s="3"/>
    </row>
    <row r="18" spans="1:9" s="1" customFormat="1" ht="12.75" customHeight="1">
      <c r="A18" s="169"/>
      <c r="B18" s="169" t="s">
        <v>82</v>
      </c>
      <c r="C18" s="169"/>
      <c r="D18" s="169"/>
      <c r="E18" s="162" t="s">
        <v>1</v>
      </c>
      <c r="F18" s="172"/>
      <c r="G18" s="173" t="s">
        <v>329</v>
      </c>
      <c r="H18" s="173" t="s">
        <v>329</v>
      </c>
      <c r="I18" s="3"/>
    </row>
    <row r="19" spans="1:9" s="1" customFormat="1" ht="12.75" customHeight="1">
      <c r="A19" s="169"/>
      <c r="B19" s="169" t="s">
        <v>80</v>
      </c>
      <c r="C19" s="169"/>
      <c r="D19" s="169"/>
      <c r="E19" s="162" t="s">
        <v>1</v>
      </c>
      <c r="F19" s="172"/>
      <c r="G19" s="173" t="s">
        <v>989</v>
      </c>
      <c r="H19" s="173" t="s">
        <v>1000</v>
      </c>
      <c r="I19" s="3"/>
    </row>
    <row r="20" spans="1:9" s="1" customFormat="1" ht="12.75" customHeight="1">
      <c r="A20" s="169"/>
      <c r="B20" s="169" t="s">
        <v>79</v>
      </c>
      <c r="C20" s="169"/>
      <c r="D20" s="169"/>
      <c r="E20" s="162" t="s">
        <v>78</v>
      </c>
      <c r="F20" s="172"/>
      <c r="G20" s="173"/>
      <c r="H20" s="173"/>
      <c r="I20" s="121"/>
    </row>
    <row r="21" spans="1:9" s="1" customFormat="1" ht="12.75" customHeight="1">
      <c r="A21" s="169"/>
      <c r="B21" s="169" t="s">
        <v>77</v>
      </c>
      <c r="C21" s="169"/>
      <c r="D21" s="169"/>
      <c r="E21" s="162" t="s">
        <v>76</v>
      </c>
      <c r="F21" s="172"/>
      <c r="G21" s="173">
        <v>7600</v>
      </c>
      <c r="H21" s="173">
        <v>10147</v>
      </c>
      <c r="I21" s="121"/>
    </row>
    <row r="22" spans="1:9" s="1" customFormat="1" ht="12.75" customHeight="1">
      <c r="A22" s="169"/>
      <c r="B22" s="169" t="s">
        <v>75</v>
      </c>
      <c r="C22" s="169"/>
      <c r="D22" s="169"/>
      <c r="E22" s="162" t="s">
        <v>74</v>
      </c>
      <c r="F22" s="170"/>
      <c r="G22" s="174">
        <v>63519</v>
      </c>
      <c r="H22" s="174">
        <v>1741162</v>
      </c>
      <c r="I22" s="759"/>
    </row>
    <row r="23" spans="1:9" s="1" customFormat="1" ht="12.75" customHeight="1">
      <c r="A23" s="169"/>
      <c r="B23" s="169" t="s">
        <v>73</v>
      </c>
      <c r="C23" s="169"/>
      <c r="D23" s="169"/>
      <c r="E23" s="162" t="s">
        <v>49</v>
      </c>
      <c r="F23" s="170"/>
      <c r="G23" s="174">
        <v>78</v>
      </c>
      <c r="H23" s="174">
        <v>1263</v>
      </c>
      <c r="I23" s="759"/>
    </row>
    <row r="24" spans="1:9" s="1" customFormat="1" ht="12.75" customHeight="1">
      <c r="A24" s="169"/>
      <c r="B24" s="169" t="s">
        <v>743</v>
      </c>
      <c r="C24" s="169"/>
      <c r="D24" s="169"/>
      <c r="E24" s="162" t="s">
        <v>49</v>
      </c>
      <c r="F24" s="170"/>
      <c r="G24" s="174"/>
      <c r="H24" s="174"/>
      <c r="I24" s="125"/>
    </row>
    <row r="25" spans="1:9" s="1" customFormat="1" ht="12.75" customHeight="1">
      <c r="A25" s="169"/>
      <c r="B25" s="169" t="s">
        <v>744</v>
      </c>
      <c r="C25" s="169"/>
      <c r="D25" s="169"/>
      <c r="E25" s="162" t="s">
        <v>436</v>
      </c>
      <c r="F25" s="170"/>
      <c r="G25" s="174"/>
      <c r="H25" s="174"/>
      <c r="I25" s="125"/>
    </row>
    <row r="26" spans="1:9" s="1" customFormat="1" ht="12.75" customHeight="1">
      <c r="A26" s="169"/>
      <c r="B26" s="169" t="s">
        <v>745</v>
      </c>
      <c r="C26" s="169"/>
      <c r="D26" s="169"/>
      <c r="E26" s="162" t="s">
        <v>746</v>
      </c>
      <c r="F26" s="170"/>
      <c r="G26" s="174"/>
      <c r="H26" s="174"/>
      <c r="I26" s="126"/>
    </row>
    <row r="27" spans="1:9" s="1" customFormat="1" ht="12.75" customHeight="1">
      <c r="A27" s="169"/>
      <c r="B27" s="169" t="s">
        <v>437</v>
      </c>
      <c r="C27" s="169"/>
      <c r="D27" s="169"/>
      <c r="E27" s="162" t="s">
        <v>72</v>
      </c>
      <c r="F27" s="170"/>
      <c r="G27" s="175"/>
      <c r="H27" s="175"/>
      <c r="I27" s="3"/>
    </row>
    <row r="28" spans="1:9" s="1" customFormat="1" ht="12.75" customHeight="1">
      <c r="A28" s="169"/>
      <c r="B28" s="169"/>
      <c r="C28" s="169"/>
      <c r="D28" s="169"/>
      <c r="E28" s="162"/>
      <c r="F28" s="170"/>
      <c r="G28" s="23"/>
      <c r="H28" s="23"/>
      <c r="I28" s="3"/>
    </row>
    <row r="29" spans="1:9" s="1" customFormat="1" ht="12.75" customHeight="1">
      <c r="A29" s="169" t="s">
        <v>71</v>
      </c>
      <c r="B29" s="169"/>
      <c r="C29" s="169"/>
      <c r="D29" s="169"/>
      <c r="E29" s="162"/>
      <c r="F29" s="170"/>
      <c r="G29" s="23"/>
      <c r="H29" s="23"/>
      <c r="I29" s="3"/>
    </row>
    <row r="30" spans="1:9" s="1" customFormat="1" ht="12.75" customHeight="1">
      <c r="A30" s="169"/>
      <c r="B30" s="169" t="s">
        <v>70</v>
      </c>
      <c r="C30" s="169"/>
      <c r="D30" s="169"/>
      <c r="E30" s="162" t="s">
        <v>69</v>
      </c>
      <c r="F30" s="170"/>
      <c r="G30" s="173">
        <v>35</v>
      </c>
      <c r="H30" s="173">
        <v>35</v>
      </c>
      <c r="I30" s="121"/>
    </row>
    <row r="31" spans="1:9" s="1" customFormat="1" ht="12.75" customHeight="1">
      <c r="A31" s="169"/>
      <c r="B31" s="163" t="s">
        <v>68</v>
      </c>
      <c r="C31" s="169"/>
      <c r="D31" s="169"/>
      <c r="E31" s="162"/>
      <c r="F31" s="170"/>
      <c r="G31" s="176"/>
      <c r="H31" s="306"/>
      <c r="I31" s="3"/>
    </row>
    <row r="32" spans="1:9" s="1" customFormat="1" ht="12.75" customHeight="1">
      <c r="A32" s="169"/>
      <c r="B32" s="170"/>
      <c r="C32" s="170"/>
      <c r="D32" s="169" t="s">
        <v>67</v>
      </c>
      <c r="E32" s="162" t="s">
        <v>62</v>
      </c>
      <c r="F32" s="170"/>
      <c r="G32" s="175"/>
      <c r="H32" s="175"/>
      <c r="I32" s="3"/>
    </row>
    <row r="33" spans="1:9" s="1" customFormat="1" ht="12.75" customHeight="1">
      <c r="A33" s="169"/>
      <c r="B33" s="177"/>
      <c r="C33" s="170"/>
      <c r="D33" s="169" t="s">
        <v>66</v>
      </c>
      <c r="E33" s="162" t="s">
        <v>62</v>
      </c>
      <c r="F33" s="170"/>
      <c r="G33" s="175"/>
      <c r="H33" s="175"/>
      <c r="I33" s="3"/>
    </row>
    <row r="34" spans="1:9" s="1" customFormat="1" ht="12.75" customHeight="1">
      <c r="A34" s="169"/>
      <c r="B34" s="178"/>
      <c r="C34" s="170"/>
      <c r="D34" s="169" t="s">
        <v>65</v>
      </c>
      <c r="E34" s="162" t="s">
        <v>62</v>
      </c>
      <c r="F34" s="170"/>
      <c r="G34" s="175"/>
      <c r="H34" s="175"/>
      <c r="I34" s="3"/>
    </row>
    <row r="35" spans="1:9" s="1" customFormat="1" ht="12.75" customHeight="1">
      <c r="A35" s="169"/>
      <c r="B35" s="178"/>
      <c r="C35" s="170"/>
      <c r="D35" s="169" t="s">
        <v>64</v>
      </c>
      <c r="E35" s="162" t="s">
        <v>62</v>
      </c>
      <c r="F35" s="170"/>
      <c r="G35" s="175"/>
      <c r="H35" s="175"/>
      <c r="I35" s="3"/>
    </row>
    <row r="36" spans="1:9" s="1" customFormat="1" ht="12.75" customHeight="1">
      <c r="A36" s="169"/>
      <c r="B36" s="178"/>
      <c r="C36" s="170"/>
      <c r="D36" s="169" t="s">
        <v>63</v>
      </c>
      <c r="E36" s="162" t="s">
        <v>62</v>
      </c>
      <c r="F36" s="170"/>
      <c r="G36" s="175"/>
      <c r="H36" s="175"/>
      <c r="I36" s="3"/>
    </row>
    <row r="37" spans="1:9" s="1" customFormat="1" ht="12.75" customHeight="1">
      <c r="A37" s="169"/>
      <c r="B37" s="169"/>
      <c r="C37" s="170"/>
      <c r="D37" s="169" t="s">
        <v>757</v>
      </c>
      <c r="E37" s="162" t="s">
        <v>62</v>
      </c>
      <c r="F37" s="170"/>
      <c r="G37" s="175"/>
      <c r="H37" s="175"/>
      <c r="I37" s="3"/>
    </row>
    <row r="38" spans="1:9" s="1" customFormat="1" ht="12.75" customHeight="1">
      <c r="A38" s="169"/>
      <c r="B38" s="169"/>
      <c r="C38" s="170"/>
      <c r="D38" s="169" t="s">
        <v>758</v>
      </c>
      <c r="E38" s="162" t="s">
        <v>62</v>
      </c>
      <c r="F38" s="170"/>
      <c r="G38" s="175"/>
      <c r="H38" s="175"/>
      <c r="I38" s="3"/>
    </row>
    <row r="39" spans="1:9" s="1" customFormat="1" ht="12.75" customHeight="1">
      <c r="A39" s="169"/>
      <c r="B39" s="169"/>
      <c r="C39" s="170"/>
      <c r="D39" s="169"/>
      <c r="E39" s="162"/>
      <c r="F39" s="170"/>
      <c r="G39" s="34"/>
      <c r="H39" s="307"/>
      <c r="I39" s="3"/>
    </row>
    <row r="40" spans="1:9" s="1" customFormat="1" ht="12.75" customHeight="1">
      <c r="A40" s="169" t="s">
        <v>61</v>
      </c>
      <c r="B40" s="169"/>
      <c r="C40" s="169"/>
      <c r="D40" s="169"/>
      <c r="E40" s="162"/>
      <c r="F40" s="170"/>
      <c r="G40" s="179"/>
      <c r="H40" s="179"/>
      <c r="I40" s="3"/>
    </row>
    <row r="41" spans="1:9" s="1" customFormat="1" ht="12.75" customHeight="1">
      <c r="A41" s="166" t="s">
        <v>60</v>
      </c>
      <c r="B41" s="169"/>
      <c r="C41" s="169"/>
      <c r="D41" s="169"/>
      <c r="E41" s="162"/>
      <c r="F41" s="170"/>
      <c r="G41" s="180"/>
      <c r="H41" s="179"/>
      <c r="I41" s="3"/>
    </row>
    <row r="42" spans="1:9" s="1" customFormat="1" ht="12.75" customHeight="1">
      <c r="A42" s="169"/>
      <c r="B42" s="169" t="s">
        <v>59</v>
      </c>
      <c r="C42" s="169"/>
      <c r="D42" s="169"/>
      <c r="E42" s="162" t="s">
        <v>45</v>
      </c>
      <c r="F42" s="170"/>
      <c r="G42" s="173">
        <v>2907</v>
      </c>
      <c r="H42" s="173">
        <v>4052</v>
      </c>
      <c r="I42" s="3"/>
    </row>
    <row r="43" spans="1:9" s="1" customFormat="1" ht="12.75" customHeight="1">
      <c r="A43" s="169"/>
      <c r="B43" s="169" t="s">
        <v>58</v>
      </c>
      <c r="C43" s="169"/>
      <c r="D43" s="169"/>
      <c r="E43" s="162" t="s">
        <v>56</v>
      </c>
      <c r="F43" s="170"/>
      <c r="G43" s="173">
        <v>1.1299999999999999</v>
      </c>
      <c r="H43" s="173">
        <v>1.04</v>
      </c>
      <c r="I43" s="3"/>
    </row>
    <row r="44" spans="1:9" s="1" customFormat="1" ht="12.75" customHeight="1">
      <c r="A44" s="169"/>
      <c r="B44" s="163" t="s">
        <v>57</v>
      </c>
      <c r="C44" s="169"/>
      <c r="D44" s="169"/>
      <c r="E44" s="162" t="s">
        <v>56</v>
      </c>
      <c r="F44" s="170"/>
      <c r="G44" s="175"/>
      <c r="H44" s="175"/>
      <c r="I44" s="3"/>
    </row>
    <row r="45" spans="1:9" s="1" customFormat="1" ht="12.75" customHeight="1">
      <c r="A45" s="169"/>
      <c r="B45" s="163" t="s">
        <v>55</v>
      </c>
      <c r="C45" s="169"/>
      <c r="D45" s="169"/>
      <c r="E45" s="162" t="s">
        <v>515</v>
      </c>
      <c r="F45" s="170"/>
      <c r="G45" s="175"/>
      <c r="H45" s="175"/>
      <c r="I45" s="3"/>
    </row>
    <row r="46" spans="1:9" s="1" customFormat="1" ht="12.75" customHeight="1">
      <c r="A46" s="169"/>
      <c r="B46" s="163" t="s">
        <v>54</v>
      </c>
      <c r="C46" s="169"/>
      <c r="D46" s="169"/>
      <c r="E46" s="162" t="s">
        <v>45</v>
      </c>
      <c r="F46" s="170"/>
      <c r="G46" s="175"/>
      <c r="H46" s="175"/>
      <c r="I46" s="3"/>
    </row>
    <row r="47" spans="1:9" s="1" customFormat="1" ht="12.75" customHeight="1">
      <c r="A47" s="169"/>
      <c r="B47" s="163" t="s">
        <v>53</v>
      </c>
      <c r="C47" s="169"/>
      <c r="D47" s="169"/>
      <c r="E47" s="162" t="s">
        <v>52</v>
      </c>
      <c r="F47" s="170"/>
      <c r="G47" s="175"/>
      <c r="H47" s="175"/>
      <c r="I47" s="3"/>
    </row>
    <row r="48" spans="1:9" s="1" customFormat="1" ht="12.75" customHeight="1">
      <c r="A48" s="169"/>
      <c r="B48" s="163" t="s">
        <v>51</v>
      </c>
      <c r="C48" s="169"/>
      <c r="D48" s="169"/>
      <c r="E48" s="162" t="s">
        <v>49</v>
      </c>
      <c r="F48" s="170"/>
      <c r="G48" s="175"/>
      <c r="H48" s="175"/>
      <c r="I48" s="3"/>
    </row>
    <row r="49" spans="1:9" s="1" customFormat="1" ht="12.75" customHeight="1">
      <c r="A49" s="169"/>
      <c r="B49" s="163" t="s">
        <v>50</v>
      </c>
      <c r="C49" s="169"/>
      <c r="D49" s="169"/>
      <c r="E49" s="162" t="s">
        <v>49</v>
      </c>
      <c r="F49" s="170"/>
      <c r="G49" s="181">
        <v>0.82</v>
      </c>
      <c r="H49" s="181">
        <v>0.28000000000000003</v>
      </c>
      <c r="I49" s="127"/>
    </row>
    <row r="50" spans="1:9" s="1" customFormat="1" ht="12.75" customHeight="1">
      <c r="A50" s="169"/>
      <c r="B50" s="163" t="s">
        <v>747</v>
      </c>
      <c r="C50" s="169"/>
      <c r="D50" s="169"/>
      <c r="E50" s="162" t="s">
        <v>49</v>
      </c>
      <c r="F50" s="170"/>
      <c r="G50" s="175"/>
      <c r="H50" s="175"/>
      <c r="I50" s="3"/>
    </row>
    <row r="51" spans="1:9" s="1" customFormat="1" ht="12.75" customHeight="1">
      <c r="A51" s="169"/>
      <c r="B51" s="163" t="s">
        <v>748</v>
      </c>
      <c r="C51" s="169"/>
      <c r="D51" s="169"/>
      <c r="E51" s="162" t="s">
        <v>49</v>
      </c>
      <c r="F51" s="170"/>
      <c r="G51" s="175"/>
      <c r="H51" s="175"/>
      <c r="I51" s="3"/>
    </row>
    <row r="52" spans="1:9" s="1" customFormat="1" ht="12.75" customHeight="1">
      <c r="A52" s="169"/>
      <c r="B52" s="169"/>
      <c r="C52" s="169"/>
      <c r="D52" s="169"/>
      <c r="E52" s="162"/>
      <c r="F52" s="170"/>
      <c r="G52" s="23"/>
      <c r="H52" s="23"/>
      <c r="I52" s="3"/>
    </row>
    <row r="53" spans="1:9" s="1" customFormat="1" ht="12.75" customHeight="1">
      <c r="A53" s="169" t="s">
        <v>48</v>
      </c>
      <c r="B53" s="169"/>
      <c r="C53" s="169"/>
      <c r="D53" s="169"/>
      <c r="E53" s="162"/>
      <c r="F53" s="170"/>
      <c r="G53" s="23"/>
      <c r="H53" s="23"/>
      <c r="I53" s="3"/>
    </row>
    <row r="54" spans="1:9" s="1" customFormat="1" ht="12.75" customHeight="1">
      <c r="A54" s="169"/>
      <c r="B54" s="169" t="s">
        <v>47</v>
      </c>
      <c r="C54" s="169"/>
      <c r="D54" s="169"/>
      <c r="E54" s="162" t="s">
        <v>1</v>
      </c>
      <c r="F54" s="170"/>
      <c r="G54" s="173"/>
      <c r="H54" s="173"/>
      <c r="I54" s="3"/>
    </row>
    <row r="55" spans="1:9" s="1" customFormat="1" ht="12.75" customHeight="1">
      <c r="A55" s="169"/>
      <c r="B55" s="169" t="s">
        <v>46</v>
      </c>
      <c r="C55" s="169"/>
      <c r="D55" s="169"/>
      <c r="E55" s="162" t="s">
        <v>1</v>
      </c>
      <c r="F55" s="170"/>
      <c r="G55" s="173"/>
      <c r="H55" s="173"/>
      <c r="I55" s="3"/>
    </row>
    <row r="56" spans="1:9" s="1" customFormat="1" ht="12.75" customHeight="1">
      <c r="A56" s="169"/>
      <c r="B56" s="169" t="s">
        <v>722</v>
      </c>
      <c r="C56" s="169"/>
      <c r="D56" s="169"/>
      <c r="E56" s="162" t="s">
        <v>1</v>
      </c>
      <c r="F56" s="170"/>
      <c r="G56" s="173"/>
      <c r="H56" s="173"/>
      <c r="I56" s="3"/>
    </row>
    <row r="57" spans="1:9" s="1" customFormat="1" ht="12.75" customHeight="1">
      <c r="A57" s="169"/>
      <c r="B57" s="169" t="s">
        <v>723</v>
      </c>
      <c r="C57" s="169"/>
      <c r="D57" s="169"/>
      <c r="E57" s="162" t="s">
        <v>1</v>
      </c>
      <c r="F57" s="170"/>
      <c r="G57" s="173"/>
      <c r="H57" s="173"/>
      <c r="I57" s="3"/>
    </row>
    <row r="58" spans="1:9" s="1" customFormat="1" ht="12.75" customHeight="1">
      <c r="A58" s="169"/>
      <c r="B58" s="169" t="s">
        <v>724</v>
      </c>
      <c r="C58" s="169"/>
      <c r="D58" s="169"/>
      <c r="E58" s="162" t="s">
        <v>1</v>
      </c>
      <c r="F58" s="170"/>
      <c r="G58" s="173"/>
      <c r="H58" s="173"/>
      <c r="I58" s="3"/>
    </row>
    <row r="59" spans="1:9" s="1" customFormat="1" ht="12.75" customHeight="1">
      <c r="A59" s="169"/>
      <c r="B59" s="163" t="s">
        <v>725</v>
      </c>
      <c r="C59" s="169"/>
      <c r="D59" s="169"/>
      <c r="E59" s="162" t="s">
        <v>45</v>
      </c>
      <c r="F59" s="170"/>
      <c r="G59" s="173">
        <v>2062</v>
      </c>
      <c r="H59" s="173">
        <v>920</v>
      </c>
      <c r="I59" s="3"/>
    </row>
    <row r="60" spans="1:9" s="1" customFormat="1" ht="12.75" customHeight="1">
      <c r="A60" s="169"/>
      <c r="B60" s="163" t="s">
        <v>726</v>
      </c>
      <c r="C60" s="169"/>
      <c r="D60" s="169"/>
      <c r="E60" s="162" t="s">
        <v>45</v>
      </c>
      <c r="F60" s="182"/>
      <c r="G60" s="175"/>
      <c r="H60" s="175"/>
      <c r="I60" s="3"/>
    </row>
    <row r="61" spans="1:9" s="1" customFormat="1" ht="12.75" customHeight="1">
      <c r="A61" s="169"/>
      <c r="B61" s="163" t="s">
        <v>727</v>
      </c>
      <c r="C61" s="169"/>
      <c r="D61" s="169"/>
      <c r="E61" s="162" t="s">
        <v>49</v>
      </c>
      <c r="F61" s="183"/>
      <c r="G61" s="175"/>
      <c r="H61" s="175"/>
      <c r="I61" s="3"/>
    </row>
    <row r="62" spans="1:9" s="1" customFormat="1" ht="12.75" customHeight="1">
      <c r="A62" s="169"/>
      <c r="B62" s="163"/>
      <c r="C62" s="169"/>
      <c r="D62" s="169"/>
      <c r="E62" s="162"/>
      <c r="F62" s="184"/>
      <c r="G62" s="185"/>
      <c r="H62" s="186"/>
      <c r="I62" s="3"/>
    </row>
    <row r="63" spans="1:9" s="1" customFormat="1" ht="12.75" customHeight="1">
      <c r="A63" s="169" t="s">
        <v>749</v>
      </c>
      <c r="B63" s="163"/>
      <c r="C63" s="169"/>
      <c r="D63" s="169"/>
      <c r="E63" s="162"/>
      <c r="F63" s="184"/>
      <c r="G63" s="186"/>
      <c r="H63" s="186"/>
      <c r="I63" s="3"/>
    </row>
    <row r="64" spans="1:9" s="1" customFormat="1" ht="12.75" customHeight="1">
      <c r="A64" s="169"/>
      <c r="B64" s="187" t="s">
        <v>44</v>
      </c>
      <c r="C64" s="169"/>
      <c r="D64" s="169"/>
      <c r="E64" s="162"/>
      <c r="F64" s="184"/>
      <c r="G64" s="188"/>
      <c r="H64" s="184"/>
      <c r="I64" s="3"/>
    </row>
    <row r="65" spans="1:9" s="1" customFormat="1" ht="12.75" customHeight="1">
      <c r="A65" s="169"/>
      <c r="B65" s="187"/>
      <c r="C65" s="187" t="s">
        <v>750</v>
      </c>
      <c r="D65" s="169"/>
      <c r="E65" s="162" t="s">
        <v>1</v>
      </c>
      <c r="F65" s="184"/>
      <c r="G65" s="13">
        <v>1</v>
      </c>
      <c r="H65" s="13">
        <v>1</v>
      </c>
      <c r="I65" s="3" t="s">
        <v>349</v>
      </c>
    </row>
    <row r="66" spans="1:9" s="1" customFormat="1" ht="12.75" customHeight="1">
      <c r="A66" s="169"/>
      <c r="B66" s="187"/>
      <c r="C66" s="187" t="s">
        <v>751</v>
      </c>
      <c r="D66" s="169"/>
      <c r="E66" s="162" t="s">
        <v>1</v>
      </c>
      <c r="F66" s="184"/>
      <c r="G66" s="13">
        <v>0</v>
      </c>
      <c r="H66" s="13">
        <v>0</v>
      </c>
      <c r="I66" s="3"/>
    </row>
    <row r="67" spans="1:9" s="1" customFormat="1" ht="12.75" customHeight="1">
      <c r="A67" s="169"/>
      <c r="B67" s="187"/>
      <c r="C67" s="187" t="s">
        <v>752</v>
      </c>
      <c r="D67" s="169"/>
      <c r="E67" s="162" t="s">
        <v>1</v>
      </c>
      <c r="F67" s="184"/>
      <c r="G67" s="13">
        <v>0</v>
      </c>
      <c r="H67" s="13">
        <v>0</v>
      </c>
      <c r="I67" s="3"/>
    </row>
    <row r="68" spans="1:9" s="1" customFormat="1" ht="12.75" customHeight="1">
      <c r="A68" s="169"/>
      <c r="B68" s="187" t="s">
        <v>43</v>
      </c>
      <c r="C68" s="187"/>
      <c r="D68" s="169"/>
      <c r="E68" s="162"/>
      <c r="F68" s="184"/>
      <c r="G68" s="11"/>
      <c r="H68" s="11"/>
      <c r="I68" s="3"/>
    </row>
    <row r="69" spans="1:9" s="1" customFormat="1" ht="12.75" customHeight="1">
      <c r="A69" s="169"/>
      <c r="B69" s="187"/>
      <c r="C69" s="187" t="s">
        <v>753</v>
      </c>
      <c r="D69" s="169"/>
      <c r="E69" s="162" t="s">
        <v>1</v>
      </c>
      <c r="F69" s="184"/>
      <c r="G69" s="13">
        <v>1</v>
      </c>
      <c r="H69" s="13">
        <v>1</v>
      </c>
      <c r="I69" s="3" t="s">
        <v>348</v>
      </c>
    </row>
    <row r="70" spans="1:9" s="1" customFormat="1" ht="12.75" customHeight="1">
      <c r="A70" s="169"/>
      <c r="B70" s="187"/>
      <c r="C70" s="187" t="s">
        <v>754</v>
      </c>
      <c r="D70" s="169"/>
      <c r="E70" s="162" t="s">
        <v>1</v>
      </c>
      <c r="F70" s="184"/>
      <c r="G70" s="13">
        <v>0</v>
      </c>
      <c r="H70" s="13">
        <v>0</v>
      </c>
      <c r="I70" s="3"/>
    </row>
    <row r="71" spans="1:9" s="1" customFormat="1" ht="12.75" customHeight="1">
      <c r="A71" s="169"/>
      <c r="B71" s="187"/>
      <c r="C71" s="187" t="s">
        <v>755</v>
      </c>
      <c r="D71" s="169"/>
      <c r="E71" s="162" t="s">
        <v>1</v>
      </c>
      <c r="F71" s="184"/>
      <c r="G71" s="13">
        <v>0</v>
      </c>
      <c r="H71" s="13">
        <v>0</v>
      </c>
      <c r="I71" s="3"/>
    </row>
    <row r="72" spans="1:9" s="1" customFormat="1" ht="12.75" customHeight="1">
      <c r="A72" s="191"/>
      <c r="B72" s="192"/>
      <c r="C72" s="192"/>
      <c r="D72" s="191"/>
      <c r="E72" s="164"/>
      <c r="F72" s="184"/>
      <c r="G72" s="193"/>
      <c r="H72" s="184"/>
      <c r="I72" s="3"/>
    </row>
    <row r="73" spans="1:9" s="1" customFormat="1" ht="12.75" customHeight="1">
      <c r="A73" s="169" t="s">
        <v>728</v>
      </c>
      <c r="B73" s="187"/>
      <c r="C73" s="187"/>
      <c r="D73" s="169"/>
      <c r="E73" s="162" t="s">
        <v>1</v>
      </c>
      <c r="F73" s="184"/>
      <c r="G73" s="194"/>
      <c r="H73" s="194"/>
      <c r="I73" s="3"/>
    </row>
    <row r="74" spans="1:9" s="1" customFormat="1" ht="12.75" customHeight="1">
      <c r="A74" s="191"/>
      <c r="B74" s="192"/>
      <c r="C74" s="192"/>
      <c r="D74" s="191"/>
      <c r="E74" s="164"/>
      <c r="F74" s="184"/>
      <c r="G74" s="184"/>
      <c r="H74" s="184"/>
      <c r="I74" s="3"/>
    </row>
    <row r="75" spans="1:9" s="1" customFormat="1" ht="12.75" customHeight="1">
      <c r="A75" s="191" t="s">
        <v>729</v>
      </c>
      <c r="B75" s="192"/>
      <c r="C75" s="191"/>
      <c r="D75" s="191"/>
      <c r="E75" s="164"/>
      <c r="F75" s="184"/>
      <c r="G75" s="184"/>
      <c r="H75" s="184"/>
      <c r="I75" s="3"/>
    </row>
    <row r="76" spans="1:9" s="1" customFormat="1" ht="12.75" customHeight="1">
      <c r="A76" s="191"/>
      <c r="B76" s="195" t="s">
        <v>730</v>
      </c>
      <c r="C76" s="191"/>
      <c r="D76" s="191"/>
      <c r="E76" s="164"/>
      <c r="F76" s="184"/>
      <c r="G76" s="196"/>
      <c r="H76" s="186"/>
      <c r="I76" s="3"/>
    </row>
    <row r="77" spans="1:9" s="1" customFormat="1" ht="12.75" customHeight="1">
      <c r="A77" s="169"/>
      <c r="B77" s="163"/>
      <c r="C77" s="169" t="s">
        <v>731</v>
      </c>
      <c r="D77" s="169"/>
      <c r="E77" s="162" t="s">
        <v>49</v>
      </c>
      <c r="F77" s="184"/>
      <c r="G77" s="189">
        <v>1</v>
      </c>
      <c r="H77" s="189">
        <v>1</v>
      </c>
      <c r="I77" s="3"/>
    </row>
    <row r="78" spans="1:9" s="1" customFormat="1" ht="12.75" customHeight="1">
      <c r="A78" s="169"/>
      <c r="B78" s="163"/>
      <c r="C78" s="169" t="s">
        <v>732</v>
      </c>
      <c r="D78" s="169"/>
      <c r="E78" s="162" t="s">
        <v>49</v>
      </c>
      <c r="F78" s="184"/>
      <c r="G78" s="189">
        <v>0</v>
      </c>
      <c r="H78" s="189">
        <v>0</v>
      </c>
      <c r="I78" s="3"/>
    </row>
    <row r="79" spans="1:9" s="1" customFormat="1" ht="12.75" customHeight="1">
      <c r="A79" s="169"/>
      <c r="B79" s="163"/>
      <c r="C79" s="169" t="s">
        <v>733</v>
      </c>
      <c r="D79" s="169"/>
      <c r="E79" s="162" t="s">
        <v>49</v>
      </c>
      <c r="F79" s="184"/>
      <c r="G79" s="189">
        <v>1</v>
      </c>
      <c r="H79" s="189">
        <v>1</v>
      </c>
      <c r="I79" s="3"/>
    </row>
    <row r="80" spans="1:9" s="1" customFormat="1" ht="12.75" customHeight="1">
      <c r="A80" s="169"/>
      <c r="B80" s="163"/>
      <c r="C80" s="169" t="s">
        <v>734</v>
      </c>
      <c r="D80" s="169"/>
      <c r="E80" s="162" t="s">
        <v>49</v>
      </c>
      <c r="F80" s="184"/>
      <c r="G80" s="189">
        <v>0</v>
      </c>
      <c r="H80" s="189">
        <v>0</v>
      </c>
      <c r="I80" s="3"/>
    </row>
    <row r="81" spans="1:9" s="1" customFormat="1" ht="12.75" customHeight="1">
      <c r="A81" s="169"/>
      <c r="B81" s="195" t="s">
        <v>735</v>
      </c>
      <c r="C81" s="191"/>
      <c r="D81" s="191"/>
      <c r="E81" s="164"/>
      <c r="F81" s="184"/>
      <c r="G81" s="197"/>
      <c r="H81" s="186"/>
      <c r="I81" s="3"/>
    </row>
    <row r="82" spans="1:9" s="1" customFormat="1" ht="12.75" customHeight="1">
      <c r="A82" s="169"/>
      <c r="B82" s="163"/>
      <c r="C82" s="169" t="s">
        <v>736</v>
      </c>
      <c r="D82" s="169"/>
      <c r="E82" s="162" t="s">
        <v>42</v>
      </c>
      <c r="F82" s="184"/>
      <c r="G82" s="198">
        <v>9429</v>
      </c>
      <c r="H82" s="198">
        <v>9429</v>
      </c>
      <c r="I82" s="3"/>
    </row>
    <row r="83" spans="1:9" s="1" customFormat="1" ht="12.75" customHeight="1">
      <c r="A83" s="169"/>
      <c r="B83" s="163"/>
      <c r="C83" s="169" t="s">
        <v>737</v>
      </c>
      <c r="D83" s="169"/>
      <c r="E83" s="162" t="s">
        <v>42</v>
      </c>
      <c r="F83" s="184"/>
      <c r="G83" s="189">
        <v>0</v>
      </c>
      <c r="H83" s="189">
        <v>0</v>
      </c>
      <c r="I83" s="3"/>
    </row>
    <row r="84" spans="1:9">
      <c r="A84" s="169"/>
      <c r="B84" s="163"/>
      <c r="C84" s="169" t="s">
        <v>738</v>
      </c>
      <c r="D84" s="169"/>
      <c r="E84" s="162" t="s">
        <v>42</v>
      </c>
      <c r="F84" s="184"/>
      <c r="G84" s="189">
        <v>100</v>
      </c>
      <c r="H84" s="189">
        <v>100</v>
      </c>
      <c r="I84" s="3"/>
    </row>
    <row r="85" spans="1:9">
      <c r="A85" s="169"/>
      <c r="B85" s="163"/>
      <c r="C85" s="169" t="s">
        <v>739</v>
      </c>
      <c r="D85" s="169"/>
      <c r="E85" s="162" t="s">
        <v>42</v>
      </c>
      <c r="F85" s="184"/>
      <c r="G85" s="189">
        <v>0</v>
      </c>
      <c r="H85" s="189">
        <v>0</v>
      </c>
      <c r="I85" s="3"/>
    </row>
    <row r="86" spans="1:9">
      <c r="A86" s="169"/>
      <c r="B86" s="163" t="s">
        <v>740</v>
      </c>
      <c r="C86" s="169"/>
      <c r="D86" s="169"/>
      <c r="E86" s="162" t="s">
        <v>741</v>
      </c>
      <c r="F86" s="184"/>
      <c r="G86" s="13">
        <v>80000</v>
      </c>
      <c r="H86" s="13">
        <v>80000</v>
      </c>
      <c r="I86" s="3" t="s">
        <v>760</v>
      </c>
    </row>
    <row r="87" spans="1:9">
      <c r="A87" s="191"/>
      <c r="B87" s="195"/>
      <c r="C87" s="191"/>
      <c r="D87" s="191"/>
      <c r="E87" s="164"/>
      <c r="F87" s="184"/>
      <c r="G87" s="190"/>
      <c r="H87" s="184"/>
      <c r="I87" s="3"/>
    </row>
    <row r="88" spans="1:9" ht="15.75">
      <c r="A88" s="169" t="s">
        <v>742</v>
      </c>
      <c r="B88" s="163"/>
      <c r="C88" s="169"/>
      <c r="D88" s="169"/>
      <c r="E88" s="167" t="s">
        <v>756</v>
      </c>
      <c r="F88" s="184"/>
      <c r="G88" s="175"/>
      <c r="H88" s="175"/>
      <c r="I88" s="3"/>
    </row>
    <row r="89" spans="1:9">
      <c r="A89" s="23"/>
      <c r="B89" s="21"/>
      <c r="C89" s="23"/>
      <c r="D89" s="23"/>
      <c r="E89" s="23"/>
      <c r="F89" s="184"/>
      <c r="G89" s="184"/>
      <c r="H89" s="184"/>
      <c r="I89" s="72" t="s">
        <v>346</v>
      </c>
    </row>
  </sheetData>
  <mergeCells count="3">
    <mergeCell ref="I4:I6"/>
    <mergeCell ref="A5:D5"/>
    <mergeCell ref="I22:I23"/>
  </mergeCells>
  <pageMargins left="0.7" right="0.7" top="0.75" bottom="0.75" header="0.3" footer="0.3"/>
  <pageSetup orientation="portrait" horizontalDpi="0" verticalDpi="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1007</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329</v>
      </c>
      <c r="H18" s="3"/>
    </row>
    <row r="19" spans="1:8" s="1" customFormat="1" ht="12.75" customHeight="1">
      <c r="A19" s="169"/>
      <c r="B19" s="169" t="s">
        <v>80</v>
      </c>
      <c r="C19" s="169"/>
      <c r="D19" s="169"/>
      <c r="E19" s="162" t="s">
        <v>1</v>
      </c>
      <c r="F19" s="172"/>
      <c r="G19" s="173" t="s">
        <v>991</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10147</v>
      </c>
      <c r="H21" s="121"/>
    </row>
    <row r="22" spans="1:8" s="1" customFormat="1" ht="12.75" customHeight="1">
      <c r="A22" s="169"/>
      <c r="B22" s="169" t="s">
        <v>75</v>
      </c>
      <c r="C22" s="169"/>
      <c r="D22" s="169"/>
      <c r="E22" s="162" t="s">
        <v>74</v>
      </c>
      <c r="F22" s="170"/>
      <c r="G22" s="174">
        <v>176604</v>
      </c>
      <c r="H22" s="759"/>
    </row>
    <row r="23" spans="1:8" s="1" customFormat="1" ht="12.75" customHeight="1">
      <c r="A23" s="169"/>
      <c r="B23" s="169" t="s">
        <v>73</v>
      </c>
      <c r="C23" s="169"/>
      <c r="D23" s="169"/>
      <c r="E23" s="162" t="s">
        <v>49</v>
      </c>
      <c r="F23" s="170"/>
      <c r="G23" s="174">
        <v>9</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913</v>
      </c>
      <c r="H42" s="3"/>
    </row>
    <row r="43" spans="1:8" s="1" customFormat="1" ht="12.75" customHeight="1">
      <c r="A43" s="169"/>
      <c r="B43" s="169" t="s">
        <v>58</v>
      </c>
      <c r="C43" s="169"/>
      <c r="D43" s="169"/>
      <c r="E43" s="162" t="s">
        <v>56</v>
      </c>
      <c r="F43" s="170"/>
      <c r="G43" s="173">
        <v>0.37</v>
      </c>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v>
      </c>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68</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9429</v>
      </c>
      <c r="H82" s="3"/>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100</v>
      </c>
      <c r="H84" s="3"/>
    </row>
    <row r="85" spans="1:8">
      <c r="A85" s="169"/>
      <c r="B85" s="163"/>
      <c r="C85" s="169" t="s">
        <v>739</v>
      </c>
      <c r="D85" s="169"/>
      <c r="E85" s="162" t="s">
        <v>42</v>
      </c>
      <c r="F85" s="184"/>
      <c r="G85" s="189">
        <v>0</v>
      </c>
      <c r="H85" s="3"/>
    </row>
    <row r="86" spans="1:8">
      <c r="A86" s="169"/>
      <c r="B86" s="163" t="s">
        <v>740</v>
      </c>
      <c r="C86" s="169"/>
      <c r="D86" s="169"/>
      <c r="E86" s="162" t="s">
        <v>741</v>
      </c>
      <c r="F86" s="184"/>
      <c r="G86" s="189">
        <v>80000</v>
      </c>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sheetPr>
  <dimension ref="A1:K89"/>
  <sheetViews>
    <sheetView showGridLines="0" workbookViewId="0"/>
  </sheetViews>
  <sheetFormatPr defaultColWidth="8.85546875" defaultRowHeight="12.75"/>
  <cols>
    <col min="1" max="10" width="8.85546875" style="1"/>
    <col min="11" max="11" width="136.7109375" style="3" bestFit="1" customWidth="1"/>
    <col min="12" max="16384" width="8.85546875" style="1"/>
  </cols>
  <sheetData>
    <row r="1" spans="1:11" s="43" customFormat="1" ht="19.5" customHeight="1">
      <c r="A1" s="43" t="s">
        <v>94</v>
      </c>
      <c r="K1" s="122"/>
    </row>
    <row r="2" spans="1:11" s="42" customFormat="1" ht="12.75" customHeight="1">
      <c r="K2" s="123"/>
    </row>
    <row r="3" spans="1:11" s="5" customFormat="1" ht="14.1" customHeight="1">
      <c r="A3" s="5" t="s">
        <v>93</v>
      </c>
      <c r="K3" s="124"/>
    </row>
    <row r="4" spans="1:11" s="42" customFormat="1" ht="12.75" customHeight="1">
      <c r="A4" s="123"/>
      <c r="B4" s="123"/>
      <c r="C4" s="123"/>
      <c r="D4" s="123"/>
      <c r="E4" s="123"/>
      <c r="F4" s="123"/>
      <c r="K4" s="757" t="s">
        <v>1008</v>
      </c>
    </row>
    <row r="5" spans="1:11" ht="12.75" customHeight="1">
      <c r="A5" s="750" t="s">
        <v>41</v>
      </c>
      <c r="B5" s="750"/>
      <c r="C5" s="750"/>
      <c r="D5" s="750"/>
      <c r="E5" s="4" t="s">
        <v>40</v>
      </c>
      <c r="F5" s="3"/>
      <c r="G5" s="55"/>
      <c r="H5" s="156"/>
      <c r="I5" s="156"/>
      <c r="J5" s="156"/>
      <c r="K5" s="758"/>
    </row>
    <row r="6" spans="1:11" ht="12.75" customHeight="1">
      <c r="A6" s="168"/>
      <c r="B6" s="168"/>
      <c r="C6" s="168"/>
      <c r="D6" s="168"/>
      <c r="E6" s="3"/>
      <c r="F6" s="3"/>
      <c r="G6" s="55"/>
      <c r="H6" s="156"/>
      <c r="I6" s="156"/>
      <c r="J6" s="156"/>
      <c r="K6" s="758"/>
    </row>
    <row r="7" spans="1:11" ht="12.75" customHeight="1">
      <c r="A7" s="169" t="s">
        <v>92</v>
      </c>
      <c r="B7" s="169"/>
      <c r="C7" s="169"/>
      <c r="D7" s="169"/>
      <c r="E7" s="170"/>
      <c r="F7" s="170"/>
      <c r="G7" s="8"/>
      <c r="H7" s="8"/>
      <c r="I7" s="8"/>
      <c r="J7" s="8"/>
    </row>
    <row r="8" spans="1:11" ht="12.75" customHeight="1">
      <c r="A8" s="166" t="s">
        <v>91</v>
      </c>
      <c r="B8" s="169"/>
      <c r="C8" s="169"/>
      <c r="D8" s="169"/>
      <c r="E8" s="170"/>
      <c r="F8" s="170"/>
      <c r="G8" s="8"/>
      <c r="H8" s="8"/>
      <c r="I8" s="8"/>
      <c r="J8" s="8"/>
      <c r="K8" s="4" t="s">
        <v>347</v>
      </c>
    </row>
    <row r="9" spans="1:11" ht="12.75" customHeight="1">
      <c r="A9" s="169"/>
      <c r="B9" s="171" t="s">
        <v>90</v>
      </c>
      <c r="C9" s="171"/>
      <c r="D9" s="171"/>
      <c r="E9" s="162" t="s">
        <v>1</v>
      </c>
      <c r="F9" s="172"/>
      <c r="G9" s="38"/>
      <c r="H9" s="173"/>
      <c r="I9" s="173"/>
      <c r="J9" s="173"/>
    </row>
    <row r="10" spans="1:11" ht="12.75" customHeight="1">
      <c r="A10" s="169"/>
      <c r="B10" s="171" t="s">
        <v>89</v>
      </c>
      <c r="C10" s="171"/>
      <c r="D10" s="171"/>
      <c r="E10" s="162" t="s">
        <v>1</v>
      </c>
      <c r="F10" s="172"/>
      <c r="G10" s="38"/>
      <c r="H10" s="173"/>
      <c r="I10" s="173"/>
      <c r="J10" s="173"/>
    </row>
    <row r="11" spans="1:11" ht="12.75" customHeight="1">
      <c r="A11" s="169"/>
      <c r="B11" s="171" t="s">
        <v>88</v>
      </c>
      <c r="C11" s="171"/>
      <c r="D11" s="171"/>
      <c r="E11" s="162" t="s">
        <v>1</v>
      </c>
      <c r="F11" s="172"/>
      <c r="G11" s="38"/>
      <c r="H11" s="173"/>
      <c r="I11" s="173"/>
      <c r="J11" s="173"/>
    </row>
    <row r="12" spans="1:11" ht="12.75" customHeight="1">
      <c r="A12" s="169"/>
      <c r="B12" s="171" t="s">
        <v>87</v>
      </c>
      <c r="C12" s="171"/>
      <c r="D12" s="171"/>
      <c r="E12" s="162" t="s">
        <v>1</v>
      </c>
      <c r="F12" s="172"/>
      <c r="G12" s="38"/>
      <c r="H12" s="173"/>
      <c r="I12" s="173"/>
      <c r="J12" s="173"/>
    </row>
    <row r="13" spans="1:11" ht="12.75" customHeight="1">
      <c r="A13" s="169"/>
      <c r="B13" s="171" t="s">
        <v>86</v>
      </c>
      <c r="C13" s="171"/>
      <c r="D13" s="171"/>
      <c r="E13" s="162" t="s">
        <v>1</v>
      </c>
      <c r="F13" s="172"/>
      <c r="G13" s="38"/>
      <c r="H13" s="173"/>
      <c r="I13" s="173"/>
      <c r="J13" s="173"/>
    </row>
    <row r="14" spans="1:11" ht="12.75" customHeight="1">
      <c r="A14" s="169"/>
      <c r="B14" s="171" t="s">
        <v>85</v>
      </c>
      <c r="C14" s="171"/>
      <c r="D14" s="171"/>
      <c r="E14" s="162" t="s">
        <v>1</v>
      </c>
      <c r="F14" s="172"/>
      <c r="G14" s="38"/>
      <c r="H14" s="173"/>
      <c r="I14" s="173"/>
      <c r="J14" s="173"/>
    </row>
    <row r="15" spans="1:11" ht="12.75" customHeight="1">
      <c r="A15" s="169"/>
      <c r="B15" s="170" t="s">
        <v>84</v>
      </c>
      <c r="C15" s="171"/>
      <c r="D15" s="171"/>
      <c r="E15" s="162" t="s">
        <v>1</v>
      </c>
      <c r="F15" s="172"/>
      <c r="G15" s="38"/>
      <c r="H15" s="173"/>
      <c r="I15" s="173"/>
      <c r="J15" s="173"/>
    </row>
    <row r="16" spans="1:11" ht="12.75" customHeight="1">
      <c r="A16" s="169"/>
      <c r="B16" s="169"/>
      <c r="C16" s="169"/>
      <c r="D16" s="169"/>
      <c r="E16" s="165"/>
      <c r="F16" s="172"/>
      <c r="G16" s="41"/>
      <c r="H16" s="3"/>
      <c r="I16" s="3"/>
      <c r="J16" s="3"/>
    </row>
    <row r="17" spans="1:11" ht="12.75" customHeight="1">
      <c r="A17" s="169" t="s">
        <v>83</v>
      </c>
      <c r="B17" s="169"/>
      <c r="C17" s="169"/>
      <c r="D17" s="169"/>
      <c r="E17" s="162"/>
      <c r="F17" s="172"/>
      <c r="G17" s="24"/>
      <c r="H17" s="23"/>
      <c r="I17" s="23"/>
      <c r="J17" s="23"/>
    </row>
    <row r="18" spans="1:11" ht="12.75" customHeight="1">
      <c r="A18" s="169"/>
      <c r="B18" s="169" t="s">
        <v>82</v>
      </c>
      <c r="C18" s="169"/>
      <c r="D18" s="169"/>
      <c r="E18" s="162" t="s">
        <v>1</v>
      </c>
      <c r="F18" s="172"/>
      <c r="G18" s="38" t="s">
        <v>329</v>
      </c>
      <c r="H18" s="173" t="s">
        <v>329</v>
      </c>
      <c r="I18" s="173" t="s">
        <v>329</v>
      </c>
      <c r="J18" s="173" t="s">
        <v>329</v>
      </c>
    </row>
    <row r="19" spans="1:11" ht="12.75" customHeight="1">
      <c r="A19" s="169"/>
      <c r="B19" s="169" t="s">
        <v>80</v>
      </c>
      <c r="C19" s="169"/>
      <c r="D19" s="169"/>
      <c r="E19" s="162" t="s">
        <v>1</v>
      </c>
      <c r="F19" s="172"/>
      <c r="G19" s="38" t="s">
        <v>992</v>
      </c>
      <c r="H19" s="173" t="s">
        <v>505</v>
      </c>
      <c r="I19" s="173" t="s">
        <v>988</v>
      </c>
      <c r="J19" s="173" t="s">
        <v>1000</v>
      </c>
    </row>
    <row r="20" spans="1:11" ht="12.75" customHeight="1">
      <c r="A20" s="169"/>
      <c r="B20" s="169" t="s">
        <v>79</v>
      </c>
      <c r="C20" s="169"/>
      <c r="D20" s="169"/>
      <c r="E20" s="162" t="s">
        <v>78</v>
      </c>
      <c r="F20" s="172"/>
      <c r="G20" s="38"/>
      <c r="H20" s="173"/>
      <c r="I20" s="173"/>
      <c r="J20" s="173"/>
    </row>
    <row r="21" spans="1:11" ht="12.75" customHeight="1">
      <c r="A21" s="169"/>
      <c r="B21" s="169" t="s">
        <v>77</v>
      </c>
      <c r="C21" s="169"/>
      <c r="D21" s="169"/>
      <c r="E21" s="162" t="s">
        <v>76</v>
      </c>
      <c r="F21" s="172"/>
      <c r="G21" s="38">
        <v>10333</v>
      </c>
      <c r="H21" s="173">
        <v>9923</v>
      </c>
      <c r="I21" s="173">
        <v>7108</v>
      </c>
      <c r="J21" s="173">
        <v>10147</v>
      </c>
    </row>
    <row r="22" spans="1:11" ht="12.75" customHeight="1">
      <c r="A22" s="169"/>
      <c r="B22" s="169" t="s">
        <v>75</v>
      </c>
      <c r="C22" s="169"/>
      <c r="D22" s="169"/>
      <c r="E22" s="162" t="s">
        <v>74</v>
      </c>
      <c r="F22" s="170"/>
      <c r="G22" s="38">
        <v>295554</v>
      </c>
      <c r="H22" s="174">
        <v>237693</v>
      </c>
      <c r="I22" s="174">
        <v>113437</v>
      </c>
      <c r="J22" s="174">
        <v>1741162</v>
      </c>
      <c r="K22" s="789"/>
    </row>
    <row r="23" spans="1:11" ht="12.75" customHeight="1">
      <c r="A23" s="169"/>
      <c r="B23" s="169" t="s">
        <v>73</v>
      </c>
      <c r="C23" s="169"/>
      <c r="D23" s="169"/>
      <c r="E23" s="162" t="s">
        <v>49</v>
      </c>
      <c r="F23" s="170"/>
      <c r="G23" s="38">
        <v>215</v>
      </c>
      <c r="H23" s="174">
        <v>357</v>
      </c>
      <c r="I23" s="174">
        <v>136</v>
      </c>
      <c r="J23" s="174">
        <v>1263</v>
      </c>
      <c r="K23" s="789"/>
    </row>
    <row r="24" spans="1:11" ht="12.75" customHeight="1">
      <c r="A24" s="169"/>
      <c r="B24" s="169" t="s">
        <v>743</v>
      </c>
      <c r="C24" s="169"/>
      <c r="D24" s="169"/>
      <c r="E24" s="162" t="s">
        <v>49</v>
      </c>
      <c r="F24" s="170"/>
      <c r="G24" s="38"/>
      <c r="H24" s="174"/>
      <c r="I24" s="174"/>
      <c r="J24" s="174"/>
      <c r="K24" s="125"/>
    </row>
    <row r="25" spans="1:11" ht="12.75" customHeight="1">
      <c r="A25" s="169"/>
      <c r="B25" s="169" t="s">
        <v>744</v>
      </c>
      <c r="C25" s="169"/>
      <c r="D25" s="169"/>
      <c r="E25" s="162" t="s">
        <v>436</v>
      </c>
      <c r="F25" s="170"/>
      <c r="G25" s="38"/>
      <c r="H25" s="174"/>
      <c r="I25" s="174"/>
      <c r="J25" s="174"/>
      <c r="K25" s="125"/>
    </row>
    <row r="26" spans="1:11" ht="12.75" customHeight="1">
      <c r="A26" s="169"/>
      <c r="B26" s="169" t="s">
        <v>745</v>
      </c>
      <c r="C26" s="169"/>
      <c r="D26" s="169"/>
      <c r="E26" s="162" t="s">
        <v>746</v>
      </c>
      <c r="F26" s="170"/>
      <c r="G26" s="76"/>
      <c r="H26" s="174"/>
      <c r="I26" s="174"/>
      <c r="J26" s="174"/>
      <c r="K26" s="125"/>
    </row>
    <row r="27" spans="1:11" ht="12.75" customHeight="1">
      <c r="A27" s="169"/>
      <c r="B27" s="169" t="s">
        <v>437</v>
      </c>
      <c r="C27" s="169"/>
      <c r="D27" s="169"/>
      <c r="E27" s="162" t="s">
        <v>72</v>
      </c>
      <c r="F27" s="170"/>
      <c r="G27" s="58"/>
      <c r="H27" s="175"/>
      <c r="I27" s="175"/>
      <c r="J27" s="175"/>
    </row>
    <row r="28" spans="1:11" ht="12.75" customHeight="1">
      <c r="A28" s="169"/>
      <c r="B28" s="169"/>
      <c r="C28" s="169"/>
      <c r="D28" s="169"/>
      <c r="E28" s="162"/>
      <c r="F28" s="170"/>
      <c r="G28" s="24"/>
      <c r="H28" s="23"/>
      <c r="I28" s="23"/>
      <c r="J28" s="23"/>
    </row>
    <row r="29" spans="1:11" ht="12.75" customHeight="1">
      <c r="A29" s="169" t="s">
        <v>71</v>
      </c>
      <c r="B29" s="169"/>
      <c r="C29" s="169"/>
      <c r="D29" s="169"/>
      <c r="E29" s="162"/>
      <c r="F29" s="170"/>
      <c r="G29" s="24"/>
      <c r="H29" s="23"/>
      <c r="I29" s="23"/>
      <c r="J29" s="23"/>
    </row>
    <row r="30" spans="1:11" ht="12.75" customHeight="1">
      <c r="A30" s="169"/>
      <c r="B30" s="169" t="s">
        <v>70</v>
      </c>
      <c r="C30" s="169"/>
      <c r="D30" s="169"/>
      <c r="E30" s="162" t="s">
        <v>69</v>
      </c>
      <c r="F30" s="170"/>
      <c r="G30" s="38">
        <v>35</v>
      </c>
      <c r="H30" s="173">
        <v>35</v>
      </c>
      <c r="I30" s="173">
        <v>35</v>
      </c>
      <c r="J30" s="173">
        <v>35</v>
      </c>
    </row>
    <row r="31" spans="1:11" ht="12.75" customHeight="1">
      <c r="A31" s="169"/>
      <c r="B31" s="163" t="s">
        <v>68</v>
      </c>
      <c r="C31" s="169"/>
      <c r="D31" s="169"/>
      <c r="E31" s="162"/>
      <c r="F31" s="170"/>
      <c r="G31" s="36"/>
      <c r="H31" s="176"/>
      <c r="I31" s="176"/>
      <c r="J31" s="306"/>
    </row>
    <row r="32" spans="1:11" ht="12.75" customHeight="1">
      <c r="A32" s="169"/>
      <c r="B32" s="170"/>
      <c r="C32" s="170"/>
      <c r="D32" s="169" t="s">
        <v>67</v>
      </c>
      <c r="E32" s="162" t="s">
        <v>62</v>
      </c>
      <c r="F32" s="170"/>
      <c r="G32" s="58"/>
      <c r="H32" s="175"/>
      <c r="I32" s="175"/>
      <c r="J32" s="175"/>
    </row>
    <row r="33" spans="1:11" ht="12.75" customHeight="1">
      <c r="A33" s="169"/>
      <c r="B33" s="177"/>
      <c r="C33" s="170"/>
      <c r="D33" s="169" t="s">
        <v>66</v>
      </c>
      <c r="E33" s="162" t="s">
        <v>62</v>
      </c>
      <c r="F33" s="170"/>
      <c r="G33" s="58"/>
      <c r="H33" s="175"/>
      <c r="I33" s="175"/>
      <c r="J33" s="175"/>
    </row>
    <row r="34" spans="1:11" ht="12.75" customHeight="1">
      <c r="A34" s="169"/>
      <c r="B34" s="178"/>
      <c r="C34" s="170"/>
      <c r="D34" s="169" t="s">
        <v>65</v>
      </c>
      <c r="E34" s="162" t="s">
        <v>62</v>
      </c>
      <c r="F34" s="170"/>
      <c r="G34" s="58"/>
      <c r="H34" s="175"/>
      <c r="I34" s="175"/>
      <c r="J34" s="175"/>
    </row>
    <row r="35" spans="1:11" ht="12.75" customHeight="1">
      <c r="A35" s="169"/>
      <c r="B35" s="178"/>
      <c r="C35" s="170"/>
      <c r="D35" s="169" t="s">
        <v>64</v>
      </c>
      <c r="E35" s="162" t="s">
        <v>62</v>
      </c>
      <c r="F35" s="170"/>
      <c r="G35" s="58"/>
      <c r="H35" s="175"/>
      <c r="I35" s="175"/>
      <c r="J35" s="175"/>
    </row>
    <row r="36" spans="1:11" ht="12.75" customHeight="1">
      <c r="A36" s="169"/>
      <c r="B36" s="178"/>
      <c r="C36" s="170"/>
      <c r="D36" s="169" t="s">
        <v>63</v>
      </c>
      <c r="E36" s="162" t="s">
        <v>62</v>
      </c>
      <c r="F36" s="170"/>
      <c r="G36" s="58"/>
      <c r="H36" s="175"/>
      <c r="I36" s="175"/>
      <c r="J36" s="175"/>
    </row>
    <row r="37" spans="1:11" ht="12.75" customHeight="1">
      <c r="A37" s="169"/>
      <c r="B37" s="169"/>
      <c r="C37" s="170"/>
      <c r="D37" s="169" t="s">
        <v>757</v>
      </c>
      <c r="E37" s="162" t="s">
        <v>62</v>
      </c>
      <c r="F37" s="170"/>
      <c r="G37" s="58"/>
      <c r="H37" s="175"/>
      <c r="I37" s="175"/>
      <c r="J37" s="175"/>
    </row>
    <row r="38" spans="1:11" ht="12.75" customHeight="1">
      <c r="A38" s="169"/>
      <c r="B38" s="169"/>
      <c r="C38" s="170"/>
      <c r="D38" s="169" t="s">
        <v>758</v>
      </c>
      <c r="E38" s="162" t="s">
        <v>62</v>
      </c>
      <c r="F38" s="170"/>
      <c r="G38" s="58"/>
      <c r="H38" s="175"/>
      <c r="I38" s="175"/>
      <c r="J38" s="175"/>
    </row>
    <row r="39" spans="1:11" ht="12.75" customHeight="1">
      <c r="A39" s="169"/>
      <c r="B39" s="169"/>
      <c r="C39" s="170"/>
      <c r="D39" s="169"/>
      <c r="E39" s="162"/>
      <c r="F39" s="170"/>
      <c r="G39" s="34"/>
      <c r="H39" s="34"/>
      <c r="I39" s="34"/>
      <c r="J39" s="307"/>
    </row>
    <row r="40" spans="1:11" ht="12.75" customHeight="1">
      <c r="A40" s="169" t="s">
        <v>61</v>
      </c>
      <c r="B40" s="169"/>
      <c r="C40" s="169"/>
      <c r="D40" s="169"/>
      <c r="E40" s="162"/>
      <c r="F40" s="170"/>
      <c r="G40" s="32"/>
      <c r="H40" s="179"/>
      <c r="I40" s="179"/>
      <c r="J40" s="179"/>
    </row>
    <row r="41" spans="1:11" ht="12.75" customHeight="1">
      <c r="A41" s="166" t="s">
        <v>60</v>
      </c>
      <c r="B41" s="169"/>
      <c r="C41" s="169"/>
      <c r="D41" s="169"/>
      <c r="E41" s="162"/>
      <c r="F41" s="170"/>
      <c r="G41" s="30"/>
      <c r="H41" s="180"/>
      <c r="I41" s="180"/>
      <c r="J41" s="179"/>
    </row>
    <row r="42" spans="1:11" ht="12.75" customHeight="1">
      <c r="A42" s="169"/>
      <c r="B42" s="169" t="s">
        <v>59</v>
      </c>
      <c r="C42" s="169"/>
      <c r="D42" s="169"/>
      <c r="E42" s="162" t="s">
        <v>45</v>
      </c>
      <c r="F42" s="170"/>
      <c r="G42" s="38">
        <v>7742</v>
      </c>
      <c r="H42" s="173">
        <v>2837</v>
      </c>
      <c r="I42" s="173">
        <v>5386</v>
      </c>
      <c r="J42" s="173">
        <v>4052</v>
      </c>
    </row>
    <row r="43" spans="1:11" ht="12.75" customHeight="1">
      <c r="A43" s="169"/>
      <c r="B43" s="169" t="s">
        <v>58</v>
      </c>
      <c r="C43" s="169"/>
      <c r="D43" s="169"/>
      <c r="E43" s="162" t="s">
        <v>56</v>
      </c>
      <c r="F43" s="170"/>
      <c r="G43" s="59">
        <v>0.81</v>
      </c>
      <c r="H43" s="173">
        <v>0.99</v>
      </c>
      <c r="I43" s="173">
        <v>1.03</v>
      </c>
      <c r="J43" s="173">
        <v>1.04</v>
      </c>
    </row>
    <row r="44" spans="1:11" ht="12.75" customHeight="1">
      <c r="A44" s="169"/>
      <c r="B44" s="163" t="s">
        <v>57</v>
      </c>
      <c r="C44" s="169"/>
      <c r="D44" s="169"/>
      <c r="E44" s="162" t="s">
        <v>56</v>
      </c>
      <c r="F44" s="170"/>
      <c r="G44" s="58"/>
      <c r="H44" s="175"/>
      <c r="I44" s="175"/>
      <c r="J44" s="175"/>
    </row>
    <row r="45" spans="1:11" ht="12.75" customHeight="1">
      <c r="A45" s="169"/>
      <c r="B45" s="163" t="s">
        <v>55</v>
      </c>
      <c r="C45" s="169"/>
      <c r="D45" s="169"/>
      <c r="E45" s="162" t="s">
        <v>515</v>
      </c>
      <c r="F45" s="170"/>
      <c r="G45" s="58"/>
      <c r="H45" s="175"/>
      <c r="I45" s="175"/>
      <c r="J45" s="175"/>
    </row>
    <row r="46" spans="1:11" ht="12.75" customHeight="1">
      <c r="A46" s="169"/>
      <c r="B46" s="163" t="s">
        <v>54</v>
      </c>
      <c r="C46" s="169"/>
      <c r="D46" s="169"/>
      <c r="E46" s="162" t="s">
        <v>45</v>
      </c>
      <c r="F46" s="170"/>
      <c r="G46" s="58"/>
      <c r="H46" s="175"/>
      <c r="I46" s="175"/>
      <c r="J46" s="175"/>
    </row>
    <row r="47" spans="1:11" ht="12.75" customHeight="1">
      <c r="A47" s="169"/>
      <c r="B47" s="163" t="s">
        <v>53</v>
      </c>
      <c r="C47" s="169"/>
      <c r="D47" s="169"/>
      <c r="E47" s="162" t="s">
        <v>52</v>
      </c>
      <c r="F47" s="170"/>
      <c r="G47" s="58"/>
      <c r="H47" s="175"/>
      <c r="I47" s="175"/>
      <c r="J47" s="175"/>
    </row>
    <row r="48" spans="1:11" ht="12.75" customHeight="1">
      <c r="A48" s="169"/>
      <c r="B48" s="163" t="s">
        <v>51</v>
      </c>
      <c r="C48" s="169"/>
      <c r="D48" s="169"/>
      <c r="E48" s="162" t="s">
        <v>49</v>
      </c>
      <c r="F48" s="170"/>
      <c r="G48" s="58"/>
      <c r="H48" s="175"/>
      <c r="I48" s="175"/>
      <c r="J48" s="175"/>
      <c r="K48" s="125"/>
    </row>
    <row r="49" spans="1:11" ht="12.75" customHeight="1">
      <c r="A49" s="169"/>
      <c r="B49" s="163" t="s">
        <v>50</v>
      </c>
      <c r="C49" s="169"/>
      <c r="D49" s="169"/>
      <c r="E49" s="162" t="s">
        <v>49</v>
      </c>
      <c r="F49" s="170"/>
      <c r="G49" s="88">
        <v>0.02</v>
      </c>
      <c r="H49" s="181">
        <v>0.18</v>
      </c>
      <c r="I49" s="181">
        <v>0.38</v>
      </c>
      <c r="J49" s="181">
        <v>0.28000000000000003</v>
      </c>
      <c r="K49" s="127"/>
    </row>
    <row r="50" spans="1:11" ht="12.75" customHeight="1">
      <c r="A50" s="169"/>
      <c r="B50" s="163" t="s">
        <v>747</v>
      </c>
      <c r="C50" s="169"/>
      <c r="D50" s="169"/>
      <c r="E50" s="162" t="s">
        <v>49</v>
      </c>
      <c r="F50" s="170"/>
      <c r="G50" s="58"/>
      <c r="H50" s="175"/>
      <c r="I50" s="175"/>
      <c r="J50" s="175"/>
    </row>
    <row r="51" spans="1:11" ht="12.75" customHeight="1">
      <c r="A51" s="169"/>
      <c r="B51" s="163" t="s">
        <v>748</v>
      </c>
      <c r="C51" s="169"/>
      <c r="D51" s="169"/>
      <c r="E51" s="162" t="s">
        <v>49</v>
      </c>
      <c r="F51" s="170"/>
      <c r="G51" s="58"/>
      <c r="H51" s="175"/>
      <c r="I51" s="175"/>
      <c r="J51" s="175"/>
      <c r="K51" s="125"/>
    </row>
    <row r="52" spans="1:11" ht="12.75" customHeight="1">
      <c r="A52" s="169"/>
      <c r="B52" s="169"/>
      <c r="C52" s="169"/>
      <c r="D52" s="169"/>
      <c r="E52" s="162"/>
      <c r="F52" s="170"/>
      <c r="G52" s="24"/>
      <c r="H52" s="23"/>
      <c r="I52" s="23"/>
      <c r="J52" s="23"/>
    </row>
    <row r="53" spans="1:11" ht="12.75" customHeight="1">
      <c r="A53" s="169" t="s">
        <v>48</v>
      </c>
      <c r="B53" s="169"/>
      <c r="C53" s="169"/>
      <c r="D53" s="169"/>
      <c r="E53" s="162"/>
      <c r="F53" s="170"/>
      <c r="G53" s="24"/>
      <c r="H53" s="23"/>
      <c r="I53" s="23"/>
      <c r="J53" s="23"/>
    </row>
    <row r="54" spans="1:11" ht="12.75" customHeight="1">
      <c r="A54" s="169"/>
      <c r="B54" s="169" t="s">
        <v>47</v>
      </c>
      <c r="C54" s="169"/>
      <c r="D54" s="169"/>
      <c r="E54" s="162" t="s">
        <v>1</v>
      </c>
      <c r="F54" s="170"/>
      <c r="G54" s="38"/>
      <c r="H54" s="173"/>
      <c r="I54" s="173"/>
      <c r="J54" s="173"/>
    </row>
    <row r="55" spans="1:11" ht="12.75" customHeight="1">
      <c r="A55" s="169"/>
      <c r="B55" s="169" t="s">
        <v>46</v>
      </c>
      <c r="C55" s="169"/>
      <c r="D55" s="169"/>
      <c r="E55" s="162" t="s">
        <v>1</v>
      </c>
      <c r="F55" s="170"/>
      <c r="G55" s="38"/>
      <c r="H55" s="173"/>
      <c r="I55" s="173"/>
      <c r="J55" s="173"/>
    </row>
    <row r="56" spans="1:11" ht="12.75" customHeight="1">
      <c r="A56" s="169"/>
      <c r="B56" s="169" t="s">
        <v>722</v>
      </c>
      <c r="C56" s="169"/>
      <c r="D56" s="169"/>
      <c r="E56" s="162" t="s">
        <v>1</v>
      </c>
      <c r="F56" s="170"/>
      <c r="G56" s="38"/>
      <c r="H56" s="173"/>
      <c r="I56" s="173"/>
      <c r="J56" s="173"/>
    </row>
    <row r="57" spans="1:11" ht="12.75" customHeight="1">
      <c r="A57" s="169"/>
      <c r="B57" s="169" t="s">
        <v>723</v>
      </c>
      <c r="C57" s="169"/>
      <c r="D57" s="169"/>
      <c r="E57" s="162" t="s">
        <v>1</v>
      </c>
      <c r="F57" s="170"/>
      <c r="G57" s="38"/>
      <c r="H57" s="173"/>
      <c r="I57" s="173"/>
      <c r="J57" s="173"/>
    </row>
    <row r="58" spans="1:11" ht="12.75" customHeight="1">
      <c r="A58" s="169"/>
      <c r="B58" s="169" t="s">
        <v>724</v>
      </c>
      <c r="C58" s="169"/>
      <c r="D58" s="169"/>
      <c r="E58" s="162" t="s">
        <v>1</v>
      </c>
      <c r="F58" s="170"/>
      <c r="G58" s="38"/>
      <c r="H58" s="173"/>
      <c r="I58" s="173"/>
      <c r="J58" s="173"/>
    </row>
    <row r="59" spans="1:11" ht="12.75" customHeight="1">
      <c r="A59" s="169"/>
      <c r="B59" s="163" t="s">
        <v>725</v>
      </c>
      <c r="C59" s="169"/>
      <c r="D59" s="169"/>
      <c r="E59" s="162" t="s">
        <v>45</v>
      </c>
      <c r="F59" s="170"/>
      <c r="G59" s="13">
        <v>568</v>
      </c>
      <c r="H59" s="173">
        <v>963</v>
      </c>
      <c r="I59" s="173">
        <v>711</v>
      </c>
      <c r="J59" s="173">
        <v>920</v>
      </c>
    </row>
    <row r="60" spans="1:11" ht="12.75" customHeight="1">
      <c r="A60" s="169"/>
      <c r="B60" s="163" t="s">
        <v>726</v>
      </c>
      <c r="C60" s="169"/>
      <c r="D60" s="169"/>
      <c r="E60" s="162" t="s">
        <v>45</v>
      </c>
      <c r="F60" s="182"/>
      <c r="G60" s="58"/>
      <c r="H60" s="175"/>
      <c r="I60" s="175"/>
      <c r="J60" s="175"/>
    </row>
    <row r="61" spans="1:11" ht="12.75" customHeight="1">
      <c r="A61" s="169"/>
      <c r="B61" s="163" t="s">
        <v>727</v>
      </c>
      <c r="C61" s="169"/>
      <c r="D61" s="169"/>
      <c r="E61" s="162" t="s">
        <v>49</v>
      </c>
      <c r="F61" s="183"/>
      <c r="G61" s="58"/>
      <c r="H61" s="175"/>
      <c r="I61" s="175"/>
      <c r="J61" s="175"/>
    </row>
    <row r="62" spans="1:11" ht="12.75" customHeight="1">
      <c r="A62" s="169"/>
      <c r="B62" s="163"/>
      <c r="C62" s="169"/>
      <c r="D62" s="169"/>
      <c r="E62" s="162"/>
      <c r="F62" s="184"/>
      <c r="G62" s="14"/>
      <c r="H62" s="185"/>
      <c r="I62" s="185"/>
      <c r="J62" s="186"/>
    </row>
    <row r="63" spans="1:11" ht="12.75" customHeight="1">
      <c r="A63" s="169" t="s">
        <v>749</v>
      </c>
      <c r="B63" s="163"/>
      <c r="C63" s="169"/>
      <c r="D63" s="169"/>
      <c r="E63" s="162"/>
      <c r="F63" s="184"/>
      <c r="G63" s="6"/>
      <c r="H63" s="186"/>
      <c r="I63" s="186"/>
      <c r="J63" s="186"/>
    </row>
    <row r="64" spans="1:11" ht="12.75" customHeight="1">
      <c r="A64" s="169"/>
      <c r="B64" s="187" t="s">
        <v>44</v>
      </c>
      <c r="C64" s="169"/>
      <c r="D64" s="169"/>
      <c r="E64" s="162"/>
      <c r="F64" s="184"/>
      <c r="G64" s="15"/>
      <c r="H64" s="188"/>
      <c r="I64" s="188"/>
      <c r="J64" s="184"/>
    </row>
    <row r="65" spans="1:10" ht="12.75" customHeight="1">
      <c r="A65" s="169"/>
      <c r="B65" s="187"/>
      <c r="C65" s="187" t="s">
        <v>750</v>
      </c>
      <c r="D65" s="169"/>
      <c r="E65" s="162" t="s">
        <v>1</v>
      </c>
      <c r="F65" s="184"/>
      <c r="G65" s="13"/>
      <c r="H65" s="13"/>
      <c r="I65" s="13"/>
      <c r="J65" s="13"/>
    </row>
    <row r="66" spans="1:10" ht="12.75" customHeight="1">
      <c r="A66" s="169"/>
      <c r="B66" s="187"/>
      <c r="C66" s="187" t="s">
        <v>751</v>
      </c>
      <c r="D66" s="169"/>
      <c r="E66" s="162" t="s">
        <v>1</v>
      </c>
      <c r="F66" s="184"/>
      <c r="G66" s="13"/>
      <c r="H66" s="13"/>
      <c r="I66" s="13"/>
      <c r="J66" s="13"/>
    </row>
    <row r="67" spans="1:10" ht="12.75" customHeight="1">
      <c r="A67" s="169"/>
      <c r="B67" s="187"/>
      <c r="C67" s="187" t="s">
        <v>752</v>
      </c>
      <c r="D67" s="169"/>
      <c r="E67" s="162" t="s">
        <v>1</v>
      </c>
      <c r="F67" s="184"/>
      <c r="G67" s="13"/>
      <c r="H67" s="13"/>
      <c r="I67" s="13"/>
      <c r="J67" s="13"/>
    </row>
    <row r="68" spans="1:10" ht="12.75" customHeight="1">
      <c r="A68" s="169"/>
      <c r="B68" s="187" t="s">
        <v>43</v>
      </c>
      <c r="C68" s="187"/>
      <c r="D68" s="169"/>
      <c r="E68" s="162"/>
      <c r="F68" s="184"/>
      <c r="G68" s="11"/>
      <c r="H68" s="11"/>
      <c r="I68" s="11"/>
      <c r="J68" s="11"/>
    </row>
    <row r="69" spans="1:10" ht="12.75" customHeight="1">
      <c r="A69" s="169"/>
      <c r="B69" s="187"/>
      <c r="C69" s="187" t="s">
        <v>753</v>
      </c>
      <c r="D69" s="169"/>
      <c r="E69" s="162" t="s">
        <v>1</v>
      </c>
      <c r="F69" s="184"/>
      <c r="G69" s="13"/>
      <c r="H69" s="13"/>
      <c r="I69" s="13"/>
      <c r="J69" s="13"/>
    </row>
    <row r="70" spans="1:10" ht="12.75" customHeight="1">
      <c r="A70" s="169"/>
      <c r="B70" s="187"/>
      <c r="C70" s="187" t="s">
        <v>754</v>
      </c>
      <c r="D70" s="169"/>
      <c r="E70" s="162" t="s">
        <v>1</v>
      </c>
      <c r="F70" s="184"/>
      <c r="G70" s="13"/>
      <c r="H70" s="13"/>
      <c r="I70" s="13"/>
      <c r="J70" s="13"/>
    </row>
    <row r="71" spans="1:10" ht="12.75" customHeight="1">
      <c r="A71" s="169"/>
      <c r="B71" s="187"/>
      <c r="C71" s="187" t="s">
        <v>755</v>
      </c>
      <c r="D71" s="169"/>
      <c r="E71" s="162" t="s">
        <v>1</v>
      </c>
      <c r="F71" s="184"/>
      <c r="G71" s="13"/>
      <c r="H71" s="13"/>
      <c r="I71" s="13"/>
      <c r="J71" s="13"/>
    </row>
    <row r="72" spans="1:10" ht="12.75" customHeight="1">
      <c r="A72" s="191"/>
      <c r="B72" s="192"/>
      <c r="C72" s="192"/>
      <c r="D72" s="191"/>
      <c r="E72" s="164"/>
      <c r="F72" s="184"/>
      <c r="G72" s="14"/>
      <c r="H72" s="193"/>
      <c r="I72" s="193"/>
      <c r="J72" s="184"/>
    </row>
    <row r="73" spans="1:10" ht="12.75" customHeight="1">
      <c r="A73" s="169" t="s">
        <v>728</v>
      </c>
      <c r="B73" s="187"/>
      <c r="C73" s="187"/>
      <c r="D73" s="169"/>
      <c r="E73" s="162" t="s">
        <v>1</v>
      </c>
      <c r="F73" s="184"/>
      <c r="G73" s="199"/>
      <c r="H73" s="194"/>
      <c r="I73" s="194"/>
      <c r="J73" s="194"/>
    </row>
    <row r="74" spans="1:10" ht="12.75" customHeight="1">
      <c r="A74" s="191"/>
      <c r="B74" s="192"/>
      <c r="C74" s="192"/>
      <c r="D74" s="191"/>
      <c r="E74" s="164"/>
      <c r="F74" s="184"/>
      <c r="G74" s="6"/>
      <c r="H74" s="184"/>
      <c r="I74" s="184"/>
      <c r="J74" s="184"/>
    </row>
    <row r="75" spans="1:10" ht="12.75" customHeight="1">
      <c r="A75" s="191" t="s">
        <v>729</v>
      </c>
      <c r="B75" s="192"/>
      <c r="C75" s="191"/>
      <c r="D75" s="191"/>
      <c r="E75" s="164"/>
      <c r="F75" s="184"/>
      <c r="G75" s="6"/>
      <c r="H75" s="184"/>
      <c r="I75" s="184"/>
      <c r="J75" s="184"/>
    </row>
    <row r="76" spans="1:10" ht="12.75" customHeight="1">
      <c r="A76" s="191"/>
      <c r="B76" s="195" t="s">
        <v>730</v>
      </c>
      <c r="C76" s="191"/>
      <c r="D76" s="191"/>
      <c r="E76" s="164"/>
      <c r="F76" s="184"/>
      <c r="G76" s="6"/>
      <c r="H76" s="196"/>
      <c r="I76" s="196"/>
      <c r="J76" s="186"/>
    </row>
    <row r="77" spans="1:10" ht="12.75" customHeight="1">
      <c r="A77" s="169"/>
      <c r="B77" s="163"/>
      <c r="C77" s="169" t="s">
        <v>731</v>
      </c>
      <c r="D77" s="169"/>
      <c r="E77" s="162" t="s">
        <v>49</v>
      </c>
      <c r="F77" s="184"/>
      <c r="G77" s="13">
        <v>1</v>
      </c>
      <c r="H77" s="189">
        <v>1</v>
      </c>
      <c r="I77" s="189">
        <v>1</v>
      </c>
      <c r="J77" s="189">
        <v>1</v>
      </c>
    </row>
    <row r="78" spans="1:10" ht="12.75" customHeight="1">
      <c r="A78" s="169"/>
      <c r="B78" s="163"/>
      <c r="C78" s="169" t="s">
        <v>732</v>
      </c>
      <c r="D78" s="169"/>
      <c r="E78" s="162" t="s">
        <v>49</v>
      </c>
      <c r="F78" s="184"/>
      <c r="G78" s="13">
        <v>0</v>
      </c>
      <c r="H78" s="189">
        <v>0</v>
      </c>
      <c r="I78" s="189">
        <v>0</v>
      </c>
      <c r="J78" s="189">
        <v>0</v>
      </c>
    </row>
    <row r="79" spans="1:10" ht="12.75" customHeight="1">
      <c r="A79" s="169"/>
      <c r="B79" s="163"/>
      <c r="C79" s="169" t="s">
        <v>733</v>
      </c>
      <c r="D79" s="169"/>
      <c r="E79" s="162" t="s">
        <v>49</v>
      </c>
      <c r="F79" s="184"/>
      <c r="G79" s="13">
        <v>1</v>
      </c>
      <c r="H79" s="189">
        <v>1</v>
      </c>
      <c r="I79" s="189">
        <v>1</v>
      </c>
      <c r="J79" s="189">
        <v>1</v>
      </c>
    </row>
    <row r="80" spans="1:10" ht="12.75" customHeight="1">
      <c r="A80" s="169"/>
      <c r="B80" s="163"/>
      <c r="C80" s="169" t="s">
        <v>734</v>
      </c>
      <c r="D80" s="169"/>
      <c r="E80" s="162" t="s">
        <v>49</v>
      </c>
      <c r="F80" s="184"/>
      <c r="G80" s="13">
        <v>0</v>
      </c>
      <c r="H80" s="189">
        <v>0</v>
      </c>
      <c r="I80" s="189">
        <v>0</v>
      </c>
      <c r="J80" s="189">
        <v>0</v>
      </c>
    </row>
    <row r="81" spans="1:11" ht="12.75" customHeight="1">
      <c r="A81" s="169"/>
      <c r="B81" s="195" t="s">
        <v>735</v>
      </c>
      <c r="C81" s="191"/>
      <c r="D81" s="191"/>
      <c r="E81" s="164"/>
      <c r="F81" s="184"/>
      <c r="G81" s="11"/>
      <c r="H81" s="197"/>
      <c r="I81" s="197"/>
      <c r="J81" s="186"/>
    </row>
    <row r="82" spans="1:11" ht="12.75" customHeight="1">
      <c r="A82" s="169"/>
      <c r="B82" s="163"/>
      <c r="C82" s="169" t="s">
        <v>736</v>
      </c>
      <c r="D82" s="169"/>
      <c r="E82" s="162" t="s">
        <v>42</v>
      </c>
      <c r="F82" s="184"/>
      <c r="G82" s="87">
        <v>9429</v>
      </c>
      <c r="H82" s="198">
        <v>9429</v>
      </c>
      <c r="I82" s="198">
        <v>9429</v>
      </c>
      <c r="J82" s="198">
        <v>9429</v>
      </c>
      <c r="K82" s="3" t="s">
        <v>460</v>
      </c>
    </row>
    <row r="83" spans="1:11" ht="12.75" customHeight="1">
      <c r="A83" s="169"/>
      <c r="B83" s="163"/>
      <c r="C83" s="169" t="s">
        <v>737</v>
      </c>
      <c r="D83" s="169"/>
      <c r="E83" s="162" t="s">
        <v>42</v>
      </c>
      <c r="F83" s="184"/>
      <c r="G83" s="13">
        <v>0</v>
      </c>
      <c r="H83" s="189">
        <v>0</v>
      </c>
      <c r="I83" s="189">
        <v>0</v>
      </c>
      <c r="J83" s="189">
        <v>0</v>
      </c>
    </row>
    <row r="84" spans="1:11" ht="12.75" customHeight="1">
      <c r="A84" s="169"/>
      <c r="B84" s="163"/>
      <c r="C84" s="169" t="s">
        <v>738</v>
      </c>
      <c r="D84" s="169"/>
      <c r="E84" s="162" t="s">
        <v>42</v>
      </c>
      <c r="F84" s="184"/>
      <c r="G84" s="13">
        <v>100</v>
      </c>
      <c r="H84" s="189">
        <v>100</v>
      </c>
      <c r="I84" s="189">
        <v>100</v>
      </c>
      <c r="J84" s="189">
        <v>100</v>
      </c>
      <c r="K84" s="3" t="s">
        <v>351</v>
      </c>
    </row>
    <row r="85" spans="1:11" ht="12.75" customHeight="1">
      <c r="A85" s="169"/>
      <c r="B85" s="163"/>
      <c r="C85" s="169" t="s">
        <v>739</v>
      </c>
      <c r="D85" s="169"/>
      <c r="E85" s="162" t="s">
        <v>42</v>
      </c>
      <c r="F85" s="184"/>
      <c r="G85" s="13">
        <v>0</v>
      </c>
      <c r="H85" s="189">
        <v>0</v>
      </c>
      <c r="I85" s="189">
        <v>0</v>
      </c>
      <c r="J85" s="189">
        <v>0</v>
      </c>
    </row>
    <row r="86" spans="1:11" ht="12.75" customHeight="1">
      <c r="A86" s="169"/>
      <c r="B86" s="163" t="s">
        <v>740</v>
      </c>
      <c r="C86" s="169"/>
      <c r="D86" s="169"/>
      <c r="E86" s="162" t="s">
        <v>741</v>
      </c>
      <c r="F86" s="184"/>
      <c r="G86" s="13">
        <v>80000</v>
      </c>
      <c r="H86" s="189">
        <v>80000</v>
      </c>
      <c r="I86" s="13">
        <v>80000</v>
      </c>
      <c r="J86" s="13">
        <v>80000</v>
      </c>
      <c r="K86" s="3" t="s">
        <v>760</v>
      </c>
    </row>
    <row r="87" spans="1:11" ht="12.75" customHeight="1">
      <c r="A87" s="191"/>
      <c r="B87" s="195"/>
      <c r="C87" s="191"/>
      <c r="D87" s="191"/>
      <c r="E87" s="164"/>
      <c r="F87" s="184"/>
      <c r="G87" s="14"/>
      <c r="H87" s="190"/>
      <c r="I87" s="190"/>
      <c r="J87" s="184"/>
    </row>
    <row r="88" spans="1:11" ht="12.75" customHeight="1">
      <c r="A88" s="169" t="s">
        <v>742</v>
      </c>
      <c r="B88" s="163"/>
      <c r="C88" s="169"/>
      <c r="D88" s="169"/>
      <c r="E88" s="167" t="s">
        <v>756</v>
      </c>
      <c r="F88" s="184"/>
      <c r="G88" s="58"/>
      <c r="H88" s="175"/>
      <c r="I88" s="175"/>
      <c r="J88" s="175"/>
    </row>
    <row r="89" spans="1:11" ht="12.75" customHeight="1">
      <c r="A89" s="8"/>
      <c r="B89" s="9"/>
      <c r="C89" s="8"/>
      <c r="D89" s="8"/>
      <c r="E89" s="8"/>
      <c r="F89" s="7"/>
      <c r="G89" s="7"/>
      <c r="H89" s="7"/>
      <c r="I89" s="7"/>
      <c r="J89" s="7"/>
      <c r="K89" s="72" t="s">
        <v>346</v>
      </c>
    </row>
  </sheetData>
  <mergeCells count="3">
    <mergeCell ref="A5:D5"/>
    <mergeCell ref="K22:K23"/>
    <mergeCell ref="K4:K6"/>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workbookViewId="0"/>
  </sheetViews>
  <sheetFormatPr defaultRowHeight="15"/>
  <cols>
    <col min="1" max="1" width="21" customWidth="1"/>
    <col min="2" max="2" width="11.140625" bestFit="1" customWidth="1"/>
    <col min="3" max="3" width="11.140625" customWidth="1"/>
    <col min="4" max="4" width="12.7109375" bestFit="1" customWidth="1"/>
    <col min="5" max="5" width="12.140625" customWidth="1"/>
    <col min="6" max="6" width="13.5703125" bestFit="1" customWidth="1"/>
    <col min="7" max="7" width="11.28515625" bestFit="1" customWidth="1"/>
    <col min="8" max="8" width="12.140625" customWidth="1"/>
    <col min="9" max="9" width="9.7109375" bestFit="1" customWidth="1"/>
    <col min="10" max="10" width="13.5703125" customWidth="1"/>
    <col min="11" max="11" width="13" customWidth="1"/>
    <col min="12" max="12" width="10" bestFit="1" customWidth="1"/>
  </cols>
  <sheetData>
    <row r="1" spans="1:12">
      <c r="A1" s="90" t="s">
        <v>1141</v>
      </c>
      <c r="E1" s="90" t="s">
        <v>911</v>
      </c>
      <c r="F1" t="s">
        <v>2985</v>
      </c>
    </row>
    <row r="3" spans="1:12">
      <c r="C3" t="s">
        <v>218</v>
      </c>
      <c r="D3" t="s">
        <v>219</v>
      </c>
      <c r="E3" t="s">
        <v>220</v>
      </c>
      <c r="F3" t="s">
        <v>221</v>
      </c>
      <c r="G3" t="s">
        <v>222</v>
      </c>
      <c r="H3" t="s">
        <v>223</v>
      </c>
      <c r="I3" t="s">
        <v>224</v>
      </c>
      <c r="J3" t="s">
        <v>225</v>
      </c>
      <c r="K3" t="s">
        <v>479</v>
      </c>
      <c r="L3" t="s">
        <v>1143</v>
      </c>
    </row>
    <row r="4" spans="1:12">
      <c r="A4" t="s">
        <v>623</v>
      </c>
      <c r="B4" t="s">
        <v>641</v>
      </c>
      <c r="C4" s="215">
        <v>32260</v>
      </c>
      <c r="D4" s="215">
        <v>2402928</v>
      </c>
      <c r="E4" s="215">
        <v>318744</v>
      </c>
      <c r="F4" s="215">
        <v>3805324</v>
      </c>
      <c r="G4" s="215">
        <v>608625</v>
      </c>
      <c r="H4" s="215">
        <v>388880</v>
      </c>
      <c r="I4" s="215">
        <v>189591</v>
      </c>
      <c r="J4" s="215">
        <v>10066519</v>
      </c>
      <c r="K4" s="215">
        <f t="shared" ref="K4:K39" si="0">SUM(C4:J4)</f>
        <v>17812871</v>
      </c>
      <c r="L4" s="215">
        <f>27441+1878891</f>
        <v>1906332</v>
      </c>
    </row>
    <row r="5" spans="1:12">
      <c r="B5" t="s">
        <v>912</v>
      </c>
      <c r="C5" s="215">
        <v>0</v>
      </c>
      <c r="D5" s="215">
        <v>2154487</v>
      </c>
      <c r="E5" s="215">
        <v>6327821</v>
      </c>
      <c r="F5" s="215">
        <v>17418466</v>
      </c>
      <c r="G5" s="215">
        <v>4073046</v>
      </c>
      <c r="H5" s="215">
        <v>497804</v>
      </c>
      <c r="I5" s="215">
        <v>172283</v>
      </c>
      <c r="J5" s="215">
        <v>38689344</v>
      </c>
      <c r="K5" s="215">
        <f t="shared" si="0"/>
        <v>69333251</v>
      </c>
    </row>
    <row r="6" spans="1:12">
      <c r="B6" t="s">
        <v>913</v>
      </c>
      <c r="C6" s="215">
        <v>48823</v>
      </c>
      <c r="D6" s="215">
        <v>2585793</v>
      </c>
      <c r="E6" s="215">
        <v>11798758</v>
      </c>
      <c r="F6" s="215">
        <v>7194099</v>
      </c>
      <c r="G6" s="215">
        <v>520097</v>
      </c>
      <c r="H6" s="215">
        <v>14476499</v>
      </c>
      <c r="I6" s="215">
        <v>191473</v>
      </c>
      <c r="J6" s="215">
        <v>272682960</v>
      </c>
      <c r="K6" s="215">
        <f t="shared" si="0"/>
        <v>309498502</v>
      </c>
    </row>
    <row r="7" spans="1:12">
      <c r="A7" t="s">
        <v>626</v>
      </c>
      <c r="B7" t="s">
        <v>641</v>
      </c>
      <c r="C7" s="215">
        <v>32113</v>
      </c>
      <c r="D7" s="215">
        <v>2223822</v>
      </c>
      <c r="E7" s="215">
        <v>276870</v>
      </c>
      <c r="F7" s="215">
        <v>3545819</v>
      </c>
      <c r="G7" s="215">
        <v>587439</v>
      </c>
      <c r="H7" s="215">
        <v>293349</v>
      </c>
      <c r="I7" s="215">
        <v>169482</v>
      </c>
      <c r="J7" s="215">
        <v>9192747</v>
      </c>
      <c r="K7" s="215">
        <f t="shared" si="0"/>
        <v>16321641</v>
      </c>
      <c r="L7" s="215">
        <f>28663+1688518</f>
        <v>1717181</v>
      </c>
    </row>
    <row r="8" spans="1:12">
      <c r="B8" t="s">
        <v>912</v>
      </c>
      <c r="C8" s="215">
        <v>0</v>
      </c>
      <c r="D8" s="215">
        <v>2033037</v>
      </c>
      <c r="E8" s="215">
        <v>5556686</v>
      </c>
      <c r="F8" s="215">
        <v>15763287</v>
      </c>
      <c r="G8" s="215">
        <v>3755030</v>
      </c>
      <c r="H8" s="215">
        <v>445037</v>
      </c>
      <c r="I8" s="215">
        <v>171355</v>
      </c>
      <c r="J8" s="215">
        <v>34871087</v>
      </c>
      <c r="K8" s="215">
        <f t="shared" si="0"/>
        <v>62595519</v>
      </c>
    </row>
    <row r="9" spans="1:12">
      <c r="B9" t="s">
        <v>913</v>
      </c>
      <c r="C9" s="215">
        <v>44228</v>
      </c>
      <c r="D9" s="215">
        <v>2392540</v>
      </c>
      <c r="E9" s="215">
        <v>10706721</v>
      </c>
      <c r="F9" s="215">
        <v>6820663</v>
      </c>
      <c r="G9" s="215">
        <v>356992</v>
      </c>
      <c r="H9" s="215">
        <v>11425803</v>
      </c>
      <c r="I9" s="215">
        <v>157582</v>
      </c>
      <c r="J9" s="215">
        <v>249814098</v>
      </c>
      <c r="K9" s="215">
        <f t="shared" si="0"/>
        <v>281718627</v>
      </c>
    </row>
    <row r="10" spans="1:12">
      <c r="A10" t="s">
        <v>627</v>
      </c>
      <c r="B10" t="s">
        <v>641</v>
      </c>
      <c r="C10" s="215">
        <v>34701</v>
      </c>
      <c r="D10" s="215">
        <v>2390052</v>
      </c>
      <c r="E10" s="215">
        <v>291375</v>
      </c>
      <c r="F10" s="215">
        <v>3732074</v>
      </c>
      <c r="G10" s="215">
        <v>544351</v>
      </c>
      <c r="H10" s="215">
        <v>282907</v>
      </c>
      <c r="I10" s="215">
        <v>180411</v>
      </c>
      <c r="J10" s="215">
        <v>9590533</v>
      </c>
      <c r="K10" s="215">
        <f t="shared" si="0"/>
        <v>17046404</v>
      </c>
      <c r="L10" s="215">
        <v>1630180</v>
      </c>
    </row>
    <row r="11" spans="1:12">
      <c r="B11" t="s">
        <v>912</v>
      </c>
      <c r="C11" s="215">
        <v>0</v>
      </c>
      <c r="D11" s="215">
        <v>2218713</v>
      </c>
      <c r="E11" s="215">
        <v>6073708</v>
      </c>
      <c r="F11" s="215">
        <v>17167967</v>
      </c>
      <c r="G11" s="215">
        <v>3992762</v>
      </c>
      <c r="H11" s="215">
        <v>419955</v>
      </c>
      <c r="I11" s="215">
        <v>191830</v>
      </c>
      <c r="J11" s="215">
        <v>36672133</v>
      </c>
      <c r="K11" s="215">
        <f t="shared" si="0"/>
        <v>66737068</v>
      </c>
    </row>
    <row r="12" spans="1:12">
      <c r="B12" t="s">
        <v>913</v>
      </c>
      <c r="C12" s="215">
        <v>38653</v>
      </c>
      <c r="D12" s="215">
        <v>2554451</v>
      </c>
      <c r="E12" s="215">
        <v>11489133</v>
      </c>
      <c r="F12" s="215">
        <v>6880618</v>
      </c>
      <c r="G12" s="215">
        <v>308373</v>
      </c>
      <c r="H12" s="215">
        <v>11390067</v>
      </c>
      <c r="I12" s="215">
        <v>159345</v>
      </c>
      <c r="J12" s="215">
        <v>267118571</v>
      </c>
      <c r="K12" s="215">
        <f t="shared" si="0"/>
        <v>299939211</v>
      </c>
    </row>
    <row r="13" spans="1:12">
      <c r="A13" t="s">
        <v>628</v>
      </c>
      <c r="B13" t="s">
        <v>641</v>
      </c>
      <c r="C13" s="215">
        <v>38867</v>
      </c>
      <c r="D13" s="215">
        <v>2283270</v>
      </c>
      <c r="E13" s="215">
        <v>290572</v>
      </c>
      <c r="F13" s="215">
        <v>3441989</v>
      </c>
      <c r="G13" s="215">
        <v>507920</v>
      </c>
      <c r="H13" s="215">
        <v>247173</v>
      </c>
      <c r="I13" s="215">
        <v>190475</v>
      </c>
      <c r="J13" s="215">
        <v>9005709</v>
      </c>
      <c r="K13" s="215">
        <f t="shared" si="0"/>
        <v>16005975</v>
      </c>
      <c r="L13" s="215">
        <f>32254+1591044</f>
        <v>1623298</v>
      </c>
    </row>
    <row r="14" spans="1:12">
      <c r="B14" t="s">
        <v>912</v>
      </c>
      <c r="C14" s="215">
        <v>0</v>
      </c>
      <c r="D14" s="215">
        <v>2047269</v>
      </c>
      <c r="E14" s="215">
        <v>6136503</v>
      </c>
      <c r="F14" s="215">
        <v>16010364</v>
      </c>
      <c r="G14" s="215">
        <v>3872054</v>
      </c>
      <c r="H14" s="215">
        <v>392426</v>
      </c>
      <c r="I14" s="215">
        <v>186952</v>
      </c>
      <c r="J14" s="215">
        <v>35520717</v>
      </c>
      <c r="K14" s="215">
        <f t="shared" si="0"/>
        <v>64166285</v>
      </c>
    </row>
    <row r="15" spans="1:12">
      <c r="B15" t="s">
        <v>913</v>
      </c>
      <c r="C15" s="215">
        <v>23209</v>
      </c>
      <c r="D15" s="215">
        <v>2488220</v>
      </c>
      <c r="E15" s="215">
        <v>11050928</v>
      </c>
      <c r="F15" s="215">
        <v>6341303</v>
      </c>
      <c r="G15" s="215">
        <v>283994</v>
      </c>
      <c r="H15" s="215">
        <v>10289006</v>
      </c>
      <c r="I15" s="215">
        <v>169364</v>
      </c>
      <c r="J15" s="215">
        <v>235428562</v>
      </c>
      <c r="K15" s="215">
        <f t="shared" si="0"/>
        <v>266074586</v>
      </c>
    </row>
    <row r="16" spans="1:12">
      <c r="A16" t="s">
        <v>629</v>
      </c>
      <c r="B16" t="s">
        <v>641</v>
      </c>
      <c r="C16" s="215">
        <v>47578</v>
      </c>
      <c r="D16" s="215">
        <v>2395045</v>
      </c>
      <c r="E16" s="215">
        <v>290556</v>
      </c>
      <c r="F16" s="215">
        <v>3607225</v>
      </c>
      <c r="G16" s="215">
        <v>537498</v>
      </c>
      <c r="H16" s="215">
        <v>257286</v>
      </c>
      <c r="I16" s="215">
        <v>280427</v>
      </c>
      <c r="J16" s="215">
        <v>8960191</v>
      </c>
      <c r="K16" s="215">
        <f t="shared" si="0"/>
        <v>16375806</v>
      </c>
      <c r="L16" s="215">
        <f>36837+1694848</f>
        <v>1731685</v>
      </c>
    </row>
    <row r="17" spans="1:12">
      <c r="B17" t="s">
        <v>912</v>
      </c>
      <c r="C17" s="215">
        <v>0</v>
      </c>
      <c r="D17" s="215">
        <v>1873478</v>
      </c>
      <c r="E17" s="215">
        <v>6262033</v>
      </c>
      <c r="F17" s="215">
        <v>17818630</v>
      </c>
      <c r="G17" s="215">
        <v>4083475</v>
      </c>
      <c r="H17" s="215">
        <v>396286</v>
      </c>
      <c r="I17" s="215">
        <v>187632</v>
      </c>
      <c r="J17" s="215">
        <v>33494401</v>
      </c>
      <c r="K17" s="215">
        <f t="shared" si="0"/>
        <v>64115935</v>
      </c>
    </row>
    <row r="18" spans="1:12">
      <c r="B18" t="s">
        <v>913</v>
      </c>
      <c r="C18" s="215">
        <v>38571</v>
      </c>
      <c r="D18" s="215">
        <v>2626224</v>
      </c>
      <c r="E18" s="215">
        <v>10770466</v>
      </c>
      <c r="F18" s="215">
        <v>6596465</v>
      </c>
      <c r="G18" s="215">
        <v>347918</v>
      </c>
      <c r="H18" s="215">
        <v>11330094</v>
      </c>
      <c r="I18" s="215">
        <v>259908</v>
      </c>
      <c r="J18" s="215">
        <v>241551323</v>
      </c>
      <c r="K18" s="215">
        <f t="shared" si="0"/>
        <v>273520969</v>
      </c>
    </row>
    <row r="19" spans="1:12">
      <c r="A19" t="s">
        <v>630</v>
      </c>
      <c r="B19" t="s">
        <v>641</v>
      </c>
      <c r="C19" s="215">
        <v>42030</v>
      </c>
      <c r="D19" s="215">
        <v>2251458</v>
      </c>
      <c r="E19" s="215">
        <v>156728</v>
      </c>
      <c r="F19" s="215">
        <v>2645253</v>
      </c>
      <c r="G19" s="215">
        <v>516537</v>
      </c>
      <c r="H19" s="215">
        <v>238989</v>
      </c>
      <c r="I19" s="215">
        <v>243646</v>
      </c>
      <c r="J19" s="215">
        <v>8179774</v>
      </c>
      <c r="K19" s="215">
        <f t="shared" si="0"/>
        <v>14274415</v>
      </c>
      <c r="L19" s="215">
        <f>18451+1416792</f>
        <v>1435243</v>
      </c>
    </row>
    <row r="20" spans="1:12">
      <c r="B20" t="s">
        <v>912</v>
      </c>
      <c r="C20" s="215">
        <v>0</v>
      </c>
      <c r="D20" s="215">
        <v>1768102</v>
      </c>
      <c r="E20" s="215">
        <v>3453532</v>
      </c>
      <c r="F20" s="215">
        <v>11889054</v>
      </c>
      <c r="G20" s="215">
        <v>3870400</v>
      </c>
      <c r="H20" s="215">
        <v>414481</v>
      </c>
      <c r="I20" s="215">
        <v>182284</v>
      </c>
      <c r="J20" s="215">
        <v>27386659</v>
      </c>
      <c r="K20" s="215">
        <f t="shared" si="0"/>
        <v>48964512</v>
      </c>
    </row>
    <row r="21" spans="1:12">
      <c r="B21" t="s">
        <v>913</v>
      </c>
      <c r="C21" s="215">
        <v>39894</v>
      </c>
      <c r="D21" s="215">
        <v>2404372</v>
      </c>
      <c r="E21" s="215">
        <v>5829427</v>
      </c>
      <c r="F21" s="215">
        <v>4467952</v>
      </c>
      <c r="G21" s="215">
        <v>292446</v>
      </c>
      <c r="H21" s="215">
        <v>11152645</v>
      </c>
      <c r="I21" s="215">
        <v>277886</v>
      </c>
      <c r="J21" s="215">
        <v>219486979</v>
      </c>
      <c r="K21" s="215">
        <f t="shared" si="0"/>
        <v>243951601</v>
      </c>
    </row>
    <row r="22" spans="1:12">
      <c r="A22" t="s">
        <v>631</v>
      </c>
      <c r="B22" t="s">
        <v>641</v>
      </c>
      <c r="C22" s="215">
        <v>42132</v>
      </c>
      <c r="D22" s="215">
        <v>1406303</v>
      </c>
      <c r="E22" s="215">
        <v>234008</v>
      </c>
      <c r="F22" s="215">
        <v>2735760</v>
      </c>
      <c r="G22" s="215">
        <v>375731</v>
      </c>
      <c r="H22" s="215">
        <v>256569</v>
      </c>
      <c r="I22" s="215">
        <v>211794</v>
      </c>
      <c r="J22" s="215">
        <v>7034291</v>
      </c>
      <c r="K22" s="215">
        <f t="shared" si="0"/>
        <v>12296588</v>
      </c>
      <c r="L22" s="215">
        <f>25919+1028236</f>
        <v>1054155</v>
      </c>
    </row>
    <row r="23" spans="1:12">
      <c r="B23" t="s">
        <v>912</v>
      </c>
      <c r="C23" s="215">
        <v>0</v>
      </c>
      <c r="D23" s="215">
        <v>1080605</v>
      </c>
      <c r="E23" s="215">
        <v>4721092</v>
      </c>
      <c r="F23" s="215">
        <v>11129006</v>
      </c>
      <c r="G23" s="215">
        <v>2896421</v>
      </c>
      <c r="H23" s="215">
        <v>439829</v>
      </c>
      <c r="I23" s="215">
        <v>182950</v>
      </c>
      <c r="J23" s="215">
        <v>27353914</v>
      </c>
      <c r="K23" s="215">
        <f t="shared" si="0"/>
        <v>47803817</v>
      </c>
    </row>
    <row r="24" spans="1:12">
      <c r="B24" t="s">
        <v>913</v>
      </c>
      <c r="C24" s="215">
        <v>35843</v>
      </c>
      <c r="D24" s="215">
        <v>1517861</v>
      </c>
      <c r="E24" s="215">
        <v>8608312</v>
      </c>
      <c r="F24" s="215">
        <v>4142702</v>
      </c>
      <c r="G24" s="215">
        <v>251855</v>
      </c>
      <c r="H24" s="215">
        <v>12270581</v>
      </c>
      <c r="I24" s="215">
        <v>229418</v>
      </c>
      <c r="J24" s="215">
        <v>170627321</v>
      </c>
      <c r="K24" s="215">
        <f t="shared" si="0"/>
        <v>197683893</v>
      </c>
    </row>
    <row r="25" spans="1:12">
      <c r="A25" t="s">
        <v>632</v>
      </c>
      <c r="B25" t="s">
        <v>641</v>
      </c>
      <c r="C25" s="215">
        <v>44043</v>
      </c>
      <c r="D25" s="215">
        <v>1716301</v>
      </c>
      <c r="E25" s="215">
        <v>261914</v>
      </c>
      <c r="F25" s="215">
        <v>3515331</v>
      </c>
      <c r="G25" s="215">
        <v>568484</v>
      </c>
      <c r="H25" s="215">
        <v>177484</v>
      </c>
      <c r="I25" s="215">
        <v>222999</v>
      </c>
      <c r="J25" s="215">
        <v>5411621</v>
      </c>
      <c r="K25" s="215">
        <f t="shared" si="0"/>
        <v>11918177</v>
      </c>
      <c r="L25" s="215">
        <f>27852+665136</f>
        <v>692988</v>
      </c>
    </row>
    <row r="26" spans="1:12">
      <c r="B26" t="s">
        <v>912</v>
      </c>
      <c r="C26" s="215">
        <v>0</v>
      </c>
      <c r="D26" s="215">
        <v>1143625</v>
      </c>
      <c r="E26" s="215">
        <v>5666535</v>
      </c>
      <c r="F26" s="215">
        <v>15256974</v>
      </c>
      <c r="G26" s="215">
        <v>3725000</v>
      </c>
      <c r="H26" s="215">
        <v>319902</v>
      </c>
      <c r="I26" s="215">
        <v>203748</v>
      </c>
      <c r="J26" s="215">
        <v>27603609</v>
      </c>
      <c r="K26" s="215">
        <f t="shared" si="0"/>
        <v>53919393</v>
      </c>
    </row>
    <row r="27" spans="1:12">
      <c r="B27" t="s">
        <v>913</v>
      </c>
      <c r="C27" s="215">
        <v>41224</v>
      </c>
      <c r="D27" s="215">
        <v>1761964</v>
      </c>
      <c r="E27" s="215">
        <v>9172409</v>
      </c>
      <c r="F27" s="215">
        <v>5943911</v>
      </c>
      <c r="G27" s="215">
        <v>423068</v>
      </c>
      <c r="H27" s="215">
        <v>8231030</v>
      </c>
      <c r="I27" s="215">
        <v>182086</v>
      </c>
      <c r="J27" s="215">
        <v>91119014</v>
      </c>
      <c r="K27" s="215">
        <f t="shared" si="0"/>
        <v>116874706</v>
      </c>
    </row>
    <row r="28" spans="1:12">
      <c r="A28" t="s">
        <v>633</v>
      </c>
      <c r="B28" t="s">
        <v>641</v>
      </c>
      <c r="C28" s="215">
        <v>40481</v>
      </c>
      <c r="D28" s="215">
        <v>2219839</v>
      </c>
      <c r="E28" s="215">
        <v>254818</v>
      </c>
      <c r="F28" s="215">
        <v>3436143</v>
      </c>
      <c r="G28" s="215">
        <v>520212</v>
      </c>
      <c r="H28" s="215">
        <v>177767</v>
      </c>
      <c r="I28" s="215">
        <v>214640</v>
      </c>
      <c r="J28" s="215">
        <v>7573172</v>
      </c>
      <c r="K28" s="215">
        <f t="shared" si="0"/>
        <v>14437072</v>
      </c>
      <c r="L28" s="215">
        <f>30916+1284282</f>
        <v>1315198</v>
      </c>
    </row>
    <row r="29" spans="1:12">
      <c r="B29" t="s">
        <v>912</v>
      </c>
      <c r="C29" s="215">
        <v>0</v>
      </c>
      <c r="D29" s="215">
        <v>1562384</v>
      </c>
      <c r="E29" s="215">
        <v>5675647</v>
      </c>
      <c r="F29" s="215">
        <v>16519219</v>
      </c>
      <c r="G29" s="215">
        <v>3544582</v>
      </c>
      <c r="H29" s="215">
        <v>305948</v>
      </c>
      <c r="I29" s="215">
        <v>176448</v>
      </c>
      <c r="J29" s="215">
        <v>28135330</v>
      </c>
      <c r="K29" s="215">
        <f t="shared" si="0"/>
        <v>55919558</v>
      </c>
    </row>
    <row r="30" spans="1:12">
      <c r="B30" t="s">
        <v>913</v>
      </c>
      <c r="C30" s="215">
        <v>33618</v>
      </c>
      <c r="D30" s="215">
        <v>2063527</v>
      </c>
      <c r="E30" s="215">
        <v>9493440</v>
      </c>
      <c r="F30" s="215">
        <v>6138074</v>
      </c>
      <c r="G30" s="215">
        <v>359686</v>
      </c>
      <c r="H30" s="215">
        <v>8150360</v>
      </c>
      <c r="I30" s="215">
        <v>183733</v>
      </c>
      <c r="J30" s="215">
        <v>196053517</v>
      </c>
      <c r="K30" s="215">
        <f t="shared" si="0"/>
        <v>222475955</v>
      </c>
    </row>
    <row r="31" spans="1:12">
      <c r="A31" t="s">
        <v>634</v>
      </c>
      <c r="B31" t="s">
        <v>641</v>
      </c>
      <c r="C31" s="215">
        <v>42597</v>
      </c>
      <c r="D31" s="215">
        <v>2260315</v>
      </c>
      <c r="E31" s="215">
        <v>273154</v>
      </c>
      <c r="F31" s="215">
        <v>3663760</v>
      </c>
      <c r="G31" s="215">
        <v>547743</v>
      </c>
      <c r="H31" s="215">
        <v>255561</v>
      </c>
      <c r="I31" s="215">
        <v>216352</v>
      </c>
      <c r="J31" s="215">
        <v>9050437</v>
      </c>
      <c r="K31" s="215">
        <f t="shared" si="0"/>
        <v>16309919</v>
      </c>
      <c r="L31" s="215">
        <f>35216+1666429</f>
        <v>1701645</v>
      </c>
    </row>
    <row r="32" spans="1:12">
      <c r="B32" t="s">
        <v>912</v>
      </c>
      <c r="C32" s="215">
        <v>0</v>
      </c>
      <c r="D32" s="215">
        <v>1806634</v>
      </c>
      <c r="E32" s="215">
        <v>6097569</v>
      </c>
      <c r="F32" s="215">
        <v>17747014</v>
      </c>
      <c r="G32" s="215">
        <v>3320781</v>
      </c>
      <c r="H32" s="215">
        <v>430540</v>
      </c>
      <c r="I32" s="215">
        <v>198645</v>
      </c>
      <c r="J32" s="215">
        <v>36242801</v>
      </c>
      <c r="K32" s="215">
        <f t="shared" si="0"/>
        <v>65843984</v>
      </c>
    </row>
    <row r="33" spans="1:12">
      <c r="B33" t="s">
        <v>913</v>
      </c>
      <c r="C33" s="215">
        <v>33299</v>
      </c>
      <c r="D33" s="215">
        <v>2661255</v>
      </c>
      <c r="E33" s="215">
        <v>10295828</v>
      </c>
      <c r="F33" s="215">
        <v>6746131</v>
      </c>
      <c r="G33" s="215">
        <v>341984</v>
      </c>
      <c r="H33" s="215">
        <v>12106037</v>
      </c>
      <c r="I33" s="215">
        <v>222291</v>
      </c>
      <c r="J33" s="215">
        <v>249350704</v>
      </c>
      <c r="K33" s="215">
        <f t="shared" si="0"/>
        <v>281757529</v>
      </c>
    </row>
    <row r="34" spans="1:12">
      <c r="A34" t="s">
        <v>635</v>
      </c>
      <c r="B34" t="s">
        <v>641</v>
      </c>
      <c r="C34" s="215">
        <v>40008</v>
      </c>
      <c r="D34" s="215">
        <v>2146442</v>
      </c>
      <c r="E34" s="215">
        <v>244965</v>
      </c>
      <c r="F34" s="215">
        <v>3489313</v>
      </c>
      <c r="G34" s="215">
        <v>530816</v>
      </c>
      <c r="H34" s="215">
        <v>220145</v>
      </c>
      <c r="I34" s="215">
        <v>194063</v>
      </c>
      <c r="J34" s="215">
        <v>9102822</v>
      </c>
      <c r="K34" s="215">
        <f t="shared" si="0"/>
        <v>15968574</v>
      </c>
      <c r="L34" s="215">
        <f>33714+1680733</f>
        <v>1714447</v>
      </c>
    </row>
    <row r="35" spans="1:12">
      <c r="B35" t="s">
        <v>912</v>
      </c>
      <c r="C35" s="215">
        <v>0</v>
      </c>
      <c r="D35" s="215">
        <v>1790417</v>
      </c>
      <c r="E35" s="215">
        <v>5690824</v>
      </c>
      <c r="F35" s="215">
        <v>17119491</v>
      </c>
      <c r="G35" s="215">
        <v>3391569</v>
      </c>
      <c r="H35" s="215">
        <v>407527</v>
      </c>
      <c r="I35" s="215">
        <v>200263</v>
      </c>
      <c r="J35" s="215">
        <v>37471735</v>
      </c>
      <c r="K35" s="215">
        <f t="shared" si="0"/>
        <v>66071826</v>
      </c>
    </row>
    <row r="36" spans="1:12">
      <c r="B36" t="s">
        <v>913</v>
      </c>
      <c r="C36" s="215">
        <v>5690</v>
      </c>
      <c r="D36" s="215">
        <v>2493209</v>
      </c>
      <c r="E36" s="215">
        <v>9815301</v>
      </c>
      <c r="F36" s="215">
        <v>6502832</v>
      </c>
      <c r="G36" s="215">
        <v>376300</v>
      </c>
      <c r="H36" s="215">
        <v>9660909</v>
      </c>
      <c r="I36" s="215">
        <v>198141</v>
      </c>
      <c r="J36" s="215">
        <v>251524897</v>
      </c>
      <c r="K36" s="215">
        <f t="shared" si="0"/>
        <v>280577279</v>
      </c>
    </row>
    <row r="37" spans="1:12">
      <c r="A37" t="s">
        <v>636</v>
      </c>
      <c r="B37" t="s">
        <v>641</v>
      </c>
      <c r="C37" s="215">
        <v>40750</v>
      </c>
      <c r="D37" s="215">
        <v>2157020</v>
      </c>
      <c r="E37" s="215">
        <v>262696</v>
      </c>
      <c r="F37" s="215">
        <v>3645049</v>
      </c>
      <c r="G37" s="215">
        <v>556292</v>
      </c>
      <c r="H37" s="215">
        <v>234342</v>
      </c>
      <c r="I37" s="215">
        <v>194378</v>
      </c>
      <c r="J37" s="215">
        <v>9477965</v>
      </c>
      <c r="K37" s="215">
        <f t="shared" si="0"/>
        <v>16568492</v>
      </c>
      <c r="L37" s="215">
        <f>32778+1722457</f>
        <v>1755235</v>
      </c>
    </row>
    <row r="38" spans="1:12">
      <c r="B38" t="s">
        <v>912</v>
      </c>
      <c r="C38" s="215">
        <v>0</v>
      </c>
      <c r="D38" s="215">
        <v>1758291</v>
      </c>
      <c r="E38" s="215">
        <v>5955110</v>
      </c>
      <c r="F38" s="215">
        <v>18179746</v>
      </c>
      <c r="G38" s="215">
        <v>3682808</v>
      </c>
      <c r="H38" s="215">
        <v>431618</v>
      </c>
      <c r="I38" s="215">
        <v>217604</v>
      </c>
      <c r="J38" s="215">
        <v>38276508</v>
      </c>
      <c r="K38" s="215">
        <f t="shared" si="0"/>
        <v>68501685</v>
      </c>
    </row>
    <row r="39" spans="1:12" s="213" customFormat="1">
      <c r="B39" s="213" t="s">
        <v>913</v>
      </c>
      <c r="C39" s="216">
        <v>5795</v>
      </c>
      <c r="D39" s="216">
        <v>2561043</v>
      </c>
      <c r="E39" s="216">
        <v>10982737</v>
      </c>
      <c r="F39" s="216">
        <v>6904775</v>
      </c>
      <c r="G39" s="216">
        <v>390655</v>
      </c>
      <c r="H39" s="216">
        <v>11349922</v>
      </c>
      <c r="I39" s="216">
        <v>169641</v>
      </c>
      <c r="J39" s="216">
        <v>263960794</v>
      </c>
      <c r="K39" s="216">
        <f t="shared" si="0"/>
        <v>296325362</v>
      </c>
    </row>
    <row r="40" spans="1:12">
      <c r="A40" t="s">
        <v>479</v>
      </c>
      <c r="B40" t="s">
        <v>641</v>
      </c>
      <c r="C40" s="215">
        <f>SUM(C4+C7+C10+C13+C16+C19+C22+C25+C28+C31+C34+C37)</f>
        <v>477560</v>
      </c>
      <c r="D40" s="215">
        <f t="shared" ref="D40:K42" si="1">SUM(D4+D7+D10+D13+D16+D19+D22+D25+D28+D31+D34+D37)</f>
        <v>25852795</v>
      </c>
      <c r="E40" s="215">
        <f t="shared" si="1"/>
        <v>3156400</v>
      </c>
      <c r="F40" s="215">
        <f t="shared" si="1"/>
        <v>41263040</v>
      </c>
      <c r="G40" s="215">
        <f t="shared" si="1"/>
        <v>6401648</v>
      </c>
      <c r="H40" s="215">
        <f t="shared" si="1"/>
        <v>3030452</v>
      </c>
      <c r="I40" s="215">
        <f t="shared" si="1"/>
        <v>2508258</v>
      </c>
      <c r="J40" s="215">
        <f t="shared" si="1"/>
        <v>102645781</v>
      </c>
      <c r="K40" s="215">
        <f t="shared" si="1"/>
        <v>185335934</v>
      </c>
      <c r="L40" s="215">
        <f>SUM(L4:L39)</f>
        <v>18277587</v>
      </c>
    </row>
    <row r="41" spans="1:12">
      <c r="B41" t="s">
        <v>912</v>
      </c>
      <c r="C41" s="215">
        <f t="shared" ref="C41:J42" si="2">SUM(C5+C8+C11+C14+C17+C20+C23+C26+C29+C32+C35+C38)</f>
        <v>0</v>
      </c>
      <c r="D41" s="215">
        <f t="shared" si="2"/>
        <v>21237042</v>
      </c>
      <c r="E41" s="215">
        <f t="shared" si="2"/>
        <v>67617060</v>
      </c>
      <c r="F41" s="215">
        <f t="shared" si="2"/>
        <v>192019218</v>
      </c>
      <c r="G41" s="215">
        <f t="shared" si="2"/>
        <v>44207928</v>
      </c>
      <c r="H41" s="215">
        <f t="shared" si="2"/>
        <v>4901353</v>
      </c>
      <c r="I41" s="215">
        <f t="shared" si="2"/>
        <v>2271994</v>
      </c>
      <c r="J41" s="215">
        <f t="shared" si="2"/>
        <v>401718238</v>
      </c>
      <c r="K41" s="215">
        <f t="shared" si="1"/>
        <v>733972833</v>
      </c>
    </row>
    <row r="42" spans="1:12">
      <c r="B42" t="s">
        <v>913</v>
      </c>
      <c r="C42" s="215">
        <f t="shared" si="2"/>
        <v>388847</v>
      </c>
      <c r="D42" s="215">
        <f t="shared" si="2"/>
        <v>28110459</v>
      </c>
      <c r="E42" s="215">
        <f t="shared" si="2"/>
        <v>120013460</v>
      </c>
      <c r="F42" s="215">
        <f t="shared" si="2"/>
        <v>74679525</v>
      </c>
      <c r="G42" s="215">
        <f t="shared" si="2"/>
        <v>4253368</v>
      </c>
      <c r="H42" s="215">
        <f t="shared" si="2"/>
        <v>131832953</v>
      </c>
      <c r="I42" s="215">
        <f t="shared" si="2"/>
        <v>2400868</v>
      </c>
      <c r="J42" s="215">
        <f t="shared" si="2"/>
        <v>2708718740</v>
      </c>
      <c r="K42" s="215">
        <f t="shared" si="1"/>
        <v>3070398220</v>
      </c>
    </row>
    <row r="43" spans="1:12" s="90" customFormat="1">
      <c r="A43" s="90" t="s">
        <v>914</v>
      </c>
      <c r="B43" s="90" t="s">
        <v>915</v>
      </c>
      <c r="C43" s="214">
        <f>C40/365</f>
        <v>1308.3835616438357</v>
      </c>
      <c r="D43" s="214">
        <f t="shared" ref="D43:K43" si="3">D40/365</f>
        <v>70829.57534246576</v>
      </c>
      <c r="E43" s="214">
        <f t="shared" si="3"/>
        <v>8647.6712328767117</v>
      </c>
      <c r="F43" s="214">
        <f t="shared" si="3"/>
        <v>113049.42465753424</v>
      </c>
      <c r="G43" s="214">
        <f t="shared" si="3"/>
        <v>17538.761643835616</v>
      </c>
      <c r="H43" s="214">
        <f t="shared" si="3"/>
        <v>8302.6082191780824</v>
      </c>
      <c r="I43" s="214">
        <f t="shared" si="3"/>
        <v>6871.9397260273972</v>
      </c>
      <c r="J43" s="214">
        <f t="shared" si="3"/>
        <v>281221.31780821917</v>
      </c>
      <c r="K43" s="214">
        <f t="shared" si="3"/>
        <v>507769.68219178083</v>
      </c>
    </row>
    <row r="44" spans="1:12" s="90" customFormat="1">
      <c r="A44" s="90" t="s">
        <v>516</v>
      </c>
      <c r="B44" s="90" t="s">
        <v>916</v>
      </c>
      <c r="C44" s="91">
        <f>C41/C40</f>
        <v>0</v>
      </c>
      <c r="D44" s="91">
        <f t="shared" ref="D44:K44" si="4">D41/D40</f>
        <v>0.82146019414922067</v>
      </c>
      <c r="E44" s="91">
        <f t="shared" si="4"/>
        <v>21.422208845520213</v>
      </c>
      <c r="F44" s="91">
        <f t="shared" si="4"/>
        <v>4.6535402626660565</v>
      </c>
      <c r="G44" s="91">
        <f t="shared" si="4"/>
        <v>6.9057105295386441</v>
      </c>
      <c r="H44" s="91">
        <f t="shared" si="4"/>
        <v>1.6173669802392514</v>
      </c>
      <c r="I44" s="91">
        <f t="shared" si="4"/>
        <v>0.90580554312993322</v>
      </c>
      <c r="J44" s="91">
        <f t="shared" si="4"/>
        <v>3.9136361386348653</v>
      </c>
      <c r="K44" s="91">
        <f t="shared" si="4"/>
        <v>3.9602294987220343</v>
      </c>
    </row>
    <row r="45" spans="1:12" s="90" customFormat="1">
      <c r="A45" s="90" t="s">
        <v>917</v>
      </c>
      <c r="B45" s="90" t="s">
        <v>480</v>
      </c>
      <c r="C45" s="214">
        <f>C42*1000/C40</f>
        <v>814.23695451880394</v>
      </c>
      <c r="D45" s="214">
        <f t="shared" ref="D45:K45" si="5">D42*1000/D40</f>
        <v>1087.3276564487514</v>
      </c>
      <c r="E45" s="214">
        <f t="shared" si="5"/>
        <v>38022.259536180456</v>
      </c>
      <c r="F45" s="214">
        <f t="shared" si="5"/>
        <v>1809.8405982690563</v>
      </c>
      <c r="G45" s="214">
        <f t="shared" si="5"/>
        <v>664.41766245191866</v>
      </c>
      <c r="H45" s="214">
        <f t="shared" si="5"/>
        <v>43502.735895503378</v>
      </c>
      <c r="I45" s="214">
        <f t="shared" si="5"/>
        <v>957.18542510379712</v>
      </c>
      <c r="J45" s="214">
        <f t="shared" si="5"/>
        <v>26388.992451623511</v>
      </c>
      <c r="K45" s="214">
        <f t="shared" si="5"/>
        <v>16566.664400871123</v>
      </c>
    </row>
    <row r="46" spans="1:12">
      <c r="A46" t="s">
        <v>918</v>
      </c>
      <c r="C46">
        <v>6</v>
      </c>
      <c r="D46">
        <v>76</v>
      </c>
      <c r="E46">
        <v>50</v>
      </c>
      <c r="F46">
        <v>500</v>
      </c>
      <c r="G46">
        <v>101</v>
      </c>
      <c r="H46">
        <v>11</v>
      </c>
      <c r="I46">
        <v>13</v>
      </c>
      <c r="J46">
        <v>758</v>
      </c>
      <c r="K46">
        <f>SUM(C46:J46)</f>
        <v>1515</v>
      </c>
      <c r="L46" s="217">
        <v>41244</v>
      </c>
    </row>
  </sheetData>
  <pageMargins left="0.7" right="0.7" top="0.75" bottom="0.75" header="0.3" footer="0.3"/>
  <pageSetup orientation="portrait" horizontalDpi="0" verticalDpi="0"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97"/>
  <sheetViews>
    <sheetView showGridLines="0" workbookViewId="0"/>
  </sheetViews>
  <sheetFormatPr defaultRowHeight="15"/>
  <cols>
    <col min="4" max="4" width="41.42578125" customWidth="1"/>
    <col min="6" max="6" width="7.7109375" customWidth="1"/>
    <col min="13" max="13" width="125.7109375" customWidth="1"/>
  </cols>
  <sheetData>
    <row r="1" spans="1:13" s="43" customFormat="1" ht="19.5" customHeight="1">
      <c r="A1" s="43" t="s">
        <v>94</v>
      </c>
    </row>
    <row r="2" spans="1:13" s="42" customFormat="1" ht="12.75" customHeight="1"/>
    <row r="3" spans="1:13" s="5" customFormat="1" ht="14.1" customHeight="1">
      <c r="A3" s="5" t="s">
        <v>93</v>
      </c>
    </row>
    <row r="4" spans="1:13" s="42" customFormat="1" ht="12.75" customHeight="1">
      <c r="A4" s="123"/>
      <c r="B4" s="123"/>
      <c r="C4" s="123"/>
      <c r="D4" s="123"/>
      <c r="E4" s="123"/>
      <c r="F4" s="123"/>
      <c r="G4" s="123"/>
      <c r="H4" s="123"/>
      <c r="I4" s="123"/>
      <c r="J4" s="123"/>
      <c r="K4" s="123"/>
      <c r="L4" s="123"/>
      <c r="M4" s="757" t="s">
        <v>1009</v>
      </c>
    </row>
    <row r="5" spans="1:13" s="1" customFormat="1" ht="12.75" customHeight="1">
      <c r="A5" s="750" t="s">
        <v>41</v>
      </c>
      <c r="B5" s="750"/>
      <c r="C5" s="750"/>
      <c r="D5" s="750"/>
      <c r="E5" s="4" t="s">
        <v>40</v>
      </c>
      <c r="F5" s="3"/>
      <c r="G5" s="270"/>
      <c r="H5" s="305"/>
      <c r="I5" s="305"/>
      <c r="J5" s="305"/>
      <c r="K5" s="305"/>
      <c r="L5" s="305"/>
      <c r="M5" s="758"/>
    </row>
    <row r="6" spans="1:13" s="1" customFormat="1" ht="12.75" customHeight="1">
      <c r="A6" s="270"/>
      <c r="B6" s="270"/>
      <c r="C6" s="270"/>
      <c r="D6" s="270"/>
      <c r="E6" s="3"/>
      <c r="F6" s="3"/>
      <c r="G6" s="270"/>
      <c r="H6" s="305"/>
      <c r="I6" s="305"/>
      <c r="J6" s="305"/>
      <c r="K6" s="305"/>
      <c r="L6" s="305"/>
      <c r="M6" s="758"/>
    </row>
    <row r="7" spans="1:13" s="1" customFormat="1" ht="12.75" customHeight="1">
      <c r="A7" s="169" t="s">
        <v>92</v>
      </c>
      <c r="B7" s="169"/>
      <c r="C7" s="169"/>
      <c r="D7" s="169"/>
      <c r="E7" s="170"/>
      <c r="F7" s="170"/>
      <c r="G7" s="23"/>
      <c r="H7" s="23"/>
      <c r="I7" s="23"/>
      <c r="J7" s="23"/>
      <c r="K7" s="23"/>
      <c r="L7" s="23"/>
      <c r="M7" s="3"/>
    </row>
    <row r="8" spans="1:13" s="1" customFormat="1" ht="12.75" customHeight="1">
      <c r="A8" s="166" t="s">
        <v>91</v>
      </c>
      <c r="B8" s="169"/>
      <c r="C8" s="169"/>
      <c r="D8" s="169"/>
      <c r="E8" s="170"/>
      <c r="F8" s="170"/>
      <c r="G8" s="23"/>
      <c r="H8" s="23"/>
      <c r="I8" s="23"/>
      <c r="J8" s="23"/>
      <c r="K8" s="23"/>
      <c r="L8" s="23"/>
      <c r="M8" s="4" t="s">
        <v>535</v>
      </c>
    </row>
    <row r="9" spans="1:13" s="1" customFormat="1" ht="12.75" customHeight="1">
      <c r="A9" s="169"/>
      <c r="B9" s="171" t="s">
        <v>90</v>
      </c>
      <c r="C9" s="171"/>
      <c r="D9" s="171"/>
      <c r="E9" s="162" t="s">
        <v>1</v>
      </c>
      <c r="F9" s="172"/>
      <c r="G9" s="38"/>
      <c r="H9" s="173"/>
      <c r="I9" s="173"/>
      <c r="J9" s="173"/>
      <c r="K9" s="173"/>
      <c r="L9" s="173"/>
      <c r="M9" s="3"/>
    </row>
    <row r="10" spans="1:13" s="1" customFormat="1" ht="12.75" customHeight="1">
      <c r="A10" s="169"/>
      <c r="B10" s="171" t="s">
        <v>89</v>
      </c>
      <c r="C10" s="171"/>
      <c r="D10" s="171"/>
      <c r="E10" s="162" t="s">
        <v>1</v>
      </c>
      <c r="F10" s="172"/>
      <c r="G10" s="38"/>
      <c r="H10" s="173"/>
      <c r="I10" s="173"/>
      <c r="J10" s="173"/>
      <c r="K10" s="173"/>
      <c r="L10" s="173"/>
      <c r="M10" s="3"/>
    </row>
    <row r="11" spans="1:13" s="1" customFormat="1" ht="12.75" customHeight="1">
      <c r="A11" s="169"/>
      <c r="B11" s="171" t="s">
        <v>88</v>
      </c>
      <c r="C11" s="171"/>
      <c r="D11" s="171"/>
      <c r="E11" s="162" t="s">
        <v>1</v>
      </c>
      <c r="F11" s="172"/>
      <c r="G11" s="38"/>
      <c r="H11" s="173"/>
      <c r="I11" s="173"/>
      <c r="J11" s="173"/>
      <c r="K11" s="173"/>
      <c r="L11" s="173"/>
      <c r="M11" s="3"/>
    </row>
    <row r="12" spans="1:13" s="1" customFormat="1" ht="12.75" customHeight="1">
      <c r="A12" s="169"/>
      <c r="B12" s="171" t="s">
        <v>87</v>
      </c>
      <c r="C12" s="171"/>
      <c r="D12" s="171"/>
      <c r="E12" s="162" t="s">
        <v>1</v>
      </c>
      <c r="F12" s="172"/>
      <c r="G12" s="38"/>
      <c r="H12" s="173"/>
      <c r="I12" s="173"/>
      <c r="J12" s="173"/>
      <c r="K12" s="173"/>
      <c r="L12" s="173"/>
      <c r="M12" s="3"/>
    </row>
    <row r="13" spans="1:13" s="1" customFormat="1" ht="12.75" customHeight="1">
      <c r="A13" s="169"/>
      <c r="B13" s="171" t="s">
        <v>86</v>
      </c>
      <c r="C13" s="171"/>
      <c r="D13" s="171"/>
      <c r="E13" s="162" t="s">
        <v>1</v>
      </c>
      <c r="F13" s="172"/>
      <c r="G13" s="38"/>
      <c r="H13" s="173"/>
      <c r="I13" s="173"/>
      <c r="J13" s="173"/>
      <c r="K13" s="173"/>
      <c r="L13" s="173"/>
      <c r="M13" s="3"/>
    </row>
    <row r="14" spans="1:13" s="1" customFormat="1" ht="12.75" customHeight="1">
      <c r="A14" s="169"/>
      <c r="B14" s="171" t="s">
        <v>85</v>
      </c>
      <c r="C14" s="171"/>
      <c r="D14" s="171"/>
      <c r="E14" s="162" t="s">
        <v>1</v>
      </c>
      <c r="F14" s="172"/>
      <c r="G14" s="38"/>
      <c r="H14" s="173"/>
      <c r="I14" s="173"/>
      <c r="J14" s="173"/>
      <c r="K14" s="173"/>
      <c r="L14" s="173"/>
      <c r="M14" s="3"/>
    </row>
    <row r="15" spans="1:13" s="1" customFormat="1" ht="12.75" customHeight="1">
      <c r="A15" s="169"/>
      <c r="B15" s="170" t="s">
        <v>84</v>
      </c>
      <c r="C15" s="171"/>
      <c r="D15" s="171"/>
      <c r="E15" s="162" t="s">
        <v>1</v>
      </c>
      <c r="F15" s="172"/>
      <c r="G15" s="38"/>
      <c r="H15" s="173"/>
      <c r="I15" s="173"/>
      <c r="J15" s="173"/>
      <c r="K15" s="173"/>
      <c r="L15" s="173"/>
      <c r="M15" s="3"/>
    </row>
    <row r="16" spans="1:13" s="1" customFormat="1" ht="12.75" customHeight="1">
      <c r="A16" s="169"/>
      <c r="B16" s="169"/>
      <c r="C16" s="169"/>
      <c r="D16" s="169"/>
      <c r="E16" s="165"/>
      <c r="F16" s="172"/>
      <c r="G16" s="41"/>
      <c r="H16" s="3"/>
      <c r="I16" s="3"/>
      <c r="J16" s="3"/>
      <c r="K16" s="3"/>
      <c r="L16" s="3"/>
      <c r="M16" s="3"/>
    </row>
    <row r="17" spans="1:13" s="1" customFormat="1" ht="12.75" customHeight="1">
      <c r="A17" s="169" t="s">
        <v>83</v>
      </c>
      <c r="B17" s="169"/>
      <c r="C17" s="169"/>
      <c r="D17" s="169"/>
      <c r="E17" s="162"/>
      <c r="F17" s="172"/>
      <c r="G17" s="24"/>
      <c r="H17" s="23"/>
      <c r="I17" s="23"/>
      <c r="J17" s="23"/>
      <c r="K17" s="23"/>
      <c r="L17" s="23"/>
      <c r="M17" s="3"/>
    </row>
    <row r="18" spans="1:13" s="1" customFormat="1" ht="12.75" customHeight="1">
      <c r="A18" s="169"/>
      <c r="B18" s="169" t="s">
        <v>82</v>
      </c>
      <c r="C18" s="169"/>
      <c r="D18" s="169"/>
      <c r="E18" s="162" t="s">
        <v>1</v>
      </c>
      <c r="F18" s="172"/>
      <c r="G18" s="38" t="s">
        <v>329</v>
      </c>
      <c r="H18" s="173" t="s">
        <v>329</v>
      </c>
      <c r="I18" s="173" t="s">
        <v>329</v>
      </c>
      <c r="J18" s="173" t="s">
        <v>329</v>
      </c>
      <c r="K18" s="173" t="s">
        <v>329</v>
      </c>
      <c r="L18" s="173" t="s">
        <v>329</v>
      </c>
      <c r="M18" s="3"/>
    </row>
    <row r="19" spans="1:13" s="1" customFormat="1" ht="12.75" customHeight="1">
      <c r="A19" s="169"/>
      <c r="B19" s="169" t="s">
        <v>80</v>
      </c>
      <c r="C19" s="169"/>
      <c r="D19" s="169"/>
      <c r="E19" s="162" t="s">
        <v>1</v>
      </c>
      <c r="F19" s="172"/>
      <c r="G19" s="38" t="s">
        <v>992</v>
      </c>
      <c r="H19" s="173" t="s">
        <v>505</v>
      </c>
      <c r="I19" s="173" t="s">
        <v>1001</v>
      </c>
      <c r="J19" s="173" t="s">
        <v>989</v>
      </c>
      <c r="K19" s="173" t="s">
        <v>1089</v>
      </c>
      <c r="L19" s="173" t="s">
        <v>1000</v>
      </c>
      <c r="M19" s="3"/>
    </row>
    <row r="20" spans="1:13" s="1" customFormat="1" ht="12.75" customHeight="1">
      <c r="A20" s="169"/>
      <c r="B20" s="169" t="s">
        <v>79</v>
      </c>
      <c r="C20" s="169"/>
      <c r="D20" s="169"/>
      <c r="E20" s="162" t="s">
        <v>78</v>
      </c>
      <c r="F20" s="172"/>
      <c r="G20" s="38"/>
      <c r="H20" s="173"/>
      <c r="I20" s="173"/>
      <c r="J20" s="173"/>
      <c r="K20" s="173"/>
      <c r="L20" s="173"/>
      <c r="M20" s="121"/>
    </row>
    <row r="21" spans="1:13" s="1" customFormat="1" ht="12.75" customHeight="1">
      <c r="A21" s="169"/>
      <c r="B21" s="169" t="s">
        <v>77</v>
      </c>
      <c r="C21" s="169"/>
      <c r="D21" s="169"/>
      <c r="E21" s="162" t="s">
        <v>76</v>
      </c>
      <c r="F21" s="172"/>
      <c r="G21" s="38">
        <v>10333</v>
      </c>
      <c r="H21" s="173">
        <v>9923</v>
      </c>
      <c r="I21" s="173">
        <v>10147</v>
      </c>
      <c r="J21" s="173">
        <v>7600</v>
      </c>
      <c r="K21" s="173">
        <v>13700</v>
      </c>
      <c r="L21" s="173">
        <v>10147</v>
      </c>
      <c r="M21" s="121"/>
    </row>
    <row r="22" spans="1:13" s="1" customFormat="1" ht="12.75" customHeight="1">
      <c r="A22" s="169"/>
      <c r="B22" s="169" t="s">
        <v>75</v>
      </c>
      <c r="C22" s="169"/>
      <c r="D22" s="169"/>
      <c r="E22" s="162" t="s">
        <v>74</v>
      </c>
      <c r="F22" s="170"/>
      <c r="G22" s="38">
        <v>295554</v>
      </c>
      <c r="H22" s="174">
        <v>237693</v>
      </c>
      <c r="I22" s="174">
        <v>78878</v>
      </c>
      <c r="J22" s="174">
        <v>63519</v>
      </c>
      <c r="K22" s="174">
        <v>8398</v>
      </c>
      <c r="L22" s="174">
        <v>1741162</v>
      </c>
      <c r="M22" s="759"/>
    </row>
    <row r="23" spans="1:13" s="1" customFormat="1" ht="12.75" customHeight="1">
      <c r="A23" s="169"/>
      <c r="B23" s="169" t="s">
        <v>73</v>
      </c>
      <c r="C23" s="169"/>
      <c r="D23" s="169"/>
      <c r="E23" s="162" t="s">
        <v>49</v>
      </c>
      <c r="F23" s="170"/>
      <c r="G23" s="38">
        <v>215</v>
      </c>
      <c r="H23" s="174">
        <v>357</v>
      </c>
      <c r="I23" s="174">
        <v>206</v>
      </c>
      <c r="J23" s="174">
        <v>78</v>
      </c>
      <c r="K23" s="174">
        <v>6</v>
      </c>
      <c r="L23" s="174">
        <v>1263</v>
      </c>
      <c r="M23" s="759"/>
    </row>
    <row r="24" spans="1:13" s="1" customFormat="1" ht="12.75" customHeight="1">
      <c r="A24" s="169"/>
      <c r="B24" s="169" t="s">
        <v>743</v>
      </c>
      <c r="C24" s="169"/>
      <c r="D24" s="169"/>
      <c r="E24" s="162" t="s">
        <v>49</v>
      </c>
      <c r="F24" s="170"/>
      <c r="G24" s="38"/>
      <c r="H24" s="174"/>
      <c r="I24" s="174"/>
      <c r="J24" s="174"/>
      <c r="K24" s="174"/>
      <c r="L24" s="174"/>
      <c r="M24" s="125"/>
    </row>
    <row r="25" spans="1:13" s="1" customFormat="1" ht="12.75" customHeight="1">
      <c r="A25" s="169"/>
      <c r="B25" s="169" t="s">
        <v>744</v>
      </c>
      <c r="C25" s="169"/>
      <c r="D25" s="169"/>
      <c r="E25" s="162" t="s">
        <v>436</v>
      </c>
      <c r="F25" s="170"/>
      <c r="G25" s="38"/>
      <c r="H25" s="174"/>
      <c r="I25" s="174"/>
      <c r="J25" s="174"/>
      <c r="K25" s="174"/>
      <c r="L25" s="174"/>
      <c r="M25" s="125"/>
    </row>
    <row r="26" spans="1:13" s="1" customFormat="1" ht="12.75" customHeight="1">
      <c r="A26" s="169"/>
      <c r="B26" s="169" t="s">
        <v>745</v>
      </c>
      <c r="C26" s="169"/>
      <c r="D26" s="169"/>
      <c r="E26" s="162" t="s">
        <v>746</v>
      </c>
      <c r="F26" s="170"/>
      <c r="G26" s="76"/>
      <c r="H26" s="174"/>
      <c r="I26" s="174"/>
      <c r="J26" s="174"/>
      <c r="K26" s="174"/>
      <c r="L26" s="174"/>
      <c r="M26" s="126"/>
    </row>
    <row r="27" spans="1:13" s="1" customFormat="1" ht="12.75" customHeight="1">
      <c r="A27" s="169"/>
      <c r="B27" s="169" t="s">
        <v>437</v>
      </c>
      <c r="C27" s="169"/>
      <c r="D27" s="169"/>
      <c r="E27" s="162" t="s">
        <v>72</v>
      </c>
      <c r="F27" s="170"/>
      <c r="G27" s="58"/>
      <c r="H27" s="175"/>
      <c r="I27" s="175"/>
      <c r="J27" s="175"/>
      <c r="K27" s="175"/>
      <c r="L27" s="175"/>
      <c r="M27" s="3"/>
    </row>
    <row r="28" spans="1:13" s="1" customFormat="1" ht="12.75" customHeight="1">
      <c r="A28" s="169"/>
      <c r="B28" s="169"/>
      <c r="C28" s="169"/>
      <c r="D28" s="169"/>
      <c r="E28" s="162"/>
      <c r="F28" s="170"/>
      <c r="G28" s="24"/>
      <c r="H28" s="23"/>
      <c r="I28" s="23"/>
      <c r="J28" s="23"/>
      <c r="K28" s="23"/>
      <c r="L28" s="23"/>
      <c r="M28" s="3"/>
    </row>
    <row r="29" spans="1:13" s="1" customFormat="1" ht="12.75" customHeight="1">
      <c r="A29" s="169" t="s">
        <v>71</v>
      </c>
      <c r="B29" s="169"/>
      <c r="C29" s="169"/>
      <c r="D29" s="169"/>
      <c r="E29" s="162"/>
      <c r="F29" s="170"/>
      <c r="G29" s="24"/>
      <c r="H29" s="23"/>
      <c r="I29" s="23"/>
      <c r="J29" s="23"/>
      <c r="K29" s="23"/>
      <c r="L29" s="23"/>
      <c r="M29" s="3"/>
    </row>
    <row r="30" spans="1:13" s="1" customFormat="1" ht="12.75" customHeight="1">
      <c r="A30" s="169"/>
      <c r="B30" s="169" t="s">
        <v>70</v>
      </c>
      <c r="C30" s="169"/>
      <c r="D30" s="169"/>
      <c r="E30" s="162" t="s">
        <v>69</v>
      </c>
      <c r="F30" s="170"/>
      <c r="G30" s="38">
        <v>35</v>
      </c>
      <c r="H30" s="173">
        <v>35</v>
      </c>
      <c r="I30" s="173">
        <v>35</v>
      </c>
      <c r="J30" s="173">
        <v>35</v>
      </c>
      <c r="K30" s="173">
        <v>35</v>
      </c>
      <c r="L30" s="173">
        <v>35</v>
      </c>
      <c r="M30" s="121"/>
    </row>
    <row r="31" spans="1:13" s="1" customFormat="1" ht="12.75" customHeight="1">
      <c r="A31" s="169"/>
      <c r="B31" s="163" t="s">
        <v>68</v>
      </c>
      <c r="C31" s="169"/>
      <c r="D31" s="169"/>
      <c r="E31" s="162"/>
      <c r="F31" s="170"/>
      <c r="G31" s="36"/>
      <c r="H31" s="176"/>
      <c r="I31" s="306"/>
      <c r="J31" s="176"/>
      <c r="K31" s="306"/>
      <c r="L31" s="306"/>
      <c r="M31" s="3"/>
    </row>
    <row r="32" spans="1:13" s="1" customFormat="1" ht="12.75" customHeight="1">
      <c r="A32" s="169"/>
      <c r="B32" s="170"/>
      <c r="C32" s="170"/>
      <c r="D32" s="169" t="s">
        <v>67</v>
      </c>
      <c r="E32" s="162" t="s">
        <v>62</v>
      </c>
      <c r="F32" s="170"/>
      <c r="G32" s="58"/>
      <c r="H32" s="175"/>
      <c r="I32" s="175"/>
      <c r="J32" s="175"/>
      <c r="K32" s="175"/>
      <c r="L32" s="175"/>
      <c r="M32" s="3"/>
    </row>
    <row r="33" spans="1:13" s="1" customFormat="1" ht="12.75" customHeight="1">
      <c r="A33" s="169"/>
      <c r="B33" s="177"/>
      <c r="C33" s="170"/>
      <c r="D33" s="169" t="s">
        <v>66</v>
      </c>
      <c r="E33" s="162" t="s">
        <v>62</v>
      </c>
      <c r="F33" s="170"/>
      <c r="G33" s="58"/>
      <c r="H33" s="175"/>
      <c r="I33" s="175"/>
      <c r="J33" s="175"/>
      <c r="K33" s="175"/>
      <c r="L33" s="175"/>
      <c r="M33" s="3"/>
    </row>
    <row r="34" spans="1:13" s="1" customFormat="1" ht="12.75" customHeight="1">
      <c r="A34" s="169"/>
      <c r="B34" s="178"/>
      <c r="C34" s="170"/>
      <c r="D34" s="169" t="s">
        <v>65</v>
      </c>
      <c r="E34" s="162" t="s">
        <v>62</v>
      </c>
      <c r="F34" s="170"/>
      <c r="G34" s="58"/>
      <c r="H34" s="175"/>
      <c r="I34" s="175"/>
      <c r="J34" s="175"/>
      <c r="K34" s="175"/>
      <c r="L34" s="175"/>
      <c r="M34" s="3"/>
    </row>
    <row r="35" spans="1:13" s="1" customFormat="1" ht="12.75" customHeight="1">
      <c r="A35" s="169"/>
      <c r="B35" s="178"/>
      <c r="C35" s="170"/>
      <c r="D35" s="169" t="s">
        <v>64</v>
      </c>
      <c r="E35" s="162" t="s">
        <v>62</v>
      </c>
      <c r="F35" s="170"/>
      <c r="G35" s="58"/>
      <c r="H35" s="175"/>
      <c r="I35" s="175"/>
      <c r="J35" s="175"/>
      <c r="K35" s="175"/>
      <c r="L35" s="175"/>
      <c r="M35" s="3"/>
    </row>
    <row r="36" spans="1:13" s="1" customFormat="1" ht="12.75" customHeight="1">
      <c r="A36" s="169"/>
      <c r="B36" s="178"/>
      <c r="C36" s="170"/>
      <c r="D36" s="169" t="s">
        <v>63</v>
      </c>
      <c r="E36" s="162" t="s">
        <v>62</v>
      </c>
      <c r="F36" s="170"/>
      <c r="G36" s="58"/>
      <c r="H36" s="175"/>
      <c r="I36" s="175"/>
      <c r="J36" s="175"/>
      <c r="K36" s="175"/>
      <c r="L36" s="175"/>
      <c r="M36" s="3"/>
    </row>
    <row r="37" spans="1:13" s="1" customFormat="1" ht="12.75" customHeight="1">
      <c r="A37" s="169"/>
      <c r="B37" s="169"/>
      <c r="C37" s="170"/>
      <c r="D37" s="169" t="s">
        <v>757</v>
      </c>
      <c r="E37" s="162" t="s">
        <v>62</v>
      </c>
      <c r="F37" s="170"/>
      <c r="G37" s="58"/>
      <c r="H37" s="175"/>
      <c r="I37" s="175"/>
      <c r="J37" s="175"/>
      <c r="K37" s="175"/>
      <c r="L37" s="175"/>
      <c r="M37" s="3"/>
    </row>
    <row r="38" spans="1:13" s="1" customFormat="1" ht="12.75" customHeight="1">
      <c r="A38" s="169"/>
      <c r="B38" s="169"/>
      <c r="C38" s="170"/>
      <c r="D38" s="169" t="s">
        <v>758</v>
      </c>
      <c r="E38" s="162" t="s">
        <v>62</v>
      </c>
      <c r="F38" s="170"/>
      <c r="G38" s="58"/>
      <c r="H38" s="175"/>
      <c r="I38" s="175"/>
      <c r="J38" s="175"/>
      <c r="K38" s="175"/>
      <c r="L38" s="175"/>
      <c r="M38" s="3"/>
    </row>
    <row r="39" spans="1:13" s="1" customFormat="1" ht="12.75" customHeight="1">
      <c r="A39" s="169"/>
      <c r="B39" s="169"/>
      <c r="C39" s="170"/>
      <c r="D39" s="169"/>
      <c r="E39" s="162"/>
      <c r="F39" s="170"/>
      <c r="G39" s="34"/>
      <c r="H39" s="34"/>
      <c r="I39" s="307"/>
      <c r="J39" s="34"/>
      <c r="K39" s="307"/>
      <c r="L39" s="307"/>
      <c r="M39" s="3"/>
    </row>
    <row r="40" spans="1:13" s="1" customFormat="1" ht="12.75" customHeight="1">
      <c r="A40" s="169" t="s">
        <v>61</v>
      </c>
      <c r="B40" s="169"/>
      <c r="C40" s="169"/>
      <c r="D40" s="169"/>
      <c r="E40" s="162"/>
      <c r="F40" s="170"/>
      <c r="G40" s="32"/>
      <c r="H40" s="179"/>
      <c r="I40" s="179"/>
      <c r="J40" s="179"/>
      <c r="K40" s="179"/>
      <c r="L40" s="179"/>
      <c r="M40" s="3"/>
    </row>
    <row r="41" spans="1:13" s="1" customFormat="1" ht="12.75" customHeight="1">
      <c r="A41" s="166" t="s">
        <v>60</v>
      </c>
      <c r="B41" s="169"/>
      <c r="C41" s="169"/>
      <c r="D41" s="169"/>
      <c r="E41" s="162"/>
      <c r="F41" s="170"/>
      <c r="G41" s="30"/>
      <c r="H41" s="180"/>
      <c r="I41" s="179"/>
      <c r="J41" s="180"/>
      <c r="K41" s="179"/>
      <c r="L41" s="179"/>
      <c r="M41" s="3"/>
    </row>
    <row r="42" spans="1:13" s="1" customFormat="1" ht="12.75" customHeight="1">
      <c r="A42" s="169"/>
      <c r="B42" s="169" t="s">
        <v>59</v>
      </c>
      <c r="C42" s="169"/>
      <c r="D42" s="169"/>
      <c r="E42" s="162" t="s">
        <v>45</v>
      </c>
      <c r="F42" s="170"/>
      <c r="G42" s="38">
        <v>7742</v>
      </c>
      <c r="H42" s="173">
        <v>2837</v>
      </c>
      <c r="I42" s="173">
        <v>16339</v>
      </c>
      <c r="J42" s="173">
        <v>2907</v>
      </c>
      <c r="K42" s="173">
        <v>3038</v>
      </c>
      <c r="L42" s="173">
        <v>4052</v>
      </c>
      <c r="M42" s="3"/>
    </row>
    <row r="43" spans="1:13" s="1" customFormat="1" ht="12.75" customHeight="1">
      <c r="A43" s="169"/>
      <c r="B43" s="169" t="s">
        <v>58</v>
      </c>
      <c r="C43" s="169"/>
      <c r="D43" s="169"/>
      <c r="E43" s="162" t="s">
        <v>56</v>
      </c>
      <c r="F43" s="170"/>
      <c r="G43" s="59">
        <v>0.81</v>
      </c>
      <c r="H43" s="173">
        <v>0.99</v>
      </c>
      <c r="I43" s="173">
        <v>0.62</v>
      </c>
      <c r="J43" s="173">
        <v>1.1299999999999999</v>
      </c>
      <c r="K43" s="173">
        <v>4.07</v>
      </c>
      <c r="L43" s="173">
        <v>1.04</v>
      </c>
      <c r="M43" s="3"/>
    </row>
    <row r="44" spans="1:13" s="1" customFormat="1" ht="12.75" customHeight="1">
      <c r="A44" s="169"/>
      <c r="B44" s="163" t="s">
        <v>57</v>
      </c>
      <c r="C44" s="169"/>
      <c r="D44" s="169"/>
      <c r="E44" s="162" t="s">
        <v>56</v>
      </c>
      <c r="F44" s="170"/>
      <c r="G44" s="58"/>
      <c r="H44" s="175"/>
      <c r="I44" s="175"/>
      <c r="J44" s="175"/>
      <c r="K44" s="175"/>
      <c r="L44" s="175"/>
      <c r="M44" s="3"/>
    </row>
    <row r="45" spans="1:13" s="1" customFormat="1" ht="12.75" customHeight="1">
      <c r="A45" s="169"/>
      <c r="B45" s="163" t="s">
        <v>55</v>
      </c>
      <c r="C45" s="169"/>
      <c r="D45" s="169"/>
      <c r="E45" s="162" t="s">
        <v>515</v>
      </c>
      <c r="F45" s="170"/>
      <c r="G45" s="58"/>
      <c r="H45" s="175"/>
      <c r="I45" s="175"/>
      <c r="J45" s="175"/>
      <c r="K45" s="175"/>
      <c r="L45" s="175"/>
      <c r="M45" s="3"/>
    </row>
    <row r="46" spans="1:13" s="1" customFormat="1" ht="12.75" customHeight="1">
      <c r="A46" s="169"/>
      <c r="B46" s="163" t="s">
        <v>54</v>
      </c>
      <c r="C46" s="169"/>
      <c r="D46" s="169"/>
      <c r="E46" s="162" t="s">
        <v>45</v>
      </c>
      <c r="F46" s="170"/>
      <c r="G46" s="58"/>
      <c r="H46" s="175"/>
      <c r="I46" s="175"/>
      <c r="J46" s="175"/>
      <c r="K46" s="175"/>
      <c r="L46" s="175"/>
      <c r="M46" s="3"/>
    </row>
    <row r="47" spans="1:13" s="1" customFormat="1" ht="12.75" customHeight="1">
      <c r="A47" s="169"/>
      <c r="B47" s="163" t="s">
        <v>53</v>
      </c>
      <c r="C47" s="169"/>
      <c r="D47" s="169"/>
      <c r="E47" s="162" t="s">
        <v>52</v>
      </c>
      <c r="F47" s="170"/>
      <c r="G47" s="58"/>
      <c r="H47" s="175"/>
      <c r="I47" s="175"/>
      <c r="J47" s="175"/>
      <c r="K47" s="175"/>
      <c r="L47" s="175"/>
      <c r="M47" s="3"/>
    </row>
    <row r="48" spans="1:13" s="1" customFormat="1" ht="12.75" customHeight="1">
      <c r="A48" s="169"/>
      <c r="B48" s="163" t="s">
        <v>51</v>
      </c>
      <c r="C48" s="169"/>
      <c r="D48" s="169"/>
      <c r="E48" s="162" t="s">
        <v>49</v>
      </c>
      <c r="F48" s="170"/>
      <c r="G48" s="58"/>
      <c r="H48" s="175"/>
      <c r="I48" s="175"/>
      <c r="J48" s="175"/>
      <c r="K48" s="175"/>
      <c r="L48" s="175"/>
      <c r="M48" s="3"/>
    </row>
    <row r="49" spans="1:13" s="1" customFormat="1" ht="12.75" customHeight="1">
      <c r="A49" s="169"/>
      <c r="B49" s="163" t="s">
        <v>50</v>
      </c>
      <c r="C49" s="169"/>
      <c r="D49" s="169"/>
      <c r="E49" s="162" t="s">
        <v>49</v>
      </c>
      <c r="F49" s="170"/>
      <c r="G49" s="88">
        <v>0.02</v>
      </c>
      <c r="H49" s="181">
        <v>0.18</v>
      </c>
      <c r="I49" s="181">
        <v>0.04</v>
      </c>
      <c r="J49" s="181">
        <v>0.82</v>
      </c>
      <c r="K49" s="181">
        <v>0</v>
      </c>
      <c r="L49" s="181">
        <v>0.28000000000000003</v>
      </c>
      <c r="M49" s="127"/>
    </row>
    <row r="50" spans="1:13" s="1" customFormat="1" ht="12.75" customHeight="1">
      <c r="A50" s="169"/>
      <c r="B50" s="163" t="s">
        <v>747</v>
      </c>
      <c r="C50" s="169"/>
      <c r="D50" s="169"/>
      <c r="E50" s="162" t="s">
        <v>49</v>
      </c>
      <c r="F50" s="170"/>
      <c r="G50" s="58"/>
      <c r="H50" s="175"/>
      <c r="I50" s="175"/>
      <c r="J50" s="175"/>
      <c r="K50" s="175"/>
      <c r="L50" s="175"/>
      <c r="M50" s="3"/>
    </row>
    <row r="51" spans="1:13" s="1" customFormat="1" ht="12.75" customHeight="1">
      <c r="A51" s="169"/>
      <c r="B51" s="163" t="s">
        <v>748</v>
      </c>
      <c r="C51" s="169"/>
      <c r="D51" s="169"/>
      <c r="E51" s="162" t="s">
        <v>49</v>
      </c>
      <c r="F51" s="170"/>
      <c r="G51" s="58"/>
      <c r="H51" s="175"/>
      <c r="I51" s="175"/>
      <c r="J51" s="175"/>
      <c r="K51" s="175"/>
      <c r="L51" s="175"/>
      <c r="M51" s="3"/>
    </row>
    <row r="52" spans="1:13" s="1" customFormat="1" ht="12.75" customHeight="1">
      <c r="A52" s="169"/>
      <c r="B52" s="169"/>
      <c r="C52" s="169"/>
      <c r="D52" s="169"/>
      <c r="E52" s="162"/>
      <c r="F52" s="170"/>
      <c r="G52" s="24"/>
      <c r="H52" s="23"/>
      <c r="I52" s="23"/>
      <c r="J52" s="23"/>
      <c r="K52" s="23"/>
      <c r="L52" s="23"/>
      <c r="M52" s="3"/>
    </row>
    <row r="53" spans="1:13" s="1" customFormat="1" ht="12.75" customHeight="1">
      <c r="A53" s="169" t="s">
        <v>48</v>
      </c>
      <c r="B53" s="169"/>
      <c r="C53" s="169"/>
      <c r="D53" s="169"/>
      <c r="E53" s="162"/>
      <c r="F53" s="170"/>
      <c r="G53" s="24"/>
      <c r="H53" s="23"/>
      <c r="I53" s="23"/>
      <c r="J53" s="23"/>
      <c r="K53" s="23"/>
      <c r="L53" s="23"/>
      <c r="M53" s="3"/>
    </row>
    <row r="54" spans="1:13" s="1" customFormat="1" ht="12.75" customHeight="1">
      <c r="A54" s="169"/>
      <c r="B54" s="169" t="s">
        <v>47</v>
      </c>
      <c r="C54" s="169"/>
      <c r="D54" s="169"/>
      <c r="E54" s="162" t="s">
        <v>1</v>
      </c>
      <c r="F54" s="170"/>
      <c r="G54" s="38"/>
      <c r="H54" s="173"/>
      <c r="I54" s="173"/>
      <c r="J54" s="173"/>
      <c r="K54" s="173"/>
      <c r="L54" s="173"/>
      <c r="M54" s="3"/>
    </row>
    <row r="55" spans="1:13" s="1" customFormat="1" ht="12.75" customHeight="1">
      <c r="A55" s="169"/>
      <c r="B55" s="169" t="s">
        <v>46</v>
      </c>
      <c r="C55" s="169"/>
      <c r="D55" s="169"/>
      <c r="E55" s="162" t="s">
        <v>1</v>
      </c>
      <c r="F55" s="170"/>
      <c r="G55" s="38"/>
      <c r="H55" s="173"/>
      <c r="I55" s="173"/>
      <c r="J55" s="173"/>
      <c r="K55" s="173"/>
      <c r="L55" s="173"/>
      <c r="M55" s="3"/>
    </row>
    <row r="56" spans="1:13" s="1" customFormat="1" ht="12.75" customHeight="1">
      <c r="A56" s="169"/>
      <c r="B56" s="169" t="s">
        <v>722</v>
      </c>
      <c r="C56" s="169"/>
      <c r="D56" s="169"/>
      <c r="E56" s="162" t="s">
        <v>1</v>
      </c>
      <c r="F56" s="170"/>
      <c r="G56" s="38"/>
      <c r="H56" s="173"/>
      <c r="I56" s="173"/>
      <c r="J56" s="173"/>
      <c r="K56" s="173"/>
      <c r="L56" s="173"/>
      <c r="M56" s="3"/>
    </row>
    <row r="57" spans="1:13" s="1" customFormat="1" ht="12.75" customHeight="1">
      <c r="A57" s="169"/>
      <c r="B57" s="169" t="s">
        <v>723</v>
      </c>
      <c r="C57" s="169"/>
      <c r="D57" s="169"/>
      <c r="E57" s="162" t="s">
        <v>1</v>
      </c>
      <c r="F57" s="170"/>
      <c r="G57" s="38"/>
      <c r="H57" s="173"/>
      <c r="I57" s="173"/>
      <c r="J57" s="173"/>
      <c r="K57" s="173"/>
      <c r="L57" s="173"/>
      <c r="M57" s="3"/>
    </row>
    <row r="58" spans="1:13" s="1" customFormat="1" ht="12.75" customHeight="1">
      <c r="A58" s="169"/>
      <c r="B58" s="169" t="s">
        <v>724</v>
      </c>
      <c r="C58" s="169"/>
      <c r="D58" s="169"/>
      <c r="E58" s="162" t="s">
        <v>1</v>
      </c>
      <c r="F58" s="170"/>
      <c r="G58" s="38"/>
      <c r="H58" s="173"/>
      <c r="I58" s="173"/>
      <c r="J58" s="173"/>
      <c r="K58" s="173"/>
      <c r="L58" s="173"/>
      <c r="M58" s="3"/>
    </row>
    <row r="59" spans="1:13" s="1" customFormat="1" ht="12.75" customHeight="1">
      <c r="A59" s="169"/>
      <c r="B59" s="163" t="s">
        <v>725</v>
      </c>
      <c r="C59" s="169"/>
      <c r="D59" s="169"/>
      <c r="E59" s="162" t="s">
        <v>45</v>
      </c>
      <c r="F59" s="170"/>
      <c r="G59" s="13">
        <v>568</v>
      </c>
      <c r="H59" s="173">
        <v>963</v>
      </c>
      <c r="I59" s="173">
        <v>7607</v>
      </c>
      <c r="J59" s="173">
        <v>2062</v>
      </c>
      <c r="K59" s="173">
        <v>3023</v>
      </c>
      <c r="L59" s="173">
        <v>920</v>
      </c>
      <c r="M59" s="3"/>
    </row>
    <row r="60" spans="1:13" s="1" customFormat="1" ht="12.75" customHeight="1">
      <c r="A60" s="169"/>
      <c r="B60" s="163" t="s">
        <v>726</v>
      </c>
      <c r="C60" s="169"/>
      <c r="D60" s="169"/>
      <c r="E60" s="162" t="s">
        <v>45</v>
      </c>
      <c r="F60" s="182"/>
      <c r="G60" s="58"/>
      <c r="H60" s="175"/>
      <c r="I60" s="175"/>
      <c r="J60" s="175"/>
      <c r="K60" s="175"/>
      <c r="L60" s="175"/>
      <c r="M60" s="3"/>
    </row>
    <row r="61" spans="1:13" s="1" customFormat="1" ht="12.75" customHeight="1">
      <c r="A61" s="169"/>
      <c r="B61" s="163" t="s">
        <v>727</v>
      </c>
      <c r="C61" s="169"/>
      <c r="D61" s="169"/>
      <c r="E61" s="162" t="s">
        <v>49</v>
      </c>
      <c r="F61" s="183"/>
      <c r="G61" s="58"/>
      <c r="H61" s="175"/>
      <c r="I61" s="175"/>
      <c r="J61" s="175"/>
      <c r="K61" s="175"/>
      <c r="L61" s="175"/>
      <c r="M61" s="3"/>
    </row>
    <row r="62" spans="1:13" s="1" customFormat="1" ht="12.75" customHeight="1">
      <c r="A62" s="169"/>
      <c r="B62" s="163"/>
      <c r="C62" s="169"/>
      <c r="D62" s="169"/>
      <c r="E62" s="162"/>
      <c r="F62" s="184"/>
      <c r="G62" s="14"/>
      <c r="H62" s="185"/>
      <c r="I62" s="186"/>
      <c r="J62" s="185"/>
      <c r="K62" s="186"/>
      <c r="L62" s="186"/>
      <c r="M62" s="3"/>
    </row>
    <row r="63" spans="1:13" s="1" customFormat="1" ht="12.75" customHeight="1">
      <c r="A63" s="169" t="s">
        <v>749</v>
      </c>
      <c r="B63" s="163"/>
      <c r="C63" s="169"/>
      <c r="D63" s="169"/>
      <c r="E63" s="162"/>
      <c r="F63" s="184"/>
      <c r="G63" s="6"/>
      <c r="H63" s="186"/>
      <c r="I63" s="186"/>
      <c r="J63" s="186"/>
      <c r="K63" s="186"/>
      <c r="L63" s="186"/>
      <c r="M63" s="3"/>
    </row>
    <row r="64" spans="1:13" s="1" customFormat="1" ht="12.75" customHeight="1">
      <c r="A64" s="169"/>
      <c r="B64" s="187" t="s">
        <v>44</v>
      </c>
      <c r="C64" s="169"/>
      <c r="D64" s="169"/>
      <c r="E64" s="162"/>
      <c r="F64" s="184"/>
      <c r="G64" s="15"/>
      <c r="H64" s="188"/>
      <c r="I64" s="184"/>
      <c r="J64" s="188"/>
      <c r="K64" s="184"/>
      <c r="L64" s="184"/>
      <c r="M64" s="3"/>
    </row>
    <row r="65" spans="1:13" s="1" customFormat="1" ht="12.75" customHeight="1">
      <c r="A65" s="169"/>
      <c r="B65" s="187"/>
      <c r="C65" s="187" t="s">
        <v>750</v>
      </c>
      <c r="D65" s="169"/>
      <c r="E65" s="162" t="s">
        <v>1</v>
      </c>
      <c r="F65" s="184"/>
      <c r="G65" s="13"/>
      <c r="H65" s="13"/>
      <c r="I65" s="189"/>
      <c r="J65" s="13"/>
      <c r="K65" s="189"/>
      <c r="L65" s="13"/>
      <c r="M65" s="3"/>
    </row>
    <row r="66" spans="1:13" s="1" customFormat="1" ht="12.75" customHeight="1">
      <c r="A66" s="169"/>
      <c r="B66" s="187"/>
      <c r="C66" s="187" t="s">
        <v>751</v>
      </c>
      <c r="D66" s="169"/>
      <c r="E66" s="162" t="s">
        <v>1</v>
      </c>
      <c r="F66" s="184"/>
      <c r="G66" s="13"/>
      <c r="H66" s="13"/>
      <c r="I66" s="189"/>
      <c r="J66" s="13"/>
      <c r="K66" s="189"/>
      <c r="L66" s="13"/>
      <c r="M66" s="3"/>
    </row>
    <row r="67" spans="1:13" s="1" customFormat="1" ht="12.75" customHeight="1">
      <c r="A67" s="169"/>
      <c r="B67" s="187"/>
      <c r="C67" s="187" t="s">
        <v>752</v>
      </c>
      <c r="D67" s="169"/>
      <c r="E67" s="162" t="s">
        <v>1</v>
      </c>
      <c r="F67" s="184"/>
      <c r="G67" s="13"/>
      <c r="H67" s="13"/>
      <c r="I67" s="189"/>
      <c r="J67" s="13"/>
      <c r="K67" s="189"/>
      <c r="L67" s="13"/>
      <c r="M67" s="3"/>
    </row>
    <row r="68" spans="1:13" s="1" customFormat="1" ht="12.75" customHeight="1">
      <c r="A68" s="169"/>
      <c r="B68" s="187" t="s">
        <v>43</v>
      </c>
      <c r="C68" s="187"/>
      <c r="D68" s="169"/>
      <c r="E68" s="162"/>
      <c r="F68" s="184"/>
      <c r="G68" s="11"/>
      <c r="H68" s="11"/>
      <c r="I68" s="184"/>
      <c r="J68" s="11"/>
      <c r="K68" s="184"/>
      <c r="L68" s="11"/>
      <c r="M68" s="3"/>
    </row>
    <row r="69" spans="1:13" s="1" customFormat="1" ht="12.75" customHeight="1">
      <c r="A69" s="169"/>
      <c r="B69" s="187"/>
      <c r="C69" s="187" t="s">
        <v>753</v>
      </c>
      <c r="D69" s="169"/>
      <c r="E69" s="162" t="s">
        <v>1</v>
      </c>
      <c r="F69" s="184"/>
      <c r="G69" s="13"/>
      <c r="H69" s="13"/>
      <c r="I69" s="189"/>
      <c r="J69" s="13"/>
      <c r="K69" s="189"/>
      <c r="L69" s="13"/>
      <c r="M69" s="3"/>
    </row>
    <row r="70" spans="1:13" s="1" customFormat="1" ht="12.75" customHeight="1">
      <c r="A70" s="169"/>
      <c r="B70" s="187"/>
      <c r="C70" s="187" t="s">
        <v>754</v>
      </c>
      <c r="D70" s="169"/>
      <c r="E70" s="162" t="s">
        <v>1</v>
      </c>
      <c r="F70" s="184"/>
      <c r="G70" s="13"/>
      <c r="H70" s="13"/>
      <c r="I70" s="189"/>
      <c r="J70" s="13"/>
      <c r="K70" s="189"/>
      <c r="L70" s="13"/>
      <c r="M70" s="3"/>
    </row>
    <row r="71" spans="1:13" s="1" customFormat="1" ht="12.75" customHeight="1">
      <c r="A71" s="169"/>
      <c r="B71" s="187"/>
      <c r="C71" s="187" t="s">
        <v>755</v>
      </c>
      <c r="D71" s="169"/>
      <c r="E71" s="162" t="s">
        <v>1</v>
      </c>
      <c r="F71" s="184"/>
      <c r="G71" s="13"/>
      <c r="H71" s="13"/>
      <c r="I71" s="189"/>
      <c r="J71" s="13"/>
      <c r="K71" s="189"/>
      <c r="L71" s="13"/>
      <c r="M71" s="3"/>
    </row>
    <row r="72" spans="1:13" s="1" customFormat="1" ht="12.75" customHeight="1">
      <c r="A72" s="191"/>
      <c r="B72" s="192"/>
      <c r="C72" s="192"/>
      <c r="D72" s="191"/>
      <c r="E72" s="164"/>
      <c r="F72" s="184"/>
      <c r="G72" s="14"/>
      <c r="H72" s="193"/>
      <c r="I72" s="184"/>
      <c r="J72" s="193"/>
      <c r="K72" s="184"/>
      <c r="L72" s="184"/>
      <c r="M72" s="3"/>
    </row>
    <row r="73" spans="1:13" s="1" customFormat="1" ht="12.75" customHeight="1">
      <c r="A73" s="169" t="s">
        <v>728</v>
      </c>
      <c r="B73" s="187"/>
      <c r="C73" s="187"/>
      <c r="D73" s="169"/>
      <c r="E73" s="162" t="s">
        <v>1</v>
      </c>
      <c r="F73" s="184"/>
      <c r="G73" s="199"/>
      <c r="H73" s="194"/>
      <c r="I73" s="194"/>
      <c r="J73" s="194"/>
      <c r="K73" s="194"/>
      <c r="L73" s="194"/>
      <c r="M73" s="3"/>
    </row>
    <row r="74" spans="1:13" s="1" customFormat="1" ht="12.75" customHeight="1">
      <c r="A74" s="191"/>
      <c r="B74" s="192"/>
      <c r="C74" s="192"/>
      <c r="D74" s="191"/>
      <c r="E74" s="164"/>
      <c r="F74" s="184"/>
      <c r="G74" s="6"/>
      <c r="H74" s="184"/>
      <c r="I74" s="184"/>
      <c r="J74" s="184"/>
      <c r="K74" s="184"/>
      <c r="L74" s="184"/>
      <c r="M74" s="3"/>
    </row>
    <row r="75" spans="1:13" s="1" customFormat="1" ht="12.75" customHeight="1">
      <c r="A75" s="191" t="s">
        <v>729</v>
      </c>
      <c r="B75" s="192"/>
      <c r="C75" s="191"/>
      <c r="D75" s="191"/>
      <c r="E75" s="164"/>
      <c r="F75" s="184"/>
      <c r="G75" s="6"/>
      <c r="H75" s="184"/>
      <c r="I75" s="184"/>
      <c r="J75" s="184"/>
      <c r="K75" s="184"/>
      <c r="L75" s="184"/>
      <c r="M75" s="3"/>
    </row>
    <row r="76" spans="1:13" s="1" customFormat="1" ht="12.75" customHeight="1">
      <c r="A76" s="191"/>
      <c r="B76" s="195" t="s">
        <v>730</v>
      </c>
      <c r="C76" s="191"/>
      <c r="D76" s="191"/>
      <c r="E76" s="164"/>
      <c r="F76" s="184"/>
      <c r="G76" s="6"/>
      <c r="H76" s="196"/>
      <c r="I76" s="186"/>
      <c r="J76" s="196"/>
      <c r="K76" s="186"/>
      <c r="L76" s="186"/>
      <c r="M76" s="3"/>
    </row>
    <row r="77" spans="1:13" s="1" customFormat="1" ht="12.75" customHeight="1">
      <c r="A77" s="169"/>
      <c r="B77" s="163"/>
      <c r="C77" s="169" t="s">
        <v>731</v>
      </c>
      <c r="D77" s="169"/>
      <c r="E77" s="162" t="s">
        <v>49</v>
      </c>
      <c r="F77" s="184"/>
      <c r="G77" s="13">
        <v>1</v>
      </c>
      <c r="H77" s="189">
        <v>1</v>
      </c>
      <c r="I77" s="189">
        <v>1</v>
      </c>
      <c r="J77" s="189">
        <v>1</v>
      </c>
      <c r="K77" s="189">
        <v>1</v>
      </c>
      <c r="L77" s="189">
        <v>1</v>
      </c>
      <c r="M77" s="3"/>
    </row>
    <row r="78" spans="1:13" s="1" customFormat="1" ht="12.75" customHeight="1">
      <c r="A78" s="169"/>
      <c r="B78" s="163"/>
      <c r="C78" s="169" t="s">
        <v>732</v>
      </c>
      <c r="D78" s="169"/>
      <c r="E78" s="162" t="s">
        <v>49</v>
      </c>
      <c r="F78" s="184"/>
      <c r="G78" s="13">
        <v>0</v>
      </c>
      <c r="H78" s="189">
        <v>0</v>
      </c>
      <c r="I78" s="189">
        <v>0</v>
      </c>
      <c r="J78" s="189">
        <v>0</v>
      </c>
      <c r="K78" s="189">
        <v>0</v>
      </c>
      <c r="L78" s="189">
        <v>0</v>
      </c>
      <c r="M78" s="3"/>
    </row>
    <row r="79" spans="1:13" s="1" customFormat="1" ht="12.75" customHeight="1">
      <c r="A79" s="169"/>
      <c r="B79" s="163"/>
      <c r="C79" s="169" t="s">
        <v>733</v>
      </c>
      <c r="D79" s="169"/>
      <c r="E79" s="162" t="s">
        <v>49</v>
      </c>
      <c r="F79" s="184"/>
      <c r="G79" s="13">
        <v>1</v>
      </c>
      <c r="H79" s="189">
        <v>1</v>
      </c>
      <c r="I79" s="189">
        <v>1</v>
      </c>
      <c r="J79" s="189">
        <v>1</v>
      </c>
      <c r="K79" s="189">
        <v>1</v>
      </c>
      <c r="L79" s="189">
        <v>1</v>
      </c>
      <c r="M79" s="3"/>
    </row>
    <row r="80" spans="1:13" s="1" customFormat="1" ht="12.75" customHeight="1">
      <c r="A80" s="169"/>
      <c r="B80" s="163"/>
      <c r="C80" s="169" t="s">
        <v>734</v>
      </c>
      <c r="D80" s="169"/>
      <c r="E80" s="162" t="s">
        <v>49</v>
      </c>
      <c r="F80" s="184"/>
      <c r="G80" s="13">
        <v>0</v>
      </c>
      <c r="H80" s="189">
        <v>0</v>
      </c>
      <c r="I80" s="189">
        <v>0</v>
      </c>
      <c r="J80" s="189">
        <v>0</v>
      </c>
      <c r="K80" s="189">
        <v>0</v>
      </c>
      <c r="L80" s="189">
        <v>0</v>
      </c>
      <c r="M80" s="3"/>
    </row>
    <row r="81" spans="1:13" s="1" customFormat="1" ht="12.75" customHeight="1">
      <c r="A81" s="169"/>
      <c r="B81" s="195" t="s">
        <v>735</v>
      </c>
      <c r="C81" s="191"/>
      <c r="D81" s="191"/>
      <c r="E81" s="164"/>
      <c r="F81" s="184"/>
      <c r="G81" s="11"/>
      <c r="H81" s="197"/>
      <c r="I81" s="186"/>
      <c r="J81" s="197"/>
      <c r="K81" s="186"/>
      <c r="L81" s="186"/>
      <c r="M81" s="3"/>
    </row>
    <row r="82" spans="1:13" s="1" customFormat="1" ht="12.75" customHeight="1">
      <c r="A82" s="169"/>
      <c r="B82" s="163"/>
      <c r="C82" s="169" t="s">
        <v>736</v>
      </c>
      <c r="D82" s="169"/>
      <c r="E82" s="162" t="s">
        <v>42</v>
      </c>
      <c r="F82" s="184"/>
      <c r="G82" s="87">
        <v>9429</v>
      </c>
      <c r="H82" s="198">
        <v>9429</v>
      </c>
      <c r="I82" s="198">
        <v>9429</v>
      </c>
      <c r="J82" s="198">
        <v>9429</v>
      </c>
      <c r="K82" s="198">
        <v>9429</v>
      </c>
      <c r="L82" s="198">
        <v>9429</v>
      </c>
      <c r="M82" s="3"/>
    </row>
    <row r="83" spans="1:13" s="1" customFormat="1" ht="12.75" customHeight="1">
      <c r="A83" s="169"/>
      <c r="B83" s="163"/>
      <c r="C83" s="169" t="s">
        <v>737</v>
      </c>
      <c r="D83" s="169"/>
      <c r="E83" s="162" t="s">
        <v>42</v>
      </c>
      <c r="F83" s="184"/>
      <c r="G83" s="13">
        <v>0</v>
      </c>
      <c r="H83" s="189">
        <v>0</v>
      </c>
      <c r="I83" s="189">
        <v>0</v>
      </c>
      <c r="J83" s="189">
        <v>0</v>
      </c>
      <c r="K83" s="189">
        <v>0</v>
      </c>
      <c r="L83" s="189">
        <v>0</v>
      </c>
      <c r="M83" s="3"/>
    </row>
    <row r="84" spans="1:13" s="1" customFormat="1" ht="12.75" customHeight="1">
      <c r="A84" s="169"/>
      <c r="B84" s="163"/>
      <c r="C84" s="169" t="s">
        <v>738</v>
      </c>
      <c r="D84" s="169"/>
      <c r="E84" s="162" t="s">
        <v>42</v>
      </c>
      <c r="F84" s="184"/>
      <c r="G84" s="13">
        <v>100</v>
      </c>
      <c r="H84" s="189">
        <v>100</v>
      </c>
      <c r="I84" s="189">
        <v>100</v>
      </c>
      <c r="J84" s="189">
        <v>100</v>
      </c>
      <c r="K84" s="189">
        <v>100</v>
      </c>
      <c r="L84" s="189">
        <v>100</v>
      </c>
      <c r="M84" s="3"/>
    </row>
    <row r="85" spans="1:13" s="1" customFormat="1" ht="12.75" customHeight="1">
      <c r="A85" s="169"/>
      <c r="B85" s="163"/>
      <c r="C85" s="169" t="s">
        <v>739</v>
      </c>
      <c r="D85" s="169"/>
      <c r="E85" s="162" t="s">
        <v>42</v>
      </c>
      <c r="F85" s="184"/>
      <c r="G85" s="13">
        <v>0</v>
      </c>
      <c r="H85" s="189">
        <v>0</v>
      </c>
      <c r="I85" s="189">
        <v>0</v>
      </c>
      <c r="J85" s="189">
        <v>0</v>
      </c>
      <c r="K85" s="189">
        <v>0</v>
      </c>
      <c r="L85" s="189">
        <v>0</v>
      </c>
      <c r="M85" s="3"/>
    </row>
    <row r="86" spans="1:13" s="1" customFormat="1" ht="12.75" customHeight="1">
      <c r="A86" s="169"/>
      <c r="B86" s="163" t="s">
        <v>740</v>
      </c>
      <c r="C86" s="169"/>
      <c r="D86" s="169"/>
      <c r="E86" s="162" t="s">
        <v>741</v>
      </c>
      <c r="F86" s="184"/>
      <c r="G86" s="13">
        <v>80000</v>
      </c>
      <c r="H86" s="189">
        <v>80000</v>
      </c>
      <c r="I86" s="189">
        <v>80000</v>
      </c>
      <c r="J86" s="13">
        <v>80000</v>
      </c>
      <c r="K86" s="189">
        <v>80000</v>
      </c>
      <c r="L86" s="13">
        <v>80000</v>
      </c>
      <c r="M86" s="3"/>
    </row>
    <row r="87" spans="1:13" s="1" customFormat="1" ht="12.75" customHeight="1">
      <c r="A87" s="191"/>
      <c r="B87" s="195"/>
      <c r="C87" s="191"/>
      <c r="D87" s="191"/>
      <c r="E87" s="164"/>
      <c r="F87" s="184"/>
      <c r="G87" s="14"/>
      <c r="H87" s="190"/>
      <c r="I87" s="184"/>
      <c r="J87" s="190"/>
      <c r="K87" s="184"/>
      <c r="L87" s="184"/>
      <c r="M87" s="3"/>
    </row>
    <row r="88" spans="1:13" s="1" customFormat="1" ht="12.75" customHeight="1">
      <c r="A88" s="169" t="s">
        <v>742</v>
      </c>
      <c r="B88" s="163"/>
      <c r="C88" s="169"/>
      <c r="D88" s="169"/>
      <c r="E88" s="167" t="s">
        <v>756</v>
      </c>
      <c r="F88" s="184"/>
      <c r="G88" s="58"/>
      <c r="H88" s="175"/>
      <c r="I88" s="175"/>
      <c r="J88" s="175"/>
      <c r="K88" s="175"/>
      <c r="L88" s="175"/>
      <c r="M88" s="3"/>
    </row>
    <row r="89" spans="1:13" s="1" customFormat="1" ht="12.75" customHeight="1">
      <c r="A89" s="23"/>
      <c r="B89" s="21"/>
      <c r="C89" s="23"/>
      <c r="D89" s="23"/>
      <c r="E89" s="23"/>
      <c r="F89" s="184"/>
      <c r="G89" s="184"/>
      <c r="H89" s="184"/>
      <c r="I89" s="184"/>
      <c r="J89" s="184"/>
      <c r="K89" s="184"/>
      <c r="L89" s="184"/>
      <c r="M89" s="72" t="s">
        <v>346</v>
      </c>
    </row>
    <row r="90" spans="1:13" s="1" customFormat="1" ht="12.75" customHeight="1">
      <c r="A90" s="3"/>
      <c r="B90" s="3"/>
      <c r="C90" s="3"/>
      <c r="D90" s="3"/>
      <c r="E90" s="3"/>
      <c r="F90" s="3"/>
      <c r="G90" s="3"/>
      <c r="H90" s="3"/>
      <c r="I90" s="3"/>
      <c r="J90" s="3"/>
      <c r="K90" s="3"/>
      <c r="L90" s="3"/>
      <c r="M90" s="3"/>
    </row>
    <row r="91" spans="1:13">
      <c r="A91" s="127"/>
      <c r="B91" s="127"/>
      <c r="C91" s="127"/>
      <c r="D91" s="127"/>
      <c r="E91" s="127"/>
      <c r="F91" s="127"/>
      <c r="G91" s="127"/>
      <c r="H91" s="127"/>
      <c r="I91" s="127"/>
      <c r="J91" s="127"/>
      <c r="K91" s="127"/>
      <c r="L91" s="127"/>
      <c r="M91" s="127"/>
    </row>
    <row r="92" spans="1:13">
      <c r="A92" s="127"/>
      <c r="B92" s="127"/>
      <c r="C92" s="127"/>
      <c r="D92" s="127"/>
      <c r="E92" s="127"/>
      <c r="F92" s="127"/>
      <c r="G92" s="127"/>
      <c r="H92" s="127"/>
      <c r="I92" s="127"/>
      <c r="J92" s="127"/>
      <c r="K92" s="127"/>
      <c r="L92" s="127"/>
      <c r="M92" s="127"/>
    </row>
    <row r="93" spans="1:13">
      <c r="A93" s="127"/>
      <c r="B93" s="127"/>
      <c r="C93" s="127"/>
      <c r="D93" s="127"/>
      <c r="E93" s="127"/>
      <c r="F93" s="127"/>
      <c r="G93" s="127"/>
      <c r="H93" s="127"/>
      <c r="I93" s="127"/>
      <c r="J93" s="127"/>
      <c r="K93" s="127"/>
      <c r="L93" s="127"/>
      <c r="M93" s="127"/>
    </row>
    <row r="94" spans="1:13">
      <c r="A94" s="127"/>
      <c r="B94" s="127"/>
      <c r="C94" s="127"/>
      <c r="D94" s="127"/>
      <c r="E94" s="127"/>
      <c r="F94" s="127"/>
      <c r="G94" s="127"/>
      <c r="H94" s="127"/>
      <c r="I94" s="127"/>
      <c r="J94" s="127"/>
      <c r="K94" s="127"/>
      <c r="L94" s="127"/>
      <c r="M94" s="127"/>
    </row>
    <row r="95" spans="1:13">
      <c r="A95" s="127"/>
      <c r="B95" s="127"/>
      <c r="C95" s="127"/>
      <c r="D95" s="127"/>
      <c r="E95" s="127"/>
      <c r="F95" s="127"/>
      <c r="G95" s="127"/>
      <c r="H95" s="127"/>
      <c r="I95" s="127"/>
      <c r="J95" s="127"/>
      <c r="K95" s="127"/>
      <c r="L95" s="127"/>
      <c r="M95" s="127"/>
    </row>
    <row r="96" spans="1:13">
      <c r="A96" s="127"/>
      <c r="B96" s="127"/>
      <c r="C96" s="127"/>
      <c r="D96" s="127"/>
      <c r="E96" s="127"/>
      <c r="F96" s="127"/>
      <c r="G96" s="127"/>
      <c r="H96" s="127"/>
      <c r="I96" s="127"/>
      <c r="J96" s="127"/>
      <c r="K96" s="127"/>
      <c r="L96" s="127"/>
      <c r="M96" s="127"/>
    </row>
    <row r="97" spans="1:13">
      <c r="A97" s="127"/>
      <c r="B97" s="127"/>
      <c r="C97" s="127"/>
      <c r="D97" s="127"/>
      <c r="E97" s="127"/>
      <c r="F97" s="127"/>
      <c r="G97" s="127"/>
      <c r="H97" s="127"/>
      <c r="I97" s="127"/>
      <c r="J97" s="127"/>
      <c r="K97" s="127"/>
      <c r="L97" s="127"/>
      <c r="M97" s="127"/>
    </row>
  </sheetData>
  <mergeCells count="3">
    <mergeCell ref="M4:M6"/>
    <mergeCell ref="A5:D5"/>
    <mergeCell ref="M22:M23"/>
  </mergeCells>
  <pageMargins left="0.7" right="0.7" top="0.75" bottom="0.75" header="0.3" footer="0.3"/>
  <pageSetup orientation="portrait" horizontalDpi="0" verticalDpi="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1010</v>
      </c>
    </row>
    <row r="5" spans="1:8" s="1" customFormat="1" ht="12.75" customHeight="1">
      <c r="A5" s="750" t="s">
        <v>41</v>
      </c>
      <c r="B5" s="750"/>
      <c r="C5" s="750"/>
      <c r="D5" s="750"/>
      <c r="E5" s="4" t="s">
        <v>40</v>
      </c>
      <c r="F5" s="3"/>
      <c r="G5" s="270"/>
      <c r="H5" s="758"/>
    </row>
    <row r="6" spans="1:8" s="1" customFormat="1" ht="12.75" customHeight="1">
      <c r="A6" s="270"/>
      <c r="B6" s="270"/>
      <c r="C6" s="270"/>
      <c r="D6" s="270"/>
      <c r="E6" s="3"/>
      <c r="F6" s="3"/>
      <c r="G6" s="270"/>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329</v>
      </c>
      <c r="H18" s="3"/>
    </row>
    <row r="19" spans="1:8" s="1" customFormat="1" ht="12.75" customHeight="1">
      <c r="A19" s="169"/>
      <c r="B19" s="169" t="s">
        <v>80</v>
      </c>
      <c r="C19" s="169"/>
      <c r="D19" s="169"/>
      <c r="E19" s="162" t="s">
        <v>1</v>
      </c>
      <c r="F19" s="172"/>
      <c r="G19" s="173" t="s">
        <v>994</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10333</v>
      </c>
      <c r="H21" s="121"/>
    </row>
    <row r="22" spans="1:8" s="1" customFormat="1" ht="12.75" customHeight="1">
      <c r="A22" s="169"/>
      <c r="B22" s="169" t="s">
        <v>75</v>
      </c>
      <c r="C22" s="169"/>
      <c r="D22" s="169"/>
      <c r="E22" s="162" t="s">
        <v>74</v>
      </c>
      <c r="F22" s="170"/>
      <c r="G22" s="174">
        <v>57853</v>
      </c>
      <c r="H22" s="759"/>
    </row>
    <row r="23" spans="1:8" s="1" customFormat="1" ht="12.75" customHeight="1">
      <c r="A23" s="169"/>
      <c r="B23" s="169" t="s">
        <v>73</v>
      </c>
      <c r="C23" s="169"/>
      <c r="D23" s="169"/>
      <c r="E23" s="162" t="s">
        <v>49</v>
      </c>
      <c r="F23" s="170"/>
      <c r="G23" s="174">
        <v>42</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622</v>
      </c>
      <c r="H42" s="3"/>
    </row>
    <row r="43" spans="1:8" s="1" customFormat="1" ht="12.75" customHeight="1">
      <c r="A43" s="169"/>
      <c r="B43" s="169" t="s">
        <v>58</v>
      </c>
      <c r="C43" s="169"/>
      <c r="D43" s="169"/>
      <c r="E43" s="162" t="s">
        <v>56</v>
      </c>
      <c r="F43" s="170"/>
      <c r="G43" s="173">
        <v>0.71</v>
      </c>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0.06</v>
      </c>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48</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9429</v>
      </c>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100</v>
      </c>
      <c r="H84" s="3"/>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v>80000</v>
      </c>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1011</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329</v>
      </c>
      <c r="H18" s="3"/>
    </row>
    <row r="19" spans="1:8" s="1" customFormat="1" ht="12.75" customHeight="1">
      <c r="A19" s="169"/>
      <c r="B19" s="169" t="s">
        <v>80</v>
      </c>
      <c r="C19" s="169"/>
      <c r="D19" s="169"/>
      <c r="E19" s="162" t="s">
        <v>1</v>
      </c>
      <c r="F19" s="172"/>
      <c r="G19" s="173" t="s">
        <v>1002</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7861</v>
      </c>
      <c r="H21" s="121"/>
    </row>
    <row r="22" spans="1:8" s="1" customFormat="1" ht="12.75" customHeight="1">
      <c r="A22" s="169"/>
      <c r="B22" s="169" t="s">
        <v>75</v>
      </c>
      <c r="C22" s="169"/>
      <c r="D22" s="169"/>
      <c r="E22" s="162" t="s">
        <v>74</v>
      </c>
      <c r="F22" s="170"/>
      <c r="G22" s="174">
        <v>217739</v>
      </c>
      <c r="H22" s="759"/>
    </row>
    <row r="23" spans="1:8" s="1" customFormat="1" ht="12.75" customHeight="1">
      <c r="A23" s="169"/>
      <c r="B23" s="169" t="s">
        <v>73</v>
      </c>
      <c r="C23" s="169"/>
      <c r="D23" s="169"/>
      <c r="E23" s="162" t="s">
        <v>49</v>
      </c>
      <c r="F23" s="170"/>
      <c r="G23" s="174">
        <v>8</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1757</v>
      </c>
      <c r="H42" s="3"/>
    </row>
    <row r="43" spans="1:8" s="1" customFormat="1" ht="12.75" customHeight="1">
      <c r="A43" s="169"/>
      <c r="B43" s="169" t="s">
        <v>58</v>
      </c>
      <c r="C43" s="169"/>
      <c r="D43" s="169"/>
      <c r="E43" s="162" t="s">
        <v>56</v>
      </c>
      <c r="F43" s="170"/>
      <c r="G43" s="173">
        <v>0.42</v>
      </c>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0.95</v>
      </c>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200</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9429</v>
      </c>
      <c r="H82" s="3"/>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100</v>
      </c>
      <c r="H84" s="3"/>
    </row>
    <row r="85" spans="1:8">
      <c r="A85" s="169"/>
      <c r="B85" s="163"/>
      <c r="C85" s="169" t="s">
        <v>739</v>
      </c>
      <c r="D85" s="169"/>
      <c r="E85" s="162" t="s">
        <v>42</v>
      </c>
      <c r="F85" s="184"/>
      <c r="G85" s="189">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89"/>
  <sheetViews>
    <sheetView showGridLines="0" workbookViewId="0"/>
  </sheetViews>
  <sheetFormatPr defaultRowHeight="15"/>
  <cols>
    <col min="4" max="4" width="41.42578125" customWidth="1"/>
    <col min="6" max="6" width="7.7109375" customWidth="1"/>
    <col min="9" max="9" width="125.7109375" customWidth="1"/>
  </cols>
  <sheetData>
    <row r="1" spans="1:9" s="43" customFormat="1" ht="19.5" customHeight="1">
      <c r="A1" s="43" t="s">
        <v>94</v>
      </c>
    </row>
    <row r="2" spans="1:9" s="42" customFormat="1" ht="12.75" customHeight="1"/>
    <row r="3" spans="1:9" s="5" customFormat="1" ht="14.1" customHeight="1">
      <c r="A3" s="5" t="s">
        <v>93</v>
      </c>
    </row>
    <row r="4" spans="1:9" s="42" customFormat="1" ht="12.75" customHeight="1">
      <c r="A4" s="123"/>
      <c r="B4" s="123"/>
      <c r="C4" s="123"/>
      <c r="D4" s="123"/>
      <c r="E4" s="123"/>
      <c r="F4" s="123"/>
      <c r="G4" s="123"/>
      <c r="H4" s="123"/>
      <c r="I4" s="757" t="s">
        <v>1012</v>
      </c>
    </row>
    <row r="5" spans="1:9" s="1" customFormat="1" ht="12.75" customHeight="1">
      <c r="A5" s="750" t="s">
        <v>41</v>
      </c>
      <c r="B5" s="750"/>
      <c r="C5" s="750"/>
      <c r="D5" s="750"/>
      <c r="E5" s="4" t="s">
        <v>40</v>
      </c>
      <c r="F5" s="3"/>
      <c r="G5" s="168"/>
      <c r="H5" s="305"/>
      <c r="I5" s="758"/>
    </row>
    <row r="6" spans="1:9" s="1" customFormat="1" ht="12.75" customHeight="1">
      <c r="A6" s="168"/>
      <c r="B6" s="168"/>
      <c r="C6" s="168"/>
      <c r="D6" s="168"/>
      <c r="E6" s="3"/>
      <c r="F6" s="3"/>
      <c r="G6" s="168"/>
      <c r="H6" s="305"/>
      <c r="I6" s="758"/>
    </row>
    <row r="7" spans="1:9" s="1" customFormat="1" ht="12.75" customHeight="1">
      <c r="A7" s="169" t="s">
        <v>92</v>
      </c>
      <c r="B7" s="169"/>
      <c r="C7" s="169"/>
      <c r="D7" s="169"/>
      <c r="E7" s="170"/>
      <c r="F7" s="170"/>
      <c r="G7" s="23"/>
      <c r="H7" s="23"/>
      <c r="I7" s="3"/>
    </row>
    <row r="8" spans="1:9" s="1" customFormat="1" ht="12.75" customHeight="1">
      <c r="A8" s="166" t="s">
        <v>91</v>
      </c>
      <c r="B8" s="169"/>
      <c r="C8" s="169"/>
      <c r="D8" s="169"/>
      <c r="E8" s="170"/>
      <c r="F8" s="170"/>
      <c r="G8" s="23"/>
      <c r="H8" s="23"/>
      <c r="I8" s="4" t="s">
        <v>535</v>
      </c>
    </row>
    <row r="9" spans="1:9" s="1" customFormat="1" ht="12.75" customHeight="1">
      <c r="A9" s="169"/>
      <c r="B9" s="171" t="s">
        <v>90</v>
      </c>
      <c r="C9" s="171"/>
      <c r="D9" s="171"/>
      <c r="E9" s="162" t="s">
        <v>1</v>
      </c>
      <c r="F9" s="172"/>
      <c r="G9" s="194"/>
      <c r="H9" s="173"/>
      <c r="I9" s="3"/>
    </row>
    <row r="10" spans="1:9" s="1" customFormat="1" ht="12.75" customHeight="1">
      <c r="A10" s="169"/>
      <c r="B10" s="171" t="s">
        <v>89</v>
      </c>
      <c r="C10" s="171"/>
      <c r="D10" s="171"/>
      <c r="E10" s="162" t="s">
        <v>1</v>
      </c>
      <c r="F10" s="172"/>
      <c r="G10" s="194"/>
      <c r="H10" s="173"/>
      <c r="I10" s="3"/>
    </row>
    <row r="11" spans="1:9" s="1" customFormat="1" ht="12.75" customHeight="1">
      <c r="A11" s="169"/>
      <c r="B11" s="171" t="s">
        <v>88</v>
      </c>
      <c r="C11" s="171"/>
      <c r="D11" s="171"/>
      <c r="E11" s="162" t="s">
        <v>1</v>
      </c>
      <c r="F11" s="172"/>
      <c r="G11" s="194"/>
      <c r="H11" s="173"/>
      <c r="I11" s="3"/>
    </row>
    <row r="12" spans="1:9" s="1" customFormat="1" ht="12.75" customHeight="1">
      <c r="A12" s="169"/>
      <c r="B12" s="171" t="s">
        <v>87</v>
      </c>
      <c r="C12" s="171"/>
      <c r="D12" s="171"/>
      <c r="E12" s="162" t="s">
        <v>1</v>
      </c>
      <c r="F12" s="172"/>
      <c r="G12" s="194"/>
      <c r="H12" s="173"/>
      <c r="I12" s="3"/>
    </row>
    <row r="13" spans="1:9" s="1" customFormat="1" ht="12.75" customHeight="1">
      <c r="A13" s="169"/>
      <c r="B13" s="171" t="s">
        <v>86</v>
      </c>
      <c r="C13" s="171"/>
      <c r="D13" s="171"/>
      <c r="E13" s="162" t="s">
        <v>1</v>
      </c>
      <c r="F13" s="172"/>
      <c r="G13" s="194"/>
      <c r="H13" s="173"/>
      <c r="I13" s="3"/>
    </row>
    <row r="14" spans="1:9" s="1" customFormat="1" ht="12.75" customHeight="1">
      <c r="A14" s="169"/>
      <c r="B14" s="171" t="s">
        <v>85</v>
      </c>
      <c r="C14" s="171"/>
      <c r="D14" s="171"/>
      <c r="E14" s="162" t="s">
        <v>1</v>
      </c>
      <c r="F14" s="172"/>
      <c r="G14" s="194"/>
      <c r="H14" s="173"/>
      <c r="I14" s="3"/>
    </row>
    <row r="15" spans="1:9" s="1" customFormat="1" ht="12.75" customHeight="1">
      <c r="A15" s="169"/>
      <c r="B15" s="170" t="s">
        <v>84</v>
      </c>
      <c r="C15" s="171"/>
      <c r="D15" s="171"/>
      <c r="E15" s="162" t="s">
        <v>1</v>
      </c>
      <c r="F15" s="172"/>
      <c r="G15" s="194"/>
      <c r="H15" s="173"/>
      <c r="I15" s="3"/>
    </row>
    <row r="16" spans="1:9" s="1" customFormat="1" ht="12.75" customHeight="1">
      <c r="A16" s="169"/>
      <c r="B16" s="169"/>
      <c r="C16" s="169"/>
      <c r="D16" s="169"/>
      <c r="E16" s="165"/>
      <c r="F16" s="172"/>
      <c r="G16" s="673"/>
      <c r="H16" s="3"/>
      <c r="I16" s="3"/>
    </row>
    <row r="17" spans="1:9" s="1" customFormat="1" ht="12.75" customHeight="1">
      <c r="A17" s="169" t="s">
        <v>83</v>
      </c>
      <c r="B17" s="169"/>
      <c r="C17" s="169"/>
      <c r="D17" s="169"/>
      <c r="E17" s="162"/>
      <c r="F17" s="172"/>
      <c r="G17" s="674"/>
      <c r="H17" s="23"/>
      <c r="I17" s="3"/>
    </row>
    <row r="18" spans="1:9" s="1" customFormat="1" ht="12.75" customHeight="1">
      <c r="A18" s="169"/>
      <c r="B18" s="169" t="s">
        <v>82</v>
      </c>
      <c r="C18" s="169"/>
      <c r="D18" s="169"/>
      <c r="E18" s="162" t="s">
        <v>1</v>
      </c>
      <c r="F18" s="172"/>
      <c r="G18" s="194" t="s">
        <v>329</v>
      </c>
      <c r="H18" s="173" t="s">
        <v>329</v>
      </c>
      <c r="I18" s="3"/>
    </row>
    <row r="19" spans="1:9" s="1" customFormat="1" ht="12.75" customHeight="1">
      <c r="A19" s="169"/>
      <c r="B19" s="169" t="s">
        <v>80</v>
      </c>
      <c r="C19" s="169"/>
      <c r="D19" s="169"/>
      <c r="E19" s="162" t="s">
        <v>1</v>
      </c>
      <c r="F19" s="172"/>
      <c r="G19" s="194" t="s">
        <v>505</v>
      </c>
      <c r="H19" s="173" t="s">
        <v>1000</v>
      </c>
      <c r="I19" s="3"/>
    </row>
    <row r="20" spans="1:9" s="1" customFormat="1" ht="12.75" customHeight="1">
      <c r="A20" s="169"/>
      <c r="B20" s="169" t="s">
        <v>79</v>
      </c>
      <c r="C20" s="169"/>
      <c r="D20" s="169"/>
      <c r="E20" s="162" t="s">
        <v>78</v>
      </c>
      <c r="F20" s="172"/>
      <c r="G20" s="675"/>
      <c r="H20" s="173"/>
      <c r="I20" s="121"/>
    </row>
    <row r="21" spans="1:9" s="1" customFormat="1" ht="12.75" customHeight="1">
      <c r="A21" s="169"/>
      <c r="B21" s="169" t="s">
        <v>77</v>
      </c>
      <c r="C21" s="169"/>
      <c r="D21" s="169"/>
      <c r="E21" s="162" t="s">
        <v>76</v>
      </c>
      <c r="F21" s="172"/>
      <c r="G21" s="675">
        <v>9923</v>
      </c>
      <c r="H21" s="173">
        <v>10147</v>
      </c>
      <c r="I21" s="121"/>
    </row>
    <row r="22" spans="1:9" s="1" customFormat="1" ht="12.75" customHeight="1">
      <c r="A22" s="169"/>
      <c r="B22" s="169" t="s">
        <v>75</v>
      </c>
      <c r="C22" s="169"/>
      <c r="D22" s="169"/>
      <c r="E22" s="162" t="s">
        <v>74</v>
      </c>
      <c r="F22" s="170"/>
      <c r="G22" s="675">
        <v>237693</v>
      </c>
      <c r="H22" s="174">
        <v>1741162</v>
      </c>
      <c r="I22" s="759"/>
    </row>
    <row r="23" spans="1:9" s="1" customFormat="1" ht="12.75" customHeight="1">
      <c r="A23" s="169"/>
      <c r="B23" s="169" t="s">
        <v>73</v>
      </c>
      <c r="C23" s="169"/>
      <c r="D23" s="169"/>
      <c r="E23" s="162" t="s">
        <v>49</v>
      </c>
      <c r="F23" s="170"/>
      <c r="G23" s="675">
        <v>357</v>
      </c>
      <c r="H23" s="174">
        <v>1263</v>
      </c>
      <c r="I23" s="759"/>
    </row>
    <row r="24" spans="1:9" s="1" customFormat="1" ht="12.75" customHeight="1">
      <c r="A24" s="169"/>
      <c r="B24" s="169" t="s">
        <v>743</v>
      </c>
      <c r="C24" s="169"/>
      <c r="D24" s="169"/>
      <c r="E24" s="162" t="s">
        <v>49</v>
      </c>
      <c r="F24" s="170"/>
      <c r="G24" s="675"/>
      <c r="H24" s="174"/>
      <c r="I24" s="125"/>
    </row>
    <row r="25" spans="1:9" s="1" customFormat="1" ht="12.75" customHeight="1">
      <c r="A25" s="169"/>
      <c r="B25" s="169" t="s">
        <v>744</v>
      </c>
      <c r="C25" s="169"/>
      <c r="D25" s="169"/>
      <c r="E25" s="162" t="s">
        <v>436</v>
      </c>
      <c r="F25" s="170"/>
      <c r="G25" s="676"/>
      <c r="H25" s="174"/>
      <c r="I25" s="125"/>
    </row>
    <row r="26" spans="1:9" s="1" customFormat="1" ht="12.75" customHeight="1">
      <c r="A26" s="169"/>
      <c r="B26" s="169" t="s">
        <v>745</v>
      </c>
      <c r="C26" s="169"/>
      <c r="D26" s="169"/>
      <c r="E26" s="162" t="s">
        <v>746</v>
      </c>
      <c r="F26" s="170"/>
      <c r="G26" s="675"/>
      <c r="H26" s="174"/>
      <c r="I26" s="126"/>
    </row>
    <row r="27" spans="1:9" s="1" customFormat="1" ht="12.75" customHeight="1">
      <c r="A27" s="169"/>
      <c r="B27" s="169" t="s">
        <v>437</v>
      </c>
      <c r="C27" s="169"/>
      <c r="D27" s="169"/>
      <c r="E27" s="162" t="s">
        <v>72</v>
      </c>
      <c r="F27" s="170"/>
      <c r="G27" s="675"/>
      <c r="H27" s="175"/>
      <c r="I27" s="3"/>
    </row>
    <row r="28" spans="1:9" s="1" customFormat="1" ht="12.75" customHeight="1">
      <c r="A28" s="169"/>
      <c r="B28" s="169"/>
      <c r="C28" s="169"/>
      <c r="D28" s="169"/>
      <c r="E28" s="162"/>
      <c r="F28" s="170"/>
      <c r="G28" s="674"/>
      <c r="H28" s="23"/>
      <c r="I28" s="3"/>
    </row>
    <row r="29" spans="1:9" s="1" customFormat="1" ht="12.75" customHeight="1">
      <c r="A29" s="169" t="s">
        <v>71</v>
      </c>
      <c r="B29" s="169"/>
      <c r="C29" s="169"/>
      <c r="D29" s="169"/>
      <c r="E29" s="162"/>
      <c r="F29" s="170"/>
      <c r="G29" s="674"/>
      <c r="H29" s="23"/>
      <c r="I29" s="3"/>
    </row>
    <row r="30" spans="1:9" s="1" customFormat="1" ht="12.75" customHeight="1">
      <c r="A30" s="169"/>
      <c r="B30" s="169" t="s">
        <v>70</v>
      </c>
      <c r="C30" s="169"/>
      <c r="D30" s="169"/>
      <c r="E30" s="162" t="s">
        <v>69</v>
      </c>
      <c r="F30" s="170"/>
      <c r="G30" s="676">
        <v>35</v>
      </c>
      <c r="H30" s="173">
        <v>35</v>
      </c>
      <c r="I30" s="121"/>
    </row>
    <row r="31" spans="1:9" s="1" customFormat="1" ht="12.75" customHeight="1">
      <c r="A31" s="169"/>
      <c r="B31" s="163" t="s">
        <v>68</v>
      </c>
      <c r="C31" s="169"/>
      <c r="D31" s="169"/>
      <c r="E31" s="162"/>
      <c r="F31" s="170"/>
      <c r="G31" s="677"/>
      <c r="H31" s="306"/>
      <c r="I31" s="3"/>
    </row>
    <row r="32" spans="1:9" s="1" customFormat="1" ht="12.75" customHeight="1">
      <c r="A32" s="169"/>
      <c r="B32" s="170"/>
      <c r="C32" s="170"/>
      <c r="D32" s="169" t="s">
        <v>67</v>
      </c>
      <c r="E32" s="162" t="s">
        <v>62</v>
      </c>
      <c r="F32" s="170"/>
      <c r="G32" s="678"/>
      <c r="H32" s="175"/>
      <c r="I32" s="3"/>
    </row>
    <row r="33" spans="1:9" s="1" customFormat="1" ht="12.75" customHeight="1">
      <c r="A33" s="169"/>
      <c r="B33" s="177"/>
      <c r="C33" s="170"/>
      <c r="D33" s="169" t="s">
        <v>66</v>
      </c>
      <c r="E33" s="162" t="s">
        <v>62</v>
      </c>
      <c r="F33" s="170"/>
      <c r="G33" s="678"/>
      <c r="H33" s="175"/>
      <c r="I33" s="3"/>
    </row>
    <row r="34" spans="1:9" s="1" customFormat="1" ht="12.75" customHeight="1">
      <c r="A34" s="169"/>
      <c r="B34" s="178"/>
      <c r="C34" s="170"/>
      <c r="D34" s="169" t="s">
        <v>65</v>
      </c>
      <c r="E34" s="162" t="s">
        <v>62</v>
      </c>
      <c r="F34" s="170"/>
      <c r="G34" s="678"/>
      <c r="H34" s="175"/>
      <c r="I34" s="3"/>
    </row>
    <row r="35" spans="1:9" s="1" customFormat="1" ht="12.75" customHeight="1">
      <c r="A35" s="169"/>
      <c r="B35" s="178"/>
      <c r="C35" s="170"/>
      <c r="D35" s="169" t="s">
        <v>64</v>
      </c>
      <c r="E35" s="162" t="s">
        <v>62</v>
      </c>
      <c r="F35" s="170"/>
      <c r="G35" s="678"/>
      <c r="H35" s="175"/>
      <c r="I35" s="3"/>
    </row>
    <row r="36" spans="1:9" s="1" customFormat="1" ht="12.75" customHeight="1">
      <c r="A36" s="169"/>
      <c r="B36" s="178"/>
      <c r="C36" s="170"/>
      <c r="D36" s="169" t="s">
        <v>63</v>
      </c>
      <c r="E36" s="162" t="s">
        <v>62</v>
      </c>
      <c r="F36" s="170"/>
      <c r="G36" s="678"/>
      <c r="H36" s="175"/>
      <c r="I36" s="3"/>
    </row>
    <row r="37" spans="1:9" s="1" customFormat="1" ht="12.75" customHeight="1">
      <c r="A37" s="169"/>
      <c r="B37" s="169"/>
      <c r="C37" s="170"/>
      <c r="D37" s="169" t="s">
        <v>757</v>
      </c>
      <c r="E37" s="162" t="s">
        <v>62</v>
      </c>
      <c r="F37" s="170"/>
      <c r="G37" s="678"/>
      <c r="H37" s="175"/>
      <c r="I37" s="3"/>
    </row>
    <row r="38" spans="1:9" s="1" customFormat="1" ht="12.75" customHeight="1">
      <c r="A38" s="169"/>
      <c r="B38" s="169"/>
      <c r="C38" s="170"/>
      <c r="D38" s="169" t="s">
        <v>758</v>
      </c>
      <c r="E38" s="162" t="s">
        <v>62</v>
      </c>
      <c r="F38" s="170"/>
      <c r="G38" s="678"/>
      <c r="H38" s="175"/>
      <c r="I38" s="3"/>
    </row>
    <row r="39" spans="1:9" s="1" customFormat="1" ht="12.75" customHeight="1">
      <c r="A39" s="169"/>
      <c r="B39" s="169"/>
      <c r="C39" s="170"/>
      <c r="D39" s="169"/>
      <c r="E39" s="162"/>
      <c r="F39" s="170"/>
      <c r="G39" s="679"/>
      <c r="H39" s="307"/>
      <c r="I39" s="3"/>
    </row>
    <row r="40" spans="1:9" s="1" customFormat="1" ht="12.75" customHeight="1">
      <c r="A40" s="169" t="s">
        <v>61</v>
      </c>
      <c r="B40" s="169"/>
      <c r="C40" s="169"/>
      <c r="D40" s="169"/>
      <c r="E40" s="162"/>
      <c r="F40" s="170"/>
      <c r="G40" s="680"/>
      <c r="H40" s="179"/>
      <c r="I40" s="3"/>
    </row>
    <row r="41" spans="1:9" s="1" customFormat="1" ht="12.75" customHeight="1">
      <c r="A41" s="166" t="s">
        <v>60</v>
      </c>
      <c r="B41" s="169"/>
      <c r="C41" s="169"/>
      <c r="D41" s="169"/>
      <c r="E41" s="162"/>
      <c r="F41" s="170"/>
      <c r="G41" s="681"/>
      <c r="H41" s="179"/>
      <c r="I41" s="3"/>
    </row>
    <row r="42" spans="1:9" s="1" customFormat="1" ht="12.75" customHeight="1">
      <c r="A42" s="169"/>
      <c r="B42" s="169" t="s">
        <v>59</v>
      </c>
      <c r="C42" s="169"/>
      <c r="D42" s="169"/>
      <c r="E42" s="162" t="s">
        <v>45</v>
      </c>
      <c r="F42" s="170"/>
      <c r="G42" s="675">
        <v>2837</v>
      </c>
      <c r="H42" s="173">
        <v>4052</v>
      </c>
      <c r="I42" s="3"/>
    </row>
    <row r="43" spans="1:9" s="1" customFormat="1" ht="12.75" customHeight="1">
      <c r="A43" s="169"/>
      <c r="B43" s="169" t="s">
        <v>58</v>
      </c>
      <c r="C43" s="169"/>
      <c r="D43" s="169"/>
      <c r="E43" s="162" t="s">
        <v>56</v>
      </c>
      <c r="F43" s="170"/>
      <c r="G43" s="678">
        <v>0.99</v>
      </c>
      <c r="H43" s="173">
        <v>1.04</v>
      </c>
      <c r="I43" s="3"/>
    </row>
    <row r="44" spans="1:9" s="1" customFormat="1" ht="12.75" customHeight="1">
      <c r="A44" s="169"/>
      <c r="B44" s="163" t="s">
        <v>57</v>
      </c>
      <c r="C44" s="169"/>
      <c r="D44" s="169"/>
      <c r="E44" s="162" t="s">
        <v>56</v>
      </c>
      <c r="F44" s="170"/>
      <c r="G44" s="678"/>
      <c r="H44" s="175"/>
      <c r="I44" s="3"/>
    </row>
    <row r="45" spans="1:9" s="1" customFormat="1" ht="12.75" customHeight="1">
      <c r="A45" s="169"/>
      <c r="B45" s="163" t="s">
        <v>55</v>
      </c>
      <c r="C45" s="169"/>
      <c r="D45" s="169"/>
      <c r="E45" s="162" t="s">
        <v>515</v>
      </c>
      <c r="F45" s="170"/>
      <c r="G45" s="675"/>
      <c r="H45" s="175"/>
      <c r="I45" s="3"/>
    </row>
    <row r="46" spans="1:9" s="1" customFormat="1" ht="12.75" customHeight="1">
      <c r="A46" s="169"/>
      <c r="B46" s="163" t="s">
        <v>54</v>
      </c>
      <c r="C46" s="169"/>
      <c r="D46" s="169"/>
      <c r="E46" s="162" t="s">
        <v>45</v>
      </c>
      <c r="F46" s="170"/>
      <c r="G46" s="675"/>
      <c r="H46" s="175"/>
      <c r="I46" s="3"/>
    </row>
    <row r="47" spans="1:9" s="1" customFormat="1" ht="12.75" customHeight="1">
      <c r="A47" s="169"/>
      <c r="B47" s="163" t="s">
        <v>53</v>
      </c>
      <c r="C47" s="169"/>
      <c r="D47" s="169"/>
      <c r="E47" s="162" t="s">
        <v>52</v>
      </c>
      <c r="F47" s="170"/>
      <c r="G47" s="678"/>
      <c r="H47" s="175"/>
      <c r="I47" s="3"/>
    </row>
    <row r="48" spans="1:9" s="1" customFormat="1" ht="12.75" customHeight="1">
      <c r="A48" s="169"/>
      <c r="B48" s="163" t="s">
        <v>51</v>
      </c>
      <c r="C48" s="169"/>
      <c r="D48" s="169"/>
      <c r="E48" s="162" t="s">
        <v>49</v>
      </c>
      <c r="F48" s="170"/>
      <c r="G48" s="678"/>
      <c r="H48" s="175"/>
      <c r="I48" s="3"/>
    </row>
    <row r="49" spans="1:9" s="1" customFormat="1" ht="12.75" customHeight="1">
      <c r="A49" s="169"/>
      <c r="B49" s="163" t="s">
        <v>50</v>
      </c>
      <c r="C49" s="169"/>
      <c r="D49" s="169"/>
      <c r="E49" s="162" t="s">
        <v>49</v>
      </c>
      <c r="F49" s="170"/>
      <c r="G49" s="678">
        <v>0.18</v>
      </c>
      <c r="H49" s="181">
        <v>0.28000000000000003</v>
      </c>
      <c r="I49" s="127"/>
    </row>
    <row r="50" spans="1:9" s="1" customFormat="1" ht="12.75" customHeight="1">
      <c r="A50" s="169"/>
      <c r="B50" s="163" t="s">
        <v>747</v>
      </c>
      <c r="C50" s="169"/>
      <c r="D50" s="169"/>
      <c r="E50" s="162" t="s">
        <v>49</v>
      </c>
      <c r="F50" s="170"/>
      <c r="G50" s="678"/>
      <c r="H50" s="175"/>
      <c r="I50" s="3"/>
    </row>
    <row r="51" spans="1:9" s="1" customFormat="1" ht="12.75" customHeight="1">
      <c r="A51" s="169"/>
      <c r="B51" s="163" t="s">
        <v>748</v>
      </c>
      <c r="C51" s="169"/>
      <c r="D51" s="169"/>
      <c r="E51" s="162" t="s">
        <v>49</v>
      </c>
      <c r="F51" s="170"/>
      <c r="G51" s="678"/>
      <c r="H51" s="175"/>
      <c r="I51" s="3"/>
    </row>
    <row r="52" spans="1:9" s="1" customFormat="1" ht="12.75" customHeight="1">
      <c r="A52" s="169"/>
      <c r="B52" s="169"/>
      <c r="C52" s="169"/>
      <c r="D52" s="169"/>
      <c r="E52" s="162"/>
      <c r="F52" s="170"/>
      <c r="G52" s="674"/>
      <c r="H52" s="23"/>
      <c r="I52" s="3"/>
    </row>
    <row r="53" spans="1:9" s="1" customFormat="1" ht="12.75" customHeight="1">
      <c r="A53" s="169" t="s">
        <v>48</v>
      </c>
      <c r="B53" s="169"/>
      <c r="C53" s="169"/>
      <c r="D53" s="169"/>
      <c r="E53" s="162"/>
      <c r="F53" s="170"/>
      <c r="G53" s="674"/>
      <c r="H53" s="23"/>
      <c r="I53" s="3"/>
    </row>
    <row r="54" spans="1:9" s="1" customFormat="1" ht="12.75" customHeight="1">
      <c r="A54" s="169"/>
      <c r="B54" s="169" t="s">
        <v>47</v>
      </c>
      <c r="C54" s="169"/>
      <c r="D54" s="169"/>
      <c r="E54" s="162" t="s">
        <v>1</v>
      </c>
      <c r="F54" s="170"/>
      <c r="G54" s="194"/>
      <c r="H54" s="173"/>
      <c r="I54" s="3"/>
    </row>
    <row r="55" spans="1:9" s="1" customFormat="1" ht="12.75" customHeight="1">
      <c r="A55" s="169"/>
      <c r="B55" s="169" t="s">
        <v>46</v>
      </c>
      <c r="C55" s="169"/>
      <c r="D55" s="169"/>
      <c r="E55" s="162" t="s">
        <v>1</v>
      </c>
      <c r="F55" s="170"/>
      <c r="G55" s="194"/>
      <c r="H55" s="173"/>
      <c r="I55" s="3"/>
    </row>
    <row r="56" spans="1:9" s="1" customFormat="1" ht="12.75" customHeight="1">
      <c r="A56" s="169"/>
      <c r="B56" s="169" t="s">
        <v>722</v>
      </c>
      <c r="C56" s="169"/>
      <c r="D56" s="169"/>
      <c r="E56" s="162" t="s">
        <v>1</v>
      </c>
      <c r="F56" s="170"/>
      <c r="G56" s="194"/>
      <c r="H56" s="173"/>
      <c r="I56" s="3"/>
    </row>
    <row r="57" spans="1:9" s="1" customFormat="1" ht="12.75" customHeight="1">
      <c r="A57" s="169"/>
      <c r="B57" s="169" t="s">
        <v>723</v>
      </c>
      <c r="C57" s="169"/>
      <c r="D57" s="169"/>
      <c r="E57" s="162" t="s">
        <v>1</v>
      </c>
      <c r="F57" s="170"/>
      <c r="G57" s="194"/>
      <c r="H57" s="173"/>
      <c r="I57" s="3"/>
    </row>
    <row r="58" spans="1:9" s="1" customFormat="1" ht="12.75" customHeight="1">
      <c r="A58" s="169"/>
      <c r="B58" s="169" t="s">
        <v>724</v>
      </c>
      <c r="C58" s="169"/>
      <c r="D58" s="169"/>
      <c r="E58" s="162" t="s">
        <v>1</v>
      </c>
      <c r="F58" s="170"/>
      <c r="G58" s="194"/>
      <c r="H58" s="173"/>
      <c r="I58" s="3"/>
    </row>
    <row r="59" spans="1:9" s="1" customFormat="1" ht="12.75" customHeight="1">
      <c r="A59" s="169"/>
      <c r="B59" s="163" t="s">
        <v>725</v>
      </c>
      <c r="C59" s="169"/>
      <c r="D59" s="169"/>
      <c r="E59" s="162" t="s">
        <v>45</v>
      </c>
      <c r="F59" s="170"/>
      <c r="G59" s="675">
        <v>963</v>
      </c>
      <c r="H59" s="173">
        <v>920</v>
      </c>
      <c r="I59" s="3"/>
    </row>
    <row r="60" spans="1:9" s="1" customFormat="1" ht="12.75" customHeight="1">
      <c r="A60" s="169"/>
      <c r="B60" s="163" t="s">
        <v>726</v>
      </c>
      <c r="C60" s="169"/>
      <c r="D60" s="169"/>
      <c r="E60" s="162" t="s">
        <v>45</v>
      </c>
      <c r="F60" s="182"/>
      <c r="G60" s="676"/>
      <c r="H60" s="175"/>
      <c r="I60" s="3"/>
    </row>
    <row r="61" spans="1:9" s="1" customFormat="1" ht="12.75" customHeight="1">
      <c r="A61" s="169"/>
      <c r="B61" s="163" t="s">
        <v>727</v>
      </c>
      <c r="C61" s="169"/>
      <c r="D61" s="169"/>
      <c r="E61" s="162" t="s">
        <v>49</v>
      </c>
      <c r="F61" s="183"/>
      <c r="G61" s="682"/>
      <c r="H61" s="175"/>
      <c r="I61" s="3"/>
    </row>
    <row r="62" spans="1:9" s="1" customFormat="1" ht="12.75" customHeight="1">
      <c r="A62" s="169"/>
      <c r="B62" s="163"/>
      <c r="C62" s="169"/>
      <c r="D62" s="169"/>
      <c r="E62" s="162"/>
      <c r="F62" s="184"/>
      <c r="G62" s="313"/>
      <c r="H62" s="186"/>
      <c r="I62" s="3"/>
    </row>
    <row r="63" spans="1:9" s="1" customFormat="1" ht="12.75" customHeight="1">
      <c r="A63" s="169" t="s">
        <v>749</v>
      </c>
      <c r="B63" s="163"/>
      <c r="C63" s="169"/>
      <c r="D63" s="169"/>
      <c r="E63" s="162"/>
      <c r="F63" s="184"/>
      <c r="G63" s="294"/>
      <c r="H63" s="186"/>
      <c r="I63" s="3"/>
    </row>
    <row r="64" spans="1:9" s="1" customFormat="1" ht="12.75" customHeight="1">
      <c r="A64" s="169"/>
      <c r="B64" s="187" t="s">
        <v>44</v>
      </c>
      <c r="C64" s="169"/>
      <c r="D64" s="169"/>
      <c r="E64" s="162"/>
      <c r="F64" s="184"/>
      <c r="G64" s="314"/>
      <c r="H64" s="184"/>
      <c r="I64" s="3"/>
    </row>
    <row r="65" spans="1:9" s="1" customFormat="1" ht="12.75" customHeight="1">
      <c r="A65" s="169"/>
      <c r="B65" s="187"/>
      <c r="C65" s="187" t="s">
        <v>750</v>
      </c>
      <c r="D65" s="169"/>
      <c r="E65" s="162" t="s">
        <v>1</v>
      </c>
      <c r="F65" s="184"/>
      <c r="G65" s="194"/>
      <c r="H65" s="13"/>
      <c r="I65" s="3"/>
    </row>
    <row r="66" spans="1:9" s="1" customFormat="1" ht="12.75" customHeight="1">
      <c r="A66" s="169"/>
      <c r="B66" s="187"/>
      <c r="C66" s="187" t="s">
        <v>751</v>
      </c>
      <c r="D66" s="169"/>
      <c r="E66" s="162" t="s">
        <v>1</v>
      </c>
      <c r="F66" s="184"/>
      <c r="G66" s="194"/>
      <c r="H66" s="13"/>
      <c r="I66" s="3"/>
    </row>
    <row r="67" spans="1:9" s="1" customFormat="1" ht="12.75" customHeight="1">
      <c r="A67" s="169"/>
      <c r="B67" s="187"/>
      <c r="C67" s="187" t="s">
        <v>752</v>
      </c>
      <c r="D67" s="169"/>
      <c r="E67" s="162" t="s">
        <v>1</v>
      </c>
      <c r="F67" s="184"/>
      <c r="G67" s="194"/>
      <c r="H67" s="13"/>
      <c r="I67" s="3"/>
    </row>
    <row r="68" spans="1:9" s="1" customFormat="1" ht="12.75" customHeight="1">
      <c r="A68" s="169"/>
      <c r="B68" s="187" t="s">
        <v>43</v>
      </c>
      <c r="C68" s="187"/>
      <c r="D68" s="169"/>
      <c r="E68" s="162"/>
      <c r="F68" s="184"/>
      <c r="G68" s="315"/>
      <c r="H68" s="11"/>
      <c r="I68" s="3"/>
    </row>
    <row r="69" spans="1:9" s="1" customFormat="1" ht="12.75" customHeight="1">
      <c r="A69" s="169"/>
      <c r="B69" s="187"/>
      <c r="C69" s="187" t="s">
        <v>753</v>
      </c>
      <c r="D69" s="169"/>
      <c r="E69" s="162" t="s">
        <v>1</v>
      </c>
      <c r="F69" s="184"/>
      <c r="G69" s="194"/>
      <c r="H69" s="13"/>
      <c r="I69" s="3"/>
    </row>
    <row r="70" spans="1:9" s="1" customFormat="1" ht="12.75" customHeight="1">
      <c r="A70" s="169"/>
      <c r="B70" s="187"/>
      <c r="C70" s="187" t="s">
        <v>754</v>
      </c>
      <c r="D70" s="169"/>
      <c r="E70" s="162" t="s">
        <v>1</v>
      </c>
      <c r="F70" s="184"/>
      <c r="G70" s="194"/>
      <c r="H70" s="13"/>
      <c r="I70" s="3"/>
    </row>
    <row r="71" spans="1:9" s="1" customFormat="1" ht="12.75" customHeight="1">
      <c r="A71" s="169"/>
      <c r="B71" s="187"/>
      <c r="C71" s="187" t="s">
        <v>755</v>
      </c>
      <c r="D71" s="169"/>
      <c r="E71" s="162" t="s">
        <v>1</v>
      </c>
      <c r="F71" s="184"/>
      <c r="G71" s="194"/>
      <c r="H71" s="13"/>
      <c r="I71" s="3"/>
    </row>
    <row r="72" spans="1:9" s="1" customFormat="1" ht="12.75" customHeight="1">
      <c r="A72" s="191"/>
      <c r="B72" s="192"/>
      <c r="C72" s="192"/>
      <c r="D72" s="191"/>
      <c r="E72" s="164"/>
      <c r="F72" s="184"/>
      <c r="G72" s="294"/>
      <c r="H72" s="184"/>
      <c r="I72" s="3"/>
    </row>
    <row r="73" spans="1:9" s="1" customFormat="1" ht="12.75" customHeight="1">
      <c r="A73" s="169" t="s">
        <v>728</v>
      </c>
      <c r="B73" s="187"/>
      <c r="C73" s="187"/>
      <c r="D73" s="169"/>
      <c r="E73" s="162" t="s">
        <v>1</v>
      </c>
      <c r="F73" s="184"/>
      <c r="G73" s="194"/>
      <c r="H73" s="194"/>
      <c r="I73" s="3"/>
    </row>
    <row r="74" spans="1:9" s="1" customFormat="1" ht="12.75" customHeight="1">
      <c r="A74" s="191"/>
      <c r="B74" s="192"/>
      <c r="C74" s="192"/>
      <c r="D74" s="191"/>
      <c r="E74" s="164"/>
      <c r="F74" s="184"/>
      <c r="G74" s="316"/>
      <c r="H74" s="184"/>
      <c r="I74" s="3"/>
    </row>
    <row r="75" spans="1:9" s="1" customFormat="1" ht="12.75" customHeight="1">
      <c r="A75" s="191" t="s">
        <v>729</v>
      </c>
      <c r="B75" s="192"/>
      <c r="C75" s="191"/>
      <c r="D75" s="191"/>
      <c r="E75" s="164"/>
      <c r="F75" s="184"/>
      <c r="G75" s="295"/>
      <c r="H75" s="184"/>
      <c r="I75" s="3"/>
    </row>
    <row r="76" spans="1:9" s="1" customFormat="1" ht="12.75" customHeight="1">
      <c r="A76" s="191"/>
      <c r="B76" s="195" t="s">
        <v>730</v>
      </c>
      <c r="C76" s="191"/>
      <c r="D76" s="191"/>
      <c r="E76" s="164"/>
      <c r="F76" s="184"/>
      <c r="G76" s="317"/>
      <c r="H76" s="186"/>
      <c r="I76" s="3"/>
    </row>
    <row r="77" spans="1:9" s="1" customFormat="1" ht="12.75" customHeight="1">
      <c r="A77" s="169"/>
      <c r="B77" s="163"/>
      <c r="C77" s="169" t="s">
        <v>731</v>
      </c>
      <c r="D77" s="169"/>
      <c r="E77" s="162" t="s">
        <v>49</v>
      </c>
      <c r="F77" s="184"/>
      <c r="G77" s="194">
        <v>1</v>
      </c>
      <c r="H77" s="189">
        <v>1</v>
      </c>
      <c r="I77" s="3"/>
    </row>
    <row r="78" spans="1:9" s="1" customFormat="1" ht="12.75" customHeight="1">
      <c r="A78" s="169"/>
      <c r="B78" s="163"/>
      <c r="C78" s="169" t="s">
        <v>732</v>
      </c>
      <c r="D78" s="169"/>
      <c r="E78" s="162" t="s">
        <v>49</v>
      </c>
      <c r="F78" s="184"/>
      <c r="G78" s="194">
        <v>0</v>
      </c>
      <c r="H78" s="189">
        <v>0</v>
      </c>
      <c r="I78" s="3"/>
    </row>
    <row r="79" spans="1:9" s="1" customFormat="1" ht="12.75" customHeight="1">
      <c r="A79" s="169"/>
      <c r="B79" s="163"/>
      <c r="C79" s="169" t="s">
        <v>733</v>
      </c>
      <c r="D79" s="169"/>
      <c r="E79" s="162" t="s">
        <v>49</v>
      </c>
      <c r="F79" s="184"/>
      <c r="G79" s="194">
        <v>1</v>
      </c>
      <c r="H79" s="189">
        <v>1</v>
      </c>
      <c r="I79" s="3"/>
    </row>
    <row r="80" spans="1:9" s="1" customFormat="1" ht="12.75" customHeight="1">
      <c r="A80" s="169"/>
      <c r="B80" s="163"/>
      <c r="C80" s="169" t="s">
        <v>734</v>
      </c>
      <c r="D80" s="169"/>
      <c r="E80" s="162" t="s">
        <v>49</v>
      </c>
      <c r="F80" s="184"/>
      <c r="G80" s="194">
        <v>0</v>
      </c>
      <c r="H80" s="189">
        <v>0</v>
      </c>
      <c r="I80" s="3"/>
    </row>
    <row r="81" spans="1:9" s="1" customFormat="1" ht="12.75" customHeight="1">
      <c r="A81" s="169"/>
      <c r="B81" s="195" t="s">
        <v>735</v>
      </c>
      <c r="C81" s="191"/>
      <c r="D81" s="191"/>
      <c r="E81" s="164"/>
      <c r="F81" s="184"/>
      <c r="G81" s="318"/>
      <c r="H81" s="186"/>
      <c r="I81" s="3"/>
    </row>
    <row r="82" spans="1:9" s="1" customFormat="1" ht="12.75" customHeight="1">
      <c r="A82" s="169"/>
      <c r="B82" s="163"/>
      <c r="C82" s="169" t="s">
        <v>736</v>
      </c>
      <c r="D82" s="169"/>
      <c r="E82" s="162" t="s">
        <v>42</v>
      </c>
      <c r="F82" s="184"/>
      <c r="G82" s="194">
        <v>9429</v>
      </c>
      <c r="H82" s="198">
        <v>9429</v>
      </c>
      <c r="I82" s="3"/>
    </row>
    <row r="83" spans="1:9" s="1" customFormat="1" ht="12.75" customHeight="1">
      <c r="A83" s="169"/>
      <c r="B83" s="163"/>
      <c r="C83" s="169" t="s">
        <v>737</v>
      </c>
      <c r="D83" s="169"/>
      <c r="E83" s="162" t="s">
        <v>42</v>
      </c>
      <c r="F83" s="184"/>
      <c r="G83" s="194">
        <v>0</v>
      </c>
      <c r="H83" s="189">
        <v>0</v>
      </c>
      <c r="I83" s="3"/>
    </row>
    <row r="84" spans="1:9">
      <c r="A84" s="169"/>
      <c r="B84" s="163"/>
      <c r="C84" s="169" t="s">
        <v>738</v>
      </c>
      <c r="D84" s="169"/>
      <c r="E84" s="162" t="s">
        <v>42</v>
      </c>
      <c r="F84" s="184"/>
      <c r="G84" s="194">
        <v>100</v>
      </c>
      <c r="H84" s="189">
        <v>100</v>
      </c>
      <c r="I84" s="3"/>
    </row>
    <row r="85" spans="1:9">
      <c r="A85" s="169"/>
      <c r="B85" s="163"/>
      <c r="C85" s="169" t="s">
        <v>739</v>
      </c>
      <c r="D85" s="169"/>
      <c r="E85" s="162" t="s">
        <v>42</v>
      </c>
      <c r="F85" s="184"/>
      <c r="G85" s="194">
        <v>0</v>
      </c>
      <c r="H85" s="189">
        <v>0</v>
      </c>
      <c r="I85" s="3"/>
    </row>
    <row r="86" spans="1:9">
      <c r="A86" s="169"/>
      <c r="B86" s="163" t="s">
        <v>740</v>
      </c>
      <c r="C86" s="169"/>
      <c r="D86" s="169"/>
      <c r="E86" s="162" t="s">
        <v>741</v>
      </c>
      <c r="F86" s="184"/>
      <c r="G86" s="194">
        <v>80000</v>
      </c>
      <c r="H86" s="13">
        <v>80000</v>
      </c>
      <c r="I86" s="3" t="s">
        <v>760</v>
      </c>
    </row>
    <row r="87" spans="1:9">
      <c r="A87" s="191"/>
      <c r="B87" s="195"/>
      <c r="C87" s="191"/>
      <c r="D87" s="191"/>
      <c r="E87" s="164"/>
      <c r="F87" s="184"/>
      <c r="G87" s="295"/>
      <c r="H87" s="184"/>
      <c r="I87" s="3"/>
    </row>
    <row r="88" spans="1:9" ht="15.75">
      <c r="A88" s="169" t="s">
        <v>742</v>
      </c>
      <c r="B88" s="163"/>
      <c r="C88" s="169"/>
      <c r="D88" s="169"/>
      <c r="E88" s="167" t="s">
        <v>756</v>
      </c>
      <c r="F88" s="184"/>
      <c r="G88" s="194"/>
      <c r="H88" s="175"/>
      <c r="I88" s="3"/>
    </row>
    <row r="89" spans="1:9">
      <c r="A89" s="23"/>
      <c r="B89" s="21"/>
      <c r="C89" s="23"/>
      <c r="D89" s="23"/>
      <c r="E89" s="23"/>
      <c r="F89" s="184"/>
      <c r="G89" s="184"/>
      <c r="H89" s="184"/>
      <c r="I89" s="72" t="s">
        <v>346</v>
      </c>
    </row>
  </sheetData>
  <mergeCells count="3">
    <mergeCell ref="I4:I6"/>
    <mergeCell ref="A5:D5"/>
    <mergeCell ref="I22:I23"/>
  </mergeCells>
  <pageMargins left="0.7" right="0.7" top="0.75" bottom="0.75" header="0.3" footer="0.3"/>
  <pageSetup orientation="portrait" horizontalDpi="0" verticalDpi="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89"/>
  <sheetViews>
    <sheetView showGridLines="0" workbookViewId="0"/>
  </sheetViews>
  <sheetFormatPr defaultRowHeight="15"/>
  <cols>
    <col min="4" max="4" width="41.42578125" customWidth="1"/>
    <col min="6" max="6" width="7.7109375" customWidth="1"/>
    <col min="11" max="11" width="125.7109375" customWidth="1"/>
  </cols>
  <sheetData>
    <row r="1" spans="1:11" s="43" customFormat="1" ht="19.5" customHeight="1">
      <c r="A1" s="43" t="s">
        <v>94</v>
      </c>
    </row>
    <row r="2" spans="1:11" s="42" customFormat="1" ht="12.75" customHeight="1"/>
    <row r="3" spans="1:11" s="5" customFormat="1" ht="14.1" customHeight="1">
      <c r="A3" s="5" t="s">
        <v>93</v>
      </c>
    </row>
    <row r="4" spans="1:11" s="42" customFormat="1" ht="12.75" customHeight="1">
      <c r="A4" s="123"/>
      <c r="B4" s="123"/>
      <c r="C4" s="123"/>
      <c r="D4" s="123"/>
      <c r="E4" s="123"/>
      <c r="F4" s="123"/>
      <c r="G4" s="123"/>
      <c r="H4" s="123"/>
      <c r="I4" s="123"/>
      <c r="J4" s="123"/>
      <c r="K4" s="757" t="s">
        <v>1013</v>
      </c>
    </row>
    <row r="5" spans="1:11" s="1" customFormat="1" ht="12.75" customHeight="1">
      <c r="A5" s="750" t="s">
        <v>41</v>
      </c>
      <c r="B5" s="750"/>
      <c r="C5" s="750"/>
      <c r="D5" s="750"/>
      <c r="E5" s="4" t="s">
        <v>40</v>
      </c>
      <c r="F5" s="3"/>
      <c r="G5" s="168"/>
      <c r="H5" s="305"/>
      <c r="I5" s="305"/>
      <c r="J5" s="305"/>
      <c r="K5" s="758"/>
    </row>
    <row r="6" spans="1:11" s="1" customFormat="1" ht="12.75" customHeight="1">
      <c r="A6" s="168"/>
      <c r="B6" s="168"/>
      <c r="C6" s="168"/>
      <c r="D6" s="168"/>
      <c r="E6" s="3"/>
      <c r="F6" s="3"/>
      <c r="G6" s="168"/>
      <c r="H6" s="305"/>
      <c r="I6" s="305"/>
      <c r="J6" s="305"/>
      <c r="K6" s="758"/>
    </row>
    <row r="7" spans="1:11" s="1" customFormat="1" ht="12.75" customHeight="1">
      <c r="A7" s="169" t="s">
        <v>92</v>
      </c>
      <c r="B7" s="169"/>
      <c r="C7" s="169"/>
      <c r="D7" s="169"/>
      <c r="E7" s="170"/>
      <c r="F7" s="170"/>
      <c r="G7" s="23"/>
      <c r="H7" s="23"/>
      <c r="I7" s="23"/>
      <c r="J7" s="23"/>
      <c r="K7" s="3"/>
    </row>
    <row r="8" spans="1:11" s="1" customFormat="1" ht="12.75" customHeight="1">
      <c r="A8" s="166" t="s">
        <v>91</v>
      </c>
      <c r="B8" s="169"/>
      <c r="C8" s="169"/>
      <c r="D8" s="169"/>
      <c r="E8" s="170"/>
      <c r="F8" s="170"/>
      <c r="G8" s="23"/>
      <c r="H8" s="23"/>
      <c r="I8" s="23"/>
      <c r="J8" s="23"/>
      <c r="K8" s="4" t="s">
        <v>535</v>
      </c>
    </row>
    <row r="9" spans="1:11" s="1" customFormat="1" ht="12.75" customHeight="1">
      <c r="A9" s="169"/>
      <c r="B9" s="171" t="s">
        <v>90</v>
      </c>
      <c r="C9" s="171"/>
      <c r="D9" s="171"/>
      <c r="E9" s="162" t="s">
        <v>1</v>
      </c>
      <c r="F9" s="172"/>
      <c r="G9" s="173"/>
      <c r="H9" s="173"/>
      <c r="I9" s="173"/>
      <c r="J9" s="173"/>
      <c r="K9" s="3"/>
    </row>
    <row r="10" spans="1:11" s="1" customFormat="1" ht="12.75" customHeight="1">
      <c r="A10" s="169"/>
      <c r="B10" s="171" t="s">
        <v>89</v>
      </c>
      <c r="C10" s="171"/>
      <c r="D10" s="171"/>
      <c r="E10" s="162" t="s">
        <v>1</v>
      </c>
      <c r="F10" s="172"/>
      <c r="G10" s="173"/>
      <c r="H10" s="173"/>
      <c r="I10" s="173"/>
      <c r="J10" s="173"/>
      <c r="K10" s="3"/>
    </row>
    <row r="11" spans="1:11" s="1" customFormat="1" ht="12.75" customHeight="1">
      <c r="A11" s="169"/>
      <c r="B11" s="171" t="s">
        <v>88</v>
      </c>
      <c r="C11" s="171"/>
      <c r="D11" s="171"/>
      <c r="E11" s="162" t="s">
        <v>1</v>
      </c>
      <c r="F11" s="172"/>
      <c r="G11" s="173"/>
      <c r="H11" s="173"/>
      <c r="I11" s="173"/>
      <c r="J11" s="173"/>
      <c r="K11" s="3"/>
    </row>
    <row r="12" spans="1:11" s="1" customFormat="1" ht="12.75" customHeight="1">
      <c r="A12" s="169"/>
      <c r="B12" s="171" t="s">
        <v>87</v>
      </c>
      <c r="C12" s="171"/>
      <c r="D12" s="171"/>
      <c r="E12" s="162" t="s">
        <v>1</v>
      </c>
      <c r="F12" s="172"/>
      <c r="G12" s="173"/>
      <c r="H12" s="173"/>
      <c r="I12" s="173"/>
      <c r="J12" s="173"/>
      <c r="K12" s="3"/>
    </row>
    <row r="13" spans="1:11" s="1" customFormat="1" ht="12.75" customHeight="1">
      <c r="A13" s="169"/>
      <c r="B13" s="171" t="s">
        <v>86</v>
      </c>
      <c r="C13" s="171"/>
      <c r="D13" s="171"/>
      <c r="E13" s="162" t="s">
        <v>1</v>
      </c>
      <c r="F13" s="172"/>
      <c r="G13" s="173"/>
      <c r="H13" s="173"/>
      <c r="I13" s="173"/>
      <c r="J13" s="173"/>
      <c r="K13" s="3"/>
    </row>
    <row r="14" spans="1:11" s="1" customFormat="1" ht="12.75" customHeight="1">
      <c r="A14" s="169"/>
      <c r="B14" s="171" t="s">
        <v>85</v>
      </c>
      <c r="C14" s="171"/>
      <c r="D14" s="171"/>
      <c r="E14" s="162" t="s">
        <v>1</v>
      </c>
      <c r="F14" s="172"/>
      <c r="G14" s="173"/>
      <c r="H14" s="173"/>
      <c r="I14" s="173"/>
      <c r="J14" s="173"/>
      <c r="K14" s="3"/>
    </row>
    <row r="15" spans="1:11" s="1" customFormat="1" ht="12.75" customHeight="1">
      <c r="A15" s="169"/>
      <c r="B15" s="170" t="s">
        <v>84</v>
      </c>
      <c r="C15" s="171"/>
      <c r="D15" s="171"/>
      <c r="E15" s="162" t="s">
        <v>1</v>
      </c>
      <c r="F15" s="172"/>
      <c r="G15" s="173"/>
      <c r="H15" s="173"/>
      <c r="I15" s="173"/>
      <c r="J15" s="173"/>
      <c r="K15" s="3"/>
    </row>
    <row r="16" spans="1:11" s="1" customFormat="1" ht="12.75" customHeight="1">
      <c r="A16" s="169"/>
      <c r="B16" s="169"/>
      <c r="C16" s="169"/>
      <c r="D16" s="169"/>
      <c r="E16" s="165"/>
      <c r="F16" s="172"/>
      <c r="G16" s="3"/>
      <c r="H16" s="3"/>
      <c r="I16" s="3"/>
      <c r="J16" s="3"/>
      <c r="K16" s="3"/>
    </row>
    <row r="17" spans="1:11" s="1" customFormat="1" ht="12.75" customHeight="1">
      <c r="A17" s="169" t="s">
        <v>83</v>
      </c>
      <c r="B17" s="169"/>
      <c r="C17" s="169"/>
      <c r="D17" s="169"/>
      <c r="E17" s="162"/>
      <c r="F17" s="172"/>
      <c r="G17" s="23"/>
      <c r="H17" s="23"/>
      <c r="I17" s="23"/>
      <c r="J17" s="23"/>
      <c r="K17" s="3"/>
    </row>
    <row r="18" spans="1:11" s="1" customFormat="1" ht="12.75" customHeight="1">
      <c r="A18" s="169"/>
      <c r="B18" s="169" t="s">
        <v>82</v>
      </c>
      <c r="C18" s="169"/>
      <c r="D18" s="169"/>
      <c r="E18" s="162" t="s">
        <v>1</v>
      </c>
      <c r="F18" s="172"/>
      <c r="G18" s="173" t="s">
        <v>329</v>
      </c>
      <c r="H18" s="173" t="s">
        <v>329</v>
      </c>
      <c r="I18" s="173" t="s">
        <v>329</v>
      </c>
      <c r="J18" s="173" t="s">
        <v>329</v>
      </c>
      <c r="K18" s="3"/>
    </row>
    <row r="19" spans="1:11" s="1" customFormat="1" ht="12.75" customHeight="1">
      <c r="A19" s="169"/>
      <c r="B19" s="169" t="s">
        <v>80</v>
      </c>
      <c r="C19" s="169"/>
      <c r="D19" s="169"/>
      <c r="E19" s="162" t="s">
        <v>1</v>
      </c>
      <c r="F19" s="172"/>
      <c r="G19" s="173" t="s">
        <v>992</v>
      </c>
      <c r="H19" s="173" t="s">
        <v>1001</v>
      </c>
      <c r="I19" s="173" t="s">
        <v>996</v>
      </c>
      <c r="J19" s="173" t="s">
        <v>997</v>
      </c>
      <c r="K19" s="3"/>
    </row>
    <row r="20" spans="1:11" s="1" customFormat="1" ht="12.75" customHeight="1">
      <c r="A20" s="169"/>
      <c r="B20" s="169" t="s">
        <v>79</v>
      </c>
      <c r="C20" s="169"/>
      <c r="D20" s="169"/>
      <c r="E20" s="162" t="s">
        <v>78</v>
      </c>
      <c r="F20" s="172"/>
      <c r="G20" s="173"/>
      <c r="H20" s="173"/>
      <c r="I20" s="173"/>
      <c r="J20" s="173"/>
      <c r="K20" s="121"/>
    </row>
    <row r="21" spans="1:11" s="1" customFormat="1" ht="12.75" customHeight="1">
      <c r="A21" s="169"/>
      <c r="B21" s="169" t="s">
        <v>77</v>
      </c>
      <c r="C21" s="169"/>
      <c r="D21" s="169"/>
      <c r="E21" s="162" t="s">
        <v>76</v>
      </c>
      <c r="F21" s="172"/>
      <c r="G21" s="173">
        <v>10333</v>
      </c>
      <c r="H21" s="173">
        <v>10147</v>
      </c>
      <c r="I21" s="173">
        <v>10147</v>
      </c>
      <c r="J21" s="173">
        <v>10150</v>
      </c>
      <c r="K21" s="121"/>
    </row>
    <row r="22" spans="1:11" s="1" customFormat="1" ht="12.75" customHeight="1">
      <c r="A22" s="169"/>
      <c r="B22" s="169" t="s">
        <v>75</v>
      </c>
      <c r="C22" s="169"/>
      <c r="D22" s="169"/>
      <c r="E22" s="162" t="s">
        <v>74</v>
      </c>
      <c r="F22" s="170"/>
      <c r="G22" s="174">
        <v>295554</v>
      </c>
      <c r="H22" s="174">
        <v>78878</v>
      </c>
      <c r="I22" s="174">
        <v>850</v>
      </c>
      <c r="J22" s="174">
        <v>55396</v>
      </c>
      <c r="K22" s="759"/>
    </row>
    <row r="23" spans="1:11" s="1" customFormat="1" ht="12.75" customHeight="1">
      <c r="A23" s="169"/>
      <c r="B23" s="169" t="s">
        <v>73</v>
      </c>
      <c r="C23" s="169"/>
      <c r="D23" s="169"/>
      <c r="E23" s="162" t="s">
        <v>49</v>
      </c>
      <c r="F23" s="170"/>
      <c r="G23" s="174">
        <v>215</v>
      </c>
      <c r="H23" s="174">
        <v>206</v>
      </c>
      <c r="I23" s="174">
        <v>19</v>
      </c>
      <c r="J23" s="174">
        <v>40</v>
      </c>
      <c r="K23" s="759"/>
    </row>
    <row r="24" spans="1:11" s="1" customFormat="1" ht="12.75" customHeight="1">
      <c r="A24" s="169"/>
      <c r="B24" s="169" t="s">
        <v>743</v>
      </c>
      <c r="C24" s="169"/>
      <c r="D24" s="169"/>
      <c r="E24" s="162" t="s">
        <v>49</v>
      </c>
      <c r="F24" s="170"/>
      <c r="G24" s="174"/>
      <c r="H24" s="174"/>
      <c r="I24" s="174"/>
      <c r="J24" s="174"/>
      <c r="K24" s="125"/>
    </row>
    <row r="25" spans="1:11" s="1" customFormat="1" ht="12.75" customHeight="1">
      <c r="A25" s="169"/>
      <c r="B25" s="169" t="s">
        <v>744</v>
      </c>
      <c r="C25" s="169"/>
      <c r="D25" s="169"/>
      <c r="E25" s="162" t="s">
        <v>436</v>
      </c>
      <c r="F25" s="170"/>
      <c r="G25" s="174"/>
      <c r="H25" s="174"/>
      <c r="I25" s="174"/>
      <c r="J25" s="174"/>
      <c r="K25" s="125"/>
    </row>
    <row r="26" spans="1:11" s="1" customFormat="1" ht="12.75" customHeight="1">
      <c r="A26" s="169"/>
      <c r="B26" s="169" t="s">
        <v>745</v>
      </c>
      <c r="C26" s="169"/>
      <c r="D26" s="169"/>
      <c r="E26" s="162" t="s">
        <v>746</v>
      </c>
      <c r="F26" s="170"/>
      <c r="G26" s="174"/>
      <c r="H26" s="174"/>
      <c r="I26" s="174"/>
      <c r="J26" s="174"/>
      <c r="K26" s="126"/>
    </row>
    <row r="27" spans="1:11" s="1" customFormat="1" ht="12.75" customHeight="1">
      <c r="A27" s="169"/>
      <c r="B27" s="169" t="s">
        <v>437</v>
      </c>
      <c r="C27" s="169"/>
      <c r="D27" s="169"/>
      <c r="E27" s="162" t="s">
        <v>72</v>
      </c>
      <c r="F27" s="170"/>
      <c r="G27" s="175"/>
      <c r="H27" s="175"/>
      <c r="I27" s="175"/>
      <c r="J27" s="175"/>
      <c r="K27" s="3"/>
    </row>
    <row r="28" spans="1:11" s="1" customFormat="1" ht="12.75" customHeight="1">
      <c r="A28" s="169"/>
      <c r="B28" s="169"/>
      <c r="C28" s="169"/>
      <c r="D28" s="169"/>
      <c r="E28" s="162"/>
      <c r="F28" s="170"/>
      <c r="G28" s="23"/>
      <c r="H28" s="23"/>
      <c r="I28" s="23"/>
      <c r="J28" s="23"/>
      <c r="K28" s="3"/>
    </row>
    <row r="29" spans="1:11" s="1" customFormat="1" ht="12.75" customHeight="1">
      <c r="A29" s="169" t="s">
        <v>71</v>
      </c>
      <c r="B29" s="169"/>
      <c r="C29" s="169"/>
      <c r="D29" s="169"/>
      <c r="E29" s="162"/>
      <c r="F29" s="170"/>
      <c r="G29" s="23"/>
      <c r="H29" s="23"/>
      <c r="I29" s="23"/>
      <c r="J29" s="23"/>
      <c r="K29" s="3"/>
    </row>
    <row r="30" spans="1:11" s="1" customFormat="1" ht="12.75" customHeight="1">
      <c r="A30" s="169"/>
      <c r="B30" s="169" t="s">
        <v>70</v>
      </c>
      <c r="C30" s="169"/>
      <c r="D30" s="169"/>
      <c r="E30" s="162" t="s">
        <v>69</v>
      </c>
      <c r="F30" s="170"/>
      <c r="G30" s="173">
        <v>35</v>
      </c>
      <c r="H30" s="173">
        <v>35</v>
      </c>
      <c r="I30" s="173">
        <v>35</v>
      </c>
      <c r="J30" s="173">
        <v>35</v>
      </c>
      <c r="K30" s="121"/>
    </row>
    <row r="31" spans="1:11" s="1" customFormat="1" ht="12.75" customHeight="1">
      <c r="A31" s="169"/>
      <c r="B31" s="163" t="s">
        <v>68</v>
      </c>
      <c r="C31" s="169"/>
      <c r="D31" s="169"/>
      <c r="E31" s="162"/>
      <c r="F31" s="170"/>
      <c r="G31" s="176"/>
      <c r="H31" s="306"/>
      <c r="I31" s="306"/>
      <c r="J31" s="306"/>
      <c r="K31" s="3"/>
    </row>
    <row r="32" spans="1:11" s="1" customFormat="1" ht="12.75" customHeight="1">
      <c r="A32" s="169"/>
      <c r="B32" s="170"/>
      <c r="C32" s="170"/>
      <c r="D32" s="169" t="s">
        <v>67</v>
      </c>
      <c r="E32" s="162" t="s">
        <v>62</v>
      </c>
      <c r="F32" s="170"/>
      <c r="G32" s="175"/>
      <c r="H32" s="175"/>
      <c r="I32" s="175"/>
      <c r="J32" s="175"/>
      <c r="K32" s="3"/>
    </row>
    <row r="33" spans="1:11" s="1" customFormat="1" ht="12.75" customHeight="1">
      <c r="A33" s="169"/>
      <c r="B33" s="177"/>
      <c r="C33" s="170"/>
      <c r="D33" s="169" t="s">
        <v>66</v>
      </c>
      <c r="E33" s="162" t="s">
        <v>62</v>
      </c>
      <c r="F33" s="170"/>
      <c r="G33" s="175"/>
      <c r="H33" s="175"/>
      <c r="I33" s="175"/>
      <c r="J33" s="175"/>
      <c r="K33" s="3"/>
    </row>
    <row r="34" spans="1:11" s="1" customFormat="1" ht="12.75" customHeight="1">
      <c r="A34" s="169"/>
      <c r="B34" s="178"/>
      <c r="C34" s="170"/>
      <c r="D34" s="169" t="s">
        <v>65</v>
      </c>
      <c r="E34" s="162" t="s">
        <v>62</v>
      </c>
      <c r="F34" s="170"/>
      <c r="G34" s="175"/>
      <c r="H34" s="175"/>
      <c r="I34" s="175"/>
      <c r="J34" s="175"/>
      <c r="K34" s="3"/>
    </row>
    <row r="35" spans="1:11" s="1" customFormat="1" ht="12.75" customHeight="1">
      <c r="A35" s="169"/>
      <c r="B35" s="178"/>
      <c r="C35" s="170"/>
      <c r="D35" s="169" t="s">
        <v>64</v>
      </c>
      <c r="E35" s="162" t="s">
        <v>62</v>
      </c>
      <c r="F35" s="170"/>
      <c r="G35" s="175"/>
      <c r="H35" s="175"/>
      <c r="I35" s="175"/>
      <c r="J35" s="175"/>
      <c r="K35" s="3"/>
    </row>
    <row r="36" spans="1:11" s="1" customFormat="1" ht="12.75" customHeight="1">
      <c r="A36" s="169"/>
      <c r="B36" s="178"/>
      <c r="C36" s="170"/>
      <c r="D36" s="169" t="s">
        <v>63</v>
      </c>
      <c r="E36" s="162" t="s">
        <v>62</v>
      </c>
      <c r="F36" s="170"/>
      <c r="G36" s="175"/>
      <c r="H36" s="175"/>
      <c r="I36" s="175"/>
      <c r="J36" s="175"/>
      <c r="K36" s="3"/>
    </row>
    <row r="37" spans="1:11" s="1" customFormat="1" ht="12.75" customHeight="1">
      <c r="A37" s="169"/>
      <c r="B37" s="169"/>
      <c r="C37" s="170"/>
      <c r="D37" s="169" t="s">
        <v>757</v>
      </c>
      <c r="E37" s="162" t="s">
        <v>62</v>
      </c>
      <c r="F37" s="170"/>
      <c r="G37" s="175"/>
      <c r="H37" s="175"/>
      <c r="I37" s="175"/>
      <c r="J37" s="175"/>
      <c r="K37" s="3"/>
    </row>
    <row r="38" spans="1:11" s="1" customFormat="1" ht="12.75" customHeight="1">
      <c r="A38" s="169"/>
      <c r="B38" s="169"/>
      <c r="C38" s="170"/>
      <c r="D38" s="169" t="s">
        <v>758</v>
      </c>
      <c r="E38" s="162" t="s">
        <v>62</v>
      </c>
      <c r="F38" s="170"/>
      <c r="G38" s="175"/>
      <c r="H38" s="175"/>
      <c r="I38" s="175"/>
      <c r="J38" s="175"/>
      <c r="K38" s="3"/>
    </row>
    <row r="39" spans="1:11" s="1" customFormat="1" ht="12.75" customHeight="1">
      <c r="A39" s="169"/>
      <c r="B39" s="169"/>
      <c r="C39" s="170"/>
      <c r="D39" s="169"/>
      <c r="E39" s="162"/>
      <c r="F39" s="170"/>
      <c r="G39" s="34"/>
      <c r="H39" s="307"/>
      <c r="I39" s="307"/>
      <c r="J39" s="307"/>
      <c r="K39" s="3"/>
    </row>
    <row r="40" spans="1:11" s="1" customFormat="1" ht="12.75" customHeight="1">
      <c r="A40" s="169" t="s">
        <v>61</v>
      </c>
      <c r="B40" s="169"/>
      <c r="C40" s="169"/>
      <c r="D40" s="169"/>
      <c r="E40" s="162"/>
      <c r="F40" s="170"/>
      <c r="G40" s="179"/>
      <c r="H40" s="179"/>
      <c r="I40" s="179"/>
      <c r="J40" s="179"/>
      <c r="K40" s="3"/>
    </row>
    <row r="41" spans="1:11" s="1" customFormat="1" ht="12.75" customHeight="1">
      <c r="A41" s="166" t="s">
        <v>60</v>
      </c>
      <c r="B41" s="169"/>
      <c r="C41" s="169"/>
      <c r="D41" s="169"/>
      <c r="E41" s="162"/>
      <c r="F41" s="170"/>
      <c r="G41" s="180"/>
      <c r="H41" s="179"/>
      <c r="I41" s="179"/>
      <c r="J41" s="179"/>
      <c r="K41" s="3"/>
    </row>
    <row r="42" spans="1:11" s="1" customFormat="1" ht="12.75" customHeight="1">
      <c r="A42" s="169"/>
      <c r="B42" s="169" t="s">
        <v>59</v>
      </c>
      <c r="C42" s="169"/>
      <c r="D42" s="169"/>
      <c r="E42" s="162" t="s">
        <v>45</v>
      </c>
      <c r="F42" s="170"/>
      <c r="G42" s="173">
        <v>7742</v>
      </c>
      <c r="H42" s="173">
        <v>16339</v>
      </c>
      <c r="I42" s="173">
        <v>10869</v>
      </c>
      <c r="J42" s="173">
        <v>5313</v>
      </c>
      <c r="K42" s="3"/>
    </row>
    <row r="43" spans="1:11" s="1" customFormat="1" ht="12.75" customHeight="1">
      <c r="A43" s="169"/>
      <c r="B43" s="169" t="s">
        <v>58</v>
      </c>
      <c r="C43" s="169"/>
      <c r="D43" s="169"/>
      <c r="E43" s="162" t="s">
        <v>56</v>
      </c>
      <c r="F43" s="170"/>
      <c r="G43" s="173">
        <v>0.81</v>
      </c>
      <c r="H43" s="173">
        <v>0.62</v>
      </c>
      <c r="I43" s="173">
        <v>1.2</v>
      </c>
      <c r="J43" s="173">
        <v>0</v>
      </c>
      <c r="K43" s="3"/>
    </row>
    <row r="44" spans="1:11" s="1" customFormat="1" ht="12.75" customHeight="1">
      <c r="A44" s="169"/>
      <c r="B44" s="163" t="s">
        <v>57</v>
      </c>
      <c r="C44" s="169"/>
      <c r="D44" s="169"/>
      <c r="E44" s="162" t="s">
        <v>56</v>
      </c>
      <c r="F44" s="170"/>
      <c r="G44" s="175"/>
      <c r="H44" s="175"/>
      <c r="I44" s="175"/>
      <c r="J44" s="175"/>
      <c r="K44" s="3"/>
    </row>
    <row r="45" spans="1:11" s="1" customFormat="1" ht="12.75" customHeight="1">
      <c r="A45" s="169"/>
      <c r="B45" s="163" t="s">
        <v>55</v>
      </c>
      <c r="C45" s="169"/>
      <c r="D45" s="169"/>
      <c r="E45" s="162" t="s">
        <v>515</v>
      </c>
      <c r="F45" s="170"/>
      <c r="G45" s="175"/>
      <c r="H45" s="175"/>
      <c r="I45" s="175"/>
      <c r="J45" s="175"/>
      <c r="K45" s="3"/>
    </row>
    <row r="46" spans="1:11" s="1" customFormat="1" ht="12.75" customHeight="1">
      <c r="A46" s="169"/>
      <c r="B46" s="163" t="s">
        <v>54</v>
      </c>
      <c r="C46" s="169"/>
      <c r="D46" s="169"/>
      <c r="E46" s="162" t="s">
        <v>45</v>
      </c>
      <c r="F46" s="170"/>
      <c r="G46" s="175"/>
      <c r="H46" s="175"/>
      <c r="I46" s="175"/>
      <c r="J46" s="175"/>
      <c r="K46" s="3"/>
    </row>
    <row r="47" spans="1:11" s="1" customFormat="1" ht="12.75" customHeight="1">
      <c r="A47" s="169"/>
      <c r="B47" s="163" t="s">
        <v>53</v>
      </c>
      <c r="C47" s="169"/>
      <c r="D47" s="169"/>
      <c r="E47" s="162" t="s">
        <v>52</v>
      </c>
      <c r="F47" s="170"/>
      <c r="G47" s="175"/>
      <c r="H47" s="175"/>
      <c r="I47" s="175"/>
      <c r="J47" s="175"/>
      <c r="K47" s="3"/>
    </row>
    <row r="48" spans="1:11" s="1" customFormat="1" ht="12.75" customHeight="1">
      <c r="A48" s="169"/>
      <c r="B48" s="163" t="s">
        <v>51</v>
      </c>
      <c r="C48" s="169"/>
      <c r="D48" s="169"/>
      <c r="E48" s="162" t="s">
        <v>49</v>
      </c>
      <c r="F48" s="170"/>
      <c r="G48" s="175"/>
      <c r="H48" s="175"/>
      <c r="I48" s="175"/>
      <c r="J48" s="175"/>
      <c r="K48" s="3"/>
    </row>
    <row r="49" spans="1:11" s="1" customFormat="1" ht="12.75" customHeight="1">
      <c r="A49" s="169"/>
      <c r="B49" s="163" t="s">
        <v>50</v>
      </c>
      <c r="C49" s="169"/>
      <c r="D49" s="169"/>
      <c r="E49" s="162" t="s">
        <v>49</v>
      </c>
      <c r="F49" s="170"/>
      <c r="G49" s="181">
        <v>0.02</v>
      </c>
      <c r="H49" s="181">
        <v>0.04</v>
      </c>
      <c r="I49" s="181">
        <v>1</v>
      </c>
      <c r="J49" s="181">
        <v>0</v>
      </c>
      <c r="K49" s="127"/>
    </row>
    <row r="50" spans="1:11" s="1" customFormat="1" ht="12.75" customHeight="1">
      <c r="A50" s="169"/>
      <c r="B50" s="163" t="s">
        <v>747</v>
      </c>
      <c r="C50" s="169"/>
      <c r="D50" s="169"/>
      <c r="E50" s="162" t="s">
        <v>49</v>
      </c>
      <c r="F50" s="170"/>
      <c r="G50" s="175"/>
      <c r="H50" s="175"/>
      <c r="I50" s="175"/>
      <c r="J50" s="175"/>
      <c r="K50" s="3"/>
    </row>
    <row r="51" spans="1:11" s="1" customFormat="1" ht="12.75" customHeight="1">
      <c r="A51" s="169"/>
      <c r="B51" s="163" t="s">
        <v>748</v>
      </c>
      <c r="C51" s="169"/>
      <c r="D51" s="169"/>
      <c r="E51" s="162" t="s">
        <v>49</v>
      </c>
      <c r="F51" s="170"/>
      <c r="G51" s="175"/>
      <c r="H51" s="175"/>
      <c r="I51" s="175"/>
      <c r="J51" s="175"/>
      <c r="K51" s="3"/>
    </row>
    <row r="52" spans="1:11" s="1" customFormat="1" ht="12.75" customHeight="1">
      <c r="A52" s="169"/>
      <c r="B52" s="169"/>
      <c r="C52" s="169"/>
      <c r="D52" s="169"/>
      <c r="E52" s="162"/>
      <c r="F52" s="170"/>
      <c r="G52" s="23"/>
      <c r="H52" s="23"/>
      <c r="I52" s="23"/>
      <c r="J52" s="23"/>
      <c r="K52" s="3"/>
    </row>
    <row r="53" spans="1:11" s="1" customFormat="1" ht="12.75" customHeight="1">
      <c r="A53" s="169" t="s">
        <v>48</v>
      </c>
      <c r="B53" s="169"/>
      <c r="C53" s="169"/>
      <c r="D53" s="169"/>
      <c r="E53" s="162"/>
      <c r="F53" s="170"/>
      <c r="G53" s="23"/>
      <c r="H53" s="23"/>
      <c r="I53" s="23"/>
      <c r="J53" s="23"/>
      <c r="K53" s="3"/>
    </row>
    <row r="54" spans="1:11" s="1" customFormat="1" ht="12.75" customHeight="1">
      <c r="A54" s="169"/>
      <c r="B54" s="169" t="s">
        <v>47</v>
      </c>
      <c r="C54" s="169"/>
      <c r="D54" s="169"/>
      <c r="E54" s="162" t="s">
        <v>1</v>
      </c>
      <c r="F54" s="170"/>
      <c r="G54" s="173"/>
      <c r="H54" s="173"/>
      <c r="I54" s="173"/>
      <c r="J54" s="173"/>
      <c r="K54" s="3"/>
    </row>
    <row r="55" spans="1:11" s="1" customFormat="1" ht="12.75" customHeight="1">
      <c r="A55" s="169"/>
      <c r="B55" s="169" t="s">
        <v>46</v>
      </c>
      <c r="C55" s="169"/>
      <c r="D55" s="169"/>
      <c r="E55" s="162" t="s">
        <v>1</v>
      </c>
      <c r="F55" s="170"/>
      <c r="G55" s="173"/>
      <c r="H55" s="173"/>
      <c r="I55" s="173"/>
      <c r="J55" s="173"/>
      <c r="K55" s="3"/>
    </row>
    <row r="56" spans="1:11" s="1" customFormat="1" ht="12.75" customHeight="1">
      <c r="A56" s="169"/>
      <c r="B56" s="169" t="s">
        <v>722</v>
      </c>
      <c r="C56" s="169"/>
      <c r="D56" s="169"/>
      <c r="E56" s="162" t="s">
        <v>1</v>
      </c>
      <c r="F56" s="170"/>
      <c r="G56" s="173"/>
      <c r="H56" s="173"/>
      <c r="I56" s="173"/>
      <c r="J56" s="173"/>
      <c r="K56" s="3"/>
    </row>
    <row r="57" spans="1:11" s="1" customFormat="1" ht="12.75" customHeight="1">
      <c r="A57" s="169"/>
      <c r="B57" s="169" t="s">
        <v>723</v>
      </c>
      <c r="C57" s="169"/>
      <c r="D57" s="169"/>
      <c r="E57" s="162" t="s">
        <v>1</v>
      </c>
      <c r="F57" s="170"/>
      <c r="G57" s="173"/>
      <c r="H57" s="173"/>
      <c r="I57" s="173"/>
      <c r="J57" s="173"/>
      <c r="K57" s="3"/>
    </row>
    <row r="58" spans="1:11" s="1" customFormat="1" ht="12.75" customHeight="1">
      <c r="A58" s="169"/>
      <c r="B58" s="169" t="s">
        <v>724</v>
      </c>
      <c r="C58" s="169"/>
      <c r="D58" s="169"/>
      <c r="E58" s="162" t="s">
        <v>1</v>
      </c>
      <c r="F58" s="170"/>
      <c r="G58" s="173"/>
      <c r="H58" s="173"/>
      <c r="I58" s="173"/>
      <c r="J58" s="173"/>
      <c r="K58" s="3"/>
    </row>
    <row r="59" spans="1:11" s="1" customFormat="1" ht="12.75" customHeight="1">
      <c r="A59" s="169"/>
      <c r="B59" s="163" t="s">
        <v>725</v>
      </c>
      <c r="C59" s="169"/>
      <c r="D59" s="169"/>
      <c r="E59" s="162" t="s">
        <v>45</v>
      </c>
      <c r="F59" s="170"/>
      <c r="G59" s="173">
        <v>568</v>
      </c>
      <c r="H59" s="173">
        <v>7607</v>
      </c>
      <c r="I59" s="173">
        <v>7490</v>
      </c>
      <c r="J59" s="173">
        <v>1618</v>
      </c>
      <c r="K59" s="3"/>
    </row>
    <row r="60" spans="1:11" s="1" customFormat="1" ht="12.75" customHeight="1">
      <c r="A60" s="169"/>
      <c r="B60" s="163" t="s">
        <v>726</v>
      </c>
      <c r="C60" s="169"/>
      <c r="D60" s="169"/>
      <c r="E60" s="162" t="s">
        <v>45</v>
      </c>
      <c r="F60" s="182"/>
      <c r="G60" s="175"/>
      <c r="H60" s="175"/>
      <c r="I60" s="175"/>
      <c r="J60" s="175"/>
      <c r="K60" s="3"/>
    </row>
    <row r="61" spans="1:11" s="1" customFormat="1" ht="12.75" customHeight="1">
      <c r="A61" s="169"/>
      <c r="B61" s="163" t="s">
        <v>727</v>
      </c>
      <c r="C61" s="169"/>
      <c r="D61" s="169"/>
      <c r="E61" s="162" t="s">
        <v>49</v>
      </c>
      <c r="F61" s="183"/>
      <c r="G61" s="175"/>
      <c r="H61" s="175"/>
      <c r="I61" s="175"/>
      <c r="J61" s="175"/>
      <c r="K61" s="3"/>
    </row>
    <row r="62" spans="1:11" s="1" customFormat="1" ht="12.75" customHeight="1">
      <c r="A62" s="169"/>
      <c r="B62" s="163"/>
      <c r="C62" s="169"/>
      <c r="D62" s="169"/>
      <c r="E62" s="162"/>
      <c r="F62" s="184"/>
      <c r="G62" s="185"/>
      <c r="H62" s="186"/>
      <c r="I62" s="186"/>
      <c r="J62" s="186"/>
      <c r="K62" s="3"/>
    </row>
    <row r="63" spans="1:11" s="1" customFormat="1" ht="12.75" customHeight="1">
      <c r="A63" s="169" t="s">
        <v>749</v>
      </c>
      <c r="B63" s="163"/>
      <c r="C63" s="169"/>
      <c r="D63" s="169"/>
      <c r="E63" s="162"/>
      <c r="F63" s="184"/>
      <c r="G63" s="186"/>
      <c r="H63" s="186"/>
      <c r="I63" s="186"/>
      <c r="J63" s="186"/>
      <c r="K63" s="3"/>
    </row>
    <row r="64" spans="1:11" s="1" customFormat="1" ht="12.75" customHeight="1">
      <c r="A64" s="169"/>
      <c r="B64" s="187" t="s">
        <v>44</v>
      </c>
      <c r="C64" s="169"/>
      <c r="D64" s="169"/>
      <c r="E64" s="162"/>
      <c r="F64" s="184"/>
      <c r="G64" s="188"/>
      <c r="H64" s="184"/>
      <c r="I64" s="184"/>
      <c r="J64" s="184"/>
      <c r="K64" s="3"/>
    </row>
    <row r="65" spans="1:11" s="1" customFormat="1" ht="12.75" customHeight="1">
      <c r="A65" s="169"/>
      <c r="B65" s="187"/>
      <c r="C65" s="187" t="s">
        <v>750</v>
      </c>
      <c r="D65" s="169"/>
      <c r="E65" s="162" t="s">
        <v>1</v>
      </c>
      <c r="F65" s="184"/>
      <c r="G65" s="189"/>
      <c r="H65" s="189"/>
      <c r="I65" s="189"/>
      <c r="J65" s="189"/>
      <c r="K65" s="3"/>
    </row>
    <row r="66" spans="1:11" s="1" customFormat="1" ht="12.75" customHeight="1">
      <c r="A66" s="169"/>
      <c r="B66" s="187"/>
      <c r="C66" s="187" t="s">
        <v>751</v>
      </c>
      <c r="D66" s="169"/>
      <c r="E66" s="162" t="s">
        <v>1</v>
      </c>
      <c r="F66" s="184"/>
      <c r="G66" s="189"/>
      <c r="H66" s="189"/>
      <c r="I66" s="189"/>
      <c r="J66" s="189"/>
      <c r="K66" s="3"/>
    </row>
    <row r="67" spans="1:11" s="1" customFormat="1" ht="12.75" customHeight="1">
      <c r="A67" s="169"/>
      <c r="B67" s="187"/>
      <c r="C67" s="187" t="s">
        <v>752</v>
      </c>
      <c r="D67" s="169"/>
      <c r="E67" s="162" t="s">
        <v>1</v>
      </c>
      <c r="F67" s="184"/>
      <c r="G67" s="189"/>
      <c r="H67" s="189"/>
      <c r="I67" s="189"/>
      <c r="J67" s="189"/>
      <c r="K67" s="3"/>
    </row>
    <row r="68" spans="1:11" s="1" customFormat="1" ht="12.75" customHeight="1">
      <c r="A68" s="169"/>
      <c r="B68" s="187" t="s">
        <v>43</v>
      </c>
      <c r="C68" s="187"/>
      <c r="D68" s="169"/>
      <c r="E68" s="162"/>
      <c r="F68" s="184"/>
      <c r="G68" s="190"/>
      <c r="H68" s="184"/>
      <c r="I68" s="184"/>
      <c r="J68" s="184"/>
      <c r="K68" s="3"/>
    </row>
    <row r="69" spans="1:11" s="1" customFormat="1" ht="12.75" customHeight="1">
      <c r="A69" s="169"/>
      <c r="B69" s="187"/>
      <c r="C69" s="187" t="s">
        <v>753</v>
      </c>
      <c r="D69" s="169"/>
      <c r="E69" s="162" t="s">
        <v>1</v>
      </c>
      <c r="F69" s="184"/>
      <c r="G69" s="189"/>
      <c r="H69" s="189"/>
      <c r="I69" s="189"/>
      <c r="J69" s="189"/>
      <c r="K69" s="3"/>
    </row>
    <row r="70" spans="1:11" s="1" customFormat="1" ht="12.75" customHeight="1">
      <c r="A70" s="169"/>
      <c r="B70" s="187"/>
      <c r="C70" s="187" t="s">
        <v>754</v>
      </c>
      <c r="D70" s="169"/>
      <c r="E70" s="162" t="s">
        <v>1</v>
      </c>
      <c r="F70" s="184"/>
      <c r="G70" s="189"/>
      <c r="H70" s="189"/>
      <c r="I70" s="189"/>
      <c r="J70" s="189"/>
      <c r="K70" s="3"/>
    </row>
    <row r="71" spans="1:11" s="1" customFormat="1" ht="12.75" customHeight="1">
      <c r="A71" s="169"/>
      <c r="B71" s="187"/>
      <c r="C71" s="187" t="s">
        <v>755</v>
      </c>
      <c r="D71" s="169"/>
      <c r="E71" s="162" t="s">
        <v>1</v>
      </c>
      <c r="F71" s="184"/>
      <c r="G71" s="189"/>
      <c r="H71" s="189"/>
      <c r="I71" s="189"/>
      <c r="J71" s="189"/>
      <c r="K71" s="3"/>
    </row>
    <row r="72" spans="1:11" s="1" customFormat="1" ht="12.75" customHeight="1">
      <c r="A72" s="191"/>
      <c r="B72" s="192"/>
      <c r="C72" s="192"/>
      <c r="D72" s="191"/>
      <c r="E72" s="164"/>
      <c r="F72" s="184"/>
      <c r="G72" s="193"/>
      <c r="H72" s="184"/>
      <c r="I72" s="184"/>
      <c r="J72" s="184"/>
      <c r="K72" s="3"/>
    </row>
    <row r="73" spans="1:11" s="1" customFormat="1" ht="12.75" customHeight="1">
      <c r="A73" s="169" t="s">
        <v>728</v>
      </c>
      <c r="B73" s="187"/>
      <c r="C73" s="187"/>
      <c r="D73" s="169"/>
      <c r="E73" s="162" t="s">
        <v>1</v>
      </c>
      <c r="F73" s="184"/>
      <c r="G73" s="194"/>
      <c r="H73" s="194"/>
      <c r="I73" s="194"/>
      <c r="J73" s="194"/>
      <c r="K73" s="3"/>
    </row>
    <row r="74" spans="1:11" s="1" customFormat="1" ht="12.75" customHeight="1">
      <c r="A74" s="191"/>
      <c r="B74" s="192"/>
      <c r="C74" s="192"/>
      <c r="D74" s="191"/>
      <c r="E74" s="164"/>
      <c r="F74" s="184"/>
      <c r="G74" s="184"/>
      <c r="H74" s="184"/>
      <c r="I74" s="184"/>
      <c r="J74" s="184"/>
      <c r="K74" s="3"/>
    </row>
    <row r="75" spans="1:11" s="1" customFormat="1" ht="12.75" customHeight="1">
      <c r="A75" s="191" t="s">
        <v>729</v>
      </c>
      <c r="B75" s="192"/>
      <c r="C75" s="191"/>
      <c r="D75" s="191"/>
      <c r="E75" s="164"/>
      <c r="F75" s="184"/>
      <c r="G75" s="184"/>
      <c r="H75" s="184"/>
      <c r="I75" s="184"/>
      <c r="J75" s="184"/>
      <c r="K75" s="3"/>
    </row>
    <row r="76" spans="1:11" s="1" customFormat="1" ht="12.75" customHeight="1">
      <c r="A76" s="191"/>
      <c r="B76" s="195" t="s">
        <v>730</v>
      </c>
      <c r="C76" s="191"/>
      <c r="D76" s="191"/>
      <c r="E76" s="164"/>
      <c r="F76" s="184"/>
      <c r="G76" s="196"/>
      <c r="H76" s="186"/>
      <c r="I76" s="186"/>
      <c r="J76" s="186"/>
      <c r="K76" s="3"/>
    </row>
    <row r="77" spans="1:11" s="1" customFormat="1" ht="12.75" customHeight="1">
      <c r="A77" s="169"/>
      <c r="B77" s="163"/>
      <c r="C77" s="169" t="s">
        <v>731</v>
      </c>
      <c r="D77" s="169"/>
      <c r="E77" s="162" t="s">
        <v>49</v>
      </c>
      <c r="F77" s="184"/>
      <c r="G77" s="189">
        <v>1</v>
      </c>
      <c r="H77" s="189">
        <v>1</v>
      </c>
      <c r="I77" s="189">
        <v>1</v>
      </c>
      <c r="J77" s="189">
        <v>1</v>
      </c>
      <c r="K77" s="3"/>
    </row>
    <row r="78" spans="1:11" s="1" customFormat="1" ht="12.75" customHeight="1">
      <c r="A78" s="169"/>
      <c r="B78" s="163"/>
      <c r="C78" s="169" t="s">
        <v>732</v>
      </c>
      <c r="D78" s="169"/>
      <c r="E78" s="162" t="s">
        <v>49</v>
      </c>
      <c r="F78" s="184"/>
      <c r="G78" s="189">
        <v>0</v>
      </c>
      <c r="H78" s="189">
        <v>0</v>
      </c>
      <c r="I78" s="189">
        <v>0</v>
      </c>
      <c r="J78" s="189">
        <v>0</v>
      </c>
      <c r="K78" s="3"/>
    </row>
    <row r="79" spans="1:11" s="1" customFormat="1" ht="12.75" customHeight="1">
      <c r="A79" s="169"/>
      <c r="B79" s="163"/>
      <c r="C79" s="169" t="s">
        <v>733</v>
      </c>
      <c r="D79" s="169"/>
      <c r="E79" s="162" t="s">
        <v>49</v>
      </c>
      <c r="F79" s="184"/>
      <c r="G79" s="189">
        <v>1</v>
      </c>
      <c r="H79" s="189">
        <v>1</v>
      </c>
      <c r="I79" s="189">
        <v>1</v>
      </c>
      <c r="J79" s="189">
        <v>1</v>
      </c>
      <c r="K79" s="3"/>
    </row>
    <row r="80" spans="1:11" s="1" customFormat="1" ht="12.75" customHeight="1">
      <c r="A80" s="169"/>
      <c r="B80" s="163"/>
      <c r="C80" s="169" t="s">
        <v>734</v>
      </c>
      <c r="D80" s="169"/>
      <c r="E80" s="162" t="s">
        <v>49</v>
      </c>
      <c r="F80" s="184"/>
      <c r="G80" s="189">
        <v>0</v>
      </c>
      <c r="H80" s="189">
        <v>0</v>
      </c>
      <c r="I80" s="189">
        <v>0</v>
      </c>
      <c r="J80" s="189">
        <v>0</v>
      </c>
      <c r="K80" s="3"/>
    </row>
    <row r="81" spans="1:11" s="1" customFormat="1" ht="12.75" customHeight="1">
      <c r="A81" s="169"/>
      <c r="B81" s="195" t="s">
        <v>735</v>
      </c>
      <c r="C81" s="191"/>
      <c r="D81" s="191"/>
      <c r="E81" s="164"/>
      <c r="F81" s="184"/>
      <c r="G81" s="197"/>
      <c r="H81" s="186"/>
      <c r="I81" s="186"/>
      <c r="J81" s="186"/>
      <c r="K81" s="3"/>
    </row>
    <row r="82" spans="1:11" s="1" customFormat="1" ht="12.75" customHeight="1">
      <c r="A82" s="169"/>
      <c r="B82" s="163"/>
      <c r="C82" s="169" t="s">
        <v>736</v>
      </c>
      <c r="D82" s="169"/>
      <c r="E82" s="162" t="s">
        <v>42</v>
      </c>
      <c r="F82" s="184"/>
      <c r="G82" s="198">
        <v>9429</v>
      </c>
      <c r="H82" s="198">
        <v>9429</v>
      </c>
      <c r="I82" s="198">
        <v>9429</v>
      </c>
      <c r="J82" s="198">
        <v>9429</v>
      </c>
      <c r="K82" s="3"/>
    </row>
    <row r="83" spans="1:11" s="1" customFormat="1" ht="12.75" customHeight="1">
      <c r="A83" s="169"/>
      <c r="B83" s="163"/>
      <c r="C83" s="169" t="s">
        <v>737</v>
      </c>
      <c r="D83" s="169"/>
      <c r="E83" s="162" t="s">
        <v>42</v>
      </c>
      <c r="F83" s="184"/>
      <c r="G83" s="189">
        <v>0</v>
      </c>
      <c r="H83" s="189">
        <v>0</v>
      </c>
      <c r="I83" s="189">
        <v>0</v>
      </c>
      <c r="J83" s="189">
        <v>0</v>
      </c>
      <c r="K83" s="3"/>
    </row>
    <row r="84" spans="1:11">
      <c r="A84" s="169"/>
      <c r="B84" s="163"/>
      <c r="C84" s="169" t="s">
        <v>738</v>
      </c>
      <c r="D84" s="169"/>
      <c r="E84" s="162" t="s">
        <v>42</v>
      </c>
      <c r="F84" s="184"/>
      <c r="G84" s="189">
        <v>100</v>
      </c>
      <c r="H84" s="189">
        <v>100</v>
      </c>
      <c r="I84" s="189">
        <v>100</v>
      </c>
      <c r="J84" s="189">
        <v>100</v>
      </c>
      <c r="K84" s="3"/>
    </row>
    <row r="85" spans="1:11">
      <c r="A85" s="169"/>
      <c r="B85" s="163"/>
      <c r="C85" s="169" t="s">
        <v>739</v>
      </c>
      <c r="D85" s="169"/>
      <c r="E85" s="162" t="s">
        <v>42</v>
      </c>
      <c r="F85" s="184"/>
      <c r="G85" s="189">
        <v>0</v>
      </c>
      <c r="H85" s="189">
        <v>0</v>
      </c>
      <c r="I85" s="189">
        <v>0</v>
      </c>
      <c r="J85" s="189">
        <v>0</v>
      </c>
      <c r="K85" s="3"/>
    </row>
    <row r="86" spans="1:11">
      <c r="A86" s="169"/>
      <c r="B86" s="163" t="s">
        <v>740</v>
      </c>
      <c r="C86" s="169"/>
      <c r="D86" s="169"/>
      <c r="E86" s="162" t="s">
        <v>741</v>
      </c>
      <c r="F86" s="184"/>
      <c r="G86" s="13">
        <v>80000</v>
      </c>
      <c r="H86" s="13">
        <v>80000</v>
      </c>
      <c r="I86" s="13">
        <v>80000</v>
      </c>
      <c r="J86" s="13">
        <v>80000</v>
      </c>
      <c r="K86" s="3" t="s">
        <v>760</v>
      </c>
    </row>
    <row r="87" spans="1:11">
      <c r="A87" s="191"/>
      <c r="B87" s="195"/>
      <c r="C87" s="191"/>
      <c r="D87" s="191"/>
      <c r="E87" s="164"/>
      <c r="F87" s="184"/>
      <c r="G87" s="190"/>
      <c r="H87" s="184"/>
      <c r="I87" s="184"/>
      <c r="J87" s="184"/>
      <c r="K87" s="3"/>
    </row>
    <row r="88" spans="1:11" ht="15.75">
      <c r="A88" s="169" t="s">
        <v>742</v>
      </c>
      <c r="B88" s="163"/>
      <c r="C88" s="169"/>
      <c r="D88" s="169"/>
      <c r="E88" s="167" t="s">
        <v>756</v>
      </c>
      <c r="F88" s="184"/>
      <c r="G88" s="175"/>
      <c r="H88" s="175"/>
      <c r="I88" s="175"/>
      <c r="J88" s="175"/>
      <c r="K88" s="3"/>
    </row>
    <row r="89" spans="1:11">
      <c r="A89" s="23"/>
      <c r="B89" s="21"/>
      <c r="C89" s="23"/>
      <c r="D89" s="23"/>
      <c r="E89" s="23"/>
      <c r="F89" s="184"/>
      <c r="G89" s="184"/>
      <c r="H89" s="184"/>
      <c r="I89" s="184"/>
      <c r="J89" s="184"/>
      <c r="K89" s="72" t="s">
        <v>346</v>
      </c>
    </row>
  </sheetData>
  <mergeCells count="3">
    <mergeCell ref="K4:K6"/>
    <mergeCell ref="A5:D5"/>
    <mergeCell ref="K22:K23"/>
  </mergeCells>
  <pageMargins left="0.7" right="0.7" top="0.75" bottom="0.75" header="0.3" footer="0.3"/>
  <pageSetup orientation="portrait" horizontalDpi="0" verticalDpi="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election activeCell="G60" sqref="G60"/>
    </sheetView>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1014</v>
      </c>
    </row>
    <row r="5" spans="1:8" s="1" customFormat="1" ht="12.75" customHeight="1">
      <c r="A5" s="750" t="s">
        <v>41</v>
      </c>
      <c r="B5" s="750"/>
      <c r="C5" s="750"/>
      <c r="D5" s="750"/>
      <c r="E5" s="4" t="s">
        <v>40</v>
      </c>
      <c r="F5" s="3"/>
      <c r="G5" s="270"/>
      <c r="H5" s="758"/>
    </row>
    <row r="6" spans="1:8" s="1" customFormat="1" ht="12.75" customHeight="1">
      <c r="A6" s="270"/>
      <c r="B6" s="270"/>
      <c r="C6" s="270"/>
      <c r="D6" s="270"/>
      <c r="E6" s="3"/>
      <c r="F6" s="3"/>
      <c r="G6" s="270"/>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329</v>
      </c>
      <c r="H18" s="3"/>
    </row>
    <row r="19" spans="1:8" s="1" customFormat="1" ht="12.75" customHeight="1">
      <c r="A19" s="169"/>
      <c r="B19" s="169" t="s">
        <v>80</v>
      </c>
      <c r="C19" s="169"/>
      <c r="D19" s="169"/>
      <c r="E19" s="162" t="s">
        <v>1</v>
      </c>
      <c r="F19" s="172"/>
      <c r="G19" s="173" t="s">
        <v>997</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10150</v>
      </c>
      <c r="H21" s="121"/>
    </row>
    <row r="22" spans="1:8" s="1" customFormat="1" ht="12.75" customHeight="1">
      <c r="A22" s="169"/>
      <c r="B22" s="169" t="s">
        <v>75</v>
      </c>
      <c r="C22" s="169"/>
      <c r="D22" s="169"/>
      <c r="E22" s="162" t="s">
        <v>74</v>
      </c>
      <c r="F22" s="170"/>
      <c r="G22" s="174">
        <v>55396</v>
      </c>
      <c r="H22" s="759"/>
    </row>
    <row r="23" spans="1:8" s="1" customFormat="1" ht="12.75" customHeight="1">
      <c r="A23" s="169"/>
      <c r="B23" s="169" t="s">
        <v>73</v>
      </c>
      <c r="C23" s="169"/>
      <c r="D23" s="169"/>
      <c r="E23" s="162" t="s">
        <v>49</v>
      </c>
      <c r="F23" s="170"/>
      <c r="G23" s="174">
        <v>40</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5313</v>
      </c>
      <c r="H42" s="3"/>
    </row>
    <row r="43" spans="1:8" s="1" customFormat="1" ht="12.75" customHeight="1">
      <c r="A43" s="169"/>
      <c r="B43" s="169" t="s">
        <v>58</v>
      </c>
      <c r="C43" s="169"/>
      <c r="D43" s="169"/>
      <c r="E43" s="162" t="s">
        <v>56</v>
      </c>
      <c r="F43" s="170"/>
      <c r="G43" s="173">
        <v>0</v>
      </c>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v>
      </c>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1618</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9429</v>
      </c>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100</v>
      </c>
      <c r="H84" s="3"/>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v>80000</v>
      </c>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election activeCell="G60" sqref="G60"/>
    </sheetView>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1003</v>
      </c>
    </row>
    <row r="5" spans="1:8" s="1" customFormat="1" ht="12.75" customHeight="1">
      <c r="A5" s="750" t="s">
        <v>41</v>
      </c>
      <c r="B5" s="750"/>
      <c r="C5" s="750"/>
      <c r="D5" s="750"/>
      <c r="E5" s="4" t="s">
        <v>40</v>
      </c>
      <c r="F5" s="3"/>
      <c r="G5" s="270"/>
      <c r="H5" s="758"/>
    </row>
    <row r="6" spans="1:8" s="1" customFormat="1" ht="12.75" customHeight="1">
      <c r="A6" s="270"/>
      <c r="B6" s="270"/>
      <c r="C6" s="270"/>
      <c r="D6" s="270"/>
      <c r="E6" s="3"/>
      <c r="F6" s="3"/>
      <c r="G6" s="270"/>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329</v>
      </c>
      <c r="H18" s="3"/>
    </row>
    <row r="19" spans="1:8" s="1" customFormat="1" ht="12.75" customHeight="1">
      <c r="A19" s="169"/>
      <c r="B19" s="169" t="s">
        <v>80</v>
      </c>
      <c r="C19" s="169"/>
      <c r="D19" s="169"/>
      <c r="E19" s="162" t="s">
        <v>1</v>
      </c>
      <c r="F19" s="172"/>
      <c r="G19" s="173" t="s">
        <v>989</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7600</v>
      </c>
      <c r="H21" s="121"/>
    </row>
    <row r="22" spans="1:8" s="1" customFormat="1" ht="12.75" customHeight="1">
      <c r="A22" s="169"/>
      <c r="B22" s="169" t="s">
        <v>75</v>
      </c>
      <c r="C22" s="169"/>
      <c r="D22" s="169"/>
      <c r="E22" s="162" t="s">
        <v>74</v>
      </c>
      <c r="F22" s="170"/>
      <c r="G22" s="174">
        <v>63519</v>
      </c>
      <c r="H22" s="759"/>
    </row>
    <row r="23" spans="1:8" s="1" customFormat="1" ht="12.75" customHeight="1">
      <c r="A23" s="169"/>
      <c r="B23" s="169" t="s">
        <v>73</v>
      </c>
      <c r="C23" s="169"/>
      <c r="D23" s="169"/>
      <c r="E23" s="162" t="s">
        <v>49</v>
      </c>
      <c r="F23" s="170"/>
      <c r="G23" s="174">
        <v>78</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2907</v>
      </c>
      <c r="H42" s="3"/>
    </row>
    <row r="43" spans="1:8" s="1" customFormat="1" ht="12.75" customHeight="1">
      <c r="A43" s="169"/>
      <c r="B43" s="169" t="s">
        <v>58</v>
      </c>
      <c r="C43" s="169"/>
      <c r="D43" s="169"/>
      <c r="E43" s="162" t="s">
        <v>56</v>
      </c>
      <c r="F43" s="170"/>
      <c r="G43" s="173">
        <v>1.1299999999999999</v>
      </c>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0.82</v>
      </c>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2062</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9429</v>
      </c>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100</v>
      </c>
      <c r="H84" s="3"/>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v>80000</v>
      </c>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97"/>
  <sheetViews>
    <sheetView showGridLines="0" workbookViewId="0"/>
  </sheetViews>
  <sheetFormatPr defaultRowHeight="15"/>
  <cols>
    <col min="4" max="4" width="41.42578125" customWidth="1"/>
    <col min="6" max="6" width="7.7109375" customWidth="1"/>
    <col min="9" max="9" width="125.7109375" customWidth="1"/>
  </cols>
  <sheetData>
    <row r="1" spans="1:9" s="43" customFormat="1" ht="19.5" customHeight="1">
      <c r="A1" s="43" t="s">
        <v>94</v>
      </c>
    </row>
    <row r="2" spans="1:9" s="42" customFormat="1" ht="12.75" customHeight="1"/>
    <row r="3" spans="1:9" s="5" customFormat="1" ht="14.1" customHeight="1">
      <c r="A3" s="5" t="s">
        <v>93</v>
      </c>
    </row>
    <row r="4" spans="1:9" s="42" customFormat="1" ht="12.75" customHeight="1">
      <c r="A4" s="123"/>
      <c r="B4" s="123"/>
      <c r="C4" s="123"/>
      <c r="D4" s="123"/>
      <c r="E4" s="123"/>
      <c r="F4" s="123"/>
      <c r="G4" s="123"/>
      <c r="H4" s="123"/>
      <c r="I4" s="757" t="s">
        <v>1088</v>
      </c>
    </row>
    <row r="5" spans="1:9" s="1" customFormat="1" ht="12.75" customHeight="1">
      <c r="A5" s="750" t="s">
        <v>41</v>
      </c>
      <c r="B5" s="750"/>
      <c r="C5" s="750"/>
      <c r="D5" s="750"/>
      <c r="E5" s="4" t="s">
        <v>40</v>
      </c>
      <c r="F5" s="3"/>
      <c r="G5" s="270"/>
      <c r="H5" s="340"/>
      <c r="I5" s="758"/>
    </row>
    <row r="6" spans="1:9" s="1" customFormat="1" ht="12.75" customHeight="1">
      <c r="A6" s="270"/>
      <c r="B6" s="270"/>
      <c r="C6" s="270"/>
      <c r="D6" s="270"/>
      <c r="E6" s="3"/>
      <c r="F6" s="3"/>
      <c r="G6" s="270"/>
      <c r="H6" s="340"/>
      <c r="I6" s="758"/>
    </row>
    <row r="7" spans="1:9" s="1" customFormat="1" ht="12.75" customHeight="1">
      <c r="A7" s="169" t="s">
        <v>92</v>
      </c>
      <c r="B7" s="169"/>
      <c r="C7" s="169"/>
      <c r="D7" s="169"/>
      <c r="E7" s="170"/>
      <c r="F7" s="170"/>
      <c r="G7" s="23"/>
      <c r="H7" s="23"/>
      <c r="I7" s="3"/>
    </row>
    <row r="8" spans="1:9" s="1" customFormat="1" ht="12.75" customHeight="1">
      <c r="A8" s="166" t="s">
        <v>91</v>
      </c>
      <c r="B8" s="169"/>
      <c r="C8" s="169"/>
      <c r="D8" s="169"/>
      <c r="E8" s="170"/>
      <c r="F8" s="170"/>
      <c r="G8" s="23"/>
      <c r="H8" s="23"/>
      <c r="I8" s="4" t="s">
        <v>535</v>
      </c>
    </row>
    <row r="9" spans="1:9" s="1" customFormat="1" ht="12.75" customHeight="1">
      <c r="A9" s="169"/>
      <c r="B9" s="171" t="s">
        <v>90</v>
      </c>
      <c r="C9" s="171"/>
      <c r="D9" s="171"/>
      <c r="E9" s="162" t="s">
        <v>1</v>
      </c>
      <c r="F9" s="172"/>
      <c r="G9" s="173"/>
      <c r="H9" s="173"/>
      <c r="I9" s="3"/>
    </row>
    <row r="10" spans="1:9" s="1" customFormat="1" ht="12.75" customHeight="1">
      <c r="A10" s="169"/>
      <c r="B10" s="171" t="s">
        <v>89</v>
      </c>
      <c r="C10" s="171"/>
      <c r="D10" s="171"/>
      <c r="E10" s="162" t="s">
        <v>1</v>
      </c>
      <c r="F10" s="172"/>
      <c r="G10" s="173"/>
      <c r="H10" s="173"/>
      <c r="I10" s="3"/>
    </row>
    <row r="11" spans="1:9" s="1" customFormat="1" ht="12.75" customHeight="1">
      <c r="A11" s="169"/>
      <c r="B11" s="171" t="s">
        <v>88</v>
      </c>
      <c r="C11" s="171"/>
      <c r="D11" s="171"/>
      <c r="E11" s="162" t="s">
        <v>1</v>
      </c>
      <c r="F11" s="172"/>
      <c r="G11" s="173"/>
      <c r="H11" s="173"/>
      <c r="I11" s="3"/>
    </row>
    <row r="12" spans="1:9" s="1" customFormat="1" ht="12.75" customHeight="1">
      <c r="A12" s="169"/>
      <c r="B12" s="171" t="s">
        <v>87</v>
      </c>
      <c r="C12" s="171"/>
      <c r="D12" s="171"/>
      <c r="E12" s="162" t="s">
        <v>1</v>
      </c>
      <c r="F12" s="172"/>
      <c r="G12" s="173"/>
      <c r="H12" s="173"/>
      <c r="I12" s="3"/>
    </row>
    <row r="13" spans="1:9" s="1" customFormat="1" ht="12.75" customHeight="1">
      <c r="A13" s="169"/>
      <c r="B13" s="171" t="s">
        <v>86</v>
      </c>
      <c r="C13" s="171"/>
      <c r="D13" s="171"/>
      <c r="E13" s="162" t="s">
        <v>1</v>
      </c>
      <c r="F13" s="172"/>
      <c r="G13" s="173"/>
      <c r="H13" s="173"/>
      <c r="I13" s="3"/>
    </row>
    <row r="14" spans="1:9" s="1" customFormat="1" ht="12.75" customHeight="1">
      <c r="A14" s="169"/>
      <c r="B14" s="171" t="s">
        <v>85</v>
      </c>
      <c r="C14" s="171"/>
      <c r="D14" s="171"/>
      <c r="E14" s="162" t="s">
        <v>1</v>
      </c>
      <c r="F14" s="172"/>
      <c r="G14" s="173"/>
      <c r="H14" s="173"/>
      <c r="I14" s="3"/>
    </row>
    <row r="15" spans="1:9" s="1" customFormat="1" ht="12.75" customHeight="1">
      <c r="A15" s="169"/>
      <c r="B15" s="170" t="s">
        <v>84</v>
      </c>
      <c r="C15" s="171"/>
      <c r="D15" s="171"/>
      <c r="E15" s="162" t="s">
        <v>1</v>
      </c>
      <c r="F15" s="172"/>
      <c r="G15" s="173"/>
      <c r="H15" s="173"/>
      <c r="I15" s="3"/>
    </row>
    <row r="16" spans="1:9" s="1" customFormat="1" ht="12.75" customHeight="1">
      <c r="A16" s="169"/>
      <c r="B16" s="169"/>
      <c r="C16" s="169"/>
      <c r="D16" s="169"/>
      <c r="E16" s="165"/>
      <c r="F16" s="172"/>
      <c r="G16" s="3"/>
      <c r="H16" s="3"/>
      <c r="I16" s="3"/>
    </row>
    <row r="17" spans="1:9" s="1" customFormat="1" ht="12.75" customHeight="1">
      <c r="A17" s="169" t="s">
        <v>83</v>
      </c>
      <c r="B17" s="169"/>
      <c r="C17" s="169"/>
      <c r="D17" s="169"/>
      <c r="E17" s="162"/>
      <c r="F17" s="172"/>
      <c r="G17" s="23"/>
      <c r="H17" s="23"/>
      <c r="I17" s="3"/>
    </row>
    <row r="18" spans="1:9" s="1" customFormat="1" ht="12.75" customHeight="1">
      <c r="A18" s="169"/>
      <c r="B18" s="169" t="s">
        <v>82</v>
      </c>
      <c r="C18" s="169"/>
      <c r="D18" s="169"/>
      <c r="E18" s="162" t="s">
        <v>1</v>
      </c>
      <c r="F18" s="172"/>
      <c r="G18" s="173" t="s">
        <v>329</v>
      </c>
      <c r="H18" s="173" t="s">
        <v>329</v>
      </c>
      <c r="I18" s="3"/>
    </row>
    <row r="19" spans="1:9" s="1" customFormat="1" ht="12.75" customHeight="1">
      <c r="A19" s="169"/>
      <c r="B19" s="169" t="s">
        <v>80</v>
      </c>
      <c r="C19" s="169"/>
      <c r="D19" s="169"/>
      <c r="E19" s="162" t="s">
        <v>1</v>
      </c>
      <c r="F19" s="172"/>
      <c r="G19" s="173" t="s">
        <v>998</v>
      </c>
      <c r="H19" s="173" t="s">
        <v>1000</v>
      </c>
      <c r="I19" s="3"/>
    </row>
    <row r="20" spans="1:9" s="1" customFormat="1" ht="12.75" customHeight="1">
      <c r="A20" s="169"/>
      <c r="B20" s="169" t="s">
        <v>79</v>
      </c>
      <c r="C20" s="169"/>
      <c r="D20" s="169"/>
      <c r="E20" s="162" t="s">
        <v>78</v>
      </c>
      <c r="F20" s="172"/>
      <c r="G20" s="173"/>
      <c r="H20" s="173"/>
      <c r="I20" s="121"/>
    </row>
    <row r="21" spans="1:9" s="1" customFormat="1" ht="12.75" customHeight="1">
      <c r="A21" s="169"/>
      <c r="B21" s="169" t="s">
        <v>77</v>
      </c>
      <c r="C21" s="169"/>
      <c r="D21" s="169"/>
      <c r="E21" s="162" t="s">
        <v>76</v>
      </c>
      <c r="F21" s="172"/>
      <c r="G21" s="173">
        <v>10147</v>
      </c>
      <c r="H21" s="173">
        <v>10147</v>
      </c>
      <c r="I21" s="121"/>
    </row>
    <row r="22" spans="1:9" s="1" customFormat="1" ht="12.75" customHeight="1">
      <c r="A22" s="169"/>
      <c r="B22" s="169" t="s">
        <v>75</v>
      </c>
      <c r="C22" s="169"/>
      <c r="D22" s="169"/>
      <c r="E22" s="162" t="s">
        <v>74</v>
      </c>
      <c r="F22" s="170"/>
      <c r="G22" s="174">
        <v>7615</v>
      </c>
      <c r="H22" s="174">
        <v>1741162</v>
      </c>
      <c r="I22" s="759"/>
    </row>
    <row r="23" spans="1:9" s="1" customFormat="1" ht="12.75" customHeight="1">
      <c r="A23" s="169"/>
      <c r="B23" s="169" t="s">
        <v>73</v>
      </c>
      <c r="C23" s="169"/>
      <c r="D23" s="169"/>
      <c r="E23" s="162" t="s">
        <v>49</v>
      </c>
      <c r="F23" s="170"/>
      <c r="G23" s="174">
        <v>26</v>
      </c>
      <c r="H23" s="174">
        <v>1263</v>
      </c>
      <c r="I23" s="759"/>
    </row>
    <row r="24" spans="1:9" s="1" customFormat="1" ht="12.75" customHeight="1">
      <c r="A24" s="169"/>
      <c r="B24" s="169" t="s">
        <v>743</v>
      </c>
      <c r="C24" s="169"/>
      <c r="D24" s="169"/>
      <c r="E24" s="162" t="s">
        <v>49</v>
      </c>
      <c r="F24" s="170"/>
      <c r="G24" s="174"/>
      <c r="H24" s="174"/>
      <c r="I24" s="125"/>
    </row>
    <row r="25" spans="1:9" s="1" customFormat="1" ht="12.75" customHeight="1">
      <c r="A25" s="169"/>
      <c r="B25" s="169" t="s">
        <v>744</v>
      </c>
      <c r="C25" s="169"/>
      <c r="D25" s="169"/>
      <c r="E25" s="162" t="s">
        <v>436</v>
      </c>
      <c r="F25" s="170"/>
      <c r="G25" s="174"/>
      <c r="H25" s="174"/>
      <c r="I25" s="125"/>
    </row>
    <row r="26" spans="1:9" s="1" customFormat="1" ht="12.75" customHeight="1">
      <c r="A26" s="169"/>
      <c r="B26" s="169" t="s">
        <v>745</v>
      </c>
      <c r="C26" s="169"/>
      <c r="D26" s="169"/>
      <c r="E26" s="162" t="s">
        <v>746</v>
      </c>
      <c r="F26" s="170"/>
      <c r="G26" s="174"/>
      <c r="H26" s="174"/>
      <c r="I26" s="126"/>
    </row>
    <row r="27" spans="1:9" s="1" customFormat="1" ht="12.75" customHeight="1">
      <c r="A27" s="169"/>
      <c r="B27" s="169" t="s">
        <v>437</v>
      </c>
      <c r="C27" s="169"/>
      <c r="D27" s="169"/>
      <c r="E27" s="162" t="s">
        <v>72</v>
      </c>
      <c r="F27" s="170"/>
      <c r="G27" s="175"/>
      <c r="H27" s="175"/>
      <c r="I27" s="3"/>
    </row>
    <row r="28" spans="1:9" s="1" customFormat="1" ht="12.75" customHeight="1">
      <c r="A28" s="169"/>
      <c r="B28" s="169"/>
      <c r="C28" s="169"/>
      <c r="D28" s="169"/>
      <c r="E28" s="162"/>
      <c r="F28" s="170"/>
      <c r="G28" s="23"/>
      <c r="H28" s="23"/>
      <c r="I28" s="3"/>
    </row>
    <row r="29" spans="1:9" s="1" customFormat="1" ht="12.75" customHeight="1">
      <c r="A29" s="169" t="s">
        <v>71</v>
      </c>
      <c r="B29" s="169"/>
      <c r="C29" s="169"/>
      <c r="D29" s="169"/>
      <c r="E29" s="162"/>
      <c r="F29" s="170"/>
      <c r="G29" s="23"/>
      <c r="H29" s="23"/>
      <c r="I29" s="3"/>
    </row>
    <row r="30" spans="1:9" s="1" customFormat="1" ht="12.75" customHeight="1">
      <c r="A30" s="169"/>
      <c r="B30" s="169" t="s">
        <v>70</v>
      </c>
      <c r="C30" s="169"/>
      <c r="D30" s="169"/>
      <c r="E30" s="162" t="s">
        <v>69</v>
      </c>
      <c r="F30" s="170"/>
      <c r="G30" s="173">
        <v>35</v>
      </c>
      <c r="H30" s="173">
        <v>35</v>
      </c>
      <c r="I30" s="121"/>
    </row>
    <row r="31" spans="1:9" s="1" customFormat="1" ht="12.75" customHeight="1">
      <c r="A31" s="169"/>
      <c r="B31" s="163" t="s">
        <v>68</v>
      </c>
      <c r="C31" s="169"/>
      <c r="D31" s="169"/>
      <c r="E31" s="162"/>
      <c r="F31" s="170"/>
      <c r="G31" s="176"/>
      <c r="H31" s="306"/>
      <c r="I31" s="3"/>
    </row>
    <row r="32" spans="1:9" s="1" customFormat="1" ht="12.75" customHeight="1">
      <c r="A32" s="169"/>
      <c r="B32" s="170"/>
      <c r="C32" s="170"/>
      <c r="D32" s="169" t="s">
        <v>67</v>
      </c>
      <c r="E32" s="162" t="s">
        <v>62</v>
      </c>
      <c r="F32" s="170"/>
      <c r="G32" s="175"/>
      <c r="H32" s="175"/>
      <c r="I32" s="3"/>
    </row>
    <row r="33" spans="1:9" s="1" customFormat="1" ht="12.75" customHeight="1">
      <c r="A33" s="169"/>
      <c r="B33" s="177"/>
      <c r="C33" s="170"/>
      <c r="D33" s="169" t="s">
        <v>66</v>
      </c>
      <c r="E33" s="162" t="s">
        <v>62</v>
      </c>
      <c r="F33" s="170"/>
      <c r="G33" s="175"/>
      <c r="H33" s="175"/>
      <c r="I33" s="3"/>
    </row>
    <row r="34" spans="1:9" s="1" customFormat="1" ht="12.75" customHeight="1">
      <c r="A34" s="169"/>
      <c r="B34" s="178"/>
      <c r="C34" s="170"/>
      <c r="D34" s="169" t="s">
        <v>65</v>
      </c>
      <c r="E34" s="162" t="s">
        <v>62</v>
      </c>
      <c r="F34" s="170"/>
      <c r="G34" s="175"/>
      <c r="H34" s="175"/>
      <c r="I34" s="3"/>
    </row>
    <row r="35" spans="1:9" s="1" customFormat="1" ht="12.75" customHeight="1">
      <c r="A35" s="169"/>
      <c r="B35" s="178"/>
      <c r="C35" s="170"/>
      <c r="D35" s="169" t="s">
        <v>64</v>
      </c>
      <c r="E35" s="162" t="s">
        <v>62</v>
      </c>
      <c r="F35" s="170"/>
      <c r="G35" s="175"/>
      <c r="H35" s="175"/>
      <c r="I35" s="3"/>
    </row>
    <row r="36" spans="1:9" s="1" customFormat="1" ht="12.75" customHeight="1">
      <c r="A36" s="169"/>
      <c r="B36" s="178"/>
      <c r="C36" s="170"/>
      <c r="D36" s="169" t="s">
        <v>63</v>
      </c>
      <c r="E36" s="162" t="s">
        <v>62</v>
      </c>
      <c r="F36" s="170"/>
      <c r="G36" s="175"/>
      <c r="H36" s="175"/>
      <c r="I36" s="3"/>
    </row>
    <row r="37" spans="1:9" s="1" customFormat="1" ht="12.75" customHeight="1">
      <c r="A37" s="169"/>
      <c r="B37" s="169"/>
      <c r="C37" s="170"/>
      <c r="D37" s="169" t="s">
        <v>757</v>
      </c>
      <c r="E37" s="162" t="s">
        <v>62</v>
      </c>
      <c r="F37" s="170"/>
      <c r="G37" s="175"/>
      <c r="H37" s="175"/>
      <c r="I37" s="3"/>
    </row>
    <row r="38" spans="1:9" s="1" customFormat="1" ht="12.75" customHeight="1">
      <c r="A38" s="169"/>
      <c r="B38" s="169"/>
      <c r="C38" s="170"/>
      <c r="D38" s="169" t="s">
        <v>758</v>
      </c>
      <c r="E38" s="162" t="s">
        <v>62</v>
      </c>
      <c r="F38" s="170"/>
      <c r="G38" s="175"/>
      <c r="H38" s="175"/>
      <c r="I38" s="3"/>
    </row>
    <row r="39" spans="1:9" s="1" customFormat="1" ht="12.75" customHeight="1">
      <c r="A39" s="169"/>
      <c r="B39" s="169"/>
      <c r="C39" s="170"/>
      <c r="D39" s="169"/>
      <c r="E39" s="162"/>
      <c r="F39" s="170"/>
      <c r="G39" s="34"/>
      <c r="H39" s="307"/>
      <c r="I39" s="3"/>
    </row>
    <row r="40" spans="1:9" s="1" customFormat="1" ht="12.75" customHeight="1">
      <c r="A40" s="169" t="s">
        <v>61</v>
      </c>
      <c r="B40" s="169"/>
      <c r="C40" s="169"/>
      <c r="D40" s="169"/>
      <c r="E40" s="162"/>
      <c r="F40" s="170"/>
      <c r="G40" s="179"/>
      <c r="H40" s="179"/>
      <c r="I40" s="3"/>
    </row>
    <row r="41" spans="1:9" s="1" customFormat="1" ht="12.75" customHeight="1">
      <c r="A41" s="166" t="s">
        <v>60</v>
      </c>
      <c r="B41" s="169"/>
      <c r="C41" s="169"/>
      <c r="D41" s="169"/>
      <c r="E41" s="162"/>
      <c r="F41" s="170"/>
      <c r="G41" s="180"/>
      <c r="H41" s="179"/>
      <c r="I41" s="3"/>
    </row>
    <row r="42" spans="1:9" s="1" customFormat="1" ht="12.75" customHeight="1">
      <c r="A42" s="169"/>
      <c r="B42" s="169" t="s">
        <v>59</v>
      </c>
      <c r="C42" s="169"/>
      <c r="D42" s="169"/>
      <c r="E42" s="162" t="s">
        <v>45</v>
      </c>
      <c r="F42" s="170"/>
      <c r="G42" s="173">
        <v>1556</v>
      </c>
      <c r="H42" s="173">
        <v>4052</v>
      </c>
      <c r="I42" s="3"/>
    </row>
    <row r="43" spans="1:9" s="1" customFormat="1" ht="12.75" customHeight="1">
      <c r="A43" s="169"/>
      <c r="B43" s="169" t="s">
        <v>58</v>
      </c>
      <c r="C43" s="169"/>
      <c r="D43" s="169"/>
      <c r="E43" s="162" t="s">
        <v>56</v>
      </c>
      <c r="F43" s="170"/>
      <c r="G43" s="173">
        <v>1.3</v>
      </c>
      <c r="H43" s="173">
        <v>1.04</v>
      </c>
      <c r="I43" s="3"/>
    </row>
    <row r="44" spans="1:9" s="1" customFormat="1" ht="12.75" customHeight="1">
      <c r="A44" s="169"/>
      <c r="B44" s="163" t="s">
        <v>57</v>
      </c>
      <c r="C44" s="169"/>
      <c r="D44" s="169"/>
      <c r="E44" s="162" t="s">
        <v>56</v>
      </c>
      <c r="F44" s="170"/>
      <c r="G44" s="175"/>
      <c r="H44" s="175"/>
      <c r="I44" s="3"/>
    </row>
    <row r="45" spans="1:9" s="1" customFormat="1" ht="12.75" customHeight="1">
      <c r="A45" s="169"/>
      <c r="B45" s="163" t="s">
        <v>55</v>
      </c>
      <c r="C45" s="169"/>
      <c r="D45" s="169"/>
      <c r="E45" s="162" t="s">
        <v>515</v>
      </c>
      <c r="F45" s="170"/>
      <c r="G45" s="175"/>
      <c r="H45" s="175"/>
      <c r="I45" s="3"/>
    </row>
    <row r="46" spans="1:9" s="1" customFormat="1" ht="12.75" customHeight="1">
      <c r="A46" s="169"/>
      <c r="B46" s="163" t="s">
        <v>54</v>
      </c>
      <c r="C46" s="169"/>
      <c r="D46" s="169"/>
      <c r="E46" s="162" t="s">
        <v>45</v>
      </c>
      <c r="F46" s="170"/>
      <c r="G46" s="175"/>
      <c r="H46" s="175"/>
      <c r="I46" s="3"/>
    </row>
    <row r="47" spans="1:9" s="1" customFormat="1" ht="12.75" customHeight="1">
      <c r="A47" s="169"/>
      <c r="B47" s="163" t="s">
        <v>53</v>
      </c>
      <c r="C47" s="169"/>
      <c r="D47" s="169"/>
      <c r="E47" s="162" t="s">
        <v>52</v>
      </c>
      <c r="F47" s="170"/>
      <c r="G47" s="175"/>
      <c r="H47" s="175"/>
      <c r="I47" s="3"/>
    </row>
    <row r="48" spans="1:9" s="1" customFormat="1" ht="12.75" customHeight="1">
      <c r="A48" s="169"/>
      <c r="B48" s="163" t="s">
        <v>51</v>
      </c>
      <c r="C48" s="169"/>
      <c r="D48" s="169"/>
      <c r="E48" s="162" t="s">
        <v>49</v>
      </c>
      <c r="F48" s="170"/>
      <c r="G48" s="175"/>
      <c r="H48" s="175"/>
      <c r="I48" s="3"/>
    </row>
    <row r="49" spans="1:9" s="1" customFormat="1" ht="12.75" customHeight="1">
      <c r="A49" s="169"/>
      <c r="B49" s="163" t="s">
        <v>50</v>
      </c>
      <c r="C49" s="169"/>
      <c r="D49" s="169"/>
      <c r="E49" s="162" t="s">
        <v>49</v>
      </c>
      <c r="F49" s="170"/>
      <c r="G49" s="181">
        <v>0</v>
      </c>
      <c r="H49" s="181">
        <v>0.28000000000000003</v>
      </c>
      <c r="I49" s="127"/>
    </row>
    <row r="50" spans="1:9" s="1" customFormat="1" ht="12.75" customHeight="1">
      <c r="A50" s="169"/>
      <c r="B50" s="163" t="s">
        <v>747</v>
      </c>
      <c r="C50" s="169"/>
      <c r="D50" s="169"/>
      <c r="E50" s="162" t="s">
        <v>49</v>
      </c>
      <c r="F50" s="170"/>
      <c r="G50" s="175"/>
      <c r="H50" s="175"/>
      <c r="I50" s="3"/>
    </row>
    <row r="51" spans="1:9" s="1" customFormat="1" ht="12.75" customHeight="1">
      <c r="A51" s="169"/>
      <c r="B51" s="163" t="s">
        <v>748</v>
      </c>
      <c r="C51" s="169"/>
      <c r="D51" s="169"/>
      <c r="E51" s="162" t="s">
        <v>49</v>
      </c>
      <c r="F51" s="170"/>
      <c r="G51" s="175"/>
      <c r="H51" s="175"/>
      <c r="I51" s="3"/>
    </row>
    <row r="52" spans="1:9" s="1" customFormat="1" ht="12.75" customHeight="1">
      <c r="A52" s="169"/>
      <c r="B52" s="169"/>
      <c r="C52" s="169"/>
      <c r="D52" s="169"/>
      <c r="E52" s="162"/>
      <c r="F52" s="170"/>
      <c r="G52" s="23"/>
      <c r="H52" s="23"/>
      <c r="I52" s="3"/>
    </row>
    <row r="53" spans="1:9" s="1" customFormat="1" ht="12.75" customHeight="1">
      <c r="A53" s="169" t="s">
        <v>48</v>
      </c>
      <c r="B53" s="169"/>
      <c r="C53" s="169"/>
      <c r="D53" s="169"/>
      <c r="E53" s="162"/>
      <c r="F53" s="170"/>
      <c r="G53" s="23"/>
      <c r="H53" s="23"/>
      <c r="I53" s="3"/>
    </row>
    <row r="54" spans="1:9" s="1" customFormat="1" ht="12.75" customHeight="1">
      <c r="A54" s="169"/>
      <c r="B54" s="169" t="s">
        <v>47</v>
      </c>
      <c r="C54" s="169"/>
      <c r="D54" s="169"/>
      <c r="E54" s="162" t="s">
        <v>1</v>
      </c>
      <c r="F54" s="170"/>
      <c r="G54" s="173"/>
      <c r="H54" s="173"/>
      <c r="I54" s="3"/>
    </row>
    <row r="55" spans="1:9" s="1" customFormat="1" ht="12.75" customHeight="1">
      <c r="A55" s="169"/>
      <c r="B55" s="169" t="s">
        <v>46</v>
      </c>
      <c r="C55" s="169"/>
      <c r="D55" s="169"/>
      <c r="E55" s="162" t="s">
        <v>1</v>
      </c>
      <c r="F55" s="170"/>
      <c r="G55" s="173"/>
      <c r="H55" s="173"/>
      <c r="I55" s="3"/>
    </row>
    <row r="56" spans="1:9" s="1" customFormat="1" ht="12.75" customHeight="1">
      <c r="A56" s="169"/>
      <c r="B56" s="169" t="s">
        <v>722</v>
      </c>
      <c r="C56" s="169"/>
      <c r="D56" s="169"/>
      <c r="E56" s="162" t="s">
        <v>1</v>
      </c>
      <c r="F56" s="170"/>
      <c r="G56" s="173"/>
      <c r="H56" s="173"/>
      <c r="I56" s="3"/>
    </row>
    <row r="57" spans="1:9" s="1" customFormat="1" ht="12.75" customHeight="1">
      <c r="A57" s="169"/>
      <c r="B57" s="169" t="s">
        <v>723</v>
      </c>
      <c r="C57" s="169"/>
      <c r="D57" s="169"/>
      <c r="E57" s="162" t="s">
        <v>1</v>
      </c>
      <c r="F57" s="170"/>
      <c r="G57" s="173"/>
      <c r="H57" s="173"/>
      <c r="I57" s="3"/>
    </row>
    <row r="58" spans="1:9" s="1" customFormat="1" ht="12.75" customHeight="1">
      <c r="A58" s="169"/>
      <c r="B58" s="169" t="s">
        <v>724</v>
      </c>
      <c r="C58" s="169"/>
      <c r="D58" s="169"/>
      <c r="E58" s="162" t="s">
        <v>1</v>
      </c>
      <c r="F58" s="170"/>
      <c r="G58" s="173"/>
      <c r="H58" s="173"/>
      <c r="I58" s="3"/>
    </row>
    <row r="59" spans="1:9" s="1" customFormat="1" ht="12.75" customHeight="1">
      <c r="A59" s="169"/>
      <c r="B59" s="163" t="s">
        <v>725</v>
      </c>
      <c r="C59" s="169"/>
      <c r="D59" s="169"/>
      <c r="E59" s="162" t="s">
        <v>45</v>
      </c>
      <c r="F59" s="170"/>
      <c r="G59" s="173">
        <v>1508</v>
      </c>
      <c r="H59" s="173">
        <v>920</v>
      </c>
      <c r="I59" s="3"/>
    </row>
    <row r="60" spans="1:9" s="1" customFormat="1" ht="12.75" customHeight="1">
      <c r="A60" s="169"/>
      <c r="B60" s="163" t="s">
        <v>726</v>
      </c>
      <c r="C60" s="169"/>
      <c r="D60" s="169"/>
      <c r="E60" s="162" t="s">
        <v>45</v>
      </c>
      <c r="F60" s="182"/>
      <c r="G60" s="175"/>
      <c r="H60" s="175"/>
      <c r="I60" s="3"/>
    </row>
    <row r="61" spans="1:9" s="1" customFormat="1" ht="12.75" customHeight="1">
      <c r="A61" s="169"/>
      <c r="B61" s="163" t="s">
        <v>727</v>
      </c>
      <c r="C61" s="169"/>
      <c r="D61" s="169"/>
      <c r="E61" s="162" t="s">
        <v>49</v>
      </c>
      <c r="F61" s="183"/>
      <c r="G61" s="175"/>
      <c r="H61" s="175"/>
      <c r="I61" s="3"/>
    </row>
    <row r="62" spans="1:9" s="1" customFormat="1" ht="12.75" customHeight="1">
      <c r="A62" s="169"/>
      <c r="B62" s="163"/>
      <c r="C62" s="169"/>
      <c r="D62" s="169"/>
      <c r="E62" s="162"/>
      <c r="F62" s="184"/>
      <c r="G62" s="185"/>
      <c r="H62" s="186"/>
      <c r="I62" s="3"/>
    </row>
    <row r="63" spans="1:9" s="1" customFormat="1" ht="12.75" customHeight="1">
      <c r="A63" s="169" t="s">
        <v>749</v>
      </c>
      <c r="B63" s="163"/>
      <c r="C63" s="169"/>
      <c r="D63" s="169"/>
      <c r="E63" s="162"/>
      <c r="F63" s="184"/>
      <c r="G63" s="186"/>
      <c r="H63" s="186"/>
      <c r="I63" s="3"/>
    </row>
    <row r="64" spans="1:9" s="1" customFormat="1" ht="12.75" customHeight="1">
      <c r="A64" s="169"/>
      <c r="B64" s="187" t="s">
        <v>44</v>
      </c>
      <c r="C64" s="169"/>
      <c r="D64" s="169"/>
      <c r="E64" s="162"/>
      <c r="F64" s="184"/>
      <c r="G64" s="188"/>
      <c r="H64" s="184"/>
      <c r="I64" s="3"/>
    </row>
    <row r="65" spans="1:9" s="1" customFormat="1" ht="12.75" customHeight="1">
      <c r="A65" s="169"/>
      <c r="B65" s="187"/>
      <c r="C65" s="187" t="s">
        <v>750</v>
      </c>
      <c r="D65" s="169"/>
      <c r="E65" s="162" t="s">
        <v>1</v>
      </c>
      <c r="F65" s="184"/>
      <c r="G65" s="13">
        <v>1</v>
      </c>
      <c r="H65" s="13">
        <v>1</v>
      </c>
      <c r="I65" s="3" t="s">
        <v>349</v>
      </c>
    </row>
    <row r="66" spans="1:9" s="1" customFormat="1" ht="12.75" customHeight="1">
      <c r="A66" s="169"/>
      <c r="B66" s="187"/>
      <c r="C66" s="187" t="s">
        <v>751</v>
      </c>
      <c r="D66" s="169"/>
      <c r="E66" s="162" t="s">
        <v>1</v>
      </c>
      <c r="F66" s="184"/>
      <c r="G66" s="13">
        <v>0</v>
      </c>
      <c r="H66" s="13">
        <v>0</v>
      </c>
      <c r="I66" s="3"/>
    </row>
    <row r="67" spans="1:9" s="1" customFormat="1" ht="12.75" customHeight="1">
      <c r="A67" s="169"/>
      <c r="B67" s="187"/>
      <c r="C67" s="187" t="s">
        <v>752</v>
      </c>
      <c r="D67" s="169"/>
      <c r="E67" s="162" t="s">
        <v>1</v>
      </c>
      <c r="F67" s="184"/>
      <c r="G67" s="13">
        <v>0</v>
      </c>
      <c r="H67" s="13">
        <v>0</v>
      </c>
      <c r="I67" s="3"/>
    </row>
    <row r="68" spans="1:9" s="1" customFormat="1" ht="12.75" customHeight="1">
      <c r="A68" s="169"/>
      <c r="B68" s="187" t="s">
        <v>43</v>
      </c>
      <c r="C68" s="187"/>
      <c r="D68" s="169"/>
      <c r="E68" s="162"/>
      <c r="F68" s="184"/>
      <c r="G68" s="11"/>
      <c r="H68" s="11"/>
      <c r="I68" s="3"/>
    </row>
    <row r="69" spans="1:9" s="1" customFormat="1" ht="12.75" customHeight="1">
      <c r="A69" s="169"/>
      <c r="B69" s="187"/>
      <c r="C69" s="187" t="s">
        <v>753</v>
      </c>
      <c r="D69" s="169"/>
      <c r="E69" s="162" t="s">
        <v>1</v>
      </c>
      <c r="F69" s="184"/>
      <c r="G69" s="13">
        <v>1</v>
      </c>
      <c r="H69" s="13">
        <v>1</v>
      </c>
      <c r="I69" s="3" t="s">
        <v>348</v>
      </c>
    </row>
    <row r="70" spans="1:9" s="1" customFormat="1" ht="12.75" customHeight="1">
      <c r="A70" s="169"/>
      <c r="B70" s="187"/>
      <c r="C70" s="187" t="s">
        <v>754</v>
      </c>
      <c r="D70" s="169"/>
      <c r="E70" s="162" t="s">
        <v>1</v>
      </c>
      <c r="F70" s="184"/>
      <c r="G70" s="13">
        <v>0</v>
      </c>
      <c r="H70" s="13">
        <v>0</v>
      </c>
      <c r="I70" s="3"/>
    </row>
    <row r="71" spans="1:9" s="1" customFormat="1" ht="12.75" customHeight="1">
      <c r="A71" s="169"/>
      <c r="B71" s="187"/>
      <c r="C71" s="187" t="s">
        <v>755</v>
      </c>
      <c r="D71" s="169"/>
      <c r="E71" s="162" t="s">
        <v>1</v>
      </c>
      <c r="F71" s="184"/>
      <c r="G71" s="13">
        <v>0</v>
      </c>
      <c r="H71" s="13">
        <v>0</v>
      </c>
      <c r="I71" s="3"/>
    </row>
    <row r="72" spans="1:9" s="1" customFormat="1" ht="12.75" customHeight="1">
      <c r="A72" s="191"/>
      <c r="B72" s="192"/>
      <c r="C72" s="192"/>
      <c r="D72" s="191"/>
      <c r="E72" s="164"/>
      <c r="F72" s="184"/>
      <c r="G72" s="193"/>
      <c r="H72" s="184"/>
      <c r="I72" s="3"/>
    </row>
    <row r="73" spans="1:9" s="1" customFormat="1" ht="12.75" customHeight="1">
      <c r="A73" s="169" t="s">
        <v>728</v>
      </c>
      <c r="B73" s="187"/>
      <c r="C73" s="187"/>
      <c r="D73" s="169"/>
      <c r="E73" s="162" t="s">
        <v>1</v>
      </c>
      <c r="F73" s="184"/>
      <c r="G73" s="194"/>
      <c r="H73" s="194"/>
      <c r="I73" s="3"/>
    </row>
    <row r="74" spans="1:9" s="1" customFormat="1" ht="12.75" customHeight="1">
      <c r="A74" s="191"/>
      <c r="B74" s="192"/>
      <c r="C74" s="192"/>
      <c r="D74" s="191"/>
      <c r="E74" s="164"/>
      <c r="F74" s="184"/>
      <c r="G74" s="184"/>
      <c r="H74" s="184"/>
      <c r="I74" s="3"/>
    </row>
    <row r="75" spans="1:9" s="1" customFormat="1" ht="12.75" customHeight="1">
      <c r="A75" s="191" t="s">
        <v>729</v>
      </c>
      <c r="B75" s="192"/>
      <c r="C75" s="191"/>
      <c r="D75" s="191"/>
      <c r="E75" s="164"/>
      <c r="F75" s="184"/>
      <c r="G75" s="184"/>
      <c r="H75" s="184"/>
      <c r="I75" s="3"/>
    </row>
    <row r="76" spans="1:9" s="1" customFormat="1" ht="12.75" customHeight="1">
      <c r="A76" s="191"/>
      <c r="B76" s="195" t="s">
        <v>730</v>
      </c>
      <c r="C76" s="191"/>
      <c r="D76" s="191"/>
      <c r="E76" s="164"/>
      <c r="F76" s="184"/>
      <c r="G76" s="196"/>
      <c r="H76" s="186"/>
      <c r="I76" s="3"/>
    </row>
    <row r="77" spans="1:9" s="1" customFormat="1" ht="12.75" customHeight="1">
      <c r="A77" s="169"/>
      <c r="B77" s="163"/>
      <c r="C77" s="169" t="s">
        <v>731</v>
      </c>
      <c r="D77" s="169"/>
      <c r="E77" s="162" t="s">
        <v>49</v>
      </c>
      <c r="F77" s="184"/>
      <c r="G77" s="189">
        <v>1</v>
      </c>
      <c r="H77" s="189">
        <v>1</v>
      </c>
      <c r="I77" s="3"/>
    </row>
    <row r="78" spans="1:9" s="1" customFormat="1" ht="12.75" customHeight="1">
      <c r="A78" s="169"/>
      <c r="B78" s="163"/>
      <c r="C78" s="169" t="s">
        <v>732</v>
      </c>
      <c r="D78" s="169"/>
      <c r="E78" s="162" t="s">
        <v>49</v>
      </c>
      <c r="F78" s="184"/>
      <c r="G78" s="189">
        <v>0</v>
      </c>
      <c r="H78" s="189">
        <v>0</v>
      </c>
      <c r="I78" s="3"/>
    </row>
    <row r="79" spans="1:9" s="1" customFormat="1" ht="12.75" customHeight="1">
      <c r="A79" s="169"/>
      <c r="B79" s="163"/>
      <c r="C79" s="169" t="s">
        <v>733</v>
      </c>
      <c r="D79" s="169"/>
      <c r="E79" s="162" t="s">
        <v>49</v>
      </c>
      <c r="F79" s="184"/>
      <c r="G79" s="189">
        <v>1</v>
      </c>
      <c r="H79" s="189">
        <v>1</v>
      </c>
      <c r="I79" s="3"/>
    </row>
    <row r="80" spans="1:9" s="1" customFormat="1" ht="12.75" customHeight="1">
      <c r="A80" s="169"/>
      <c r="B80" s="163"/>
      <c r="C80" s="169" t="s">
        <v>734</v>
      </c>
      <c r="D80" s="169"/>
      <c r="E80" s="162" t="s">
        <v>49</v>
      </c>
      <c r="F80" s="184"/>
      <c r="G80" s="189">
        <v>0</v>
      </c>
      <c r="H80" s="189">
        <v>0</v>
      </c>
      <c r="I80" s="3"/>
    </row>
    <row r="81" spans="1:9" s="1" customFormat="1" ht="12.75" customHeight="1">
      <c r="A81" s="169"/>
      <c r="B81" s="195" t="s">
        <v>735</v>
      </c>
      <c r="C81" s="191"/>
      <c r="D81" s="191"/>
      <c r="E81" s="164"/>
      <c r="F81" s="184"/>
      <c r="G81" s="197"/>
      <c r="H81" s="186"/>
      <c r="I81" s="3"/>
    </row>
    <row r="82" spans="1:9" s="1" customFormat="1" ht="12.75" customHeight="1">
      <c r="A82" s="169"/>
      <c r="B82" s="163"/>
      <c r="C82" s="169" t="s">
        <v>736</v>
      </c>
      <c r="D82" s="169"/>
      <c r="E82" s="162" t="s">
        <v>42</v>
      </c>
      <c r="F82" s="184"/>
      <c r="G82" s="198">
        <v>9429</v>
      </c>
      <c r="H82" s="198">
        <v>9429</v>
      </c>
      <c r="I82" s="3"/>
    </row>
    <row r="83" spans="1:9" s="1" customFormat="1" ht="12.75" customHeight="1">
      <c r="A83" s="169"/>
      <c r="B83" s="163"/>
      <c r="C83" s="169" t="s">
        <v>737</v>
      </c>
      <c r="D83" s="169"/>
      <c r="E83" s="162" t="s">
        <v>42</v>
      </c>
      <c r="F83" s="184"/>
      <c r="G83" s="189">
        <v>0</v>
      </c>
      <c r="H83" s="189">
        <v>0</v>
      </c>
      <c r="I83" s="3"/>
    </row>
    <row r="84" spans="1:9" s="1" customFormat="1" ht="12.75" customHeight="1">
      <c r="A84" s="169"/>
      <c r="B84" s="163"/>
      <c r="C84" s="169" t="s">
        <v>738</v>
      </c>
      <c r="D84" s="169"/>
      <c r="E84" s="162" t="s">
        <v>42</v>
      </c>
      <c r="F84" s="184"/>
      <c r="G84" s="189">
        <v>100</v>
      </c>
      <c r="H84" s="189">
        <v>100</v>
      </c>
      <c r="I84" s="3"/>
    </row>
    <row r="85" spans="1:9" s="1" customFormat="1" ht="12.75" customHeight="1">
      <c r="A85" s="169"/>
      <c r="B85" s="163"/>
      <c r="C85" s="169" t="s">
        <v>739</v>
      </c>
      <c r="D85" s="169"/>
      <c r="E85" s="162" t="s">
        <v>42</v>
      </c>
      <c r="F85" s="184"/>
      <c r="G85" s="189">
        <v>0</v>
      </c>
      <c r="H85" s="189">
        <v>0</v>
      </c>
      <c r="I85" s="3"/>
    </row>
    <row r="86" spans="1:9" s="1" customFormat="1" ht="12.75" customHeight="1">
      <c r="A86" s="169"/>
      <c r="B86" s="163" t="s">
        <v>740</v>
      </c>
      <c r="C86" s="169"/>
      <c r="D86" s="169"/>
      <c r="E86" s="162" t="s">
        <v>741</v>
      </c>
      <c r="F86" s="184"/>
      <c r="G86" s="189">
        <v>80000</v>
      </c>
      <c r="H86" s="13">
        <v>80000</v>
      </c>
      <c r="I86" s="3"/>
    </row>
    <row r="87" spans="1:9" s="1" customFormat="1" ht="12.75" customHeight="1">
      <c r="A87" s="191"/>
      <c r="B87" s="195"/>
      <c r="C87" s="191"/>
      <c r="D87" s="191"/>
      <c r="E87" s="164"/>
      <c r="F87" s="184"/>
      <c r="G87" s="190"/>
      <c r="H87" s="184"/>
      <c r="I87" s="3"/>
    </row>
    <row r="88" spans="1:9" s="1" customFormat="1" ht="12.75" customHeight="1">
      <c r="A88" s="169" t="s">
        <v>742</v>
      </c>
      <c r="B88" s="163"/>
      <c r="C88" s="169"/>
      <c r="D88" s="169"/>
      <c r="E88" s="167" t="s">
        <v>756</v>
      </c>
      <c r="F88" s="184"/>
      <c r="G88" s="175"/>
      <c r="H88" s="175"/>
      <c r="I88" s="3"/>
    </row>
    <row r="89" spans="1:9" s="1" customFormat="1" ht="12.75" customHeight="1">
      <c r="A89" s="23"/>
      <c r="B89" s="21"/>
      <c r="C89" s="23"/>
      <c r="D89" s="23"/>
      <c r="E89" s="23"/>
      <c r="F89" s="184"/>
      <c r="G89" s="184"/>
      <c r="H89" s="184"/>
      <c r="I89" s="72" t="s">
        <v>346</v>
      </c>
    </row>
    <row r="90" spans="1:9" s="1" customFormat="1" ht="12.75" customHeight="1">
      <c r="A90" s="3"/>
      <c r="B90" s="3"/>
      <c r="C90" s="3"/>
      <c r="D90" s="3"/>
      <c r="E90" s="3"/>
      <c r="F90" s="3"/>
      <c r="G90" s="3"/>
      <c r="H90" s="3"/>
      <c r="I90" s="3"/>
    </row>
    <row r="91" spans="1:9">
      <c r="A91" s="127"/>
      <c r="B91" s="127"/>
      <c r="C91" s="127"/>
      <c r="D91" s="127"/>
      <c r="E91" s="127"/>
      <c r="F91" s="127"/>
      <c r="G91" s="127"/>
      <c r="H91" s="127"/>
      <c r="I91" s="127"/>
    </row>
    <row r="92" spans="1:9">
      <c r="A92" s="127"/>
      <c r="B92" s="127"/>
      <c r="C92" s="127"/>
      <c r="D92" s="127"/>
      <c r="E92" s="127"/>
      <c r="F92" s="127"/>
      <c r="G92" s="127"/>
      <c r="H92" s="127"/>
      <c r="I92" s="127"/>
    </row>
    <row r="93" spans="1:9">
      <c r="A93" s="127"/>
      <c r="B93" s="127"/>
      <c r="C93" s="127"/>
      <c r="D93" s="127"/>
      <c r="E93" s="127"/>
      <c r="F93" s="127"/>
      <c r="G93" s="127"/>
      <c r="H93" s="127"/>
      <c r="I93" s="127"/>
    </row>
    <row r="94" spans="1:9">
      <c r="A94" s="127"/>
      <c r="B94" s="127"/>
      <c r="C94" s="127"/>
      <c r="D94" s="127"/>
      <c r="E94" s="127"/>
      <c r="F94" s="127"/>
      <c r="G94" s="127"/>
      <c r="H94" s="127"/>
      <c r="I94" s="127"/>
    </row>
    <row r="95" spans="1:9">
      <c r="A95" s="127"/>
      <c r="B95" s="127"/>
      <c r="C95" s="127"/>
      <c r="D95" s="127"/>
      <c r="E95" s="127"/>
      <c r="F95" s="127"/>
      <c r="G95" s="127"/>
      <c r="H95" s="127"/>
      <c r="I95" s="127"/>
    </row>
    <row r="96" spans="1:9">
      <c r="A96" s="127"/>
      <c r="B96" s="127"/>
      <c r="C96" s="127"/>
      <c r="D96" s="127"/>
      <c r="E96" s="127"/>
      <c r="F96" s="127"/>
      <c r="G96" s="127"/>
      <c r="H96" s="127"/>
      <c r="I96" s="127"/>
    </row>
    <row r="97" spans="1:9">
      <c r="A97" s="127"/>
      <c r="B97" s="127"/>
      <c r="C97" s="127"/>
      <c r="D97" s="127"/>
      <c r="E97" s="127"/>
      <c r="F97" s="127"/>
      <c r="G97" s="127"/>
      <c r="H97" s="127"/>
      <c r="I97" s="127"/>
    </row>
  </sheetData>
  <mergeCells count="3">
    <mergeCell ref="I4:I6"/>
    <mergeCell ref="A5:D5"/>
    <mergeCell ref="I22:I23"/>
  </mergeCells>
  <pageMargins left="0.7" right="0.7" top="0.75" bottom="0.75" header="0.3" footer="0.3"/>
  <pageSetup orientation="portrait" horizontalDpi="0"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1015</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329</v>
      </c>
      <c r="H18" s="3"/>
    </row>
    <row r="19" spans="1:8" s="1" customFormat="1" ht="12.75" customHeight="1">
      <c r="A19" s="169"/>
      <c r="B19" s="169" t="s">
        <v>80</v>
      </c>
      <c r="C19" s="169"/>
      <c r="D19" s="169"/>
      <c r="E19" s="162" t="s">
        <v>1</v>
      </c>
      <c r="F19" s="172"/>
      <c r="G19" s="173" t="s">
        <v>999</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7861</v>
      </c>
      <c r="H21" s="121"/>
    </row>
    <row r="22" spans="1:8" s="1" customFormat="1" ht="12.75" customHeight="1">
      <c r="A22" s="169"/>
      <c r="B22" s="169" t="s">
        <v>75</v>
      </c>
      <c r="C22" s="169"/>
      <c r="D22" s="169"/>
      <c r="E22" s="162" t="s">
        <v>74</v>
      </c>
      <c r="F22" s="170"/>
      <c r="G22" s="174">
        <v>427625</v>
      </c>
      <c r="H22" s="759"/>
    </row>
    <row r="23" spans="1:8" s="1" customFormat="1" ht="12.75" customHeight="1">
      <c r="A23" s="169"/>
      <c r="B23" s="169" t="s">
        <v>73</v>
      </c>
      <c r="C23" s="169"/>
      <c r="D23" s="169"/>
      <c r="E23" s="162" t="s">
        <v>49</v>
      </c>
      <c r="F23" s="170"/>
      <c r="G23" s="174">
        <v>121</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2543</v>
      </c>
      <c r="H42" s="3"/>
    </row>
    <row r="43" spans="1:8" s="1" customFormat="1" ht="12.75" customHeight="1">
      <c r="A43" s="169"/>
      <c r="B43" s="169" t="s">
        <v>58</v>
      </c>
      <c r="C43" s="169"/>
      <c r="D43" s="169"/>
      <c r="E43" s="162" t="s">
        <v>56</v>
      </c>
      <c r="F43" s="170"/>
      <c r="G43" s="173">
        <v>2.06</v>
      </c>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0.87</v>
      </c>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472</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9429</v>
      </c>
      <c r="H82" s="3"/>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100</v>
      </c>
      <c r="H84" s="3"/>
    </row>
    <row r="85" spans="1:8">
      <c r="A85" s="169"/>
      <c r="B85" s="163"/>
      <c r="C85" s="169" t="s">
        <v>739</v>
      </c>
      <c r="D85" s="169"/>
      <c r="E85" s="162" t="s">
        <v>42</v>
      </c>
      <c r="F85" s="184"/>
      <c r="G85" s="189">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1015</v>
      </c>
    </row>
    <row r="5" spans="1:8" s="1" customFormat="1" ht="12.75" customHeight="1">
      <c r="A5" s="750" t="s">
        <v>41</v>
      </c>
      <c r="B5" s="750"/>
      <c r="C5" s="750"/>
      <c r="D5" s="750"/>
      <c r="E5" s="4" t="s">
        <v>40</v>
      </c>
      <c r="F5" s="3"/>
      <c r="G5" s="270"/>
      <c r="H5" s="758"/>
    </row>
    <row r="6" spans="1:8" s="1" customFormat="1" ht="12.75" customHeight="1">
      <c r="A6" s="270"/>
      <c r="B6" s="270"/>
      <c r="C6" s="270"/>
      <c r="D6" s="270"/>
      <c r="E6" s="3"/>
      <c r="F6" s="3"/>
      <c r="G6" s="270"/>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329</v>
      </c>
      <c r="H18" s="3"/>
    </row>
    <row r="19" spans="1:8" s="1" customFormat="1" ht="12.75" customHeight="1">
      <c r="A19" s="169"/>
      <c r="B19" s="169" t="s">
        <v>80</v>
      </c>
      <c r="C19" s="169"/>
      <c r="D19" s="169"/>
      <c r="E19" s="162" t="s">
        <v>1</v>
      </c>
      <c r="F19" s="172"/>
      <c r="G19" s="173" t="s">
        <v>999</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7861</v>
      </c>
      <c r="H21" s="121"/>
    </row>
    <row r="22" spans="1:8" s="1" customFormat="1" ht="12.75" customHeight="1">
      <c r="A22" s="169"/>
      <c r="B22" s="169" t="s">
        <v>75</v>
      </c>
      <c r="C22" s="169"/>
      <c r="D22" s="169"/>
      <c r="E22" s="162" t="s">
        <v>74</v>
      </c>
      <c r="F22" s="170"/>
      <c r="G22" s="174">
        <v>427625</v>
      </c>
      <c r="H22" s="759"/>
    </row>
    <row r="23" spans="1:8" s="1" customFormat="1" ht="12.75" customHeight="1">
      <c r="A23" s="169"/>
      <c r="B23" s="169" t="s">
        <v>73</v>
      </c>
      <c r="C23" s="169"/>
      <c r="D23" s="169"/>
      <c r="E23" s="162" t="s">
        <v>49</v>
      </c>
      <c r="F23" s="170"/>
      <c r="G23" s="174">
        <v>121</v>
      </c>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2543</v>
      </c>
      <c r="H42" s="3"/>
    </row>
    <row r="43" spans="1:8" s="1" customFormat="1" ht="12.75" customHeight="1">
      <c r="A43" s="169"/>
      <c r="B43" s="169" t="s">
        <v>58</v>
      </c>
      <c r="C43" s="169"/>
      <c r="D43" s="169"/>
      <c r="E43" s="162" t="s">
        <v>56</v>
      </c>
      <c r="F43" s="170"/>
      <c r="G43" s="173">
        <v>2.06</v>
      </c>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0.87</v>
      </c>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472</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9429</v>
      </c>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100</v>
      </c>
      <c r="H84" s="3"/>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v>80000</v>
      </c>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4"/>
  <sheetViews>
    <sheetView workbookViewId="0"/>
  </sheetViews>
  <sheetFormatPr defaultRowHeight="15"/>
  <cols>
    <col min="1" max="1" width="22.5703125" customWidth="1"/>
    <col min="2" max="2" width="13.28515625" bestFit="1" customWidth="1"/>
    <col min="3" max="3" width="10.42578125" customWidth="1"/>
    <col min="4" max="4" width="12.7109375" bestFit="1" customWidth="1"/>
    <col min="5" max="5" width="12.7109375" customWidth="1"/>
    <col min="6" max="6" width="13.5703125" bestFit="1" customWidth="1"/>
    <col min="7" max="7" width="11.28515625" bestFit="1" customWidth="1"/>
    <col min="8" max="8" width="12.7109375" customWidth="1"/>
    <col min="9" max="9" width="9.7109375" bestFit="1" customWidth="1"/>
    <col min="10" max="10" width="14.28515625" customWidth="1"/>
    <col min="11" max="11" width="13.5703125" customWidth="1"/>
  </cols>
  <sheetData>
    <row r="1" spans="1:12">
      <c r="A1" s="90" t="s">
        <v>1142</v>
      </c>
      <c r="E1" s="90" t="s">
        <v>911</v>
      </c>
      <c r="F1" t="s">
        <v>2985</v>
      </c>
    </row>
    <row r="3" spans="1:12">
      <c r="C3" t="s">
        <v>218</v>
      </c>
      <c r="D3" t="s">
        <v>219</v>
      </c>
      <c r="E3" t="s">
        <v>220</v>
      </c>
      <c r="F3" t="s">
        <v>221</v>
      </c>
      <c r="G3" t="s">
        <v>222</v>
      </c>
      <c r="H3" t="s">
        <v>223</v>
      </c>
      <c r="I3" t="s">
        <v>224</v>
      </c>
      <c r="J3" t="s">
        <v>225</v>
      </c>
      <c r="K3" t="s">
        <v>479</v>
      </c>
    </row>
    <row r="4" spans="1:12">
      <c r="A4" t="s">
        <v>623</v>
      </c>
      <c r="B4" t="s">
        <v>912</v>
      </c>
      <c r="C4" s="215">
        <v>0</v>
      </c>
      <c r="D4" s="215">
        <v>5361350</v>
      </c>
      <c r="E4" s="215">
        <v>6327821</v>
      </c>
      <c r="F4" s="215">
        <v>23055438</v>
      </c>
      <c r="G4" s="215">
        <v>2531344</v>
      </c>
      <c r="H4" s="215">
        <v>0</v>
      </c>
      <c r="I4" s="215">
        <v>396368</v>
      </c>
      <c r="J4" s="215">
        <v>55001396</v>
      </c>
      <c r="K4" s="215">
        <f t="shared" ref="K4:K39" si="0">SUM(C4:J4)</f>
        <v>92673717</v>
      </c>
      <c r="L4" s="215"/>
    </row>
    <row r="5" spans="1:12">
      <c r="B5" t="s">
        <v>913</v>
      </c>
      <c r="C5" s="215">
        <v>2517</v>
      </c>
      <c r="D5" s="215">
        <v>2014584</v>
      </c>
      <c r="E5" s="215">
        <v>10642513</v>
      </c>
      <c r="F5" s="215">
        <v>5345617</v>
      </c>
      <c r="G5" s="215">
        <v>206912</v>
      </c>
      <c r="H5" s="215">
        <v>14500055</v>
      </c>
      <c r="I5" s="215">
        <v>92573</v>
      </c>
      <c r="J5" s="215">
        <v>252703377</v>
      </c>
      <c r="K5" s="215">
        <f t="shared" si="0"/>
        <v>285508148</v>
      </c>
      <c r="L5" s="215"/>
    </row>
    <row r="6" spans="1:12">
      <c r="B6" t="s">
        <v>919</v>
      </c>
      <c r="C6" s="215">
        <v>1449</v>
      </c>
      <c r="D6" s="215">
        <v>39147</v>
      </c>
      <c r="E6" s="215">
        <v>0</v>
      </c>
      <c r="F6" s="215">
        <v>22742</v>
      </c>
      <c r="G6" s="215">
        <v>979607</v>
      </c>
      <c r="H6" s="215">
        <v>512893</v>
      </c>
      <c r="I6" s="215">
        <v>55783</v>
      </c>
      <c r="J6" s="215">
        <v>5512944</v>
      </c>
      <c r="K6" s="215">
        <f t="shared" si="0"/>
        <v>7124565</v>
      </c>
      <c r="L6" s="215"/>
    </row>
    <row r="7" spans="1:12">
      <c r="A7" t="s">
        <v>626</v>
      </c>
      <c r="B7" t="s">
        <v>912</v>
      </c>
      <c r="C7" s="215">
        <v>0</v>
      </c>
      <c r="D7" s="215">
        <v>4364887</v>
      </c>
      <c r="E7" s="215">
        <v>5556686</v>
      </c>
      <c r="F7" s="215">
        <v>21221831</v>
      </c>
      <c r="G7" s="215">
        <v>2364489</v>
      </c>
      <c r="H7" s="215">
        <v>0</v>
      </c>
      <c r="I7" s="215">
        <v>378115</v>
      </c>
      <c r="J7" s="215">
        <v>59044323</v>
      </c>
      <c r="K7" s="215">
        <f t="shared" si="0"/>
        <v>92930331</v>
      </c>
      <c r="L7" s="215"/>
    </row>
    <row r="8" spans="1:12">
      <c r="B8" t="s">
        <v>913</v>
      </c>
      <c r="C8" s="215">
        <v>3729</v>
      </c>
      <c r="D8" s="215">
        <v>1871604</v>
      </c>
      <c r="E8" s="215">
        <v>9680760</v>
      </c>
      <c r="F8" s="215">
        <v>5199597</v>
      </c>
      <c r="G8" s="215">
        <v>70554</v>
      </c>
      <c r="H8" s="215">
        <v>11342184</v>
      </c>
      <c r="I8" s="215">
        <v>64432</v>
      </c>
      <c r="J8" s="215">
        <v>231152541</v>
      </c>
      <c r="K8" s="215">
        <f t="shared" si="0"/>
        <v>259385401</v>
      </c>
      <c r="L8" s="215"/>
    </row>
    <row r="9" spans="1:12">
      <c r="B9" t="s">
        <v>919</v>
      </c>
      <c r="C9" s="215">
        <v>1618</v>
      </c>
      <c r="D9" s="215">
        <v>32827</v>
      </c>
      <c r="E9" s="215">
        <v>0</v>
      </c>
      <c r="F9" s="215">
        <v>24845</v>
      </c>
      <c r="G9" s="215">
        <v>909062</v>
      </c>
      <c r="H9" s="215">
        <v>457916</v>
      </c>
      <c r="I9" s="215">
        <v>52803</v>
      </c>
      <c r="J9" s="215">
        <v>4998552</v>
      </c>
      <c r="K9" s="215">
        <f t="shared" si="0"/>
        <v>6477623</v>
      </c>
      <c r="L9" s="215"/>
    </row>
    <row r="10" spans="1:12">
      <c r="A10" t="s">
        <v>627</v>
      </c>
      <c r="B10" t="s">
        <v>912</v>
      </c>
      <c r="C10" s="215">
        <v>0</v>
      </c>
      <c r="D10" s="215">
        <v>4918213</v>
      </c>
      <c r="E10" s="215">
        <v>6073708</v>
      </c>
      <c r="F10" s="215">
        <v>21514343</v>
      </c>
      <c r="G10" s="215">
        <v>2442427</v>
      </c>
      <c r="H10" s="215">
        <v>0</v>
      </c>
      <c r="I10" s="215">
        <v>382469</v>
      </c>
      <c r="J10" s="215">
        <v>56801097</v>
      </c>
      <c r="K10" s="215">
        <f t="shared" si="0"/>
        <v>92132257</v>
      </c>
      <c r="L10" s="215"/>
    </row>
    <row r="11" spans="1:12">
      <c r="B11" t="s">
        <v>913</v>
      </c>
      <c r="C11" s="215">
        <v>4181</v>
      </c>
      <c r="D11" s="215">
        <v>1966289</v>
      </c>
      <c r="E11" s="215">
        <v>10358353</v>
      </c>
      <c r="F11" s="215">
        <v>5085932</v>
      </c>
      <c r="G11" s="215">
        <v>10077</v>
      </c>
      <c r="H11" s="215">
        <v>11364466</v>
      </c>
      <c r="I11" s="215">
        <v>54049</v>
      </c>
      <c r="J11" s="215">
        <v>247853373</v>
      </c>
      <c r="K11" s="215">
        <f t="shared" si="0"/>
        <v>276696720</v>
      </c>
      <c r="L11" s="215"/>
    </row>
    <row r="12" spans="1:12">
      <c r="B12" t="s">
        <v>919</v>
      </c>
      <c r="C12" s="215">
        <v>6845</v>
      </c>
      <c r="D12" s="215">
        <v>71975</v>
      </c>
      <c r="E12" s="215">
        <v>0</v>
      </c>
      <c r="F12" s="215">
        <v>15622</v>
      </c>
      <c r="G12" s="215">
        <v>912268</v>
      </c>
      <c r="H12" s="215">
        <v>437058</v>
      </c>
      <c r="I12" s="215">
        <v>59426</v>
      </c>
      <c r="J12" s="215">
        <v>5968703</v>
      </c>
      <c r="K12" s="215">
        <f t="shared" si="0"/>
        <v>7471897</v>
      </c>
      <c r="L12" s="215"/>
    </row>
    <row r="13" spans="1:12">
      <c r="A13" t="s">
        <v>628</v>
      </c>
      <c r="B13" t="s">
        <v>912</v>
      </c>
      <c r="C13" s="215">
        <v>0</v>
      </c>
      <c r="D13" s="215">
        <v>4758246</v>
      </c>
      <c r="E13" s="215">
        <v>6136503</v>
      </c>
      <c r="F13" s="215">
        <v>20734017</v>
      </c>
      <c r="G13" s="215">
        <v>2291581</v>
      </c>
      <c r="H13" s="215">
        <v>0</v>
      </c>
      <c r="I13" s="215">
        <v>322084</v>
      </c>
      <c r="J13" s="215">
        <v>53065563</v>
      </c>
      <c r="K13" s="215">
        <f t="shared" si="0"/>
        <v>87307994</v>
      </c>
      <c r="L13" s="215"/>
    </row>
    <row r="14" spans="1:12">
      <c r="B14" t="s">
        <v>913</v>
      </c>
      <c r="C14" s="215">
        <v>1181</v>
      </c>
      <c r="D14" s="215">
        <v>1944430</v>
      </c>
      <c r="E14" s="215">
        <v>9944758</v>
      </c>
      <c r="F14" s="215">
        <v>4729828</v>
      </c>
      <c r="G14" s="215">
        <v>11794</v>
      </c>
      <c r="H14" s="215">
        <v>10277178</v>
      </c>
      <c r="I14" s="215">
        <v>66421</v>
      </c>
      <c r="J14" s="215">
        <v>218115884</v>
      </c>
      <c r="K14" s="215">
        <f t="shared" si="0"/>
        <v>245091474</v>
      </c>
      <c r="L14" s="215"/>
    </row>
    <row r="15" spans="1:12">
      <c r="B15" t="s">
        <v>919</v>
      </c>
      <c r="C15" s="215">
        <v>5804</v>
      </c>
      <c r="D15" s="215">
        <v>59074</v>
      </c>
      <c r="E15" s="215">
        <v>0</v>
      </c>
      <c r="F15" s="215">
        <v>20924</v>
      </c>
      <c r="G15" s="215">
        <v>869568</v>
      </c>
      <c r="H15" s="215">
        <v>410811</v>
      </c>
      <c r="I15" s="215">
        <v>71744</v>
      </c>
      <c r="J15" s="215">
        <v>6268311</v>
      </c>
      <c r="K15" s="215">
        <f t="shared" si="0"/>
        <v>7706236</v>
      </c>
      <c r="L15" s="215"/>
    </row>
    <row r="16" spans="1:12">
      <c r="A16" t="s">
        <v>629</v>
      </c>
      <c r="B16" t="s">
        <v>912</v>
      </c>
      <c r="C16" s="215">
        <v>0</v>
      </c>
      <c r="D16" s="215">
        <v>5000287</v>
      </c>
      <c r="E16" s="215">
        <v>6262033</v>
      </c>
      <c r="F16" s="215">
        <v>20687067</v>
      </c>
      <c r="G16" s="215">
        <v>2266762</v>
      </c>
      <c r="H16" s="215">
        <v>0</v>
      </c>
      <c r="I16" s="215">
        <v>413168</v>
      </c>
      <c r="J16" s="215">
        <v>55813668</v>
      </c>
      <c r="K16" s="215">
        <f t="shared" si="0"/>
        <v>90442985</v>
      </c>
      <c r="L16" s="215"/>
    </row>
    <row r="17" spans="1:13">
      <c r="B17" t="s">
        <v>913</v>
      </c>
      <c r="C17" s="215">
        <v>36</v>
      </c>
      <c r="D17" s="215">
        <v>2085081</v>
      </c>
      <c r="E17" s="215">
        <v>9674571</v>
      </c>
      <c r="F17" s="215">
        <v>5065962</v>
      </c>
      <c r="G17" s="215">
        <v>72421</v>
      </c>
      <c r="H17" s="215">
        <v>11396266</v>
      </c>
      <c r="I17" s="215">
        <v>100485</v>
      </c>
      <c r="J17" s="215">
        <v>223636015</v>
      </c>
      <c r="K17" s="215">
        <f t="shared" si="0"/>
        <v>252030837</v>
      </c>
      <c r="L17" s="215"/>
    </row>
    <row r="18" spans="1:13">
      <c r="B18" t="s">
        <v>919</v>
      </c>
      <c r="C18" s="215">
        <v>5985</v>
      </c>
      <c r="D18" s="215">
        <v>32609</v>
      </c>
      <c r="E18" s="215">
        <v>0</v>
      </c>
      <c r="F18" s="215">
        <v>33581</v>
      </c>
      <c r="G18" s="215">
        <v>969026</v>
      </c>
      <c r="H18" s="215">
        <v>412969</v>
      </c>
      <c r="I18" s="215">
        <v>45903</v>
      </c>
      <c r="J18" s="215">
        <v>4576581</v>
      </c>
      <c r="K18" s="215">
        <f t="shared" si="0"/>
        <v>6076654</v>
      </c>
      <c r="L18" s="215"/>
    </row>
    <row r="19" spans="1:13">
      <c r="A19" t="s">
        <v>630</v>
      </c>
      <c r="B19" t="s">
        <v>912</v>
      </c>
      <c r="C19" s="215">
        <v>0</v>
      </c>
      <c r="D19" s="215">
        <v>4986431</v>
      </c>
      <c r="E19" s="215">
        <v>3453532</v>
      </c>
      <c r="F19" s="215">
        <v>14665343</v>
      </c>
      <c r="G19" s="215">
        <v>2291614</v>
      </c>
      <c r="H19" s="215">
        <v>0</v>
      </c>
      <c r="I19" s="215">
        <v>375198</v>
      </c>
      <c r="J19" s="394">
        <v>49069119</v>
      </c>
      <c r="K19" s="215">
        <f t="shared" si="0"/>
        <v>74841237</v>
      </c>
      <c r="L19" s="215"/>
      <c r="M19" s="78" t="s">
        <v>3031</v>
      </c>
    </row>
    <row r="20" spans="1:13">
      <c r="B20" t="s">
        <v>913</v>
      </c>
      <c r="C20" s="215">
        <v>123</v>
      </c>
      <c r="D20" s="215">
        <v>1899545</v>
      </c>
      <c r="E20" s="215">
        <v>5139250</v>
      </c>
      <c r="F20" s="215">
        <v>3248789</v>
      </c>
      <c r="G20" s="215">
        <v>37520</v>
      </c>
      <c r="H20" s="215">
        <v>11140772</v>
      </c>
      <c r="I20" s="215">
        <v>102556</v>
      </c>
      <c r="J20" s="394">
        <v>202758152</v>
      </c>
      <c r="K20" s="215">
        <f t="shared" si="0"/>
        <v>224326707</v>
      </c>
      <c r="L20" s="215"/>
    </row>
    <row r="21" spans="1:13">
      <c r="B21" t="s">
        <v>919</v>
      </c>
      <c r="C21" s="215">
        <v>6035</v>
      </c>
      <c r="D21" s="215">
        <v>26080</v>
      </c>
      <c r="E21" s="215">
        <v>0</v>
      </c>
      <c r="F21" s="215">
        <v>31698</v>
      </c>
      <c r="G21" s="215">
        <v>870459</v>
      </c>
      <c r="H21" s="215">
        <v>429039</v>
      </c>
      <c r="I21" s="215">
        <v>50149</v>
      </c>
      <c r="J21" s="215">
        <v>2373158</v>
      </c>
      <c r="K21" s="215">
        <f t="shared" si="0"/>
        <v>3786618</v>
      </c>
      <c r="L21" s="215"/>
    </row>
    <row r="22" spans="1:13">
      <c r="A22" t="s">
        <v>631</v>
      </c>
      <c r="B22" t="s">
        <v>912</v>
      </c>
      <c r="C22" s="215">
        <v>0</v>
      </c>
      <c r="D22" s="215">
        <v>3846691</v>
      </c>
      <c r="E22" s="215">
        <v>4721092</v>
      </c>
      <c r="F22" s="215">
        <v>15559600</v>
      </c>
      <c r="G22" s="215">
        <v>1579922</v>
      </c>
      <c r="H22" s="215">
        <v>0</v>
      </c>
      <c r="I22" s="215">
        <v>461767</v>
      </c>
      <c r="J22" s="215">
        <v>52225228</v>
      </c>
      <c r="K22" s="215">
        <f t="shared" si="0"/>
        <v>78394300</v>
      </c>
      <c r="L22" s="215"/>
    </row>
    <row r="23" spans="1:13">
      <c r="B23" t="s">
        <v>913</v>
      </c>
      <c r="C23" s="215">
        <v>5378</v>
      </c>
      <c r="D23" s="215">
        <v>1175483</v>
      </c>
      <c r="E23" s="215">
        <v>7597190</v>
      </c>
      <c r="F23" s="215">
        <v>2740250</v>
      </c>
      <c r="G23" s="215">
        <v>55236</v>
      </c>
      <c r="H23" s="215">
        <v>12238129</v>
      </c>
      <c r="I23" s="215">
        <v>730940</v>
      </c>
      <c r="J23" s="215">
        <v>155532132</v>
      </c>
      <c r="K23" s="215">
        <f t="shared" si="0"/>
        <v>180074738</v>
      </c>
      <c r="L23" s="215"/>
    </row>
    <row r="24" spans="1:13">
      <c r="B24" t="s">
        <v>919</v>
      </c>
      <c r="C24" s="215">
        <v>2098</v>
      </c>
      <c r="D24" s="215">
        <v>27654</v>
      </c>
      <c r="E24" s="215">
        <v>0</v>
      </c>
      <c r="F24" s="215">
        <v>31005</v>
      </c>
      <c r="G24" s="215">
        <v>738191</v>
      </c>
      <c r="H24" s="215">
        <v>454653</v>
      </c>
      <c r="I24" s="215">
        <v>45421</v>
      </c>
      <c r="J24" s="215">
        <v>3594144</v>
      </c>
      <c r="K24" s="215">
        <f t="shared" si="0"/>
        <v>4893166</v>
      </c>
      <c r="L24" s="215"/>
    </row>
    <row r="25" spans="1:13">
      <c r="A25" t="s">
        <v>632</v>
      </c>
      <c r="B25" t="s">
        <v>912</v>
      </c>
      <c r="C25" s="215">
        <v>0</v>
      </c>
      <c r="D25" s="215">
        <v>3071725</v>
      </c>
      <c r="E25" s="215">
        <v>5666535</v>
      </c>
      <c r="F25" s="215">
        <v>18492576</v>
      </c>
      <c r="G25" s="215">
        <v>2292913</v>
      </c>
      <c r="H25" s="215">
        <v>0</v>
      </c>
      <c r="I25" s="215">
        <v>302771</v>
      </c>
      <c r="J25" s="215">
        <v>36463989</v>
      </c>
      <c r="K25" s="215">
        <f t="shared" si="0"/>
        <v>66290509</v>
      </c>
      <c r="L25" s="215"/>
    </row>
    <row r="26" spans="1:13">
      <c r="B26" t="s">
        <v>913</v>
      </c>
      <c r="C26" s="215">
        <v>2732</v>
      </c>
      <c r="D26" s="215">
        <v>1372510</v>
      </c>
      <c r="E26" s="215">
        <v>8142492</v>
      </c>
      <c r="F26" s="215">
        <v>4572379</v>
      </c>
      <c r="G26" s="215">
        <v>159498</v>
      </c>
      <c r="H26" s="215">
        <v>8179740</v>
      </c>
      <c r="I26" s="215">
        <v>93861</v>
      </c>
      <c r="J26" s="215">
        <v>81251445</v>
      </c>
      <c r="K26" s="215">
        <f t="shared" si="0"/>
        <v>103774657</v>
      </c>
      <c r="L26" s="215"/>
    </row>
    <row r="27" spans="1:13">
      <c r="B27" t="s">
        <v>919</v>
      </c>
      <c r="C27" s="215">
        <v>2154</v>
      </c>
      <c r="D27" s="215">
        <v>26749</v>
      </c>
      <c r="E27" s="215">
        <v>0</v>
      </c>
      <c r="F27" s="215">
        <v>16481</v>
      </c>
      <c r="G27" s="215">
        <v>1095174</v>
      </c>
      <c r="H27" s="215">
        <v>338106</v>
      </c>
      <c r="I27" s="215">
        <v>51173</v>
      </c>
      <c r="J27" s="215">
        <v>1965129</v>
      </c>
      <c r="K27" s="215">
        <f t="shared" si="0"/>
        <v>3494966</v>
      </c>
      <c r="L27" s="215"/>
    </row>
    <row r="28" spans="1:13">
      <c r="A28" t="s">
        <v>633</v>
      </c>
      <c r="B28" t="s">
        <v>912</v>
      </c>
      <c r="C28" s="215">
        <v>0</v>
      </c>
      <c r="D28" s="215">
        <v>4109793</v>
      </c>
      <c r="E28" s="215">
        <v>5675647</v>
      </c>
      <c r="F28" s="215">
        <v>17994571</v>
      </c>
      <c r="G28" s="215">
        <v>2188763</v>
      </c>
      <c r="H28" s="215">
        <v>0</v>
      </c>
      <c r="I28" s="215">
        <v>339346</v>
      </c>
      <c r="J28" s="215">
        <v>46784183</v>
      </c>
      <c r="K28" s="215">
        <f t="shared" si="0"/>
        <v>77092303</v>
      </c>
      <c r="L28" s="215"/>
    </row>
    <row r="29" spans="1:13">
      <c r="B29" t="s">
        <v>913</v>
      </c>
      <c r="C29" s="215">
        <v>1092</v>
      </c>
      <c r="D29" s="215">
        <v>1606544</v>
      </c>
      <c r="E29" s="215">
        <v>8487318</v>
      </c>
      <c r="F29" s="215">
        <v>4700115</v>
      </c>
      <c r="G29" s="215">
        <v>100005</v>
      </c>
      <c r="H29" s="215">
        <v>8131029</v>
      </c>
      <c r="I29" s="215">
        <v>92632</v>
      </c>
      <c r="J29" s="215">
        <v>180804835</v>
      </c>
      <c r="K29" s="215">
        <f t="shared" si="0"/>
        <v>203923570</v>
      </c>
      <c r="L29" s="215"/>
    </row>
    <row r="30" spans="1:13">
      <c r="B30" t="s">
        <v>919</v>
      </c>
      <c r="C30" s="215">
        <v>3366</v>
      </c>
      <c r="D30" s="215">
        <v>25231</v>
      </c>
      <c r="E30" s="215">
        <v>0</v>
      </c>
      <c r="F30" s="215">
        <v>26649</v>
      </c>
      <c r="G30" s="215">
        <v>1008521</v>
      </c>
      <c r="H30" s="215">
        <v>324952</v>
      </c>
      <c r="I30" s="215">
        <v>50226</v>
      </c>
      <c r="J30" s="215">
        <v>4393195</v>
      </c>
      <c r="K30" s="215">
        <f t="shared" si="0"/>
        <v>5832140</v>
      </c>
      <c r="L30" s="215"/>
    </row>
    <row r="31" spans="1:13">
      <c r="A31" t="s">
        <v>634</v>
      </c>
      <c r="B31" t="s">
        <v>912</v>
      </c>
      <c r="C31" s="215">
        <v>0</v>
      </c>
      <c r="D31" s="215">
        <v>4101970</v>
      </c>
      <c r="E31" s="215">
        <v>6097569</v>
      </c>
      <c r="F31" s="215">
        <v>19683565</v>
      </c>
      <c r="G31" s="215">
        <v>2447837</v>
      </c>
      <c r="H31" s="215">
        <v>0</v>
      </c>
      <c r="I31" s="215">
        <v>562139</v>
      </c>
      <c r="J31" s="215">
        <v>58117559</v>
      </c>
      <c r="K31" s="215">
        <f t="shared" si="0"/>
        <v>91010639</v>
      </c>
      <c r="L31" s="215"/>
    </row>
    <row r="32" spans="1:13">
      <c r="B32" t="s">
        <v>913</v>
      </c>
      <c r="C32" s="215">
        <v>27553</v>
      </c>
      <c r="D32" s="215">
        <v>2157007</v>
      </c>
      <c r="E32" s="215">
        <v>9206883</v>
      </c>
      <c r="F32" s="215">
        <v>5175344</v>
      </c>
      <c r="G32" s="215">
        <v>69335</v>
      </c>
      <c r="H32" s="215">
        <v>12060905</v>
      </c>
      <c r="I32" s="215">
        <v>111861</v>
      </c>
      <c r="J32" s="215">
        <v>231761823</v>
      </c>
      <c r="K32" s="215">
        <f t="shared" si="0"/>
        <v>260570711</v>
      </c>
      <c r="L32" s="215"/>
    </row>
    <row r="33" spans="1:12">
      <c r="B33" t="s">
        <v>919</v>
      </c>
      <c r="C33" s="215">
        <v>1665</v>
      </c>
      <c r="D33" s="215">
        <v>24386</v>
      </c>
      <c r="E33" s="215">
        <v>0</v>
      </c>
      <c r="F33" s="215">
        <v>20423</v>
      </c>
      <c r="G33" s="215">
        <v>787545</v>
      </c>
      <c r="H33" s="215">
        <v>446551</v>
      </c>
      <c r="I33" s="215">
        <v>49930</v>
      </c>
      <c r="J33" s="215">
        <v>5886460</v>
      </c>
      <c r="K33" s="215">
        <f t="shared" si="0"/>
        <v>7216960</v>
      </c>
      <c r="L33" s="215"/>
    </row>
    <row r="34" spans="1:12">
      <c r="A34" t="s">
        <v>635</v>
      </c>
      <c r="B34" t="s">
        <v>912</v>
      </c>
      <c r="C34" s="215">
        <v>0</v>
      </c>
      <c r="D34" s="215">
        <v>3801779</v>
      </c>
      <c r="E34" s="215">
        <v>5690824</v>
      </c>
      <c r="F34" s="215">
        <v>21454542</v>
      </c>
      <c r="G34" s="215">
        <v>2313822</v>
      </c>
      <c r="H34" s="215">
        <v>0</v>
      </c>
      <c r="I34" s="215">
        <v>546807</v>
      </c>
      <c r="J34" s="215">
        <v>50255248</v>
      </c>
      <c r="K34" s="215">
        <f t="shared" si="0"/>
        <v>84063022</v>
      </c>
      <c r="L34" s="215"/>
    </row>
    <row r="35" spans="1:12">
      <c r="B35" t="s">
        <v>913</v>
      </c>
      <c r="C35" s="215">
        <v>207</v>
      </c>
      <c r="D35" s="215">
        <v>1981744</v>
      </c>
      <c r="E35" s="215">
        <v>8768910</v>
      </c>
      <c r="F35" s="215">
        <v>4835438</v>
      </c>
      <c r="G35" s="215">
        <v>100330</v>
      </c>
      <c r="H35" s="215">
        <v>9609797</v>
      </c>
      <c r="I35" s="215">
        <v>76078</v>
      </c>
      <c r="J35" s="215">
        <v>233492497</v>
      </c>
      <c r="K35" s="215">
        <f t="shared" si="0"/>
        <v>258865001</v>
      </c>
      <c r="L35" s="215"/>
    </row>
    <row r="36" spans="1:12">
      <c r="B36" t="s">
        <v>919</v>
      </c>
      <c r="C36" s="215">
        <v>0</v>
      </c>
      <c r="D36" s="215">
        <v>34213</v>
      </c>
      <c r="E36" s="215">
        <v>0</v>
      </c>
      <c r="F36" s="215">
        <v>19267</v>
      </c>
      <c r="G36" s="215">
        <v>706321</v>
      </c>
      <c r="H36" s="215">
        <v>430362</v>
      </c>
      <c r="I36" s="215">
        <v>36520</v>
      </c>
      <c r="J36" s="215">
        <v>7368908</v>
      </c>
      <c r="K36" s="215">
        <f t="shared" si="0"/>
        <v>8595591</v>
      </c>
      <c r="L36" s="215"/>
    </row>
    <row r="37" spans="1:12">
      <c r="A37" t="s">
        <v>636</v>
      </c>
      <c r="B37" t="s">
        <v>912</v>
      </c>
      <c r="C37" s="215">
        <v>0</v>
      </c>
      <c r="D37" s="215">
        <v>4077875</v>
      </c>
      <c r="E37" s="215">
        <v>5955110</v>
      </c>
      <c r="F37" s="215">
        <v>24798345</v>
      </c>
      <c r="G37" s="215">
        <v>2661948</v>
      </c>
      <c r="H37" s="215">
        <v>0</v>
      </c>
      <c r="I37" s="215">
        <v>626316</v>
      </c>
      <c r="J37" s="215">
        <v>51489508</v>
      </c>
      <c r="K37" s="215">
        <f t="shared" si="0"/>
        <v>89609102</v>
      </c>
      <c r="L37" s="215"/>
    </row>
    <row r="38" spans="1:12">
      <c r="B38" t="s">
        <v>913</v>
      </c>
      <c r="C38" s="215">
        <v>71</v>
      </c>
      <c r="D38" s="215">
        <v>2022540</v>
      </c>
      <c r="E38" s="215">
        <v>9893926</v>
      </c>
      <c r="F38" s="215">
        <v>5102182</v>
      </c>
      <c r="G38" s="215">
        <v>91999</v>
      </c>
      <c r="H38" s="215">
        <v>11314783</v>
      </c>
      <c r="I38" s="215">
        <v>64944</v>
      </c>
      <c r="J38" s="215">
        <v>244546181</v>
      </c>
      <c r="K38" s="215">
        <f t="shared" si="0"/>
        <v>273036626</v>
      </c>
      <c r="L38" s="215"/>
    </row>
    <row r="39" spans="1:12" s="213" customFormat="1">
      <c r="B39" s="213" t="s">
        <v>919</v>
      </c>
      <c r="C39" s="216">
        <v>0</v>
      </c>
      <c r="D39" s="216">
        <v>36449</v>
      </c>
      <c r="E39" s="216">
        <v>0</v>
      </c>
      <c r="F39" s="216">
        <v>29999</v>
      </c>
      <c r="G39" s="216">
        <v>783249</v>
      </c>
      <c r="H39" s="216">
        <v>456923</v>
      </c>
      <c r="I39" s="216">
        <v>57497</v>
      </c>
      <c r="J39" s="216">
        <v>7218508</v>
      </c>
      <c r="K39" s="215">
        <f t="shared" si="0"/>
        <v>8582625</v>
      </c>
      <c r="L39" s="216"/>
    </row>
    <row r="40" spans="1:12">
      <c r="A40" t="s">
        <v>479</v>
      </c>
      <c r="B40" t="s">
        <v>912</v>
      </c>
      <c r="C40" s="215">
        <f>SUM(C4+C7+C10+C13+C17+C19+C22+C25+C28+C31+C34+C37)</f>
        <v>36</v>
      </c>
      <c r="D40" s="215">
        <f>SUM(D4+D7+D10+D13+D17+D19+D22+D25+D28+D31+D34+D37)</f>
        <v>49484041</v>
      </c>
      <c r="E40" s="215">
        <f>SUM(E4+E7+E10+E13+E17+E19+E22+E25+E28+E31+E34+E37)</f>
        <v>71029598</v>
      </c>
      <c r="F40" s="215">
        <f>SUM(F4+F7+F10+F13+F17+F19+F22+F25+F28+F31+F34+F37)</f>
        <v>224240133</v>
      </c>
      <c r="G40" s="215">
        <f>SUM(G4+G7+G10+G13+G17+G19+G22+G25+G28+G31+G34+G37)</f>
        <v>25479081</v>
      </c>
      <c r="H40" s="215">
        <f>SUM(H4+H7+H10+H13+H17+H19+I21+H25+H28+H31+H34+H37)</f>
        <v>11446415</v>
      </c>
      <c r="I40" s="215">
        <f>SUM(I4+I7+I10+I13+I17+I19+I22+I25+I28+I31+I34+I37)</f>
        <v>4793865</v>
      </c>
      <c r="J40" s="215">
        <f>SUM(J4+J7+J10+J13+J17+J19+J22+J25+J28+J31+J34+J37)</f>
        <v>791953228</v>
      </c>
      <c r="K40" s="215">
        <f t="shared" ref="K40" si="1">SUM(K4+K7+K10+K13+K16+K19+K22+K25+K28+K31+K34+K37)</f>
        <v>1016788396</v>
      </c>
      <c r="L40" s="215"/>
    </row>
    <row r="41" spans="1:12">
      <c r="B41" t="s">
        <v>913</v>
      </c>
      <c r="C41" s="215">
        <f>SUM(C5+C8+C11+C14+C17+C20+C23+C26+C29+C32+C35+C38)</f>
        <v>48800</v>
      </c>
      <c r="D41" s="215">
        <f t="shared" ref="D41:J41" si="2">SUM(D5+D8+D11+D14+D17+D20+D23+D26+D29+D32+D35+D38)</f>
        <v>22097361</v>
      </c>
      <c r="E41" s="215">
        <f t="shared" si="2"/>
        <v>107536924</v>
      </c>
      <c r="F41" s="215">
        <f t="shared" si="2"/>
        <v>55801433</v>
      </c>
      <c r="G41" s="215">
        <f t="shared" si="2"/>
        <v>985681</v>
      </c>
      <c r="H41" s="215">
        <f t="shared" si="2"/>
        <v>131555304</v>
      </c>
      <c r="I41" s="215">
        <f t="shared" si="2"/>
        <v>1650832</v>
      </c>
      <c r="J41" s="215">
        <f t="shared" si="2"/>
        <v>2503608255</v>
      </c>
      <c r="K41" s="215">
        <f>SUM(K5+K8+K11+K14+K17+K20+K23+K26+K29+K32+K35+K38)</f>
        <v>2823284590</v>
      </c>
      <c r="L41" s="215"/>
    </row>
    <row r="42" spans="1:12">
      <c r="B42" t="s">
        <v>919</v>
      </c>
      <c r="C42" s="215">
        <f t="shared" ref="C42:H42" si="3">SUM(C6+C9+C12+C16+C18+C21+C24+C27+C30+C33+C36+C39)</f>
        <v>31215</v>
      </c>
      <c r="D42" s="215">
        <f t="shared" si="3"/>
        <v>5377607</v>
      </c>
      <c r="E42" s="215">
        <f t="shared" si="3"/>
        <v>6262033</v>
      </c>
      <c r="F42" s="215">
        <f t="shared" si="3"/>
        <v>20959379</v>
      </c>
      <c r="G42" s="215">
        <f t="shared" si="3"/>
        <v>12026185</v>
      </c>
      <c r="H42" s="215">
        <f t="shared" si="3"/>
        <v>4701422</v>
      </c>
      <c r="I42" s="215">
        <f t="shared" ref="I42:J42" si="4">SUM(I6+I9+I12+I16+I18+I21+I24+I27+I30+I33+I36+I39)</f>
        <v>967999</v>
      </c>
      <c r="J42" s="215">
        <f t="shared" si="4"/>
        <v>109669950</v>
      </c>
      <c r="K42" s="215">
        <f t="shared" ref="K42" si="5">SUM(K6+K9+K12+K15+K18+K21+K24+K27+K30+K33+K36+K39)</f>
        <v>77259041</v>
      </c>
      <c r="L42" s="215"/>
    </row>
    <row r="44" spans="1:12" s="90" customFormat="1">
      <c r="A44" s="90" t="s">
        <v>920</v>
      </c>
      <c r="C44" s="91" t="e">
        <f>(C40+C42)/'ANS Production Data'!C41</f>
        <v>#DIV/0!</v>
      </c>
      <c r="D44" s="91">
        <f>(D40+D42)/'ANS Production Data'!D41</f>
        <v>2.5832998776383262</v>
      </c>
      <c r="E44" s="91">
        <f>(E40+E42)/'ANS Production Data'!E41</f>
        <v>1.1430788472613271</v>
      </c>
      <c r="F44" s="91">
        <f>(F40+F42)/'ANS Production Data'!F41</f>
        <v>1.2769529766546597</v>
      </c>
      <c r="G44" s="91">
        <f>(G40+G42)/'ANS Production Data'!G41</f>
        <v>0.84838325831511485</v>
      </c>
      <c r="H44" s="91">
        <f>(H40+H42)/'ANS Production Data'!H41</f>
        <v>3.2945672348023085</v>
      </c>
      <c r="I44" s="91">
        <f>(I40+I42)/'ANS Production Data'!I41</f>
        <v>2.536038387425319</v>
      </c>
      <c r="J44" s="91">
        <f>(J40+J42)/'ANS Production Data'!J41</f>
        <v>2.2444168392474131</v>
      </c>
      <c r="K44" s="91">
        <f>(K40+K42)/'ANS Production Data'!K41</f>
        <v>1.4905830131726414</v>
      </c>
    </row>
    <row r="45" spans="1:12" s="90" customFormat="1">
      <c r="A45" s="90" t="s">
        <v>921</v>
      </c>
      <c r="C45" s="91">
        <f>C41/'ANS Production Data'!C42</f>
        <v>0.12549923234588412</v>
      </c>
      <c r="D45" s="91">
        <f>D41/'ANS Production Data'!D42</f>
        <v>0.78609036586702474</v>
      </c>
      <c r="E45" s="91">
        <f>E41/'ANS Production Data'!E42</f>
        <v>0.89604052745417051</v>
      </c>
      <c r="F45" s="91">
        <f>F41/'ANS Production Data'!F42</f>
        <v>0.7472119433003892</v>
      </c>
      <c r="G45" s="91">
        <f>G41/'ANS Production Data'!G42</f>
        <v>0.23174129301767446</v>
      </c>
      <c r="H45" s="91">
        <f>H41/'ANS Production Data'!H42</f>
        <v>0.9978939332414104</v>
      </c>
      <c r="I45" s="91">
        <f>I41/'ANS Production Data'!I42</f>
        <v>0.68759798539528205</v>
      </c>
      <c r="J45" s="91">
        <f>J41/'ANS Production Data'!J42</f>
        <v>0.92427767343611322</v>
      </c>
      <c r="K45" s="91">
        <f>K41/'ANS Production Data'!K42</f>
        <v>0.91951740058004594</v>
      </c>
    </row>
    <row r="46" spans="1:12" s="90" customFormat="1">
      <c r="A46" s="90" t="s">
        <v>922</v>
      </c>
      <c r="C46" s="91">
        <f>(C40+C42)/'ANS Production Data'!C40</f>
        <v>6.5438897730128148E-2</v>
      </c>
      <c r="D46" s="91">
        <f>(D40+D42)/'ANS Production Data'!D40</f>
        <v>2.1220780190304374</v>
      </c>
      <c r="E46" s="91">
        <f>(E40+E42)/'ANS Production Data'!E40</f>
        <v>24.487273792928654</v>
      </c>
      <c r="F46" s="91">
        <f>(F40+F42)/'ANS Production Data'!F40</f>
        <v>5.9423520903937277</v>
      </c>
      <c r="G46" s="91">
        <f>(G40+G42)/'ANS Production Data'!G40</f>
        <v>5.8586892000309918</v>
      </c>
      <c r="H46" s="91">
        <f>(H40+H42)/'ANS Production Data'!H40</f>
        <v>5.3285242597473905</v>
      </c>
      <c r="I46" s="91">
        <f>(I40+I42)/'ANS Production Data'!I40</f>
        <v>2.297157628920151</v>
      </c>
      <c r="J46" s="91">
        <f>(J40+J42)/'ANS Production Data'!J40</f>
        <v>8.7838308522393138</v>
      </c>
      <c r="K46" s="91">
        <f>(K40+K42)/'ANS Production Data'!K40</f>
        <v>5.9030508190602689</v>
      </c>
    </row>
    <row r="47" spans="1:12">
      <c r="A47" t="s">
        <v>923</v>
      </c>
      <c r="C47">
        <f>1+1</f>
        <v>2</v>
      </c>
      <c r="D47">
        <v>64</v>
      </c>
      <c r="E47">
        <v>24</v>
      </c>
      <c r="F47">
        <v>358</v>
      </c>
      <c r="G47">
        <v>71</v>
      </c>
      <c r="H47">
        <v>5</v>
      </c>
      <c r="I47">
        <v>9</v>
      </c>
      <c r="J47">
        <v>320</v>
      </c>
      <c r="K47" s="213">
        <f>SUM(C47:J47)</f>
        <v>853</v>
      </c>
    </row>
    <row r="50" spans="2:6" ht="15.75" thickBot="1">
      <c r="B50" s="521" t="s">
        <v>3015</v>
      </c>
      <c r="C50" s="522" t="s">
        <v>3016</v>
      </c>
      <c r="D50" s="522" t="s">
        <v>1193</v>
      </c>
      <c r="E50" s="522" t="s">
        <v>3017</v>
      </c>
      <c r="F50" s="523" t="s">
        <v>1149</v>
      </c>
    </row>
    <row r="51" spans="2:6" ht="45.75" thickBot="1">
      <c r="B51" s="524" t="s">
        <v>3018</v>
      </c>
      <c r="C51" s="519">
        <v>41061</v>
      </c>
      <c r="D51" s="520">
        <v>2012</v>
      </c>
      <c r="E51" s="520">
        <v>571037</v>
      </c>
      <c r="F51" s="525">
        <v>258796</v>
      </c>
    </row>
    <row r="52" spans="2:6" ht="45.75" thickBot="1">
      <c r="B52" s="524" t="s">
        <v>3019</v>
      </c>
      <c r="C52" s="519">
        <v>41061</v>
      </c>
      <c r="D52" s="520">
        <v>2012</v>
      </c>
      <c r="E52" s="520">
        <v>753310</v>
      </c>
      <c r="F52" s="525">
        <v>370443</v>
      </c>
    </row>
    <row r="53" spans="2:6" ht="60.75" thickBot="1">
      <c r="B53" s="524" t="s">
        <v>3020</v>
      </c>
      <c r="C53" s="519">
        <v>41061</v>
      </c>
      <c r="D53" s="520">
        <v>2012</v>
      </c>
      <c r="E53" s="520">
        <v>407923</v>
      </c>
      <c r="F53" s="525">
        <v>59325</v>
      </c>
    </row>
    <row r="54" spans="2:6" ht="45.75" thickBot="1">
      <c r="B54" s="524" t="s">
        <v>3021</v>
      </c>
      <c r="C54" s="519">
        <v>41061</v>
      </c>
      <c r="D54" s="520">
        <v>2012</v>
      </c>
      <c r="E54" s="520">
        <v>505873</v>
      </c>
      <c r="F54" s="525">
        <v>3435275</v>
      </c>
    </row>
    <row r="55" spans="2:6" ht="45.75" thickBot="1">
      <c r="B55" s="524" t="s">
        <v>3022</v>
      </c>
      <c r="C55" s="519">
        <v>41061</v>
      </c>
      <c r="D55" s="520">
        <v>2012</v>
      </c>
      <c r="E55" s="520">
        <v>161361</v>
      </c>
      <c r="F55" s="525">
        <v>0</v>
      </c>
    </row>
    <row r="56" spans="2:6" ht="45.75" thickBot="1">
      <c r="B56" s="524" t="s">
        <v>3023</v>
      </c>
      <c r="C56" s="519">
        <v>41061</v>
      </c>
      <c r="D56" s="520">
        <v>2012</v>
      </c>
      <c r="E56" s="520">
        <v>420701</v>
      </c>
      <c r="F56" s="525">
        <v>0</v>
      </c>
    </row>
    <row r="57" spans="2:6" ht="45.75" thickBot="1">
      <c r="B57" s="524" t="s">
        <v>3024</v>
      </c>
      <c r="C57" s="519">
        <v>41061</v>
      </c>
      <c r="D57" s="520">
        <v>2012</v>
      </c>
      <c r="E57" s="520">
        <v>42554466</v>
      </c>
      <c r="F57" s="525">
        <v>194111576</v>
      </c>
    </row>
    <row r="58" spans="2:6" ht="60.75" thickBot="1">
      <c r="B58" s="524" t="s">
        <v>3025</v>
      </c>
      <c r="C58" s="519">
        <v>41061</v>
      </c>
      <c r="D58" s="520">
        <v>2012</v>
      </c>
      <c r="E58" s="520">
        <v>448749</v>
      </c>
      <c r="F58" s="525">
        <v>0</v>
      </c>
    </row>
    <row r="59" spans="2:6" ht="45.75" thickBot="1">
      <c r="B59" s="524" t="s">
        <v>3026</v>
      </c>
      <c r="C59" s="519">
        <v>41061</v>
      </c>
      <c r="D59" s="520">
        <v>2012</v>
      </c>
      <c r="E59" s="520">
        <v>180703</v>
      </c>
      <c r="F59" s="525">
        <v>45251</v>
      </c>
    </row>
    <row r="60" spans="2:6" ht="60.75" thickBot="1">
      <c r="B60" s="524" t="s">
        <v>3027</v>
      </c>
      <c r="C60" s="519">
        <v>41061</v>
      </c>
      <c r="D60" s="520">
        <v>2012</v>
      </c>
      <c r="E60" s="520">
        <v>0</v>
      </c>
      <c r="F60" s="525">
        <v>0</v>
      </c>
    </row>
    <row r="61" spans="2:6" ht="60.75" thickBot="1">
      <c r="B61" s="524" t="s">
        <v>3028</v>
      </c>
      <c r="C61" s="519">
        <v>41061</v>
      </c>
      <c r="D61" s="520">
        <v>2012</v>
      </c>
      <c r="E61" s="520">
        <v>2961864</v>
      </c>
      <c r="F61" s="525">
        <v>4477486</v>
      </c>
    </row>
    <row r="62" spans="2:6" ht="45.75" thickBot="1">
      <c r="B62" s="524" t="s">
        <v>3029</v>
      </c>
      <c r="C62" s="519">
        <v>41061</v>
      </c>
      <c r="D62" s="520">
        <v>2012</v>
      </c>
      <c r="E62" s="520">
        <v>103132</v>
      </c>
      <c r="F62" s="525">
        <v>0</v>
      </c>
    </row>
    <row r="63" spans="2:6" ht="45">
      <c r="B63" s="526" t="s">
        <v>3030</v>
      </c>
      <c r="C63" s="527">
        <v>41061</v>
      </c>
      <c r="D63" s="528">
        <v>2012</v>
      </c>
      <c r="E63" s="528">
        <v>0</v>
      </c>
      <c r="F63" s="529">
        <v>0</v>
      </c>
    </row>
    <row r="64" spans="2:6">
      <c r="E64">
        <f>SUM(E51:E63)</f>
        <v>49069119</v>
      </c>
      <c r="F64">
        <f>SUM(F51:F63)</f>
        <v>202758152</v>
      </c>
    </row>
  </sheetData>
  <pageMargins left="0.7" right="0.7" top="0.75" bottom="0.75" header="0.3" footer="0.3"/>
  <pageSetup orientation="portrait" horizontalDpi="0" verticalDpi="0" r:id="rId1"/>
  <legacy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I97"/>
  <sheetViews>
    <sheetView showGridLines="0" workbookViewId="0"/>
  </sheetViews>
  <sheetFormatPr defaultColWidth="8.85546875" defaultRowHeight="12.75"/>
  <cols>
    <col min="1" max="8" width="8.85546875" style="1"/>
    <col min="9" max="9" width="136.7109375" style="3" bestFit="1" customWidth="1"/>
    <col min="10" max="16384" width="8.85546875" style="1"/>
  </cols>
  <sheetData>
    <row r="1" spans="1:9" s="43" customFormat="1" ht="19.5" customHeight="1">
      <c r="A1" s="43" t="s">
        <v>94</v>
      </c>
      <c r="I1" s="122"/>
    </row>
    <row r="2" spans="1:9" s="42" customFormat="1" ht="12.75" customHeight="1">
      <c r="I2" s="123"/>
    </row>
    <row r="3" spans="1:9" s="5" customFormat="1" ht="14.1" customHeight="1">
      <c r="A3" s="5" t="s">
        <v>93</v>
      </c>
      <c r="I3" s="124"/>
    </row>
    <row r="4" spans="1:9" s="42" customFormat="1" ht="12.75" customHeight="1">
      <c r="A4" s="123"/>
      <c r="B4" s="123"/>
      <c r="C4" s="123"/>
      <c r="D4" s="123"/>
      <c r="E4" s="123"/>
      <c r="F4" s="123"/>
      <c r="I4" s="774" t="s">
        <v>708</v>
      </c>
    </row>
    <row r="5" spans="1:9" ht="12.75" customHeight="1">
      <c r="A5" s="750" t="s">
        <v>41</v>
      </c>
      <c r="B5" s="750"/>
      <c r="C5" s="750"/>
      <c r="D5" s="750"/>
      <c r="E5" s="4" t="s">
        <v>40</v>
      </c>
      <c r="F5" s="3"/>
      <c r="G5" s="55"/>
      <c r="H5" s="55"/>
      <c r="I5" s="775"/>
    </row>
    <row r="6" spans="1:9" ht="12.75" customHeight="1">
      <c r="A6" s="168"/>
      <c r="B6" s="168"/>
      <c r="C6" s="168"/>
      <c r="D6" s="168"/>
      <c r="E6" s="3"/>
      <c r="F6" s="3"/>
      <c r="G6" s="55"/>
      <c r="H6" s="55"/>
      <c r="I6" s="775"/>
    </row>
    <row r="7" spans="1:9" ht="12.75" customHeight="1">
      <c r="A7" s="169" t="s">
        <v>92</v>
      </c>
      <c r="B7" s="169"/>
      <c r="C7" s="169"/>
      <c r="D7" s="169"/>
      <c r="E7" s="170"/>
      <c r="F7" s="170"/>
      <c r="G7" s="8"/>
      <c r="H7" s="2"/>
    </row>
    <row r="8" spans="1:9" ht="12.75" customHeight="1">
      <c r="A8" s="166" t="s">
        <v>91</v>
      </c>
      <c r="B8" s="169"/>
      <c r="C8" s="169"/>
      <c r="D8" s="169"/>
      <c r="E8" s="170"/>
      <c r="F8" s="170"/>
      <c r="G8" s="8"/>
      <c r="H8" s="2"/>
      <c r="I8" s="4" t="s">
        <v>347</v>
      </c>
    </row>
    <row r="9" spans="1:9" ht="12.75" customHeight="1">
      <c r="A9" s="169"/>
      <c r="B9" s="171" t="s">
        <v>90</v>
      </c>
      <c r="C9" s="171"/>
      <c r="D9" s="171"/>
      <c r="E9" s="162" t="s">
        <v>1</v>
      </c>
      <c r="F9" s="172"/>
      <c r="G9" s="38"/>
      <c r="H9" s="38"/>
    </row>
    <row r="10" spans="1:9" ht="12.75" customHeight="1">
      <c r="A10" s="169"/>
      <c r="B10" s="171" t="s">
        <v>89</v>
      </c>
      <c r="C10" s="171"/>
      <c r="D10" s="171"/>
      <c r="E10" s="162" t="s">
        <v>1</v>
      </c>
      <c r="F10" s="172"/>
      <c r="G10" s="38"/>
      <c r="H10" s="38"/>
    </row>
    <row r="11" spans="1:9" ht="12.75" customHeight="1">
      <c r="A11" s="169"/>
      <c r="B11" s="171" t="s">
        <v>88</v>
      </c>
      <c r="C11" s="171"/>
      <c r="D11" s="171"/>
      <c r="E11" s="162" t="s">
        <v>1</v>
      </c>
      <c r="F11" s="172"/>
      <c r="G11" s="38"/>
      <c r="H11" s="38"/>
    </row>
    <row r="12" spans="1:9" ht="12.75" customHeight="1">
      <c r="A12" s="169"/>
      <c r="B12" s="171" t="s">
        <v>87</v>
      </c>
      <c r="C12" s="171"/>
      <c r="D12" s="171"/>
      <c r="E12" s="162" t="s">
        <v>1</v>
      </c>
      <c r="F12" s="172"/>
      <c r="G12" s="38"/>
      <c r="H12" s="38"/>
    </row>
    <row r="13" spans="1:9" ht="12.75" customHeight="1">
      <c r="A13" s="169"/>
      <c r="B13" s="171" t="s">
        <v>86</v>
      </c>
      <c r="C13" s="171"/>
      <c r="D13" s="171"/>
      <c r="E13" s="162" t="s">
        <v>1</v>
      </c>
      <c r="F13" s="172"/>
      <c r="G13" s="38"/>
      <c r="H13" s="38"/>
    </row>
    <row r="14" spans="1:9" ht="12.75" customHeight="1">
      <c r="A14" s="169"/>
      <c r="B14" s="171" t="s">
        <v>85</v>
      </c>
      <c r="C14" s="171"/>
      <c r="D14" s="171"/>
      <c r="E14" s="162" t="s">
        <v>1</v>
      </c>
      <c r="F14" s="172"/>
      <c r="G14" s="38"/>
      <c r="H14" s="38"/>
    </row>
    <row r="15" spans="1:9" ht="12.75" customHeight="1">
      <c r="A15" s="169"/>
      <c r="B15" s="170" t="s">
        <v>84</v>
      </c>
      <c r="C15" s="171"/>
      <c r="D15" s="171"/>
      <c r="E15" s="162" t="s">
        <v>1</v>
      </c>
      <c r="F15" s="172"/>
      <c r="G15" s="38">
        <v>0</v>
      </c>
      <c r="H15" s="38">
        <v>1</v>
      </c>
      <c r="I15" s="334" t="s">
        <v>408</v>
      </c>
    </row>
    <row r="16" spans="1:9" ht="12.75" customHeight="1">
      <c r="A16" s="169"/>
      <c r="B16" s="169"/>
      <c r="C16" s="169"/>
      <c r="D16" s="169"/>
      <c r="E16" s="165"/>
      <c r="F16" s="172"/>
      <c r="G16" s="41"/>
      <c r="H16" s="41"/>
    </row>
    <row r="17" spans="1:9" ht="12.75" customHeight="1">
      <c r="A17" s="169" t="s">
        <v>83</v>
      </c>
      <c r="B17" s="169"/>
      <c r="C17" s="169"/>
      <c r="D17" s="169"/>
      <c r="E17" s="162"/>
      <c r="F17" s="172"/>
      <c r="G17" s="24"/>
      <c r="H17" s="24"/>
    </row>
    <row r="18" spans="1:9" ht="12.75" customHeight="1">
      <c r="A18" s="169"/>
      <c r="B18" s="169" t="s">
        <v>82</v>
      </c>
      <c r="C18" s="169"/>
      <c r="D18" s="169"/>
      <c r="E18" s="162" t="s">
        <v>1</v>
      </c>
      <c r="F18" s="172"/>
      <c r="G18" s="38" t="s">
        <v>330</v>
      </c>
      <c r="H18" s="38" t="s">
        <v>330</v>
      </c>
    </row>
    <row r="19" spans="1:9" ht="12.75" customHeight="1">
      <c r="A19" s="169"/>
      <c r="B19" s="169" t="s">
        <v>80</v>
      </c>
      <c r="C19" s="169"/>
      <c r="D19" s="169"/>
      <c r="E19" s="162" t="s">
        <v>1</v>
      </c>
      <c r="F19" s="172"/>
      <c r="G19" s="76" t="s">
        <v>331</v>
      </c>
      <c r="H19" s="76" t="s">
        <v>332</v>
      </c>
    </row>
    <row r="20" spans="1:9" ht="12.75" customHeight="1">
      <c r="A20" s="169"/>
      <c r="B20" s="169" t="s">
        <v>79</v>
      </c>
      <c r="C20" s="169"/>
      <c r="D20" s="169"/>
      <c r="E20" s="162" t="s">
        <v>78</v>
      </c>
      <c r="F20" s="172"/>
      <c r="G20" s="38">
        <v>27</v>
      </c>
      <c r="H20" s="38">
        <v>27</v>
      </c>
      <c r="I20" s="3" t="s">
        <v>709</v>
      </c>
    </row>
    <row r="21" spans="1:9" ht="12.75" customHeight="1">
      <c r="A21" s="169"/>
      <c r="B21" s="169" t="s">
        <v>77</v>
      </c>
      <c r="C21" s="169"/>
      <c r="D21" s="169"/>
      <c r="E21" s="162" t="s">
        <v>76</v>
      </c>
      <c r="F21" s="172"/>
      <c r="G21" s="38">
        <v>5440</v>
      </c>
      <c r="H21" s="38">
        <v>2500</v>
      </c>
      <c r="I21" s="3" t="s">
        <v>433</v>
      </c>
    </row>
    <row r="22" spans="1:9" ht="12.75" customHeight="1">
      <c r="A22" s="169"/>
      <c r="B22" s="169" t="s">
        <v>75</v>
      </c>
      <c r="C22" s="169"/>
      <c r="D22" s="169"/>
      <c r="E22" s="162" t="s">
        <v>74</v>
      </c>
      <c r="F22" s="170"/>
      <c r="G22" s="38">
        <v>1800</v>
      </c>
      <c r="H22" s="38">
        <v>1800</v>
      </c>
      <c r="I22" s="789" t="s">
        <v>945</v>
      </c>
    </row>
    <row r="23" spans="1:9" ht="12.75" customHeight="1">
      <c r="A23" s="169"/>
      <c r="B23" s="169" t="s">
        <v>73</v>
      </c>
      <c r="C23" s="169"/>
      <c r="D23" s="169"/>
      <c r="E23" s="162" t="s">
        <v>49</v>
      </c>
      <c r="F23" s="170"/>
      <c r="G23" s="38">
        <v>10</v>
      </c>
      <c r="H23" s="38">
        <v>10</v>
      </c>
      <c r="I23" s="789"/>
    </row>
    <row r="24" spans="1:9" ht="12.75" customHeight="1">
      <c r="A24" s="169"/>
      <c r="B24" s="169" t="s">
        <v>743</v>
      </c>
      <c r="C24" s="169"/>
      <c r="D24" s="169"/>
      <c r="E24" s="162" t="s">
        <v>49</v>
      </c>
      <c r="F24" s="170"/>
      <c r="G24" s="38"/>
      <c r="H24" s="38"/>
      <c r="I24" s="125"/>
    </row>
    <row r="25" spans="1:9" ht="12.75" customHeight="1">
      <c r="A25" s="169"/>
      <c r="B25" s="169" t="s">
        <v>744</v>
      </c>
      <c r="C25" s="169"/>
      <c r="D25" s="169"/>
      <c r="E25" s="162" t="s">
        <v>436</v>
      </c>
      <c r="F25" s="170"/>
      <c r="G25" s="38"/>
      <c r="H25" s="38"/>
      <c r="I25" s="125"/>
    </row>
    <row r="26" spans="1:9" ht="12.75" customHeight="1">
      <c r="A26" s="169"/>
      <c r="B26" s="169" t="s">
        <v>745</v>
      </c>
      <c r="C26" s="169"/>
      <c r="D26" s="169"/>
      <c r="E26" s="162" t="s">
        <v>746</v>
      </c>
      <c r="F26" s="170"/>
      <c r="G26" s="76"/>
      <c r="H26" s="38"/>
      <c r="I26" s="207"/>
    </row>
    <row r="27" spans="1:9" ht="12.75" customHeight="1">
      <c r="A27" s="169"/>
      <c r="B27" s="169" t="s">
        <v>437</v>
      </c>
      <c r="C27" s="169"/>
      <c r="D27" s="169"/>
      <c r="E27" s="162" t="s">
        <v>72</v>
      </c>
      <c r="F27" s="170"/>
      <c r="G27" s="58"/>
      <c r="H27" s="58"/>
    </row>
    <row r="28" spans="1:9" ht="12.75" customHeight="1">
      <c r="A28" s="169"/>
      <c r="B28" s="169"/>
      <c r="C28" s="169"/>
      <c r="D28" s="169"/>
      <c r="E28" s="162"/>
      <c r="F28" s="170"/>
      <c r="G28" s="24"/>
      <c r="H28" s="24"/>
    </row>
    <row r="29" spans="1:9" ht="12.75" customHeight="1">
      <c r="A29" s="169" t="s">
        <v>71</v>
      </c>
      <c r="B29" s="169"/>
      <c r="C29" s="169"/>
      <c r="D29" s="169"/>
      <c r="E29" s="162"/>
      <c r="F29" s="170"/>
      <c r="G29" s="24"/>
      <c r="H29" s="24"/>
    </row>
    <row r="30" spans="1:9" ht="12.75" customHeight="1">
      <c r="A30" s="169"/>
      <c r="B30" s="169" t="s">
        <v>70</v>
      </c>
      <c r="C30" s="169"/>
      <c r="D30" s="169"/>
      <c r="E30" s="162" t="s">
        <v>69</v>
      </c>
      <c r="F30" s="170"/>
      <c r="G30" s="38">
        <v>31.2</v>
      </c>
      <c r="H30" s="38">
        <v>11</v>
      </c>
      <c r="I30" s="3" t="s">
        <v>410</v>
      </c>
    </row>
    <row r="31" spans="1:9" ht="12.75" customHeight="1">
      <c r="A31" s="169"/>
      <c r="B31" s="163" t="s">
        <v>68</v>
      </c>
      <c r="C31" s="169"/>
      <c r="D31" s="169"/>
      <c r="E31" s="162"/>
      <c r="F31" s="170"/>
      <c r="G31" s="36"/>
      <c r="H31" s="36"/>
      <c r="I31" s="3" t="s">
        <v>411</v>
      </c>
    </row>
    <row r="32" spans="1:9" ht="12.75" customHeight="1">
      <c r="A32" s="169"/>
      <c r="B32" s="170"/>
      <c r="C32" s="170"/>
      <c r="D32" s="169" t="s">
        <v>67</v>
      </c>
      <c r="E32" s="162" t="s">
        <v>62</v>
      </c>
      <c r="F32" s="170"/>
      <c r="G32" s="58"/>
      <c r="H32" s="58"/>
    </row>
    <row r="33" spans="1:9" ht="12.75" customHeight="1">
      <c r="A33" s="169"/>
      <c r="B33" s="177"/>
      <c r="C33" s="170"/>
      <c r="D33" s="169" t="s">
        <v>66</v>
      </c>
      <c r="E33" s="162" t="s">
        <v>62</v>
      </c>
      <c r="F33" s="170"/>
      <c r="G33" s="58"/>
      <c r="H33" s="58"/>
    </row>
    <row r="34" spans="1:9" ht="12.75" customHeight="1">
      <c r="A34" s="169"/>
      <c r="B34" s="178"/>
      <c r="C34" s="170"/>
      <c r="D34" s="169" t="s">
        <v>65</v>
      </c>
      <c r="E34" s="162" t="s">
        <v>62</v>
      </c>
      <c r="F34" s="170"/>
      <c r="G34" s="58"/>
      <c r="H34" s="58"/>
    </row>
    <row r="35" spans="1:9" ht="12.75" customHeight="1">
      <c r="A35" s="169"/>
      <c r="B35" s="178"/>
      <c r="C35" s="170"/>
      <c r="D35" s="169" t="s">
        <v>64</v>
      </c>
      <c r="E35" s="162" t="s">
        <v>62</v>
      </c>
      <c r="F35" s="170"/>
      <c r="G35" s="58"/>
      <c r="H35" s="58"/>
    </row>
    <row r="36" spans="1:9" ht="12.75" customHeight="1">
      <c r="A36" s="169"/>
      <c r="B36" s="178"/>
      <c r="C36" s="170"/>
      <c r="D36" s="169" t="s">
        <v>63</v>
      </c>
      <c r="E36" s="162" t="s">
        <v>62</v>
      </c>
      <c r="F36" s="170"/>
      <c r="G36" s="58"/>
      <c r="H36" s="58"/>
    </row>
    <row r="37" spans="1:9" ht="12.75" customHeight="1">
      <c r="A37" s="169"/>
      <c r="B37" s="169"/>
      <c r="C37" s="170"/>
      <c r="D37" s="169" t="s">
        <v>757</v>
      </c>
      <c r="E37" s="162" t="s">
        <v>62</v>
      </c>
      <c r="F37" s="170"/>
      <c r="G37" s="58"/>
      <c r="H37" s="58"/>
    </row>
    <row r="38" spans="1:9" ht="12.75" customHeight="1">
      <c r="A38" s="169"/>
      <c r="B38" s="169"/>
      <c r="C38" s="170"/>
      <c r="D38" s="169" t="s">
        <v>758</v>
      </c>
      <c r="E38" s="162" t="s">
        <v>62</v>
      </c>
      <c r="F38" s="170"/>
      <c r="G38" s="58"/>
      <c r="H38" s="58"/>
    </row>
    <row r="39" spans="1:9" ht="12.75" customHeight="1">
      <c r="A39" s="169"/>
      <c r="B39" s="169"/>
      <c r="C39" s="170"/>
      <c r="D39" s="169"/>
      <c r="E39" s="162"/>
      <c r="F39" s="170"/>
      <c r="G39" s="34"/>
      <c r="H39" s="34"/>
    </row>
    <row r="40" spans="1:9" ht="12.75" customHeight="1">
      <c r="A40" s="169" t="s">
        <v>61</v>
      </c>
      <c r="B40" s="169"/>
      <c r="C40" s="169"/>
      <c r="D40" s="169"/>
      <c r="E40" s="162"/>
      <c r="F40" s="170"/>
      <c r="G40" s="32"/>
      <c r="H40" s="32"/>
    </row>
    <row r="41" spans="1:9" ht="12.75" customHeight="1">
      <c r="A41" s="166" t="s">
        <v>60</v>
      </c>
      <c r="B41" s="169"/>
      <c r="C41" s="169"/>
      <c r="D41" s="169"/>
      <c r="E41" s="162"/>
      <c r="F41" s="170"/>
      <c r="G41" s="30"/>
      <c r="H41" s="30"/>
    </row>
    <row r="42" spans="1:9" ht="12.75" customHeight="1">
      <c r="A42" s="169"/>
      <c r="B42" s="169" t="s">
        <v>59</v>
      </c>
      <c r="C42" s="169"/>
      <c r="D42" s="169"/>
      <c r="E42" s="162" t="s">
        <v>45</v>
      </c>
      <c r="F42" s="170"/>
      <c r="G42" s="38"/>
      <c r="H42" s="38"/>
    </row>
    <row r="43" spans="1:9" ht="12.75" customHeight="1">
      <c r="A43" s="169"/>
      <c r="B43" s="169" t="s">
        <v>58</v>
      </c>
      <c r="C43" s="169"/>
      <c r="D43" s="169"/>
      <c r="E43" s="162" t="s">
        <v>56</v>
      </c>
      <c r="F43" s="170"/>
      <c r="G43" s="58"/>
      <c r="H43" s="58"/>
    </row>
    <row r="44" spans="1:9" ht="12.75" customHeight="1">
      <c r="A44" s="169"/>
      <c r="B44" s="163" t="s">
        <v>57</v>
      </c>
      <c r="C44" s="169"/>
      <c r="D44" s="169"/>
      <c r="E44" s="162" t="s">
        <v>56</v>
      </c>
      <c r="F44" s="170"/>
      <c r="G44" s="58"/>
      <c r="H44" s="58"/>
    </row>
    <row r="45" spans="1:9" ht="12.75" customHeight="1">
      <c r="A45" s="169"/>
      <c r="B45" s="163" t="s">
        <v>55</v>
      </c>
      <c r="C45" s="169"/>
      <c r="D45" s="169"/>
      <c r="E45" s="162" t="s">
        <v>515</v>
      </c>
      <c r="F45" s="170"/>
      <c r="G45" s="58"/>
      <c r="H45" s="58"/>
    </row>
    <row r="46" spans="1:9" ht="12.75" customHeight="1">
      <c r="A46" s="169"/>
      <c r="B46" s="163" t="s">
        <v>54</v>
      </c>
      <c r="C46" s="169"/>
      <c r="D46" s="169"/>
      <c r="E46" s="162" t="s">
        <v>45</v>
      </c>
      <c r="F46" s="170"/>
      <c r="G46" s="58"/>
      <c r="H46" s="58"/>
    </row>
    <row r="47" spans="1:9" ht="12.75" customHeight="1">
      <c r="A47" s="169"/>
      <c r="B47" s="163" t="s">
        <v>53</v>
      </c>
      <c r="C47" s="169"/>
      <c r="D47" s="169"/>
      <c r="E47" s="162" t="s">
        <v>52</v>
      </c>
      <c r="F47" s="170"/>
      <c r="G47" s="58"/>
      <c r="H47" s="550">
        <v>4.5</v>
      </c>
      <c r="I47" s="334" t="s">
        <v>409</v>
      </c>
    </row>
    <row r="48" spans="1:9" ht="12.75" customHeight="1">
      <c r="A48" s="169"/>
      <c r="B48" s="163" t="s">
        <v>51</v>
      </c>
      <c r="C48" s="169"/>
      <c r="D48" s="169"/>
      <c r="E48" s="162" t="s">
        <v>49</v>
      </c>
      <c r="F48" s="170"/>
      <c r="G48" s="58"/>
      <c r="H48" s="58"/>
      <c r="I48" s="125"/>
    </row>
    <row r="49" spans="1:9" ht="12.75" customHeight="1">
      <c r="A49" s="169"/>
      <c r="B49" s="163" t="s">
        <v>50</v>
      </c>
      <c r="C49" s="169"/>
      <c r="D49" s="169"/>
      <c r="E49" s="162" t="s">
        <v>49</v>
      </c>
      <c r="F49" s="170"/>
      <c r="G49" s="59">
        <v>-1</v>
      </c>
      <c r="H49" s="88">
        <v>-1</v>
      </c>
      <c r="I49" s="127" t="s">
        <v>702</v>
      </c>
    </row>
    <row r="50" spans="1:9" ht="12.75" customHeight="1">
      <c r="A50" s="169"/>
      <c r="B50" s="163" t="s">
        <v>747</v>
      </c>
      <c r="C50" s="169"/>
      <c r="D50" s="169"/>
      <c r="E50" s="162" t="s">
        <v>49</v>
      </c>
      <c r="F50" s="170"/>
      <c r="G50" s="58"/>
      <c r="H50" s="58"/>
    </row>
    <row r="51" spans="1:9" ht="12.75" customHeight="1">
      <c r="A51" s="169"/>
      <c r="B51" s="163" t="s">
        <v>748</v>
      </c>
      <c r="C51" s="169"/>
      <c r="D51" s="169"/>
      <c r="E51" s="162" t="s">
        <v>49</v>
      </c>
      <c r="F51" s="170"/>
      <c r="G51" s="58"/>
      <c r="H51" s="58"/>
      <c r="I51" s="125"/>
    </row>
    <row r="52" spans="1:9" ht="12.75" customHeight="1">
      <c r="A52" s="169"/>
      <c r="B52" s="169"/>
      <c r="C52" s="169"/>
      <c r="D52" s="169"/>
      <c r="E52" s="162"/>
      <c r="F52" s="170"/>
      <c r="G52" s="24"/>
      <c r="H52" s="24"/>
    </row>
    <row r="53" spans="1:9" ht="12.75" customHeight="1">
      <c r="A53" s="169" t="s">
        <v>48</v>
      </c>
      <c r="B53" s="169"/>
      <c r="C53" s="169"/>
      <c r="D53" s="169"/>
      <c r="E53" s="162"/>
      <c r="F53" s="170"/>
      <c r="G53" s="24"/>
      <c r="H53" s="24"/>
    </row>
    <row r="54" spans="1:9" ht="12.75" customHeight="1">
      <c r="A54" s="169"/>
      <c r="B54" s="169" t="s">
        <v>47</v>
      </c>
      <c r="C54" s="169"/>
      <c r="D54" s="169"/>
      <c r="E54" s="162" t="s">
        <v>1</v>
      </c>
      <c r="F54" s="170"/>
      <c r="G54" s="38"/>
      <c r="H54" s="38"/>
    </row>
    <row r="55" spans="1:9" ht="12.75" customHeight="1">
      <c r="A55" s="169"/>
      <c r="B55" s="169" t="s">
        <v>46</v>
      </c>
      <c r="C55" s="169"/>
      <c r="D55" s="169"/>
      <c r="E55" s="162" t="s">
        <v>1</v>
      </c>
      <c r="F55" s="170"/>
      <c r="G55" s="38"/>
      <c r="H55" s="38"/>
    </row>
    <row r="56" spans="1:9" ht="12.75" customHeight="1">
      <c r="A56" s="169"/>
      <c r="B56" s="169" t="s">
        <v>722</v>
      </c>
      <c r="C56" s="169"/>
      <c r="D56" s="169"/>
      <c r="E56" s="162" t="s">
        <v>1</v>
      </c>
      <c r="F56" s="170"/>
      <c r="G56" s="38"/>
      <c r="H56" s="38"/>
    </row>
    <row r="57" spans="1:9" ht="12.75" customHeight="1">
      <c r="A57" s="169"/>
      <c r="B57" s="169" t="s">
        <v>723</v>
      </c>
      <c r="C57" s="169"/>
      <c r="D57" s="169"/>
      <c r="E57" s="162" t="s">
        <v>1</v>
      </c>
      <c r="F57" s="170"/>
      <c r="G57" s="38"/>
      <c r="H57" s="38"/>
    </row>
    <row r="58" spans="1:9" ht="12.75" customHeight="1">
      <c r="A58" s="169"/>
      <c r="B58" s="169" t="s">
        <v>724</v>
      </c>
      <c r="C58" s="169"/>
      <c r="D58" s="169"/>
      <c r="E58" s="162" t="s">
        <v>1</v>
      </c>
      <c r="F58" s="170"/>
      <c r="G58" s="38"/>
      <c r="H58" s="38"/>
    </row>
    <row r="59" spans="1:9" ht="12.75" customHeight="1">
      <c r="A59" s="169"/>
      <c r="B59" s="163" t="s">
        <v>725</v>
      </c>
      <c r="C59" s="169"/>
      <c r="D59" s="169"/>
      <c r="E59" s="162" t="s">
        <v>45</v>
      </c>
      <c r="F59" s="170"/>
      <c r="G59" s="58"/>
      <c r="H59" s="58"/>
    </row>
    <row r="60" spans="1:9" ht="12.75" customHeight="1">
      <c r="A60" s="169"/>
      <c r="B60" s="163" t="s">
        <v>726</v>
      </c>
      <c r="C60" s="169"/>
      <c r="D60" s="169"/>
      <c r="E60" s="162" t="s">
        <v>45</v>
      </c>
      <c r="F60" s="182"/>
      <c r="G60" s="58"/>
      <c r="H60" s="58"/>
    </row>
    <row r="61" spans="1:9" ht="12.75" customHeight="1">
      <c r="A61" s="169"/>
      <c r="B61" s="163" t="s">
        <v>727</v>
      </c>
      <c r="C61" s="169"/>
      <c r="D61" s="169"/>
      <c r="E61" s="162" t="s">
        <v>49</v>
      </c>
      <c r="F61" s="183"/>
      <c r="G61" s="58"/>
      <c r="H61" s="58"/>
    </row>
    <row r="62" spans="1:9" ht="12.75" customHeight="1">
      <c r="A62" s="169"/>
      <c r="B62" s="163"/>
      <c r="C62" s="169"/>
      <c r="D62" s="169"/>
      <c r="E62" s="162"/>
      <c r="F62" s="184"/>
      <c r="G62" s="14"/>
      <c r="H62" s="14"/>
    </row>
    <row r="63" spans="1:9" ht="12.75" customHeight="1">
      <c r="A63" s="169" t="s">
        <v>749</v>
      </c>
      <c r="B63" s="163"/>
      <c r="C63" s="169"/>
      <c r="D63" s="169"/>
      <c r="E63" s="162"/>
      <c r="F63" s="184"/>
      <c r="G63" s="6"/>
      <c r="H63" s="6"/>
    </row>
    <row r="64" spans="1:9" ht="12.75" customHeight="1">
      <c r="A64" s="169"/>
      <c r="B64" s="187" t="s">
        <v>44</v>
      </c>
      <c r="C64" s="169"/>
      <c r="D64" s="169"/>
      <c r="E64" s="162"/>
      <c r="F64" s="184"/>
      <c r="G64" s="15"/>
      <c r="H64" s="15"/>
    </row>
    <row r="65" spans="1:9" ht="12.75" customHeight="1">
      <c r="A65" s="169"/>
      <c r="B65" s="187"/>
      <c r="C65" s="187" t="s">
        <v>750</v>
      </c>
      <c r="D65" s="169"/>
      <c r="E65" s="162" t="s">
        <v>1</v>
      </c>
      <c r="F65" s="184"/>
      <c r="G65" s="13">
        <v>1</v>
      </c>
      <c r="H65" s="13">
        <v>1</v>
      </c>
      <c r="I65" s="3" t="s">
        <v>405</v>
      </c>
    </row>
    <row r="66" spans="1:9" ht="12.75" customHeight="1">
      <c r="A66" s="169"/>
      <c r="B66" s="187"/>
      <c r="C66" s="187" t="s">
        <v>751</v>
      </c>
      <c r="D66" s="169"/>
      <c r="E66" s="162" t="s">
        <v>1</v>
      </c>
      <c r="F66" s="184"/>
      <c r="G66" s="13">
        <v>0</v>
      </c>
      <c r="H66" s="13">
        <v>0</v>
      </c>
    </row>
    <row r="67" spans="1:9" ht="12.75" customHeight="1">
      <c r="A67" s="169"/>
      <c r="B67" s="187"/>
      <c r="C67" s="187" t="s">
        <v>752</v>
      </c>
      <c r="D67" s="169"/>
      <c r="E67" s="162" t="s">
        <v>1</v>
      </c>
      <c r="F67" s="184"/>
      <c r="G67" s="13">
        <v>0</v>
      </c>
      <c r="H67" s="13">
        <v>0</v>
      </c>
    </row>
    <row r="68" spans="1:9" ht="12.75" customHeight="1">
      <c r="A68" s="169"/>
      <c r="B68" s="187" t="s">
        <v>43</v>
      </c>
      <c r="C68" s="187"/>
      <c r="D68" s="169"/>
      <c r="E68" s="162"/>
      <c r="F68" s="184"/>
      <c r="G68" s="11"/>
      <c r="H68" s="11"/>
    </row>
    <row r="69" spans="1:9" ht="12.75" customHeight="1">
      <c r="A69" s="169"/>
      <c r="B69" s="187"/>
      <c r="C69" s="187" t="s">
        <v>753</v>
      </c>
      <c r="D69" s="169"/>
      <c r="E69" s="162" t="s">
        <v>1</v>
      </c>
      <c r="F69" s="184"/>
      <c r="G69" s="13"/>
      <c r="H69" s="13"/>
    </row>
    <row r="70" spans="1:9" ht="12.75" customHeight="1">
      <c r="A70" s="169"/>
      <c r="B70" s="187"/>
      <c r="C70" s="187" t="s">
        <v>754</v>
      </c>
      <c r="D70" s="169"/>
      <c r="E70" s="162" t="s">
        <v>1</v>
      </c>
      <c r="F70" s="184"/>
      <c r="G70" s="13"/>
      <c r="H70" s="13"/>
    </row>
    <row r="71" spans="1:9" ht="12.75" customHeight="1">
      <c r="A71" s="169"/>
      <c r="B71" s="187"/>
      <c r="C71" s="187" t="s">
        <v>755</v>
      </c>
      <c r="D71" s="169"/>
      <c r="E71" s="162" t="s">
        <v>1</v>
      </c>
      <c r="F71" s="184"/>
      <c r="G71" s="13"/>
      <c r="H71" s="13"/>
    </row>
    <row r="72" spans="1:9" ht="12.75" customHeight="1">
      <c r="A72" s="191"/>
      <c r="B72" s="192"/>
      <c r="C72" s="192"/>
      <c r="D72" s="191"/>
      <c r="E72" s="164"/>
      <c r="F72" s="184"/>
      <c r="G72" s="14"/>
      <c r="H72" s="14"/>
    </row>
    <row r="73" spans="1:9" ht="12.75" customHeight="1">
      <c r="A73" s="169" t="s">
        <v>728</v>
      </c>
      <c r="B73" s="187"/>
      <c r="C73" s="187"/>
      <c r="D73" s="169"/>
      <c r="E73" s="162" t="s">
        <v>1</v>
      </c>
      <c r="F73" s="184"/>
      <c r="G73" s="199"/>
      <c r="H73" s="199"/>
    </row>
    <row r="74" spans="1:9" ht="12.75" customHeight="1">
      <c r="A74" s="191"/>
      <c r="B74" s="192"/>
      <c r="C74" s="192"/>
      <c r="D74" s="191"/>
      <c r="E74" s="164"/>
      <c r="F74" s="184"/>
      <c r="G74" s="6"/>
      <c r="H74" s="6"/>
    </row>
    <row r="75" spans="1:9" ht="12.75" customHeight="1">
      <c r="A75" s="191" t="s">
        <v>729</v>
      </c>
      <c r="B75" s="192"/>
      <c r="C75" s="191"/>
      <c r="D75" s="191"/>
      <c r="E75" s="164"/>
      <c r="F75" s="184"/>
      <c r="G75" s="6"/>
      <c r="H75" s="6"/>
    </row>
    <row r="76" spans="1:9" ht="12.75" customHeight="1">
      <c r="A76" s="191"/>
      <c r="B76" s="195" t="s">
        <v>730</v>
      </c>
      <c r="C76" s="191"/>
      <c r="D76" s="191"/>
      <c r="E76" s="164"/>
      <c r="F76" s="184"/>
      <c r="G76" s="6"/>
      <c r="H76" s="6"/>
    </row>
    <row r="77" spans="1:9" ht="12.75" customHeight="1">
      <c r="A77" s="169"/>
      <c r="B77" s="163"/>
      <c r="C77" s="169" t="s">
        <v>731</v>
      </c>
      <c r="D77" s="169"/>
      <c r="E77" s="162" t="s">
        <v>49</v>
      </c>
      <c r="F77" s="184"/>
      <c r="G77" s="13">
        <v>1</v>
      </c>
      <c r="H77" s="13">
        <v>1</v>
      </c>
    </row>
    <row r="78" spans="1:9" ht="12.75" customHeight="1">
      <c r="A78" s="169"/>
      <c r="B78" s="163"/>
      <c r="C78" s="169" t="s">
        <v>732</v>
      </c>
      <c r="D78" s="169"/>
      <c r="E78" s="162" t="s">
        <v>49</v>
      </c>
      <c r="F78" s="184"/>
      <c r="G78" s="13">
        <v>0</v>
      </c>
      <c r="H78" s="13">
        <v>0</v>
      </c>
    </row>
    <row r="79" spans="1:9" ht="12.75" customHeight="1">
      <c r="A79" s="169"/>
      <c r="B79" s="163"/>
      <c r="C79" s="169" t="s">
        <v>733</v>
      </c>
      <c r="D79" s="169"/>
      <c r="E79" s="162" t="s">
        <v>49</v>
      </c>
      <c r="F79" s="184"/>
      <c r="G79" s="13">
        <v>1</v>
      </c>
      <c r="H79" s="13">
        <v>1</v>
      </c>
    </row>
    <row r="80" spans="1:9" ht="12.75" customHeight="1">
      <c r="A80" s="169"/>
      <c r="B80" s="163"/>
      <c r="C80" s="169" t="s">
        <v>734</v>
      </c>
      <c r="D80" s="169"/>
      <c r="E80" s="162" t="s">
        <v>49</v>
      </c>
      <c r="F80" s="184"/>
      <c r="G80" s="13">
        <v>0</v>
      </c>
      <c r="H80" s="13">
        <v>0</v>
      </c>
    </row>
    <row r="81" spans="1:9" ht="12.75" customHeight="1">
      <c r="A81" s="169"/>
      <c r="B81" s="195" t="s">
        <v>735</v>
      </c>
      <c r="C81" s="191"/>
      <c r="D81" s="191"/>
      <c r="E81" s="164"/>
      <c r="F81" s="184"/>
      <c r="G81" s="11"/>
      <c r="H81" s="11"/>
    </row>
    <row r="82" spans="1:9" ht="12.75" customHeight="1">
      <c r="A82" s="169"/>
      <c r="B82" s="163"/>
      <c r="C82" s="169" t="s">
        <v>736</v>
      </c>
      <c r="D82" s="169"/>
      <c r="E82" s="162" t="s">
        <v>42</v>
      </c>
      <c r="F82" s="184"/>
      <c r="G82" s="13">
        <v>12437</v>
      </c>
      <c r="H82" s="13">
        <v>12437</v>
      </c>
      <c r="I82" s="205" t="s">
        <v>366</v>
      </c>
    </row>
    <row r="83" spans="1:9" ht="12.75" customHeight="1">
      <c r="A83" s="169"/>
      <c r="B83" s="163"/>
      <c r="C83" s="169" t="s">
        <v>737</v>
      </c>
      <c r="D83" s="169"/>
      <c r="E83" s="162" t="s">
        <v>42</v>
      </c>
      <c r="F83" s="184"/>
      <c r="G83" s="13">
        <v>0</v>
      </c>
      <c r="H83" s="13">
        <v>0</v>
      </c>
    </row>
    <row r="84" spans="1:9" ht="12.75" customHeight="1">
      <c r="A84" s="169"/>
      <c r="B84" s="163"/>
      <c r="C84" s="169" t="s">
        <v>738</v>
      </c>
      <c r="D84" s="169"/>
      <c r="E84" s="162" t="s">
        <v>42</v>
      </c>
      <c r="F84" s="184"/>
      <c r="G84" s="13">
        <v>300</v>
      </c>
      <c r="H84" s="13">
        <v>300</v>
      </c>
      <c r="I84" s="205" t="s">
        <v>367</v>
      </c>
    </row>
    <row r="85" spans="1:9" ht="12.75" customHeight="1">
      <c r="A85" s="169"/>
      <c r="B85" s="163"/>
      <c r="C85" s="169" t="s">
        <v>739</v>
      </c>
      <c r="D85" s="169"/>
      <c r="E85" s="162" t="s">
        <v>42</v>
      </c>
      <c r="F85" s="184"/>
      <c r="G85" s="13">
        <v>0</v>
      </c>
      <c r="H85" s="13">
        <v>0</v>
      </c>
    </row>
    <row r="86" spans="1:9" ht="12.75" customHeight="1">
      <c r="A86" s="169"/>
      <c r="B86" s="163" t="s">
        <v>740</v>
      </c>
      <c r="C86" s="169"/>
      <c r="D86" s="169"/>
      <c r="E86" s="162" t="s">
        <v>741</v>
      </c>
      <c r="F86" s="184"/>
      <c r="G86" s="13"/>
      <c r="H86" s="13"/>
    </row>
    <row r="87" spans="1:9" ht="12.75" customHeight="1">
      <c r="A87" s="191"/>
      <c r="B87" s="195"/>
      <c r="C87" s="191"/>
      <c r="D87" s="191"/>
      <c r="E87" s="164"/>
      <c r="F87" s="184"/>
      <c r="G87" s="14"/>
      <c r="H87" s="14"/>
    </row>
    <row r="88" spans="1:9" ht="12.75" customHeight="1">
      <c r="A88" s="169" t="s">
        <v>742</v>
      </c>
      <c r="B88" s="163"/>
      <c r="C88" s="169"/>
      <c r="D88" s="169"/>
      <c r="E88" s="167" t="s">
        <v>756</v>
      </c>
      <c r="F88" s="184"/>
      <c r="G88" s="58"/>
      <c r="H88" s="58"/>
    </row>
    <row r="89" spans="1:9" ht="12.75" customHeight="1">
      <c r="A89" s="8"/>
      <c r="B89" s="9"/>
      <c r="C89" s="8"/>
      <c r="D89" s="8"/>
      <c r="E89" s="8"/>
      <c r="F89" s="7"/>
      <c r="G89" s="7"/>
      <c r="H89" s="7"/>
      <c r="I89" s="72" t="s">
        <v>346</v>
      </c>
    </row>
    <row r="90" spans="1:9" ht="12.75" customHeight="1">
      <c r="I90" s="795"/>
    </row>
    <row r="91" spans="1:9" ht="12.75" customHeight="1">
      <c r="I91" s="795"/>
    </row>
    <row r="92" spans="1:9" ht="12.75" customHeight="1">
      <c r="I92" s="795"/>
    </row>
    <row r="93" spans="1:9" ht="12.75" customHeight="1">
      <c r="I93" s="795"/>
    </row>
    <row r="94" spans="1:9" ht="12.75" customHeight="1">
      <c r="I94" s="795"/>
    </row>
    <row r="95" spans="1:9" ht="12.75" customHeight="1">
      <c r="I95" s="795"/>
    </row>
    <row r="96" spans="1:9" ht="12.75" customHeight="1">
      <c r="I96" s="795"/>
    </row>
    <row r="97" spans="9:9">
      <c r="I97" s="795"/>
    </row>
  </sheetData>
  <mergeCells count="5">
    <mergeCell ref="A5:D5"/>
    <mergeCell ref="I4:I6"/>
    <mergeCell ref="I22:I23"/>
    <mergeCell ref="I90:I94"/>
    <mergeCell ref="I95:I97"/>
  </mergeCells>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H91"/>
  <sheetViews>
    <sheetView showGridLines="0" workbookViewId="0"/>
  </sheetViews>
  <sheetFormatPr defaultColWidth="8.85546875" defaultRowHeight="12.75"/>
  <cols>
    <col min="1" max="7" width="8.85546875" style="1"/>
    <col min="8" max="8" width="99"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246</v>
      </c>
    </row>
    <row r="19" spans="1:8" ht="12.75" customHeight="1">
      <c r="A19" s="169"/>
      <c r="B19" s="169" t="s">
        <v>80</v>
      </c>
      <c r="C19" s="169"/>
      <c r="D19" s="169"/>
      <c r="E19" s="162" t="s">
        <v>1</v>
      </c>
      <c r="F19" s="172"/>
      <c r="G19" s="22" t="s">
        <v>253</v>
      </c>
    </row>
    <row r="20" spans="1:8" ht="12.75" customHeight="1">
      <c r="A20" s="169"/>
      <c r="B20" s="169" t="s">
        <v>79</v>
      </c>
      <c r="C20" s="169"/>
      <c r="D20" s="169"/>
      <c r="E20" s="162" t="s">
        <v>78</v>
      </c>
      <c r="F20" s="172"/>
      <c r="G20" s="75">
        <v>44</v>
      </c>
      <c r="H20" s="3" t="s">
        <v>710</v>
      </c>
    </row>
    <row r="21" spans="1:8" ht="12.75" customHeight="1">
      <c r="A21" s="169"/>
      <c r="B21" s="169" t="s">
        <v>77</v>
      </c>
      <c r="C21" s="169"/>
      <c r="D21" s="169"/>
      <c r="E21" s="162" t="s">
        <v>76</v>
      </c>
      <c r="F21" s="172"/>
      <c r="G21" s="75">
        <v>8470</v>
      </c>
      <c r="H21" s="3" t="s">
        <v>434</v>
      </c>
    </row>
    <row r="22" spans="1:8" ht="12.75" customHeight="1">
      <c r="A22" s="169"/>
      <c r="B22" s="169" t="s">
        <v>75</v>
      </c>
      <c r="C22" s="169"/>
      <c r="D22" s="169"/>
      <c r="E22" s="162" t="s">
        <v>74</v>
      </c>
      <c r="F22" s="170"/>
      <c r="G22" s="75">
        <v>140</v>
      </c>
      <c r="H22" s="789" t="s">
        <v>946</v>
      </c>
    </row>
    <row r="23" spans="1:8" ht="12.75" customHeight="1">
      <c r="A23" s="169"/>
      <c r="B23" s="169" t="s">
        <v>73</v>
      </c>
      <c r="C23" s="169"/>
      <c r="D23" s="169"/>
      <c r="E23" s="162" t="s">
        <v>49</v>
      </c>
      <c r="F23" s="170"/>
      <c r="G23" s="75">
        <v>10</v>
      </c>
      <c r="H23" s="789"/>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75"/>
      <c r="H25" s="207"/>
    </row>
    <row r="26" spans="1:8" ht="12.75" customHeight="1">
      <c r="A26" s="169"/>
      <c r="B26" s="169" t="s">
        <v>745</v>
      </c>
      <c r="C26" s="169"/>
      <c r="D26" s="169"/>
      <c r="E26" s="162" t="s">
        <v>746</v>
      </c>
      <c r="F26" s="170"/>
      <c r="G26" s="75"/>
      <c r="H26" s="207"/>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18</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207"/>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207"/>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0</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1</v>
      </c>
      <c r="H67" s="3" t="s">
        <v>402</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29">
        <v>3632</v>
      </c>
      <c r="H82" s="3" t="s">
        <v>368</v>
      </c>
    </row>
    <row r="83" spans="1:8" ht="12.75" customHeight="1">
      <c r="A83" s="169"/>
      <c r="B83" s="163"/>
      <c r="C83" s="169" t="s">
        <v>737</v>
      </c>
      <c r="D83" s="169"/>
      <c r="E83" s="162" t="s">
        <v>42</v>
      </c>
      <c r="F83" s="184"/>
      <c r="G83" s="29">
        <v>0</v>
      </c>
    </row>
    <row r="84" spans="1:8" ht="12.75" customHeight="1">
      <c r="A84" s="169"/>
      <c r="B84" s="163"/>
      <c r="C84" s="169" t="s">
        <v>738</v>
      </c>
      <c r="D84" s="169"/>
      <c r="E84" s="162" t="s">
        <v>42</v>
      </c>
      <c r="F84" s="184"/>
      <c r="G84" s="22">
        <v>621</v>
      </c>
      <c r="H84" s="3" t="s">
        <v>3356</v>
      </c>
    </row>
    <row r="85" spans="1:8" ht="12.75" customHeight="1">
      <c r="A85" s="169"/>
      <c r="B85" s="163"/>
      <c r="C85" s="169" t="s">
        <v>739</v>
      </c>
      <c r="D85" s="169"/>
      <c r="E85" s="162" t="s">
        <v>42</v>
      </c>
      <c r="F85" s="184"/>
      <c r="G85" s="22">
        <v>0</v>
      </c>
    </row>
    <row r="86" spans="1:8" ht="12.75" customHeight="1">
      <c r="A86" s="169"/>
      <c r="B86" s="163" t="s">
        <v>740</v>
      </c>
      <c r="C86" s="169"/>
      <c r="D86" s="169"/>
      <c r="E86" s="162" t="s">
        <v>741</v>
      </c>
      <c r="F86" s="184"/>
      <c r="G86" s="22"/>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c r="H89" s="72" t="s">
        <v>346</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246</v>
      </c>
    </row>
    <row r="19" spans="1:8" ht="12.75" customHeight="1">
      <c r="A19" s="169"/>
      <c r="B19" s="169" t="s">
        <v>80</v>
      </c>
      <c r="C19" s="169"/>
      <c r="D19" s="169"/>
      <c r="E19" s="162" t="s">
        <v>1</v>
      </c>
      <c r="F19" s="172"/>
      <c r="G19" s="22" t="s">
        <v>254</v>
      </c>
    </row>
    <row r="20" spans="1:8" ht="12.75" customHeight="1">
      <c r="A20" s="169"/>
      <c r="B20" s="169" t="s">
        <v>79</v>
      </c>
      <c r="C20" s="169"/>
      <c r="D20" s="169"/>
      <c r="E20" s="162" t="s">
        <v>78</v>
      </c>
      <c r="F20" s="172"/>
      <c r="G20" s="75">
        <v>44</v>
      </c>
      <c r="H20" s="3" t="s">
        <v>710</v>
      </c>
    </row>
    <row r="21" spans="1:8" ht="12.75" customHeight="1">
      <c r="A21" s="169"/>
      <c r="B21" s="169" t="s">
        <v>77</v>
      </c>
      <c r="C21" s="169"/>
      <c r="D21" s="169"/>
      <c r="E21" s="162" t="s">
        <v>76</v>
      </c>
      <c r="F21" s="172"/>
      <c r="G21" s="75">
        <v>8470</v>
      </c>
      <c r="H21" s="3" t="s">
        <v>434</v>
      </c>
    </row>
    <row r="22" spans="1:8" ht="12.75" customHeight="1">
      <c r="A22" s="169"/>
      <c r="B22" s="169" t="s">
        <v>75</v>
      </c>
      <c r="C22" s="169"/>
      <c r="D22" s="169"/>
      <c r="E22" s="162" t="s">
        <v>74</v>
      </c>
      <c r="F22" s="170"/>
      <c r="G22" s="75">
        <v>140</v>
      </c>
      <c r="H22" s="789" t="s">
        <v>946</v>
      </c>
    </row>
    <row r="23" spans="1:8" ht="12.75" customHeight="1">
      <c r="A23" s="169"/>
      <c r="B23" s="169" t="s">
        <v>73</v>
      </c>
      <c r="C23" s="169"/>
      <c r="D23" s="169"/>
      <c r="E23" s="162" t="s">
        <v>49</v>
      </c>
      <c r="F23" s="170"/>
      <c r="G23" s="75">
        <v>10</v>
      </c>
      <c r="H23" s="789"/>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75"/>
      <c r="H25" s="207"/>
    </row>
    <row r="26" spans="1:8" ht="12.75" customHeight="1">
      <c r="A26" s="169"/>
      <c r="B26" s="169" t="s">
        <v>745</v>
      </c>
      <c r="C26" s="169"/>
      <c r="D26" s="169"/>
      <c r="E26" s="162" t="s">
        <v>746</v>
      </c>
      <c r="F26" s="170"/>
      <c r="G26" s="75"/>
      <c r="H26" s="207"/>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24</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207"/>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207"/>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0</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1</v>
      </c>
      <c r="H67" s="3" t="s">
        <v>402</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29">
        <v>3632</v>
      </c>
      <c r="H82" s="3" t="s">
        <v>368</v>
      </c>
    </row>
    <row r="83" spans="1:8" ht="12.75" customHeight="1">
      <c r="A83" s="169"/>
      <c r="B83" s="163"/>
      <c r="C83" s="169" t="s">
        <v>737</v>
      </c>
      <c r="D83" s="169"/>
      <c r="E83" s="162" t="s">
        <v>42</v>
      </c>
      <c r="F83" s="184"/>
      <c r="G83" s="29">
        <v>0</v>
      </c>
    </row>
    <row r="84" spans="1:8" ht="12.75" customHeight="1">
      <c r="A84" s="169"/>
      <c r="B84" s="163"/>
      <c r="C84" s="169" t="s">
        <v>738</v>
      </c>
      <c r="D84" s="169"/>
      <c r="E84" s="162" t="s">
        <v>42</v>
      </c>
      <c r="F84" s="184"/>
      <c r="G84" s="22">
        <v>621</v>
      </c>
      <c r="H84" s="3" t="s">
        <v>3356</v>
      </c>
    </row>
    <row r="85" spans="1:8" ht="12.75" customHeight="1">
      <c r="A85" s="169"/>
      <c r="B85" s="163"/>
      <c r="C85" s="169" t="s">
        <v>739</v>
      </c>
      <c r="D85" s="169"/>
      <c r="E85" s="162" t="s">
        <v>42</v>
      </c>
      <c r="F85" s="184"/>
      <c r="G85" s="22">
        <v>0</v>
      </c>
    </row>
    <row r="86" spans="1:8" ht="12.75" customHeight="1">
      <c r="A86" s="169"/>
      <c r="B86" s="163" t="s">
        <v>740</v>
      </c>
      <c r="C86" s="169"/>
      <c r="D86" s="169"/>
      <c r="E86" s="162" t="s">
        <v>741</v>
      </c>
      <c r="F86" s="184"/>
      <c r="G86" s="22"/>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c r="H89" s="72" t="s">
        <v>346</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7030A0"/>
  </sheetPr>
  <dimension ref="A1:H92"/>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t="s">
        <v>711</v>
      </c>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333</v>
      </c>
    </row>
    <row r="19" spans="1:8" ht="12.75" customHeight="1">
      <c r="A19" s="169"/>
      <c r="B19" s="169" t="s">
        <v>80</v>
      </c>
      <c r="C19" s="169"/>
      <c r="D19" s="169"/>
      <c r="E19" s="162" t="s">
        <v>1</v>
      </c>
      <c r="F19" s="172"/>
      <c r="G19" s="38" t="s">
        <v>334</v>
      </c>
    </row>
    <row r="20" spans="1:8" ht="12.75" customHeight="1">
      <c r="A20" s="169"/>
      <c r="B20" s="169" t="s">
        <v>79</v>
      </c>
      <c r="C20" s="169"/>
      <c r="D20" s="169"/>
      <c r="E20" s="162" t="s">
        <v>78</v>
      </c>
      <c r="F20" s="172"/>
      <c r="G20" s="38">
        <v>37</v>
      </c>
    </row>
    <row r="21" spans="1:8" ht="12.75" customHeight="1">
      <c r="A21" s="169"/>
      <c r="B21" s="169" t="s">
        <v>77</v>
      </c>
      <c r="C21" s="169"/>
      <c r="D21" s="169"/>
      <c r="E21" s="162" t="s">
        <v>76</v>
      </c>
      <c r="F21" s="172"/>
      <c r="G21" s="38"/>
    </row>
    <row r="22" spans="1:8" ht="12.75" customHeight="1">
      <c r="A22" s="169"/>
      <c r="B22" s="169" t="s">
        <v>75</v>
      </c>
      <c r="C22" s="169"/>
      <c r="D22" s="169"/>
      <c r="E22" s="162" t="s">
        <v>74</v>
      </c>
      <c r="F22" s="170"/>
      <c r="G22" s="38">
        <v>950</v>
      </c>
      <c r="H22" s="803" t="s">
        <v>947</v>
      </c>
    </row>
    <row r="23" spans="1:8" ht="12.75" customHeight="1">
      <c r="A23" s="169"/>
      <c r="B23" s="169" t="s">
        <v>73</v>
      </c>
      <c r="C23" s="169"/>
      <c r="D23" s="169"/>
      <c r="E23" s="162" t="s">
        <v>49</v>
      </c>
      <c r="F23" s="170"/>
      <c r="G23" s="38">
        <v>10</v>
      </c>
      <c r="H23" s="803"/>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38"/>
      <c r="H25" s="207"/>
    </row>
    <row r="26" spans="1:8" ht="12.75" customHeight="1">
      <c r="A26" s="169"/>
      <c r="B26" s="169" t="s">
        <v>745</v>
      </c>
      <c r="C26" s="169"/>
      <c r="D26" s="169"/>
      <c r="E26" s="162" t="s">
        <v>746</v>
      </c>
      <c r="F26" s="170"/>
      <c r="G26" s="38"/>
      <c r="H26" s="207"/>
    </row>
    <row r="27" spans="1:8" ht="12.75" customHeight="1">
      <c r="A27" s="169"/>
      <c r="B27" s="169" t="s">
        <v>437</v>
      </c>
      <c r="C27" s="169"/>
      <c r="D27" s="169"/>
      <c r="E27" s="162" t="s">
        <v>72</v>
      </c>
      <c r="F27" s="170"/>
      <c r="G27" s="58"/>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34.700000000000003</v>
      </c>
      <c r="H30" s="3" t="s">
        <v>412</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58"/>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207"/>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207"/>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7" ht="12.75" customHeight="1">
      <c r="A65" s="169"/>
      <c r="B65" s="187"/>
      <c r="C65" s="187" t="s">
        <v>750</v>
      </c>
      <c r="D65" s="169"/>
      <c r="E65" s="162" t="s">
        <v>1</v>
      </c>
      <c r="F65" s="184"/>
      <c r="G65" s="13"/>
    </row>
    <row r="66" spans="1:7" ht="12.75" customHeight="1">
      <c r="A66" s="169"/>
      <c r="B66" s="187"/>
      <c r="C66" s="187" t="s">
        <v>751</v>
      </c>
      <c r="D66" s="169"/>
      <c r="E66" s="162" t="s">
        <v>1</v>
      </c>
      <c r="F66" s="184"/>
      <c r="G66" s="13"/>
    </row>
    <row r="67" spans="1:7" ht="12.75" customHeight="1">
      <c r="A67" s="169"/>
      <c r="B67" s="187"/>
      <c r="C67" s="187" t="s">
        <v>752</v>
      </c>
      <c r="D67" s="169"/>
      <c r="E67" s="162" t="s">
        <v>1</v>
      </c>
      <c r="F67" s="184"/>
      <c r="G67" s="13"/>
    </row>
    <row r="68" spans="1:7" ht="12.75" customHeight="1">
      <c r="A68" s="169"/>
      <c r="B68" s="187" t="s">
        <v>43</v>
      </c>
      <c r="C68" s="187"/>
      <c r="D68" s="169"/>
      <c r="E68" s="162"/>
      <c r="F68" s="184"/>
      <c r="G68" s="11"/>
    </row>
    <row r="69" spans="1:7" ht="12.75" customHeight="1">
      <c r="A69" s="169"/>
      <c r="B69" s="187"/>
      <c r="C69" s="187" t="s">
        <v>753</v>
      </c>
      <c r="D69" s="169"/>
      <c r="E69" s="162" t="s">
        <v>1</v>
      </c>
      <c r="F69" s="184"/>
      <c r="G69" s="13"/>
    </row>
    <row r="70" spans="1:7" ht="12.75" customHeight="1">
      <c r="A70" s="169"/>
      <c r="B70" s="187"/>
      <c r="C70" s="187" t="s">
        <v>754</v>
      </c>
      <c r="D70" s="169"/>
      <c r="E70" s="162" t="s">
        <v>1</v>
      </c>
      <c r="F70" s="184"/>
      <c r="G70" s="13"/>
    </row>
    <row r="71" spans="1:7" ht="12.75" customHeight="1">
      <c r="A71" s="169"/>
      <c r="B71" s="187"/>
      <c r="C71" s="187" t="s">
        <v>755</v>
      </c>
      <c r="D71" s="169"/>
      <c r="E71" s="162" t="s">
        <v>1</v>
      </c>
      <c r="F71" s="184"/>
      <c r="G71" s="13"/>
    </row>
    <row r="72" spans="1:7" ht="12.75" customHeight="1">
      <c r="A72" s="191"/>
      <c r="B72" s="192"/>
      <c r="C72" s="192"/>
      <c r="D72" s="191"/>
      <c r="E72" s="164"/>
      <c r="F72" s="184"/>
      <c r="G72" s="14"/>
    </row>
    <row r="73" spans="1:7" ht="12.75" customHeight="1">
      <c r="A73" s="169" t="s">
        <v>728</v>
      </c>
      <c r="B73" s="187"/>
      <c r="C73" s="187"/>
      <c r="D73" s="169"/>
      <c r="E73" s="162" t="s">
        <v>1</v>
      </c>
      <c r="F73" s="184"/>
      <c r="G73" s="199"/>
    </row>
    <row r="74" spans="1:7" ht="12.75" customHeight="1">
      <c r="A74" s="191"/>
      <c r="B74" s="192"/>
      <c r="C74" s="192"/>
      <c r="D74" s="191"/>
      <c r="E74" s="164"/>
      <c r="F74" s="184"/>
      <c r="G74" s="6"/>
    </row>
    <row r="75" spans="1:7" ht="12.75" customHeight="1">
      <c r="A75" s="191" t="s">
        <v>729</v>
      </c>
      <c r="B75" s="192"/>
      <c r="C75" s="191"/>
      <c r="D75" s="191"/>
      <c r="E75" s="164"/>
      <c r="F75" s="184"/>
      <c r="G75" s="6"/>
    </row>
    <row r="76" spans="1:7" ht="12.75" customHeight="1">
      <c r="A76" s="191"/>
      <c r="B76" s="195" t="s">
        <v>730</v>
      </c>
      <c r="C76" s="191"/>
      <c r="D76" s="191"/>
      <c r="E76" s="164"/>
      <c r="F76" s="184"/>
      <c r="G76" s="6"/>
    </row>
    <row r="77" spans="1:7" ht="12.75" customHeight="1">
      <c r="A77" s="169"/>
      <c r="B77" s="163"/>
      <c r="C77" s="169" t="s">
        <v>731</v>
      </c>
      <c r="D77" s="169"/>
      <c r="E77" s="162" t="s">
        <v>49</v>
      </c>
      <c r="F77" s="184"/>
      <c r="G77" s="13">
        <v>1</v>
      </c>
    </row>
    <row r="78" spans="1:7" ht="12.75" customHeight="1">
      <c r="A78" s="169"/>
      <c r="B78" s="163"/>
      <c r="C78" s="169" t="s">
        <v>732</v>
      </c>
      <c r="D78" s="169"/>
      <c r="E78" s="162" t="s">
        <v>49</v>
      </c>
      <c r="F78" s="184"/>
      <c r="G78" s="13">
        <v>0</v>
      </c>
    </row>
    <row r="79" spans="1:7" ht="12.75" customHeight="1">
      <c r="A79" s="169"/>
      <c r="B79" s="163"/>
      <c r="C79" s="169" t="s">
        <v>733</v>
      </c>
      <c r="D79" s="169"/>
      <c r="E79" s="162" t="s">
        <v>49</v>
      </c>
      <c r="F79" s="184"/>
      <c r="G79" s="13">
        <v>1</v>
      </c>
    </row>
    <row r="80" spans="1:7"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13">
        <v>5602</v>
      </c>
      <c r="H82" s="3" t="s">
        <v>369</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2900</v>
      </c>
      <c r="H84" s="205" t="s">
        <v>370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row>
    <row r="90" spans="1:8" ht="12.75" customHeight="1"/>
    <row r="91" spans="1:8" ht="12.75" customHeight="1"/>
    <row r="92" spans="1:8" ht="12.75" customHeight="1"/>
  </sheetData>
  <mergeCells count="2">
    <mergeCell ref="A5:D5"/>
    <mergeCell ref="H22:H23"/>
  </mergeCells>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874</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4"/>
      <c r="H9" s="3"/>
    </row>
    <row r="10" spans="1:8" s="1" customFormat="1" ht="12.75" customHeight="1">
      <c r="A10" s="169"/>
      <c r="B10" s="171" t="s">
        <v>89</v>
      </c>
      <c r="C10" s="171"/>
      <c r="D10" s="171"/>
      <c r="E10" s="162" t="s">
        <v>1</v>
      </c>
      <c r="F10" s="172"/>
      <c r="G10" s="174"/>
      <c r="H10" s="3"/>
    </row>
    <row r="11" spans="1:8" s="1" customFormat="1" ht="12.75" customHeight="1">
      <c r="A11" s="169"/>
      <c r="B11" s="171" t="s">
        <v>88</v>
      </c>
      <c r="C11" s="171"/>
      <c r="D11" s="171"/>
      <c r="E11" s="162" t="s">
        <v>1</v>
      </c>
      <c r="F11" s="172"/>
      <c r="G11" s="174"/>
      <c r="H11" s="3"/>
    </row>
    <row r="12" spans="1:8" s="1" customFormat="1" ht="12.75" customHeight="1">
      <c r="A12" s="169"/>
      <c r="B12" s="171" t="s">
        <v>87</v>
      </c>
      <c r="C12" s="171"/>
      <c r="D12" s="171"/>
      <c r="E12" s="162" t="s">
        <v>1</v>
      </c>
      <c r="F12" s="172"/>
      <c r="G12" s="174"/>
      <c r="H12" s="3"/>
    </row>
    <row r="13" spans="1:8" s="1" customFormat="1" ht="12.75" customHeight="1">
      <c r="A13" s="169"/>
      <c r="B13" s="171" t="s">
        <v>86</v>
      </c>
      <c r="C13" s="171"/>
      <c r="D13" s="171"/>
      <c r="E13" s="162" t="s">
        <v>1</v>
      </c>
      <c r="F13" s="172"/>
      <c r="G13" s="174"/>
      <c r="H13" s="3"/>
    </row>
    <row r="14" spans="1:8" s="1" customFormat="1" ht="12.75" customHeight="1">
      <c r="A14" s="169"/>
      <c r="B14" s="171" t="s">
        <v>85</v>
      </c>
      <c r="C14" s="171"/>
      <c r="D14" s="171"/>
      <c r="E14" s="162" t="s">
        <v>1</v>
      </c>
      <c r="F14" s="172"/>
      <c r="G14" s="174"/>
      <c r="H14" s="3"/>
    </row>
    <row r="15" spans="1:8" s="1" customFormat="1" ht="12.75" customHeight="1">
      <c r="A15" s="169"/>
      <c r="B15" s="170" t="s">
        <v>84</v>
      </c>
      <c r="C15" s="171"/>
      <c r="D15" s="171"/>
      <c r="E15" s="162" t="s">
        <v>1</v>
      </c>
      <c r="F15" s="172"/>
      <c r="G15" s="174"/>
      <c r="H15" s="3"/>
    </row>
    <row r="16" spans="1:8" s="1" customFormat="1" ht="12.75" customHeight="1">
      <c r="A16" s="169"/>
      <c r="B16" s="169"/>
      <c r="C16" s="169"/>
      <c r="D16" s="169"/>
      <c r="E16" s="165"/>
      <c r="F16" s="172"/>
      <c r="G16" s="110"/>
      <c r="H16" s="3"/>
    </row>
    <row r="17" spans="1:8" s="1" customFormat="1" ht="12.75" customHeight="1">
      <c r="A17" s="169" t="s">
        <v>83</v>
      </c>
      <c r="B17" s="169"/>
      <c r="C17" s="169"/>
      <c r="D17" s="169"/>
      <c r="E17" s="162"/>
      <c r="F17" s="172"/>
      <c r="G17" s="309"/>
      <c r="H17" s="3"/>
    </row>
    <row r="18" spans="1:8" s="1" customFormat="1" ht="12.75" customHeight="1">
      <c r="A18" s="169"/>
      <c r="B18" s="169" t="s">
        <v>82</v>
      </c>
      <c r="C18" s="169"/>
      <c r="D18" s="169"/>
      <c r="E18" s="162" t="s">
        <v>1</v>
      </c>
      <c r="F18" s="172"/>
      <c r="G18" s="174" t="s">
        <v>333</v>
      </c>
      <c r="H18" s="3"/>
    </row>
    <row r="19" spans="1:8" s="1" customFormat="1" ht="12.75" customHeight="1">
      <c r="A19" s="169"/>
      <c r="B19" s="169" t="s">
        <v>80</v>
      </c>
      <c r="C19" s="169"/>
      <c r="D19" s="169"/>
      <c r="E19" s="162" t="s">
        <v>1</v>
      </c>
      <c r="F19" s="172"/>
      <c r="G19" s="174" t="s">
        <v>870</v>
      </c>
      <c r="H19" s="3"/>
    </row>
    <row r="20" spans="1:8" s="1" customFormat="1" ht="12.75" customHeight="1">
      <c r="A20" s="169"/>
      <c r="B20" s="169" t="s">
        <v>79</v>
      </c>
      <c r="C20" s="169"/>
      <c r="D20" s="169"/>
      <c r="E20" s="162" t="s">
        <v>78</v>
      </c>
      <c r="F20" s="172"/>
      <c r="G20" s="174">
        <v>4</v>
      </c>
      <c r="H20" s="121" t="s">
        <v>884</v>
      </c>
    </row>
    <row r="21" spans="1:8" s="1" customFormat="1" ht="12.75" customHeight="1">
      <c r="A21" s="169"/>
      <c r="B21" s="169" t="s">
        <v>77</v>
      </c>
      <c r="C21" s="169"/>
      <c r="D21" s="169"/>
      <c r="E21" s="162" t="s">
        <v>76</v>
      </c>
      <c r="F21" s="172"/>
      <c r="G21" s="174">
        <v>8500</v>
      </c>
      <c r="H21" s="121" t="s">
        <v>886</v>
      </c>
    </row>
    <row r="22" spans="1:8" s="1" customFormat="1" ht="12.75" customHeight="1">
      <c r="A22" s="169"/>
      <c r="B22" s="169" t="s">
        <v>75</v>
      </c>
      <c r="C22" s="169"/>
      <c r="D22" s="169"/>
      <c r="E22" s="162" t="s">
        <v>74</v>
      </c>
      <c r="F22" s="170"/>
      <c r="G22" s="76">
        <v>140000</v>
      </c>
      <c r="H22" s="212" t="s">
        <v>883</v>
      </c>
    </row>
    <row r="23" spans="1:8" s="1" customFormat="1" ht="12.75" customHeight="1">
      <c r="A23" s="169"/>
      <c r="B23" s="169" t="s">
        <v>73</v>
      </c>
      <c r="C23" s="169"/>
      <c r="D23" s="169"/>
      <c r="E23" s="162" t="s">
        <v>49</v>
      </c>
      <c r="F23" s="170"/>
      <c r="G23" s="76"/>
      <c r="H23" s="212"/>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349"/>
      <c r="H27" s="3"/>
    </row>
    <row r="28" spans="1:8" s="1" customFormat="1" ht="12.75" customHeight="1">
      <c r="A28" s="169"/>
      <c r="B28" s="169"/>
      <c r="C28" s="169"/>
      <c r="D28" s="169"/>
      <c r="E28" s="162"/>
      <c r="F28" s="170"/>
      <c r="G28" s="309"/>
      <c r="H28" s="3"/>
    </row>
    <row r="29" spans="1:8" s="1" customFormat="1" ht="12.75" customHeight="1">
      <c r="A29" s="169" t="s">
        <v>71</v>
      </c>
      <c r="B29" s="169"/>
      <c r="C29" s="169"/>
      <c r="D29" s="169"/>
      <c r="E29" s="162"/>
      <c r="F29" s="170"/>
      <c r="G29" s="309"/>
      <c r="H29" s="3"/>
    </row>
    <row r="30" spans="1:8" s="1" customFormat="1" ht="12.75" customHeight="1">
      <c r="A30" s="169"/>
      <c r="B30" s="169" t="s">
        <v>70</v>
      </c>
      <c r="C30" s="169"/>
      <c r="D30" s="169"/>
      <c r="E30" s="162" t="s">
        <v>69</v>
      </c>
      <c r="F30" s="170"/>
      <c r="G30" s="174">
        <v>37</v>
      </c>
      <c r="H30" s="121" t="s">
        <v>873</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349"/>
      <c r="H32" s="3"/>
    </row>
    <row r="33" spans="1:8" s="1" customFormat="1" ht="12.75" customHeight="1">
      <c r="A33" s="169"/>
      <c r="B33" s="177"/>
      <c r="C33" s="170"/>
      <c r="D33" s="169" t="s">
        <v>66</v>
      </c>
      <c r="E33" s="162" t="s">
        <v>62</v>
      </c>
      <c r="F33" s="170"/>
      <c r="G33" s="349"/>
      <c r="H33" s="3"/>
    </row>
    <row r="34" spans="1:8" s="1" customFormat="1" ht="12.75" customHeight="1">
      <c r="A34" s="169"/>
      <c r="B34" s="178"/>
      <c r="C34" s="170"/>
      <c r="D34" s="169" t="s">
        <v>65</v>
      </c>
      <c r="E34" s="162" t="s">
        <v>62</v>
      </c>
      <c r="F34" s="170"/>
      <c r="G34" s="349"/>
      <c r="H34" s="3"/>
    </row>
    <row r="35" spans="1:8" s="1" customFormat="1" ht="12.75" customHeight="1">
      <c r="A35" s="169"/>
      <c r="B35" s="178"/>
      <c r="C35" s="170"/>
      <c r="D35" s="169" t="s">
        <v>64</v>
      </c>
      <c r="E35" s="162" t="s">
        <v>62</v>
      </c>
      <c r="F35" s="170"/>
      <c r="G35" s="349"/>
      <c r="H35" s="3"/>
    </row>
    <row r="36" spans="1:8" s="1" customFormat="1" ht="12.75" customHeight="1">
      <c r="A36" s="169"/>
      <c r="B36" s="178"/>
      <c r="C36" s="170"/>
      <c r="D36" s="169" t="s">
        <v>63</v>
      </c>
      <c r="E36" s="162" t="s">
        <v>62</v>
      </c>
      <c r="F36" s="170"/>
      <c r="G36" s="349"/>
      <c r="H36" s="3"/>
    </row>
    <row r="37" spans="1:8" s="1" customFormat="1" ht="12.75" customHeight="1">
      <c r="A37" s="169"/>
      <c r="B37" s="169"/>
      <c r="C37" s="170"/>
      <c r="D37" s="169" t="s">
        <v>757</v>
      </c>
      <c r="E37" s="162" t="s">
        <v>62</v>
      </c>
      <c r="F37" s="170"/>
      <c r="G37" s="349"/>
      <c r="H37" s="3"/>
    </row>
    <row r="38" spans="1:8" s="1" customFormat="1" ht="12.75" customHeight="1">
      <c r="A38" s="169"/>
      <c r="B38" s="169"/>
      <c r="C38" s="170"/>
      <c r="D38" s="169" t="s">
        <v>758</v>
      </c>
      <c r="E38" s="162" t="s">
        <v>62</v>
      </c>
      <c r="F38" s="170"/>
      <c r="G38" s="349"/>
      <c r="H38" s="3"/>
    </row>
    <row r="39" spans="1:8" s="1" customFormat="1" ht="12.75" customHeight="1">
      <c r="A39" s="169"/>
      <c r="B39" s="169"/>
      <c r="C39" s="170"/>
      <c r="D39" s="169"/>
      <c r="E39" s="162"/>
      <c r="F39" s="170"/>
      <c r="G39" s="249"/>
      <c r="H39" s="3"/>
    </row>
    <row r="40" spans="1:8" s="1" customFormat="1" ht="12.75" customHeight="1">
      <c r="A40" s="169" t="s">
        <v>61</v>
      </c>
      <c r="B40" s="169"/>
      <c r="C40" s="169"/>
      <c r="D40" s="169"/>
      <c r="E40" s="162"/>
      <c r="F40" s="170"/>
      <c r="G40" s="311"/>
      <c r="H40" s="3"/>
    </row>
    <row r="41" spans="1:8" s="1" customFormat="1" ht="12.75" customHeight="1">
      <c r="A41" s="166" t="s">
        <v>60</v>
      </c>
      <c r="B41" s="169"/>
      <c r="C41" s="169"/>
      <c r="D41" s="169"/>
      <c r="E41" s="162"/>
      <c r="F41" s="170"/>
      <c r="G41" s="312"/>
      <c r="H41" s="3"/>
    </row>
    <row r="42" spans="1:8" s="1" customFormat="1" ht="12.75" customHeight="1">
      <c r="A42" s="169"/>
      <c r="B42" s="169" t="s">
        <v>59</v>
      </c>
      <c r="C42" s="169"/>
      <c r="D42" s="169"/>
      <c r="E42" s="162" t="s">
        <v>45</v>
      </c>
      <c r="F42" s="170"/>
      <c r="G42" s="174"/>
      <c r="H42" s="3"/>
    </row>
    <row r="43" spans="1:8" s="1" customFormat="1" ht="12.75" customHeight="1">
      <c r="A43" s="169"/>
      <c r="B43" s="169" t="s">
        <v>58</v>
      </c>
      <c r="C43" s="169"/>
      <c r="D43" s="169"/>
      <c r="E43" s="162" t="s">
        <v>56</v>
      </c>
      <c r="F43" s="170"/>
      <c r="G43" s="174"/>
      <c r="H43" s="3"/>
    </row>
    <row r="44" spans="1:8" s="1" customFormat="1" ht="12.75" customHeight="1">
      <c r="A44" s="169"/>
      <c r="B44" s="163" t="s">
        <v>57</v>
      </c>
      <c r="C44" s="169"/>
      <c r="D44" s="169"/>
      <c r="E44" s="162" t="s">
        <v>56</v>
      </c>
      <c r="F44" s="170"/>
      <c r="G44" s="349"/>
      <c r="H44" s="3"/>
    </row>
    <row r="45" spans="1:8" s="1" customFormat="1" ht="12.75" customHeight="1">
      <c r="A45" s="169"/>
      <c r="B45" s="163" t="s">
        <v>55</v>
      </c>
      <c r="C45" s="169"/>
      <c r="D45" s="169"/>
      <c r="E45" s="162" t="s">
        <v>515</v>
      </c>
      <c r="F45" s="170"/>
      <c r="G45" s="349"/>
      <c r="H45" s="3"/>
    </row>
    <row r="46" spans="1:8" s="1" customFormat="1" ht="12.75" customHeight="1">
      <c r="A46" s="169"/>
      <c r="B46" s="163" t="s">
        <v>54</v>
      </c>
      <c r="C46" s="169"/>
      <c r="D46" s="169"/>
      <c r="E46" s="162" t="s">
        <v>45</v>
      </c>
      <c r="F46" s="170"/>
      <c r="G46" s="349"/>
      <c r="H46" s="3"/>
    </row>
    <row r="47" spans="1:8" s="1" customFormat="1" ht="12.75" customHeight="1">
      <c r="A47" s="169"/>
      <c r="B47" s="163" t="s">
        <v>53</v>
      </c>
      <c r="C47" s="169"/>
      <c r="D47" s="169"/>
      <c r="E47" s="162" t="s">
        <v>52</v>
      </c>
      <c r="F47" s="170"/>
      <c r="G47" s="349"/>
      <c r="H47" s="3"/>
    </row>
    <row r="48" spans="1:8" s="1" customFormat="1" ht="12.75" customHeight="1">
      <c r="A48" s="169"/>
      <c r="B48" s="163" t="s">
        <v>51</v>
      </c>
      <c r="C48" s="169"/>
      <c r="D48" s="169"/>
      <c r="E48" s="162" t="s">
        <v>49</v>
      </c>
      <c r="F48" s="170"/>
      <c r="G48" s="69">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349"/>
      <c r="H50" s="3"/>
    </row>
    <row r="51" spans="1:8" s="1" customFormat="1" ht="12.75" customHeight="1">
      <c r="A51" s="169"/>
      <c r="B51" s="163" t="s">
        <v>748</v>
      </c>
      <c r="C51" s="169"/>
      <c r="D51" s="169"/>
      <c r="E51" s="162" t="s">
        <v>49</v>
      </c>
      <c r="F51" s="170"/>
      <c r="G51" s="349"/>
      <c r="H51" s="3"/>
    </row>
    <row r="52" spans="1:8" s="1" customFormat="1" ht="12.75" customHeight="1">
      <c r="A52" s="169"/>
      <c r="B52" s="169"/>
      <c r="C52" s="169"/>
      <c r="D52" s="169"/>
      <c r="E52" s="162"/>
      <c r="F52" s="170"/>
      <c r="G52" s="309"/>
      <c r="H52" s="3"/>
    </row>
    <row r="53" spans="1:8" s="1" customFormat="1" ht="12.75" customHeight="1">
      <c r="A53" s="169" t="s">
        <v>48</v>
      </c>
      <c r="B53" s="169"/>
      <c r="C53" s="169"/>
      <c r="D53" s="169"/>
      <c r="E53" s="162"/>
      <c r="F53" s="170"/>
      <c r="G53" s="309"/>
      <c r="H53" s="3"/>
    </row>
    <row r="54" spans="1:8" s="1" customFormat="1" ht="12.75" customHeight="1">
      <c r="A54" s="169"/>
      <c r="B54" s="169" t="s">
        <v>47</v>
      </c>
      <c r="C54" s="169"/>
      <c r="D54" s="169"/>
      <c r="E54" s="162" t="s">
        <v>1</v>
      </c>
      <c r="F54" s="170"/>
      <c r="G54" s="174"/>
      <c r="H54" s="3"/>
    </row>
    <row r="55" spans="1:8" s="1" customFormat="1" ht="12.75" customHeight="1">
      <c r="A55" s="169"/>
      <c r="B55" s="169" t="s">
        <v>46</v>
      </c>
      <c r="C55" s="169"/>
      <c r="D55" s="169"/>
      <c r="E55" s="162" t="s">
        <v>1</v>
      </c>
      <c r="F55" s="170"/>
      <c r="G55" s="174"/>
      <c r="H55" s="3"/>
    </row>
    <row r="56" spans="1:8" s="1" customFormat="1" ht="12.75" customHeight="1">
      <c r="A56" s="169"/>
      <c r="B56" s="169" t="s">
        <v>722</v>
      </c>
      <c r="C56" s="169"/>
      <c r="D56" s="169"/>
      <c r="E56" s="162" t="s">
        <v>1</v>
      </c>
      <c r="F56" s="170"/>
      <c r="G56" s="174"/>
      <c r="H56" s="3"/>
    </row>
    <row r="57" spans="1:8" s="1" customFormat="1" ht="12.75" customHeight="1">
      <c r="A57" s="169"/>
      <c r="B57" s="169" t="s">
        <v>723</v>
      </c>
      <c r="C57" s="169"/>
      <c r="D57" s="169"/>
      <c r="E57" s="162" t="s">
        <v>1</v>
      </c>
      <c r="F57" s="170"/>
      <c r="G57" s="174"/>
      <c r="H57" s="3"/>
    </row>
    <row r="58" spans="1:8" s="1" customFormat="1" ht="12.75" customHeight="1">
      <c r="A58" s="169"/>
      <c r="B58" s="169" t="s">
        <v>724</v>
      </c>
      <c r="C58" s="169"/>
      <c r="D58" s="169"/>
      <c r="E58" s="162" t="s">
        <v>1</v>
      </c>
      <c r="F58" s="170"/>
      <c r="G58" s="174"/>
      <c r="H58" s="3"/>
    </row>
    <row r="59" spans="1:8" s="1" customFormat="1" ht="12.75" customHeight="1">
      <c r="A59" s="169"/>
      <c r="B59" s="163" t="s">
        <v>725</v>
      </c>
      <c r="C59" s="169"/>
      <c r="D59" s="169"/>
      <c r="E59" s="162" t="s">
        <v>45</v>
      </c>
      <c r="F59" s="170"/>
      <c r="G59" s="174"/>
      <c r="H59" s="3"/>
    </row>
    <row r="60" spans="1:8" s="1" customFormat="1" ht="12.75" customHeight="1">
      <c r="A60" s="169"/>
      <c r="B60" s="163" t="s">
        <v>726</v>
      </c>
      <c r="C60" s="169"/>
      <c r="D60" s="169"/>
      <c r="E60" s="162" t="s">
        <v>45</v>
      </c>
      <c r="F60" s="182"/>
      <c r="G60" s="349"/>
      <c r="H60" s="3"/>
    </row>
    <row r="61" spans="1:8" s="1" customFormat="1" ht="12.75" customHeight="1">
      <c r="A61" s="169"/>
      <c r="B61" s="163" t="s">
        <v>727</v>
      </c>
      <c r="C61" s="169"/>
      <c r="D61" s="169"/>
      <c r="E61" s="162" t="s">
        <v>49</v>
      </c>
      <c r="F61" s="183"/>
      <c r="G61" s="349"/>
      <c r="H61" s="3"/>
    </row>
    <row r="62" spans="1:8" s="1" customFormat="1" ht="12.75" customHeight="1">
      <c r="A62" s="169"/>
      <c r="B62" s="163"/>
      <c r="C62" s="169"/>
      <c r="D62" s="169"/>
      <c r="E62" s="162"/>
      <c r="F62" s="184"/>
      <c r="G62" s="313"/>
      <c r="H62" s="3"/>
    </row>
    <row r="63" spans="1:8" s="1" customFormat="1" ht="12.75" customHeight="1">
      <c r="A63" s="169" t="s">
        <v>749</v>
      </c>
      <c r="B63" s="163"/>
      <c r="C63" s="169"/>
      <c r="D63" s="169"/>
      <c r="E63" s="162"/>
      <c r="F63" s="184"/>
      <c r="G63" s="294"/>
      <c r="H63" s="3"/>
    </row>
    <row r="64" spans="1:8" s="1" customFormat="1" ht="12.75" customHeight="1">
      <c r="A64" s="169"/>
      <c r="B64" s="187" t="s">
        <v>44</v>
      </c>
      <c r="C64" s="169"/>
      <c r="D64" s="169"/>
      <c r="E64" s="162"/>
      <c r="F64" s="184"/>
      <c r="G64" s="314"/>
      <c r="H64" s="3"/>
    </row>
    <row r="65" spans="1:8" s="1" customFormat="1" ht="12.75" customHeight="1">
      <c r="A65" s="169"/>
      <c r="B65" s="187"/>
      <c r="C65" s="187" t="s">
        <v>750</v>
      </c>
      <c r="D65" s="169"/>
      <c r="E65" s="162" t="s">
        <v>1</v>
      </c>
      <c r="F65" s="184"/>
      <c r="G65" s="87">
        <v>1</v>
      </c>
      <c r="H65" s="3" t="s">
        <v>349</v>
      </c>
    </row>
    <row r="66" spans="1:8" s="1" customFormat="1" ht="12.75" customHeight="1">
      <c r="A66" s="169"/>
      <c r="B66" s="187"/>
      <c r="C66" s="187" t="s">
        <v>751</v>
      </c>
      <c r="D66" s="169"/>
      <c r="E66" s="162" t="s">
        <v>1</v>
      </c>
      <c r="F66" s="184"/>
      <c r="G66" s="87">
        <v>0</v>
      </c>
      <c r="H66" s="3"/>
    </row>
    <row r="67" spans="1:8" s="1" customFormat="1" ht="12.75" customHeight="1">
      <c r="A67" s="169"/>
      <c r="B67" s="187"/>
      <c r="C67" s="187" t="s">
        <v>752</v>
      </c>
      <c r="D67" s="169"/>
      <c r="E67" s="162" t="s">
        <v>1</v>
      </c>
      <c r="F67" s="184"/>
      <c r="G67" s="87">
        <v>0</v>
      </c>
      <c r="H67" s="3"/>
    </row>
    <row r="68" spans="1:8" s="1" customFormat="1" ht="12.75" customHeight="1">
      <c r="A68" s="169"/>
      <c r="B68" s="187" t="s">
        <v>43</v>
      </c>
      <c r="C68" s="187"/>
      <c r="D68" s="169"/>
      <c r="E68" s="162"/>
      <c r="F68" s="184"/>
      <c r="G68" s="338"/>
      <c r="H68" s="3"/>
    </row>
    <row r="69" spans="1:8" s="1" customFormat="1" ht="12.75" customHeight="1">
      <c r="A69" s="169"/>
      <c r="B69" s="187"/>
      <c r="C69" s="187" t="s">
        <v>753</v>
      </c>
      <c r="D69" s="169"/>
      <c r="E69" s="162" t="s">
        <v>1</v>
      </c>
      <c r="F69" s="184"/>
      <c r="G69" s="87">
        <v>1</v>
      </c>
      <c r="H69" s="3" t="s">
        <v>348</v>
      </c>
    </row>
    <row r="70" spans="1:8" s="1" customFormat="1" ht="12.75" customHeight="1">
      <c r="A70" s="169"/>
      <c r="B70" s="187"/>
      <c r="C70" s="187" t="s">
        <v>754</v>
      </c>
      <c r="D70" s="169"/>
      <c r="E70" s="162" t="s">
        <v>1</v>
      </c>
      <c r="F70" s="184"/>
      <c r="G70" s="87">
        <v>0</v>
      </c>
      <c r="H70" s="3"/>
    </row>
    <row r="71" spans="1:8" s="1" customFormat="1" ht="12.75" customHeight="1">
      <c r="A71" s="169"/>
      <c r="B71" s="187"/>
      <c r="C71" s="187" t="s">
        <v>755</v>
      </c>
      <c r="D71" s="169"/>
      <c r="E71" s="162" t="s">
        <v>1</v>
      </c>
      <c r="F71" s="184"/>
      <c r="G71" s="87">
        <v>0</v>
      </c>
      <c r="H71" s="3"/>
    </row>
    <row r="72" spans="1:8" s="1" customFormat="1" ht="12.75" customHeight="1">
      <c r="A72" s="191"/>
      <c r="B72" s="192"/>
      <c r="C72" s="192"/>
      <c r="D72" s="191"/>
      <c r="E72" s="164"/>
      <c r="F72" s="184"/>
      <c r="G72" s="316"/>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295"/>
      <c r="H74" s="3"/>
    </row>
    <row r="75" spans="1:8" s="1" customFormat="1" ht="12.75" customHeight="1">
      <c r="A75" s="191" t="s">
        <v>729</v>
      </c>
      <c r="B75" s="192"/>
      <c r="C75" s="191"/>
      <c r="D75" s="191"/>
      <c r="E75" s="164"/>
      <c r="F75" s="184"/>
      <c r="G75" s="295"/>
      <c r="H75" s="3"/>
    </row>
    <row r="76" spans="1:8" s="1" customFormat="1" ht="12.75" customHeight="1">
      <c r="A76" s="191"/>
      <c r="B76" s="195" t="s">
        <v>730</v>
      </c>
      <c r="C76" s="191"/>
      <c r="D76" s="191"/>
      <c r="E76" s="164"/>
      <c r="F76" s="184"/>
      <c r="G76" s="317"/>
      <c r="H76" s="3"/>
    </row>
    <row r="77" spans="1:8" s="1" customFormat="1" ht="12.75" customHeight="1">
      <c r="A77" s="169"/>
      <c r="B77" s="163"/>
      <c r="C77" s="169" t="s">
        <v>731</v>
      </c>
      <c r="D77" s="169"/>
      <c r="E77" s="162" t="s">
        <v>49</v>
      </c>
      <c r="F77" s="184"/>
      <c r="G77" s="198">
        <v>1</v>
      </c>
      <c r="H77" s="3"/>
    </row>
    <row r="78" spans="1:8" s="1" customFormat="1" ht="12.75" customHeight="1">
      <c r="A78" s="169"/>
      <c r="B78" s="163"/>
      <c r="C78" s="169" t="s">
        <v>732</v>
      </c>
      <c r="D78" s="169"/>
      <c r="E78" s="162" t="s">
        <v>49</v>
      </c>
      <c r="F78" s="184"/>
      <c r="G78" s="198">
        <v>0</v>
      </c>
      <c r="H78" s="3"/>
    </row>
    <row r="79" spans="1:8" s="1" customFormat="1" ht="12.75" customHeight="1">
      <c r="A79" s="169"/>
      <c r="B79" s="163"/>
      <c r="C79" s="169" t="s">
        <v>733</v>
      </c>
      <c r="D79" s="169"/>
      <c r="E79" s="162" t="s">
        <v>49</v>
      </c>
      <c r="F79" s="184"/>
      <c r="G79" s="198">
        <v>1</v>
      </c>
      <c r="H79" s="3"/>
    </row>
    <row r="80" spans="1:8" s="1" customFormat="1" ht="12.75" customHeight="1">
      <c r="A80" s="169"/>
      <c r="B80" s="163"/>
      <c r="C80" s="169" t="s">
        <v>734</v>
      </c>
      <c r="D80" s="169"/>
      <c r="E80" s="162" t="s">
        <v>49</v>
      </c>
      <c r="F80" s="184"/>
      <c r="G80" s="198">
        <v>0</v>
      </c>
      <c r="H80" s="3"/>
    </row>
    <row r="81" spans="1:8" s="1" customFormat="1" ht="12.75" customHeight="1">
      <c r="A81" s="169"/>
      <c r="B81" s="195" t="s">
        <v>735</v>
      </c>
      <c r="C81" s="191"/>
      <c r="D81" s="191"/>
      <c r="E81" s="164"/>
      <c r="F81" s="184"/>
      <c r="G81" s="318"/>
      <c r="H81" s="3"/>
    </row>
    <row r="82" spans="1:8" s="1" customFormat="1" ht="12.75" customHeight="1">
      <c r="A82" s="169"/>
      <c r="B82" s="163"/>
      <c r="C82" s="169" t="s">
        <v>736</v>
      </c>
      <c r="D82" s="169"/>
      <c r="E82" s="162" t="s">
        <v>42</v>
      </c>
      <c r="F82" s="184"/>
      <c r="G82" s="198">
        <v>5500</v>
      </c>
      <c r="H82" s="3" t="s">
        <v>877</v>
      </c>
    </row>
    <row r="83" spans="1:8" s="1" customFormat="1" ht="12.75" customHeight="1">
      <c r="A83" s="169"/>
      <c r="B83" s="163"/>
      <c r="C83" s="169" t="s">
        <v>737</v>
      </c>
      <c r="D83" s="169"/>
      <c r="E83" s="162" t="s">
        <v>42</v>
      </c>
      <c r="F83" s="184"/>
      <c r="G83" s="198">
        <v>0</v>
      </c>
      <c r="H83" s="3"/>
    </row>
    <row r="84" spans="1:8">
      <c r="A84" s="169"/>
      <c r="B84" s="163"/>
      <c r="C84" s="169" t="s">
        <v>738</v>
      </c>
      <c r="D84" s="169"/>
      <c r="E84" s="162" t="s">
        <v>42</v>
      </c>
      <c r="F84" s="184"/>
      <c r="G84" s="198">
        <v>140</v>
      </c>
      <c r="H84" s="3" t="s">
        <v>885</v>
      </c>
    </row>
    <row r="85" spans="1:8">
      <c r="A85" s="169"/>
      <c r="B85" s="163"/>
      <c r="C85" s="169" t="s">
        <v>739</v>
      </c>
      <c r="D85" s="169"/>
      <c r="E85" s="162" t="s">
        <v>42</v>
      </c>
      <c r="F85" s="184"/>
      <c r="G85" s="198">
        <v>0</v>
      </c>
      <c r="H85" s="3"/>
    </row>
    <row r="86" spans="1:8">
      <c r="A86" s="169"/>
      <c r="B86" s="163" t="s">
        <v>740</v>
      </c>
      <c r="C86" s="169"/>
      <c r="D86" s="169"/>
      <c r="E86" s="162" t="s">
        <v>741</v>
      </c>
      <c r="F86" s="184"/>
      <c r="G86" s="198"/>
      <c r="H86" s="3"/>
    </row>
    <row r="87" spans="1:8">
      <c r="A87" s="191"/>
      <c r="B87" s="195"/>
      <c r="C87" s="191"/>
      <c r="D87" s="191"/>
      <c r="E87" s="164"/>
      <c r="F87" s="184"/>
      <c r="G87" s="315"/>
      <c r="H87" s="3"/>
    </row>
    <row r="88" spans="1:8" ht="15.75">
      <c r="A88" s="169" t="s">
        <v>742</v>
      </c>
      <c r="B88" s="163"/>
      <c r="C88" s="169"/>
      <c r="D88" s="169"/>
      <c r="E88" s="167" t="s">
        <v>756</v>
      </c>
      <c r="F88" s="184"/>
      <c r="G88" s="349"/>
      <c r="H88" s="3"/>
    </row>
    <row r="89" spans="1:8">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879</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333</v>
      </c>
      <c r="H18" s="3"/>
    </row>
    <row r="19" spans="1:8" s="1" customFormat="1" ht="12.75" customHeight="1">
      <c r="A19" s="169"/>
      <c r="B19" s="169" t="s">
        <v>80</v>
      </c>
      <c r="C19" s="169"/>
      <c r="D19" s="169"/>
      <c r="E19" s="162" t="s">
        <v>1</v>
      </c>
      <c r="F19" s="172"/>
      <c r="G19" s="173" t="s">
        <v>871</v>
      </c>
      <c r="H19" s="3"/>
    </row>
    <row r="20" spans="1:8" s="1" customFormat="1" ht="12.75" customHeight="1">
      <c r="A20" s="169"/>
      <c r="B20" s="169" t="s">
        <v>79</v>
      </c>
      <c r="C20" s="169"/>
      <c r="D20" s="169"/>
      <c r="E20" s="162" t="s">
        <v>78</v>
      </c>
      <c r="F20" s="172"/>
      <c r="G20" s="173">
        <v>13</v>
      </c>
      <c r="H20" s="121" t="s">
        <v>875</v>
      </c>
    </row>
    <row r="21" spans="1:8" s="1" customFormat="1" ht="12.75" customHeight="1">
      <c r="A21" s="169"/>
      <c r="B21" s="169" t="s">
        <v>77</v>
      </c>
      <c r="C21" s="169"/>
      <c r="D21" s="169"/>
      <c r="E21" s="162" t="s">
        <v>76</v>
      </c>
      <c r="F21" s="172"/>
      <c r="G21" s="173">
        <v>8200</v>
      </c>
      <c r="H21" s="121" t="s">
        <v>882</v>
      </c>
    </row>
    <row r="22" spans="1:8" s="1" customFormat="1" ht="12.75" customHeight="1">
      <c r="A22" s="169"/>
      <c r="B22" s="169" t="s">
        <v>75</v>
      </c>
      <c r="C22" s="169"/>
      <c r="D22" s="169"/>
      <c r="E22" s="162" t="s">
        <v>74</v>
      </c>
      <c r="F22" s="170"/>
      <c r="G22" s="38">
        <v>150000</v>
      </c>
      <c r="H22" s="212" t="s">
        <v>881</v>
      </c>
    </row>
    <row r="23" spans="1:8" s="1" customFormat="1" ht="12.75" customHeight="1">
      <c r="A23" s="169"/>
      <c r="B23" s="169" t="s">
        <v>73</v>
      </c>
      <c r="C23" s="169"/>
      <c r="D23" s="169"/>
      <c r="E23" s="162" t="s">
        <v>49</v>
      </c>
      <c r="F23" s="170"/>
      <c r="G23" s="38"/>
      <c r="H23" s="212"/>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38.5</v>
      </c>
      <c r="H30" s="121" t="s">
        <v>878</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v>0.3</v>
      </c>
      <c r="H61" s="3" t="s">
        <v>880</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5500</v>
      </c>
      <c r="H82" s="3" t="s">
        <v>877</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500</v>
      </c>
      <c r="H84" s="3" t="s">
        <v>876</v>
      </c>
    </row>
    <row r="85" spans="1:8">
      <c r="A85" s="169"/>
      <c r="B85" s="163"/>
      <c r="C85" s="169" t="s">
        <v>739</v>
      </c>
      <c r="D85" s="169"/>
      <c r="E85" s="162" t="s">
        <v>42</v>
      </c>
      <c r="F85" s="184"/>
      <c r="G85" s="189">
        <v>0</v>
      </c>
      <c r="H85" s="3"/>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3326</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v>0</v>
      </c>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v>1</v>
      </c>
      <c r="H12" s="121" t="s">
        <v>888</v>
      </c>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333</v>
      </c>
      <c r="H18" s="3"/>
    </row>
    <row r="19" spans="1:8" s="1" customFormat="1" ht="12.75" customHeight="1">
      <c r="A19" s="169"/>
      <c r="B19" s="169" t="s">
        <v>80</v>
      </c>
      <c r="C19" s="169"/>
      <c r="D19" s="169"/>
      <c r="E19" s="162" t="s">
        <v>1</v>
      </c>
      <c r="F19" s="172"/>
      <c r="G19" s="173" t="s">
        <v>872</v>
      </c>
      <c r="H19" s="3"/>
    </row>
    <row r="20" spans="1:8" s="1" customFormat="1" ht="12.75" customHeight="1">
      <c r="A20" s="169"/>
      <c r="B20" s="169" t="s">
        <v>79</v>
      </c>
      <c r="C20" s="169"/>
      <c r="D20" s="169"/>
      <c r="E20" s="162" t="s">
        <v>78</v>
      </c>
      <c r="F20" s="172"/>
      <c r="G20" s="173">
        <v>61</v>
      </c>
      <c r="H20" s="121" t="s">
        <v>887</v>
      </c>
    </row>
    <row r="21" spans="1:8" s="1" customFormat="1" ht="12.75" customHeight="1">
      <c r="A21" s="169"/>
      <c r="B21" s="169" t="s">
        <v>77</v>
      </c>
      <c r="C21" s="169"/>
      <c r="D21" s="169"/>
      <c r="E21" s="162" t="s">
        <v>76</v>
      </c>
      <c r="F21" s="172"/>
      <c r="G21" s="173">
        <v>6493</v>
      </c>
      <c r="H21" s="121" t="s">
        <v>888</v>
      </c>
    </row>
    <row r="22" spans="1:8" s="1" customFormat="1" ht="12.75" customHeight="1">
      <c r="A22" s="169"/>
      <c r="B22" s="169" t="s">
        <v>75</v>
      </c>
      <c r="C22" s="169"/>
      <c r="D22" s="169"/>
      <c r="E22" s="162" t="s">
        <v>74</v>
      </c>
      <c r="F22" s="170"/>
      <c r="G22" s="38">
        <v>950</v>
      </c>
      <c r="H22" s="803" t="s">
        <v>947</v>
      </c>
    </row>
    <row r="23" spans="1:8" s="1" customFormat="1" ht="12.75" customHeight="1">
      <c r="A23" s="169"/>
      <c r="B23" s="169" t="s">
        <v>73</v>
      </c>
      <c r="C23" s="169"/>
      <c r="D23" s="169"/>
      <c r="E23" s="162" t="s">
        <v>49</v>
      </c>
      <c r="F23" s="170"/>
      <c r="G23" s="38">
        <v>10</v>
      </c>
      <c r="H23" s="80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32</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10838</v>
      </c>
      <c r="H82" s="3" t="s">
        <v>890</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1500</v>
      </c>
      <c r="H84" s="3" t="s">
        <v>889</v>
      </c>
    </row>
    <row r="85" spans="1:8">
      <c r="A85" s="169"/>
      <c r="B85" s="163"/>
      <c r="C85" s="169" t="s">
        <v>739</v>
      </c>
      <c r="D85" s="169"/>
      <c r="E85" s="162" t="s">
        <v>42</v>
      </c>
      <c r="F85" s="184"/>
      <c r="G85" s="189">
        <v>0</v>
      </c>
      <c r="H85" s="3"/>
    </row>
    <row r="86" spans="1:8">
      <c r="A86" s="169"/>
      <c r="B86" s="163" t="s">
        <v>740</v>
      </c>
      <c r="C86" s="169"/>
      <c r="D86" s="169"/>
      <c r="E86" s="162" t="s">
        <v>741</v>
      </c>
      <c r="F86" s="184"/>
      <c r="G86" s="189">
        <v>80000</v>
      </c>
      <c r="H86" s="3"/>
    </row>
    <row r="87" spans="1:8">
      <c r="A87" s="191"/>
      <c r="B87" s="195"/>
      <c r="C87" s="191"/>
      <c r="D87" s="191"/>
      <c r="E87" s="164"/>
      <c r="F87" s="184"/>
      <c r="G87" s="190"/>
      <c r="H87" s="3"/>
    </row>
    <row r="88" spans="1:8" ht="15.75">
      <c r="A88" s="169" t="s">
        <v>742</v>
      </c>
      <c r="B88" s="163"/>
      <c r="C88" s="169"/>
      <c r="D88" s="169"/>
      <c r="E88" s="167" t="s">
        <v>756</v>
      </c>
      <c r="F88" s="184"/>
      <c r="G88" s="349">
        <v>3.5</v>
      </c>
      <c r="H88" s="110" t="s">
        <v>3325</v>
      </c>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sheetPr>
  <dimension ref="A1:H90"/>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t="s">
        <v>712</v>
      </c>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76">
        <v>0</v>
      </c>
    </row>
    <row r="11" spans="1:8" ht="12.75" customHeight="1">
      <c r="A11" s="169"/>
      <c r="B11" s="171" t="s">
        <v>88</v>
      </c>
      <c r="C11" s="171"/>
      <c r="D11" s="171"/>
      <c r="E11" s="162" t="s">
        <v>1</v>
      </c>
      <c r="F11" s="172"/>
      <c r="G11" s="76"/>
    </row>
    <row r="12" spans="1:8" ht="12.75" customHeight="1">
      <c r="A12" s="169"/>
      <c r="B12" s="171" t="s">
        <v>87</v>
      </c>
      <c r="C12" s="171"/>
      <c r="D12" s="171"/>
      <c r="E12" s="162" t="s">
        <v>1</v>
      </c>
      <c r="F12" s="172"/>
      <c r="G12" s="76">
        <v>1</v>
      </c>
      <c r="H12" s="3" t="s">
        <v>452</v>
      </c>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335</v>
      </c>
    </row>
    <row r="19" spans="1:8" ht="12.75" customHeight="1">
      <c r="A19" s="169"/>
      <c r="B19" s="169" t="s">
        <v>80</v>
      </c>
      <c r="C19" s="169"/>
      <c r="D19" s="169"/>
      <c r="E19" s="162" t="s">
        <v>1</v>
      </c>
      <c r="F19" s="172"/>
      <c r="G19" s="38" t="s">
        <v>336</v>
      </c>
    </row>
    <row r="20" spans="1:8" ht="12.75" customHeight="1">
      <c r="A20" s="169"/>
      <c r="B20" s="169" t="s">
        <v>79</v>
      </c>
      <c r="C20" s="169"/>
      <c r="D20" s="169"/>
      <c r="E20" s="162" t="s">
        <v>78</v>
      </c>
      <c r="F20" s="172"/>
      <c r="G20" s="76">
        <v>41</v>
      </c>
      <c r="H20" s="3" t="s">
        <v>713</v>
      </c>
    </row>
    <row r="21" spans="1:8" ht="12.75" customHeight="1">
      <c r="A21" s="169"/>
      <c r="B21" s="169" t="s">
        <v>77</v>
      </c>
      <c r="C21" s="169"/>
      <c r="D21" s="169"/>
      <c r="E21" s="162" t="s">
        <v>76</v>
      </c>
      <c r="F21" s="172"/>
      <c r="G21" s="38">
        <v>6770</v>
      </c>
      <c r="H21" s="3" t="s">
        <v>413</v>
      </c>
    </row>
    <row r="22" spans="1:8" ht="12.75" customHeight="1">
      <c r="A22" s="169"/>
      <c r="B22" s="169" t="s">
        <v>75</v>
      </c>
      <c r="C22" s="169"/>
      <c r="D22" s="169"/>
      <c r="E22" s="162" t="s">
        <v>74</v>
      </c>
      <c r="F22" s="170"/>
      <c r="G22" s="38">
        <v>32270</v>
      </c>
      <c r="H22" s="789" t="s">
        <v>948</v>
      </c>
    </row>
    <row r="23" spans="1:8" ht="12.75" customHeight="1">
      <c r="A23" s="169"/>
      <c r="B23" s="169" t="s">
        <v>73</v>
      </c>
      <c r="C23" s="169"/>
      <c r="D23" s="169"/>
      <c r="E23" s="162" t="s">
        <v>49</v>
      </c>
      <c r="F23" s="170"/>
      <c r="G23" s="38">
        <v>10</v>
      </c>
      <c r="H23" s="789"/>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76"/>
      <c r="H25" s="206"/>
    </row>
    <row r="26" spans="1:8" ht="12.75" customHeight="1">
      <c r="A26" s="169"/>
      <c r="B26" s="169" t="s">
        <v>745</v>
      </c>
      <c r="C26" s="169"/>
      <c r="D26" s="169"/>
      <c r="E26" s="162" t="s">
        <v>746</v>
      </c>
      <c r="F26" s="170"/>
      <c r="G26" s="76"/>
      <c r="H26" s="207"/>
    </row>
    <row r="27" spans="1:8" ht="12.75" customHeight="1">
      <c r="A27" s="169"/>
      <c r="B27" s="169" t="s">
        <v>437</v>
      </c>
      <c r="C27" s="169"/>
      <c r="D27" s="169"/>
      <c r="E27" s="162" t="s">
        <v>72</v>
      </c>
      <c r="F27" s="170"/>
      <c r="G27" s="69"/>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40</v>
      </c>
      <c r="H30" s="3" t="s">
        <v>415</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69"/>
      <c r="H43" s="110"/>
    </row>
    <row r="44" spans="1:8" ht="12.75" customHeight="1">
      <c r="A44" s="169"/>
      <c r="B44" s="163" t="s">
        <v>57</v>
      </c>
      <c r="C44" s="169"/>
      <c r="D44" s="169"/>
      <c r="E44" s="162" t="s">
        <v>56</v>
      </c>
      <c r="F44" s="170"/>
      <c r="G44" s="69"/>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8" ht="12.75" customHeight="1">
      <c r="A65" s="169"/>
      <c r="B65" s="187"/>
      <c r="C65" s="187" t="s">
        <v>750</v>
      </c>
      <c r="D65" s="169"/>
      <c r="E65" s="162" t="s">
        <v>1</v>
      </c>
      <c r="F65" s="184"/>
      <c r="G65" s="13">
        <v>1</v>
      </c>
      <c r="H65" s="3" t="s">
        <v>405</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14"/>
    </row>
    <row r="73" spans="1:8" ht="12.75" customHeight="1">
      <c r="A73" s="169" t="s">
        <v>728</v>
      </c>
      <c r="B73" s="187"/>
      <c r="C73" s="187"/>
      <c r="D73" s="169"/>
      <c r="E73" s="162" t="s">
        <v>1</v>
      </c>
      <c r="F73" s="184"/>
      <c r="G73" s="199"/>
    </row>
    <row r="74" spans="1:8" ht="12.75" customHeight="1">
      <c r="A74" s="191"/>
      <c r="B74" s="192"/>
      <c r="C74" s="192"/>
      <c r="D74" s="191"/>
      <c r="E74" s="164"/>
      <c r="F74" s="184"/>
      <c r="G74" s="6"/>
    </row>
    <row r="75" spans="1:8" ht="12.75" customHeight="1">
      <c r="A75" s="191" t="s">
        <v>729</v>
      </c>
      <c r="B75" s="192"/>
      <c r="C75" s="191"/>
      <c r="D75" s="191"/>
      <c r="E75" s="164"/>
      <c r="F75" s="184"/>
      <c r="G75" s="6"/>
    </row>
    <row r="76" spans="1:8" ht="12.75" customHeight="1">
      <c r="A76" s="191"/>
      <c r="B76" s="195" t="s">
        <v>730</v>
      </c>
      <c r="C76" s="191"/>
      <c r="D76" s="191"/>
      <c r="E76" s="164"/>
      <c r="F76" s="184"/>
      <c r="G76" s="6"/>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13">
        <v>13076</v>
      </c>
      <c r="H82" s="3" t="s">
        <v>372</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400</v>
      </c>
      <c r="H84" s="127" t="s">
        <v>371</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c r="H90" s="126"/>
    </row>
  </sheetData>
  <mergeCells count="3">
    <mergeCell ref="A5:D5"/>
    <mergeCell ref="H22:H23"/>
    <mergeCell ref="H4:H6"/>
  </mergeCells>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t="s">
        <v>414</v>
      </c>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76">
        <v>0</v>
      </c>
    </row>
    <row r="11" spans="1:8" ht="12.75" customHeight="1">
      <c r="A11" s="169"/>
      <c r="B11" s="171" t="s">
        <v>88</v>
      </c>
      <c r="C11" s="171"/>
      <c r="D11" s="171"/>
      <c r="E11" s="162" t="s">
        <v>1</v>
      </c>
      <c r="F11" s="172"/>
      <c r="G11" s="76"/>
    </row>
    <row r="12" spans="1:8" ht="12.75" customHeight="1">
      <c r="A12" s="169"/>
      <c r="B12" s="171" t="s">
        <v>87</v>
      </c>
      <c r="C12" s="171"/>
      <c r="D12" s="171"/>
      <c r="E12" s="162" t="s">
        <v>1</v>
      </c>
      <c r="F12" s="172"/>
      <c r="G12" s="76">
        <v>1</v>
      </c>
      <c r="H12" s="3" t="s">
        <v>452</v>
      </c>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335</v>
      </c>
    </row>
    <row r="19" spans="1:8" ht="12.75" customHeight="1">
      <c r="A19" s="169"/>
      <c r="B19" s="169" t="s">
        <v>80</v>
      </c>
      <c r="C19" s="169"/>
      <c r="D19" s="169"/>
      <c r="E19" s="162" t="s">
        <v>1</v>
      </c>
      <c r="F19" s="172"/>
      <c r="G19" s="38" t="s">
        <v>337</v>
      </c>
    </row>
    <row r="20" spans="1:8" ht="12.75" customHeight="1">
      <c r="A20" s="169"/>
      <c r="B20" s="169" t="s">
        <v>79</v>
      </c>
      <c r="C20" s="169"/>
      <c r="D20" s="169"/>
      <c r="E20" s="162" t="s">
        <v>78</v>
      </c>
      <c r="F20" s="172"/>
      <c r="G20" s="76">
        <v>41</v>
      </c>
      <c r="H20" s="3" t="s">
        <v>713</v>
      </c>
    </row>
    <row r="21" spans="1:8" ht="12.75" customHeight="1">
      <c r="A21" s="169"/>
      <c r="B21" s="169" t="s">
        <v>77</v>
      </c>
      <c r="C21" s="169"/>
      <c r="D21" s="169"/>
      <c r="E21" s="162" t="s">
        <v>76</v>
      </c>
      <c r="F21" s="172"/>
      <c r="G21" s="38">
        <v>6920</v>
      </c>
      <c r="H21" s="3" t="s">
        <v>422</v>
      </c>
    </row>
    <row r="22" spans="1:8" ht="12.75" customHeight="1">
      <c r="A22" s="169"/>
      <c r="B22" s="169" t="s">
        <v>75</v>
      </c>
      <c r="C22" s="169"/>
      <c r="D22" s="169"/>
      <c r="E22" s="162" t="s">
        <v>74</v>
      </c>
      <c r="F22" s="170"/>
      <c r="G22" s="38">
        <v>32270</v>
      </c>
      <c r="H22" s="789" t="s">
        <v>948</v>
      </c>
    </row>
    <row r="23" spans="1:8" ht="12.75" customHeight="1">
      <c r="A23" s="169"/>
      <c r="B23" s="169" t="s">
        <v>73</v>
      </c>
      <c r="C23" s="169"/>
      <c r="D23" s="169"/>
      <c r="E23" s="162" t="s">
        <v>49</v>
      </c>
      <c r="F23" s="170"/>
      <c r="G23" s="38">
        <v>10</v>
      </c>
      <c r="H23" s="789"/>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76"/>
      <c r="H25" s="206"/>
    </row>
    <row r="26" spans="1:8" ht="12.75" customHeight="1">
      <c r="A26" s="169"/>
      <c r="B26" s="169" t="s">
        <v>745</v>
      </c>
      <c r="C26" s="169"/>
      <c r="D26" s="169"/>
      <c r="E26" s="162" t="s">
        <v>746</v>
      </c>
      <c r="F26" s="170"/>
      <c r="G26" s="76"/>
      <c r="H26" s="207"/>
    </row>
    <row r="27" spans="1:8" ht="12.75" customHeight="1">
      <c r="A27" s="169"/>
      <c r="B27" s="169" t="s">
        <v>437</v>
      </c>
      <c r="C27" s="169"/>
      <c r="D27" s="169"/>
      <c r="E27" s="162" t="s">
        <v>72</v>
      </c>
      <c r="F27" s="170"/>
      <c r="G27" s="69"/>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33</v>
      </c>
      <c r="H30" s="3" t="s">
        <v>415</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69"/>
      <c r="H43" s="110"/>
    </row>
    <row r="44" spans="1:8" ht="12.75" customHeight="1">
      <c r="A44" s="169"/>
      <c r="B44" s="163" t="s">
        <v>57</v>
      </c>
      <c r="C44" s="169"/>
      <c r="D44" s="169"/>
      <c r="E44" s="162" t="s">
        <v>56</v>
      </c>
      <c r="F44" s="170"/>
      <c r="G44" s="69"/>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8" ht="12.75" customHeight="1">
      <c r="A65" s="169"/>
      <c r="B65" s="187"/>
      <c r="C65" s="187" t="s">
        <v>750</v>
      </c>
      <c r="D65" s="169"/>
      <c r="E65" s="162" t="s">
        <v>1</v>
      </c>
      <c r="F65" s="184"/>
      <c r="G65" s="13">
        <v>1</v>
      </c>
      <c r="H65" s="3" t="s">
        <v>405</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row>
    <row r="70" spans="1:8" ht="12.75" customHeight="1">
      <c r="A70" s="169"/>
      <c r="B70" s="187"/>
      <c r="C70" s="187" t="s">
        <v>754</v>
      </c>
      <c r="D70" s="169"/>
      <c r="E70" s="162" t="s">
        <v>1</v>
      </c>
      <c r="F70" s="184"/>
      <c r="G70" s="13"/>
    </row>
    <row r="71" spans="1:8" ht="12.75" customHeight="1">
      <c r="A71" s="169"/>
      <c r="B71" s="187"/>
      <c r="C71" s="187" t="s">
        <v>755</v>
      </c>
      <c r="D71" s="169"/>
      <c r="E71" s="162" t="s">
        <v>1</v>
      </c>
      <c r="F71" s="184"/>
      <c r="G71" s="13"/>
    </row>
    <row r="72" spans="1:8" ht="12.75" customHeight="1">
      <c r="A72" s="191"/>
      <c r="B72" s="192"/>
      <c r="C72" s="192"/>
      <c r="D72" s="191"/>
      <c r="E72" s="164"/>
      <c r="F72" s="184"/>
      <c r="G72" s="14"/>
    </row>
    <row r="73" spans="1:8" ht="12.75" customHeight="1">
      <c r="A73" s="169" t="s">
        <v>728</v>
      </c>
      <c r="B73" s="187"/>
      <c r="C73" s="187"/>
      <c r="D73" s="169"/>
      <c r="E73" s="162" t="s">
        <v>1</v>
      </c>
      <c r="F73" s="184"/>
      <c r="G73" s="199"/>
    </row>
    <row r="74" spans="1:8" ht="12.75" customHeight="1">
      <c r="A74" s="191"/>
      <c r="B74" s="192"/>
      <c r="C74" s="192"/>
      <c r="D74" s="191"/>
      <c r="E74" s="164"/>
      <c r="F74" s="184"/>
      <c r="G74" s="6"/>
    </row>
    <row r="75" spans="1:8" ht="12.75" customHeight="1">
      <c r="A75" s="191" t="s">
        <v>729</v>
      </c>
      <c r="B75" s="192"/>
      <c r="C75" s="191"/>
      <c r="D75" s="191"/>
      <c r="E75" s="164"/>
      <c r="F75" s="184"/>
      <c r="G75" s="6"/>
    </row>
    <row r="76" spans="1:8" ht="12.75" customHeight="1">
      <c r="A76" s="191"/>
      <c r="B76" s="195" t="s">
        <v>730</v>
      </c>
      <c r="C76" s="191"/>
      <c r="D76" s="191"/>
      <c r="E76" s="164"/>
      <c r="F76" s="184"/>
      <c r="G76" s="6"/>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1</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13">
        <v>13076</v>
      </c>
      <c r="H82" s="3" t="s">
        <v>372</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400</v>
      </c>
      <c r="H84" s="127" t="s">
        <v>371</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c r="H90" s="126"/>
    </row>
    <row r="91" spans="1:8" ht="12.75" customHeight="1"/>
  </sheetData>
  <mergeCells count="2">
    <mergeCell ref="A5:D5"/>
    <mergeCell ref="H22:H23"/>
  </mergeCells>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5"/>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891</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335</v>
      </c>
      <c r="H18" s="3"/>
    </row>
    <row r="19" spans="1:8" s="1" customFormat="1" ht="12.75" customHeight="1">
      <c r="A19" s="169"/>
      <c r="B19" s="169" t="s">
        <v>80</v>
      </c>
      <c r="C19" s="169"/>
      <c r="D19" s="169"/>
      <c r="E19" s="162" t="s">
        <v>1</v>
      </c>
      <c r="F19" s="172"/>
      <c r="G19" s="173" t="s">
        <v>817</v>
      </c>
      <c r="H19" s="3"/>
    </row>
    <row r="20" spans="1:8" s="1" customFormat="1" ht="12.75" customHeight="1">
      <c r="A20" s="169"/>
      <c r="B20" s="169" t="s">
        <v>79</v>
      </c>
      <c r="C20" s="169"/>
      <c r="D20" s="169"/>
      <c r="E20" s="162" t="s">
        <v>78</v>
      </c>
      <c r="F20" s="172"/>
      <c r="G20" s="76">
        <v>41</v>
      </c>
      <c r="H20" s="3" t="s">
        <v>713</v>
      </c>
    </row>
    <row r="21" spans="1:8" s="1" customFormat="1" ht="12.75" customHeight="1">
      <c r="A21" s="169"/>
      <c r="B21" s="169" t="s">
        <v>77</v>
      </c>
      <c r="C21" s="169"/>
      <c r="D21" s="169"/>
      <c r="E21" s="162" t="s">
        <v>76</v>
      </c>
      <c r="F21" s="172"/>
      <c r="G21" s="38">
        <v>6770</v>
      </c>
      <c r="H21" s="3" t="s">
        <v>413</v>
      </c>
    </row>
    <row r="22" spans="1:8" s="1" customFormat="1" ht="12.75" customHeight="1">
      <c r="A22" s="169"/>
      <c r="B22" s="169" t="s">
        <v>75</v>
      </c>
      <c r="C22" s="169"/>
      <c r="D22" s="169"/>
      <c r="E22" s="162" t="s">
        <v>74</v>
      </c>
      <c r="F22" s="170"/>
      <c r="G22" s="38">
        <v>32270</v>
      </c>
      <c r="H22" s="789" t="s">
        <v>948</v>
      </c>
    </row>
    <row r="23" spans="1:8" s="1" customFormat="1" ht="12.75" customHeight="1">
      <c r="A23" s="169"/>
      <c r="B23" s="169" t="s">
        <v>73</v>
      </c>
      <c r="C23" s="169"/>
      <c r="D23" s="169"/>
      <c r="E23" s="162" t="s">
        <v>49</v>
      </c>
      <c r="F23" s="170"/>
      <c r="G23" s="38">
        <v>10</v>
      </c>
      <c r="H23" s="789"/>
    </row>
    <row r="24" spans="1:8" s="1" customFormat="1" ht="12.75" customHeight="1">
      <c r="A24" s="169"/>
      <c r="B24" s="169" t="s">
        <v>743</v>
      </c>
      <c r="C24" s="169"/>
      <c r="D24" s="169"/>
      <c r="E24" s="162" t="s">
        <v>49</v>
      </c>
      <c r="F24" s="170"/>
      <c r="G24" s="38"/>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31</v>
      </c>
      <c r="H30" s="121" t="s">
        <v>415</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69"/>
      <c r="H43" s="110"/>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892</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c r="H69" s="3"/>
    </row>
    <row r="70" spans="1:8" s="1" customFormat="1" ht="12.75" customHeight="1">
      <c r="A70" s="169"/>
      <c r="B70" s="187"/>
      <c r="C70" s="187" t="s">
        <v>754</v>
      </c>
      <c r="D70" s="169"/>
      <c r="E70" s="162" t="s">
        <v>1</v>
      </c>
      <c r="F70" s="184"/>
      <c r="G70" s="13"/>
      <c r="H70" s="3"/>
    </row>
    <row r="71" spans="1:8" s="1" customFormat="1" ht="12.75" customHeight="1">
      <c r="A71" s="169"/>
      <c r="B71" s="187"/>
      <c r="C71" s="187" t="s">
        <v>755</v>
      </c>
      <c r="D71" s="169"/>
      <c r="E71" s="162" t="s">
        <v>1</v>
      </c>
      <c r="F71" s="184"/>
      <c r="G71" s="13"/>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13076</v>
      </c>
      <c r="H82" s="3" t="s">
        <v>372</v>
      </c>
    </row>
    <row r="83" spans="1:8" s="1" customFormat="1" ht="12.75" customHeight="1">
      <c r="A83" s="169"/>
      <c r="B83" s="163"/>
      <c r="C83" s="169" t="s">
        <v>737</v>
      </c>
      <c r="D83" s="169"/>
      <c r="E83" s="162" t="s">
        <v>42</v>
      </c>
      <c r="F83" s="184"/>
      <c r="G83" s="13">
        <v>0</v>
      </c>
      <c r="H83" s="3"/>
    </row>
    <row r="84" spans="1:8">
      <c r="A84" s="169"/>
      <c r="B84" s="163"/>
      <c r="C84" s="169" t="s">
        <v>738</v>
      </c>
      <c r="D84" s="169"/>
      <c r="E84" s="162" t="s">
        <v>42</v>
      </c>
      <c r="F84" s="184"/>
      <c r="G84" s="13">
        <v>0</v>
      </c>
      <c r="H84" s="127"/>
    </row>
    <row r="85" spans="1:8">
      <c r="A85" s="169"/>
      <c r="B85" s="163"/>
      <c r="C85" s="169" t="s">
        <v>739</v>
      </c>
      <c r="D85" s="169"/>
      <c r="E85" s="162" t="s">
        <v>42</v>
      </c>
      <c r="F85" s="184"/>
      <c r="G85" s="13">
        <v>0</v>
      </c>
      <c r="H85" s="3"/>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row r="90" spans="1:8">
      <c r="H90" s="126"/>
    </row>
    <row r="91" spans="1:8">
      <c r="H91" s="3"/>
    </row>
    <row r="92" spans="1:8">
      <c r="H92" s="3"/>
    </row>
    <row r="93" spans="1:8">
      <c r="H93" s="3"/>
    </row>
    <row r="94" spans="1:8">
      <c r="H94" s="3"/>
    </row>
    <row r="95" spans="1:8">
      <c r="H95" s="3"/>
    </row>
  </sheetData>
  <mergeCells count="3">
    <mergeCell ref="H4:H6"/>
    <mergeCell ref="A5:D5"/>
    <mergeCell ref="H22:H23"/>
  </mergeCells>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workbookViewId="0"/>
  </sheetViews>
  <sheetFormatPr defaultRowHeight="15"/>
  <cols>
    <col min="2" max="2" width="25.140625" customWidth="1"/>
    <col min="3" max="3" width="17.7109375" customWidth="1"/>
    <col min="4" max="4" width="14.7109375" customWidth="1"/>
    <col min="5" max="9" width="11.42578125" customWidth="1"/>
    <col min="10" max="10" width="13.7109375" customWidth="1"/>
    <col min="11" max="11" width="11.42578125" customWidth="1"/>
  </cols>
  <sheetData>
    <row r="1" spans="1:2">
      <c r="A1" t="s">
        <v>3518</v>
      </c>
    </row>
    <row r="3" spans="1:2">
      <c r="B3" t="s">
        <v>3519</v>
      </c>
    </row>
    <row r="4" spans="1:2">
      <c r="B4" s="714" t="s">
        <v>3520</v>
      </c>
    </row>
    <row r="5" spans="1:2">
      <c r="B5" s="714"/>
    </row>
    <row r="6" spans="1:2">
      <c r="B6" s="715" t="s">
        <v>3521</v>
      </c>
    </row>
    <row r="7" spans="1:2">
      <c r="B7" s="714" t="s">
        <v>3522</v>
      </c>
    </row>
    <row r="9" spans="1:2">
      <c r="B9" t="s">
        <v>3523</v>
      </c>
    </row>
    <row r="10" spans="1:2">
      <c r="B10" s="714" t="s">
        <v>3524</v>
      </c>
    </row>
    <row r="12" spans="1:2">
      <c r="A12" t="s">
        <v>3525</v>
      </c>
    </row>
    <row r="13" spans="1:2">
      <c r="B13" s="714"/>
    </row>
    <row r="14" spans="1:2">
      <c r="B14" t="s">
        <v>3526</v>
      </c>
    </row>
    <row r="15" spans="1:2">
      <c r="B15" s="714" t="s">
        <v>3527</v>
      </c>
    </row>
    <row r="16" spans="1:2">
      <c r="B16" s="714"/>
    </row>
    <row r="17" spans="1:2">
      <c r="B17" t="s">
        <v>3528</v>
      </c>
    </row>
    <row r="18" spans="1:2">
      <c r="B18" s="714" t="s">
        <v>3529</v>
      </c>
    </row>
    <row r="20" spans="1:2">
      <c r="B20" t="s">
        <v>3530</v>
      </c>
    </row>
    <row r="21" spans="1:2">
      <c r="B21" s="714" t="s">
        <v>3531</v>
      </c>
    </row>
    <row r="22" spans="1:2">
      <c r="B22" s="714"/>
    </row>
    <row r="23" spans="1:2">
      <c r="B23" t="s">
        <v>3532</v>
      </c>
    </row>
    <row r="24" spans="1:2">
      <c r="B24" s="714" t="s">
        <v>3533</v>
      </c>
    </row>
    <row r="26" spans="1:2">
      <c r="B26" t="s">
        <v>3534</v>
      </c>
    </row>
    <row r="27" spans="1:2">
      <c r="B27" s="714" t="s">
        <v>3535</v>
      </c>
    </row>
    <row r="29" spans="1:2">
      <c r="B29" t="s">
        <v>3536</v>
      </c>
    </row>
    <row r="30" spans="1:2">
      <c r="B30" s="714" t="s">
        <v>3537</v>
      </c>
    </row>
    <row r="32" spans="1:2">
      <c r="A32" t="s">
        <v>3538</v>
      </c>
    </row>
    <row r="33" spans="2:4" ht="15.75" thickBot="1"/>
    <row r="34" spans="2:4" ht="15.75">
      <c r="B34" s="760" t="s">
        <v>3539</v>
      </c>
      <c r="C34" s="716"/>
      <c r="D34" s="716"/>
    </row>
    <row r="35" spans="2:4" ht="16.5" thickBot="1">
      <c r="B35" s="761"/>
      <c r="C35" s="717" t="s">
        <v>3540</v>
      </c>
      <c r="D35" s="717" t="s">
        <v>3541</v>
      </c>
    </row>
    <row r="36" spans="2:4" ht="15.75">
      <c r="B36" s="718" t="s">
        <v>3542</v>
      </c>
      <c r="C36" s="719" t="s">
        <v>3543</v>
      </c>
      <c r="D36" s="719" t="s">
        <v>3544</v>
      </c>
    </row>
    <row r="37" spans="2:4" ht="15.75">
      <c r="B37" s="720" t="s">
        <v>3545</v>
      </c>
      <c r="C37" s="721" t="s">
        <v>3543</v>
      </c>
      <c r="D37" s="721" t="s">
        <v>3544</v>
      </c>
    </row>
    <row r="38" spans="2:4" ht="15.75">
      <c r="B38" s="720" t="s">
        <v>3546</v>
      </c>
      <c r="C38" s="721" t="s">
        <v>3543</v>
      </c>
      <c r="D38" s="721" t="s">
        <v>3544</v>
      </c>
    </row>
    <row r="39" spans="2:4" ht="15.75">
      <c r="B39" s="720" t="s">
        <v>3547</v>
      </c>
      <c r="C39" s="721" t="s">
        <v>3543</v>
      </c>
      <c r="D39" s="721" t="s">
        <v>3544</v>
      </c>
    </row>
    <row r="40" spans="2:4" ht="15.75">
      <c r="B40" s="720" t="s">
        <v>3548</v>
      </c>
      <c r="C40" s="721" t="s">
        <v>3549</v>
      </c>
      <c r="D40" s="721" t="s">
        <v>3544</v>
      </c>
    </row>
    <row r="41" spans="2:4" ht="15.75">
      <c r="B41" s="720" t="s">
        <v>3550</v>
      </c>
      <c r="C41" s="721" t="s">
        <v>3543</v>
      </c>
      <c r="D41" s="721" t="s">
        <v>3544</v>
      </c>
    </row>
    <row r="42" spans="2:4" ht="15.75">
      <c r="B42" s="720" t="s">
        <v>3551</v>
      </c>
      <c r="C42" s="721" t="s">
        <v>3549</v>
      </c>
      <c r="D42" s="721" t="s">
        <v>3544</v>
      </c>
    </row>
    <row r="43" spans="2:4" ht="15.75">
      <c r="B43" s="720" t="s">
        <v>3552</v>
      </c>
      <c r="C43" s="721" t="s">
        <v>3549</v>
      </c>
      <c r="D43" s="721" t="s">
        <v>3544</v>
      </c>
    </row>
    <row r="44" spans="2:4" ht="15.75">
      <c r="B44" s="720" t="s">
        <v>3553</v>
      </c>
      <c r="C44" s="721" t="s">
        <v>3543</v>
      </c>
      <c r="D44" s="721" t="s">
        <v>3544</v>
      </c>
    </row>
    <row r="45" spans="2:4" ht="15.75">
      <c r="B45" s="720" t="s">
        <v>222</v>
      </c>
      <c r="C45" s="721" t="s">
        <v>3549</v>
      </c>
      <c r="D45" s="721" t="s">
        <v>3554</v>
      </c>
    </row>
    <row r="46" spans="2:4" ht="15.75">
      <c r="B46" s="720" t="s">
        <v>220</v>
      </c>
      <c r="C46" s="721" t="s">
        <v>3543</v>
      </c>
      <c r="D46" s="721" t="s">
        <v>3544</v>
      </c>
    </row>
    <row r="47" spans="2:4" ht="15.75">
      <c r="B47" s="720" t="s">
        <v>223</v>
      </c>
      <c r="C47" s="721" t="s">
        <v>3549</v>
      </c>
      <c r="D47" s="721" t="s">
        <v>3549</v>
      </c>
    </row>
    <row r="49" spans="1:11">
      <c r="A49" t="s">
        <v>3555</v>
      </c>
    </row>
    <row r="50" spans="1:11" ht="15.75" thickBot="1"/>
    <row r="51" spans="1:11" ht="23.25">
      <c r="B51" s="722"/>
      <c r="C51" s="762" t="s">
        <v>3556</v>
      </c>
      <c r="D51" s="763"/>
      <c r="E51" s="763"/>
      <c r="F51" s="763"/>
      <c r="G51" s="763"/>
      <c r="H51" s="764"/>
      <c r="I51" s="722" t="s">
        <v>479</v>
      </c>
      <c r="J51" s="723" t="s">
        <v>3557</v>
      </c>
      <c r="K51" s="722"/>
    </row>
    <row r="52" spans="1:11" ht="45.75" thickBot="1">
      <c r="B52" s="724"/>
      <c r="C52" s="725" t="s">
        <v>3558</v>
      </c>
      <c r="D52" s="725" t="s">
        <v>3559</v>
      </c>
      <c r="E52" s="725" t="s">
        <v>3560</v>
      </c>
      <c r="F52" s="725" t="s">
        <v>3530</v>
      </c>
      <c r="G52" s="725" t="s">
        <v>3561</v>
      </c>
      <c r="H52" s="726" t="s">
        <v>3532</v>
      </c>
      <c r="I52" s="724" t="s">
        <v>3562</v>
      </c>
      <c r="J52" s="727" t="s">
        <v>3563</v>
      </c>
      <c r="K52" s="724" t="s">
        <v>3564</v>
      </c>
    </row>
    <row r="53" spans="1:11">
      <c r="B53" s="722"/>
      <c r="C53" s="728"/>
      <c r="D53" s="728"/>
      <c r="E53" s="728"/>
      <c r="F53" s="728"/>
      <c r="G53" s="728"/>
      <c r="H53" s="729"/>
      <c r="I53" s="730"/>
      <c r="J53" s="728"/>
      <c r="K53" s="730"/>
    </row>
    <row r="54" spans="1:11">
      <c r="B54" s="731" t="s">
        <v>3565</v>
      </c>
      <c r="C54" s="728">
        <v>6</v>
      </c>
      <c r="D54" s="728"/>
      <c r="E54" s="728"/>
      <c r="F54" s="728"/>
      <c r="G54" s="728"/>
      <c r="H54" s="729"/>
      <c r="I54" s="730">
        <f>SUM(C54:H54)</f>
        <v>6</v>
      </c>
      <c r="J54" s="728"/>
      <c r="K54" s="730">
        <f t="shared" ref="K54" si="0">J54+I54</f>
        <v>6</v>
      </c>
    </row>
    <row r="55" spans="1:11">
      <c r="B55" s="732" t="s">
        <v>3566</v>
      </c>
      <c r="C55" s="728"/>
      <c r="D55" s="728"/>
      <c r="E55" s="728"/>
      <c r="F55" s="728"/>
      <c r="G55" s="728"/>
      <c r="H55" s="729"/>
      <c r="I55" s="730"/>
      <c r="J55" s="728"/>
      <c r="K55" s="730"/>
    </row>
    <row r="56" spans="1:11">
      <c r="B56" s="733" t="s">
        <v>3567</v>
      </c>
      <c r="C56" s="728"/>
      <c r="D56" s="728">
        <v>15</v>
      </c>
      <c r="E56" s="728">
        <v>8</v>
      </c>
      <c r="F56" s="728">
        <v>4</v>
      </c>
      <c r="G56" s="728"/>
      <c r="H56" s="729">
        <v>4</v>
      </c>
      <c r="I56" s="730">
        <f>SUM(C56:H56)</f>
        <v>31</v>
      </c>
      <c r="J56" s="730">
        <v>21</v>
      </c>
      <c r="K56" s="730">
        <f>J56+I56</f>
        <v>52</v>
      </c>
    </row>
    <row r="57" spans="1:11">
      <c r="B57" s="733" t="s">
        <v>3568</v>
      </c>
      <c r="C57" s="728"/>
      <c r="D57" s="728"/>
      <c r="E57" s="728">
        <v>1</v>
      </c>
      <c r="F57" s="728"/>
      <c r="G57" s="728">
        <v>5</v>
      </c>
      <c r="H57" s="729">
        <v>1</v>
      </c>
      <c r="I57" s="730">
        <f>SUM(C57:H57)</f>
        <v>7</v>
      </c>
      <c r="J57" s="730"/>
      <c r="K57" s="730">
        <f>J57+I57</f>
        <v>7</v>
      </c>
    </row>
    <row r="58" spans="1:11" ht="15.75" thickBot="1">
      <c r="B58" s="734" t="s">
        <v>3569</v>
      </c>
      <c r="C58" s="735">
        <f t="shared" ref="C58:K58" si="1">SUM(C54:C57)</f>
        <v>6</v>
      </c>
      <c r="D58" s="725">
        <f t="shared" si="1"/>
        <v>15</v>
      </c>
      <c r="E58" s="725">
        <f t="shared" si="1"/>
        <v>9</v>
      </c>
      <c r="F58" s="725">
        <f t="shared" si="1"/>
        <v>4</v>
      </c>
      <c r="G58" s="725">
        <f t="shared" si="1"/>
        <v>5</v>
      </c>
      <c r="H58" s="726">
        <f t="shared" si="1"/>
        <v>5</v>
      </c>
      <c r="I58" s="724">
        <f t="shared" si="1"/>
        <v>44</v>
      </c>
      <c r="J58" s="724">
        <f t="shared" si="1"/>
        <v>21</v>
      </c>
      <c r="K58" s="724">
        <f t="shared" si="1"/>
        <v>65</v>
      </c>
    </row>
    <row r="60" spans="1:11" ht="29.25" customHeight="1">
      <c r="B60" s="765" t="s">
        <v>3570</v>
      </c>
      <c r="C60" s="765"/>
      <c r="D60" s="765"/>
      <c r="E60" s="765"/>
      <c r="F60" s="765"/>
      <c r="G60" s="765"/>
      <c r="H60" s="765"/>
      <c r="I60" s="765"/>
      <c r="J60" s="765"/>
      <c r="K60" s="765"/>
    </row>
    <row r="61" spans="1:11">
      <c r="B61" s="714" t="s">
        <v>3571</v>
      </c>
    </row>
    <row r="62" spans="1:11">
      <c r="B62" t="s">
        <v>3572</v>
      </c>
    </row>
    <row r="63" spans="1:11">
      <c r="B63" t="s">
        <v>3573</v>
      </c>
    </row>
    <row r="65" spans="1:11">
      <c r="A65" t="s">
        <v>3574</v>
      </c>
    </row>
    <row r="67" spans="1:11" ht="46.5" customHeight="1">
      <c r="B67" s="765" t="s">
        <v>3575</v>
      </c>
      <c r="C67" s="765"/>
      <c r="D67" s="765"/>
      <c r="E67" s="765"/>
      <c r="F67" s="765"/>
      <c r="G67" s="765"/>
      <c r="H67" s="765"/>
      <c r="I67" s="765"/>
      <c r="J67" s="765"/>
      <c r="K67" s="765"/>
    </row>
    <row r="69" spans="1:11">
      <c r="A69" t="s">
        <v>3576</v>
      </c>
    </row>
    <row r="71" spans="1:11" ht="31.5" customHeight="1">
      <c r="B71" s="765" t="s">
        <v>3577</v>
      </c>
      <c r="C71" s="765"/>
      <c r="D71" s="765"/>
      <c r="E71" s="765"/>
      <c r="F71" s="765"/>
      <c r="G71" s="765"/>
      <c r="H71" s="765"/>
      <c r="I71" s="765"/>
      <c r="J71" s="765"/>
      <c r="K71" s="765"/>
    </row>
  </sheetData>
  <mergeCells count="5">
    <mergeCell ref="B34:B35"/>
    <mergeCell ref="C51:H51"/>
    <mergeCell ref="B60:K60"/>
    <mergeCell ref="B67:K67"/>
    <mergeCell ref="B71:K71"/>
  </mergeCells>
  <hyperlinks>
    <hyperlink ref="B4" r:id="rId1"/>
    <hyperlink ref="B30" r:id="rId2"/>
    <hyperlink ref="B27" r:id="rId3"/>
    <hyperlink ref="B24" r:id="rId4"/>
    <hyperlink ref="B21" r:id="rId5"/>
    <hyperlink ref="B18" r:id="rId6"/>
    <hyperlink ref="B15" r:id="rId7"/>
    <hyperlink ref="B7" r:id="rId8"/>
    <hyperlink ref="B10" r:id="rId9"/>
    <hyperlink ref="B61" r:id="rId10"/>
  </hyperlinks>
  <pageMargins left="0.7" right="0.7" top="0.75" bottom="0.75" header="0.3" footer="0.3"/>
  <pageSetup orientation="portrait" r:id="rId1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5"/>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3111</v>
      </c>
    </row>
    <row r="5" spans="1:8" s="1" customFormat="1" ht="12.75" customHeight="1">
      <c r="A5" s="750" t="s">
        <v>41</v>
      </c>
      <c r="B5" s="750"/>
      <c r="C5" s="750"/>
      <c r="D5" s="750"/>
      <c r="E5" s="4" t="s">
        <v>40</v>
      </c>
      <c r="F5" s="3"/>
      <c r="G5" s="548"/>
      <c r="H5" s="758"/>
    </row>
    <row r="6" spans="1:8" s="1" customFormat="1" ht="12.75" customHeight="1">
      <c r="A6" s="548"/>
      <c r="B6" s="548"/>
      <c r="C6" s="548"/>
      <c r="D6" s="548"/>
      <c r="E6" s="3"/>
      <c r="F6" s="3"/>
      <c r="G6" s="54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335</v>
      </c>
      <c r="H18" s="3"/>
    </row>
    <row r="19" spans="1:8" s="1" customFormat="1" ht="12.75" customHeight="1">
      <c r="A19" s="169"/>
      <c r="B19" s="169" t="s">
        <v>80</v>
      </c>
      <c r="C19" s="169"/>
      <c r="D19" s="169"/>
      <c r="E19" s="162" t="s">
        <v>1</v>
      </c>
      <c r="F19" s="172"/>
      <c r="G19" s="173" t="s">
        <v>3075</v>
      </c>
      <c r="H19" s="3"/>
    </row>
    <row r="20" spans="1:8" s="1" customFormat="1" ht="12.75" customHeight="1">
      <c r="A20" s="169"/>
      <c r="B20" s="169" t="s">
        <v>79</v>
      </c>
      <c r="C20" s="169"/>
      <c r="D20" s="169"/>
      <c r="E20" s="162" t="s">
        <v>78</v>
      </c>
      <c r="F20" s="172"/>
      <c r="G20" s="76">
        <v>55</v>
      </c>
      <c r="H20" s="3" t="s">
        <v>3109</v>
      </c>
    </row>
    <row r="21" spans="1:8" s="1" customFormat="1" ht="12.75" customHeight="1">
      <c r="A21" s="169"/>
      <c r="B21" s="169" t="s">
        <v>77</v>
      </c>
      <c r="C21" s="169"/>
      <c r="D21" s="169"/>
      <c r="E21" s="162" t="s">
        <v>76</v>
      </c>
      <c r="F21" s="172"/>
      <c r="G21" s="38">
        <v>5500</v>
      </c>
      <c r="H21" s="3" t="s">
        <v>3110</v>
      </c>
    </row>
    <row r="22" spans="1:8" s="1" customFormat="1" ht="12.75" customHeight="1">
      <c r="A22" s="169"/>
      <c r="B22" s="169" t="s">
        <v>75</v>
      </c>
      <c r="C22" s="169"/>
      <c r="D22" s="169"/>
      <c r="E22" s="162" t="s">
        <v>74</v>
      </c>
      <c r="F22" s="170"/>
      <c r="G22" s="38">
        <v>32270</v>
      </c>
      <c r="H22" s="789" t="s">
        <v>948</v>
      </c>
    </row>
    <row r="23" spans="1:8" s="1" customFormat="1" ht="12.75" customHeight="1">
      <c r="A23" s="169"/>
      <c r="B23" s="169" t="s">
        <v>73</v>
      </c>
      <c r="C23" s="169"/>
      <c r="D23" s="169"/>
      <c r="E23" s="162" t="s">
        <v>49</v>
      </c>
      <c r="F23" s="170"/>
      <c r="G23" s="38">
        <v>10</v>
      </c>
      <c r="H23" s="789"/>
    </row>
    <row r="24" spans="1:8" s="1" customFormat="1" ht="12.75" customHeight="1">
      <c r="A24" s="169"/>
      <c r="B24" s="169" t="s">
        <v>743</v>
      </c>
      <c r="C24" s="169"/>
      <c r="D24" s="169"/>
      <c r="E24" s="162" t="s">
        <v>49</v>
      </c>
      <c r="F24" s="170"/>
      <c r="G24" s="38"/>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4">
        <v>27.7</v>
      </c>
      <c r="H30" s="121" t="s">
        <v>3108</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69"/>
      <c r="H43" s="110"/>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13076</v>
      </c>
      <c r="H82" s="3" t="s">
        <v>372</v>
      </c>
    </row>
    <row r="83" spans="1:8" s="1" customFormat="1" ht="12.75" customHeight="1">
      <c r="A83" s="169"/>
      <c r="B83" s="163"/>
      <c r="C83" s="169" t="s">
        <v>737</v>
      </c>
      <c r="D83" s="169"/>
      <c r="E83" s="162" t="s">
        <v>42</v>
      </c>
      <c r="F83" s="184"/>
      <c r="G83" s="13">
        <v>0</v>
      </c>
      <c r="H83" s="3"/>
    </row>
    <row r="84" spans="1:8">
      <c r="A84" s="169"/>
      <c r="B84" s="163"/>
      <c r="C84" s="169" t="s">
        <v>738</v>
      </c>
      <c r="D84" s="169"/>
      <c r="E84" s="162" t="s">
        <v>42</v>
      </c>
      <c r="F84" s="184"/>
      <c r="G84" s="87">
        <v>0</v>
      </c>
      <c r="H84" s="127"/>
    </row>
    <row r="85" spans="1:8">
      <c r="A85" s="169"/>
      <c r="B85" s="163"/>
      <c r="C85" s="169" t="s">
        <v>739</v>
      </c>
      <c r="D85" s="169"/>
      <c r="E85" s="162" t="s">
        <v>42</v>
      </c>
      <c r="F85" s="184"/>
      <c r="G85" s="13">
        <v>0</v>
      </c>
      <c r="H85" s="3"/>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row r="90" spans="1:8">
      <c r="H90" s="126"/>
    </row>
    <row r="91" spans="1:8">
      <c r="H91" s="3"/>
    </row>
    <row r="92" spans="1:8">
      <c r="H92" s="3"/>
    </row>
    <row r="93" spans="1:8">
      <c r="H93" s="3"/>
    </row>
    <row r="94" spans="1:8">
      <c r="H94" s="3"/>
    </row>
    <row r="95" spans="1:8">
      <c r="H95" s="3"/>
    </row>
  </sheetData>
  <mergeCells count="3">
    <mergeCell ref="H4:H6"/>
    <mergeCell ref="A5:D5"/>
    <mergeCell ref="H22:H23"/>
  </mergeCells>
  <pageMargins left="0.7" right="0.7" top="0.75" bottom="0.75" header="0.3" footer="0.3"/>
  <pageSetup orientation="portrait" horizontalDpi="0" verticalDpi="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534</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893</v>
      </c>
      <c r="H18" s="3"/>
    </row>
    <row r="19" spans="1:8" s="1" customFormat="1" ht="12.75" customHeight="1">
      <c r="A19" s="169"/>
      <c r="B19" s="169" t="s">
        <v>80</v>
      </c>
      <c r="C19" s="169"/>
      <c r="D19" s="169"/>
      <c r="E19" s="162" t="s">
        <v>1</v>
      </c>
      <c r="F19" s="172"/>
      <c r="G19" s="173" t="s">
        <v>894</v>
      </c>
      <c r="H19" s="3"/>
    </row>
    <row r="20" spans="1:8" s="1" customFormat="1" ht="12.75" customHeight="1">
      <c r="A20" s="169"/>
      <c r="B20" s="169" t="s">
        <v>79</v>
      </c>
      <c r="C20" s="169"/>
      <c r="D20" s="169"/>
      <c r="E20" s="162" t="s">
        <v>78</v>
      </c>
      <c r="F20" s="172"/>
      <c r="G20" s="173">
        <v>4</v>
      </c>
      <c r="H20" s="121" t="s">
        <v>895</v>
      </c>
    </row>
    <row r="21" spans="1:8" s="1" customFormat="1" ht="12.75" customHeight="1">
      <c r="A21" s="169"/>
      <c r="B21" s="169" t="s">
        <v>77</v>
      </c>
      <c r="C21" s="169"/>
      <c r="D21" s="169"/>
      <c r="E21" s="162" t="s">
        <v>76</v>
      </c>
      <c r="F21" s="172"/>
      <c r="G21" s="173">
        <v>4167</v>
      </c>
      <c r="H21" s="121" t="s">
        <v>896</v>
      </c>
    </row>
    <row r="22" spans="1:8" s="1" customFormat="1" ht="12.75" customHeight="1">
      <c r="A22" s="169"/>
      <c r="B22" s="169" t="s">
        <v>75</v>
      </c>
      <c r="C22" s="169"/>
      <c r="D22" s="169"/>
      <c r="E22" s="162" t="s">
        <v>74</v>
      </c>
      <c r="F22" s="170"/>
      <c r="G22" s="174">
        <v>7800</v>
      </c>
      <c r="H22" s="128" t="s">
        <v>897</v>
      </c>
    </row>
    <row r="23" spans="1:8" s="1" customFormat="1" ht="12.75" customHeight="1">
      <c r="A23" s="169"/>
      <c r="B23" s="169" t="s">
        <v>73</v>
      </c>
      <c r="C23" s="169"/>
      <c r="D23" s="169"/>
      <c r="E23" s="162" t="s">
        <v>49</v>
      </c>
      <c r="F23" s="170"/>
      <c r="G23" s="174">
        <v>5</v>
      </c>
      <c r="H23" s="121" t="s">
        <v>896</v>
      </c>
    </row>
    <row r="24" spans="1:8" s="1" customFormat="1" ht="12.75" customHeight="1">
      <c r="A24" s="169"/>
      <c r="B24" s="169" t="s">
        <v>743</v>
      </c>
      <c r="C24" s="169"/>
      <c r="D24" s="169"/>
      <c r="E24" s="162" t="s">
        <v>49</v>
      </c>
      <c r="F24" s="170"/>
      <c r="G24" s="174">
        <v>1</v>
      </c>
      <c r="H24" s="121" t="s">
        <v>896</v>
      </c>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27</v>
      </c>
      <c r="H30" s="121" t="s">
        <v>896</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3</v>
      </c>
      <c r="H42" s="3" t="s">
        <v>896</v>
      </c>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24"/>
      <c r="H52" s="3"/>
    </row>
    <row r="53" spans="1:8" s="1" customFormat="1" ht="12.75" customHeight="1">
      <c r="A53" s="169" t="s">
        <v>48</v>
      </c>
      <c r="B53" s="169"/>
      <c r="C53" s="169"/>
      <c r="D53" s="169"/>
      <c r="E53" s="162"/>
      <c r="F53" s="170"/>
      <c r="G53" s="24"/>
      <c r="H53" s="3"/>
    </row>
    <row r="54" spans="1:8" s="1" customFormat="1" ht="12.75" customHeight="1">
      <c r="A54" s="169"/>
      <c r="B54" s="169" t="s">
        <v>47</v>
      </c>
      <c r="C54" s="169"/>
      <c r="D54" s="169"/>
      <c r="E54" s="162" t="s">
        <v>1</v>
      </c>
      <c r="F54" s="170"/>
      <c r="G54" s="38"/>
      <c r="H54" s="3"/>
    </row>
    <row r="55" spans="1:8" s="1" customFormat="1" ht="12.75" customHeight="1">
      <c r="A55" s="169"/>
      <c r="B55" s="169" t="s">
        <v>46</v>
      </c>
      <c r="C55" s="169"/>
      <c r="D55" s="169"/>
      <c r="E55" s="162" t="s">
        <v>1</v>
      </c>
      <c r="F55" s="170"/>
      <c r="G55" s="38"/>
      <c r="H55" s="3"/>
    </row>
    <row r="56" spans="1:8" s="1" customFormat="1" ht="12.75" customHeight="1">
      <c r="A56" s="169"/>
      <c r="B56" s="169" t="s">
        <v>722</v>
      </c>
      <c r="C56" s="169"/>
      <c r="D56" s="169"/>
      <c r="E56" s="162" t="s">
        <v>1</v>
      </c>
      <c r="F56" s="170"/>
      <c r="G56" s="38"/>
      <c r="H56" s="3"/>
    </row>
    <row r="57" spans="1:8" s="1" customFormat="1" ht="12.75" customHeight="1">
      <c r="A57" s="169"/>
      <c r="B57" s="169" t="s">
        <v>723</v>
      </c>
      <c r="C57" s="169"/>
      <c r="D57" s="169"/>
      <c r="E57" s="162" t="s">
        <v>1</v>
      </c>
      <c r="F57" s="170"/>
      <c r="G57" s="38"/>
      <c r="H57" s="3"/>
    </row>
    <row r="58" spans="1:8" s="1" customFormat="1" ht="12.75" customHeight="1">
      <c r="A58" s="169"/>
      <c r="B58" s="169" t="s">
        <v>724</v>
      </c>
      <c r="C58" s="169"/>
      <c r="D58" s="169"/>
      <c r="E58" s="162" t="s">
        <v>1</v>
      </c>
      <c r="F58" s="170"/>
      <c r="G58" s="38"/>
      <c r="H58" s="3"/>
    </row>
    <row r="59" spans="1:8" s="1" customFormat="1" ht="12.75" customHeight="1">
      <c r="A59" s="169"/>
      <c r="B59" s="163" t="s">
        <v>725</v>
      </c>
      <c r="C59" s="169"/>
      <c r="D59" s="169"/>
      <c r="E59" s="162" t="s">
        <v>45</v>
      </c>
      <c r="F59" s="170"/>
      <c r="G59" s="58"/>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19"/>
      <c r="H62" s="3"/>
    </row>
    <row r="63" spans="1:8" s="1" customFormat="1" ht="12.75" customHeight="1">
      <c r="A63" s="169" t="s">
        <v>749</v>
      </c>
      <c r="B63" s="163"/>
      <c r="C63" s="169"/>
      <c r="D63" s="169"/>
      <c r="E63" s="162"/>
      <c r="F63" s="184"/>
      <c r="G63" s="17"/>
      <c r="H63" s="3"/>
    </row>
    <row r="64" spans="1:8" s="1" customFormat="1" ht="12.75" customHeight="1">
      <c r="A64" s="169"/>
      <c r="B64" s="187" t="s">
        <v>44</v>
      </c>
      <c r="C64" s="169"/>
      <c r="D64" s="169"/>
      <c r="E64" s="162"/>
      <c r="F64" s="184"/>
      <c r="G64" s="15"/>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8900</v>
      </c>
      <c r="H82" s="3" t="s">
        <v>898</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0</v>
      </c>
      <c r="H84" s="3"/>
    </row>
    <row r="85" spans="1:8">
      <c r="A85" s="169"/>
      <c r="B85" s="163"/>
      <c r="C85" s="169" t="s">
        <v>739</v>
      </c>
      <c r="D85" s="169"/>
      <c r="E85" s="162" t="s">
        <v>42</v>
      </c>
      <c r="F85" s="184"/>
      <c r="G85" s="189">
        <v>0</v>
      </c>
      <c r="H85" s="3"/>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ColWidth="8.85546875" defaultRowHeight="12.75"/>
  <cols>
    <col min="1" max="7" width="8.85546875" style="1"/>
    <col min="8" max="8" width="153.1406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230</v>
      </c>
    </row>
    <row r="19" spans="1:8" ht="12.75" customHeight="1">
      <c r="A19" s="169"/>
      <c r="B19" s="169" t="s">
        <v>80</v>
      </c>
      <c r="C19" s="169"/>
      <c r="D19" s="169"/>
      <c r="E19" s="162" t="s">
        <v>1</v>
      </c>
      <c r="F19" s="172"/>
      <c r="G19" s="38" t="s">
        <v>242</v>
      </c>
      <c r="H19" s="3" t="s">
        <v>416</v>
      </c>
    </row>
    <row r="20" spans="1:8" ht="12.75" customHeight="1">
      <c r="A20" s="169"/>
      <c r="B20" s="169" t="s">
        <v>79</v>
      </c>
      <c r="C20" s="169"/>
      <c r="D20" s="169"/>
      <c r="E20" s="162" t="s">
        <v>78</v>
      </c>
      <c r="F20" s="172"/>
      <c r="G20" s="22">
        <v>7</v>
      </c>
      <c r="H20" s="3" t="s">
        <v>987</v>
      </c>
    </row>
    <row r="21" spans="1:8" ht="12.75" customHeight="1">
      <c r="A21" s="169"/>
      <c r="B21" s="169" t="s">
        <v>77</v>
      </c>
      <c r="C21" s="169"/>
      <c r="D21" s="169"/>
      <c r="E21" s="162" t="s">
        <v>76</v>
      </c>
      <c r="F21" s="172"/>
      <c r="G21" s="76">
        <v>12270</v>
      </c>
      <c r="H21" s="3" t="s">
        <v>435</v>
      </c>
    </row>
    <row r="22" spans="1:8" ht="12.75" customHeight="1">
      <c r="A22" s="169"/>
      <c r="B22" s="169" t="s">
        <v>75</v>
      </c>
      <c r="C22" s="169"/>
      <c r="D22" s="169"/>
      <c r="E22" s="162" t="s">
        <v>74</v>
      </c>
      <c r="F22" s="170"/>
      <c r="G22" s="75">
        <v>12929</v>
      </c>
      <c r="H22" s="804" t="s">
        <v>949</v>
      </c>
    </row>
    <row r="23" spans="1:8" ht="12.75" customHeight="1">
      <c r="A23" s="169"/>
      <c r="B23" s="169" t="s">
        <v>73</v>
      </c>
      <c r="C23" s="169"/>
      <c r="D23" s="169"/>
      <c r="E23" s="162" t="s">
        <v>49</v>
      </c>
      <c r="F23" s="170"/>
      <c r="G23" s="75">
        <v>11</v>
      </c>
      <c r="H23" s="804"/>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38"/>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30.8</v>
      </c>
      <c r="H30" s="3" t="s">
        <v>403</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38"/>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9"/>
    </row>
    <row r="63" spans="1:8" ht="12.75" customHeight="1">
      <c r="A63" s="169" t="s">
        <v>749</v>
      </c>
      <c r="B63" s="163"/>
      <c r="C63" s="169"/>
      <c r="D63" s="169"/>
      <c r="E63" s="162"/>
      <c r="F63" s="184"/>
      <c r="G63" s="17"/>
    </row>
    <row r="64" spans="1:8" ht="12.75" customHeight="1">
      <c r="A64" s="169"/>
      <c r="B64" s="187" t="s">
        <v>44</v>
      </c>
      <c r="C64" s="169"/>
      <c r="D64" s="169"/>
      <c r="E64" s="162"/>
      <c r="F64" s="184"/>
      <c r="G64" s="15"/>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14"/>
    </row>
    <row r="73" spans="1:8" ht="12.75" customHeight="1">
      <c r="A73" s="169" t="s">
        <v>728</v>
      </c>
      <c r="B73" s="187"/>
      <c r="C73" s="187"/>
      <c r="D73" s="169"/>
      <c r="E73" s="162" t="s">
        <v>1</v>
      </c>
      <c r="F73" s="184"/>
      <c r="G73" s="199"/>
    </row>
    <row r="74" spans="1:8" ht="12.75" customHeight="1">
      <c r="A74" s="191"/>
      <c r="B74" s="192"/>
      <c r="C74" s="192"/>
      <c r="D74" s="191"/>
      <c r="E74" s="164"/>
      <c r="F74" s="184"/>
      <c r="G74" s="6"/>
    </row>
    <row r="75" spans="1:8" ht="12.75" customHeight="1">
      <c r="A75" s="191" t="s">
        <v>729</v>
      </c>
      <c r="B75" s="192"/>
      <c r="C75" s="191"/>
      <c r="D75" s="191"/>
      <c r="E75" s="164"/>
      <c r="F75" s="184"/>
      <c r="G75" s="6"/>
    </row>
    <row r="76" spans="1:8" ht="12.75" customHeight="1">
      <c r="A76" s="191"/>
      <c r="B76" s="195" t="s">
        <v>730</v>
      </c>
      <c r="C76" s="191"/>
      <c r="D76" s="191"/>
      <c r="E76" s="164"/>
      <c r="F76" s="184"/>
      <c r="G76" s="62"/>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4"/>
    </row>
    <row r="82" spans="1:8" ht="12.75" customHeight="1">
      <c r="A82" s="169"/>
      <c r="B82" s="163"/>
      <c r="C82" s="169" t="s">
        <v>736</v>
      </c>
      <c r="D82" s="169"/>
      <c r="E82" s="162" t="s">
        <v>42</v>
      </c>
      <c r="F82" s="184"/>
      <c r="G82" s="87">
        <v>4705</v>
      </c>
      <c r="H82" s="3" t="s">
        <v>461</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1"/>
    </row>
    <row r="88" spans="1:8" ht="12.75" customHeight="1">
      <c r="A88" s="169" t="s">
        <v>742</v>
      </c>
      <c r="B88" s="163"/>
      <c r="C88" s="169"/>
      <c r="D88" s="169"/>
      <c r="E88" s="167" t="s">
        <v>756</v>
      </c>
      <c r="F88" s="184"/>
      <c r="G88" s="58"/>
    </row>
    <row r="89" spans="1:8" ht="12.75" customHeight="1">
      <c r="A89" s="8"/>
      <c r="B89" s="9"/>
      <c r="C89" s="8"/>
      <c r="D89" s="8"/>
      <c r="E89" s="8"/>
      <c r="F89" s="7"/>
      <c r="H89" s="72" t="s">
        <v>346</v>
      </c>
    </row>
    <row r="90" spans="1:8" ht="12.75" customHeight="1"/>
  </sheetData>
  <mergeCells count="2">
    <mergeCell ref="A5:D5"/>
    <mergeCell ref="H22:H23"/>
  </mergeCells>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901</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230</v>
      </c>
      <c r="H18" s="3"/>
    </row>
    <row r="19" spans="1:8" s="1" customFormat="1" ht="12.75" customHeight="1">
      <c r="A19" s="169"/>
      <c r="B19" s="169" t="s">
        <v>80</v>
      </c>
      <c r="C19" s="169"/>
      <c r="D19" s="169"/>
      <c r="E19" s="162" t="s">
        <v>1</v>
      </c>
      <c r="F19" s="172"/>
      <c r="G19" s="173" t="s">
        <v>900</v>
      </c>
      <c r="H19" s="3"/>
    </row>
    <row r="20" spans="1:8" s="1" customFormat="1" ht="12.75" customHeight="1">
      <c r="A20" s="169"/>
      <c r="B20" s="169" t="s">
        <v>79</v>
      </c>
      <c r="C20" s="169"/>
      <c r="D20" s="169"/>
      <c r="E20" s="162" t="s">
        <v>78</v>
      </c>
      <c r="F20" s="172"/>
      <c r="G20" s="173">
        <v>19</v>
      </c>
      <c r="H20" s="121" t="s">
        <v>902</v>
      </c>
    </row>
    <row r="21" spans="1:8" s="1" customFormat="1" ht="12.75" customHeight="1">
      <c r="A21" s="169"/>
      <c r="B21" s="169" t="s">
        <v>77</v>
      </c>
      <c r="C21" s="169"/>
      <c r="D21" s="169"/>
      <c r="E21" s="162" t="s">
        <v>76</v>
      </c>
      <c r="F21" s="172"/>
      <c r="G21" s="76">
        <v>12270</v>
      </c>
      <c r="H21" s="3" t="s">
        <v>435</v>
      </c>
    </row>
    <row r="22" spans="1:8" s="1" customFormat="1" ht="12.75" customHeight="1">
      <c r="A22" s="169"/>
      <c r="B22" s="169" t="s">
        <v>75</v>
      </c>
      <c r="C22" s="169"/>
      <c r="D22" s="169"/>
      <c r="E22" s="162" t="s">
        <v>74</v>
      </c>
      <c r="F22" s="170"/>
      <c r="G22" s="174">
        <v>14000</v>
      </c>
      <c r="H22" s="793" t="s">
        <v>950</v>
      </c>
    </row>
    <row r="23" spans="1:8" s="1" customFormat="1" ht="12.75" customHeight="1">
      <c r="A23" s="169"/>
      <c r="B23" s="169" t="s">
        <v>73</v>
      </c>
      <c r="C23" s="169"/>
      <c r="D23" s="169"/>
      <c r="E23" s="162" t="s">
        <v>49</v>
      </c>
      <c r="F23" s="170"/>
      <c r="G23" s="174">
        <v>62</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42.7</v>
      </c>
      <c r="H30" s="121" t="s">
        <v>899</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v>0.5</v>
      </c>
      <c r="H61" s="3" t="s">
        <v>903</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4"/>
      <c r="H72" s="3"/>
    </row>
    <row r="73" spans="1:8" s="1" customFormat="1" ht="12.75" customHeight="1">
      <c r="A73" s="169" t="s">
        <v>728</v>
      </c>
      <c r="B73" s="187"/>
      <c r="C73" s="187"/>
      <c r="D73" s="169"/>
      <c r="E73" s="162" t="s">
        <v>1</v>
      </c>
      <c r="F73" s="184"/>
      <c r="G73" s="199"/>
      <c r="H73" s="3"/>
    </row>
    <row r="74" spans="1:8" s="1" customFormat="1" ht="12.75" customHeight="1">
      <c r="A74" s="191"/>
      <c r="B74" s="192"/>
      <c r="C74" s="192"/>
      <c r="D74" s="191"/>
      <c r="E74" s="164"/>
      <c r="F74" s="184"/>
      <c r="G74" s="6"/>
      <c r="H74" s="3"/>
    </row>
    <row r="75" spans="1:8" s="1" customFormat="1" ht="12.75" customHeight="1">
      <c r="A75" s="191" t="s">
        <v>729</v>
      </c>
      <c r="B75" s="192"/>
      <c r="C75" s="191"/>
      <c r="D75" s="191"/>
      <c r="E75" s="164"/>
      <c r="F75" s="184"/>
      <c r="G75" s="6"/>
      <c r="H75" s="3"/>
    </row>
    <row r="76" spans="1:8" s="1" customFormat="1" ht="12.75" customHeight="1">
      <c r="A76" s="191"/>
      <c r="B76" s="195" t="s">
        <v>730</v>
      </c>
      <c r="C76" s="191"/>
      <c r="D76" s="191"/>
      <c r="E76" s="164"/>
      <c r="F76" s="184"/>
      <c r="G76" s="62"/>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4"/>
      <c r="H81" s="3"/>
    </row>
    <row r="82" spans="1:8" s="1" customFormat="1" ht="12.75" customHeight="1">
      <c r="A82" s="169"/>
      <c r="B82" s="163"/>
      <c r="C82" s="169" t="s">
        <v>736</v>
      </c>
      <c r="D82" s="169"/>
      <c r="E82" s="162" t="s">
        <v>42</v>
      </c>
      <c r="F82" s="184"/>
      <c r="G82" s="87">
        <v>4705</v>
      </c>
      <c r="H82" s="3" t="s">
        <v>461</v>
      </c>
    </row>
    <row r="83" spans="1:8" s="1" customFormat="1" ht="12.75" customHeight="1">
      <c r="A83" s="169"/>
      <c r="B83" s="163"/>
      <c r="C83" s="169" t="s">
        <v>737</v>
      </c>
      <c r="D83" s="169"/>
      <c r="E83" s="162" t="s">
        <v>42</v>
      </c>
      <c r="F83" s="184"/>
      <c r="G83" s="13">
        <v>0</v>
      </c>
      <c r="H83" s="3"/>
    </row>
    <row r="84" spans="1:8">
      <c r="A84" s="169"/>
      <c r="B84" s="163"/>
      <c r="C84" s="169" t="s">
        <v>738</v>
      </c>
      <c r="D84" s="169"/>
      <c r="E84" s="162" t="s">
        <v>42</v>
      </c>
      <c r="F84" s="184"/>
      <c r="G84" s="13">
        <v>0</v>
      </c>
      <c r="H84" s="3"/>
    </row>
    <row r="85" spans="1:8">
      <c r="A85" s="169"/>
      <c r="B85" s="163"/>
      <c r="C85" s="169" t="s">
        <v>739</v>
      </c>
      <c r="D85" s="169"/>
      <c r="E85" s="162" t="s">
        <v>42</v>
      </c>
      <c r="F85" s="184"/>
      <c r="G85" s="13">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907</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904</v>
      </c>
      <c r="H18" s="3"/>
    </row>
    <row r="19" spans="1:8" s="1" customFormat="1" ht="12.75" customHeight="1">
      <c r="A19" s="169"/>
      <c r="B19" s="169" t="s">
        <v>80</v>
      </c>
      <c r="C19" s="169"/>
      <c r="D19" s="169"/>
      <c r="E19" s="162" t="s">
        <v>1</v>
      </c>
      <c r="F19" s="172"/>
      <c r="G19" s="173" t="s">
        <v>905</v>
      </c>
      <c r="H19" s="3"/>
    </row>
    <row r="20" spans="1:8" s="1" customFormat="1" ht="12.75" customHeight="1">
      <c r="A20" s="169"/>
      <c r="B20" s="169" t="s">
        <v>79</v>
      </c>
      <c r="C20" s="169"/>
      <c r="D20" s="169"/>
      <c r="E20" s="162" t="s">
        <v>78</v>
      </c>
      <c r="F20" s="172"/>
      <c r="G20" s="173">
        <v>45</v>
      </c>
      <c r="H20" s="121" t="s">
        <v>908</v>
      </c>
    </row>
    <row r="21" spans="1:8" s="1" customFormat="1" ht="12.75" customHeight="1">
      <c r="A21" s="169"/>
      <c r="B21" s="169" t="s">
        <v>77</v>
      </c>
      <c r="C21" s="169"/>
      <c r="D21" s="169"/>
      <c r="E21" s="162" t="s">
        <v>76</v>
      </c>
      <c r="F21" s="172"/>
      <c r="G21" s="173">
        <v>9250</v>
      </c>
      <c r="H21" s="121" t="s">
        <v>909</v>
      </c>
    </row>
    <row r="22" spans="1:8" s="1" customFormat="1" ht="12.75" customHeight="1">
      <c r="A22" s="169"/>
      <c r="B22" s="169" t="s">
        <v>75</v>
      </c>
      <c r="C22" s="169"/>
      <c r="D22" s="169"/>
      <c r="E22" s="162" t="s">
        <v>74</v>
      </c>
      <c r="F22" s="170"/>
      <c r="G22" s="174">
        <v>19640</v>
      </c>
      <c r="H22" s="793" t="s">
        <v>951</v>
      </c>
    </row>
    <row r="23" spans="1:8" s="1" customFormat="1" ht="12.75" customHeight="1">
      <c r="A23" s="169"/>
      <c r="B23" s="169" t="s">
        <v>73</v>
      </c>
      <c r="C23" s="169"/>
      <c r="D23" s="169"/>
      <c r="E23" s="162" t="s">
        <v>49</v>
      </c>
      <c r="F23" s="170"/>
      <c r="G23" s="174">
        <v>10</v>
      </c>
      <c r="H23" s="79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40.200000000000003</v>
      </c>
      <c r="H30" s="121" t="s">
        <v>906</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892</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12962</v>
      </c>
      <c r="H82" s="3" t="s">
        <v>910</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230</v>
      </c>
      <c r="H84" s="3" t="s">
        <v>3357</v>
      </c>
    </row>
    <row r="85" spans="1:8">
      <c r="A85" s="169"/>
      <c r="B85" s="163"/>
      <c r="C85" s="169" t="s">
        <v>739</v>
      </c>
      <c r="D85" s="169"/>
      <c r="E85" s="162" t="s">
        <v>42</v>
      </c>
      <c r="F85" s="184"/>
      <c r="G85" s="189">
        <v>0</v>
      </c>
      <c r="H85" s="3"/>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1082</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904</v>
      </c>
      <c r="H18" s="3"/>
    </row>
    <row r="19" spans="1:8" s="1" customFormat="1" ht="12.75" customHeight="1">
      <c r="A19" s="169"/>
      <c r="B19" s="169" t="s">
        <v>80</v>
      </c>
      <c r="C19" s="169"/>
      <c r="D19" s="169"/>
      <c r="E19" s="162" t="s">
        <v>1</v>
      </c>
      <c r="F19" s="172"/>
      <c r="G19" s="173" t="s">
        <v>1084</v>
      </c>
      <c r="H19" s="3"/>
    </row>
    <row r="20" spans="1:8" s="1" customFormat="1" ht="12.75" customHeight="1">
      <c r="A20" s="169"/>
      <c r="B20" s="169" t="s">
        <v>79</v>
      </c>
      <c r="C20" s="169"/>
      <c r="D20" s="169"/>
      <c r="E20" s="162" t="s">
        <v>78</v>
      </c>
      <c r="F20" s="172"/>
      <c r="G20" s="173">
        <v>40</v>
      </c>
      <c r="H20" s="121" t="s">
        <v>1085</v>
      </c>
    </row>
    <row r="21" spans="1:8" s="1" customFormat="1" ht="12.75" customHeight="1">
      <c r="A21" s="169"/>
      <c r="B21" s="169" t="s">
        <v>77</v>
      </c>
      <c r="C21" s="169"/>
      <c r="D21" s="169"/>
      <c r="E21" s="162" t="s">
        <v>76</v>
      </c>
      <c r="F21" s="172"/>
      <c r="G21" s="173">
        <v>8683</v>
      </c>
      <c r="H21" s="121" t="s">
        <v>1083</v>
      </c>
    </row>
    <row r="22" spans="1:8" s="1" customFormat="1" ht="12.75" customHeight="1">
      <c r="A22" s="169"/>
      <c r="B22" s="169" t="s">
        <v>75</v>
      </c>
      <c r="C22" s="169"/>
      <c r="D22" s="169"/>
      <c r="E22" s="162" t="s">
        <v>74</v>
      </c>
      <c r="F22" s="170"/>
      <c r="G22" s="174">
        <v>650000</v>
      </c>
      <c r="H22" s="1" t="s">
        <v>1086</v>
      </c>
    </row>
    <row r="23" spans="1:8" s="1" customFormat="1" ht="12.75" customHeight="1">
      <c r="A23" s="169"/>
      <c r="B23" s="169" t="s">
        <v>73</v>
      </c>
      <c r="C23" s="169"/>
      <c r="D23" s="169"/>
      <c r="E23" s="162" t="s">
        <v>49</v>
      </c>
      <c r="F23" s="170"/>
      <c r="G23" s="174">
        <v>331</v>
      </c>
      <c r="H23" s="339" t="s">
        <v>951</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33.9</v>
      </c>
      <c r="H30" s="121" t="s">
        <v>1086</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1</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12900</v>
      </c>
      <c r="H82" s="3" t="s">
        <v>1087</v>
      </c>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34</v>
      </c>
      <c r="H84" s="3"/>
    </row>
    <row r="85" spans="1:8">
      <c r="A85" s="169"/>
      <c r="B85" s="163"/>
      <c r="C85" s="169" t="s">
        <v>739</v>
      </c>
      <c r="D85" s="169"/>
      <c r="E85" s="162" t="s">
        <v>42</v>
      </c>
      <c r="F85" s="184"/>
      <c r="G85" s="189">
        <v>0</v>
      </c>
      <c r="H85" s="3"/>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topLeftCell="A3"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86" t="s">
        <v>534</v>
      </c>
    </row>
    <row r="5" spans="1:8" s="1" customFormat="1" ht="12.75" customHeight="1">
      <c r="A5" s="750" t="s">
        <v>41</v>
      </c>
      <c r="B5" s="750"/>
      <c r="C5" s="750"/>
      <c r="D5" s="750"/>
      <c r="E5" s="4" t="s">
        <v>40</v>
      </c>
      <c r="F5" s="3"/>
      <c r="G5" s="548"/>
      <c r="H5" s="787"/>
    </row>
    <row r="6" spans="1:8" s="1" customFormat="1" ht="12.75" customHeight="1">
      <c r="A6" s="548"/>
      <c r="B6" s="548"/>
      <c r="C6" s="548"/>
      <c r="D6" s="548"/>
      <c r="E6" s="3"/>
      <c r="F6" s="3"/>
      <c r="G6" s="548"/>
      <c r="H6" s="78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121" t="s">
        <v>3358</v>
      </c>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338</v>
      </c>
      <c r="H18" s="3"/>
    </row>
    <row r="19" spans="1:8" s="1" customFormat="1" ht="12.75" customHeight="1">
      <c r="A19" s="169"/>
      <c r="B19" s="169" t="s">
        <v>80</v>
      </c>
      <c r="C19" s="169"/>
      <c r="D19" s="169"/>
      <c r="E19" s="162" t="s">
        <v>1</v>
      </c>
      <c r="F19" s="172"/>
      <c r="G19" s="173" t="s">
        <v>3114</v>
      </c>
      <c r="H19" s="3"/>
    </row>
    <row r="20" spans="1:8" s="1" customFormat="1" ht="12.75" customHeight="1">
      <c r="A20" s="169"/>
      <c r="B20" s="169" t="s">
        <v>79</v>
      </c>
      <c r="C20" s="169"/>
      <c r="D20" s="169"/>
      <c r="E20" s="162" t="s">
        <v>78</v>
      </c>
      <c r="F20" s="172"/>
      <c r="G20" s="173">
        <v>80</v>
      </c>
      <c r="H20" s="121" t="s">
        <v>3358</v>
      </c>
    </row>
    <row r="21" spans="1:8" s="1" customFormat="1" ht="12.75" customHeight="1">
      <c r="A21" s="169"/>
      <c r="B21" s="169" t="s">
        <v>77</v>
      </c>
      <c r="C21" s="169"/>
      <c r="D21" s="169"/>
      <c r="E21" s="162" t="s">
        <v>76</v>
      </c>
      <c r="F21" s="172"/>
      <c r="G21" s="173">
        <v>3000</v>
      </c>
      <c r="H21" s="121" t="s">
        <v>3358</v>
      </c>
    </row>
    <row r="22" spans="1:8" s="1" customFormat="1" ht="12.75" customHeight="1">
      <c r="A22" s="169"/>
      <c r="B22" s="169" t="s">
        <v>75</v>
      </c>
      <c r="C22" s="169"/>
      <c r="D22" s="169"/>
      <c r="E22" s="162" t="s">
        <v>74</v>
      </c>
      <c r="F22" s="170"/>
      <c r="G22" s="38">
        <v>1680</v>
      </c>
      <c r="H22" s="803" t="s">
        <v>952</v>
      </c>
    </row>
    <row r="23" spans="1:8" s="1" customFormat="1" ht="12.75" customHeight="1">
      <c r="A23" s="169"/>
      <c r="B23" s="169" t="s">
        <v>73</v>
      </c>
      <c r="C23" s="169"/>
      <c r="D23" s="169"/>
      <c r="E23" s="162" t="s">
        <v>49</v>
      </c>
      <c r="F23" s="170"/>
      <c r="G23" s="38">
        <v>10</v>
      </c>
      <c r="H23" s="80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12</v>
      </c>
      <c r="H30" s="121" t="s">
        <v>3358</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69">
        <v>3.9</v>
      </c>
      <c r="H47" s="3" t="s">
        <v>607</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0.25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87">
        <v>4187</v>
      </c>
      <c r="H82" s="3" t="s">
        <v>462</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50</v>
      </c>
      <c r="H84" s="3" t="s">
        <v>373</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sheetPr>
  <dimension ref="A1:H92"/>
  <sheetViews>
    <sheetView showGridLines="0" workbookViewId="0"/>
  </sheetViews>
  <sheetFormatPr defaultColWidth="8.85546875" defaultRowHeight="12.75"/>
  <cols>
    <col min="1" max="7" width="8.85546875" style="1"/>
    <col min="8" max="8" width="99"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338</v>
      </c>
    </row>
    <row r="19" spans="1:8" ht="12.75" customHeight="1">
      <c r="A19" s="169"/>
      <c r="B19" s="169" t="s">
        <v>80</v>
      </c>
      <c r="C19" s="169"/>
      <c r="D19" s="169"/>
      <c r="E19" s="162" t="s">
        <v>1</v>
      </c>
      <c r="F19" s="172"/>
      <c r="G19" s="38" t="s">
        <v>339</v>
      </c>
    </row>
    <row r="20" spans="1:8" ht="12.75" customHeight="1">
      <c r="A20" s="169"/>
      <c r="B20" s="169" t="s">
        <v>79</v>
      </c>
      <c r="C20" s="169"/>
      <c r="D20" s="169"/>
      <c r="E20" s="162" t="s">
        <v>78</v>
      </c>
      <c r="F20" s="172"/>
      <c r="G20" s="38">
        <v>63</v>
      </c>
      <c r="H20" s="3" t="s">
        <v>714</v>
      </c>
    </row>
    <row r="21" spans="1:8" ht="12.75" customHeight="1">
      <c r="A21" s="169"/>
      <c r="B21" s="169" t="s">
        <v>77</v>
      </c>
      <c r="C21" s="169"/>
      <c r="D21" s="169"/>
      <c r="E21" s="162" t="s">
        <v>76</v>
      </c>
      <c r="F21" s="172"/>
      <c r="G21" s="38">
        <v>9708</v>
      </c>
      <c r="H21" s="3" t="s">
        <v>417</v>
      </c>
    </row>
    <row r="22" spans="1:8" ht="12.75" customHeight="1">
      <c r="A22" s="169"/>
      <c r="B22" s="169" t="s">
        <v>75</v>
      </c>
      <c r="C22" s="169"/>
      <c r="D22" s="169"/>
      <c r="E22" s="162" t="s">
        <v>74</v>
      </c>
      <c r="F22" s="170"/>
      <c r="G22" s="38">
        <v>1680</v>
      </c>
      <c r="H22" s="803" t="s">
        <v>952</v>
      </c>
    </row>
    <row r="23" spans="1:8" ht="12.75" customHeight="1">
      <c r="A23" s="169"/>
      <c r="B23" s="169" t="s">
        <v>73</v>
      </c>
      <c r="C23" s="169"/>
      <c r="D23" s="169"/>
      <c r="E23" s="162" t="s">
        <v>49</v>
      </c>
      <c r="F23" s="170"/>
      <c r="G23" s="38">
        <v>10</v>
      </c>
      <c r="H23" s="803"/>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38"/>
      <c r="H25" s="125"/>
    </row>
    <row r="26" spans="1:8" ht="12.75" customHeight="1">
      <c r="A26" s="169"/>
      <c r="B26" s="169" t="s">
        <v>745</v>
      </c>
      <c r="C26" s="169"/>
      <c r="D26" s="169"/>
      <c r="E26" s="162" t="s">
        <v>746</v>
      </c>
      <c r="F26" s="170"/>
      <c r="G26" s="38"/>
      <c r="H26" s="125"/>
    </row>
    <row r="27" spans="1:8" ht="12.75" customHeight="1">
      <c r="A27" s="169"/>
      <c r="B27" s="169" t="s">
        <v>437</v>
      </c>
      <c r="C27" s="169"/>
      <c r="D27" s="169"/>
      <c r="E27" s="162" t="s">
        <v>72</v>
      </c>
      <c r="F27" s="170"/>
      <c r="G27" s="58"/>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10</v>
      </c>
      <c r="H30" s="3" t="s">
        <v>418</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58"/>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7" ht="12.75" customHeight="1">
      <c r="A65" s="169"/>
      <c r="B65" s="187"/>
      <c r="C65" s="187" t="s">
        <v>750</v>
      </c>
      <c r="D65" s="169"/>
      <c r="E65" s="162" t="s">
        <v>1</v>
      </c>
      <c r="F65" s="184"/>
      <c r="G65" s="13"/>
    </row>
    <row r="66" spans="1:7" ht="12.75" customHeight="1">
      <c r="A66" s="169"/>
      <c r="B66" s="187"/>
      <c r="C66" s="187" t="s">
        <v>751</v>
      </c>
      <c r="D66" s="169"/>
      <c r="E66" s="162" t="s">
        <v>1</v>
      </c>
      <c r="F66" s="184"/>
      <c r="G66" s="13"/>
    </row>
    <row r="67" spans="1:7" ht="12.75" customHeight="1">
      <c r="A67" s="169"/>
      <c r="B67" s="187"/>
      <c r="C67" s="187" t="s">
        <v>752</v>
      </c>
      <c r="D67" s="169"/>
      <c r="E67" s="162" t="s">
        <v>1</v>
      </c>
      <c r="F67" s="184"/>
      <c r="G67" s="13"/>
    </row>
    <row r="68" spans="1:7" ht="12.75" customHeight="1">
      <c r="A68" s="169"/>
      <c r="B68" s="187" t="s">
        <v>43</v>
      </c>
      <c r="C68" s="187"/>
      <c r="D68" s="169"/>
      <c r="E68" s="162"/>
      <c r="F68" s="184"/>
      <c r="G68" s="11"/>
    </row>
    <row r="69" spans="1:7" ht="12.75" customHeight="1">
      <c r="A69" s="169"/>
      <c r="B69" s="187"/>
      <c r="C69" s="187" t="s">
        <v>753</v>
      </c>
      <c r="D69" s="169"/>
      <c r="E69" s="162" t="s">
        <v>1</v>
      </c>
      <c r="F69" s="184"/>
      <c r="G69" s="13"/>
    </row>
    <row r="70" spans="1:7" ht="12.75" customHeight="1">
      <c r="A70" s="169"/>
      <c r="B70" s="187"/>
      <c r="C70" s="187" t="s">
        <v>754</v>
      </c>
      <c r="D70" s="169"/>
      <c r="E70" s="162" t="s">
        <v>1</v>
      </c>
      <c r="F70" s="184"/>
      <c r="G70" s="13"/>
    </row>
    <row r="71" spans="1:7" ht="12.75" customHeight="1">
      <c r="A71" s="169"/>
      <c r="B71" s="187"/>
      <c r="C71" s="187" t="s">
        <v>755</v>
      </c>
      <c r="D71" s="169"/>
      <c r="E71" s="162" t="s">
        <v>1</v>
      </c>
      <c r="F71" s="184"/>
      <c r="G71" s="13"/>
    </row>
    <row r="72" spans="1:7" ht="12.75" customHeight="1">
      <c r="A72" s="191"/>
      <c r="B72" s="192"/>
      <c r="C72" s="192"/>
      <c r="D72" s="191"/>
      <c r="E72" s="164"/>
      <c r="F72" s="184"/>
      <c r="G72" s="14"/>
    </row>
    <row r="73" spans="1:7" ht="12.75" customHeight="1">
      <c r="A73" s="169" t="s">
        <v>728</v>
      </c>
      <c r="B73" s="187"/>
      <c r="C73" s="187"/>
      <c r="D73" s="169"/>
      <c r="E73" s="162" t="s">
        <v>1</v>
      </c>
      <c r="F73" s="184"/>
      <c r="G73" s="199"/>
    </row>
    <row r="74" spans="1:7" ht="12.75" customHeight="1">
      <c r="A74" s="191"/>
      <c r="B74" s="192"/>
      <c r="C74" s="192"/>
      <c r="D74" s="191"/>
      <c r="E74" s="164"/>
      <c r="F74" s="184"/>
      <c r="G74" s="6"/>
    </row>
    <row r="75" spans="1:7" ht="12.75" customHeight="1">
      <c r="A75" s="191" t="s">
        <v>729</v>
      </c>
      <c r="B75" s="192"/>
      <c r="C75" s="191"/>
      <c r="D75" s="191"/>
      <c r="E75" s="164"/>
      <c r="F75" s="184"/>
      <c r="G75" s="6"/>
    </row>
    <row r="76" spans="1:7" ht="12.75" customHeight="1">
      <c r="A76" s="191"/>
      <c r="B76" s="195" t="s">
        <v>730</v>
      </c>
      <c r="C76" s="191"/>
      <c r="D76" s="191"/>
      <c r="E76" s="164"/>
      <c r="F76" s="184"/>
      <c r="G76" s="6"/>
    </row>
    <row r="77" spans="1:7" ht="12.75" customHeight="1">
      <c r="A77" s="169"/>
      <c r="B77" s="163"/>
      <c r="C77" s="169" t="s">
        <v>731</v>
      </c>
      <c r="D77" s="169"/>
      <c r="E77" s="162" t="s">
        <v>49</v>
      </c>
      <c r="F77" s="184"/>
      <c r="G77" s="13">
        <v>1</v>
      </c>
    </row>
    <row r="78" spans="1:7" ht="12.75" customHeight="1">
      <c r="A78" s="169"/>
      <c r="B78" s="163"/>
      <c r="C78" s="169" t="s">
        <v>732</v>
      </c>
      <c r="D78" s="169"/>
      <c r="E78" s="162" t="s">
        <v>49</v>
      </c>
      <c r="F78" s="184"/>
      <c r="G78" s="13">
        <v>0</v>
      </c>
    </row>
    <row r="79" spans="1:7" ht="12.75" customHeight="1">
      <c r="A79" s="169"/>
      <c r="B79" s="163"/>
      <c r="C79" s="169" t="s">
        <v>733</v>
      </c>
      <c r="D79" s="169"/>
      <c r="E79" s="162" t="s">
        <v>49</v>
      </c>
      <c r="F79" s="184"/>
      <c r="G79" s="13">
        <v>1</v>
      </c>
    </row>
    <row r="80" spans="1:7"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87">
        <v>4187</v>
      </c>
      <c r="H82" s="3" t="s">
        <v>462</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50</v>
      </c>
      <c r="H84" s="3" t="s">
        <v>373</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row r="91" spans="1:8" ht="12.75" customHeight="1"/>
    <row r="92" spans="1:8" ht="12.75" customHeight="1"/>
  </sheetData>
  <mergeCells count="2">
    <mergeCell ref="A5:D5"/>
    <mergeCell ref="H22:H23"/>
  </mergeCell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978</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338</v>
      </c>
      <c r="H18" s="3"/>
    </row>
    <row r="19" spans="1:8" s="1" customFormat="1" ht="12.75" customHeight="1">
      <c r="A19" s="169"/>
      <c r="B19" s="169" t="s">
        <v>80</v>
      </c>
      <c r="C19" s="169"/>
      <c r="D19" s="169"/>
      <c r="E19" s="162" t="s">
        <v>1</v>
      </c>
      <c r="F19" s="172"/>
      <c r="G19" s="173" t="s">
        <v>1146</v>
      </c>
      <c r="H19" s="3"/>
    </row>
    <row r="20" spans="1:8" s="1" customFormat="1" ht="12.75" customHeight="1">
      <c r="A20" s="169"/>
      <c r="B20" s="169" t="s">
        <v>79</v>
      </c>
      <c r="C20" s="169"/>
      <c r="D20" s="169"/>
      <c r="E20" s="162" t="s">
        <v>78</v>
      </c>
      <c r="F20" s="172"/>
      <c r="G20" s="173">
        <v>11</v>
      </c>
      <c r="H20" s="121" t="s">
        <v>969</v>
      </c>
    </row>
    <row r="21" spans="1:8" s="1" customFormat="1" ht="12.75" customHeight="1">
      <c r="A21" s="169"/>
      <c r="B21" s="169" t="s">
        <v>77</v>
      </c>
      <c r="C21" s="169"/>
      <c r="D21" s="169"/>
      <c r="E21" s="162" t="s">
        <v>76</v>
      </c>
      <c r="F21" s="172"/>
      <c r="G21" s="38">
        <v>4600</v>
      </c>
      <c r="H21" s="3" t="s">
        <v>420</v>
      </c>
    </row>
    <row r="22" spans="1:8" s="1" customFormat="1" ht="12.75" customHeight="1">
      <c r="A22" s="169"/>
      <c r="B22" s="169" t="s">
        <v>75</v>
      </c>
      <c r="C22" s="169"/>
      <c r="D22" s="169"/>
      <c r="E22" s="162" t="s">
        <v>74</v>
      </c>
      <c r="F22" s="170"/>
      <c r="G22" s="38">
        <v>1680</v>
      </c>
      <c r="H22" s="803" t="s">
        <v>952</v>
      </c>
    </row>
    <row r="23" spans="1:8" s="1" customFormat="1" ht="12.75" customHeight="1">
      <c r="A23" s="169"/>
      <c r="B23" s="169" t="s">
        <v>73</v>
      </c>
      <c r="C23" s="169"/>
      <c r="D23" s="169"/>
      <c r="E23" s="162" t="s">
        <v>49</v>
      </c>
      <c r="F23" s="170"/>
      <c r="G23" s="38">
        <v>10</v>
      </c>
      <c r="H23" s="80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9</v>
      </c>
      <c r="H30" s="121" t="s">
        <v>968</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v>1</v>
      </c>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87">
        <v>4511</v>
      </c>
      <c r="H82" s="3" t="s">
        <v>463</v>
      </c>
    </row>
    <row r="83" spans="1:8" s="1" customFormat="1" ht="12.75" customHeight="1">
      <c r="A83" s="169"/>
      <c r="B83" s="163"/>
      <c r="C83" s="169" t="s">
        <v>737</v>
      </c>
      <c r="D83" s="169"/>
      <c r="E83" s="162" t="s">
        <v>42</v>
      </c>
      <c r="F83" s="184"/>
      <c r="G83" s="13">
        <v>0</v>
      </c>
      <c r="H83" s="3"/>
    </row>
    <row r="84" spans="1:8">
      <c r="A84" s="169"/>
      <c r="B84" s="163"/>
      <c r="C84" s="169" t="s">
        <v>738</v>
      </c>
      <c r="D84" s="169"/>
      <c r="E84" s="162" t="s">
        <v>42</v>
      </c>
      <c r="F84" s="184"/>
      <c r="G84" s="13">
        <v>130</v>
      </c>
      <c r="H84" s="3" t="s">
        <v>374</v>
      </c>
    </row>
    <row r="85" spans="1:8">
      <c r="A85" s="169"/>
      <c r="B85" s="163"/>
      <c r="C85" s="169" t="s">
        <v>739</v>
      </c>
      <c r="D85" s="169"/>
      <c r="E85" s="162" t="s">
        <v>42</v>
      </c>
      <c r="F85" s="184"/>
      <c r="G85" s="13">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970</v>
      </c>
    </row>
    <row r="5" spans="1:8" s="1" customFormat="1" ht="12.75" customHeight="1">
      <c r="A5" s="750" t="s">
        <v>41</v>
      </c>
      <c r="B5" s="750"/>
      <c r="C5" s="750"/>
      <c r="D5" s="750"/>
      <c r="E5" s="4" t="s">
        <v>40</v>
      </c>
      <c r="F5" s="3"/>
      <c r="G5" s="211"/>
      <c r="H5" s="758"/>
    </row>
    <row r="6" spans="1:8" s="1" customFormat="1" ht="12.75" customHeight="1">
      <c r="A6" s="211"/>
      <c r="B6" s="211"/>
      <c r="C6" s="211"/>
      <c r="D6" s="211"/>
      <c r="E6" s="3"/>
      <c r="F6" s="3"/>
      <c r="G6" s="211"/>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338</v>
      </c>
      <c r="H18" s="3"/>
    </row>
    <row r="19" spans="1:8" s="1" customFormat="1" ht="12.75" customHeight="1">
      <c r="A19" s="169"/>
      <c r="B19" s="169" t="s">
        <v>80</v>
      </c>
      <c r="C19" s="169"/>
      <c r="D19" s="169"/>
      <c r="E19" s="162" t="s">
        <v>1</v>
      </c>
      <c r="F19" s="172"/>
      <c r="G19" s="173" t="s">
        <v>967</v>
      </c>
      <c r="H19" s="3"/>
    </row>
    <row r="20" spans="1:8" s="1" customFormat="1" ht="12.75" customHeight="1">
      <c r="A20" s="169"/>
      <c r="B20" s="169" t="s">
        <v>79</v>
      </c>
      <c r="C20" s="169"/>
      <c r="D20" s="169"/>
      <c r="E20" s="162" t="s">
        <v>78</v>
      </c>
      <c r="F20" s="172"/>
      <c r="G20" s="173">
        <v>11</v>
      </c>
      <c r="H20" s="121" t="s">
        <v>969</v>
      </c>
    </row>
    <row r="21" spans="1:8" s="1" customFormat="1" ht="12.75" customHeight="1">
      <c r="A21" s="169"/>
      <c r="B21" s="169" t="s">
        <v>77</v>
      </c>
      <c r="C21" s="169"/>
      <c r="D21" s="169"/>
      <c r="E21" s="162" t="s">
        <v>76</v>
      </c>
      <c r="F21" s="172"/>
      <c r="G21" s="38">
        <v>4600</v>
      </c>
      <c r="H21" s="3" t="s">
        <v>420</v>
      </c>
    </row>
    <row r="22" spans="1:8" s="1" customFormat="1" ht="12.75" customHeight="1">
      <c r="A22" s="169"/>
      <c r="B22" s="169" t="s">
        <v>75</v>
      </c>
      <c r="C22" s="169"/>
      <c r="D22" s="169"/>
      <c r="E22" s="162" t="s">
        <v>74</v>
      </c>
      <c r="F22" s="170"/>
      <c r="G22" s="38">
        <v>1680</v>
      </c>
      <c r="H22" s="803" t="s">
        <v>952</v>
      </c>
    </row>
    <row r="23" spans="1:8" s="1" customFormat="1" ht="12.75" customHeight="1">
      <c r="A23" s="169"/>
      <c r="B23" s="169" t="s">
        <v>73</v>
      </c>
      <c r="C23" s="169"/>
      <c r="D23" s="169"/>
      <c r="E23" s="162" t="s">
        <v>49</v>
      </c>
      <c r="F23" s="170"/>
      <c r="G23" s="38">
        <v>10</v>
      </c>
      <c r="H23" s="80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9</v>
      </c>
      <c r="H30" s="121" t="s">
        <v>968</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0.15</v>
      </c>
      <c r="H61" s="3" t="s">
        <v>966</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87">
        <v>4511</v>
      </c>
      <c r="H82" s="3" t="s">
        <v>463</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130</v>
      </c>
      <c r="H84" s="3" t="s">
        <v>374</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opLeftCell="A2" workbookViewId="0">
      <selection activeCell="B28" sqref="B28"/>
    </sheetView>
  </sheetViews>
  <sheetFormatPr defaultRowHeight="15"/>
  <cols>
    <col min="1" max="1" width="17.85546875" customWidth="1"/>
    <col min="2" max="2" width="10.140625" bestFit="1" customWidth="1"/>
    <col min="3" max="3" width="11.42578125" bestFit="1" customWidth="1"/>
    <col min="4" max="4" width="12" bestFit="1" customWidth="1"/>
    <col min="5" max="5" width="11" bestFit="1" customWidth="1"/>
    <col min="6" max="6" width="13.140625" style="105" bestFit="1" customWidth="1"/>
    <col min="7" max="7" width="13.7109375" bestFit="1" customWidth="1"/>
    <col min="8" max="8" width="11.42578125" bestFit="1" customWidth="1"/>
    <col min="9" max="9" width="11.42578125" customWidth="1"/>
  </cols>
  <sheetData>
    <row r="1" spans="1:10">
      <c r="A1" s="90" t="s">
        <v>3040</v>
      </c>
      <c r="C1" s="553" t="s">
        <v>3115</v>
      </c>
      <c r="D1" s="78"/>
    </row>
    <row r="2" spans="1:10">
      <c r="A2" s="90"/>
    </row>
    <row r="3" spans="1:10">
      <c r="A3" s="90" t="s">
        <v>1532</v>
      </c>
      <c r="B3" s="90" t="s">
        <v>1533</v>
      </c>
      <c r="C3" s="90" t="s">
        <v>1534</v>
      </c>
      <c r="D3" s="90" t="s">
        <v>1535</v>
      </c>
      <c r="E3" s="90" t="s">
        <v>1536</v>
      </c>
      <c r="F3" s="214" t="s">
        <v>617</v>
      </c>
      <c r="G3" s="90" t="s">
        <v>1537</v>
      </c>
      <c r="H3" s="91" t="s">
        <v>1538</v>
      </c>
      <c r="I3" s="91"/>
      <c r="J3" s="93" t="s">
        <v>1540</v>
      </c>
    </row>
    <row r="4" spans="1:10">
      <c r="A4" t="s">
        <v>2990</v>
      </c>
      <c r="B4">
        <v>2374224</v>
      </c>
      <c r="D4">
        <v>212848</v>
      </c>
      <c r="G4" s="105">
        <f>D4*1000000/B4/1000</f>
        <v>89.64950232160065</v>
      </c>
      <c r="H4" s="92"/>
      <c r="I4" s="92"/>
    </row>
    <row r="5" spans="1:10">
      <c r="A5" t="s">
        <v>2991</v>
      </c>
      <c r="B5">
        <v>192368</v>
      </c>
      <c r="D5">
        <v>11769</v>
      </c>
      <c r="G5" s="105">
        <f>D5*1000000/B5/1000</f>
        <v>61.179614073026698</v>
      </c>
      <c r="H5" s="92"/>
      <c r="I5" s="92"/>
    </row>
    <row r="6" spans="1:10">
      <c r="A6" t="s">
        <v>2992</v>
      </c>
      <c r="B6">
        <v>463689</v>
      </c>
      <c r="D6">
        <v>16296</v>
      </c>
      <c r="G6" s="105">
        <f>D6*1000000/B6/1000</f>
        <v>35.144245388611765</v>
      </c>
      <c r="H6" s="92"/>
      <c r="I6" s="92"/>
    </row>
    <row r="7" spans="1:10">
      <c r="A7" t="s">
        <v>2993</v>
      </c>
      <c r="B7">
        <v>70663</v>
      </c>
      <c r="G7" s="105"/>
      <c r="H7" s="92"/>
      <c r="I7" s="92"/>
    </row>
    <row r="8" spans="1:10">
      <c r="A8" t="s">
        <v>1539</v>
      </c>
      <c r="B8">
        <v>85213</v>
      </c>
      <c r="D8">
        <v>12259</v>
      </c>
      <c r="G8" s="105">
        <f>D8*1000000/B8/1000</f>
        <v>143.86302559468623</v>
      </c>
      <c r="H8" s="92"/>
      <c r="I8" s="92"/>
    </row>
    <row r="9" spans="1:10">
      <c r="A9" t="s">
        <v>2994</v>
      </c>
      <c r="B9">
        <v>89257</v>
      </c>
      <c r="G9" s="105"/>
      <c r="H9" s="92"/>
      <c r="I9" s="92"/>
    </row>
    <row r="10" spans="1:10">
      <c r="A10" t="s">
        <v>2995</v>
      </c>
      <c r="B10">
        <v>726004</v>
      </c>
      <c r="D10">
        <v>47530</v>
      </c>
      <c r="G10" s="105">
        <f>D10*1000000/B10/1000</f>
        <v>65.46795885422118</v>
      </c>
      <c r="H10" s="92"/>
      <c r="I10" s="92"/>
    </row>
    <row r="11" spans="1:10">
      <c r="A11" t="s">
        <v>1529</v>
      </c>
      <c r="B11">
        <v>57864</v>
      </c>
      <c r="D11">
        <v>45429</v>
      </c>
      <c r="G11" s="105">
        <f>D11*1000000/B11/1000</f>
        <v>785.09954375777681</v>
      </c>
      <c r="H11" s="92"/>
      <c r="I11" s="92"/>
    </row>
    <row r="12" spans="1:10">
      <c r="A12" t="s">
        <v>2996</v>
      </c>
      <c r="B12">
        <v>9525</v>
      </c>
      <c r="G12" s="105"/>
      <c r="H12" s="92"/>
      <c r="I12" s="92"/>
    </row>
    <row r="13" spans="1:10">
      <c r="A13" t="s">
        <v>2997</v>
      </c>
      <c r="B13">
        <v>6536</v>
      </c>
      <c r="G13" s="105"/>
      <c r="H13" s="92"/>
      <c r="I13" s="92"/>
    </row>
    <row r="14" spans="1:10">
      <c r="A14" t="s">
        <v>513</v>
      </c>
      <c r="B14">
        <v>197211</v>
      </c>
      <c r="G14" s="105"/>
      <c r="H14" s="92"/>
      <c r="I14" s="92"/>
    </row>
    <row r="15" spans="1:10">
      <c r="A15" t="s">
        <v>2998</v>
      </c>
      <c r="B15">
        <v>17679</v>
      </c>
      <c r="G15" s="105"/>
      <c r="H15" s="92"/>
      <c r="I15" s="92"/>
    </row>
    <row r="16" spans="1:10">
      <c r="A16" t="s">
        <v>2999</v>
      </c>
      <c r="B16">
        <v>49310</v>
      </c>
      <c r="G16" s="105"/>
      <c r="H16" s="92"/>
      <c r="I16" s="92"/>
    </row>
    <row r="17" spans="1:9">
      <c r="A17" t="s">
        <v>3000</v>
      </c>
      <c r="B17">
        <v>43684</v>
      </c>
      <c r="G17" s="105"/>
      <c r="H17" s="92"/>
      <c r="I17" s="92"/>
    </row>
    <row r="18" spans="1:9">
      <c r="A18" t="s">
        <v>3001</v>
      </c>
      <c r="B18">
        <v>7398</v>
      </c>
      <c r="G18" s="105"/>
      <c r="H18" s="92"/>
      <c r="I18" s="92"/>
    </row>
    <row r="19" spans="1:9">
      <c r="A19" t="s">
        <v>3002</v>
      </c>
      <c r="B19">
        <v>24154</v>
      </c>
      <c r="G19" s="105"/>
      <c r="H19" s="92"/>
      <c r="I19" s="92"/>
    </row>
    <row r="20" spans="1:9">
      <c r="A20" t="s">
        <v>3003</v>
      </c>
      <c r="B20">
        <v>26495</v>
      </c>
      <c r="G20" s="105"/>
      <c r="H20" s="92"/>
      <c r="I20" s="92"/>
    </row>
    <row r="21" spans="1:9">
      <c r="A21" t="s">
        <v>3004</v>
      </c>
      <c r="B21">
        <v>3025</v>
      </c>
      <c r="G21" s="105"/>
      <c r="H21" s="92"/>
      <c r="I21" s="92"/>
    </row>
    <row r="22" spans="1:9">
      <c r="A22" t="s">
        <v>3005</v>
      </c>
      <c r="B22">
        <v>242486</v>
      </c>
      <c r="C22" s="71"/>
      <c r="D22">
        <v>79564</v>
      </c>
      <c r="F22" s="106"/>
      <c r="G22" s="105">
        <f>D22*1000000/B22/1000</f>
        <v>328.11791196192775</v>
      </c>
      <c r="H22" s="92"/>
      <c r="I22" s="92"/>
    </row>
    <row r="23" spans="1:9">
      <c r="A23" t="s">
        <v>3006</v>
      </c>
      <c r="B23">
        <v>1754</v>
      </c>
      <c r="G23" s="105"/>
      <c r="H23" s="92"/>
      <c r="I23" s="92"/>
    </row>
    <row r="24" spans="1:9">
      <c r="A24" t="s">
        <v>3007</v>
      </c>
      <c r="B24">
        <v>30268</v>
      </c>
      <c r="G24" s="105"/>
      <c r="H24" s="92"/>
      <c r="I24" s="92"/>
    </row>
    <row r="25" spans="1:9">
      <c r="A25" t="s">
        <v>990</v>
      </c>
      <c r="G25" s="105"/>
      <c r="H25" s="92"/>
      <c r="I25" s="92"/>
    </row>
    <row r="27" spans="1:9">
      <c r="A27" t="s">
        <v>1196</v>
      </c>
      <c r="B27" t="s">
        <v>3335</v>
      </c>
    </row>
    <row r="28" spans="1:9">
      <c r="B28" t="s">
        <v>3336</v>
      </c>
    </row>
    <row r="29" spans="1:9">
      <c r="B29" t="s">
        <v>3337</v>
      </c>
    </row>
    <row r="30" spans="1:9">
      <c r="B30" t="s">
        <v>3338</v>
      </c>
    </row>
  </sheetData>
  <pageMargins left="0.7" right="0.7" top="0.75" bottom="0.75" header="0.3" footer="0.3"/>
  <pageSetup orientation="portrait" horizontalDpi="0" verticalDpi="0"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3113</v>
      </c>
    </row>
    <row r="5" spans="1:8" s="1" customFormat="1" ht="12.75" customHeight="1">
      <c r="A5" s="750" t="s">
        <v>41</v>
      </c>
      <c r="B5" s="750"/>
      <c r="C5" s="750"/>
      <c r="D5" s="750"/>
      <c r="E5" s="4" t="s">
        <v>40</v>
      </c>
      <c r="F5" s="3"/>
      <c r="G5" s="548"/>
      <c r="H5" s="767"/>
    </row>
    <row r="6" spans="1:8" s="1" customFormat="1" ht="12.75" customHeight="1">
      <c r="A6" s="548"/>
      <c r="B6" s="548"/>
      <c r="C6" s="548"/>
      <c r="D6" s="548"/>
      <c r="E6" s="3"/>
      <c r="F6" s="3"/>
      <c r="G6" s="548"/>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c r="H18" s="3"/>
    </row>
    <row r="19" spans="1:8" s="1" customFormat="1" ht="12.75" customHeight="1">
      <c r="A19" s="169"/>
      <c r="B19" s="169" t="s">
        <v>80</v>
      </c>
      <c r="C19" s="169"/>
      <c r="D19" s="169"/>
      <c r="E19" s="162" t="s">
        <v>1</v>
      </c>
      <c r="F19" s="172"/>
      <c r="G19" s="173"/>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74"/>
      <c r="H22" s="759"/>
    </row>
    <row r="23" spans="1:8" s="1" customFormat="1" ht="12.75" customHeight="1">
      <c r="A23" s="169"/>
      <c r="B23" s="169" t="s">
        <v>73</v>
      </c>
      <c r="C23" s="169"/>
      <c r="D23" s="169"/>
      <c r="E23" s="162" t="s">
        <v>49</v>
      </c>
      <c r="F23" s="170"/>
      <c r="G23" s="174"/>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c r="H77" s="3"/>
    </row>
    <row r="78" spans="1:8" s="1" customFormat="1" ht="12.75" customHeight="1">
      <c r="A78" s="169"/>
      <c r="B78" s="163"/>
      <c r="C78" s="169" t="s">
        <v>732</v>
      </c>
      <c r="D78" s="169"/>
      <c r="E78" s="162" t="s">
        <v>49</v>
      </c>
      <c r="F78" s="184"/>
      <c r="G78" s="189"/>
      <c r="H78" s="3"/>
    </row>
    <row r="79" spans="1:8" s="1" customFormat="1" ht="12.75" customHeight="1">
      <c r="A79" s="169"/>
      <c r="B79" s="163"/>
      <c r="C79" s="169" t="s">
        <v>733</v>
      </c>
      <c r="D79" s="169"/>
      <c r="E79" s="162" t="s">
        <v>49</v>
      </c>
      <c r="F79" s="184"/>
      <c r="G79" s="189"/>
      <c r="H79" s="3"/>
    </row>
    <row r="80" spans="1:8" s="1" customFormat="1" ht="12.75" customHeight="1">
      <c r="A80" s="169"/>
      <c r="B80" s="163"/>
      <c r="C80" s="169" t="s">
        <v>734</v>
      </c>
      <c r="D80" s="169"/>
      <c r="E80" s="162" t="s">
        <v>49</v>
      </c>
      <c r="F80" s="184"/>
      <c r="G80" s="189"/>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c r="H82" s="3"/>
    </row>
    <row r="83" spans="1:8" s="1" customFormat="1" ht="12.75" customHeight="1">
      <c r="A83" s="169"/>
      <c r="B83" s="163"/>
      <c r="C83" s="169" t="s">
        <v>737</v>
      </c>
      <c r="D83" s="169"/>
      <c r="E83" s="162" t="s">
        <v>42</v>
      </c>
      <c r="F83" s="184"/>
      <c r="G83" s="189"/>
      <c r="H83" s="3"/>
    </row>
    <row r="84" spans="1:8" s="1" customFormat="1" ht="12.75" customHeight="1">
      <c r="A84" s="169"/>
      <c r="B84" s="163"/>
      <c r="C84" s="169" t="s">
        <v>738</v>
      </c>
      <c r="D84" s="169"/>
      <c r="E84" s="162" t="s">
        <v>42</v>
      </c>
      <c r="F84" s="184"/>
      <c r="G84" s="189"/>
      <c r="H84" s="3"/>
    </row>
    <row r="85" spans="1:8" s="1" customFormat="1" ht="12.75" customHeight="1">
      <c r="A85" s="169"/>
      <c r="B85" s="163"/>
      <c r="C85" s="169" t="s">
        <v>739</v>
      </c>
      <c r="D85" s="169"/>
      <c r="E85" s="162" t="s">
        <v>42</v>
      </c>
      <c r="F85" s="184"/>
      <c r="G85" s="189"/>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974</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338</v>
      </c>
      <c r="H18" s="3"/>
    </row>
    <row r="19" spans="1:8" s="1" customFormat="1" ht="12.75" customHeight="1">
      <c r="A19" s="169"/>
      <c r="B19" s="169" t="s">
        <v>80</v>
      </c>
      <c r="C19" s="169"/>
      <c r="D19" s="169"/>
      <c r="E19" s="162" t="s">
        <v>1</v>
      </c>
      <c r="F19" s="172"/>
      <c r="G19" s="173" t="s">
        <v>971</v>
      </c>
      <c r="H19" s="3"/>
    </row>
    <row r="20" spans="1:8" s="1" customFormat="1" ht="12.75" customHeight="1">
      <c r="A20" s="169"/>
      <c r="B20" s="169" t="s">
        <v>79</v>
      </c>
      <c r="C20" s="169"/>
      <c r="D20" s="169"/>
      <c r="E20" s="162" t="s">
        <v>78</v>
      </c>
      <c r="F20" s="172"/>
      <c r="G20" s="173">
        <v>15</v>
      </c>
      <c r="H20" s="121" t="s">
        <v>973</v>
      </c>
    </row>
    <row r="21" spans="1:8" s="1" customFormat="1" ht="12.75" customHeight="1">
      <c r="A21" s="169"/>
      <c r="B21" s="169" t="s">
        <v>77</v>
      </c>
      <c r="C21" s="169"/>
      <c r="D21" s="169"/>
      <c r="E21" s="162" t="s">
        <v>76</v>
      </c>
      <c r="F21" s="172"/>
      <c r="G21" s="173">
        <v>19700</v>
      </c>
      <c r="H21" s="203" t="s">
        <v>972</v>
      </c>
    </row>
    <row r="22" spans="1:8" s="1" customFormat="1" ht="12.75" customHeight="1">
      <c r="A22" s="169"/>
      <c r="B22" s="169" t="s">
        <v>75</v>
      </c>
      <c r="C22" s="169"/>
      <c r="D22" s="169"/>
      <c r="E22" s="162" t="s">
        <v>74</v>
      </c>
      <c r="F22" s="170"/>
      <c r="G22" s="174">
        <v>30000</v>
      </c>
      <c r="H22" s="203" t="s">
        <v>972</v>
      </c>
    </row>
    <row r="23" spans="1:8" s="1" customFormat="1" ht="12.75" customHeight="1">
      <c r="A23" s="169"/>
      <c r="B23" s="169" t="s">
        <v>73</v>
      </c>
      <c r="C23" s="169"/>
      <c r="D23" s="169"/>
      <c r="E23" s="162" t="s">
        <v>49</v>
      </c>
      <c r="F23" s="170"/>
      <c r="G23" s="174">
        <v>11</v>
      </c>
      <c r="H23" s="203" t="s">
        <v>972</v>
      </c>
    </row>
    <row r="24" spans="1:8" s="1" customFormat="1" ht="12.75" customHeight="1">
      <c r="A24" s="169"/>
      <c r="B24" s="169" t="s">
        <v>743</v>
      </c>
      <c r="C24" s="169"/>
      <c r="D24" s="169"/>
      <c r="E24" s="162" t="s">
        <v>49</v>
      </c>
      <c r="F24" s="170"/>
      <c r="G24" s="174">
        <v>4</v>
      </c>
      <c r="H24" s="203" t="s">
        <v>972</v>
      </c>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32</v>
      </c>
      <c r="H30" s="203" t="s">
        <v>972</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87">
        <v>4511</v>
      </c>
      <c r="H82" s="3" t="s">
        <v>463</v>
      </c>
    </row>
    <row r="83" spans="1:8" s="1" customFormat="1" ht="12.75" customHeight="1">
      <c r="A83" s="169"/>
      <c r="B83" s="163"/>
      <c r="C83" s="169" t="s">
        <v>737</v>
      </c>
      <c r="D83" s="169"/>
      <c r="E83" s="162" t="s">
        <v>42</v>
      </c>
      <c r="F83" s="184"/>
      <c r="G83" s="13">
        <v>0</v>
      </c>
      <c r="H83" s="3"/>
    </row>
    <row r="84" spans="1:8">
      <c r="A84" s="169"/>
      <c r="B84" s="163"/>
      <c r="C84" s="169" t="s">
        <v>738</v>
      </c>
      <c r="D84" s="169"/>
      <c r="E84" s="162" t="s">
        <v>42</v>
      </c>
      <c r="F84" s="184"/>
      <c r="G84" s="13">
        <v>130</v>
      </c>
      <c r="H84" s="3" t="s">
        <v>374</v>
      </c>
    </row>
    <row r="85" spans="1:8">
      <c r="A85" s="169"/>
      <c r="B85" s="163"/>
      <c r="C85" s="169" t="s">
        <v>739</v>
      </c>
      <c r="D85" s="169"/>
      <c r="E85" s="162" t="s">
        <v>42</v>
      </c>
      <c r="F85" s="184"/>
      <c r="G85" s="13">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t="s">
        <v>715</v>
      </c>
    </row>
    <row r="5" spans="1:8" ht="12.75" customHeight="1">
      <c r="A5" s="750" t="s">
        <v>41</v>
      </c>
      <c r="B5" s="750"/>
      <c r="C5" s="750"/>
      <c r="D5" s="750"/>
      <c r="E5" s="4" t="s">
        <v>40</v>
      </c>
      <c r="F5" s="3"/>
      <c r="G5" s="55"/>
      <c r="H5" s="3" t="s">
        <v>421</v>
      </c>
    </row>
    <row r="6" spans="1:8" ht="12.75" customHeight="1">
      <c r="A6" s="168"/>
      <c r="B6" s="168"/>
      <c r="C6" s="168"/>
      <c r="D6" s="168"/>
      <c r="E6" s="3"/>
      <c r="F6" s="3"/>
      <c r="G6" s="5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338</v>
      </c>
    </row>
    <row r="19" spans="1:8" ht="12.75" customHeight="1">
      <c r="A19" s="169"/>
      <c r="B19" s="169" t="s">
        <v>80</v>
      </c>
      <c r="C19" s="169"/>
      <c r="D19" s="169"/>
      <c r="E19" s="162" t="s">
        <v>1</v>
      </c>
      <c r="F19" s="172"/>
      <c r="G19" s="38" t="s">
        <v>340</v>
      </c>
    </row>
    <row r="20" spans="1:8" ht="12.75" customHeight="1">
      <c r="A20" s="169"/>
      <c r="B20" s="169" t="s">
        <v>79</v>
      </c>
      <c r="C20" s="169"/>
      <c r="D20" s="169"/>
      <c r="E20" s="162" t="s">
        <v>78</v>
      </c>
      <c r="F20" s="172"/>
      <c r="G20" s="38">
        <v>13</v>
      </c>
      <c r="H20" s="3" t="s">
        <v>421</v>
      </c>
    </row>
    <row r="21" spans="1:8" ht="12.75" customHeight="1">
      <c r="A21" s="169"/>
      <c r="B21" s="169" t="s">
        <v>77</v>
      </c>
      <c r="C21" s="169"/>
      <c r="D21" s="169"/>
      <c r="E21" s="162" t="s">
        <v>76</v>
      </c>
      <c r="F21" s="172"/>
      <c r="G21" s="38">
        <v>4600</v>
      </c>
      <c r="H21" s="3" t="s">
        <v>420</v>
      </c>
    </row>
    <row r="22" spans="1:8" ht="12.75" customHeight="1">
      <c r="A22" s="169"/>
      <c r="B22" s="169" t="s">
        <v>75</v>
      </c>
      <c r="C22" s="169"/>
      <c r="D22" s="169"/>
      <c r="E22" s="162" t="s">
        <v>74</v>
      </c>
      <c r="F22" s="170"/>
      <c r="G22" s="38">
        <v>1680</v>
      </c>
      <c r="H22" s="803" t="s">
        <v>952</v>
      </c>
    </row>
    <row r="23" spans="1:8" ht="12.75" customHeight="1">
      <c r="A23" s="169"/>
      <c r="B23" s="169" t="s">
        <v>73</v>
      </c>
      <c r="C23" s="169"/>
      <c r="D23" s="169"/>
      <c r="E23" s="162" t="s">
        <v>49</v>
      </c>
      <c r="F23" s="170"/>
      <c r="G23" s="38">
        <v>10</v>
      </c>
      <c r="H23" s="803"/>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38"/>
      <c r="H25" s="125"/>
    </row>
    <row r="26" spans="1:8" ht="12.75" customHeight="1">
      <c r="A26" s="169"/>
      <c r="B26" s="169" t="s">
        <v>745</v>
      </c>
      <c r="C26" s="169"/>
      <c r="D26" s="169"/>
      <c r="E26" s="162" t="s">
        <v>746</v>
      </c>
      <c r="F26" s="170"/>
      <c r="G26" s="38"/>
      <c r="H26" s="125"/>
    </row>
    <row r="27" spans="1:8" ht="12.75" customHeight="1">
      <c r="A27" s="169"/>
      <c r="B27" s="169" t="s">
        <v>437</v>
      </c>
      <c r="C27" s="169"/>
      <c r="D27" s="169"/>
      <c r="E27" s="162" t="s">
        <v>72</v>
      </c>
      <c r="F27" s="170"/>
      <c r="G27" s="58"/>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9</v>
      </c>
      <c r="H30" s="3" t="s">
        <v>421</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58"/>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7" ht="12.75" customHeight="1">
      <c r="A65" s="169"/>
      <c r="B65" s="187"/>
      <c r="C65" s="187" t="s">
        <v>750</v>
      </c>
      <c r="D65" s="169"/>
      <c r="E65" s="162" t="s">
        <v>1</v>
      </c>
      <c r="F65" s="184"/>
      <c r="G65" s="13"/>
    </row>
    <row r="66" spans="1:7" ht="12.75" customHeight="1">
      <c r="A66" s="169"/>
      <c r="B66" s="187"/>
      <c r="C66" s="187" t="s">
        <v>751</v>
      </c>
      <c r="D66" s="169"/>
      <c r="E66" s="162" t="s">
        <v>1</v>
      </c>
      <c r="F66" s="184"/>
      <c r="G66" s="13"/>
    </row>
    <row r="67" spans="1:7" ht="12.75" customHeight="1">
      <c r="A67" s="169"/>
      <c r="B67" s="187"/>
      <c r="C67" s="187" t="s">
        <v>752</v>
      </c>
      <c r="D67" s="169"/>
      <c r="E67" s="162" t="s">
        <v>1</v>
      </c>
      <c r="F67" s="184"/>
      <c r="G67" s="13"/>
    </row>
    <row r="68" spans="1:7" ht="12.75" customHeight="1">
      <c r="A68" s="169"/>
      <c r="B68" s="187" t="s">
        <v>43</v>
      </c>
      <c r="C68" s="187"/>
      <c r="D68" s="169"/>
      <c r="E68" s="162"/>
      <c r="F68" s="184"/>
      <c r="G68" s="11"/>
    </row>
    <row r="69" spans="1:7" ht="12.75" customHeight="1">
      <c r="A69" s="169"/>
      <c r="B69" s="187"/>
      <c r="C69" s="187" t="s">
        <v>753</v>
      </c>
      <c r="D69" s="169"/>
      <c r="E69" s="162" t="s">
        <v>1</v>
      </c>
      <c r="F69" s="184"/>
      <c r="G69" s="13"/>
    </row>
    <row r="70" spans="1:7" ht="12.75" customHeight="1">
      <c r="A70" s="169"/>
      <c r="B70" s="187"/>
      <c r="C70" s="187" t="s">
        <v>754</v>
      </c>
      <c r="D70" s="169"/>
      <c r="E70" s="162" t="s">
        <v>1</v>
      </c>
      <c r="F70" s="184"/>
      <c r="G70" s="13"/>
    </row>
    <row r="71" spans="1:7" ht="12.75" customHeight="1">
      <c r="A71" s="169"/>
      <c r="B71" s="187"/>
      <c r="C71" s="187" t="s">
        <v>755</v>
      </c>
      <c r="D71" s="169"/>
      <c r="E71" s="162" t="s">
        <v>1</v>
      </c>
      <c r="F71" s="184"/>
      <c r="G71" s="13"/>
    </row>
    <row r="72" spans="1:7" ht="12.75" customHeight="1">
      <c r="A72" s="191"/>
      <c r="B72" s="192"/>
      <c r="C72" s="192"/>
      <c r="D72" s="191"/>
      <c r="E72" s="164"/>
      <c r="F72" s="184"/>
      <c r="G72" s="14"/>
    </row>
    <row r="73" spans="1:7" ht="12.75" customHeight="1">
      <c r="A73" s="169" t="s">
        <v>728</v>
      </c>
      <c r="B73" s="187"/>
      <c r="C73" s="187"/>
      <c r="D73" s="169"/>
      <c r="E73" s="162" t="s">
        <v>1</v>
      </c>
      <c r="F73" s="184"/>
      <c r="G73" s="199">
        <v>1</v>
      </c>
    </row>
    <row r="74" spans="1:7" ht="12.75" customHeight="1">
      <c r="A74" s="191"/>
      <c r="B74" s="192"/>
      <c r="C74" s="192"/>
      <c r="D74" s="191"/>
      <c r="E74" s="164"/>
      <c r="F74" s="184"/>
      <c r="G74" s="6"/>
    </row>
    <row r="75" spans="1:7" ht="12.75" customHeight="1">
      <c r="A75" s="191" t="s">
        <v>729</v>
      </c>
      <c r="B75" s="192"/>
      <c r="C75" s="191"/>
      <c r="D75" s="191"/>
      <c r="E75" s="164"/>
      <c r="F75" s="184"/>
      <c r="G75" s="6"/>
    </row>
    <row r="76" spans="1:7" ht="12.75" customHeight="1">
      <c r="A76" s="191"/>
      <c r="B76" s="195" t="s">
        <v>730</v>
      </c>
      <c r="C76" s="191"/>
      <c r="D76" s="191"/>
      <c r="E76" s="164"/>
      <c r="F76" s="184"/>
      <c r="G76" s="6"/>
    </row>
    <row r="77" spans="1:7" ht="12.75" customHeight="1">
      <c r="A77" s="169"/>
      <c r="B77" s="163"/>
      <c r="C77" s="169" t="s">
        <v>731</v>
      </c>
      <c r="D77" s="169"/>
      <c r="E77" s="162" t="s">
        <v>49</v>
      </c>
      <c r="F77" s="184"/>
      <c r="G77" s="13">
        <v>1</v>
      </c>
    </row>
    <row r="78" spans="1:7" ht="12.75" customHeight="1">
      <c r="A78" s="169"/>
      <c r="B78" s="163"/>
      <c r="C78" s="169" t="s">
        <v>732</v>
      </c>
      <c r="D78" s="169"/>
      <c r="E78" s="162" t="s">
        <v>49</v>
      </c>
      <c r="F78" s="184"/>
      <c r="G78" s="13">
        <v>0</v>
      </c>
    </row>
    <row r="79" spans="1:7" ht="12.75" customHeight="1">
      <c r="A79" s="169"/>
      <c r="B79" s="163"/>
      <c r="C79" s="169" t="s">
        <v>733</v>
      </c>
      <c r="D79" s="169"/>
      <c r="E79" s="162" t="s">
        <v>49</v>
      </c>
      <c r="F79" s="184"/>
      <c r="G79" s="13">
        <v>1</v>
      </c>
    </row>
    <row r="80" spans="1:7"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87">
        <v>4511</v>
      </c>
      <c r="H82" s="3" t="s">
        <v>463</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130</v>
      </c>
      <c r="H84" s="3" t="s">
        <v>374</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976</v>
      </c>
    </row>
    <row r="5" spans="1:8" s="1" customFormat="1" ht="12.75" customHeight="1">
      <c r="A5" s="750" t="s">
        <v>41</v>
      </c>
      <c r="B5" s="750"/>
      <c r="C5" s="750"/>
      <c r="D5" s="750"/>
      <c r="E5" s="4" t="s">
        <v>40</v>
      </c>
      <c r="F5" s="3"/>
      <c r="G5" s="283"/>
      <c r="H5" s="767"/>
    </row>
    <row r="6" spans="1:8" s="1" customFormat="1" ht="12.75" customHeight="1">
      <c r="A6" s="283"/>
      <c r="B6" s="283"/>
      <c r="C6" s="283"/>
      <c r="D6" s="283"/>
      <c r="E6" s="3"/>
      <c r="F6" s="3"/>
      <c r="G6" s="283"/>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c r="H18" s="3"/>
    </row>
    <row r="19" spans="1:8" s="1" customFormat="1" ht="12.75" customHeight="1">
      <c r="A19" s="169"/>
      <c r="B19" s="169" t="s">
        <v>80</v>
      </c>
      <c r="C19" s="169"/>
      <c r="D19" s="169"/>
      <c r="E19" s="162" t="s">
        <v>1</v>
      </c>
      <c r="F19" s="172"/>
      <c r="G19" s="173"/>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74"/>
      <c r="H22" s="759"/>
    </row>
    <row r="23" spans="1:8" s="1" customFormat="1" ht="12.75" customHeight="1">
      <c r="A23" s="169"/>
      <c r="B23" s="169" t="s">
        <v>73</v>
      </c>
      <c r="C23" s="169"/>
      <c r="D23" s="169"/>
      <c r="E23" s="162" t="s">
        <v>49</v>
      </c>
      <c r="F23" s="170"/>
      <c r="G23" s="174"/>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c r="H77" s="3"/>
    </row>
    <row r="78" spans="1:8" s="1" customFormat="1" ht="12.75" customHeight="1">
      <c r="A78" s="169"/>
      <c r="B78" s="163"/>
      <c r="C78" s="169" t="s">
        <v>732</v>
      </c>
      <c r="D78" s="169"/>
      <c r="E78" s="162" t="s">
        <v>49</v>
      </c>
      <c r="F78" s="184"/>
      <c r="G78" s="189"/>
      <c r="H78" s="3"/>
    </row>
    <row r="79" spans="1:8" s="1" customFormat="1" ht="12.75" customHeight="1">
      <c r="A79" s="169"/>
      <c r="B79" s="163"/>
      <c r="C79" s="169" t="s">
        <v>733</v>
      </c>
      <c r="D79" s="169"/>
      <c r="E79" s="162" t="s">
        <v>49</v>
      </c>
      <c r="F79" s="184"/>
      <c r="G79" s="189"/>
      <c r="H79" s="3"/>
    </row>
    <row r="80" spans="1:8" s="1" customFormat="1" ht="12.75" customHeight="1">
      <c r="A80" s="169"/>
      <c r="B80" s="163"/>
      <c r="C80" s="169" t="s">
        <v>734</v>
      </c>
      <c r="D80" s="169"/>
      <c r="E80" s="162" t="s">
        <v>49</v>
      </c>
      <c r="F80" s="184"/>
      <c r="G80" s="189"/>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c r="H82" s="3"/>
    </row>
    <row r="83" spans="1:8" s="1" customFormat="1" ht="12.75" customHeight="1">
      <c r="A83" s="169"/>
      <c r="B83" s="163"/>
      <c r="C83" s="169" t="s">
        <v>737</v>
      </c>
      <c r="D83" s="169"/>
      <c r="E83" s="162" t="s">
        <v>42</v>
      </c>
      <c r="F83" s="184"/>
      <c r="G83" s="189"/>
      <c r="H83" s="3"/>
    </row>
    <row r="84" spans="1:8" s="1" customFormat="1" ht="12.75" customHeight="1">
      <c r="A84" s="169"/>
      <c r="B84" s="163"/>
      <c r="C84" s="169" t="s">
        <v>738</v>
      </c>
      <c r="D84" s="169"/>
      <c r="E84" s="162" t="s">
        <v>42</v>
      </c>
      <c r="F84" s="184"/>
      <c r="G84" s="189"/>
      <c r="H84" s="3"/>
    </row>
    <row r="85" spans="1:8" s="1" customFormat="1" ht="12.75" customHeight="1">
      <c r="A85" s="169"/>
      <c r="B85" s="163"/>
      <c r="C85" s="169" t="s">
        <v>739</v>
      </c>
      <c r="D85" s="169"/>
      <c r="E85" s="162" t="s">
        <v>42</v>
      </c>
      <c r="F85" s="184"/>
      <c r="G85" s="189"/>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H91"/>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t="s">
        <v>715</v>
      </c>
    </row>
    <row r="5" spans="1:8" ht="12.75" customHeight="1">
      <c r="A5" s="750" t="s">
        <v>41</v>
      </c>
      <c r="B5" s="750"/>
      <c r="C5" s="750"/>
      <c r="D5" s="750"/>
      <c r="E5" s="4" t="s">
        <v>40</v>
      </c>
      <c r="F5" s="3"/>
      <c r="G5" s="55"/>
      <c r="H5" s="3" t="s">
        <v>421</v>
      </c>
    </row>
    <row r="6" spans="1:8" ht="12.75" customHeight="1">
      <c r="A6" s="168"/>
      <c r="B6" s="168"/>
      <c r="C6" s="168"/>
      <c r="D6" s="168"/>
      <c r="E6" s="3"/>
      <c r="F6" s="3"/>
      <c r="G6" s="5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338</v>
      </c>
    </row>
    <row r="19" spans="1:8" ht="12.75" customHeight="1">
      <c r="A19" s="169"/>
      <c r="B19" s="169" t="s">
        <v>80</v>
      </c>
      <c r="C19" s="169"/>
      <c r="D19" s="169"/>
      <c r="E19" s="162" t="s">
        <v>1</v>
      </c>
      <c r="F19" s="172"/>
      <c r="G19" s="38" t="s">
        <v>341</v>
      </c>
    </row>
    <row r="20" spans="1:8" ht="12.75" customHeight="1">
      <c r="A20" s="169"/>
      <c r="B20" s="169" t="s">
        <v>79</v>
      </c>
      <c r="C20" s="169"/>
      <c r="D20" s="169"/>
      <c r="E20" s="162" t="s">
        <v>78</v>
      </c>
      <c r="F20" s="172"/>
      <c r="G20" s="38">
        <v>11</v>
      </c>
      <c r="H20" s="3" t="s">
        <v>419</v>
      </c>
    </row>
    <row r="21" spans="1:8" ht="12.75" customHeight="1">
      <c r="A21" s="169"/>
      <c r="B21" s="169" t="s">
        <v>77</v>
      </c>
      <c r="C21" s="169"/>
      <c r="D21" s="169"/>
      <c r="E21" s="162" t="s">
        <v>76</v>
      </c>
      <c r="F21" s="172"/>
      <c r="G21" s="38">
        <v>4600</v>
      </c>
      <c r="H21" s="3" t="s">
        <v>420</v>
      </c>
    </row>
    <row r="22" spans="1:8" ht="12.75" customHeight="1">
      <c r="A22" s="169"/>
      <c r="B22" s="169" t="s">
        <v>75</v>
      </c>
      <c r="C22" s="169"/>
      <c r="D22" s="169"/>
      <c r="E22" s="162" t="s">
        <v>74</v>
      </c>
      <c r="F22" s="170"/>
      <c r="G22" s="38">
        <v>1680</v>
      </c>
      <c r="H22" s="803" t="s">
        <v>952</v>
      </c>
    </row>
    <row r="23" spans="1:8" ht="12.75" customHeight="1">
      <c r="A23" s="169"/>
      <c r="B23" s="169" t="s">
        <v>73</v>
      </c>
      <c r="C23" s="169"/>
      <c r="D23" s="169"/>
      <c r="E23" s="162" t="s">
        <v>49</v>
      </c>
      <c r="F23" s="170"/>
      <c r="G23" s="38">
        <v>10</v>
      </c>
      <c r="H23" s="803"/>
    </row>
    <row r="24" spans="1:8" ht="12.75" customHeight="1">
      <c r="A24" s="169"/>
      <c r="B24" s="169" t="s">
        <v>743</v>
      </c>
      <c r="C24" s="169"/>
      <c r="D24" s="169"/>
      <c r="E24" s="162" t="s">
        <v>49</v>
      </c>
      <c r="F24" s="170"/>
      <c r="G24" s="38"/>
      <c r="H24" s="125"/>
    </row>
    <row r="25" spans="1:8" ht="12.75" customHeight="1">
      <c r="A25" s="169"/>
      <c r="B25" s="169" t="s">
        <v>744</v>
      </c>
      <c r="C25" s="169"/>
      <c r="D25" s="169"/>
      <c r="E25" s="162" t="s">
        <v>436</v>
      </c>
      <c r="F25" s="170"/>
      <c r="G25" s="38"/>
      <c r="H25" s="125"/>
    </row>
    <row r="26" spans="1:8" ht="12.75" customHeight="1">
      <c r="A26" s="169"/>
      <c r="B26" s="169" t="s">
        <v>745</v>
      </c>
      <c r="C26" s="169"/>
      <c r="D26" s="169"/>
      <c r="E26" s="162" t="s">
        <v>746</v>
      </c>
      <c r="F26" s="170"/>
      <c r="G26" s="38"/>
      <c r="H26" s="125"/>
    </row>
    <row r="27" spans="1:8" ht="12.75" customHeight="1">
      <c r="A27" s="169"/>
      <c r="B27" s="169" t="s">
        <v>437</v>
      </c>
      <c r="C27" s="169"/>
      <c r="D27" s="169"/>
      <c r="E27" s="162" t="s">
        <v>72</v>
      </c>
      <c r="F27" s="170"/>
      <c r="G27" s="58"/>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9</v>
      </c>
      <c r="H30" s="3" t="s">
        <v>421</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58"/>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c r="H48" s="125"/>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7" ht="12.75" customHeight="1">
      <c r="A65" s="169"/>
      <c r="B65" s="187"/>
      <c r="C65" s="187" t="s">
        <v>750</v>
      </c>
      <c r="D65" s="169"/>
      <c r="E65" s="162" t="s">
        <v>1</v>
      </c>
      <c r="F65" s="184"/>
      <c r="G65" s="13"/>
    </row>
    <row r="66" spans="1:7" ht="12.75" customHeight="1">
      <c r="A66" s="169"/>
      <c r="B66" s="187"/>
      <c r="C66" s="187" t="s">
        <v>751</v>
      </c>
      <c r="D66" s="169"/>
      <c r="E66" s="162" t="s">
        <v>1</v>
      </c>
      <c r="F66" s="184"/>
      <c r="G66" s="13"/>
    </row>
    <row r="67" spans="1:7" ht="12.75" customHeight="1">
      <c r="A67" s="169"/>
      <c r="B67" s="187"/>
      <c r="C67" s="187" t="s">
        <v>752</v>
      </c>
      <c r="D67" s="169"/>
      <c r="E67" s="162" t="s">
        <v>1</v>
      </c>
      <c r="F67" s="184"/>
      <c r="G67" s="13"/>
    </row>
    <row r="68" spans="1:7" ht="12.75" customHeight="1">
      <c r="A68" s="169"/>
      <c r="B68" s="187" t="s">
        <v>43</v>
      </c>
      <c r="C68" s="187"/>
      <c r="D68" s="169"/>
      <c r="E68" s="162"/>
      <c r="F68" s="184"/>
      <c r="G68" s="11"/>
    </row>
    <row r="69" spans="1:7" ht="12.75" customHeight="1">
      <c r="A69" s="169"/>
      <c r="B69" s="187"/>
      <c r="C69" s="187" t="s">
        <v>753</v>
      </c>
      <c r="D69" s="169"/>
      <c r="E69" s="162" t="s">
        <v>1</v>
      </c>
      <c r="F69" s="184"/>
      <c r="G69" s="13"/>
    </row>
    <row r="70" spans="1:7" ht="12.75" customHeight="1">
      <c r="A70" s="169"/>
      <c r="B70" s="187"/>
      <c r="C70" s="187" t="s">
        <v>754</v>
      </c>
      <c r="D70" s="169"/>
      <c r="E70" s="162" t="s">
        <v>1</v>
      </c>
      <c r="F70" s="184"/>
      <c r="G70" s="13"/>
    </row>
    <row r="71" spans="1:7" ht="12.75" customHeight="1">
      <c r="A71" s="169"/>
      <c r="B71" s="187"/>
      <c r="C71" s="187" t="s">
        <v>755</v>
      </c>
      <c r="D71" s="169"/>
      <c r="E71" s="162" t="s">
        <v>1</v>
      </c>
      <c r="F71" s="184"/>
      <c r="G71" s="13"/>
    </row>
    <row r="72" spans="1:7" ht="12.75" customHeight="1">
      <c r="A72" s="191"/>
      <c r="B72" s="192"/>
      <c r="C72" s="192"/>
      <c r="D72" s="191"/>
      <c r="E72" s="164"/>
      <c r="F72" s="184"/>
      <c r="G72" s="14"/>
    </row>
    <row r="73" spans="1:7" ht="12.75" customHeight="1">
      <c r="A73" s="169" t="s">
        <v>728</v>
      </c>
      <c r="B73" s="187"/>
      <c r="C73" s="187"/>
      <c r="D73" s="169"/>
      <c r="E73" s="162" t="s">
        <v>1</v>
      </c>
      <c r="F73" s="184"/>
      <c r="G73" s="199">
        <v>1</v>
      </c>
    </row>
    <row r="74" spans="1:7" ht="12.75" customHeight="1">
      <c r="A74" s="191"/>
      <c r="B74" s="192"/>
      <c r="C74" s="192"/>
      <c r="D74" s="191"/>
      <c r="E74" s="164"/>
      <c r="F74" s="184"/>
      <c r="G74" s="6"/>
    </row>
    <row r="75" spans="1:7" ht="12.75" customHeight="1">
      <c r="A75" s="191" t="s">
        <v>729</v>
      </c>
      <c r="B75" s="192"/>
      <c r="C75" s="191"/>
      <c r="D75" s="191"/>
      <c r="E75" s="164"/>
      <c r="F75" s="184"/>
      <c r="G75" s="6"/>
    </row>
    <row r="76" spans="1:7" ht="12.75" customHeight="1">
      <c r="A76" s="191"/>
      <c r="B76" s="195" t="s">
        <v>730</v>
      </c>
      <c r="C76" s="191"/>
      <c r="D76" s="191"/>
      <c r="E76" s="164"/>
      <c r="F76" s="184"/>
      <c r="G76" s="6"/>
    </row>
    <row r="77" spans="1:7" ht="12.75" customHeight="1">
      <c r="A77" s="169"/>
      <c r="B77" s="163"/>
      <c r="C77" s="169" t="s">
        <v>731</v>
      </c>
      <c r="D77" s="169"/>
      <c r="E77" s="162" t="s">
        <v>49</v>
      </c>
      <c r="F77" s="184"/>
      <c r="G77" s="13">
        <v>1</v>
      </c>
    </row>
    <row r="78" spans="1:7" ht="12.75" customHeight="1">
      <c r="A78" s="169"/>
      <c r="B78" s="163"/>
      <c r="C78" s="169" t="s">
        <v>732</v>
      </c>
      <c r="D78" s="169"/>
      <c r="E78" s="162" t="s">
        <v>49</v>
      </c>
      <c r="F78" s="184"/>
      <c r="G78" s="13">
        <v>0</v>
      </c>
    </row>
    <row r="79" spans="1:7" ht="12.75" customHeight="1">
      <c r="A79" s="169"/>
      <c r="B79" s="163"/>
      <c r="C79" s="169" t="s">
        <v>733</v>
      </c>
      <c r="D79" s="169"/>
      <c r="E79" s="162" t="s">
        <v>49</v>
      </c>
      <c r="F79" s="184"/>
      <c r="G79" s="13">
        <v>1</v>
      </c>
    </row>
    <row r="80" spans="1:7"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87">
        <v>4511</v>
      </c>
      <c r="H82" s="3" t="s">
        <v>463</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130</v>
      </c>
      <c r="H84" s="3" t="s">
        <v>374</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row r="91" spans="1:8" ht="12.75" customHeight="1"/>
  </sheetData>
  <mergeCells count="2">
    <mergeCell ref="A5:D5"/>
    <mergeCell ref="H22:H23"/>
  </mergeCells>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977</v>
      </c>
    </row>
    <row r="5" spans="1:8" s="1" customFormat="1" ht="12.75" customHeight="1">
      <c r="A5" s="750" t="s">
        <v>41</v>
      </c>
      <c r="B5" s="750"/>
      <c r="C5" s="750"/>
      <c r="D5" s="750"/>
      <c r="E5" s="4" t="s">
        <v>40</v>
      </c>
      <c r="F5" s="3"/>
      <c r="G5" s="168"/>
      <c r="H5" s="767"/>
    </row>
    <row r="6" spans="1:8" s="1" customFormat="1" ht="12.75" customHeight="1">
      <c r="A6" s="168"/>
      <c r="B6" s="168"/>
      <c r="C6" s="168"/>
      <c r="D6" s="168"/>
      <c r="E6" s="3"/>
      <c r="F6" s="3"/>
      <c r="G6" s="168"/>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c r="H18" s="3"/>
    </row>
    <row r="19" spans="1:8" s="1" customFormat="1" ht="12.75" customHeight="1">
      <c r="A19" s="169"/>
      <c r="B19" s="169" t="s">
        <v>80</v>
      </c>
      <c r="C19" s="169"/>
      <c r="D19" s="169"/>
      <c r="E19" s="162" t="s">
        <v>1</v>
      </c>
      <c r="F19" s="172"/>
      <c r="G19" s="173"/>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74"/>
      <c r="H22" s="759"/>
    </row>
    <row r="23" spans="1:8" s="1" customFormat="1" ht="12.75" customHeight="1">
      <c r="A23" s="169"/>
      <c r="B23" s="169" t="s">
        <v>73</v>
      </c>
      <c r="C23" s="169"/>
      <c r="D23" s="169"/>
      <c r="E23" s="162" t="s">
        <v>49</v>
      </c>
      <c r="F23" s="170"/>
      <c r="G23" s="174"/>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v>1</v>
      </c>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87">
        <v>4511</v>
      </c>
      <c r="H82" s="3" t="s">
        <v>463</v>
      </c>
    </row>
    <row r="83" spans="1:8" s="1" customFormat="1" ht="12.75" customHeight="1">
      <c r="A83" s="169"/>
      <c r="B83" s="163"/>
      <c r="C83" s="169" t="s">
        <v>737</v>
      </c>
      <c r="D83" s="169"/>
      <c r="E83" s="162" t="s">
        <v>42</v>
      </c>
      <c r="F83" s="184"/>
      <c r="G83" s="13">
        <v>0</v>
      </c>
      <c r="H83" s="3"/>
    </row>
    <row r="84" spans="1:8">
      <c r="A84" s="169"/>
      <c r="B84" s="163"/>
      <c r="C84" s="169" t="s">
        <v>738</v>
      </c>
      <c r="D84" s="169"/>
      <c r="E84" s="162" t="s">
        <v>42</v>
      </c>
      <c r="F84" s="184"/>
      <c r="G84" s="13">
        <v>130</v>
      </c>
      <c r="H84" s="3" t="s">
        <v>374</v>
      </c>
    </row>
    <row r="85" spans="1:8">
      <c r="A85" s="169"/>
      <c r="B85" s="163"/>
      <c r="C85" s="169" t="s">
        <v>739</v>
      </c>
      <c r="D85" s="169"/>
      <c r="E85" s="162" t="s">
        <v>42</v>
      </c>
      <c r="F85" s="184"/>
      <c r="G85" s="13">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975</v>
      </c>
    </row>
    <row r="5" spans="1:8" s="1" customFormat="1" ht="12.75" customHeight="1">
      <c r="A5" s="750" t="s">
        <v>41</v>
      </c>
      <c r="B5" s="750"/>
      <c r="C5" s="750"/>
      <c r="D5" s="750"/>
      <c r="E5" s="4" t="s">
        <v>40</v>
      </c>
      <c r="F5" s="3"/>
      <c r="G5" s="168"/>
      <c r="H5" s="767"/>
    </row>
    <row r="6" spans="1:8" s="1" customFormat="1" ht="12.75" customHeight="1">
      <c r="A6" s="168"/>
      <c r="B6" s="168"/>
      <c r="C6" s="168"/>
      <c r="D6" s="168"/>
      <c r="E6" s="3"/>
      <c r="F6" s="3"/>
      <c r="G6" s="168"/>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c r="H18" s="3"/>
    </row>
    <row r="19" spans="1:8" s="1" customFormat="1" ht="12.75" customHeight="1">
      <c r="A19" s="169"/>
      <c r="B19" s="169" t="s">
        <v>80</v>
      </c>
      <c r="C19" s="169"/>
      <c r="D19" s="169"/>
      <c r="E19" s="162" t="s">
        <v>1</v>
      </c>
      <c r="F19" s="172"/>
      <c r="G19" s="173"/>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74"/>
      <c r="H22" s="759"/>
    </row>
    <row r="23" spans="1:8" s="1" customFormat="1" ht="12.75" customHeight="1">
      <c r="A23" s="169"/>
      <c r="B23" s="169" t="s">
        <v>73</v>
      </c>
      <c r="C23" s="169"/>
      <c r="D23" s="169"/>
      <c r="E23" s="162" t="s">
        <v>49</v>
      </c>
      <c r="F23" s="170"/>
      <c r="G23" s="174"/>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v>1</v>
      </c>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87">
        <v>4511</v>
      </c>
      <c r="H82" s="3" t="s">
        <v>463</v>
      </c>
    </row>
    <row r="83" spans="1:8" s="1" customFormat="1" ht="12.75" customHeight="1">
      <c r="A83" s="169"/>
      <c r="B83" s="163"/>
      <c r="C83" s="169" t="s">
        <v>737</v>
      </c>
      <c r="D83" s="169"/>
      <c r="E83" s="162" t="s">
        <v>42</v>
      </c>
      <c r="F83" s="184"/>
      <c r="G83" s="13">
        <v>0</v>
      </c>
      <c r="H83" s="3"/>
    </row>
    <row r="84" spans="1:8">
      <c r="A84" s="169"/>
      <c r="B84" s="163"/>
      <c r="C84" s="169" t="s">
        <v>738</v>
      </c>
      <c r="D84" s="169"/>
      <c r="E84" s="162" t="s">
        <v>42</v>
      </c>
      <c r="F84" s="184"/>
      <c r="G84" s="13">
        <v>130</v>
      </c>
      <c r="H84" s="3" t="s">
        <v>374</v>
      </c>
    </row>
    <row r="85" spans="1:8">
      <c r="A85" s="169"/>
      <c r="B85" s="163"/>
      <c r="C85" s="169" t="s">
        <v>739</v>
      </c>
      <c r="D85" s="169"/>
      <c r="E85" s="162" t="s">
        <v>42</v>
      </c>
      <c r="F85" s="184"/>
      <c r="G85" s="13">
        <v>0</v>
      </c>
      <c r="H85" s="3"/>
    </row>
    <row r="86" spans="1:8">
      <c r="A86" s="169"/>
      <c r="B86" s="163" t="s">
        <v>740</v>
      </c>
      <c r="C86" s="169"/>
      <c r="D86" s="169"/>
      <c r="E86" s="162" t="s">
        <v>741</v>
      </c>
      <c r="F86" s="184"/>
      <c r="G86" s="13">
        <v>80000</v>
      </c>
      <c r="H86" s="3" t="s">
        <v>760</v>
      </c>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3">
    <mergeCell ref="H4:H6"/>
    <mergeCell ref="A5:D5"/>
    <mergeCell ref="H22:H23"/>
  </mergeCells>
  <pageMargins left="0.7" right="0.7" top="0.75" bottom="0.75" header="0.3" footer="0.3"/>
  <pageSetup orientation="portrait" horizontalDpi="0" verticalDpi="0"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975</v>
      </c>
    </row>
    <row r="5" spans="1:8" s="1" customFormat="1" ht="12.75" customHeight="1">
      <c r="A5" s="750" t="s">
        <v>41</v>
      </c>
      <c r="B5" s="750"/>
      <c r="C5" s="750"/>
      <c r="D5" s="750"/>
      <c r="E5" s="4" t="s">
        <v>40</v>
      </c>
      <c r="F5" s="3"/>
      <c r="G5" s="211"/>
      <c r="H5" s="767"/>
    </row>
    <row r="6" spans="1:8" s="1" customFormat="1" ht="12.75" customHeight="1">
      <c r="A6" s="211"/>
      <c r="B6" s="211"/>
      <c r="C6" s="211"/>
      <c r="D6" s="211"/>
      <c r="E6" s="3"/>
      <c r="F6" s="3"/>
      <c r="G6" s="211"/>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c r="H18" s="3"/>
    </row>
    <row r="19" spans="1:8" s="1" customFormat="1" ht="12.75" customHeight="1">
      <c r="A19" s="169"/>
      <c r="B19" s="169" t="s">
        <v>80</v>
      </c>
      <c r="C19" s="169"/>
      <c r="D19" s="169"/>
      <c r="E19" s="162" t="s">
        <v>1</v>
      </c>
      <c r="F19" s="172"/>
      <c r="G19" s="173"/>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74"/>
      <c r="H22" s="759"/>
    </row>
    <row r="23" spans="1:8" s="1" customFormat="1" ht="12.75" customHeight="1">
      <c r="A23" s="169"/>
      <c r="B23" s="169" t="s">
        <v>73</v>
      </c>
      <c r="C23" s="169"/>
      <c r="D23" s="169"/>
      <c r="E23" s="162" t="s">
        <v>49</v>
      </c>
      <c r="F23" s="170"/>
      <c r="G23" s="174"/>
      <c r="H23" s="759"/>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c r="H30" s="121"/>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c r="H77" s="3"/>
    </row>
    <row r="78" spans="1:8" s="1" customFormat="1" ht="12.75" customHeight="1">
      <c r="A78" s="169"/>
      <c r="B78" s="163"/>
      <c r="C78" s="169" t="s">
        <v>732</v>
      </c>
      <c r="D78" s="169"/>
      <c r="E78" s="162" t="s">
        <v>49</v>
      </c>
      <c r="F78" s="184"/>
      <c r="G78" s="189"/>
      <c r="H78" s="3"/>
    </row>
    <row r="79" spans="1:8" s="1" customFormat="1" ht="12.75" customHeight="1">
      <c r="A79" s="169"/>
      <c r="B79" s="163"/>
      <c r="C79" s="169" t="s">
        <v>733</v>
      </c>
      <c r="D79" s="169"/>
      <c r="E79" s="162" t="s">
        <v>49</v>
      </c>
      <c r="F79" s="184"/>
      <c r="G79" s="189"/>
      <c r="H79" s="3"/>
    </row>
    <row r="80" spans="1:8" s="1" customFormat="1" ht="12.75" customHeight="1">
      <c r="A80" s="169"/>
      <c r="B80" s="163"/>
      <c r="C80" s="169" t="s">
        <v>734</v>
      </c>
      <c r="D80" s="169"/>
      <c r="E80" s="162" t="s">
        <v>49</v>
      </c>
      <c r="F80" s="184"/>
      <c r="G80" s="189"/>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c r="H82" s="3"/>
    </row>
    <row r="83" spans="1:8" s="1" customFormat="1" ht="12.75" customHeight="1">
      <c r="A83" s="169"/>
      <c r="B83" s="163"/>
      <c r="C83" s="169" t="s">
        <v>737</v>
      </c>
      <c r="D83" s="169"/>
      <c r="E83" s="162" t="s">
        <v>42</v>
      </c>
      <c r="F83" s="184"/>
      <c r="G83" s="189"/>
      <c r="H83" s="3"/>
    </row>
    <row r="84" spans="1:8" s="1" customFormat="1" ht="12.75" customHeight="1">
      <c r="A84" s="169"/>
      <c r="B84" s="163"/>
      <c r="C84" s="169" t="s">
        <v>738</v>
      </c>
      <c r="D84" s="169"/>
      <c r="E84" s="162" t="s">
        <v>42</v>
      </c>
      <c r="F84" s="184"/>
      <c r="G84" s="189"/>
      <c r="H84" s="3"/>
    </row>
    <row r="85" spans="1:8" s="1" customFormat="1" ht="12.75" customHeight="1">
      <c r="A85" s="169"/>
      <c r="B85" s="163"/>
      <c r="C85" s="169" t="s">
        <v>739</v>
      </c>
      <c r="D85" s="169"/>
      <c r="E85" s="162" t="s">
        <v>42</v>
      </c>
      <c r="F85" s="184"/>
      <c r="G85" s="189"/>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H4:H6"/>
    <mergeCell ref="A5:D5"/>
    <mergeCell ref="H22:H23"/>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7030A0"/>
  </sheetPr>
  <dimension ref="A1:FE89"/>
  <sheetViews>
    <sheetView showGridLines="0" zoomScale="90" zoomScaleNormal="90" workbookViewId="0"/>
  </sheetViews>
  <sheetFormatPr defaultColWidth="8.85546875" defaultRowHeight="15"/>
  <cols>
    <col min="1" max="10" width="8.85546875" style="1"/>
    <col min="11" max="11" width="8.85546875" style="47"/>
    <col min="12" max="22" width="8.85546875" style="1"/>
    <col min="23" max="23" width="8.85546875" style="47"/>
    <col min="24" max="46" width="8.85546875" style="1"/>
    <col min="47" max="47" width="8.85546875" style="47"/>
    <col min="48" max="53" width="8.85546875" style="1"/>
    <col min="54" max="54" width="8.85546875" style="47"/>
    <col min="55" max="62" width="8.85546875" style="1"/>
    <col min="63" max="63" width="8.85546875" style="47"/>
    <col min="64" max="73" width="8.85546875" style="1"/>
    <col min="74" max="74" width="8.85546875" style="47"/>
    <col min="75" max="96" width="8.85546875" style="1"/>
    <col min="97" max="97" width="8.85546875" style="47"/>
    <col min="98" max="103" width="8.85546875" style="1"/>
    <col min="104" max="104" width="8.85546875" style="47"/>
    <col min="105" max="112" width="8.85546875" style="1"/>
    <col min="113" max="113" width="8.85546875" style="47"/>
    <col min="114" max="123" width="8.85546875" style="1"/>
    <col min="124" max="124" width="8.85546875" style="47"/>
    <col min="125" max="145" width="8.85546875" style="1"/>
    <col min="146" max="146" width="8.85546875" style="47"/>
    <col min="147" max="152" width="8.85546875" style="1"/>
    <col min="153" max="154" width="8.85546875" style="47"/>
    <col min="155" max="160" width="8.85546875" style="1"/>
    <col min="161" max="161" width="16.7109375" style="1" customWidth="1"/>
    <col min="162" max="16384" width="8.85546875" style="1"/>
  </cols>
  <sheetData>
    <row r="1" spans="1:161" s="43" customFormat="1" ht="19.5" customHeight="1">
      <c r="A1" s="43" t="s">
        <v>94</v>
      </c>
    </row>
    <row r="2" spans="1:161" s="42" customFormat="1" ht="12.75" customHeight="1">
      <c r="K2" s="50"/>
      <c r="W2" s="50"/>
      <c r="AU2" s="50"/>
      <c r="BB2" s="50"/>
      <c r="BK2" s="50"/>
      <c r="BV2" s="50"/>
      <c r="CS2" s="50"/>
      <c r="CZ2" s="50"/>
      <c r="DI2" s="50"/>
      <c r="DT2" s="50"/>
      <c r="EP2" s="50"/>
      <c r="EW2" s="50"/>
      <c r="EX2" s="50"/>
    </row>
    <row r="3" spans="1:161" s="5" customFormat="1" ht="14.1" customHeight="1">
      <c r="A3" s="5" t="s">
        <v>93</v>
      </c>
    </row>
    <row r="4" spans="1:161" s="42" customFormat="1" ht="12.75" customHeight="1">
      <c r="A4" s="123"/>
      <c r="B4" s="123"/>
      <c r="C4" s="123"/>
      <c r="D4" s="123"/>
      <c r="E4" s="123"/>
      <c r="F4" s="123"/>
      <c r="K4" s="50"/>
      <c r="W4" s="50"/>
      <c r="AU4" s="50"/>
      <c r="BB4" s="50"/>
      <c r="BK4" s="50"/>
      <c r="BV4" s="50"/>
      <c r="CS4" s="50"/>
      <c r="CZ4" s="50"/>
      <c r="DI4" s="50"/>
      <c r="DT4" s="50"/>
      <c r="EP4" s="50"/>
      <c r="EW4" s="50"/>
      <c r="EX4" s="50"/>
    </row>
    <row r="5" spans="1:161" ht="12.75" customHeight="1">
      <c r="A5" s="750" t="s">
        <v>41</v>
      </c>
      <c r="B5" s="750"/>
      <c r="C5" s="750"/>
      <c r="D5" s="750"/>
      <c r="E5" s="4" t="s">
        <v>40</v>
      </c>
      <c r="F5" s="3"/>
      <c r="G5" s="271">
        <v>1</v>
      </c>
      <c r="H5" s="271">
        <f>G5+1</f>
        <v>2</v>
      </c>
      <c r="I5" s="271">
        <f t="shared" ref="I5:BH5" si="0">H5+1</f>
        <v>3</v>
      </c>
      <c r="J5" s="271">
        <f t="shared" si="0"/>
        <v>4</v>
      </c>
      <c r="K5" s="271">
        <f t="shared" si="0"/>
        <v>5</v>
      </c>
      <c r="L5" s="271">
        <f t="shared" si="0"/>
        <v>6</v>
      </c>
      <c r="M5" s="271">
        <f t="shared" si="0"/>
        <v>7</v>
      </c>
      <c r="N5" s="271">
        <f t="shared" si="0"/>
        <v>8</v>
      </c>
      <c r="O5" s="271">
        <f t="shared" si="0"/>
        <v>9</v>
      </c>
      <c r="P5" s="271">
        <f t="shared" si="0"/>
        <v>10</v>
      </c>
      <c r="Q5" s="271">
        <f t="shared" si="0"/>
        <v>11</v>
      </c>
      <c r="R5" s="271">
        <f t="shared" si="0"/>
        <v>12</v>
      </c>
      <c r="S5" s="271">
        <f t="shared" si="0"/>
        <v>13</v>
      </c>
      <c r="T5" s="271">
        <f t="shared" si="0"/>
        <v>14</v>
      </c>
      <c r="U5" s="271">
        <f t="shared" si="0"/>
        <v>15</v>
      </c>
      <c r="V5" s="271">
        <f t="shared" si="0"/>
        <v>16</v>
      </c>
      <c r="W5" s="271">
        <f t="shared" si="0"/>
        <v>17</v>
      </c>
      <c r="X5" s="271">
        <f t="shared" si="0"/>
        <v>18</v>
      </c>
      <c r="Y5" s="271">
        <f t="shared" si="0"/>
        <v>19</v>
      </c>
      <c r="Z5" s="271">
        <f t="shared" si="0"/>
        <v>20</v>
      </c>
      <c r="AA5" s="271">
        <f t="shared" si="0"/>
        <v>21</v>
      </c>
      <c r="AB5" s="271">
        <f t="shared" si="0"/>
        <v>22</v>
      </c>
      <c r="AC5" s="271">
        <f t="shared" si="0"/>
        <v>23</v>
      </c>
      <c r="AD5" s="271">
        <f t="shared" si="0"/>
        <v>24</v>
      </c>
      <c r="AE5" s="271">
        <f t="shared" si="0"/>
        <v>25</v>
      </c>
      <c r="AF5" s="271">
        <f t="shared" si="0"/>
        <v>26</v>
      </c>
      <c r="AG5" s="271">
        <f t="shared" si="0"/>
        <v>27</v>
      </c>
      <c r="AH5" s="271">
        <f t="shared" si="0"/>
        <v>28</v>
      </c>
      <c r="AI5" s="271">
        <f t="shared" si="0"/>
        <v>29</v>
      </c>
      <c r="AJ5" s="271">
        <f t="shared" si="0"/>
        <v>30</v>
      </c>
      <c r="AK5" s="271">
        <f t="shared" si="0"/>
        <v>31</v>
      </c>
      <c r="AL5" s="271">
        <f t="shared" si="0"/>
        <v>32</v>
      </c>
      <c r="AM5" s="271">
        <f t="shared" si="0"/>
        <v>33</v>
      </c>
      <c r="AN5" s="271">
        <f t="shared" si="0"/>
        <v>34</v>
      </c>
      <c r="AO5" s="271">
        <f t="shared" si="0"/>
        <v>35</v>
      </c>
      <c r="AP5" s="271">
        <f t="shared" si="0"/>
        <v>36</v>
      </c>
      <c r="AQ5" s="271">
        <f t="shared" si="0"/>
        <v>37</v>
      </c>
      <c r="AR5" s="271">
        <f t="shared" si="0"/>
        <v>38</v>
      </c>
      <c r="AS5" s="271">
        <f t="shared" si="0"/>
        <v>39</v>
      </c>
      <c r="AT5" s="271">
        <f t="shared" si="0"/>
        <v>40</v>
      </c>
      <c r="AU5" s="271">
        <f t="shared" si="0"/>
        <v>41</v>
      </c>
      <c r="AV5" s="271">
        <f t="shared" si="0"/>
        <v>42</v>
      </c>
      <c r="AW5" s="271">
        <f t="shared" si="0"/>
        <v>43</v>
      </c>
      <c r="AX5" s="271">
        <f t="shared" si="0"/>
        <v>44</v>
      </c>
      <c r="AY5" s="271">
        <f t="shared" si="0"/>
        <v>45</v>
      </c>
      <c r="AZ5" s="271">
        <f t="shared" si="0"/>
        <v>46</v>
      </c>
      <c r="BA5" s="271">
        <f t="shared" si="0"/>
        <v>47</v>
      </c>
      <c r="BB5" s="271">
        <f t="shared" si="0"/>
        <v>48</v>
      </c>
      <c r="BC5" s="271">
        <f t="shared" si="0"/>
        <v>49</v>
      </c>
      <c r="BD5" s="271">
        <f t="shared" si="0"/>
        <v>50</v>
      </c>
      <c r="BE5" s="271">
        <f t="shared" si="0"/>
        <v>51</v>
      </c>
      <c r="BF5" s="271">
        <f t="shared" si="0"/>
        <v>52</v>
      </c>
      <c r="BG5" s="271">
        <f t="shared" si="0"/>
        <v>53</v>
      </c>
      <c r="BH5" s="271">
        <f t="shared" si="0"/>
        <v>54</v>
      </c>
      <c r="BI5" s="271">
        <f t="shared" ref="BI5" si="1">BH5+1</f>
        <v>55</v>
      </c>
      <c r="BJ5" s="271">
        <f t="shared" ref="BJ5" si="2">BI5+1</f>
        <v>56</v>
      </c>
      <c r="BK5" s="271">
        <f t="shared" ref="BK5" si="3">BJ5+1</f>
        <v>57</v>
      </c>
      <c r="BL5" s="271">
        <f t="shared" ref="BL5" si="4">BK5+1</f>
        <v>58</v>
      </c>
      <c r="BM5" s="271">
        <f t="shared" ref="BM5" si="5">BL5+1</f>
        <v>59</v>
      </c>
      <c r="BN5" s="271">
        <f t="shared" ref="BN5" si="6">BM5+1</f>
        <v>60</v>
      </c>
      <c r="BO5" s="271">
        <f t="shared" ref="BO5" si="7">BN5+1</f>
        <v>61</v>
      </c>
      <c r="BP5" s="271">
        <f t="shared" ref="BP5" si="8">BO5+1</f>
        <v>62</v>
      </c>
      <c r="BQ5" s="271">
        <f t="shared" ref="BQ5" si="9">BP5+1</f>
        <v>63</v>
      </c>
      <c r="BR5" s="271">
        <f t="shared" ref="BR5" si="10">BQ5+1</f>
        <v>64</v>
      </c>
      <c r="BS5" s="271">
        <f t="shared" ref="BS5" si="11">BR5+1</f>
        <v>65</v>
      </c>
      <c r="BT5" s="271">
        <f t="shared" ref="BT5" si="12">BS5+1</f>
        <v>66</v>
      </c>
      <c r="BU5" s="271">
        <f t="shared" ref="BU5" si="13">BT5+1</f>
        <v>67</v>
      </c>
      <c r="BV5" s="271">
        <f t="shared" ref="BV5" si="14">BU5+1</f>
        <v>68</v>
      </c>
      <c r="BW5" s="271">
        <f t="shared" ref="BW5" si="15">BV5+1</f>
        <v>69</v>
      </c>
      <c r="BX5" s="271">
        <f t="shared" ref="BX5" si="16">BW5+1</f>
        <v>70</v>
      </c>
      <c r="BY5" s="271">
        <f t="shared" ref="BY5" si="17">BX5+1</f>
        <v>71</v>
      </c>
      <c r="BZ5" s="271">
        <f t="shared" ref="BZ5" si="18">BY5+1</f>
        <v>72</v>
      </c>
      <c r="CA5" s="271">
        <f t="shared" ref="CA5" si="19">BZ5+1</f>
        <v>73</v>
      </c>
      <c r="CB5" s="271">
        <f t="shared" ref="CB5" si="20">CA5+1</f>
        <v>74</v>
      </c>
      <c r="CC5" s="271">
        <f t="shared" ref="CC5" si="21">CB5+1</f>
        <v>75</v>
      </c>
      <c r="CD5" s="271">
        <f t="shared" ref="CD5" si="22">CC5+1</f>
        <v>76</v>
      </c>
      <c r="CE5" s="271">
        <f t="shared" ref="CE5" si="23">CD5+1</f>
        <v>77</v>
      </c>
      <c r="CF5" s="271">
        <f t="shared" ref="CF5" si="24">CE5+1</f>
        <v>78</v>
      </c>
      <c r="CG5" s="271">
        <f t="shared" ref="CG5" si="25">CF5+1</f>
        <v>79</v>
      </c>
      <c r="CH5" s="271">
        <f t="shared" ref="CH5" si="26">CG5+1</f>
        <v>80</v>
      </c>
      <c r="CI5" s="271">
        <f t="shared" ref="CI5" si="27">CH5+1</f>
        <v>81</v>
      </c>
      <c r="CJ5" s="271">
        <f t="shared" ref="CJ5" si="28">CI5+1</f>
        <v>82</v>
      </c>
      <c r="CK5" s="271">
        <f t="shared" ref="CK5" si="29">CJ5+1</f>
        <v>83</v>
      </c>
      <c r="CL5" s="271">
        <f t="shared" ref="CL5" si="30">CK5+1</f>
        <v>84</v>
      </c>
      <c r="CM5" s="271">
        <f t="shared" ref="CM5" si="31">CL5+1</f>
        <v>85</v>
      </c>
      <c r="CN5" s="271">
        <f t="shared" ref="CN5" si="32">CM5+1</f>
        <v>86</v>
      </c>
      <c r="CO5" s="271">
        <f t="shared" ref="CO5" si="33">CN5+1</f>
        <v>87</v>
      </c>
      <c r="CP5" s="271">
        <f t="shared" ref="CP5" si="34">CO5+1</f>
        <v>88</v>
      </c>
      <c r="CQ5" s="271">
        <f t="shared" ref="CQ5" si="35">CP5+1</f>
        <v>89</v>
      </c>
      <c r="CR5" s="271">
        <f t="shared" ref="CR5" si="36">CQ5+1</f>
        <v>90</v>
      </c>
      <c r="CS5" s="271">
        <f t="shared" ref="CS5" si="37">CR5+1</f>
        <v>91</v>
      </c>
      <c r="CT5" s="271">
        <f t="shared" ref="CT5" si="38">CS5+1</f>
        <v>92</v>
      </c>
      <c r="CU5" s="271">
        <f t="shared" ref="CU5" si="39">CT5+1</f>
        <v>93</v>
      </c>
      <c r="CV5" s="271">
        <f t="shared" ref="CV5" si="40">CU5+1</f>
        <v>94</v>
      </c>
      <c r="CW5" s="271">
        <f t="shared" ref="CW5" si="41">CV5+1</f>
        <v>95</v>
      </c>
      <c r="CX5" s="271">
        <f t="shared" ref="CX5" si="42">CW5+1</f>
        <v>96</v>
      </c>
      <c r="CY5" s="271">
        <f t="shared" ref="CY5" si="43">CX5+1</f>
        <v>97</v>
      </c>
      <c r="CZ5" s="271">
        <f t="shared" ref="CZ5" si="44">CY5+1</f>
        <v>98</v>
      </c>
      <c r="DA5" s="271">
        <f t="shared" ref="DA5" si="45">CZ5+1</f>
        <v>99</v>
      </c>
      <c r="DB5" s="271">
        <f t="shared" ref="DB5" si="46">DA5+1</f>
        <v>100</v>
      </c>
      <c r="DC5" s="271">
        <f t="shared" ref="DC5" si="47">DB5+1</f>
        <v>101</v>
      </c>
      <c r="DD5" s="271">
        <f t="shared" ref="DD5" si="48">DC5+1</f>
        <v>102</v>
      </c>
      <c r="DE5" s="271">
        <f t="shared" ref="DE5" si="49">DD5+1</f>
        <v>103</v>
      </c>
      <c r="DF5" s="271">
        <f t="shared" ref="DF5" si="50">DE5+1</f>
        <v>104</v>
      </c>
      <c r="DG5" s="271">
        <f t="shared" ref="DG5" si="51">DF5+1</f>
        <v>105</v>
      </c>
      <c r="DH5" s="271">
        <f t="shared" ref="DH5" si="52">DG5+1</f>
        <v>106</v>
      </c>
      <c r="DI5" s="271">
        <f t="shared" ref="DI5" si="53">DH5+1</f>
        <v>107</v>
      </c>
      <c r="DJ5" s="271">
        <f t="shared" ref="DJ5" si="54">DI5+1</f>
        <v>108</v>
      </c>
      <c r="DK5" s="271">
        <f t="shared" ref="DK5" si="55">DJ5+1</f>
        <v>109</v>
      </c>
      <c r="DL5" s="271">
        <f t="shared" ref="DL5" si="56">DK5+1</f>
        <v>110</v>
      </c>
      <c r="DM5" s="271">
        <f t="shared" ref="DM5" si="57">DL5+1</f>
        <v>111</v>
      </c>
      <c r="DN5" s="271">
        <f t="shared" ref="DN5" si="58">DM5+1</f>
        <v>112</v>
      </c>
      <c r="DO5" s="271">
        <f t="shared" ref="DO5" si="59">DN5+1</f>
        <v>113</v>
      </c>
      <c r="DP5" s="271">
        <f t="shared" ref="DP5" si="60">DO5+1</f>
        <v>114</v>
      </c>
      <c r="DQ5" s="271">
        <f t="shared" ref="DQ5" si="61">DP5+1</f>
        <v>115</v>
      </c>
      <c r="DR5" s="271">
        <f t="shared" ref="DR5" si="62">DQ5+1</f>
        <v>116</v>
      </c>
      <c r="DS5" s="271">
        <f t="shared" ref="DS5" si="63">DR5+1</f>
        <v>117</v>
      </c>
      <c r="DT5" s="271">
        <f t="shared" ref="DT5" si="64">DS5+1</f>
        <v>118</v>
      </c>
      <c r="DU5" s="271">
        <f t="shared" ref="DU5" si="65">DT5+1</f>
        <v>119</v>
      </c>
      <c r="DV5" s="271">
        <f t="shared" ref="DV5" si="66">DU5+1</f>
        <v>120</v>
      </c>
      <c r="DW5" s="271">
        <f t="shared" ref="DW5" si="67">DV5+1</f>
        <v>121</v>
      </c>
      <c r="DX5" s="271">
        <f t="shared" ref="DX5" si="68">DW5+1</f>
        <v>122</v>
      </c>
      <c r="DY5" s="271">
        <f t="shared" ref="DY5" si="69">DX5+1</f>
        <v>123</v>
      </c>
      <c r="DZ5" s="271">
        <f t="shared" ref="DZ5" si="70">DY5+1</f>
        <v>124</v>
      </c>
      <c r="EA5" s="271">
        <f t="shared" ref="EA5" si="71">DZ5+1</f>
        <v>125</v>
      </c>
      <c r="EB5" s="271">
        <f t="shared" ref="EB5" si="72">EA5+1</f>
        <v>126</v>
      </c>
      <c r="EC5" s="271">
        <f t="shared" ref="EC5" si="73">EB5+1</f>
        <v>127</v>
      </c>
      <c r="ED5" s="271">
        <f t="shared" ref="ED5" si="74">EC5+1</f>
        <v>128</v>
      </c>
      <c r="EE5" s="271">
        <f t="shared" ref="EE5" si="75">ED5+1</f>
        <v>129</v>
      </c>
      <c r="EF5" s="271">
        <f t="shared" ref="EF5" si="76">EE5+1</f>
        <v>130</v>
      </c>
      <c r="EG5" s="271">
        <f t="shared" ref="EG5" si="77">EF5+1</f>
        <v>131</v>
      </c>
      <c r="EH5" s="271">
        <f t="shared" ref="EH5" si="78">EG5+1</f>
        <v>132</v>
      </c>
      <c r="EI5" s="271">
        <f t="shared" ref="EI5" si="79">EH5+1</f>
        <v>133</v>
      </c>
      <c r="EJ5" s="271">
        <f t="shared" ref="EJ5" si="80">EI5+1</f>
        <v>134</v>
      </c>
      <c r="EK5" s="271">
        <f t="shared" ref="EK5" si="81">EJ5+1</f>
        <v>135</v>
      </c>
      <c r="EL5" s="271">
        <f t="shared" ref="EL5" si="82">EK5+1</f>
        <v>136</v>
      </c>
      <c r="EM5" s="271">
        <f t="shared" ref="EM5" si="83">EL5+1</f>
        <v>137</v>
      </c>
      <c r="EN5" s="271">
        <f t="shared" ref="EN5" si="84">EM5+1</f>
        <v>138</v>
      </c>
      <c r="EO5" s="271">
        <f t="shared" ref="EO5" si="85">EN5+1</f>
        <v>139</v>
      </c>
      <c r="EP5" s="271">
        <f t="shared" ref="EP5" si="86">EO5+1</f>
        <v>140</v>
      </c>
      <c r="EQ5" s="271">
        <f t="shared" ref="EQ5" si="87">EP5+1</f>
        <v>141</v>
      </c>
      <c r="ER5" s="271">
        <f t="shared" ref="ER5" si="88">EQ5+1</f>
        <v>142</v>
      </c>
      <c r="ES5" s="271">
        <f t="shared" ref="ES5" si="89">ER5+1</f>
        <v>143</v>
      </c>
      <c r="ET5" s="271">
        <f t="shared" ref="ET5" si="90">ES5+1</f>
        <v>144</v>
      </c>
      <c r="EU5" s="271">
        <f t="shared" ref="EU5" si="91">ET5+1</f>
        <v>145</v>
      </c>
      <c r="EV5" s="271">
        <f t="shared" ref="EV5" si="92">EU5+1</f>
        <v>146</v>
      </c>
      <c r="EW5" s="271">
        <f t="shared" ref="EW5" si="93">EV5+1</f>
        <v>147</v>
      </c>
      <c r="EX5" s="271">
        <f t="shared" ref="EX5" si="94">EW5+1</f>
        <v>148</v>
      </c>
      <c r="EY5" s="271">
        <f t="shared" ref="EY5" si="95">EX5+1</f>
        <v>149</v>
      </c>
      <c r="EZ5" s="271">
        <f t="shared" ref="EZ5" si="96">EY5+1</f>
        <v>150</v>
      </c>
      <c r="FA5" s="271">
        <f t="shared" ref="FA5" si="97">EZ5+1</f>
        <v>151</v>
      </c>
      <c r="FB5" s="271">
        <f t="shared" ref="FB5" si="98">FA5+1</f>
        <v>152</v>
      </c>
      <c r="FC5" s="271">
        <f t="shared" ref="FC5" si="99">FB5+1</f>
        <v>153</v>
      </c>
      <c r="FD5" s="271">
        <f t="shared" ref="FD5" si="100">FC5+1</f>
        <v>154</v>
      </c>
    </row>
    <row r="6" spans="1:161" ht="12.75" customHeight="1">
      <c r="A6" s="168"/>
      <c r="B6" s="168"/>
      <c r="C6" s="168"/>
      <c r="D6" s="168"/>
      <c r="E6" s="3"/>
      <c r="F6" s="3"/>
      <c r="G6" s="49"/>
      <c r="H6" s="49"/>
      <c r="I6" s="49"/>
      <c r="J6" s="49"/>
      <c r="K6" s="49"/>
      <c r="L6" s="49"/>
      <c r="M6" s="49"/>
      <c r="N6" s="49"/>
      <c r="O6" s="49"/>
      <c r="P6" s="156"/>
      <c r="Q6" s="49"/>
      <c r="BG6" s="156"/>
      <c r="BH6" s="156"/>
      <c r="BI6" s="156"/>
      <c r="BJ6" s="156"/>
      <c r="BK6" s="156"/>
      <c r="BL6" s="156"/>
      <c r="BM6" s="156"/>
      <c r="BN6" s="156"/>
      <c r="BO6" s="156"/>
      <c r="BP6" s="156"/>
      <c r="DE6" s="156"/>
      <c r="DF6" s="156"/>
      <c r="DG6" s="156"/>
      <c r="DH6" s="156"/>
      <c r="DI6" s="156"/>
      <c r="DJ6" s="156"/>
      <c r="DK6" s="156"/>
      <c r="DL6" s="156"/>
      <c r="DM6" s="156"/>
      <c r="DN6" s="156"/>
    </row>
    <row r="7" spans="1:161" ht="12.75" customHeight="1">
      <c r="A7" s="169" t="s">
        <v>92</v>
      </c>
      <c r="B7" s="169"/>
      <c r="C7" s="169"/>
      <c r="D7" s="169"/>
      <c r="E7" s="170"/>
      <c r="F7" s="170"/>
      <c r="G7" s="8"/>
      <c r="H7" s="2"/>
      <c r="I7" s="2"/>
      <c r="J7" s="2"/>
      <c r="BG7" s="8"/>
      <c r="BH7" s="2"/>
      <c r="BI7" s="2"/>
      <c r="BJ7" s="2"/>
      <c r="DE7" s="8"/>
      <c r="DF7" s="2"/>
      <c r="DG7" s="2"/>
      <c r="DH7" s="2"/>
    </row>
    <row r="8" spans="1:161" ht="12.75" customHeight="1">
      <c r="A8" s="166" t="s">
        <v>91</v>
      </c>
      <c r="B8" s="169"/>
      <c r="C8" s="169"/>
      <c r="D8" s="169"/>
      <c r="E8" s="170"/>
      <c r="F8" s="170"/>
      <c r="G8" s="8"/>
      <c r="H8" s="2"/>
      <c r="I8" s="2"/>
      <c r="J8" s="2"/>
      <c r="BG8" s="8"/>
      <c r="BH8" s="2"/>
      <c r="BI8" s="2"/>
      <c r="BJ8" s="2"/>
      <c r="DE8" s="8"/>
      <c r="DF8" s="2"/>
      <c r="DG8" s="2"/>
      <c r="DH8" s="2"/>
      <c r="FE8" s="4" t="s">
        <v>345</v>
      </c>
    </row>
    <row r="9" spans="1:161" s="104" customFormat="1" ht="12.75" customHeight="1">
      <c r="A9" s="558"/>
      <c r="B9" s="559" t="s">
        <v>90</v>
      </c>
      <c r="C9" s="559"/>
      <c r="D9" s="559"/>
      <c r="E9" s="560" t="s">
        <v>1</v>
      </c>
      <c r="F9" s="172"/>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561"/>
    </row>
    <row r="10" spans="1:161" s="104" customFormat="1" ht="12.75" customHeight="1">
      <c r="A10" s="558"/>
      <c r="B10" s="559" t="s">
        <v>89</v>
      </c>
      <c r="C10" s="559"/>
      <c r="D10" s="559"/>
      <c r="E10" s="560" t="s">
        <v>1</v>
      </c>
      <c r="F10" s="172"/>
      <c r="G10" s="27">
        <v>0</v>
      </c>
      <c r="H10" s="27">
        <v>1</v>
      </c>
      <c r="I10" s="27">
        <v>0</v>
      </c>
      <c r="J10" s="27">
        <v>1</v>
      </c>
      <c r="K10" s="27">
        <v>1</v>
      </c>
      <c r="L10" s="27">
        <v>1</v>
      </c>
      <c r="M10" s="27">
        <v>0</v>
      </c>
      <c r="N10" s="27">
        <v>1</v>
      </c>
      <c r="O10" s="27">
        <v>0</v>
      </c>
      <c r="P10" s="27">
        <v>0</v>
      </c>
      <c r="Q10" s="27">
        <v>1</v>
      </c>
      <c r="R10" s="27">
        <v>0</v>
      </c>
      <c r="S10" s="27">
        <v>0</v>
      </c>
      <c r="T10" s="27">
        <v>1</v>
      </c>
      <c r="U10" s="27">
        <v>0</v>
      </c>
      <c r="V10" s="27">
        <v>1</v>
      </c>
      <c r="W10" s="27">
        <v>0</v>
      </c>
      <c r="X10" s="27">
        <v>0</v>
      </c>
      <c r="Y10" s="27">
        <v>1</v>
      </c>
      <c r="Z10" s="27">
        <v>1</v>
      </c>
      <c r="AA10" s="27">
        <v>0</v>
      </c>
      <c r="AB10" s="27">
        <v>1</v>
      </c>
      <c r="AC10" s="27">
        <v>0</v>
      </c>
      <c r="AD10" s="27">
        <v>1</v>
      </c>
      <c r="AE10" s="27">
        <v>1</v>
      </c>
      <c r="AF10" s="27">
        <v>0</v>
      </c>
      <c r="AG10" s="27">
        <v>1</v>
      </c>
      <c r="AH10" s="27">
        <v>0</v>
      </c>
      <c r="AI10" s="27">
        <v>0</v>
      </c>
      <c r="AJ10" s="27">
        <v>1</v>
      </c>
      <c r="AK10" s="27">
        <v>0</v>
      </c>
      <c r="AL10" s="27">
        <v>0</v>
      </c>
      <c r="AM10" s="27">
        <v>0</v>
      </c>
      <c r="AN10" s="27">
        <v>1</v>
      </c>
      <c r="AO10" s="27">
        <v>0</v>
      </c>
      <c r="AP10" s="27">
        <v>0</v>
      </c>
      <c r="AQ10" s="27">
        <v>1</v>
      </c>
      <c r="AR10" s="27">
        <v>1</v>
      </c>
      <c r="AS10" s="27">
        <v>0</v>
      </c>
      <c r="AT10" s="27">
        <v>1</v>
      </c>
      <c r="AU10" s="27">
        <v>1</v>
      </c>
      <c r="AV10" s="27">
        <v>1</v>
      </c>
      <c r="AW10" s="27">
        <v>1</v>
      </c>
      <c r="AX10" s="27">
        <v>1</v>
      </c>
      <c r="AY10" s="27">
        <v>1</v>
      </c>
      <c r="AZ10" s="27">
        <v>0</v>
      </c>
      <c r="BA10" s="27">
        <v>1</v>
      </c>
      <c r="BB10" s="27">
        <v>0</v>
      </c>
      <c r="BC10" s="27">
        <v>0</v>
      </c>
      <c r="BD10" s="27">
        <v>1</v>
      </c>
      <c r="BE10" s="27">
        <v>1</v>
      </c>
      <c r="BF10" s="27">
        <v>1</v>
      </c>
      <c r="BG10" s="27">
        <v>0</v>
      </c>
      <c r="BH10" s="27">
        <v>1</v>
      </c>
      <c r="BI10" s="27">
        <v>0</v>
      </c>
      <c r="BJ10" s="27">
        <v>0</v>
      </c>
      <c r="BK10" s="27">
        <v>0</v>
      </c>
      <c r="BL10" s="27">
        <v>1</v>
      </c>
      <c r="BM10" s="27">
        <v>1</v>
      </c>
      <c r="BN10" s="27">
        <v>1</v>
      </c>
      <c r="BO10" s="27">
        <v>1</v>
      </c>
      <c r="BP10" s="27">
        <v>1</v>
      </c>
      <c r="BQ10" s="27">
        <v>0</v>
      </c>
      <c r="BR10" s="27">
        <v>1</v>
      </c>
      <c r="BS10" s="27">
        <v>1</v>
      </c>
      <c r="BT10" s="27">
        <v>0</v>
      </c>
      <c r="BU10" s="27">
        <v>1</v>
      </c>
      <c r="BV10" s="27">
        <v>1</v>
      </c>
      <c r="BW10" s="27">
        <v>0</v>
      </c>
      <c r="BX10" s="27">
        <v>0</v>
      </c>
      <c r="BY10" s="27">
        <v>1</v>
      </c>
      <c r="BZ10" s="27">
        <v>1</v>
      </c>
      <c r="CA10" s="27">
        <v>0</v>
      </c>
      <c r="CB10" s="27">
        <v>1</v>
      </c>
      <c r="CC10" s="27">
        <v>1</v>
      </c>
      <c r="CD10" s="27">
        <v>0</v>
      </c>
      <c r="CE10" s="27">
        <v>1</v>
      </c>
      <c r="CF10" s="27">
        <v>1</v>
      </c>
      <c r="CG10" s="27">
        <v>1</v>
      </c>
      <c r="CH10" s="27">
        <v>1</v>
      </c>
      <c r="CI10" s="27">
        <v>0</v>
      </c>
      <c r="CJ10" s="27">
        <v>1</v>
      </c>
      <c r="CK10" s="27">
        <v>1</v>
      </c>
      <c r="CL10" s="27">
        <v>0</v>
      </c>
      <c r="CM10" s="27">
        <v>1</v>
      </c>
      <c r="CN10" s="27">
        <v>1</v>
      </c>
      <c r="CO10" s="27">
        <v>0</v>
      </c>
      <c r="CP10" s="27">
        <v>0</v>
      </c>
      <c r="CQ10" s="27">
        <v>0</v>
      </c>
      <c r="CR10" s="27">
        <v>1</v>
      </c>
      <c r="CS10" s="27">
        <v>0</v>
      </c>
      <c r="CT10" s="27">
        <v>1</v>
      </c>
      <c r="CU10" s="27">
        <v>0</v>
      </c>
      <c r="CV10" s="27">
        <v>1</v>
      </c>
      <c r="CW10" s="27">
        <v>1</v>
      </c>
      <c r="CX10" s="27">
        <v>1</v>
      </c>
      <c r="CY10" s="27">
        <v>1</v>
      </c>
      <c r="CZ10" s="27">
        <v>1</v>
      </c>
      <c r="DA10" s="27">
        <v>1</v>
      </c>
      <c r="DB10" s="27">
        <v>0</v>
      </c>
      <c r="DC10" s="27">
        <v>1</v>
      </c>
      <c r="DD10" s="27">
        <v>1</v>
      </c>
      <c r="DE10" s="27">
        <v>1</v>
      </c>
      <c r="DF10" s="27">
        <v>1</v>
      </c>
      <c r="DG10" s="27">
        <v>1</v>
      </c>
      <c r="DH10" s="27">
        <v>0</v>
      </c>
      <c r="DI10" s="27">
        <v>1</v>
      </c>
      <c r="DJ10" s="27">
        <v>1</v>
      </c>
      <c r="DK10" s="27">
        <v>1</v>
      </c>
      <c r="DL10" s="27">
        <v>0</v>
      </c>
      <c r="DM10" s="27">
        <v>0</v>
      </c>
      <c r="DN10" s="27">
        <v>1</v>
      </c>
      <c r="DO10" s="27">
        <v>1</v>
      </c>
      <c r="DP10" s="27">
        <v>1</v>
      </c>
      <c r="DQ10" s="27">
        <v>0</v>
      </c>
      <c r="DR10" s="27">
        <v>0</v>
      </c>
      <c r="DS10" s="27">
        <v>1</v>
      </c>
      <c r="DT10" s="27">
        <v>0</v>
      </c>
      <c r="DU10" s="27">
        <v>1</v>
      </c>
      <c r="DV10" s="27">
        <v>0</v>
      </c>
      <c r="DW10" s="27">
        <v>0</v>
      </c>
      <c r="DX10" s="27">
        <v>1</v>
      </c>
      <c r="DY10" s="27">
        <v>0</v>
      </c>
      <c r="DZ10" s="27">
        <v>0</v>
      </c>
      <c r="EA10" s="27">
        <v>1</v>
      </c>
      <c r="EB10" s="27">
        <v>1</v>
      </c>
      <c r="EC10" s="27">
        <v>0</v>
      </c>
      <c r="ED10" s="27">
        <v>1</v>
      </c>
      <c r="EE10" s="27">
        <v>0</v>
      </c>
      <c r="EF10" s="27">
        <v>1</v>
      </c>
      <c r="EG10" s="27">
        <v>1</v>
      </c>
      <c r="EH10" s="27">
        <v>1</v>
      </c>
      <c r="EI10" s="27">
        <v>1</v>
      </c>
      <c r="EJ10" s="27">
        <v>0</v>
      </c>
      <c r="EK10" s="27">
        <v>1</v>
      </c>
      <c r="EL10" s="27">
        <v>0</v>
      </c>
      <c r="EM10" s="27">
        <v>1</v>
      </c>
      <c r="EN10" s="27">
        <v>1</v>
      </c>
      <c r="EO10" s="27">
        <v>0</v>
      </c>
      <c r="EP10" s="27">
        <v>0</v>
      </c>
      <c r="EQ10" s="27">
        <v>0</v>
      </c>
      <c r="ER10" s="27">
        <v>0</v>
      </c>
      <c r="ES10" s="27">
        <v>1</v>
      </c>
      <c r="ET10" s="27">
        <v>0</v>
      </c>
      <c r="EU10" s="27">
        <v>1</v>
      </c>
      <c r="EV10" s="27">
        <v>0</v>
      </c>
      <c r="EW10" s="27">
        <v>0</v>
      </c>
      <c r="EX10" s="27">
        <v>0</v>
      </c>
      <c r="EY10" s="27">
        <v>1</v>
      </c>
      <c r="EZ10" s="27">
        <v>0</v>
      </c>
      <c r="FA10" s="27">
        <v>0</v>
      </c>
      <c r="FB10" s="27">
        <v>0</v>
      </c>
      <c r="FC10" s="27">
        <v>0</v>
      </c>
      <c r="FD10" s="27">
        <v>0</v>
      </c>
      <c r="FE10" s="561" t="s">
        <v>3126</v>
      </c>
    </row>
    <row r="11" spans="1:161" s="104" customFormat="1" ht="12.75" customHeight="1">
      <c r="A11" s="558"/>
      <c r="B11" s="559" t="s">
        <v>88</v>
      </c>
      <c r="C11" s="559"/>
      <c r="D11" s="559"/>
      <c r="E11" s="560" t="s">
        <v>1</v>
      </c>
      <c r="F11" s="172"/>
      <c r="G11" s="27">
        <v>0</v>
      </c>
      <c r="H11" s="27">
        <v>0</v>
      </c>
      <c r="I11" s="27">
        <v>0</v>
      </c>
      <c r="J11" s="27">
        <v>0</v>
      </c>
      <c r="K11" s="27">
        <v>1</v>
      </c>
      <c r="L11" s="27">
        <v>0</v>
      </c>
      <c r="M11" s="27">
        <v>0</v>
      </c>
      <c r="N11" s="27">
        <v>0</v>
      </c>
      <c r="O11" s="27">
        <v>0</v>
      </c>
      <c r="P11" s="27">
        <v>0</v>
      </c>
      <c r="Q11" s="27">
        <v>0</v>
      </c>
      <c r="R11" s="27">
        <v>1</v>
      </c>
      <c r="S11" s="27">
        <v>0</v>
      </c>
      <c r="T11" s="27">
        <v>0</v>
      </c>
      <c r="U11" s="27">
        <v>0</v>
      </c>
      <c r="V11" s="27">
        <v>1</v>
      </c>
      <c r="W11" s="27">
        <v>0</v>
      </c>
      <c r="X11" s="27">
        <v>0</v>
      </c>
      <c r="Y11" s="27">
        <v>0</v>
      </c>
      <c r="Z11" s="27">
        <v>0</v>
      </c>
      <c r="AA11" s="27">
        <v>0</v>
      </c>
      <c r="AB11" s="27">
        <v>0</v>
      </c>
      <c r="AC11" s="27">
        <v>0</v>
      </c>
      <c r="AD11" s="27">
        <v>0</v>
      </c>
      <c r="AE11" s="27">
        <v>0</v>
      </c>
      <c r="AF11" s="27">
        <v>0</v>
      </c>
      <c r="AG11" s="27">
        <v>0</v>
      </c>
      <c r="AH11" s="27">
        <v>0</v>
      </c>
      <c r="AI11" s="27">
        <v>0</v>
      </c>
      <c r="AJ11" s="27">
        <v>1</v>
      </c>
      <c r="AK11" s="27">
        <v>0</v>
      </c>
      <c r="AL11" s="27">
        <v>0</v>
      </c>
      <c r="AM11" s="27">
        <v>0</v>
      </c>
      <c r="AN11" s="27">
        <v>0</v>
      </c>
      <c r="AO11" s="27">
        <v>0</v>
      </c>
      <c r="AP11" s="27">
        <v>0</v>
      </c>
      <c r="AQ11" s="27">
        <v>0</v>
      </c>
      <c r="AR11" s="27">
        <v>0</v>
      </c>
      <c r="AS11" s="27">
        <v>1</v>
      </c>
      <c r="AT11" s="27">
        <v>1</v>
      </c>
      <c r="AU11" s="27">
        <v>0</v>
      </c>
      <c r="AV11" s="27">
        <v>0</v>
      </c>
      <c r="AW11" s="27">
        <v>0</v>
      </c>
      <c r="AX11" s="27">
        <v>0</v>
      </c>
      <c r="AY11" s="27">
        <v>0</v>
      </c>
      <c r="AZ11" s="27">
        <v>1</v>
      </c>
      <c r="BA11" s="27">
        <v>1</v>
      </c>
      <c r="BB11" s="27">
        <v>0</v>
      </c>
      <c r="BC11" s="27">
        <v>0</v>
      </c>
      <c r="BD11" s="27">
        <v>0</v>
      </c>
      <c r="BE11" s="27">
        <v>0</v>
      </c>
      <c r="BF11" s="27">
        <v>0</v>
      </c>
      <c r="BG11" s="27">
        <v>0</v>
      </c>
      <c r="BH11" s="27">
        <v>1</v>
      </c>
      <c r="BI11" s="27">
        <v>0</v>
      </c>
      <c r="BJ11" s="27">
        <v>0</v>
      </c>
      <c r="BK11" s="27">
        <v>0</v>
      </c>
      <c r="BL11" s="27">
        <v>0</v>
      </c>
      <c r="BM11" s="27">
        <v>0</v>
      </c>
      <c r="BN11" s="27">
        <v>0</v>
      </c>
      <c r="BO11" s="27">
        <v>0</v>
      </c>
      <c r="BP11" s="27">
        <v>0</v>
      </c>
      <c r="BQ11" s="27">
        <v>0</v>
      </c>
      <c r="BR11" s="27">
        <v>0</v>
      </c>
      <c r="BS11" s="27">
        <v>0</v>
      </c>
      <c r="BT11" s="27">
        <v>1</v>
      </c>
      <c r="BU11" s="27">
        <v>0</v>
      </c>
      <c r="BV11" s="27">
        <v>0</v>
      </c>
      <c r="BW11" s="27">
        <v>0</v>
      </c>
      <c r="BX11" s="27">
        <v>0</v>
      </c>
      <c r="BY11" s="27">
        <v>1</v>
      </c>
      <c r="BZ11" s="27">
        <v>0</v>
      </c>
      <c r="CA11" s="27">
        <v>0</v>
      </c>
      <c r="CB11" s="27">
        <v>0</v>
      </c>
      <c r="CC11" s="27">
        <v>0</v>
      </c>
      <c r="CD11" s="27">
        <v>0</v>
      </c>
      <c r="CE11" s="27">
        <v>0</v>
      </c>
      <c r="CF11" s="27">
        <v>1</v>
      </c>
      <c r="CG11" s="27">
        <v>0</v>
      </c>
      <c r="CH11" s="27">
        <v>1</v>
      </c>
      <c r="CI11" s="27">
        <v>0</v>
      </c>
      <c r="CJ11" s="27">
        <v>0</v>
      </c>
      <c r="CK11" s="27">
        <v>0</v>
      </c>
      <c r="CL11" s="27">
        <v>0</v>
      </c>
      <c r="CM11" s="27">
        <v>1</v>
      </c>
      <c r="CN11" s="27">
        <v>0</v>
      </c>
      <c r="CO11" s="27">
        <v>0</v>
      </c>
      <c r="CP11" s="27">
        <v>0</v>
      </c>
      <c r="CQ11" s="27">
        <v>0</v>
      </c>
      <c r="CR11" s="27">
        <v>0</v>
      </c>
      <c r="CS11" s="27">
        <v>0</v>
      </c>
      <c r="CT11" s="27">
        <v>0</v>
      </c>
      <c r="CU11" s="27">
        <v>0</v>
      </c>
      <c r="CV11" s="27">
        <v>0</v>
      </c>
      <c r="CW11" s="27">
        <v>0</v>
      </c>
      <c r="CX11" s="27">
        <v>0</v>
      </c>
      <c r="CY11" s="27">
        <v>1</v>
      </c>
      <c r="CZ11" s="27">
        <v>0</v>
      </c>
      <c r="DA11" s="27">
        <v>0</v>
      </c>
      <c r="DB11" s="27">
        <v>0</v>
      </c>
      <c r="DC11" s="27">
        <v>0</v>
      </c>
      <c r="DD11" s="27">
        <v>0</v>
      </c>
      <c r="DE11" s="27">
        <v>1</v>
      </c>
      <c r="DF11" s="27">
        <v>0</v>
      </c>
      <c r="DG11" s="27">
        <v>0</v>
      </c>
      <c r="DH11" s="27">
        <v>0</v>
      </c>
      <c r="DI11" s="27">
        <v>0</v>
      </c>
      <c r="DJ11" s="27">
        <v>0</v>
      </c>
      <c r="DK11" s="27">
        <v>0</v>
      </c>
      <c r="DL11" s="27">
        <v>0</v>
      </c>
      <c r="DM11" s="27">
        <v>0</v>
      </c>
      <c r="DN11" s="27">
        <v>0</v>
      </c>
      <c r="DO11" s="27">
        <v>1</v>
      </c>
      <c r="DP11" s="27">
        <v>1</v>
      </c>
      <c r="DQ11" s="27">
        <v>0</v>
      </c>
      <c r="DR11" s="27">
        <v>0</v>
      </c>
      <c r="DS11" s="27">
        <v>1</v>
      </c>
      <c r="DT11" s="27">
        <v>0</v>
      </c>
      <c r="DU11" s="27">
        <v>0</v>
      </c>
      <c r="DV11" s="27">
        <v>0</v>
      </c>
      <c r="DW11" s="27">
        <v>0</v>
      </c>
      <c r="DX11" s="27">
        <v>0</v>
      </c>
      <c r="DY11" s="27">
        <v>0</v>
      </c>
      <c r="DZ11" s="27">
        <v>0</v>
      </c>
      <c r="EA11" s="27">
        <v>1</v>
      </c>
      <c r="EB11" s="27">
        <v>0</v>
      </c>
      <c r="EC11" s="27">
        <v>0</v>
      </c>
      <c r="ED11" s="27">
        <v>0</v>
      </c>
      <c r="EE11" s="27">
        <v>0</v>
      </c>
      <c r="EF11" s="27">
        <v>0</v>
      </c>
      <c r="EG11" s="27">
        <v>0</v>
      </c>
      <c r="EH11" s="27">
        <v>0</v>
      </c>
      <c r="EI11" s="27">
        <v>0</v>
      </c>
      <c r="EJ11" s="27">
        <v>0</v>
      </c>
      <c r="EK11" s="27">
        <v>0</v>
      </c>
      <c r="EL11" s="27">
        <v>0</v>
      </c>
      <c r="EM11" s="27">
        <v>0</v>
      </c>
      <c r="EN11" s="27">
        <v>0</v>
      </c>
      <c r="EO11" s="27">
        <v>0</v>
      </c>
      <c r="EP11" s="27">
        <v>0</v>
      </c>
      <c r="EQ11" s="27">
        <v>0</v>
      </c>
      <c r="ER11" s="27">
        <v>0</v>
      </c>
      <c r="ES11" s="27">
        <v>0</v>
      </c>
      <c r="ET11" s="27">
        <v>0</v>
      </c>
      <c r="EU11" s="27">
        <v>0</v>
      </c>
      <c r="EV11" s="27">
        <v>0</v>
      </c>
      <c r="EW11" s="27">
        <v>0</v>
      </c>
      <c r="EX11" s="27">
        <v>0</v>
      </c>
      <c r="EY11" s="27">
        <v>0</v>
      </c>
      <c r="EZ11" s="27">
        <v>0</v>
      </c>
      <c r="FA11" s="27">
        <v>0</v>
      </c>
      <c r="FB11" s="27">
        <v>0</v>
      </c>
      <c r="FC11" s="27">
        <v>0</v>
      </c>
      <c r="FD11" s="27">
        <v>0</v>
      </c>
      <c r="FE11" s="561" t="s">
        <v>3126</v>
      </c>
    </row>
    <row r="12" spans="1:161" s="104" customFormat="1" ht="12.75" customHeight="1">
      <c r="A12" s="558"/>
      <c r="B12" s="559" t="s">
        <v>87</v>
      </c>
      <c r="C12" s="559"/>
      <c r="D12" s="559"/>
      <c r="E12" s="560" t="s">
        <v>1</v>
      </c>
      <c r="F12" s="172"/>
      <c r="G12" s="27">
        <v>1</v>
      </c>
      <c r="H12" s="27">
        <v>0</v>
      </c>
      <c r="I12" s="27">
        <v>0</v>
      </c>
      <c r="J12" s="27">
        <v>0</v>
      </c>
      <c r="K12" s="27">
        <v>0</v>
      </c>
      <c r="L12" s="27">
        <v>0</v>
      </c>
      <c r="M12" s="27">
        <v>0</v>
      </c>
      <c r="N12" s="27">
        <v>0</v>
      </c>
      <c r="O12" s="27">
        <v>1</v>
      </c>
      <c r="P12" s="27">
        <v>0</v>
      </c>
      <c r="Q12" s="27">
        <v>0</v>
      </c>
      <c r="R12" s="27">
        <v>1</v>
      </c>
      <c r="S12" s="27">
        <v>0</v>
      </c>
      <c r="T12" s="27">
        <v>0</v>
      </c>
      <c r="U12" s="27">
        <v>1</v>
      </c>
      <c r="V12" s="27">
        <v>0</v>
      </c>
      <c r="W12" s="27">
        <v>1</v>
      </c>
      <c r="X12" s="27">
        <v>0</v>
      </c>
      <c r="Y12" s="27">
        <v>0</v>
      </c>
      <c r="Z12" s="27">
        <v>0</v>
      </c>
      <c r="AA12" s="27">
        <v>1</v>
      </c>
      <c r="AB12" s="27">
        <v>0</v>
      </c>
      <c r="AC12" s="27">
        <v>0</v>
      </c>
      <c r="AD12" s="27">
        <v>0</v>
      </c>
      <c r="AE12" s="27">
        <v>0</v>
      </c>
      <c r="AF12" s="27">
        <v>0</v>
      </c>
      <c r="AG12" s="27">
        <v>0</v>
      </c>
      <c r="AH12" s="27">
        <v>0</v>
      </c>
      <c r="AI12" s="27">
        <v>0</v>
      </c>
      <c r="AJ12" s="27">
        <v>0</v>
      </c>
      <c r="AK12" s="27">
        <v>0</v>
      </c>
      <c r="AL12" s="27">
        <v>0</v>
      </c>
      <c r="AM12" s="27">
        <v>0</v>
      </c>
      <c r="AN12" s="27">
        <v>0</v>
      </c>
      <c r="AO12" s="27">
        <v>1</v>
      </c>
      <c r="AP12" s="27">
        <v>1</v>
      </c>
      <c r="AQ12" s="27">
        <v>0</v>
      </c>
      <c r="AR12" s="27">
        <v>0</v>
      </c>
      <c r="AS12" s="27">
        <v>1</v>
      </c>
      <c r="AT12" s="27">
        <v>0</v>
      </c>
      <c r="AU12" s="27">
        <v>0</v>
      </c>
      <c r="AV12" s="27">
        <v>0</v>
      </c>
      <c r="AW12" s="27">
        <v>0</v>
      </c>
      <c r="AX12" s="27">
        <v>0</v>
      </c>
      <c r="AY12" s="27">
        <v>0</v>
      </c>
      <c r="AZ12" s="27">
        <v>1</v>
      </c>
      <c r="BA12" s="27">
        <v>0</v>
      </c>
      <c r="BB12" s="27">
        <v>1</v>
      </c>
      <c r="BC12" s="27">
        <v>1</v>
      </c>
      <c r="BD12" s="27">
        <v>0</v>
      </c>
      <c r="BE12" s="27">
        <v>0</v>
      </c>
      <c r="BF12" s="27">
        <v>0</v>
      </c>
      <c r="BG12" s="27">
        <v>1</v>
      </c>
      <c r="BH12" s="27">
        <v>0</v>
      </c>
      <c r="BI12" s="27"/>
      <c r="BJ12" s="27">
        <v>1</v>
      </c>
      <c r="BK12" s="27">
        <v>1</v>
      </c>
      <c r="BL12" s="27">
        <v>0</v>
      </c>
      <c r="BM12" s="27">
        <v>0</v>
      </c>
      <c r="BN12" s="27">
        <v>0</v>
      </c>
      <c r="BO12" s="27">
        <v>0</v>
      </c>
      <c r="BP12" s="27">
        <v>0</v>
      </c>
      <c r="BQ12" s="27">
        <v>1</v>
      </c>
      <c r="BR12" s="27">
        <v>0</v>
      </c>
      <c r="BS12" s="27">
        <v>0</v>
      </c>
      <c r="BT12" s="27">
        <v>1</v>
      </c>
      <c r="BU12" s="27">
        <v>0</v>
      </c>
      <c r="BV12" s="27">
        <v>0</v>
      </c>
      <c r="BW12" s="27">
        <v>1</v>
      </c>
      <c r="BX12" s="27">
        <v>0</v>
      </c>
      <c r="BY12" s="27">
        <v>0</v>
      </c>
      <c r="BZ12" s="27">
        <v>0</v>
      </c>
      <c r="CA12" s="27">
        <v>1</v>
      </c>
      <c r="CB12" s="27"/>
      <c r="CC12" s="27">
        <v>0</v>
      </c>
      <c r="CD12" s="27">
        <v>1</v>
      </c>
      <c r="CE12" s="27">
        <v>0</v>
      </c>
      <c r="CF12" s="27">
        <v>0</v>
      </c>
      <c r="CG12" s="27">
        <v>0</v>
      </c>
      <c r="CH12" s="27">
        <v>0</v>
      </c>
      <c r="CI12" s="27">
        <v>0</v>
      </c>
      <c r="CJ12" s="27">
        <v>0</v>
      </c>
      <c r="CK12" s="27">
        <v>0</v>
      </c>
      <c r="CL12" s="27">
        <v>1</v>
      </c>
      <c r="CM12" s="27">
        <v>0</v>
      </c>
      <c r="CN12" s="27">
        <v>0</v>
      </c>
      <c r="CO12" s="27">
        <v>1</v>
      </c>
      <c r="CP12" s="27">
        <v>1</v>
      </c>
      <c r="CQ12" s="27">
        <v>0</v>
      </c>
      <c r="CR12" s="27">
        <v>0</v>
      </c>
      <c r="CS12" s="27">
        <v>0</v>
      </c>
      <c r="CT12" s="27">
        <v>0</v>
      </c>
      <c r="CU12" s="27">
        <v>1</v>
      </c>
      <c r="CV12" s="27">
        <v>0</v>
      </c>
      <c r="CW12" s="27">
        <v>0</v>
      </c>
      <c r="CX12" s="27">
        <v>0</v>
      </c>
      <c r="CY12" s="27">
        <v>0</v>
      </c>
      <c r="CZ12" s="27">
        <v>0</v>
      </c>
      <c r="DA12" s="27">
        <v>0</v>
      </c>
      <c r="DB12" s="27">
        <v>0</v>
      </c>
      <c r="DC12" s="27">
        <v>0</v>
      </c>
      <c r="DD12" s="27">
        <v>0</v>
      </c>
      <c r="DE12" s="27">
        <v>0</v>
      </c>
      <c r="DF12" s="27">
        <v>0</v>
      </c>
      <c r="DG12" s="27">
        <v>0</v>
      </c>
      <c r="DH12" s="27">
        <v>1</v>
      </c>
      <c r="DI12" s="27">
        <v>0</v>
      </c>
      <c r="DJ12" s="27">
        <v>0</v>
      </c>
      <c r="DK12" s="27">
        <v>0</v>
      </c>
      <c r="DL12" s="27">
        <v>0</v>
      </c>
      <c r="DM12" s="27">
        <v>1</v>
      </c>
      <c r="DN12" s="27">
        <v>0</v>
      </c>
      <c r="DO12" s="27">
        <v>0</v>
      </c>
      <c r="DP12" s="27">
        <v>0</v>
      </c>
      <c r="DQ12" s="27">
        <v>0</v>
      </c>
      <c r="DR12" s="27">
        <v>0</v>
      </c>
      <c r="DS12" s="27">
        <v>0</v>
      </c>
      <c r="DT12" s="27">
        <v>1</v>
      </c>
      <c r="DU12" s="27">
        <v>0</v>
      </c>
      <c r="DV12" s="27">
        <v>1</v>
      </c>
      <c r="DW12" s="27">
        <v>1</v>
      </c>
      <c r="DX12" s="27">
        <v>0</v>
      </c>
      <c r="DY12" s="27">
        <v>1</v>
      </c>
      <c r="DZ12" s="27">
        <v>0</v>
      </c>
      <c r="EA12" s="27">
        <v>0</v>
      </c>
      <c r="EB12" s="27">
        <v>0</v>
      </c>
      <c r="EC12" s="27">
        <v>1</v>
      </c>
      <c r="ED12" s="27">
        <v>0</v>
      </c>
      <c r="EE12" s="27">
        <v>1</v>
      </c>
      <c r="EF12" s="27">
        <v>0</v>
      </c>
      <c r="EG12" s="27">
        <v>0</v>
      </c>
      <c r="EH12" s="27">
        <v>0</v>
      </c>
      <c r="EI12" s="27">
        <v>0</v>
      </c>
      <c r="EJ12" s="27">
        <v>0</v>
      </c>
      <c r="EK12" s="27">
        <v>0</v>
      </c>
      <c r="EL12" s="27">
        <v>0</v>
      </c>
      <c r="EM12" s="27">
        <v>0</v>
      </c>
      <c r="EN12" s="27">
        <v>0</v>
      </c>
      <c r="EO12" s="27">
        <v>1</v>
      </c>
      <c r="EP12" s="27">
        <v>1</v>
      </c>
      <c r="EQ12" s="27">
        <v>1</v>
      </c>
      <c r="ER12" s="27">
        <v>0</v>
      </c>
      <c r="ES12" s="27">
        <v>0</v>
      </c>
      <c r="ET12" s="27">
        <v>0</v>
      </c>
      <c r="EU12" s="27">
        <v>0</v>
      </c>
      <c r="EV12" s="27">
        <v>1</v>
      </c>
      <c r="EW12" s="27">
        <v>0</v>
      </c>
      <c r="EX12" s="27">
        <v>0</v>
      </c>
      <c r="EY12" s="27">
        <v>0</v>
      </c>
      <c r="EZ12" s="27">
        <v>0</v>
      </c>
      <c r="FA12" s="27">
        <v>0</v>
      </c>
      <c r="FB12" s="27">
        <v>1</v>
      </c>
      <c r="FC12" s="27">
        <v>1</v>
      </c>
      <c r="FD12" s="27">
        <v>1</v>
      </c>
      <c r="FE12" s="561" t="s">
        <v>3126</v>
      </c>
    </row>
    <row r="13" spans="1:161" s="104" customFormat="1" ht="12.75" customHeight="1">
      <c r="A13" s="558"/>
      <c r="B13" s="559" t="s">
        <v>86</v>
      </c>
      <c r="C13" s="559"/>
      <c r="D13" s="559"/>
      <c r="E13" s="560" t="s">
        <v>1</v>
      </c>
      <c r="F13" s="172"/>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561"/>
    </row>
    <row r="14" spans="1:161" s="104" customFormat="1" ht="12.75" customHeight="1">
      <c r="A14" s="558"/>
      <c r="B14" s="559" t="s">
        <v>85</v>
      </c>
      <c r="C14" s="559"/>
      <c r="D14" s="559"/>
      <c r="E14" s="560" t="s">
        <v>1</v>
      </c>
      <c r="F14" s="172"/>
      <c r="G14" s="27"/>
      <c r="H14" s="27"/>
      <c r="I14" s="27">
        <v>1</v>
      </c>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v>1</v>
      </c>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561" t="s">
        <v>3126</v>
      </c>
    </row>
    <row r="15" spans="1:161" s="104" customFormat="1" ht="12.75" customHeight="1">
      <c r="A15" s="558"/>
      <c r="B15" s="172" t="s">
        <v>84</v>
      </c>
      <c r="C15" s="559"/>
      <c r="D15" s="559"/>
      <c r="E15" s="560" t="s">
        <v>1</v>
      </c>
      <c r="F15" s="172"/>
      <c r="G15" s="27">
        <v>0</v>
      </c>
      <c r="H15" s="27">
        <v>0</v>
      </c>
      <c r="I15" s="27">
        <v>0</v>
      </c>
      <c r="J15" s="27">
        <v>1</v>
      </c>
      <c r="K15" s="27">
        <v>1</v>
      </c>
      <c r="L15" s="27">
        <v>0</v>
      </c>
      <c r="M15" s="27">
        <v>0</v>
      </c>
      <c r="N15" s="27">
        <v>0</v>
      </c>
      <c r="O15" s="27">
        <v>0</v>
      </c>
      <c r="P15" s="27">
        <v>0</v>
      </c>
      <c r="Q15" s="27">
        <v>0</v>
      </c>
      <c r="R15" s="27">
        <v>0</v>
      </c>
      <c r="S15" s="27">
        <v>0</v>
      </c>
      <c r="T15" s="27">
        <v>0</v>
      </c>
      <c r="U15" s="27">
        <v>1</v>
      </c>
      <c r="V15" s="27">
        <v>1</v>
      </c>
      <c r="W15" s="27">
        <v>0</v>
      </c>
      <c r="X15" s="27">
        <v>0</v>
      </c>
      <c r="Y15" s="27">
        <v>0</v>
      </c>
      <c r="Z15" s="27">
        <v>0</v>
      </c>
      <c r="AA15" s="27">
        <v>1</v>
      </c>
      <c r="AB15" s="27">
        <v>0</v>
      </c>
      <c r="AC15" s="27">
        <v>0</v>
      </c>
      <c r="AD15" s="27">
        <v>0</v>
      </c>
      <c r="AE15" s="27">
        <v>0</v>
      </c>
      <c r="AF15" s="27">
        <v>0</v>
      </c>
      <c r="AG15" s="27">
        <v>0</v>
      </c>
      <c r="AH15" s="27">
        <v>0</v>
      </c>
      <c r="AI15" s="27">
        <v>0</v>
      </c>
      <c r="AJ15" s="27">
        <v>1</v>
      </c>
      <c r="AK15" s="27">
        <v>0</v>
      </c>
      <c r="AL15" s="27">
        <v>1</v>
      </c>
      <c r="AM15" s="27">
        <v>0</v>
      </c>
      <c r="AN15" s="27">
        <v>1</v>
      </c>
      <c r="AO15" s="27">
        <v>0</v>
      </c>
      <c r="AP15" s="27">
        <v>0</v>
      </c>
      <c r="AQ15" s="27">
        <v>1</v>
      </c>
      <c r="AR15" s="27">
        <v>0</v>
      </c>
      <c r="AS15" s="27">
        <v>0</v>
      </c>
      <c r="AT15" s="27">
        <v>1</v>
      </c>
      <c r="AU15" s="27">
        <v>0</v>
      </c>
      <c r="AV15" s="27">
        <v>0</v>
      </c>
      <c r="AW15" s="27">
        <v>0</v>
      </c>
      <c r="AX15" s="27">
        <v>1</v>
      </c>
      <c r="AY15" s="27">
        <v>0</v>
      </c>
      <c r="AZ15" s="27">
        <v>0</v>
      </c>
      <c r="BA15" s="27">
        <v>0</v>
      </c>
      <c r="BB15" s="27">
        <v>0</v>
      </c>
      <c r="BC15" s="27">
        <v>0</v>
      </c>
      <c r="BD15" s="27">
        <v>0</v>
      </c>
      <c r="BE15" s="27">
        <v>0</v>
      </c>
      <c r="BF15" s="27">
        <v>0</v>
      </c>
      <c r="BG15" s="27">
        <v>0</v>
      </c>
      <c r="BH15" s="27">
        <v>0</v>
      </c>
      <c r="BI15" s="27"/>
      <c r="BJ15" s="27">
        <v>0</v>
      </c>
      <c r="BK15" s="27">
        <v>0</v>
      </c>
      <c r="BL15" s="27">
        <v>1</v>
      </c>
      <c r="BM15" s="27">
        <v>1</v>
      </c>
      <c r="BN15" s="27">
        <v>1</v>
      </c>
      <c r="BO15" s="27">
        <v>0</v>
      </c>
      <c r="BP15" s="27">
        <v>0</v>
      </c>
      <c r="BQ15" s="27">
        <v>0</v>
      </c>
      <c r="BR15" s="27">
        <v>0</v>
      </c>
      <c r="BS15" s="27">
        <v>0</v>
      </c>
      <c r="BT15" s="27">
        <v>0</v>
      </c>
      <c r="BU15" s="27">
        <v>0</v>
      </c>
      <c r="BV15" s="27">
        <v>0</v>
      </c>
      <c r="BW15" s="27">
        <v>0</v>
      </c>
      <c r="BX15" s="27">
        <v>0</v>
      </c>
      <c r="BY15" s="27">
        <v>1</v>
      </c>
      <c r="BZ15" s="27">
        <v>0</v>
      </c>
      <c r="CA15" s="27">
        <v>1</v>
      </c>
      <c r="CB15" s="27"/>
      <c r="CC15" s="27">
        <v>0</v>
      </c>
      <c r="CD15" s="27">
        <v>0</v>
      </c>
      <c r="CE15" s="27">
        <v>1</v>
      </c>
      <c r="CF15" s="27">
        <v>1</v>
      </c>
      <c r="CG15" s="27">
        <v>0</v>
      </c>
      <c r="CH15" s="27">
        <v>0</v>
      </c>
      <c r="CI15" s="27">
        <v>0</v>
      </c>
      <c r="CJ15" s="27">
        <v>1</v>
      </c>
      <c r="CK15" s="27">
        <v>0</v>
      </c>
      <c r="CL15" s="27">
        <v>0</v>
      </c>
      <c r="CM15" s="27">
        <v>0</v>
      </c>
      <c r="CN15" s="27">
        <v>0</v>
      </c>
      <c r="CO15" s="27">
        <v>0</v>
      </c>
      <c r="CP15" s="27">
        <v>0</v>
      </c>
      <c r="CQ15" s="27">
        <v>0</v>
      </c>
      <c r="CR15" s="27">
        <v>0</v>
      </c>
      <c r="CS15" s="27">
        <v>0</v>
      </c>
      <c r="CT15" s="27">
        <v>1</v>
      </c>
      <c r="CU15" s="27">
        <v>1</v>
      </c>
      <c r="CV15" s="27">
        <v>0</v>
      </c>
      <c r="CW15" s="27">
        <v>1</v>
      </c>
      <c r="CX15" s="27">
        <v>0</v>
      </c>
      <c r="CY15" s="27">
        <v>0</v>
      </c>
      <c r="CZ15" s="27">
        <v>1</v>
      </c>
      <c r="DA15" s="27">
        <v>0</v>
      </c>
      <c r="DB15" s="27">
        <v>0</v>
      </c>
      <c r="DC15" s="27">
        <v>0</v>
      </c>
      <c r="DD15" s="27">
        <v>0</v>
      </c>
      <c r="DE15" s="27">
        <v>0</v>
      </c>
      <c r="DF15" s="27">
        <v>0</v>
      </c>
      <c r="DG15" s="27">
        <v>0</v>
      </c>
      <c r="DH15" s="27">
        <v>0</v>
      </c>
      <c r="DI15" s="27">
        <v>0</v>
      </c>
      <c r="DJ15" s="27">
        <v>0</v>
      </c>
      <c r="DK15" s="27">
        <v>0</v>
      </c>
      <c r="DL15" s="27">
        <v>0</v>
      </c>
      <c r="DM15" s="27">
        <v>0</v>
      </c>
      <c r="DN15" s="27">
        <v>0</v>
      </c>
      <c r="DO15" s="27">
        <v>1</v>
      </c>
      <c r="DP15" s="27">
        <v>0</v>
      </c>
      <c r="DQ15" s="27">
        <v>0</v>
      </c>
      <c r="DR15" s="27">
        <v>0</v>
      </c>
      <c r="DS15" s="27">
        <v>1</v>
      </c>
      <c r="DT15" s="27">
        <v>0</v>
      </c>
      <c r="DU15" s="27">
        <v>0</v>
      </c>
      <c r="DV15" s="27">
        <v>0</v>
      </c>
      <c r="DW15" s="27">
        <v>0</v>
      </c>
      <c r="DX15" s="27">
        <v>0</v>
      </c>
      <c r="DY15" s="27">
        <v>0</v>
      </c>
      <c r="DZ15" s="27">
        <v>0</v>
      </c>
      <c r="EA15" s="27">
        <v>0</v>
      </c>
      <c r="EB15" s="27">
        <v>0</v>
      </c>
      <c r="EC15" s="27">
        <v>0</v>
      </c>
      <c r="ED15" s="27">
        <v>0</v>
      </c>
      <c r="EE15" s="27">
        <v>0</v>
      </c>
      <c r="EF15" s="27">
        <v>0</v>
      </c>
      <c r="EG15" s="27">
        <v>0</v>
      </c>
      <c r="EH15" s="27">
        <v>0</v>
      </c>
      <c r="EI15" s="27">
        <v>0</v>
      </c>
      <c r="EJ15" s="27">
        <v>0</v>
      </c>
      <c r="EK15" s="27">
        <v>1</v>
      </c>
      <c r="EL15" s="27">
        <v>0</v>
      </c>
      <c r="EM15" s="27">
        <v>0</v>
      </c>
      <c r="EN15" s="27">
        <v>0</v>
      </c>
      <c r="EO15" s="27">
        <v>0</v>
      </c>
      <c r="EP15" s="27">
        <v>0</v>
      </c>
      <c r="EQ15" s="27">
        <v>0</v>
      </c>
      <c r="ER15" s="27">
        <v>0</v>
      </c>
      <c r="ES15" s="27">
        <v>0</v>
      </c>
      <c r="ET15" s="27">
        <v>0</v>
      </c>
      <c r="EU15" s="27">
        <v>0</v>
      </c>
      <c r="EV15" s="27">
        <v>0</v>
      </c>
      <c r="EW15" s="27">
        <v>0</v>
      </c>
      <c r="EX15" s="27">
        <v>0</v>
      </c>
      <c r="EY15" s="27">
        <v>0</v>
      </c>
      <c r="EZ15" s="27">
        <v>0</v>
      </c>
      <c r="FA15" s="27">
        <v>0</v>
      </c>
      <c r="FB15" s="27">
        <v>0</v>
      </c>
      <c r="FC15" s="27">
        <v>0</v>
      </c>
      <c r="FD15" s="27">
        <v>0</v>
      </c>
      <c r="FE15" s="561" t="s">
        <v>3126</v>
      </c>
    </row>
    <row r="16" spans="1:161" ht="12.75" customHeight="1">
      <c r="A16" s="169"/>
      <c r="B16" s="169"/>
      <c r="C16" s="169"/>
      <c r="D16" s="169"/>
      <c r="E16" s="165"/>
      <c r="F16" s="172"/>
      <c r="G16" s="2"/>
      <c r="H16" s="2"/>
      <c r="I16" s="2"/>
      <c r="J16" s="2"/>
      <c r="K16" s="48"/>
      <c r="L16" s="2"/>
      <c r="M16" s="2"/>
      <c r="N16" s="2"/>
      <c r="O16" s="2"/>
      <c r="P16" s="2"/>
      <c r="Q16" s="2"/>
      <c r="R16" s="41"/>
      <c r="S16" s="41"/>
      <c r="T16" s="41"/>
      <c r="U16" s="41"/>
      <c r="V16" s="41"/>
      <c r="W16" s="5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51"/>
      <c r="AV16" s="41"/>
      <c r="AW16" s="41"/>
      <c r="AX16" s="41"/>
      <c r="AY16" s="41"/>
      <c r="AZ16" s="41"/>
      <c r="BA16" s="41"/>
      <c r="BB16" s="51"/>
      <c r="BC16" s="41"/>
      <c r="BD16" s="41"/>
      <c r="BE16" s="41"/>
      <c r="BF16" s="41"/>
      <c r="BG16" s="2"/>
      <c r="BH16" s="2"/>
      <c r="BI16" s="2"/>
      <c r="BJ16" s="2"/>
      <c r="BK16" s="48"/>
      <c r="BL16" s="2"/>
      <c r="BM16" s="2"/>
      <c r="BN16" s="2"/>
      <c r="BO16" s="2"/>
      <c r="BP16" s="2"/>
      <c r="BQ16" s="41"/>
      <c r="BR16" s="41"/>
      <c r="BS16" s="41"/>
      <c r="BT16" s="41"/>
      <c r="BU16" s="41"/>
      <c r="BV16" s="51"/>
      <c r="BW16" s="41"/>
      <c r="BX16" s="41"/>
      <c r="BY16" s="41"/>
      <c r="BZ16" s="41"/>
      <c r="CA16" s="41"/>
      <c r="CB16" s="41"/>
      <c r="CC16" s="41"/>
      <c r="CD16" s="41"/>
      <c r="CE16" s="41"/>
      <c r="CF16" s="41"/>
      <c r="CG16" s="41"/>
      <c r="CH16" s="41"/>
      <c r="CI16" s="41"/>
      <c r="CJ16" s="41"/>
      <c r="CK16" s="41"/>
      <c r="CL16" s="41"/>
      <c r="CM16" s="41"/>
      <c r="CN16" s="41"/>
      <c r="CO16" s="41"/>
      <c r="CP16" s="41"/>
      <c r="CQ16" s="41"/>
      <c r="CR16" s="41"/>
      <c r="CS16" s="51"/>
      <c r="CT16" s="41"/>
      <c r="CU16" s="41"/>
      <c r="CV16" s="41"/>
      <c r="CW16" s="41"/>
      <c r="CX16" s="41"/>
      <c r="CY16" s="41"/>
      <c r="CZ16" s="51"/>
      <c r="DA16" s="41"/>
      <c r="DB16" s="41"/>
      <c r="DC16" s="41"/>
      <c r="DD16" s="41"/>
      <c r="DE16" s="2"/>
      <c r="DF16" s="2"/>
      <c r="DG16" s="2"/>
      <c r="DH16" s="2"/>
      <c r="DI16" s="48"/>
      <c r="DJ16" s="2"/>
      <c r="DK16" s="2"/>
      <c r="DL16" s="2"/>
      <c r="DM16" s="2"/>
      <c r="DN16" s="2"/>
      <c r="DO16" s="41"/>
      <c r="DP16" s="41"/>
      <c r="DQ16" s="41"/>
      <c r="DR16" s="41"/>
      <c r="DS16" s="41"/>
      <c r="DT16" s="51"/>
      <c r="DU16" s="41"/>
      <c r="DV16" s="41"/>
      <c r="DW16" s="41"/>
      <c r="DX16" s="41"/>
      <c r="DY16" s="41"/>
      <c r="DZ16" s="41"/>
      <c r="EA16" s="41"/>
      <c r="EB16" s="41"/>
      <c r="EC16" s="41"/>
      <c r="ED16" s="41"/>
      <c r="EE16" s="41"/>
      <c r="EF16" s="41"/>
      <c r="EG16" s="41"/>
      <c r="EH16" s="41"/>
      <c r="EI16" s="41"/>
      <c r="EJ16" s="41"/>
      <c r="EK16" s="41"/>
      <c r="EL16" s="41"/>
      <c r="EM16" s="41"/>
      <c r="EN16" s="41"/>
      <c r="EO16" s="41"/>
      <c r="EP16" s="51"/>
      <c r="EQ16" s="41"/>
      <c r="ER16" s="41"/>
      <c r="ES16" s="41"/>
      <c r="ET16" s="41"/>
      <c r="EU16" s="41"/>
      <c r="EV16" s="41"/>
      <c r="EW16" s="51"/>
      <c r="EX16" s="51"/>
      <c r="EY16" s="41"/>
      <c r="EZ16" s="41"/>
      <c r="FA16" s="41"/>
      <c r="FB16" s="41"/>
      <c r="FC16" s="41"/>
      <c r="FD16" s="41"/>
    </row>
    <row r="17" spans="1:161" ht="12.75" customHeight="1">
      <c r="A17" s="169" t="s">
        <v>83</v>
      </c>
      <c r="B17" s="169"/>
      <c r="C17" s="169"/>
      <c r="D17" s="169"/>
      <c r="E17" s="162"/>
      <c r="F17" s="172"/>
      <c r="G17" s="8"/>
      <c r="H17" s="8"/>
      <c r="I17" s="8"/>
      <c r="J17" s="8"/>
      <c r="K17" s="53"/>
      <c r="L17" s="8"/>
      <c r="M17" s="8"/>
      <c r="N17" s="8"/>
      <c r="O17" s="8"/>
      <c r="P17" s="8"/>
      <c r="Q17" s="8"/>
      <c r="R17" s="24"/>
      <c r="S17" s="24"/>
      <c r="T17" s="24"/>
      <c r="U17" s="24"/>
      <c r="V17" s="24"/>
      <c r="W17" s="52"/>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52"/>
      <c r="AV17" s="24"/>
      <c r="AW17" s="24"/>
      <c r="AX17" s="24"/>
      <c r="AY17" s="24"/>
      <c r="AZ17" s="24"/>
      <c r="BA17" s="24"/>
      <c r="BB17" s="52"/>
      <c r="BC17" s="24"/>
      <c r="BD17" s="24"/>
      <c r="BE17" s="24"/>
      <c r="BF17" s="24"/>
      <c r="BG17" s="8"/>
      <c r="BH17" s="8"/>
      <c r="BI17" s="8"/>
      <c r="BJ17" s="8"/>
      <c r="BK17" s="53"/>
      <c r="BL17" s="8"/>
      <c r="BM17" s="8"/>
      <c r="BN17" s="8"/>
      <c r="BO17" s="8"/>
      <c r="BP17" s="8"/>
      <c r="BQ17" s="24"/>
      <c r="BR17" s="24"/>
      <c r="BS17" s="24"/>
      <c r="BT17" s="24"/>
      <c r="BU17" s="24"/>
      <c r="BV17" s="52"/>
      <c r="BW17" s="24"/>
      <c r="BX17" s="24"/>
      <c r="BY17" s="24"/>
      <c r="BZ17" s="24"/>
      <c r="CA17" s="24"/>
      <c r="CB17" s="24"/>
      <c r="CC17" s="24"/>
      <c r="CD17" s="24"/>
      <c r="CE17" s="24"/>
      <c r="CF17" s="24"/>
      <c r="CG17" s="24"/>
      <c r="CH17" s="24"/>
      <c r="CI17" s="24"/>
      <c r="CJ17" s="24"/>
      <c r="CK17" s="24"/>
      <c r="CL17" s="24"/>
      <c r="CM17" s="24"/>
      <c r="CN17" s="24"/>
      <c r="CO17" s="24"/>
      <c r="CP17" s="24"/>
      <c r="CQ17" s="24"/>
      <c r="CR17" s="24"/>
      <c r="CS17" s="52"/>
      <c r="CT17" s="24"/>
      <c r="CU17" s="24"/>
      <c r="CV17" s="24"/>
      <c r="CW17" s="24"/>
      <c r="CX17" s="24"/>
      <c r="CY17" s="24"/>
      <c r="CZ17" s="52"/>
      <c r="DA17" s="24"/>
      <c r="DB17" s="24"/>
      <c r="DC17" s="24"/>
      <c r="DD17" s="24"/>
      <c r="DE17" s="8"/>
      <c r="DF17" s="8"/>
      <c r="DG17" s="8"/>
      <c r="DH17" s="8"/>
      <c r="DI17" s="53"/>
      <c r="DJ17" s="8"/>
      <c r="DK17" s="8"/>
      <c r="DL17" s="8"/>
      <c r="DM17" s="8"/>
      <c r="DN17" s="8"/>
      <c r="DO17" s="24"/>
      <c r="DP17" s="24"/>
      <c r="DQ17" s="24"/>
      <c r="DR17" s="24"/>
      <c r="DS17" s="24"/>
      <c r="DT17" s="52"/>
      <c r="DU17" s="24"/>
      <c r="DV17" s="24"/>
      <c r="DW17" s="24"/>
      <c r="DX17" s="24"/>
      <c r="DY17" s="24"/>
      <c r="DZ17" s="24"/>
      <c r="EA17" s="24"/>
      <c r="EB17" s="24"/>
      <c r="EC17" s="24"/>
      <c r="ED17" s="24"/>
      <c r="EE17" s="24"/>
      <c r="EF17" s="24"/>
      <c r="EG17" s="24"/>
      <c r="EH17" s="24"/>
      <c r="EI17" s="24"/>
      <c r="EJ17" s="24"/>
      <c r="EK17" s="24"/>
      <c r="EL17" s="24"/>
      <c r="EM17" s="24"/>
      <c r="EN17" s="24"/>
      <c r="EO17" s="24"/>
      <c r="EP17" s="52"/>
      <c r="EQ17" s="24"/>
      <c r="ER17" s="24"/>
      <c r="ES17" s="24"/>
      <c r="ET17" s="24"/>
      <c r="EU17" s="24"/>
      <c r="EV17" s="24"/>
      <c r="EW17" s="52"/>
      <c r="EX17" s="52"/>
      <c r="EY17" s="24"/>
      <c r="EZ17" s="24"/>
      <c r="FA17" s="24"/>
      <c r="FB17" s="24"/>
      <c r="FC17" s="24"/>
      <c r="FD17" s="24"/>
    </row>
    <row r="18" spans="1:161" ht="12.75" customHeight="1">
      <c r="A18" s="169"/>
      <c r="B18" s="169" t="s">
        <v>82</v>
      </c>
      <c r="C18" s="169"/>
      <c r="D18" s="169"/>
      <c r="E18" s="162" t="s">
        <v>1</v>
      </c>
      <c r="F18" s="172"/>
      <c r="G18" s="22" t="s">
        <v>81</v>
      </c>
      <c r="H18" s="22" t="s">
        <v>81</v>
      </c>
      <c r="I18" s="22" t="s">
        <v>81</v>
      </c>
      <c r="J18" s="22" t="s">
        <v>81</v>
      </c>
      <c r="K18" s="22" t="s">
        <v>81</v>
      </c>
      <c r="L18" s="22" t="s">
        <v>81</v>
      </c>
      <c r="M18" s="22" t="s">
        <v>81</v>
      </c>
      <c r="N18" s="22" t="s">
        <v>81</v>
      </c>
      <c r="O18" s="22" t="s">
        <v>81</v>
      </c>
      <c r="P18" s="22" t="s">
        <v>81</v>
      </c>
      <c r="Q18" s="22" t="s">
        <v>81</v>
      </c>
      <c r="R18" s="22" t="s">
        <v>81</v>
      </c>
      <c r="S18" s="22" t="s">
        <v>81</v>
      </c>
      <c r="T18" s="22" t="s">
        <v>81</v>
      </c>
      <c r="U18" s="22" t="s">
        <v>81</v>
      </c>
      <c r="V18" s="22" t="s">
        <v>81</v>
      </c>
      <c r="W18" s="22" t="s">
        <v>81</v>
      </c>
      <c r="X18" s="22" t="s">
        <v>81</v>
      </c>
      <c r="Y18" s="22" t="s">
        <v>81</v>
      </c>
      <c r="Z18" s="22" t="s">
        <v>81</v>
      </c>
      <c r="AA18" s="22" t="s">
        <v>81</v>
      </c>
      <c r="AB18" s="22"/>
      <c r="AC18" s="22" t="s">
        <v>81</v>
      </c>
      <c r="AD18" s="22" t="s">
        <v>81</v>
      </c>
      <c r="AE18" s="22" t="s">
        <v>81</v>
      </c>
      <c r="AF18" s="22" t="s">
        <v>81</v>
      </c>
      <c r="AG18" s="22" t="s">
        <v>81</v>
      </c>
      <c r="AH18" s="22" t="s">
        <v>81</v>
      </c>
      <c r="AI18" s="22" t="s">
        <v>81</v>
      </c>
      <c r="AJ18" s="22" t="s">
        <v>81</v>
      </c>
      <c r="AK18" s="22" t="s">
        <v>81</v>
      </c>
      <c r="AL18" s="22" t="s">
        <v>81</v>
      </c>
      <c r="AM18" s="22" t="s">
        <v>81</v>
      </c>
      <c r="AN18" s="22" t="s">
        <v>81</v>
      </c>
      <c r="AO18" s="22" t="s">
        <v>81</v>
      </c>
      <c r="AP18" s="22" t="s">
        <v>81</v>
      </c>
      <c r="AQ18" s="22"/>
      <c r="AR18" s="22" t="s">
        <v>81</v>
      </c>
      <c r="AS18" s="22" t="s">
        <v>81</v>
      </c>
      <c r="AT18" s="22" t="s">
        <v>81</v>
      </c>
      <c r="AU18" s="22" t="s">
        <v>81</v>
      </c>
      <c r="AV18" s="22" t="s">
        <v>81</v>
      </c>
      <c r="AW18" s="22" t="s">
        <v>81</v>
      </c>
      <c r="AX18" s="22" t="s">
        <v>81</v>
      </c>
      <c r="AY18" s="22" t="s">
        <v>81</v>
      </c>
      <c r="AZ18" s="22" t="s">
        <v>81</v>
      </c>
      <c r="BA18" s="22" t="s">
        <v>81</v>
      </c>
      <c r="BB18" s="22" t="s">
        <v>81</v>
      </c>
      <c r="BC18" s="22" t="s">
        <v>81</v>
      </c>
      <c r="BD18" s="22" t="s">
        <v>81</v>
      </c>
      <c r="BE18" s="22" t="s">
        <v>81</v>
      </c>
      <c r="BF18" s="22" t="s">
        <v>81</v>
      </c>
      <c r="BG18" s="22" t="s">
        <v>81</v>
      </c>
      <c r="BH18" s="22" t="s">
        <v>81</v>
      </c>
      <c r="BI18" s="22" t="s">
        <v>81</v>
      </c>
      <c r="BJ18" s="22" t="s">
        <v>81</v>
      </c>
      <c r="BK18" s="22" t="s">
        <v>81</v>
      </c>
      <c r="BL18" s="22" t="s">
        <v>81</v>
      </c>
      <c r="BM18" s="22" t="s">
        <v>81</v>
      </c>
      <c r="BN18" s="22" t="s">
        <v>81</v>
      </c>
      <c r="BO18" s="22" t="s">
        <v>81</v>
      </c>
      <c r="BP18" s="22" t="s">
        <v>81</v>
      </c>
      <c r="BQ18" s="22" t="s">
        <v>81</v>
      </c>
      <c r="BR18" s="22" t="s">
        <v>81</v>
      </c>
      <c r="BS18" s="22" t="s">
        <v>81</v>
      </c>
      <c r="BT18" s="22" t="s">
        <v>81</v>
      </c>
      <c r="BU18" s="22" t="s">
        <v>81</v>
      </c>
      <c r="BV18" s="22" t="s">
        <v>81</v>
      </c>
      <c r="BW18" s="22" t="s">
        <v>81</v>
      </c>
      <c r="BX18" s="22" t="s">
        <v>81</v>
      </c>
      <c r="BY18" s="22" t="s">
        <v>81</v>
      </c>
      <c r="BZ18" s="22" t="s">
        <v>81</v>
      </c>
      <c r="CA18" s="22" t="s">
        <v>81</v>
      </c>
      <c r="CB18" s="22" t="s">
        <v>81</v>
      </c>
      <c r="CC18" s="22" t="s">
        <v>81</v>
      </c>
      <c r="CD18" s="22" t="s">
        <v>81</v>
      </c>
      <c r="CE18" s="22" t="s">
        <v>81</v>
      </c>
      <c r="CF18" s="22" t="s">
        <v>81</v>
      </c>
      <c r="CG18" s="22" t="s">
        <v>81</v>
      </c>
      <c r="CH18" s="22" t="s">
        <v>81</v>
      </c>
      <c r="CI18" s="22" t="s">
        <v>81</v>
      </c>
      <c r="CJ18" s="22" t="s">
        <v>81</v>
      </c>
      <c r="CK18" s="22" t="s">
        <v>81</v>
      </c>
      <c r="CL18" s="22" t="s">
        <v>81</v>
      </c>
      <c r="CM18" s="22" t="s">
        <v>81</v>
      </c>
      <c r="CN18" s="22" t="s">
        <v>81</v>
      </c>
      <c r="CO18" s="22" t="s">
        <v>81</v>
      </c>
      <c r="CP18" s="22" t="s">
        <v>81</v>
      </c>
      <c r="CQ18" s="22" t="s">
        <v>81</v>
      </c>
      <c r="CR18" s="22" t="s">
        <v>81</v>
      </c>
      <c r="CS18" s="22" t="s">
        <v>81</v>
      </c>
      <c r="CT18" s="22" t="s">
        <v>81</v>
      </c>
      <c r="CU18" s="22" t="s">
        <v>81</v>
      </c>
      <c r="CV18" s="22" t="s">
        <v>81</v>
      </c>
      <c r="CW18" s="22" t="s">
        <v>81</v>
      </c>
      <c r="CX18" s="22" t="s">
        <v>81</v>
      </c>
      <c r="CY18" s="22" t="s">
        <v>81</v>
      </c>
      <c r="CZ18" s="22" t="s">
        <v>81</v>
      </c>
      <c r="DA18" s="22" t="s">
        <v>81</v>
      </c>
      <c r="DB18" s="22" t="s">
        <v>81</v>
      </c>
      <c r="DC18" s="22" t="s">
        <v>81</v>
      </c>
      <c r="DD18" s="22" t="s">
        <v>81</v>
      </c>
      <c r="DE18" s="22" t="s">
        <v>81</v>
      </c>
      <c r="DF18" s="22" t="s">
        <v>81</v>
      </c>
      <c r="DG18" s="22" t="s">
        <v>81</v>
      </c>
      <c r="DH18" s="22" t="s">
        <v>81</v>
      </c>
      <c r="DI18" s="22" t="s">
        <v>81</v>
      </c>
      <c r="DJ18" s="22" t="s">
        <v>81</v>
      </c>
      <c r="DK18" s="22" t="s">
        <v>81</v>
      </c>
      <c r="DL18" s="22" t="s">
        <v>81</v>
      </c>
      <c r="DM18" s="22" t="s">
        <v>81</v>
      </c>
      <c r="DN18" s="22" t="s">
        <v>81</v>
      </c>
      <c r="DO18" s="22" t="s">
        <v>81</v>
      </c>
      <c r="DP18" s="22" t="s">
        <v>81</v>
      </c>
      <c r="DQ18" s="22" t="s">
        <v>81</v>
      </c>
      <c r="DR18" s="22" t="s">
        <v>81</v>
      </c>
      <c r="DS18" s="22" t="s">
        <v>81</v>
      </c>
      <c r="DT18" s="22" t="s">
        <v>81</v>
      </c>
      <c r="DU18" s="22" t="s">
        <v>81</v>
      </c>
      <c r="DV18" s="22" t="s">
        <v>81</v>
      </c>
      <c r="DW18" s="22" t="s">
        <v>81</v>
      </c>
      <c r="DX18" s="22" t="s">
        <v>81</v>
      </c>
      <c r="DY18" s="22" t="s">
        <v>81</v>
      </c>
      <c r="DZ18" s="22" t="s">
        <v>81</v>
      </c>
      <c r="EA18" s="22" t="s">
        <v>81</v>
      </c>
      <c r="EB18" s="22" t="s">
        <v>81</v>
      </c>
      <c r="EC18" s="22" t="s">
        <v>81</v>
      </c>
      <c r="ED18" s="22" t="s">
        <v>81</v>
      </c>
      <c r="EE18" s="22" t="s">
        <v>81</v>
      </c>
      <c r="EF18" s="22" t="s">
        <v>81</v>
      </c>
      <c r="EG18" s="22" t="s">
        <v>81</v>
      </c>
      <c r="EH18" s="22" t="s">
        <v>81</v>
      </c>
      <c r="EI18" s="22" t="s">
        <v>81</v>
      </c>
      <c r="EJ18" s="22" t="s">
        <v>81</v>
      </c>
      <c r="EK18" s="22" t="s">
        <v>81</v>
      </c>
      <c r="EL18" s="22" t="s">
        <v>81</v>
      </c>
      <c r="EM18" s="22" t="s">
        <v>81</v>
      </c>
      <c r="EN18" s="22" t="s">
        <v>81</v>
      </c>
      <c r="EO18" s="22" t="s">
        <v>81</v>
      </c>
      <c r="EP18" s="22" t="s">
        <v>81</v>
      </c>
      <c r="EQ18" s="22" t="s">
        <v>81</v>
      </c>
      <c r="ER18" s="22" t="s">
        <v>81</v>
      </c>
      <c r="ES18" s="22" t="s">
        <v>81</v>
      </c>
      <c r="ET18" s="22" t="s">
        <v>81</v>
      </c>
      <c r="EU18" s="22" t="s">
        <v>81</v>
      </c>
      <c r="EV18" s="22" t="s">
        <v>81</v>
      </c>
      <c r="EW18" s="22" t="s">
        <v>81</v>
      </c>
      <c r="EX18" s="22"/>
      <c r="EY18" s="22" t="s">
        <v>81</v>
      </c>
      <c r="EZ18" s="22" t="s">
        <v>81</v>
      </c>
      <c r="FA18" s="22" t="s">
        <v>81</v>
      </c>
      <c r="FB18" s="22" t="s">
        <v>81</v>
      </c>
      <c r="FC18" s="22" t="s">
        <v>81</v>
      </c>
      <c r="FD18" s="22" t="s">
        <v>81</v>
      </c>
    </row>
    <row r="19" spans="1:161" ht="12.75" customHeight="1">
      <c r="A19" s="169"/>
      <c r="B19" s="169" t="s">
        <v>80</v>
      </c>
      <c r="C19" s="169"/>
      <c r="D19" s="169"/>
      <c r="E19" s="162" t="s">
        <v>1</v>
      </c>
      <c r="F19" s="172"/>
      <c r="G19" s="149" t="s">
        <v>179</v>
      </c>
      <c r="H19" s="149" t="s">
        <v>180</v>
      </c>
      <c r="I19" s="149" t="s">
        <v>181</v>
      </c>
      <c r="J19" s="149" t="s">
        <v>182</v>
      </c>
      <c r="K19" s="149" t="s">
        <v>183</v>
      </c>
      <c r="L19" s="149" t="s">
        <v>184</v>
      </c>
      <c r="M19" s="149" t="s">
        <v>185</v>
      </c>
      <c r="N19" s="149" t="s">
        <v>186</v>
      </c>
      <c r="O19" s="149" t="s">
        <v>187</v>
      </c>
      <c r="P19" s="149" t="s">
        <v>1134</v>
      </c>
      <c r="Q19" s="149" t="s">
        <v>188</v>
      </c>
      <c r="R19" s="149" t="s">
        <v>189</v>
      </c>
      <c r="S19" s="149" t="s">
        <v>190</v>
      </c>
      <c r="T19" s="149" t="s">
        <v>191</v>
      </c>
      <c r="U19" s="149" t="s">
        <v>192</v>
      </c>
      <c r="V19" s="149" t="s">
        <v>193</v>
      </c>
      <c r="W19" s="149" t="s">
        <v>194</v>
      </c>
      <c r="X19" s="149" t="s">
        <v>195</v>
      </c>
      <c r="Y19" s="149" t="s">
        <v>196</v>
      </c>
      <c r="Z19" s="149" t="s">
        <v>197</v>
      </c>
      <c r="AA19" s="149" t="s">
        <v>198</v>
      </c>
      <c r="AB19" s="149" t="s">
        <v>1135</v>
      </c>
      <c r="AC19" s="149" t="s">
        <v>199</v>
      </c>
      <c r="AD19" s="149" t="s">
        <v>200</v>
      </c>
      <c r="AE19" s="149" t="s">
        <v>201</v>
      </c>
      <c r="AF19" s="149" t="s">
        <v>926</v>
      </c>
      <c r="AG19" s="149" t="s">
        <v>202</v>
      </c>
      <c r="AH19" s="149" t="s">
        <v>203</v>
      </c>
      <c r="AI19" s="149" t="s">
        <v>204</v>
      </c>
      <c r="AJ19" s="149" t="s">
        <v>205</v>
      </c>
      <c r="AK19" s="149" t="s">
        <v>206</v>
      </c>
      <c r="AL19" s="149" t="s">
        <v>207</v>
      </c>
      <c r="AM19" s="149" t="s">
        <v>208</v>
      </c>
      <c r="AN19" s="149" t="s">
        <v>209</v>
      </c>
      <c r="AO19" s="149" t="s">
        <v>210</v>
      </c>
      <c r="AP19" s="149" t="s">
        <v>211</v>
      </c>
      <c r="AQ19" s="149" t="s">
        <v>1136</v>
      </c>
      <c r="AR19" s="149" t="s">
        <v>212</v>
      </c>
      <c r="AS19" s="149" t="s">
        <v>213</v>
      </c>
      <c r="AT19" s="149" t="s">
        <v>214</v>
      </c>
      <c r="AU19" s="149" t="s">
        <v>215</v>
      </c>
      <c r="AV19" s="149" t="s">
        <v>216</v>
      </c>
      <c r="AW19" s="149" t="s">
        <v>217</v>
      </c>
      <c r="AX19" s="149" t="s">
        <v>140</v>
      </c>
      <c r="AY19" s="149" t="s">
        <v>141</v>
      </c>
      <c r="AZ19" s="149" t="s">
        <v>142</v>
      </c>
      <c r="BA19" s="149" t="s">
        <v>143</v>
      </c>
      <c r="BB19" s="149" t="s">
        <v>144</v>
      </c>
      <c r="BC19" s="149" t="s">
        <v>145</v>
      </c>
      <c r="BD19" s="149" t="s">
        <v>146</v>
      </c>
      <c r="BE19" s="149" t="s">
        <v>147</v>
      </c>
      <c r="BF19" s="149" t="s">
        <v>148</v>
      </c>
      <c r="BG19" s="149" t="s">
        <v>149</v>
      </c>
      <c r="BH19" s="149" t="s">
        <v>150</v>
      </c>
      <c r="BI19" s="149" t="s">
        <v>151</v>
      </c>
      <c r="BJ19" s="149" t="s">
        <v>152</v>
      </c>
      <c r="BK19" s="149" t="s">
        <v>153</v>
      </c>
      <c r="BL19" s="149" t="s">
        <v>154</v>
      </c>
      <c r="BM19" s="149" t="s">
        <v>155</v>
      </c>
      <c r="BN19" s="149" t="s">
        <v>156</v>
      </c>
      <c r="BO19" s="149" t="s">
        <v>157</v>
      </c>
      <c r="BP19" s="149" t="s">
        <v>158</v>
      </c>
      <c r="BQ19" s="149" t="s">
        <v>159</v>
      </c>
      <c r="BR19" s="149" t="s">
        <v>160</v>
      </c>
      <c r="BS19" s="149" t="s">
        <v>161</v>
      </c>
      <c r="BT19" s="149" t="s">
        <v>162</v>
      </c>
      <c r="BU19" s="149" t="s">
        <v>163</v>
      </c>
      <c r="BV19" s="149" t="s">
        <v>164</v>
      </c>
      <c r="BW19" s="149" t="s">
        <v>165</v>
      </c>
      <c r="BX19" s="149" t="s">
        <v>166</v>
      </c>
      <c r="BY19" s="149" t="s">
        <v>167</v>
      </c>
      <c r="BZ19" s="149" t="s">
        <v>168</v>
      </c>
      <c r="CA19" s="149" t="s">
        <v>169</v>
      </c>
      <c r="CB19" s="149" t="s">
        <v>170</v>
      </c>
      <c r="CC19" s="149" t="s">
        <v>1137</v>
      </c>
      <c r="CD19" s="149" t="s">
        <v>171</v>
      </c>
      <c r="CE19" s="149" t="s">
        <v>172</v>
      </c>
      <c r="CF19" s="149" t="s">
        <v>173</v>
      </c>
      <c r="CG19" s="149" t="s">
        <v>175</v>
      </c>
      <c r="CH19" s="149" t="s">
        <v>176</v>
      </c>
      <c r="CI19" s="149" t="s">
        <v>177</v>
      </c>
      <c r="CJ19" s="149" t="s">
        <v>178</v>
      </c>
      <c r="CK19" s="149" t="s">
        <v>95</v>
      </c>
      <c r="CL19" s="149" t="s">
        <v>96</v>
      </c>
      <c r="CM19" s="149" t="s">
        <v>97</v>
      </c>
      <c r="CN19" s="149" t="s">
        <v>98</v>
      </c>
      <c r="CO19" s="149" t="s">
        <v>99</v>
      </c>
      <c r="CP19" s="149" t="s">
        <v>100</v>
      </c>
      <c r="CQ19" s="149" t="s">
        <v>101</v>
      </c>
      <c r="CR19" s="149" t="s">
        <v>102</v>
      </c>
      <c r="CS19" s="149" t="s">
        <v>103</v>
      </c>
      <c r="CT19" s="149" t="s">
        <v>104</v>
      </c>
      <c r="CU19" s="149" t="s">
        <v>105</v>
      </c>
      <c r="CV19" s="149" t="s">
        <v>106</v>
      </c>
      <c r="CW19" s="149" t="s">
        <v>107</v>
      </c>
      <c r="CX19" s="149" t="s">
        <v>108</v>
      </c>
      <c r="CY19" s="149" t="s">
        <v>109</v>
      </c>
      <c r="CZ19" s="149" t="s">
        <v>110</v>
      </c>
      <c r="DA19" s="149" t="s">
        <v>111</v>
      </c>
      <c r="DB19" s="149" t="s">
        <v>112</v>
      </c>
      <c r="DC19" s="149" t="s">
        <v>113</v>
      </c>
      <c r="DD19" s="149" t="s">
        <v>114</v>
      </c>
      <c r="DE19" s="149" t="s">
        <v>115</v>
      </c>
      <c r="DF19" s="149" t="s">
        <v>116</v>
      </c>
      <c r="DG19" s="149" t="s">
        <v>117</v>
      </c>
      <c r="DH19" s="149" t="s">
        <v>118</v>
      </c>
      <c r="DI19" s="149" t="s">
        <v>119</v>
      </c>
      <c r="DJ19" s="149" t="s">
        <v>120</v>
      </c>
      <c r="DK19" s="149" t="s">
        <v>121</v>
      </c>
      <c r="DL19" s="149" t="s">
        <v>122</v>
      </c>
      <c r="DM19" s="149" t="s">
        <v>123</v>
      </c>
      <c r="DN19" s="149" t="s">
        <v>124</v>
      </c>
      <c r="DO19" s="149" t="s">
        <v>125</v>
      </c>
      <c r="DP19" s="149" t="s">
        <v>126</v>
      </c>
      <c r="DQ19" s="149" t="s">
        <v>127</v>
      </c>
      <c r="DR19" s="149" t="s">
        <v>128</v>
      </c>
      <c r="DS19" s="149" t="s">
        <v>129</v>
      </c>
      <c r="DT19" s="149" t="s">
        <v>130</v>
      </c>
      <c r="DU19" s="149" t="s">
        <v>131</v>
      </c>
      <c r="DV19" s="149" t="s">
        <v>132</v>
      </c>
      <c r="DW19" s="149" t="s">
        <v>133</v>
      </c>
      <c r="DX19" s="149" t="s">
        <v>134</v>
      </c>
      <c r="DY19" s="149" t="s">
        <v>135</v>
      </c>
      <c r="DZ19" s="149" t="s">
        <v>136</v>
      </c>
      <c r="EA19" s="149" t="s">
        <v>137</v>
      </c>
      <c r="EB19" s="149" t="s">
        <v>138</v>
      </c>
      <c r="EC19" s="149" t="s">
        <v>139</v>
      </c>
      <c r="ED19" s="149" t="s">
        <v>39</v>
      </c>
      <c r="EE19" s="149" t="s">
        <v>38</v>
      </c>
      <c r="EF19" s="149" t="s">
        <v>37</v>
      </c>
      <c r="EG19" s="149" t="s">
        <v>36</v>
      </c>
      <c r="EH19" s="149" t="s">
        <v>35</v>
      </c>
      <c r="EI19" s="149" t="s">
        <v>34</v>
      </c>
      <c r="EJ19" s="149" t="s">
        <v>33</v>
      </c>
      <c r="EK19" s="149" t="s">
        <v>31</v>
      </c>
      <c r="EL19" s="149" t="s">
        <v>30</v>
      </c>
      <c r="EM19" s="149" t="s">
        <v>29</v>
      </c>
      <c r="EN19" s="149" t="s">
        <v>28</v>
      </c>
      <c r="EO19" s="149" t="s">
        <v>27</v>
      </c>
      <c r="EP19" s="149" t="s">
        <v>26</v>
      </c>
      <c r="EQ19" s="149" t="s">
        <v>25</v>
      </c>
      <c r="ER19" s="149" t="s">
        <v>24</v>
      </c>
      <c r="ES19" s="149" t="s">
        <v>23</v>
      </c>
      <c r="ET19" s="149" t="s">
        <v>22</v>
      </c>
      <c r="EU19" s="149" t="s">
        <v>21</v>
      </c>
      <c r="EV19" s="149" t="s">
        <v>20</v>
      </c>
      <c r="EW19" s="149" t="s">
        <v>19</v>
      </c>
      <c r="EX19" s="149" t="s">
        <v>1138</v>
      </c>
      <c r="EY19" s="149" t="s">
        <v>18</v>
      </c>
      <c r="EZ19" s="149" t="s">
        <v>17</v>
      </c>
      <c r="FA19" s="149" t="s">
        <v>16</v>
      </c>
      <c r="FB19" s="149" t="s">
        <v>15</v>
      </c>
      <c r="FC19" s="149" t="s">
        <v>14</v>
      </c>
      <c r="FD19" s="149" t="s">
        <v>13</v>
      </c>
    </row>
    <row r="20" spans="1:161" ht="12.75" customHeight="1">
      <c r="A20" s="169"/>
      <c r="B20" s="169" t="s">
        <v>79</v>
      </c>
      <c r="C20" s="169"/>
      <c r="D20" s="169"/>
      <c r="E20" s="162" t="s">
        <v>78</v>
      </c>
      <c r="F20" s="172"/>
      <c r="G20" s="75"/>
      <c r="H20" s="75"/>
      <c r="I20" s="75"/>
      <c r="J20" s="75"/>
      <c r="K20" s="75"/>
      <c r="L20" s="75"/>
      <c r="M20" s="75"/>
      <c r="N20" s="75"/>
      <c r="O20" s="75"/>
      <c r="P20" s="75"/>
      <c r="Q20" s="75"/>
      <c r="R20" s="75"/>
      <c r="S20" s="75"/>
      <c r="T20" s="75"/>
      <c r="U20" s="75"/>
      <c r="V20" s="75"/>
      <c r="W20" s="75"/>
      <c r="X20" s="75"/>
      <c r="Y20" s="75"/>
      <c r="Z20" s="75"/>
      <c r="AA20" s="75"/>
      <c r="AB20" s="75"/>
      <c r="AC20" s="75"/>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6"/>
      <c r="DB20" s="76"/>
      <c r="DC20" s="76"/>
      <c r="DD20" s="76"/>
      <c r="DE20" s="75"/>
      <c r="DF20" s="75"/>
      <c r="DG20" s="75"/>
      <c r="DH20" s="75"/>
      <c r="DI20" s="75"/>
      <c r="DJ20" s="75"/>
      <c r="DK20" s="75"/>
      <c r="DL20" s="75"/>
      <c r="DM20" s="75"/>
      <c r="DN20" s="75"/>
      <c r="DO20" s="75"/>
      <c r="DP20" s="75"/>
      <c r="DQ20" s="75"/>
      <c r="DR20" s="75"/>
      <c r="DS20" s="75"/>
      <c r="DT20" s="75"/>
      <c r="DU20" s="75"/>
      <c r="DV20" s="75"/>
      <c r="DW20" s="75"/>
      <c r="DX20" s="75"/>
      <c r="DY20" s="75"/>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c r="FA20" s="76"/>
      <c r="FB20" s="76"/>
      <c r="FC20" s="76"/>
      <c r="FD20" s="76"/>
    </row>
    <row r="21" spans="1:161" s="104" customFormat="1" ht="12.75" customHeight="1">
      <c r="A21" s="558"/>
      <c r="B21" s="558" t="s">
        <v>77</v>
      </c>
      <c r="C21" s="558"/>
      <c r="D21" s="558"/>
      <c r="E21" s="560" t="s">
        <v>76</v>
      </c>
      <c r="F21" s="172"/>
      <c r="G21" s="44">
        <v>7422</v>
      </c>
      <c r="H21" s="44">
        <v>2300</v>
      </c>
      <c r="I21" s="44">
        <v>2205</v>
      </c>
      <c r="J21" s="44">
        <v>1701</v>
      </c>
      <c r="K21" s="44">
        <v>750</v>
      </c>
      <c r="L21" s="44">
        <v>5915</v>
      </c>
      <c r="M21" s="44">
        <v>5040</v>
      </c>
      <c r="N21" s="44">
        <v>5000</v>
      </c>
      <c r="O21" s="44">
        <v>3561</v>
      </c>
      <c r="P21" s="44">
        <v>11100</v>
      </c>
      <c r="Q21" s="44">
        <v>3965</v>
      </c>
      <c r="R21" s="44">
        <v>6975</v>
      </c>
      <c r="S21" s="44">
        <v>8165</v>
      </c>
      <c r="T21" s="44"/>
      <c r="U21" s="44">
        <v>2264</v>
      </c>
      <c r="V21" s="44">
        <v>779</v>
      </c>
      <c r="W21" s="44">
        <v>7545</v>
      </c>
      <c r="X21" s="44">
        <v>6917</v>
      </c>
      <c r="Y21" s="44">
        <v>1133</v>
      </c>
      <c r="Z21" s="44">
        <v>3000</v>
      </c>
      <c r="AA21" s="44">
        <v>3858</v>
      </c>
      <c r="AB21" s="44">
        <v>6500</v>
      </c>
      <c r="AC21" s="44"/>
      <c r="AD21" s="44">
        <v>8242</v>
      </c>
      <c r="AE21" s="44">
        <v>8400</v>
      </c>
      <c r="AF21" s="44">
        <v>3457</v>
      </c>
      <c r="AG21" s="44">
        <v>2733</v>
      </c>
      <c r="AH21" s="44">
        <v>2914</v>
      </c>
      <c r="AI21" s="44">
        <v>5546</v>
      </c>
      <c r="AJ21" s="44">
        <v>3301</v>
      </c>
      <c r="AK21" s="44">
        <v>8225</v>
      </c>
      <c r="AL21" s="44">
        <v>2340</v>
      </c>
      <c r="AM21" s="44">
        <v>3015</v>
      </c>
      <c r="AN21" s="44">
        <v>2650</v>
      </c>
      <c r="AO21" s="44">
        <v>10542</v>
      </c>
      <c r="AP21" s="44">
        <v>8256</v>
      </c>
      <c r="AQ21" s="44">
        <v>650</v>
      </c>
      <c r="AR21" s="44">
        <v>4014</v>
      </c>
      <c r="AS21" s="44">
        <v>3799</v>
      </c>
      <c r="AT21" s="44">
        <v>2572</v>
      </c>
      <c r="AU21" s="44">
        <v>715</v>
      </c>
      <c r="AV21" s="44">
        <v>6700</v>
      </c>
      <c r="AW21" s="44">
        <v>1987</v>
      </c>
      <c r="AX21" s="44">
        <v>3646</v>
      </c>
      <c r="AY21" s="44">
        <v>6121</v>
      </c>
      <c r="AZ21" s="44">
        <v>5683</v>
      </c>
      <c r="BA21" s="44">
        <v>3400</v>
      </c>
      <c r="BB21" s="44">
        <v>3817</v>
      </c>
      <c r="BC21" s="44">
        <v>10519</v>
      </c>
      <c r="BD21" s="44">
        <v>5063</v>
      </c>
      <c r="BE21" s="44">
        <v>7393</v>
      </c>
      <c r="BF21" s="44">
        <v>4400</v>
      </c>
      <c r="BG21" s="44">
        <v>6395</v>
      </c>
      <c r="BH21" s="44">
        <v>3478</v>
      </c>
      <c r="BI21" s="44">
        <v>9811</v>
      </c>
      <c r="BJ21" s="44">
        <v>4300</v>
      </c>
      <c r="BK21" s="44">
        <v>3400</v>
      </c>
      <c r="BL21" s="44">
        <v>2228</v>
      </c>
      <c r="BM21" s="44">
        <v>2290</v>
      </c>
      <c r="BN21" s="44">
        <v>850</v>
      </c>
      <c r="BO21" s="44">
        <v>11924</v>
      </c>
      <c r="BP21" s="44">
        <v>8015</v>
      </c>
      <c r="BQ21" s="44">
        <v>12190</v>
      </c>
      <c r="BR21" s="44">
        <v>4078</v>
      </c>
      <c r="BS21" s="44">
        <v>3375</v>
      </c>
      <c r="BT21" s="44">
        <v>2500</v>
      </c>
      <c r="BU21" s="44">
        <v>4770</v>
      </c>
      <c r="BV21" s="44">
        <v>8200</v>
      </c>
      <c r="BW21" s="44">
        <v>3260</v>
      </c>
      <c r="BX21" s="44">
        <v>8390</v>
      </c>
      <c r="BY21" s="44">
        <v>1128</v>
      </c>
      <c r="BZ21" s="44">
        <v>2543</v>
      </c>
      <c r="CA21" s="44">
        <v>1800</v>
      </c>
      <c r="CB21" s="44">
        <v>3800</v>
      </c>
      <c r="CC21" s="44">
        <v>2200</v>
      </c>
      <c r="CD21" s="44">
        <v>1300</v>
      </c>
      <c r="CE21" s="44">
        <v>3473</v>
      </c>
      <c r="CF21" s="44">
        <v>2698</v>
      </c>
      <c r="CG21" s="44">
        <v>10100</v>
      </c>
      <c r="CH21" s="44">
        <v>5559</v>
      </c>
      <c r="CI21" s="44">
        <v>4550</v>
      </c>
      <c r="CJ21" s="44">
        <v>1628</v>
      </c>
      <c r="CK21" s="44">
        <v>6763</v>
      </c>
      <c r="CL21" s="44">
        <v>8810</v>
      </c>
      <c r="CM21" s="44">
        <v>1225</v>
      </c>
      <c r="CN21" s="44">
        <v>4105</v>
      </c>
      <c r="CO21" s="44">
        <v>1150</v>
      </c>
      <c r="CP21" s="44">
        <v>2500</v>
      </c>
      <c r="CQ21" s="44">
        <v>8046</v>
      </c>
      <c r="CR21" s="44">
        <v>2278</v>
      </c>
      <c r="CS21" s="44">
        <v>4900</v>
      </c>
      <c r="CT21" s="44">
        <v>5544</v>
      </c>
      <c r="CU21" s="44">
        <v>2573</v>
      </c>
      <c r="CV21" s="44">
        <v>9920</v>
      </c>
      <c r="CW21" s="44">
        <v>1608</v>
      </c>
      <c r="CX21" s="44">
        <v>7800</v>
      </c>
      <c r="CY21" s="44">
        <v>8607</v>
      </c>
      <c r="CZ21" s="44">
        <v>2272</v>
      </c>
      <c r="DA21" s="44">
        <v>861</v>
      </c>
      <c r="DB21" s="44">
        <v>6278</v>
      </c>
      <c r="DC21" s="44">
        <v>4719</v>
      </c>
      <c r="DD21" s="44">
        <v>5648</v>
      </c>
      <c r="DE21" s="44">
        <v>4030</v>
      </c>
      <c r="DF21" s="44">
        <v>7114</v>
      </c>
      <c r="DG21" s="44">
        <v>10914</v>
      </c>
      <c r="DH21" s="44">
        <v>14100</v>
      </c>
      <c r="DI21" s="44">
        <v>7226</v>
      </c>
      <c r="DJ21" s="44"/>
      <c r="DK21" s="44">
        <v>6146</v>
      </c>
      <c r="DL21" s="44">
        <v>7367</v>
      </c>
      <c r="DM21" s="44">
        <v>6342</v>
      </c>
      <c r="DN21" s="44">
        <v>4315</v>
      </c>
      <c r="DO21" s="44">
        <v>1652</v>
      </c>
      <c r="DP21" s="44">
        <v>3200</v>
      </c>
      <c r="DQ21" s="44">
        <v>2420</v>
      </c>
      <c r="DR21" s="44">
        <v>1750</v>
      </c>
      <c r="DS21" s="44">
        <v>2024</v>
      </c>
      <c r="DT21" s="44">
        <v>10130</v>
      </c>
      <c r="DU21" s="44">
        <v>3133</v>
      </c>
      <c r="DV21" s="44">
        <v>3501</v>
      </c>
      <c r="DW21" s="44">
        <v>8815</v>
      </c>
      <c r="DX21" s="44">
        <v>5688</v>
      </c>
      <c r="DY21" s="44">
        <v>4354</v>
      </c>
      <c r="DZ21" s="44">
        <v>6198</v>
      </c>
      <c r="EA21" s="44"/>
      <c r="EB21" s="44">
        <v>7889</v>
      </c>
      <c r="EC21" s="44">
        <v>9500</v>
      </c>
      <c r="ED21" s="44">
        <v>5277</v>
      </c>
      <c r="EE21" s="44">
        <v>9437</v>
      </c>
      <c r="EF21" s="44">
        <v>1953</v>
      </c>
      <c r="EG21" s="44">
        <v>7575</v>
      </c>
      <c r="EH21" s="44">
        <v>4411</v>
      </c>
      <c r="EI21" s="44">
        <v>5500</v>
      </c>
      <c r="EJ21" s="44">
        <v>8925</v>
      </c>
      <c r="EK21" s="44">
        <v>1050</v>
      </c>
      <c r="EL21" s="44">
        <v>2020</v>
      </c>
      <c r="EM21" s="44">
        <v>3710</v>
      </c>
      <c r="EN21" s="44">
        <v>1366</v>
      </c>
      <c r="EO21" s="44">
        <v>8979</v>
      </c>
      <c r="EP21" s="44">
        <v>2583</v>
      </c>
      <c r="EQ21" s="44">
        <v>7865</v>
      </c>
      <c r="ER21" s="44">
        <v>5500</v>
      </c>
      <c r="ES21" s="44">
        <v>3433</v>
      </c>
      <c r="ET21" s="44">
        <v>6335</v>
      </c>
      <c r="EU21" s="44">
        <v>4550</v>
      </c>
      <c r="EV21" s="44">
        <v>8819</v>
      </c>
      <c r="EW21" s="44">
        <v>1548</v>
      </c>
      <c r="EX21" s="44">
        <v>4500</v>
      </c>
      <c r="EY21" s="44">
        <v>5978</v>
      </c>
      <c r="EZ21" s="44">
        <v>1795</v>
      </c>
      <c r="FA21" s="44">
        <v>1871</v>
      </c>
      <c r="FB21" s="44">
        <v>2824</v>
      </c>
      <c r="FC21" s="44">
        <v>11676</v>
      </c>
      <c r="FD21" s="44">
        <v>3500</v>
      </c>
      <c r="FE21" s="274" t="s">
        <v>2982</v>
      </c>
    </row>
    <row r="22" spans="1:161" s="85" customFormat="1" ht="12.75" customHeight="1">
      <c r="A22" s="257"/>
      <c r="B22" s="257" t="s">
        <v>75</v>
      </c>
      <c r="C22" s="257"/>
      <c r="D22" s="257"/>
      <c r="E22" s="258" t="s">
        <v>74</v>
      </c>
      <c r="F22" s="259"/>
      <c r="G22" s="44">
        <v>290.89589041095888</v>
      </c>
      <c r="H22" s="44">
        <v>102.2904109589041</v>
      </c>
      <c r="I22" s="44">
        <v>348.68767123287671</v>
      </c>
      <c r="J22" s="44">
        <v>943.82191780821915</v>
      </c>
      <c r="K22" s="44">
        <v>988.15342465753429</v>
      </c>
      <c r="L22" s="44">
        <v>917.43013698630136</v>
      </c>
      <c r="M22" s="44">
        <v>40.720547945205482</v>
      </c>
      <c r="N22" s="44">
        <v>176.0054794520548</v>
      </c>
      <c r="O22" s="44">
        <v>201.83287671232875</v>
      </c>
      <c r="P22" s="44">
        <v>287.88219178082193</v>
      </c>
      <c r="Q22" s="44">
        <v>134.4</v>
      </c>
      <c r="R22" s="44">
        <v>78.887671232876713</v>
      </c>
      <c r="S22" s="44">
        <v>37.364383561643834</v>
      </c>
      <c r="T22" s="44">
        <v>2240.1369863013697</v>
      </c>
      <c r="U22" s="44">
        <v>7352.3698630136987</v>
      </c>
      <c r="V22" s="44">
        <v>64709.084931506848</v>
      </c>
      <c r="W22" s="44">
        <v>2076.4931506849316</v>
      </c>
      <c r="X22" s="44">
        <v>87.575342465753423</v>
      </c>
      <c r="Y22" s="44">
        <v>28.243835616438357</v>
      </c>
      <c r="Z22" s="44">
        <v>3106.3863013698628</v>
      </c>
      <c r="AA22" s="44">
        <v>3034.9123287671232</v>
      </c>
      <c r="AB22" s="44">
        <v>27.693150684931506</v>
      </c>
      <c r="AC22" s="44">
        <v>65.446575342465749</v>
      </c>
      <c r="AD22" s="44">
        <v>72.473972602739721</v>
      </c>
      <c r="AE22" s="44">
        <v>305.57534246575341</v>
      </c>
      <c r="AF22" s="44">
        <v>64.356164383561648</v>
      </c>
      <c r="AG22" s="44">
        <v>439.86027397260273</v>
      </c>
      <c r="AH22" s="44">
        <v>534.93972602739723</v>
      </c>
      <c r="AI22" s="44">
        <v>33.827397260273976</v>
      </c>
      <c r="AJ22" s="44">
        <v>2301.0493150684933</v>
      </c>
      <c r="AK22" s="44">
        <v>44.167123287671231</v>
      </c>
      <c r="AL22" s="44">
        <v>76.180821917808217</v>
      </c>
      <c r="AM22" s="44">
        <v>106.63561643835617</v>
      </c>
      <c r="AN22" s="44">
        <v>15189.92602739726</v>
      </c>
      <c r="AO22" s="44">
        <v>390.02739726027397</v>
      </c>
      <c r="AP22" s="44">
        <v>217.1123287671233</v>
      </c>
      <c r="AQ22" s="44">
        <v>64.583561643835623</v>
      </c>
      <c r="AR22" s="44">
        <v>602.12876712328762</v>
      </c>
      <c r="AS22" s="44">
        <v>590.61643835616439</v>
      </c>
      <c r="AT22" s="44">
        <v>37491.964383561644</v>
      </c>
      <c r="AU22" s="44">
        <v>130.10410958904109</v>
      </c>
      <c r="AV22" s="44">
        <v>147.45205479452054</v>
      </c>
      <c r="AW22" s="44">
        <v>57.142465753424659</v>
      </c>
      <c r="AX22" s="44">
        <v>2268.3479452054794</v>
      </c>
      <c r="AY22" s="44">
        <v>42.556164383561644</v>
      </c>
      <c r="AZ22" s="44">
        <v>37384.369863013701</v>
      </c>
      <c r="BA22" s="44">
        <v>3209.9041095890411</v>
      </c>
      <c r="BB22" s="44">
        <v>1144.3424657534247</v>
      </c>
      <c r="BC22" s="44">
        <v>310.22739726027396</v>
      </c>
      <c r="BD22" s="44">
        <v>104.36164383561643</v>
      </c>
      <c r="BE22" s="44">
        <v>209.07945205479453</v>
      </c>
      <c r="BF22" s="44">
        <v>64.347945205479448</v>
      </c>
      <c r="BG22" s="44">
        <v>144.33424657534246</v>
      </c>
      <c r="BH22" s="44">
        <v>5494.3068493150686</v>
      </c>
      <c r="BI22" s="44">
        <v>26.969863013698632</v>
      </c>
      <c r="BJ22" s="44">
        <v>7615.8383561643832</v>
      </c>
      <c r="BK22" s="44">
        <v>380.9890410958904</v>
      </c>
      <c r="BL22" s="44">
        <v>368.7753424657534</v>
      </c>
      <c r="BM22" s="44">
        <v>9103.326027397261</v>
      </c>
      <c r="BN22" s="44">
        <v>71746.082191780821</v>
      </c>
      <c r="BO22" s="44">
        <v>157.72602739726028</v>
      </c>
      <c r="BP22" s="44">
        <v>74.93424657534247</v>
      </c>
      <c r="BQ22" s="44">
        <v>101.43287671232876</v>
      </c>
      <c r="BR22" s="44">
        <v>1025.2191780821918</v>
      </c>
      <c r="BS22" s="44">
        <v>40.0027397260274</v>
      </c>
      <c r="BT22" s="44">
        <v>844.44383561643838</v>
      </c>
      <c r="BU22" s="44">
        <v>3779.7369863013701</v>
      </c>
      <c r="BV22" s="44">
        <v>45.049315068493151</v>
      </c>
      <c r="BW22" s="44">
        <v>102.58082191780822</v>
      </c>
      <c r="BX22" s="44">
        <v>57.123287671232873</v>
      </c>
      <c r="BY22" s="44">
        <v>29441.224657534247</v>
      </c>
      <c r="BZ22" s="44">
        <v>81.216438356164389</v>
      </c>
      <c r="CA22" s="44">
        <v>397.10684931506847</v>
      </c>
      <c r="CB22" s="44">
        <v>26.041095890410958</v>
      </c>
      <c r="CC22" s="44">
        <v>37.789041095890411</v>
      </c>
      <c r="CD22" s="44">
        <v>190.51506849315069</v>
      </c>
      <c r="CE22" s="44">
        <v>5680.232876712329</v>
      </c>
      <c r="CF22" s="44">
        <v>80239.558904109595</v>
      </c>
      <c r="CG22" s="44">
        <v>2038.0027397260274</v>
      </c>
      <c r="CH22" s="44">
        <v>1620.8054794520549</v>
      </c>
      <c r="CI22" s="44">
        <v>353.82465753424657</v>
      </c>
      <c r="CJ22" s="44">
        <v>2008.1342465753426</v>
      </c>
      <c r="CK22" s="44">
        <v>327.2931506849315</v>
      </c>
      <c r="CL22" s="44">
        <v>349.43561643835619</v>
      </c>
      <c r="CM22" s="44">
        <v>254.16164383561645</v>
      </c>
      <c r="CN22" s="44">
        <v>70.704109589041096</v>
      </c>
      <c r="CO22" s="44">
        <v>42.632876712328766</v>
      </c>
      <c r="CP22" s="44">
        <v>382.93150684931504</v>
      </c>
      <c r="CQ22" s="44">
        <v>277.24657534246575</v>
      </c>
      <c r="CR22" s="44">
        <v>791.11780821917807</v>
      </c>
      <c r="CS22" s="44">
        <v>88.180821917808217</v>
      </c>
      <c r="CT22" s="44">
        <v>3440.1479452054796</v>
      </c>
      <c r="CU22" s="44">
        <v>318.55616438356162</v>
      </c>
      <c r="CV22" s="44">
        <v>82.890410958904113</v>
      </c>
      <c r="CW22" s="44">
        <v>2614.6876712328767</v>
      </c>
      <c r="CX22" s="44">
        <v>137.69315068493151</v>
      </c>
      <c r="CY22" s="44">
        <v>706.56164383561645</v>
      </c>
      <c r="CZ22" s="44">
        <v>7493.2410958904111</v>
      </c>
      <c r="DA22" s="44">
        <v>157.17260273972602</v>
      </c>
      <c r="DB22" s="44">
        <v>413.93150684931504</v>
      </c>
      <c r="DC22" s="44">
        <v>367.85479452054796</v>
      </c>
      <c r="DD22" s="44">
        <v>134.41095890410958</v>
      </c>
      <c r="DE22" s="44">
        <v>906.30684931506846</v>
      </c>
      <c r="DF22" s="44">
        <v>989.32054794520548</v>
      </c>
      <c r="DG22" s="44">
        <v>804.58904109589037</v>
      </c>
      <c r="DH22" s="44">
        <v>225.87671232876713</v>
      </c>
      <c r="DI22" s="44">
        <v>164.36164383561643</v>
      </c>
      <c r="DJ22" s="44">
        <v>655.62191780821922</v>
      </c>
      <c r="DK22" s="44">
        <v>440.55342465753426</v>
      </c>
      <c r="DL22" s="44">
        <v>27.745205479452054</v>
      </c>
      <c r="DM22" s="44">
        <v>39.416438356164385</v>
      </c>
      <c r="DN22" s="44">
        <v>465.52054794520546</v>
      </c>
      <c r="DO22" s="44">
        <v>10543.2</v>
      </c>
      <c r="DP22" s="44">
        <v>183.26027397260273</v>
      </c>
      <c r="DQ22" s="44">
        <v>116.73150684931507</v>
      </c>
      <c r="DR22" s="44">
        <v>107.75068493150685</v>
      </c>
      <c r="DS22" s="44">
        <v>19924.687671232878</v>
      </c>
      <c r="DT22" s="44">
        <v>1358.3671232876711</v>
      </c>
      <c r="DU22" s="44">
        <v>788.64657534246578</v>
      </c>
      <c r="DV22" s="44">
        <v>586.88767123287676</v>
      </c>
      <c r="DW22" s="44">
        <v>167.33972602739726</v>
      </c>
      <c r="DX22" s="44">
        <v>2079.3835616438355</v>
      </c>
      <c r="DY22" s="44">
        <v>608.50136986301368</v>
      </c>
      <c r="DZ22" s="44">
        <v>47.734246575342468</v>
      </c>
      <c r="EA22" s="44">
        <v>109.60547945205479</v>
      </c>
      <c r="EB22" s="44">
        <v>120.28219178082192</v>
      </c>
      <c r="EC22" s="44">
        <v>480.92876712328768</v>
      </c>
      <c r="ED22" s="44">
        <v>1243.2849315068493</v>
      </c>
      <c r="EE22" s="44">
        <v>119.51780821917808</v>
      </c>
      <c r="EF22" s="44">
        <v>1080.5643835616438</v>
      </c>
      <c r="EG22" s="44">
        <v>2997.4027397260274</v>
      </c>
      <c r="EH22" s="44">
        <v>227.9095890410959</v>
      </c>
      <c r="EI22" s="44">
        <v>1429.4575342465753</v>
      </c>
      <c r="EJ22" s="44">
        <v>301.52876712328765</v>
      </c>
      <c r="EK22" s="44">
        <v>114.1972602739726</v>
      </c>
      <c r="EL22" s="44">
        <v>30.509589041095889</v>
      </c>
      <c r="EM22" s="44">
        <v>2115.1452054794522</v>
      </c>
      <c r="EN22" s="44">
        <v>49.0027397260274</v>
      </c>
      <c r="EO22" s="44">
        <v>129.0054794520548</v>
      </c>
      <c r="EP22" s="44">
        <v>154.88493150684931</v>
      </c>
      <c r="EQ22" s="44">
        <v>284.52876712328765</v>
      </c>
      <c r="ER22" s="44">
        <v>106.01917808219179</v>
      </c>
      <c r="ES22" s="44">
        <v>1078.4328767123288</v>
      </c>
      <c r="ET22" s="44">
        <v>332.04657534246576</v>
      </c>
      <c r="EU22" s="44">
        <v>37.213698630136989</v>
      </c>
      <c r="EV22" s="44">
        <v>13930.6</v>
      </c>
      <c r="EW22" s="44">
        <v>282.83287671232875</v>
      </c>
      <c r="EX22" s="44">
        <v>29.673972602739727</v>
      </c>
      <c r="EY22" s="44">
        <v>274.66849315068492</v>
      </c>
      <c r="EZ22" s="44">
        <v>31.846575342465755</v>
      </c>
      <c r="FA22" s="44">
        <v>291.41369863013699</v>
      </c>
      <c r="FB22" s="44">
        <v>36344.517808219178</v>
      </c>
      <c r="FC22" s="44">
        <v>824.61643835616439</v>
      </c>
      <c r="FD22" s="44">
        <v>545.66301369863015</v>
      </c>
      <c r="FE22" s="1" t="s">
        <v>3127</v>
      </c>
    </row>
    <row r="23" spans="1:161" s="104" customFormat="1" ht="12.75" customHeight="1">
      <c r="A23" s="558"/>
      <c r="B23" s="558" t="s">
        <v>73</v>
      </c>
      <c r="C23" s="558"/>
      <c r="D23" s="558"/>
      <c r="E23" s="560" t="s">
        <v>49</v>
      </c>
      <c r="F23" s="172"/>
      <c r="G23" s="44">
        <v>29</v>
      </c>
      <c r="H23" s="44">
        <v>8</v>
      </c>
      <c r="I23" s="44">
        <v>85</v>
      </c>
      <c r="J23" s="44">
        <v>81</v>
      </c>
      <c r="K23" s="44">
        <v>83</v>
      </c>
      <c r="L23" s="44">
        <v>100</v>
      </c>
      <c r="M23" s="44">
        <v>8</v>
      </c>
      <c r="N23" s="44">
        <v>41</v>
      </c>
      <c r="O23" s="44">
        <v>20</v>
      </c>
      <c r="P23" s="44">
        <v>3</v>
      </c>
      <c r="Q23" s="44">
        <v>34</v>
      </c>
      <c r="R23" s="44">
        <v>10</v>
      </c>
      <c r="S23" s="44">
        <v>4</v>
      </c>
      <c r="T23" s="44">
        <v>39</v>
      </c>
      <c r="U23" s="44">
        <v>668</v>
      </c>
      <c r="V23" s="44">
        <v>5135</v>
      </c>
      <c r="W23" s="44">
        <v>96</v>
      </c>
      <c r="X23" s="44">
        <v>8</v>
      </c>
      <c r="Y23" s="44">
        <v>26</v>
      </c>
      <c r="Z23" s="44">
        <v>407</v>
      </c>
      <c r="AA23" s="44">
        <v>406</v>
      </c>
      <c r="AB23" s="44">
        <v>1</v>
      </c>
      <c r="AC23" s="44">
        <v>3</v>
      </c>
      <c r="AD23" s="44">
        <v>11</v>
      </c>
      <c r="AE23" s="44">
        <v>32</v>
      </c>
      <c r="AF23" s="44">
        <v>22</v>
      </c>
      <c r="AG23" s="44">
        <v>18</v>
      </c>
      <c r="AH23" s="44">
        <v>118</v>
      </c>
      <c r="AI23" s="44">
        <v>7</v>
      </c>
      <c r="AJ23" s="44">
        <v>366</v>
      </c>
      <c r="AK23" s="44">
        <v>8</v>
      </c>
      <c r="AL23" s="44">
        <v>31</v>
      </c>
      <c r="AM23" s="44">
        <v>29</v>
      </c>
      <c r="AN23" s="44">
        <v>1565</v>
      </c>
      <c r="AO23" s="44">
        <v>52</v>
      </c>
      <c r="AP23" s="44">
        <v>33</v>
      </c>
      <c r="AQ23" s="44">
        <v>31</v>
      </c>
      <c r="AR23" s="44">
        <v>47</v>
      </c>
      <c r="AS23" s="44">
        <v>69</v>
      </c>
      <c r="AT23" s="44">
        <v>1592</v>
      </c>
      <c r="AU23" s="44">
        <v>69</v>
      </c>
      <c r="AV23" s="44">
        <v>25</v>
      </c>
      <c r="AW23" s="44">
        <v>73</v>
      </c>
      <c r="AX23" s="44">
        <v>989</v>
      </c>
      <c r="AY23" s="44">
        <v>3</v>
      </c>
      <c r="AZ23" s="44">
        <v>2645</v>
      </c>
      <c r="BA23" s="44">
        <v>14</v>
      </c>
      <c r="BB23" s="44">
        <v>178</v>
      </c>
      <c r="BC23" s="44">
        <v>18</v>
      </c>
      <c r="BD23" s="44">
        <v>10</v>
      </c>
      <c r="BE23" s="44">
        <v>16</v>
      </c>
      <c r="BF23" s="44">
        <v>14</v>
      </c>
      <c r="BG23" s="44">
        <v>11</v>
      </c>
      <c r="BH23" s="44">
        <v>242</v>
      </c>
      <c r="BI23" s="44">
        <v>1</v>
      </c>
      <c r="BJ23" s="44">
        <v>462</v>
      </c>
      <c r="BK23" s="44">
        <v>58</v>
      </c>
      <c r="BL23" s="44">
        <v>39</v>
      </c>
      <c r="BM23" s="44">
        <v>808</v>
      </c>
      <c r="BN23" s="44">
        <v>9749</v>
      </c>
      <c r="BO23" s="44">
        <v>5</v>
      </c>
      <c r="BP23" s="44">
        <v>9</v>
      </c>
      <c r="BQ23" s="44">
        <v>4</v>
      </c>
      <c r="BR23" s="44">
        <v>43</v>
      </c>
      <c r="BS23" s="44">
        <v>6</v>
      </c>
      <c r="BT23" s="44">
        <v>54</v>
      </c>
      <c r="BU23" s="44">
        <v>282</v>
      </c>
      <c r="BV23" s="44">
        <v>3</v>
      </c>
      <c r="BW23" s="44">
        <v>4</v>
      </c>
      <c r="BX23" s="44">
        <v>6</v>
      </c>
      <c r="BY23" s="44">
        <v>2480</v>
      </c>
      <c r="BZ23" s="44">
        <v>27</v>
      </c>
      <c r="CA23" s="44">
        <v>12</v>
      </c>
      <c r="CB23" s="44">
        <v>9</v>
      </c>
      <c r="CC23" s="44">
        <v>9</v>
      </c>
      <c r="CD23" s="44">
        <v>39</v>
      </c>
      <c r="CE23" s="44">
        <v>467</v>
      </c>
      <c r="CF23" s="44">
        <v>10460</v>
      </c>
      <c r="CG23" s="44">
        <v>37</v>
      </c>
      <c r="CH23" s="44">
        <v>103</v>
      </c>
      <c r="CI23" s="44">
        <v>39</v>
      </c>
      <c r="CJ23" s="44">
        <v>575</v>
      </c>
      <c r="CK23" s="44">
        <v>131</v>
      </c>
      <c r="CL23" s="44">
        <v>33</v>
      </c>
      <c r="CM23" s="44">
        <v>63</v>
      </c>
      <c r="CN23" s="44">
        <v>9</v>
      </c>
      <c r="CO23" s="44">
        <v>11</v>
      </c>
      <c r="CP23" s="44">
        <v>22</v>
      </c>
      <c r="CQ23" s="44">
        <v>10</v>
      </c>
      <c r="CR23" s="44">
        <v>163</v>
      </c>
      <c r="CS23" s="44">
        <v>4</v>
      </c>
      <c r="CT23" s="44">
        <v>273</v>
      </c>
      <c r="CU23" s="44">
        <v>13</v>
      </c>
      <c r="CV23" s="44">
        <v>21</v>
      </c>
      <c r="CW23" s="44">
        <v>131</v>
      </c>
      <c r="CX23" s="44">
        <v>4</v>
      </c>
      <c r="CY23" s="44">
        <v>25</v>
      </c>
      <c r="CZ23" s="44">
        <v>715</v>
      </c>
      <c r="DA23" s="44">
        <v>142</v>
      </c>
      <c r="DB23" s="44">
        <v>43</v>
      </c>
      <c r="DC23" s="44">
        <v>39</v>
      </c>
      <c r="DD23" s="44">
        <v>51</v>
      </c>
      <c r="DE23" s="44">
        <v>109</v>
      </c>
      <c r="DF23" s="44">
        <v>86</v>
      </c>
      <c r="DG23" s="44">
        <v>19</v>
      </c>
      <c r="DH23" s="44">
        <v>7</v>
      </c>
      <c r="DI23" s="44">
        <v>14</v>
      </c>
      <c r="DJ23" s="44">
        <v>25</v>
      </c>
      <c r="DK23" s="44">
        <v>48</v>
      </c>
      <c r="DL23" s="44">
        <v>5</v>
      </c>
      <c r="DM23" s="44">
        <v>17</v>
      </c>
      <c r="DN23" s="44">
        <v>46</v>
      </c>
      <c r="DO23" s="44">
        <v>394</v>
      </c>
      <c r="DP23" s="44">
        <v>39</v>
      </c>
      <c r="DQ23" s="44">
        <v>4</v>
      </c>
      <c r="DR23" s="44">
        <v>9</v>
      </c>
      <c r="DS23" s="44">
        <v>563</v>
      </c>
      <c r="DT23" s="44">
        <v>58</v>
      </c>
      <c r="DU23" s="44">
        <v>35</v>
      </c>
      <c r="DV23" s="44">
        <v>85</v>
      </c>
      <c r="DW23" s="44">
        <v>19</v>
      </c>
      <c r="DX23" s="44">
        <v>120</v>
      </c>
      <c r="DY23" s="44">
        <v>75</v>
      </c>
      <c r="DZ23" s="44">
        <v>8</v>
      </c>
      <c r="EA23" s="44">
        <v>11</v>
      </c>
      <c r="EB23" s="44">
        <v>14</v>
      </c>
      <c r="EC23" s="44">
        <v>11</v>
      </c>
      <c r="ED23" s="44">
        <v>125</v>
      </c>
      <c r="EE23" s="44">
        <v>49</v>
      </c>
      <c r="EF23" s="44">
        <v>208</v>
      </c>
      <c r="EG23" s="44">
        <v>60</v>
      </c>
      <c r="EH23" s="44">
        <v>33</v>
      </c>
      <c r="EI23" s="44">
        <v>271</v>
      </c>
      <c r="EJ23" s="44">
        <v>10</v>
      </c>
      <c r="EK23" s="44">
        <v>21</v>
      </c>
      <c r="EL23" s="44">
        <v>13</v>
      </c>
      <c r="EM23" s="44">
        <v>128</v>
      </c>
      <c r="EN23" s="44">
        <v>45</v>
      </c>
      <c r="EO23" s="44">
        <v>24</v>
      </c>
      <c r="EP23" s="44">
        <v>9</v>
      </c>
      <c r="EQ23" s="44">
        <v>38</v>
      </c>
      <c r="ER23" s="44">
        <v>27</v>
      </c>
      <c r="ES23" s="44">
        <v>109</v>
      </c>
      <c r="ET23" s="44">
        <v>40</v>
      </c>
      <c r="EU23" s="44">
        <v>4</v>
      </c>
      <c r="EV23" s="44">
        <v>430</v>
      </c>
      <c r="EW23" s="44">
        <v>8</v>
      </c>
      <c r="EX23" s="44">
        <v>7</v>
      </c>
      <c r="EY23" s="44">
        <v>26</v>
      </c>
      <c r="EZ23" s="44">
        <v>5</v>
      </c>
      <c r="FA23" s="44">
        <v>21</v>
      </c>
      <c r="FB23" s="44">
        <v>1315</v>
      </c>
      <c r="FC23" s="44">
        <v>32</v>
      </c>
      <c r="FD23" s="44">
        <v>30</v>
      </c>
      <c r="FE23" s="71" t="s">
        <v>2980</v>
      </c>
    </row>
    <row r="24" spans="1:161" s="104" customFormat="1" ht="12.75" customHeight="1">
      <c r="A24" s="558"/>
      <c r="B24" s="558" t="s">
        <v>743</v>
      </c>
      <c r="C24" s="558"/>
      <c r="D24" s="558"/>
      <c r="E24" s="560" t="s">
        <v>49</v>
      </c>
      <c r="F24" s="172"/>
      <c r="G24" s="44">
        <v>7</v>
      </c>
      <c r="H24" s="44">
        <v>2</v>
      </c>
      <c r="I24" s="44">
        <v>0</v>
      </c>
      <c r="J24" s="44">
        <v>2</v>
      </c>
      <c r="K24" s="44">
        <v>9</v>
      </c>
      <c r="L24" s="44">
        <v>14</v>
      </c>
      <c r="M24" s="44">
        <v>0</v>
      </c>
      <c r="N24" s="44">
        <v>4</v>
      </c>
      <c r="O24" s="44">
        <v>1</v>
      </c>
      <c r="P24" s="44">
        <v>0</v>
      </c>
      <c r="Q24" s="44">
        <v>2</v>
      </c>
      <c r="R24" s="44">
        <v>3</v>
      </c>
      <c r="S24" s="44">
        <v>0</v>
      </c>
      <c r="T24" s="44">
        <v>13</v>
      </c>
      <c r="U24" s="44">
        <v>193</v>
      </c>
      <c r="V24" s="44">
        <v>1090</v>
      </c>
      <c r="W24" s="44">
        <v>18</v>
      </c>
      <c r="X24" s="44">
        <v>0</v>
      </c>
      <c r="Y24" s="44">
        <v>2</v>
      </c>
      <c r="Z24" s="44">
        <v>20</v>
      </c>
      <c r="AA24" s="44">
        <v>47</v>
      </c>
      <c r="AB24" s="44">
        <v>1</v>
      </c>
      <c r="AC24" s="44">
        <v>0</v>
      </c>
      <c r="AD24" s="44">
        <v>1</v>
      </c>
      <c r="AE24" s="44">
        <v>1</v>
      </c>
      <c r="AF24" s="44">
        <v>0</v>
      </c>
      <c r="AG24" s="44">
        <v>2</v>
      </c>
      <c r="AH24" s="44">
        <v>7</v>
      </c>
      <c r="AI24" s="44">
        <v>0</v>
      </c>
      <c r="AJ24" s="44">
        <v>21</v>
      </c>
      <c r="AK24" s="44">
        <v>0</v>
      </c>
      <c r="AL24" s="44">
        <v>0</v>
      </c>
      <c r="AM24" s="44">
        <v>0</v>
      </c>
      <c r="AN24" s="44">
        <v>82</v>
      </c>
      <c r="AO24" s="44">
        <v>8</v>
      </c>
      <c r="AP24" s="44">
        <v>1</v>
      </c>
      <c r="AQ24" s="44">
        <v>1</v>
      </c>
      <c r="AR24" s="44">
        <v>17</v>
      </c>
      <c r="AS24" s="44">
        <v>13</v>
      </c>
      <c r="AT24" s="44">
        <v>14</v>
      </c>
      <c r="AU24" s="44">
        <v>8</v>
      </c>
      <c r="AV24" s="44">
        <v>2</v>
      </c>
      <c r="AW24" s="44">
        <v>1</v>
      </c>
      <c r="AX24" s="44">
        <v>12</v>
      </c>
      <c r="AY24" s="44">
        <v>1</v>
      </c>
      <c r="AZ24" s="44">
        <v>296</v>
      </c>
      <c r="BA24" s="44">
        <v>3</v>
      </c>
      <c r="BB24" s="44">
        <v>29</v>
      </c>
      <c r="BC24" s="44">
        <v>4</v>
      </c>
      <c r="BD24" s="44">
        <v>1</v>
      </c>
      <c r="BE24" s="44">
        <v>4</v>
      </c>
      <c r="BF24" s="44">
        <v>2</v>
      </c>
      <c r="BG24" s="44">
        <v>4</v>
      </c>
      <c r="BH24" s="44">
        <v>55</v>
      </c>
      <c r="BI24" s="44">
        <v>0</v>
      </c>
      <c r="BJ24" s="44">
        <v>205</v>
      </c>
      <c r="BK24" s="44">
        <v>5</v>
      </c>
      <c r="BL24" s="44">
        <v>2</v>
      </c>
      <c r="BM24" s="44">
        <v>7</v>
      </c>
      <c r="BN24" s="44">
        <v>23</v>
      </c>
      <c r="BO24" s="44">
        <v>1</v>
      </c>
      <c r="BP24" s="44">
        <v>1</v>
      </c>
      <c r="BQ24" s="44">
        <v>7</v>
      </c>
      <c r="BR24" s="44">
        <v>20</v>
      </c>
      <c r="BS24" s="44">
        <v>1</v>
      </c>
      <c r="BT24" s="44">
        <v>4</v>
      </c>
      <c r="BU24" s="44">
        <v>59</v>
      </c>
      <c r="BV24" s="44">
        <v>1</v>
      </c>
      <c r="BW24" s="44">
        <v>6</v>
      </c>
      <c r="BX24" s="44">
        <v>0</v>
      </c>
      <c r="BY24" s="44">
        <v>681</v>
      </c>
      <c r="BZ24" s="44">
        <v>2</v>
      </c>
      <c r="CA24" s="44">
        <v>3</v>
      </c>
      <c r="CB24" s="44">
        <v>1</v>
      </c>
      <c r="CC24" s="44">
        <v>1</v>
      </c>
      <c r="CD24" s="44">
        <v>5</v>
      </c>
      <c r="CE24" s="44">
        <v>5</v>
      </c>
      <c r="CF24" s="44">
        <v>110</v>
      </c>
      <c r="CG24" s="44">
        <v>4</v>
      </c>
      <c r="CH24" s="44">
        <v>54</v>
      </c>
      <c r="CI24" s="44">
        <v>0</v>
      </c>
      <c r="CJ24" s="44">
        <v>29</v>
      </c>
      <c r="CK24" s="44">
        <v>6</v>
      </c>
      <c r="CL24" s="44">
        <v>2</v>
      </c>
      <c r="CM24" s="44">
        <v>1</v>
      </c>
      <c r="CN24" s="44">
        <v>1</v>
      </c>
      <c r="CO24" s="44">
        <v>3</v>
      </c>
      <c r="CP24" s="44">
        <v>5</v>
      </c>
      <c r="CQ24" s="44">
        <v>0</v>
      </c>
      <c r="CR24" s="44">
        <v>10</v>
      </c>
      <c r="CS24" s="44">
        <v>0</v>
      </c>
      <c r="CT24" s="44">
        <v>60</v>
      </c>
      <c r="CU24" s="44">
        <v>3</v>
      </c>
      <c r="CV24" s="44">
        <v>1</v>
      </c>
      <c r="CW24" s="44">
        <v>9</v>
      </c>
      <c r="CX24" s="44">
        <v>1</v>
      </c>
      <c r="CY24" s="44">
        <v>1</v>
      </c>
      <c r="CZ24" s="44">
        <v>54</v>
      </c>
      <c r="DA24" s="44">
        <v>3</v>
      </c>
      <c r="DB24" s="44">
        <v>0</v>
      </c>
      <c r="DC24" s="44">
        <v>9</v>
      </c>
      <c r="DD24" s="44">
        <v>3</v>
      </c>
      <c r="DE24" s="44">
        <v>29</v>
      </c>
      <c r="DF24" s="44">
        <v>20</v>
      </c>
      <c r="DG24" s="44">
        <v>8</v>
      </c>
      <c r="DH24" s="44">
        <v>1</v>
      </c>
      <c r="DI24" s="44">
        <v>4</v>
      </c>
      <c r="DJ24" s="44">
        <v>2</v>
      </c>
      <c r="DK24" s="44">
        <v>9</v>
      </c>
      <c r="DL24" s="44">
        <v>0</v>
      </c>
      <c r="DM24" s="44">
        <v>2</v>
      </c>
      <c r="DN24" s="44">
        <v>19</v>
      </c>
      <c r="DO24" s="44">
        <v>53</v>
      </c>
      <c r="DP24" s="44">
        <v>2</v>
      </c>
      <c r="DQ24" s="44">
        <v>0</v>
      </c>
      <c r="DR24" s="44">
        <v>0</v>
      </c>
      <c r="DS24" s="44">
        <v>21</v>
      </c>
      <c r="DT24" s="44">
        <v>36</v>
      </c>
      <c r="DU24" s="44">
        <v>2</v>
      </c>
      <c r="DV24" s="44">
        <v>2</v>
      </c>
      <c r="DW24" s="44">
        <v>1</v>
      </c>
      <c r="DX24" s="44">
        <v>56</v>
      </c>
      <c r="DY24" s="44">
        <v>9</v>
      </c>
      <c r="DZ24" s="44">
        <v>0</v>
      </c>
      <c r="EA24" s="44">
        <v>1</v>
      </c>
      <c r="EB24" s="44">
        <v>3</v>
      </c>
      <c r="EC24" s="44">
        <v>3</v>
      </c>
      <c r="ED24" s="44">
        <v>10</v>
      </c>
      <c r="EE24" s="44">
        <v>1</v>
      </c>
      <c r="EF24" s="44">
        <v>4</v>
      </c>
      <c r="EG24" s="44">
        <v>9</v>
      </c>
      <c r="EH24" s="44">
        <v>4</v>
      </c>
      <c r="EI24" s="44">
        <v>7</v>
      </c>
      <c r="EJ24" s="44">
        <v>0</v>
      </c>
      <c r="EK24" s="44">
        <v>2</v>
      </c>
      <c r="EL24" s="44">
        <v>0</v>
      </c>
      <c r="EM24" s="44">
        <v>13</v>
      </c>
      <c r="EN24" s="44">
        <v>2</v>
      </c>
      <c r="EO24" s="44">
        <v>1</v>
      </c>
      <c r="EP24" s="44">
        <v>2</v>
      </c>
      <c r="EQ24" s="44">
        <v>5</v>
      </c>
      <c r="ER24" s="44">
        <v>0</v>
      </c>
      <c r="ES24" s="44">
        <v>38</v>
      </c>
      <c r="ET24" s="44">
        <v>0</v>
      </c>
      <c r="EU24" s="44">
        <v>2</v>
      </c>
      <c r="EV24" s="44">
        <v>327</v>
      </c>
      <c r="EW24" s="44">
        <v>0</v>
      </c>
      <c r="EX24" s="44">
        <v>0</v>
      </c>
      <c r="EY24" s="44">
        <v>3</v>
      </c>
      <c r="EZ24" s="44">
        <v>0</v>
      </c>
      <c r="FA24" s="44">
        <v>0</v>
      </c>
      <c r="FB24" s="44">
        <v>715</v>
      </c>
      <c r="FC24" s="44">
        <v>15</v>
      </c>
      <c r="FD24" s="44">
        <v>4</v>
      </c>
      <c r="FE24" s="71" t="s">
        <v>2980</v>
      </c>
    </row>
    <row r="25" spans="1:161" s="108" customFormat="1" ht="12.75" customHeight="1">
      <c r="A25" s="260"/>
      <c r="B25" s="260" t="s">
        <v>744</v>
      </c>
      <c r="C25" s="260"/>
      <c r="D25" s="260"/>
      <c r="E25" s="261" t="s">
        <v>436</v>
      </c>
      <c r="F25" s="262"/>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4"/>
    </row>
    <row r="26" spans="1:161" s="108" customFormat="1" ht="12.75" customHeight="1">
      <c r="A26" s="260"/>
      <c r="B26" s="260" t="s">
        <v>745</v>
      </c>
      <c r="C26" s="260"/>
      <c r="D26" s="260"/>
      <c r="E26" s="261" t="s">
        <v>746</v>
      </c>
      <c r="F26" s="262"/>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4"/>
    </row>
    <row r="27" spans="1:161" s="85" customFormat="1" ht="12.75" customHeight="1">
      <c r="A27" s="257"/>
      <c r="B27" s="257" t="s">
        <v>437</v>
      </c>
      <c r="C27" s="257"/>
      <c r="D27" s="257"/>
      <c r="E27" s="258" t="s">
        <v>72</v>
      </c>
      <c r="F27" s="259"/>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row>
    <row r="28" spans="1:161" ht="12.75" customHeight="1">
      <c r="A28" s="169"/>
      <c r="B28" s="169"/>
      <c r="C28" s="169"/>
      <c r="D28" s="169"/>
      <c r="E28" s="162"/>
      <c r="F28" s="170"/>
      <c r="G28" s="8"/>
      <c r="H28" s="8"/>
      <c r="I28" s="8"/>
      <c r="J28" s="8"/>
      <c r="K28" s="53"/>
      <c r="L28" s="8"/>
      <c r="M28" s="8"/>
      <c r="N28" s="8"/>
      <c r="O28" s="8"/>
      <c r="P28" s="8"/>
      <c r="Q28" s="8"/>
      <c r="R28" s="24"/>
      <c r="S28" s="24"/>
      <c r="T28" s="24"/>
      <c r="U28" s="24"/>
      <c r="V28" s="24"/>
      <c r="W28" s="52"/>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52"/>
      <c r="AV28" s="24"/>
      <c r="AW28" s="24"/>
      <c r="AX28" s="24"/>
      <c r="AY28" s="24"/>
      <c r="AZ28" s="24"/>
      <c r="BA28" s="24"/>
      <c r="BB28" s="52"/>
      <c r="BC28" s="24"/>
      <c r="BD28" s="24"/>
      <c r="BE28" s="24"/>
      <c r="BF28" s="24"/>
      <c r="BG28" s="8"/>
      <c r="BH28" s="8"/>
      <c r="BI28" s="8"/>
      <c r="BJ28" s="8"/>
      <c r="BK28" s="53"/>
      <c r="BL28" s="8"/>
      <c r="BM28" s="8"/>
      <c r="BN28" s="8"/>
      <c r="BO28" s="8"/>
      <c r="BP28" s="8"/>
      <c r="BQ28" s="24"/>
      <c r="BR28" s="24"/>
      <c r="BS28" s="24"/>
      <c r="BT28" s="24"/>
      <c r="BU28" s="24"/>
      <c r="BV28" s="52"/>
      <c r="BW28" s="24"/>
      <c r="BX28" s="24"/>
      <c r="BY28" s="24"/>
      <c r="BZ28" s="24"/>
      <c r="CA28" s="24"/>
      <c r="CB28" s="24"/>
      <c r="CC28" s="24"/>
      <c r="CD28" s="24"/>
      <c r="CE28" s="24"/>
      <c r="CF28" s="24"/>
      <c r="CG28" s="24"/>
      <c r="CH28" s="24"/>
      <c r="CI28" s="24"/>
      <c r="CJ28" s="24"/>
      <c r="CK28" s="24"/>
      <c r="CL28" s="24"/>
      <c r="CM28" s="24"/>
      <c r="CN28" s="24"/>
      <c r="CO28" s="24"/>
      <c r="CP28" s="24"/>
      <c r="CQ28" s="24"/>
      <c r="CR28" s="24"/>
      <c r="CS28" s="52"/>
      <c r="CT28" s="24"/>
      <c r="CU28" s="24"/>
      <c r="CV28" s="24"/>
      <c r="CW28" s="24"/>
      <c r="CX28" s="24"/>
      <c r="CY28" s="24"/>
      <c r="CZ28" s="52"/>
      <c r="DA28" s="24"/>
      <c r="DB28" s="24"/>
      <c r="DC28" s="24"/>
      <c r="DD28" s="24"/>
      <c r="DE28" s="8"/>
      <c r="DF28" s="8"/>
      <c r="DG28" s="8"/>
      <c r="DH28" s="8"/>
      <c r="DI28" s="53"/>
      <c r="DJ28" s="8"/>
      <c r="DK28" s="8"/>
      <c r="DL28" s="8"/>
      <c r="DM28" s="8"/>
      <c r="DN28" s="8"/>
      <c r="DO28" s="24"/>
      <c r="DP28" s="24"/>
      <c r="DQ28" s="24"/>
      <c r="DR28" s="24"/>
      <c r="DS28" s="24"/>
      <c r="DT28" s="52"/>
      <c r="DU28" s="24"/>
      <c r="DV28" s="24"/>
      <c r="DW28" s="24"/>
      <c r="DX28" s="24"/>
      <c r="DY28" s="24"/>
      <c r="DZ28" s="24"/>
      <c r="EA28" s="24"/>
      <c r="EB28" s="24"/>
      <c r="EC28" s="24"/>
      <c r="ED28" s="24"/>
      <c r="EE28" s="24"/>
      <c r="EF28" s="24"/>
      <c r="EG28" s="24"/>
      <c r="EH28" s="24"/>
      <c r="EI28" s="24"/>
      <c r="EJ28" s="24"/>
      <c r="EK28" s="24"/>
      <c r="EL28" s="24"/>
      <c r="EM28" s="24"/>
      <c r="EN28" s="24"/>
      <c r="EO28" s="24"/>
      <c r="EP28" s="52"/>
      <c r="EQ28" s="24"/>
      <c r="ER28" s="24"/>
      <c r="ES28" s="24"/>
      <c r="ET28" s="24"/>
      <c r="EU28" s="24"/>
      <c r="EV28" s="24"/>
      <c r="EW28" s="52"/>
      <c r="EX28" s="52"/>
      <c r="EY28" s="24"/>
      <c r="EZ28" s="24"/>
      <c r="FA28" s="24"/>
      <c r="FB28" s="24"/>
      <c r="FC28" s="24"/>
      <c r="FD28" s="24"/>
    </row>
    <row r="29" spans="1:161" ht="12.75" customHeight="1">
      <c r="A29" s="169" t="s">
        <v>71</v>
      </c>
      <c r="B29" s="169"/>
      <c r="C29" s="169"/>
      <c r="D29" s="169"/>
      <c r="E29" s="162"/>
      <c r="F29" s="170"/>
      <c r="G29" s="8"/>
      <c r="H29" s="8"/>
      <c r="I29" s="8"/>
      <c r="J29" s="8"/>
      <c r="K29" s="53"/>
      <c r="L29" s="8"/>
      <c r="M29" s="8"/>
      <c r="N29" s="8"/>
      <c r="O29" s="8"/>
      <c r="P29" s="8"/>
      <c r="Q29" s="8"/>
      <c r="R29" s="24"/>
      <c r="S29" s="24"/>
      <c r="T29" s="24"/>
      <c r="U29" s="24"/>
      <c r="V29" s="24"/>
      <c r="W29" s="52"/>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52"/>
      <c r="AV29" s="24"/>
      <c r="AW29" s="24"/>
      <c r="AX29" s="24"/>
      <c r="AY29" s="24"/>
      <c r="AZ29" s="24"/>
      <c r="BA29" s="24"/>
      <c r="BB29" s="52"/>
      <c r="BC29" s="24"/>
      <c r="BD29" s="24"/>
      <c r="BE29" s="24"/>
      <c r="BF29" s="24"/>
      <c r="BG29" s="8"/>
      <c r="BH29" s="8"/>
      <c r="BI29" s="8"/>
      <c r="BJ29" s="8"/>
      <c r="BK29" s="53"/>
      <c r="BL29" s="8"/>
      <c r="BM29" s="8"/>
      <c r="BN29" s="8"/>
      <c r="BO29" s="8"/>
      <c r="BP29" s="8"/>
      <c r="BQ29" s="24"/>
      <c r="BR29" s="24"/>
      <c r="BS29" s="24"/>
      <c r="BT29" s="24"/>
      <c r="BU29" s="24"/>
      <c r="BV29" s="52"/>
      <c r="BW29" s="24"/>
      <c r="BX29" s="24"/>
      <c r="BY29" s="24"/>
      <c r="BZ29" s="24"/>
      <c r="CA29" s="24"/>
      <c r="CB29" s="24"/>
      <c r="CC29" s="24"/>
      <c r="CD29" s="24"/>
      <c r="CE29" s="24"/>
      <c r="CF29" s="24"/>
      <c r="CG29" s="24"/>
      <c r="CH29" s="24"/>
      <c r="CI29" s="24"/>
      <c r="CJ29" s="24"/>
      <c r="CK29" s="24"/>
      <c r="CL29" s="24"/>
      <c r="CM29" s="24"/>
      <c r="CN29" s="24"/>
      <c r="CO29" s="24"/>
      <c r="CP29" s="24"/>
      <c r="CQ29" s="24"/>
      <c r="CR29" s="24"/>
      <c r="CS29" s="52"/>
      <c r="CT29" s="24"/>
      <c r="CU29" s="24"/>
      <c r="CV29" s="24"/>
      <c r="CW29" s="24"/>
      <c r="CX29" s="24"/>
      <c r="CY29" s="24"/>
      <c r="CZ29" s="52"/>
      <c r="DA29" s="24"/>
      <c r="DB29" s="24"/>
      <c r="DC29" s="24"/>
      <c r="DD29" s="24"/>
      <c r="DE29" s="8"/>
      <c r="DF29" s="8"/>
      <c r="DG29" s="8"/>
      <c r="DH29" s="8"/>
      <c r="DI29" s="53"/>
      <c r="DJ29" s="8"/>
      <c r="DK29" s="8"/>
      <c r="DL29" s="8"/>
      <c r="DM29" s="8"/>
      <c r="DN29" s="8"/>
      <c r="DO29" s="24"/>
      <c r="DP29" s="24"/>
      <c r="DQ29" s="24"/>
      <c r="DR29" s="24"/>
      <c r="DS29" s="24"/>
      <c r="DT29" s="52"/>
      <c r="DU29" s="24"/>
      <c r="DV29" s="24"/>
      <c r="DW29" s="24"/>
      <c r="DX29" s="24"/>
      <c r="DY29" s="24"/>
      <c r="DZ29" s="24"/>
      <c r="EA29" s="24"/>
      <c r="EB29" s="24"/>
      <c r="EC29" s="24"/>
      <c r="ED29" s="24"/>
      <c r="EE29" s="24"/>
      <c r="EF29" s="24"/>
      <c r="EG29" s="24"/>
      <c r="EH29" s="24"/>
      <c r="EI29" s="24"/>
      <c r="EJ29" s="24"/>
      <c r="EK29" s="24"/>
      <c r="EL29" s="24"/>
      <c r="EM29" s="24"/>
      <c r="EN29" s="24"/>
      <c r="EO29" s="24"/>
      <c r="EP29" s="52"/>
      <c r="EQ29" s="24"/>
      <c r="ER29" s="24"/>
      <c r="ES29" s="24"/>
      <c r="ET29" s="24"/>
      <c r="EU29" s="24"/>
      <c r="EV29" s="24"/>
      <c r="EW29" s="52"/>
      <c r="EX29" s="52"/>
      <c r="EY29" s="24"/>
      <c r="EZ29" s="24"/>
      <c r="FA29" s="24"/>
      <c r="FB29" s="24"/>
      <c r="FC29" s="24"/>
      <c r="FD29" s="24"/>
    </row>
    <row r="30" spans="1:161" s="274" customFormat="1" ht="12.75" customHeight="1">
      <c r="A30" s="562"/>
      <c r="B30" s="562" t="s">
        <v>70</v>
      </c>
      <c r="C30" s="562"/>
      <c r="D30" s="562"/>
      <c r="E30" s="563" t="s">
        <v>69</v>
      </c>
      <c r="F30" s="564"/>
      <c r="G30" s="45">
        <v>30.7</v>
      </c>
      <c r="H30" s="45">
        <v>14</v>
      </c>
      <c r="I30" s="45">
        <v>17.600000000000001</v>
      </c>
      <c r="J30" s="45">
        <v>15.4</v>
      </c>
      <c r="K30" s="45">
        <v>14</v>
      </c>
      <c r="L30" s="45">
        <v>35.799999999999997</v>
      </c>
      <c r="M30" s="45">
        <v>37.4</v>
      </c>
      <c r="N30" s="45">
        <v>29.2</v>
      </c>
      <c r="O30" s="45">
        <v>27.1</v>
      </c>
      <c r="P30" s="45">
        <v>31</v>
      </c>
      <c r="Q30" s="45">
        <v>33.9</v>
      </c>
      <c r="R30" s="45">
        <v>34</v>
      </c>
      <c r="S30" s="45">
        <v>31.7</v>
      </c>
      <c r="T30" s="45"/>
      <c r="U30" s="45">
        <v>27.2</v>
      </c>
      <c r="V30" s="45">
        <v>21.4</v>
      </c>
      <c r="W30" s="45">
        <v>33.1</v>
      </c>
      <c r="X30" s="45">
        <v>20.3</v>
      </c>
      <c r="Y30" s="45">
        <v>13.3</v>
      </c>
      <c r="Z30" s="45">
        <v>23.6</v>
      </c>
      <c r="AA30" s="45">
        <v>20.2</v>
      </c>
      <c r="AB30" s="45">
        <v>30</v>
      </c>
      <c r="AC30" s="45"/>
      <c r="AD30" s="45">
        <v>35.9</v>
      </c>
      <c r="AE30" s="45">
        <v>28</v>
      </c>
      <c r="AF30" s="45">
        <v>26.2</v>
      </c>
      <c r="AG30" s="45">
        <v>19.5</v>
      </c>
      <c r="AH30" s="45">
        <v>16.5</v>
      </c>
      <c r="AI30" s="45">
        <v>32.5</v>
      </c>
      <c r="AJ30" s="45">
        <v>11.5</v>
      </c>
      <c r="AK30" s="45">
        <v>31</v>
      </c>
      <c r="AL30" s="45">
        <v>18</v>
      </c>
      <c r="AM30" s="45">
        <v>26</v>
      </c>
      <c r="AN30" s="45">
        <v>21</v>
      </c>
      <c r="AO30" s="45">
        <v>41</v>
      </c>
      <c r="AP30" s="45">
        <v>43</v>
      </c>
      <c r="AQ30" s="45">
        <v>15</v>
      </c>
      <c r="AR30" s="45">
        <v>22.1</v>
      </c>
      <c r="AS30" s="45">
        <v>34.6</v>
      </c>
      <c r="AT30" s="45">
        <v>21.7</v>
      </c>
      <c r="AU30" s="45">
        <v>12</v>
      </c>
      <c r="AV30" s="45">
        <v>32.299999999999997</v>
      </c>
      <c r="AW30" s="45">
        <v>25.3</v>
      </c>
      <c r="AX30" s="45">
        <v>24.3</v>
      </c>
      <c r="AY30" s="45">
        <v>23</v>
      </c>
      <c r="AZ30" s="45">
        <v>36.4</v>
      </c>
      <c r="BA30" s="45">
        <v>38</v>
      </c>
      <c r="BB30" s="45">
        <v>19.2</v>
      </c>
      <c r="BC30" s="45">
        <v>35.700000000000003</v>
      </c>
      <c r="BD30" s="45">
        <v>15.5</v>
      </c>
      <c r="BE30" s="45">
        <v>40.9</v>
      </c>
      <c r="BF30" s="45">
        <v>26.8</v>
      </c>
      <c r="BG30" s="45">
        <v>36.5</v>
      </c>
      <c r="BH30" s="45">
        <v>19.3</v>
      </c>
      <c r="BI30" s="45">
        <v>16.5</v>
      </c>
      <c r="BJ30" s="45">
        <v>23.6</v>
      </c>
      <c r="BK30" s="45">
        <v>35</v>
      </c>
      <c r="BL30" s="45">
        <v>14</v>
      </c>
      <c r="BM30" s="45">
        <v>14</v>
      </c>
      <c r="BN30" s="45">
        <v>13</v>
      </c>
      <c r="BO30" s="45">
        <v>41.6</v>
      </c>
      <c r="BP30" s="45">
        <v>39.1</v>
      </c>
      <c r="BQ30" s="45">
        <v>30.7</v>
      </c>
      <c r="BR30" s="45">
        <v>32.700000000000003</v>
      </c>
      <c r="BS30" s="45">
        <v>26</v>
      </c>
      <c r="BT30" s="45">
        <v>20.5</v>
      </c>
      <c r="BU30" s="45">
        <v>24.8</v>
      </c>
      <c r="BV30" s="45">
        <v>34</v>
      </c>
      <c r="BW30" s="45">
        <v>33.799999999999997</v>
      </c>
      <c r="BX30" s="45">
        <v>34.5</v>
      </c>
      <c r="BY30" s="45">
        <v>22.4</v>
      </c>
      <c r="BZ30" s="45">
        <v>26.4</v>
      </c>
      <c r="CA30" s="45">
        <v>11</v>
      </c>
      <c r="CB30" s="45">
        <v>24</v>
      </c>
      <c r="CC30" s="45">
        <v>11.7</v>
      </c>
      <c r="CD30" s="45">
        <v>20</v>
      </c>
      <c r="CE30" s="45">
        <v>21.8</v>
      </c>
      <c r="CF30" s="45">
        <v>19</v>
      </c>
      <c r="CG30" s="45">
        <v>22</v>
      </c>
      <c r="CH30" s="45">
        <v>33.200000000000003</v>
      </c>
      <c r="CI30" s="45">
        <v>26</v>
      </c>
      <c r="CJ30" s="45">
        <v>15.2</v>
      </c>
      <c r="CK30" s="45">
        <v>31.6</v>
      </c>
      <c r="CL30" s="45">
        <v>34</v>
      </c>
      <c r="CM30" s="45">
        <v>18</v>
      </c>
      <c r="CN30" s="45">
        <v>28.8</v>
      </c>
      <c r="CO30" s="45">
        <v>22</v>
      </c>
      <c r="CP30" s="45">
        <v>21</v>
      </c>
      <c r="CQ30" s="45">
        <v>17.8</v>
      </c>
      <c r="CR30" s="45">
        <v>22.4</v>
      </c>
      <c r="CS30" s="45">
        <v>14</v>
      </c>
      <c r="CT30" s="45">
        <v>27</v>
      </c>
      <c r="CU30" s="45">
        <v>8.4</v>
      </c>
      <c r="CV30" s="45">
        <v>27</v>
      </c>
      <c r="CW30" s="45">
        <v>20.5</v>
      </c>
      <c r="CX30" s="45">
        <v>22.5</v>
      </c>
      <c r="CY30" s="45">
        <v>20.8</v>
      </c>
      <c r="CZ30" s="45">
        <v>13.5</v>
      </c>
      <c r="DA30" s="45">
        <v>17.3</v>
      </c>
      <c r="DB30" s="45">
        <v>37.700000000000003</v>
      </c>
      <c r="DC30" s="45">
        <v>26</v>
      </c>
      <c r="DD30" s="45">
        <v>20.6</v>
      </c>
      <c r="DE30" s="45">
        <v>18.5</v>
      </c>
      <c r="DF30" s="45">
        <v>29.1</v>
      </c>
      <c r="DG30" s="45">
        <v>35</v>
      </c>
      <c r="DH30" s="45">
        <v>29.5</v>
      </c>
      <c r="DI30" s="45">
        <v>36.4</v>
      </c>
      <c r="DJ30" s="45"/>
      <c r="DK30" s="45">
        <v>34.299999999999997</v>
      </c>
      <c r="DL30" s="45">
        <v>33.299999999999997</v>
      </c>
      <c r="DM30" s="45">
        <v>30.8</v>
      </c>
      <c r="DN30" s="45">
        <v>24</v>
      </c>
      <c r="DO30" s="45">
        <v>21.1</v>
      </c>
      <c r="DP30" s="45">
        <v>34.799999999999997</v>
      </c>
      <c r="DQ30" s="45">
        <v>16.899999999999999</v>
      </c>
      <c r="DR30" s="45">
        <v>24</v>
      </c>
      <c r="DS30" s="45">
        <v>13</v>
      </c>
      <c r="DT30" s="45">
        <v>29.7</v>
      </c>
      <c r="DU30" s="45">
        <v>23.7</v>
      </c>
      <c r="DV30" s="45">
        <v>21.4</v>
      </c>
      <c r="DW30" s="45">
        <v>24.3</v>
      </c>
      <c r="DX30" s="45">
        <v>33.299999999999997</v>
      </c>
      <c r="DY30" s="45">
        <v>13.7</v>
      </c>
      <c r="DZ30" s="45">
        <v>39.799999999999997</v>
      </c>
      <c r="EA30" s="45"/>
      <c r="EB30" s="45">
        <v>34.299999999999997</v>
      </c>
      <c r="EC30" s="45">
        <v>22.5</v>
      </c>
      <c r="ED30" s="45">
        <v>23.5</v>
      </c>
      <c r="EE30" s="45"/>
      <c r="EF30" s="45">
        <v>32</v>
      </c>
      <c r="EG30" s="45">
        <v>27.5</v>
      </c>
      <c r="EH30" s="45">
        <v>32.1</v>
      </c>
      <c r="EI30" s="45">
        <v>27.5</v>
      </c>
      <c r="EJ30" s="45">
        <v>27</v>
      </c>
      <c r="EK30" s="45">
        <v>17</v>
      </c>
      <c r="EL30" s="45">
        <v>21.5</v>
      </c>
      <c r="EM30" s="45">
        <v>22.2</v>
      </c>
      <c r="EN30" s="45">
        <v>30.8</v>
      </c>
      <c r="EO30" s="45">
        <v>41.8</v>
      </c>
      <c r="EP30" s="45">
        <v>22</v>
      </c>
      <c r="EQ30" s="45">
        <v>34.5</v>
      </c>
      <c r="ER30" s="45">
        <v>35.5</v>
      </c>
      <c r="ES30" s="45">
        <v>23.3</v>
      </c>
      <c r="ET30" s="45">
        <v>26.9</v>
      </c>
      <c r="EU30" s="45">
        <v>39.5</v>
      </c>
      <c r="EV30" s="45">
        <v>29.9</v>
      </c>
      <c r="EW30" s="45">
        <v>21.5</v>
      </c>
      <c r="EX30" s="45">
        <v>20</v>
      </c>
      <c r="EY30" s="45">
        <v>36.799999999999997</v>
      </c>
      <c r="EZ30" s="45">
        <v>14.7</v>
      </c>
      <c r="FA30" s="45">
        <v>17</v>
      </c>
      <c r="FB30" s="45">
        <v>19.5</v>
      </c>
      <c r="FC30" s="45">
        <v>32.200000000000003</v>
      </c>
      <c r="FD30" s="45">
        <v>8</v>
      </c>
      <c r="FE30" s="274" t="s">
        <v>2983</v>
      </c>
    </row>
    <row r="31" spans="1:161" ht="12.75" customHeight="1">
      <c r="A31" s="169"/>
      <c r="B31" s="163" t="s">
        <v>68</v>
      </c>
      <c r="C31" s="169"/>
      <c r="D31" s="169"/>
      <c r="E31" s="162"/>
      <c r="F31" s="170"/>
      <c r="G31" s="37"/>
      <c r="H31" s="37"/>
      <c r="I31" s="37"/>
      <c r="J31" s="37"/>
      <c r="K31" s="37"/>
      <c r="L31" s="37"/>
      <c r="M31" s="37"/>
      <c r="N31" s="37"/>
      <c r="O31" s="37"/>
      <c r="P31" s="37"/>
      <c r="Q31" s="37"/>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7"/>
      <c r="BH31" s="37"/>
      <c r="BI31" s="37"/>
      <c r="BJ31" s="37"/>
      <c r="BK31" s="37"/>
      <c r="BL31" s="37"/>
      <c r="BM31" s="37"/>
      <c r="BN31" s="37"/>
      <c r="BO31" s="37"/>
      <c r="BP31" s="37"/>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7"/>
      <c r="DF31" s="37"/>
      <c r="DG31" s="37"/>
      <c r="DH31" s="37"/>
      <c r="DI31" s="37"/>
      <c r="DJ31" s="37"/>
      <c r="DK31" s="37"/>
      <c r="DL31" s="37"/>
      <c r="DM31" s="37"/>
      <c r="DN31" s="37"/>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row>
    <row r="32" spans="1:161" ht="12.75" customHeight="1">
      <c r="A32" s="169"/>
      <c r="B32" s="170"/>
      <c r="C32" s="170"/>
      <c r="D32" s="169" t="s">
        <v>67</v>
      </c>
      <c r="E32" s="162" t="s">
        <v>62</v>
      </c>
      <c r="F32" s="170"/>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c r="CS32" s="218"/>
      <c r="CT32" s="218"/>
      <c r="CU32" s="218"/>
      <c r="CV32" s="218"/>
      <c r="CW32" s="218"/>
      <c r="CX32" s="218"/>
      <c r="CY32" s="218"/>
      <c r="CZ32" s="218"/>
      <c r="DA32" s="218"/>
      <c r="DB32" s="218"/>
      <c r="DC32" s="218"/>
      <c r="DD32" s="218"/>
      <c r="DE32" s="218"/>
      <c r="DF32" s="218"/>
      <c r="DG32" s="218"/>
      <c r="DH32" s="218"/>
      <c r="DI32" s="218"/>
      <c r="DJ32" s="218"/>
      <c r="DK32" s="218"/>
      <c r="DL32" s="218"/>
      <c r="DM32" s="218"/>
      <c r="DN32" s="218"/>
      <c r="DO32" s="218"/>
      <c r="DP32" s="218"/>
      <c r="DQ32" s="218"/>
      <c r="DR32" s="218"/>
      <c r="DS32" s="218"/>
      <c r="DT32" s="218"/>
      <c r="DU32" s="218"/>
      <c r="DV32" s="218"/>
      <c r="DW32" s="218"/>
      <c r="DX32" s="218"/>
      <c r="DY32" s="218"/>
      <c r="DZ32" s="218"/>
      <c r="EA32" s="218"/>
      <c r="EB32" s="218"/>
      <c r="EC32" s="218"/>
      <c r="ED32" s="218"/>
      <c r="EE32" s="218"/>
      <c r="EF32" s="218"/>
      <c r="EG32" s="218"/>
      <c r="EH32" s="218"/>
      <c r="EI32" s="218"/>
      <c r="EJ32" s="218"/>
      <c r="EK32" s="218"/>
      <c r="EL32" s="218"/>
      <c r="EM32" s="218"/>
      <c r="EN32" s="218"/>
      <c r="EO32" s="218"/>
      <c r="EP32" s="218"/>
      <c r="EQ32" s="218"/>
      <c r="ER32" s="218"/>
      <c r="ES32" s="218"/>
      <c r="ET32" s="218"/>
      <c r="EU32" s="218"/>
      <c r="EV32" s="218"/>
      <c r="EW32" s="218"/>
      <c r="EX32" s="218"/>
      <c r="EY32" s="218"/>
      <c r="EZ32" s="218"/>
      <c r="FA32" s="218"/>
      <c r="FB32" s="218"/>
      <c r="FC32" s="218"/>
      <c r="FD32" s="218"/>
    </row>
    <row r="33" spans="1:161" ht="12.75" customHeight="1">
      <c r="A33" s="169"/>
      <c r="B33" s="177"/>
      <c r="C33" s="170"/>
      <c r="D33" s="169" t="s">
        <v>66</v>
      </c>
      <c r="E33" s="162" t="s">
        <v>62</v>
      </c>
      <c r="F33" s="170"/>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218"/>
      <c r="DU33" s="218"/>
      <c r="DV33" s="218"/>
      <c r="DW33" s="218"/>
      <c r="DX33" s="218"/>
      <c r="DY33" s="218"/>
      <c r="DZ33" s="218"/>
      <c r="EA33" s="218"/>
      <c r="EB33" s="218"/>
      <c r="EC33" s="218"/>
      <c r="ED33" s="218"/>
      <c r="EE33" s="218"/>
      <c r="EF33" s="218"/>
      <c r="EG33" s="218"/>
      <c r="EH33" s="218"/>
      <c r="EI33" s="218"/>
      <c r="EJ33" s="218"/>
      <c r="EK33" s="218"/>
      <c r="EL33" s="218"/>
      <c r="EM33" s="218"/>
      <c r="EN33" s="218"/>
      <c r="EO33" s="218"/>
      <c r="EP33" s="218"/>
      <c r="EQ33" s="218"/>
      <c r="ER33" s="218"/>
      <c r="ES33" s="218"/>
      <c r="ET33" s="218"/>
      <c r="EU33" s="218"/>
      <c r="EV33" s="218"/>
      <c r="EW33" s="218"/>
      <c r="EX33" s="218"/>
      <c r="EY33" s="218"/>
      <c r="EZ33" s="218"/>
      <c r="FA33" s="218"/>
      <c r="FB33" s="218"/>
      <c r="FC33" s="218"/>
      <c r="FD33" s="218"/>
    </row>
    <row r="34" spans="1:161" ht="12.75" customHeight="1">
      <c r="A34" s="169"/>
      <c r="B34" s="178"/>
      <c r="C34" s="170"/>
      <c r="D34" s="169" t="s">
        <v>65</v>
      </c>
      <c r="E34" s="162" t="s">
        <v>62</v>
      </c>
      <c r="F34" s="170"/>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c r="DT34" s="218"/>
      <c r="DU34" s="218"/>
      <c r="DV34" s="218"/>
      <c r="DW34" s="218"/>
      <c r="DX34" s="218"/>
      <c r="DY34" s="218"/>
      <c r="DZ34" s="218"/>
      <c r="EA34" s="218"/>
      <c r="EB34" s="218"/>
      <c r="EC34" s="218"/>
      <c r="ED34" s="218"/>
      <c r="EE34" s="218"/>
      <c r="EF34" s="218"/>
      <c r="EG34" s="218"/>
      <c r="EH34" s="218"/>
      <c r="EI34" s="218"/>
      <c r="EJ34" s="218"/>
      <c r="EK34" s="218"/>
      <c r="EL34" s="218"/>
      <c r="EM34" s="218"/>
      <c r="EN34" s="218"/>
      <c r="EO34" s="218"/>
      <c r="EP34" s="218"/>
      <c r="EQ34" s="218"/>
      <c r="ER34" s="218"/>
      <c r="ES34" s="218"/>
      <c r="ET34" s="218"/>
      <c r="EU34" s="218"/>
      <c r="EV34" s="218"/>
      <c r="EW34" s="218"/>
      <c r="EX34" s="218"/>
      <c r="EY34" s="218"/>
      <c r="EZ34" s="218"/>
      <c r="FA34" s="218"/>
      <c r="FB34" s="218"/>
      <c r="FC34" s="218"/>
      <c r="FD34" s="218"/>
    </row>
    <row r="35" spans="1:161" ht="12.75" customHeight="1">
      <c r="A35" s="169"/>
      <c r="B35" s="178"/>
      <c r="C35" s="170"/>
      <c r="D35" s="169" t="s">
        <v>64</v>
      </c>
      <c r="E35" s="162" t="s">
        <v>62</v>
      </c>
      <c r="F35" s="170"/>
      <c r="G35" s="218"/>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c r="CT35" s="218"/>
      <c r="CU35" s="218"/>
      <c r="CV35" s="218"/>
      <c r="CW35" s="218"/>
      <c r="CX35" s="218"/>
      <c r="CY35" s="218"/>
      <c r="CZ35" s="218"/>
      <c r="DA35" s="218"/>
      <c r="DB35" s="218"/>
      <c r="DC35" s="218"/>
      <c r="DD35" s="218"/>
      <c r="DE35" s="218"/>
      <c r="DF35" s="218"/>
      <c r="DG35" s="218"/>
      <c r="DH35" s="218"/>
      <c r="DI35" s="218"/>
      <c r="DJ35" s="218"/>
      <c r="DK35" s="218"/>
      <c r="DL35" s="218"/>
      <c r="DM35" s="218"/>
      <c r="DN35" s="218"/>
      <c r="DO35" s="218"/>
      <c r="DP35" s="218"/>
      <c r="DQ35" s="218"/>
      <c r="DR35" s="218"/>
      <c r="DS35" s="218"/>
      <c r="DT35" s="218"/>
      <c r="DU35" s="218"/>
      <c r="DV35" s="218"/>
      <c r="DW35" s="218"/>
      <c r="DX35" s="218"/>
      <c r="DY35" s="218"/>
      <c r="DZ35" s="218"/>
      <c r="EA35" s="218"/>
      <c r="EB35" s="218"/>
      <c r="EC35" s="218"/>
      <c r="ED35" s="218"/>
      <c r="EE35" s="218"/>
      <c r="EF35" s="218"/>
      <c r="EG35" s="218"/>
      <c r="EH35" s="218"/>
      <c r="EI35" s="218"/>
      <c r="EJ35" s="218"/>
      <c r="EK35" s="218"/>
      <c r="EL35" s="218"/>
      <c r="EM35" s="218"/>
      <c r="EN35" s="218"/>
      <c r="EO35" s="218"/>
      <c r="EP35" s="218"/>
      <c r="EQ35" s="218"/>
      <c r="ER35" s="218"/>
      <c r="ES35" s="218"/>
      <c r="ET35" s="218"/>
      <c r="EU35" s="218"/>
      <c r="EV35" s="218"/>
      <c r="EW35" s="218"/>
      <c r="EX35" s="218"/>
      <c r="EY35" s="218"/>
      <c r="EZ35" s="218"/>
      <c r="FA35" s="218"/>
      <c r="FB35" s="218"/>
      <c r="FC35" s="218"/>
      <c r="FD35" s="218"/>
    </row>
    <row r="36" spans="1:161" ht="12.75" customHeight="1">
      <c r="A36" s="169"/>
      <c r="B36" s="178"/>
      <c r="C36" s="170"/>
      <c r="D36" s="169" t="s">
        <v>63</v>
      </c>
      <c r="E36" s="162" t="s">
        <v>62</v>
      </c>
      <c r="F36" s="170"/>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row>
    <row r="37" spans="1:161" ht="12.75" customHeight="1">
      <c r="A37" s="169"/>
      <c r="B37" s="169"/>
      <c r="C37" s="170"/>
      <c r="D37" s="169" t="s">
        <v>757</v>
      </c>
      <c r="E37" s="162" t="s">
        <v>62</v>
      </c>
      <c r="F37" s="170"/>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c r="CD37" s="218"/>
      <c r="CE37" s="218"/>
      <c r="CF37" s="218"/>
      <c r="CG37" s="218"/>
      <c r="CH37" s="218"/>
      <c r="CI37" s="218"/>
      <c r="CJ37" s="218"/>
      <c r="CK37" s="218"/>
      <c r="CL37" s="218"/>
      <c r="CM37" s="218"/>
      <c r="CN37" s="218"/>
      <c r="CO37" s="218"/>
      <c r="CP37" s="218"/>
      <c r="CQ37" s="218"/>
      <c r="CR37" s="218"/>
      <c r="CS37" s="218"/>
      <c r="CT37" s="218"/>
      <c r="CU37" s="218"/>
      <c r="CV37" s="218"/>
      <c r="CW37" s="218"/>
      <c r="CX37" s="218"/>
      <c r="CY37" s="218"/>
      <c r="CZ37" s="218"/>
      <c r="DA37" s="218"/>
      <c r="DB37" s="218"/>
      <c r="DC37" s="218"/>
      <c r="DD37" s="218"/>
      <c r="DE37" s="218"/>
      <c r="DF37" s="218"/>
      <c r="DG37" s="218"/>
      <c r="DH37" s="218"/>
      <c r="DI37" s="218"/>
      <c r="DJ37" s="218"/>
      <c r="DK37" s="218"/>
      <c r="DL37" s="218"/>
      <c r="DM37" s="218"/>
      <c r="DN37" s="218"/>
      <c r="DO37" s="218"/>
      <c r="DP37" s="218"/>
      <c r="DQ37" s="218"/>
      <c r="DR37" s="218"/>
      <c r="DS37" s="218"/>
      <c r="DT37" s="218"/>
      <c r="DU37" s="218"/>
      <c r="DV37" s="218"/>
      <c r="DW37" s="218"/>
      <c r="DX37" s="218"/>
      <c r="DY37" s="218"/>
      <c r="DZ37" s="218"/>
      <c r="EA37" s="218"/>
      <c r="EB37" s="218"/>
      <c r="EC37" s="218"/>
      <c r="ED37" s="218"/>
      <c r="EE37" s="218"/>
      <c r="EF37" s="218"/>
      <c r="EG37" s="218"/>
      <c r="EH37" s="218"/>
      <c r="EI37" s="218"/>
      <c r="EJ37" s="218"/>
      <c r="EK37" s="218"/>
      <c r="EL37" s="218"/>
      <c r="EM37" s="218"/>
      <c r="EN37" s="218"/>
      <c r="EO37" s="218"/>
      <c r="EP37" s="218"/>
      <c r="EQ37" s="218"/>
      <c r="ER37" s="218"/>
      <c r="ES37" s="218"/>
      <c r="ET37" s="218"/>
      <c r="EU37" s="218"/>
      <c r="EV37" s="218"/>
      <c r="EW37" s="218"/>
      <c r="EX37" s="218"/>
      <c r="EY37" s="218"/>
      <c r="EZ37" s="218"/>
      <c r="FA37" s="218"/>
      <c r="FB37" s="218"/>
      <c r="FC37" s="218"/>
      <c r="FD37" s="218"/>
    </row>
    <row r="38" spans="1:161" ht="12.75" customHeight="1">
      <c r="A38" s="169"/>
      <c r="B38" s="169"/>
      <c r="C38" s="170"/>
      <c r="D38" s="169" t="s">
        <v>758</v>
      </c>
      <c r="E38" s="162" t="s">
        <v>62</v>
      </c>
      <c r="F38" s="170"/>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c r="CD38" s="218"/>
      <c r="CE38" s="218"/>
      <c r="CF38" s="218"/>
      <c r="CG38" s="218"/>
      <c r="CH38" s="218"/>
      <c r="CI38" s="218"/>
      <c r="CJ38" s="218"/>
      <c r="CK38" s="218"/>
      <c r="CL38" s="218"/>
      <c r="CM38" s="218"/>
      <c r="CN38" s="218"/>
      <c r="CO38" s="218"/>
      <c r="CP38" s="218"/>
      <c r="CQ38" s="218"/>
      <c r="CR38" s="218"/>
      <c r="CS38" s="218"/>
      <c r="CT38" s="218"/>
      <c r="CU38" s="218"/>
      <c r="CV38" s="218"/>
      <c r="CW38" s="218"/>
      <c r="CX38" s="218"/>
      <c r="CY38" s="218"/>
      <c r="CZ38" s="218"/>
      <c r="DA38" s="218"/>
      <c r="DB38" s="218"/>
      <c r="DC38" s="218"/>
      <c r="DD38" s="218"/>
      <c r="DE38" s="218"/>
      <c r="DF38" s="218"/>
      <c r="DG38" s="218"/>
      <c r="DH38" s="218"/>
      <c r="DI38" s="218"/>
      <c r="DJ38" s="218"/>
      <c r="DK38" s="218"/>
      <c r="DL38" s="218"/>
      <c r="DM38" s="218"/>
      <c r="DN38" s="218"/>
      <c r="DO38" s="218"/>
      <c r="DP38" s="218"/>
      <c r="DQ38" s="218"/>
      <c r="DR38" s="218"/>
      <c r="DS38" s="218"/>
      <c r="DT38" s="218"/>
      <c r="DU38" s="218"/>
      <c r="DV38" s="218"/>
      <c r="DW38" s="218"/>
      <c r="DX38" s="218"/>
      <c r="DY38" s="218"/>
      <c r="DZ38" s="218"/>
      <c r="EA38" s="218"/>
      <c r="EB38" s="218"/>
      <c r="EC38" s="218"/>
      <c r="ED38" s="218"/>
      <c r="EE38" s="218"/>
      <c r="EF38" s="218"/>
      <c r="EG38" s="218"/>
      <c r="EH38" s="218"/>
      <c r="EI38" s="218"/>
      <c r="EJ38" s="218"/>
      <c r="EK38" s="218"/>
      <c r="EL38" s="218"/>
      <c r="EM38" s="218"/>
      <c r="EN38" s="218"/>
      <c r="EO38" s="218"/>
      <c r="EP38" s="218"/>
      <c r="EQ38" s="218"/>
      <c r="ER38" s="218"/>
      <c r="ES38" s="218"/>
      <c r="ET38" s="218"/>
      <c r="EU38" s="218"/>
      <c r="EV38" s="218"/>
      <c r="EW38" s="218"/>
      <c r="EX38" s="218"/>
      <c r="EY38" s="218"/>
      <c r="EZ38" s="218"/>
      <c r="FA38" s="218"/>
      <c r="FB38" s="218"/>
      <c r="FC38" s="218"/>
      <c r="FD38" s="218"/>
    </row>
    <row r="39" spans="1:161" ht="12.75" customHeight="1">
      <c r="A39" s="169"/>
      <c r="B39" s="169"/>
      <c r="C39" s="170"/>
      <c r="D39" s="169"/>
      <c r="E39" s="162"/>
      <c r="F39" s="170"/>
      <c r="G39" s="248"/>
      <c r="H39" s="248"/>
      <c r="I39" s="248"/>
      <c r="J39" s="248"/>
      <c r="K39" s="248"/>
      <c r="L39" s="248"/>
      <c r="M39" s="248"/>
      <c r="N39" s="248"/>
      <c r="O39" s="248"/>
      <c r="P39" s="248"/>
      <c r="Q39" s="248"/>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8"/>
      <c r="BH39" s="248"/>
      <c r="BI39" s="248"/>
      <c r="BJ39" s="248"/>
      <c r="BK39" s="248"/>
      <c r="BL39" s="248"/>
      <c r="BM39" s="248"/>
      <c r="BN39" s="248"/>
      <c r="BO39" s="248"/>
      <c r="BP39" s="248"/>
      <c r="BQ39" s="249"/>
      <c r="BR39" s="249"/>
      <c r="BS39" s="249"/>
      <c r="BT39" s="249"/>
      <c r="BU39" s="249"/>
      <c r="BV39" s="249"/>
      <c r="BW39" s="249"/>
      <c r="BX39" s="249"/>
      <c r="BY39" s="249"/>
      <c r="BZ39" s="249"/>
      <c r="CA39" s="249"/>
      <c r="CB39" s="249"/>
      <c r="CC39" s="249"/>
      <c r="CD39" s="249"/>
      <c r="CE39" s="249"/>
      <c r="CF39" s="249"/>
      <c r="CG39" s="249"/>
      <c r="CH39" s="249"/>
      <c r="CI39" s="249"/>
      <c r="CJ39" s="249"/>
      <c r="CK39" s="249"/>
      <c r="CL39" s="249"/>
      <c r="CM39" s="249"/>
      <c r="CN39" s="249"/>
      <c r="CO39" s="249"/>
      <c r="CP39" s="249"/>
      <c r="CQ39" s="249"/>
      <c r="CR39" s="249"/>
      <c r="CS39" s="249"/>
      <c r="CT39" s="249"/>
      <c r="CU39" s="249"/>
      <c r="CV39" s="249"/>
      <c r="CW39" s="249"/>
      <c r="CX39" s="249"/>
      <c r="CY39" s="249"/>
      <c r="CZ39" s="249"/>
      <c r="DA39" s="249"/>
      <c r="DB39" s="249"/>
      <c r="DC39" s="249"/>
      <c r="DD39" s="249"/>
      <c r="DE39" s="248"/>
      <c r="DF39" s="248"/>
      <c r="DG39" s="248"/>
      <c r="DH39" s="248"/>
      <c r="DI39" s="248"/>
      <c r="DJ39" s="248"/>
      <c r="DK39" s="248"/>
      <c r="DL39" s="248"/>
      <c r="DM39" s="248"/>
      <c r="DN39" s="248"/>
      <c r="DO39" s="249"/>
      <c r="DP39" s="249"/>
      <c r="DQ39" s="249"/>
      <c r="DR39" s="249"/>
      <c r="DS39" s="249"/>
      <c r="DT39" s="249"/>
      <c r="DU39" s="249"/>
      <c r="DV39" s="249"/>
      <c r="DW39" s="249"/>
      <c r="DX39" s="249"/>
      <c r="DY39" s="249"/>
      <c r="DZ39" s="249"/>
      <c r="EA39" s="249"/>
      <c r="EB39" s="249"/>
      <c r="EC39" s="249"/>
      <c r="ED39" s="249"/>
      <c r="EE39" s="249"/>
      <c r="EF39" s="249"/>
      <c r="EG39" s="249"/>
      <c r="EH39" s="249"/>
      <c r="EI39" s="249"/>
      <c r="EJ39" s="249"/>
      <c r="EK39" s="249"/>
      <c r="EL39" s="249"/>
      <c r="EM39" s="249"/>
      <c r="EN39" s="249"/>
      <c r="EO39" s="249"/>
      <c r="EP39" s="249"/>
      <c r="EQ39" s="249"/>
      <c r="ER39" s="249"/>
      <c r="ES39" s="249"/>
      <c r="ET39" s="249"/>
      <c r="EU39" s="249"/>
      <c r="EV39" s="249"/>
      <c r="EW39" s="249"/>
      <c r="EX39" s="249"/>
      <c r="EY39" s="249"/>
      <c r="EZ39" s="249"/>
      <c r="FA39" s="249"/>
      <c r="FB39" s="249"/>
      <c r="FC39" s="249"/>
      <c r="FD39" s="249"/>
    </row>
    <row r="40" spans="1:161" ht="12.75" customHeight="1">
      <c r="A40" s="169" t="s">
        <v>61</v>
      </c>
      <c r="B40" s="169"/>
      <c r="C40" s="169"/>
      <c r="D40" s="169"/>
      <c r="E40" s="162"/>
      <c r="F40" s="170"/>
      <c r="G40" s="250"/>
      <c r="H40" s="250"/>
      <c r="I40" s="250"/>
      <c r="J40" s="250"/>
      <c r="K40" s="250"/>
      <c r="L40" s="250"/>
      <c r="M40" s="250"/>
      <c r="N40" s="250"/>
      <c r="O40" s="250"/>
      <c r="P40" s="250"/>
      <c r="Q40" s="250"/>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0"/>
      <c r="BH40" s="250"/>
      <c r="BI40" s="250"/>
      <c r="BJ40" s="250"/>
      <c r="BK40" s="250"/>
      <c r="BL40" s="250"/>
      <c r="BM40" s="250"/>
      <c r="BN40" s="250"/>
      <c r="BO40" s="250"/>
      <c r="BP40" s="250"/>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0"/>
      <c r="DF40" s="250"/>
      <c r="DG40" s="250"/>
      <c r="DH40" s="250"/>
      <c r="DI40" s="250"/>
      <c r="DJ40" s="250"/>
      <c r="DK40" s="250"/>
      <c r="DL40" s="250"/>
      <c r="DM40" s="250"/>
      <c r="DN40" s="250"/>
      <c r="DO40" s="251"/>
      <c r="DP40" s="251"/>
      <c r="DQ40" s="251"/>
      <c r="DR40" s="251"/>
      <c r="DS40" s="251"/>
      <c r="DT40" s="251"/>
      <c r="DU40" s="251"/>
      <c r="DV40" s="251"/>
      <c r="DW40" s="251"/>
      <c r="DX40" s="251"/>
      <c r="DY40" s="251"/>
      <c r="DZ40" s="251"/>
      <c r="EA40" s="251"/>
      <c r="EB40" s="251"/>
      <c r="EC40" s="251"/>
      <c r="ED40" s="251"/>
      <c r="EE40" s="251"/>
      <c r="EF40" s="251"/>
      <c r="EG40" s="251"/>
      <c r="EH40" s="251"/>
      <c r="EI40" s="251"/>
      <c r="EJ40" s="251"/>
      <c r="EK40" s="251"/>
      <c r="EL40" s="251"/>
      <c r="EM40" s="251"/>
      <c r="EN40" s="251"/>
      <c r="EO40" s="251"/>
      <c r="EP40" s="251"/>
      <c r="EQ40" s="251"/>
      <c r="ER40" s="251"/>
      <c r="ES40" s="251"/>
      <c r="ET40" s="251"/>
      <c r="EU40" s="251"/>
      <c r="EV40" s="251"/>
      <c r="EW40" s="251"/>
      <c r="EX40" s="251"/>
      <c r="EY40" s="251"/>
      <c r="EZ40" s="251"/>
      <c r="FA40" s="251"/>
      <c r="FB40" s="251"/>
      <c r="FC40" s="251"/>
      <c r="FD40" s="251"/>
    </row>
    <row r="41" spans="1:161" ht="12.75" customHeight="1">
      <c r="A41" s="166" t="s">
        <v>60</v>
      </c>
      <c r="B41" s="169"/>
      <c r="C41" s="169"/>
      <c r="D41" s="169"/>
      <c r="E41" s="162"/>
      <c r="F41" s="170"/>
      <c r="G41" s="252"/>
      <c r="H41" s="252"/>
      <c r="I41" s="252"/>
      <c r="J41" s="252"/>
      <c r="K41" s="252"/>
      <c r="L41" s="252"/>
      <c r="M41" s="252"/>
      <c r="N41" s="252"/>
      <c r="O41" s="252"/>
      <c r="P41" s="252"/>
      <c r="Q41" s="252"/>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2"/>
      <c r="BH41" s="252"/>
      <c r="BI41" s="252"/>
      <c r="BJ41" s="252"/>
      <c r="BK41" s="252"/>
      <c r="BL41" s="252"/>
      <c r="BM41" s="252"/>
      <c r="BN41" s="252"/>
      <c r="BO41" s="252"/>
      <c r="BP41" s="252"/>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2"/>
      <c r="DF41" s="252"/>
      <c r="DG41" s="252"/>
      <c r="DH41" s="252"/>
      <c r="DI41" s="252"/>
      <c r="DJ41" s="252"/>
      <c r="DK41" s="252"/>
      <c r="DL41" s="252"/>
      <c r="DM41" s="252"/>
      <c r="DN41" s="252"/>
      <c r="DO41" s="253"/>
      <c r="DP41" s="253"/>
      <c r="DQ41" s="253"/>
      <c r="DR41" s="253"/>
      <c r="DS41" s="253"/>
      <c r="DT41" s="253"/>
      <c r="DU41" s="253"/>
      <c r="DV41" s="253"/>
      <c r="DW41" s="253"/>
      <c r="DX41" s="253"/>
      <c r="DY41" s="253"/>
      <c r="DZ41" s="253"/>
      <c r="EA41" s="253"/>
      <c r="EB41" s="253"/>
      <c r="EC41" s="253"/>
      <c r="ED41" s="253"/>
      <c r="EE41" s="253"/>
      <c r="EF41" s="253"/>
      <c r="EG41" s="253"/>
      <c r="EH41" s="253"/>
      <c r="EI41" s="253"/>
      <c r="EJ41" s="253"/>
      <c r="EK41" s="253"/>
      <c r="EL41" s="253"/>
      <c r="EM41" s="253"/>
      <c r="EN41" s="253"/>
      <c r="EO41" s="253"/>
      <c r="EP41" s="253"/>
      <c r="EQ41" s="253"/>
      <c r="ER41" s="253"/>
      <c r="ES41" s="253"/>
      <c r="ET41" s="253"/>
      <c r="EU41" s="253"/>
      <c r="EV41" s="253"/>
      <c r="EW41" s="253"/>
      <c r="EX41" s="253"/>
      <c r="EY41" s="253"/>
      <c r="EZ41" s="253"/>
      <c r="FA41" s="253"/>
      <c r="FB41" s="253"/>
      <c r="FC41" s="253"/>
      <c r="FD41" s="253"/>
    </row>
    <row r="42" spans="1:161" s="85" customFormat="1" ht="12.75" customHeight="1">
      <c r="A42" s="257"/>
      <c r="B42" s="257" t="s">
        <v>59</v>
      </c>
      <c r="C42" s="257"/>
      <c r="D42" s="257"/>
      <c r="E42" s="258" t="s">
        <v>45</v>
      </c>
      <c r="F42" s="259"/>
      <c r="G42" s="44">
        <v>1098.5806718969268</v>
      </c>
      <c r="H42" s="44">
        <v>384.18684379687164</v>
      </c>
      <c r="I42" s="44">
        <v>144.82482262259273</v>
      </c>
      <c r="J42" s="44">
        <v>0</v>
      </c>
      <c r="K42" s="44">
        <v>2191.8064966895495</v>
      </c>
      <c r="L42" s="44">
        <v>15443.101934528253</v>
      </c>
      <c r="M42" s="44">
        <v>542.35349525667766</v>
      </c>
      <c r="N42" s="44">
        <v>2149.3104199744716</v>
      </c>
      <c r="O42" s="44">
        <v>2581.5743392743216</v>
      </c>
      <c r="P42" s="44">
        <v>1682.3186805866173</v>
      </c>
      <c r="Q42" s="44">
        <v>3110.4044357469015</v>
      </c>
      <c r="R42" s="44">
        <v>714.5238591373203</v>
      </c>
      <c r="S42" s="44">
        <v>655.96128464584251</v>
      </c>
      <c r="T42" s="44">
        <v>365.2528588026662</v>
      </c>
      <c r="U42" s="44">
        <v>1130.7851536080996</v>
      </c>
      <c r="V42" s="44">
        <v>413.56802136059656</v>
      </c>
      <c r="W42" s="44">
        <v>1432.3688515938359</v>
      </c>
      <c r="X42" s="44">
        <v>3781.2607539496325</v>
      </c>
      <c r="Y42" s="44">
        <v>0</v>
      </c>
      <c r="Z42" s="44">
        <v>710.472724771152</v>
      </c>
      <c r="AA42" s="44">
        <v>4683.468999578422</v>
      </c>
      <c r="AB42" s="44">
        <v>0</v>
      </c>
      <c r="AC42" s="44">
        <v>3916.0247823174814</v>
      </c>
      <c r="AD42" s="44">
        <v>444.25963028768001</v>
      </c>
      <c r="AE42" s="44">
        <v>1249.4194647420093</v>
      </c>
      <c r="AF42" s="44">
        <v>1285.483184333759</v>
      </c>
      <c r="AG42" s="44">
        <v>1393.7489489190216</v>
      </c>
      <c r="AH42" s="44">
        <v>433.95492002683699</v>
      </c>
      <c r="AI42" s="44">
        <v>35.798169595853246</v>
      </c>
      <c r="AJ42" s="44">
        <v>435.73569175706615</v>
      </c>
      <c r="AK42" s="44">
        <v>519.38465355747167</v>
      </c>
      <c r="AL42" s="44">
        <v>0</v>
      </c>
      <c r="AM42" s="44">
        <v>1643.081033862597</v>
      </c>
      <c r="AN42" s="44">
        <v>40.334951625293115</v>
      </c>
      <c r="AO42" s="44">
        <v>606.09019387468391</v>
      </c>
      <c r="AP42" s="44">
        <v>12458.471090023471</v>
      </c>
      <c r="AQ42" s="44">
        <v>0</v>
      </c>
      <c r="AR42" s="44">
        <v>423.58390550421564</v>
      </c>
      <c r="AS42" s="44">
        <v>1267.8650121767366</v>
      </c>
      <c r="AT42" s="44">
        <v>267.0685159420828</v>
      </c>
      <c r="AU42" s="44">
        <v>0</v>
      </c>
      <c r="AV42" s="44">
        <v>1563.0620587142325</v>
      </c>
      <c r="AW42" s="44">
        <v>124.56249700340413</v>
      </c>
      <c r="AX42" s="44">
        <v>6.2419454385365247</v>
      </c>
      <c r="AY42" s="44">
        <v>220.49829395480589</v>
      </c>
      <c r="AZ42" s="44">
        <v>8023.5128665228567</v>
      </c>
      <c r="BA42" s="44">
        <v>670.32514947316315</v>
      </c>
      <c r="BB42" s="44">
        <v>237.9783808372338</v>
      </c>
      <c r="BC42" s="44">
        <v>1127.4893361475895</v>
      </c>
      <c r="BD42" s="44">
        <v>228.1581434421926</v>
      </c>
      <c r="BE42" s="44">
        <v>1988.0362711953246</v>
      </c>
      <c r="BF42" s="44">
        <v>1184.1444203176225</v>
      </c>
      <c r="BG42" s="44">
        <v>215.38665958012226</v>
      </c>
      <c r="BH42" s="44">
        <v>371.80453789775919</v>
      </c>
      <c r="BI42" s="44">
        <v>0</v>
      </c>
      <c r="BJ42" s="44">
        <v>514.29770906413125</v>
      </c>
      <c r="BK42" s="44">
        <v>105.53641926924156</v>
      </c>
      <c r="BL42" s="44">
        <v>0</v>
      </c>
      <c r="BM42" s="44">
        <v>0.32894796241867341</v>
      </c>
      <c r="BN42" s="44">
        <v>1.6725651956748532E-2</v>
      </c>
      <c r="BO42" s="44">
        <v>1938.8570435990966</v>
      </c>
      <c r="BP42" s="44">
        <v>3031.1871595188477</v>
      </c>
      <c r="BQ42" s="44">
        <v>927.63957539907619</v>
      </c>
      <c r="BR42" s="44">
        <v>998.3538434815141</v>
      </c>
      <c r="BS42" s="44">
        <v>0</v>
      </c>
      <c r="BT42" s="44">
        <v>872.28361375891404</v>
      </c>
      <c r="BU42" s="44">
        <v>186.47959849348075</v>
      </c>
      <c r="BV42" s="44">
        <v>135.01185914979018</v>
      </c>
      <c r="BW42" s="44">
        <v>731.85193098659261</v>
      </c>
      <c r="BX42" s="44">
        <v>814.29256594724222</v>
      </c>
      <c r="BY42" s="44">
        <v>778.01362677829343</v>
      </c>
      <c r="BZ42" s="44">
        <v>358.35244906220481</v>
      </c>
      <c r="CA42" s="44">
        <v>0</v>
      </c>
      <c r="CB42" s="44">
        <v>11.572856391372962</v>
      </c>
      <c r="CC42" s="44">
        <v>0</v>
      </c>
      <c r="CD42" s="44">
        <v>781.78837470160204</v>
      </c>
      <c r="CE42" s="44">
        <v>1214.8527578215248</v>
      </c>
      <c r="CF42" s="44">
        <v>168.20248434832422</v>
      </c>
      <c r="CG42" s="44">
        <v>493.17421972358113</v>
      </c>
      <c r="CH42" s="44">
        <v>944.57516472445627</v>
      </c>
      <c r="CI42" s="44">
        <v>2710.5678844098925</v>
      </c>
      <c r="CJ42" s="44">
        <v>0.92773364221406363</v>
      </c>
      <c r="CK42" s="44">
        <v>308.25701896837489</v>
      </c>
      <c r="CL42" s="44">
        <v>1607.0062096217775</v>
      </c>
      <c r="CM42" s="44">
        <v>408.30449826989621</v>
      </c>
      <c r="CN42" s="44">
        <v>1415.4686712907351</v>
      </c>
      <c r="CO42" s="44">
        <v>429.53537690379795</v>
      </c>
      <c r="CP42" s="44">
        <v>470.75194963153751</v>
      </c>
      <c r="CQ42" s="44">
        <v>949.41449676367415</v>
      </c>
      <c r="CR42" s="44">
        <v>4884.983273190699</v>
      </c>
      <c r="CS42" s="44">
        <v>163.42509165475673</v>
      </c>
      <c r="CT42" s="44">
        <v>710.94903532342505</v>
      </c>
      <c r="CU42" s="44">
        <v>3.6465903520163754</v>
      </c>
      <c r="CV42" s="44">
        <v>2776.7972235994052</v>
      </c>
      <c r="CW42" s="44">
        <v>0</v>
      </c>
      <c r="CX42" s="44">
        <v>663.37697480998054</v>
      </c>
      <c r="CY42" s="44">
        <v>591.34531495376029</v>
      </c>
      <c r="CZ42" s="44">
        <v>3.9849610589707694</v>
      </c>
      <c r="DA42" s="44">
        <v>0.20917584716218102</v>
      </c>
      <c r="DB42" s="44">
        <v>13214.256875268888</v>
      </c>
      <c r="DC42" s="44">
        <v>1522.1014843557984</v>
      </c>
      <c r="DD42" s="44">
        <v>2394.0073379535261</v>
      </c>
      <c r="DE42" s="44">
        <v>146.88242513648649</v>
      </c>
      <c r="DF42" s="44">
        <v>749.39213850934084</v>
      </c>
      <c r="DG42" s="44">
        <v>1414.8327232484889</v>
      </c>
      <c r="DH42" s="44">
        <v>62.01710231063133</v>
      </c>
      <c r="DI42" s="44">
        <v>1042.5223363115083</v>
      </c>
      <c r="DJ42" s="44">
        <v>411.74749897618909</v>
      </c>
      <c r="DK42" s="44">
        <v>505.72754070223004</v>
      </c>
      <c r="DL42" s="44">
        <v>612.52098350943027</v>
      </c>
      <c r="DM42" s="44">
        <v>18.210884826579552</v>
      </c>
      <c r="DN42" s="44">
        <v>1232.192566871671</v>
      </c>
      <c r="DO42" s="44">
        <v>3.7435022716713076</v>
      </c>
      <c r="DP42" s="44">
        <v>1669.1732695470175</v>
      </c>
      <c r="DQ42" s="44">
        <v>1134.9543502241415</v>
      </c>
      <c r="DR42" s="44">
        <v>2496.4529990592182</v>
      </c>
      <c r="DS42" s="44">
        <v>165.60758725562602</v>
      </c>
      <c r="DT42" s="44">
        <v>708.57435599551434</v>
      </c>
      <c r="DU42" s="44">
        <v>1109.1344283252738</v>
      </c>
      <c r="DV42" s="44">
        <v>785.61625290597249</v>
      </c>
      <c r="DW42" s="44">
        <v>1205.1769020448926</v>
      </c>
      <c r="DX42" s="44">
        <v>69.132711881155501</v>
      </c>
      <c r="DY42" s="44">
        <v>681.18395519196054</v>
      </c>
      <c r="DZ42" s="44">
        <v>4948.5163289904149</v>
      </c>
      <c r="EA42" s="44">
        <v>989.80152977053444</v>
      </c>
      <c r="EB42" s="44">
        <v>1166.1389882240394</v>
      </c>
      <c r="EC42" s="44">
        <v>655.24470345621205</v>
      </c>
      <c r="ED42" s="44">
        <v>670.76392852342121</v>
      </c>
      <c r="EE42" s="44">
        <v>371.37814047313407</v>
      </c>
      <c r="EF42" s="44">
        <v>1918.459658321628</v>
      </c>
      <c r="EG42" s="44">
        <v>683.31486985993354</v>
      </c>
      <c r="EH42" s="44">
        <v>3971.8104992366598</v>
      </c>
      <c r="EI42" s="44">
        <v>1428.2686027077998</v>
      </c>
      <c r="EJ42" s="44">
        <v>341.05653382761818</v>
      </c>
      <c r="EK42" s="44">
        <v>167.05052540665037</v>
      </c>
      <c r="EL42" s="44">
        <v>315.91235632183907</v>
      </c>
      <c r="EM42" s="44">
        <v>246.62058889055837</v>
      </c>
      <c r="EN42" s="44">
        <v>0</v>
      </c>
      <c r="EO42" s="44">
        <v>8760.167349799307</v>
      </c>
      <c r="EP42" s="44">
        <v>1215.3786284117241</v>
      </c>
      <c r="EQ42" s="44">
        <v>448.52820814035221</v>
      </c>
      <c r="ER42" s="44">
        <v>3286.2754218673281</v>
      </c>
      <c r="ES42" s="44">
        <v>144.05479285010213</v>
      </c>
      <c r="ET42" s="44">
        <v>1117.7256862793633</v>
      </c>
      <c r="EU42" s="44">
        <v>673.6361628506221</v>
      </c>
      <c r="EV42" s="44">
        <v>561.10319078783698</v>
      </c>
      <c r="EW42" s="44">
        <v>480.22938179282022</v>
      </c>
      <c r="EX42" s="44">
        <v>1117.2560243744806</v>
      </c>
      <c r="EY42" s="44">
        <v>625.84036547170183</v>
      </c>
      <c r="EZ42" s="44">
        <v>0</v>
      </c>
      <c r="FA42" s="44">
        <v>877.05657822988553</v>
      </c>
      <c r="FB42" s="44">
        <v>292.42864462458925</v>
      </c>
      <c r="FC42" s="44">
        <v>635.24095885177007</v>
      </c>
      <c r="FD42" s="44">
        <v>247.23975357363418</v>
      </c>
      <c r="FE42" s="1" t="s">
        <v>3127</v>
      </c>
    </row>
    <row r="43" spans="1:161" s="108" customFormat="1" ht="12.75" customHeight="1">
      <c r="A43" s="260"/>
      <c r="B43" s="260" t="s">
        <v>58</v>
      </c>
      <c r="C43" s="260"/>
      <c r="D43" s="260"/>
      <c r="E43" s="261" t="s">
        <v>56</v>
      </c>
      <c r="F43" s="262"/>
      <c r="G43" s="45">
        <v>8.2395434039387059</v>
      </c>
      <c r="H43" s="45">
        <v>94.79957681594172</v>
      </c>
      <c r="I43" s="45">
        <v>8.3914717414022046</v>
      </c>
      <c r="J43" s="45">
        <v>5.8369032932263165</v>
      </c>
      <c r="K43" s="45">
        <v>17.580044139338355</v>
      </c>
      <c r="L43" s="45">
        <v>33.593044298845491</v>
      </c>
      <c r="M43" s="45">
        <v>24.187243490546997</v>
      </c>
      <c r="N43" s="45">
        <v>4.7239189315401138</v>
      </c>
      <c r="O43" s="45">
        <v>1.6352061246928831</v>
      </c>
      <c r="P43" s="45">
        <v>1.5188861501565518E-2</v>
      </c>
      <c r="Q43" s="45">
        <v>4.4369699934768425</v>
      </c>
      <c r="R43" s="45">
        <v>25.295929707577969</v>
      </c>
      <c r="S43" s="45">
        <v>9.2650681918169813</v>
      </c>
      <c r="T43" s="45">
        <v>11.435916345624657</v>
      </c>
      <c r="U43" s="45">
        <v>9.9414681316060616</v>
      </c>
      <c r="V43" s="45">
        <v>12.936088117202827</v>
      </c>
      <c r="W43" s="45">
        <v>10.366654792062487</v>
      </c>
      <c r="X43" s="45">
        <v>1.5108086970123573</v>
      </c>
      <c r="Y43" s="45">
        <v>22.824134251624795</v>
      </c>
      <c r="Z43" s="45">
        <v>6.0856397470169714</v>
      </c>
      <c r="AA43" s="45">
        <v>30.336398424544321</v>
      </c>
      <c r="AB43" s="45">
        <v>93.861594776414719</v>
      </c>
      <c r="AC43" s="45">
        <v>0.93281145344943073</v>
      </c>
      <c r="AD43" s="45">
        <v>8.865308282614448</v>
      </c>
      <c r="AE43" s="45">
        <v>6.6007620926166677</v>
      </c>
      <c r="AF43" s="45">
        <v>1.4550021285653469</v>
      </c>
      <c r="AG43" s="45">
        <v>1.0401621934736436</v>
      </c>
      <c r="AH43" s="45">
        <v>60.063005433975405</v>
      </c>
      <c r="AI43" s="45">
        <v>0.75184255284684542</v>
      </c>
      <c r="AJ43" s="45">
        <v>15.023066308045287</v>
      </c>
      <c r="AK43" s="45">
        <v>2.3166677005148566</v>
      </c>
      <c r="AL43" s="45">
        <v>1.329317413507876</v>
      </c>
      <c r="AM43" s="45">
        <v>9.1849853553260363</v>
      </c>
      <c r="AN43" s="45">
        <v>10.421519814051237</v>
      </c>
      <c r="AO43" s="45">
        <v>6.2566591739252599</v>
      </c>
      <c r="AP43" s="45">
        <v>0.9426090906796557</v>
      </c>
      <c r="AQ43" s="45">
        <v>15.421074958639121</v>
      </c>
      <c r="AR43" s="45">
        <v>30.533936672172246</v>
      </c>
      <c r="AS43" s="45">
        <v>66.512475936449036</v>
      </c>
      <c r="AT43" s="45">
        <v>7.8218533330283666</v>
      </c>
      <c r="AU43" s="45">
        <v>82.942617082210248</v>
      </c>
      <c r="AV43" s="45">
        <v>10.737625418060201</v>
      </c>
      <c r="AW43" s="45">
        <v>2.3122213165843601</v>
      </c>
      <c r="AX43" s="45">
        <v>13.542880160203492</v>
      </c>
      <c r="AY43" s="45">
        <v>11.458893967681711</v>
      </c>
      <c r="AZ43" s="45">
        <v>12.143479052669804</v>
      </c>
      <c r="BA43" s="45">
        <v>5.0297930634210042</v>
      </c>
      <c r="BB43" s="45">
        <v>15.914327782898596</v>
      </c>
      <c r="BC43" s="45">
        <v>27.734255914795156</v>
      </c>
      <c r="BD43" s="45">
        <v>1.8182820539745879</v>
      </c>
      <c r="BE43" s="45">
        <v>6.9142752312812856</v>
      </c>
      <c r="BF43" s="45">
        <v>1.3194533145995657</v>
      </c>
      <c r="BG43" s="45">
        <v>10.957063133518089</v>
      </c>
      <c r="BH43" s="45">
        <v>24.810330693489949</v>
      </c>
      <c r="BI43" s="45">
        <v>3.392929703372613E-2</v>
      </c>
      <c r="BJ43" s="45">
        <v>45.952238323810398</v>
      </c>
      <c r="BK43" s="45">
        <v>1.4603519318860068</v>
      </c>
      <c r="BL43" s="45">
        <v>70.13973685579073</v>
      </c>
      <c r="BM43" s="45">
        <v>27.264544586142534</v>
      </c>
      <c r="BN43" s="45">
        <v>12.032270732553007</v>
      </c>
      <c r="BO43" s="45">
        <v>3.7007121764808062</v>
      </c>
      <c r="BP43" s="45">
        <v>11.849000036561735</v>
      </c>
      <c r="BQ43" s="45">
        <v>33.775166788212729</v>
      </c>
      <c r="BR43" s="45">
        <v>15.629278069507356</v>
      </c>
      <c r="BS43" s="45">
        <v>3.1540305458530238</v>
      </c>
      <c r="BT43" s="45">
        <v>48.53353102633816</v>
      </c>
      <c r="BU43" s="45">
        <v>31.195622077059795</v>
      </c>
      <c r="BV43" s="45">
        <v>9.1639603478683931</v>
      </c>
      <c r="BW43" s="45">
        <v>23.988141659099409</v>
      </c>
      <c r="BX43" s="45">
        <v>34.334676258992808</v>
      </c>
      <c r="BY43" s="45">
        <v>12.492807913458781</v>
      </c>
      <c r="BZ43" s="45">
        <v>10.56915396032924</v>
      </c>
      <c r="CA43" s="45">
        <v>10.152921128159841</v>
      </c>
      <c r="CB43" s="45">
        <v>0.28048395581273017</v>
      </c>
      <c r="CC43" s="45">
        <v>12.623939679547597</v>
      </c>
      <c r="CD43" s="45">
        <v>18.295191118525121</v>
      </c>
      <c r="CE43" s="45">
        <v>12.333113874841134</v>
      </c>
      <c r="CF43" s="45">
        <v>7.6536785616523177</v>
      </c>
      <c r="CG43" s="45">
        <v>1.7792238170327919</v>
      </c>
      <c r="CH43" s="45">
        <v>64.020321369047011</v>
      </c>
      <c r="CI43" s="45">
        <v>7.9734331686618249</v>
      </c>
      <c r="CJ43" s="45">
        <v>65.064899061215414</v>
      </c>
      <c r="CK43" s="45">
        <v>3.5606385294068406</v>
      </c>
      <c r="CL43" s="45">
        <v>0.91037602709653143</v>
      </c>
      <c r="CM43" s="45">
        <v>25.271610128383404</v>
      </c>
      <c r="CN43" s="45">
        <v>6.7525090091835551</v>
      </c>
      <c r="CO43" s="45">
        <v>1.4768973716342138</v>
      </c>
      <c r="CP43" s="45">
        <v>5.5849610073692491</v>
      </c>
      <c r="CQ43" s="45">
        <v>1.1574880181827165</v>
      </c>
      <c r="CR43" s="45">
        <v>2.2443256983356306</v>
      </c>
      <c r="CS43" s="45">
        <v>1.5845709314608836</v>
      </c>
      <c r="CT43" s="45">
        <v>26.021666796744963</v>
      </c>
      <c r="CU43" s="45">
        <v>3.4262984527792351</v>
      </c>
      <c r="CV43" s="45">
        <v>1.6209552140142125</v>
      </c>
      <c r="CW43" s="45">
        <v>28.358489083271426</v>
      </c>
      <c r="CX43" s="45">
        <v>11.714572804329659</v>
      </c>
      <c r="CY43" s="45">
        <v>1.3293084394811843</v>
      </c>
      <c r="CZ43" s="45">
        <v>66.117334964514143</v>
      </c>
      <c r="DA43" s="45">
        <v>3.9752998187142659</v>
      </c>
      <c r="DB43" s="45">
        <v>15.917536486083993</v>
      </c>
      <c r="DC43" s="45">
        <v>40.538635703486335</v>
      </c>
      <c r="DD43" s="45">
        <v>1.3970852017937219</v>
      </c>
      <c r="DE43" s="45">
        <v>19.508715183100463</v>
      </c>
      <c r="DF43" s="45">
        <v>7.3938222441304671</v>
      </c>
      <c r="DG43" s="45">
        <v>12.32242785392015</v>
      </c>
      <c r="DH43" s="45">
        <v>1.4949360179513616</v>
      </c>
      <c r="DI43" s="45">
        <v>5.9968995866115486</v>
      </c>
      <c r="DJ43" s="45">
        <v>4.2240056497647327</v>
      </c>
      <c r="DK43" s="45">
        <v>16.505478787577267</v>
      </c>
      <c r="DL43" s="45">
        <v>1.2640466080774169</v>
      </c>
      <c r="DM43" s="45">
        <v>17.988600820184889</v>
      </c>
      <c r="DN43" s="45">
        <v>38.490115646058321</v>
      </c>
      <c r="DO43" s="45">
        <v>34.239839844834094</v>
      </c>
      <c r="DP43" s="45">
        <v>17.970130064284646</v>
      </c>
      <c r="DQ43" s="45">
        <v>4.4147205858192313</v>
      </c>
      <c r="DR43" s="45">
        <v>15.526608863688372</v>
      </c>
      <c r="DS43" s="45">
        <v>15.732686138254037</v>
      </c>
      <c r="DT43" s="45">
        <v>13.020955861590467</v>
      </c>
      <c r="DU43" s="45">
        <v>2.4908044299927741</v>
      </c>
      <c r="DV43" s="45">
        <v>0.55048689628128877</v>
      </c>
      <c r="DW43" s="45">
        <v>4.4844873033284767</v>
      </c>
      <c r="DX43" s="45">
        <v>44.422133798873482</v>
      </c>
      <c r="DY43" s="45">
        <v>20.997748792227029</v>
      </c>
      <c r="DZ43" s="45">
        <v>1.1667336279630374</v>
      </c>
      <c r="EA43" s="45">
        <v>0.61903214517822325</v>
      </c>
      <c r="EB43" s="45">
        <v>3.1126802268637679</v>
      </c>
      <c r="EC43" s="45">
        <v>3.7769213679011502</v>
      </c>
      <c r="ED43" s="45">
        <v>17.260273821669948</v>
      </c>
      <c r="EE43" s="45">
        <v>1.11702273977627</v>
      </c>
      <c r="EF43" s="45">
        <v>0.55421317119922109</v>
      </c>
      <c r="EG43" s="45">
        <v>3.3713836271036479</v>
      </c>
      <c r="EH43" s="45">
        <v>5.6395951290466062</v>
      </c>
      <c r="EI43" s="45">
        <v>3.2517997056072616</v>
      </c>
      <c r="EJ43" s="45">
        <v>0.66338657798615275</v>
      </c>
      <c r="EK43" s="45">
        <v>19.591622282999857</v>
      </c>
      <c r="EL43" s="45">
        <v>0.87293462643678166</v>
      </c>
      <c r="EM43" s="45">
        <v>25.372859533592045</v>
      </c>
      <c r="EN43" s="45">
        <v>17.85251034328525</v>
      </c>
      <c r="EO43" s="45">
        <v>1.563573810181154</v>
      </c>
      <c r="EP43" s="45">
        <v>4.8849521518405181</v>
      </c>
      <c r="EQ43" s="45">
        <v>21.397985614281726</v>
      </c>
      <c r="ER43" s="45">
        <v>0</v>
      </c>
      <c r="ES43" s="45">
        <v>19.533503714166674</v>
      </c>
      <c r="ET43" s="45">
        <v>0.68977779978052267</v>
      </c>
      <c r="EU43" s="45">
        <v>6.2408157255392771</v>
      </c>
      <c r="EV43" s="45">
        <v>9.863939225935848</v>
      </c>
      <c r="EW43" s="45">
        <v>0.60130383400817555</v>
      </c>
      <c r="EX43" s="45">
        <v>0.88237466531252884</v>
      </c>
      <c r="EY43" s="45">
        <v>9.7587826919624163</v>
      </c>
      <c r="EZ43" s="45">
        <v>0.20044735030970406</v>
      </c>
      <c r="FA43" s="45">
        <v>1.7208224432619446</v>
      </c>
      <c r="FB43" s="45">
        <v>37.108830718868568</v>
      </c>
      <c r="FC43" s="45">
        <v>28.715646959150789</v>
      </c>
      <c r="FD43" s="45">
        <v>33.700115983069487</v>
      </c>
      <c r="FE43" s="1" t="s">
        <v>3127</v>
      </c>
    </row>
    <row r="44" spans="1:161" s="108" customFormat="1" ht="12.75" customHeight="1">
      <c r="A44" s="260"/>
      <c r="B44" s="275" t="s">
        <v>57</v>
      </c>
      <c r="C44" s="260"/>
      <c r="D44" s="260"/>
      <c r="E44" s="261" t="s">
        <v>56</v>
      </c>
      <c r="F44" s="262"/>
      <c r="G44" s="45">
        <v>9.2771975098185102</v>
      </c>
      <c r="H44" s="45"/>
      <c r="I44" s="45"/>
      <c r="J44" s="45"/>
      <c r="K44" s="45"/>
      <c r="L44" s="45"/>
      <c r="M44" s="45"/>
      <c r="N44" s="45"/>
      <c r="O44" s="45">
        <v>2.3598800038007846</v>
      </c>
      <c r="P44" s="45"/>
      <c r="Q44" s="45"/>
      <c r="R44" s="45">
        <v>25.539417934291865</v>
      </c>
      <c r="S44" s="45"/>
      <c r="T44" s="45"/>
      <c r="U44" s="45">
        <v>11.437603754636935</v>
      </c>
      <c r="V44" s="45"/>
      <c r="W44" s="45">
        <v>11.123197698965591</v>
      </c>
      <c r="X44" s="45"/>
      <c r="Y44" s="45"/>
      <c r="Z44" s="45"/>
      <c r="AA44" s="45">
        <v>35.204469809333034</v>
      </c>
      <c r="AB44" s="45"/>
      <c r="AC44" s="45"/>
      <c r="AD44" s="45"/>
      <c r="AE44" s="45"/>
      <c r="AF44" s="45"/>
      <c r="AG44" s="45"/>
      <c r="AH44" s="45"/>
      <c r="AI44" s="45"/>
      <c r="AJ44" s="45"/>
      <c r="AK44" s="45"/>
      <c r="AL44" s="45"/>
      <c r="AM44" s="45"/>
      <c r="AN44" s="45"/>
      <c r="AO44" s="45">
        <v>10.224297555493116</v>
      </c>
      <c r="AP44" s="45">
        <v>1.504151629104308</v>
      </c>
      <c r="AQ44" s="45"/>
      <c r="AR44" s="45"/>
      <c r="AS44" s="45">
        <v>69.344622521164325</v>
      </c>
      <c r="AT44" s="45"/>
      <c r="AU44" s="45"/>
      <c r="AV44" s="45"/>
      <c r="AW44" s="45"/>
      <c r="AX44" s="45"/>
      <c r="AY44" s="45"/>
      <c r="AZ44" s="45">
        <v>12.676312311313167</v>
      </c>
      <c r="BA44" s="45"/>
      <c r="BB44" s="45">
        <v>22.373896596717621</v>
      </c>
      <c r="BC44" s="45">
        <v>27.772460325170226</v>
      </c>
      <c r="BD44" s="45"/>
      <c r="BE44" s="45"/>
      <c r="BF44" s="45"/>
      <c r="BG44" s="45">
        <v>17.30070991989674</v>
      </c>
      <c r="BH44" s="45"/>
      <c r="BI44" s="45"/>
      <c r="BJ44" s="45">
        <v>47.670129769215634</v>
      </c>
      <c r="BK44" s="45">
        <v>2.0502441374648535</v>
      </c>
      <c r="BL44" s="45"/>
      <c r="BM44" s="45"/>
      <c r="BN44" s="45"/>
      <c r="BO44" s="45"/>
      <c r="BP44" s="45"/>
      <c r="BQ44" s="45">
        <v>34.553115630824081</v>
      </c>
      <c r="BR44" s="45"/>
      <c r="BS44" s="45"/>
      <c r="BT44" s="45">
        <v>50.540143143578327</v>
      </c>
      <c r="BU44" s="45"/>
      <c r="BV44" s="45"/>
      <c r="BW44" s="45">
        <v>24.033705464451685</v>
      </c>
      <c r="BX44" s="45"/>
      <c r="BY44" s="45"/>
      <c r="BZ44" s="45"/>
      <c r="CA44" s="45">
        <v>10.687348217242521</v>
      </c>
      <c r="CB44" s="45"/>
      <c r="CC44" s="45"/>
      <c r="CD44" s="45">
        <v>19.8179412695217</v>
      </c>
      <c r="CE44" s="45"/>
      <c r="CF44" s="45"/>
      <c r="CG44" s="45"/>
      <c r="CH44" s="45"/>
      <c r="CI44" s="45"/>
      <c r="CJ44" s="45"/>
      <c r="CK44" s="45"/>
      <c r="CL44" s="45">
        <v>1.229207175562943</v>
      </c>
      <c r="CM44" s="45"/>
      <c r="CN44" s="45"/>
      <c r="CO44" s="45">
        <v>4.1215217531007005</v>
      </c>
      <c r="CP44" s="45">
        <v>10.665300135937612</v>
      </c>
      <c r="CQ44" s="45"/>
      <c r="CR44" s="45"/>
      <c r="CS44" s="45"/>
      <c r="CT44" s="45"/>
      <c r="CU44" s="45">
        <v>12.237097176472611</v>
      </c>
      <c r="CV44" s="45"/>
      <c r="CW44" s="45"/>
      <c r="CX44" s="45"/>
      <c r="CY44" s="45"/>
      <c r="CZ44" s="45"/>
      <c r="DA44" s="45"/>
      <c r="DB44" s="45"/>
      <c r="DC44" s="45"/>
      <c r="DD44" s="45"/>
      <c r="DE44" s="45"/>
      <c r="DF44" s="45"/>
      <c r="DG44" s="45"/>
      <c r="DH44" s="45">
        <v>1.5418885317484383</v>
      </c>
      <c r="DI44" s="45"/>
      <c r="DJ44" s="45"/>
      <c r="DK44" s="45"/>
      <c r="DL44" s="45"/>
      <c r="DM44" s="45">
        <v>21.156808229651769</v>
      </c>
      <c r="DN44" s="45"/>
      <c r="DO44" s="45"/>
      <c r="DP44" s="45"/>
      <c r="DQ44" s="45"/>
      <c r="DR44" s="45"/>
      <c r="DS44" s="45"/>
      <c r="DT44" s="45">
        <v>15.435801244039984</v>
      </c>
      <c r="DU44" s="45"/>
      <c r="DV44" s="45">
        <v>1.2763684913217623</v>
      </c>
      <c r="DW44" s="45">
        <v>4.8819234106648768</v>
      </c>
      <c r="DX44" s="45"/>
      <c r="DY44" s="45">
        <v>23.937578510871081</v>
      </c>
      <c r="DZ44" s="45"/>
      <c r="EA44" s="45"/>
      <c r="EB44" s="45"/>
      <c r="EC44" s="45">
        <v>6.099801183782521</v>
      </c>
      <c r="ED44" s="45"/>
      <c r="EE44" s="45">
        <v>1.2340684027141022</v>
      </c>
      <c r="EF44" s="45"/>
      <c r="EG44" s="45"/>
      <c r="EH44" s="45"/>
      <c r="EI44" s="45"/>
      <c r="EJ44" s="45"/>
      <c r="EK44" s="45"/>
      <c r="EL44" s="45"/>
      <c r="EM44" s="45"/>
      <c r="EN44" s="45"/>
      <c r="EO44" s="45">
        <v>2.5792894004714677</v>
      </c>
      <c r="EP44" s="45">
        <v>5.1428369271045229</v>
      </c>
      <c r="EQ44" s="45">
        <v>23.0678940425409</v>
      </c>
      <c r="ER44" s="45"/>
      <c r="ES44" s="45"/>
      <c r="ET44" s="45"/>
      <c r="EU44" s="45"/>
      <c r="EV44" s="45">
        <v>10.933321913383152</v>
      </c>
      <c r="EW44" s="45"/>
      <c r="EX44" s="45"/>
      <c r="EY44" s="45"/>
      <c r="EZ44" s="45"/>
      <c r="FA44" s="45"/>
      <c r="FB44" s="45">
        <v>39.981743284906116</v>
      </c>
      <c r="FC44" s="45">
        <v>31.727511337774306</v>
      </c>
      <c r="FD44" s="45">
        <v>33.766005412543244</v>
      </c>
      <c r="FE44" s="1" t="s">
        <v>3127</v>
      </c>
    </row>
    <row r="45" spans="1:161" s="85" customFormat="1" ht="12.75" customHeight="1">
      <c r="A45" s="257"/>
      <c r="B45" s="269" t="s">
        <v>55</v>
      </c>
      <c r="C45" s="257"/>
      <c r="D45" s="257"/>
      <c r="E45" s="258" t="s">
        <v>515</v>
      </c>
      <c r="F45" s="259"/>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row>
    <row r="46" spans="1:161" s="85" customFormat="1" ht="12.75" customHeight="1">
      <c r="A46" s="257"/>
      <c r="B46" s="269" t="s">
        <v>54</v>
      </c>
      <c r="C46" s="257"/>
      <c r="D46" s="257"/>
      <c r="E46" s="258" t="s">
        <v>45</v>
      </c>
      <c r="F46" s="259"/>
      <c r="G46" s="44"/>
      <c r="H46" s="44"/>
      <c r="I46" s="44">
        <v>1563.4905045139899</v>
      </c>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v>5.2045417400482368</v>
      </c>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1" t="s">
        <v>3127</v>
      </c>
    </row>
    <row r="47" spans="1:161" s="109" customFormat="1" ht="12.75" customHeight="1">
      <c r="A47" s="263"/>
      <c r="B47" s="264" t="s">
        <v>53</v>
      </c>
      <c r="C47" s="263"/>
      <c r="D47" s="263"/>
      <c r="E47" s="265" t="s">
        <v>52</v>
      </c>
      <c r="F47" s="266"/>
      <c r="G47" s="46"/>
      <c r="H47" s="46"/>
      <c r="I47" s="46"/>
      <c r="J47" s="46">
        <v>3.7781709458772985</v>
      </c>
      <c r="K47" s="46">
        <v>5.4318862358460223</v>
      </c>
      <c r="L47" s="46"/>
      <c r="M47" s="46"/>
      <c r="N47" s="46"/>
      <c r="O47" s="46"/>
      <c r="P47" s="46"/>
      <c r="Q47" s="46"/>
      <c r="R47" s="46"/>
      <c r="S47" s="46"/>
      <c r="T47" s="46"/>
      <c r="U47" s="46">
        <v>0.27994291282467865</v>
      </c>
      <c r="V47" s="46">
        <v>2.8373070860114242</v>
      </c>
      <c r="W47" s="46"/>
      <c r="X47" s="46"/>
      <c r="Y47" s="46"/>
      <c r="Z47" s="46"/>
      <c r="AA47" s="46">
        <v>0.24552265281748564</v>
      </c>
      <c r="AB47" s="46"/>
      <c r="AC47" s="46"/>
      <c r="AD47" s="46"/>
      <c r="AE47" s="46"/>
      <c r="AF47" s="46"/>
      <c r="AG47" s="46"/>
      <c r="AH47" s="46"/>
      <c r="AI47" s="46"/>
      <c r="AJ47" s="46">
        <v>0.10562185447258725</v>
      </c>
      <c r="AK47" s="46"/>
      <c r="AL47" s="46">
        <v>3.0128029921599655</v>
      </c>
      <c r="AM47" s="46"/>
      <c r="AN47" s="46">
        <v>5.9432276943460902</v>
      </c>
      <c r="AO47" s="46"/>
      <c r="AP47" s="46"/>
      <c r="AQ47" s="46">
        <v>0.94404615449879103</v>
      </c>
      <c r="AR47" s="46"/>
      <c r="AS47" s="46"/>
      <c r="AT47" s="46">
        <v>3.7641011951638661</v>
      </c>
      <c r="AU47" s="46"/>
      <c r="AV47" s="46"/>
      <c r="AW47" s="46"/>
      <c r="AX47" s="46">
        <v>2.3109438164520193</v>
      </c>
      <c r="AY47" s="46"/>
      <c r="AZ47" s="46"/>
      <c r="BA47" s="46"/>
      <c r="BB47" s="46"/>
      <c r="BC47" s="46"/>
      <c r="BD47" s="46"/>
      <c r="BE47" s="46"/>
      <c r="BF47" s="46"/>
      <c r="BG47" s="46"/>
      <c r="BH47" s="46"/>
      <c r="BI47" s="46"/>
      <c r="BJ47" s="46"/>
      <c r="BK47" s="46"/>
      <c r="BL47" s="46">
        <v>0.77264251168250331</v>
      </c>
      <c r="BM47" s="46">
        <v>5.1119843597733663</v>
      </c>
      <c r="BN47" s="46">
        <v>2.2000888216129026</v>
      </c>
      <c r="BO47" s="46"/>
      <c r="BP47" s="46"/>
      <c r="BQ47" s="46"/>
      <c r="BR47" s="46"/>
      <c r="BS47" s="46"/>
      <c r="BT47" s="46"/>
      <c r="BU47" s="46"/>
      <c r="BV47" s="46"/>
      <c r="BW47" s="46"/>
      <c r="BX47" s="46"/>
      <c r="BY47" s="46">
        <v>1.627552345527616</v>
      </c>
      <c r="BZ47" s="46"/>
      <c r="CA47" s="46">
        <v>2.1076622695661773</v>
      </c>
      <c r="CB47" s="46"/>
      <c r="CC47" s="46"/>
      <c r="CD47" s="46"/>
      <c r="CE47" s="46">
        <v>5.0834525885249739</v>
      </c>
      <c r="CF47" s="46">
        <v>5.3628424458690294</v>
      </c>
      <c r="CG47" s="46"/>
      <c r="CH47" s="46"/>
      <c r="CI47" s="46"/>
      <c r="CJ47" s="46">
        <v>0.34660811030207278</v>
      </c>
      <c r="CK47" s="46"/>
      <c r="CL47" s="46"/>
      <c r="CM47" s="46"/>
      <c r="CN47" s="46"/>
      <c r="CO47" s="46"/>
      <c r="CP47" s="46"/>
      <c r="CQ47" s="46"/>
      <c r="CR47" s="46"/>
      <c r="CS47" s="46"/>
      <c r="CT47" s="46">
        <v>1.2913891884229254</v>
      </c>
      <c r="CU47" s="46">
        <v>1.6333628615413724</v>
      </c>
      <c r="CV47" s="46"/>
      <c r="CW47" s="46">
        <v>7.2542287457261976</v>
      </c>
      <c r="CX47" s="46"/>
      <c r="CY47" s="46"/>
      <c r="CZ47" s="46">
        <v>3.4903761673076703</v>
      </c>
      <c r="DA47" s="46"/>
      <c r="DB47" s="46"/>
      <c r="DC47" s="46"/>
      <c r="DD47" s="46"/>
      <c r="DE47" s="46"/>
      <c r="DF47" s="46"/>
      <c r="DG47" s="46"/>
      <c r="DH47" s="46"/>
      <c r="DI47" s="46"/>
      <c r="DJ47" s="46"/>
      <c r="DK47" s="46"/>
      <c r="DL47" s="46"/>
      <c r="DM47" s="46"/>
      <c r="DN47" s="46"/>
      <c r="DO47" s="46">
        <v>3.7035294839132824</v>
      </c>
      <c r="DP47" s="46"/>
      <c r="DQ47" s="46"/>
      <c r="DR47" s="46"/>
      <c r="DS47" s="46">
        <v>5.6472234968087367</v>
      </c>
      <c r="DT47" s="46"/>
      <c r="DU47" s="46"/>
      <c r="DV47" s="46"/>
      <c r="DW47" s="46"/>
      <c r="DX47" s="46"/>
      <c r="DY47" s="46"/>
      <c r="DZ47" s="46"/>
      <c r="EA47" s="46"/>
      <c r="EB47" s="46"/>
      <c r="EC47" s="46"/>
      <c r="ED47" s="46"/>
      <c r="EE47" s="46"/>
      <c r="EF47" s="46"/>
      <c r="EG47" s="46"/>
      <c r="EH47" s="46"/>
      <c r="EI47" s="46"/>
      <c r="EJ47" s="46"/>
      <c r="EK47" s="46">
        <v>0.83664411496569258</v>
      </c>
      <c r="EL47" s="46"/>
      <c r="EM47" s="46"/>
      <c r="EN47" s="46"/>
      <c r="EO47" s="46"/>
      <c r="EP47" s="46"/>
      <c r="EQ47" s="46"/>
      <c r="ER47" s="46"/>
      <c r="ES47" s="46"/>
      <c r="ET47" s="46"/>
      <c r="EU47" s="46"/>
      <c r="EV47" s="46"/>
      <c r="EW47" s="46"/>
      <c r="EX47" s="46"/>
      <c r="EY47" s="46"/>
      <c r="EZ47" s="46"/>
      <c r="FA47" s="46"/>
      <c r="FB47" s="46"/>
      <c r="FC47" s="46"/>
      <c r="FD47" s="46"/>
      <c r="FE47" s="92" t="s">
        <v>2981</v>
      </c>
    </row>
    <row r="48" spans="1:161" s="109" customFormat="1" ht="12.75" customHeight="1">
      <c r="A48" s="263"/>
      <c r="B48" s="264" t="s">
        <v>51</v>
      </c>
      <c r="C48" s="263"/>
      <c r="D48" s="263"/>
      <c r="E48" s="265" t="s">
        <v>49</v>
      </c>
      <c r="F48" s="266"/>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c r="DH48" s="89"/>
      <c r="DI48" s="89"/>
      <c r="DJ48" s="89"/>
      <c r="DK48" s="89"/>
      <c r="DL48" s="89"/>
      <c r="DM48" s="89"/>
      <c r="DN48" s="89"/>
      <c r="DO48" s="89"/>
      <c r="DP48" s="89"/>
      <c r="DQ48" s="89"/>
      <c r="DR48" s="89"/>
      <c r="DS48" s="89"/>
      <c r="DT48" s="89"/>
      <c r="DU48" s="89"/>
      <c r="DV48" s="89"/>
      <c r="DW48" s="89"/>
      <c r="DX48" s="89"/>
      <c r="DY48" s="89"/>
      <c r="DZ48" s="89"/>
      <c r="EA48" s="89"/>
      <c r="EB48" s="89"/>
      <c r="EC48" s="89"/>
      <c r="ED48" s="89"/>
      <c r="EE48" s="89"/>
      <c r="EF48" s="89"/>
      <c r="EG48" s="89"/>
      <c r="EH48" s="89"/>
      <c r="EI48" s="89"/>
      <c r="EJ48" s="89"/>
      <c r="EK48" s="89"/>
      <c r="EL48" s="89"/>
      <c r="EM48" s="89"/>
      <c r="EN48" s="89"/>
      <c r="EO48" s="89"/>
      <c r="EP48" s="89"/>
      <c r="EQ48" s="89"/>
      <c r="ER48" s="89"/>
      <c r="ES48" s="89"/>
      <c r="ET48" s="89"/>
      <c r="EU48" s="89"/>
      <c r="EV48" s="89"/>
      <c r="EW48" s="89"/>
      <c r="EX48" s="89"/>
      <c r="EY48" s="89"/>
      <c r="EZ48" s="89"/>
      <c r="FA48" s="89"/>
      <c r="FB48" s="89"/>
      <c r="FC48" s="89"/>
      <c r="FD48" s="89"/>
    </row>
    <row r="49" spans="1:161" s="109" customFormat="1" ht="12.75" customHeight="1">
      <c r="A49" s="263"/>
      <c r="B49" s="264" t="s">
        <v>50</v>
      </c>
      <c r="C49" s="263"/>
      <c r="D49" s="263"/>
      <c r="E49" s="265" t="s">
        <v>49</v>
      </c>
      <c r="F49" s="266"/>
      <c r="G49" s="267">
        <v>0</v>
      </c>
      <c r="H49" s="267">
        <v>0</v>
      </c>
      <c r="I49" s="267">
        <v>1</v>
      </c>
      <c r="J49" s="267">
        <v>0</v>
      </c>
      <c r="K49" s="268">
        <v>0.9999974700581381</v>
      </c>
      <c r="L49" s="267">
        <v>0</v>
      </c>
      <c r="M49" s="267">
        <v>0</v>
      </c>
      <c r="N49" s="267">
        <v>0</v>
      </c>
      <c r="O49" s="267">
        <v>0</v>
      </c>
      <c r="P49" s="267">
        <v>0</v>
      </c>
      <c r="Q49" s="267">
        <v>0</v>
      </c>
      <c r="R49" s="267">
        <v>2.9843491785749004E-2</v>
      </c>
      <c r="S49" s="267">
        <v>0</v>
      </c>
      <c r="T49" s="267">
        <v>0</v>
      </c>
      <c r="U49" s="267">
        <v>0</v>
      </c>
      <c r="V49" s="267">
        <v>2.4485085821674413E-3</v>
      </c>
      <c r="W49" s="267">
        <v>0</v>
      </c>
      <c r="X49" s="267">
        <v>0</v>
      </c>
      <c r="Y49" s="267">
        <v>0</v>
      </c>
      <c r="Z49" s="267">
        <v>0</v>
      </c>
      <c r="AA49" s="267">
        <v>0</v>
      </c>
      <c r="AB49" s="267">
        <v>0</v>
      </c>
      <c r="AC49" s="267">
        <v>0</v>
      </c>
      <c r="AD49" s="267">
        <v>0</v>
      </c>
      <c r="AE49" s="267">
        <v>0</v>
      </c>
      <c r="AF49" s="267">
        <v>0</v>
      </c>
      <c r="AG49" s="267">
        <v>0</v>
      </c>
      <c r="AH49" s="267">
        <v>0</v>
      </c>
      <c r="AI49" s="267">
        <v>0</v>
      </c>
      <c r="AJ49" s="267">
        <v>5.2436421863173453E-2</v>
      </c>
      <c r="AK49" s="267">
        <v>0</v>
      </c>
      <c r="AL49" s="267">
        <v>0</v>
      </c>
      <c r="AM49" s="267">
        <v>0</v>
      </c>
      <c r="AN49" s="267">
        <v>0</v>
      </c>
      <c r="AO49" s="267">
        <v>0</v>
      </c>
      <c r="AP49" s="267">
        <v>0</v>
      </c>
      <c r="AQ49" s="267">
        <v>0</v>
      </c>
      <c r="AR49" s="267">
        <v>0</v>
      </c>
      <c r="AS49" s="267">
        <v>0.20594175325625641</v>
      </c>
      <c r="AT49" s="267">
        <v>6.5384269151346056E-2</v>
      </c>
      <c r="AU49" s="267">
        <v>0</v>
      </c>
      <c r="AV49" s="267">
        <v>0</v>
      </c>
      <c r="AW49" s="267">
        <v>0</v>
      </c>
      <c r="AX49" s="267">
        <v>0</v>
      </c>
      <c r="AY49" s="267">
        <v>0</v>
      </c>
      <c r="AZ49" s="267">
        <v>0.16756912476069388</v>
      </c>
      <c r="BA49" s="267">
        <v>0.28751036145069225</v>
      </c>
      <c r="BB49" s="267">
        <v>0</v>
      </c>
      <c r="BC49" s="267">
        <v>0</v>
      </c>
      <c r="BD49" s="267">
        <v>0</v>
      </c>
      <c r="BE49" s="267">
        <v>0</v>
      </c>
      <c r="BF49" s="267">
        <v>0</v>
      </c>
      <c r="BG49" s="267">
        <v>0</v>
      </c>
      <c r="BH49" s="267">
        <v>1.0007711651299246E-2</v>
      </c>
      <c r="BI49" s="267"/>
      <c r="BJ49" s="267">
        <v>0</v>
      </c>
      <c r="BK49" s="267">
        <v>0</v>
      </c>
      <c r="BL49" s="267">
        <v>0</v>
      </c>
      <c r="BM49" s="267">
        <v>0</v>
      </c>
      <c r="BN49" s="267">
        <v>1</v>
      </c>
      <c r="BO49" s="267">
        <v>0</v>
      </c>
      <c r="BP49" s="267">
        <v>0</v>
      </c>
      <c r="BQ49" s="267">
        <v>0</v>
      </c>
      <c r="BR49" s="267">
        <v>0</v>
      </c>
      <c r="BS49" s="267">
        <v>0</v>
      </c>
      <c r="BT49" s="267">
        <v>0.18603569927507932</v>
      </c>
      <c r="BU49" s="267">
        <v>0</v>
      </c>
      <c r="BV49" s="267">
        <v>0</v>
      </c>
      <c r="BW49" s="267">
        <v>0</v>
      </c>
      <c r="BX49" s="267">
        <v>0</v>
      </c>
      <c r="BY49" s="267">
        <v>4.8972731647156636E-3</v>
      </c>
      <c r="BZ49" s="267">
        <v>0</v>
      </c>
      <c r="CA49" s="267">
        <v>0</v>
      </c>
      <c r="CB49" s="267"/>
      <c r="CC49" s="267">
        <v>0</v>
      </c>
      <c r="CD49" s="267">
        <v>0</v>
      </c>
      <c r="CE49" s="267">
        <v>0</v>
      </c>
      <c r="CF49" s="267">
        <v>0.55503570689088189</v>
      </c>
      <c r="CG49" s="267">
        <v>0</v>
      </c>
      <c r="CH49" s="267">
        <v>0.21254283694669876</v>
      </c>
      <c r="CI49" s="267">
        <v>0</v>
      </c>
      <c r="CJ49" s="267">
        <v>0</v>
      </c>
      <c r="CK49" s="267">
        <v>0</v>
      </c>
      <c r="CL49" s="267">
        <v>0</v>
      </c>
      <c r="CM49" s="267">
        <v>0.34822324304345531</v>
      </c>
      <c r="CN49" s="267">
        <v>0</v>
      </c>
      <c r="CO49" s="267">
        <v>0</v>
      </c>
      <c r="CP49" s="267">
        <v>0</v>
      </c>
      <c r="CQ49" s="267">
        <v>0</v>
      </c>
      <c r="CR49" s="267">
        <v>3.1901816134946101E-5</v>
      </c>
      <c r="CS49" s="267">
        <v>0</v>
      </c>
      <c r="CT49" s="267">
        <v>0</v>
      </c>
      <c r="CU49" s="267">
        <v>0</v>
      </c>
      <c r="CV49" s="267">
        <v>0</v>
      </c>
      <c r="CW49" s="267">
        <v>0</v>
      </c>
      <c r="CX49" s="267">
        <v>0</v>
      </c>
      <c r="CY49" s="267">
        <v>2.1487820071473065E-2</v>
      </c>
      <c r="CZ49" s="267">
        <v>0</v>
      </c>
      <c r="DA49" s="267">
        <v>0</v>
      </c>
      <c r="DB49" s="267">
        <v>0</v>
      </c>
      <c r="DC49" s="267">
        <v>0</v>
      </c>
      <c r="DD49" s="267">
        <v>0</v>
      </c>
      <c r="DE49" s="267">
        <v>2.4696947868859206E-4</v>
      </c>
      <c r="DF49" s="267">
        <v>0</v>
      </c>
      <c r="DG49" s="267">
        <v>0</v>
      </c>
      <c r="DH49" s="267">
        <v>0</v>
      </c>
      <c r="DI49" s="267">
        <v>0</v>
      </c>
      <c r="DJ49" s="267">
        <v>0</v>
      </c>
      <c r="DK49" s="267">
        <v>0</v>
      </c>
      <c r="DL49" s="267">
        <v>0</v>
      </c>
      <c r="DM49" s="267">
        <v>0</v>
      </c>
      <c r="DN49" s="267">
        <v>0</v>
      </c>
      <c r="DO49" s="267">
        <v>6.9415521310565041E-5</v>
      </c>
      <c r="DP49" s="267">
        <v>0.88045785528118869</v>
      </c>
      <c r="DQ49" s="267">
        <v>0</v>
      </c>
      <c r="DR49" s="267">
        <v>0</v>
      </c>
      <c r="DS49" s="267">
        <v>2.1053933839982795E-2</v>
      </c>
      <c r="DT49" s="267">
        <v>0</v>
      </c>
      <c r="DU49" s="267">
        <v>0</v>
      </c>
      <c r="DV49" s="267">
        <v>0</v>
      </c>
      <c r="DW49" s="267">
        <v>0</v>
      </c>
      <c r="DX49" s="267">
        <v>0</v>
      </c>
      <c r="DY49" s="267">
        <v>0</v>
      </c>
      <c r="DZ49" s="267">
        <v>0</v>
      </c>
      <c r="EA49" s="267">
        <v>0.80241426334663368</v>
      </c>
      <c r="EB49" s="267">
        <v>0</v>
      </c>
      <c r="EC49" s="267">
        <v>0</v>
      </c>
      <c r="ED49" s="267">
        <v>0</v>
      </c>
      <c r="EE49" s="267">
        <v>0</v>
      </c>
      <c r="EF49" s="267">
        <v>0</v>
      </c>
      <c r="EG49" s="267">
        <v>0</v>
      </c>
      <c r="EH49" s="267">
        <v>0</v>
      </c>
      <c r="EI49" s="267">
        <v>0</v>
      </c>
      <c r="EJ49" s="267">
        <v>0</v>
      </c>
      <c r="EK49" s="267">
        <v>0</v>
      </c>
      <c r="EL49" s="267">
        <v>0</v>
      </c>
      <c r="EM49" s="267">
        <v>0</v>
      </c>
      <c r="EN49" s="267">
        <v>0</v>
      </c>
      <c r="EO49" s="267">
        <v>0</v>
      </c>
      <c r="EP49" s="267">
        <v>0</v>
      </c>
      <c r="EQ49" s="267">
        <v>0</v>
      </c>
      <c r="ER49" s="267">
        <v>0</v>
      </c>
      <c r="ES49" s="267">
        <v>0</v>
      </c>
      <c r="ET49" s="267">
        <v>0</v>
      </c>
      <c r="EU49" s="267">
        <v>0</v>
      </c>
      <c r="EV49" s="267">
        <v>0</v>
      </c>
      <c r="EW49" s="267">
        <v>0</v>
      </c>
      <c r="EX49" s="267">
        <v>0</v>
      </c>
      <c r="EY49" s="267">
        <v>0</v>
      </c>
      <c r="EZ49" s="267">
        <v>0</v>
      </c>
      <c r="FA49" s="267">
        <v>0</v>
      </c>
      <c r="FB49" s="267">
        <v>0</v>
      </c>
      <c r="FC49" s="267">
        <v>0</v>
      </c>
      <c r="FD49" s="267">
        <v>0</v>
      </c>
      <c r="FE49" s="1" t="s">
        <v>3127</v>
      </c>
    </row>
    <row r="50" spans="1:161" s="109" customFormat="1" ht="12.75" customHeight="1">
      <c r="A50" s="263"/>
      <c r="B50" s="264" t="s">
        <v>747</v>
      </c>
      <c r="C50" s="263"/>
      <c r="D50" s="263"/>
      <c r="E50" s="265" t="s">
        <v>49</v>
      </c>
      <c r="F50" s="266"/>
      <c r="G50" s="267">
        <v>1</v>
      </c>
      <c r="H50" s="267">
        <v>0.99727781565260243</v>
      </c>
      <c r="I50" s="267">
        <v>8.3146768090742334E-4</v>
      </c>
      <c r="J50" s="267">
        <v>0.53481726530547291</v>
      </c>
      <c r="K50" s="268">
        <v>0.69102007664768872</v>
      </c>
      <c r="L50" s="267">
        <v>0.71880367683127278</v>
      </c>
      <c r="M50" s="267">
        <v>0</v>
      </c>
      <c r="N50" s="267">
        <v>0.90793609996243496</v>
      </c>
      <c r="O50" s="267">
        <v>1</v>
      </c>
      <c r="P50" s="267">
        <v>0</v>
      </c>
      <c r="Q50" s="267">
        <v>0.96663144353578978</v>
      </c>
      <c r="R50" s="267">
        <v>1</v>
      </c>
      <c r="S50" s="267">
        <v>0</v>
      </c>
      <c r="T50" s="267">
        <v>0.88550129045512382</v>
      </c>
      <c r="U50" s="267">
        <v>1</v>
      </c>
      <c r="V50" s="267">
        <v>0.81290923430282969</v>
      </c>
      <c r="W50" s="268">
        <v>1</v>
      </c>
      <c r="X50" s="267">
        <v>0</v>
      </c>
      <c r="Y50" s="267">
        <v>0.84017442008720999</v>
      </c>
      <c r="Z50" s="267">
        <v>0.7742490783087228</v>
      </c>
      <c r="AA50" s="267">
        <v>1</v>
      </c>
      <c r="AB50" s="267">
        <v>0.64368492115439946</v>
      </c>
      <c r="AC50" s="267">
        <v>0</v>
      </c>
      <c r="AD50" s="267">
        <v>0.62607349667823664</v>
      </c>
      <c r="AE50" s="267">
        <v>0.73723744118573897</v>
      </c>
      <c r="AF50" s="267">
        <v>0</v>
      </c>
      <c r="AG50" s="267">
        <v>0.99992215429019682</v>
      </c>
      <c r="AH50" s="267">
        <v>0.98561507065199505</v>
      </c>
      <c r="AI50" s="267">
        <v>0</v>
      </c>
      <c r="AJ50" s="267">
        <v>0.96173762749831226</v>
      </c>
      <c r="AK50" s="267">
        <v>4.0886818218330789E-2</v>
      </c>
      <c r="AL50" s="267">
        <v>0</v>
      </c>
      <c r="AM50" s="267">
        <v>0</v>
      </c>
      <c r="AN50" s="267">
        <v>0.20872528948981064</v>
      </c>
      <c r="AO50" s="267">
        <v>1</v>
      </c>
      <c r="AP50" s="267">
        <v>1</v>
      </c>
      <c r="AQ50" s="267">
        <v>0.98852060816293974</v>
      </c>
      <c r="AR50" s="267">
        <v>0.98347672962572819</v>
      </c>
      <c r="AS50" s="267">
        <v>1</v>
      </c>
      <c r="AT50" s="267">
        <v>5.086995844380586E-2</v>
      </c>
      <c r="AU50" s="268">
        <v>0.53302000442269037</v>
      </c>
      <c r="AV50" s="267">
        <v>0.63267802851363297</v>
      </c>
      <c r="AW50" s="267">
        <v>9.4554804462323228E-2</v>
      </c>
      <c r="AX50" s="267">
        <v>0.4523552440619803</v>
      </c>
      <c r="AY50" s="267">
        <v>0.14607480153490907</v>
      </c>
      <c r="AZ50" s="267">
        <v>1</v>
      </c>
      <c r="BA50" s="267">
        <v>0.75916721944292709</v>
      </c>
      <c r="BB50" s="268">
        <v>1</v>
      </c>
      <c r="BC50" s="267">
        <v>1</v>
      </c>
      <c r="BD50" s="267">
        <v>0.49106292050475009</v>
      </c>
      <c r="BE50" s="267">
        <v>0.99998673378109981</v>
      </c>
      <c r="BF50" s="267">
        <v>0.85721200387221685</v>
      </c>
      <c r="BG50" s="267">
        <v>1</v>
      </c>
      <c r="BH50" s="267">
        <v>0.98390402865164817</v>
      </c>
      <c r="BI50" s="267">
        <v>0</v>
      </c>
      <c r="BJ50" s="267">
        <v>1</v>
      </c>
      <c r="BK50" s="268">
        <v>1</v>
      </c>
      <c r="BL50" s="267">
        <v>9.8104134733761256E-2</v>
      </c>
      <c r="BM50" s="267">
        <v>9.7219758804182488E-2</v>
      </c>
      <c r="BN50" s="267">
        <v>7.8298705305105493E-2</v>
      </c>
      <c r="BO50" s="267">
        <v>0.91803332551044359</v>
      </c>
      <c r="BP50" s="267">
        <v>0.21700372128041667</v>
      </c>
      <c r="BQ50" s="267">
        <v>1</v>
      </c>
      <c r="BR50" s="267">
        <v>0.99981756174261194</v>
      </c>
      <c r="BS50" s="267">
        <v>0.81890037349083644</v>
      </c>
      <c r="BT50" s="267">
        <v>1</v>
      </c>
      <c r="BU50" s="267">
        <v>0.69035862938934456</v>
      </c>
      <c r="BV50" s="268">
        <v>0.6876887240100078</v>
      </c>
      <c r="BW50" s="267">
        <v>1</v>
      </c>
      <c r="BX50" s="267">
        <v>0</v>
      </c>
      <c r="BY50" s="267">
        <v>0.87606858428696244</v>
      </c>
      <c r="BZ50" s="267">
        <v>0.99941591767950155</v>
      </c>
      <c r="CA50" s="267">
        <v>1</v>
      </c>
      <c r="CB50" s="267">
        <v>0.8608402100525131</v>
      </c>
      <c r="CC50" s="267">
        <v>0.76960407070904313</v>
      </c>
      <c r="CD50" s="267">
        <v>1</v>
      </c>
      <c r="CE50" s="267">
        <v>6.9469723575149994E-2</v>
      </c>
      <c r="CF50" s="267">
        <v>0.27071939032063669</v>
      </c>
      <c r="CG50" s="267">
        <v>0.84830371896611523</v>
      </c>
      <c r="CH50" s="267">
        <v>0.93834644724177552</v>
      </c>
      <c r="CI50" s="267">
        <v>0</v>
      </c>
      <c r="CJ50" s="267">
        <v>0.5592719262602821</v>
      </c>
      <c r="CK50" s="267">
        <v>0.39964406703952643</v>
      </c>
      <c r="CL50" s="267">
        <v>1</v>
      </c>
      <c r="CM50" s="267">
        <v>0.1825221739089635</v>
      </c>
      <c r="CN50" s="267">
        <v>0.99971881419930908</v>
      </c>
      <c r="CO50" s="267">
        <v>1</v>
      </c>
      <c r="CP50" s="267">
        <v>1</v>
      </c>
      <c r="CQ50" s="267">
        <v>0</v>
      </c>
      <c r="CR50" s="267">
        <v>0.86548150114108569</v>
      </c>
      <c r="CS50" s="268">
        <v>0</v>
      </c>
      <c r="CT50" s="267">
        <v>0.91238190609658198</v>
      </c>
      <c r="CU50" s="267">
        <v>1</v>
      </c>
      <c r="CV50" s="267">
        <v>0.83196036050732025</v>
      </c>
      <c r="CW50" s="267">
        <v>0.6337153208389108</v>
      </c>
      <c r="CX50" s="267">
        <v>0.30028314176961057</v>
      </c>
      <c r="CY50" s="267">
        <v>0.95276265817246264</v>
      </c>
      <c r="CZ50" s="268">
        <v>0.71046264745358312</v>
      </c>
      <c r="DA50" s="267">
        <v>0.92223805660915126</v>
      </c>
      <c r="DB50" s="267">
        <v>0</v>
      </c>
      <c r="DC50" s="267">
        <v>0.98177329013902437</v>
      </c>
      <c r="DD50" s="267">
        <v>0.95399833676193813</v>
      </c>
      <c r="DE50" s="267">
        <v>0.95460447798891834</v>
      </c>
      <c r="DF50" s="267">
        <v>0.70474590287963257</v>
      </c>
      <c r="DG50" s="267">
        <v>0.90503452950697039</v>
      </c>
      <c r="DH50" s="267">
        <v>1</v>
      </c>
      <c r="DI50" s="268">
        <v>0.68393344562854741</v>
      </c>
      <c r="DJ50" s="267">
        <v>0.31480798129822229</v>
      </c>
      <c r="DK50" s="267">
        <v>0.92579632977332549</v>
      </c>
      <c r="DL50" s="267">
        <v>0</v>
      </c>
      <c r="DM50" s="267">
        <v>1</v>
      </c>
      <c r="DN50" s="267">
        <v>0.87794019248788391</v>
      </c>
      <c r="DO50" s="267">
        <v>0.84208637133883524</v>
      </c>
      <c r="DP50" s="267">
        <v>0.63037947724750465</v>
      </c>
      <c r="DQ50" s="267">
        <v>0</v>
      </c>
      <c r="DR50" s="267">
        <v>0</v>
      </c>
      <c r="DS50" s="267">
        <v>0.44467579585127215</v>
      </c>
      <c r="DT50" s="268">
        <v>1</v>
      </c>
      <c r="DU50" s="267">
        <v>0.69676551932864061</v>
      </c>
      <c r="DV50" s="267">
        <v>1</v>
      </c>
      <c r="DW50" s="267">
        <v>1</v>
      </c>
      <c r="DX50" s="267">
        <v>0.8520475680929207</v>
      </c>
      <c r="DY50" s="267">
        <v>1</v>
      </c>
      <c r="DZ50" s="267">
        <v>0</v>
      </c>
      <c r="EA50" s="267">
        <v>1</v>
      </c>
      <c r="EB50" s="267">
        <v>0.96742916520313782</v>
      </c>
      <c r="EC50" s="267">
        <v>1</v>
      </c>
      <c r="ED50" s="267">
        <v>0.26065715567885639</v>
      </c>
      <c r="EE50" s="267">
        <v>1</v>
      </c>
      <c r="EF50" s="267">
        <v>0.51539675641054972</v>
      </c>
      <c r="EG50" s="267">
        <v>0.80702942060784566</v>
      </c>
      <c r="EH50" s="267">
        <v>0.91974907330631939</v>
      </c>
      <c r="EI50" s="267">
        <v>0.68421043325221187</v>
      </c>
      <c r="EJ50" s="267">
        <v>0</v>
      </c>
      <c r="EK50" s="267">
        <v>0.90601113372470354</v>
      </c>
      <c r="EL50" s="267">
        <v>0</v>
      </c>
      <c r="EM50" s="267">
        <v>0.99386687881772617</v>
      </c>
      <c r="EN50" s="267">
        <v>0.26724812877767684</v>
      </c>
      <c r="EO50" s="267">
        <v>1</v>
      </c>
      <c r="EP50" s="268">
        <v>1</v>
      </c>
      <c r="EQ50" s="267">
        <v>1</v>
      </c>
      <c r="ER50" s="267">
        <v>0</v>
      </c>
      <c r="ES50" s="267">
        <v>0.94667557297279437</v>
      </c>
      <c r="ET50" s="267">
        <v>0</v>
      </c>
      <c r="EU50" s="267">
        <v>1</v>
      </c>
      <c r="EV50" s="267">
        <v>1</v>
      </c>
      <c r="EW50" s="268">
        <v>0</v>
      </c>
      <c r="EX50" s="268">
        <v>0</v>
      </c>
      <c r="EY50" s="267">
        <v>0.6864150816113137</v>
      </c>
      <c r="EZ50" s="267">
        <v>0</v>
      </c>
      <c r="FA50" s="267">
        <v>0</v>
      </c>
      <c r="FB50" s="267">
        <v>1</v>
      </c>
      <c r="FC50" s="267">
        <v>1</v>
      </c>
      <c r="FD50" s="267">
        <v>1</v>
      </c>
      <c r="FE50" s="1" t="s">
        <v>3127</v>
      </c>
    </row>
    <row r="51" spans="1:161" s="569" customFormat="1" ht="12.75" customHeight="1">
      <c r="A51" s="264"/>
      <c r="B51" s="264" t="s">
        <v>748</v>
      </c>
      <c r="C51" s="264"/>
      <c r="D51" s="264"/>
      <c r="E51" s="565" t="s">
        <v>49</v>
      </c>
      <c r="F51" s="566"/>
      <c r="G51" s="362"/>
      <c r="H51" s="362"/>
      <c r="I51" s="362"/>
      <c r="J51" s="362">
        <v>0</v>
      </c>
      <c r="K51" s="567">
        <f>'Cogen Data'!G7</f>
        <v>0.1329421889980768</v>
      </c>
      <c r="L51" s="362"/>
      <c r="M51" s="362"/>
      <c r="N51" s="362"/>
      <c r="O51" s="362"/>
      <c r="P51" s="362"/>
      <c r="Q51" s="362"/>
      <c r="R51" s="362"/>
      <c r="S51" s="362"/>
      <c r="T51" s="362"/>
      <c r="U51" s="362">
        <v>0</v>
      </c>
      <c r="V51" s="567">
        <f>'Cogen Data'!G14</f>
        <v>0.14200921524070492</v>
      </c>
      <c r="W51" s="362"/>
      <c r="X51" s="362"/>
      <c r="Y51" s="362"/>
      <c r="Z51" s="362"/>
      <c r="AA51" s="362">
        <v>0</v>
      </c>
      <c r="AB51" s="362"/>
      <c r="AC51" s="362"/>
      <c r="AD51" s="362"/>
      <c r="AE51" s="362"/>
      <c r="AF51" s="362"/>
      <c r="AG51" s="362"/>
      <c r="AH51" s="362"/>
      <c r="AI51" s="362"/>
      <c r="AJ51" s="362">
        <v>0</v>
      </c>
      <c r="AK51" s="362"/>
      <c r="AL51" s="362">
        <v>0</v>
      </c>
      <c r="AM51" s="362"/>
      <c r="AN51" s="567">
        <f>'Cogen Data'!G60</f>
        <v>0.31434534540218556</v>
      </c>
      <c r="AO51" s="362"/>
      <c r="AP51" s="362"/>
      <c r="AQ51" s="362">
        <v>0</v>
      </c>
      <c r="AR51" s="362"/>
      <c r="AS51" s="362"/>
      <c r="AT51" s="567">
        <f>'Cogen Data'!G19</f>
        <v>0.10413388482794247</v>
      </c>
      <c r="AU51" s="362"/>
      <c r="AV51" s="362"/>
      <c r="AW51" s="362"/>
      <c r="AX51" s="362">
        <v>0</v>
      </c>
      <c r="AY51" s="362"/>
      <c r="AZ51" s="362"/>
      <c r="BA51" s="362"/>
      <c r="BB51" s="362"/>
      <c r="BC51" s="362"/>
      <c r="BD51" s="362"/>
      <c r="BE51" s="362"/>
      <c r="BF51" s="362"/>
      <c r="BG51" s="362"/>
      <c r="BH51" s="362"/>
      <c r="BI51" s="362"/>
      <c r="BJ51" s="362"/>
      <c r="BK51" s="362"/>
      <c r="BL51" s="567">
        <f>'Cogen Data'!G21</f>
        <v>1</v>
      </c>
      <c r="BM51" s="567">
        <f>'Cogen Data'!G26</f>
        <v>0.3880617193867425</v>
      </c>
      <c r="BN51" s="567">
        <f>'Cogen Data'!G37</f>
        <v>1</v>
      </c>
      <c r="BO51" s="362"/>
      <c r="BP51" s="362"/>
      <c r="BQ51" s="362"/>
      <c r="BR51" s="362"/>
      <c r="BS51" s="362"/>
      <c r="BT51" s="362"/>
      <c r="BU51" s="362"/>
      <c r="BV51" s="362"/>
      <c r="BW51" s="362"/>
      <c r="BX51" s="362"/>
      <c r="BY51" s="567">
        <f>'Cogen Data'!G38</f>
        <v>7.5604495181195788E-2</v>
      </c>
      <c r="BZ51" s="362"/>
      <c r="CA51" s="362">
        <v>0</v>
      </c>
      <c r="CB51" s="362"/>
      <c r="CC51" s="362"/>
      <c r="CD51" s="362"/>
      <c r="CE51" s="567">
        <f>'Cogen Data'!G41</f>
        <v>0.28514178199372053</v>
      </c>
      <c r="CF51" s="567">
        <f>'Cogen Data'!G52</f>
        <v>0.27707335447854486</v>
      </c>
      <c r="CG51" s="362"/>
      <c r="CH51" s="362"/>
      <c r="CI51" s="362"/>
      <c r="CJ51" s="567">
        <f>'Cogen Data'!G53</f>
        <v>1</v>
      </c>
      <c r="CK51" s="362"/>
      <c r="CL51" s="362"/>
      <c r="CM51" s="362"/>
      <c r="CN51" s="362"/>
      <c r="CO51" s="362"/>
      <c r="CP51" s="362"/>
      <c r="CQ51" s="362"/>
      <c r="CR51" s="362"/>
      <c r="CS51" s="362"/>
      <c r="CT51" s="362">
        <v>0</v>
      </c>
      <c r="CU51" s="362">
        <v>0</v>
      </c>
      <c r="CV51" s="362"/>
      <c r="CW51" s="362">
        <f>'Cogen Data'!G6</f>
        <v>0.86816986817035247</v>
      </c>
      <c r="CX51" s="362"/>
      <c r="CY51" s="362"/>
      <c r="CZ51" s="362">
        <f>'Cogen Data'!G54</f>
        <v>0.60862610486213198</v>
      </c>
      <c r="DA51" s="362"/>
      <c r="DB51" s="362"/>
      <c r="DC51" s="362"/>
      <c r="DD51" s="362"/>
      <c r="DE51" s="362"/>
      <c r="DF51" s="362"/>
      <c r="DG51" s="362"/>
      <c r="DH51" s="362"/>
      <c r="DI51" s="362"/>
      <c r="DJ51" s="362"/>
      <c r="DK51" s="362"/>
      <c r="DL51" s="362"/>
      <c r="DM51" s="362"/>
      <c r="DN51" s="362"/>
      <c r="DO51" s="362">
        <v>0</v>
      </c>
      <c r="DP51" s="362"/>
      <c r="DQ51" s="362"/>
      <c r="DR51" s="362"/>
      <c r="DS51" s="362">
        <f>'Cogen Data'!G11</f>
        <v>0.26147658868223117</v>
      </c>
      <c r="DT51" s="362"/>
      <c r="DU51" s="362"/>
      <c r="DV51" s="362"/>
      <c r="DW51" s="362"/>
      <c r="DX51" s="362"/>
      <c r="DY51" s="362"/>
      <c r="DZ51" s="362"/>
      <c r="EA51" s="362"/>
      <c r="EB51" s="362"/>
      <c r="EC51" s="362"/>
      <c r="ED51" s="362"/>
      <c r="EE51" s="362"/>
      <c r="EF51" s="362"/>
      <c r="EG51" s="362"/>
      <c r="EH51" s="362"/>
      <c r="EI51" s="362"/>
      <c r="EJ51" s="362"/>
      <c r="EK51" s="362">
        <v>0</v>
      </c>
      <c r="EL51" s="362"/>
      <c r="EM51" s="362"/>
      <c r="EN51" s="362"/>
      <c r="EO51" s="362"/>
      <c r="EP51" s="362"/>
      <c r="EQ51" s="362"/>
      <c r="ER51" s="362"/>
      <c r="ES51" s="362"/>
      <c r="ET51" s="362"/>
      <c r="EU51" s="362"/>
      <c r="EV51" s="362"/>
      <c r="EW51" s="362"/>
      <c r="EX51" s="362"/>
      <c r="EY51" s="362"/>
      <c r="EZ51" s="362"/>
      <c r="FA51" s="362"/>
      <c r="FB51" s="362"/>
      <c r="FC51" s="362"/>
      <c r="FD51" s="362"/>
      <c r="FE51" s="568" t="s">
        <v>514</v>
      </c>
    </row>
    <row r="52" spans="1:161" s="355" customFormat="1" ht="12.75" customHeight="1">
      <c r="A52" s="163"/>
      <c r="B52" s="163"/>
      <c r="C52" s="163"/>
      <c r="D52" s="163"/>
      <c r="E52" s="177"/>
      <c r="F52" s="570"/>
      <c r="G52" s="571"/>
      <c r="H52" s="571"/>
      <c r="I52" s="571"/>
      <c r="J52" s="571"/>
      <c r="K52" s="572"/>
      <c r="L52" s="571"/>
      <c r="M52" s="571"/>
      <c r="N52" s="571"/>
      <c r="O52" s="571"/>
      <c r="P52" s="571"/>
      <c r="Q52" s="571"/>
      <c r="R52" s="573"/>
      <c r="S52" s="573"/>
      <c r="T52" s="573"/>
      <c r="U52" s="573"/>
      <c r="V52" s="573"/>
      <c r="W52" s="574"/>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4"/>
      <c r="AV52" s="573"/>
      <c r="AW52" s="573"/>
      <c r="AX52" s="573"/>
      <c r="AY52" s="573"/>
      <c r="AZ52" s="573"/>
      <c r="BA52" s="573"/>
      <c r="BB52" s="574"/>
      <c r="BC52" s="573"/>
      <c r="BD52" s="573"/>
      <c r="BE52" s="573"/>
      <c r="BF52" s="573"/>
      <c r="BG52" s="571"/>
      <c r="BH52" s="571"/>
      <c r="BI52" s="571"/>
      <c r="BJ52" s="571"/>
      <c r="BK52" s="572"/>
      <c r="BL52" s="571"/>
      <c r="BM52" s="571"/>
      <c r="BN52" s="571"/>
      <c r="BO52" s="571"/>
      <c r="BP52" s="571"/>
      <c r="BQ52" s="573"/>
      <c r="BR52" s="573"/>
      <c r="BS52" s="573"/>
      <c r="BT52" s="573"/>
      <c r="BU52" s="573"/>
      <c r="BV52" s="574"/>
      <c r="BW52" s="573"/>
      <c r="BX52" s="573"/>
      <c r="BY52" s="573"/>
      <c r="BZ52" s="573"/>
      <c r="CA52" s="573"/>
      <c r="CB52" s="573"/>
      <c r="CC52" s="573"/>
      <c r="CD52" s="573"/>
      <c r="CE52" s="573"/>
      <c r="CF52" s="573"/>
      <c r="CG52" s="573"/>
      <c r="CH52" s="573"/>
      <c r="CI52" s="573"/>
      <c r="CJ52" s="573"/>
      <c r="CK52" s="573"/>
      <c r="CL52" s="573"/>
      <c r="CM52" s="573"/>
      <c r="CN52" s="573"/>
      <c r="CO52" s="573"/>
      <c r="CP52" s="573"/>
      <c r="CQ52" s="573"/>
      <c r="CR52" s="573"/>
      <c r="CS52" s="574"/>
      <c r="CT52" s="573"/>
      <c r="CU52" s="573"/>
      <c r="CV52" s="573"/>
      <c r="CW52" s="573"/>
      <c r="CX52" s="573"/>
      <c r="CY52" s="573"/>
      <c r="CZ52" s="574"/>
      <c r="DA52" s="573"/>
      <c r="DB52" s="573"/>
      <c r="DC52" s="573"/>
      <c r="DD52" s="573"/>
      <c r="DE52" s="571"/>
      <c r="DF52" s="571"/>
      <c r="DG52" s="571"/>
      <c r="DH52" s="571"/>
      <c r="DI52" s="572"/>
      <c r="DJ52" s="571"/>
      <c r="DK52" s="571"/>
      <c r="DL52" s="571"/>
      <c r="DM52" s="571"/>
      <c r="DN52" s="571"/>
      <c r="DO52" s="573"/>
      <c r="DP52" s="573"/>
      <c r="DQ52" s="573"/>
      <c r="DR52" s="573"/>
      <c r="DS52" s="573"/>
      <c r="DT52" s="574"/>
      <c r="DU52" s="573"/>
      <c r="DV52" s="573"/>
      <c r="DW52" s="573"/>
      <c r="DX52" s="573"/>
      <c r="DY52" s="573"/>
      <c r="DZ52" s="573"/>
      <c r="EA52" s="573"/>
      <c r="EB52" s="573"/>
      <c r="EC52" s="573"/>
      <c r="ED52" s="573"/>
      <c r="EE52" s="573"/>
      <c r="EF52" s="573"/>
      <c r="EG52" s="573"/>
      <c r="EH52" s="573"/>
      <c r="EI52" s="573"/>
      <c r="EJ52" s="573"/>
      <c r="EK52" s="573"/>
      <c r="EL52" s="573"/>
      <c r="EM52" s="573"/>
      <c r="EN52" s="573"/>
      <c r="EO52" s="573"/>
      <c r="EP52" s="574"/>
      <c r="EQ52" s="573"/>
      <c r="ER52" s="573"/>
      <c r="ES52" s="573"/>
      <c r="ET52" s="573"/>
      <c r="EU52" s="573"/>
      <c r="EV52" s="573"/>
      <c r="EW52" s="574"/>
      <c r="EX52" s="574"/>
      <c r="EY52" s="573"/>
      <c r="EZ52" s="573"/>
      <c r="FA52" s="573"/>
      <c r="FB52" s="573"/>
      <c r="FC52" s="573"/>
      <c r="FD52" s="573"/>
    </row>
    <row r="53" spans="1:161" s="355" customFormat="1" ht="12.75" customHeight="1">
      <c r="A53" s="163" t="s">
        <v>48</v>
      </c>
      <c r="B53" s="163"/>
      <c r="C53" s="163"/>
      <c r="D53" s="163"/>
      <c r="E53" s="177"/>
      <c r="F53" s="570"/>
      <c r="G53" s="571"/>
      <c r="H53" s="571"/>
      <c r="I53" s="571"/>
      <c r="J53" s="571"/>
      <c r="K53" s="572"/>
      <c r="L53" s="571"/>
      <c r="M53" s="571"/>
      <c r="N53" s="571"/>
      <c r="O53" s="571"/>
      <c r="P53" s="571"/>
      <c r="Q53" s="571"/>
      <c r="R53" s="573"/>
      <c r="S53" s="573"/>
      <c r="T53" s="573"/>
      <c r="U53" s="573"/>
      <c r="V53" s="573"/>
      <c r="W53" s="574"/>
      <c r="X53" s="573"/>
      <c r="Y53" s="573"/>
      <c r="Z53" s="573"/>
      <c r="AA53" s="573"/>
      <c r="AB53" s="573"/>
      <c r="AC53" s="573"/>
      <c r="AD53" s="573"/>
      <c r="AE53" s="573"/>
      <c r="AF53" s="573"/>
      <c r="AG53" s="573"/>
      <c r="AH53" s="573"/>
      <c r="AI53" s="573"/>
      <c r="AJ53" s="573"/>
      <c r="AK53" s="573"/>
      <c r="AL53" s="573"/>
      <c r="AM53" s="573"/>
      <c r="AN53" s="573"/>
      <c r="AO53" s="573"/>
      <c r="AP53" s="573"/>
      <c r="AQ53" s="573"/>
      <c r="AR53" s="573"/>
      <c r="AS53" s="573"/>
      <c r="AT53" s="573"/>
      <c r="AU53" s="574"/>
      <c r="AV53" s="573"/>
      <c r="AW53" s="573"/>
      <c r="AX53" s="573"/>
      <c r="AY53" s="573"/>
      <c r="AZ53" s="573"/>
      <c r="BA53" s="573"/>
      <c r="BB53" s="574"/>
      <c r="BC53" s="573"/>
      <c r="BD53" s="573"/>
      <c r="BE53" s="573"/>
      <c r="BF53" s="573"/>
      <c r="BG53" s="571"/>
      <c r="BH53" s="571"/>
      <c r="BI53" s="571"/>
      <c r="BJ53" s="571"/>
      <c r="BK53" s="572"/>
      <c r="BL53" s="571"/>
      <c r="BM53" s="571"/>
      <c r="BN53" s="571"/>
      <c r="BO53" s="571"/>
      <c r="BP53" s="571"/>
      <c r="BQ53" s="573"/>
      <c r="BR53" s="573"/>
      <c r="BS53" s="573"/>
      <c r="BT53" s="573"/>
      <c r="BU53" s="573"/>
      <c r="BV53" s="574"/>
      <c r="BW53" s="573"/>
      <c r="BX53" s="573"/>
      <c r="BY53" s="573"/>
      <c r="BZ53" s="573"/>
      <c r="CA53" s="573"/>
      <c r="CB53" s="573"/>
      <c r="CC53" s="573"/>
      <c r="CD53" s="573"/>
      <c r="CE53" s="573"/>
      <c r="CF53" s="573"/>
      <c r="CG53" s="573"/>
      <c r="CH53" s="573"/>
      <c r="CI53" s="573"/>
      <c r="CJ53" s="573"/>
      <c r="CK53" s="573"/>
      <c r="CL53" s="573"/>
      <c r="CM53" s="573"/>
      <c r="CN53" s="573"/>
      <c r="CO53" s="573"/>
      <c r="CP53" s="573"/>
      <c r="CQ53" s="573"/>
      <c r="CR53" s="573"/>
      <c r="CS53" s="574"/>
      <c r="CT53" s="573"/>
      <c r="CU53" s="573"/>
      <c r="CV53" s="573"/>
      <c r="CW53" s="573"/>
      <c r="CX53" s="573"/>
      <c r="CY53" s="573"/>
      <c r="CZ53" s="574"/>
      <c r="DA53" s="573"/>
      <c r="DB53" s="573"/>
      <c r="DC53" s="573"/>
      <c r="DD53" s="573"/>
      <c r="DE53" s="571"/>
      <c r="DF53" s="571"/>
      <c r="DG53" s="571"/>
      <c r="DH53" s="571"/>
      <c r="DI53" s="572"/>
      <c r="DJ53" s="571"/>
      <c r="DK53" s="571"/>
      <c r="DL53" s="571"/>
      <c r="DM53" s="571"/>
      <c r="DN53" s="571"/>
      <c r="DO53" s="573"/>
      <c r="DP53" s="573"/>
      <c r="DQ53" s="573"/>
      <c r="DR53" s="573"/>
      <c r="DS53" s="573"/>
      <c r="DT53" s="574"/>
      <c r="DU53" s="573"/>
      <c r="DV53" s="573"/>
      <c r="DW53" s="573"/>
      <c r="DX53" s="573"/>
      <c r="DY53" s="573"/>
      <c r="DZ53" s="573"/>
      <c r="EA53" s="573"/>
      <c r="EB53" s="573"/>
      <c r="EC53" s="573"/>
      <c r="ED53" s="573"/>
      <c r="EE53" s="573"/>
      <c r="EF53" s="573"/>
      <c r="EG53" s="573"/>
      <c r="EH53" s="573"/>
      <c r="EI53" s="573"/>
      <c r="EJ53" s="573"/>
      <c r="EK53" s="573"/>
      <c r="EL53" s="573"/>
      <c r="EM53" s="573"/>
      <c r="EN53" s="573"/>
      <c r="EO53" s="573"/>
      <c r="EP53" s="574"/>
      <c r="EQ53" s="573"/>
      <c r="ER53" s="573"/>
      <c r="ES53" s="573"/>
      <c r="ET53" s="573"/>
      <c r="EU53" s="573"/>
      <c r="EV53" s="573"/>
      <c r="EW53" s="574"/>
      <c r="EX53" s="574"/>
      <c r="EY53" s="573"/>
      <c r="EZ53" s="573"/>
      <c r="FA53" s="573"/>
      <c r="FB53" s="573"/>
      <c r="FC53" s="573"/>
      <c r="FD53" s="573"/>
    </row>
    <row r="54" spans="1:161" s="355" customFormat="1" ht="12.75" customHeight="1">
      <c r="A54" s="163"/>
      <c r="B54" s="163" t="s">
        <v>47</v>
      </c>
      <c r="C54" s="163"/>
      <c r="D54" s="163"/>
      <c r="E54" s="177" t="s">
        <v>1</v>
      </c>
      <c r="F54" s="570"/>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row>
    <row r="55" spans="1:161" s="355" customFormat="1" ht="12.75" customHeight="1">
      <c r="A55" s="163"/>
      <c r="B55" s="163" t="s">
        <v>46</v>
      </c>
      <c r="C55" s="163"/>
      <c r="D55" s="163"/>
      <c r="E55" s="177" t="s">
        <v>1</v>
      </c>
      <c r="F55" s="570"/>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row>
    <row r="56" spans="1:161" s="355" customFormat="1" ht="12.75" customHeight="1">
      <c r="A56" s="163"/>
      <c r="B56" s="163" t="s">
        <v>722</v>
      </c>
      <c r="C56" s="163"/>
      <c r="D56" s="163"/>
      <c r="E56" s="177" t="s">
        <v>1</v>
      </c>
      <c r="F56" s="570"/>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row>
    <row r="57" spans="1:161" s="355" customFormat="1" ht="12.75" customHeight="1">
      <c r="A57" s="163"/>
      <c r="B57" s="163" t="s">
        <v>723</v>
      </c>
      <c r="C57" s="163"/>
      <c r="D57" s="163"/>
      <c r="E57" s="177" t="s">
        <v>1</v>
      </c>
      <c r="F57" s="570"/>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row>
    <row r="58" spans="1:161" s="355" customFormat="1" ht="12.75" customHeight="1">
      <c r="A58" s="163"/>
      <c r="B58" s="163" t="s">
        <v>724</v>
      </c>
      <c r="C58" s="163"/>
      <c r="D58" s="163"/>
      <c r="E58" s="177" t="s">
        <v>1</v>
      </c>
      <c r="F58" s="570"/>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row>
    <row r="59" spans="1:161" s="578" customFormat="1" ht="12.75" customHeight="1">
      <c r="A59" s="275"/>
      <c r="B59" s="275" t="s">
        <v>725</v>
      </c>
      <c r="C59" s="275"/>
      <c r="D59" s="275"/>
      <c r="E59" s="575" t="s">
        <v>45</v>
      </c>
      <c r="F59" s="576"/>
      <c r="G59" s="372">
        <v>13</v>
      </c>
      <c r="H59" s="372">
        <v>13</v>
      </c>
      <c r="I59" s="372">
        <v>13</v>
      </c>
      <c r="J59" s="372">
        <v>13</v>
      </c>
      <c r="K59" s="372">
        <v>13</v>
      </c>
      <c r="L59" s="372">
        <v>13</v>
      </c>
      <c r="M59" s="372">
        <v>13</v>
      </c>
      <c r="N59" s="372">
        <v>13</v>
      </c>
      <c r="O59" s="372">
        <v>13</v>
      </c>
      <c r="P59" s="372">
        <v>13</v>
      </c>
      <c r="Q59" s="372">
        <v>13</v>
      </c>
      <c r="R59" s="372">
        <v>13</v>
      </c>
      <c r="S59" s="372">
        <v>13</v>
      </c>
      <c r="T59" s="372">
        <v>13</v>
      </c>
      <c r="U59" s="372">
        <v>13</v>
      </c>
      <c r="V59" s="372">
        <v>13</v>
      </c>
      <c r="W59" s="372">
        <v>13</v>
      </c>
      <c r="X59" s="372">
        <v>13</v>
      </c>
      <c r="Y59" s="372">
        <v>13</v>
      </c>
      <c r="Z59" s="372">
        <v>13</v>
      </c>
      <c r="AA59" s="372">
        <v>13</v>
      </c>
      <c r="AB59" s="372">
        <v>13</v>
      </c>
      <c r="AC59" s="372">
        <v>13</v>
      </c>
      <c r="AD59" s="372">
        <v>13</v>
      </c>
      <c r="AE59" s="372">
        <v>13</v>
      </c>
      <c r="AF59" s="372">
        <v>13</v>
      </c>
      <c r="AG59" s="372">
        <v>13</v>
      </c>
      <c r="AH59" s="372">
        <v>13</v>
      </c>
      <c r="AI59" s="372">
        <v>13</v>
      </c>
      <c r="AJ59" s="372">
        <v>13</v>
      </c>
      <c r="AK59" s="372">
        <v>13</v>
      </c>
      <c r="AL59" s="372">
        <v>13</v>
      </c>
      <c r="AM59" s="372">
        <v>13</v>
      </c>
      <c r="AN59" s="372">
        <v>13</v>
      </c>
      <c r="AO59" s="372">
        <v>13</v>
      </c>
      <c r="AP59" s="372">
        <v>13</v>
      </c>
      <c r="AQ59" s="372">
        <v>13</v>
      </c>
      <c r="AR59" s="372">
        <v>13</v>
      </c>
      <c r="AS59" s="372">
        <v>13</v>
      </c>
      <c r="AT59" s="372">
        <v>13</v>
      </c>
      <c r="AU59" s="372">
        <v>13</v>
      </c>
      <c r="AV59" s="372">
        <v>13</v>
      </c>
      <c r="AW59" s="372">
        <v>13</v>
      </c>
      <c r="AX59" s="372">
        <v>13</v>
      </c>
      <c r="AY59" s="372">
        <v>13</v>
      </c>
      <c r="AZ59" s="372">
        <v>13</v>
      </c>
      <c r="BA59" s="372">
        <v>13</v>
      </c>
      <c r="BB59" s="372">
        <v>13</v>
      </c>
      <c r="BC59" s="372">
        <v>13</v>
      </c>
      <c r="BD59" s="372">
        <v>13</v>
      </c>
      <c r="BE59" s="372">
        <v>13</v>
      </c>
      <c r="BF59" s="372">
        <v>13</v>
      </c>
      <c r="BG59" s="372">
        <v>13</v>
      </c>
      <c r="BH59" s="372">
        <v>13</v>
      </c>
      <c r="BI59" s="372">
        <v>13</v>
      </c>
      <c r="BJ59" s="372">
        <v>13</v>
      </c>
      <c r="BK59" s="372">
        <v>13</v>
      </c>
      <c r="BL59" s="372">
        <v>13</v>
      </c>
      <c r="BM59" s="372">
        <v>13</v>
      </c>
      <c r="BN59" s="372">
        <v>13</v>
      </c>
      <c r="BO59" s="372">
        <v>13</v>
      </c>
      <c r="BP59" s="372">
        <v>13</v>
      </c>
      <c r="BQ59" s="372">
        <v>13</v>
      </c>
      <c r="BR59" s="372">
        <v>13</v>
      </c>
      <c r="BS59" s="372">
        <v>13</v>
      </c>
      <c r="BT59" s="372">
        <v>13</v>
      </c>
      <c r="BU59" s="372">
        <v>13</v>
      </c>
      <c r="BV59" s="372">
        <v>13</v>
      </c>
      <c r="BW59" s="372">
        <v>13</v>
      </c>
      <c r="BX59" s="372">
        <v>13</v>
      </c>
      <c r="BY59" s="372">
        <v>13</v>
      </c>
      <c r="BZ59" s="372">
        <v>13</v>
      </c>
      <c r="CA59" s="372">
        <v>13</v>
      </c>
      <c r="CB59" s="372">
        <v>13</v>
      </c>
      <c r="CC59" s="372">
        <v>13</v>
      </c>
      <c r="CD59" s="372">
        <v>13</v>
      </c>
      <c r="CE59" s="372">
        <v>13</v>
      </c>
      <c r="CF59" s="372">
        <v>13</v>
      </c>
      <c r="CG59" s="372">
        <v>13</v>
      </c>
      <c r="CH59" s="372">
        <v>13</v>
      </c>
      <c r="CI59" s="372">
        <v>13</v>
      </c>
      <c r="CJ59" s="372">
        <v>13</v>
      </c>
      <c r="CK59" s="372">
        <v>13</v>
      </c>
      <c r="CL59" s="372">
        <v>13</v>
      </c>
      <c r="CM59" s="372">
        <v>13</v>
      </c>
      <c r="CN59" s="372">
        <v>13</v>
      </c>
      <c r="CO59" s="372">
        <v>13</v>
      </c>
      <c r="CP59" s="372">
        <v>13</v>
      </c>
      <c r="CQ59" s="372">
        <v>13</v>
      </c>
      <c r="CR59" s="372">
        <v>13</v>
      </c>
      <c r="CS59" s="372">
        <v>13</v>
      </c>
      <c r="CT59" s="372">
        <v>13</v>
      </c>
      <c r="CU59" s="372">
        <v>13</v>
      </c>
      <c r="CV59" s="372">
        <v>13</v>
      </c>
      <c r="CW59" s="372">
        <v>13</v>
      </c>
      <c r="CX59" s="372">
        <v>13</v>
      </c>
      <c r="CY59" s="372">
        <v>13</v>
      </c>
      <c r="CZ59" s="372">
        <v>13</v>
      </c>
      <c r="DA59" s="372">
        <v>13</v>
      </c>
      <c r="DB59" s="372">
        <v>13</v>
      </c>
      <c r="DC59" s="372">
        <v>13</v>
      </c>
      <c r="DD59" s="372">
        <v>13</v>
      </c>
      <c r="DE59" s="372">
        <v>13</v>
      </c>
      <c r="DF59" s="372">
        <v>13</v>
      </c>
      <c r="DG59" s="372">
        <v>13</v>
      </c>
      <c r="DH59" s="372">
        <v>13</v>
      </c>
      <c r="DI59" s="372">
        <v>13</v>
      </c>
      <c r="DJ59" s="372">
        <v>13</v>
      </c>
      <c r="DK59" s="372">
        <v>13</v>
      </c>
      <c r="DL59" s="372">
        <v>13</v>
      </c>
      <c r="DM59" s="372">
        <v>13</v>
      </c>
      <c r="DN59" s="372">
        <v>13</v>
      </c>
      <c r="DO59" s="372">
        <v>13</v>
      </c>
      <c r="DP59" s="372">
        <v>13</v>
      </c>
      <c r="DQ59" s="372">
        <v>13</v>
      </c>
      <c r="DR59" s="372">
        <v>13</v>
      </c>
      <c r="DS59" s="372">
        <v>13</v>
      </c>
      <c r="DT59" s="372">
        <v>13</v>
      </c>
      <c r="DU59" s="372">
        <v>13</v>
      </c>
      <c r="DV59" s="372">
        <v>13</v>
      </c>
      <c r="DW59" s="372">
        <v>13</v>
      </c>
      <c r="DX59" s="372">
        <v>13</v>
      </c>
      <c r="DY59" s="372">
        <v>13</v>
      </c>
      <c r="DZ59" s="372">
        <v>13</v>
      </c>
      <c r="EA59" s="372">
        <v>13</v>
      </c>
      <c r="EB59" s="372">
        <v>13</v>
      </c>
      <c r="EC59" s="372">
        <v>13</v>
      </c>
      <c r="ED59" s="372">
        <v>13</v>
      </c>
      <c r="EE59" s="372">
        <v>13</v>
      </c>
      <c r="EF59" s="372">
        <v>13</v>
      </c>
      <c r="EG59" s="372">
        <v>13</v>
      </c>
      <c r="EH59" s="372">
        <v>13</v>
      </c>
      <c r="EI59" s="372">
        <v>13</v>
      </c>
      <c r="EJ59" s="372">
        <v>13</v>
      </c>
      <c r="EK59" s="372">
        <v>13</v>
      </c>
      <c r="EL59" s="372">
        <v>13</v>
      </c>
      <c r="EM59" s="372">
        <v>13</v>
      </c>
      <c r="EN59" s="372">
        <v>13</v>
      </c>
      <c r="EO59" s="372">
        <v>13</v>
      </c>
      <c r="EP59" s="372">
        <v>13</v>
      </c>
      <c r="EQ59" s="372">
        <v>13</v>
      </c>
      <c r="ER59" s="372">
        <v>13</v>
      </c>
      <c r="ES59" s="372">
        <v>13</v>
      </c>
      <c r="ET59" s="372">
        <v>13</v>
      </c>
      <c r="EU59" s="372">
        <v>13</v>
      </c>
      <c r="EV59" s="372">
        <v>13</v>
      </c>
      <c r="EW59" s="372">
        <v>13</v>
      </c>
      <c r="EX59" s="372">
        <v>13</v>
      </c>
      <c r="EY59" s="372">
        <v>13</v>
      </c>
      <c r="EZ59" s="372">
        <v>13</v>
      </c>
      <c r="FA59" s="372">
        <v>13</v>
      </c>
      <c r="FB59" s="372">
        <v>13</v>
      </c>
      <c r="FC59" s="372">
        <v>13</v>
      </c>
      <c r="FD59" s="372">
        <v>13</v>
      </c>
      <c r="FE59" s="578" t="s">
        <v>3128</v>
      </c>
    </row>
    <row r="60" spans="1:161" s="578" customFormat="1" ht="12.75" customHeight="1">
      <c r="A60" s="275"/>
      <c r="B60" s="275" t="s">
        <v>726</v>
      </c>
      <c r="C60" s="275"/>
      <c r="D60" s="275"/>
      <c r="E60" s="575" t="s">
        <v>45</v>
      </c>
      <c r="F60" s="579"/>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577"/>
      <c r="BH60" s="577"/>
      <c r="BI60" s="577"/>
      <c r="BJ60" s="577"/>
      <c r="BK60" s="577"/>
      <c r="BL60" s="577"/>
      <c r="BM60" s="577"/>
      <c r="BN60" s="577"/>
      <c r="BO60" s="577"/>
      <c r="BP60" s="577"/>
      <c r="BQ60" s="577"/>
      <c r="BR60" s="577"/>
      <c r="BS60" s="577"/>
      <c r="BT60" s="577"/>
      <c r="BU60" s="577"/>
      <c r="BV60" s="577"/>
      <c r="BW60" s="577"/>
      <c r="BX60" s="577"/>
      <c r="BY60" s="577"/>
      <c r="BZ60" s="577"/>
      <c r="CA60" s="577"/>
      <c r="CB60" s="577"/>
      <c r="CC60" s="577"/>
      <c r="CD60" s="577"/>
      <c r="CE60" s="577"/>
      <c r="CF60" s="577"/>
      <c r="CG60" s="577"/>
      <c r="CH60" s="577"/>
      <c r="CI60" s="577"/>
      <c r="CJ60" s="577"/>
      <c r="CK60" s="577"/>
      <c r="CL60" s="577"/>
      <c r="CM60" s="577"/>
      <c r="CN60" s="577"/>
      <c r="CO60" s="577"/>
      <c r="CP60" s="577"/>
      <c r="CQ60" s="577"/>
      <c r="CR60" s="577"/>
      <c r="CS60" s="577"/>
      <c r="CT60" s="577"/>
      <c r="CU60" s="577"/>
      <c r="CV60" s="577"/>
      <c r="CW60" s="577"/>
      <c r="CX60" s="577"/>
      <c r="CY60" s="577"/>
      <c r="CZ60" s="577"/>
      <c r="DA60" s="577"/>
      <c r="DB60" s="577"/>
      <c r="DC60" s="577"/>
      <c r="DD60" s="577"/>
      <c r="DE60" s="577"/>
      <c r="DF60" s="577"/>
      <c r="DG60" s="577"/>
      <c r="DH60" s="577"/>
      <c r="DI60" s="577"/>
      <c r="DJ60" s="577"/>
      <c r="DK60" s="577"/>
      <c r="DL60" s="577"/>
      <c r="DM60" s="577"/>
      <c r="DN60" s="577"/>
      <c r="DO60" s="577"/>
      <c r="DP60" s="577"/>
      <c r="DQ60" s="577"/>
      <c r="DR60" s="577"/>
      <c r="DS60" s="577"/>
      <c r="DT60" s="577"/>
      <c r="DU60" s="577"/>
      <c r="DV60" s="577"/>
      <c r="DW60" s="577"/>
      <c r="DX60" s="577"/>
      <c r="DY60" s="577"/>
      <c r="DZ60" s="577"/>
      <c r="EA60" s="577"/>
      <c r="EB60" s="577"/>
      <c r="EC60" s="577"/>
      <c r="ED60" s="577"/>
      <c r="EE60" s="577"/>
      <c r="EF60" s="577"/>
      <c r="EG60" s="577"/>
      <c r="EH60" s="577"/>
      <c r="EI60" s="577"/>
      <c r="EJ60" s="577"/>
      <c r="EK60" s="577"/>
      <c r="EL60" s="577"/>
      <c r="EM60" s="577"/>
      <c r="EN60" s="577"/>
      <c r="EO60" s="577"/>
      <c r="EP60" s="577"/>
      <c r="EQ60" s="577"/>
      <c r="ER60" s="577"/>
      <c r="ES60" s="577"/>
      <c r="ET60" s="577"/>
      <c r="EU60" s="577"/>
      <c r="EV60" s="577"/>
      <c r="EW60" s="577"/>
      <c r="EX60" s="577"/>
      <c r="EY60" s="577"/>
      <c r="EZ60" s="577"/>
      <c r="FA60" s="577"/>
      <c r="FB60" s="577"/>
      <c r="FC60" s="577"/>
      <c r="FD60" s="577"/>
    </row>
    <row r="61" spans="1:161" s="583" customFormat="1" ht="12.75" customHeight="1">
      <c r="A61" s="276"/>
      <c r="B61" s="276" t="s">
        <v>727</v>
      </c>
      <c r="C61" s="276"/>
      <c r="D61" s="276"/>
      <c r="E61" s="580" t="s">
        <v>49</v>
      </c>
      <c r="F61" s="581"/>
      <c r="G61" s="582"/>
      <c r="H61" s="582"/>
      <c r="I61" s="582"/>
      <c r="J61" s="582"/>
      <c r="K61" s="582"/>
      <c r="L61" s="582"/>
      <c r="M61" s="582"/>
      <c r="N61" s="582"/>
      <c r="O61" s="582"/>
      <c r="P61" s="582"/>
      <c r="Q61" s="582"/>
      <c r="R61" s="582"/>
      <c r="S61" s="582"/>
      <c r="T61" s="582"/>
      <c r="U61" s="582"/>
      <c r="V61" s="582"/>
      <c r="W61" s="582"/>
      <c r="X61" s="582"/>
      <c r="Y61" s="582"/>
      <c r="Z61" s="582"/>
      <c r="AA61" s="582"/>
      <c r="AB61" s="582"/>
      <c r="AC61" s="582"/>
      <c r="AD61" s="582"/>
      <c r="AE61" s="582"/>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c r="BI61" s="582"/>
      <c r="BJ61" s="582"/>
      <c r="BK61" s="582"/>
      <c r="BL61" s="582"/>
      <c r="BM61" s="582"/>
      <c r="BN61" s="582"/>
      <c r="BO61" s="582"/>
      <c r="BP61" s="582"/>
      <c r="BQ61" s="582"/>
      <c r="BR61" s="582"/>
      <c r="BS61" s="582"/>
      <c r="BT61" s="582"/>
      <c r="BU61" s="582"/>
      <c r="BV61" s="582"/>
      <c r="BW61" s="582"/>
      <c r="BX61" s="582"/>
      <c r="BY61" s="582"/>
      <c r="BZ61" s="582"/>
      <c r="CA61" s="582"/>
      <c r="CB61" s="582"/>
      <c r="CC61" s="582"/>
      <c r="CD61" s="582"/>
      <c r="CE61" s="582"/>
      <c r="CF61" s="582"/>
      <c r="CG61" s="582"/>
      <c r="CH61" s="582"/>
      <c r="CI61" s="582"/>
      <c r="CJ61" s="582"/>
      <c r="CK61" s="582"/>
      <c r="CL61" s="582"/>
      <c r="CM61" s="582"/>
      <c r="CN61" s="582"/>
      <c r="CO61" s="582"/>
      <c r="CP61" s="582"/>
      <c r="CQ61" s="582"/>
      <c r="CR61" s="582"/>
      <c r="CS61" s="582"/>
      <c r="CT61" s="582"/>
      <c r="CU61" s="582"/>
      <c r="CV61" s="582"/>
      <c r="CW61" s="582"/>
      <c r="CX61" s="582"/>
      <c r="CY61" s="582"/>
      <c r="CZ61" s="582"/>
      <c r="DA61" s="582"/>
      <c r="DB61" s="582"/>
      <c r="DC61" s="582"/>
      <c r="DD61" s="582"/>
      <c r="DE61" s="582"/>
      <c r="DF61" s="582"/>
      <c r="DG61" s="582"/>
      <c r="DH61" s="582"/>
      <c r="DI61" s="582"/>
      <c r="DJ61" s="582"/>
      <c r="DK61" s="582"/>
      <c r="DL61" s="582"/>
      <c r="DM61" s="582"/>
      <c r="DN61" s="582"/>
      <c r="DO61" s="582"/>
      <c r="DP61" s="582"/>
      <c r="DQ61" s="582"/>
      <c r="DR61" s="582"/>
      <c r="DS61" s="582"/>
      <c r="DT61" s="582"/>
      <c r="DU61" s="582"/>
      <c r="DV61" s="582"/>
      <c r="DW61" s="582"/>
      <c r="DX61" s="582"/>
      <c r="DY61" s="582"/>
      <c r="DZ61" s="582"/>
      <c r="EA61" s="582"/>
      <c r="EB61" s="582"/>
      <c r="EC61" s="582"/>
      <c r="ED61" s="582"/>
      <c r="EE61" s="582"/>
      <c r="EF61" s="582"/>
      <c r="EG61" s="582"/>
      <c r="EH61" s="582"/>
      <c r="EI61" s="582"/>
      <c r="EJ61" s="582"/>
      <c r="EK61" s="582"/>
      <c r="EL61" s="582"/>
      <c r="EM61" s="582"/>
      <c r="EN61" s="582"/>
      <c r="EO61" s="582"/>
      <c r="EP61" s="582"/>
      <c r="EQ61" s="582"/>
      <c r="ER61" s="582"/>
      <c r="ES61" s="582"/>
      <c r="ET61" s="582"/>
      <c r="EU61" s="582"/>
      <c r="EV61" s="582"/>
      <c r="EW61" s="582"/>
      <c r="EX61" s="582"/>
      <c r="EY61" s="582"/>
      <c r="EZ61" s="582"/>
      <c r="FA61" s="582"/>
      <c r="FB61" s="582"/>
      <c r="FC61" s="582"/>
      <c r="FD61" s="582"/>
    </row>
    <row r="62" spans="1:161" s="355" customFormat="1" ht="12.75" customHeight="1">
      <c r="A62" s="163"/>
      <c r="B62" s="163"/>
      <c r="C62" s="163"/>
      <c r="D62" s="163"/>
      <c r="E62" s="177"/>
      <c r="F62" s="369"/>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3"/>
      <c r="CH62" s="363"/>
      <c r="CI62" s="363"/>
      <c r="CJ62" s="363"/>
      <c r="CK62" s="363"/>
      <c r="CL62" s="363"/>
      <c r="CM62" s="363"/>
      <c r="CN62" s="363"/>
      <c r="CO62" s="363"/>
      <c r="CP62" s="363"/>
      <c r="CQ62" s="363"/>
      <c r="CR62" s="363"/>
      <c r="CS62" s="363"/>
      <c r="CT62" s="363"/>
      <c r="CU62" s="363"/>
      <c r="CV62" s="363"/>
      <c r="CW62" s="363"/>
      <c r="CX62" s="363"/>
      <c r="CY62" s="363"/>
      <c r="CZ62" s="363"/>
      <c r="DA62" s="363"/>
      <c r="DB62" s="363"/>
      <c r="DC62" s="363"/>
      <c r="DD62" s="363"/>
      <c r="DE62" s="363"/>
      <c r="DF62" s="363"/>
      <c r="DG62" s="363"/>
      <c r="DH62" s="363"/>
      <c r="DI62" s="363"/>
      <c r="DJ62" s="363"/>
      <c r="DK62" s="363"/>
      <c r="DL62" s="363"/>
      <c r="DM62" s="363"/>
      <c r="DN62" s="363"/>
      <c r="DO62" s="363"/>
      <c r="DP62" s="363"/>
      <c r="DQ62" s="363"/>
      <c r="DR62" s="363"/>
      <c r="DS62" s="363"/>
      <c r="DT62" s="363"/>
      <c r="DU62" s="363"/>
      <c r="DV62" s="363"/>
      <c r="DW62" s="363"/>
      <c r="DX62" s="363"/>
      <c r="DY62" s="363"/>
      <c r="DZ62" s="363"/>
      <c r="EA62" s="363"/>
      <c r="EB62" s="363"/>
      <c r="EC62" s="363"/>
      <c r="ED62" s="363"/>
      <c r="EE62" s="363"/>
      <c r="EF62" s="363"/>
      <c r="EG62" s="363"/>
      <c r="EH62" s="363"/>
      <c r="EI62" s="363"/>
      <c r="EJ62" s="363"/>
      <c r="EK62" s="363"/>
      <c r="EL62" s="363"/>
      <c r="EM62" s="363"/>
      <c r="EN62" s="363"/>
      <c r="EO62" s="363"/>
      <c r="EP62" s="363"/>
      <c r="EQ62" s="363"/>
      <c r="ER62" s="363"/>
      <c r="ES62" s="363"/>
      <c r="ET62" s="363"/>
      <c r="EU62" s="363"/>
      <c r="EV62" s="363"/>
      <c r="EW62" s="363"/>
      <c r="EX62" s="363"/>
      <c r="EY62" s="363"/>
      <c r="EZ62" s="363"/>
      <c r="FA62" s="363"/>
      <c r="FB62" s="363"/>
      <c r="FC62" s="363"/>
      <c r="FD62" s="363"/>
    </row>
    <row r="63" spans="1:161" s="355" customFormat="1" ht="12.75" customHeight="1">
      <c r="A63" s="163" t="s">
        <v>749</v>
      </c>
      <c r="B63" s="163"/>
      <c r="C63" s="163"/>
      <c r="D63" s="163"/>
      <c r="E63" s="177"/>
      <c r="F63" s="369"/>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c r="CP63" s="364"/>
      <c r="CQ63" s="364"/>
      <c r="CR63" s="364"/>
      <c r="CS63" s="364"/>
      <c r="CT63" s="364"/>
      <c r="CU63" s="364"/>
      <c r="CV63" s="364"/>
      <c r="CW63" s="364"/>
      <c r="CX63" s="364"/>
      <c r="CY63" s="364"/>
      <c r="CZ63" s="364"/>
      <c r="DA63" s="364"/>
      <c r="DB63" s="364"/>
      <c r="DC63" s="364"/>
      <c r="DD63" s="364"/>
      <c r="DE63" s="364"/>
      <c r="DF63" s="364"/>
      <c r="DG63" s="364"/>
      <c r="DH63" s="364"/>
      <c r="DI63" s="364"/>
      <c r="DJ63" s="364"/>
      <c r="DK63" s="364"/>
      <c r="DL63" s="364"/>
      <c r="DM63" s="364"/>
      <c r="DN63" s="364"/>
      <c r="DO63" s="364"/>
      <c r="DP63" s="364"/>
      <c r="DQ63" s="364"/>
      <c r="DR63" s="364"/>
      <c r="DS63" s="364"/>
      <c r="DT63" s="364"/>
      <c r="DU63" s="364"/>
      <c r="DV63" s="364"/>
      <c r="DW63" s="364"/>
      <c r="DX63" s="364"/>
      <c r="DY63" s="364"/>
      <c r="DZ63" s="364"/>
      <c r="EA63" s="364"/>
      <c r="EB63" s="364"/>
      <c r="EC63" s="364"/>
      <c r="ED63" s="364"/>
      <c r="EE63" s="364"/>
      <c r="EF63" s="364"/>
      <c r="EG63" s="364"/>
      <c r="EH63" s="364"/>
      <c r="EI63" s="364"/>
      <c r="EJ63" s="364"/>
      <c r="EK63" s="364"/>
      <c r="EL63" s="364"/>
      <c r="EM63" s="364"/>
      <c r="EN63" s="364"/>
      <c r="EO63" s="364"/>
      <c r="EP63" s="364"/>
      <c r="EQ63" s="364"/>
      <c r="ER63" s="364"/>
      <c r="ES63" s="364"/>
      <c r="ET63" s="364"/>
      <c r="EU63" s="364"/>
      <c r="EV63" s="364"/>
      <c r="EW63" s="364"/>
      <c r="EX63" s="364"/>
      <c r="EY63" s="364"/>
      <c r="EZ63" s="364"/>
      <c r="FA63" s="364"/>
      <c r="FB63" s="364"/>
      <c r="FC63" s="364"/>
      <c r="FD63" s="364"/>
    </row>
    <row r="64" spans="1:161" s="355" customFormat="1" ht="12.75" customHeight="1">
      <c r="A64" s="163"/>
      <c r="B64" s="584" t="s">
        <v>44</v>
      </c>
      <c r="C64" s="163"/>
      <c r="D64" s="163"/>
      <c r="E64" s="177"/>
      <c r="F64" s="369"/>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c r="AV64" s="365"/>
      <c r="AW64" s="365"/>
      <c r="AX64" s="365"/>
      <c r="AY64" s="365"/>
      <c r="AZ64" s="365"/>
      <c r="BA64" s="365"/>
      <c r="BB64" s="365"/>
      <c r="BC64" s="365"/>
      <c r="BD64" s="365"/>
      <c r="BE64" s="365"/>
      <c r="BF64" s="365"/>
      <c r="BG64" s="365"/>
      <c r="BH64" s="365"/>
      <c r="BI64" s="365"/>
      <c r="BJ64" s="365"/>
      <c r="BK64" s="365"/>
      <c r="BL64" s="365"/>
      <c r="BM64" s="365"/>
      <c r="BN64" s="365"/>
      <c r="BO64" s="365"/>
      <c r="BP64" s="365"/>
      <c r="BQ64" s="365"/>
      <c r="BR64" s="365"/>
      <c r="BS64" s="365"/>
      <c r="BT64" s="365"/>
      <c r="BU64" s="365"/>
      <c r="BV64" s="365"/>
      <c r="BW64" s="365"/>
      <c r="BX64" s="365"/>
      <c r="BY64" s="365"/>
      <c r="BZ64" s="365"/>
      <c r="CA64" s="365"/>
      <c r="CB64" s="365"/>
      <c r="CC64" s="365"/>
      <c r="CD64" s="365"/>
      <c r="CE64" s="365"/>
      <c r="CF64" s="365"/>
      <c r="CG64" s="365"/>
      <c r="CH64" s="365"/>
      <c r="CI64" s="365"/>
      <c r="CJ64" s="365"/>
      <c r="CK64" s="365"/>
      <c r="CL64" s="365"/>
      <c r="CM64" s="365"/>
      <c r="CN64" s="365"/>
      <c r="CO64" s="365"/>
      <c r="CP64" s="365"/>
      <c r="CQ64" s="365"/>
      <c r="CR64" s="365"/>
      <c r="CS64" s="365"/>
      <c r="CT64" s="365"/>
      <c r="CU64" s="365"/>
      <c r="CV64" s="365"/>
      <c r="CW64" s="365"/>
      <c r="CX64" s="365"/>
      <c r="CY64" s="365"/>
      <c r="CZ64" s="365"/>
      <c r="DA64" s="365"/>
      <c r="DB64" s="365"/>
      <c r="DC64" s="365"/>
      <c r="DD64" s="365"/>
      <c r="DE64" s="365"/>
      <c r="DF64" s="365"/>
      <c r="DG64" s="365"/>
      <c r="DH64" s="365"/>
      <c r="DI64" s="365"/>
      <c r="DJ64" s="365"/>
      <c r="DK64" s="365"/>
      <c r="DL64" s="365"/>
      <c r="DM64" s="365"/>
      <c r="DN64" s="365"/>
      <c r="DO64" s="365"/>
      <c r="DP64" s="365"/>
      <c r="DQ64" s="365"/>
      <c r="DR64" s="365"/>
      <c r="DS64" s="365"/>
      <c r="DT64" s="365"/>
      <c r="DU64" s="365"/>
      <c r="DV64" s="365"/>
      <c r="DW64" s="365"/>
      <c r="DX64" s="365"/>
      <c r="DY64" s="365"/>
      <c r="DZ64" s="365"/>
      <c r="EA64" s="365"/>
      <c r="EB64" s="365"/>
      <c r="EC64" s="365"/>
      <c r="ED64" s="365"/>
      <c r="EE64" s="365"/>
      <c r="EF64" s="365"/>
      <c r="EG64" s="365"/>
      <c r="EH64" s="365"/>
      <c r="EI64" s="365"/>
      <c r="EJ64" s="365"/>
      <c r="EK64" s="365"/>
      <c r="EL64" s="365"/>
      <c r="EM64" s="365"/>
      <c r="EN64" s="365"/>
      <c r="EO64" s="365"/>
      <c r="EP64" s="365"/>
      <c r="EQ64" s="365"/>
      <c r="ER64" s="365"/>
      <c r="ES64" s="365"/>
      <c r="ET64" s="365"/>
      <c r="EU64" s="365"/>
      <c r="EV64" s="365"/>
      <c r="EW64" s="365"/>
      <c r="EX64" s="365"/>
      <c r="EY64" s="365"/>
      <c r="EZ64" s="365"/>
      <c r="FA64" s="365"/>
      <c r="FB64" s="365"/>
      <c r="FC64" s="365"/>
      <c r="FD64" s="365"/>
    </row>
    <row r="65" spans="1:161" s="355" customFormat="1" ht="12.75" customHeight="1">
      <c r="A65" s="163"/>
      <c r="B65" s="584"/>
      <c r="C65" s="584" t="s">
        <v>750</v>
      </c>
      <c r="D65" s="163"/>
      <c r="E65" s="177" t="s">
        <v>1</v>
      </c>
      <c r="F65" s="369"/>
      <c r="G65" s="366">
        <v>1</v>
      </c>
      <c r="H65" s="366">
        <v>1</v>
      </c>
      <c r="I65" s="366">
        <v>1</v>
      </c>
      <c r="J65" s="366">
        <v>1</v>
      </c>
      <c r="K65" s="366">
        <v>1</v>
      </c>
      <c r="L65" s="366">
        <v>1</v>
      </c>
      <c r="M65" s="366">
        <v>1</v>
      </c>
      <c r="N65" s="366">
        <v>1</v>
      </c>
      <c r="O65" s="366">
        <v>1</v>
      </c>
      <c r="P65" s="366">
        <v>1</v>
      </c>
      <c r="Q65" s="366">
        <v>1</v>
      </c>
      <c r="R65" s="366">
        <v>1</v>
      </c>
      <c r="S65" s="366">
        <v>1</v>
      </c>
      <c r="T65" s="366">
        <v>1</v>
      </c>
      <c r="U65" s="366">
        <v>1</v>
      </c>
      <c r="V65" s="366">
        <v>1</v>
      </c>
      <c r="W65" s="366">
        <v>1</v>
      </c>
      <c r="X65" s="366">
        <v>1</v>
      </c>
      <c r="Y65" s="366">
        <v>1</v>
      </c>
      <c r="Z65" s="366">
        <v>1</v>
      </c>
      <c r="AA65" s="366">
        <v>1</v>
      </c>
      <c r="AB65" s="366">
        <v>1</v>
      </c>
      <c r="AC65" s="366">
        <v>1</v>
      </c>
      <c r="AD65" s="366">
        <v>1</v>
      </c>
      <c r="AE65" s="366">
        <v>1</v>
      </c>
      <c r="AF65" s="366">
        <v>1</v>
      </c>
      <c r="AG65" s="366">
        <v>1</v>
      </c>
      <c r="AH65" s="366">
        <v>1</v>
      </c>
      <c r="AI65" s="366">
        <v>1</v>
      </c>
      <c r="AJ65" s="366">
        <v>1</v>
      </c>
      <c r="AK65" s="366">
        <v>1</v>
      </c>
      <c r="AL65" s="366">
        <v>1</v>
      </c>
      <c r="AM65" s="366">
        <v>1</v>
      </c>
      <c r="AN65" s="366">
        <v>1</v>
      </c>
      <c r="AO65" s="366">
        <v>1</v>
      </c>
      <c r="AP65" s="366">
        <v>1</v>
      </c>
      <c r="AQ65" s="366">
        <v>1</v>
      </c>
      <c r="AR65" s="366">
        <v>1</v>
      </c>
      <c r="AS65" s="366">
        <v>1</v>
      </c>
      <c r="AT65" s="366">
        <v>1</v>
      </c>
      <c r="AU65" s="366">
        <v>1</v>
      </c>
      <c r="AV65" s="366">
        <v>1</v>
      </c>
      <c r="AW65" s="366">
        <v>1</v>
      </c>
      <c r="AX65" s="366">
        <v>1</v>
      </c>
      <c r="AY65" s="366">
        <v>1</v>
      </c>
      <c r="AZ65" s="366">
        <v>1</v>
      </c>
      <c r="BA65" s="366">
        <v>1</v>
      </c>
      <c r="BB65" s="366">
        <v>1</v>
      </c>
      <c r="BC65" s="366">
        <v>1</v>
      </c>
      <c r="BD65" s="366">
        <v>1</v>
      </c>
      <c r="BE65" s="366">
        <v>1</v>
      </c>
      <c r="BF65" s="366">
        <v>1</v>
      </c>
      <c r="BG65" s="366">
        <v>1</v>
      </c>
      <c r="BH65" s="366">
        <v>1</v>
      </c>
      <c r="BI65" s="366">
        <v>1</v>
      </c>
      <c r="BJ65" s="366">
        <v>1</v>
      </c>
      <c r="BK65" s="366">
        <v>1</v>
      </c>
      <c r="BL65" s="366">
        <v>1</v>
      </c>
      <c r="BM65" s="366">
        <v>1</v>
      </c>
      <c r="BN65" s="366">
        <v>1</v>
      </c>
      <c r="BO65" s="366">
        <v>1</v>
      </c>
      <c r="BP65" s="366">
        <v>1</v>
      </c>
      <c r="BQ65" s="366">
        <v>1</v>
      </c>
      <c r="BR65" s="366">
        <v>1</v>
      </c>
      <c r="BS65" s="366">
        <v>1</v>
      </c>
      <c r="BT65" s="366">
        <v>1</v>
      </c>
      <c r="BU65" s="366">
        <v>1</v>
      </c>
      <c r="BV65" s="366">
        <v>1</v>
      </c>
      <c r="BW65" s="366">
        <v>1</v>
      </c>
      <c r="BX65" s="366">
        <v>1</v>
      </c>
      <c r="BY65" s="366">
        <v>1</v>
      </c>
      <c r="BZ65" s="366">
        <v>1</v>
      </c>
      <c r="CA65" s="366">
        <v>1</v>
      </c>
      <c r="CB65" s="366">
        <v>1</v>
      </c>
      <c r="CC65" s="366">
        <v>1</v>
      </c>
      <c r="CD65" s="366">
        <v>1</v>
      </c>
      <c r="CE65" s="366">
        <v>1</v>
      </c>
      <c r="CF65" s="366">
        <v>1</v>
      </c>
      <c r="CG65" s="366">
        <v>1</v>
      </c>
      <c r="CH65" s="366">
        <v>1</v>
      </c>
      <c r="CI65" s="366">
        <v>1</v>
      </c>
      <c r="CJ65" s="366">
        <v>1</v>
      </c>
      <c r="CK65" s="366">
        <v>1</v>
      </c>
      <c r="CL65" s="366">
        <v>1</v>
      </c>
      <c r="CM65" s="366">
        <v>1</v>
      </c>
      <c r="CN65" s="366">
        <v>1</v>
      </c>
      <c r="CO65" s="366">
        <v>1</v>
      </c>
      <c r="CP65" s="366">
        <v>1</v>
      </c>
      <c r="CQ65" s="366">
        <v>1</v>
      </c>
      <c r="CR65" s="366">
        <v>1</v>
      </c>
      <c r="CS65" s="366">
        <v>1</v>
      </c>
      <c r="CT65" s="366">
        <v>1</v>
      </c>
      <c r="CU65" s="366">
        <v>1</v>
      </c>
      <c r="CV65" s="366">
        <v>1</v>
      </c>
      <c r="CW65" s="366">
        <v>1</v>
      </c>
      <c r="CX65" s="366">
        <v>1</v>
      </c>
      <c r="CY65" s="366">
        <v>1</v>
      </c>
      <c r="CZ65" s="366">
        <v>1</v>
      </c>
      <c r="DA65" s="366">
        <v>1</v>
      </c>
      <c r="DB65" s="366">
        <v>1</v>
      </c>
      <c r="DC65" s="366">
        <v>1</v>
      </c>
      <c r="DD65" s="366">
        <v>1</v>
      </c>
      <c r="DE65" s="366">
        <v>1</v>
      </c>
      <c r="DF65" s="366">
        <v>1</v>
      </c>
      <c r="DG65" s="366">
        <v>1</v>
      </c>
      <c r="DH65" s="366">
        <v>1</v>
      </c>
      <c r="DI65" s="366">
        <v>1</v>
      </c>
      <c r="DJ65" s="366">
        <v>1</v>
      </c>
      <c r="DK65" s="366">
        <v>1</v>
      </c>
      <c r="DL65" s="366">
        <v>1</v>
      </c>
      <c r="DM65" s="366">
        <v>1</v>
      </c>
      <c r="DN65" s="366">
        <v>1</v>
      </c>
      <c r="DO65" s="366">
        <v>1</v>
      </c>
      <c r="DP65" s="366">
        <v>1</v>
      </c>
      <c r="DQ65" s="366">
        <v>1</v>
      </c>
      <c r="DR65" s="366">
        <v>1</v>
      </c>
      <c r="DS65" s="366">
        <v>1</v>
      </c>
      <c r="DT65" s="366">
        <v>1</v>
      </c>
      <c r="DU65" s="366">
        <v>1</v>
      </c>
      <c r="DV65" s="366">
        <v>1</v>
      </c>
      <c r="DW65" s="366">
        <v>1</v>
      </c>
      <c r="DX65" s="366">
        <v>1</v>
      </c>
      <c r="DY65" s="366">
        <v>1</v>
      </c>
      <c r="DZ65" s="366">
        <v>1</v>
      </c>
      <c r="EA65" s="366">
        <v>1</v>
      </c>
      <c r="EB65" s="366">
        <v>1</v>
      </c>
      <c r="EC65" s="366">
        <v>1</v>
      </c>
      <c r="ED65" s="366">
        <v>1</v>
      </c>
      <c r="EE65" s="366">
        <v>1</v>
      </c>
      <c r="EF65" s="366">
        <v>1</v>
      </c>
      <c r="EG65" s="366">
        <v>1</v>
      </c>
      <c r="EH65" s="366">
        <v>1</v>
      </c>
      <c r="EI65" s="366">
        <v>1</v>
      </c>
      <c r="EJ65" s="366">
        <v>1</v>
      </c>
      <c r="EK65" s="366">
        <v>1</v>
      </c>
      <c r="EL65" s="366">
        <v>1</v>
      </c>
      <c r="EM65" s="366">
        <v>1</v>
      </c>
      <c r="EN65" s="366">
        <v>1</v>
      </c>
      <c r="EO65" s="366">
        <v>1</v>
      </c>
      <c r="EP65" s="366">
        <v>1</v>
      </c>
      <c r="EQ65" s="366">
        <v>1</v>
      </c>
      <c r="ER65" s="366">
        <v>1</v>
      </c>
      <c r="ES65" s="366">
        <v>1</v>
      </c>
      <c r="ET65" s="366">
        <v>1</v>
      </c>
      <c r="EU65" s="366">
        <v>1</v>
      </c>
      <c r="EV65" s="366">
        <v>1</v>
      </c>
      <c r="EW65" s="366">
        <v>1</v>
      </c>
      <c r="EX65" s="366">
        <v>1</v>
      </c>
      <c r="EY65" s="366">
        <v>1</v>
      </c>
      <c r="EZ65" s="366">
        <v>1</v>
      </c>
      <c r="FA65" s="366">
        <v>1</v>
      </c>
      <c r="FB65" s="366">
        <v>1</v>
      </c>
      <c r="FC65" s="366">
        <v>1</v>
      </c>
      <c r="FD65" s="366">
        <v>1</v>
      </c>
      <c r="FE65" s="355" t="s">
        <v>3125</v>
      </c>
    </row>
    <row r="66" spans="1:161" s="355" customFormat="1" ht="12.75" customHeight="1">
      <c r="A66" s="163"/>
      <c r="B66" s="584"/>
      <c r="C66" s="584" t="s">
        <v>751</v>
      </c>
      <c r="D66" s="163"/>
      <c r="E66" s="177" t="s">
        <v>1</v>
      </c>
      <c r="F66" s="369"/>
      <c r="G66" s="366">
        <v>0</v>
      </c>
      <c r="H66" s="366">
        <v>0</v>
      </c>
      <c r="I66" s="366">
        <v>0</v>
      </c>
      <c r="J66" s="366">
        <v>0</v>
      </c>
      <c r="K66" s="366">
        <v>0</v>
      </c>
      <c r="L66" s="366">
        <v>0</v>
      </c>
      <c r="M66" s="366">
        <v>0</v>
      </c>
      <c r="N66" s="366">
        <v>0</v>
      </c>
      <c r="O66" s="366">
        <v>0</v>
      </c>
      <c r="P66" s="366">
        <v>0</v>
      </c>
      <c r="Q66" s="366">
        <v>0</v>
      </c>
      <c r="R66" s="366">
        <v>0</v>
      </c>
      <c r="S66" s="366">
        <v>0</v>
      </c>
      <c r="T66" s="366">
        <v>0</v>
      </c>
      <c r="U66" s="366">
        <v>0</v>
      </c>
      <c r="V66" s="366">
        <v>0</v>
      </c>
      <c r="W66" s="366">
        <v>0</v>
      </c>
      <c r="X66" s="366">
        <v>0</v>
      </c>
      <c r="Y66" s="366">
        <v>0</v>
      </c>
      <c r="Z66" s="366">
        <v>0</v>
      </c>
      <c r="AA66" s="366">
        <v>0</v>
      </c>
      <c r="AB66" s="366">
        <v>0</v>
      </c>
      <c r="AC66" s="366">
        <v>0</v>
      </c>
      <c r="AD66" s="366">
        <v>0</v>
      </c>
      <c r="AE66" s="366">
        <v>0</v>
      </c>
      <c r="AF66" s="366">
        <v>0</v>
      </c>
      <c r="AG66" s="366">
        <v>0</v>
      </c>
      <c r="AH66" s="366">
        <v>0</v>
      </c>
      <c r="AI66" s="366">
        <v>0</v>
      </c>
      <c r="AJ66" s="366">
        <v>0</v>
      </c>
      <c r="AK66" s="366">
        <v>0</v>
      </c>
      <c r="AL66" s="366">
        <v>0</v>
      </c>
      <c r="AM66" s="366">
        <v>0</v>
      </c>
      <c r="AN66" s="366">
        <v>0</v>
      </c>
      <c r="AO66" s="366">
        <v>0</v>
      </c>
      <c r="AP66" s="366">
        <v>0</v>
      </c>
      <c r="AQ66" s="366">
        <v>0</v>
      </c>
      <c r="AR66" s="366">
        <v>0</v>
      </c>
      <c r="AS66" s="366">
        <v>0</v>
      </c>
      <c r="AT66" s="366">
        <v>0</v>
      </c>
      <c r="AU66" s="366">
        <v>0</v>
      </c>
      <c r="AV66" s="366">
        <v>0</v>
      </c>
      <c r="AW66" s="366">
        <v>0</v>
      </c>
      <c r="AX66" s="366">
        <v>0</v>
      </c>
      <c r="AY66" s="366">
        <v>0</v>
      </c>
      <c r="AZ66" s="366">
        <v>0</v>
      </c>
      <c r="BA66" s="366">
        <v>0</v>
      </c>
      <c r="BB66" s="366">
        <v>0</v>
      </c>
      <c r="BC66" s="366">
        <v>0</v>
      </c>
      <c r="BD66" s="366">
        <v>0</v>
      </c>
      <c r="BE66" s="366">
        <v>0</v>
      </c>
      <c r="BF66" s="366">
        <v>0</v>
      </c>
      <c r="BG66" s="366">
        <v>0</v>
      </c>
      <c r="BH66" s="366">
        <v>0</v>
      </c>
      <c r="BI66" s="366">
        <v>0</v>
      </c>
      <c r="BJ66" s="366">
        <v>0</v>
      </c>
      <c r="BK66" s="366">
        <v>0</v>
      </c>
      <c r="BL66" s="366">
        <v>0</v>
      </c>
      <c r="BM66" s="366">
        <v>0</v>
      </c>
      <c r="BN66" s="366">
        <v>0</v>
      </c>
      <c r="BO66" s="366">
        <v>0</v>
      </c>
      <c r="BP66" s="366">
        <v>0</v>
      </c>
      <c r="BQ66" s="366">
        <v>0</v>
      </c>
      <c r="BR66" s="366">
        <v>0</v>
      </c>
      <c r="BS66" s="366">
        <v>0</v>
      </c>
      <c r="BT66" s="366">
        <v>0</v>
      </c>
      <c r="BU66" s="366">
        <v>0</v>
      </c>
      <c r="BV66" s="366">
        <v>0</v>
      </c>
      <c r="BW66" s="366">
        <v>0</v>
      </c>
      <c r="BX66" s="366">
        <v>0</v>
      </c>
      <c r="BY66" s="366">
        <v>0</v>
      </c>
      <c r="BZ66" s="366">
        <v>0</v>
      </c>
      <c r="CA66" s="366">
        <v>0</v>
      </c>
      <c r="CB66" s="366">
        <v>0</v>
      </c>
      <c r="CC66" s="366">
        <v>0</v>
      </c>
      <c r="CD66" s="366">
        <v>0</v>
      </c>
      <c r="CE66" s="366">
        <v>0</v>
      </c>
      <c r="CF66" s="366">
        <v>0</v>
      </c>
      <c r="CG66" s="366">
        <v>0</v>
      </c>
      <c r="CH66" s="366">
        <v>0</v>
      </c>
      <c r="CI66" s="366">
        <v>0</v>
      </c>
      <c r="CJ66" s="366">
        <v>0</v>
      </c>
      <c r="CK66" s="366">
        <v>0</v>
      </c>
      <c r="CL66" s="366">
        <v>0</v>
      </c>
      <c r="CM66" s="366">
        <v>0</v>
      </c>
      <c r="CN66" s="366">
        <v>0</v>
      </c>
      <c r="CO66" s="366">
        <v>0</v>
      </c>
      <c r="CP66" s="366">
        <v>0</v>
      </c>
      <c r="CQ66" s="366">
        <v>0</v>
      </c>
      <c r="CR66" s="366">
        <v>0</v>
      </c>
      <c r="CS66" s="366">
        <v>0</v>
      </c>
      <c r="CT66" s="366">
        <v>0</v>
      </c>
      <c r="CU66" s="366">
        <v>0</v>
      </c>
      <c r="CV66" s="366">
        <v>0</v>
      </c>
      <c r="CW66" s="366">
        <v>0</v>
      </c>
      <c r="CX66" s="366">
        <v>0</v>
      </c>
      <c r="CY66" s="366">
        <v>0</v>
      </c>
      <c r="CZ66" s="366">
        <v>0</v>
      </c>
      <c r="DA66" s="366">
        <v>0</v>
      </c>
      <c r="DB66" s="366">
        <v>0</v>
      </c>
      <c r="DC66" s="366">
        <v>0</v>
      </c>
      <c r="DD66" s="366">
        <v>0</v>
      </c>
      <c r="DE66" s="366">
        <v>0</v>
      </c>
      <c r="DF66" s="366">
        <v>0</v>
      </c>
      <c r="DG66" s="366">
        <v>0</v>
      </c>
      <c r="DH66" s="366">
        <v>0</v>
      </c>
      <c r="DI66" s="366">
        <v>0</v>
      </c>
      <c r="DJ66" s="366">
        <v>0</v>
      </c>
      <c r="DK66" s="366">
        <v>0</v>
      </c>
      <c r="DL66" s="366">
        <v>0</v>
      </c>
      <c r="DM66" s="366">
        <v>0</v>
      </c>
      <c r="DN66" s="366">
        <v>0</v>
      </c>
      <c r="DO66" s="366">
        <v>0</v>
      </c>
      <c r="DP66" s="366">
        <v>0</v>
      </c>
      <c r="DQ66" s="366">
        <v>0</v>
      </c>
      <c r="DR66" s="366">
        <v>0</v>
      </c>
      <c r="DS66" s="366">
        <v>0</v>
      </c>
      <c r="DT66" s="366">
        <v>0</v>
      </c>
      <c r="DU66" s="366">
        <v>0</v>
      </c>
      <c r="DV66" s="366">
        <v>0</v>
      </c>
      <c r="DW66" s="366">
        <v>0</v>
      </c>
      <c r="DX66" s="366">
        <v>0</v>
      </c>
      <c r="DY66" s="366">
        <v>0</v>
      </c>
      <c r="DZ66" s="366">
        <v>0</v>
      </c>
      <c r="EA66" s="366">
        <v>0</v>
      </c>
      <c r="EB66" s="366">
        <v>0</v>
      </c>
      <c r="EC66" s="366">
        <v>0</v>
      </c>
      <c r="ED66" s="366">
        <v>0</v>
      </c>
      <c r="EE66" s="366">
        <v>0</v>
      </c>
      <c r="EF66" s="366">
        <v>0</v>
      </c>
      <c r="EG66" s="366">
        <v>0</v>
      </c>
      <c r="EH66" s="366">
        <v>0</v>
      </c>
      <c r="EI66" s="366">
        <v>0</v>
      </c>
      <c r="EJ66" s="366">
        <v>0</v>
      </c>
      <c r="EK66" s="366">
        <v>0</v>
      </c>
      <c r="EL66" s="366">
        <v>0</v>
      </c>
      <c r="EM66" s="366">
        <v>0</v>
      </c>
      <c r="EN66" s="366">
        <v>0</v>
      </c>
      <c r="EO66" s="366">
        <v>0</v>
      </c>
      <c r="EP66" s="366">
        <v>0</v>
      </c>
      <c r="EQ66" s="366">
        <v>0</v>
      </c>
      <c r="ER66" s="366">
        <v>0</v>
      </c>
      <c r="ES66" s="366">
        <v>0</v>
      </c>
      <c r="ET66" s="366">
        <v>0</v>
      </c>
      <c r="EU66" s="366">
        <v>0</v>
      </c>
      <c r="EV66" s="366">
        <v>0</v>
      </c>
      <c r="EW66" s="366">
        <v>0</v>
      </c>
      <c r="EX66" s="366">
        <v>0</v>
      </c>
      <c r="EY66" s="366">
        <v>0</v>
      </c>
      <c r="EZ66" s="366">
        <v>0</v>
      </c>
      <c r="FA66" s="366">
        <v>0</v>
      </c>
      <c r="FB66" s="366">
        <v>0</v>
      </c>
      <c r="FC66" s="366">
        <v>0</v>
      </c>
      <c r="FD66" s="366">
        <v>0</v>
      </c>
    </row>
    <row r="67" spans="1:161" s="355" customFormat="1" ht="12.75" customHeight="1">
      <c r="A67" s="163"/>
      <c r="B67" s="584"/>
      <c r="C67" s="584" t="s">
        <v>752</v>
      </c>
      <c r="D67" s="163"/>
      <c r="E67" s="177" t="s">
        <v>1</v>
      </c>
      <c r="F67" s="369"/>
      <c r="G67" s="366">
        <v>0</v>
      </c>
      <c r="H67" s="366">
        <v>0</v>
      </c>
      <c r="I67" s="366">
        <v>0</v>
      </c>
      <c r="J67" s="366">
        <v>0</v>
      </c>
      <c r="K67" s="366">
        <v>0</v>
      </c>
      <c r="L67" s="366">
        <v>0</v>
      </c>
      <c r="M67" s="366">
        <v>0</v>
      </c>
      <c r="N67" s="366">
        <v>0</v>
      </c>
      <c r="O67" s="366">
        <v>0</v>
      </c>
      <c r="P67" s="366">
        <v>0</v>
      </c>
      <c r="Q67" s="366">
        <v>0</v>
      </c>
      <c r="R67" s="366">
        <v>0</v>
      </c>
      <c r="S67" s="366">
        <v>0</v>
      </c>
      <c r="T67" s="366">
        <v>0</v>
      </c>
      <c r="U67" s="366">
        <v>0</v>
      </c>
      <c r="V67" s="366">
        <v>0</v>
      </c>
      <c r="W67" s="366">
        <v>0</v>
      </c>
      <c r="X67" s="366">
        <v>0</v>
      </c>
      <c r="Y67" s="366">
        <v>0</v>
      </c>
      <c r="Z67" s="366">
        <v>0</v>
      </c>
      <c r="AA67" s="366">
        <v>0</v>
      </c>
      <c r="AB67" s="366">
        <v>0</v>
      </c>
      <c r="AC67" s="366">
        <v>0</v>
      </c>
      <c r="AD67" s="366">
        <v>0</v>
      </c>
      <c r="AE67" s="366">
        <v>0</v>
      </c>
      <c r="AF67" s="366">
        <v>0</v>
      </c>
      <c r="AG67" s="366">
        <v>0</v>
      </c>
      <c r="AH67" s="366">
        <v>0</v>
      </c>
      <c r="AI67" s="366">
        <v>0</v>
      </c>
      <c r="AJ67" s="366">
        <v>0</v>
      </c>
      <c r="AK67" s="366">
        <v>0</v>
      </c>
      <c r="AL67" s="366">
        <v>0</v>
      </c>
      <c r="AM67" s="366">
        <v>0</v>
      </c>
      <c r="AN67" s="366">
        <v>0</v>
      </c>
      <c r="AO67" s="366">
        <v>0</v>
      </c>
      <c r="AP67" s="366">
        <v>0</v>
      </c>
      <c r="AQ67" s="366">
        <v>0</v>
      </c>
      <c r="AR67" s="366">
        <v>0</v>
      </c>
      <c r="AS67" s="366">
        <v>0</v>
      </c>
      <c r="AT67" s="366">
        <v>0</v>
      </c>
      <c r="AU67" s="366">
        <v>0</v>
      </c>
      <c r="AV67" s="366">
        <v>0</v>
      </c>
      <c r="AW67" s="366">
        <v>0</v>
      </c>
      <c r="AX67" s="366">
        <v>0</v>
      </c>
      <c r="AY67" s="366">
        <v>0</v>
      </c>
      <c r="AZ67" s="366">
        <v>0</v>
      </c>
      <c r="BA67" s="366">
        <v>0</v>
      </c>
      <c r="BB67" s="366">
        <v>0</v>
      </c>
      <c r="BC67" s="366">
        <v>0</v>
      </c>
      <c r="BD67" s="366">
        <v>0</v>
      </c>
      <c r="BE67" s="366">
        <v>0</v>
      </c>
      <c r="BF67" s="366">
        <v>0</v>
      </c>
      <c r="BG67" s="366">
        <v>0</v>
      </c>
      <c r="BH67" s="366">
        <v>0</v>
      </c>
      <c r="BI67" s="366">
        <v>0</v>
      </c>
      <c r="BJ67" s="366">
        <v>0</v>
      </c>
      <c r="BK67" s="366">
        <v>0</v>
      </c>
      <c r="BL67" s="366">
        <v>0</v>
      </c>
      <c r="BM67" s="366">
        <v>0</v>
      </c>
      <c r="BN67" s="366">
        <v>0</v>
      </c>
      <c r="BO67" s="366">
        <v>0</v>
      </c>
      <c r="BP67" s="366">
        <v>0</v>
      </c>
      <c r="BQ67" s="366">
        <v>0</v>
      </c>
      <c r="BR67" s="366">
        <v>0</v>
      </c>
      <c r="BS67" s="366">
        <v>0</v>
      </c>
      <c r="BT67" s="366">
        <v>0</v>
      </c>
      <c r="BU67" s="366">
        <v>0</v>
      </c>
      <c r="BV67" s="366">
        <v>0</v>
      </c>
      <c r="BW67" s="366">
        <v>0</v>
      </c>
      <c r="BX67" s="366">
        <v>0</v>
      </c>
      <c r="BY67" s="366">
        <v>0</v>
      </c>
      <c r="BZ67" s="366">
        <v>0</v>
      </c>
      <c r="CA67" s="366">
        <v>0</v>
      </c>
      <c r="CB67" s="366">
        <v>0</v>
      </c>
      <c r="CC67" s="366">
        <v>0</v>
      </c>
      <c r="CD67" s="366">
        <v>0</v>
      </c>
      <c r="CE67" s="366">
        <v>0</v>
      </c>
      <c r="CF67" s="366">
        <v>0</v>
      </c>
      <c r="CG67" s="366">
        <v>0</v>
      </c>
      <c r="CH67" s="366">
        <v>0</v>
      </c>
      <c r="CI67" s="366">
        <v>0</v>
      </c>
      <c r="CJ67" s="366">
        <v>0</v>
      </c>
      <c r="CK67" s="366">
        <v>0</v>
      </c>
      <c r="CL67" s="366">
        <v>0</v>
      </c>
      <c r="CM67" s="366">
        <v>0</v>
      </c>
      <c r="CN67" s="366">
        <v>0</v>
      </c>
      <c r="CO67" s="366">
        <v>0</v>
      </c>
      <c r="CP67" s="366">
        <v>0</v>
      </c>
      <c r="CQ67" s="366">
        <v>0</v>
      </c>
      <c r="CR67" s="366">
        <v>0</v>
      </c>
      <c r="CS67" s="366">
        <v>0</v>
      </c>
      <c r="CT67" s="366">
        <v>0</v>
      </c>
      <c r="CU67" s="366">
        <v>0</v>
      </c>
      <c r="CV67" s="366">
        <v>0</v>
      </c>
      <c r="CW67" s="366">
        <v>0</v>
      </c>
      <c r="CX67" s="366">
        <v>0</v>
      </c>
      <c r="CY67" s="366">
        <v>0</v>
      </c>
      <c r="CZ67" s="366">
        <v>0</v>
      </c>
      <c r="DA67" s="366">
        <v>0</v>
      </c>
      <c r="DB67" s="366">
        <v>0</v>
      </c>
      <c r="DC67" s="366">
        <v>0</v>
      </c>
      <c r="DD67" s="366">
        <v>0</v>
      </c>
      <c r="DE67" s="366">
        <v>0</v>
      </c>
      <c r="DF67" s="366">
        <v>0</v>
      </c>
      <c r="DG67" s="366">
        <v>0</v>
      </c>
      <c r="DH67" s="366">
        <v>0</v>
      </c>
      <c r="DI67" s="366">
        <v>0</v>
      </c>
      <c r="DJ67" s="366">
        <v>0</v>
      </c>
      <c r="DK67" s="366">
        <v>0</v>
      </c>
      <c r="DL67" s="366">
        <v>0</v>
      </c>
      <c r="DM67" s="366">
        <v>0</v>
      </c>
      <c r="DN67" s="366">
        <v>0</v>
      </c>
      <c r="DO67" s="366">
        <v>0</v>
      </c>
      <c r="DP67" s="366">
        <v>0</v>
      </c>
      <c r="DQ67" s="366">
        <v>0</v>
      </c>
      <c r="DR67" s="366">
        <v>0</v>
      </c>
      <c r="DS67" s="366">
        <v>0</v>
      </c>
      <c r="DT67" s="366">
        <v>0</v>
      </c>
      <c r="DU67" s="366">
        <v>0</v>
      </c>
      <c r="DV67" s="366">
        <v>0</v>
      </c>
      <c r="DW67" s="366">
        <v>0</v>
      </c>
      <c r="DX67" s="366">
        <v>0</v>
      </c>
      <c r="DY67" s="366">
        <v>0</v>
      </c>
      <c r="DZ67" s="366">
        <v>0</v>
      </c>
      <c r="EA67" s="366">
        <v>0</v>
      </c>
      <c r="EB67" s="366">
        <v>0</v>
      </c>
      <c r="EC67" s="366">
        <v>0</v>
      </c>
      <c r="ED67" s="366">
        <v>0</v>
      </c>
      <c r="EE67" s="366">
        <v>0</v>
      </c>
      <c r="EF67" s="366">
        <v>0</v>
      </c>
      <c r="EG67" s="366">
        <v>0</v>
      </c>
      <c r="EH67" s="366">
        <v>0</v>
      </c>
      <c r="EI67" s="366">
        <v>0</v>
      </c>
      <c r="EJ67" s="366">
        <v>0</v>
      </c>
      <c r="EK67" s="366">
        <v>0</v>
      </c>
      <c r="EL67" s="366">
        <v>0</v>
      </c>
      <c r="EM67" s="366">
        <v>0</v>
      </c>
      <c r="EN67" s="366">
        <v>0</v>
      </c>
      <c r="EO67" s="366">
        <v>0</v>
      </c>
      <c r="EP67" s="366">
        <v>0</v>
      </c>
      <c r="EQ67" s="366">
        <v>0</v>
      </c>
      <c r="ER67" s="366">
        <v>0</v>
      </c>
      <c r="ES67" s="366">
        <v>0</v>
      </c>
      <c r="ET67" s="366">
        <v>0</v>
      </c>
      <c r="EU67" s="366">
        <v>0</v>
      </c>
      <c r="EV67" s="366">
        <v>0</v>
      </c>
      <c r="EW67" s="366">
        <v>0</v>
      </c>
      <c r="EX67" s="366">
        <v>0</v>
      </c>
      <c r="EY67" s="366">
        <v>0</v>
      </c>
      <c r="EZ67" s="366">
        <v>0</v>
      </c>
      <c r="FA67" s="366">
        <v>0</v>
      </c>
      <c r="FB67" s="366">
        <v>0</v>
      </c>
      <c r="FC67" s="366">
        <v>0</v>
      </c>
      <c r="FD67" s="366">
        <v>0</v>
      </c>
    </row>
    <row r="68" spans="1:161" s="355" customFormat="1" ht="12.75" customHeight="1">
      <c r="A68" s="163"/>
      <c r="B68" s="584" t="s">
        <v>43</v>
      </c>
      <c r="C68" s="584"/>
      <c r="D68" s="163"/>
      <c r="E68" s="177"/>
      <c r="F68" s="369"/>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c r="AV68" s="367"/>
      <c r="AW68" s="367"/>
      <c r="AX68" s="367"/>
      <c r="AY68" s="367"/>
      <c r="AZ68" s="367"/>
      <c r="BA68" s="367"/>
      <c r="BB68" s="367"/>
      <c r="BC68" s="367"/>
      <c r="BD68" s="367"/>
      <c r="BE68" s="367"/>
      <c r="BF68" s="367"/>
      <c r="BG68" s="367"/>
      <c r="BH68" s="367"/>
      <c r="BI68" s="367"/>
      <c r="BJ68" s="367"/>
      <c r="BK68" s="367"/>
      <c r="BL68" s="367"/>
      <c r="BM68" s="367"/>
      <c r="BN68" s="367"/>
      <c r="BO68" s="367"/>
      <c r="BP68" s="367"/>
      <c r="BQ68" s="367"/>
      <c r="BR68" s="367"/>
      <c r="BS68" s="367"/>
      <c r="BT68" s="367"/>
      <c r="BU68" s="367"/>
      <c r="BV68" s="367"/>
      <c r="BW68" s="367"/>
      <c r="BX68" s="367"/>
      <c r="BY68" s="367"/>
      <c r="BZ68" s="367"/>
      <c r="CA68" s="367"/>
      <c r="CB68" s="367"/>
      <c r="CC68" s="367"/>
      <c r="CD68" s="367"/>
      <c r="CE68" s="367"/>
      <c r="CF68" s="367"/>
      <c r="CG68" s="367"/>
      <c r="CH68" s="367"/>
      <c r="CI68" s="367"/>
      <c r="CJ68" s="367"/>
      <c r="CK68" s="367"/>
      <c r="CL68" s="367"/>
      <c r="CM68" s="367"/>
      <c r="CN68" s="367"/>
      <c r="CO68" s="367"/>
      <c r="CP68" s="367"/>
      <c r="CQ68" s="367"/>
      <c r="CR68" s="367"/>
      <c r="CS68" s="367"/>
      <c r="CT68" s="367"/>
      <c r="CU68" s="367"/>
      <c r="CV68" s="367"/>
      <c r="CW68" s="367"/>
      <c r="CX68" s="367"/>
      <c r="CY68" s="367"/>
      <c r="CZ68" s="367"/>
      <c r="DA68" s="367"/>
      <c r="DB68" s="367"/>
      <c r="DC68" s="367"/>
      <c r="DD68" s="367"/>
      <c r="DE68" s="367"/>
      <c r="DF68" s="367"/>
      <c r="DG68" s="367"/>
      <c r="DH68" s="367"/>
      <c r="DI68" s="367"/>
      <c r="DJ68" s="367"/>
      <c r="DK68" s="367"/>
      <c r="DL68" s="367"/>
      <c r="DM68" s="367"/>
      <c r="DN68" s="367"/>
      <c r="DO68" s="367"/>
      <c r="DP68" s="367"/>
      <c r="DQ68" s="367"/>
      <c r="DR68" s="367"/>
      <c r="DS68" s="367"/>
      <c r="DT68" s="367"/>
      <c r="DU68" s="367"/>
      <c r="DV68" s="367"/>
      <c r="DW68" s="367"/>
      <c r="DX68" s="367"/>
      <c r="DY68" s="367"/>
      <c r="DZ68" s="367"/>
      <c r="EA68" s="367"/>
      <c r="EB68" s="367"/>
      <c r="EC68" s="367"/>
      <c r="ED68" s="367"/>
      <c r="EE68" s="367"/>
      <c r="EF68" s="367"/>
      <c r="EG68" s="367"/>
      <c r="EH68" s="367"/>
      <c r="EI68" s="367"/>
      <c r="EJ68" s="367"/>
      <c r="EK68" s="367"/>
      <c r="EL68" s="367"/>
      <c r="EM68" s="367"/>
      <c r="EN68" s="367"/>
      <c r="EO68" s="367"/>
      <c r="EP68" s="367"/>
      <c r="EQ68" s="367"/>
      <c r="ER68" s="367"/>
      <c r="ES68" s="367"/>
      <c r="ET68" s="367"/>
      <c r="EU68" s="367"/>
      <c r="EV68" s="367"/>
      <c r="EW68" s="367"/>
      <c r="EX68" s="367"/>
      <c r="EY68" s="367"/>
      <c r="EZ68" s="367"/>
      <c r="FA68" s="367"/>
      <c r="FB68" s="367"/>
      <c r="FC68" s="367"/>
      <c r="FD68" s="367"/>
    </row>
    <row r="69" spans="1:161" s="355" customFormat="1" ht="12.75" customHeight="1">
      <c r="A69" s="163"/>
      <c r="B69" s="584"/>
      <c r="C69" s="584" t="s">
        <v>753</v>
      </c>
      <c r="D69" s="163"/>
      <c r="E69" s="177" t="s">
        <v>1</v>
      </c>
      <c r="F69" s="369"/>
      <c r="G69" s="366">
        <v>0</v>
      </c>
      <c r="H69" s="366">
        <v>0</v>
      </c>
      <c r="I69" s="366">
        <v>0</v>
      </c>
      <c r="J69" s="366">
        <v>0</v>
      </c>
      <c r="K69" s="366">
        <v>0</v>
      </c>
      <c r="L69" s="366">
        <v>0</v>
      </c>
      <c r="M69" s="366">
        <v>0</v>
      </c>
      <c r="N69" s="366">
        <v>0</v>
      </c>
      <c r="O69" s="366">
        <v>0</v>
      </c>
      <c r="P69" s="366">
        <v>0</v>
      </c>
      <c r="Q69" s="366">
        <v>0</v>
      </c>
      <c r="R69" s="366">
        <v>0</v>
      </c>
      <c r="S69" s="366">
        <v>0</v>
      </c>
      <c r="T69" s="366">
        <v>0</v>
      </c>
      <c r="U69" s="366">
        <v>0</v>
      </c>
      <c r="V69" s="366">
        <v>0</v>
      </c>
      <c r="W69" s="366">
        <v>0</v>
      </c>
      <c r="X69" s="366">
        <v>0</v>
      </c>
      <c r="Y69" s="366">
        <v>0</v>
      </c>
      <c r="Z69" s="366">
        <v>0</v>
      </c>
      <c r="AA69" s="366">
        <v>0</v>
      </c>
      <c r="AB69" s="366">
        <v>0</v>
      </c>
      <c r="AC69" s="366">
        <v>0</v>
      </c>
      <c r="AD69" s="366">
        <v>0</v>
      </c>
      <c r="AE69" s="366">
        <v>0</v>
      </c>
      <c r="AF69" s="366">
        <v>0</v>
      </c>
      <c r="AG69" s="366">
        <v>0</v>
      </c>
      <c r="AH69" s="366">
        <v>0</v>
      </c>
      <c r="AI69" s="366">
        <v>0</v>
      </c>
      <c r="AJ69" s="366">
        <v>0</v>
      </c>
      <c r="AK69" s="366">
        <v>0</v>
      </c>
      <c r="AL69" s="366">
        <v>0</v>
      </c>
      <c r="AM69" s="366">
        <v>0</v>
      </c>
      <c r="AN69" s="366">
        <v>0</v>
      </c>
      <c r="AO69" s="366">
        <v>0</v>
      </c>
      <c r="AP69" s="366">
        <v>0</v>
      </c>
      <c r="AQ69" s="366">
        <v>0</v>
      </c>
      <c r="AR69" s="366">
        <v>0</v>
      </c>
      <c r="AS69" s="366">
        <v>0</v>
      </c>
      <c r="AT69" s="366">
        <v>0</v>
      </c>
      <c r="AU69" s="366">
        <v>0</v>
      </c>
      <c r="AV69" s="366">
        <v>0</v>
      </c>
      <c r="AW69" s="366">
        <v>0</v>
      </c>
      <c r="AX69" s="366">
        <v>0</v>
      </c>
      <c r="AY69" s="366">
        <v>0</v>
      </c>
      <c r="AZ69" s="366">
        <v>0</v>
      </c>
      <c r="BA69" s="366">
        <v>0</v>
      </c>
      <c r="BB69" s="366">
        <v>0</v>
      </c>
      <c r="BC69" s="366">
        <v>0</v>
      </c>
      <c r="BD69" s="366">
        <v>0</v>
      </c>
      <c r="BE69" s="366">
        <v>0</v>
      </c>
      <c r="BF69" s="366">
        <v>0</v>
      </c>
      <c r="BG69" s="366">
        <v>0</v>
      </c>
      <c r="BH69" s="366">
        <v>0</v>
      </c>
      <c r="BI69" s="366">
        <v>0</v>
      </c>
      <c r="BJ69" s="366">
        <v>0</v>
      </c>
      <c r="BK69" s="366">
        <v>0</v>
      </c>
      <c r="BL69" s="366">
        <v>0</v>
      </c>
      <c r="BM69" s="366">
        <v>0</v>
      </c>
      <c r="BN69" s="366">
        <v>0</v>
      </c>
      <c r="BO69" s="366">
        <v>0</v>
      </c>
      <c r="BP69" s="366">
        <v>0</v>
      </c>
      <c r="BQ69" s="366">
        <v>0</v>
      </c>
      <c r="BR69" s="366">
        <v>0</v>
      </c>
      <c r="BS69" s="366">
        <v>0</v>
      </c>
      <c r="BT69" s="366">
        <v>0</v>
      </c>
      <c r="BU69" s="366">
        <v>0</v>
      </c>
      <c r="BV69" s="366">
        <v>0</v>
      </c>
      <c r="BW69" s="366">
        <v>0</v>
      </c>
      <c r="BX69" s="366">
        <v>0</v>
      </c>
      <c r="BY69" s="366">
        <v>0</v>
      </c>
      <c r="BZ69" s="366">
        <v>0</v>
      </c>
      <c r="CA69" s="366">
        <v>0</v>
      </c>
      <c r="CB69" s="366">
        <v>0</v>
      </c>
      <c r="CC69" s="366">
        <v>0</v>
      </c>
      <c r="CD69" s="366">
        <v>0</v>
      </c>
      <c r="CE69" s="366">
        <v>0</v>
      </c>
      <c r="CF69" s="366">
        <v>0</v>
      </c>
      <c r="CG69" s="366">
        <v>0</v>
      </c>
      <c r="CH69" s="366">
        <v>0</v>
      </c>
      <c r="CI69" s="366">
        <v>0</v>
      </c>
      <c r="CJ69" s="366">
        <v>0</v>
      </c>
      <c r="CK69" s="366">
        <v>0</v>
      </c>
      <c r="CL69" s="366">
        <v>0</v>
      </c>
      <c r="CM69" s="366">
        <v>0</v>
      </c>
      <c r="CN69" s="366">
        <v>0</v>
      </c>
      <c r="CO69" s="366">
        <v>0</v>
      </c>
      <c r="CP69" s="366">
        <v>0</v>
      </c>
      <c r="CQ69" s="366">
        <v>0</v>
      </c>
      <c r="CR69" s="366">
        <v>0</v>
      </c>
      <c r="CS69" s="366">
        <v>0</v>
      </c>
      <c r="CT69" s="366">
        <v>0</v>
      </c>
      <c r="CU69" s="366">
        <v>0</v>
      </c>
      <c r="CV69" s="366">
        <v>0</v>
      </c>
      <c r="CW69" s="366">
        <v>0</v>
      </c>
      <c r="CX69" s="366">
        <v>0</v>
      </c>
      <c r="CY69" s="366">
        <v>0</v>
      </c>
      <c r="CZ69" s="366">
        <v>0</v>
      </c>
      <c r="DA69" s="366">
        <v>0</v>
      </c>
      <c r="DB69" s="366">
        <v>0</v>
      </c>
      <c r="DC69" s="366">
        <v>0</v>
      </c>
      <c r="DD69" s="366">
        <v>0</v>
      </c>
      <c r="DE69" s="366">
        <v>0</v>
      </c>
      <c r="DF69" s="366">
        <v>0</v>
      </c>
      <c r="DG69" s="366">
        <v>0</v>
      </c>
      <c r="DH69" s="366">
        <v>0</v>
      </c>
      <c r="DI69" s="366">
        <v>0</v>
      </c>
      <c r="DJ69" s="366">
        <v>0</v>
      </c>
      <c r="DK69" s="366">
        <v>0</v>
      </c>
      <c r="DL69" s="366">
        <v>0</v>
      </c>
      <c r="DM69" s="366">
        <v>0</v>
      </c>
      <c r="DN69" s="366">
        <v>0</v>
      </c>
      <c r="DO69" s="366">
        <v>0</v>
      </c>
      <c r="DP69" s="366">
        <v>0</v>
      </c>
      <c r="DQ69" s="366">
        <v>0</v>
      </c>
      <c r="DR69" s="366">
        <v>0</v>
      </c>
      <c r="DS69" s="366">
        <v>0</v>
      </c>
      <c r="DT69" s="366">
        <v>0</v>
      </c>
      <c r="DU69" s="366">
        <v>0</v>
      </c>
      <c r="DV69" s="366">
        <v>0</v>
      </c>
      <c r="DW69" s="366">
        <v>0</v>
      </c>
      <c r="DX69" s="366">
        <v>0</v>
      </c>
      <c r="DY69" s="366">
        <v>0</v>
      </c>
      <c r="DZ69" s="366">
        <v>0</v>
      </c>
      <c r="EA69" s="366">
        <v>0</v>
      </c>
      <c r="EB69" s="366">
        <v>0</v>
      </c>
      <c r="EC69" s="366">
        <v>0</v>
      </c>
      <c r="ED69" s="366">
        <v>0</v>
      </c>
      <c r="EE69" s="366">
        <v>0</v>
      </c>
      <c r="EF69" s="366">
        <v>0</v>
      </c>
      <c r="EG69" s="366">
        <v>0</v>
      </c>
      <c r="EH69" s="366">
        <v>0</v>
      </c>
      <c r="EI69" s="366">
        <v>0</v>
      </c>
      <c r="EJ69" s="366">
        <v>0</v>
      </c>
      <c r="EK69" s="366">
        <v>0</v>
      </c>
      <c r="EL69" s="366">
        <v>0</v>
      </c>
      <c r="EM69" s="366">
        <v>0</v>
      </c>
      <c r="EN69" s="366">
        <v>0</v>
      </c>
      <c r="EO69" s="366">
        <v>0</v>
      </c>
      <c r="EP69" s="366">
        <v>0</v>
      </c>
      <c r="EQ69" s="366">
        <v>0</v>
      </c>
      <c r="ER69" s="366">
        <v>0</v>
      </c>
      <c r="ES69" s="366">
        <v>0</v>
      </c>
      <c r="ET69" s="366">
        <v>0</v>
      </c>
      <c r="EU69" s="366">
        <v>0</v>
      </c>
      <c r="EV69" s="366">
        <v>0</v>
      </c>
      <c r="EW69" s="366">
        <v>0</v>
      </c>
      <c r="EX69" s="366">
        <v>0</v>
      </c>
      <c r="EY69" s="366">
        <v>0</v>
      </c>
      <c r="EZ69" s="366">
        <v>0</v>
      </c>
      <c r="FA69" s="366">
        <v>0</v>
      </c>
      <c r="FB69" s="366">
        <v>0</v>
      </c>
      <c r="FC69" s="366">
        <v>0</v>
      </c>
      <c r="FD69" s="366">
        <v>0</v>
      </c>
    </row>
    <row r="70" spans="1:161" s="355" customFormat="1" ht="12.75" customHeight="1">
      <c r="A70" s="163"/>
      <c r="B70" s="584"/>
      <c r="C70" s="584" t="s">
        <v>754</v>
      </c>
      <c r="D70" s="163"/>
      <c r="E70" s="177" t="s">
        <v>1</v>
      </c>
      <c r="F70" s="369"/>
      <c r="G70" s="366">
        <v>1</v>
      </c>
      <c r="H70" s="366">
        <v>1</v>
      </c>
      <c r="I70" s="366">
        <v>1</v>
      </c>
      <c r="J70" s="366">
        <v>1</v>
      </c>
      <c r="K70" s="366">
        <v>1</v>
      </c>
      <c r="L70" s="366">
        <v>1</v>
      </c>
      <c r="M70" s="366">
        <v>1</v>
      </c>
      <c r="N70" s="366">
        <v>1</v>
      </c>
      <c r="O70" s="366">
        <v>1</v>
      </c>
      <c r="P70" s="366">
        <v>1</v>
      </c>
      <c r="Q70" s="366">
        <v>1</v>
      </c>
      <c r="R70" s="366">
        <v>1</v>
      </c>
      <c r="S70" s="366">
        <v>1</v>
      </c>
      <c r="T70" s="366">
        <v>1</v>
      </c>
      <c r="U70" s="366">
        <v>1</v>
      </c>
      <c r="V70" s="366">
        <v>1</v>
      </c>
      <c r="W70" s="366">
        <v>1</v>
      </c>
      <c r="X70" s="366">
        <v>1</v>
      </c>
      <c r="Y70" s="366">
        <v>1</v>
      </c>
      <c r="Z70" s="366">
        <v>1</v>
      </c>
      <c r="AA70" s="366">
        <v>1</v>
      </c>
      <c r="AB70" s="366">
        <v>1</v>
      </c>
      <c r="AC70" s="366">
        <v>1</v>
      </c>
      <c r="AD70" s="366">
        <v>1</v>
      </c>
      <c r="AE70" s="366">
        <v>1</v>
      </c>
      <c r="AF70" s="366">
        <v>1</v>
      </c>
      <c r="AG70" s="366">
        <v>1</v>
      </c>
      <c r="AH70" s="366">
        <v>1</v>
      </c>
      <c r="AI70" s="366">
        <v>1</v>
      </c>
      <c r="AJ70" s="366">
        <v>1</v>
      </c>
      <c r="AK70" s="366">
        <v>1</v>
      </c>
      <c r="AL70" s="366">
        <v>1</v>
      </c>
      <c r="AM70" s="366">
        <v>1</v>
      </c>
      <c r="AN70" s="366">
        <v>1</v>
      </c>
      <c r="AO70" s="366">
        <v>1</v>
      </c>
      <c r="AP70" s="366">
        <v>1</v>
      </c>
      <c r="AQ70" s="366">
        <v>1</v>
      </c>
      <c r="AR70" s="366">
        <v>1</v>
      </c>
      <c r="AS70" s="366">
        <v>1</v>
      </c>
      <c r="AT70" s="366">
        <v>1</v>
      </c>
      <c r="AU70" s="366">
        <v>1</v>
      </c>
      <c r="AV70" s="366">
        <v>1</v>
      </c>
      <c r="AW70" s="366">
        <v>1</v>
      </c>
      <c r="AX70" s="366">
        <v>1</v>
      </c>
      <c r="AY70" s="366">
        <v>1</v>
      </c>
      <c r="AZ70" s="366">
        <v>1</v>
      </c>
      <c r="BA70" s="366">
        <v>1</v>
      </c>
      <c r="BB70" s="366">
        <v>1</v>
      </c>
      <c r="BC70" s="366">
        <v>1</v>
      </c>
      <c r="BD70" s="366">
        <v>1</v>
      </c>
      <c r="BE70" s="366">
        <v>1</v>
      </c>
      <c r="BF70" s="366">
        <v>1</v>
      </c>
      <c r="BG70" s="366">
        <v>1</v>
      </c>
      <c r="BH70" s="366">
        <v>1</v>
      </c>
      <c r="BI70" s="366">
        <v>1</v>
      </c>
      <c r="BJ70" s="366">
        <v>1</v>
      </c>
      <c r="BK70" s="366">
        <v>1</v>
      </c>
      <c r="BL70" s="366">
        <v>1</v>
      </c>
      <c r="BM70" s="366">
        <v>1</v>
      </c>
      <c r="BN70" s="366">
        <v>1</v>
      </c>
      <c r="BO70" s="366">
        <v>1</v>
      </c>
      <c r="BP70" s="366">
        <v>1</v>
      </c>
      <c r="BQ70" s="366">
        <v>1</v>
      </c>
      <c r="BR70" s="366">
        <v>1</v>
      </c>
      <c r="BS70" s="366">
        <v>1</v>
      </c>
      <c r="BT70" s="366">
        <v>1</v>
      </c>
      <c r="BU70" s="366">
        <v>1</v>
      </c>
      <c r="BV70" s="366">
        <v>1</v>
      </c>
      <c r="BW70" s="366">
        <v>1</v>
      </c>
      <c r="BX70" s="366">
        <v>1</v>
      </c>
      <c r="BY70" s="366">
        <v>1</v>
      </c>
      <c r="BZ70" s="366">
        <v>1</v>
      </c>
      <c r="CA70" s="366">
        <v>1</v>
      </c>
      <c r="CB70" s="366">
        <v>1</v>
      </c>
      <c r="CC70" s="366">
        <v>1</v>
      </c>
      <c r="CD70" s="366">
        <v>1</v>
      </c>
      <c r="CE70" s="366">
        <v>1</v>
      </c>
      <c r="CF70" s="366">
        <v>1</v>
      </c>
      <c r="CG70" s="366">
        <v>1</v>
      </c>
      <c r="CH70" s="366">
        <v>1</v>
      </c>
      <c r="CI70" s="366">
        <v>1</v>
      </c>
      <c r="CJ70" s="366">
        <v>1</v>
      </c>
      <c r="CK70" s="366">
        <v>1</v>
      </c>
      <c r="CL70" s="366">
        <v>1</v>
      </c>
      <c r="CM70" s="366">
        <v>1</v>
      </c>
      <c r="CN70" s="366">
        <v>1</v>
      </c>
      <c r="CO70" s="366">
        <v>1</v>
      </c>
      <c r="CP70" s="366">
        <v>1</v>
      </c>
      <c r="CQ70" s="366">
        <v>1</v>
      </c>
      <c r="CR70" s="366">
        <v>1</v>
      </c>
      <c r="CS70" s="366">
        <v>1</v>
      </c>
      <c r="CT70" s="366">
        <v>1</v>
      </c>
      <c r="CU70" s="366">
        <v>1</v>
      </c>
      <c r="CV70" s="366">
        <v>1</v>
      </c>
      <c r="CW70" s="366">
        <v>1</v>
      </c>
      <c r="CX70" s="366">
        <v>1</v>
      </c>
      <c r="CY70" s="366">
        <v>1</v>
      </c>
      <c r="CZ70" s="366">
        <v>1</v>
      </c>
      <c r="DA70" s="366">
        <v>1</v>
      </c>
      <c r="DB70" s="366">
        <v>1</v>
      </c>
      <c r="DC70" s="366">
        <v>1</v>
      </c>
      <c r="DD70" s="366">
        <v>1</v>
      </c>
      <c r="DE70" s="366">
        <v>1</v>
      </c>
      <c r="DF70" s="366">
        <v>1</v>
      </c>
      <c r="DG70" s="366">
        <v>1</v>
      </c>
      <c r="DH70" s="366">
        <v>1</v>
      </c>
      <c r="DI70" s="366">
        <v>1</v>
      </c>
      <c r="DJ70" s="366">
        <v>1</v>
      </c>
      <c r="DK70" s="366">
        <v>1</v>
      </c>
      <c r="DL70" s="366">
        <v>1</v>
      </c>
      <c r="DM70" s="366">
        <v>1</v>
      </c>
      <c r="DN70" s="366">
        <v>1</v>
      </c>
      <c r="DO70" s="366">
        <v>1</v>
      </c>
      <c r="DP70" s="366">
        <v>1</v>
      </c>
      <c r="DQ70" s="366">
        <v>1</v>
      </c>
      <c r="DR70" s="366">
        <v>1</v>
      </c>
      <c r="DS70" s="366">
        <v>1</v>
      </c>
      <c r="DT70" s="366">
        <v>1</v>
      </c>
      <c r="DU70" s="366">
        <v>1</v>
      </c>
      <c r="DV70" s="366">
        <v>1</v>
      </c>
      <c r="DW70" s="366">
        <v>1</v>
      </c>
      <c r="DX70" s="366">
        <v>1</v>
      </c>
      <c r="DY70" s="366">
        <v>1</v>
      </c>
      <c r="DZ70" s="366">
        <v>1</v>
      </c>
      <c r="EA70" s="366">
        <v>1</v>
      </c>
      <c r="EB70" s="366">
        <v>1</v>
      </c>
      <c r="EC70" s="366">
        <v>1</v>
      </c>
      <c r="ED70" s="366">
        <v>1</v>
      </c>
      <c r="EE70" s="366">
        <v>1</v>
      </c>
      <c r="EF70" s="366">
        <v>1</v>
      </c>
      <c r="EG70" s="366">
        <v>1</v>
      </c>
      <c r="EH70" s="366">
        <v>1</v>
      </c>
      <c r="EI70" s="366">
        <v>1</v>
      </c>
      <c r="EJ70" s="366">
        <v>1</v>
      </c>
      <c r="EK70" s="366">
        <v>1</v>
      </c>
      <c r="EL70" s="366">
        <v>1</v>
      </c>
      <c r="EM70" s="366">
        <v>1</v>
      </c>
      <c r="EN70" s="366">
        <v>1</v>
      </c>
      <c r="EO70" s="366">
        <v>1</v>
      </c>
      <c r="EP70" s="366">
        <v>1</v>
      </c>
      <c r="EQ70" s="366">
        <v>1</v>
      </c>
      <c r="ER70" s="366">
        <v>1</v>
      </c>
      <c r="ES70" s="366">
        <v>1</v>
      </c>
      <c r="ET70" s="366">
        <v>1</v>
      </c>
      <c r="EU70" s="366">
        <v>1</v>
      </c>
      <c r="EV70" s="366">
        <v>1</v>
      </c>
      <c r="EW70" s="366">
        <v>1</v>
      </c>
      <c r="EX70" s="366">
        <v>1</v>
      </c>
      <c r="EY70" s="366">
        <v>1</v>
      </c>
      <c r="EZ70" s="366">
        <v>1</v>
      </c>
      <c r="FA70" s="366">
        <v>1</v>
      </c>
      <c r="FB70" s="366">
        <v>1</v>
      </c>
      <c r="FC70" s="366">
        <v>1</v>
      </c>
      <c r="FD70" s="366">
        <v>1</v>
      </c>
      <c r="FE70" s="355" t="s">
        <v>342</v>
      </c>
    </row>
    <row r="71" spans="1:161" s="355" customFormat="1" ht="12.75" customHeight="1">
      <c r="A71" s="163"/>
      <c r="B71" s="584"/>
      <c r="C71" s="584" t="s">
        <v>755</v>
      </c>
      <c r="D71" s="163"/>
      <c r="E71" s="177" t="s">
        <v>1</v>
      </c>
      <c r="F71" s="369"/>
      <c r="G71" s="366">
        <v>0</v>
      </c>
      <c r="H71" s="366">
        <v>0</v>
      </c>
      <c r="I71" s="366">
        <v>0</v>
      </c>
      <c r="J71" s="366">
        <v>0</v>
      </c>
      <c r="K71" s="366">
        <v>0</v>
      </c>
      <c r="L71" s="366">
        <v>0</v>
      </c>
      <c r="M71" s="366">
        <v>0</v>
      </c>
      <c r="N71" s="366">
        <v>0</v>
      </c>
      <c r="O71" s="366">
        <v>0</v>
      </c>
      <c r="P71" s="366">
        <v>0</v>
      </c>
      <c r="Q71" s="366">
        <v>0</v>
      </c>
      <c r="R71" s="366">
        <v>0</v>
      </c>
      <c r="S71" s="366">
        <v>0</v>
      </c>
      <c r="T71" s="366">
        <v>0</v>
      </c>
      <c r="U71" s="366">
        <v>0</v>
      </c>
      <c r="V71" s="366">
        <v>0</v>
      </c>
      <c r="W71" s="366">
        <v>0</v>
      </c>
      <c r="X71" s="366">
        <v>0</v>
      </c>
      <c r="Y71" s="366">
        <v>0</v>
      </c>
      <c r="Z71" s="366">
        <v>0</v>
      </c>
      <c r="AA71" s="366">
        <v>0</v>
      </c>
      <c r="AB71" s="366">
        <v>0</v>
      </c>
      <c r="AC71" s="366">
        <v>0</v>
      </c>
      <c r="AD71" s="366">
        <v>0</v>
      </c>
      <c r="AE71" s="366">
        <v>0</v>
      </c>
      <c r="AF71" s="366">
        <v>0</v>
      </c>
      <c r="AG71" s="366">
        <v>0</v>
      </c>
      <c r="AH71" s="366">
        <v>0</v>
      </c>
      <c r="AI71" s="366">
        <v>0</v>
      </c>
      <c r="AJ71" s="366">
        <v>0</v>
      </c>
      <c r="AK71" s="366">
        <v>0</v>
      </c>
      <c r="AL71" s="366">
        <v>0</v>
      </c>
      <c r="AM71" s="366">
        <v>0</v>
      </c>
      <c r="AN71" s="366">
        <v>0</v>
      </c>
      <c r="AO71" s="366">
        <v>0</v>
      </c>
      <c r="AP71" s="366">
        <v>0</v>
      </c>
      <c r="AQ71" s="366">
        <v>0</v>
      </c>
      <c r="AR71" s="366">
        <v>0</v>
      </c>
      <c r="AS71" s="366">
        <v>0</v>
      </c>
      <c r="AT71" s="366">
        <v>0</v>
      </c>
      <c r="AU71" s="366">
        <v>0</v>
      </c>
      <c r="AV71" s="366">
        <v>0</v>
      </c>
      <c r="AW71" s="366">
        <v>0</v>
      </c>
      <c r="AX71" s="366">
        <v>0</v>
      </c>
      <c r="AY71" s="366">
        <v>0</v>
      </c>
      <c r="AZ71" s="366">
        <v>0</v>
      </c>
      <c r="BA71" s="366">
        <v>0</v>
      </c>
      <c r="BB71" s="366">
        <v>0</v>
      </c>
      <c r="BC71" s="366">
        <v>0</v>
      </c>
      <c r="BD71" s="366">
        <v>0</v>
      </c>
      <c r="BE71" s="366">
        <v>0</v>
      </c>
      <c r="BF71" s="366">
        <v>0</v>
      </c>
      <c r="BG71" s="366">
        <v>0</v>
      </c>
      <c r="BH71" s="366">
        <v>0</v>
      </c>
      <c r="BI71" s="366">
        <v>0</v>
      </c>
      <c r="BJ71" s="366">
        <v>0</v>
      </c>
      <c r="BK71" s="366">
        <v>0</v>
      </c>
      <c r="BL71" s="366">
        <v>0</v>
      </c>
      <c r="BM71" s="366">
        <v>0</v>
      </c>
      <c r="BN71" s="366">
        <v>0</v>
      </c>
      <c r="BO71" s="366">
        <v>0</v>
      </c>
      <c r="BP71" s="366">
        <v>0</v>
      </c>
      <c r="BQ71" s="366">
        <v>0</v>
      </c>
      <c r="BR71" s="366">
        <v>0</v>
      </c>
      <c r="BS71" s="366">
        <v>0</v>
      </c>
      <c r="BT71" s="366">
        <v>0</v>
      </c>
      <c r="BU71" s="366">
        <v>0</v>
      </c>
      <c r="BV71" s="366">
        <v>0</v>
      </c>
      <c r="BW71" s="366">
        <v>0</v>
      </c>
      <c r="BX71" s="366">
        <v>0</v>
      </c>
      <c r="BY71" s="366">
        <v>0</v>
      </c>
      <c r="BZ71" s="366">
        <v>0</v>
      </c>
      <c r="CA71" s="366">
        <v>0</v>
      </c>
      <c r="CB71" s="366">
        <v>0</v>
      </c>
      <c r="CC71" s="366">
        <v>0</v>
      </c>
      <c r="CD71" s="366">
        <v>0</v>
      </c>
      <c r="CE71" s="366">
        <v>0</v>
      </c>
      <c r="CF71" s="366">
        <v>0</v>
      </c>
      <c r="CG71" s="366">
        <v>0</v>
      </c>
      <c r="CH71" s="366">
        <v>0</v>
      </c>
      <c r="CI71" s="366">
        <v>0</v>
      </c>
      <c r="CJ71" s="366">
        <v>0</v>
      </c>
      <c r="CK71" s="366">
        <v>0</v>
      </c>
      <c r="CL71" s="366">
        <v>0</v>
      </c>
      <c r="CM71" s="366">
        <v>0</v>
      </c>
      <c r="CN71" s="366">
        <v>0</v>
      </c>
      <c r="CO71" s="366">
        <v>0</v>
      </c>
      <c r="CP71" s="366">
        <v>0</v>
      </c>
      <c r="CQ71" s="366">
        <v>0</v>
      </c>
      <c r="CR71" s="366">
        <v>0</v>
      </c>
      <c r="CS71" s="366">
        <v>0</v>
      </c>
      <c r="CT71" s="366">
        <v>0</v>
      </c>
      <c r="CU71" s="366">
        <v>0</v>
      </c>
      <c r="CV71" s="366">
        <v>0</v>
      </c>
      <c r="CW71" s="366">
        <v>0</v>
      </c>
      <c r="CX71" s="366">
        <v>0</v>
      </c>
      <c r="CY71" s="366">
        <v>0</v>
      </c>
      <c r="CZ71" s="366">
        <v>0</v>
      </c>
      <c r="DA71" s="366">
        <v>0</v>
      </c>
      <c r="DB71" s="366">
        <v>0</v>
      </c>
      <c r="DC71" s="366">
        <v>0</v>
      </c>
      <c r="DD71" s="366">
        <v>0</v>
      </c>
      <c r="DE71" s="366">
        <v>0</v>
      </c>
      <c r="DF71" s="366">
        <v>0</v>
      </c>
      <c r="DG71" s="366">
        <v>0</v>
      </c>
      <c r="DH71" s="366">
        <v>0</v>
      </c>
      <c r="DI71" s="366">
        <v>0</v>
      </c>
      <c r="DJ71" s="366">
        <v>0</v>
      </c>
      <c r="DK71" s="366">
        <v>0</v>
      </c>
      <c r="DL71" s="366">
        <v>0</v>
      </c>
      <c r="DM71" s="366">
        <v>0</v>
      </c>
      <c r="DN71" s="366">
        <v>0</v>
      </c>
      <c r="DO71" s="366">
        <v>0</v>
      </c>
      <c r="DP71" s="366">
        <v>0</v>
      </c>
      <c r="DQ71" s="366">
        <v>0</v>
      </c>
      <c r="DR71" s="366">
        <v>0</v>
      </c>
      <c r="DS71" s="366">
        <v>0</v>
      </c>
      <c r="DT71" s="366">
        <v>0</v>
      </c>
      <c r="DU71" s="366">
        <v>0</v>
      </c>
      <c r="DV71" s="366">
        <v>0</v>
      </c>
      <c r="DW71" s="366">
        <v>0</v>
      </c>
      <c r="DX71" s="366">
        <v>0</v>
      </c>
      <c r="DY71" s="366">
        <v>0</v>
      </c>
      <c r="DZ71" s="366">
        <v>0</v>
      </c>
      <c r="EA71" s="366">
        <v>0</v>
      </c>
      <c r="EB71" s="366">
        <v>0</v>
      </c>
      <c r="EC71" s="366">
        <v>0</v>
      </c>
      <c r="ED71" s="366">
        <v>0</v>
      </c>
      <c r="EE71" s="366">
        <v>0</v>
      </c>
      <c r="EF71" s="366">
        <v>0</v>
      </c>
      <c r="EG71" s="366">
        <v>0</v>
      </c>
      <c r="EH71" s="366">
        <v>0</v>
      </c>
      <c r="EI71" s="366">
        <v>0</v>
      </c>
      <c r="EJ71" s="366">
        <v>0</v>
      </c>
      <c r="EK71" s="366">
        <v>0</v>
      </c>
      <c r="EL71" s="366">
        <v>0</v>
      </c>
      <c r="EM71" s="366">
        <v>0</v>
      </c>
      <c r="EN71" s="366">
        <v>0</v>
      </c>
      <c r="EO71" s="366">
        <v>0</v>
      </c>
      <c r="EP71" s="366">
        <v>0</v>
      </c>
      <c r="EQ71" s="366">
        <v>0</v>
      </c>
      <c r="ER71" s="366">
        <v>0</v>
      </c>
      <c r="ES71" s="366">
        <v>0</v>
      </c>
      <c r="ET71" s="366">
        <v>0</v>
      </c>
      <c r="EU71" s="366">
        <v>0</v>
      </c>
      <c r="EV71" s="366">
        <v>0</v>
      </c>
      <c r="EW71" s="366">
        <v>0</v>
      </c>
      <c r="EX71" s="366">
        <v>0</v>
      </c>
      <c r="EY71" s="366">
        <v>0</v>
      </c>
      <c r="EZ71" s="366">
        <v>0</v>
      </c>
      <c r="FA71" s="366">
        <v>0</v>
      </c>
      <c r="FB71" s="366">
        <v>0</v>
      </c>
      <c r="FC71" s="366">
        <v>0</v>
      </c>
      <c r="FD71" s="366">
        <v>0</v>
      </c>
    </row>
    <row r="72" spans="1:161" ht="12.75" customHeight="1">
      <c r="A72" s="191"/>
      <c r="B72" s="192"/>
      <c r="C72" s="192"/>
      <c r="D72" s="191"/>
      <c r="E72" s="164"/>
      <c r="F72" s="18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row>
    <row r="73" spans="1:161" s="282" customFormat="1" ht="12.75" customHeight="1">
      <c r="A73" s="277" t="s">
        <v>728</v>
      </c>
      <c r="B73" s="278"/>
      <c r="C73" s="278"/>
      <c r="D73" s="277"/>
      <c r="E73" s="279" t="s">
        <v>1</v>
      </c>
      <c r="F73" s="280"/>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row>
    <row r="74" spans="1:161" ht="12.75" customHeight="1">
      <c r="A74" s="191"/>
      <c r="B74" s="192"/>
      <c r="C74" s="192"/>
      <c r="D74" s="191"/>
      <c r="E74" s="164"/>
      <c r="F74" s="184"/>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row>
    <row r="75" spans="1:161" ht="12.75" customHeight="1">
      <c r="A75" s="191" t="s">
        <v>729</v>
      </c>
      <c r="B75" s="192"/>
      <c r="C75" s="191"/>
      <c r="D75" s="191"/>
      <c r="E75" s="164"/>
      <c r="F75" s="184"/>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row>
    <row r="76" spans="1:161" ht="12.75" customHeight="1">
      <c r="A76" s="191"/>
      <c r="B76" s="195" t="s">
        <v>730</v>
      </c>
      <c r="C76" s="191"/>
      <c r="D76" s="191"/>
      <c r="E76" s="164"/>
      <c r="F76" s="184"/>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row>
    <row r="77" spans="1:161" ht="12.75" customHeight="1">
      <c r="A77" s="169"/>
      <c r="B77" s="163"/>
      <c r="C77" s="169" t="s">
        <v>731</v>
      </c>
      <c r="D77" s="169"/>
      <c r="E77" s="162" t="s">
        <v>49</v>
      </c>
      <c r="F77" s="184"/>
      <c r="G77" s="13">
        <v>0</v>
      </c>
      <c r="H77" s="13">
        <v>0</v>
      </c>
      <c r="I77" s="13">
        <v>0</v>
      </c>
      <c r="J77" s="13">
        <v>0</v>
      </c>
      <c r="K77" s="13">
        <v>0</v>
      </c>
      <c r="L77" s="13">
        <v>0</v>
      </c>
      <c r="M77" s="13">
        <v>0</v>
      </c>
      <c r="N77" s="13">
        <v>0</v>
      </c>
      <c r="O77" s="13">
        <v>0</v>
      </c>
      <c r="P77" s="13">
        <v>0</v>
      </c>
      <c r="Q77" s="13">
        <v>0</v>
      </c>
      <c r="R77" s="13">
        <v>0</v>
      </c>
      <c r="S77" s="13">
        <v>0</v>
      </c>
      <c r="T77" s="13">
        <v>0</v>
      </c>
      <c r="U77" s="13">
        <v>0</v>
      </c>
      <c r="V77" s="13">
        <v>0</v>
      </c>
      <c r="W77" s="13">
        <v>0</v>
      </c>
      <c r="X77" s="13">
        <v>0</v>
      </c>
      <c r="Y77" s="13">
        <v>0</v>
      </c>
      <c r="Z77" s="13">
        <v>0</v>
      </c>
      <c r="AA77" s="13">
        <v>0</v>
      </c>
      <c r="AB77" s="13">
        <v>0</v>
      </c>
      <c r="AC77" s="13">
        <v>0</v>
      </c>
      <c r="AD77" s="13">
        <v>0</v>
      </c>
      <c r="AE77" s="13">
        <v>0</v>
      </c>
      <c r="AF77" s="13">
        <v>0</v>
      </c>
      <c r="AG77" s="13">
        <v>0</v>
      </c>
      <c r="AH77" s="13">
        <v>0</v>
      </c>
      <c r="AI77" s="13">
        <v>0</v>
      </c>
      <c r="AJ77" s="13">
        <v>0</v>
      </c>
      <c r="AK77" s="13">
        <v>0</v>
      </c>
      <c r="AL77" s="13">
        <v>0</v>
      </c>
      <c r="AM77" s="13">
        <v>0</v>
      </c>
      <c r="AN77" s="13">
        <v>0</v>
      </c>
      <c r="AO77" s="13">
        <v>0</v>
      </c>
      <c r="AP77" s="13">
        <v>0</v>
      </c>
      <c r="AQ77" s="13">
        <v>0</v>
      </c>
      <c r="AR77" s="13">
        <v>0</v>
      </c>
      <c r="AS77" s="13">
        <v>0</v>
      </c>
      <c r="AT77" s="13">
        <v>0</v>
      </c>
      <c r="AU77" s="13">
        <v>0</v>
      </c>
      <c r="AV77" s="13">
        <v>0</v>
      </c>
      <c r="AW77" s="13">
        <v>0</v>
      </c>
      <c r="AX77" s="13">
        <v>0</v>
      </c>
      <c r="AY77" s="13">
        <v>0</v>
      </c>
      <c r="AZ77" s="13">
        <v>0</v>
      </c>
      <c r="BA77" s="13">
        <v>0</v>
      </c>
      <c r="BB77" s="13">
        <v>0</v>
      </c>
      <c r="BC77" s="13">
        <v>0</v>
      </c>
      <c r="BD77" s="13">
        <v>0</v>
      </c>
      <c r="BE77" s="13">
        <v>0</v>
      </c>
      <c r="BF77" s="13">
        <v>0</v>
      </c>
      <c r="BG77" s="13">
        <v>0</v>
      </c>
      <c r="BH77" s="13">
        <v>0</v>
      </c>
      <c r="BI77" s="13">
        <v>0</v>
      </c>
      <c r="BJ77" s="13">
        <v>0</v>
      </c>
      <c r="BK77" s="13">
        <v>0</v>
      </c>
      <c r="BL77" s="13">
        <v>0</v>
      </c>
      <c r="BM77" s="13">
        <v>0</v>
      </c>
      <c r="BN77" s="13">
        <v>0</v>
      </c>
      <c r="BO77" s="13">
        <v>0</v>
      </c>
      <c r="BP77" s="13">
        <v>0</v>
      </c>
      <c r="BQ77" s="13">
        <v>0</v>
      </c>
      <c r="BR77" s="13">
        <v>0</v>
      </c>
      <c r="BS77" s="13">
        <v>0</v>
      </c>
      <c r="BT77" s="13">
        <v>0</v>
      </c>
      <c r="BU77" s="13">
        <v>0</v>
      </c>
      <c r="BV77" s="13">
        <v>0</v>
      </c>
      <c r="BW77" s="13">
        <v>0</v>
      </c>
      <c r="BX77" s="13">
        <v>0</v>
      </c>
      <c r="BY77" s="13">
        <v>0</v>
      </c>
      <c r="BZ77" s="13">
        <v>0</v>
      </c>
      <c r="CA77" s="13">
        <v>0</v>
      </c>
      <c r="CB77" s="13">
        <v>0</v>
      </c>
      <c r="CC77" s="13">
        <v>0</v>
      </c>
      <c r="CD77" s="13">
        <v>0</v>
      </c>
      <c r="CE77" s="13">
        <v>0</v>
      </c>
      <c r="CF77" s="13">
        <v>0</v>
      </c>
      <c r="CG77" s="13">
        <v>0</v>
      </c>
      <c r="CH77" s="13">
        <v>0</v>
      </c>
      <c r="CI77" s="13">
        <v>0</v>
      </c>
      <c r="CJ77" s="13">
        <v>0</v>
      </c>
      <c r="CK77" s="13">
        <v>0</v>
      </c>
      <c r="CL77" s="13">
        <v>0</v>
      </c>
      <c r="CM77" s="13">
        <v>0</v>
      </c>
      <c r="CN77" s="13">
        <v>0</v>
      </c>
      <c r="CO77" s="13">
        <v>0</v>
      </c>
      <c r="CP77" s="13">
        <v>0</v>
      </c>
      <c r="CQ77" s="13">
        <v>0</v>
      </c>
      <c r="CR77" s="13">
        <v>0</v>
      </c>
      <c r="CS77" s="13">
        <v>0</v>
      </c>
      <c r="CT77" s="13">
        <v>0</v>
      </c>
      <c r="CU77" s="13">
        <v>0</v>
      </c>
      <c r="CV77" s="13">
        <v>0</v>
      </c>
      <c r="CW77" s="13">
        <v>0</v>
      </c>
      <c r="CX77" s="13">
        <v>0</v>
      </c>
      <c r="CY77" s="13">
        <v>0</v>
      </c>
      <c r="CZ77" s="13">
        <v>0</v>
      </c>
      <c r="DA77" s="13">
        <v>0</v>
      </c>
      <c r="DB77" s="13">
        <v>0</v>
      </c>
      <c r="DC77" s="13">
        <v>0</v>
      </c>
      <c r="DD77" s="13">
        <v>0</v>
      </c>
      <c r="DE77" s="13">
        <v>0</v>
      </c>
      <c r="DF77" s="13">
        <v>0</v>
      </c>
      <c r="DG77" s="13">
        <v>0</v>
      </c>
      <c r="DH77" s="13">
        <v>0</v>
      </c>
      <c r="DI77" s="13">
        <v>0</v>
      </c>
      <c r="DJ77" s="13">
        <v>0</v>
      </c>
      <c r="DK77" s="13">
        <v>0</v>
      </c>
      <c r="DL77" s="13">
        <v>0</v>
      </c>
      <c r="DM77" s="13">
        <v>0</v>
      </c>
      <c r="DN77" s="13">
        <v>0</v>
      </c>
      <c r="DO77" s="13">
        <v>0</v>
      </c>
      <c r="DP77" s="13">
        <v>0</v>
      </c>
      <c r="DQ77" s="13">
        <v>0</v>
      </c>
      <c r="DR77" s="13">
        <v>0</v>
      </c>
      <c r="DS77" s="13">
        <v>0</v>
      </c>
      <c r="DT77" s="13">
        <v>0</v>
      </c>
      <c r="DU77" s="13">
        <v>0</v>
      </c>
      <c r="DV77" s="13">
        <v>0</v>
      </c>
      <c r="DW77" s="13">
        <v>0</v>
      </c>
      <c r="DX77" s="13">
        <v>0</v>
      </c>
      <c r="DY77" s="13">
        <v>0</v>
      </c>
      <c r="DZ77" s="13">
        <v>0</v>
      </c>
      <c r="EA77" s="13">
        <v>0</v>
      </c>
      <c r="EB77" s="13">
        <v>0</v>
      </c>
      <c r="EC77" s="13">
        <v>0</v>
      </c>
      <c r="ED77" s="13">
        <v>0</v>
      </c>
      <c r="EE77" s="13">
        <v>0</v>
      </c>
      <c r="EF77" s="13">
        <v>0</v>
      </c>
      <c r="EG77" s="13">
        <v>0</v>
      </c>
      <c r="EH77" s="13">
        <v>0</v>
      </c>
      <c r="EI77" s="13">
        <v>0</v>
      </c>
      <c r="EJ77" s="13">
        <v>0</v>
      </c>
      <c r="EK77" s="13">
        <v>0</v>
      </c>
      <c r="EL77" s="13">
        <v>0</v>
      </c>
      <c r="EM77" s="13">
        <v>0</v>
      </c>
      <c r="EN77" s="13">
        <v>0</v>
      </c>
      <c r="EO77" s="13">
        <v>0</v>
      </c>
      <c r="EP77" s="13">
        <v>0</v>
      </c>
      <c r="EQ77" s="13">
        <v>0</v>
      </c>
      <c r="ER77" s="13">
        <v>0</v>
      </c>
      <c r="ES77" s="13">
        <v>0</v>
      </c>
      <c r="ET77" s="13">
        <v>0</v>
      </c>
      <c r="EU77" s="13">
        <v>0</v>
      </c>
      <c r="EV77" s="13">
        <v>0</v>
      </c>
      <c r="EW77" s="13">
        <v>0</v>
      </c>
      <c r="EX77" s="13">
        <v>0</v>
      </c>
      <c r="EY77" s="13">
        <v>0</v>
      </c>
      <c r="EZ77" s="13">
        <v>0</v>
      </c>
      <c r="FA77" s="13">
        <v>0</v>
      </c>
      <c r="FB77" s="13">
        <v>0</v>
      </c>
      <c r="FC77" s="13">
        <v>0</v>
      </c>
      <c r="FD77" s="13">
        <v>0</v>
      </c>
    </row>
    <row r="78" spans="1:161" ht="12.75" customHeight="1">
      <c r="A78" s="169"/>
      <c r="B78" s="163"/>
      <c r="C78" s="169" t="s">
        <v>732</v>
      </c>
      <c r="D78" s="169"/>
      <c r="E78" s="162" t="s">
        <v>49</v>
      </c>
      <c r="F78" s="184"/>
      <c r="G78" s="13">
        <v>0</v>
      </c>
      <c r="H78" s="13">
        <v>0</v>
      </c>
      <c r="I78" s="13">
        <v>0</v>
      </c>
      <c r="J78" s="13">
        <v>0</v>
      </c>
      <c r="K78" s="13">
        <v>0</v>
      </c>
      <c r="L78" s="13">
        <v>0</v>
      </c>
      <c r="M78" s="13">
        <v>0</v>
      </c>
      <c r="N78" s="13">
        <v>0</v>
      </c>
      <c r="O78" s="13">
        <v>0</v>
      </c>
      <c r="P78" s="13">
        <v>0</v>
      </c>
      <c r="Q78" s="13">
        <v>0</v>
      </c>
      <c r="R78" s="13">
        <v>0</v>
      </c>
      <c r="S78" s="13">
        <v>0</v>
      </c>
      <c r="T78" s="13">
        <v>0</v>
      </c>
      <c r="U78" s="13">
        <v>0</v>
      </c>
      <c r="V78" s="13">
        <v>0</v>
      </c>
      <c r="W78" s="13">
        <v>0</v>
      </c>
      <c r="X78" s="13">
        <v>0</v>
      </c>
      <c r="Y78" s="13">
        <v>0</v>
      </c>
      <c r="Z78" s="13">
        <v>0</v>
      </c>
      <c r="AA78" s="13">
        <v>0</v>
      </c>
      <c r="AB78" s="13">
        <v>0</v>
      </c>
      <c r="AC78" s="13">
        <v>0</v>
      </c>
      <c r="AD78" s="13">
        <v>0</v>
      </c>
      <c r="AE78" s="13">
        <v>0</v>
      </c>
      <c r="AF78" s="13">
        <v>0</v>
      </c>
      <c r="AG78" s="13">
        <v>0</v>
      </c>
      <c r="AH78" s="13">
        <v>0</v>
      </c>
      <c r="AI78" s="13">
        <v>0</v>
      </c>
      <c r="AJ78" s="13">
        <v>0</v>
      </c>
      <c r="AK78" s="13">
        <v>0</v>
      </c>
      <c r="AL78" s="13">
        <v>0</v>
      </c>
      <c r="AM78" s="13">
        <v>0</v>
      </c>
      <c r="AN78" s="13">
        <v>0</v>
      </c>
      <c r="AO78" s="13">
        <v>0</v>
      </c>
      <c r="AP78" s="13">
        <v>0</v>
      </c>
      <c r="AQ78" s="13">
        <v>0</v>
      </c>
      <c r="AR78" s="13">
        <v>0</v>
      </c>
      <c r="AS78" s="13">
        <v>0</v>
      </c>
      <c r="AT78" s="13">
        <v>0</v>
      </c>
      <c r="AU78" s="13">
        <v>0</v>
      </c>
      <c r="AV78" s="13">
        <v>0</v>
      </c>
      <c r="AW78" s="13">
        <v>0</v>
      </c>
      <c r="AX78" s="13">
        <v>0</v>
      </c>
      <c r="AY78" s="13">
        <v>0</v>
      </c>
      <c r="AZ78" s="13">
        <v>0</v>
      </c>
      <c r="BA78" s="13">
        <v>0</v>
      </c>
      <c r="BB78" s="13">
        <v>0</v>
      </c>
      <c r="BC78" s="13">
        <v>0</v>
      </c>
      <c r="BD78" s="13">
        <v>0</v>
      </c>
      <c r="BE78" s="13">
        <v>0</v>
      </c>
      <c r="BF78" s="13">
        <v>0</v>
      </c>
      <c r="BG78" s="13">
        <v>0</v>
      </c>
      <c r="BH78" s="13">
        <v>0</v>
      </c>
      <c r="BI78" s="13">
        <v>0</v>
      </c>
      <c r="BJ78" s="13">
        <v>0</v>
      </c>
      <c r="BK78" s="13">
        <v>0</v>
      </c>
      <c r="BL78" s="13">
        <v>0</v>
      </c>
      <c r="BM78" s="13">
        <v>0</v>
      </c>
      <c r="BN78" s="13">
        <v>0</v>
      </c>
      <c r="BO78" s="13">
        <v>0</v>
      </c>
      <c r="BP78" s="13">
        <v>0</v>
      </c>
      <c r="BQ78" s="13">
        <v>0</v>
      </c>
      <c r="BR78" s="13">
        <v>0</v>
      </c>
      <c r="BS78" s="13">
        <v>0</v>
      </c>
      <c r="BT78" s="13">
        <v>0</v>
      </c>
      <c r="BU78" s="13">
        <v>0</v>
      </c>
      <c r="BV78" s="13">
        <v>0</v>
      </c>
      <c r="BW78" s="13">
        <v>0</v>
      </c>
      <c r="BX78" s="13">
        <v>0</v>
      </c>
      <c r="BY78" s="13">
        <v>0</v>
      </c>
      <c r="BZ78" s="13">
        <v>0</v>
      </c>
      <c r="CA78" s="13">
        <v>0</v>
      </c>
      <c r="CB78" s="13">
        <v>0</v>
      </c>
      <c r="CC78" s="13">
        <v>0</v>
      </c>
      <c r="CD78" s="13">
        <v>0</v>
      </c>
      <c r="CE78" s="13">
        <v>0</v>
      </c>
      <c r="CF78" s="13">
        <v>0</v>
      </c>
      <c r="CG78" s="13">
        <v>0</v>
      </c>
      <c r="CH78" s="13">
        <v>0</v>
      </c>
      <c r="CI78" s="13">
        <v>0</v>
      </c>
      <c r="CJ78" s="13">
        <v>0</v>
      </c>
      <c r="CK78" s="13">
        <v>0</v>
      </c>
      <c r="CL78" s="13">
        <v>0</v>
      </c>
      <c r="CM78" s="13">
        <v>0</v>
      </c>
      <c r="CN78" s="13">
        <v>0</v>
      </c>
      <c r="CO78" s="13">
        <v>0</v>
      </c>
      <c r="CP78" s="13">
        <v>0</v>
      </c>
      <c r="CQ78" s="13">
        <v>0</v>
      </c>
      <c r="CR78" s="13">
        <v>0</v>
      </c>
      <c r="CS78" s="13">
        <v>0</v>
      </c>
      <c r="CT78" s="13">
        <v>0</v>
      </c>
      <c r="CU78" s="13">
        <v>0</v>
      </c>
      <c r="CV78" s="13">
        <v>0</v>
      </c>
      <c r="CW78" s="13">
        <v>0</v>
      </c>
      <c r="CX78" s="13">
        <v>0</v>
      </c>
      <c r="CY78" s="13">
        <v>0</v>
      </c>
      <c r="CZ78" s="13">
        <v>0</v>
      </c>
      <c r="DA78" s="13">
        <v>0</v>
      </c>
      <c r="DB78" s="13">
        <v>0</v>
      </c>
      <c r="DC78" s="13">
        <v>0</v>
      </c>
      <c r="DD78" s="13">
        <v>0</v>
      </c>
      <c r="DE78" s="13">
        <v>0</v>
      </c>
      <c r="DF78" s="13">
        <v>0</v>
      </c>
      <c r="DG78" s="13">
        <v>0</v>
      </c>
      <c r="DH78" s="13">
        <v>0</v>
      </c>
      <c r="DI78" s="13">
        <v>0</v>
      </c>
      <c r="DJ78" s="13">
        <v>0</v>
      </c>
      <c r="DK78" s="13">
        <v>0</v>
      </c>
      <c r="DL78" s="13">
        <v>0</v>
      </c>
      <c r="DM78" s="13">
        <v>0</v>
      </c>
      <c r="DN78" s="13">
        <v>0</v>
      </c>
      <c r="DO78" s="13">
        <v>0</v>
      </c>
      <c r="DP78" s="13">
        <v>0</v>
      </c>
      <c r="DQ78" s="13">
        <v>0</v>
      </c>
      <c r="DR78" s="13">
        <v>0</v>
      </c>
      <c r="DS78" s="13">
        <v>0</v>
      </c>
      <c r="DT78" s="13">
        <v>0</v>
      </c>
      <c r="DU78" s="13">
        <v>0</v>
      </c>
      <c r="DV78" s="13">
        <v>0</v>
      </c>
      <c r="DW78" s="13">
        <v>0</v>
      </c>
      <c r="DX78" s="13">
        <v>0</v>
      </c>
      <c r="DY78" s="13">
        <v>0</v>
      </c>
      <c r="DZ78" s="13">
        <v>0</v>
      </c>
      <c r="EA78" s="13">
        <v>0</v>
      </c>
      <c r="EB78" s="13">
        <v>0</v>
      </c>
      <c r="EC78" s="13">
        <v>0</v>
      </c>
      <c r="ED78" s="13">
        <v>0</v>
      </c>
      <c r="EE78" s="13">
        <v>0</v>
      </c>
      <c r="EF78" s="13">
        <v>0</v>
      </c>
      <c r="EG78" s="13">
        <v>0</v>
      </c>
      <c r="EH78" s="13">
        <v>0</v>
      </c>
      <c r="EI78" s="13">
        <v>0</v>
      </c>
      <c r="EJ78" s="13">
        <v>0</v>
      </c>
      <c r="EK78" s="13">
        <v>0</v>
      </c>
      <c r="EL78" s="13">
        <v>0</v>
      </c>
      <c r="EM78" s="13">
        <v>0</v>
      </c>
      <c r="EN78" s="13">
        <v>0</v>
      </c>
      <c r="EO78" s="13">
        <v>0</v>
      </c>
      <c r="EP78" s="13">
        <v>0</v>
      </c>
      <c r="EQ78" s="13">
        <v>0</v>
      </c>
      <c r="ER78" s="13">
        <v>0</v>
      </c>
      <c r="ES78" s="13">
        <v>0</v>
      </c>
      <c r="ET78" s="13">
        <v>0</v>
      </c>
      <c r="EU78" s="13">
        <v>0</v>
      </c>
      <c r="EV78" s="13">
        <v>0</v>
      </c>
      <c r="EW78" s="13">
        <v>0</v>
      </c>
      <c r="EX78" s="13">
        <v>0</v>
      </c>
      <c r="EY78" s="13">
        <v>0</v>
      </c>
      <c r="EZ78" s="13">
        <v>0</v>
      </c>
      <c r="FA78" s="13">
        <v>0</v>
      </c>
      <c r="FB78" s="13">
        <v>0</v>
      </c>
      <c r="FC78" s="13">
        <v>0</v>
      </c>
      <c r="FD78" s="13">
        <v>0</v>
      </c>
    </row>
    <row r="79" spans="1:161" ht="12.75" customHeight="1">
      <c r="A79" s="169"/>
      <c r="B79" s="163"/>
      <c r="C79" s="169" t="s">
        <v>733</v>
      </c>
      <c r="D79" s="169"/>
      <c r="E79" s="162" t="s">
        <v>49</v>
      </c>
      <c r="F79" s="184"/>
      <c r="G79" s="13">
        <v>1</v>
      </c>
      <c r="H79" s="13">
        <v>1</v>
      </c>
      <c r="I79" s="13">
        <v>1</v>
      </c>
      <c r="J79" s="13">
        <v>1</v>
      </c>
      <c r="K79" s="13">
        <v>1</v>
      </c>
      <c r="L79" s="13">
        <v>1</v>
      </c>
      <c r="M79" s="13">
        <v>1</v>
      </c>
      <c r="N79" s="13">
        <v>1</v>
      </c>
      <c r="O79" s="13">
        <v>1</v>
      </c>
      <c r="P79" s="13">
        <v>1</v>
      </c>
      <c r="Q79" s="13">
        <v>1</v>
      </c>
      <c r="R79" s="13">
        <v>1</v>
      </c>
      <c r="S79" s="13">
        <v>1</v>
      </c>
      <c r="T79" s="13">
        <v>1</v>
      </c>
      <c r="U79" s="13">
        <v>1</v>
      </c>
      <c r="V79" s="13">
        <v>1</v>
      </c>
      <c r="W79" s="13">
        <v>1</v>
      </c>
      <c r="X79" s="13">
        <v>1</v>
      </c>
      <c r="Y79" s="13">
        <v>1</v>
      </c>
      <c r="Z79" s="13">
        <v>1</v>
      </c>
      <c r="AA79" s="13">
        <v>1</v>
      </c>
      <c r="AB79" s="13">
        <v>1</v>
      </c>
      <c r="AC79" s="13">
        <v>1</v>
      </c>
      <c r="AD79" s="13">
        <v>1</v>
      </c>
      <c r="AE79" s="13">
        <v>1</v>
      </c>
      <c r="AF79" s="13">
        <v>1</v>
      </c>
      <c r="AG79" s="13">
        <v>1</v>
      </c>
      <c r="AH79" s="13">
        <v>1</v>
      </c>
      <c r="AI79" s="13">
        <v>1</v>
      </c>
      <c r="AJ79" s="13">
        <v>1</v>
      </c>
      <c r="AK79" s="13">
        <v>1</v>
      </c>
      <c r="AL79" s="13">
        <v>1</v>
      </c>
      <c r="AM79" s="13">
        <v>1</v>
      </c>
      <c r="AN79" s="13">
        <v>1</v>
      </c>
      <c r="AO79" s="13">
        <v>1</v>
      </c>
      <c r="AP79" s="13">
        <v>1</v>
      </c>
      <c r="AQ79" s="13">
        <v>1</v>
      </c>
      <c r="AR79" s="13">
        <v>1</v>
      </c>
      <c r="AS79" s="13">
        <v>1</v>
      </c>
      <c r="AT79" s="13">
        <v>1</v>
      </c>
      <c r="AU79" s="13">
        <v>1</v>
      </c>
      <c r="AV79" s="13">
        <v>1</v>
      </c>
      <c r="AW79" s="13">
        <v>1</v>
      </c>
      <c r="AX79" s="13">
        <v>1</v>
      </c>
      <c r="AY79" s="13">
        <v>1</v>
      </c>
      <c r="AZ79" s="13">
        <v>1</v>
      </c>
      <c r="BA79" s="13">
        <v>1</v>
      </c>
      <c r="BB79" s="13">
        <v>1</v>
      </c>
      <c r="BC79" s="13">
        <v>1</v>
      </c>
      <c r="BD79" s="13">
        <v>1</v>
      </c>
      <c r="BE79" s="13">
        <v>1</v>
      </c>
      <c r="BF79" s="13">
        <v>1</v>
      </c>
      <c r="BG79" s="13">
        <v>1</v>
      </c>
      <c r="BH79" s="13">
        <v>1</v>
      </c>
      <c r="BI79" s="13">
        <v>1</v>
      </c>
      <c r="BJ79" s="13">
        <v>1</v>
      </c>
      <c r="BK79" s="13">
        <v>1</v>
      </c>
      <c r="BL79" s="13">
        <v>1</v>
      </c>
      <c r="BM79" s="13">
        <v>1</v>
      </c>
      <c r="BN79" s="13">
        <v>1</v>
      </c>
      <c r="BO79" s="13">
        <v>1</v>
      </c>
      <c r="BP79" s="13">
        <v>1</v>
      </c>
      <c r="BQ79" s="13">
        <v>1</v>
      </c>
      <c r="BR79" s="13">
        <v>1</v>
      </c>
      <c r="BS79" s="13">
        <v>1</v>
      </c>
      <c r="BT79" s="13">
        <v>1</v>
      </c>
      <c r="BU79" s="13">
        <v>1</v>
      </c>
      <c r="BV79" s="13">
        <v>1</v>
      </c>
      <c r="BW79" s="13">
        <v>1</v>
      </c>
      <c r="BX79" s="13">
        <v>1</v>
      </c>
      <c r="BY79" s="13">
        <v>1</v>
      </c>
      <c r="BZ79" s="13">
        <v>1</v>
      </c>
      <c r="CA79" s="13">
        <v>1</v>
      </c>
      <c r="CB79" s="13">
        <v>1</v>
      </c>
      <c r="CC79" s="13">
        <v>1</v>
      </c>
      <c r="CD79" s="13">
        <v>1</v>
      </c>
      <c r="CE79" s="13">
        <v>1</v>
      </c>
      <c r="CF79" s="13">
        <v>1</v>
      </c>
      <c r="CG79" s="13">
        <v>1</v>
      </c>
      <c r="CH79" s="13">
        <v>1</v>
      </c>
      <c r="CI79" s="13">
        <v>1</v>
      </c>
      <c r="CJ79" s="13">
        <v>1</v>
      </c>
      <c r="CK79" s="13">
        <v>1</v>
      </c>
      <c r="CL79" s="13">
        <v>1</v>
      </c>
      <c r="CM79" s="13">
        <v>1</v>
      </c>
      <c r="CN79" s="13">
        <v>1</v>
      </c>
      <c r="CO79" s="13">
        <v>1</v>
      </c>
      <c r="CP79" s="13">
        <v>1</v>
      </c>
      <c r="CQ79" s="13">
        <v>1</v>
      </c>
      <c r="CR79" s="13">
        <v>1</v>
      </c>
      <c r="CS79" s="13">
        <v>1</v>
      </c>
      <c r="CT79" s="13">
        <v>1</v>
      </c>
      <c r="CU79" s="13">
        <v>1</v>
      </c>
      <c r="CV79" s="13">
        <v>1</v>
      </c>
      <c r="CW79" s="13">
        <v>1</v>
      </c>
      <c r="CX79" s="13">
        <v>1</v>
      </c>
      <c r="CY79" s="13">
        <v>1</v>
      </c>
      <c r="CZ79" s="13">
        <v>1</v>
      </c>
      <c r="DA79" s="13">
        <v>1</v>
      </c>
      <c r="DB79" s="13">
        <v>1</v>
      </c>
      <c r="DC79" s="13">
        <v>1</v>
      </c>
      <c r="DD79" s="13">
        <v>1</v>
      </c>
      <c r="DE79" s="13">
        <v>1</v>
      </c>
      <c r="DF79" s="13">
        <v>1</v>
      </c>
      <c r="DG79" s="13">
        <v>1</v>
      </c>
      <c r="DH79" s="13">
        <v>1</v>
      </c>
      <c r="DI79" s="13">
        <v>1</v>
      </c>
      <c r="DJ79" s="13">
        <v>1</v>
      </c>
      <c r="DK79" s="13">
        <v>1</v>
      </c>
      <c r="DL79" s="13">
        <v>1</v>
      </c>
      <c r="DM79" s="13">
        <v>1</v>
      </c>
      <c r="DN79" s="13">
        <v>1</v>
      </c>
      <c r="DO79" s="13">
        <v>1</v>
      </c>
      <c r="DP79" s="13">
        <v>1</v>
      </c>
      <c r="DQ79" s="13">
        <v>1</v>
      </c>
      <c r="DR79" s="13">
        <v>1</v>
      </c>
      <c r="DS79" s="13">
        <v>1</v>
      </c>
      <c r="DT79" s="13">
        <v>1</v>
      </c>
      <c r="DU79" s="13">
        <v>1</v>
      </c>
      <c r="DV79" s="13">
        <v>1</v>
      </c>
      <c r="DW79" s="13">
        <v>1</v>
      </c>
      <c r="DX79" s="13">
        <v>1</v>
      </c>
      <c r="DY79" s="13">
        <v>1</v>
      </c>
      <c r="DZ79" s="13">
        <v>1</v>
      </c>
      <c r="EA79" s="13">
        <v>1</v>
      </c>
      <c r="EB79" s="13">
        <v>1</v>
      </c>
      <c r="EC79" s="13">
        <v>1</v>
      </c>
      <c r="ED79" s="13">
        <v>1</v>
      </c>
      <c r="EE79" s="13">
        <v>1</v>
      </c>
      <c r="EF79" s="13">
        <v>1</v>
      </c>
      <c r="EG79" s="13">
        <v>1</v>
      </c>
      <c r="EH79" s="13">
        <v>1</v>
      </c>
      <c r="EI79" s="13">
        <v>1</v>
      </c>
      <c r="EJ79" s="13">
        <v>1</v>
      </c>
      <c r="EK79" s="13">
        <v>1</v>
      </c>
      <c r="EL79" s="13">
        <v>1</v>
      </c>
      <c r="EM79" s="13">
        <v>1</v>
      </c>
      <c r="EN79" s="13">
        <v>1</v>
      </c>
      <c r="EO79" s="13">
        <v>1</v>
      </c>
      <c r="EP79" s="13">
        <v>1</v>
      </c>
      <c r="EQ79" s="13">
        <v>1</v>
      </c>
      <c r="ER79" s="13">
        <v>1</v>
      </c>
      <c r="ES79" s="13">
        <v>1</v>
      </c>
      <c r="ET79" s="13">
        <v>1</v>
      </c>
      <c r="EU79" s="13">
        <v>1</v>
      </c>
      <c r="EV79" s="13">
        <v>1</v>
      </c>
      <c r="EW79" s="13">
        <v>1</v>
      </c>
      <c r="EX79" s="13">
        <v>1</v>
      </c>
      <c r="EY79" s="13">
        <v>1</v>
      </c>
      <c r="EZ79" s="13">
        <v>1</v>
      </c>
      <c r="FA79" s="13">
        <v>1</v>
      </c>
      <c r="FB79" s="13">
        <v>1</v>
      </c>
      <c r="FC79" s="13">
        <v>1</v>
      </c>
      <c r="FD79" s="13">
        <v>1</v>
      </c>
      <c r="FE79" s="1" t="s">
        <v>343</v>
      </c>
    </row>
    <row r="80" spans="1:161" ht="12.75" customHeight="1">
      <c r="A80" s="169"/>
      <c r="B80" s="163"/>
      <c r="C80" s="169" t="s">
        <v>734</v>
      </c>
      <c r="D80" s="169"/>
      <c r="E80" s="162" t="s">
        <v>49</v>
      </c>
      <c r="F80" s="184"/>
      <c r="G80" s="13">
        <v>0</v>
      </c>
      <c r="H80" s="13">
        <v>0</v>
      </c>
      <c r="I80" s="13">
        <v>0</v>
      </c>
      <c r="J80" s="13">
        <v>0</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3">
        <v>0</v>
      </c>
      <c r="AB80" s="13">
        <v>0</v>
      </c>
      <c r="AC80" s="13">
        <v>0</v>
      </c>
      <c r="AD80" s="13">
        <v>0</v>
      </c>
      <c r="AE80" s="13">
        <v>0</v>
      </c>
      <c r="AF80" s="13">
        <v>0</v>
      </c>
      <c r="AG80" s="13">
        <v>0</v>
      </c>
      <c r="AH80" s="13">
        <v>0</v>
      </c>
      <c r="AI80" s="13">
        <v>0</v>
      </c>
      <c r="AJ80" s="13">
        <v>0</v>
      </c>
      <c r="AK80" s="13">
        <v>0</v>
      </c>
      <c r="AL80" s="13">
        <v>0</v>
      </c>
      <c r="AM80" s="13">
        <v>0</v>
      </c>
      <c r="AN80" s="13">
        <v>0</v>
      </c>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3">
        <v>0</v>
      </c>
      <c r="BE80" s="13">
        <v>0</v>
      </c>
      <c r="BF80" s="13">
        <v>0</v>
      </c>
      <c r="BG80" s="13">
        <v>0</v>
      </c>
      <c r="BH80" s="13">
        <v>0</v>
      </c>
      <c r="BI80" s="13">
        <v>0</v>
      </c>
      <c r="BJ80" s="13">
        <v>0</v>
      </c>
      <c r="BK80" s="13">
        <v>0</v>
      </c>
      <c r="BL80" s="13">
        <v>0</v>
      </c>
      <c r="BM80" s="13">
        <v>0</v>
      </c>
      <c r="BN80" s="13">
        <v>0</v>
      </c>
      <c r="BO80" s="13">
        <v>0</v>
      </c>
      <c r="BP80" s="13">
        <v>0</v>
      </c>
      <c r="BQ80" s="13">
        <v>0</v>
      </c>
      <c r="BR80" s="13">
        <v>0</v>
      </c>
      <c r="BS80" s="13">
        <v>0</v>
      </c>
      <c r="BT80" s="13">
        <v>0</v>
      </c>
      <c r="BU80" s="13">
        <v>0</v>
      </c>
      <c r="BV80" s="13">
        <v>0</v>
      </c>
      <c r="BW80" s="13">
        <v>0</v>
      </c>
      <c r="BX80" s="13">
        <v>0</v>
      </c>
      <c r="BY80" s="13">
        <v>0</v>
      </c>
      <c r="BZ80" s="13">
        <v>0</v>
      </c>
      <c r="CA80" s="13">
        <v>0</v>
      </c>
      <c r="CB80" s="13">
        <v>0</v>
      </c>
      <c r="CC80" s="13">
        <v>0</v>
      </c>
      <c r="CD80" s="13">
        <v>0</v>
      </c>
      <c r="CE80" s="13">
        <v>0</v>
      </c>
      <c r="CF80" s="13">
        <v>0</v>
      </c>
      <c r="CG80" s="13">
        <v>0</v>
      </c>
      <c r="CH80" s="13">
        <v>0</v>
      </c>
      <c r="CI80" s="13">
        <v>0</v>
      </c>
      <c r="CJ80" s="13">
        <v>0</v>
      </c>
      <c r="CK80" s="13">
        <v>0</v>
      </c>
      <c r="CL80" s="13">
        <v>0</v>
      </c>
      <c r="CM80" s="13">
        <v>0</v>
      </c>
      <c r="CN80" s="13">
        <v>0</v>
      </c>
      <c r="CO80" s="13">
        <v>0</v>
      </c>
      <c r="CP80" s="13">
        <v>0</v>
      </c>
      <c r="CQ80" s="13">
        <v>0</v>
      </c>
      <c r="CR80" s="13">
        <v>0</v>
      </c>
      <c r="CS80" s="13">
        <v>0</v>
      </c>
      <c r="CT80" s="13">
        <v>0</v>
      </c>
      <c r="CU80" s="13">
        <v>0</v>
      </c>
      <c r="CV80" s="13">
        <v>0</v>
      </c>
      <c r="CW80" s="13">
        <v>0</v>
      </c>
      <c r="CX80" s="13">
        <v>0</v>
      </c>
      <c r="CY80" s="13">
        <v>0</v>
      </c>
      <c r="CZ80" s="13">
        <v>0</v>
      </c>
      <c r="DA80" s="13">
        <v>0</v>
      </c>
      <c r="DB80" s="13">
        <v>0</v>
      </c>
      <c r="DC80" s="13">
        <v>0</v>
      </c>
      <c r="DD80" s="13">
        <v>0</v>
      </c>
      <c r="DE80" s="13">
        <v>0</v>
      </c>
      <c r="DF80" s="13">
        <v>0</v>
      </c>
      <c r="DG80" s="13">
        <v>0</v>
      </c>
      <c r="DH80" s="13">
        <v>0</v>
      </c>
      <c r="DI80" s="13">
        <v>0</v>
      </c>
      <c r="DJ80" s="13">
        <v>0</v>
      </c>
      <c r="DK80" s="13">
        <v>0</v>
      </c>
      <c r="DL80" s="13">
        <v>0</v>
      </c>
      <c r="DM80" s="13">
        <v>0</v>
      </c>
      <c r="DN80" s="13">
        <v>0</v>
      </c>
      <c r="DO80" s="13">
        <v>0</v>
      </c>
      <c r="DP80" s="13">
        <v>0</v>
      </c>
      <c r="DQ80" s="13">
        <v>0</v>
      </c>
      <c r="DR80" s="13">
        <v>0</v>
      </c>
      <c r="DS80" s="13">
        <v>0</v>
      </c>
      <c r="DT80" s="13">
        <v>0</v>
      </c>
      <c r="DU80" s="13">
        <v>0</v>
      </c>
      <c r="DV80" s="13">
        <v>0</v>
      </c>
      <c r="DW80" s="13">
        <v>0</v>
      </c>
      <c r="DX80" s="13">
        <v>0</v>
      </c>
      <c r="DY80" s="13">
        <v>0</v>
      </c>
      <c r="DZ80" s="13">
        <v>0</v>
      </c>
      <c r="EA80" s="13">
        <v>0</v>
      </c>
      <c r="EB80" s="13">
        <v>0</v>
      </c>
      <c r="EC80" s="13">
        <v>0</v>
      </c>
      <c r="ED80" s="13">
        <v>0</v>
      </c>
      <c r="EE80" s="13">
        <v>0</v>
      </c>
      <c r="EF80" s="13">
        <v>0</v>
      </c>
      <c r="EG80" s="13">
        <v>0</v>
      </c>
      <c r="EH80" s="13">
        <v>0</v>
      </c>
      <c r="EI80" s="13">
        <v>0</v>
      </c>
      <c r="EJ80" s="13">
        <v>0</v>
      </c>
      <c r="EK80" s="13">
        <v>0</v>
      </c>
      <c r="EL80" s="13">
        <v>0</v>
      </c>
      <c r="EM80" s="13">
        <v>0</v>
      </c>
      <c r="EN80" s="13">
        <v>0</v>
      </c>
      <c r="EO80" s="13">
        <v>0</v>
      </c>
      <c r="EP80" s="13">
        <v>0</v>
      </c>
      <c r="EQ80" s="13">
        <v>0</v>
      </c>
      <c r="ER80" s="13">
        <v>0</v>
      </c>
      <c r="ES80" s="13">
        <v>0</v>
      </c>
      <c r="ET80" s="13">
        <v>0</v>
      </c>
      <c r="EU80" s="13">
        <v>0</v>
      </c>
      <c r="EV80" s="13">
        <v>0</v>
      </c>
      <c r="EW80" s="13">
        <v>0</v>
      </c>
      <c r="EX80" s="13">
        <v>0</v>
      </c>
      <c r="EY80" s="13">
        <v>0</v>
      </c>
      <c r="EZ80" s="13">
        <v>0</v>
      </c>
      <c r="FA80" s="13">
        <v>0</v>
      </c>
      <c r="FB80" s="13">
        <v>0</v>
      </c>
      <c r="FC80" s="13">
        <v>0</v>
      </c>
      <c r="FD80" s="13">
        <v>0</v>
      </c>
    </row>
    <row r="81" spans="1:161" ht="12.75" customHeight="1">
      <c r="A81" s="169"/>
      <c r="B81" s="195" t="s">
        <v>735</v>
      </c>
      <c r="C81" s="191"/>
      <c r="D81" s="191"/>
      <c r="E81" s="164"/>
      <c r="F81" s="184"/>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row>
    <row r="82" spans="1:161" ht="12.75" customHeight="1">
      <c r="A82" s="169"/>
      <c r="B82" s="163"/>
      <c r="C82" s="169" t="s">
        <v>736</v>
      </c>
      <c r="D82" s="169"/>
      <c r="E82" s="162" t="s">
        <v>42</v>
      </c>
      <c r="F82" s="184"/>
      <c r="G82" s="13">
        <v>0</v>
      </c>
      <c r="H82" s="13">
        <v>0</v>
      </c>
      <c r="I82" s="13">
        <v>0</v>
      </c>
      <c r="J82" s="13">
        <v>0</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3">
        <v>0</v>
      </c>
      <c r="AB82" s="13">
        <v>0</v>
      </c>
      <c r="AC82" s="13">
        <v>0</v>
      </c>
      <c r="AD82" s="13">
        <v>0</v>
      </c>
      <c r="AE82" s="13">
        <v>0</v>
      </c>
      <c r="AF82" s="13">
        <v>0</v>
      </c>
      <c r="AG82" s="13">
        <v>0</v>
      </c>
      <c r="AH82" s="13">
        <v>0</v>
      </c>
      <c r="AI82" s="13">
        <v>0</v>
      </c>
      <c r="AJ82" s="13">
        <v>0</v>
      </c>
      <c r="AK82" s="13">
        <v>0</v>
      </c>
      <c r="AL82" s="13">
        <v>0</v>
      </c>
      <c r="AM82" s="13">
        <v>0</v>
      </c>
      <c r="AN82" s="13">
        <v>0</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3">
        <v>0</v>
      </c>
      <c r="BE82" s="13">
        <v>0</v>
      </c>
      <c r="BF82" s="13">
        <v>0</v>
      </c>
      <c r="BG82" s="13">
        <v>0</v>
      </c>
      <c r="BH82" s="13">
        <v>0</v>
      </c>
      <c r="BI82" s="13">
        <v>0</v>
      </c>
      <c r="BJ82" s="13">
        <v>0</v>
      </c>
      <c r="BK82" s="13">
        <v>0</v>
      </c>
      <c r="BL82" s="13">
        <v>0</v>
      </c>
      <c r="BM82" s="13">
        <v>0</v>
      </c>
      <c r="BN82" s="13">
        <v>0</v>
      </c>
      <c r="BO82" s="13">
        <v>0</v>
      </c>
      <c r="BP82" s="13">
        <v>0</v>
      </c>
      <c r="BQ82" s="13">
        <v>0</v>
      </c>
      <c r="BR82" s="13">
        <v>0</v>
      </c>
      <c r="BS82" s="13">
        <v>0</v>
      </c>
      <c r="BT82" s="13">
        <v>0</v>
      </c>
      <c r="BU82" s="13">
        <v>0</v>
      </c>
      <c r="BV82" s="13">
        <v>0</v>
      </c>
      <c r="BW82" s="13">
        <v>0</v>
      </c>
      <c r="BX82" s="13">
        <v>0</v>
      </c>
      <c r="BY82" s="13">
        <v>0</v>
      </c>
      <c r="BZ82" s="13">
        <v>0</v>
      </c>
      <c r="CA82" s="13">
        <v>0</v>
      </c>
      <c r="CB82" s="13">
        <v>0</v>
      </c>
      <c r="CC82" s="13">
        <v>0</v>
      </c>
      <c r="CD82" s="13">
        <v>0</v>
      </c>
      <c r="CE82" s="13">
        <v>0</v>
      </c>
      <c r="CF82" s="13">
        <v>0</v>
      </c>
      <c r="CG82" s="13">
        <v>0</v>
      </c>
      <c r="CH82" s="13">
        <v>0</v>
      </c>
      <c r="CI82" s="13">
        <v>0</v>
      </c>
      <c r="CJ82" s="13">
        <v>0</v>
      </c>
      <c r="CK82" s="13">
        <v>0</v>
      </c>
      <c r="CL82" s="13">
        <v>0</v>
      </c>
      <c r="CM82" s="13">
        <v>0</v>
      </c>
      <c r="CN82" s="13">
        <v>0</v>
      </c>
      <c r="CO82" s="13">
        <v>0</v>
      </c>
      <c r="CP82" s="13">
        <v>0</v>
      </c>
      <c r="CQ82" s="13">
        <v>0</v>
      </c>
      <c r="CR82" s="13">
        <v>0</v>
      </c>
      <c r="CS82" s="13">
        <v>0</v>
      </c>
      <c r="CT82" s="13">
        <v>0</v>
      </c>
      <c r="CU82" s="13">
        <v>0</v>
      </c>
      <c r="CV82" s="13">
        <v>0</v>
      </c>
      <c r="CW82" s="13">
        <v>0</v>
      </c>
      <c r="CX82" s="13">
        <v>0</v>
      </c>
      <c r="CY82" s="13">
        <v>0</v>
      </c>
      <c r="CZ82" s="13">
        <v>0</v>
      </c>
      <c r="DA82" s="13">
        <v>0</v>
      </c>
      <c r="DB82" s="13">
        <v>0</v>
      </c>
      <c r="DC82" s="13">
        <v>0</v>
      </c>
      <c r="DD82" s="13">
        <v>0</v>
      </c>
      <c r="DE82" s="13">
        <v>0</v>
      </c>
      <c r="DF82" s="13">
        <v>0</v>
      </c>
      <c r="DG82" s="13">
        <v>0</v>
      </c>
      <c r="DH82" s="13">
        <v>0</v>
      </c>
      <c r="DI82" s="13">
        <v>0</v>
      </c>
      <c r="DJ82" s="13">
        <v>0</v>
      </c>
      <c r="DK82" s="13">
        <v>0</v>
      </c>
      <c r="DL82" s="13">
        <v>0</v>
      </c>
      <c r="DM82" s="13">
        <v>0</v>
      </c>
      <c r="DN82" s="13">
        <v>0</v>
      </c>
      <c r="DO82" s="13">
        <v>0</v>
      </c>
      <c r="DP82" s="13">
        <v>0</v>
      </c>
      <c r="DQ82" s="13">
        <v>0</v>
      </c>
      <c r="DR82" s="13">
        <v>0</v>
      </c>
      <c r="DS82" s="13">
        <v>0</v>
      </c>
      <c r="DT82" s="13">
        <v>0</v>
      </c>
      <c r="DU82" s="13">
        <v>0</v>
      </c>
      <c r="DV82" s="13">
        <v>0</v>
      </c>
      <c r="DW82" s="13">
        <v>0</v>
      </c>
      <c r="DX82" s="13">
        <v>0</v>
      </c>
      <c r="DY82" s="13">
        <v>0</v>
      </c>
      <c r="DZ82" s="13">
        <v>0</v>
      </c>
      <c r="EA82" s="13">
        <v>0</v>
      </c>
      <c r="EB82" s="13">
        <v>0</v>
      </c>
      <c r="EC82" s="13">
        <v>0</v>
      </c>
      <c r="ED82" s="13">
        <v>0</v>
      </c>
      <c r="EE82" s="13">
        <v>0</v>
      </c>
      <c r="EF82" s="13">
        <v>0</v>
      </c>
      <c r="EG82" s="13">
        <v>0</v>
      </c>
      <c r="EH82" s="13">
        <v>0</v>
      </c>
      <c r="EI82" s="13">
        <v>0</v>
      </c>
      <c r="EJ82" s="13">
        <v>0</v>
      </c>
      <c r="EK82" s="13">
        <v>0</v>
      </c>
      <c r="EL82" s="13">
        <v>0</v>
      </c>
      <c r="EM82" s="13">
        <v>0</v>
      </c>
      <c r="EN82" s="13">
        <v>0</v>
      </c>
      <c r="EO82" s="13">
        <v>0</v>
      </c>
      <c r="EP82" s="13">
        <v>0</v>
      </c>
      <c r="EQ82" s="13">
        <v>0</v>
      </c>
      <c r="ER82" s="13">
        <v>0</v>
      </c>
      <c r="ES82" s="13">
        <v>0</v>
      </c>
      <c r="ET82" s="13">
        <v>0</v>
      </c>
      <c r="EU82" s="13">
        <v>0</v>
      </c>
      <c r="EV82" s="13">
        <v>0</v>
      </c>
      <c r="EW82" s="13">
        <v>0</v>
      </c>
      <c r="EX82" s="13">
        <v>0</v>
      </c>
      <c r="EY82" s="13">
        <v>0</v>
      </c>
      <c r="EZ82" s="13">
        <v>0</v>
      </c>
      <c r="FA82" s="13">
        <v>0</v>
      </c>
      <c r="FB82" s="13">
        <v>0</v>
      </c>
      <c r="FC82" s="13">
        <v>0</v>
      </c>
      <c r="FD82" s="13">
        <v>0</v>
      </c>
    </row>
    <row r="83" spans="1:161" ht="12.75" customHeight="1">
      <c r="A83" s="169"/>
      <c r="B83" s="163"/>
      <c r="C83" s="169" t="s">
        <v>737</v>
      </c>
      <c r="D83" s="169"/>
      <c r="E83" s="162" t="s">
        <v>42</v>
      </c>
      <c r="F83" s="184"/>
      <c r="G83" s="13">
        <v>0</v>
      </c>
      <c r="H83" s="13">
        <v>0</v>
      </c>
      <c r="I83" s="13">
        <v>0</v>
      </c>
      <c r="J83" s="13">
        <v>0</v>
      </c>
      <c r="K83" s="13">
        <v>0</v>
      </c>
      <c r="L83" s="13">
        <v>0</v>
      </c>
      <c r="M83" s="13">
        <v>0</v>
      </c>
      <c r="N83" s="13">
        <v>0</v>
      </c>
      <c r="O83" s="13">
        <v>0</v>
      </c>
      <c r="P83" s="13">
        <v>0</v>
      </c>
      <c r="Q83" s="13">
        <v>0</v>
      </c>
      <c r="R83" s="13">
        <v>0</v>
      </c>
      <c r="S83" s="13">
        <v>0</v>
      </c>
      <c r="T83" s="13">
        <v>0</v>
      </c>
      <c r="U83" s="13">
        <v>0</v>
      </c>
      <c r="V83" s="13">
        <v>0</v>
      </c>
      <c r="W83" s="13">
        <v>0</v>
      </c>
      <c r="X83" s="13">
        <v>0</v>
      </c>
      <c r="Y83" s="13">
        <v>0</v>
      </c>
      <c r="Z83" s="13">
        <v>0</v>
      </c>
      <c r="AA83" s="13">
        <v>0</v>
      </c>
      <c r="AB83" s="13">
        <v>0</v>
      </c>
      <c r="AC83" s="13">
        <v>0</v>
      </c>
      <c r="AD83" s="13">
        <v>0</v>
      </c>
      <c r="AE83" s="13">
        <v>0</v>
      </c>
      <c r="AF83" s="13">
        <v>0</v>
      </c>
      <c r="AG83" s="13">
        <v>0</v>
      </c>
      <c r="AH83" s="13">
        <v>0</v>
      </c>
      <c r="AI83" s="13">
        <v>0</v>
      </c>
      <c r="AJ83" s="13">
        <v>0</v>
      </c>
      <c r="AK83" s="13">
        <v>0</v>
      </c>
      <c r="AL83" s="13">
        <v>0</v>
      </c>
      <c r="AM83" s="13">
        <v>0</v>
      </c>
      <c r="AN83" s="13">
        <v>0</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0</v>
      </c>
      <c r="BP83" s="13">
        <v>0</v>
      </c>
      <c r="BQ83" s="13">
        <v>0</v>
      </c>
      <c r="BR83" s="13">
        <v>0</v>
      </c>
      <c r="BS83" s="13">
        <v>0</v>
      </c>
      <c r="BT83" s="13">
        <v>0</v>
      </c>
      <c r="BU83" s="13">
        <v>0</v>
      </c>
      <c r="BV83" s="13">
        <v>0</v>
      </c>
      <c r="BW83" s="13">
        <v>0</v>
      </c>
      <c r="BX83" s="13">
        <v>0</v>
      </c>
      <c r="BY83" s="13">
        <v>0</v>
      </c>
      <c r="BZ83" s="13">
        <v>0</v>
      </c>
      <c r="CA83" s="13">
        <v>0</v>
      </c>
      <c r="CB83" s="13">
        <v>0</v>
      </c>
      <c r="CC83" s="13">
        <v>0</v>
      </c>
      <c r="CD83" s="13">
        <v>0</v>
      </c>
      <c r="CE83" s="13">
        <v>0</v>
      </c>
      <c r="CF83" s="13">
        <v>0</v>
      </c>
      <c r="CG83" s="13">
        <v>0</v>
      </c>
      <c r="CH83" s="13">
        <v>0</v>
      </c>
      <c r="CI83" s="13">
        <v>0</v>
      </c>
      <c r="CJ83" s="13">
        <v>0</v>
      </c>
      <c r="CK83" s="13">
        <v>0</v>
      </c>
      <c r="CL83" s="13">
        <v>0</v>
      </c>
      <c r="CM83" s="13">
        <v>0</v>
      </c>
      <c r="CN83" s="13">
        <v>0</v>
      </c>
      <c r="CO83" s="13">
        <v>0</v>
      </c>
      <c r="CP83" s="13">
        <v>0</v>
      </c>
      <c r="CQ83" s="13">
        <v>0</v>
      </c>
      <c r="CR83" s="13">
        <v>0</v>
      </c>
      <c r="CS83" s="13">
        <v>0</v>
      </c>
      <c r="CT83" s="13">
        <v>0</v>
      </c>
      <c r="CU83" s="13">
        <v>0</v>
      </c>
      <c r="CV83" s="13">
        <v>0</v>
      </c>
      <c r="CW83" s="13">
        <v>0</v>
      </c>
      <c r="CX83" s="13">
        <v>0</v>
      </c>
      <c r="CY83" s="13">
        <v>0</v>
      </c>
      <c r="CZ83" s="13">
        <v>0</v>
      </c>
      <c r="DA83" s="13">
        <v>0</v>
      </c>
      <c r="DB83" s="13">
        <v>0</v>
      </c>
      <c r="DC83" s="13">
        <v>0</v>
      </c>
      <c r="DD83" s="13">
        <v>0</v>
      </c>
      <c r="DE83" s="13">
        <v>0</v>
      </c>
      <c r="DF83" s="13">
        <v>0</v>
      </c>
      <c r="DG83" s="13">
        <v>0</v>
      </c>
      <c r="DH83" s="13">
        <v>0</v>
      </c>
      <c r="DI83" s="13">
        <v>0</v>
      </c>
      <c r="DJ83" s="13">
        <v>0</v>
      </c>
      <c r="DK83" s="13">
        <v>0</v>
      </c>
      <c r="DL83" s="13">
        <v>0</v>
      </c>
      <c r="DM83" s="13">
        <v>0</v>
      </c>
      <c r="DN83" s="13">
        <v>0</v>
      </c>
      <c r="DO83" s="13">
        <v>0</v>
      </c>
      <c r="DP83" s="13">
        <v>0</v>
      </c>
      <c r="DQ83" s="13">
        <v>0</v>
      </c>
      <c r="DR83" s="13">
        <v>0</v>
      </c>
      <c r="DS83" s="13">
        <v>0</v>
      </c>
      <c r="DT83" s="13">
        <v>0</v>
      </c>
      <c r="DU83" s="13">
        <v>0</v>
      </c>
      <c r="DV83" s="13">
        <v>0</v>
      </c>
      <c r="DW83" s="13">
        <v>0</v>
      </c>
      <c r="DX83" s="13">
        <v>0</v>
      </c>
      <c r="DY83" s="13">
        <v>0</v>
      </c>
      <c r="DZ83" s="13">
        <v>0</v>
      </c>
      <c r="EA83" s="13">
        <v>0</v>
      </c>
      <c r="EB83" s="13">
        <v>0</v>
      </c>
      <c r="EC83" s="13">
        <v>0</v>
      </c>
      <c r="ED83" s="13">
        <v>0</v>
      </c>
      <c r="EE83" s="13">
        <v>0</v>
      </c>
      <c r="EF83" s="13">
        <v>0</v>
      </c>
      <c r="EG83" s="13">
        <v>0</v>
      </c>
      <c r="EH83" s="13">
        <v>0</v>
      </c>
      <c r="EI83" s="13">
        <v>0</v>
      </c>
      <c r="EJ83" s="13">
        <v>0</v>
      </c>
      <c r="EK83" s="13">
        <v>0</v>
      </c>
      <c r="EL83" s="13">
        <v>0</v>
      </c>
      <c r="EM83" s="13">
        <v>0</v>
      </c>
      <c r="EN83" s="13">
        <v>0</v>
      </c>
      <c r="EO83" s="13">
        <v>0</v>
      </c>
      <c r="EP83" s="13">
        <v>0</v>
      </c>
      <c r="EQ83" s="13">
        <v>0</v>
      </c>
      <c r="ER83" s="13">
        <v>0</v>
      </c>
      <c r="ES83" s="13">
        <v>0</v>
      </c>
      <c r="ET83" s="13">
        <v>0</v>
      </c>
      <c r="EU83" s="13">
        <v>0</v>
      </c>
      <c r="EV83" s="13">
        <v>0</v>
      </c>
      <c r="EW83" s="13">
        <v>0</v>
      </c>
      <c r="EX83" s="13">
        <v>0</v>
      </c>
      <c r="EY83" s="13">
        <v>0</v>
      </c>
      <c r="EZ83" s="13">
        <v>0</v>
      </c>
      <c r="FA83" s="13">
        <v>0</v>
      </c>
      <c r="FB83" s="13">
        <v>0</v>
      </c>
      <c r="FC83" s="13">
        <v>0</v>
      </c>
      <c r="FD83" s="13">
        <v>0</v>
      </c>
    </row>
    <row r="84" spans="1:161" ht="12.75" customHeight="1">
      <c r="A84" s="169"/>
      <c r="B84" s="163"/>
      <c r="C84" s="169" t="s">
        <v>738</v>
      </c>
      <c r="D84" s="169"/>
      <c r="E84" s="162" t="s">
        <v>42</v>
      </c>
      <c r="F84" s="184"/>
      <c r="G84" s="13">
        <v>100</v>
      </c>
      <c r="H84" s="13">
        <v>100</v>
      </c>
      <c r="I84" s="13">
        <v>100</v>
      </c>
      <c r="J84" s="13">
        <v>100</v>
      </c>
      <c r="K84" s="13">
        <v>100</v>
      </c>
      <c r="L84" s="13">
        <v>100</v>
      </c>
      <c r="M84" s="13">
        <v>100</v>
      </c>
      <c r="N84" s="13">
        <v>100</v>
      </c>
      <c r="O84" s="13">
        <v>100</v>
      </c>
      <c r="P84" s="13">
        <v>100</v>
      </c>
      <c r="Q84" s="13">
        <v>100</v>
      </c>
      <c r="R84" s="13">
        <v>100</v>
      </c>
      <c r="S84" s="13">
        <v>100</v>
      </c>
      <c r="T84" s="13">
        <v>100</v>
      </c>
      <c r="U84" s="13">
        <v>100</v>
      </c>
      <c r="V84" s="13">
        <v>100</v>
      </c>
      <c r="W84" s="13">
        <v>100</v>
      </c>
      <c r="X84" s="13">
        <v>100</v>
      </c>
      <c r="Y84" s="13">
        <v>100</v>
      </c>
      <c r="Z84" s="13">
        <v>100</v>
      </c>
      <c r="AA84" s="13">
        <v>100</v>
      </c>
      <c r="AB84" s="13">
        <v>100</v>
      </c>
      <c r="AC84" s="13">
        <v>100</v>
      </c>
      <c r="AD84" s="13">
        <v>100</v>
      </c>
      <c r="AE84" s="13">
        <v>100</v>
      </c>
      <c r="AF84" s="13">
        <v>100</v>
      </c>
      <c r="AG84" s="13">
        <v>100</v>
      </c>
      <c r="AH84" s="13">
        <v>100</v>
      </c>
      <c r="AI84" s="13">
        <v>100</v>
      </c>
      <c r="AJ84" s="13">
        <v>100</v>
      </c>
      <c r="AK84" s="13">
        <v>100</v>
      </c>
      <c r="AL84" s="13">
        <v>100</v>
      </c>
      <c r="AM84" s="13">
        <v>100</v>
      </c>
      <c r="AN84" s="13">
        <v>100</v>
      </c>
      <c r="AO84" s="13">
        <v>100</v>
      </c>
      <c r="AP84" s="13">
        <v>100</v>
      </c>
      <c r="AQ84" s="13">
        <v>100</v>
      </c>
      <c r="AR84" s="13">
        <v>100</v>
      </c>
      <c r="AS84" s="13">
        <v>100</v>
      </c>
      <c r="AT84" s="13">
        <v>100</v>
      </c>
      <c r="AU84" s="13">
        <v>100</v>
      </c>
      <c r="AV84" s="13">
        <v>100</v>
      </c>
      <c r="AW84" s="13">
        <v>100</v>
      </c>
      <c r="AX84" s="13">
        <v>100</v>
      </c>
      <c r="AY84" s="13">
        <v>100</v>
      </c>
      <c r="AZ84" s="13">
        <v>100</v>
      </c>
      <c r="BA84" s="13">
        <v>100</v>
      </c>
      <c r="BB84" s="13">
        <v>100</v>
      </c>
      <c r="BC84" s="13">
        <v>100</v>
      </c>
      <c r="BD84" s="13">
        <v>100</v>
      </c>
      <c r="BE84" s="13">
        <v>100</v>
      </c>
      <c r="BF84" s="13">
        <v>100</v>
      </c>
      <c r="BG84" s="13">
        <v>100</v>
      </c>
      <c r="BH84" s="13">
        <v>100</v>
      </c>
      <c r="BI84" s="13">
        <v>100</v>
      </c>
      <c r="BJ84" s="13">
        <v>100</v>
      </c>
      <c r="BK84" s="13">
        <v>100</v>
      </c>
      <c r="BL84" s="13">
        <v>100</v>
      </c>
      <c r="BM84" s="13">
        <v>100</v>
      </c>
      <c r="BN84" s="13">
        <v>100</v>
      </c>
      <c r="BO84" s="13">
        <v>100</v>
      </c>
      <c r="BP84" s="13">
        <v>100</v>
      </c>
      <c r="BQ84" s="13">
        <v>100</v>
      </c>
      <c r="BR84" s="13">
        <v>100</v>
      </c>
      <c r="BS84" s="13">
        <v>100</v>
      </c>
      <c r="BT84" s="13">
        <v>100</v>
      </c>
      <c r="BU84" s="13">
        <v>100</v>
      </c>
      <c r="BV84" s="13">
        <v>100</v>
      </c>
      <c r="BW84" s="13">
        <v>100</v>
      </c>
      <c r="BX84" s="13">
        <v>100</v>
      </c>
      <c r="BY84" s="13">
        <v>100</v>
      </c>
      <c r="BZ84" s="13">
        <v>100</v>
      </c>
      <c r="CA84" s="13">
        <v>100</v>
      </c>
      <c r="CB84" s="13">
        <v>100</v>
      </c>
      <c r="CC84" s="13">
        <v>100</v>
      </c>
      <c r="CD84" s="13">
        <v>100</v>
      </c>
      <c r="CE84" s="13">
        <v>100</v>
      </c>
      <c r="CF84" s="13">
        <v>100</v>
      </c>
      <c r="CG84" s="13">
        <v>100</v>
      </c>
      <c r="CH84" s="13">
        <v>100</v>
      </c>
      <c r="CI84" s="13">
        <v>100</v>
      </c>
      <c r="CJ84" s="13">
        <v>100</v>
      </c>
      <c r="CK84" s="13">
        <v>100</v>
      </c>
      <c r="CL84" s="13">
        <v>100</v>
      </c>
      <c r="CM84" s="13">
        <v>100</v>
      </c>
      <c r="CN84" s="13">
        <v>100</v>
      </c>
      <c r="CO84" s="13">
        <v>100</v>
      </c>
      <c r="CP84" s="13">
        <v>100</v>
      </c>
      <c r="CQ84" s="13">
        <v>100</v>
      </c>
      <c r="CR84" s="13">
        <v>100</v>
      </c>
      <c r="CS84" s="13">
        <v>100</v>
      </c>
      <c r="CT84" s="13">
        <v>100</v>
      </c>
      <c r="CU84" s="13">
        <v>100</v>
      </c>
      <c r="CV84" s="13">
        <v>100</v>
      </c>
      <c r="CW84" s="13">
        <v>100</v>
      </c>
      <c r="CX84" s="13">
        <v>100</v>
      </c>
      <c r="CY84" s="13">
        <v>100</v>
      </c>
      <c r="CZ84" s="13">
        <v>100</v>
      </c>
      <c r="DA84" s="13">
        <v>100</v>
      </c>
      <c r="DB84" s="13">
        <v>100</v>
      </c>
      <c r="DC84" s="13">
        <v>100</v>
      </c>
      <c r="DD84" s="13">
        <v>100</v>
      </c>
      <c r="DE84" s="13">
        <v>100</v>
      </c>
      <c r="DF84" s="13">
        <v>100</v>
      </c>
      <c r="DG84" s="13">
        <v>100</v>
      </c>
      <c r="DH84" s="13">
        <v>100</v>
      </c>
      <c r="DI84" s="13">
        <v>100</v>
      </c>
      <c r="DJ84" s="13">
        <v>100</v>
      </c>
      <c r="DK84" s="13">
        <v>100</v>
      </c>
      <c r="DL84" s="13">
        <v>100</v>
      </c>
      <c r="DM84" s="13">
        <v>100</v>
      </c>
      <c r="DN84" s="13">
        <v>100</v>
      </c>
      <c r="DO84" s="13">
        <v>100</v>
      </c>
      <c r="DP84" s="13">
        <v>100</v>
      </c>
      <c r="DQ84" s="13">
        <v>100</v>
      </c>
      <c r="DR84" s="13">
        <v>100</v>
      </c>
      <c r="DS84" s="13">
        <v>100</v>
      </c>
      <c r="DT84" s="13">
        <v>100</v>
      </c>
      <c r="DU84" s="13">
        <v>100</v>
      </c>
      <c r="DV84" s="13">
        <v>100</v>
      </c>
      <c r="DW84" s="13">
        <v>100</v>
      </c>
      <c r="DX84" s="13">
        <v>100</v>
      </c>
      <c r="DY84" s="13">
        <v>100</v>
      </c>
      <c r="DZ84" s="13">
        <v>100</v>
      </c>
      <c r="EA84" s="13">
        <v>100</v>
      </c>
      <c r="EB84" s="13">
        <v>100</v>
      </c>
      <c r="EC84" s="13">
        <v>100</v>
      </c>
      <c r="ED84" s="13">
        <v>100</v>
      </c>
      <c r="EE84" s="13">
        <v>100</v>
      </c>
      <c r="EF84" s="13">
        <v>100</v>
      </c>
      <c r="EG84" s="13">
        <v>100</v>
      </c>
      <c r="EH84" s="13">
        <v>100</v>
      </c>
      <c r="EI84" s="13">
        <v>100</v>
      </c>
      <c r="EJ84" s="13">
        <v>100</v>
      </c>
      <c r="EK84" s="13">
        <v>100</v>
      </c>
      <c r="EL84" s="13">
        <v>100</v>
      </c>
      <c r="EM84" s="13">
        <v>100</v>
      </c>
      <c r="EN84" s="13">
        <v>100</v>
      </c>
      <c r="EO84" s="13">
        <v>100</v>
      </c>
      <c r="EP84" s="13">
        <v>100</v>
      </c>
      <c r="EQ84" s="13">
        <v>100</v>
      </c>
      <c r="ER84" s="13">
        <v>100</v>
      </c>
      <c r="ES84" s="13">
        <v>100</v>
      </c>
      <c r="ET84" s="13">
        <v>100</v>
      </c>
      <c r="EU84" s="13">
        <v>100</v>
      </c>
      <c r="EV84" s="13">
        <v>100</v>
      </c>
      <c r="EW84" s="13">
        <v>100</v>
      </c>
      <c r="EX84" s="13">
        <v>100</v>
      </c>
      <c r="EY84" s="13">
        <v>100</v>
      </c>
      <c r="EZ84" s="13">
        <v>100</v>
      </c>
      <c r="FA84" s="13">
        <v>100</v>
      </c>
      <c r="FB84" s="13">
        <v>100</v>
      </c>
      <c r="FC84" s="13">
        <v>100</v>
      </c>
      <c r="FD84" s="13">
        <v>100</v>
      </c>
      <c r="FE84" s="1" t="s">
        <v>344</v>
      </c>
    </row>
    <row r="85" spans="1:161" ht="12.75" customHeight="1">
      <c r="A85" s="169"/>
      <c r="B85" s="163"/>
      <c r="C85" s="169" t="s">
        <v>739</v>
      </c>
      <c r="D85" s="169"/>
      <c r="E85" s="162" t="s">
        <v>42</v>
      </c>
      <c r="F85" s="184"/>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3">
        <v>0</v>
      </c>
      <c r="AB85" s="13">
        <v>0</v>
      </c>
      <c r="AC85" s="13">
        <v>0</v>
      </c>
      <c r="AD85" s="13">
        <v>0</v>
      </c>
      <c r="AE85" s="13">
        <v>0</v>
      </c>
      <c r="AF85" s="13">
        <v>0</v>
      </c>
      <c r="AG85" s="13">
        <v>0</v>
      </c>
      <c r="AH85" s="13">
        <v>0</v>
      </c>
      <c r="AI85" s="13">
        <v>0</v>
      </c>
      <c r="AJ85" s="13">
        <v>0</v>
      </c>
      <c r="AK85" s="13">
        <v>0</v>
      </c>
      <c r="AL85" s="13">
        <v>0</v>
      </c>
      <c r="AM85" s="13">
        <v>0</v>
      </c>
      <c r="AN85" s="13">
        <v>0</v>
      </c>
      <c r="AO85" s="13">
        <v>0</v>
      </c>
      <c r="AP85" s="13">
        <v>0</v>
      </c>
      <c r="AQ85" s="13">
        <v>0</v>
      </c>
      <c r="AR85" s="13">
        <v>0</v>
      </c>
      <c r="AS85" s="13">
        <v>0</v>
      </c>
      <c r="AT85" s="13">
        <v>0</v>
      </c>
      <c r="AU85" s="13">
        <v>0</v>
      </c>
      <c r="AV85" s="13">
        <v>0</v>
      </c>
      <c r="AW85" s="13">
        <v>0</v>
      </c>
      <c r="AX85" s="13">
        <v>0</v>
      </c>
      <c r="AY85" s="13">
        <v>0</v>
      </c>
      <c r="AZ85" s="13">
        <v>0</v>
      </c>
      <c r="BA85" s="13">
        <v>0</v>
      </c>
      <c r="BB85" s="13">
        <v>0</v>
      </c>
      <c r="BC85" s="13">
        <v>0</v>
      </c>
      <c r="BD85" s="13">
        <v>0</v>
      </c>
      <c r="BE85" s="13">
        <v>0</v>
      </c>
      <c r="BF85" s="13">
        <v>0</v>
      </c>
      <c r="BG85" s="13">
        <v>0</v>
      </c>
      <c r="BH85" s="13">
        <v>0</v>
      </c>
      <c r="BI85" s="13">
        <v>0</v>
      </c>
      <c r="BJ85" s="13">
        <v>0</v>
      </c>
      <c r="BK85" s="13">
        <v>0</v>
      </c>
      <c r="BL85" s="13">
        <v>0</v>
      </c>
      <c r="BM85" s="13">
        <v>0</v>
      </c>
      <c r="BN85" s="13">
        <v>0</v>
      </c>
      <c r="BO85" s="13">
        <v>0</v>
      </c>
      <c r="BP85" s="13">
        <v>0</v>
      </c>
      <c r="BQ85" s="13">
        <v>0</v>
      </c>
      <c r="BR85" s="13">
        <v>0</v>
      </c>
      <c r="BS85" s="13">
        <v>0</v>
      </c>
      <c r="BT85" s="13">
        <v>0</v>
      </c>
      <c r="BU85" s="13">
        <v>0</v>
      </c>
      <c r="BV85" s="13">
        <v>0</v>
      </c>
      <c r="BW85" s="13">
        <v>0</v>
      </c>
      <c r="BX85" s="13">
        <v>0</v>
      </c>
      <c r="BY85" s="13">
        <v>0</v>
      </c>
      <c r="BZ85" s="13">
        <v>0</v>
      </c>
      <c r="CA85" s="13">
        <v>0</v>
      </c>
      <c r="CB85" s="13">
        <v>0</v>
      </c>
      <c r="CC85" s="13">
        <v>0</v>
      </c>
      <c r="CD85" s="13">
        <v>0</v>
      </c>
      <c r="CE85" s="13">
        <v>0</v>
      </c>
      <c r="CF85" s="13">
        <v>0</v>
      </c>
      <c r="CG85" s="13">
        <v>0</v>
      </c>
      <c r="CH85" s="13">
        <v>0</v>
      </c>
      <c r="CI85" s="13">
        <v>0</v>
      </c>
      <c r="CJ85" s="13">
        <v>0</v>
      </c>
      <c r="CK85" s="13">
        <v>0</v>
      </c>
      <c r="CL85" s="13">
        <v>0</v>
      </c>
      <c r="CM85" s="13">
        <v>0</v>
      </c>
      <c r="CN85" s="13">
        <v>0</v>
      </c>
      <c r="CO85" s="13">
        <v>0</v>
      </c>
      <c r="CP85" s="13">
        <v>0</v>
      </c>
      <c r="CQ85" s="13">
        <v>0</v>
      </c>
      <c r="CR85" s="13">
        <v>0</v>
      </c>
      <c r="CS85" s="13">
        <v>0</v>
      </c>
      <c r="CT85" s="13">
        <v>0</v>
      </c>
      <c r="CU85" s="13">
        <v>0</v>
      </c>
      <c r="CV85" s="13">
        <v>0</v>
      </c>
      <c r="CW85" s="13">
        <v>0</v>
      </c>
      <c r="CX85" s="13">
        <v>0</v>
      </c>
      <c r="CY85" s="13">
        <v>0</v>
      </c>
      <c r="CZ85" s="13">
        <v>0</v>
      </c>
      <c r="DA85" s="13">
        <v>0</v>
      </c>
      <c r="DB85" s="13">
        <v>0</v>
      </c>
      <c r="DC85" s="13">
        <v>0</v>
      </c>
      <c r="DD85" s="13">
        <v>0</v>
      </c>
      <c r="DE85" s="13">
        <v>0</v>
      </c>
      <c r="DF85" s="13">
        <v>0</v>
      </c>
      <c r="DG85" s="13">
        <v>0</v>
      </c>
      <c r="DH85" s="13">
        <v>0</v>
      </c>
      <c r="DI85" s="13">
        <v>0</v>
      </c>
      <c r="DJ85" s="13">
        <v>0</v>
      </c>
      <c r="DK85" s="13">
        <v>0</v>
      </c>
      <c r="DL85" s="13">
        <v>0</v>
      </c>
      <c r="DM85" s="13">
        <v>0</v>
      </c>
      <c r="DN85" s="13">
        <v>0</v>
      </c>
      <c r="DO85" s="13">
        <v>0</v>
      </c>
      <c r="DP85" s="13">
        <v>0</v>
      </c>
      <c r="DQ85" s="13">
        <v>0</v>
      </c>
      <c r="DR85" s="13">
        <v>0</v>
      </c>
      <c r="DS85" s="13">
        <v>0</v>
      </c>
      <c r="DT85" s="13">
        <v>0</v>
      </c>
      <c r="DU85" s="13">
        <v>0</v>
      </c>
      <c r="DV85" s="13">
        <v>0</v>
      </c>
      <c r="DW85" s="13">
        <v>0</v>
      </c>
      <c r="DX85" s="13">
        <v>0</v>
      </c>
      <c r="DY85" s="13">
        <v>0</v>
      </c>
      <c r="DZ85" s="13">
        <v>0</v>
      </c>
      <c r="EA85" s="13">
        <v>0</v>
      </c>
      <c r="EB85" s="13">
        <v>0</v>
      </c>
      <c r="EC85" s="13">
        <v>0</v>
      </c>
      <c r="ED85" s="13">
        <v>0</v>
      </c>
      <c r="EE85" s="13">
        <v>0</v>
      </c>
      <c r="EF85" s="13">
        <v>0</v>
      </c>
      <c r="EG85" s="13">
        <v>0</v>
      </c>
      <c r="EH85" s="13">
        <v>0</v>
      </c>
      <c r="EI85" s="13">
        <v>0</v>
      </c>
      <c r="EJ85" s="13">
        <v>0</v>
      </c>
      <c r="EK85" s="13">
        <v>0</v>
      </c>
      <c r="EL85" s="13">
        <v>0</v>
      </c>
      <c r="EM85" s="13">
        <v>0</v>
      </c>
      <c r="EN85" s="13">
        <v>0</v>
      </c>
      <c r="EO85" s="13">
        <v>0</v>
      </c>
      <c r="EP85" s="13">
        <v>0</v>
      </c>
      <c r="EQ85" s="13">
        <v>0</v>
      </c>
      <c r="ER85" s="13">
        <v>0</v>
      </c>
      <c r="ES85" s="13">
        <v>0</v>
      </c>
      <c r="ET85" s="13">
        <v>0</v>
      </c>
      <c r="EU85" s="13">
        <v>0</v>
      </c>
      <c r="EV85" s="13">
        <v>0</v>
      </c>
      <c r="EW85" s="13">
        <v>0</v>
      </c>
      <c r="EX85" s="13">
        <v>0</v>
      </c>
      <c r="EY85" s="13">
        <v>0</v>
      </c>
      <c r="EZ85" s="13">
        <v>0</v>
      </c>
      <c r="FA85" s="13">
        <v>0</v>
      </c>
      <c r="FB85" s="13">
        <v>0</v>
      </c>
      <c r="FC85" s="13">
        <v>0</v>
      </c>
      <c r="FD85" s="13">
        <v>0</v>
      </c>
    </row>
    <row r="86" spans="1:161" ht="12.75" customHeight="1">
      <c r="A86" s="169"/>
      <c r="B86" s="163" t="s">
        <v>740</v>
      </c>
      <c r="C86" s="169"/>
      <c r="D86" s="169"/>
      <c r="E86" s="162" t="s">
        <v>741</v>
      </c>
      <c r="F86" s="184"/>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row>
    <row r="87" spans="1:161" ht="12.75" customHeight="1">
      <c r="A87" s="191"/>
      <c r="B87" s="195"/>
      <c r="C87" s="191"/>
      <c r="D87" s="191"/>
      <c r="E87" s="164"/>
      <c r="F87" s="184"/>
      <c r="G87" s="12"/>
      <c r="H87" s="12"/>
      <c r="I87" s="12"/>
      <c r="J87" s="12"/>
      <c r="K87" s="12"/>
      <c r="L87" s="12"/>
      <c r="M87" s="12"/>
      <c r="N87" s="12"/>
      <c r="O87" s="12"/>
      <c r="P87" s="12"/>
      <c r="Q87" s="12"/>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2"/>
      <c r="BH87" s="12"/>
      <c r="BI87" s="12"/>
      <c r="BJ87" s="12"/>
      <c r="BK87" s="12"/>
      <c r="BL87" s="12"/>
      <c r="BM87" s="12"/>
      <c r="BN87" s="12"/>
      <c r="BO87" s="12"/>
      <c r="BP87" s="12"/>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2"/>
      <c r="DF87" s="12"/>
      <c r="DG87" s="12"/>
      <c r="DH87" s="12"/>
      <c r="DI87" s="12"/>
      <c r="DJ87" s="12"/>
      <c r="DK87" s="12"/>
      <c r="DL87" s="12"/>
      <c r="DM87" s="12"/>
      <c r="DN87" s="12"/>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row>
    <row r="88" spans="1:161" ht="12.75" customHeight="1">
      <c r="A88" s="169" t="s">
        <v>742</v>
      </c>
      <c r="B88" s="163"/>
      <c r="C88" s="169"/>
      <c r="D88" s="169"/>
      <c r="E88" s="167" t="s">
        <v>756</v>
      </c>
      <c r="F88" s="184"/>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row>
    <row r="89" spans="1:161" ht="12.75" customHeight="1">
      <c r="A89" s="8"/>
      <c r="B89" s="9"/>
      <c r="C89" s="8"/>
      <c r="D89" s="8"/>
      <c r="E89" s="8"/>
      <c r="F89" s="7"/>
      <c r="G89" s="7"/>
      <c r="H89" s="7"/>
      <c r="I89" s="7"/>
      <c r="J89" s="6"/>
      <c r="K89" s="6"/>
      <c r="L89" s="6"/>
      <c r="M89" s="6"/>
      <c r="N89" s="6"/>
      <c r="O89" s="6"/>
      <c r="P89" s="6"/>
      <c r="BG89" s="7"/>
      <c r="BH89" s="7"/>
      <c r="BI89" s="7"/>
      <c r="BJ89" s="6"/>
      <c r="BK89" s="6"/>
      <c r="BL89" s="6"/>
      <c r="BM89" s="6"/>
      <c r="BN89" s="6"/>
      <c r="BO89" s="6"/>
      <c r="DE89" s="7"/>
      <c r="DF89" s="7"/>
      <c r="DG89" s="7"/>
      <c r="DH89" s="6"/>
      <c r="DI89" s="6"/>
      <c r="DJ89" s="6"/>
      <c r="DK89" s="6"/>
      <c r="DL89" s="6"/>
      <c r="DM89" s="6"/>
      <c r="FE89" s="72" t="s">
        <v>346</v>
      </c>
    </row>
  </sheetData>
  <mergeCells count="1">
    <mergeCell ref="A5:D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opLeftCell="A6" workbookViewId="0"/>
  </sheetViews>
  <sheetFormatPr defaultRowHeight="15"/>
  <cols>
    <col min="1" max="1" width="17.85546875" customWidth="1"/>
    <col min="2" max="2" width="10.140625" bestFit="1" customWidth="1"/>
    <col min="3" max="3" width="11.42578125" bestFit="1" customWidth="1"/>
    <col min="4" max="4" width="12" bestFit="1" customWidth="1"/>
    <col min="5" max="5" width="11" bestFit="1" customWidth="1"/>
    <col min="6" max="6" width="13.140625" style="105" bestFit="1" customWidth="1"/>
    <col min="7" max="7" width="13.7109375" bestFit="1" customWidth="1"/>
    <col min="8" max="8" width="11.42578125" bestFit="1" customWidth="1"/>
    <col min="9" max="9" width="11.42578125" customWidth="1"/>
  </cols>
  <sheetData>
    <row r="1" spans="1:10">
      <c r="A1" s="90" t="s">
        <v>3012</v>
      </c>
    </row>
    <row r="2" spans="1:10">
      <c r="A2" s="90"/>
    </row>
    <row r="3" spans="1:10">
      <c r="A3" s="90" t="s">
        <v>1532</v>
      </c>
      <c r="B3" s="90" t="s">
        <v>1533</v>
      </c>
      <c r="C3" s="90" t="s">
        <v>1534</v>
      </c>
      <c r="D3" s="90" t="s">
        <v>1535</v>
      </c>
      <c r="E3" s="90" t="s">
        <v>1536</v>
      </c>
      <c r="F3" s="214" t="s">
        <v>617</v>
      </c>
      <c r="G3" s="90" t="s">
        <v>1537</v>
      </c>
      <c r="H3" s="91" t="s">
        <v>1538</v>
      </c>
      <c r="I3" s="91"/>
      <c r="J3" s="93" t="s">
        <v>1540</v>
      </c>
    </row>
    <row r="4" spans="1:10">
      <c r="A4" t="s">
        <v>2990</v>
      </c>
      <c r="B4">
        <v>2062934</v>
      </c>
      <c r="C4">
        <v>5907919</v>
      </c>
      <c r="D4">
        <v>209439</v>
      </c>
      <c r="E4">
        <v>3365313</v>
      </c>
      <c r="F4" s="105">
        <f>C4*1000000/B4/1000</f>
        <v>2863.842953773606</v>
      </c>
      <c r="G4" s="105">
        <f>D4*1000000/B4/1000</f>
        <v>101.5248185351543</v>
      </c>
      <c r="H4" s="92">
        <f>E4/C4</f>
        <v>0.56962747796643798</v>
      </c>
      <c r="I4" s="92"/>
    </row>
    <row r="5" spans="1:10">
      <c r="A5" t="s">
        <v>2991</v>
      </c>
      <c r="B5">
        <v>204829</v>
      </c>
      <c r="C5">
        <v>3050654</v>
      </c>
      <c r="D5">
        <v>10966</v>
      </c>
      <c r="E5">
        <v>2795732</v>
      </c>
      <c r="F5" s="105">
        <f t="shared" ref="F5:F25" si="0">C5*1000000/B5/1000</f>
        <v>14893.662518491034</v>
      </c>
      <c r="G5" s="105">
        <f t="shared" ref="G5:G25" si="1">D5*1000000/B5/1000</f>
        <v>53.537340903875915</v>
      </c>
      <c r="H5" s="92">
        <f t="shared" ref="H5:H25" si="2">E5/C5</f>
        <v>0.91643693450650254</v>
      </c>
      <c r="I5" s="92"/>
    </row>
    <row r="6" spans="1:10">
      <c r="A6" t="s">
        <v>2992</v>
      </c>
      <c r="B6">
        <v>480638</v>
      </c>
      <c r="C6">
        <v>476984</v>
      </c>
      <c r="D6">
        <v>15502</v>
      </c>
      <c r="E6">
        <v>3084</v>
      </c>
      <c r="F6" s="105">
        <f t="shared" si="0"/>
        <v>992.39760485021986</v>
      </c>
      <c r="G6" s="105">
        <f t="shared" si="1"/>
        <v>32.252963768990384</v>
      </c>
      <c r="H6" s="92">
        <f t="shared" si="2"/>
        <v>6.4656256813645742E-3</v>
      </c>
      <c r="I6" s="92"/>
    </row>
    <row r="7" spans="1:10">
      <c r="A7" t="s">
        <v>2993</v>
      </c>
      <c r="B7">
        <v>68984</v>
      </c>
      <c r="C7">
        <v>68505</v>
      </c>
      <c r="D7">
        <v>6302</v>
      </c>
      <c r="E7">
        <v>5015</v>
      </c>
      <c r="F7" s="105">
        <f t="shared" si="0"/>
        <v>993.05636089528002</v>
      </c>
      <c r="G7" s="105">
        <f t="shared" si="1"/>
        <v>91.354516989446822</v>
      </c>
      <c r="H7" s="92">
        <f t="shared" si="2"/>
        <v>7.3206335303992412E-2</v>
      </c>
      <c r="I7" s="92"/>
    </row>
    <row r="8" spans="1:10">
      <c r="A8" t="s">
        <v>1539</v>
      </c>
      <c r="B8">
        <v>71274</v>
      </c>
      <c r="C8">
        <v>252326</v>
      </c>
      <c r="D8">
        <v>4360</v>
      </c>
      <c r="E8">
        <v>6687</v>
      </c>
      <c r="F8" s="105">
        <f t="shared" si="0"/>
        <v>3540.2250470017116</v>
      </c>
      <c r="G8" s="105">
        <f t="shared" si="1"/>
        <v>61.172377023879676</v>
      </c>
      <c r="H8" s="92">
        <f t="shared" si="2"/>
        <v>2.6501430688870748E-2</v>
      </c>
      <c r="I8" s="92"/>
    </row>
    <row r="9" spans="1:10">
      <c r="A9" t="s">
        <v>2994</v>
      </c>
      <c r="B9">
        <v>76681</v>
      </c>
      <c r="C9">
        <v>104703</v>
      </c>
      <c r="D9">
        <v>0</v>
      </c>
      <c r="E9">
        <v>0</v>
      </c>
      <c r="F9" s="105">
        <f t="shared" si="0"/>
        <v>1365.4360271775279</v>
      </c>
      <c r="G9" s="105">
        <f t="shared" si="1"/>
        <v>0</v>
      </c>
      <c r="H9" s="92">
        <f t="shared" si="2"/>
        <v>0</v>
      </c>
      <c r="I9" s="92"/>
    </row>
    <row r="10" spans="1:10">
      <c r="A10" t="s">
        <v>2995</v>
      </c>
      <c r="B10">
        <v>531524</v>
      </c>
      <c r="C10">
        <v>1073301</v>
      </c>
      <c r="D10">
        <v>35248</v>
      </c>
      <c r="E10">
        <v>502020</v>
      </c>
      <c r="F10" s="105">
        <f t="shared" si="0"/>
        <v>2019.2898156997614</v>
      </c>
      <c r="G10" s="105">
        <f t="shared" si="1"/>
        <v>66.314973547760772</v>
      </c>
      <c r="H10" s="92">
        <f t="shared" si="2"/>
        <v>0.46773458703569643</v>
      </c>
      <c r="I10" s="92"/>
    </row>
    <row r="11" spans="1:10">
      <c r="A11" t="s">
        <v>1529</v>
      </c>
      <c r="B11">
        <v>54710</v>
      </c>
      <c r="C11">
        <v>152589</v>
      </c>
      <c r="D11">
        <v>57711</v>
      </c>
      <c r="E11">
        <v>5747</v>
      </c>
      <c r="F11" s="105">
        <f t="shared" si="0"/>
        <v>2789.0513617254614</v>
      </c>
      <c r="G11" s="105">
        <f t="shared" si="1"/>
        <v>1054.8528605373788</v>
      </c>
      <c r="H11" s="92">
        <f t="shared" si="2"/>
        <v>3.7663265372995434E-2</v>
      </c>
      <c r="I11" s="92"/>
    </row>
    <row r="12" spans="1:10">
      <c r="A12" t="s">
        <v>2996</v>
      </c>
      <c r="B12">
        <v>8374</v>
      </c>
      <c r="C12">
        <v>5975</v>
      </c>
      <c r="D12">
        <v>3491</v>
      </c>
      <c r="E12">
        <v>531</v>
      </c>
      <c r="F12" s="105">
        <f t="shared" si="0"/>
        <v>713.5180320038213</v>
      </c>
      <c r="G12" s="105">
        <f t="shared" si="1"/>
        <v>416.88559828039172</v>
      </c>
      <c r="H12" s="92">
        <f t="shared" si="2"/>
        <v>8.8870292887029287E-2</v>
      </c>
      <c r="I12" s="92"/>
    </row>
    <row r="13" spans="1:10">
      <c r="A13" t="s">
        <v>2997</v>
      </c>
      <c r="B13">
        <v>5877</v>
      </c>
      <c r="C13">
        <v>9291</v>
      </c>
      <c r="D13">
        <v>494</v>
      </c>
      <c r="E13">
        <v>4051</v>
      </c>
      <c r="F13" s="105">
        <f t="shared" si="0"/>
        <v>1580.9086268504338</v>
      </c>
      <c r="G13" s="105">
        <f t="shared" si="1"/>
        <v>84.056491407180545</v>
      </c>
      <c r="H13" s="92">
        <f t="shared" si="2"/>
        <v>0.43601334624905824</v>
      </c>
      <c r="I13" s="92"/>
    </row>
    <row r="14" spans="1:10">
      <c r="A14" t="s">
        <v>513</v>
      </c>
      <c r="B14">
        <v>193691</v>
      </c>
      <c r="C14">
        <v>120880</v>
      </c>
      <c r="D14">
        <v>2424</v>
      </c>
      <c r="E14">
        <v>23905</v>
      </c>
      <c r="F14" s="105">
        <f t="shared" si="0"/>
        <v>624.08681869575764</v>
      </c>
      <c r="G14" s="105">
        <f t="shared" si="1"/>
        <v>12.514778693899045</v>
      </c>
      <c r="H14" s="92">
        <f t="shared" si="2"/>
        <v>0.19775810721376572</v>
      </c>
      <c r="I14" s="92"/>
    </row>
    <row r="15" spans="1:10">
      <c r="A15" t="s">
        <v>2998</v>
      </c>
      <c r="B15">
        <v>19818</v>
      </c>
      <c r="C15">
        <v>35020</v>
      </c>
      <c r="D15">
        <v>0</v>
      </c>
      <c r="E15">
        <v>9800</v>
      </c>
      <c r="F15" s="105">
        <f t="shared" si="0"/>
        <v>1767.080431930568</v>
      </c>
      <c r="G15" s="105">
        <f t="shared" si="1"/>
        <v>0</v>
      </c>
      <c r="H15" s="92">
        <f t="shared" si="2"/>
        <v>0.27984009137635635</v>
      </c>
      <c r="I15" s="92"/>
    </row>
    <row r="16" spans="1:10">
      <c r="A16" t="s">
        <v>2999</v>
      </c>
      <c r="B16">
        <v>39125</v>
      </c>
      <c r="C16">
        <v>359537</v>
      </c>
      <c r="D16">
        <v>1291</v>
      </c>
      <c r="E16">
        <v>10439</v>
      </c>
      <c r="F16" s="105">
        <f t="shared" si="0"/>
        <v>9189.4440894568688</v>
      </c>
      <c r="G16" s="105">
        <f t="shared" si="1"/>
        <v>32.996805111821089</v>
      </c>
      <c r="H16" s="92">
        <f t="shared" si="2"/>
        <v>2.9034563897457007E-2</v>
      </c>
      <c r="I16" s="92"/>
    </row>
    <row r="17" spans="1:9">
      <c r="A17" t="s">
        <v>3000</v>
      </c>
      <c r="B17">
        <v>41503</v>
      </c>
      <c r="C17">
        <v>37194</v>
      </c>
      <c r="D17">
        <v>307</v>
      </c>
      <c r="E17">
        <v>521</v>
      </c>
      <c r="F17" s="105">
        <f t="shared" si="0"/>
        <v>896.17618003517816</v>
      </c>
      <c r="G17" s="105">
        <f t="shared" si="1"/>
        <v>7.3970556345324434</v>
      </c>
      <c r="H17" s="92">
        <f t="shared" si="2"/>
        <v>1.4007635640157015E-2</v>
      </c>
      <c r="I17" s="92"/>
    </row>
    <row r="18" spans="1:9">
      <c r="A18" t="s">
        <v>3001</v>
      </c>
      <c r="B18">
        <v>6977</v>
      </c>
      <c r="C18">
        <v>11620</v>
      </c>
      <c r="D18">
        <v>3324</v>
      </c>
      <c r="E18">
        <v>2340</v>
      </c>
      <c r="F18" s="105">
        <f t="shared" si="0"/>
        <v>1665.4722660169127</v>
      </c>
      <c r="G18" s="105">
        <f t="shared" si="1"/>
        <v>476.42253117385701</v>
      </c>
      <c r="H18" s="92">
        <f t="shared" si="2"/>
        <v>0.20137693631669534</v>
      </c>
      <c r="I18" s="92"/>
    </row>
    <row r="19" spans="1:9">
      <c r="A19" t="s">
        <v>3002</v>
      </c>
      <c r="B19">
        <v>24216</v>
      </c>
      <c r="C19">
        <v>8159</v>
      </c>
      <c r="D19">
        <v>9593</v>
      </c>
      <c r="E19">
        <v>3788</v>
      </c>
      <c r="F19" s="105">
        <f t="shared" si="0"/>
        <v>336.92599933927983</v>
      </c>
      <c r="G19" s="105">
        <f t="shared" si="1"/>
        <v>396.14304592005288</v>
      </c>
      <c r="H19" s="92">
        <f t="shared" si="2"/>
        <v>0.46427258242431668</v>
      </c>
      <c r="I19" s="92"/>
    </row>
    <row r="20" spans="1:9">
      <c r="A20" t="s">
        <v>3003</v>
      </c>
      <c r="B20">
        <v>24151</v>
      </c>
      <c r="C20">
        <v>21777</v>
      </c>
      <c r="D20">
        <v>4878</v>
      </c>
      <c r="E20">
        <v>4</v>
      </c>
      <c r="F20" s="105">
        <f t="shared" si="0"/>
        <v>901.70179288642294</v>
      </c>
      <c r="G20" s="105">
        <f t="shared" si="1"/>
        <v>201.97921411121692</v>
      </c>
      <c r="H20" s="92">
        <f t="shared" si="2"/>
        <v>1.8368002938880471E-4</v>
      </c>
      <c r="I20" s="92"/>
    </row>
    <row r="21" spans="1:9">
      <c r="A21" t="s">
        <v>3004</v>
      </c>
      <c r="B21">
        <v>2542</v>
      </c>
      <c r="C21">
        <v>126</v>
      </c>
      <c r="D21">
        <v>21</v>
      </c>
      <c r="E21">
        <v>0</v>
      </c>
      <c r="F21" s="105">
        <f t="shared" si="0"/>
        <v>49.567269866247052</v>
      </c>
      <c r="G21" s="105">
        <f t="shared" si="1"/>
        <v>8.2612116443745087</v>
      </c>
      <c r="H21" s="92">
        <f t="shared" si="2"/>
        <v>0</v>
      </c>
      <c r="I21" s="92"/>
    </row>
    <row r="22" spans="1:9">
      <c r="A22" t="s">
        <v>3005</v>
      </c>
      <c r="B22">
        <v>152985</v>
      </c>
      <c r="C22" s="78">
        <v>27739</v>
      </c>
      <c r="D22">
        <v>49652</v>
      </c>
      <c r="E22">
        <v>0</v>
      </c>
      <c r="F22" s="518">
        <f t="shared" si="0"/>
        <v>181.31842991142923</v>
      </c>
      <c r="G22" s="105">
        <f t="shared" si="1"/>
        <v>324.55469490472922</v>
      </c>
      <c r="H22" s="92">
        <f t="shared" si="2"/>
        <v>0</v>
      </c>
      <c r="I22" s="92"/>
    </row>
    <row r="23" spans="1:9">
      <c r="A23" t="s">
        <v>3006</v>
      </c>
      <c r="B23">
        <v>1615</v>
      </c>
      <c r="C23">
        <v>11516</v>
      </c>
      <c r="D23">
        <v>2120</v>
      </c>
      <c r="E23">
        <v>0</v>
      </c>
      <c r="F23" s="105">
        <f t="shared" si="0"/>
        <v>7130.6501547987618</v>
      </c>
      <c r="G23" s="105">
        <f t="shared" si="1"/>
        <v>1312.6934984520124</v>
      </c>
      <c r="H23" s="92">
        <f t="shared" si="2"/>
        <v>0</v>
      </c>
      <c r="I23" s="92"/>
    </row>
    <row r="24" spans="1:9">
      <c r="A24" t="s">
        <v>3007</v>
      </c>
      <c r="B24">
        <v>26272</v>
      </c>
      <c r="C24">
        <v>49947</v>
      </c>
      <c r="D24">
        <v>1755</v>
      </c>
      <c r="E24">
        <v>1449</v>
      </c>
      <c r="F24" s="105">
        <f t="shared" si="0"/>
        <v>1901.1495127892813</v>
      </c>
      <c r="G24" s="105">
        <f t="shared" si="1"/>
        <v>66.801157125456754</v>
      </c>
      <c r="H24" s="92">
        <f t="shared" si="2"/>
        <v>2.901075139648027E-2</v>
      </c>
      <c r="I24" s="92"/>
    </row>
    <row r="25" spans="1:9">
      <c r="A25" t="s">
        <v>990</v>
      </c>
      <c r="B25">
        <f>B4-SUM(B5:B24)</f>
        <v>27148</v>
      </c>
      <c r="C25">
        <f>C4-SUM(C5:C14,C16:C24)</f>
        <v>65096</v>
      </c>
      <c r="D25">
        <f>D4-SUM(D5:D14,D16:D24)</f>
        <v>0</v>
      </c>
      <c r="E25">
        <f>E4-SUM(E5:E14,E16:E24)</f>
        <v>0</v>
      </c>
      <c r="F25" s="105">
        <f t="shared" si="0"/>
        <v>2397.819360542213</v>
      </c>
      <c r="G25" s="105">
        <f t="shared" si="1"/>
        <v>0</v>
      </c>
      <c r="H25" s="92">
        <f t="shared" si="2"/>
        <v>0</v>
      </c>
      <c r="I25" s="92"/>
    </row>
    <row r="27" spans="1:9">
      <c r="A27" t="s">
        <v>1196</v>
      </c>
      <c r="B27" t="s">
        <v>3008</v>
      </c>
    </row>
    <row r="28" spans="1:9">
      <c r="B28" t="s">
        <v>3011</v>
      </c>
    </row>
    <row r="29" spans="1:9">
      <c r="B29" t="s">
        <v>3009</v>
      </c>
    </row>
    <row r="30" spans="1:9">
      <c r="B30" t="s">
        <v>3010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4"/>
  <sheetViews>
    <sheetView showGridLines="0" workbookViewId="0"/>
  </sheetViews>
  <sheetFormatPr defaultRowHeight="15"/>
  <cols>
    <col min="1" max="1" width="12.5703125" customWidth="1"/>
    <col min="2" max="2" width="18.7109375" customWidth="1"/>
    <col min="3" max="3" width="14.85546875" customWidth="1"/>
    <col min="4" max="4" width="13.8554687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3217</v>
      </c>
    </row>
    <row r="5" spans="1:8" s="1" customFormat="1" ht="12.75" customHeight="1">
      <c r="A5" s="750" t="s">
        <v>41</v>
      </c>
      <c r="B5" s="750"/>
      <c r="C5" s="750"/>
      <c r="D5" s="750"/>
      <c r="E5" s="4" t="s">
        <v>40</v>
      </c>
      <c r="F5" s="3"/>
      <c r="G5" s="211"/>
      <c r="H5" s="767"/>
    </row>
    <row r="6" spans="1:8" s="1" customFormat="1" ht="12.75" customHeight="1">
      <c r="A6" s="211"/>
      <c r="B6" s="211"/>
      <c r="C6" s="211"/>
      <c r="D6" s="211"/>
      <c r="E6" s="3"/>
      <c r="F6" s="3"/>
      <c r="G6" s="211"/>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v>
      </c>
      <c r="H18" s="3"/>
    </row>
    <row r="19" spans="1:8" s="1" customFormat="1" ht="12.75" customHeight="1">
      <c r="A19" s="169"/>
      <c r="B19" s="169" t="s">
        <v>80</v>
      </c>
      <c r="C19" s="169"/>
      <c r="D19" s="169"/>
      <c r="E19" s="162" t="s">
        <v>1</v>
      </c>
      <c r="F19" s="172"/>
      <c r="G19" s="173" t="s">
        <v>2999</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8500</v>
      </c>
      <c r="H21" s="121" t="s">
        <v>1059</v>
      </c>
    </row>
    <row r="22" spans="1:8" s="1" customFormat="1" ht="12.75" customHeight="1">
      <c r="A22" s="169"/>
      <c r="B22" s="169" t="s">
        <v>75</v>
      </c>
      <c r="C22" s="169"/>
      <c r="D22" s="169"/>
      <c r="E22" s="162" t="s">
        <v>74</v>
      </c>
      <c r="F22" s="170"/>
      <c r="G22" s="174">
        <v>134733</v>
      </c>
      <c r="H22" s="3" t="s">
        <v>3216</v>
      </c>
    </row>
    <row r="23" spans="1:8" s="1" customFormat="1" ht="12.75" customHeight="1">
      <c r="A23" s="169"/>
      <c r="B23" s="169" t="s">
        <v>73</v>
      </c>
      <c r="C23" s="169"/>
      <c r="D23" s="169"/>
      <c r="E23" s="162" t="s">
        <v>49</v>
      </c>
      <c r="F23" s="170"/>
      <c r="G23" s="174">
        <v>6416</v>
      </c>
      <c r="H23" s="128" t="s">
        <v>1078</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40</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6.7</v>
      </c>
      <c r="H43" s="3" t="s">
        <v>3216</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0.03</v>
      </c>
      <c r="H49" s="127" t="s">
        <v>3218</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133</v>
      </c>
      <c r="H59" s="3" t="s">
        <v>3216</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1</v>
      </c>
      <c r="H65" s="3" t="s">
        <v>1058</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308">
        <v>0</v>
      </c>
      <c r="H77" s="3"/>
    </row>
    <row r="78" spans="1:8" s="1" customFormat="1" ht="12.75" customHeight="1">
      <c r="A78" s="169"/>
      <c r="B78" s="163"/>
      <c r="C78" s="169" t="s">
        <v>732</v>
      </c>
      <c r="D78" s="169"/>
      <c r="E78" s="162" t="s">
        <v>49</v>
      </c>
      <c r="F78" s="184"/>
      <c r="G78" s="308">
        <v>0</v>
      </c>
      <c r="H78" s="3"/>
    </row>
    <row r="79" spans="1:8" s="1" customFormat="1" ht="12.75" customHeight="1">
      <c r="A79" s="169"/>
      <c r="B79" s="163"/>
      <c r="C79" s="169" t="s">
        <v>733</v>
      </c>
      <c r="D79" s="169"/>
      <c r="E79" s="162" t="s">
        <v>49</v>
      </c>
      <c r="F79" s="184"/>
      <c r="G79" s="308">
        <v>0</v>
      </c>
      <c r="H79" s="3"/>
    </row>
    <row r="80" spans="1:8" s="1" customFormat="1" ht="12.75" customHeight="1">
      <c r="A80" s="169"/>
      <c r="B80" s="163"/>
      <c r="C80" s="169" t="s">
        <v>734</v>
      </c>
      <c r="D80" s="169"/>
      <c r="E80" s="162" t="s">
        <v>49</v>
      </c>
      <c r="F80" s="184"/>
      <c r="G80" s="308">
        <v>1</v>
      </c>
      <c r="H80" s="3" t="s">
        <v>1056</v>
      </c>
    </row>
    <row r="81" spans="1:8" s="1" customFormat="1" ht="12.75" customHeight="1">
      <c r="A81" s="169"/>
      <c r="B81" s="195" t="s">
        <v>735</v>
      </c>
      <c r="C81" s="191"/>
      <c r="D81" s="191"/>
      <c r="E81" s="164"/>
      <c r="F81" s="184"/>
      <c r="G81" s="318"/>
      <c r="H81" s="3"/>
    </row>
    <row r="82" spans="1:8" s="1" customFormat="1" ht="12.75" customHeight="1">
      <c r="A82" s="169"/>
      <c r="B82" s="163"/>
      <c r="C82" s="169" t="s">
        <v>736</v>
      </c>
      <c r="D82" s="169"/>
      <c r="E82" s="162" t="s">
        <v>42</v>
      </c>
      <c r="F82" s="184"/>
      <c r="G82" s="308">
        <v>0</v>
      </c>
      <c r="H82" s="3"/>
    </row>
    <row r="83" spans="1:8" s="1" customFormat="1" ht="12.75" customHeight="1">
      <c r="A83" s="169"/>
      <c r="B83" s="163"/>
      <c r="C83" s="169" t="s">
        <v>737</v>
      </c>
      <c r="D83" s="169"/>
      <c r="E83" s="162" t="s">
        <v>42</v>
      </c>
      <c r="F83" s="184"/>
      <c r="G83" s="308">
        <v>0</v>
      </c>
      <c r="H83" s="3"/>
    </row>
    <row r="84" spans="1:8" s="1" customFormat="1" ht="12.75" customHeight="1">
      <c r="A84" s="169"/>
      <c r="B84" s="163"/>
      <c r="C84" s="169" t="s">
        <v>738</v>
      </c>
      <c r="D84" s="169"/>
      <c r="E84" s="162" t="s">
        <v>42</v>
      </c>
      <c r="F84" s="184"/>
      <c r="G84" s="308">
        <v>0</v>
      </c>
      <c r="H84" s="3"/>
    </row>
    <row r="85" spans="1:8" s="1" customFormat="1" ht="12.75" customHeight="1">
      <c r="A85" s="169"/>
      <c r="B85" s="163"/>
      <c r="C85" s="169" t="s">
        <v>739</v>
      </c>
      <c r="D85" s="169"/>
      <c r="E85" s="162" t="s">
        <v>42</v>
      </c>
      <c r="F85" s="184"/>
      <c r="G85" s="308">
        <v>1200</v>
      </c>
      <c r="H85" s="3" t="s">
        <v>1057</v>
      </c>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sheetData>
  <mergeCells count="2">
    <mergeCell ref="H4:H6"/>
    <mergeCell ref="A5:D5"/>
  </mergeCells>
  <pageMargins left="0.7" right="0.7" top="0.75" bottom="0.75" header="0.3" footer="0.3"/>
  <pageSetup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4"/>
  <sheetViews>
    <sheetView workbookViewId="0">
      <selection activeCell="B2" sqref="B2"/>
    </sheetView>
  </sheetViews>
  <sheetFormatPr defaultRowHeight="15"/>
  <cols>
    <col min="2" max="2" width="13.28515625" customWidth="1"/>
    <col min="3" max="3" width="18.42578125" customWidth="1"/>
    <col min="4" max="5" width="17.7109375" customWidth="1"/>
  </cols>
  <sheetData>
    <row r="1" spans="1:42">
      <c r="A1" s="90" t="s">
        <v>911</v>
      </c>
      <c r="B1" t="s">
        <v>3340</v>
      </c>
    </row>
    <row r="2" spans="1:42">
      <c r="A2" s="90"/>
    </row>
    <row r="3" spans="1:42" ht="15" customHeight="1">
      <c r="B3" s="768" t="s">
        <v>3129</v>
      </c>
      <c r="C3" s="768"/>
      <c r="D3" s="768"/>
      <c r="E3" s="768"/>
      <c r="G3" s="90" t="s">
        <v>3220</v>
      </c>
    </row>
    <row r="4" spans="1:42">
      <c r="B4" s="769" t="s">
        <v>3130</v>
      </c>
      <c r="C4" s="616" t="s">
        <v>3131</v>
      </c>
      <c r="D4" s="617" t="s">
        <v>3133</v>
      </c>
      <c r="E4" s="618" t="s">
        <v>1031</v>
      </c>
      <c r="G4" s="610" t="s">
        <v>1147</v>
      </c>
      <c r="H4" s="611" t="s">
        <v>3181</v>
      </c>
      <c r="I4" s="611" t="s">
        <v>3182</v>
      </c>
      <c r="J4" s="611" t="s">
        <v>3183</v>
      </c>
      <c r="K4" s="611" t="s">
        <v>3184</v>
      </c>
      <c r="L4" s="611" t="s">
        <v>3185</v>
      </c>
      <c r="M4" s="611" t="s">
        <v>3186</v>
      </c>
      <c r="N4" s="611" t="s">
        <v>3187</v>
      </c>
      <c r="O4" s="611" t="s">
        <v>3188</v>
      </c>
      <c r="P4" s="611" t="s">
        <v>3189</v>
      </c>
      <c r="Q4" s="611" t="s">
        <v>3190</v>
      </c>
      <c r="R4" s="611" t="s">
        <v>3191</v>
      </c>
      <c r="S4" s="611" t="s">
        <v>3192</v>
      </c>
      <c r="T4" s="611" t="s">
        <v>3193</v>
      </c>
      <c r="U4" s="611" t="s">
        <v>3195</v>
      </c>
      <c r="V4" s="611" t="s">
        <v>3196</v>
      </c>
      <c r="W4" s="611" t="s">
        <v>3197</v>
      </c>
      <c r="X4" s="611" t="s">
        <v>3198</v>
      </c>
      <c r="Y4" s="611" t="s">
        <v>3199</v>
      </c>
      <c r="Z4" s="611" t="s">
        <v>3200</v>
      </c>
      <c r="AA4" s="611" t="s">
        <v>3201</v>
      </c>
      <c r="AB4" s="611" t="s">
        <v>3202</v>
      </c>
      <c r="AC4" s="611" t="s">
        <v>3203</v>
      </c>
      <c r="AD4" s="611" t="s">
        <v>3204</v>
      </c>
      <c r="AE4" s="611" t="s">
        <v>3205</v>
      </c>
      <c r="AF4" s="611" t="s">
        <v>2481</v>
      </c>
      <c r="AG4" s="611" t="s">
        <v>3194</v>
      </c>
      <c r="AH4" s="611" t="s">
        <v>3206</v>
      </c>
      <c r="AI4" s="611" t="s">
        <v>3207</v>
      </c>
      <c r="AJ4" s="611" t="s">
        <v>3208</v>
      </c>
      <c r="AK4" s="611" t="s">
        <v>3209</v>
      </c>
      <c r="AL4" s="611" t="s">
        <v>3210</v>
      </c>
      <c r="AM4" s="611" t="s">
        <v>3211</v>
      </c>
      <c r="AN4" s="611" t="s">
        <v>3212</v>
      </c>
      <c r="AO4" s="611" t="s">
        <v>3213</v>
      </c>
      <c r="AP4" s="611" t="s">
        <v>3214</v>
      </c>
    </row>
    <row r="5" spans="1:42">
      <c r="B5" s="770"/>
      <c r="C5" s="589" t="s">
        <v>3132</v>
      </c>
      <c r="D5" s="593" t="s">
        <v>3132</v>
      </c>
      <c r="E5" s="594" t="s">
        <v>3215</v>
      </c>
      <c r="G5" s="607" t="s">
        <v>3169</v>
      </c>
      <c r="H5" s="608"/>
      <c r="I5" s="609">
        <v>3631</v>
      </c>
      <c r="J5" s="608">
        <v>10</v>
      </c>
      <c r="K5" s="608">
        <v>170</v>
      </c>
      <c r="L5" s="608"/>
      <c r="M5" s="608"/>
      <c r="N5" s="608"/>
      <c r="O5" s="608"/>
      <c r="P5" s="608">
        <v>123</v>
      </c>
      <c r="Q5" s="608"/>
      <c r="R5" s="608">
        <v>80</v>
      </c>
      <c r="S5" s="608"/>
      <c r="T5" s="609">
        <v>4942</v>
      </c>
      <c r="U5" s="608">
        <v>493</v>
      </c>
      <c r="V5" s="608"/>
      <c r="W5" s="609">
        <v>5847</v>
      </c>
      <c r="X5" s="608">
        <v>87</v>
      </c>
      <c r="Y5" s="608"/>
      <c r="Z5" s="608"/>
      <c r="AA5" s="609">
        <v>18982</v>
      </c>
      <c r="AB5" s="609">
        <v>2050</v>
      </c>
      <c r="AC5" s="609">
        <v>3525</v>
      </c>
      <c r="AD5" s="609">
        <v>9698</v>
      </c>
      <c r="AE5" s="608"/>
      <c r="AF5" s="609">
        <v>3403</v>
      </c>
      <c r="AG5" s="609">
        <v>1887</v>
      </c>
      <c r="AH5" s="609">
        <v>2747</v>
      </c>
      <c r="AI5" s="609">
        <v>2480</v>
      </c>
      <c r="AJ5" s="608"/>
      <c r="AK5" s="609">
        <v>25824</v>
      </c>
      <c r="AL5" s="608">
        <v>552</v>
      </c>
      <c r="AM5" s="608"/>
      <c r="AN5" s="608"/>
      <c r="AO5" s="609">
        <v>199826</v>
      </c>
      <c r="AP5" s="608"/>
    </row>
    <row r="6" spans="1:42">
      <c r="B6" s="590" t="s">
        <v>3134</v>
      </c>
      <c r="C6" s="591">
        <v>397423</v>
      </c>
      <c r="D6" s="595">
        <v>487717</v>
      </c>
      <c r="E6" s="598">
        <v>1871</v>
      </c>
      <c r="G6" s="396" t="s">
        <v>3170</v>
      </c>
      <c r="H6" s="592">
        <v>5</v>
      </c>
      <c r="I6" s="591">
        <v>8432</v>
      </c>
      <c r="J6" s="592"/>
      <c r="K6" s="592">
        <v>158</v>
      </c>
      <c r="L6" s="592"/>
      <c r="M6" s="592"/>
      <c r="N6" s="592"/>
      <c r="O6" s="592"/>
      <c r="P6" s="592">
        <v>133</v>
      </c>
      <c r="Q6" s="592"/>
      <c r="R6" s="592"/>
      <c r="S6" s="592">
        <v>6</v>
      </c>
      <c r="T6" s="591">
        <v>4541</v>
      </c>
      <c r="U6" s="592">
        <v>238</v>
      </c>
      <c r="V6" s="592"/>
      <c r="W6" s="591">
        <v>18243</v>
      </c>
      <c r="X6" s="592">
        <v>87</v>
      </c>
      <c r="Y6" s="592"/>
      <c r="Z6" s="592"/>
      <c r="AA6" s="591">
        <v>13622</v>
      </c>
      <c r="AB6" s="592">
        <v>330</v>
      </c>
      <c r="AC6" s="592"/>
      <c r="AD6" s="591">
        <v>9507</v>
      </c>
      <c r="AE6" s="592"/>
      <c r="AF6" s="591">
        <v>3968</v>
      </c>
      <c r="AG6" s="591">
        <v>5749</v>
      </c>
      <c r="AH6" s="591">
        <v>5169</v>
      </c>
      <c r="AI6" s="592">
        <v>90</v>
      </c>
      <c r="AJ6" s="592"/>
      <c r="AK6" s="591">
        <v>13555</v>
      </c>
      <c r="AL6" s="591">
        <v>6729</v>
      </c>
      <c r="AM6" s="592"/>
      <c r="AN6" s="592"/>
      <c r="AO6" s="591">
        <v>232204</v>
      </c>
      <c r="AP6" s="592"/>
    </row>
    <row r="7" spans="1:42">
      <c r="B7" s="590" t="s">
        <v>3135</v>
      </c>
      <c r="C7" s="591">
        <v>99762</v>
      </c>
      <c r="D7" s="595">
        <v>416548</v>
      </c>
      <c r="E7" s="598">
        <v>32415</v>
      </c>
      <c r="G7" s="396" t="s">
        <v>3171</v>
      </c>
      <c r="H7" s="592">
        <v>1</v>
      </c>
      <c r="I7" s="591">
        <v>1294</v>
      </c>
      <c r="J7" s="592">
        <v>94</v>
      </c>
      <c r="K7" s="592">
        <v>169</v>
      </c>
      <c r="L7" s="592"/>
      <c r="M7" s="592"/>
      <c r="N7" s="592"/>
      <c r="O7" s="592"/>
      <c r="P7" s="592">
        <v>457</v>
      </c>
      <c r="Q7" s="592"/>
      <c r="R7" s="592">
        <v>40</v>
      </c>
      <c r="S7" s="592">
        <v>8</v>
      </c>
      <c r="T7" s="591">
        <v>7027</v>
      </c>
      <c r="U7" s="592">
        <v>296</v>
      </c>
      <c r="V7" s="592"/>
      <c r="W7" s="591">
        <v>12363</v>
      </c>
      <c r="X7" s="592">
        <v>40</v>
      </c>
      <c r="Y7" s="591">
        <v>17180</v>
      </c>
      <c r="Z7" s="592"/>
      <c r="AA7" s="591">
        <v>12091</v>
      </c>
      <c r="AB7" s="591">
        <v>1487</v>
      </c>
      <c r="AC7" s="592"/>
      <c r="AD7" s="591">
        <v>10459</v>
      </c>
      <c r="AE7" s="592"/>
      <c r="AF7" s="591">
        <v>5172</v>
      </c>
      <c r="AG7" s="591">
        <v>9507</v>
      </c>
      <c r="AH7" s="591">
        <v>4128</v>
      </c>
      <c r="AI7" s="592"/>
      <c r="AJ7" s="592"/>
      <c r="AK7" s="591">
        <v>19049</v>
      </c>
      <c r="AL7" s="591">
        <v>5791</v>
      </c>
      <c r="AM7" s="592"/>
      <c r="AN7" s="592"/>
      <c r="AO7" s="591">
        <v>301776</v>
      </c>
      <c r="AP7" s="592"/>
    </row>
    <row r="8" spans="1:42">
      <c r="B8" s="590" t="s">
        <v>3136</v>
      </c>
      <c r="C8" s="591">
        <v>2538</v>
      </c>
      <c r="D8" s="595">
        <v>706401</v>
      </c>
      <c r="E8" s="598">
        <v>607</v>
      </c>
      <c r="G8" s="396" t="s">
        <v>3172</v>
      </c>
      <c r="H8" s="592">
        <v>91</v>
      </c>
      <c r="I8" s="591">
        <v>1200</v>
      </c>
      <c r="J8" s="592"/>
      <c r="K8" s="592">
        <v>158</v>
      </c>
      <c r="L8" s="592"/>
      <c r="M8" s="592"/>
      <c r="N8" s="592"/>
      <c r="O8" s="592"/>
      <c r="P8" s="592"/>
      <c r="Q8" s="592"/>
      <c r="R8" s="592"/>
      <c r="S8" s="592">
        <v>1</v>
      </c>
      <c r="T8" s="591">
        <v>5572</v>
      </c>
      <c r="U8" s="592">
        <v>306</v>
      </c>
      <c r="V8" s="592"/>
      <c r="W8" s="591">
        <v>22649</v>
      </c>
      <c r="X8" s="592">
        <v>46</v>
      </c>
      <c r="Y8" s="591">
        <v>3585</v>
      </c>
      <c r="Z8" s="592"/>
      <c r="AA8" s="591">
        <v>10992</v>
      </c>
      <c r="AB8" s="591">
        <v>1758</v>
      </c>
      <c r="AC8" s="592"/>
      <c r="AD8" s="591">
        <v>8656</v>
      </c>
      <c r="AE8" s="592"/>
      <c r="AF8" s="591">
        <v>4408</v>
      </c>
      <c r="AG8" s="591">
        <v>24902</v>
      </c>
      <c r="AH8" s="591">
        <v>5365</v>
      </c>
      <c r="AI8" s="592"/>
      <c r="AJ8" s="592"/>
      <c r="AK8" s="591">
        <v>36074</v>
      </c>
      <c r="AL8" s="591">
        <v>4983</v>
      </c>
      <c r="AM8" s="592"/>
      <c r="AN8" s="592"/>
      <c r="AO8" s="591">
        <v>315514</v>
      </c>
      <c r="AP8" s="592"/>
    </row>
    <row r="9" spans="1:42">
      <c r="B9" s="590" t="s">
        <v>3137</v>
      </c>
      <c r="C9" s="591">
        <v>65475</v>
      </c>
      <c r="D9" s="595">
        <v>2702056</v>
      </c>
      <c r="E9" s="598">
        <v>2008</v>
      </c>
      <c r="G9" s="396" t="s">
        <v>3173</v>
      </c>
      <c r="H9" s="592">
        <v>80</v>
      </c>
      <c r="I9" s="591">
        <v>1200</v>
      </c>
      <c r="J9" s="592">
        <v>15</v>
      </c>
      <c r="K9" s="592">
        <v>167</v>
      </c>
      <c r="L9" s="592"/>
      <c r="M9" s="592"/>
      <c r="N9" s="592"/>
      <c r="O9" s="592"/>
      <c r="P9" s="592"/>
      <c r="Q9" s="592"/>
      <c r="R9" s="592">
        <v>40</v>
      </c>
      <c r="S9" s="592">
        <v>8</v>
      </c>
      <c r="T9" s="591">
        <v>6362</v>
      </c>
      <c r="U9" s="592">
        <v>262</v>
      </c>
      <c r="V9" s="592"/>
      <c r="W9" s="591">
        <v>6488</v>
      </c>
      <c r="X9" s="592">
        <v>48</v>
      </c>
      <c r="Y9" s="592">
        <v>4</v>
      </c>
      <c r="Z9" s="592"/>
      <c r="AA9" s="591">
        <v>17401</v>
      </c>
      <c r="AB9" s="591">
        <v>1089</v>
      </c>
      <c r="AC9" s="592"/>
      <c r="AD9" s="591">
        <v>5499</v>
      </c>
      <c r="AE9" s="592"/>
      <c r="AF9" s="591">
        <v>3933</v>
      </c>
      <c r="AG9" s="591">
        <v>18886</v>
      </c>
      <c r="AH9" s="591">
        <v>4077</v>
      </c>
      <c r="AI9" s="592"/>
      <c r="AJ9" s="592"/>
      <c r="AK9" s="591">
        <v>9974</v>
      </c>
      <c r="AL9" s="591">
        <v>2418</v>
      </c>
      <c r="AM9" s="592"/>
      <c r="AN9" s="592"/>
      <c r="AO9" s="591">
        <v>371290</v>
      </c>
      <c r="AP9" s="592"/>
    </row>
    <row r="10" spans="1:42">
      <c r="B10" s="590" t="s">
        <v>3138</v>
      </c>
      <c r="C10" s="592">
        <v>890</v>
      </c>
      <c r="D10" s="596">
        <v>154</v>
      </c>
      <c r="E10" s="599">
        <v>0</v>
      </c>
      <c r="G10" s="396" t="s">
        <v>3174</v>
      </c>
      <c r="H10" s="592">
        <v>64</v>
      </c>
      <c r="I10" s="591">
        <v>1200</v>
      </c>
      <c r="J10" s="592">
        <v>15</v>
      </c>
      <c r="K10" s="592">
        <v>166</v>
      </c>
      <c r="L10" s="592"/>
      <c r="M10" s="592"/>
      <c r="N10" s="592"/>
      <c r="O10" s="592"/>
      <c r="P10" s="592"/>
      <c r="Q10" s="592"/>
      <c r="R10" s="592"/>
      <c r="S10" s="592">
        <v>12</v>
      </c>
      <c r="T10" s="591">
        <v>7914</v>
      </c>
      <c r="U10" s="592">
        <v>426</v>
      </c>
      <c r="V10" s="592"/>
      <c r="W10" s="591">
        <v>6969</v>
      </c>
      <c r="X10" s="592">
        <v>20</v>
      </c>
      <c r="Y10" s="592"/>
      <c r="Z10" s="592"/>
      <c r="AA10" s="591">
        <v>14502</v>
      </c>
      <c r="AB10" s="591">
        <v>1091</v>
      </c>
      <c r="AC10" s="592"/>
      <c r="AD10" s="591">
        <v>7368</v>
      </c>
      <c r="AE10" s="592"/>
      <c r="AF10" s="591">
        <v>4602</v>
      </c>
      <c r="AG10" s="591">
        <v>15671</v>
      </c>
      <c r="AH10" s="591">
        <v>16884</v>
      </c>
      <c r="AI10" s="592"/>
      <c r="AJ10" s="592"/>
      <c r="AK10" s="591">
        <v>36546</v>
      </c>
      <c r="AL10" s="591">
        <v>2941</v>
      </c>
      <c r="AM10" s="592"/>
      <c r="AN10" s="592"/>
      <c r="AO10" s="591">
        <v>335270</v>
      </c>
      <c r="AP10" s="592"/>
    </row>
    <row r="11" spans="1:42">
      <c r="B11" s="590" t="s">
        <v>3139</v>
      </c>
      <c r="C11" s="591">
        <v>198284</v>
      </c>
      <c r="D11" s="595">
        <v>62892</v>
      </c>
      <c r="E11" s="598">
        <v>0</v>
      </c>
      <c r="G11" s="396" t="s">
        <v>3175</v>
      </c>
      <c r="H11" s="592">
        <v>467</v>
      </c>
      <c r="I11" s="592"/>
      <c r="J11" s="592">
        <v>15</v>
      </c>
      <c r="K11" s="592">
        <v>171</v>
      </c>
      <c r="L11" s="592"/>
      <c r="M11" s="592"/>
      <c r="N11" s="592"/>
      <c r="O11" s="592"/>
      <c r="P11" s="592"/>
      <c r="Q11" s="592"/>
      <c r="R11" s="591">
        <v>8387</v>
      </c>
      <c r="S11" s="592">
        <v>16</v>
      </c>
      <c r="T11" s="591">
        <v>8617</v>
      </c>
      <c r="U11" s="592">
        <v>325</v>
      </c>
      <c r="V11" s="592"/>
      <c r="W11" s="591">
        <v>21669</v>
      </c>
      <c r="X11" s="592">
        <v>30</v>
      </c>
      <c r="Y11" s="592"/>
      <c r="Z11" s="592"/>
      <c r="AA11" s="591">
        <v>13964</v>
      </c>
      <c r="AB11" s="592">
        <v>697</v>
      </c>
      <c r="AC11" s="592"/>
      <c r="AD11" s="591">
        <v>4079</v>
      </c>
      <c r="AE11" s="592"/>
      <c r="AF11" s="591">
        <v>3811</v>
      </c>
      <c r="AG11" s="591">
        <v>13958</v>
      </c>
      <c r="AH11" s="591">
        <v>11053</v>
      </c>
      <c r="AI11" s="592"/>
      <c r="AJ11" s="592"/>
      <c r="AK11" s="591">
        <v>38167</v>
      </c>
      <c r="AL11" s="591">
        <v>3017</v>
      </c>
      <c r="AM11" s="592"/>
      <c r="AN11" s="592"/>
      <c r="AO11" s="591">
        <v>475525</v>
      </c>
      <c r="AP11" s="592"/>
    </row>
    <row r="12" spans="1:42">
      <c r="B12" s="590" t="s">
        <v>3140</v>
      </c>
      <c r="C12" s="591">
        <v>153096</v>
      </c>
      <c r="D12" s="595">
        <v>72395</v>
      </c>
      <c r="E12" s="598">
        <v>0</v>
      </c>
      <c r="G12" s="396" t="s">
        <v>3176</v>
      </c>
      <c r="H12" s="592">
        <v>628</v>
      </c>
      <c r="I12" s="591">
        <v>1243</v>
      </c>
      <c r="J12" s="592">
        <v>15</v>
      </c>
      <c r="K12" s="592">
        <v>170</v>
      </c>
      <c r="L12" s="592"/>
      <c r="M12" s="592"/>
      <c r="N12" s="592"/>
      <c r="O12" s="592"/>
      <c r="P12" s="592"/>
      <c r="Q12" s="592"/>
      <c r="R12" s="591">
        <v>16332</v>
      </c>
      <c r="S12" s="592">
        <v>5</v>
      </c>
      <c r="T12" s="592"/>
      <c r="U12" s="592">
        <v>728</v>
      </c>
      <c r="V12" s="592"/>
      <c r="W12" s="591">
        <v>16150</v>
      </c>
      <c r="X12" s="592">
        <v>40</v>
      </c>
      <c r="Y12" s="592"/>
      <c r="Z12" s="592"/>
      <c r="AA12" s="591">
        <v>12374</v>
      </c>
      <c r="AB12" s="592">
        <v>592</v>
      </c>
      <c r="AC12" s="592"/>
      <c r="AD12" s="591">
        <v>6775</v>
      </c>
      <c r="AE12" s="592"/>
      <c r="AF12" s="591">
        <v>2031</v>
      </c>
      <c r="AG12" s="592">
        <v>15</v>
      </c>
      <c r="AH12" s="591">
        <v>8394</v>
      </c>
      <c r="AI12" s="592">
        <v>167</v>
      </c>
      <c r="AJ12" s="592"/>
      <c r="AK12" s="591">
        <v>14882</v>
      </c>
      <c r="AL12" s="592">
        <v>368</v>
      </c>
      <c r="AM12" s="592"/>
      <c r="AN12" s="592"/>
      <c r="AO12" s="591">
        <v>450806</v>
      </c>
      <c r="AP12" s="592"/>
    </row>
    <row r="13" spans="1:42">
      <c r="B13" s="590" t="s">
        <v>3141</v>
      </c>
      <c r="C13" s="591">
        <v>1262545</v>
      </c>
      <c r="D13" s="595">
        <v>6870387</v>
      </c>
      <c r="E13" s="598">
        <v>0</v>
      </c>
      <c r="G13" s="396" t="s">
        <v>3177</v>
      </c>
      <c r="H13" s="592">
        <v>464</v>
      </c>
      <c r="I13" s="591">
        <v>9161</v>
      </c>
      <c r="J13" s="592">
        <v>15</v>
      </c>
      <c r="K13" s="592">
        <v>167</v>
      </c>
      <c r="L13" s="592"/>
      <c r="M13" s="592"/>
      <c r="N13" s="592"/>
      <c r="O13" s="592"/>
      <c r="P13" s="592">
        <v>90</v>
      </c>
      <c r="Q13" s="592"/>
      <c r="R13" s="591">
        <v>16504</v>
      </c>
      <c r="S13" s="592">
        <v>3</v>
      </c>
      <c r="T13" s="591">
        <v>6696</v>
      </c>
      <c r="U13" s="591">
        <v>1044</v>
      </c>
      <c r="V13" s="591">
        <v>1118</v>
      </c>
      <c r="W13" s="591">
        <v>16822</v>
      </c>
      <c r="X13" s="592">
        <v>30</v>
      </c>
      <c r="Y13" s="592"/>
      <c r="Z13" s="592"/>
      <c r="AA13" s="591">
        <v>9510</v>
      </c>
      <c r="AB13" s="592">
        <v>289</v>
      </c>
      <c r="AC13" s="592"/>
      <c r="AD13" s="591">
        <v>4901</v>
      </c>
      <c r="AE13" s="592"/>
      <c r="AF13" s="591">
        <v>2647</v>
      </c>
      <c r="AG13" s="591">
        <v>25769</v>
      </c>
      <c r="AH13" s="591">
        <v>4945</v>
      </c>
      <c r="AI13" s="592">
        <v>54</v>
      </c>
      <c r="AJ13" s="592"/>
      <c r="AK13" s="591">
        <v>14800</v>
      </c>
      <c r="AL13" s="592">
        <v>841</v>
      </c>
      <c r="AM13" s="592"/>
      <c r="AN13" s="592"/>
      <c r="AO13" s="591">
        <v>404223</v>
      </c>
      <c r="AP13" s="592"/>
    </row>
    <row r="14" spans="1:42">
      <c r="B14" s="590" t="s">
        <v>3142</v>
      </c>
      <c r="C14" s="592">
        <v>113</v>
      </c>
      <c r="D14" s="595">
        <v>11086</v>
      </c>
      <c r="E14" s="598">
        <v>4157</v>
      </c>
      <c r="G14" s="396" t="s">
        <v>3178</v>
      </c>
      <c r="H14" s="592">
        <v>25</v>
      </c>
      <c r="I14" s="591">
        <v>4208</v>
      </c>
      <c r="J14" s="592">
        <v>15</v>
      </c>
      <c r="K14" s="592">
        <v>143</v>
      </c>
      <c r="L14" s="592"/>
      <c r="M14" s="592"/>
      <c r="N14" s="592"/>
      <c r="O14" s="592"/>
      <c r="P14" s="591">
        <v>3354</v>
      </c>
      <c r="Q14" s="592"/>
      <c r="R14" s="592"/>
      <c r="S14" s="592"/>
      <c r="T14" s="592"/>
      <c r="U14" s="591">
        <v>1267</v>
      </c>
      <c r="V14" s="592"/>
      <c r="W14" s="591">
        <v>17952</v>
      </c>
      <c r="X14" s="592">
        <v>30</v>
      </c>
      <c r="Y14" s="592"/>
      <c r="Z14" s="592"/>
      <c r="AA14" s="591">
        <v>14219</v>
      </c>
      <c r="AB14" s="592">
        <v>171</v>
      </c>
      <c r="AC14" s="592"/>
      <c r="AD14" s="591">
        <v>5463</v>
      </c>
      <c r="AE14" s="592"/>
      <c r="AF14" s="591">
        <v>2876</v>
      </c>
      <c r="AG14" s="591">
        <v>53934</v>
      </c>
      <c r="AH14" s="591">
        <v>5298</v>
      </c>
      <c r="AI14" s="592">
        <v>54</v>
      </c>
      <c r="AJ14" s="592"/>
      <c r="AK14" s="591">
        <v>20689</v>
      </c>
      <c r="AL14" s="591">
        <v>1814</v>
      </c>
      <c r="AM14" s="592"/>
      <c r="AN14" s="592"/>
      <c r="AO14" s="591">
        <v>705869</v>
      </c>
      <c r="AP14" s="592"/>
    </row>
    <row r="15" spans="1:42">
      <c r="B15" s="590" t="s">
        <v>3143</v>
      </c>
      <c r="C15" s="591">
        <v>13360</v>
      </c>
      <c r="D15" s="596"/>
      <c r="E15" s="599">
        <v>0</v>
      </c>
      <c r="G15" s="396" t="s">
        <v>3179</v>
      </c>
      <c r="H15" s="592">
        <v>25</v>
      </c>
      <c r="I15" s="592">
        <v>291</v>
      </c>
      <c r="J15" s="592">
        <v>66</v>
      </c>
      <c r="K15" s="592">
        <v>179</v>
      </c>
      <c r="L15" s="592"/>
      <c r="M15" s="592"/>
      <c r="N15" s="592"/>
      <c r="O15" s="592"/>
      <c r="P15" s="592"/>
      <c r="Q15" s="592"/>
      <c r="R15" s="592"/>
      <c r="S15" s="592"/>
      <c r="T15" s="592">
        <v>543</v>
      </c>
      <c r="U15" s="591">
        <v>1028</v>
      </c>
      <c r="V15" s="592"/>
      <c r="W15" s="591">
        <v>14055</v>
      </c>
      <c r="X15" s="592">
        <v>30</v>
      </c>
      <c r="Y15" s="592"/>
      <c r="Z15" s="592"/>
      <c r="AA15" s="591">
        <v>12532</v>
      </c>
      <c r="AB15" s="591">
        <v>1822</v>
      </c>
      <c r="AC15" s="592"/>
      <c r="AD15" s="591">
        <v>7345</v>
      </c>
      <c r="AE15" s="592"/>
      <c r="AF15" s="591">
        <v>3282</v>
      </c>
      <c r="AG15" s="591">
        <v>76423</v>
      </c>
      <c r="AH15" s="591">
        <v>6882</v>
      </c>
      <c r="AI15" s="592">
        <v>60</v>
      </c>
      <c r="AJ15" s="592"/>
      <c r="AK15" s="591">
        <v>30668</v>
      </c>
      <c r="AL15" s="591">
        <v>8809</v>
      </c>
      <c r="AM15" s="592"/>
      <c r="AN15" s="592"/>
      <c r="AO15" s="591">
        <v>663320</v>
      </c>
      <c r="AP15" s="592"/>
    </row>
    <row r="16" spans="1:42">
      <c r="B16" s="590" t="s">
        <v>3144</v>
      </c>
      <c r="C16" s="591">
        <v>26193</v>
      </c>
      <c r="D16" s="595">
        <v>285541</v>
      </c>
      <c r="E16" s="598">
        <v>41383</v>
      </c>
      <c r="G16" s="612" t="s">
        <v>3180</v>
      </c>
      <c r="H16" s="613">
        <v>21</v>
      </c>
      <c r="I16" s="613">
        <v>555</v>
      </c>
      <c r="J16" s="613">
        <v>347</v>
      </c>
      <c r="K16" s="613">
        <v>190</v>
      </c>
      <c r="L16" s="613"/>
      <c r="M16" s="613"/>
      <c r="N16" s="613"/>
      <c r="O16" s="613"/>
      <c r="P16" s="613"/>
      <c r="Q16" s="613"/>
      <c r="R16" s="613"/>
      <c r="S16" s="613"/>
      <c r="T16" s="602">
        <v>12530</v>
      </c>
      <c r="U16" s="602">
        <v>1188</v>
      </c>
      <c r="V16" s="613"/>
      <c r="W16" s="602">
        <v>14255</v>
      </c>
      <c r="X16" s="613">
        <v>30</v>
      </c>
      <c r="Y16" s="613"/>
      <c r="Z16" s="613"/>
      <c r="AA16" s="602">
        <v>16595</v>
      </c>
      <c r="AB16" s="602">
        <v>2335</v>
      </c>
      <c r="AC16" s="613"/>
      <c r="AD16" s="602">
        <v>15014</v>
      </c>
      <c r="AE16" s="613"/>
      <c r="AF16" s="602">
        <v>3752</v>
      </c>
      <c r="AG16" s="602">
        <v>40968</v>
      </c>
      <c r="AH16" s="602">
        <v>4971</v>
      </c>
      <c r="AI16" s="613">
        <v>58</v>
      </c>
      <c r="AJ16" s="613"/>
      <c r="AK16" s="602">
        <v>21300</v>
      </c>
      <c r="AL16" s="602">
        <v>15004</v>
      </c>
      <c r="AM16" s="613"/>
      <c r="AN16" s="613"/>
      <c r="AO16" s="602">
        <v>689302</v>
      </c>
      <c r="AP16" s="613"/>
    </row>
    <row r="17" spans="2:42">
      <c r="B17" s="590" t="s">
        <v>3145</v>
      </c>
      <c r="C17" s="591">
        <v>32223</v>
      </c>
      <c r="D17" s="595">
        <v>179837</v>
      </c>
      <c r="E17" s="598">
        <v>59</v>
      </c>
      <c r="G17" s="614" t="s">
        <v>479</v>
      </c>
      <c r="H17" s="615">
        <f>SUM(H5:H16)</f>
        <v>1871</v>
      </c>
      <c r="I17" s="615">
        <f t="shared" ref="I17:AP17" si="0">SUM(I5:I16)</f>
        <v>32415</v>
      </c>
      <c r="J17" s="615">
        <f t="shared" si="0"/>
        <v>607</v>
      </c>
      <c r="K17" s="615">
        <f t="shared" si="0"/>
        <v>2008</v>
      </c>
      <c r="L17" s="615">
        <f t="shared" si="0"/>
        <v>0</v>
      </c>
      <c r="M17" s="615">
        <f t="shared" si="0"/>
        <v>0</v>
      </c>
      <c r="N17" s="615">
        <f t="shared" si="0"/>
        <v>0</v>
      </c>
      <c r="O17" s="615">
        <f t="shared" si="0"/>
        <v>0</v>
      </c>
      <c r="P17" s="615">
        <f t="shared" si="0"/>
        <v>4157</v>
      </c>
      <c r="Q17" s="615">
        <f t="shared" si="0"/>
        <v>0</v>
      </c>
      <c r="R17" s="615">
        <f t="shared" si="0"/>
        <v>41383</v>
      </c>
      <c r="S17" s="615">
        <f t="shared" si="0"/>
        <v>59</v>
      </c>
      <c r="T17" s="615">
        <f t="shared" si="0"/>
        <v>64744</v>
      </c>
      <c r="U17" s="615">
        <f t="shared" si="0"/>
        <v>7601</v>
      </c>
      <c r="V17" s="615">
        <f t="shared" si="0"/>
        <v>1118</v>
      </c>
      <c r="W17" s="615">
        <f t="shared" si="0"/>
        <v>173462</v>
      </c>
      <c r="X17" s="615">
        <f t="shared" si="0"/>
        <v>518</v>
      </c>
      <c r="Y17" s="615">
        <f t="shared" si="0"/>
        <v>20769</v>
      </c>
      <c r="Z17" s="615">
        <f t="shared" si="0"/>
        <v>0</v>
      </c>
      <c r="AA17" s="615">
        <f t="shared" si="0"/>
        <v>166784</v>
      </c>
      <c r="AB17" s="615">
        <f t="shared" si="0"/>
        <v>13711</v>
      </c>
      <c r="AC17" s="615">
        <f t="shared" si="0"/>
        <v>3525</v>
      </c>
      <c r="AD17" s="615">
        <f t="shared" si="0"/>
        <v>94764</v>
      </c>
      <c r="AE17" s="615">
        <f t="shared" si="0"/>
        <v>0</v>
      </c>
      <c r="AF17" s="615">
        <f t="shared" si="0"/>
        <v>43885</v>
      </c>
      <c r="AG17" s="615">
        <f t="shared" si="0"/>
        <v>287669</v>
      </c>
      <c r="AH17" s="615">
        <f t="shared" si="0"/>
        <v>79913</v>
      </c>
      <c r="AI17" s="615">
        <f t="shared" si="0"/>
        <v>2963</v>
      </c>
      <c r="AJ17" s="615">
        <f t="shared" si="0"/>
        <v>0</v>
      </c>
      <c r="AK17" s="615">
        <f t="shared" si="0"/>
        <v>281528</v>
      </c>
      <c r="AL17" s="615">
        <f t="shared" si="0"/>
        <v>53267</v>
      </c>
      <c r="AM17" s="615">
        <f t="shared" si="0"/>
        <v>0</v>
      </c>
      <c r="AN17" s="615">
        <f t="shared" si="0"/>
        <v>0</v>
      </c>
      <c r="AO17" s="615">
        <f t="shared" si="0"/>
        <v>5144925</v>
      </c>
      <c r="AP17" s="615">
        <f t="shared" si="0"/>
        <v>0</v>
      </c>
    </row>
    <row r="18" spans="2:42">
      <c r="B18" s="590" t="s">
        <v>3146</v>
      </c>
      <c r="C18" s="591">
        <v>186556</v>
      </c>
      <c r="D18" s="595">
        <v>32788</v>
      </c>
      <c r="E18" s="598">
        <v>64744</v>
      </c>
    </row>
    <row r="19" spans="2:42">
      <c r="B19" s="590" t="s">
        <v>3148</v>
      </c>
      <c r="C19" s="591">
        <v>2789890</v>
      </c>
      <c r="D19" s="595">
        <v>42846741</v>
      </c>
      <c r="E19" s="598">
        <v>7601</v>
      </c>
    </row>
    <row r="20" spans="2:42">
      <c r="B20" s="590" t="s">
        <v>3149</v>
      </c>
      <c r="C20" s="592">
        <v>986</v>
      </c>
      <c r="D20" s="595">
        <v>717101</v>
      </c>
      <c r="E20" s="598">
        <v>1118</v>
      </c>
    </row>
    <row r="21" spans="2:42">
      <c r="B21" s="590" t="s">
        <v>3150</v>
      </c>
      <c r="C21" s="591">
        <v>116064</v>
      </c>
      <c r="D21" s="595">
        <v>3344545</v>
      </c>
      <c r="E21" s="598">
        <v>173462</v>
      </c>
    </row>
    <row r="22" spans="2:42">
      <c r="B22" s="590" t="s">
        <v>3151</v>
      </c>
      <c r="C22" s="591">
        <v>1041</v>
      </c>
      <c r="D22" s="596">
        <v>96</v>
      </c>
      <c r="E22" s="599">
        <v>518</v>
      </c>
    </row>
    <row r="23" spans="2:42">
      <c r="B23" s="590" t="s">
        <v>3152</v>
      </c>
      <c r="C23" s="591">
        <v>213171</v>
      </c>
      <c r="D23" s="595">
        <v>2063832</v>
      </c>
      <c r="E23" s="598">
        <v>20769</v>
      </c>
    </row>
    <row r="24" spans="2:42">
      <c r="B24" s="590" t="s">
        <v>3153</v>
      </c>
      <c r="C24" s="591">
        <v>5927</v>
      </c>
      <c r="D24" s="595">
        <v>114768</v>
      </c>
      <c r="E24" s="598">
        <v>0</v>
      </c>
    </row>
    <row r="25" spans="2:42">
      <c r="B25" s="590" t="s">
        <v>3154</v>
      </c>
      <c r="C25" s="591">
        <v>34519</v>
      </c>
      <c r="D25" s="595">
        <v>23213109</v>
      </c>
      <c r="E25" s="598">
        <v>166784</v>
      </c>
    </row>
    <row r="26" spans="2:42">
      <c r="B26" s="590" t="s">
        <v>3155</v>
      </c>
      <c r="C26" s="591">
        <v>171762</v>
      </c>
      <c r="D26" s="595">
        <v>3665921</v>
      </c>
      <c r="E26" s="598">
        <v>13711</v>
      </c>
    </row>
    <row r="27" spans="2:42">
      <c r="B27" s="590" t="s">
        <v>3156</v>
      </c>
      <c r="C27" s="592">
        <v>585</v>
      </c>
      <c r="D27" s="595">
        <v>65601875</v>
      </c>
      <c r="E27" s="598">
        <v>3525</v>
      </c>
    </row>
    <row r="28" spans="2:42">
      <c r="B28" s="590" t="s">
        <v>3157</v>
      </c>
      <c r="C28" s="591">
        <v>410504</v>
      </c>
      <c r="D28" s="595">
        <v>986492</v>
      </c>
      <c r="E28" s="598">
        <v>94764</v>
      </c>
    </row>
    <row r="29" spans="2:42">
      <c r="B29" s="590" t="s">
        <v>3158</v>
      </c>
      <c r="C29" s="591">
        <v>229288</v>
      </c>
      <c r="D29" s="595">
        <v>6931572</v>
      </c>
      <c r="E29" s="598">
        <v>0</v>
      </c>
    </row>
    <row r="30" spans="2:42">
      <c r="B30" s="590" t="s">
        <v>3159</v>
      </c>
      <c r="C30" s="591">
        <v>72330</v>
      </c>
      <c r="D30" s="595">
        <v>2330499</v>
      </c>
      <c r="E30" s="598">
        <v>43885</v>
      </c>
    </row>
    <row r="31" spans="2:42">
      <c r="B31" s="590" t="s">
        <v>3147</v>
      </c>
      <c r="C31" s="591">
        <v>440045</v>
      </c>
      <c r="D31" s="595">
        <v>8306725</v>
      </c>
      <c r="E31" s="598">
        <v>287669</v>
      </c>
    </row>
    <row r="32" spans="2:42">
      <c r="B32" s="590" t="s">
        <v>3160</v>
      </c>
      <c r="C32" s="591">
        <v>144240</v>
      </c>
      <c r="D32" s="595">
        <v>351588</v>
      </c>
      <c r="E32" s="598">
        <v>79913</v>
      </c>
    </row>
    <row r="33" spans="2:5">
      <c r="B33" s="590" t="s">
        <v>3161</v>
      </c>
      <c r="C33" s="591">
        <v>140560</v>
      </c>
      <c r="D33" s="595">
        <v>3870749</v>
      </c>
      <c r="E33" s="598">
        <v>2963</v>
      </c>
    </row>
    <row r="34" spans="2:5">
      <c r="B34" s="590" t="s">
        <v>3162</v>
      </c>
      <c r="C34" s="591">
        <v>8956</v>
      </c>
      <c r="D34" s="595">
        <v>17968</v>
      </c>
      <c r="E34" s="598">
        <v>0</v>
      </c>
    </row>
    <row r="35" spans="2:5">
      <c r="B35" s="590" t="s">
        <v>3163</v>
      </c>
      <c r="C35" s="591">
        <v>4840210</v>
      </c>
      <c r="D35" s="595">
        <v>107156789</v>
      </c>
      <c r="E35" s="598">
        <v>281528</v>
      </c>
    </row>
    <row r="36" spans="2:5">
      <c r="B36" s="590" t="s">
        <v>3164</v>
      </c>
      <c r="C36" s="591">
        <v>56258</v>
      </c>
      <c r="D36" s="595">
        <v>12287</v>
      </c>
      <c r="E36" s="598">
        <v>53267</v>
      </c>
    </row>
    <row r="37" spans="2:5">
      <c r="B37" s="590" t="s">
        <v>3165</v>
      </c>
      <c r="C37" s="591">
        <v>15272</v>
      </c>
      <c r="D37" s="595">
        <v>100522</v>
      </c>
      <c r="E37" s="598">
        <v>0</v>
      </c>
    </row>
    <row r="38" spans="2:5" ht="25.5">
      <c r="B38" s="590" t="s">
        <v>3166</v>
      </c>
      <c r="C38" s="591">
        <v>493915</v>
      </c>
      <c r="D38" s="595">
        <v>28347427</v>
      </c>
      <c r="E38" s="598">
        <v>0</v>
      </c>
    </row>
    <row r="39" spans="2:5">
      <c r="B39" s="590" t="s">
        <v>3167</v>
      </c>
      <c r="C39" s="591">
        <v>36551250</v>
      </c>
      <c r="D39" s="595">
        <v>13714531</v>
      </c>
      <c r="E39" s="598">
        <v>5144925</v>
      </c>
    </row>
    <row r="40" spans="2:5">
      <c r="B40" s="601" t="s">
        <v>3168</v>
      </c>
      <c r="C40" s="602">
        <v>2329</v>
      </c>
      <c r="D40" s="603">
        <v>4066441</v>
      </c>
      <c r="E40" s="597">
        <v>0</v>
      </c>
    </row>
    <row r="41" spans="2:5">
      <c r="B41" s="604" t="s">
        <v>479</v>
      </c>
      <c r="C41" s="600">
        <f>SUM(C6:C40)</f>
        <v>49177560</v>
      </c>
      <c r="D41" s="600">
        <f>SUM(D6:D40)</f>
        <v>329589380</v>
      </c>
      <c r="E41" s="600">
        <f>SUM(E6:E40)</f>
        <v>6523646</v>
      </c>
    </row>
    <row r="42" spans="2:5">
      <c r="B42" s="604"/>
      <c r="C42" s="600"/>
      <c r="D42" s="600"/>
      <c r="E42" s="600"/>
    </row>
    <row r="43" spans="2:5">
      <c r="B43" s="604" t="s">
        <v>1075</v>
      </c>
      <c r="C43" s="606">
        <f>C41/365</f>
        <v>134733.04109589042</v>
      </c>
      <c r="D43" s="605">
        <f>D41/C41</f>
        <v>6.7020279167978236</v>
      </c>
      <c r="E43" s="606">
        <f>E41*1000/C41</f>
        <v>132.65493448637957</v>
      </c>
    </row>
    <row r="44" spans="2:5">
      <c r="C44" s="542" t="s">
        <v>915</v>
      </c>
      <c r="D44" s="542" t="s">
        <v>916</v>
      </c>
      <c r="E44" s="542" t="s">
        <v>480</v>
      </c>
    </row>
  </sheetData>
  <mergeCells count="2">
    <mergeCell ref="B3:E3"/>
    <mergeCell ref="B4:B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1"/>
  <sheetViews>
    <sheetView showGridLines="0" topLeftCell="E1" workbookViewId="0"/>
  </sheetViews>
  <sheetFormatPr defaultRowHeight="15"/>
  <cols>
    <col min="1" max="1" width="9" customWidth="1"/>
    <col min="2" max="2" width="10" customWidth="1"/>
    <col min="3" max="3" width="11.28515625" customWidth="1"/>
    <col min="4" max="4" width="12.42578125" customWidth="1"/>
    <col min="5" max="5" width="10.42578125" customWidth="1"/>
    <col min="6" max="6" width="9.28515625" customWidth="1"/>
    <col min="7" max="7" width="11" customWidth="1"/>
    <col min="8" max="8" width="148"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3311</v>
      </c>
    </row>
    <row r="5" spans="1:8" s="1" customFormat="1" ht="12.75" customHeight="1">
      <c r="A5" s="750" t="s">
        <v>41</v>
      </c>
      <c r="B5" s="750"/>
      <c r="C5" s="750"/>
      <c r="D5" s="750"/>
      <c r="E5" s="4" t="s">
        <v>40</v>
      </c>
      <c r="F5" s="3"/>
      <c r="G5" s="168"/>
      <c r="H5" s="767"/>
    </row>
    <row r="6" spans="1:8" s="1" customFormat="1" ht="12.75" customHeight="1">
      <c r="A6" s="168"/>
      <c r="B6" s="168"/>
      <c r="C6" s="168"/>
      <c r="D6" s="168"/>
      <c r="E6" s="3"/>
      <c r="F6" s="3"/>
      <c r="G6" s="168"/>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v>0</v>
      </c>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v>1</v>
      </c>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v>1</v>
      </c>
      <c r="H14" s="3" t="s">
        <v>1076</v>
      </c>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v>
      </c>
      <c r="H18" s="3"/>
    </row>
    <row r="19" spans="1:8" s="1" customFormat="1" ht="12.75" customHeight="1">
      <c r="A19" s="169"/>
      <c r="B19" s="169" t="s">
        <v>80</v>
      </c>
      <c r="C19" s="169"/>
      <c r="D19" s="169"/>
      <c r="E19" s="162" t="s">
        <v>1</v>
      </c>
      <c r="F19" s="172"/>
      <c r="G19" s="173" t="s">
        <v>1539</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74">
        <v>219721</v>
      </c>
      <c r="H22" s="3" t="s">
        <v>1541</v>
      </c>
    </row>
    <row r="23" spans="1:8" s="1" customFormat="1" ht="12.75" customHeight="1">
      <c r="A23" s="169"/>
      <c r="B23" s="169" t="s">
        <v>73</v>
      </c>
      <c r="C23" s="169"/>
      <c r="D23" s="169"/>
      <c r="E23" s="162" t="s">
        <v>49</v>
      </c>
      <c r="F23" s="170"/>
      <c r="G23" s="174">
        <v>22790</v>
      </c>
      <c r="H23" s="128" t="s">
        <v>1077</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40</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3639</v>
      </c>
      <c r="H42" s="3" t="s">
        <v>1541</v>
      </c>
    </row>
    <row r="43" spans="1:8" s="1" customFormat="1" ht="12.75" customHeight="1">
      <c r="A43" s="169"/>
      <c r="B43" s="169" t="s">
        <v>58</v>
      </c>
      <c r="C43" s="169"/>
      <c r="D43" s="169"/>
      <c r="E43" s="162" t="s">
        <v>56</v>
      </c>
      <c r="F43" s="170"/>
      <c r="G43" s="173">
        <v>8.4</v>
      </c>
      <c r="H43" s="3" t="s">
        <v>1541</v>
      </c>
    </row>
    <row r="44" spans="1:8" s="1" customFormat="1" ht="12.75" customHeight="1">
      <c r="A44" s="169"/>
      <c r="B44" s="163" t="s">
        <v>57</v>
      </c>
      <c r="C44" s="169"/>
      <c r="D44" s="169"/>
      <c r="E44" s="162" t="s">
        <v>56</v>
      </c>
      <c r="F44" s="170"/>
      <c r="G44" s="291">
        <v>9.58</v>
      </c>
      <c r="H44" s="3" t="s">
        <v>1541</v>
      </c>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v>1145</v>
      </c>
      <c r="H46" s="3" t="s">
        <v>1541</v>
      </c>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v>
      </c>
      <c r="H49" s="3" t="s">
        <v>1541</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144</v>
      </c>
      <c r="H59" s="127" t="s">
        <v>3044</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1</v>
      </c>
      <c r="H65" s="3" t="s">
        <v>1058</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0</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1</v>
      </c>
      <c r="H80" s="3" t="s">
        <v>1056</v>
      </c>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0</v>
      </c>
      <c r="H82" s="3"/>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0</v>
      </c>
      <c r="H84" s="3"/>
    </row>
    <row r="85" spans="1:8">
      <c r="A85" s="169"/>
      <c r="B85" s="163"/>
      <c r="C85" s="169" t="s">
        <v>739</v>
      </c>
      <c r="D85" s="169"/>
      <c r="E85" s="162" t="s">
        <v>42</v>
      </c>
      <c r="F85" s="184"/>
      <c r="G85" s="189">
        <v>800</v>
      </c>
      <c r="H85" s="3" t="s">
        <v>1079</v>
      </c>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row r="90" spans="1:8">
      <c r="F90" s="191"/>
      <c r="H90" s="334" t="s">
        <v>1071</v>
      </c>
    </row>
    <row r="91" spans="1:8">
      <c r="H91" s="335" t="s">
        <v>1069</v>
      </c>
    </row>
  </sheetData>
  <mergeCells count="2">
    <mergeCell ref="H4:H6"/>
    <mergeCell ref="A5:D5"/>
  </mergeCells>
  <pageMargins left="0.7" right="0.7" top="0.75" bottom="0.75" header="0.3" footer="0.3"/>
  <pageSetup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
  <sheetViews>
    <sheetView workbookViewId="0">
      <selection activeCell="G19" sqref="G19"/>
    </sheetView>
  </sheetViews>
  <sheetFormatPr defaultRowHeight="15"/>
  <cols>
    <col min="3" max="3" width="16" bestFit="1" customWidth="1"/>
    <col min="4" max="4" width="12.42578125" bestFit="1" customWidth="1"/>
    <col min="5" max="5" width="11.28515625" bestFit="1" customWidth="1"/>
    <col min="6" max="6" width="12.42578125" bestFit="1" customWidth="1"/>
    <col min="7" max="7" width="11.28515625" bestFit="1" customWidth="1"/>
    <col min="8" max="8" width="14.28515625" bestFit="1" customWidth="1"/>
    <col min="9" max="9" width="11.28515625" bestFit="1" customWidth="1"/>
    <col min="10" max="10" width="12.42578125" bestFit="1" customWidth="1"/>
    <col min="11" max="11" width="11.28515625" bestFit="1" customWidth="1"/>
    <col min="12" max="14" width="10.140625" bestFit="1" customWidth="1"/>
    <col min="15" max="15" width="11.28515625" bestFit="1" customWidth="1"/>
    <col min="16" max="17" width="12.42578125" bestFit="1" customWidth="1"/>
    <col min="18" max="18" width="12.85546875" bestFit="1" customWidth="1"/>
    <col min="19" max="19" width="12.5703125" bestFit="1" customWidth="1"/>
    <col min="20" max="20" width="13.7109375" bestFit="1" customWidth="1"/>
    <col min="21" max="21" width="16.5703125" bestFit="1" customWidth="1"/>
    <col min="22" max="22" width="12.42578125" bestFit="1" customWidth="1"/>
    <col min="23" max="24" width="11.28515625" bestFit="1" customWidth="1"/>
    <col min="25" max="25" width="12.42578125" bestFit="1" customWidth="1"/>
    <col min="26" max="26" width="11.28515625" bestFit="1" customWidth="1"/>
    <col min="28" max="28" width="11.28515625" bestFit="1" customWidth="1"/>
    <col min="29" max="29" width="8.42578125" bestFit="1" customWidth="1"/>
  </cols>
  <sheetData>
    <row r="1" spans="1:29" ht="21">
      <c r="A1" s="771" t="s">
        <v>1193</v>
      </c>
      <c r="B1" s="771" t="s">
        <v>1147</v>
      </c>
      <c r="C1" s="771" t="s">
        <v>1192</v>
      </c>
      <c r="D1" s="771" t="s">
        <v>1191</v>
      </c>
      <c r="E1" s="771" t="s">
        <v>1190</v>
      </c>
      <c r="F1" s="771" t="s">
        <v>1189</v>
      </c>
      <c r="G1" s="771" t="s">
        <v>1188</v>
      </c>
      <c r="H1" s="771" t="s">
        <v>1187</v>
      </c>
      <c r="I1" s="771" t="s">
        <v>1186</v>
      </c>
      <c r="J1" s="403" t="s">
        <v>1185</v>
      </c>
      <c r="K1" s="771" t="s">
        <v>1184</v>
      </c>
      <c r="L1" s="771" t="s">
        <v>1183</v>
      </c>
      <c r="M1" s="771" t="s">
        <v>1182</v>
      </c>
      <c r="N1" s="771" t="s">
        <v>1181</v>
      </c>
      <c r="O1" s="771" t="s">
        <v>1180</v>
      </c>
      <c r="P1" s="771" t="s">
        <v>1179</v>
      </c>
      <c r="Q1" s="771" t="s">
        <v>1178</v>
      </c>
      <c r="R1" s="771" t="s">
        <v>1177</v>
      </c>
      <c r="S1" s="771" t="s">
        <v>1176</v>
      </c>
      <c r="T1" s="771" t="s">
        <v>1175</v>
      </c>
      <c r="U1" s="771" t="s">
        <v>1174</v>
      </c>
      <c r="V1" s="771" t="s">
        <v>1173</v>
      </c>
      <c r="W1" s="403" t="s">
        <v>1172</v>
      </c>
      <c r="X1" s="403" t="s">
        <v>1171</v>
      </c>
      <c r="Y1" s="771" t="s">
        <v>1170</v>
      </c>
      <c r="Z1" s="771" t="s">
        <v>1169</v>
      </c>
      <c r="AA1" s="771" t="s">
        <v>1168</v>
      </c>
      <c r="AB1" s="771" t="s">
        <v>1167</v>
      </c>
      <c r="AC1" s="771" t="s">
        <v>1166</v>
      </c>
    </row>
    <row r="2" spans="1:29" ht="31.5">
      <c r="A2" s="771"/>
      <c r="B2" s="771"/>
      <c r="C2" s="771"/>
      <c r="D2" s="771"/>
      <c r="E2" s="771"/>
      <c r="F2" s="771"/>
      <c r="G2" s="771"/>
      <c r="H2" s="771"/>
      <c r="I2" s="771"/>
      <c r="J2" s="403" t="s">
        <v>1165</v>
      </c>
      <c r="K2" s="771"/>
      <c r="L2" s="771"/>
      <c r="M2" s="771"/>
      <c r="N2" s="771"/>
      <c r="O2" s="771"/>
      <c r="P2" s="771"/>
      <c r="Q2" s="771"/>
      <c r="R2" s="771"/>
      <c r="S2" s="771"/>
      <c r="T2" s="771"/>
      <c r="U2" s="771"/>
      <c r="V2" s="771"/>
      <c r="W2" s="403" t="s">
        <v>1164</v>
      </c>
      <c r="X2" s="403" t="s">
        <v>1163</v>
      </c>
      <c r="Y2" s="771"/>
      <c r="Z2" s="771"/>
      <c r="AA2" s="771"/>
      <c r="AB2" s="771"/>
      <c r="AC2" s="771"/>
    </row>
    <row r="3" spans="1:29" ht="31.5">
      <c r="A3" s="772"/>
      <c r="B3" s="772"/>
      <c r="C3" s="772"/>
      <c r="D3" s="772"/>
      <c r="E3" s="772"/>
      <c r="F3" s="772"/>
      <c r="G3" s="772"/>
      <c r="H3" s="772"/>
      <c r="I3" s="772"/>
      <c r="J3" s="402"/>
      <c r="K3" s="772"/>
      <c r="L3" s="772"/>
      <c r="M3" s="772"/>
      <c r="N3" s="772"/>
      <c r="O3" s="772"/>
      <c r="P3" s="772"/>
      <c r="Q3" s="772"/>
      <c r="R3" s="772"/>
      <c r="S3" s="772"/>
      <c r="T3" s="772"/>
      <c r="U3" s="772"/>
      <c r="V3" s="772"/>
      <c r="W3" s="402" t="s">
        <v>1163</v>
      </c>
      <c r="X3" s="402"/>
      <c r="Y3" s="772"/>
      <c r="Z3" s="772"/>
      <c r="AA3" s="772"/>
      <c r="AB3" s="772"/>
      <c r="AC3" s="772"/>
    </row>
    <row r="4" spans="1:29">
      <c r="A4" s="401">
        <v>2012</v>
      </c>
      <c r="B4" s="401">
        <v>1</v>
      </c>
      <c r="C4" s="400">
        <v>22212542</v>
      </c>
      <c r="D4" s="400">
        <v>13894330</v>
      </c>
      <c r="E4" s="400">
        <v>865259</v>
      </c>
      <c r="F4" s="400">
        <v>68476717</v>
      </c>
      <c r="G4" s="400">
        <v>2364406</v>
      </c>
      <c r="H4" s="400">
        <v>107813254</v>
      </c>
      <c r="I4" s="400">
        <v>2353962</v>
      </c>
      <c r="J4" s="400">
        <v>29536462</v>
      </c>
      <c r="K4" s="400">
        <v>6234263</v>
      </c>
      <c r="L4" s="400">
        <v>248432</v>
      </c>
      <c r="M4" s="400">
        <v>88856</v>
      </c>
      <c r="N4" s="400">
        <v>129285</v>
      </c>
      <c r="O4" s="400">
        <v>6700836</v>
      </c>
      <c r="P4" s="400">
        <v>9638130</v>
      </c>
      <c r="Q4" s="400">
        <v>54637427</v>
      </c>
      <c r="R4" s="400">
        <v>2532109</v>
      </c>
      <c r="S4" s="400">
        <v>290412</v>
      </c>
      <c r="T4" s="400">
        <v>3117219</v>
      </c>
      <c r="U4" s="400">
        <v>1265481</v>
      </c>
      <c r="V4" s="400">
        <v>62260221</v>
      </c>
      <c r="W4" s="400">
        <v>2049313</v>
      </c>
      <c r="X4" s="400">
        <v>1265309</v>
      </c>
      <c r="Y4" s="400">
        <v>59679830</v>
      </c>
      <c r="Z4" s="400">
        <v>3167419</v>
      </c>
      <c r="AA4" s="401" t="s">
        <v>1161</v>
      </c>
      <c r="AB4" s="400">
        <v>7769070</v>
      </c>
      <c r="AC4" s="400">
        <v>37432</v>
      </c>
    </row>
    <row r="5" spans="1:29">
      <c r="A5" s="401">
        <v>2012</v>
      </c>
      <c r="B5" s="401">
        <v>2</v>
      </c>
      <c r="C5" s="400">
        <v>20958615</v>
      </c>
      <c r="D5" s="400">
        <v>12733690</v>
      </c>
      <c r="E5" s="400">
        <v>824491</v>
      </c>
      <c r="F5" s="400">
        <v>64167525</v>
      </c>
      <c r="G5" s="400">
        <v>2199319</v>
      </c>
      <c r="H5" s="400">
        <v>100883640</v>
      </c>
      <c r="I5" s="400">
        <v>2189937</v>
      </c>
      <c r="J5" s="400">
        <v>27689087</v>
      </c>
      <c r="K5" s="400">
        <v>5780451</v>
      </c>
      <c r="L5" s="400">
        <v>233533</v>
      </c>
      <c r="M5" s="400">
        <v>79553</v>
      </c>
      <c r="N5" s="400">
        <v>127172</v>
      </c>
      <c r="O5" s="400">
        <v>6220709</v>
      </c>
      <c r="P5" s="400">
        <v>8894708</v>
      </c>
      <c r="Q5" s="400">
        <v>51733814</v>
      </c>
      <c r="R5" s="400">
        <v>2179927</v>
      </c>
      <c r="S5" s="400">
        <v>196707</v>
      </c>
      <c r="T5" s="400">
        <v>2900341</v>
      </c>
      <c r="U5" s="400">
        <v>1150616</v>
      </c>
      <c r="V5" s="400">
        <v>58503625</v>
      </c>
      <c r="W5" s="400">
        <v>1898512</v>
      </c>
      <c r="X5" s="400">
        <v>1150459</v>
      </c>
      <c r="Y5" s="400">
        <v>53578650</v>
      </c>
      <c r="Z5" s="400">
        <v>2649891</v>
      </c>
      <c r="AA5" s="401" t="s">
        <v>1161</v>
      </c>
      <c r="AB5" s="400">
        <v>7340223</v>
      </c>
      <c r="AC5" s="400">
        <v>40984</v>
      </c>
    </row>
    <row r="6" spans="1:29">
      <c r="A6" s="401">
        <v>2012</v>
      </c>
      <c r="B6" s="401">
        <v>3</v>
      </c>
      <c r="C6" s="400">
        <v>22584442</v>
      </c>
      <c r="D6" s="400">
        <v>13542119</v>
      </c>
      <c r="E6" s="400">
        <v>842861</v>
      </c>
      <c r="F6" s="400">
        <v>67263840</v>
      </c>
      <c r="G6" s="400">
        <v>2337520</v>
      </c>
      <c r="H6" s="400">
        <v>106570782</v>
      </c>
      <c r="I6" s="400">
        <v>2327453</v>
      </c>
      <c r="J6" s="400">
        <v>28845140</v>
      </c>
      <c r="K6" s="400">
        <v>6291346</v>
      </c>
      <c r="L6" s="400">
        <v>262338</v>
      </c>
      <c r="M6" s="400">
        <v>91142</v>
      </c>
      <c r="N6" s="400">
        <v>127948</v>
      </c>
      <c r="O6" s="400">
        <v>6772774</v>
      </c>
      <c r="P6" s="400">
        <v>9757732</v>
      </c>
      <c r="Q6" s="400">
        <v>54812329</v>
      </c>
      <c r="R6" s="400">
        <v>2703874</v>
      </c>
      <c r="S6" s="400">
        <v>377189</v>
      </c>
      <c r="T6" s="400">
        <v>3104493</v>
      </c>
      <c r="U6" s="400">
        <v>1050300</v>
      </c>
      <c r="V6" s="400">
        <v>62434198</v>
      </c>
      <c r="W6" s="400">
        <v>2018347</v>
      </c>
      <c r="X6" s="400">
        <v>1050163</v>
      </c>
      <c r="Y6" s="400">
        <v>59151146</v>
      </c>
      <c r="Z6" s="400">
        <v>4017714</v>
      </c>
      <c r="AA6" s="401" t="s">
        <v>1161</v>
      </c>
      <c r="AB6" s="400">
        <v>7580714</v>
      </c>
      <c r="AC6" s="400">
        <v>61200</v>
      </c>
    </row>
    <row r="7" spans="1:29">
      <c r="A7" s="401">
        <v>2012</v>
      </c>
      <c r="B7" s="401">
        <v>4</v>
      </c>
      <c r="C7" s="400">
        <v>22069238</v>
      </c>
      <c r="D7" s="400">
        <v>12906790</v>
      </c>
      <c r="E7" s="400">
        <v>860739</v>
      </c>
      <c r="F7" s="400">
        <v>64101770</v>
      </c>
      <c r="G7" s="400">
        <v>2215834</v>
      </c>
      <c r="H7" s="400">
        <v>102154371</v>
      </c>
      <c r="I7" s="400">
        <v>2205651</v>
      </c>
      <c r="J7" s="400">
        <v>27494030</v>
      </c>
      <c r="K7" s="400">
        <v>6200023</v>
      </c>
      <c r="L7" s="400">
        <v>240147</v>
      </c>
      <c r="M7" s="400">
        <v>93558</v>
      </c>
      <c r="N7" s="400">
        <v>126625</v>
      </c>
      <c r="O7" s="400">
        <v>6660353</v>
      </c>
      <c r="P7" s="400">
        <v>9189811</v>
      </c>
      <c r="Q7" s="400">
        <v>53418193</v>
      </c>
      <c r="R7" s="400">
        <v>2618337</v>
      </c>
      <c r="S7" s="400">
        <v>312094</v>
      </c>
      <c r="T7" s="400">
        <v>2943824</v>
      </c>
      <c r="U7" s="400">
        <v>925526</v>
      </c>
      <c r="V7" s="400">
        <v>60600677</v>
      </c>
      <c r="W7" s="400">
        <v>1908874</v>
      </c>
      <c r="X7" s="400">
        <v>925398</v>
      </c>
      <c r="Y7" s="400">
        <v>56071563</v>
      </c>
      <c r="Z7" s="400">
        <v>2890340</v>
      </c>
      <c r="AA7" s="401" t="s">
        <v>1161</v>
      </c>
      <c r="AB7" s="400">
        <v>7371901</v>
      </c>
      <c r="AC7" s="400">
        <v>68531</v>
      </c>
    </row>
    <row r="8" spans="1:29">
      <c r="A8" s="401">
        <v>2012</v>
      </c>
      <c r="B8" s="401">
        <v>5</v>
      </c>
      <c r="C8" s="400">
        <v>22491898</v>
      </c>
      <c r="D8" s="400">
        <v>12513965</v>
      </c>
      <c r="E8" s="400">
        <v>918644</v>
      </c>
      <c r="F8" s="400">
        <v>67412854</v>
      </c>
      <c r="G8" s="400">
        <v>2306485</v>
      </c>
      <c r="H8" s="400">
        <v>105643846</v>
      </c>
      <c r="I8" s="400">
        <v>2294637</v>
      </c>
      <c r="J8" s="400">
        <v>28951587</v>
      </c>
      <c r="K8" s="400">
        <v>6466510</v>
      </c>
      <c r="L8" s="400">
        <v>237291</v>
      </c>
      <c r="M8" s="400">
        <v>98114</v>
      </c>
      <c r="N8" s="400">
        <v>128794</v>
      </c>
      <c r="O8" s="400">
        <v>6930709</v>
      </c>
      <c r="P8" s="400">
        <v>8770330</v>
      </c>
      <c r="Q8" s="400">
        <v>55660456</v>
      </c>
      <c r="R8" s="400">
        <v>2541535</v>
      </c>
      <c r="S8" s="400">
        <v>257610</v>
      </c>
      <c r="T8" s="400">
        <v>3085721</v>
      </c>
      <c r="U8" s="400">
        <v>978100</v>
      </c>
      <c r="V8" s="400">
        <v>62902879</v>
      </c>
      <c r="W8" s="400">
        <v>2021055</v>
      </c>
      <c r="X8" s="400">
        <v>977957</v>
      </c>
      <c r="Y8" s="400">
        <v>55995439</v>
      </c>
      <c r="Z8" s="400">
        <v>2884577</v>
      </c>
      <c r="AA8" s="401" t="s">
        <v>1161</v>
      </c>
      <c r="AB8" s="400">
        <v>7351205</v>
      </c>
      <c r="AC8" s="400">
        <v>56188</v>
      </c>
    </row>
    <row r="9" spans="1:29">
      <c r="A9" s="401">
        <v>2012</v>
      </c>
      <c r="B9" s="401">
        <v>6</v>
      </c>
      <c r="C9" s="400">
        <v>22418800</v>
      </c>
      <c r="D9" s="400">
        <v>12133774</v>
      </c>
      <c r="E9" s="400">
        <v>885570</v>
      </c>
      <c r="F9" s="400">
        <v>62500372</v>
      </c>
      <c r="G9" s="400">
        <v>2216307</v>
      </c>
      <c r="H9" s="400">
        <v>100154823</v>
      </c>
      <c r="I9" s="400">
        <v>2205522</v>
      </c>
      <c r="J9" s="400">
        <v>26958307</v>
      </c>
      <c r="K9" s="400">
        <v>6369004</v>
      </c>
      <c r="L9" s="400">
        <v>221574</v>
      </c>
      <c r="M9" s="400">
        <v>91692</v>
      </c>
      <c r="N9" s="400">
        <v>110083</v>
      </c>
      <c r="O9" s="400">
        <v>6792353</v>
      </c>
      <c r="P9" s="400">
        <v>9488433</v>
      </c>
      <c r="Q9" s="400">
        <v>55154621</v>
      </c>
      <c r="R9" s="400">
        <v>2281183</v>
      </c>
      <c r="S9" s="400">
        <v>235027</v>
      </c>
      <c r="T9" s="400">
        <v>2904725</v>
      </c>
      <c r="U9" s="400">
        <v>965133</v>
      </c>
      <c r="V9" s="400">
        <v>61873487</v>
      </c>
      <c r="W9" s="400">
        <v>1878836</v>
      </c>
      <c r="X9" s="400">
        <v>965051</v>
      </c>
      <c r="Y9" s="400">
        <v>58470661</v>
      </c>
      <c r="Z9" s="400">
        <v>2642651</v>
      </c>
      <c r="AA9" s="401" t="s">
        <v>1161</v>
      </c>
      <c r="AB9" s="400">
        <v>7910288</v>
      </c>
      <c r="AC9" s="400">
        <v>59614</v>
      </c>
    </row>
    <row r="10" spans="1:29">
      <c r="A10" s="401">
        <v>2012</v>
      </c>
      <c r="B10" s="401">
        <v>7</v>
      </c>
      <c r="C10" s="400">
        <v>24647898</v>
      </c>
      <c r="D10" s="400">
        <v>12604370</v>
      </c>
      <c r="E10" s="400">
        <v>944549</v>
      </c>
      <c r="F10" s="400">
        <v>65953575</v>
      </c>
      <c r="G10" s="400">
        <v>2267378</v>
      </c>
      <c r="H10" s="400">
        <v>106417770</v>
      </c>
      <c r="I10" s="400">
        <v>2257046</v>
      </c>
      <c r="J10" s="400">
        <v>28037425</v>
      </c>
      <c r="K10" s="400">
        <v>6830098</v>
      </c>
      <c r="L10" s="400">
        <v>239286</v>
      </c>
      <c r="M10" s="400">
        <v>91917</v>
      </c>
      <c r="N10" s="400">
        <v>110529</v>
      </c>
      <c r="O10" s="400">
        <v>7271830</v>
      </c>
      <c r="P10" s="400">
        <v>10131586</v>
      </c>
      <c r="Q10" s="400">
        <v>57184989</v>
      </c>
      <c r="R10" s="400">
        <v>2423307</v>
      </c>
      <c r="S10" s="400">
        <v>275446</v>
      </c>
      <c r="T10" s="400">
        <v>2921476</v>
      </c>
      <c r="U10" s="400">
        <v>992808</v>
      </c>
      <c r="V10" s="400">
        <v>64105523</v>
      </c>
      <c r="W10" s="400">
        <v>1842081</v>
      </c>
      <c r="X10" s="400">
        <v>992808</v>
      </c>
      <c r="Y10" s="400">
        <v>63266527</v>
      </c>
      <c r="Z10" s="400">
        <v>2744168</v>
      </c>
      <c r="AA10" s="401" t="s">
        <v>1161</v>
      </c>
      <c r="AB10" s="400">
        <v>7871141</v>
      </c>
      <c r="AC10" s="400">
        <v>62733</v>
      </c>
    </row>
    <row r="11" spans="1:29">
      <c r="A11" s="401">
        <v>2012</v>
      </c>
      <c r="B11" s="401">
        <v>8</v>
      </c>
      <c r="C11" s="400">
        <v>24602681</v>
      </c>
      <c r="D11" s="400">
        <v>12456858</v>
      </c>
      <c r="E11" s="400">
        <v>919233</v>
      </c>
      <c r="F11" s="400">
        <v>65766972</v>
      </c>
      <c r="G11" s="400">
        <v>2255280</v>
      </c>
      <c r="H11" s="400">
        <v>106001024</v>
      </c>
      <c r="I11" s="400">
        <v>2245049</v>
      </c>
      <c r="J11" s="400">
        <v>27676887</v>
      </c>
      <c r="K11" s="400">
        <v>6840764</v>
      </c>
      <c r="L11" s="400">
        <v>228438</v>
      </c>
      <c r="M11" s="400">
        <v>84811</v>
      </c>
      <c r="N11" s="400">
        <v>109014</v>
      </c>
      <c r="O11" s="400">
        <v>7263027</v>
      </c>
      <c r="P11" s="400">
        <v>10590950</v>
      </c>
      <c r="Q11" s="400">
        <v>56662017</v>
      </c>
      <c r="R11" s="400">
        <v>2427785</v>
      </c>
      <c r="S11" s="400">
        <v>301966</v>
      </c>
      <c r="T11" s="400">
        <v>3043952</v>
      </c>
      <c r="U11" s="400">
        <v>965490</v>
      </c>
      <c r="V11" s="400">
        <v>63674477</v>
      </c>
      <c r="W11" s="400">
        <v>1920293</v>
      </c>
      <c r="X11" s="400">
        <v>965490</v>
      </c>
      <c r="Y11" s="400">
        <v>68568505</v>
      </c>
      <c r="Z11" s="400">
        <v>2700812</v>
      </c>
      <c r="AA11" s="401" t="s">
        <v>1161</v>
      </c>
      <c r="AB11" s="400">
        <v>6843735</v>
      </c>
      <c r="AC11" s="400">
        <v>68567</v>
      </c>
    </row>
    <row r="12" spans="1:29">
      <c r="A12" s="401">
        <v>2012</v>
      </c>
      <c r="B12" s="401">
        <v>9</v>
      </c>
      <c r="C12" s="400">
        <v>23572665</v>
      </c>
      <c r="D12" s="400">
        <v>11777848</v>
      </c>
      <c r="E12" s="400">
        <v>893596</v>
      </c>
      <c r="F12" s="400">
        <v>63331018</v>
      </c>
      <c r="G12" s="400">
        <v>2164730</v>
      </c>
      <c r="H12" s="400">
        <v>101739857</v>
      </c>
      <c r="I12" s="400">
        <v>2155150</v>
      </c>
      <c r="J12" s="400">
        <v>27003950</v>
      </c>
      <c r="K12" s="400">
        <v>6767424</v>
      </c>
      <c r="L12" s="400">
        <v>225632</v>
      </c>
      <c r="M12" s="400">
        <v>85309</v>
      </c>
      <c r="N12" s="400">
        <v>110960</v>
      </c>
      <c r="O12" s="400">
        <v>7189325</v>
      </c>
      <c r="P12" s="400">
        <v>10299352</v>
      </c>
      <c r="Q12" s="400">
        <v>57820288</v>
      </c>
      <c r="R12" s="400">
        <v>20250773</v>
      </c>
      <c r="S12" s="400">
        <v>302675</v>
      </c>
      <c r="T12" s="400">
        <v>2837334</v>
      </c>
      <c r="U12" s="400">
        <v>924040</v>
      </c>
      <c r="V12" s="400">
        <v>82413224</v>
      </c>
      <c r="W12" s="400">
        <v>1767502</v>
      </c>
      <c r="X12" s="400">
        <v>924040</v>
      </c>
      <c r="Y12" s="400">
        <v>70122046</v>
      </c>
      <c r="Z12" s="400">
        <v>2488973</v>
      </c>
      <c r="AA12" s="401" t="s">
        <v>1161</v>
      </c>
      <c r="AB12" s="400">
        <v>7677659</v>
      </c>
      <c r="AC12" s="400">
        <v>70886</v>
      </c>
    </row>
    <row r="13" spans="1:29">
      <c r="A13" s="401">
        <v>2012</v>
      </c>
      <c r="B13" s="401">
        <v>10</v>
      </c>
      <c r="C13" s="400">
        <v>25890844</v>
      </c>
      <c r="D13" s="400">
        <v>12500201</v>
      </c>
      <c r="E13" s="400">
        <v>945315</v>
      </c>
      <c r="F13" s="400">
        <v>67003056</v>
      </c>
      <c r="G13" s="400">
        <v>2263632</v>
      </c>
      <c r="H13" s="400">
        <v>108603048</v>
      </c>
      <c r="I13" s="400">
        <v>2253918</v>
      </c>
      <c r="J13" s="400">
        <v>28052131</v>
      </c>
      <c r="K13" s="400">
        <v>7124067</v>
      </c>
      <c r="L13" s="400">
        <v>245970</v>
      </c>
      <c r="M13" s="400">
        <v>96674</v>
      </c>
      <c r="N13" s="400">
        <v>121062</v>
      </c>
      <c r="O13" s="400">
        <v>7587773</v>
      </c>
      <c r="P13" s="400">
        <v>10573630</v>
      </c>
      <c r="Q13" s="400">
        <v>50246963</v>
      </c>
      <c r="R13" s="400">
        <v>2317390</v>
      </c>
      <c r="S13" s="400">
        <v>265015</v>
      </c>
      <c r="T13" s="400">
        <v>3044319</v>
      </c>
      <c r="U13" s="400">
        <v>955659</v>
      </c>
      <c r="V13" s="400">
        <v>57125995</v>
      </c>
      <c r="W13" s="400">
        <v>1873022</v>
      </c>
      <c r="X13" s="400">
        <v>955659</v>
      </c>
      <c r="Y13" s="400">
        <v>64416723</v>
      </c>
      <c r="Z13" s="400">
        <v>2716763</v>
      </c>
      <c r="AA13" s="401" t="s">
        <v>1161</v>
      </c>
      <c r="AB13" s="400">
        <v>7750386</v>
      </c>
      <c r="AC13" s="400">
        <v>64269</v>
      </c>
    </row>
    <row r="14" spans="1:29">
      <c r="A14" s="401">
        <v>2012</v>
      </c>
      <c r="B14" s="401">
        <v>11</v>
      </c>
      <c r="C14" s="400">
        <v>24389468</v>
      </c>
      <c r="D14" s="400">
        <v>11718235</v>
      </c>
      <c r="E14" s="400">
        <v>898265</v>
      </c>
      <c r="F14" s="400">
        <v>63373052</v>
      </c>
      <c r="G14" s="400">
        <v>2193047</v>
      </c>
      <c r="H14" s="400">
        <v>102572067</v>
      </c>
      <c r="I14" s="400">
        <v>2184009</v>
      </c>
      <c r="J14" s="400">
        <v>26613921</v>
      </c>
      <c r="K14" s="400">
        <v>6953406</v>
      </c>
      <c r="L14" s="400">
        <v>229929</v>
      </c>
      <c r="M14" s="400">
        <v>100719</v>
      </c>
      <c r="N14" s="400">
        <v>122625</v>
      </c>
      <c r="O14" s="400">
        <v>7406679</v>
      </c>
      <c r="P14" s="400">
        <v>10359294</v>
      </c>
      <c r="Q14" s="400">
        <v>59309218</v>
      </c>
      <c r="R14" s="400">
        <v>2339395</v>
      </c>
      <c r="S14" s="400">
        <v>309074</v>
      </c>
      <c r="T14" s="400">
        <v>2957311</v>
      </c>
      <c r="U14" s="400">
        <v>902036</v>
      </c>
      <c r="V14" s="400">
        <v>66122209</v>
      </c>
      <c r="W14" s="400">
        <v>1873648</v>
      </c>
      <c r="X14" s="400">
        <v>902012</v>
      </c>
      <c r="Y14" s="400">
        <v>60755431</v>
      </c>
      <c r="Z14" s="400">
        <v>3300729</v>
      </c>
      <c r="AA14" s="401" t="s">
        <v>1161</v>
      </c>
      <c r="AB14" s="400">
        <v>8086288</v>
      </c>
      <c r="AC14" s="400">
        <v>56514</v>
      </c>
    </row>
    <row r="15" spans="1:29">
      <c r="A15" s="401">
        <v>2012</v>
      </c>
      <c r="B15" s="401">
        <v>12</v>
      </c>
      <c r="C15" s="400">
        <v>25317598</v>
      </c>
      <c r="D15" s="400">
        <v>11938452</v>
      </c>
      <c r="E15" s="400">
        <v>889343</v>
      </c>
      <c r="F15" s="400">
        <v>61379132</v>
      </c>
      <c r="G15" s="400">
        <v>2228277</v>
      </c>
      <c r="H15" s="400">
        <v>101752802</v>
      </c>
      <c r="I15" s="400">
        <v>2219283</v>
      </c>
      <c r="J15" s="400">
        <v>25516554</v>
      </c>
      <c r="K15" s="400">
        <v>7225632</v>
      </c>
      <c r="L15" s="400">
        <v>244355</v>
      </c>
      <c r="M15" s="400">
        <v>112666</v>
      </c>
      <c r="N15" s="400">
        <v>108888</v>
      </c>
      <c r="O15" s="400">
        <v>7691541</v>
      </c>
      <c r="P15" s="400">
        <v>10594813</v>
      </c>
      <c r="Q15" s="400">
        <v>63578185</v>
      </c>
      <c r="R15" s="400">
        <v>2297605</v>
      </c>
      <c r="S15" s="400">
        <v>434393</v>
      </c>
      <c r="T15" s="400">
        <v>2901777</v>
      </c>
      <c r="U15" s="400">
        <v>919148</v>
      </c>
      <c r="V15" s="400">
        <v>70351009</v>
      </c>
      <c r="W15" s="400">
        <v>1877531</v>
      </c>
      <c r="X15" s="400">
        <v>919148</v>
      </c>
      <c r="Y15" s="400">
        <v>63413198</v>
      </c>
      <c r="Z15" s="400">
        <v>2619382</v>
      </c>
      <c r="AA15" s="401" t="s">
        <v>1161</v>
      </c>
      <c r="AB15" s="400">
        <v>8287284</v>
      </c>
      <c r="AC15" s="400">
        <v>61917</v>
      </c>
    </row>
    <row r="16" spans="1:29">
      <c r="A16" s="399" t="s">
        <v>1162</v>
      </c>
      <c r="B16" s="399"/>
      <c r="C16" s="397">
        <v>281156689</v>
      </c>
      <c r="D16" s="397">
        <v>150720632</v>
      </c>
      <c r="E16" s="397">
        <v>10687865</v>
      </c>
      <c r="F16" s="397">
        <v>780729883</v>
      </c>
      <c r="G16" s="397">
        <v>27012215</v>
      </c>
      <c r="H16" s="397">
        <v>1250307284</v>
      </c>
      <c r="I16" s="397">
        <v>26891617</v>
      </c>
      <c r="J16" s="397">
        <v>332375481</v>
      </c>
      <c r="K16" s="397">
        <v>79082988</v>
      </c>
      <c r="L16" s="397">
        <v>2856925</v>
      </c>
      <c r="M16" s="397">
        <v>1115011</v>
      </c>
      <c r="N16" s="397">
        <v>1432985</v>
      </c>
      <c r="O16" s="397">
        <v>84487909</v>
      </c>
      <c r="P16" s="397">
        <v>118288769</v>
      </c>
      <c r="Q16" s="397">
        <v>670218500</v>
      </c>
      <c r="R16" s="397">
        <v>46913220</v>
      </c>
      <c r="S16" s="397">
        <v>3557608</v>
      </c>
      <c r="T16" s="397">
        <v>35762492</v>
      </c>
      <c r="U16" s="397">
        <v>11994337</v>
      </c>
      <c r="V16" s="397">
        <v>772367524</v>
      </c>
      <c r="W16" s="397">
        <v>22929014</v>
      </c>
      <c r="X16" s="397">
        <v>11993494</v>
      </c>
      <c r="Y16" s="397">
        <v>733489719</v>
      </c>
      <c r="Z16" s="397">
        <v>34823419</v>
      </c>
      <c r="AA16" s="398" t="s">
        <v>1161</v>
      </c>
      <c r="AB16" s="397">
        <v>91839894</v>
      </c>
      <c r="AC16" s="397">
        <v>708835</v>
      </c>
    </row>
    <row r="17" spans="3:4">
      <c r="C17" t="s">
        <v>1160</v>
      </c>
    </row>
    <row r="18" spans="3:4">
      <c r="C18" t="s">
        <v>1159</v>
      </c>
      <c r="D18" s="105">
        <f>(K16+M16)/365</f>
        <v>219720.54520547946</v>
      </c>
    </row>
    <row r="19" spans="3:4">
      <c r="C19" t="s">
        <v>617</v>
      </c>
      <c r="D19" s="105">
        <f>(C16+E16)*1000/(K16+M16)</f>
        <v>3639.0503209437929</v>
      </c>
    </row>
    <row r="20" spans="3:4">
      <c r="C20" t="s">
        <v>618</v>
      </c>
      <c r="D20" s="92">
        <f>(Q16+S16)/(K16+M16)</f>
        <v>8.40140797029113</v>
      </c>
    </row>
    <row r="21" spans="3:4">
      <c r="C21" t="s">
        <v>1158</v>
      </c>
      <c r="D21" s="92">
        <f>(Y16+Z16)/(K16+M16)</f>
        <v>9.5802033414823722</v>
      </c>
    </row>
    <row r="22" spans="3:4">
      <c r="C22" t="s">
        <v>1157</v>
      </c>
      <c r="D22" s="105">
        <f>AB16*1000/(K16+M16)</f>
        <v>1145.1644074062247</v>
      </c>
    </row>
    <row r="23" spans="3:4">
      <c r="C23" t="s">
        <v>1156</v>
      </c>
      <c r="D23" s="92">
        <f>AC16/(C16+E16)</f>
        <v>2.4288100986801352E-3</v>
      </c>
    </row>
    <row r="25" spans="3:4">
      <c r="C25" t="s">
        <v>1155</v>
      </c>
      <c r="D25" t="s">
        <v>1154</v>
      </c>
    </row>
  </sheetData>
  <mergeCells count="26">
    <mergeCell ref="Q1:Q3"/>
    <mergeCell ref="R1:R3"/>
    <mergeCell ref="S1:S3"/>
    <mergeCell ref="AB1:AB3"/>
    <mergeCell ref="AC1:AC3"/>
    <mergeCell ref="T1:T3"/>
    <mergeCell ref="U1:U3"/>
    <mergeCell ref="V1:V3"/>
    <mergeCell ref="Y1:Y3"/>
    <mergeCell ref="Z1:Z3"/>
    <mergeCell ref="AA1:AA3"/>
    <mergeCell ref="L1:L3"/>
    <mergeCell ref="M1:M3"/>
    <mergeCell ref="N1:N3"/>
    <mergeCell ref="O1:O3"/>
    <mergeCell ref="P1:P3"/>
    <mergeCell ref="F1:F3"/>
    <mergeCell ref="G1:G3"/>
    <mergeCell ref="H1:H3"/>
    <mergeCell ref="I1:I3"/>
    <mergeCell ref="K1:K3"/>
    <mergeCell ref="A1:A3"/>
    <mergeCell ref="B1:B3"/>
    <mergeCell ref="C1:C3"/>
    <mergeCell ref="D1:D3"/>
    <mergeCell ref="E1:E3"/>
  </mergeCells>
  <pageMargins left="0.7" right="0.7" top="0.75" bottom="0.75" header="0.3" footer="0.3"/>
  <pageSetup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9"/>
  <sheetViews>
    <sheetView showGridLines="0" topLeftCell="A85" workbookViewId="0"/>
  </sheetViews>
  <sheetFormatPr defaultRowHeight="15"/>
  <cols>
    <col min="2" max="2" width="17.42578125" customWidth="1"/>
    <col min="3" max="3" width="14.7109375" customWidth="1"/>
    <col min="4" max="4" width="12.28515625" customWidth="1"/>
    <col min="5" max="5" width="12.8554687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3045</v>
      </c>
    </row>
    <row r="5" spans="1:8" s="1" customFormat="1" ht="12.75" customHeight="1">
      <c r="A5" s="750" t="s">
        <v>41</v>
      </c>
      <c r="B5" s="750"/>
      <c r="C5" s="750"/>
      <c r="D5" s="750"/>
      <c r="E5" s="4" t="s">
        <v>40</v>
      </c>
      <c r="F5" s="3"/>
      <c r="G5" s="168"/>
      <c r="H5" s="767"/>
    </row>
    <row r="6" spans="1:8" s="1" customFormat="1" ht="12.75" customHeight="1">
      <c r="A6" s="168"/>
      <c r="B6" s="168"/>
      <c r="C6" s="168"/>
      <c r="D6" s="168"/>
      <c r="E6" s="3"/>
      <c r="F6" s="3"/>
      <c r="G6" s="168"/>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v>
      </c>
      <c r="H18" s="3"/>
    </row>
    <row r="19" spans="1:8" s="1" customFormat="1" ht="12.75" customHeight="1">
      <c r="A19" s="169"/>
      <c r="B19" s="169" t="s">
        <v>80</v>
      </c>
      <c r="C19" s="169"/>
      <c r="D19" s="169"/>
      <c r="E19" s="162" t="s">
        <v>1</v>
      </c>
      <c r="F19" s="172"/>
      <c r="G19" s="173" t="s">
        <v>3005</v>
      </c>
      <c r="H19" s="3"/>
    </row>
    <row r="20" spans="1:8" s="1" customFormat="1" ht="12.75" customHeight="1">
      <c r="A20" s="169"/>
      <c r="B20" s="169" t="s">
        <v>79</v>
      </c>
      <c r="C20" s="169"/>
      <c r="D20" s="169"/>
      <c r="E20" s="162" t="s">
        <v>78</v>
      </c>
      <c r="F20" s="172"/>
      <c r="G20" s="310"/>
      <c r="H20" s="121"/>
    </row>
    <row r="21" spans="1:8" s="1" customFormat="1" ht="12.75" customHeight="1">
      <c r="A21" s="169"/>
      <c r="B21" s="169" t="s">
        <v>77</v>
      </c>
      <c r="C21" s="169"/>
      <c r="D21" s="169"/>
      <c r="E21" s="162" t="s">
        <v>76</v>
      </c>
      <c r="F21" s="172"/>
      <c r="G21" s="310">
        <v>10000</v>
      </c>
      <c r="H21" s="121" t="s">
        <v>1062</v>
      </c>
    </row>
    <row r="22" spans="1:8" s="1" customFormat="1" ht="12.75" customHeight="1">
      <c r="A22" s="169"/>
      <c r="B22" s="169" t="s">
        <v>75</v>
      </c>
      <c r="C22" s="169"/>
      <c r="D22" s="169"/>
      <c r="E22" s="162" t="s">
        <v>74</v>
      </c>
      <c r="F22" s="170"/>
      <c r="G22" s="310">
        <v>666498</v>
      </c>
      <c r="H22" s="128" t="s">
        <v>1152</v>
      </c>
    </row>
    <row r="23" spans="1:8" s="1" customFormat="1" ht="12.75" customHeight="1">
      <c r="A23" s="169"/>
      <c r="B23" s="169" t="s">
        <v>73</v>
      </c>
      <c r="C23" s="169"/>
      <c r="D23" s="169"/>
      <c r="E23" s="162" t="s">
        <v>49</v>
      </c>
      <c r="F23" s="170"/>
      <c r="G23" s="310">
        <v>7999</v>
      </c>
      <c r="H23" s="128" t="s">
        <v>3013</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40</v>
      </c>
      <c r="H30" s="121" t="s">
        <v>1063</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1065</v>
      </c>
      <c r="H42" s="3" t="s">
        <v>1153</v>
      </c>
    </row>
    <row r="43" spans="1:8" s="1" customFormat="1" ht="12.75" customHeight="1">
      <c r="A43" s="169"/>
      <c r="B43" s="169" t="s">
        <v>58</v>
      </c>
      <c r="C43" s="169"/>
      <c r="D43" s="169"/>
      <c r="E43" s="162" t="s">
        <v>56</v>
      </c>
      <c r="F43" s="170"/>
      <c r="G43" s="173">
        <v>1.2</v>
      </c>
      <c r="H43" s="3" t="s">
        <v>3321</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0.06</v>
      </c>
      <c r="H49" s="3" t="s">
        <v>3324</v>
      </c>
    </row>
    <row r="50" spans="1:8" s="1" customFormat="1" ht="12.75" customHeight="1">
      <c r="A50" s="169"/>
      <c r="B50" s="163" t="s">
        <v>747</v>
      </c>
      <c r="C50" s="169"/>
      <c r="D50" s="169"/>
      <c r="E50" s="162" t="s">
        <v>49</v>
      </c>
      <c r="F50" s="170"/>
      <c r="G50" s="291">
        <v>0.44</v>
      </c>
      <c r="H50" s="3" t="s">
        <v>3324</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328</v>
      </c>
      <c r="H59" s="3" t="s">
        <v>3116</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1</v>
      </c>
      <c r="H65" s="3" t="s">
        <v>1058</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0</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1</v>
      </c>
      <c r="H80" s="3" t="s">
        <v>1060</v>
      </c>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0</v>
      </c>
      <c r="H82" s="3"/>
    </row>
    <row r="83" spans="1:8" s="1" customFormat="1" ht="12.75" customHeight="1">
      <c r="A83" s="169"/>
      <c r="B83" s="163"/>
      <c r="C83" s="169" t="s">
        <v>737</v>
      </c>
      <c r="D83" s="169"/>
      <c r="E83" s="162" t="s">
        <v>42</v>
      </c>
      <c r="F83" s="184"/>
      <c r="G83" s="189">
        <v>0</v>
      </c>
      <c r="H83" s="3"/>
    </row>
    <row r="84" spans="1:8">
      <c r="A84" s="169"/>
      <c r="B84" s="163"/>
      <c r="C84" s="169" t="s">
        <v>738</v>
      </c>
      <c r="D84" s="169"/>
      <c r="E84" s="162" t="s">
        <v>42</v>
      </c>
      <c r="F84" s="184"/>
      <c r="G84" s="189">
        <v>0</v>
      </c>
      <c r="H84" s="3"/>
    </row>
    <row r="85" spans="1:8">
      <c r="A85" s="169"/>
      <c r="B85" s="163"/>
      <c r="C85" s="169" t="s">
        <v>739</v>
      </c>
      <c r="D85" s="169"/>
      <c r="E85" s="162" t="s">
        <v>42</v>
      </c>
      <c r="F85" s="184"/>
      <c r="G85" s="189">
        <v>2000</v>
      </c>
      <c r="H85" s="3" t="s">
        <v>1061</v>
      </c>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row r="90" spans="1:8">
      <c r="H90" s="3"/>
    </row>
    <row r="91" spans="1:8">
      <c r="A91" s="395" t="s">
        <v>1147</v>
      </c>
      <c r="B91" s="395" t="s">
        <v>642</v>
      </c>
      <c r="C91" s="395" t="s">
        <v>1073</v>
      </c>
    </row>
    <row r="92" spans="1:8">
      <c r="A92" s="217">
        <v>40909</v>
      </c>
      <c r="B92">
        <v>17736417</v>
      </c>
      <c r="C92">
        <v>16967112</v>
      </c>
    </row>
    <row r="93" spans="1:8">
      <c r="A93" s="217">
        <v>40940</v>
      </c>
      <c r="B93">
        <v>17044952</v>
      </c>
      <c r="C93">
        <v>16221720</v>
      </c>
    </row>
    <row r="94" spans="1:8">
      <c r="A94" s="217">
        <v>40969</v>
      </c>
      <c r="B94">
        <v>19214133</v>
      </c>
      <c r="C94">
        <v>17992854</v>
      </c>
    </row>
    <row r="95" spans="1:8">
      <c r="A95" s="217">
        <v>41000</v>
      </c>
      <c r="B95">
        <v>19225589</v>
      </c>
      <c r="C95">
        <v>18339869</v>
      </c>
    </row>
    <row r="96" spans="1:8">
      <c r="A96" s="217">
        <v>41030</v>
      </c>
      <c r="B96">
        <v>21028680</v>
      </c>
      <c r="C96">
        <v>19974404</v>
      </c>
    </row>
    <row r="97" spans="1:3">
      <c r="A97" s="217">
        <v>41061</v>
      </c>
      <c r="B97">
        <v>21056343</v>
      </c>
      <c r="C97">
        <v>19934033</v>
      </c>
    </row>
    <row r="98" spans="1:3">
      <c r="A98" s="217">
        <v>41091</v>
      </c>
      <c r="B98">
        <v>22367387</v>
      </c>
      <c r="C98">
        <v>20977995</v>
      </c>
    </row>
    <row r="99" spans="1:3">
      <c r="A99" s="217">
        <v>41122</v>
      </c>
      <c r="B99">
        <v>23684464</v>
      </c>
      <c r="C99">
        <v>21838344</v>
      </c>
    </row>
    <row r="100" spans="1:3">
      <c r="A100" s="217">
        <v>41153</v>
      </c>
      <c r="B100">
        <v>23957093</v>
      </c>
      <c r="C100">
        <v>21885767</v>
      </c>
    </row>
    <row r="101" spans="1:3">
      <c r="A101" s="217">
        <v>41183</v>
      </c>
      <c r="B101">
        <v>24803486</v>
      </c>
      <c r="C101">
        <v>23223747</v>
      </c>
    </row>
    <row r="102" spans="1:3">
      <c r="A102" s="217">
        <v>41214</v>
      </c>
      <c r="B102">
        <v>23500691</v>
      </c>
      <c r="C102">
        <v>22059233</v>
      </c>
    </row>
    <row r="103" spans="1:3">
      <c r="A103" s="217">
        <v>41244</v>
      </c>
      <c r="B103">
        <v>25349334</v>
      </c>
      <c r="C103">
        <v>23856529</v>
      </c>
    </row>
    <row r="104" spans="1:3">
      <c r="A104" t="s">
        <v>479</v>
      </c>
      <c r="B104">
        <f>SUM(B92:B103)</f>
        <v>258968569</v>
      </c>
      <c r="C104">
        <f>SUM(C92:C103)</f>
        <v>243271607</v>
      </c>
    </row>
    <row r="105" spans="1:3">
      <c r="B105" t="s">
        <v>1151</v>
      </c>
      <c r="C105" s="105">
        <f>C104/365</f>
        <v>666497.55342465756</v>
      </c>
    </row>
    <row r="106" spans="1:3">
      <c r="B106" t="s">
        <v>617</v>
      </c>
      <c r="C106" s="105">
        <f>B104*1000/C104</f>
        <v>1064.5244309172504</v>
      </c>
    </row>
    <row r="107" spans="1:3">
      <c r="A107" t="s">
        <v>1148</v>
      </c>
    </row>
    <row r="108" spans="1:3">
      <c r="A108" t="s">
        <v>1149</v>
      </c>
      <c r="B108" t="s">
        <v>1150</v>
      </c>
    </row>
    <row r="109" spans="1:3">
      <c r="A109" t="s">
        <v>638</v>
      </c>
      <c r="B109" t="s">
        <v>3014</v>
      </c>
    </row>
  </sheetData>
  <mergeCells count="2">
    <mergeCell ref="H4:H6"/>
    <mergeCell ref="A5:D5"/>
  </mergeCells>
  <pageMargins left="0.7" right="0.7" top="0.75" bottom="0.75" header="0.3" footer="0.3"/>
  <pageSetup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190"/>
  <sheetViews>
    <sheetView workbookViewId="0">
      <selection activeCell="G2" sqref="G2"/>
    </sheetView>
  </sheetViews>
  <sheetFormatPr defaultRowHeight="15"/>
  <cols>
    <col min="1" max="1" width="15.140625" style="105" bestFit="1" customWidth="1"/>
    <col min="3" max="3" width="10" bestFit="1" customWidth="1"/>
  </cols>
  <sheetData>
    <row r="1" spans="1:7" s="90" customFormat="1">
      <c r="A1" s="214" t="s">
        <v>3038</v>
      </c>
      <c r="C1" s="214">
        <f>C2*1000/D2</f>
        <v>1062.482763905705</v>
      </c>
      <c r="D1" s="214">
        <f>D2/365</f>
        <v>666548.8383561644</v>
      </c>
      <c r="E1" s="91">
        <f>E2/D2</f>
        <v>1.1966350770560437</v>
      </c>
      <c r="G1" s="539" t="s">
        <v>3341</v>
      </c>
    </row>
    <row r="2" spans="1:7">
      <c r="A2" s="214" t="s">
        <v>1528</v>
      </c>
      <c r="C2">
        <f>SUM(C4:C9190)</f>
        <v>258491778</v>
      </c>
      <c r="D2">
        <f t="shared" ref="D2:E2" si="0">SUM(D4:D9190)</f>
        <v>243290326</v>
      </c>
      <c r="E2">
        <f t="shared" si="0"/>
        <v>291129738</v>
      </c>
    </row>
    <row r="3" spans="1:7">
      <c r="A3" s="105" t="s">
        <v>3039</v>
      </c>
      <c r="B3" t="s">
        <v>1193</v>
      </c>
      <c r="C3" t="s">
        <v>3317</v>
      </c>
      <c r="D3" t="s">
        <v>3318</v>
      </c>
      <c r="E3" t="s">
        <v>3319</v>
      </c>
      <c r="F3" t="s">
        <v>3037</v>
      </c>
    </row>
    <row r="4" spans="1:7">
      <c r="A4" s="105">
        <v>33007000110000</v>
      </c>
      <c r="B4">
        <v>2012</v>
      </c>
      <c r="C4">
        <v>0</v>
      </c>
      <c r="D4">
        <v>0</v>
      </c>
      <c r="E4">
        <v>0</v>
      </c>
      <c r="F4">
        <v>9356</v>
      </c>
    </row>
    <row r="5" spans="1:7">
      <c r="A5" s="105">
        <v>33007000140000</v>
      </c>
      <c r="B5">
        <v>2012</v>
      </c>
      <c r="C5">
        <v>0</v>
      </c>
      <c r="D5">
        <v>0</v>
      </c>
      <c r="E5">
        <v>0</v>
      </c>
      <c r="F5">
        <v>9390</v>
      </c>
    </row>
    <row r="6" spans="1:7">
      <c r="A6" s="105">
        <v>33007000260000</v>
      </c>
      <c r="B6">
        <v>2012</v>
      </c>
      <c r="C6">
        <v>9334</v>
      </c>
      <c r="D6">
        <v>26215</v>
      </c>
      <c r="E6">
        <v>13214</v>
      </c>
      <c r="F6">
        <v>13292</v>
      </c>
    </row>
    <row r="7" spans="1:7">
      <c r="A7" s="105">
        <v>33007000380000</v>
      </c>
      <c r="B7">
        <v>2012</v>
      </c>
      <c r="C7">
        <v>1230</v>
      </c>
      <c r="D7">
        <v>1930</v>
      </c>
      <c r="E7">
        <v>9118</v>
      </c>
      <c r="F7">
        <v>9445</v>
      </c>
    </row>
    <row r="8" spans="1:7">
      <c r="A8" s="105">
        <v>33007000400000</v>
      </c>
      <c r="B8">
        <v>2012</v>
      </c>
      <c r="C8">
        <v>1666</v>
      </c>
      <c r="D8">
        <v>5145</v>
      </c>
      <c r="E8">
        <v>16105</v>
      </c>
      <c r="F8">
        <v>9402</v>
      </c>
    </row>
    <row r="9" spans="1:7">
      <c r="A9" s="105">
        <v>33007000520000</v>
      </c>
      <c r="B9">
        <v>2012</v>
      </c>
      <c r="C9">
        <v>2396</v>
      </c>
      <c r="D9">
        <v>8653</v>
      </c>
      <c r="E9">
        <v>430216</v>
      </c>
      <c r="F9">
        <v>8159</v>
      </c>
    </row>
    <row r="10" spans="1:7">
      <c r="A10" s="105">
        <v>33007000610000</v>
      </c>
      <c r="B10">
        <v>2012</v>
      </c>
      <c r="C10">
        <v>2894</v>
      </c>
      <c r="D10">
        <v>3879</v>
      </c>
      <c r="E10">
        <v>101081</v>
      </c>
      <c r="F10">
        <v>9186</v>
      </c>
    </row>
    <row r="11" spans="1:7">
      <c r="A11" s="105">
        <v>33007000620000</v>
      </c>
      <c r="B11">
        <v>2012</v>
      </c>
      <c r="C11">
        <v>3432</v>
      </c>
      <c r="D11">
        <v>11330</v>
      </c>
      <c r="E11">
        <v>321287</v>
      </c>
      <c r="F11">
        <v>9326</v>
      </c>
    </row>
    <row r="12" spans="1:7">
      <c r="A12" s="105">
        <v>33007000690000</v>
      </c>
      <c r="B12">
        <v>2012</v>
      </c>
      <c r="C12">
        <v>544</v>
      </c>
      <c r="D12">
        <v>5779</v>
      </c>
      <c r="E12">
        <v>43853</v>
      </c>
      <c r="F12">
        <v>9039</v>
      </c>
    </row>
    <row r="13" spans="1:7">
      <c r="A13" s="105">
        <v>33007000750000</v>
      </c>
      <c r="B13">
        <v>2012</v>
      </c>
      <c r="C13">
        <v>3777</v>
      </c>
      <c r="D13">
        <v>11735</v>
      </c>
      <c r="E13">
        <v>55207</v>
      </c>
      <c r="F13">
        <v>8956</v>
      </c>
    </row>
    <row r="14" spans="1:7">
      <c r="A14" s="105">
        <v>33007000800000</v>
      </c>
      <c r="B14">
        <v>2012</v>
      </c>
      <c r="C14">
        <v>1700</v>
      </c>
      <c r="D14">
        <v>7564</v>
      </c>
      <c r="E14">
        <v>19363</v>
      </c>
      <c r="F14">
        <v>9127</v>
      </c>
    </row>
    <row r="15" spans="1:7">
      <c r="A15" s="105">
        <v>33007000880000</v>
      </c>
      <c r="B15">
        <v>2012</v>
      </c>
      <c r="C15">
        <v>382</v>
      </c>
      <c r="D15">
        <v>3653</v>
      </c>
      <c r="E15">
        <v>26539</v>
      </c>
      <c r="F15">
        <v>9058</v>
      </c>
    </row>
    <row r="16" spans="1:7">
      <c r="A16" s="105">
        <v>33007000890000</v>
      </c>
      <c r="B16">
        <v>2012</v>
      </c>
      <c r="C16">
        <v>0</v>
      </c>
      <c r="D16">
        <v>0</v>
      </c>
      <c r="E16">
        <v>0</v>
      </c>
      <c r="F16">
        <v>11900</v>
      </c>
    </row>
    <row r="17" spans="1:6">
      <c r="A17" s="105">
        <v>33007000920000</v>
      </c>
      <c r="B17">
        <v>2012</v>
      </c>
      <c r="C17">
        <v>1222</v>
      </c>
      <c r="D17">
        <v>7804</v>
      </c>
      <c r="E17">
        <v>15922</v>
      </c>
      <c r="F17">
        <v>9077</v>
      </c>
    </row>
    <row r="18" spans="1:6">
      <c r="A18" s="105">
        <v>33007000940000</v>
      </c>
      <c r="B18">
        <v>2012</v>
      </c>
      <c r="C18">
        <v>768</v>
      </c>
      <c r="D18">
        <v>4119</v>
      </c>
      <c r="E18">
        <v>119081</v>
      </c>
      <c r="F18">
        <v>10475</v>
      </c>
    </row>
    <row r="19" spans="1:6">
      <c r="A19" s="105">
        <v>33007000960000</v>
      </c>
      <c r="B19">
        <v>2012</v>
      </c>
      <c r="C19">
        <v>532</v>
      </c>
      <c r="D19">
        <v>3680</v>
      </c>
      <c r="E19">
        <v>53142</v>
      </c>
      <c r="F19">
        <v>9154</v>
      </c>
    </row>
    <row r="20" spans="1:6">
      <c r="A20" s="105">
        <v>33007001020000</v>
      </c>
      <c r="B20">
        <v>2012</v>
      </c>
      <c r="C20">
        <v>808</v>
      </c>
      <c r="D20">
        <v>9927</v>
      </c>
      <c r="E20">
        <v>166350</v>
      </c>
      <c r="F20">
        <v>8874</v>
      </c>
    </row>
    <row r="21" spans="1:6">
      <c r="A21" s="105">
        <v>33007001030000</v>
      </c>
      <c r="B21">
        <v>2012</v>
      </c>
      <c r="C21">
        <v>603</v>
      </c>
      <c r="D21">
        <v>6136</v>
      </c>
      <c r="E21">
        <v>72317</v>
      </c>
      <c r="F21">
        <v>9199</v>
      </c>
    </row>
    <row r="22" spans="1:6">
      <c r="A22" s="105">
        <v>33007001070000</v>
      </c>
      <c r="B22">
        <v>2012</v>
      </c>
      <c r="C22">
        <v>1854</v>
      </c>
      <c r="D22">
        <v>5018</v>
      </c>
      <c r="E22">
        <v>30853</v>
      </c>
      <c r="F22">
        <v>9130</v>
      </c>
    </row>
    <row r="23" spans="1:6">
      <c r="A23" s="105">
        <v>33007001150000</v>
      </c>
      <c r="B23">
        <v>2012</v>
      </c>
      <c r="C23">
        <v>952</v>
      </c>
      <c r="D23">
        <v>6366</v>
      </c>
      <c r="E23">
        <v>87755</v>
      </c>
      <c r="F23">
        <v>9051</v>
      </c>
    </row>
    <row r="24" spans="1:6">
      <c r="A24" s="105">
        <v>33007001160000</v>
      </c>
      <c r="B24">
        <v>2012</v>
      </c>
      <c r="C24">
        <v>1392</v>
      </c>
      <c r="D24">
        <v>9762</v>
      </c>
      <c r="E24">
        <v>70158</v>
      </c>
      <c r="F24">
        <v>9115</v>
      </c>
    </row>
    <row r="25" spans="1:6">
      <c r="A25" s="105">
        <v>33007001180000</v>
      </c>
      <c r="B25">
        <v>2012</v>
      </c>
      <c r="C25">
        <v>1428</v>
      </c>
      <c r="D25">
        <v>11874</v>
      </c>
      <c r="E25">
        <v>35780</v>
      </c>
      <c r="F25">
        <v>9152</v>
      </c>
    </row>
    <row r="26" spans="1:6">
      <c r="A26" s="105">
        <v>33007001200000</v>
      </c>
      <c r="B26">
        <v>2012</v>
      </c>
      <c r="C26">
        <v>3679</v>
      </c>
      <c r="D26">
        <v>5203</v>
      </c>
      <c r="E26">
        <v>8934</v>
      </c>
      <c r="F26">
        <v>9171</v>
      </c>
    </row>
    <row r="27" spans="1:6">
      <c r="A27" s="105">
        <v>33007001270000</v>
      </c>
      <c r="B27">
        <v>2012</v>
      </c>
      <c r="C27">
        <v>3264</v>
      </c>
      <c r="D27">
        <v>6280</v>
      </c>
      <c r="E27">
        <v>9939</v>
      </c>
      <c r="F27">
        <v>9249</v>
      </c>
    </row>
    <row r="28" spans="1:6">
      <c r="A28" s="105">
        <v>33007001280000</v>
      </c>
      <c r="B28">
        <v>2012</v>
      </c>
      <c r="C28">
        <v>3795</v>
      </c>
      <c r="D28">
        <v>10489</v>
      </c>
      <c r="E28">
        <v>13781</v>
      </c>
      <c r="F28">
        <v>9465</v>
      </c>
    </row>
    <row r="29" spans="1:6">
      <c r="A29" s="105">
        <v>33007001460000</v>
      </c>
      <c r="B29">
        <v>2012</v>
      </c>
      <c r="C29">
        <v>0</v>
      </c>
      <c r="D29">
        <v>0</v>
      </c>
      <c r="E29">
        <v>0</v>
      </c>
      <c r="F29">
        <v>9724</v>
      </c>
    </row>
    <row r="30" spans="1:6">
      <c r="A30" s="105">
        <v>33007001550000</v>
      </c>
      <c r="B30">
        <v>2012</v>
      </c>
      <c r="C30">
        <v>846</v>
      </c>
      <c r="D30">
        <v>3346</v>
      </c>
      <c r="E30">
        <v>100336</v>
      </c>
      <c r="F30">
        <v>9175</v>
      </c>
    </row>
    <row r="31" spans="1:6">
      <c r="A31" s="105">
        <v>33007001570000</v>
      </c>
      <c r="B31">
        <v>2012</v>
      </c>
      <c r="C31">
        <v>9438</v>
      </c>
      <c r="D31">
        <v>16211</v>
      </c>
      <c r="E31">
        <v>74124</v>
      </c>
      <c r="F31">
        <v>13219</v>
      </c>
    </row>
    <row r="32" spans="1:6">
      <c r="A32" s="105">
        <v>33007001620000</v>
      </c>
      <c r="B32">
        <v>2012</v>
      </c>
      <c r="C32">
        <v>5504</v>
      </c>
      <c r="D32">
        <v>14127</v>
      </c>
      <c r="E32">
        <v>30058</v>
      </c>
      <c r="F32">
        <v>12100</v>
      </c>
    </row>
    <row r="33" spans="1:6">
      <c r="A33" s="105">
        <v>33007001630000</v>
      </c>
      <c r="B33">
        <v>2012</v>
      </c>
      <c r="C33">
        <v>1524</v>
      </c>
      <c r="D33">
        <v>2138</v>
      </c>
      <c r="E33">
        <v>48555</v>
      </c>
      <c r="F33">
        <v>9260</v>
      </c>
    </row>
    <row r="34" spans="1:6">
      <c r="A34" s="105">
        <v>33007001720000</v>
      </c>
      <c r="B34">
        <v>2012</v>
      </c>
      <c r="C34">
        <v>15414</v>
      </c>
      <c r="D34">
        <v>23665</v>
      </c>
      <c r="E34">
        <v>398567</v>
      </c>
      <c r="F34">
        <v>9757</v>
      </c>
    </row>
    <row r="35" spans="1:6">
      <c r="A35" s="105">
        <v>33007001790000</v>
      </c>
      <c r="B35">
        <v>2012</v>
      </c>
      <c r="C35">
        <v>25537</v>
      </c>
      <c r="D35">
        <v>11402</v>
      </c>
      <c r="E35">
        <v>4408</v>
      </c>
      <c r="F35">
        <v>12250</v>
      </c>
    </row>
    <row r="36" spans="1:6">
      <c r="A36" s="105">
        <v>33007002080000</v>
      </c>
      <c r="B36">
        <v>2012</v>
      </c>
      <c r="C36">
        <v>551</v>
      </c>
      <c r="D36">
        <v>0</v>
      </c>
      <c r="E36">
        <v>0</v>
      </c>
      <c r="F36">
        <v>10184</v>
      </c>
    </row>
    <row r="37" spans="1:6">
      <c r="A37" s="105">
        <v>33007002140000</v>
      </c>
      <c r="B37">
        <v>2012</v>
      </c>
      <c r="C37">
        <v>12149</v>
      </c>
      <c r="D37">
        <v>16453</v>
      </c>
      <c r="E37">
        <v>65167</v>
      </c>
      <c r="F37">
        <v>10165</v>
      </c>
    </row>
    <row r="38" spans="1:6">
      <c r="A38" s="105">
        <v>33007002150000</v>
      </c>
      <c r="B38">
        <v>2012</v>
      </c>
      <c r="C38">
        <v>17039</v>
      </c>
      <c r="D38">
        <v>4694</v>
      </c>
      <c r="E38">
        <v>11195</v>
      </c>
      <c r="F38">
        <v>10170</v>
      </c>
    </row>
    <row r="39" spans="1:6">
      <c r="A39" s="105">
        <v>33007002180000</v>
      </c>
      <c r="B39">
        <v>2012</v>
      </c>
      <c r="C39">
        <v>12904</v>
      </c>
      <c r="D39">
        <v>14684</v>
      </c>
      <c r="E39">
        <v>54612</v>
      </c>
      <c r="F39">
        <v>10088</v>
      </c>
    </row>
    <row r="40" spans="1:6">
      <c r="A40" s="105">
        <v>33007002190000</v>
      </c>
      <c r="B40">
        <v>2012</v>
      </c>
      <c r="C40">
        <v>58306</v>
      </c>
      <c r="D40">
        <v>8332</v>
      </c>
      <c r="E40">
        <v>1954</v>
      </c>
      <c r="F40">
        <v>10150</v>
      </c>
    </row>
    <row r="41" spans="1:6">
      <c r="A41" s="105">
        <v>33007002220000</v>
      </c>
      <c r="B41">
        <v>2012</v>
      </c>
      <c r="C41">
        <v>21514</v>
      </c>
      <c r="D41">
        <v>6265</v>
      </c>
      <c r="E41">
        <v>45359</v>
      </c>
      <c r="F41">
        <v>10175</v>
      </c>
    </row>
    <row r="42" spans="1:6">
      <c r="A42" s="105">
        <v>33007002230000</v>
      </c>
      <c r="B42">
        <v>2012</v>
      </c>
      <c r="C42">
        <v>5212</v>
      </c>
      <c r="D42">
        <v>11055</v>
      </c>
      <c r="E42">
        <v>42732</v>
      </c>
      <c r="F42">
        <v>11180</v>
      </c>
    </row>
    <row r="43" spans="1:6">
      <c r="A43" s="105">
        <v>33007002240000</v>
      </c>
      <c r="B43">
        <v>2012</v>
      </c>
      <c r="C43">
        <v>0</v>
      </c>
      <c r="D43">
        <v>0</v>
      </c>
      <c r="E43">
        <v>0</v>
      </c>
      <c r="F43">
        <v>9658</v>
      </c>
    </row>
    <row r="44" spans="1:6">
      <c r="A44" s="105">
        <v>33007002260000</v>
      </c>
      <c r="B44">
        <v>2012</v>
      </c>
      <c r="C44">
        <v>16336</v>
      </c>
      <c r="D44">
        <v>6264</v>
      </c>
      <c r="E44">
        <v>34710</v>
      </c>
      <c r="F44">
        <v>10150</v>
      </c>
    </row>
    <row r="45" spans="1:6">
      <c r="A45" s="105">
        <v>33007002390000</v>
      </c>
      <c r="B45">
        <v>2012</v>
      </c>
      <c r="C45">
        <v>7087</v>
      </c>
      <c r="D45">
        <v>1311</v>
      </c>
      <c r="E45">
        <v>9938</v>
      </c>
      <c r="F45">
        <v>9975</v>
      </c>
    </row>
    <row r="46" spans="1:6">
      <c r="A46" s="105">
        <v>33007002400000</v>
      </c>
      <c r="B46">
        <v>2012</v>
      </c>
      <c r="C46">
        <v>4183</v>
      </c>
      <c r="D46">
        <v>1300</v>
      </c>
      <c r="E46">
        <v>17148</v>
      </c>
      <c r="F46">
        <v>10220</v>
      </c>
    </row>
    <row r="47" spans="1:6">
      <c r="A47" s="105">
        <v>33007002410000</v>
      </c>
      <c r="B47">
        <v>2012</v>
      </c>
      <c r="C47">
        <v>16087</v>
      </c>
      <c r="D47">
        <v>2187</v>
      </c>
      <c r="E47">
        <v>2084</v>
      </c>
      <c r="F47">
        <v>10120</v>
      </c>
    </row>
    <row r="48" spans="1:6">
      <c r="A48" s="105">
        <v>33007002420000</v>
      </c>
      <c r="B48">
        <v>2012</v>
      </c>
      <c r="C48">
        <v>360</v>
      </c>
      <c r="D48">
        <v>0</v>
      </c>
      <c r="E48">
        <v>0</v>
      </c>
      <c r="F48">
        <v>9880</v>
      </c>
    </row>
    <row r="49" spans="1:6">
      <c r="A49" s="105">
        <v>33007002460000</v>
      </c>
      <c r="B49">
        <v>2012</v>
      </c>
      <c r="C49">
        <v>0</v>
      </c>
      <c r="D49">
        <v>0</v>
      </c>
      <c r="E49">
        <v>0</v>
      </c>
      <c r="F49">
        <v>11780</v>
      </c>
    </row>
    <row r="50" spans="1:6">
      <c r="A50" s="105">
        <v>33007002510000</v>
      </c>
      <c r="B50">
        <v>2012</v>
      </c>
      <c r="C50">
        <v>16570</v>
      </c>
      <c r="D50">
        <v>2537</v>
      </c>
      <c r="E50">
        <v>1501</v>
      </c>
      <c r="F50">
        <v>10140</v>
      </c>
    </row>
    <row r="51" spans="1:6">
      <c r="A51" s="105">
        <v>33007002610000</v>
      </c>
      <c r="B51">
        <v>2012</v>
      </c>
      <c r="C51">
        <v>3277</v>
      </c>
      <c r="D51">
        <v>10359</v>
      </c>
      <c r="E51">
        <v>298280</v>
      </c>
      <c r="F51">
        <v>10935</v>
      </c>
    </row>
    <row r="52" spans="1:6">
      <c r="A52" s="105">
        <v>33007002650000</v>
      </c>
      <c r="B52">
        <v>2012</v>
      </c>
      <c r="C52">
        <v>323</v>
      </c>
      <c r="D52">
        <v>100</v>
      </c>
      <c r="E52">
        <v>339</v>
      </c>
      <c r="F52">
        <v>9970</v>
      </c>
    </row>
    <row r="53" spans="1:6">
      <c r="A53" s="105">
        <v>33007002730000</v>
      </c>
      <c r="B53">
        <v>2012</v>
      </c>
      <c r="C53">
        <v>142</v>
      </c>
      <c r="D53">
        <v>20</v>
      </c>
      <c r="E53">
        <v>12031</v>
      </c>
      <c r="F53">
        <v>9445</v>
      </c>
    </row>
    <row r="54" spans="1:6">
      <c r="A54" s="105">
        <v>33007002800000</v>
      </c>
      <c r="B54">
        <v>2012</v>
      </c>
      <c r="C54">
        <v>2142</v>
      </c>
      <c r="D54">
        <v>3456</v>
      </c>
      <c r="E54">
        <v>42306</v>
      </c>
      <c r="F54">
        <v>9380</v>
      </c>
    </row>
    <row r="55" spans="1:6">
      <c r="A55" s="105">
        <v>33007002850000</v>
      </c>
      <c r="B55">
        <v>2012</v>
      </c>
      <c r="C55">
        <v>0</v>
      </c>
      <c r="D55">
        <v>0</v>
      </c>
      <c r="E55">
        <v>0</v>
      </c>
      <c r="F55">
        <v>12557</v>
      </c>
    </row>
    <row r="56" spans="1:6">
      <c r="A56" s="105">
        <v>33007002890000</v>
      </c>
      <c r="B56">
        <v>2012</v>
      </c>
      <c r="C56">
        <v>11442</v>
      </c>
      <c r="D56">
        <v>5630</v>
      </c>
      <c r="E56">
        <v>3350</v>
      </c>
      <c r="F56">
        <v>10170</v>
      </c>
    </row>
    <row r="57" spans="1:6">
      <c r="A57" s="105">
        <v>33007002960000</v>
      </c>
      <c r="B57">
        <v>2012</v>
      </c>
      <c r="C57">
        <v>2985</v>
      </c>
      <c r="D57">
        <v>5382</v>
      </c>
      <c r="E57">
        <v>106838</v>
      </c>
      <c r="F57">
        <v>12780</v>
      </c>
    </row>
    <row r="58" spans="1:6">
      <c r="A58" s="105">
        <v>33007002990000</v>
      </c>
      <c r="B58">
        <v>2012</v>
      </c>
      <c r="C58">
        <v>11820</v>
      </c>
      <c r="D58">
        <v>332</v>
      </c>
      <c r="E58">
        <v>847</v>
      </c>
      <c r="F58">
        <v>10020</v>
      </c>
    </row>
    <row r="59" spans="1:6">
      <c r="A59" s="105">
        <v>33007003000000</v>
      </c>
      <c r="B59">
        <v>2012</v>
      </c>
      <c r="C59">
        <v>16668</v>
      </c>
      <c r="D59">
        <v>3742</v>
      </c>
      <c r="E59">
        <v>4622</v>
      </c>
      <c r="F59">
        <v>10050</v>
      </c>
    </row>
    <row r="60" spans="1:6">
      <c r="A60" s="105">
        <v>33007003110000</v>
      </c>
      <c r="B60">
        <v>2012</v>
      </c>
      <c r="C60">
        <v>2336</v>
      </c>
      <c r="D60">
        <v>1576</v>
      </c>
      <c r="E60">
        <v>5017</v>
      </c>
      <c r="F60">
        <v>9900</v>
      </c>
    </row>
    <row r="61" spans="1:6">
      <c r="A61" s="105">
        <v>33007003140000</v>
      </c>
      <c r="B61">
        <v>2012</v>
      </c>
      <c r="C61">
        <v>5044</v>
      </c>
      <c r="D61">
        <v>6179</v>
      </c>
      <c r="E61">
        <v>57688</v>
      </c>
      <c r="F61">
        <v>12650</v>
      </c>
    </row>
    <row r="62" spans="1:6">
      <c r="A62" s="105">
        <v>33007003200000</v>
      </c>
      <c r="B62">
        <v>2012</v>
      </c>
      <c r="C62">
        <v>5843</v>
      </c>
      <c r="D62">
        <v>10330</v>
      </c>
      <c r="E62">
        <v>23854</v>
      </c>
      <c r="F62">
        <v>9525</v>
      </c>
    </row>
    <row r="63" spans="1:6">
      <c r="A63" s="105">
        <v>33007003230000</v>
      </c>
      <c r="B63">
        <v>2012</v>
      </c>
      <c r="C63">
        <v>2505</v>
      </c>
      <c r="D63">
        <v>3913</v>
      </c>
      <c r="E63">
        <v>41521</v>
      </c>
      <c r="F63">
        <v>14400</v>
      </c>
    </row>
    <row r="64" spans="1:6">
      <c r="A64" s="105">
        <v>33007003260000</v>
      </c>
      <c r="B64">
        <v>2012</v>
      </c>
      <c r="C64">
        <v>5445</v>
      </c>
      <c r="D64">
        <v>9110</v>
      </c>
      <c r="E64">
        <v>18787</v>
      </c>
      <c r="F64">
        <v>11086</v>
      </c>
    </row>
    <row r="65" spans="1:6">
      <c r="A65" s="105">
        <v>33007003290000</v>
      </c>
      <c r="B65">
        <v>2012</v>
      </c>
      <c r="C65">
        <v>2312</v>
      </c>
      <c r="D65">
        <v>1650</v>
      </c>
      <c r="E65">
        <v>16467</v>
      </c>
      <c r="F65">
        <v>10000</v>
      </c>
    </row>
    <row r="66" spans="1:6">
      <c r="A66" s="105">
        <v>33007003320000</v>
      </c>
      <c r="B66">
        <v>2012</v>
      </c>
      <c r="C66">
        <v>1655</v>
      </c>
      <c r="D66">
        <v>4242</v>
      </c>
      <c r="E66">
        <v>29480</v>
      </c>
      <c r="F66">
        <v>9491</v>
      </c>
    </row>
    <row r="67" spans="1:6">
      <c r="A67" s="105">
        <v>33007003390000</v>
      </c>
      <c r="B67">
        <v>2012</v>
      </c>
      <c r="C67">
        <v>15959</v>
      </c>
      <c r="D67">
        <v>1506</v>
      </c>
      <c r="E67">
        <v>795</v>
      </c>
      <c r="F67">
        <v>9782</v>
      </c>
    </row>
    <row r="68" spans="1:6">
      <c r="A68" s="105">
        <v>33007003410000</v>
      </c>
      <c r="B68">
        <v>2012</v>
      </c>
      <c r="C68">
        <v>190</v>
      </c>
      <c r="D68">
        <v>186</v>
      </c>
      <c r="E68">
        <v>1477</v>
      </c>
      <c r="F68">
        <v>11387</v>
      </c>
    </row>
    <row r="69" spans="1:6">
      <c r="A69" s="105">
        <v>33007003430000</v>
      </c>
      <c r="B69">
        <v>2012</v>
      </c>
      <c r="C69">
        <v>3846</v>
      </c>
      <c r="D69">
        <v>5751</v>
      </c>
      <c r="E69">
        <v>165062</v>
      </c>
      <c r="F69">
        <v>9520</v>
      </c>
    </row>
    <row r="70" spans="1:6">
      <c r="A70" s="105">
        <v>33007003450000</v>
      </c>
      <c r="B70">
        <v>2012</v>
      </c>
      <c r="C70">
        <v>0</v>
      </c>
      <c r="D70">
        <v>0</v>
      </c>
      <c r="E70">
        <v>0</v>
      </c>
      <c r="F70">
        <v>11010</v>
      </c>
    </row>
    <row r="71" spans="1:6">
      <c r="A71" s="105">
        <v>33007003470000</v>
      </c>
      <c r="B71">
        <v>2012</v>
      </c>
      <c r="C71">
        <v>0</v>
      </c>
      <c r="D71">
        <v>0</v>
      </c>
      <c r="E71">
        <v>0</v>
      </c>
      <c r="F71">
        <v>9754</v>
      </c>
    </row>
    <row r="72" spans="1:6">
      <c r="A72" s="105">
        <v>33007003490000</v>
      </c>
      <c r="B72">
        <v>2012</v>
      </c>
      <c r="C72">
        <v>8243</v>
      </c>
      <c r="D72">
        <v>12826</v>
      </c>
      <c r="E72">
        <v>203096</v>
      </c>
      <c r="F72">
        <v>11125</v>
      </c>
    </row>
    <row r="73" spans="1:6">
      <c r="A73" s="105">
        <v>33007003570000</v>
      </c>
      <c r="B73">
        <v>2012</v>
      </c>
      <c r="C73">
        <v>9830</v>
      </c>
      <c r="D73">
        <v>2531</v>
      </c>
      <c r="E73">
        <v>14141</v>
      </c>
      <c r="F73">
        <v>9883</v>
      </c>
    </row>
    <row r="74" spans="1:6">
      <c r="A74" s="105">
        <v>33007003670000</v>
      </c>
      <c r="B74">
        <v>2012</v>
      </c>
      <c r="C74">
        <v>6520</v>
      </c>
      <c r="D74">
        <v>1628</v>
      </c>
      <c r="E74">
        <v>8799</v>
      </c>
      <c r="F74">
        <v>9727</v>
      </c>
    </row>
    <row r="75" spans="1:6">
      <c r="A75" s="105">
        <v>33007003760000</v>
      </c>
      <c r="B75">
        <v>2012</v>
      </c>
      <c r="C75">
        <v>2370</v>
      </c>
      <c r="D75">
        <v>3592</v>
      </c>
      <c r="E75">
        <v>43965</v>
      </c>
      <c r="F75">
        <v>9908</v>
      </c>
    </row>
    <row r="76" spans="1:6">
      <c r="A76" s="105">
        <v>33007003870000</v>
      </c>
      <c r="B76">
        <v>2012</v>
      </c>
      <c r="C76">
        <v>2801</v>
      </c>
      <c r="D76">
        <v>4536</v>
      </c>
      <c r="E76">
        <v>20927</v>
      </c>
      <c r="F76">
        <v>9580</v>
      </c>
    </row>
    <row r="77" spans="1:6">
      <c r="A77" s="105">
        <v>33007003880000</v>
      </c>
      <c r="B77">
        <v>2012</v>
      </c>
      <c r="C77">
        <v>0</v>
      </c>
      <c r="D77">
        <v>0</v>
      </c>
      <c r="E77">
        <v>0</v>
      </c>
      <c r="F77">
        <v>10985</v>
      </c>
    </row>
    <row r="78" spans="1:6">
      <c r="A78" s="105">
        <v>33007003890000</v>
      </c>
      <c r="B78">
        <v>2012</v>
      </c>
      <c r="C78">
        <v>428</v>
      </c>
      <c r="D78">
        <v>1351</v>
      </c>
      <c r="E78">
        <v>67887</v>
      </c>
      <c r="F78">
        <v>11075</v>
      </c>
    </row>
    <row r="79" spans="1:6">
      <c r="A79" s="105">
        <v>33007003900000</v>
      </c>
      <c r="B79">
        <v>2012</v>
      </c>
      <c r="C79">
        <v>17582</v>
      </c>
      <c r="D79">
        <v>18122</v>
      </c>
      <c r="E79">
        <v>249509</v>
      </c>
      <c r="F79">
        <v>9550</v>
      </c>
    </row>
    <row r="80" spans="1:6">
      <c r="A80" s="105">
        <v>33007003980000</v>
      </c>
      <c r="B80">
        <v>2012</v>
      </c>
      <c r="C80">
        <v>1181</v>
      </c>
      <c r="D80">
        <v>3105</v>
      </c>
      <c r="E80">
        <v>82720</v>
      </c>
      <c r="F80">
        <v>11365</v>
      </c>
    </row>
    <row r="81" spans="1:6">
      <c r="A81" s="105">
        <v>33007004000000</v>
      </c>
      <c r="B81">
        <v>2012</v>
      </c>
      <c r="C81">
        <v>0</v>
      </c>
      <c r="D81">
        <v>0</v>
      </c>
      <c r="E81">
        <v>0</v>
      </c>
      <c r="F81">
        <v>9545</v>
      </c>
    </row>
    <row r="82" spans="1:6">
      <c r="A82" s="105">
        <v>33007004080000</v>
      </c>
      <c r="B82">
        <v>2012</v>
      </c>
      <c r="C82">
        <v>9521</v>
      </c>
      <c r="D82">
        <v>16212</v>
      </c>
      <c r="E82">
        <v>55330</v>
      </c>
      <c r="F82">
        <v>10150</v>
      </c>
    </row>
    <row r="83" spans="1:6">
      <c r="A83" s="105">
        <v>33007004130000</v>
      </c>
      <c r="B83">
        <v>2012</v>
      </c>
      <c r="C83">
        <v>6758</v>
      </c>
      <c r="D83">
        <v>16428</v>
      </c>
      <c r="E83">
        <v>31272</v>
      </c>
      <c r="F83">
        <v>9537</v>
      </c>
    </row>
    <row r="84" spans="1:6">
      <c r="A84" s="105">
        <v>33007004160000</v>
      </c>
      <c r="B84">
        <v>2012</v>
      </c>
      <c r="C84">
        <v>0</v>
      </c>
      <c r="D84">
        <v>0</v>
      </c>
      <c r="E84">
        <v>0</v>
      </c>
      <c r="F84">
        <v>13290</v>
      </c>
    </row>
    <row r="85" spans="1:6">
      <c r="A85" s="105">
        <v>33007004300000</v>
      </c>
      <c r="B85">
        <v>2012</v>
      </c>
      <c r="C85">
        <v>6150</v>
      </c>
      <c r="D85">
        <v>9827</v>
      </c>
      <c r="E85">
        <v>168199</v>
      </c>
      <c r="F85">
        <v>11125</v>
      </c>
    </row>
    <row r="86" spans="1:6">
      <c r="A86" s="105">
        <v>33007004360000</v>
      </c>
      <c r="B86">
        <v>2012</v>
      </c>
      <c r="C86">
        <v>0</v>
      </c>
      <c r="D86">
        <v>0</v>
      </c>
      <c r="E86">
        <v>0</v>
      </c>
      <c r="F86">
        <v>11740</v>
      </c>
    </row>
    <row r="87" spans="1:6">
      <c r="A87" s="105">
        <v>33007004420000</v>
      </c>
      <c r="B87">
        <v>2012</v>
      </c>
      <c r="C87">
        <v>4609</v>
      </c>
      <c r="D87">
        <v>4921</v>
      </c>
      <c r="E87">
        <v>25335</v>
      </c>
      <c r="F87">
        <v>11350</v>
      </c>
    </row>
    <row r="88" spans="1:6">
      <c r="A88" s="105">
        <v>33007004450000</v>
      </c>
      <c r="B88">
        <v>2012</v>
      </c>
      <c r="C88">
        <v>2300</v>
      </c>
      <c r="D88">
        <v>2271</v>
      </c>
      <c r="E88">
        <v>38742</v>
      </c>
      <c r="F88">
        <v>10040</v>
      </c>
    </row>
    <row r="89" spans="1:6">
      <c r="A89" s="105">
        <v>33007004460000</v>
      </c>
      <c r="B89">
        <v>2012</v>
      </c>
      <c r="C89">
        <v>346</v>
      </c>
      <c r="D89">
        <v>0</v>
      </c>
      <c r="E89">
        <v>0</v>
      </c>
      <c r="F89">
        <v>10000</v>
      </c>
    </row>
    <row r="90" spans="1:6">
      <c r="A90" s="105">
        <v>33007004490000</v>
      </c>
      <c r="B90">
        <v>2012</v>
      </c>
      <c r="C90">
        <v>0</v>
      </c>
      <c r="D90">
        <v>0</v>
      </c>
      <c r="E90">
        <v>0</v>
      </c>
      <c r="F90">
        <v>11420</v>
      </c>
    </row>
    <row r="91" spans="1:6">
      <c r="A91" s="105">
        <v>33007004540000</v>
      </c>
      <c r="B91">
        <v>2012</v>
      </c>
      <c r="C91">
        <v>0</v>
      </c>
      <c r="D91">
        <v>261</v>
      </c>
      <c r="E91">
        <v>0</v>
      </c>
      <c r="F91">
        <v>11058</v>
      </c>
    </row>
    <row r="92" spans="1:6">
      <c r="A92" s="105">
        <v>33007004560000</v>
      </c>
      <c r="B92">
        <v>2012</v>
      </c>
      <c r="C92">
        <v>2751</v>
      </c>
      <c r="D92">
        <v>1166</v>
      </c>
      <c r="E92">
        <v>14768</v>
      </c>
      <c r="F92">
        <v>11540</v>
      </c>
    </row>
    <row r="93" spans="1:6">
      <c r="A93" s="105">
        <v>33007004670000</v>
      </c>
      <c r="B93">
        <v>2012</v>
      </c>
      <c r="C93">
        <v>0</v>
      </c>
      <c r="D93">
        <v>0</v>
      </c>
      <c r="E93">
        <v>0</v>
      </c>
      <c r="F93">
        <v>11720</v>
      </c>
    </row>
    <row r="94" spans="1:6">
      <c r="A94" s="105">
        <v>33007004700000</v>
      </c>
      <c r="B94">
        <v>2012</v>
      </c>
      <c r="C94">
        <v>526</v>
      </c>
      <c r="D94">
        <v>2559</v>
      </c>
      <c r="E94">
        <v>1692</v>
      </c>
      <c r="F94">
        <v>15980</v>
      </c>
    </row>
    <row r="95" spans="1:6">
      <c r="A95" s="105">
        <v>33007004740000</v>
      </c>
      <c r="B95">
        <v>2012</v>
      </c>
      <c r="C95">
        <v>8102</v>
      </c>
      <c r="D95">
        <v>7586</v>
      </c>
      <c r="E95">
        <v>54371</v>
      </c>
      <c r="F95">
        <v>11227</v>
      </c>
    </row>
    <row r="96" spans="1:6">
      <c r="A96" s="105">
        <v>33007004750000</v>
      </c>
      <c r="B96">
        <v>2012</v>
      </c>
      <c r="C96">
        <v>8356</v>
      </c>
      <c r="D96">
        <v>4776</v>
      </c>
      <c r="E96">
        <v>46262</v>
      </c>
      <c r="F96">
        <v>12971</v>
      </c>
    </row>
    <row r="97" spans="1:6">
      <c r="A97" s="105">
        <v>33007004800000</v>
      </c>
      <c r="B97">
        <v>2012</v>
      </c>
      <c r="C97">
        <v>2396</v>
      </c>
      <c r="D97">
        <v>2914</v>
      </c>
      <c r="E97">
        <v>133998</v>
      </c>
      <c r="F97">
        <v>9506</v>
      </c>
    </row>
    <row r="98" spans="1:6">
      <c r="A98" s="105">
        <v>33007004820000</v>
      </c>
      <c r="B98">
        <v>2012</v>
      </c>
      <c r="C98">
        <v>0</v>
      </c>
      <c r="D98">
        <v>0</v>
      </c>
      <c r="E98">
        <v>0</v>
      </c>
      <c r="F98">
        <v>9495</v>
      </c>
    </row>
    <row r="99" spans="1:6">
      <c r="A99" s="105">
        <v>33007004840000</v>
      </c>
      <c r="B99">
        <v>2012</v>
      </c>
      <c r="C99">
        <v>273</v>
      </c>
      <c r="D99">
        <v>5670</v>
      </c>
      <c r="E99">
        <v>36042</v>
      </c>
      <c r="F99">
        <v>9570</v>
      </c>
    </row>
    <row r="100" spans="1:6">
      <c r="A100" s="105">
        <v>33007004850000</v>
      </c>
      <c r="B100">
        <v>2012</v>
      </c>
      <c r="C100">
        <v>0</v>
      </c>
      <c r="D100">
        <v>0</v>
      </c>
      <c r="E100">
        <v>0</v>
      </c>
      <c r="F100">
        <v>9863</v>
      </c>
    </row>
    <row r="101" spans="1:6">
      <c r="A101" s="105">
        <v>33007004920000</v>
      </c>
      <c r="B101">
        <v>2012</v>
      </c>
      <c r="C101">
        <v>13805</v>
      </c>
      <c r="D101">
        <v>20625</v>
      </c>
      <c r="E101">
        <v>171145</v>
      </c>
      <c r="F101">
        <v>9550</v>
      </c>
    </row>
    <row r="102" spans="1:6">
      <c r="A102" s="105">
        <v>33007005020000</v>
      </c>
      <c r="B102">
        <v>2012</v>
      </c>
      <c r="C102">
        <v>4354</v>
      </c>
      <c r="D102">
        <v>5904</v>
      </c>
      <c r="E102">
        <v>137813</v>
      </c>
      <c r="F102">
        <v>9510</v>
      </c>
    </row>
    <row r="103" spans="1:6">
      <c r="A103" s="105">
        <v>33007005040000</v>
      </c>
      <c r="B103">
        <v>2012</v>
      </c>
      <c r="C103">
        <v>0</v>
      </c>
      <c r="D103">
        <v>0</v>
      </c>
      <c r="E103">
        <v>0</v>
      </c>
      <c r="F103">
        <v>13045</v>
      </c>
    </row>
    <row r="104" spans="1:6">
      <c r="A104" s="105">
        <v>33007005130000</v>
      </c>
      <c r="B104">
        <v>2012</v>
      </c>
      <c r="C104">
        <v>3351</v>
      </c>
      <c r="D104">
        <v>8509</v>
      </c>
      <c r="E104">
        <v>193858</v>
      </c>
      <c r="F104">
        <v>10832</v>
      </c>
    </row>
    <row r="105" spans="1:6">
      <c r="A105" s="105">
        <v>33007005160000</v>
      </c>
      <c r="B105">
        <v>2012</v>
      </c>
      <c r="C105">
        <v>4237</v>
      </c>
      <c r="D105">
        <v>8231</v>
      </c>
      <c r="E105">
        <v>105784</v>
      </c>
      <c r="F105">
        <v>11342</v>
      </c>
    </row>
    <row r="106" spans="1:6">
      <c r="A106" s="105">
        <v>33007005190000</v>
      </c>
      <c r="B106">
        <v>2012</v>
      </c>
      <c r="C106">
        <v>6253</v>
      </c>
      <c r="D106">
        <v>10535</v>
      </c>
      <c r="E106">
        <v>60856</v>
      </c>
      <c r="F106">
        <v>9700</v>
      </c>
    </row>
    <row r="107" spans="1:6">
      <c r="A107" s="105">
        <v>33007005200000</v>
      </c>
      <c r="B107">
        <v>2012</v>
      </c>
      <c r="C107">
        <v>13507</v>
      </c>
      <c r="D107">
        <v>13672</v>
      </c>
      <c r="E107">
        <v>105559</v>
      </c>
      <c r="F107">
        <v>9597</v>
      </c>
    </row>
    <row r="108" spans="1:6">
      <c r="A108" s="105">
        <v>33007005230000</v>
      </c>
      <c r="B108">
        <v>2012</v>
      </c>
      <c r="C108">
        <v>15376</v>
      </c>
      <c r="D108">
        <v>3495</v>
      </c>
      <c r="E108">
        <v>6808</v>
      </c>
      <c r="F108">
        <v>10000</v>
      </c>
    </row>
    <row r="109" spans="1:6">
      <c r="A109" s="105">
        <v>33007005300000</v>
      </c>
      <c r="B109">
        <v>2012</v>
      </c>
      <c r="C109">
        <v>281</v>
      </c>
      <c r="D109">
        <v>847</v>
      </c>
      <c r="E109">
        <v>6760</v>
      </c>
      <c r="F109">
        <v>9490</v>
      </c>
    </row>
    <row r="110" spans="1:6">
      <c r="A110" s="105">
        <v>33007005440000</v>
      </c>
      <c r="B110">
        <v>2012</v>
      </c>
      <c r="C110">
        <v>5778</v>
      </c>
      <c r="D110">
        <v>1043</v>
      </c>
      <c r="E110">
        <v>454</v>
      </c>
      <c r="F110">
        <v>9855</v>
      </c>
    </row>
    <row r="111" spans="1:6">
      <c r="A111" s="105">
        <v>33007005470000</v>
      </c>
      <c r="B111">
        <v>2012</v>
      </c>
      <c r="C111">
        <v>0</v>
      </c>
      <c r="D111">
        <v>7315</v>
      </c>
      <c r="E111">
        <v>62047</v>
      </c>
      <c r="F111">
        <v>9350</v>
      </c>
    </row>
    <row r="112" spans="1:6">
      <c r="A112" s="105">
        <v>33007005550000</v>
      </c>
      <c r="B112">
        <v>2012</v>
      </c>
      <c r="C112">
        <v>14661</v>
      </c>
      <c r="D112">
        <v>29935</v>
      </c>
      <c r="E112">
        <v>205899</v>
      </c>
      <c r="F112">
        <v>9650</v>
      </c>
    </row>
    <row r="113" spans="1:6">
      <c r="A113" s="105">
        <v>33007005570000</v>
      </c>
      <c r="B113">
        <v>2012</v>
      </c>
      <c r="C113">
        <v>642</v>
      </c>
      <c r="D113">
        <v>2398</v>
      </c>
      <c r="E113">
        <v>21099</v>
      </c>
      <c r="F113">
        <v>9557</v>
      </c>
    </row>
    <row r="114" spans="1:6">
      <c r="A114" s="105">
        <v>33007005590000</v>
      </c>
      <c r="B114">
        <v>2012</v>
      </c>
      <c r="C114">
        <v>13997</v>
      </c>
      <c r="D114">
        <v>16178</v>
      </c>
      <c r="E114">
        <v>277721</v>
      </c>
      <c r="F114">
        <v>9574</v>
      </c>
    </row>
    <row r="115" spans="1:6">
      <c r="A115" s="105">
        <v>33007005600000</v>
      </c>
      <c r="B115">
        <v>2012</v>
      </c>
      <c r="C115">
        <v>5880</v>
      </c>
      <c r="D115">
        <v>5900</v>
      </c>
      <c r="E115">
        <v>160363</v>
      </c>
      <c r="F115">
        <v>9600</v>
      </c>
    </row>
    <row r="116" spans="1:6">
      <c r="A116" s="105">
        <v>33007005630000</v>
      </c>
      <c r="B116">
        <v>2012</v>
      </c>
      <c r="C116">
        <v>5</v>
      </c>
      <c r="D116">
        <v>7</v>
      </c>
      <c r="E116">
        <v>259</v>
      </c>
      <c r="F116">
        <v>11188</v>
      </c>
    </row>
    <row r="117" spans="1:6">
      <c r="A117" s="105">
        <v>33007005680000</v>
      </c>
      <c r="B117">
        <v>2012</v>
      </c>
      <c r="C117">
        <v>11787</v>
      </c>
      <c r="D117">
        <v>10297</v>
      </c>
      <c r="E117">
        <v>10660</v>
      </c>
      <c r="F117">
        <v>9856</v>
      </c>
    </row>
    <row r="118" spans="1:6">
      <c r="A118" s="105">
        <v>33007005700000</v>
      </c>
      <c r="B118">
        <v>2012</v>
      </c>
      <c r="C118">
        <v>1457</v>
      </c>
      <c r="D118">
        <v>5047</v>
      </c>
      <c r="E118">
        <v>28453</v>
      </c>
      <c r="F118">
        <v>9789</v>
      </c>
    </row>
    <row r="119" spans="1:6">
      <c r="A119" s="105">
        <v>33007005720000</v>
      </c>
      <c r="B119">
        <v>2012</v>
      </c>
      <c r="C119">
        <v>2443</v>
      </c>
      <c r="D119">
        <v>3110</v>
      </c>
      <c r="E119">
        <v>155652</v>
      </c>
      <c r="F119">
        <v>9705</v>
      </c>
    </row>
    <row r="120" spans="1:6">
      <c r="A120" s="105">
        <v>33007005780000</v>
      </c>
      <c r="B120">
        <v>2012</v>
      </c>
      <c r="C120">
        <v>5152</v>
      </c>
      <c r="D120">
        <v>7111</v>
      </c>
      <c r="E120">
        <v>147070</v>
      </c>
      <c r="F120">
        <v>10588</v>
      </c>
    </row>
    <row r="121" spans="1:6">
      <c r="A121" s="105">
        <v>33007005880000</v>
      </c>
      <c r="B121">
        <v>2012</v>
      </c>
      <c r="C121">
        <v>3921</v>
      </c>
      <c r="D121">
        <v>3603</v>
      </c>
      <c r="E121">
        <v>139061</v>
      </c>
      <c r="F121">
        <v>12806</v>
      </c>
    </row>
    <row r="122" spans="1:6">
      <c r="A122" s="105">
        <v>33007005900000</v>
      </c>
      <c r="B122">
        <v>2012</v>
      </c>
      <c r="C122">
        <v>9633</v>
      </c>
      <c r="D122">
        <v>3356</v>
      </c>
      <c r="E122">
        <v>42519</v>
      </c>
      <c r="F122">
        <v>14440</v>
      </c>
    </row>
    <row r="123" spans="1:6">
      <c r="A123" s="105">
        <v>33007005950000</v>
      </c>
      <c r="B123">
        <v>2012</v>
      </c>
      <c r="C123">
        <v>1094</v>
      </c>
      <c r="D123">
        <v>0</v>
      </c>
      <c r="E123">
        <v>0</v>
      </c>
      <c r="F123">
        <v>10000</v>
      </c>
    </row>
    <row r="124" spans="1:6">
      <c r="A124" s="105">
        <v>33007005970000</v>
      </c>
      <c r="B124">
        <v>2012</v>
      </c>
      <c r="C124">
        <v>0</v>
      </c>
      <c r="D124">
        <v>0</v>
      </c>
      <c r="E124">
        <v>0</v>
      </c>
      <c r="F124">
        <v>9530</v>
      </c>
    </row>
    <row r="125" spans="1:6">
      <c r="A125" s="105">
        <v>33007005980000</v>
      </c>
      <c r="B125">
        <v>2012</v>
      </c>
      <c r="C125">
        <v>0</v>
      </c>
      <c r="D125">
        <v>0</v>
      </c>
      <c r="E125">
        <v>0</v>
      </c>
      <c r="F125">
        <v>9900</v>
      </c>
    </row>
    <row r="126" spans="1:6">
      <c r="A126" s="105">
        <v>33007006010000</v>
      </c>
      <c r="B126">
        <v>2012</v>
      </c>
      <c r="C126">
        <v>1430</v>
      </c>
      <c r="D126">
        <v>0</v>
      </c>
      <c r="E126">
        <v>0</v>
      </c>
      <c r="F126">
        <v>9510</v>
      </c>
    </row>
    <row r="127" spans="1:6">
      <c r="A127" s="105">
        <v>33007006030000</v>
      </c>
      <c r="B127">
        <v>2012</v>
      </c>
      <c r="C127">
        <v>0</v>
      </c>
      <c r="D127">
        <v>0</v>
      </c>
      <c r="E127">
        <v>0</v>
      </c>
      <c r="F127">
        <v>9380</v>
      </c>
    </row>
    <row r="128" spans="1:6">
      <c r="A128" s="105">
        <v>33007006040000</v>
      </c>
      <c r="B128">
        <v>2012</v>
      </c>
      <c r="C128">
        <v>1342</v>
      </c>
      <c r="D128">
        <v>3626</v>
      </c>
      <c r="E128">
        <v>48110</v>
      </c>
      <c r="F128">
        <v>9569</v>
      </c>
    </row>
    <row r="129" spans="1:6">
      <c r="A129" s="105">
        <v>33007006060000</v>
      </c>
      <c r="B129">
        <v>2012</v>
      </c>
      <c r="C129">
        <v>7568</v>
      </c>
      <c r="D129">
        <v>9904</v>
      </c>
      <c r="E129">
        <v>48252</v>
      </c>
      <c r="F129">
        <v>10953</v>
      </c>
    </row>
    <row r="130" spans="1:6">
      <c r="A130" s="105">
        <v>33007006090000</v>
      </c>
      <c r="B130">
        <v>2012</v>
      </c>
      <c r="C130">
        <v>45</v>
      </c>
      <c r="D130">
        <v>0</v>
      </c>
      <c r="E130">
        <v>0</v>
      </c>
      <c r="F130">
        <v>0</v>
      </c>
    </row>
    <row r="131" spans="1:6">
      <c r="A131" s="105">
        <v>33007006100000</v>
      </c>
      <c r="B131">
        <v>2012</v>
      </c>
      <c r="C131">
        <v>0</v>
      </c>
      <c r="D131">
        <v>0</v>
      </c>
      <c r="E131">
        <v>0</v>
      </c>
      <c r="F131">
        <v>9350</v>
      </c>
    </row>
    <row r="132" spans="1:6">
      <c r="A132" s="105">
        <v>33007006110000</v>
      </c>
      <c r="B132">
        <v>2012</v>
      </c>
      <c r="C132">
        <v>0</v>
      </c>
      <c r="D132">
        <v>0</v>
      </c>
      <c r="E132">
        <v>0</v>
      </c>
      <c r="F132">
        <v>11980</v>
      </c>
    </row>
    <row r="133" spans="1:6">
      <c r="A133" s="105">
        <v>33007006120000</v>
      </c>
      <c r="B133">
        <v>2012</v>
      </c>
      <c r="C133">
        <v>0</v>
      </c>
      <c r="D133">
        <v>0</v>
      </c>
      <c r="E133">
        <v>0</v>
      </c>
      <c r="F133">
        <v>9282</v>
      </c>
    </row>
    <row r="134" spans="1:6">
      <c r="A134" s="105">
        <v>33007006130000</v>
      </c>
      <c r="B134">
        <v>2012</v>
      </c>
      <c r="C134">
        <v>8626</v>
      </c>
      <c r="D134">
        <v>13275</v>
      </c>
      <c r="E134">
        <v>108264</v>
      </c>
      <c r="F134">
        <v>9380</v>
      </c>
    </row>
    <row r="135" spans="1:6">
      <c r="A135" s="105">
        <v>33007006140000</v>
      </c>
      <c r="B135">
        <v>2012</v>
      </c>
      <c r="C135">
        <v>851</v>
      </c>
      <c r="D135">
        <v>0</v>
      </c>
      <c r="E135">
        <v>0</v>
      </c>
      <c r="F135">
        <v>9540</v>
      </c>
    </row>
    <row r="136" spans="1:6">
      <c r="A136" s="105">
        <v>33007006150000</v>
      </c>
      <c r="B136">
        <v>2012</v>
      </c>
      <c r="C136">
        <v>441</v>
      </c>
      <c r="D136">
        <v>0</v>
      </c>
      <c r="E136">
        <v>0</v>
      </c>
      <c r="F136">
        <v>11214</v>
      </c>
    </row>
    <row r="137" spans="1:6">
      <c r="A137" s="105">
        <v>33007006230000</v>
      </c>
      <c r="B137">
        <v>2012</v>
      </c>
      <c r="C137">
        <v>1469</v>
      </c>
      <c r="D137">
        <v>5478</v>
      </c>
      <c r="E137">
        <v>27566</v>
      </c>
      <c r="F137">
        <v>9800</v>
      </c>
    </row>
    <row r="138" spans="1:6">
      <c r="A138" s="105">
        <v>33007006310000</v>
      </c>
      <c r="B138">
        <v>2012</v>
      </c>
      <c r="C138">
        <v>8554</v>
      </c>
      <c r="D138">
        <v>7211</v>
      </c>
      <c r="E138">
        <v>108460</v>
      </c>
      <c r="F138">
        <v>13003</v>
      </c>
    </row>
    <row r="139" spans="1:6">
      <c r="A139" s="105">
        <v>33007006320000</v>
      </c>
      <c r="B139">
        <v>2012</v>
      </c>
      <c r="C139">
        <v>7211</v>
      </c>
      <c r="D139">
        <v>878</v>
      </c>
      <c r="E139">
        <v>6021</v>
      </c>
      <c r="F139">
        <v>10150</v>
      </c>
    </row>
    <row r="140" spans="1:6">
      <c r="A140" s="105">
        <v>33007006350000</v>
      </c>
      <c r="B140">
        <v>2012</v>
      </c>
      <c r="C140">
        <v>1727</v>
      </c>
      <c r="D140">
        <v>0</v>
      </c>
      <c r="E140">
        <v>0</v>
      </c>
      <c r="F140">
        <v>9526</v>
      </c>
    </row>
    <row r="141" spans="1:6">
      <c r="A141" s="105">
        <v>33007006360000</v>
      </c>
      <c r="B141">
        <v>2012</v>
      </c>
      <c r="C141">
        <v>1457</v>
      </c>
      <c r="D141">
        <v>0</v>
      </c>
      <c r="E141">
        <v>0</v>
      </c>
      <c r="F141">
        <v>0</v>
      </c>
    </row>
    <row r="142" spans="1:6">
      <c r="A142" s="105">
        <v>33007006370000</v>
      </c>
      <c r="B142">
        <v>2012</v>
      </c>
      <c r="C142">
        <v>5211</v>
      </c>
      <c r="D142">
        <v>4844</v>
      </c>
      <c r="E142">
        <v>48537</v>
      </c>
      <c r="F142">
        <v>9450</v>
      </c>
    </row>
    <row r="143" spans="1:6">
      <c r="A143" s="105">
        <v>33007006390000</v>
      </c>
      <c r="B143">
        <v>2012</v>
      </c>
      <c r="C143">
        <v>1577</v>
      </c>
      <c r="D143">
        <v>0</v>
      </c>
      <c r="E143">
        <v>0</v>
      </c>
      <c r="F143">
        <v>9462</v>
      </c>
    </row>
    <row r="144" spans="1:6">
      <c r="A144" s="105">
        <v>33007006410000</v>
      </c>
      <c r="B144">
        <v>2012</v>
      </c>
      <c r="C144">
        <v>1522</v>
      </c>
      <c r="D144">
        <v>3531</v>
      </c>
      <c r="E144">
        <v>36057</v>
      </c>
      <c r="F144">
        <v>11200</v>
      </c>
    </row>
    <row r="145" spans="1:6">
      <c r="A145" s="105">
        <v>33007006430000</v>
      </c>
      <c r="B145">
        <v>2012</v>
      </c>
      <c r="C145">
        <v>1913</v>
      </c>
      <c r="D145">
        <v>4377</v>
      </c>
      <c r="E145">
        <v>70038</v>
      </c>
      <c r="F145">
        <v>12754</v>
      </c>
    </row>
    <row r="146" spans="1:6">
      <c r="A146" s="105">
        <v>33007006460000</v>
      </c>
      <c r="B146">
        <v>2012</v>
      </c>
      <c r="C146">
        <v>567</v>
      </c>
      <c r="D146">
        <v>0</v>
      </c>
      <c r="E146">
        <v>0</v>
      </c>
      <c r="F146">
        <v>9525</v>
      </c>
    </row>
    <row r="147" spans="1:6">
      <c r="A147" s="105">
        <v>33007006480000</v>
      </c>
      <c r="B147">
        <v>2012</v>
      </c>
      <c r="C147">
        <v>0</v>
      </c>
      <c r="D147">
        <v>0</v>
      </c>
      <c r="E147">
        <v>0</v>
      </c>
      <c r="F147">
        <v>9460</v>
      </c>
    </row>
    <row r="148" spans="1:6">
      <c r="A148" s="105">
        <v>33007006490000</v>
      </c>
      <c r="B148">
        <v>2012</v>
      </c>
      <c r="C148">
        <v>2500</v>
      </c>
      <c r="D148">
        <v>2495</v>
      </c>
      <c r="E148">
        <v>37709</v>
      </c>
      <c r="F148">
        <v>9185</v>
      </c>
    </row>
    <row r="149" spans="1:6">
      <c r="A149" s="105">
        <v>33007006510000</v>
      </c>
      <c r="B149">
        <v>2012</v>
      </c>
      <c r="C149">
        <v>10967</v>
      </c>
      <c r="D149">
        <v>13282</v>
      </c>
      <c r="E149">
        <v>38668</v>
      </c>
      <c r="F149">
        <v>11751</v>
      </c>
    </row>
    <row r="150" spans="1:6">
      <c r="A150" s="105">
        <v>33007006530000</v>
      </c>
      <c r="B150">
        <v>2012</v>
      </c>
      <c r="C150">
        <v>7669</v>
      </c>
      <c r="D150">
        <v>7068</v>
      </c>
      <c r="E150">
        <v>79941</v>
      </c>
      <c r="F150">
        <v>9600</v>
      </c>
    </row>
    <row r="151" spans="1:6">
      <c r="A151" s="105">
        <v>33007006540000</v>
      </c>
      <c r="B151">
        <v>2012</v>
      </c>
      <c r="C151">
        <v>6961</v>
      </c>
      <c r="D151">
        <v>4596</v>
      </c>
      <c r="E151">
        <v>197410</v>
      </c>
      <c r="F151">
        <v>9690</v>
      </c>
    </row>
    <row r="152" spans="1:6">
      <c r="A152" s="105">
        <v>33007006550000</v>
      </c>
      <c r="B152">
        <v>2012</v>
      </c>
      <c r="C152">
        <v>2164</v>
      </c>
      <c r="D152">
        <v>0</v>
      </c>
      <c r="E152">
        <v>0</v>
      </c>
      <c r="F152">
        <v>9450</v>
      </c>
    </row>
    <row r="153" spans="1:6">
      <c r="A153" s="105">
        <v>33007006650000</v>
      </c>
      <c r="B153">
        <v>2012</v>
      </c>
      <c r="C153">
        <v>7157</v>
      </c>
      <c r="D153">
        <v>7440</v>
      </c>
      <c r="E153">
        <v>14571</v>
      </c>
      <c r="F153">
        <v>12380</v>
      </c>
    </row>
    <row r="154" spans="1:6">
      <c r="A154" s="105">
        <v>33007006680000</v>
      </c>
      <c r="B154">
        <v>2012</v>
      </c>
      <c r="C154">
        <v>3408</v>
      </c>
      <c r="D154">
        <v>4306</v>
      </c>
      <c r="E154">
        <v>76836</v>
      </c>
      <c r="F154">
        <v>9253</v>
      </c>
    </row>
    <row r="155" spans="1:6">
      <c r="A155" s="105">
        <v>33007006690000</v>
      </c>
      <c r="B155">
        <v>2012</v>
      </c>
      <c r="C155">
        <v>1172</v>
      </c>
      <c r="D155">
        <v>3460</v>
      </c>
      <c r="E155">
        <v>991</v>
      </c>
      <c r="F155">
        <v>9600</v>
      </c>
    </row>
    <row r="156" spans="1:6">
      <c r="A156" s="105">
        <v>33007006770000</v>
      </c>
      <c r="B156">
        <v>2012</v>
      </c>
      <c r="C156">
        <v>669</v>
      </c>
      <c r="D156">
        <v>0</v>
      </c>
      <c r="E156">
        <v>0</v>
      </c>
      <c r="F156">
        <v>9800</v>
      </c>
    </row>
    <row r="157" spans="1:6">
      <c r="A157" s="105">
        <v>33007006800000</v>
      </c>
      <c r="B157">
        <v>2012</v>
      </c>
      <c r="C157">
        <v>0</v>
      </c>
      <c r="D157">
        <v>0</v>
      </c>
      <c r="E157">
        <v>0</v>
      </c>
      <c r="F157">
        <v>9904</v>
      </c>
    </row>
    <row r="158" spans="1:6">
      <c r="A158" s="105">
        <v>33007006810000</v>
      </c>
      <c r="B158">
        <v>2012</v>
      </c>
      <c r="C158">
        <v>1775</v>
      </c>
      <c r="D158">
        <v>2067</v>
      </c>
      <c r="E158">
        <v>73815</v>
      </c>
      <c r="F158">
        <v>10504</v>
      </c>
    </row>
    <row r="159" spans="1:6">
      <c r="A159" s="105">
        <v>33007006880000</v>
      </c>
      <c r="B159">
        <v>2012</v>
      </c>
      <c r="C159">
        <v>804</v>
      </c>
      <c r="D159">
        <v>0</v>
      </c>
      <c r="E159">
        <v>0</v>
      </c>
      <c r="F159">
        <v>9876</v>
      </c>
    </row>
    <row r="160" spans="1:6">
      <c r="A160" s="105">
        <v>33007006890000</v>
      </c>
      <c r="B160">
        <v>2012</v>
      </c>
      <c r="C160">
        <v>3831</v>
      </c>
      <c r="D160">
        <v>3961</v>
      </c>
      <c r="E160">
        <v>76619</v>
      </c>
      <c r="F160">
        <v>9500</v>
      </c>
    </row>
    <row r="161" spans="1:6">
      <c r="A161" s="105">
        <v>33007006910000</v>
      </c>
      <c r="B161">
        <v>2012</v>
      </c>
      <c r="C161">
        <v>0</v>
      </c>
      <c r="D161">
        <v>0</v>
      </c>
      <c r="E161">
        <v>0</v>
      </c>
      <c r="F161">
        <v>9839</v>
      </c>
    </row>
    <row r="162" spans="1:6">
      <c r="A162" s="105">
        <v>33007006930000</v>
      </c>
      <c r="B162">
        <v>2012</v>
      </c>
      <c r="C162">
        <v>0</v>
      </c>
      <c r="D162">
        <v>0</v>
      </c>
      <c r="E162">
        <v>0</v>
      </c>
      <c r="F162">
        <v>13300</v>
      </c>
    </row>
    <row r="163" spans="1:6">
      <c r="A163" s="105">
        <v>33007006980000</v>
      </c>
      <c r="B163">
        <v>2012</v>
      </c>
      <c r="C163">
        <v>272</v>
      </c>
      <c r="D163">
        <v>809</v>
      </c>
      <c r="E163">
        <v>21038</v>
      </c>
      <c r="F163">
        <v>8152</v>
      </c>
    </row>
    <row r="164" spans="1:6">
      <c r="A164" s="105">
        <v>33007007070000</v>
      </c>
      <c r="B164">
        <v>2012</v>
      </c>
      <c r="C164">
        <v>16870</v>
      </c>
      <c r="D164">
        <v>16773</v>
      </c>
      <c r="E164">
        <v>4812</v>
      </c>
      <c r="F164">
        <v>11339</v>
      </c>
    </row>
    <row r="165" spans="1:6">
      <c r="A165" s="105">
        <v>33007007110000</v>
      </c>
      <c r="B165">
        <v>2012</v>
      </c>
      <c r="C165">
        <v>18260</v>
      </c>
      <c r="D165">
        <v>4788</v>
      </c>
      <c r="E165">
        <v>2749</v>
      </c>
      <c r="F165">
        <v>14596</v>
      </c>
    </row>
    <row r="166" spans="1:6">
      <c r="A166" s="105">
        <v>33007007150000</v>
      </c>
      <c r="B166">
        <v>2012</v>
      </c>
      <c r="C166">
        <v>473</v>
      </c>
      <c r="D166">
        <v>806</v>
      </c>
      <c r="E166">
        <v>18261</v>
      </c>
      <c r="F166">
        <v>13670</v>
      </c>
    </row>
    <row r="167" spans="1:6">
      <c r="A167" s="105">
        <v>33007007190000</v>
      </c>
      <c r="B167">
        <v>2012</v>
      </c>
      <c r="C167">
        <v>7519</v>
      </c>
      <c r="D167">
        <v>11760</v>
      </c>
      <c r="E167">
        <v>74862</v>
      </c>
      <c r="F167">
        <v>9435</v>
      </c>
    </row>
    <row r="168" spans="1:6">
      <c r="A168" s="105">
        <v>33007007210000</v>
      </c>
      <c r="B168">
        <v>2012</v>
      </c>
      <c r="C168">
        <v>11340</v>
      </c>
      <c r="D168">
        <v>3217</v>
      </c>
      <c r="E168">
        <v>5117</v>
      </c>
      <c r="F168">
        <v>10104</v>
      </c>
    </row>
    <row r="169" spans="1:6">
      <c r="A169" s="105">
        <v>33007007420000</v>
      </c>
      <c r="B169">
        <v>2012</v>
      </c>
      <c r="C169">
        <v>5589</v>
      </c>
      <c r="D169">
        <v>1132</v>
      </c>
      <c r="E169">
        <v>517</v>
      </c>
      <c r="F169">
        <v>13200</v>
      </c>
    </row>
    <row r="170" spans="1:6">
      <c r="A170" s="105">
        <v>33007007460000</v>
      </c>
      <c r="B170">
        <v>2012</v>
      </c>
      <c r="C170">
        <v>0</v>
      </c>
      <c r="D170">
        <v>15</v>
      </c>
      <c r="E170">
        <v>0</v>
      </c>
      <c r="F170">
        <v>10090</v>
      </c>
    </row>
    <row r="171" spans="1:6">
      <c r="A171" s="105">
        <v>33007007490000</v>
      </c>
      <c r="B171">
        <v>2012</v>
      </c>
      <c r="C171">
        <v>6658</v>
      </c>
      <c r="D171">
        <v>10090</v>
      </c>
      <c r="E171">
        <v>43299</v>
      </c>
      <c r="F171">
        <v>11250</v>
      </c>
    </row>
    <row r="172" spans="1:6">
      <c r="A172" s="105">
        <v>33007007500000</v>
      </c>
      <c r="B172">
        <v>2012</v>
      </c>
      <c r="C172">
        <v>4393</v>
      </c>
      <c r="D172">
        <v>4416</v>
      </c>
      <c r="E172">
        <v>48612</v>
      </c>
      <c r="F172">
        <v>10858</v>
      </c>
    </row>
    <row r="173" spans="1:6">
      <c r="A173" s="105">
        <v>33007007530000</v>
      </c>
      <c r="B173">
        <v>2012</v>
      </c>
      <c r="C173">
        <v>0</v>
      </c>
      <c r="D173">
        <v>0</v>
      </c>
      <c r="E173">
        <v>0</v>
      </c>
      <c r="F173">
        <v>11050</v>
      </c>
    </row>
    <row r="174" spans="1:6">
      <c r="A174" s="105">
        <v>33007007790000</v>
      </c>
      <c r="B174">
        <v>2012</v>
      </c>
      <c r="C174">
        <v>6461</v>
      </c>
      <c r="D174">
        <v>9993</v>
      </c>
      <c r="E174">
        <v>872</v>
      </c>
      <c r="F174">
        <v>10735</v>
      </c>
    </row>
    <row r="175" spans="1:6">
      <c r="A175" s="105">
        <v>33007007870000</v>
      </c>
      <c r="B175">
        <v>2012</v>
      </c>
      <c r="C175">
        <v>7598</v>
      </c>
      <c r="D175">
        <v>15393</v>
      </c>
      <c r="E175">
        <v>20982</v>
      </c>
      <c r="F175">
        <v>12173</v>
      </c>
    </row>
    <row r="176" spans="1:6">
      <c r="A176" s="105">
        <v>33007007880000</v>
      </c>
      <c r="B176">
        <v>2012</v>
      </c>
      <c r="C176">
        <v>19514</v>
      </c>
      <c r="D176">
        <v>4542</v>
      </c>
      <c r="E176">
        <v>37440</v>
      </c>
      <c r="F176">
        <v>9877</v>
      </c>
    </row>
    <row r="177" spans="1:6">
      <c r="A177" s="105">
        <v>33007007890000</v>
      </c>
      <c r="B177">
        <v>2012</v>
      </c>
      <c r="C177">
        <v>14873</v>
      </c>
      <c r="D177">
        <v>1828</v>
      </c>
      <c r="E177">
        <v>23705</v>
      </c>
      <c r="F177">
        <v>9824</v>
      </c>
    </row>
    <row r="178" spans="1:6">
      <c r="A178" s="105">
        <v>33007007900000</v>
      </c>
      <c r="B178">
        <v>2012</v>
      </c>
      <c r="C178">
        <v>30749</v>
      </c>
      <c r="D178">
        <v>10352</v>
      </c>
      <c r="E178">
        <v>26738</v>
      </c>
      <c r="F178">
        <v>9900</v>
      </c>
    </row>
    <row r="179" spans="1:6">
      <c r="A179" s="105">
        <v>33007007910000</v>
      </c>
      <c r="B179">
        <v>2012</v>
      </c>
      <c r="C179">
        <v>21245</v>
      </c>
      <c r="D179">
        <v>7511</v>
      </c>
      <c r="E179">
        <v>7203</v>
      </c>
      <c r="F179">
        <v>9990</v>
      </c>
    </row>
    <row r="180" spans="1:6">
      <c r="A180" s="105">
        <v>33007007930000</v>
      </c>
      <c r="B180">
        <v>2012</v>
      </c>
      <c r="C180">
        <v>6951</v>
      </c>
      <c r="D180">
        <v>13515</v>
      </c>
      <c r="E180">
        <v>26548</v>
      </c>
      <c r="F180">
        <v>13075</v>
      </c>
    </row>
    <row r="181" spans="1:6">
      <c r="A181" s="105">
        <v>33007007940000</v>
      </c>
      <c r="B181">
        <v>2012</v>
      </c>
      <c r="C181">
        <v>3947</v>
      </c>
      <c r="D181">
        <v>15137</v>
      </c>
      <c r="E181">
        <v>14570</v>
      </c>
      <c r="F181">
        <v>11715</v>
      </c>
    </row>
    <row r="182" spans="1:6">
      <c r="A182" s="105">
        <v>33007007960000</v>
      </c>
      <c r="B182">
        <v>2012</v>
      </c>
      <c r="C182">
        <v>0</v>
      </c>
      <c r="D182">
        <v>0</v>
      </c>
      <c r="E182">
        <v>0</v>
      </c>
      <c r="F182">
        <v>11050</v>
      </c>
    </row>
    <row r="183" spans="1:6">
      <c r="A183" s="105">
        <v>33007008000000</v>
      </c>
      <c r="B183">
        <v>2012</v>
      </c>
      <c r="C183">
        <v>13706</v>
      </c>
      <c r="D183">
        <v>1032</v>
      </c>
      <c r="E183">
        <v>4003</v>
      </c>
      <c r="F183">
        <v>9940</v>
      </c>
    </row>
    <row r="184" spans="1:6">
      <c r="A184" s="105">
        <v>33007008040000</v>
      </c>
      <c r="B184">
        <v>2012</v>
      </c>
      <c r="C184">
        <v>6130</v>
      </c>
      <c r="D184">
        <v>9212</v>
      </c>
      <c r="E184">
        <v>42661</v>
      </c>
      <c r="F184">
        <v>9700</v>
      </c>
    </row>
    <row r="185" spans="1:6">
      <c r="A185" s="105">
        <v>33007008080000</v>
      </c>
      <c r="B185">
        <v>2012</v>
      </c>
      <c r="C185">
        <v>3424</v>
      </c>
      <c r="D185">
        <v>11677</v>
      </c>
      <c r="E185">
        <v>86285</v>
      </c>
      <c r="F185">
        <v>9549</v>
      </c>
    </row>
    <row r="186" spans="1:6">
      <c r="A186" s="105">
        <v>33007008220000</v>
      </c>
      <c r="B186">
        <v>2012</v>
      </c>
      <c r="C186">
        <v>4203</v>
      </c>
      <c r="D186">
        <v>3801</v>
      </c>
      <c r="E186">
        <v>68784</v>
      </c>
      <c r="F186">
        <v>10273</v>
      </c>
    </row>
    <row r="187" spans="1:6">
      <c r="A187" s="105">
        <v>33007008230000</v>
      </c>
      <c r="B187">
        <v>2012</v>
      </c>
      <c r="C187">
        <v>7497</v>
      </c>
      <c r="D187">
        <v>10923</v>
      </c>
      <c r="E187">
        <v>142245</v>
      </c>
      <c r="F187">
        <v>9562</v>
      </c>
    </row>
    <row r="188" spans="1:6">
      <c r="A188" s="105">
        <v>33007008290000</v>
      </c>
      <c r="B188">
        <v>2012</v>
      </c>
      <c r="C188">
        <v>0</v>
      </c>
      <c r="D188">
        <v>0</v>
      </c>
      <c r="E188">
        <v>0</v>
      </c>
      <c r="F188">
        <v>11408</v>
      </c>
    </row>
    <row r="189" spans="1:6">
      <c r="A189" s="105">
        <v>33007008430000</v>
      </c>
      <c r="B189">
        <v>2012</v>
      </c>
      <c r="C189">
        <v>10205</v>
      </c>
      <c r="D189">
        <v>11856</v>
      </c>
      <c r="E189">
        <v>98753</v>
      </c>
      <c r="F189">
        <v>11085</v>
      </c>
    </row>
    <row r="190" spans="1:6">
      <c r="A190" s="105">
        <v>33007008440000</v>
      </c>
      <c r="B190">
        <v>2012</v>
      </c>
      <c r="C190">
        <v>0</v>
      </c>
      <c r="D190">
        <v>0</v>
      </c>
      <c r="E190">
        <v>0</v>
      </c>
      <c r="F190">
        <v>9451</v>
      </c>
    </row>
    <row r="191" spans="1:6">
      <c r="A191" s="105">
        <v>33007008510000</v>
      </c>
      <c r="B191">
        <v>2012</v>
      </c>
      <c r="C191">
        <v>10247</v>
      </c>
      <c r="D191">
        <v>2618</v>
      </c>
      <c r="E191">
        <v>3510</v>
      </c>
      <c r="F191">
        <v>9839</v>
      </c>
    </row>
    <row r="192" spans="1:6">
      <c r="A192" s="105">
        <v>33007008520000</v>
      </c>
      <c r="B192">
        <v>2012</v>
      </c>
      <c r="C192">
        <v>17378</v>
      </c>
      <c r="D192">
        <v>8184</v>
      </c>
      <c r="E192">
        <v>1444</v>
      </c>
      <c r="F192">
        <v>13735</v>
      </c>
    </row>
    <row r="193" spans="1:6">
      <c r="A193" s="105">
        <v>33007008560000</v>
      </c>
      <c r="B193">
        <v>2012</v>
      </c>
      <c r="C193">
        <v>3063</v>
      </c>
      <c r="D193">
        <v>10270</v>
      </c>
      <c r="E193">
        <v>30867</v>
      </c>
      <c r="F193">
        <v>11600</v>
      </c>
    </row>
    <row r="194" spans="1:6">
      <c r="A194" s="105">
        <v>33007008580000</v>
      </c>
      <c r="B194">
        <v>2012</v>
      </c>
      <c r="C194">
        <v>2339</v>
      </c>
      <c r="D194">
        <v>4208</v>
      </c>
      <c r="E194">
        <v>46479</v>
      </c>
      <c r="F194">
        <v>11193</v>
      </c>
    </row>
    <row r="195" spans="1:6">
      <c r="A195" s="105">
        <v>33007008600000</v>
      </c>
      <c r="B195">
        <v>2012</v>
      </c>
      <c r="C195">
        <v>0</v>
      </c>
      <c r="D195">
        <v>0</v>
      </c>
      <c r="E195">
        <v>0</v>
      </c>
      <c r="F195">
        <v>9600</v>
      </c>
    </row>
    <row r="196" spans="1:6">
      <c r="A196" s="105">
        <v>33007008620000</v>
      </c>
      <c r="B196">
        <v>2012</v>
      </c>
      <c r="C196">
        <v>3016</v>
      </c>
      <c r="D196">
        <v>2754</v>
      </c>
      <c r="E196">
        <v>84019</v>
      </c>
      <c r="F196">
        <v>11130</v>
      </c>
    </row>
    <row r="197" spans="1:6">
      <c r="A197" s="105">
        <v>33007008650000</v>
      </c>
      <c r="B197">
        <v>2012</v>
      </c>
      <c r="C197">
        <v>6448</v>
      </c>
      <c r="D197">
        <v>5978</v>
      </c>
      <c r="E197">
        <v>31515</v>
      </c>
      <c r="F197">
        <v>9720</v>
      </c>
    </row>
    <row r="198" spans="1:6">
      <c r="A198" s="105">
        <v>33007008680000</v>
      </c>
      <c r="B198">
        <v>2012</v>
      </c>
      <c r="C198">
        <v>0</v>
      </c>
      <c r="D198">
        <v>0</v>
      </c>
      <c r="E198">
        <v>0</v>
      </c>
      <c r="F198">
        <v>9533</v>
      </c>
    </row>
    <row r="199" spans="1:6">
      <c r="A199" s="105">
        <v>33007008690000</v>
      </c>
      <c r="B199">
        <v>2012</v>
      </c>
      <c r="C199">
        <v>3202</v>
      </c>
      <c r="D199">
        <v>4200</v>
      </c>
      <c r="E199">
        <v>44548</v>
      </c>
      <c r="F199">
        <v>11366</v>
      </c>
    </row>
    <row r="200" spans="1:6">
      <c r="A200" s="105">
        <v>33007008710000</v>
      </c>
      <c r="B200">
        <v>2012</v>
      </c>
      <c r="C200">
        <v>7719</v>
      </c>
      <c r="D200">
        <v>12511</v>
      </c>
      <c r="E200">
        <v>49620</v>
      </c>
      <c r="F200">
        <v>12487</v>
      </c>
    </row>
    <row r="201" spans="1:6">
      <c r="A201" s="105">
        <v>33007008730000</v>
      </c>
      <c r="B201">
        <v>2012</v>
      </c>
      <c r="C201">
        <v>0</v>
      </c>
      <c r="D201">
        <v>0</v>
      </c>
      <c r="E201">
        <v>0</v>
      </c>
      <c r="F201">
        <v>9505</v>
      </c>
    </row>
    <row r="202" spans="1:6">
      <c r="A202" s="105">
        <v>33007008740000</v>
      </c>
      <c r="B202">
        <v>2012</v>
      </c>
      <c r="C202">
        <v>3242</v>
      </c>
      <c r="D202">
        <v>4205</v>
      </c>
      <c r="E202">
        <v>4485</v>
      </c>
      <c r="F202">
        <v>11211</v>
      </c>
    </row>
    <row r="203" spans="1:6">
      <c r="A203" s="105">
        <v>33007008780000</v>
      </c>
      <c r="B203">
        <v>2012</v>
      </c>
      <c r="C203">
        <v>13128</v>
      </c>
      <c r="D203">
        <v>1882</v>
      </c>
      <c r="E203">
        <v>14565</v>
      </c>
      <c r="F203">
        <v>9870</v>
      </c>
    </row>
    <row r="204" spans="1:6">
      <c r="A204" s="105">
        <v>33007008810000</v>
      </c>
      <c r="B204">
        <v>2012</v>
      </c>
      <c r="C204">
        <v>1433</v>
      </c>
      <c r="D204">
        <v>2785</v>
      </c>
      <c r="E204">
        <v>5725</v>
      </c>
      <c r="F204">
        <v>9755</v>
      </c>
    </row>
    <row r="205" spans="1:6">
      <c r="A205" s="105">
        <v>33007008830000</v>
      </c>
      <c r="B205">
        <v>2012</v>
      </c>
      <c r="C205">
        <v>26789</v>
      </c>
      <c r="D205">
        <v>9403</v>
      </c>
      <c r="E205">
        <v>20248</v>
      </c>
      <c r="F205">
        <v>9945</v>
      </c>
    </row>
    <row r="206" spans="1:6">
      <c r="A206" s="105">
        <v>33007008850000</v>
      </c>
      <c r="B206">
        <v>2012</v>
      </c>
      <c r="C206">
        <v>1781</v>
      </c>
      <c r="D206">
        <v>3699</v>
      </c>
      <c r="E206">
        <v>36172</v>
      </c>
      <c r="F206">
        <v>9560</v>
      </c>
    </row>
    <row r="207" spans="1:6">
      <c r="A207" s="105">
        <v>33007008930000</v>
      </c>
      <c r="B207">
        <v>2012</v>
      </c>
      <c r="C207">
        <v>0</v>
      </c>
      <c r="D207">
        <v>0</v>
      </c>
      <c r="E207">
        <v>0</v>
      </c>
      <c r="F207">
        <v>9525</v>
      </c>
    </row>
    <row r="208" spans="1:6">
      <c r="A208" s="105">
        <v>33007008990000</v>
      </c>
      <c r="B208">
        <v>2012</v>
      </c>
      <c r="C208">
        <v>1042</v>
      </c>
      <c r="D208">
        <v>2221</v>
      </c>
      <c r="E208">
        <v>36469</v>
      </c>
      <c r="F208">
        <v>9650</v>
      </c>
    </row>
    <row r="209" spans="1:6">
      <c r="A209" s="105">
        <v>33007009190000</v>
      </c>
      <c r="B209">
        <v>2012</v>
      </c>
      <c r="C209">
        <v>6878</v>
      </c>
      <c r="D209">
        <v>4214</v>
      </c>
      <c r="E209">
        <v>110155</v>
      </c>
      <c r="F209">
        <v>9788</v>
      </c>
    </row>
    <row r="210" spans="1:6">
      <c r="A210" s="105">
        <v>33007009200000</v>
      </c>
      <c r="B210">
        <v>2012</v>
      </c>
      <c r="C210">
        <v>0</v>
      </c>
      <c r="D210">
        <v>0</v>
      </c>
      <c r="E210">
        <v>0</v>
      </c>
      <c r="F210">
        <v>9475</v>
      </c>
    </row>
    <row r="211" spans="1:6">
      <c r="A211" s="105">
        <v>33007009240000</v>
      </c>
      <c r="B211">
        <v>2012</v>
      </c>
      <c r="C211">
        <v>9489</v>
      </c>
      <c r="D211">
        <v>1419</v>
      </c>
      <c r="E211">
        <v>19509</v>
      </c>
      <c r="F211">
        <v>9836</v>
      </c>
    </row>
    <row r="212" spans="1:6">
      <c r="A212" s="105">
        <v>33007009260000</v>
      </c>
      <c r="B212">
        <v>2012</v>
      </c>
      <c r="C212">
        <v>0</v>
      </c>
      <c r="D212">
        <v>0</v>
      </c>
      <c r="E212">
        <v>0</v>
      </c>
      <c r="F212">
        <v>10950</v>
      </c>
    </row>
    <row r="213" spans="1:6">
      <c r="A213" s="105">
        <v>33007009290000</v>
      </c>
      <c r="B213">
        <v>2012</v>
      </c>
      <c r="C213">
        <v>2923</v>
      </c>
      <c r="D213">
        <v>3066</v>
      </c>
      <c r="E213">
        <v>26851</v>
      </c>
      <c r="F213">
        <v>9678</v>
      </c>
    </row>
    <row r="214" spans="1:6">
      <c r="A214" s="105">
        <v>33007009300000</v>
      </c>
      <c r="B214">
        <v>2012</v>
      </c>
      <c r="C214">
        <v>466</v>
      </c>
      <c r="D214">
        <v>5672</v>
      </c>
      <c r="E214">
        <v>3253</v>
      </c>
      <c r="F214">
        <v>9420</v>
      </c>
    </row>
    <row r="215" spans="1:6">
      <c r="A215" s="105">
        <v>33007009310000</v>
      </c>
      <c r="B215">
        <v>2012</v>
      </c>
      <c r="C215">
        <v>5343</v>
      </c>
      <c r="D215">
        <v>1505</v>
      </c>
      <c r="E215">
        <v>742</v>
      </c>
      <c r="F215">
        <v>10000</v>
      </c>
    </row>
    <row r="216" spans="1:6">
      <c r="A216" s="105">
        <v>33007009350000</v>
      </c>
      <c r="B216">
        <v>2012</v>
      </c>
      <c r="C216">
        <v>11783</v>
      </c>
      <c r="D216">
        <v>1800</v>
      </c>
      <c r="E216">
        <v>25981</v>
      </c>
      <c r="F216">
        <v>9870</v>
      </c>
    </row>
    <row r="217" spans="1:6">
      <c r="A217" s="105">
        <v>33007009370000</v>
      </c>
      <c r="B217">
        <v>2012</v>
      </c>
      <c r="C217">
        <v>0</v>
      </c>
      <c r="D217">
        <v>0</v>
      </c>
      <c r="E217">
        <v>0</v>
      </c>
      <c r="F217">
        <v>9335</v>
      </c>
    </row>
    <row r="218" spans="1:6">
      <c r="A218" s="105">
        <v>33007009400000</v>
      </c>
      <c r="B218">
        <v>2012</v>
      </c>
      <c r="C218">
        <v>5493</v>
      </c>
      <c r="D218">
        <v>9089</v>
      </c>
      <c r="E218">
        <v>41505</v>
      </c>
      <c r="F218">
        <v>9481</v>
      </c>
    </row>
    <row r="219" spans="1:6">
      <c r="A219" s="105">
        <v>33007009430000</v>
      </c>
      <c r="B219">
        <v>2012</v>
      </c>
      <c r="C219">
        <v>1574</v>
      </c>
      <c r="D219">
        <v>11812</v>
      </c>
      <c r="E219">
        <v>21114</v>
      </c>
      <c r="F219">
        <v>9440</v>
      </c>
    </row>
    <row r="220" spans="1:6">
      <c r="A220" s="105">
        <v>33007009460000</v>
      </c>
      <c r="B220">
        <v>2012</v>
      </c>
      <c r="C220">
        <v>4274</v>
      </c>
      <c r="D220">
        <v>8793</v>
      </c>
      <c r="E220">
        <v>23252</v>
      </c>
      <c r="F220">
        <v>9480</v>
      </c>
    </row>
    <row r="221" spans="1:6">
      <c r="A221" s="105">
        <v>33007009560000</v>
      </c>
      <c r="B221">
        <v>2012</v>
      </c>
      <c r="C221">
        <v>6598</v>
      </c>
      <c r="D221">
        <v>6142</v>
      </c>
      <c r="E221">
        <v>71463</v>
      </c>
      <c r="F221">
        <v>9390</v>
      </c>
    </row>
    <row r="222" spans="1:6">
      <c r="A222" s="105">
        <v>33007009570000</v>
      </c>
      <c r="B222">
        <v>2012</v>
      </c>
      <c r="C222">
        <v>2260</v>
      </c>
      <c r="D222">
        <v>4216</v>
      </c>
      <c r="E222">
        <v>73679</v>
      </c>
      <c r="F222">
        <v>9390</v>
      </c>
    </row>
    <row r="223" spans="1:6">
      <c r="A223" s="105">
        <v>33007009620000</v>
      </c>
      <c r="B223">
        <v>2012</v>
      </c>
      <c r="C223">
        <v>14587</v>
      </c>
      <c r="D223">
        <v>5687</v>
      </c>
      <c r="E223">
        <v>689</v>
      </c>
      <c r="F223">
        <v>14496</v>
      </c>
    </row>
    <row r="224" spans="1:6">
      <c r="A224" s="105">
        <v>33007009680000</v>
      </c>
      <c r="B224">
        <v>2012</v>
      </c>
      <c r="C224">
        <v>2079</v>
      </c>
      <c r="D224">
        <v>5526</v>
      </c>
      <c r="E224">
        <v>2439</v>
      </c>
      <c r="F224">
        <v>10975</v>
      </c>
    </row>
    <row r="225" spans="1:6">
      <c r="A225" s="105">
        <v>33007009730000</v>
      </c>
      <c r="B225">
        <v>2012</v>
      </c>
      <c r="C225">
        <v>4394</v>
      </c>
      <c r="D225">
        <v>4833</v>
      </c>
      <c r="E225">
        <v>60418</v>
      </c>
      <c r="F225">
        <v>11017</v>
      </c>
    </row>
    <row r="226" spans="1:6">
      <c r="A226" s="105">
        <v>33007009880000</v>
      </c>
      <c r="B226">
        <v>2012</v>
      </c>
      <c r="C226">
        <v>4346</v>
      </c>
      <c r="D226">
        <v>2212</v>
      </c>
      <c r="E226">
        <v>4790</v>
      </c>
      <c r="F226">
        <v>9930</v>
      </c>
    </row>
    <row r="227" spans="1:6">
      <c r="A227" s="105">
        <v>33007009900000</v>
      </c>
      <c r="B227">
        <v>2012</v>
      </c>
      <c r="C227">
        <v>2997</v>
      </c>
      <c r="D227">
        <v>3397</v>
      </c>
      <c r="E227">
        <v>42450</v>
      </c>
      <c r="F227">
        <v>10710</v>
      </c>
    </row>
    <row r="228" spans="1:6">
      <c r="A228" s="105">
        <v>33007009910000</v>
      </c>
      <c r="B228">
        <v>2012</v>
      </c>
      <c r="C228">
        <v>1475</v>
      </c>
      <c r="D228">
        <v>4733</v>
      </c>
      <c r="E228">
        <v>65310</v>
      </c>
      <c r="F228">
        <v>9312</v>
      </c>
    </row>
    <row r="229" spans="1:6">
      <c r="A229" s="105">
        <v>33007009960000</v>
      </c>
      <c r="B229">
        <v>2012</v>
      </c>
      <c r="C229">
        <v>0</v>
      </c>
      <c r="D229">
        <v>0</v>
      </c>
      <c r="E229">
        <v>0</v>
      </c>
      <c r="F229">
        <v>12380</v>
      </c>
    </row>
    <row r="230" spans="1:6">
      <c r="A230" s="105">
        <v>33007010000000</v>
      </c>
      <c r="B230">
        <v>2012</v>
      </c>
      <c r="C230">
        <v>0</v>
      </c>
      <c r="D230">
        <v>0</v>
      </c>
      <c r="E230">
        <v>0</v>
      </c>
      <c r="F230">
        <v>9960</v>
      </c>
    </row>
    <row r="231" spans="1:6">
      <c r="A231" s="105">
        <v>33007010020000</v>
      </c>
      <c r="B231">
        <v>2012</v>
      </c>
      <c r="C231">
        <v>1813</v>
      </c>
      <c r="D231">
        <v>4632</v>
      </c>
      <c r="E231">
        <v>38230</v>
      </c>
      <c r="F231">
        <v>11000</v>
      </c>
    </row>
    <row r="232" spans="1:6">
      <c r="A232" s="105">
        <v>33007010030000</v>
      </c>
      <c r="B232">
        <v>2012</v>
      </c>
      <c r="C232">
        <v>1172</v>
      </c>
      <c r="D232">
        <v>7416</v>
      </c>
      <c r="E232">
        <v>22572</v>
      </c>
      <c r="F232">
        <v>10940</v>
      </c>
    </row>
    <row r="233" spans="1:6">
      <c r="A233" s="105">
        <v>33007010050000</v>
      </c>
      <c r="B233">
        <v>2012</v>
      </c>
      <c r="C233">
        <v>0</v>
      </c>
      <c r="D233">
        <v>0</v>
      </c>
      <c r="E233">
        <v>0</v>
      </c>
      <c r="F233">
        <v>9465</v>
      </c>
    </row>
    <row r="234" spans="1:6">
      <c r="A234" s="105">
        <v>33007010070000</v>
      </c>
      <c r="B234">
        <v>2012</v>
      </c>
      <c r="C234">
        <v>18</v>
      </c>
      <c r="D234">
        <v>40</v>
      </c>
      <c r="E234">
        <v>475</v>
      </c>
      <c r="F234">
        <v>11450</v>
      </c>
    </row>
    <row r="235" spans="1:6">
      <c r="A235" s="105">
        <v>33007010100000</v>
      </c>
      <c r="B235">
        <v>2012</v>
      </c>
      <c r="C235">
        <v>3666</v>
      </c>
      <c r="D235">
        <v>7769</v>
      </c>
      <c r="E235">
        <v>50358</v>
      </c>
      <c r="F235">
        <v>9390</v>
      </c>
    </row>
    <row r="236" spans="1:6">
      <c r="A236" s="105">
        <v>33007010200000</v>
      </c>
      <c r="B236">
        <v>2012</v>
      </c>
      <c r="C236">
        <v>2290</v>
      </c>
      <c r="D236">
        <v>4751</v>
      </c>
      <c r="E236">
        <v>29458</v>
      </c>
      <c r="F236">
        <v>9600</v>
      </c>
    </row>
    <row r="237" spans="1:6">
      <c r="A237" s="105">
        <v>33007010250000</v>
      </c>
      <c r="B237">
        <v>2012</v>
      </c>
      <c r="C237">
        <v>2170</v>
      </c>
      <c r="D237">
        <v>3971</v>
      </c>
      <c r="E237">
        <v>17233</v>
      </c>
      <c r="F237">
        <v>11630</v>
      </c>
    </row>
    <row r="238" spans="1:6">
      <c r="A238" s="105">
        <v>33007010280000</v>
      </c>
      <c r="B238">
        <v>2012</v>
      </c>
      <c r="C238">
        <v>1306</v>
      </c>
      <c r="D238">
        <v>2900</v>
      </c>
      <c r="E238">
        <v>50578</v>
      </c>
      <c r="F238">
        <v>9322</v>
      </c>
    </row>
    <row r="239" spans="1:6">
      <c r="A239" s="105">
        <v>33007010290000</v>
      </c>
      <c r="B239">
        <v>2012</v>
      </c>
      <c r="C239">
        <v>0</v>
      </c>
      <c r="D239">
        <v>11011</v>
      </c>
      <c r="E239">
        <v>101341</v>
      </c>
      <c r="F239">
        <v>9287</v>
      </c>
    </row>
    <row r="240" spans="1:6">
      <c r="A240" s="105">
        <v>33007010310000</v>
      </c>
      <c r="B240">
        <v>2012</v>
      </c>
      <c r="C240">
        <v>4645</v>
      </c>
      <c r="D240">
        <v>3859</v>
      </c>
      <c r="E240">
        <v>9510</v>
      </c>
      <c r="F240">
        <v>10035</v>
      </c>
    </row>
    <row r="241" spans="1:6">
      <c r="A241" s="105">
        <v>33007010340000</v>
      </c>
      <c r="B241">
        <v>2012</v>
      </c>
      <c r="C241">
        <v>11253</v>
      </c>
      <c r="D241">
        <v>16199</v>
      </c>
      <c r="E241">
        <v>53581</v>
      </c>
      <c r="F241">
        <v>11475</v>
      </c>
    </row>
    <row r="242" spans="1:6">
      <c r="A242" s="105">
        <v>33007010370000</v>
      </c>
      <c r="B242">
        <v>2012</v>
      </c>
      <c r="C242">
        <v>6128</v>
      </c>
      <c r="D242">
        <v>2095</v>
      </c>
      <c r="E242">
        <v>2003</v>
      </c>
      <c r="F242">
        <v>15101</v>
      </c>
    </row>
    <row r="243" spans="1:6">
      <c r="A243" s="105">
        <v>33007010390000</v>
      </c>
      <c r="B243">
        <v>2012</v>
      </c>
      <c r="C243">
        <v>0</v>
      </c>
      <c r="D243">
        <v>0</v>
      </c>
      <c r="E243">
        <v>0</v>
      </c>
      <c r="F243">
        <v>12600</v>
      </c>
    </row>
    <row r="244" spans="1:6">
      <c r="A244" s="105">
        <v>33007010420000</v>
      </c>
      <c r="B244">
        <v>2012</v>
      </c>
      <c r="C244">
        <v>2181</v>
      </c>
      <c r="D244">
        <v>7891</v>
      </c>
      <c r="E244">
        <v>188772</v>
      </c>
      <c r="F244">
        <v>12600</v>
      </c>
    </row>
    <row r="245" spans="1:6">
      <c r="A245" s="105">
        <v>33007010450000</v>
      </c>
      <c r="B245">
        <v>2012</v>
      </c>
      <c r="C245">
        <v>89</v>
      </c>
      <c r="D245">
        <v>288</v>
      </c>
      <c r="E245">
        <v>0</v>
      </c>
      <c r="F245">
        <v>11626</v>
      </c>
    </row>
    <row r="246" spans="1:6">
      <c r="A246" s="105">
        <v>33007010460000</v>
      </c>
      <c r="B246">
        <v>2012</v>
      </c>
      <c r="C246">
        <v>4740</v>
      </c>
      <c r="D246">
        <v>5750</v>
      </c>
      <c r="E246">
        <v>3465</v>
      </c>
      <c r="F246">
        <v>9965</v>
      </c>
    </row>
    <row r="247" spans="1:6">
      <c r="A247" s="105">
        <v>33007010620000</v>
      </c>
      <c r="B247">
        <v>2012</v>
      </c>
      <c r="C247">
        <v>12627</v>
      </c>
      <c r="D247">
        <v>8923</v>
      </c>
      <c r="E247">
        <v>247073</v>
      </c>
      <c r="F247">
        <v>9320</v>
      </c>
    </row>
    <row r="248" spans="1:6">
      <c r="A248" s="105">
        <v>33007010630000</v>
      </c>
      <c r="B248">
        <v>2012</v>
      </c>
      <c r="C248">
        <v>11777</v>
      </c>
      <c r="D248">
        <v>6710</v>
      </c>
      <c r="E248">
        <v>119584</v>
      </c>
      <c r="F248">
        <v>9351</v>
      </c>
    </row>
    <row r="249" spans="1:6">
      <c r="A249" s="105">
        <v>33007010670000</v>
      </c>
      <c r="B249">
        <v>2012</v>
      </c>
      <c r="C249">
        <v>5934</v>
      </c>
      <c r="D249">
        <v>3586</v>
      </c>
      <c r="E249">
        <v>82366</v>
      </c>
      <c r="F249">
        <v>9280</v>
      </c>
    </row>
    <row r="250" spans="1:6">
      <c r="A250" s="105">
        <v>33007010680000</v>
      </c>
      <c r="B250">
        <v>2012</v>
      </c>
      <c r="C250">
        <v>0</v>
      </c>
      <c r="D250">
        <v>5708</v>
      </c>
      <c r="E250">
        <v>106294</v>
      </c>
      <c r="F250">
        <v>9275</v>
      </c>
    </row>
    <row r="251" spans="1:6">
      <c r="A251" s="105">
        <v>33007010790000</v>
      </c>
      <c r="B251">
        <v>2012</v>
      </c>
      <c r="C251">
        <v>0</v>
      </c>
      <c r="D251">
        <v>2142</v>
      </c>
      <c r="E251">
        <v>73</v>
      </c>
      <c r="F251">
        <v>11460</v>
      </c>
    </row>
    <row r="252" spans="1:6">
      <c r="A252" s="105">
        <v>33007010800000</v>
      </c>
      <c r="B252">
        <v>2012</v>
      </c>
      <c r="C252">
        <v>7484</v>
      </c>
      <c r="D252">
        <v>7990</v>
      </c>
      <c r="E252">
        <v>36675</v>
      </c>
      <c r="F252">
        <v>12600</v>
      </c>
    </row>
    <row r="253" spans="1:6">
      <c r="A253" s="105">
        <v>33007010970000</v>
      </c>
      <c r="B253">
        <v>2012</v>
      </c>
      <c r="C253">
        <v>7152</v>
      </c>
      <c r="D253">
        <v>6532</v>
      </c>
      <c r="E253">
        <v>9046</v>
      </c>
      <c r="F253">
        <v>9950</v>
      </c>
    </row>
    <row r="254" spans="1:6">
      <c r="A254" s="105">
        <v>33007010990000</v>
      </c>
      <c r="B254">
        <v>2012</v>
      </c>
      <c r="C254">
        <v>5428</v>
      </c>
      <c r="D254">
        <v>7777</v>
      </c>
      <c r="E254">
        <v>57848</v>
      </c>
      <c r="F254">
        <v>11250</v>
      </c>
    </row>
    <row r="255" spans="1:6">
      <c r="A255" s="105">
        <v>33007011010000</v>
      </c>
      <c r="B255">
        <v>2012</v>
      </c>
      <c r="C255">
        <v>0</v>
      </c>
      <c r="D255">
        <v>0</v>
      </c>
      <c r="E255">
        <v>0</v>
      </c>
      <c r="F255">
        <v>9535</v>
      </c>
    </row>
    <row r="256" spans="1:6">
      <c r="A256" s="105">
        <v>33007011070000</v>
      </c>
      <c r="B256">
        <v>2012</v>
      </c>
      <c r="C256">
        <v>0</v>
      </c>
      <c r="D256">
        <v>0</v>
      </c>
      <c r="E256">
        <v>0</v>
      </c>
      <c r="F256">
        <v>9482</v>
      </c>
    </row>
    <row r="257" spans="1:6">
      <c r="A257" s="105">
        <v>33007011090000</v>
      </c>
      <c r="B257">
        <v>2012</v>
      </c>
      <c r="C257">
        <v>4328</v>
      </c>
      <c r="D257">
        <v>229</v>
      </c>
      <c r="E257">
        <v>39</v>
      </c>
      <c r="F257">
        <v>13340</v>
      </c>
    </row>
    <row r="258" spans="1:6">
      <c r="A258" s="105">
        <v>33007011110000</v>
      </c>
      <c r="B258">
        <v>2012</v>
      </c>
      <c r="C258">
        <v>0</v>
      </c>
      <c r="D258">
        <v>0</v>
      </c>
      <c r="E258">
        <v>0</v>
      </c>
      <c r="F258">
        <v>10180</v>
      </c>
    </row>
    <row r="259" spans="1:6">
      <c r="A259" s="105">
        <v>33007011140000</v>
      </c>
      <c r="B259">
        <v>2012</v>
      </c>
      <c r="C259">
        <v>0</v>
      </c>
      <c r="D259">
        <v>0</v>
      </c>
      <c r="E259">
        <v>0</v>
      </c>
      <c r="F259">
        <v>9800</v>
      </c>
    </row>
    <row r="260" spans="1:6">
      <c r="A260" s="105">
        <v>33007011150000</v>
      </c>
      <c r="B260">
        <v>2012</v>
      </c>
      <c r="C260">
        <v>0</v>
      </c>
      <c r="D260">
        <v>0</v>
      </c>
      <c r="E260">
        <v>0</v>
      </c>
      <c r="F260">
        <v>9130</v>
      </c>
    </row>
    <row r="261" spans="1:6">
      <c r="A261" s="105">
        <v>33007011160000</v>
      </c>
      <c r="B261">
        <v>2012</v>
      </c>
      <c r="C261">
        <v>0</v>
      </c>
      <c r="D261">
        <v>3347</v>
      </c>
      <c r="E261">
        <v>34467</v>
      </c>
      <c r="F261">
        <v>9388</v>
      </c>
    </row>
    <row r="262" spans="1:6">
      <c r="A262" s="105">
        <v>33007011200000</v>
      </c>
      <c r="B262">
        <v>2012</v>
      </c>
      <c r="C262">
        <v>17512</v>
      </c>
      <c r="D262">
        <v>5732</v>
      </c>
      <c r="E262">
        <v>28532</v>
      </c>
      <c r="F262">
        <v>13103</v>
      </c>
    </row>
    <row r="263" spans="1:6">
      <c r="A263" s="105">
        <v>33007011230000</v>
      </c>
      <c r="B263">
        <v>2012</v>
      </c>
      <c r="C263">
        <v>0</v>
      </c>
      <c r="D263">
        <v>7322</v>
      </c>
      <c r="E263">
        <v>27224</v>
      </c>
      <c r="F263">
        <v>9496</v>
      </c>
    </row>
    <row r="264" spans="1:6">
      <c r="A264" s="105">
        <v>33007011250000</v>
      </c>
      <c r="B264">
        <v>2012</v>
      </c>
      <c r="C264">
        <v>9122</v>
      </c>
      <c r="D264">
        <v>13452</v>
      </c>
      <c r="E264">
        <v>29056</v>
      </c>
      <c r="F264">
        <v>10958</v>
      </c>
    </row>
    <row r="265" spans="1:6">
      <c r="A265" s="105">
        <v>33007011350000</v>
      </c>
      <c r="B265">
        <v>2012</v>
      </c>
      <c r="C265">
        <v>9633</v>
      </c>
      <c r="D265">
        <v>8941</v>
      </c>
      <c r="E265">
        <v>14622</v>
      </c>
      <c r="F265">
        <v>12600</v>
      </c>
    </row>
    <row r="266" spans="1:6">
      <c r="A266" s="105">
        <v>33007011390000</v>
      </c>
      <c r="B266">
        <v>2012</v>
      </c>
      <c r="C266">
        <v>5295</v>
      </c>
      <c r="D266">
        <v>2976</v>
      </c>
      <c r="E266">
        <v>10171</v>
      </c>
      <c r="F266">
        <v>9485</v>
      </c>
    </row>
    <row r="267" spans="1:6">
      <c r="A267" s="105">
        <v>33007011430000</v>
      </c>
      <c r="B267">
        <v>2012</v>
      </c>
      <c r="C267">
        <v>3500</v>
      </c>
      <c r="D267">
        <v>2540</v>
      </c>
      <c r="E267">
        <v>15564</v>
      </c>
      <c r="F267">
        <v>10470</v>
      </c>
    </row>
    <row r="268" spans="1:6">
      <c r="A268" s="105">
        <v>33007011480000</v>
      </c>
      <c r="B268">
        <v>2012</v>
      </c>
      <c r="C268">
        <v>0</v>
      </c>
      <c r="D268">
        <v>4518</v>
      </c>
      <c r="E268">
        <v>18068</v>
      </c>
      <c r="F268">
        <v>9430</v>
      </c>
    </row>
    <row r="269" spans="1:6">
      <c r="A269" s="105">
        <v>33007011520000</v>
      </c>
      <c r="B269">
        <v>2012</v>
      </c>
      <c r="C269">
        <v>0</v>
      </c>
      <c r="D269">
        <v>4435</v>
      </c>
      <c r="E269">
        <v>8542</v>
      </c>
      <c r="F269">
        <v>9489</v>
      </c>
    </row>
    <row r="270" spans="1:6">
      <c r="A270" s="105">
        <v>33007011530000</v>
      </c>
      <c r="B270">
        <v>2012</v>
      </c>
      <c r="C270">
        <v>7837</v>
      </c>
      <c r="D270">
        <v>5916</v>
      </c>
      <c r="E270">
        <v>2772</v>
      </c>
      <c r="F270">
        <v>10723</v>
      </c>
    </row>
    <row r="271" spans="1:6">
      <c r="A271" s="105">
        <v>33007011540000</v>
      </c>
      <c r="B271">
        <v>2012</v>
      </c>
      <c r="C271">
        <v>3496</v>
      </c>
      <c r="D271">
        <v>4327</v>
      </c>
      <c r="E271">
        <v>2897</v>
      </c>
      <c r="F271">
        <v>11200</v>
      </c>
    </row>
    <row r="272" spans="1:6">
      <c r="A272" s="105">
        <v>33007011550000</v>
      </c>
      <c r="B272">
        <v>2012</v>
      </c>
      <c r="C272">
        <v>15891</v>
      </c>
      <c r="D272">
        <v>6404</v>
      </c>
      <c r="E272">
        <v>2112</v>
      </c>
      <c r="F272">
        <v>15350</v>
      </c>
    </row>
    <row r="273" spans="1:6">
      <c r="A273" s="105">
        <v>33007011610000</v>
      </c>
      <c r="B273">
        <v>2012</v>
      </c>
      <c r="C273">
        <v>7023</v>
      </c>
      <c r="D273">
        <v>2066</v>
      </c>
      <c r="E273">
        <v>2352</v>
      </c>
      <c r="F273">
        <v>15313</v>
      </c>
    </row>
    <row r="274" spans="1:6">
      <c r="A274" s="105">
        <v>33007011620000</v>
      </c>
      <c r="B274">
        <v>2012</v>
      </c>
      <c r="C274">
        <v>0</v>
      </c>
      <c r="D274">
        <v>6</v>
      </c>
      <c r="E274">
        <v>0</v>
      </c>
      <c r="F274">
        <v>15265</v>
      </c>
    </row>
    <row r="275" spans="1:6">
      <c r="A275" s="105">
        <v>33007011630000</v>
      </c>
      <c r="B275">
        <v>2012</v>
      </c>
      <c r="C275">
        <v>18133</v>
      </c>
      <c r="D275">
        <v>471</v>
      </c>
      <c r="E275">
        <v>0</v>
      </c>
      <c r="F275">
        <v>13750</v>
      </c>
    </row>
    <row r="276" spans="1:6">
      <c r="A276" s="105">
        <v>33007011650000</v>
      </c>
      <c r="B276">
        <v>2012</v>
      </c>
      <c r="C276">
        <v>2753</v>
      </c>
      <c r="D276">
        <v>915</v>
      </c>
      <c r="E276">
        <v>387</v>
      </c>
      <c r="F276">
        <v>13150</v>
      </c>
    </row>
    <row r="277" spans="1:6">
      <c r="A277" s="105">
        <v>33007011660000</v>
      </c>
      <c r="B277">
        <v>2012</v>
      </c>
      <c r="C277">
        <v>7231</v>
      </c>
      <c r="D277">
        <v>10786</v>
      </c>
      <c r="E277">
        <v>21303</v>
      </c>
      <c r="F277">
        <v>12457</v>
      </c>
    </row>
    <row r="278" spans="1:6">
      <c r="A278" s="105">
        <v>33007011690000</v>
      </c>
      <c r="B278">
        <v>2012</v>
      </c>
      <c r="C278">
        <v>20450</v>
      </c>
      <c r="D278">
        <v>5733</v>
      </c>
      <c r="E278">
        <v>1778</v>
      </c>
      <c r="F278">
        <v>15705</v>
      </c>
    </row>
    <row r="279" spans="1:6">
      <c r="A279" s="105">
        <v>33007011710000</v>
      </c>
      <c r="B279">
        <v>2012</v>
      </c>
      <c r="C279">
        <v>20821</v>
      </c>
      <c r="D279">
        <v>9248</v>
      </c>
      <c r="E279">
        <v>252</v>
      </c>
      <c r="F279">
        <v>15505</v>
      </c>
    </row>
    <row r="280" spans="1:6">
      <c r="A280" s="105">
        <v>33007011720000</v>
      </c>
      <c r="B280">
        <v>2012</v>
      </c>
      <c r="C280">
        <v>2115</v>
      </c>
      <c r="D280">
        <v>873</v>
      </c>
      <c r="E280">
        <v>65</v>
      </c>
      <c r="F280">
        <v>12802</v>
      </c>
    </row>
    <row r="281" spans="1:6">
      <c r="A281" s="105">
        <v>33007011730000</v>
      </c>
      <c r="B281">
        <v>2012</v>
      </c>
      <c r="C281">
        <v>377</v>
      </c>
      <c r="D281">
        <v>1261</v>
      </c>
      <c r="E281">
        <v>59</v>
      </c>
      <c r="F281">
        <v>12248</v>
      </c>
    </row>
    <row r="282" spans="1:6">
      <c r="A282" s="105">
        <v>33007011780000</v>
      </c>
      <c r="B282">
        <v>2012</v>
      </c>
      <c r="C282">
        <v>7289</v>
      </c>
      <c r="D282">
        <v>15738</v>
      </c>
      <c r="E282">
        <v>53435</v>
      </c>
      <c r="F282">
        <v>9770</v>
      </c>
    </row>
    <row r="283" spans="1:6">
      <c r="A283" s="105">
        <v>33007011800000</v>
      </c>
      <c r="B283">
        <v>2012</v>
      </c>
      <c r="C283">
        <v>15934</v>
      </c>
      <c r="D283">
        <v>2002</v>
      </c>
      <c r="E283">
        <v>262</v>
      </c>
      <c r="F283">
        <v>12812</v>
      </c>
    </row>
    <row r="284" spans="1:6">
      <c r="A284" s="105">
        <v>33007011870000</v>
      </c>
      <c r="B284">
        <v>2012</v>
      </c>
      <c r="C284">
        <v>3553</v>
      </c>
      <c r="D284">
        <v>9785</v>
      </c>
      <c r="E284">
        <v>14774</v>
      </c>
      <c r="F284">
        <v>12950</v>
      </c>
    </row>
    <row r="285" spans="1:6">
      <c r="A285" s="105">
        <v>33007011900000</v>
      </c>
      <c r="B285">
        <v>2012</v>
      </c>
      <c r="C285">
        <v>0</v>
      </c>
      <c r="D285">
        <v>0</v>
      </c>
      <c r="E285">
        <v>0</v>
      </c>
      <c r="F285">
        <v>13558</v>
      </c>
    </row>
    <row r="286" spans="1:6">
      <c r="A286" s="105">
        <v>33007011910000</v>
      </c>
      <c r="B286">
        <v>2012</v>
      </c>
      <c r="C286">
        <v>0</v>
      </c>
      <c r="D286">
        <v>72</v>
      </c>
      <c r="E286">
        <v>0</v>
      </c>
      <c r="F286">
        <v>14011</v>
      </c>
    </row>
    <row r="287" spans="1:6">
      <c r="A287" s="105">
        <v>33007011920000</v>
      </c>
      <c r="B287">
        <v>2012</v>
      </c>
      <c r="C287">
        <v>6276</v>
      </c>
      <c r="D287">
        <v>9725</v>
      </c>
      <c r="E287">
        <v>577</v>
      </c>
      <c r="F287">
        <v>12368</v>
      </c>
    </row>
    <row r="288" spans="1:6">
      <c r="A288" s="105">
        <v>33007011950000</v>
      </c>
      <c r="B288">
        <v>2012</v>
      </c>
      <c r="C288">
        <v>14262</v>
      </c>
      <c r="D288">
        <v>2700</v>
      </c>
      <c r="E288">
        <v>7860</v>
      </c>
      <c r="F288">
        <v>15960</v>
      </c>
    </row>
    <row r="289" spans="1:6">
      <c r="A289" s="105">
        <v>33007011990000</v>
      </c>
      <c r="B289">
        <v>2012</v>
      </c>
      <c r="C289">
        <v>23</v>
      </c>
      <c r="D289">
        <v>635</v>
      </c>
      <c r="E289">
        <v>5516</v>
      </c>
      <c r="F289">
        <v>12761</v>
      </c>
    </row>
    <row r="290" spans="1:6">
      <c r="A290" s="105">
        <v>33007012000000</v>
      </c>
      <c r="B290">
        <v>2012</v>
      </c>
      <c r="C290">
        <v>13043</v>
      </c>
      <c r="D290">
        <v>24</v>
      </c>
      <c r="E290">
        <v>539</v>
      </c>
      <c r="F290">
        <v>13574</v>
      </c>
    </row>
    <row r="291" spans="1:6">
      <c r="A291" s="105">
        <v>33007012010000</v>
      </c>
      <c r="B291">
        <v>2012</v>
      </c>
      <c r="C291">
        <v>3789</v>
      </c>
      <c r="D291">
        <v>4594</v>
      </c>
      <c r="E291">
        <v>67</v>
      </c>
      <c r="F291">
        <v>12540</v>
      </c>
    </row>
    <row r="292" spans="1:6">
      <c r="A292" s="105">
        <v>33007012020000</v>
      </c>
      <c r="B292">
        <v>2012</v>
      </c>
      <c r="C292">
        <v>28264</v>
      </c>
      <c r="D292">
        <v>7946</v>
      </c>
      <c r="E292">
        <v>878</v>
      </c>
      <c r="F292">
        <v>15445</v>
      </c>
    </row>
    <row r="293" spans="1:6">
      <c r="A293" s="105">
        <v>33007012030000</v>
      </c>
      <c r="B293">
        <v>2012</v>
      </c>
      <c r="C293">
        <v>8503</v>
      </c>
      <c r="D293">
        <v>11654</v>
      </c>
      <c r="E293">
        <v>2634</v>
      </c>
      <c r="F293">
        <v>17500</v>
      </c>
    </row>
    <row r="294" spans="1:6">
      <c r="A294" s="105">
        <v>33007012080000</v>
      </c>
      <c r="B294">
        <v>2012</v>
      </c>
      <c r="C294">
        <v>39184</v>
      </c>
      <c r="D294">
        <v>9526</v>
      </c>
      <c r="E294">
        <v>4374</v>
      </c>
      <c r="F294">
        <v>15626</v>
      </c>
    </row>
    <row r="295" spans="1:6">
      <c r="A295" s="105">
        <v>33007012100000</v>
      </c>
      <c r="B295">
        <v>2012</v>
      </c>
      <c r="C295">
        <v>5704</v>
      </c>
      <c r="D295">
        <v>1523</v>
      </c>
      <c r="E295">
        <v>165</v>
      </c>
      <c r="F295">
        <v>10780</v>
      </c>
    </row>
    <row r="296" spans="1:6">
      <c r="A296" s="105">
        <v>33007012110000</v>
      </c>
      <c r="B296">
        <v>2012</v>
      </c>
      <c r="C296">
        <v>15126</v>
      </c>
      <c r="D296">
        <v>6199</v>
      </c>
      <c r="E296">
        <v>370</v>
      </c>
      <c r="F296">
        <v>13185</v>
      </c>
    </row>
    <row r="297" spans="1:6">
      <c r="A297" s="105">
        <v>33007012130000</v>
      </c>
      <c r="B297">
        <v>2012</v>
      </c>
      <c r="C297">
        <v>21237</v>
      </c>
      <c r="D297">
        <v>1323</v>
      </c>
      <c r="E297">
        <v>55</v>
      </c>
      <c r="F297">
        <v>13958</v>
      </c>
    </row>
    <row r="298" spans="1:6">
      <c r="A298" s="105">
        <v>33007012140000</v>
      </c>
      <c r="B298">
        <v>2012</v>
      </c>
      <c r="C298">
        <v>11039</v>
      </c>
      <c r="D298">
        <v>819</v>
      </c>
      <c r="E298">
        <v>188</v>
      </c>
      <c r="F298">
        <v>13080</v>
      </c>
    </row>
    <row r="299" spans="1:6">
      <c r="A299" s="105">
        <v>33007012160000</v>
      </c>
      <c r="B299">
        <v>2012</v>
      </c>
      <c r="C299">
        <v>57</v>
      </c>
      <c r="D299">
        <v>199</v>
      </c>
      <c r="E299">
        <v>0</v>
      </c>
      <c r="F299">
        <v>12678</v>
      </c>
    </row>
    <row r="300" spans="1:6">
      <c r="A300" s="105">
        <v>33007012170000</v>
      </c>
      <c r="B300">
        <v>2012</v>
      </c>
      <c r="C300">
        <v>2519</v>
      </c>
      <c r="D300">
        <v>1820</v>
      </c>
      <c r="E300">
        <v>465</v>
      </c>
      <c r="F300">
        <v>13340</v>
      </c>
    </row>
    <row r="301" spans="1:6">
      <c r="A301" s="105">
        <v>33007012180000</v>
      </c>
      <c r="B301">
        <v>2012</v>
      </c>
      <c r="C301">
        <v>1077</v>
      </c>
      <c r="D301">
        <v>147</v>
      </c>
      <c r="E301">
        <v>0</v>
      </c>
      <c r="F301">
        <v>12978</v>
      </c>
    </row>
    <row r="302" spans="1:6">
      <c r="A302" s="105">
        <v>33007012240000</v>
      </c>
      <c r="B302">
        <v>2012</v>
      </c>
      <c r="C302">
        <v>5280</v>
      </c>
      <c r="D302">
        <v>458</v>
      </c>
      <c r="E302">
        <v>47</v>
      </c>
      <c r="F302">
        <v>13157</v>
      </c>
    </row>
    <row r="303" spans="1:6">
      <c r="A303" s="105">
        <v>33007012260000</v>
      </c>
      <c r="B303">
        <v>2012</v>
      </c>
      <c r="C303">
        <v>1736</v>
      </c>
      <c r="D303">
        <v>352</v>
      </c>
      <c r="E303">
        <v>93</v>
      </c>
      <c r="F303">
        <v>12929</v>
      </c>
    </row>
    <row r="304" spans="1:6">
      <c r="A304" s="105">
        <v>33007012290000</v>
      </c>
      <c r="B304">
        <v>2012</v>
      </c>
      <c r="C304">
        <v>4629</v>
      </c>
      <c r="D304">
        <v>4237</v>
      </c>
      <c r="E304">
        <v>31113</v>
      </c>
      <c r="F304">
        <v>12545</v>
      </c>
    </row>
    <row r="305" spans="1:6">
      <c r="A305" s="105">
        <v>33007012300000</v>
      </c>
      <c r="B305">
        <v>2012</v>
      </c>
      <c r="C305">
        <v>566</v>
      </c>
      <c r="D305">
        <v>1866</v>
      </c>
      <c r="E305">
        <v>184</v>
      </c>
      <c r="F305">
        <v>13680</v>
      </c>
    </row>
    <row r="306" spans="1:6">
      <c r="A306" s="105">
        <v>33007012320000</v>
      </c>
      <c r="B306">
        <v>2012</v>
      </c>
      <c r="C306">
        <v>0</v>
      </c>
      <c r="D306">
        <v>0</v>
      </c>
      <c r="E306">
        <v>0</v>
      </c>
      <c r="F306">
        <v>13514</v>
      </c>
    </row>
    <row r="307" spans="1:6">
      <c r="A307" s="105">
        <v>33007012330000</v>
      </c>
      <c r="B307">
        <v>2012</v>
      </c>
      <c r="C307">
        <v>0</v>
      </c>
      <c r="D307">
        <v>57</v>
      </c>
      <c r="E307">
        <v>14</v>
      </c>
      <c r="F307">
        <v>12986</v>
      </c>
    </row>
    <row r="308" spans="1:6">
      <c r="A308" s="105">
        <v>33007012350000</v>
      </c>
      <c r="B308">
        <v>2012</v>
      </c>
      <c r="C308">
        <v>5070</v>
      </c>
      <c r="D308">
        <v>265</v>
      </c>
      <c r="E308">
        <v>425</v>
      </c>
      <c r="F308">
        <v>13135</v>
      </c>
    </row>
    <row r="309" spans="1:6">
      <c r="A309" s="105">
        <v>33007012360000</v>
      </c>
      <c r="B309">
        <v>2012</v>
      </c>
      <c r="C309">
        <v>26809</v>
      </c>
      <c r="D309">
        <v>910</v>
      </c>
      <c r="E309">
        <v>227</v>
      </c>
      <c r="F309">
        <v>12665</v>
      </c>
    </row>
    <row r="310" spans="1:6">
      <c r="A310" s="105">
        <v>33007012370000</v>
      </c>
      <c r="B310">
        <v>2012</v>
      </c>
      <c r="C310">
        <v>5889</v>
      </c>
      <c r="D310">
        <v>2137</v>
      </c>
      <c r="E310">
        <v>234</v>
      </c>
      <c r="F310">
        <v>13326</v>
      </c>
    </row>
    <row r="311" spans="1:6">
      <c r="A311" s="105">
        <v>33007012380000</v>
      </c>
      <c r="B311">
        <v>2012</v>
      </c>
      <c r="C311">
        <v>18342</v>
      </c>
      <c r="D311">
        <v>2458</v>
      </c>
      <c r="E311">
        <v>2519</v>
      </c>
      <c r="F311">
        <v>12983</v>
      </c>
    </row>
    <row r="312" spans="1:6">
      <c r="A312" s="105">
        <v>33007012410000</v>
      </c>
      <c r="B312">
        <v>2012</v>
      </c>
      <c r="C312">
        <v>0</v>
      </c>
      <c r="D312">
        <v>3474</v>
      </c>
      <c r="E312">
        <v>1226</v>
      </c>
      <c r="F312">
        <v>14070</v>
      </c>
    </row>
    <row r="313" spans="1:6">
      <c r="A313" s="105">
        <v>33007012430000</v>
      </c>
      <c r="B313">
        <v>2012</v>
      </c>
      <c r="C313">
        <v>8807</v>
      </c>
      <c r="D313">
        <v>3445</v>
      </c>
      <c r="E313">
        <v>606</v>
      </c>
      <c r="F313">
        <v>14627</v>
      </c>
    </row>
    <row r="314" spans="1:6">
      <c r="A314" s="105">
        <v>33007012450000</v>
      </c>
      <c r="B314">
        <v>2012</v>
      </c>
      <c r="C314">
        <v>11101</v>
      </c>
      <c r="D314">
        <v>393</v>
      </c>
      <c r="E314">
        <v>495</v>
      </c>
      <c r="F314">
        <v>14000</v>
      </c>
    </row>
    <row r="315" spans="1:6">
      <c r="A315" s="105">
        <v>33007012490000</v>
      </c>
      <c r="B315">
        <v>2012</v>
      </c>
      <c r="C315">
        <v>0</v>
      </c>
      <c r="D315">
        <v>2374</v>
      </c>
      <c r="E315">
        <v>58176</v>
      </c>
      <c r="F315">
        <v>9350</v>
      </c>
    </row>
    <row r="316" spans="1:6">
      <c r="A316" s="105">
        <v>33007012540000</v>
      </c>
      <c r="B316">
        <v>2012</v>
      </c>
      <c r="C316">
        <v>0</v>
      </c>
      <c r="D316">
        <v>4127</v>
      </c>
      <c r="E316">
        <v>17064</v>
      </c>
      <c r="F316">
        <v>9380</v>
      </c>
    </row>
    <row r="317" spans="1:6">
      <c r="A317" s="105">
        <v>33007012550000</v>
      </c>
      <c r="B317">
        <v>2012</v>
      </c>
      <c r="C317">
        <v>1775</v>
      </c>
      <c r="D317">
        <v>3539</v>
      </c>
      <c r="E317">
        <v>55356</v>
      </c>
      <c r="F317">
        <v>9550</v>
      </c>
    </row>
    <row r="318" spans="1:6">
      <c r="A318" s="105">
        <v>33007012570000</v>
      </c>
      <c r="B318">
        <v>2012</v>
      </c>
      <c r="C318">
        <v>0</v>
      </c>
      <c r="D318">
        <v>0</v>
      </c>
      <c r="E318">
        <v>0</v>
      </c>
      <c r="F318">
        <v>13100</v>
      </c>
    </row>
    <row r="319" spans="1:6">
      <c r="A319" s="105">
        <v>33007012590000</v>
      </c>
      <c r="B319">
        <v>2012</v>
      </c>
      <c r="C319">
        <v>0</v>
      </c>
      <c r="D319">
        <v>4328</v>
      </c>
      <c r="E319">
        <v>11256</v>
      </c>
      <c r="F319">
        <v>9228</v>
      </c>
    </row>
    <row r="320" spans="1:6">
      <c r="A320" s="105">
        <v>33007012600000</v>
      </c>
      <c r="B320">
        <v>2012</v>
      </c>
      <c r="C320">
        <v>598</v>
      </c>
      <c r="D320">
        <v>2955</v>
      </c>
      <c r="E320">
        <v>1536</v>
      </c>
      <c r="F320">
        <v>13092</v>
      </c>
    </row>
    <row r="321" spans="1:6">
      <c r="A321" s="105">
        <v>33007012610000</v>
      </c>
      <c r="B321">
        <v>2012</v>
      </c>
      <c r="C321">
        <v>9380</v>
      </c>
      <c r="D321">
        <v>3141</v>
      </c>
      <c r="E321">
        <v>133</v>
      </c>
      <c r="F321">
        <v>13123</v>
      </c>
    </row>
    <row r="322" spans="1:6">
      <c r="A322" s="105">
        <v>33007012620000</v>
      </c>
      <c r="B322">
        <v>2012</v>
      </c>
      <c r="C322">
        <v>5842</v>
      </c>
      <c r="D322">
        <v>3338</v>
      </c>
      <c r="E322">
        <v>795</v>
      </c>
      <c r="F322">
        <v>12780</v>
      </c>
    </row>
    <row r="323" spans="1:6">
      <c r="A323" s="105">
        <v>33007012630000</v>
      </c>
      <c r="B323">
        <v>2012</v>
      </c>
      <c r="C323">
        <v>0</v>
      </c>
      <c r="D323">
        <v>7115</v>
      </c>
      <c r="E323">
        <v>52704</v>
      </c>
      <c r="F323">
        <v>9350</v>
      </c>
    </row>
    <row r="324" spans="1:6">
      <c r="A324" s="105">
        <v>33007012640000</v>
      </c>
      <c r="B324">
        <v>2012</v>
      </c>
      <c r="C324">
        <v>11736</v>
      </c>
      <c r="D324">
        <v>13314</v>
      </c>
      <c r="E324">
        <v>5382</v>
      </c>
      <c r="F324">
        <v>12710</v>
      </c>
    </row>
    <row r="325" spans="1:6">
      <c r="A325" s="105">
        <v>33007012650000</v>
      </c>
      <c r="B325">
        <v>2012</v>
      </c>
      <c r="C325">
        <v>0</v>
      </c>
      <c r="D325">
        <v>0</v>
      </c>
      <c r="E325">
        <v>0</v>
      </c>
      <c r="F325">
        <v>9344</v>
      </c>
    </row>
    <row r="326" spans="1:6">
      <c r="A326" s="105">
        <v>33007012660000</v>
      </c>
      <c r="B326">
        <v>2012</v>
      </c>
      <c r="C326">
        <v>42565</v>
      </c>
      <c r="D326">
        <v>1520</v>
      </c>
      <c r="E326">
        <v>364</v>
      </c>
      <c r="F326">
        <v>13100</v>
      </c>
    </row>
    <row r="327" spans="1:6">
      <c r="A327" s="105">
        <v>33007012670000</v>
      </c>
      <c r="B327">
        <v>2012</v>
      </c>
      <c r="C327">
        <v>10845</v>
      </c>
      <c r="D327">
        <v>4606</v>
      </c>
      <c r="E327">
        <v>285</v>
      </c>
      <c r="F327">
        <v>14318</v>
      </c>
    </row>
    <row r="328" spans="1:6">
      <c r="A328" s="105">
        <v>33007012680000</v>
      </c>
      <c r="B328">
        <v>2012</v>
      </c>
      <c r="C328">
        <v>23869</v>
      </c>
      <c r="D328">
        <v>7578</v>
      </c>
      <c r="E328">
        <v>470</v>
      </c>
      <c r="F328">
        <v>14947</v>
      </c>
    </row>
    <row r="329" spans="1:6">
      <c r="A329" s="105">
        <v>33007012690000</v>
      </c>
      <c r="B329">
        <v>2012</v>
      </c>
      <c r="C329">
        <v>7231</v>
      </c>
      <c r="D329">
        <v>1455</v>
      </c>
      <c r="E329">
        <v>602</v>
      </c>
      <c r="F329">
        <v>13396</v>
      </c>
    </row>
    <row r="330" spans="1:6">
      <c r="A330" s="105">
        <v>33007012700000</v>
      </c>
      <c r="B330">
        <v>2012</v>
      </c>
      <c r="C330">
        <v>6480</v>
      </c>
      <c r="D330">
        <v>9081</v>
      </c>
      <c r="E330">
        <v>42919</v>
      </c>
      <c r="F330">
        <v>9407</v>
      </c>
    </row>
    <row r="331" spans="1:6">
      <c r="A331" s="105">
        <v>33007012730000</v>
      </c>
      <c r="B331">
        <v>2012</v>
      </c>
      <c r="C331">
        <v>0</v>
      </c>
      <c r="D331">
        <v>4927</v>
      </c>
      <c r="E331">
        <v>41143</v>
      </c>
      <c r="F331">
        <v>9345</v>
      </c>
    </row>
    <row r="332" spans="1:6">
      <c r="A332" s="105">
        <v>33007012750000</v>
      </c>
      <c r="B332">
        <v>2012</v>
      </c>
      <c r="C332">
        <v>5884</v>
      </c>
      <c r="D332">
        <v>1477</v>
      </c>
      <c r="E332">
        <v>53</v>
      </c>
      <c r="F332">
        <v>13910</v>
      </c>
    </row>
    <row r="333" spans="1:6">
      <c r="A333" s="105">
        <v>33007012780000</v>
      </c>
      <c r="B333">
        <v>2012</v>
      </c>
      <c r="C333">
        <v>5051</v>
      </c>
      <c r="D333">
        <v>5145</v>
      </c>
      <c r="E333">
        <v>4711</v>
      </c>
      <c r="F333">
        <v>13061</v>
      </c>
    </row>
    <row r="334" spans="1:6">
      <c r="A334" s="105">
        <v>33007012790000</v>
      </c>
      <c r="B334">
        <v>2012</v>
      </c>
      <c r="C334">
        <v>0</v>
      </c>
      <c r="D334">
        <v>3889</v>
      </c>
      <c r="E334">
        <v>47727</v>
      </c>
      <c r="F334">
        <v>9350</v>
      </c>
    </row>
    <row r="335" spans="1:6">
      <c r="A335" s="105">
        <v>33007012800000</v>
      </c>
      <c r="B335">
        <v>2012</v>
      </c>
      <c r="C335">
        <v>0</v>
      </c>
      <c r="D335">
        <v>0</v>
      </c>
      <c r="E335">
        <v>0</v>
      </c>
      <c r="F335">
        <v>9300</v>
      </c>
    </row>
    <row r="336" spans="1:6">
      <c r="A336" s="105">
        <v>33007012810000</v>
      </c>
      <c r="B336">
        <v>2012</v>
      </c>
      <c r="C336">
        <v>0</v>
      </c>
      <c r="D336">
        <v>0</v>
      </c>
      <c r="E336">
        <v>0</v>
      </c>
      <c r="F336">
        <v>9300</v>
      </c>
    </row>
    <row r="337" spans="1:6">
      <c r="A337" s="105">
        <v>33007012850000</v>
      </c>
      <c r="B337">
        <v>2012</v>
      </c>
      <c r="C337">
        <v>0</v>
      </c>
      <c r="D337">
        <v>0</v>
      </c>
      <c r="E337">
        <v>0</v>
      </c>
      <c r="F337">
        <v>9350</v>
      </c>
    </row>
    <row r="338" spans="1:6">
      <c r="A338" s="105">
        <v>33007012910000</v>
      </c>
      <c r="B338">
        <v>2012</v>
      </c>
      <c r="C338">
        <v>2555</v>
      </c>
      <c r="D338">
        <v>4789</v>
      </c>
      <c r="E338">
        <v>2946</v>
      </c>
      <c r="F338">
        <v>12744</v>
      </c>
    </row>
    <row r="339" spans="1:6">
      <c r="A339" s="105">
        <v>33007012920000</v>
      </c>
      <c r="B339">
        <v>2012</v>
      </c>
      <c r="C339">
        <v>0</v>
      </c>
      <c r="D339">
        <v>0</v>
      </c>
      <c r="E339">
        <v>0</v>
      </c>
      <c r="F339">
        <v>8231</v>
      </c>
    </row>
    <row r="340" spans="1:6">
      <c r="A340" s="105">
        <v>33007012930000</v>
      </c>
      <c r="B340">
        <v>2012</v>
      </c>
      <c r="C340">
        <v>75</v>
      </c>
      <c r="D340">
        <v>3623</v>
      </c>
      <c r="E340">
        <v>30334</v>
      </c>
      <c r="F340">
        <v>9502</v>
      </c>
    </row>
    <row r="341" spans="1:6">
      <c r="A341" s="105">
        <v>33007012950000</v>
      </c>
      <c r="B341">
        <v>2012</v>
      </c>
      <c r="C341">
        <v>0</v>
      </c>
      <c r="D341">
        <v>1592</v>
      </c>
      <c r="E341">
        <v>53223</v>
      </c>
      <c r="F341">
        <v>8150</v>
      </c>
    </row>
    <row r="342" spans="1:6">
      <c r="A342" s="105">
        <v>33007012960000</v>
      </c>
      <c r="B342">
        <v>2012</v>
      </c>
      <c r="C342">
        <v>0</v>
      </c>
      <c r="D342">
        <v>0</v>
      </c>
      <c r="E342">
        <v>0</v>
      </c>
      <c r="F342">
        <v>9409</v>
      </c>
    </row>
    <row r="343" spans="1:6">
      <c r="A343" s="105">
        <v>33007012970000</v>
      </c>
      <c r="B343">
        <v>2012</v>
      </c>
      <c r="C343">
        <v>0</v>
      </c>
      <c r="D343">
        <v>2255</v>
      </c>
      <c r="E343">
        <v>7707</v>
      </c>
      <c r="F343">
        <v>8210</v>
      </c>
    </row>
    <row r="344" spans="1:6">
      <c r="A344" s="105">
        <v>33007012980000</v>
      </c>
      <c r="B344">
        <v>2012</v>
      </c>
      <c r="C344">
        <v>8275</v>
      </c>
      <c r="D344">
        <v>13781</v>
      </c>
      <c r="E344">
        <v>13371</v>
      </c>
      <c r="F344">
        <v>13255</v>
      </c>
    </row>
    <row r="345" spans="1:6">
      <c r="A345" s="105">
        <v>33007013010000</v>
      </c>
      <c r="B345">
        <v>2012</v>
      </c>
      <c r="C345">
        <v>8049</v>
      </c>
      <c r="D345">
        <v>17871</v>
      </c>
      <c r="E345">
        <v>34496</v>
      </c>
      <c r="F345">
        <v>12913</v>
      </c>
    </row>
    <row r="346" spans="1:6">
      <c r="A346" s="105">
        <v>33007013030000</v>
      </c>
      <c r="B346">
        <v>2012</v>
      </c>
      <c r="C346">
        <v>0</v>
      </c>
      <c r="D346">
        <v>3454</v>
      </c>
      <c r="E346">
        <v>532</v>
      </c>
      <c r="F346">
        <v>8125</v>
      </c>
    </row>
    <row r="347" spans="1:6">
      <c r="A347" s="105">
        <v>33007013060000</v>
      </c>
      <c r="B347">
        <v>2012</v>
      </c>
      <c r="C347">
        <v>0</v>
      </c>
      <c r="D347">
        <v>1858</v>
      </c>
      <c r="E347">
        <v>3938</v>
      </c>
      <c r="F347">
        <v>9293</v>
      </c>
    </row>
    <row r="348" spans="1:6">
      <c r="A348" s="105">
        <v>33007013120000</v>
      </c>
      <c r="B348">
        <v>2012</v>
      </c>
      <c r="C348">
        <v>1063</v>
      </c>
      <c r="D348">
        <v>3997</v>
      </c>
      <c r="E348">
        <v>34778</v>
      </c>
      <c r="F348">
        <v>13098</v>
      </c>
    </row>
    <row r="349" spans="1:6">
      <c r="A349" s="105">
        <v>33007013160000</v>
      </c>
      <c r="B349">
        <v>2012</v>
      </c>
      <c r="C349">
        <v>2239</v>
      </c>
      <c r="D349">
        <v>2386</v>
      </c>
      <c r="E349">
        <v>161</v>
      </c>
      <c r="F349">
        <v>12870</v>
      </c>
    </row>
    <row r="350" spans="1:6">
      <c r="A350" s="105">
        <v>33007013180000</v>
      </c>
      <c r="B350">
        <v>2012</v>
      </c>
      <c r="C350">
        <v>755</v>
      </c>
      <c r="D350">
        <v>2347</v>
      </c>
      <c r="E350">
        <v>35941</v>
      </c>
      <c r="F350">
        <v>9292</v>
      </c>
    </row>
    <row r="351" spans="1:6">
      <c r="A351" s="105">
        <v>33007013220000</v>
      </c>
      <c r="B351">
        <v>2012</v>
      </c>
      <c r="C351">
        <v>12885</v>
      </c>
      <c r="D351">
        <v>46505</v>
      </c>
      <c r="E351">
        <v>14756</v>
      </c>
      <c r="F351">
        <v>12690</v>
      </c>
    </row>
    <row r="352" spans="1:6">
      <c r="A352" s="105">
        <v>33007013240000</v>
      </c>
      <c r="B352">
        <v>2012</v>
      </c>
      <c r="C352">
        <v>1288</v>
      </c>
      <c r="D352">
        <v>11411</v>
      </c>
      <c r="E352">
        <v>25244</v>
      </c>
      <c r="F352">
        <v>9440</v>
      </c>
    </row>
    <row r="353" spans="1:6">
      <c r="A353" s="105">
        <v>33007013280000</v>
      </c>
      <c r="B353">
        <v>2012</v>
      </c>
      <c r="C353">
        <v>3923</v>
      </c>
      <c r="D353">
        <v>13945</v>
      </c>
      <c r="E353">
        <v>33448</v>
      </c>
      <c r="F353">
        <v>11790</v>
      </c>
    </row>
    <row r="354" spans="1:6">
      <c r="A354" s="105">
        <v>33007013300000</v>
      </c>
      <c r="B354">
        <v>2012</v>
      </c>
      <c r="C354">
        <v>3246</v>
      </c>
      <c r="D354">
        <v>4122</v>
      </c>
      <c r="E354">
        <v>142496</v>
      </c>
      <c r="F354">
        <v>9513</v>
      </c>
    </row>
    <row r="355" spans="1:6">
      <c r="A355" s="105">
        <v>33007013310000</v>
      </c>
      <c r="B355">
        <v>2012</v>
      </c>
      <c r="C355">
        <v>2225</v>
      </c>
      <c r="D355">
        <v>3458</v>
      </c>
      <c r="E355">
        <v>130964</v>
      </c>
      <c r="F355">
        <v>9610</v>
      </c>
    </row>
    <row r="356" spans="1:6">
      <c r="A356" s="105">
        <v>33007013320000</v>
      </c>
      <c r="B356">
        <v>2012</v>
      </c>
      <c r="C356">
        <v>24997</v>
      </c>
      <c r="D356">
        <v>32587</v>
      </c>
      <c r="E356">
        <v>1095817</v>
      </c>
      <c r="F356">
        <v>11620</v>
      </c>
    </row>
    <row r="357" spans="1:6">
      <c r="A357" s="105">
        <v>33007013340000</v>
      </c>
      <c r="B357">
        <v>2012</v>
      </c>
      <c r="C357">
        <v>4378</v>
      </c>
      <c r="D357">
        <v>22647</v>
      </c>
      <c r="E357">
        <v>226337</v>
      </c>
      <c r="F357">
        <v>9105</v>
      </c>
    </row>
    <row r="358" spans="1:6">
      <c r="A358" s="105">
        <v>33007013350000</v>
      </c>
      <c r="B358">
        <v>2012</v>
      </c>
      <c r="C358">
        <v>2449</v>
      </c>
      <c r="D358">
        <v>1930</v>
      </c>
      <c r="E358">
        <v>753</v>
      </c>
      <c r="F358">
        <v>13077</v>
      </c>
    </row>
    <row r="359" spans="1:6">
      <c r="A359" s="105">
        <v>33007013370000</v>
      </c>
      <c r="B359">
        <v>2012</v>
      </c>
      <c r="C359">
        <v>0</v>
      </c>
      <c r="D359">
        <v>0</v>
      </c>
      <c r="E359">
        <v>0</v>
      </c>
      <c r="F359">
        <v>9520</v>
      </c>
    </row>
    <row r="360" spans="1:6">
      <c r="A360" s="105">
        <v>33007013400000</v>
      </c>
      <c r="B360">
        <v>2012</v>
      </c>
      <c r="C360">
        <v>573</v>
      </c>
      <c r="D360">
        <v>3017</v>
      </c>
      <c r="E360">
        <v>168400</v>
      </c>
      <c r="F360">
        <v>9571</v>
      </c>
    </row>
    <row r="361" spans="1:6">
      <c r="A361" s="105">
        <v>33007013410000</v>
      </c>
      <c r="B361">
        <v>2012</v>
      </c>
      <c r="C361">
        <v>1486</v>
      </c>
      <c r="D361">
        <v>1714</v>
      </c>
      <c r="E361">
        <v>93971</v>
      </c>
      <c r="F361">
        <v>9805</v>
      </c>
    </row>
    <row r="362" spans="1:6">
      <c r="A362" s="105">
        <v>33007013420000</v>
      </c>
      <c r="B362">
        <v>2012</v>
      </c>
      <c r="C362">
        <v>2913</v>
      </c>
      <c r="D362">
        <v>4107</v>
      </c>
      <c r="E362">
        <v>137472</v>
      </c>
      <c r="F362">
        <v>9555</v>
      </c>
    </row>
    <row r="363" spans="1:6">
      <c r="A363" s="105">
        <v>33007013430000</v>
      </c>
      <c r="B363">
        <v>2012</v>
      </c>
      <c r="C363">
        <v>5010</v>
      </c>
      <c r="D363">
        <v>6009</v>
      </c>
      <c r="E363">
        <v>37737</v>
      </c>
      <c r="F363">
        <v>10360</v>
      </c>
    </row>
    <row r="364" spans="1:6">
      <c r="A364" s="105">
        <v>33007013460000</v>
      </c>
      <c r="B364">
        <v>2012</v>
      </c>
      <c r="C364">
        <v>3842</v>
      </c>
      <c r="D364">
        <v>18180</v>
      </c>
      <c r="E364">
        <v>47258</v>
      </c>
      <c r="F364">
        <v>11182</v>
      </c>
    </row>
    <row r="365" spans="1:6">
      <c r="A365" s="105">
        <v>33007013550000</v>
      </c>
      <c r="B365">
        <v>2012</v>
      </c>
      <c r="C365">
        <v>9186</v>
      </c>
      <c r="D365">
        <v>12398</v>
      </c>
      <c r="E365">
        <v>134725</v>
      </c>
      <c r="F365">
        <v>9510</v>
      </c>
    </row>
    <row r="366" spans="1:6">
      <c r="A366" s="105">
        <v>33007013560000</v>
      </c>
      <c r="B366">
        <v>2012</v>
      </c>
      <c r="C366">
        <v>27084</v>
      </c>
      <c r="D366">
        <v>34472</v>
      </c>
      <c r="E366">
        <v>369263</v>
      </c>
      <c r="F366">
        <v>9560</v>
      </c>
    </row>
    <row r="367" spans="1:6">
      <c r="A367" s="105">
        <v>33007013570000</v>
      </c>
      <c r="B367">
        <v>2012</v>
      </c>
      <c r="C367">
        <v>1854</v>
      </c>
      <c r="D367">
        <v>3928</v>
      </c>
      <c r="E367">
        <v>8917</v>
      </c>
      <c r="F367">
        <v>9162</v>
      </c>
    </row>
    <row r="368" spans="1:6">
      <c r="A368" s="105">
        <v>33007013590000</v>
      </c>
      <c r="B368">
        <v>2012</v>
      </c>
      <c r="C368">
        <v>923</v>
      </c>
      <c r="D368">
        <v>1844</v>
      </c>
      <c r="E368">
        <v>43488</v>
      </c>
      <c r="F368">
        <v>11410</v>
      </c>
    </row>
    <row r="369" spans="1:6">
      <c r="A369" s="105">
        <v>33007013680000</v>
      </c>
      <c r="B369">
        <v>2012</v>
      </c>
      <c r="C369">
        <v>3350</v>
      </c>
      <c r="D369">
        <v>16780</v>
      </c>
      <c r="E369">
        <v>33395</v>
      </c>
      <c r="F369">
        <v>9450</v>
      </c>
    </row>
    <row r="370" spans="1:6">
      <c r="A370" s="105">
        <v>33007013710000</v>
      </c>
      <c r="B370">
        <v>2012</v>
      </c>
      <c r="C370">
        <v>2170</v>
      </c>
      <c r="D370">
        <v>4611</v>
      </c>
      <c r="E370">
        <v>49036</v>
      </c>
      <c r="F370">
        <v>9589</v>
      </c>
    </row>
    <row r="371" spans="1:6">
      <c r="A371" s="105">
        <v>33007013720000</v>
      </c>
      <c r="B371">
        <v>2012</v>
      </c>
      <c r="C371">
        <v>5334</v>
      </c>
      <c r="D371">
        <v>12770</v>
      </c>
      <c r="E371">
        <v>45003</v>
      </c>
      <c r="F371">
        <v>9640</v>
      </c>
    </row>
    <row r="372" spans="1:6">
      <c r="A372" s="105">
        <v>33007013770000</v>
      </c>
      <c r="B372">
        <v>2012</v>
      </c>
      <c r="C372">
        <v>0</v>
      </c>
      <c r="D372">
        <v>770</v>
      </c>
      <c r="E372">
        <v>30879</v>
      </c>
      <c r="F372">
        <v>8250</v>
      </c>
    </row>
    <row r="373" spans="1:6">
      <c r="A373" s="105">
        <v>33007013790000</v>
      </c>
      <c r="B373">
        <v>2012</v>
      </c>
      <c r="C373">
        <v>2275</v>
      </c>
      <c r="D373">
        <v>9857</v>
      </c>
      <c r="E373">
        <v>180530</v>
      </c>
      <c r="F373">
        <v>9100</v>
      </c>
    </row>
    <row r="374" spans="1:6">
      <c r="A374" s="105">
        <v>33007013800000</v>
      </c>
      <c r="B374">
        <v>2012</v>
      </c>
      <c r="C374">
        <v>9408</v>
      </c>
      <c r="D374">
        <v>16178</v>
      </c>
      <c r="E374">
        <v>43919</v>
      </c>
      <c r="F374">
        <v>12326</v>
      </c>
    </row>
    <row r="375" spans="1:6">
      <c r="A375" s="105">
        <v>33007013810000</v>
      </c>
      <c r="B375">
        <v>2012</v>
      </c>
      <c r="C375">
        <v>3071</v>
      </c>
      <c r="D375">
        <v>14038</v>
      </c>
      <c r="E375">
        <v>95631</v>
      </c>
      <c r="F375">
        <v>10520</v>
      </c>
    </row>
    <row r="376" spans="1:6">
      <c r="A376" s="105">
        <v>33007013820000</v>
      </c>
      <c r="B376">
        <v>2012</v>
      </c>
      <c r="C376">
        <v>0</v>
      </c>
      <c r="D376">
        <v>2384</v>
      </c>
      <c r="E376">
        <v>85739</v>
      </c>
      <c r="F376">
        <v>9255</v>
      </c>
    </row>
    <row r="377" spans="1:6">
      <c r="A377" s="105">
        <v>33007013830000</v>
      </c>
      <c r="B377">
        <v>2012</v>
      </c>
      <c r="C377">
        <v>0</v>
      </c>
      <c r="D377">
        <v>0</v>
      </c>
      <c r="E377">
        <v>0</v>
      </c>
      <c r="F377">
        <v>14010</v>
      </c>
    </row>
    <row r="378" spans="1:6">
      <c r="A378" s="105">
        <v>33007013840000</v>
      </c>
      <c r="B378">
        <v>2012</v>
      </c>
      <c r="C378">
        <v>0</v>
      </c>
      <c r="D378">
        <v>0</v>
      </c>
      <c r="E378">
        <v>0</v>
      </c>
      <c r="F378">
        <v>9370</v>
      </c>
    </row>
    <row r="379" spans="1:6">
      <c r="A379" s="105">
        <v>33007013850000</v>
      </c>
      <c r="B379">
        <v>2012</v>
      </c>
      <c r="C379">
        <v>0</v>
      </c>
      <c r="D379">
        <v>2282</v>
      </c>
      <c r="E379">
        <v>2158</v>
      </c>
      <c r="F379">
        <v>9284</v>
      </c>
    </row>
    <row r="380" spans="1:6">
      <c r="A380" s="105">
        <v>33007013860000</v>
      </c>
      <c r="B380">
        <v>2012</v>
      </c>
      <c r="C380">
        <v>0</v>
      </c>
      <c r="D380">
        <v>1477</v>
      </c>
      <c r="E380">
        <v>13641</v>
      </c>
      <c r="F380">
        <v>10289</v>
      </c>
    </row>
    <row r="381" spans="1:6">
      <c r="A381" s="105">
        <v>33007013870000</v>
      </c>
      <c r="B381">
        <v>2012</v>
      </c>
      <c r="C381">
        <v>0</v>
      </c>
      <c r="D381">
        <v>2676</v>
      </c>
      <c r="E381">
        <v>27443</v>
      </c>
      <c r="F381">
        <v>13091</v>
      </c>
    </row>
    <row r="382" spans="1:6">
      <c r="A382" s="105">
        <v>33007013960000</v>
      </c>
      <c r="B382">
        <v>2012</v>
      </c>
      <c r="C382">
        <v>0</v>
      </c>
      <c r="D382">
        <v>0</v>
      </c>
      <c r="E382">
        <v>0</v>
      </c>
      <c r="F382">
        <v>10953</v>
      </c>
    </row>
    <row r="383" spans="1:6">
      <c r="A383" s="105">
        <v>33007013980000</v>
      </c>
      <c r="B383">
        <v>2012</v>
      </c>
      <c r="C383">
        <v>65602</v>
      </c>
      <c r="D383">
        <v>11065</v>
      </c>
      <c r="E383">
        <v>48827</v>
      </c>
      <c r="F383">
        <v>14320</v>
      </c>
    </row>
    <row r="384" spans="1:6">
      <c r="A384" s="105">
        <v>33007013990000</v>
      </c>
      <c r="B384">
        <v>2012</v>
      </c>
      <c r="C384">
        <v>70475</v>
      </c>
      <c r="D384">
        <v>15556</v>
      </c>
      <c r="E384">
        <v>13402</v>
      </c>
      <c r="F384">
        <v>14390</v>
      </c>
    </row>
    <row r="385" spans="1:6">
      <c r="A385" s="105">
        <v>33007014000000</v>
      </c>
      <c r="B385">
        <v>2012</v>
      </c>
      <c r="C385">
        <v>0</v>
      </c>
      <c r="D385">
        <v>1419</v>
      </c>
      <c r="E385">
        <v>29244</v>
      </c>
      <c r="F385">
        <v>8200</v>
      </c>
    </row>
    <row r="386" spans="1:6">
      <c r="A386" s="105">
        <v>33007014010000</v>
      </c>
      <c r="B386">
        <v>2012</v>
      </c>
      <c r="C386">
        <v>1061</v>
      </c>
      <c r="D386">
        <v>2771</v>
      </c>
      <c r="E386">
        <v>58413</v>
      </c>
      <c r="F386">
        <v>11150</v>
      </c>
    </row>
    <row r="387" spans="1:6">
      <c r="A387" s="105">
        <v>33007014020000</v>
      </c>
      <c r="B387">
        <v>2012</v>
      </c>
      <c r="C387">
        <v>2225</v>
      </c>
      <c r="D387">
        <v>8647</v>
      </c>
      <c r="E387">
        <v>11714</v>
      </c>
      <c r="F387">
        <v>13360</v>
      </c>
    </row>
    <row r="388" spans="1:6">
      <c r="A388" s="105">
        <v>33007014040000</v>
      </c>
      <c r="B388">
        <v>2012</v>
      </c>
      <c r="C388">
        <v>13753</v>
      </c>
      <c r="D388">
        <v>4209</v>
      </c>
      <c r="E388">
        <v>11119</v>
      </c>
      <c r="F388">
        <v>15029</v>
      </c>
    </row>
    <row r="389" spans="1:6">
      <c r="A389" s="105">
        <v>33007014050000</v>
      </c>
      <c r="B389">
        <v>2012</v>
      </c>
      <c r="C389">
        <v>6</v>
      </c>
      <c r="D389">
        <v>127</v>
      </c>
      <c r="E389">
        <v>0</v>
      </c>
      <c r="F389">
        <v>13250</v>
      </c>
    </row>
    <row r="390" spans="1:6">
      <c r="A390" s="105">
        <v>33007014070000</v>
      </c>
      <c r="B390">
        <v>2012</v>
      </c>
      <c r="C390">
        <v>5172</v>
      </c>
      <c r="D390">
        <v>9041</v>
      </c>
      <c r="E390">
        <v>59005</v>
      </c>
      <c r="F390">
        <v>12762</v>
      </c>
    </row>
    <row r="391" spans="1:6">
      <c r="A391" s="105">
        <v>33007014080000</v>
      </c>
      <c r="B391">
        <v>2012</v>
      </c>
      <c r="C391">
        <v>9229</v>
      </c>
      <c r="D391">
        <v>2131</v>
      </c>
      <c r="E391">
        <v>7676</v>
      </c>
      <c r="F391">
        <v>13856</v>
      </c>
    </row>
    <row r="392" spans="1:6">
      <c r="A392" s="105">
        <v>33007014110000</v>
      </c>
      <c r="B392">
        <v>2012</v>
      </c>
      <c r="C392">
        <v>4400</v>
      </c>
      <c r="D392">
        <v>1028</v>
      </c>
      <c r="E392">
        <v>2382</v>
      </c>
      <c r="F392">
        <v>12920</v>
      </c>
    </row>
    <row r="393" spans="1:6">
      <c r="A393" s="105">
        <v>33007014120000</v>
      </c>
      <c r="B393">
        <v>2012</v>
      </c>
      <c r="C393">
        <v>7422</v>
      </c>
      <c r="D393">
        <v>5737</v>
      </c>
      <c r="E393">
        <v>32031</v>
      </c>
      <c r="F393">
        <v>9900</v>
      </c>
    </row>
    <row r="394" spans="1:6">
      <c r="A394" s="105">
        <v>33007014140000</v>
      </c>
      <c r="B394">
        <v>2012</v>
      </c>
      <c r="C394">
        <v>13803</v>
      </c>
      <c r="D394">
        <v>5373</v>
      </c>
      <c r="E394">
        <v>30641</v>
      </c>
      <c r="F394">
        <v>12802</v>
      </c>
    </row>
    <row r="395" spans="1:6">
      <c r="A395" s="105">
        <v>33007014150000</v>
      </c>
      <c r="B395">
        <v>2012</v>
      </c>
      <c r="C395">
        <v>0</v>
      </c>
      <c r="D395">
        <v>10043</v>
      </c>
      <c r="E395">
        <v>37304</v>
      </c>
      <c r="F395">
        <v>8150</v>
      </c>
    </row>
    <row r="396" spans="1:6">
      <c r="A396" s="105">
        <v>33007014160000</v>
      </c>
      <c r="B396">
        <v>2012</v>
      </c>
      <c r="C396">
        <v>9674</v>
      </c>
      <c r="D396">
        <v>10677</v>
      </c>
      <c r="E396">
        <v>245226</v>
      </c>
      <c r="F396">
        <v>11100</v>
      </c>
    </row>
    <row r="397" spans="1:6">
      <c r="A397" s="105">
        <v>33007014170000</v>
      </c>
      <c r="B397">
        <v>2012</v>
      </c>
      <c r="C397">
        <v>6368</v>
      </c>
      <c r="D397">
        <v>3562</v>
      </c>
      <c r="E397">
        <v>112</v>
      </c>
      <c r="F397">
        <v>12780</v>
      </c>
    </row>
    <row r="398" spans="1:6">
      <c r="A398" s="105">
        <v>33007014190000</v>
      </c>
      <c r="B398">
        <v>2012</v>
      </c>
      <c r="C398">
        <v>11148</v>
      </c>
      <c r="D398">
        <v>12414</v>
      </c>
      <c r="E398">
        <v>416976</v>
      </c>
      <c r="F398">
        <v>13732</v>
      </c>
    </row>
    <row r="399" spans="1:6">
      <c r="A399" s="105">
        <v>33007014200000</v>
      </c>
      <c r="B399">
        <v>2012</v>
      </c>
      <c r="C399">
        <v>5888</v>
      </c>
      <c r="D399">
        <v>4725</v>
      </c>
      <c r="E399">
        <v>1493</v>
      </c>
      <c r="F399">
        <v>14750</v>
      </c>
    </row>
    <row r="400" spans="1:6">
      <c r="A400" s="105">
        <v>33007014210000</v>
      </c>
      <c r="B400">
        <v>2012</v>
      </c>
      <c r="C400">
        <v>1400</v>
      </c>
      <c r="D400">
        <v>1698</v>
      </c>
      <c r="E400">
        <v>59906</v>
      </c>
      <c r="F400">
        <v>13700</v>
      </c>
    </row>
    <row r="401" spans="1:6">
      <c r="A401" s="105">
        <v>33007014230000</v>
      </c>
      <c r="B401">
        <v>2012</v>
      </c>
      <c r="C401">
        <v>0</v>
      </c>
      <c r="D401">
        <v>7105</v>
      </c>
      <c r="E401">
        <v>63072</v>
      </c>
      <c r="F401">
        <v>13472</v>
      </c>
    </row>
    <row r="402" spans="1:6">
      <c r="A402" s="105">
        <v>33007014240000</v>
      </c>
      <c r="B402">
        <v>2012</v>
      </c>
      <c r="C402">
        <v>0</v>
      </c>
      <c r="D402">
        <v>4361</v>
      </c>
      <c r="E402">
        <v>26333</v>
      </c>
      <c r="F402">
        <v>13234</v>
      </c>
    </row>
    <row r="403" spans="1:6">
      <c r="A403" s="105">
        <v>33007014250000</v>
      </c>
      <c r="B403">
        <v>2012</v>
      </c>
      <c r="C403">
        <v>0</v>
      </c>
      <c r="D403">
        <v>0</v>
      </c>
      <c r="E403">
        <v>0</v>
      </c>
      <c r="F403">
        <v>13728</v>
      </c>
    </row>
    <row r="404" spans="1:6">
      <c r="A404" s="105">
        <v>33007014260000</v>
      </c>
      <c r="B404">
        <v>2012</v>
      </c>
      <c r="C404">
        <v>1685</v>
      </c>
      <c r="D404">
        <v>2072</v>
      </c>
      <c r="E404">
        <v>83239</v>
      </c>
      <c r="F404">
        <v>13412</v>
      </c>
    </row>
    <row r="405" spans="1:6">
      <c r="A405" s="105">
        <v>33007014270000</v>
      </c>
      <c r="B405">
        <v>2012</v>
      </c>
      <c r="C405">
        <v>0</v>
      </c>
      <c r="D405">
        <v>0</v>
      </c>
      <c r="E405">
        <v>0</v>
      </c>
      <c r="F405">
        <v>13760</v>
      </c>
    </row>
    <row r="406" spans="1:6">
      <c r="A406" s="105">
        <v>33007014290000</v>
      </c>
      <c r="B406">
        <v>2012</v>
      </c>
      <c r="C406">
        <v>0</v>
      </c>
      <c r="D406">
        <v>0</v>
      </c>
      <c r="E406">
        <v>0</v>
      </c>
      <c r="F406">
        <v>8100</v>
      </c>
    </row>
    <row r="407" spans="1:6">
      <c r="A407" s="105">
        <v>33007014300000</v>
      </c>
      <c r="B407">
        <v>2012</v>
      </c>
      <c r="C407">
        <v>5474</v>
      </c>
      <c r="D407">
        <v>11158</v>
      </c>
      <c r="E407">
        <v>4161</v>
      </c>
      <c r="F407">
        <v>12706</v>
      </c>
    </row>
    <row r="408" spans="1:6">
      <c r="A408" s="105">
        <v>33007014310000</v>
      </c>
      <c r="B408">
        <v>2012</v>
      </c>
      <c r="C408">
        <v>239</v>
      </c>
      <c r="D408">
        <v>269</v>
      </c>
      <c r="E408">
        <v>3453</v>
      </c>
      <c r="F408">
        <v>13850</v>
      </c>
    </row>
    <row r="409" spans="1:6">
      <c r="A409" s="105">
        <v>33007014330000</v>
      </c>
      <c r="B409">
        <v>2012</v>
      </c>
      <c r="C409">
        <v>22438</v>
      </c>
      <c r="D409">
        <v>6353</v>
      </c>
      <c r="E409">
        <v>31615</v>
      </c>
      <c r="F409">
        <v>12083</v>
      </c>
    </row>
    <row r="410" spans="1:6">
      <c r="A410" s="105">
        <v>33007014340000</v>
      </c>
      <c r="B410">
        <v>2012</v>
      </c>
      <c r="C410">
        <v>1400</v>
      </c>
      <c r="D410">
        <v>1697</v>
      </c>
      <c r="E410">
        <v>38816</v>
      </c>
      <c r="F410">
        <v>13814</v>
      </c>
    </row>
    <row r="411" spans="1:6">
      <c r="A411" s="105">
        <v>33007014360000</v>
      </c>
      <c r="B411">
        <v>2012</v>
      </c>
      <c r="C411">
        <v>4259</v>
      </c>
      <c r="D411">
        <v>3776</v>
      </c>
      <c r="E411">
        <v>310095</v>
      </c>
      <c r="F411">
        <v>14023</v>
      </c>
    </row>
    <row r="412" spans="1:6">
      <c r="A412" s="105">
        <v>33007014370000</v>
      </c>
      <c r="B412">
        <v>2012</v>
      </c>
      <c r="C412">
        <v>25753</v>
      </c>
      <c r="D412">
        <v>4921</v>
      </c>
      <c r="E412">
        <v>11822</v>
      </c>
      <c r="F412">
        <v>13810</v>
      </c>
    </row>
    <row r="413" spans="1:6">
      <c r="A413" s="105">
        <v>33007014390000</v>
      </c>
      <c r="B413">
        <v>2012</v>
      </c>
      <c r="C413">
        <v>18871</v>
      </c>
      <c r="D413">
        <v>6807</v>
      </c>
      <c r="E413">
        <v>4250</v>
      </c>
      <c r="F413">
        <v>12450</v>
      </c>
    </row>
    <row r="414" spans="1:6">
      <c r="A414" s="105">
        <v>33007014450000</v>
      </c>
      <c r="B414">
        <v>2012</v>
      </c>
      <c r="C414">
        <v>797</v>
      </c>
      <c r="D414">
        <v>5763</v>
      </c>
      <c r="E414">
        <v>24063</v>
      </c>
      <c r="F414">
        <v>13725</v>
      </c>
    </row>
    <row r="415" spans="1:6">
      <c r="A415" s="105">
        <v>33007014460000</v>
      </c>
      <c r="B415">
        <v>2012</v>
      </c>
      <c r="C415">
        <v>2009</v>
      </c>
      <c r="D415">
        <v>2661</v>
      </c>
      <c r="E415">
        <v>22890</v>
      </c>
      <c r="F415">
        <v>12810</v>
      </c>
    </row>
    <row r="416" spans="1:6">
      <c r="A416" s="105">
        <v>33007014470000</v>
      </c>
      <c r="B416">
        <v>2012</v>
      </c>
      <c r="C416">
        <v>0</v>
      </c>
      <c r="D416">
        <v>0</v>
      </c>
      <c r="E416">
        <v>0</v>
      </c>
      <c r="F416">
        <v>13796</v>
      </c>
    </row>
    <row r="417" spans="1:6">
      <c r="A417" s="105">
        <v>33007014480000</v>
      </c>
      <c r="B417">
        <v>2012</v>
      </c>
      <c r="C417">
        <v>11728</v>
      </c>
      <c r="D417">
        <v>4834</v>
      </c>
      <c r="E417">
        <v>2278</v>
      </c>
      <c r="F417">
        <v>12678</v>
      </c>
    </row>
    <row r="418" spans="1:6">
      <c r="A418" s="105">
        <v>33007014490000</v>
      </c>
      <c r="B418">
        <v>2012</v>
      </c>
      <c r="C418">
        <v>0</v>
      </c>
      <c r="D418">
        <v>0</v>
      </c>
      <c r="E418">
        <v>0</v>
      </c>
      <c r="F418">
        <v>8200</v>
      </c>
    </row>
    <row r="419" spans="1:6">
      <c r="A419" s="105">
        <v>33007014510000</v>
      </c>
      <c r="B419">
        <v>2012</v>
      </c>
      <c r="C419">
        <v>5878</v>
      </c>
      <c r="D419">
        <v>6459</v>
      </c>
      <c r="E419">
        <v>32148</v>
      </c>
      <c r="F419">
        <v>13400</v>
      </c>
    </row>
    <row r="420" spans="1:6">
      <c r="A420" s="105">
        <v>33007014530000</v>
      </c>
      <c r="B420">
        <v>2012</v>
      </c>
      <c r="C420">
        <v>0</v>
      </c>
      <c r="D420">
        <v>4833</v>
      </c>
      <c r="E420">
        <v>558</v>
      </c>
      <c r="F420">
        <v>14183</v>
      </c>
    </row>
    <row r="421" spans="1:6">
      <c r="A421" s="105">
        <v>33007014540000</v>
      </c>
      <c r="B421">
        <v>2012</v>
      </c>
      <c r="C421">
        <v>0</v>
      </c>
      <c r="D421">
        <v>0</v>
      </c>
      <c r="E421">
        <v>0</v>
      </c>
      <c r="F421">
        <v>11501</v>
      </c>
    </row>
    <row r="422" spans="1:6">
      <c r="A422" s="105">
        <v>33007014560000</v>
      </c>
      <c r="B422">
        <v>2012</v>
      </c>
      <c r="C422">
        <v>2215</v>
      </c>
      <c r="D422">
        <v>10739</v>
      </c>
      <c r="E422">
        <v>12224</v>
      </c>
      <c r="F422">
        <v>14000</v>
      </c>
    </row>
    <row r="423" spans="1:6">
      <c r="A423" s="105">
        <v>33007014570000</v>
      </c>
      <c r="B423">
        <v>2012</v>
      </c>
      <c r="C423">
        <v>4620</v>
      </c>
      <c r="D423">
        <v>6573</v>
      </c>
      <c r="E423">
        <v>18906</v>
      </c>
      <c r="F423">
        <v>13320</v>
      </c>
    </row>
    <row r="424" spans="1:6">
      <c r="A424" s="105">
        <v>33007014610000</v>
      </c>
      <c r="B424">
        <v>2012</v>
      </c>
      <c r="C424">
        <v>0</v>
      </c>
      <c r="D424">
        <v>7103</v>
      </c>
      <c r="E424">
        <v>23373</v>
      </c>
      <c r="F424">
        <v>8135</v>
      </c>
    </row>
    <row r="425" spans="1:6">
      <c r="A425" s="105">
        <v>33007014630000</v>
      </c>
      <c r="B425">
        <v>2012</v>
      </c>
      <c r="C425">
        <v>1255</v>
      </c>
      <c r="D425">
        <v>12178</v>
      </c>
      <c r="E425">
        <v>43984</v>
      </c>
      <c r="F425">
        <v>14262</v>
      </c>
    </row>
    <row r="426" spans="1:6">
      <c r="A426" s="105">
        <v>33007014640000</v>
      </c>
      <c r="B426">
        <v>2012</v>
      </c>
      <c r="C426">
        <v>1243</v>
      </c>
      <c r="D426">
        <v>8163</v>
      </c>
      <c r="E426">
        <v>68654</v>
      </c>
      <c r="F426">
        <v>13473</v>
      </c>
    </row>
    <row r="427" spans="1:6">
      <c r="A427" s="105">
        <v>33007014690000</v>
      </c>
      <c r="B427">
        <v>2012</v>
      </c>
      <c r="C427">
        <v>0</v>
      </c>
      <c r="D427">
        <v>822</v>
      </c>
      <c r="E427">
        <v>0</v>
      </c>
      <c r="F427">
        <v>13540</v>
      </c>
    </row>
    <row r="428" spans="1:6">
      <c r="A428" s="105">
        <v>33007014700000</v>
      </c>
      <c r="B428">
        <v>2012</v>
      </c>
      <c r="C428">
        <v>0</v>
      </c>
      <c r="D428">
        <v>0</v>
      </c>
      <c r="E428">
        <v>0</v>
      </c>
      <c r="F428">
        <v>13630</v>
      </c>
    </row>
    <row r="429" spans="1:6">
      <c r="A429" s="105">
        <v>33007014730000</v>
      </c>
      <c r="B429">
        <v>2012</v>
      </c>
      <c r="C429">
        <v>767</v>
      </c>
      <c r="D429">
        <v>1377</v>
      </c>
      <c r="E429">
        <v>57604</v>
      </c>
      <c r="F429">
        <v>11427</v>
      </c>
    </row>
    <row r="430" spans="1:6">
      <c r="A430" s="105">
        <v>33007014740000</v>
      </c>
      <c r="B430">
        <v>2012</v>
      </c>
      <c r="C430">
        <v>1220</v>
      </c>
      <c r="D430">
        <v>9551</v>
      </c>
      <c r="E430">
        <v>3298</v>
      </c>
      <c r="F430">
        <v>11568</v>
      </c>
    </row>
    <row r="431" spans="1:6">
      <c r="A431" s="105">
        <v>33007014810000</v>
      </c>
      <c r="B431">
        <v>2012</v>
      </c>
      <c r="C431">
        <v>7385</v>
      </c>
      <c r="D431">
        <v>29564</v>
      </c>
      <c r="E431">
        <v>300</v>
      </c>
      <c r="F431">
        <v>11175</v>
      </c>
    </row>
    <row r="432" spans="1:6">
      <c r="A432" s="105">
        <v>33007014840000</v>
      </c>
      <c r="B432">
        <v>2012</v>
      </c>
      <c r="C432">
        <v>7299</v>
      </c>
      <c r="D432">
        <v>7241</v>
      </c>
      <c r="E432">
        <v>9400</v>
      </c>
      <c r="F432">
        <v>14550</v>
      </c>
    </row>
    <row r="433" spans="1:6">
      <c r="A433" s="105">
        <v>33007014880000</v>
      </c>
      <c r="B433">
        <v>2012</v>
      </c>
      <c r="C433">
        <v>4637</v>
      </c>
      <c r="D433">
        <v>8004</v>
      </c>
      <c r="E433">
        <v>21039</v>
      </c>
      <c r="F433">
        <v>14724</v>
      </c>
    </row>
    <row r="434" spans="1:6">
      <c r="A434" s="105">
        <v>33007014890000</v>
      </c>
      <c r="B434">
        <v>2012</v>
      </c>
      <c r="C434">
        <v>6444</v>
      </c>
      <c r="D434">
        <v>11850</v>
      </c>
      <c r="E434">
        <v>7940</v>
      </c>
      <c r="F434">
        <v>14489</v>
      </c>
    </row>
    <row r="435" spans="1:6">
      <c r="A435" s="105">
        <v>33007014910000</v>
      </c>
      <c r="B435">
        <v>2012</v>
      </c>
      <c r="C435">
        <v>0</v>
      </c>
      <c r="D435">
        <v>0</v>
      </c>
      <c r="E435">
        <v>0</v>
      </c>
      <c r="F435">
        <v>13935</v>
      </c>
    </row>
    <row r="436" spans="1:6">
      <c r="A436" s="105">
        <v>33007014920000</v>
      </c>
      <c r="B436">
        <v>2012</v>
      </c>
      <c r="C436">
        <v>0</v>
      </c>
      <c r="D436">
        <v>0</v>
      </c>
      <c r="E436">
        <v>0</v>
      </c>
      <c r="F436">
        <v>14552</v>
      </c>
    </row>
    <row r="437" spans="1:6">
      <c r="A437" s="105">
        <v>33007014930000</v>
      </c>
      <c r="B437">
        <v>2012</v>
      </c>
      <c r="C437">
        <v>0</v>
      </c>
      <c r="D437">
        <v>2887</v>
      </c>
      <c r="E437">
        <v>1239</v>
      </c>
      <c r="F437">
        <v>7860</v>
      </c>
    </row>
    <row r="438" spans="1:6">
      <c r="A438" s="105">
        <v>33007014940000</v>
      </c>
      <c r="B438">
        <v>2012</v>
      </c>
      <c r="C438">
        <v>9297</v>
      </c>
      <c r="D438">
        <v>8634</v>
      </c>
      <c r="E438">
        <v>79024</v>
      </c>
      <c r="F438">
        <v>9870</v>
      </c>
    </row>
    <row r="439" spans="1:6">
      <c r="A439" s="105">
        <v>33007014950000</v>
      </c>
      <c r="B439">
        <v>2012</v>
      </c>
      <c r="C439">
        <v>3969</v>
      </c>
      <c r="D439">
        <v>8592</v>
      </c>
      <c r="E439">
        <v>43508</v>
      </c>
      <c r="F439">
        <v>9810</v>
      </c>
    </row>
    <row r="440" spans="1:6">
      <c r="A440" s="105">
        <v>33007014960000</v>
      </c>
      <c r="B440">
        <v>2012</v>
      </c>
      <c r="C440">
        <v>13111</v>
      </c>
      <c r="D440">
        <v>7062</v>
      </c>
      <c r="E440">
        <v>107859</v>
      </c>
      <c r="F440">
        <v>9730</v>
      </c>
    </row>
    <row r="441" spans="1:6">
      <c r="A441" s="105">
        <v>33007015000000</v>
      </c>
      <c r="B441">
        <v>2012</v>
      </c>
      <c r="C441">
        <v>4783</v>
      </c>
      <c r="D441">
        <v>11874</v>
      </c>
      <c r="E441">
        <v>50429</v>
      </c>
      <c r="F441">
        <v>9364</v>
      </c>
    </row>
    <row r="442" spans="1:6">
      <c r="A442" s="105">
        <v>33007015020000</v>
      </c>
      <c r="B442">
        <v>2012</v>
      </c>
      <c r="C442">
        <v>0</v>
      </c>
      <c r="D442">
        <v>0</v>
      </c>
      <c r="E442">
        <v>0</v>
      </c>
      <c r="F442">
        <v>12820</v>
      </c>
    </row>
    <row r="443" spans="1:6">
      <c r="A443" s="105">
        <v>33007015030000</v>
      </c>
      <c r="B443">
        <v>2012</v>
      </c>
      <c r="C443">
        <v>0</v>
      </c>
      <c r="D443">
        <v>9</v>
      </c>
      <c r="E443">
        <v>5887</v>
      </c>
      <c r="F443">
        <v>7800</v>
      </c>
    </row>
    <row r="444" spans="1:6">
      <c r="A444" s="105">
        <v>33007015080000</v>
      </c>
      <c r="B444">
        <v>2012</v>
      </c>
      <c r="C444">
        <v>3215</v>
      </c>
      <c r="D444">
        <v>3737</v>
      </c>
      <c r="E444">
        <v>6973</v>
      </c>
      <c r="F444">
        <v>16838</v>
      </c>
    </row>
    <row r="445" spans="1:6">
      <c r="A445" s="105">
        <v>33007015110000</v>
      </c>
      <c r="B445">
        <v>2012</v>
      </c>
      <c r="C445">
        <v>7087</v>
      </c>
      <c r="D445">
        <v>3403</v>
      </c>
      <c r="E445">
        <v>1376</v>
      </c>
      <c r="F445">
        <v>16550</v>
      </c>
    </row>
    <row r="446" spans="1:6">
      <c r="A446" s="105">
        <v>33007015150000</v>
      </c>
      <c r="B446">
        <v>2012</v>
      </c>
      <c r="C446">
        <v>24</v>
      </c>
      <c r="D446">
        <v>0</v>
      </c>
      <c r="E446">
        <v>0</v>
      </c>
      <c r="F446">
        <v>12720</v>
      </c>
    </row>
    <row r="447" spans="1:6">
      <c r="A447" s="105">
        <v>33007015160000</v>
      </c>
      <c r="B447">
        <v>2012</v>
      </c>
      <c r="C447">
        <v>9927</v>
      </c>
      <c r="D447">
        <v>8732</v>
      </c>
      <c r="E447">
        <v>2946</v>
      </c>
      <c r="F447">
        <v>17581</v>
      </c>
    </row>
    <row r="448" spans="1:6">
      <c r="A448" s="105">
        <v>33007015170000</v>
      </c>
      <c r="B448">
        <v>2012</v>
      </c>
      <c r="C448">
        <v>17965</v>
      </c>
      <c r="D448">
        <v>24032</v>
      </c>
      <c r="E448">
        <v>512984</v>
      </c>
      <c r="F448">
        <v>12014</v>
      </c>
    </row>
    <row r="449" spans="1:6">
      <c r="A449" s="105">
        <v>33007015180000</v>
      </c>
      <c r="B449">
        <v>2012</v>
      </c>
      <c r="C449">
        <v>7097</v>
      </c>
      <c r="D449">
        <v>24557</v>
      </c>
      <c r="E449">
        <v>370612</v>
      </c>
      <c r="F449">
        <v>14455</v>
      </c>
    </row>
    <row r="450" spans="1:6">
      <c r="A450" s="105">
        <v>33007015190000</v>
      </c>
      <c r="B450">
        <v>2012</v>
      </c>
      <c r="C450">
        <v>19195</v>
      </c>
      <c r="D450">
        <v>20862</v>
      </c>
      <c r="E450">
        <v>357805</v>
      </c>
      <c r="F450">
        <v>10993</v>
      </c>
    </row>
    <row r="451" spans="1:6">
      <c r="A451" s="105">
        <v>33007015200000</v>
      </c>
      <c r="B451">
        <v>2012</v>
      </c>
      <c r="C451">
        <v>38521</v>
      </c>
      <c r="D451">
        <v>9337</v>
      </c>
      <c r="E451">
        <v>11944</v>
      </c>
      <c r="F451">
        <v>17740</v>
      </c>
    </row>
    <row r="452" spans="1:6">
      <c r="A452" s="105">
        <v>33007015220000</v>
      </c>
      <c r="B452">
        <v>2012</v>
      </c>
      <c r="C452">
        <v>2977</v>
      </c>
      <c r="D452">
        <v>3261</v>
      </c>
      <c r="E452">
        <v>9871</v>
      </c>
      <c r="F452">
        <v>13444</v>
      </c>
    </row>
    <row r="453" spans="1:6">
      <c r="A453" s="105">
        <v>33007015250000</v>
      </c>
      <c r="B453">
        <v>2012</v>
      </c>
      <c r="C453">
        <v>6761</v>
      </c>
      <c r="D453">
        <v>4067</v>
      </c>
      <c r="E453">
        <v>3464</v>
      </c>
      <c r="F453">
        <v>17591</v>
      </c>
    </row>
    <row r="454" spans="1:6">
      <c r="A454" s="105">
        <v>33007015260000</v>
      </c>
      <c r="B454">
        <v>2012</v>
      </c>
      <c r="C454">
        <v>11816</v>
      </c>
      <c r="D454">
        <v>21146</v>
      </c>
      <c r="E454">
        <v>8988</v>
      </c>
      <c r="F454">
        <v>14342</v>
      </c>
    </row>
    <row r="455" spans="1:6">
      <c r="A455" s="105">
        <v>33007015270000</v>
      </c>
      <c r="B455">
        <v>2012</v>
      </c>
      <c r="C455">
        <v>0</v>
      </c>
      <c r="D455">
        <v>0</v>
      </c>
      <c r="E455">
        <v>0</v>
      </c>
      <c r="F455">
        <v>15114</v>
      </c>
    </row>
    <row r="456" spans="1:6">
      <c r="A456" s="105">
        <v>33007015280000</v>
      </c>
      <c r="B456">
        <v>2012</v>
      </c>
      <c r="C456">
        <v>0</v>
      </c>
      <c r="D456">
        <v>0</v>
      </c>
      <c r="E456">
        <v>0</v>
      </c>
      <c r="F456">
        <v>8225</v>
      </c>
    </row>
    <row r="457" spans="1:6">
      <c r="A457" s="105">
        <v>33007015290000</v>
      </c>
      <c r="B457">
        <v>2012</v>
      </c>
      <c r="C457">
        <v>19188</v>
      </c>
      <c r="D457">
        <v>4066</v>
      </c>
      <c r="E457">
        <v>2772</v>
      </c>
      <c r="F457">
        <v>9904</v>
      </c>
    </row>
    <row r="458" spans="1:6">
      <c r="A458" s="105">
        <v>33007015300000</v>
      </c>
      <c r="B458">
        <v>2012</v>
      </c>
      <c r="C458">
        <v>29239</v>
      </c>
      <c r="D458">
        <v>8296</v>
      </c>
      <c r="E458">
        <v>2818</v>
      </c>
      <c r="F458">
        <v>9781</v>
      </c>
    </row>
    <row r="459" spans="1:6">
      <c r="A459" s="105">
        <v>33007015310000</v>
      </c>
      <c r="B459">
        <v>2012</v>
      </c>
      <c r="C459">
        <v>4063</v>
      </c>
      <c r="D459">
        <v>4164</v>
      </c>
      <c r="E459">
        <v>58927</v>
      </c>
      <c r="F459">
        <v>10231</v>
      </c>
    </row>
    <row r="460" spans="1:6">
      <c r="A460" s="105">
        <v>33007015320000</v>
      </c>
      <c r="B460">
        <v>2012</v>
      </c>
      <c r="C460">
        <v>9864</v>
      </c>
      <c r="D460">
        <v>4481</v>
      </c>
      <c r="E460">
        <v>1561</v>
      </c>
      <c r="F460">
        <v>15445</v>
      </c>
    </row>
    <row r="461" spans="1:6">
      <c r="A461" s="105">
        <v>33007015330000</v>
      </c>
      <c r="B461">
        <v>2012</v>
      </c>
      <c r="C461">
        <v>33120</v>
      </c>
      <c r="D461">
        <v>28911</v>
      </c>
      <c r="E461">
        <v>333457</v>
      </c>
      <c r="F461">
        <v>11183</v>
      </c>
    </row>
    <row r="462" spans="1:6">
      <c r="A462" s="105">
        <v>33007015340000</v>
      </c>
      <c r="B462">
        <v>2012</v>
      </c>
      <c r="C462">
        <v>5617</v>
      </c>
      <c r="D462">
        <v>11344</v>
      </c>
      <c r="E462">
        <v>2309</v>
      </c>
      <c r="F462">
        <v>17820</v>
      </c>
    </row>
    <row r="463" spans="1:6">
      <c r="A463" s="105">
        <v>33007015350000</v>
      </c>
      <c r="B463">
        <v>2012</v>
      </c>
      <c r="C463">
        <v>6548</v>
      </c>
      <c r="D463">
        <v>3071</v>
      </c>
      <c r="E463">
        <v>3142</v>
      </c>
      <c r="F463">
        <v>17634</v>
      </c>
    </row>
    <row r="464" spans="1:6">
      <c r="A464" s="105">
        <v>33007015360000</v>
      </c>
      <c r="B464">
        <v>2012</v>
      </c>
      <c r="C464">
        <v>2051</v>
      </c>
      <c r="D464">
        <v>2477</v>
      </c>
      <c r="E464">
        <v>1093</v>
      </c>
      <c r="F464">
        <v>17791</v>
      </c>
    </row>
    <row r="465" spans="1:6">
      <c r="A465" s="105">
        <v>33007015370000</v>
      </c>
      <c r="B465">
        <v>2012</v>
      </c>
      <c r="C465">
        <v>27057</v>
      </c>
      <c r="D465">
        <v>10094</v>
      </c>
      <c r="E465">
        <v>12427</v>
      </c>
      <c r="F465">
        <v>17395</v>
      </c>
    </row>
    <row r="466" spans="1:6">
      <c r="A466" s="105">
        <v>33007015380000</v>
      </c>
      <c r="B466">
        <v>2012</v>
      </c>
      <c r="C466">
        <v>21999</v>
      </c>
      <c r="D466">
        <v>6974</v>
      </c>
      <c r="E466">
        <v>5968</v>
      </c>
      <c r="F466">
        <v>16240</v>
      </c>
    </row>
    <row r="467" spans="1:6">
      <c r="A467" s="105">
        <v>33007015390000</v>
      </c>
      <c r="B467">
        <v>2012</v>
      </c>
      <c r="C467">
        <v>5639</v>
      </c>
      <c r="D467">
        <v>2508</v>
      </c>
      <c r="E467">
        <v>1720</v>
      </c>
      <c r="F467">
        <v>16906</v>
      </c>
    </row>
    <row r="468" spans="1:6">
      <c r="A468" s="105">
        <v>33007015400000</v>
      </c>
      <c r="B468">
        <v>2012</v>
      </c>
      <c r="C468">
        <v>4970</v>
      </c>
      <c r="D468">
        <v>2937</v>
      </c>
      <c r="E468">
        <v>4351</v>
      </c>
      <c r="F468">
        <v>17660</v>
      </c>
    </row>
    <row r="469" spans="1:6">
      <c r="A469" s="105">
        <v>33007015420000</v>
      </c>
      <c r="B469">
        <v>2012</v>
      </c>
      <c r="C469">
        <v>0</v>
      </c>
      <c r="D469">
        <v>0</v>
      </c>
      <c r="E469">
        <v>0</v>
      </c>
      <c r="F469">
        <v>13775</v>
      </c>
    </row>
    <row r="470" spans="1:6">
      <c r="A470" s="105">
        <v>33007015430000</v>
      </c>
      <c r="B470">
        <v>2012</v>
      </c>
      <c r="C470">
        <v>0</v>
      </c>
      <c r="D470">
        <v>2275</v>
      </c>
      <c r="E470">
        <v>11699</v>
      </c>
      <c r="F470">
        <v>8280</v>
      </c>
    </row>
    <row r="471" spans="1:6">
      <c r="A471" s="105">
        <v>33007015440000</v>
      </c>
      <c r="B471">
        <v>2012</v>
      </c>
      <c r="C471">
        <v>5090</v>
      </c>
      <c r="D471">
        <v>4301</v>
      </c>
      <c r="E471">
        <v>2359</v>
      </c>
      <c r="F471">
        <v>17640</v>
      </c>
    </row>
    <row r="472" spans="1:6">
      <c r="A472" s="105">
        <v>33007015460000</v>
      </c>
      <c r="B472">
        <v>2012</v>
      </c>
      <c r="C472">
        <v>6899</v>
      </c>
      <c r="D472">
        <v>9011</v>
      </c>
      <c r="E472">
        <v>1387</v>
      </c>
      <c r="F472">
        <v>17034</v>
      </c>
    </row>
    <row r="473" spans="1:6">
      <c r="A473" s="105">
        <v>33007015510000</v>
      </c>
      <c r="B473">
        <v>2012</v>
      </c>
      <c r="C473">
        <v>11199</v>
      </c>
      <c r="D473">
        <v>9205</v>
      </c>
      <c r="E473">
        <v>2348</v>
      </c>
      <c r="F473">
        <v>17740</v>
      </c>
    </row>
    <row r="474" spans="1:6">
      <c r="A474" s="105">
        <v>33007015530000</v>
      </c>
      <c r="B474">
        <v>2012</v>
      </c>
      <c r="C474">
        <v>8075</v>
      </c>
      <c r="D474">
        <v>9459</v>
      </c>
      <c r="E474">
        <v>1538</v>
      </c>
      <c r="F474">
        <v>16831</v>
      </c>
    </row>
    <row r="475" spans="1:6">
      <c r="A475" s="105">
        <v>33007015540000</v>
      </c>
      <c r="B475">
        <v>2012</v>
      </c>
      <c r="C475">
        <v>0</v>
      </c>
      <c r="D475">
        <v>0</v>
      </c>
      <c r="E475">
        <v>0</v>
      </c>
      <c r="F475">
        <v>12880</v>
      </c>
    </row>
    <row r="476" spans="1:6">
      <c r="A476" s="105">
        <v>33007015550000</v>
      </c>
      <c r="B476">
        <v>2012</v>
      </c>
      <c r="C476">
        <v>19243</v>
      </c>
      <c r="D476">
        <v>6340</v>
      </c>
      <c r="E476">
        <v>3484</v>
      </c>
      <c r="F476">
        <v>17015</v>
      </c>
    </row>
    <row r="477" spans="1:6">
      <c r="A477" s="105">
        <v>33007015560000</v>
      </c>
      <c r="B477">
        <v>2012</v>
      </c>
      <c r="C477">
        <v>11194</v>
      </c>
      <c r="D477">
        <v>4499</v>
      </c>
      <c r="E477">
        <v>1096</v>
      </c>
      <c r="F477">
        <v>17560</v>
      </c>
    </row>
    <row r="478" spans="1:6">
      <c r="A478" s="105">
        <v>33007015610000</v>
      </c>
      <c r="B478">
        <v>2012</v>
      </c>
      <c r="C478">
        <v>958</v>
      </c>
      <c r="D478">
        <v>1609</v>
      </c>
      <c r="E478">
        <v>2683</v>
      </c>
      <c r="F478">
        <v>16625</v>
      </c>
    </row>
    <row r="479" spans="1:6">
      <c r="A479" s="105">
        <v>33007015620000</v>
      </c>
      <c r="B479">
        <v>2012</v>
      </c>
      <c r="C479">
        <v>0</v>
      </c>
      <c r="D479">
        <v>10070</v>
      </c>
      <c r="E479">
        <v>11044</v>
      </c>
      <c r="F479">
        <v>8281</v>
      </c>
    </row>
    <row r="480" spans="1:6">
      <c r="A480" s="105">
        <v>33007015630000</v>
      </c>
      <c r="B480">
        <v>2012</v>
      </c>
      <c r="C480">
        <v>22114</v>
      </c>
      <c r="D480">
        <v>22815</v>
      </c>
      <c r="E480">
        <v>4724</v>
      </c>
      <c r="F480">
        <v>12960</v>
      </c>
    </row>
    <row r="481" spans="1:6">
      <c r="A481" s="105">
        <v>33007015640000</v>
      </c>
      <c r="B481">
        <v>2012</v>
      </c>
      <c r="C481">
        <v>13092</v>
      </c>
      <c r="D481">
        <v>4888</v>
      </c>
      <c r="E481">
        <v>1051</v>
      </c>
      <c r="F481">
        <v>16714</v>
      </c>
    </row>
    <row r="482" spans="1:6">
      <c r="A482" s="105">
        <v>33007015680000</v>
      </c>
      <c r="B482">
        <v>2012</v>
      </c>
      <c r="C482">
        <v>1832</v>
      </c>
      <c r="D482">
        <v>4341</v>
      </c>
      <c r="E482">
        <v>1140</v>
      </c>
      <c r="F482">
        <v>16561</v>
      </c>
    </row>
    <row r="483" spans="1:6">
      <c r="A483" s="105">
        <v>33007015710000</v>
      </c>
      <c r="B483">
        <v>2012</v>
      </c>
      <c r="C483">
        <v>6559</v>
      </c>
      <c r="D483">
        <v>4569</v>
      </c>
      <c r="E483">
        <v>1456</v>
      </c>
      <c r="F483">
        <v>17607</v>
      </c>
    </row>
    <row r="484" spans="1:6">
      <c r="A484" s="105">
        <v>33007015730000</v>
      </c>
      <c r="B484">
        <v>2012</v>
      </c>
      <c r="C484">
        <v>2071</v>
      </c>
      <c r="D484">
        <v>3232</v>
      </c>
      <c r="E484">
        <v>4053</v>
      </c>
      <c r="F484">
        <v>16640</v>
      </c>
    </row>
    <row r="485" spans="1:6">
      <c r="A485" s="105">
        <v>33007015740000</v>
      </c>
      <c r="B485">
        <v>2012</v>
      </c>
      <c r="C485">
        <v>769</v>
      </c>
      <c r="D485">
        <v>1323</v>
      </c>
      <c r="E485">
        <v>1111</v>
      </c>
      <c r="F485">
        <v>16590</v>
      </c>
    </row>
    <row r="486" spans="1:6">
      <c r="A486" s="105">
        <v>33007015770000</v>
      </c>
      <c r="B486">
        <v>2012</v>
      </c>
      <c r="C486">
        <v>4427</v>
      </c>
      <c r="D486">
        <v>2267</v>
      </c>
      <c r="E486">
        <v>425</v>
      </c>
      <c r="F486">
        <v>15378</v>
      </c>
    </row>
    <row r="487" spans="1:6">
      <c r="A487" s="105">
        <v>33007015780000</v>
      </c>
      <c r="B487">
        <v>2012</v>
      </c>
      <c r="C487">
        <v>6861</v>
      </c>
      <c r="D487">
        <v>4276</v>
      </c>
      <c r="E487">
        <v>984</v>
      </c>
      <c r="F487">
        <v>13228</v>
      </c>
    </row>
    <row r="488" spans="1:6">
      <c r="A488" s="105">
        <v>33007015790000</v>
      </c>
      <c r="B488">
        <v>2012</v>
      </c>
      <c r="C488">
        <v>0</v>
      </c>
      <c r="D488">
        <v>0</v>
      </c>
      <c r="E488">
        <v>0</v>
      </c>
      <c r="F488">
        <v>16554</v>
      </c>
    </row>
    <row r="489" spans="1:6">
      <c r="A489" s="105">
        <v>33007015800000</v>
      </c>
      <c r="B489">
        <v>2012</v>
      </c>
      <c r="C489">
        <v>7933</v>
      </c>
      <c r="D489">
        <v>4899</v>
      </c>
      <c r="E489">
        <v>3773</v>
      </c>
      <c r="F489">
        <v>12620</v>
      </c>
    </row>
    <row r="490" spans="1:6">
      <c r="A490" s="105">
        <v>33007015810000</v>
      </c>
      <c r="B490">
        <v>2012</v>
      </c>
      <c r="C490">
        <v>16596</v>
      </c>
      <c r="D490">
        <v>26238</v>
      </c>
      <c r="E490">
        <v>183743</v>
      </c>
      <c r="F490">
        <v>12260</v>
      </c>
    </row>
    <row r="491" spans="1:6">
      <c r="A491" s="105">
        <v>33007015820000</v>
      </c>
      <c r="B491">
        <v>2012</v>
      </c>
      <c r="C491">
        <v>0</v>
      </c>
      <c r="D491">
        <v>644</v>
      </c>
      <c r="E491">
        <v>23640</v>
      </c>
      <c r="F491">
        <v>9375</v>
      </c>
    </row>
    <row r="492" spans="1:6">
      <c r="A492" s="105">
        <v>33007015830000</v>
      </c>
      <c r="B492">
        <v>2012</v>
      </c>
      <c r="C492">
        <v>7748</v>
      </c>
      <c r="D492">
        <v>14896</v>
      </c>
      <c r="E492">
        <v>112582</v>
      </c>
      <c r="F492">
        <v>9510</v>
      </c>
    </row>
    <row r="493" spans="1:6">
      <c r="A493" s="105">
        <v>33007015840000</v>
      </c>
      <c r="B493">
        <v>2012</v>
      </c>
      <c r="C493">
        <v>8978</v>
      </c>
      <c r="D493">
        <v>21988</v>
      </c>
      <c r="E493">
        <v>60506</v>
      </c>
      <c r="F493">
        <v>9505</v>
      </c>
    </row>
    <row r="494" spans="1:6">
      <c r="A494" s="105">
        <v>33007015850000</v>
      </c>
      <c r="B494">
        <v>2012</v>
      </c>
      <c r="C494">
        <v>1569</v>
      </c>
      <c r="D494">
        <v>2742</v>
      </c>
      <c r="E494">
        <v>1068</v>
      </c>
      <c r="F494">
        <v>16717</v>
      </c>
    </row>
    <row r="495" spans="1:6">
      <c r="A495" s="105">
        <v>33007015860000</v>
      </c>
      <c r="B495">
        <v>2012</v>
      </c>
      <c r="C495">
        <v>1928</v>
      </c>
      <c r="D495">
        <v>1887</v>
      </c>
      <c r="E495">
        <v>3013</v>
      </c>
      <c r="F495">
        <v>15797</v>
      </c>
    </row>
    <row r="496" spans="1:6">
      <c r="A496" s="105">
        <v>33007015870000</v>
      </c>
      <c r="B496">
        <v>2012</v>
      </c>
      <c r="C496">
        <v>9830</v>
      </c>
      <c r="D496">
        <v>11244</v>
      </c>
      <c r="E496">
        <v>4576</v>
      </c>
      <c r="F496">
        <v>14597</v>
      </c>
    </row>
    <row r="497" spans="1:6">
      <c r="A497" s="105">
        <v>33007015880000</v>
      </c>
      <c r="B497">
        <v>2012</v>
      </c>
      <c r="C497">
        <v>6496</v>
      </c>
      <c r="D497">
        <v>5077</v>
      </c>
      <c r="E497">
        <v>4583</v>
      </c>
      <c r="F497">
        <v>15094</v>
      </c>
    </row>
    <row r="498" spans="1:6">
      <c r="A498" s="105">
        <v>33007015890000</v>
      </c>
      <c r="B498">
        <v>2012</v>
      </c>
      <c r="C498">
        <v>1404</v>
      </c>
      <c r="D498">
        <v>6502</v>
      </c>
      <c r="E498">
        <v>21700</v>
      </c>
      <c r="F498">
        <v>13820</v>
      </c>
    </row>
    <row r="499" spans="1:6">
      <c r="A499" s="105">
        <v>33007015920000</v>
      </c>
      <c r="B499">
        <v>2012</v>
      </c>
      <c r="C499">
        <v>2731</v>
      </c>
      <c r="D499">
        <v>4993</v>
      </c>
      <c r="E499">
        <v>1033</v>
      </c>
      <c r="F499">
        <v>16781</v>
      </c>
    </row>
    <row r="500" spans="1:6">
      <c r="A500" s="105">
        <v>33007015930000</v>
      </c>
      <c r="B500">
        <v>2012</v>
      </c>
      <c r="C500">
        <v>3746</v>
      </c>
      <c r="D500">
        <v>5829</v>
      </c>
      <c r="E500">
        <v>1370</v>
      </c>
      <c r="F500">
        <v>16704</v>
      </c>
    </row>
    <row r="501" spans="1:6">
      <c r="A501" s="105">
        <v>33007015940000</v>
      </c>
      <c r="B501">
        <v>2012</v>
      </c>
      <c r="C501">
        <v>21946</v>
      </c>
      <c r="D501">
        <v>36211</v>
      </c>
      <c r="E501">
        <v>191342</v>
      </c>
      <c r="F501">
        <v>9990</v>
      </c>
    </row>
    <row r="502" spans="1:6">
      <c r="A502" s="105">
        <v>33007015970000</v>
      </c>
      <c r="B502">
        <v>2012</v>
      </c>
      <c r="C502">
        <v>13231</v>
      </c>
      <c r="D502">
        <v>11956</v>
      </c>
      <c r="E502">
        <v>42033</v>
      </c>
      <c r="F502">
        <v>10214</v>
      </c>
    </row>
    <row r="503" spans="1:6">
      <c r="A503" s="105">
        <v>33007015980000</v>
      </c>
      <c r="B503">
        <v>2012</v>
      </c>
      <c r="C503">
        <v>21556</v>
      </c>
      <c r="D503">
        <v>18050</v>
      </c>
      <c r="E503">
        <v>479890</v>
      </c>
      <c r="F503">
        <v>12360</v>
      </c>
    </row>
    <row r="504" spans="1:6">
      <c r="A504" s="105">
        <v>33007015990000</v>
      </c>
      <c r="B504">
        <v>2012</v>
      </c>
      <c r="C504">
        <v>0</v>
      </c>
      <c r="D504">
        <v>0</v>
      </c>
      <c r="E504">
        <v>0</v>
      </c>
      <c r="F504">
        <v>12645</v>
      </c>
    </row>
    <row r="505" spans="1:6">
      <c r="A505" s="105">
        <v>33007016020000</v>
      </c>
      <c r="B505">
        <v>2012</v>
      </c>
      <c r="C505">
        <v>0</v>
      </c>
      <c r="D505">
        <v>0</v>
      </c>
      <c r="E505">
        <v>0</v>
      </c>
      <c r="F505">
        <v>10206</v>
      </c>
    </row>
    <row r="506" spans="1:6">
      <c r="A506" s="105">
        <v>33007016030000</v>
      </c>
      <c r="B506">
        <v>2012</v>
      </c>
      <c r="C506">
        <v>2247</v>
      </c>
      <c r="D506">
        <v>1582</v>
      </c>
      <c r="E506">
        <v>3697</v>
      </c>
      <c r="F506">
        <v>15575</v>
      </c>
    </row>
    <row r="507" spans="1:6">
      <c r="A507" s="105">
        <v>33007016040000</v>
      </c>
      <c r="B507">
        <v>2012</v>
      </c>
      <c r="C507">
        <v>78</v>
      </c>
      <c r="D507">
        <v>704</v>
      </c>
      <c r="E507">
        <v>1316</v>
      </c>
      <c r="F507">
        <v>16016</v>
      </c>
    </row>
    <row r="508" spans="1:6">
      <c r="A508" s="105">
        <v>33007016100000</v>
      </c>
      <c r="B508">
        <v>2012</v>
      </c>
      <c r="C508">
        <v>27663</v>
      </c>
      <c r="D508">
        <v>27955</v>
      </c>
      <c r="E508">
        <v>360</v>
      </c>
      <c r="F508">
        <v>17626</v>
      </c>
    </row>
    <row r="509" spans="1:6">
      <c r="A509" s="105">
        <v>33007016110000</v>
      </c>
      <c r="B509">
        <v>2012</v>
      </c>
      <c r="C509">
        <v>953</v>
      </c>
      <c r="D509">
        <v>2112</v>
      </c>
      <c r="E509">
        <v>20637</v>
      </c>
      <c r="F509">
        <v>12282</v>
      </c>
    </row>
    <row r="510" spans="1:6">
      <c r="A510" s="105">
        <v>33007016120000</v>
      </c>
      <c r="B510">
        <v>2012</v>
      </c>
      <c r="C510">
        <v>11349</v>
      </c>
      <c r="D510">
        <v>5842</v>
      </c>
      <c r="E510">
        <v>118414</v>
      </c>
      <c r="F510">
        <v>11977</v>
      </c>
    </row>
    <row r="511" spans="1:6">
      <c r="A511" s="105">
        <v>33007016130000</v>
      </c>
      <c r="B511">
        <v>2012</v>
      </c>
      <c r="C511">
        <v>13852</v>
      </c>
      <c r="D511">
        <v>15722</v>
      </c>
      <c r="E511">
        <v>37170</v>
      </c>
      <c r="F511">
        <v>9837</v>
      </c>
    </row>
    <row r="512" spans="1:6">
      <c r="A512" s="105">
        <v>33007016140000</v>
      </c>
      <c r="B512">
        <v>2012</v>
      </c>
      <c r="C512">
        <v>14438</v>
      </c>
      <c r="D512">
        <v>16545</v>
      </c>
      <c r="E512">
        <v>60097</v>
      </c>
      <c r="F512">
        <v>12058</v>
      </c>
    </row>
    <row r="513" spans="1:6">
      <c r="A513" s="105">
        <v>33007016150000</v>
      </c>
      <c r="B513">
        <v>2012</v>
      </c>
      <c r="C513">
        <v>5621</v>
      </c>
      <c r="D513">
        <v>5047</v>
      </c>
      <c r="E513">
        <v>72537</v>
      </c>
      <c r="F513">
        <v>11894</v>
      </c>
    </row>
    <row r="514" spans="1:6">
      <c r="A514" s="105">
        <v>33007016180000</v>
      </c>
      <c r="B514">
        <v>2012</v>
      </c>
      <c r="C514">
        <v>29293</v>
      </c>
      <c r="D514">
        <v>42874</v>
      </c>
      <c r="E514">
        <v>161229</v>
      </c>
      <c r="F514">
        <v>12265</v>
      </c>
    </row>
    <row r="515" spans="1:6">
      <c r="A515" s="105">
        <v>33007016190000</v>
      </c>
      <c r="B515">
        <v>2012</v>
      </c>
      <c r="C515">
        <v>6212</v>
      </c>
      <c r="D515">
        <v>5792</v>
      </c>
      <c r="E515">
        <v>631020</v>
      </c>
      <c r="F515">
        <v>12630</v>
      </c>
    </row>
    <row r="516" spans="1:6">
      <c r="A516" s="105">
        <v>33007016230000</v>
      </c>
      <c r="B516">
        <v>2012</v>
      </c>
      <c r="C516">
        <v>6294</v>
      </c>
      <c r="D516">
        <v>4522</v>
      </c>
      <c r="E516">
        <v>5795</v>
      </c>
      <c r="F516">
        <v>20519</v>
      </c>
    </row>
    <row r="517" spans="1:6">
      <c r="A517" s="105">
        <v>33007016240000</v>
      </c>
      <c r="B517">
        <v>2012</v>
      </c>
      <c r="C517">
        <v>9388</v>
      </c>
      <c r="D517">
        <v>9833</v>
      </c>
      <c r="E517">
        <v>1926</v>
      </c>
      <c r="F517">
        <v>14073</v>
      </c>
    </row>
    <row r="518" spans="1:6">
      <c r="A518" s="105">
        <v>33007016250000</v>
      </c>
      <c r="B518">
        <v>2012</v>
      </c>
      <c r="C518">
        <v>0</v>
      </c>
      <c r="D518">
        <v>0</v>
      </c>
      <c r="E518">
        <v>0</v>
      </c>
      <c r="F518">
        <v>13825</v>
      </c>
    </row>
    <row r="519" spans="1:6">
      <c r="A519" s="105">
        <v>33007016260000</v>
      </c>
      <c r="B519">
        <v>2012</v>
      </c>
      <c r="C519">
        <v>3880</v>
      </c>
      <c r="D519">
        <v>2490</v>
      </c>
      <c r="E519">
        <v>2516</v>
      </c>
      <c r="F519">
        <v>14229</v>
      </c>
    </row>
    <row r="520" spans="1:6">
      <c r="A520" s="105">
        <v>33007016280000</v>
      </c>
      <c r="B520">
        <v>2012</v>
      </c>
      <c r="C520">
        <v>1692</v>
      </c>
      <c r="D520">
        <v>2560</v>
      </c>
      <c r="E520">
        <v>2886</v>
      </c>
      <c r="F520">
        <v>20433</v>
      </c>
    </row>
    <row r="521" spans="1:6">
      <c r="A521" s="105">
        <v>33007016310000</v>
      </c>
      <c r="B521">
        <v>2012</v>
      </c>
      <c r="C521">
        <v>5435</v>
      </c>
      <c r="D521">
        <v>6975</v>
      </c>
      <c r="E521">
        <v>3450</v>
      </c>
      <c r="F521">
        <v>19627</v>
      </c>
    </row>
    <row r="522" spans="1:6">
      <c r="A522" s="105">
        <v>33007016320000</v>
      </c>
      <c r="B522">
        <v>2012</v>
      </c>
      <c r="C522">
        <v>11457</v>
      </c>
      <c r="D522">
        <v>10147</v>
      </c>
      <c r="E522">
        <v>61243</v>
      </c>
      <c r="F522">
        <v>20848</v>
      </c>
    </row>
    <row r="523" spans="1:6">
      <c r="A523" s="105">
        <v>33007016380000</v>
      </c>
      <c r="B523">
        <v>2012</v>
      </c>
      <c r="C523">
        <v>28294</v>
      </c>
      <c r="D523">
        <v>22243</v>
      </c>
      <c r="E523">
        <v>165825</v>
      </c>
      <c r="F523">
        <v>11618</v>
      </c>
    </row>
    <row r="524" spans="1:6">
      <c r="A524" s="105">
        <v>33007016390000</v>
      </c>
      <c r="B524">
        <v>2012</v>
      </c>
      <c r="C524">
        <v>0</v>
      </c>
      <c r="D524">
        <v>7477</v>
      </c>
      <c r="E524">
        <v>12691</v>
      </c>
      <c r="F524">
        <v>8068</v>
      </c>
    </row>
    <row r="525" spans="1:6">
      <c r="A525" s="105">
        <v>33007016410000</v>
      </c>
      <c r="B525">
        <v>2012</v>
      </c>
      <c r="C525">
        <v>25229</v>
      </c>
      <c r="D525">
        <v>17049</v>
      </c>
      <c r="E525">
        <v>23112</v>
      </c>
      <c r="F525">
        <v>20457</v>
      </c>
    </row>
    <row r="526" spans="1:6">
      <c r="A526" s="105">
        <v>33007016430000</v>
      </c>
      <c r="B526">
        <v>2012</v>
      </c>
      <c r="C526">
        <v>4427</v>
      </c>
      <c r="D526">
        <v>7130</v>
      </c>
      <c r="E526">
        <v>36954</v>
      </c>
      <c r="F526">
        <v>9476</v>
      </c>
    </row>
    <row r="527" spans="1:6">
      <c r="A527" s="105">
        <v>33007016440000</v>
      </c>
      <c r="B527">
        <v>2012</v>
      </c>
      <c r="C527">
        <v>32337</v>
      </c>
      <c r="D527">
        <v>39066</v>
      </c>
      <c r="E527">
        <v>124676</v>
      </c>
      <c r="F527">
        <v>9420</v>
      </c>
    </row>
    <row r="528" spans="1:6">
      <c r="A528" s="105">
        <v>33007016450000</v>
      </c>
      <c r="B528">
        <v>2012</v>
      </c>
      <c r="C528">
        <v>15975</v>
      </c>
      <c r="D528">
        <v>42927</v>
      </c>
      <c r="E528">
        <v>45026</v>
      </c>
      <c r="F528">
        <v>9464</v>
      </c>
    </row>
    <row r="529" spans="1:6">
      <c r="A529" s="105">
        <v>33007016460000</v>
      </c>
      <c r="B529">
        <v>2012</v>
      </c>
      <c r="C529">
        <v>0</v>
      </c>
      <c r="D529">
        <v>7</v>
      </c>
      <c r="E529">
        <v>1832</v>
      </c>
      <c r="F529">
        <v>9417</v>
      </c>
    </row>
    <row r="530" spans="1:6">
      <c r="A530" s="105">
        <v>33007016470000</v>
      </c>
      <c r="B530">
        <v>2012</v>
      </c>
      <c r="C530">
        <v>49131</v>
      </c>
      <c r="D530">
        <v>27786</v>
      </c>
      <c r="E530">
        <v>28370</v>
      </c>
      <c r="F530">
        <v>20640</v>
      </c>
    </row>
    <row r="531" spans="1:6">
      <c r="A531" s="105">
        <v>33007016490000</v>
      </c>
      <c r="B531">
        <v>2012</v>
      </c>
      <c r="C531">
        <v>29092</v>
      </c>
      <c r="D531">
        <v>18195</v>
      </c>
      <c r="E531">
        <v>18132</v>
      </c>
      <c r="F531">
        <v>20488</v>
      </c>
    </row>
    <row r="532" spans="1:6">
      <c r="A532" s="105">
        <v>33007016500000</v>
      </c>
      <c r="B532">
        <v>2012</v>
      </c>
      <c r="C532">
        <v>30298</v>
      </c>
      <c r="D532">
        <v>26868</v>
      </c>
      <c r="E532">
        <v>31146</v>
      </c>
      <c r="F532">
        <v>19842</v>
      </c>
    </row>
    <row r="533" spans="1:6">
      <c r="A533" s="105">
        <v>33007016510000</v>
      </c>
      <c r="B533">
        <v>2012</v>
      </c>
      <c r="C533">
        <v>31299</v>
      </c>
      <c r="D533">
        <v>24573</v>
      </c>
      <c r="E533">
        <v>33037</v>
      </c>
      <c r="F533">
        <v>21235</v>
      </c>
    </row>
    <row r="534" spans="1:6">
      <c r="A534" s="105">
        <v>33007016520000</v>
      </c>
      <c r="B534">
        <v>2012</v>
      </c>
      <c r="C534">
        <v>33695</v>
      </c>
      <c r="D534">
        <v>26967</v>
      </c>
      <c r="E534">
        <v>34639</v>
      </c>
      <c r="F534">
        <v>20525</v>
      </c>
    </row>
    <row r="535" spans="1:6">
      <c r="A535" s="105">
        <v>33007016540000</v>
      </c>
      <c r="B535">
        <v>2012</v>
      </c>
      <c r="C535">
        <v>269</v>
      </c>
      <c r="D535">
        <v>227</v>
      </c>
      <c r="E535">
        <v>9840</v>
      </c>
      <c r="F535">
        <v>9715</v>
      </c>
    </row>
    <row r="536" spans="1:6">
      <c r="A536" s="105">
        <v>33007016550000</v>
      </c>
      <c r="B536">
        <v>2012</v>
      </c>
      <c r="C536">
        <v>38885</v>
      </c>
      <c r="D536">
        <v>28274</v>
      </c>
      <c r="E536">
        <v>40952</v>
      </c>
      <c r="F536">
        <v>20350</v>
      </c>
    </row>
    <row r="537" spans="1:6">
      <c r="A537" s="105">
        <v>33007016560000</v>
      </c>
      <c r="B537">
        <v>2012</v>
      </c>
      <c r="C537">
        <v>59942</v>
      </c>
      <c r="D537">
        <v>34901</v>
      </c>
      <c r="E537">
        <v>46583</v>
      </c>
      <c r="F537">
        <v>19365</v>
      </c>
    </row>
    <row r="538" spans="1:6">
      <c r="A538" s="105">
        <v>33007016570000</v>
      </c>
      <c r="B538">
        <v>2012</v>
      </c>
      <c r="C538">
        <v>33426</v>
      </c>
      <c r="D538">
        <v>67826</v>
      </c>
      <c r="E538">
        <v>25375</v>
      </c>
      <c r="F538">
        <v>20325</v>
      </c>
    </row>
    <row r="539" spans="1:6">
      <c r="A539" s="105">
        <v>33007016580000</v>
      </c>
      <c r="B539">
        <v>2012</v>
      </c>
      <c r="C539">
        <v>14773</v>
      </c>
      <c r="D539">
        <v>19130</v>
      </c>
      <c r="E539">
        <v>37480</v>
      </c>
      <c r="F539">
        <v>18905</v>
      </c>
    </row>
    <row r="540" spans="1:6">
      <c r="A540" s="105">
        <v>33007016590000</v>
      </c>
      <c r="B540">
        <v>2012</v>
      </c>
      <c r="C540">
        <v>49997</v>
      </c>
      <c r="D540">
        <v>42526</v>
      </c>
      <c r="E540">
        <v>15583</v>
      </c>
      <c r="F540">
        <v>19140</v>
      </c>
    </row>
    <row r="541" spans="1:6">
      <c r="A541" s="105">
        <v>33007016600000</v>
      </c>
      <c r="B541">
        <v>2012</v>
      </c>
      <c r="C541">
        <v>54486</v>
      </c>
      <c r="D541">
        <v>63845</v>
      </c>
      <c r="E541">
        <v>27242</v>
      </c>
      <c r="F541">
        <v>18903</v>
      </c>
    </row>
    <row r="542" spans="1:6">
      <c r="A542" s="105">
        <v>33007016610000</v>
      </c>
      <c r="B542">
        <v>2012</v>
      </c>
      <c r="C542">
        <v>235</v>
      </c>
      <c r="D542">
        <v>140</v>
      </c>
      <c r="E542">
        <v>5131</v>
      </c>
      <c r="F542">
        <v>20770</v>
      </c>
    </row>
    <row r="543" spans="1:6">
      <c r="A543" s="105">
        <v>33007016620000</v>
      </c>
      <c r="B543">
        <v>2012</v>
      </c>
      <c r="C543">
        <v>29611</v>
      </c>
      <c r="D543">
        <v>19631</v>
      </c>
      <c r="E543">
        <v>30105</v>
      </c>
      <c r="F543">
        <v>20405</v>
      </c>
    </row>
    <row r="544" spans="1:6">
      <c r="A544" s="105">
        <v>33007016630000</v>
      </c>
      <c r="B544">
        <v>2012</v>
      </c>
      <c r="C544">
        <v>8734</v>
      </c>
      <c r="D544">
        <v>14308</v>
      </c>
      <c r="E544">
        <v>36372</v>
      </c>
      <c r="F544">
        <v>20818</v>
      </c>
    </row>
    <row r="545" spans="1:6">
      <c r="A545" s="105">
        <v>33007016640000</v>
      </c>
      <c r="B545">
        <v>2012</v>
      </c>
      <c r="C545">
        <v>17973</v>
      </c>
      <c r="D545">
        <v>31204</v>
      </c>
      <c r="E545">
        <v>45629</v>
      </c>
      <c r="F545">
        <v>20037</v>
      </c>
    </row>
    <row r="546" spans="1:6">
      <c r="A546" s="105">
        <v>33007016660000</v>
      </c>
      <c r="B546">
        <v>2012</v>
      </c>
      <c r="C546">
        <v>12215</v>
      </c>
      <c r="D546">
        <v>25287</v>
      </c>
      <c r="E546">
        <v>73815</v>
      </c>
      <c r="F546">
        <v>20890</v>
      </c>
    </row>
    <row r="547" spans="1:6">
      <c r="A547" s="105">
        <v>33007016670000</v>
      </c>
      <c r="B547">
        <v>2012</v>
      </c>
      <c r="C547">
        <v>61286</v>
      </c>
      <c r="D547">
        <v>43955</v>
      </c>
      <c r="E547">
        <v>26664</v>
      </c>
      <c r="F547">
        <v>21529</v>
      </c>
    </row>
    <row r="548" spans="1:6">
      <c r="A548" s="105">
        <v>33007016680000</v>
      </c>
      <c r="B548">
        <v>2012</v>
      </c>
      <c r="C548">
        <v>23437</v>
      </c>
      <c r="D548">
        <v>10870</v>
      </c>
      <c r="E548">
        <v>28878</v>
      </c>
      <c r="F548">
        <v>21100</v>
      </c>
    </row>
    <row r="549" spans="1:6">
      <c r="A549" s="105">
        <v>33007016710000</v>
      </c>
      <c r="B549">
        <v>2012</v>
      </c>
      <c r="C549">
        <v>15872</v>
      </c>
      <c r="D549">
        <v>34500</v>
      </c>
      <c r="E549">
        <v>53596</v>
      </c>
      <c r="F549">
        <v>19399</v>
      </c>
    </row>
    <row r="550" spans="1:6">
      <c r="A550" s="105">
        <v>33007016720000</v>
      </c>
      <c r="B550">
        <v>2012</v>
      </c>
      <c r="C550">
        <v>60965</v>
      </c>
      <c r="D550">
        <v>44277</v>
      </c>
      <c r="E550">
        <v>13074</v>
      </c>
      <c r="F550">
        <v>21147</v>
      </c>
    </row>
    <row r="551" spans="1:6">
      <c r="A551" s="105">
        <v>33007016740000</v>
      </c>
      <c r="B551">
        <v>2012</v>
      </c>
      <c r="C551">
        <v>154840</v>
      </c>
      <c r="D551">
        <v>112256</v>
      </c>
      <c r="E551">
        <v>15315</v>
      </c>
      <c r="F551">
        <v>20261</v>
      </c>
    </row>
    <row r="552" spans="1:6">
      <c r="A552" s="105">
        <v>33007016750000</v>
      </c>
      <c r="B552">
        <v>2012</v>
      </c>
      <c r="C552">
        <v>136532</v>
      </c>
      <c r="D552">
        <v>97447</v>
      </c>
      <c r="E552">
        <v>10888</v>
      </c>
      <c r="F552">
        <v>21267</v>
      </c>
    </row>
    <row r="553" spans="1:6">
      <c r="A553" s="105">
        <v>33007016760000</v>
      </c>
      <c r="B553">
        <v>2012</v>
      </c>
      <c r="C553">
        <v>28930</v>
      </c>
      <c r="D553">
        <v>17256</v>
      </c>
      <c r="E553">
        <v>49843</v>
      </c>
      <c r="F553">
        <v>20041</v>
      </c>
    </row>
    <row r="554" spans="1:6">
      <c r="A554" s="105">
        <v>33007016770000</v>
      </c>
      <c r="B554">
        <v>2012</v>
      </c>
      <c r="C554">
        <v>91659</v>
      </c>
      <c r="D554">
        <v>62741</v>
      </c>
      <c r="E554">
        <v>18263</v>
      </c>
      <c r="F554">
        <v>20754</v>
      </c>
    </row>
    <row r="555" spans="1:6">
      <c r="A555" s="105">
        <v>33007016790000</v>
      </c>
      <c r="B555">
        <v>2012</v>
      </c>
      <c r="C555">
        <v>55206</v>
      </c>
      <c r="D555">
        <v>41106</v>
      </c>
      <c r="E555">
        <v>24613</v>
      </c>
      <c r="F555">
        <v>20247</v>
      </c>
    </row>
    <row r="556" spans="1:6">
      <c r="A556" s="105">
        <v>33007016810000</v>
      </c>
      <c r="B556">
        <v>2012</v>
      </c>
      <c r="C556">
        <v>65445</v>
      </c>
      <c r="D556">
        <v>35946</v>
      </c>
      <c r="E556">
        <v>50486</v>
      </c>
      <c r="F556">
        <v>20030</v>
      </c>
    </row>
    <row r="557" spans="1:6">
      <c r="A557" s="105">
        <v>33007016830000</v>
      </c>
      <c r="B557">
        <v>2012</v>
      </c>
      <c r="C557">
        <v>25524</v>
      </c>
      <c r="D557">
        <v>61366</v>
      </c>
      <c r="E557">
        <v>83038</v>
      </c>
      <c r="F557">
        <v>9463</v>
      </c>
    </row>
    <row r="558" spans="1:6">
      <c r="A558" s="105">
        <v>33007016840000</v>
      </c>
      <c r="B558">
        <v>2012</v>
      </c>
      <c r="C558">
        <v>6</v>
      </c>
      <c r="D558">
        <v>23</v>
      </c>
      <c r="E558">
        <v>19138</v>
      </c>
      <c r="F558">
        <v>9524</v>
      </c>
    </row>
    <row r="559" spans="1:6">
      <c r="A559" s="105">
        <v>33007016870000</v>
      </c>
      <c r="B559">
        <v>2012</v>
      </c>
      <c r="C559">
        <v>66881</v>
      </c>
      <c r="D559">
        <v>61836</v>
      </c>
      <c r="E559">
        <v>39649</v>
      </c>
      <c r="F559">
        <v>20360</v>
      </c>
    </row>
    <row r="560" spans="1:6">
      <c r="A560" s="105">
        <v>33007016880000</v>
      </c>
      <c r="B560">
        <v>2012</v>
      </c>
      <c r="C560">
        <v>30739</v>
      </c>
      <c r="D560">
        <v>21097</v>
      </c>
      <c r="E560">
        <v>37766</v>
      </c>
      <c r="F560">
        <v>20285</v>
      </c>
    </row>
    <row r="561" spans="1:6">
      <c r="A561" s="105">
        <v>33007016890000</v>
      </c>
      <c r="B561">
        <v>2012</v>
      </c>
      <c r="C561">
        <v>31719</v>
      </c>
      <c r="D561">
        <v>26374</v>
      </c>
      <c r="E561">
        <v>49320</v>
      </c>
      <c r="F561">
        <v>20274</v>
      </c>
    </row>
    <row r="562" spans="1:6">
      <c r="A562" s="105">
        <v>33007016900000</v>
      </c>
      <c r="B562">
        <v>2012</v>
      </c>
      <c r="C562">
        <v>4394</v>
      </c>
      <c r="D562">
        <v>3112</v>
      </c>
      <c r="E562">
        <v>17654</v>
      </c>
      <c r="F562">
        <v>20350</v>
      </c>
    </row>
    <row r="563" spans="1:6">
      <c r="A563" s="105">
        <v>33007016910000</v>
      </c>
      <c r="B563">
        <v>2012</v>
      </c>
      <c r="C563">
        <v>21734</v>
      </c>
      <c r="D563">
        <v>11712</v>
      </c>
      <c r="E563">
        <v>34716</v>
      </c>
      <c r="F563">
        <v>20492</v>
      </c>
    </row>
    <row r="564" spans="1:6">
      <c r="A564" s="105">
        <v>33007016920000</v>
      </c>
      <c r="B564">
        <v>2012</v>
      </c>
      <c r="C564">
        <v>10965</v>
      </c>
      <c r="D564">
        <v>13215</v>
      </c>
      <c r="E564">
        <v>46376</v>
      </c>
      <c r="F564">
        <v>21095</v>
      </c>
    </row>
    <row r="565" spans="1:6">
      <c r="A565" s="105">
        <v>33007016950000</v>
      </c>
      <c r="B565">
        <v>2012</v>
      </c>
      <c r="C565">
        <v>75674</v>
      </c>
      <c r="D565">
        <v>83574</v>
      </c>
      <c r="E565">
        <v>37414</v>
      </c>
      <c r="F565">
        <v>15360</v>
      </c>
    </row>
    <row r="566" spans="1:6">
      <c r="A566" s="105">
        <v>33007016960000</v>
      </c>
      <c r="B566">
        <v>2012</v>
      </c>
      <c r="C566">
        <v>31758</v>
      </c>
      <c r="D566">
        <v>42709</v>
      </c>
      <c r="E566">
        <v>42168</v>
      </c>
      <c r="F566">
        <v>21219</v>
      </c>
    </row>
    <row r="567" spans="1:6">
      <c r="A567" s="105">
        <v>33007016970000</v>
      </c>
      <c r="B567">
        <v>2012</v>
      </c>
      <c r="C567">
        <v>41351</v>
      </c>
      <c r="D567">
        <v>23999</v>
      </c>
      <c r="E567">
        <v>47020</v>
      </c>
      <c r="F567">
        <v>20600</v>
      </c>
    </row>
    <row r="568" spans="1:6">
      <c r="A568" s="105">
        <v>33007016980000</v>
      </c>
      <c r="B568">
        <v>2012</v>
      </c>
      <c r="C568">
        <v>3529</v>
      </c>
      <c r="D568">
        <v>3165</v>
      </c>
      <c r="E568">
        <v>12454</v>
      </c>
      <c r="F568">
        <v>21317</v>
      </c>
    </row>
    <row r="569" spans="1:6">
      <c r="A569" s="105">
        <v>33007016990000</v>
      </c>
      <c r="B569">
        <v>2012</v>
      </c>
      <c r="C569">
        <v>7112</v>
      </c>
      <c r="D569">
        <v>12005</v>
      </c>
      <c r="E569">
        <v>14759</v>
      </c>
      <c r="F569">
        <v>14591</v>
      </c>
    </row>
    <row r="570" spans="1:6">
      <c r="A570" s="105">
        <v>33007017000000</v>
      </c>
      <c r="B570">
        <v>2012</v>
      </c>
      <c r="C570">
        <v>48864</v>
      </c>
      <c r="D570">
        <v>62627</v>
      </c>
      <c r="E570">
        <v>42521</v>
      </c>
      <c r="F570">
        <v>20717</v>
      </c>
    </row>
    <row r="571" spans="1:6">
      <c r="A571" s="105">
        <v>33007017010000</v>
      </c>
      <c r="B571">
        <v>2012</v>
      </c>
      <c r="C571">
        <v>33497</v>
      </c>
      <c r="D571">
        <v>8598</v>
      </c>
      <c r="E571">
        <v>44575</v>
      </c>
      <c r="F571">
        <v>13570</v>
      </c>
    </row>
    <row r="572" spans="1:6">
      <c r="A572" s="105">
        <v>33007017030000</v>
      </c>
      <c r="B572">
        <v>2012</v>
      </c>
      <c r="C572">
        <v>43292</v>
      </c>
      <c r="D572">
        <v>47398</v>
      </c>
      <c r="E572">
        <v>33798</v>
      </c>
      <c r="F572">
        <v>20780</v>
      </c>
    </row>
    <row r="573" spans="1:6">
      <c r="A573" s="105">
        <v>33007017040000</v>
      </c>
      <c r="B573">
        <v>2012</v>
      </c>
      <c r="C573">
        <v>36826</v>
      </c>
      <c r="D573">
        <v>24672</v>
      </c>
      <c r="E573">
        <v>37526</v>
      </c>
      <c r="F573">
        <v>20163</v>
      </c>
    </row>
    <row r="574" spans="1:6">
      <c r="A574" s="105">
        <v>33007017070000</v>
      </c>
      <c r="B574">
        <v>2012</v>
      </c>
      <c r="C574">
        <v>140745</v>
      </c>
      <c r="D574">
        <v>123312</v>
      </c>
      <c r="E574">
        <v>47109</v>
      </c>
      <c r="F574">
        <v>20610</v>
      </c>
    </row>
    <row r="575" spans="1:6">
      <c r="A575" s="105">
        <v>33007017080000</v>
      </c>
      <c r="B575">
        <v>2012</v>
      </c>
      <c r="C575">
        <v>6076</v>
      </c>
      <c r="D575">
        <v>15374</v>
      </c>
      <c r="E575">
        <v>42670</v>
      </c>
      <c r="F575">
        <v>20812</v>
      </c>
    </row>
    <row r="576" spans="1:6">
      <c r="A576" s="105">
        <v>33007017100000</v>
      </c>
      <c r="B576">
        <v>2012</v>
      </c>
      <c r="C576">
        <v>11907</v>
      </c>
      <c r="D576">
        <v>43520</v>
      </c>
      <c r="E576">
        <v>21685</v>
      </c>
      <c r="F576">
        <v>20625</v>
      </c>
    </row>
    <row r="577" spans="1:6">
      <c r="A577" s="105">
        <v>33007017110000</v>
      </c>
      <c r="B577">
        <v>2012</v>
      </c>
      <c r="C577">
        <v>9816</v>
      </c>
      <c r="D577">
        <v>23492</v>
      </c>
      <c r="E577">
        <v>29407</v>
      </c>
      <c r="F577">
        <v>21095</v>
      </c>
    </row>
    <row r="578" spans="1:6">
      <c r="A578" s="105">
        <v>33007017120000</v>
      </c>
      <c r="B578">
        <v>2012</v>
      </c>
      <c r="C578">
        <v>2017</v>
      </c>
      <c r="D578">
        <v>2904</v>
      </c>
      <c r="E578">
        <v>18972</v>
      </c>
      <c r="F578">
        <v>20960</v>
      </c>
    </row>
    <row r="579" spans="1:6">
      <c r="A579" s="105">
        <v>33007017130000</v>
      </c>
      <c r="B579">
        <v>2012</v>
      </c>
      <c r="C579">
        <v>54547</v>
      </c>
      <c r="D579">
        <v>40535</v>
      </c>
      <c r="E579">
        <v>43183</v>
      </c>
      <c r="F579">
        <v>19964</v>
      </c>
    </row>
    <row r="580" spans="1:6">
      <c r="A580" s="105">
        <v>33007017140000</v>
      </c>
      <c r="B580">
        <v>2012</v>
      </c>
      <c r="C580">
        <v>61088</v>
      </c>
      <c r="D580">
        <v>59088</v>
      </c>
      <c r="E580">
        <v>59658</v>
      </c>
      <c r="F580">
        <v>20850</v>
      </c>
    </row>
    <row r="581" spans="1:6">
      <c r="A581" s="105">
        <v>33007017180000</v>
      </c>
      <c r="B581">
        <v>2012</v>
      </c>
      <c r="C581">
        <v>19314</v>
      </c>
      <c r="D581">
        <v>33394</v>
      </c>
      <c r="E581">
        <v>66722</v>
      </c>
      <c r="F581">
        <v>20775</v>
      </c>
    </row>
    <row r="582" spans="1:6">
      <c r="A582" s="105">
        <v>33007017190000</v>
      </c>
      <c r="B582">
        <v>2012</v>
      </c>
      <c r="C582">
        <v>29447</v>
      </c>
      <c r="D582">
        <v>22494</v>
      </c>
      <c r="E582">
        <v>63804</v>
      </c>
      <c r="F582">
        <v>20684</v>
      </c>
    </row>
    <row r="583" spans="1:6">
      <c r="A583" s="105">
        <v>33007017210000</v>
      </c>
      <c r="B583">
        <v>2012</v>
      </c>
      <c r="C583">
        <v>48131</v>
      </c>
      <c r="D583">
        <v>60370</v>
      </c>
      <c r="E583">
        <v>54296</v>
      </c>
      <c r="F583">
        <v>20590</v>
      </c>
    </row>
    <row r="584" spans="1:6">
      <c r="A584" s="105">
        <v>33007017220000</v>
      </c>
      <c r="B584">
        <v>2012</v>
      </c>
      <c r="C584">
        <v>15361</v>
      </c>
      <c r="D584">
        <v>21635</v>
      </c>
      <c r="E584">
        <v>44589</v>
      </c>
      <c r="F584">
        <v>20576</v>
      </c>
    </row>
    <row r="585" spans="1:6">
      <c r="A585" s="105">
        <v>33007017230000</v>
      </c>
      <c r="B585">
        <v>2012</v>
      </c>
      <c r="C585">
        <v>14870</v>
      </c>
      <c r="D585">
        <v>28775</v>
      </c>
      <c r="E585">
        <v>55251</v>
      </c>
      <c r="F585">
        <v>21150</v>
      </c>
    </row>
    <row r="586" spans="1:6">
      <c r="A586" s="105">
        <v>33007017260000</v>
      </c>
      <c r="B586">
        <v>2012</v>
      </c>
      <c r="C586">
        <v>24668</v>
      </c>
      <c r="D586">
        <v>26827</v>
      </c>
      <c r="E586">
        <v>56965</v>
      </c>
      <c r="F586">
        <v>20440</v>
      </c>
    </row>
    <row r="587" spans="1:6">
      <c r="A587" s="105">
        <v>33007017280000</v>
      </c>
      <c r="B587">
        <v>2012</v>
      </c>
      <c r="C587">
        <v>16634</v>
      </c>
      <c r="D587">
        <v>14550</v>
      </c>
      <c r="E587">
        <v>26363</v>
      </c>
      <c r="F587">
        <v>20965</v>
      </c>
    </row>
    <row r="588" spans="1:6">
      <c r="A588" s="105">
        <v>33007017290000</v>
      </c>
      <c r="B588">
        <v>2012</v>
      </c>
      <c r="C588">
        <v>22684</v>
      </c>
      <c r="D588">
        <v>29558</v>
      </c>
      <c r="E588">
        <v>76025</v>
      </c>
      <c r="F588">
        <v>20491</v>
      </c>
    </row>
    <row r="589" spans="1:6">
      <c r="A589" s="105">
        <v>33007017300000</v>
      </c>
      <c r="B589">
        <v>2012</v>
      </c>
      <c r="C589">
        <v>0</v>
      </c>
      <c r="D589">
        <v>0</v>
      </c>
      <c r="E589">
        <v>0</v>
      </c>
      <c r="F589">
        <v>9425</v>
      </c>
    </row>
    <row r="590" spans="1:6">
      <c r="A590" s="105">
        <v>33007017320000</v>
      </c>
      <c r="B590">
        <v>2012</v>
      </c>
      <c r="C590">
        <v>7353</v>
      </c>
      <c r="D590">
        <v>12934</v>
      </c>
      <c r="E590">
        <v>25652</v>
      </c>
      <c r="F590">
        <v>20571</v>
      </c>
    </row>
    <row r="591" spans="1:6">
      <c r="A591" s="105">
        <v>33007017340000</v>
      </c>
      <c r="B591">
        <v>2012</v>
      </c>
      <c r="C591">
        <v>1824</v>
      </c>
      <c r="D591">
        <v>2412</v>
      </c>
      <c r="E591">
        <v>14719</v>
      </c>
      <c r="F591">
        <v>9448</v>
      </c>
    </row>
    <row r="592" spans="1:6">
      <c r="A592" s="105">
        <v>33007017350000</v>
      </c>
      <c r="B592">
        <v>2012</v>
      </c>
      <c r="C592">
        <v>50377</v>
      </c>
      <c r="D592">
        <v>58260</v>
      </c>
      <c r="E592">
        <v>30115</v>
      </c>
      <c r="F592">
        <v>20660</v>
      </c>
    </row>
    <row r="593" spans="1:6">
      <c r="A593" s="105">
        <v>33007017370000</v>
      </c>
      <c r="B593">
        <v>2012</v>
      </c>
      <c r="C593">
        <v>3059</v>
      </c>
      <c r="D593">
        <v>3375</v>
      </c>
      <c r="E593">
        <v>21342</v>
      </c>
      <c r="F593">
        <v>21050</v>
      </c>
    </row>
    <row r="594" spans="1:6">
      <c r="A594" s="105">
        <v>33007017380000</v>
      </c>
      <c r="B594">
        <v>2012</v>
      </c>
      <c r="C594">
        <v>24339</v>
      </c>
      <c r="D594">
        <v>29463</v>
      </c>
      <c r="E594">
        <v>30432</v>
      </c>
      <c r="F594">
        <v>20685</v>
      </c>
    </row>
    <row r="595" spans="1:6">
      <c r="A595" s="105">
        <v>33007017410000</v>
      </c>
      <c r="B595">
        <v>2012</v>
      </c>
      <c r="C595">
        <v>21703</v>
      </c>
      <c r="D595">
        <v>25464</v>
      </c>
      <c r="E595">
        <v>26535</v>
      </c>
      <c r="F595">
        <v>20830</v>
      </c>
    </row>
    <row r="596" spans="1:6">
      <c r="A596" s="105">
        <v>33007017440000</v>
      </c>
      <c r="B596">
        <v>2012</v>
      </c>
      <c r="C596">
        <v>1632</v>
      </c>
      <c r="D596">
        <v>3879</v>
      </c>
      <c r="E596">
        <v>10845</v>
      </c>
      <c r="F596">
        <v>20481</v>
      </c>
    </row>
    <row r="597" spans="1:6">
      <c r="A597" s="105">
        <v>33007017450000</v>
      </c>
      <c r="B597">
        <v>2012</v>
      </c>
      <c r="C597">
        <v>21503</v>
      </c>
      <c r="D597">
        <v>14155</v>
      </c>
      <c r="E597">
        <v>13906</v>
      </c>
      <c r="F597">
        <v>21100</v>
      </c>
    </row>
    <row r="598" spans="1:6">
      <c r="A598" s="105">
        <v>33007017470000</v>
      </c>
      <c r="B598">
        <v>2012</v>
      </c>
      <c r="C598">
        <v>255</v>
      </c>
      <c r="D598">
        <v>163</v>
      </c>
      <c r="E598">
        <v>491</v>
      </c>
      <c r="F598">
        <v>9554</v>
      </c>
    </row>
    <row r="599" spans="1:6">
      <c r="A599" s="105">
        <v>33007017520000</v>
      </c>
      <c r="B599">
        <v>2012</v>
      </c>
      <c r="C599">
        <v>1763</v>
      </c>
      <c r="D599">
        <v>4479</v>
      </c>
      <c r="E599">
        <v>16737</v>
      </c>
      <c r="F599">
        <v>20898</v>
      </c>
    </row>
    <row r="600" spans="1:6">
      <c r="A600" s="105">
        <v>33007500300000</v>
      </c>
      <c r="B600">
        <v>2012</v>
      </c>
      <c r="C600">
        <v>0</v>
      </c>
      <c r="D600">
        <v>3953</v>
      </c>
      <c r="E600">
        <v>2570</v>
      </c>
      <c r="F600">
        <v>0</v>
      </c>
    </row>
    <row r="601" spans="1:6">
      <c r="A601" s="105">
        <v>33007501880000</v>
      </c>
      <c r="B601">
        <v>2012</v>
      </c>
      <c r="C601">
        <v>0</v>
      </c>
      <c r="D601">
        <v>124</v>
      </c>
      <c r="E601">
        <v>0</v>
      </c>
      <c r="F601">
        <v>0</v>
      </c>
    </row>
    <row r="602" spans="1:6">
      <c r="A602" s="105">
        <v>33007502460000</v>
      </c>
      <c r="B602">
        <v>2012</v>
      </c>
      <c r="C602">
        <v>0</v>
      </c>
      <c r="D602">
        <v>32364</v>
      </c>
      <c r="E602">
        <v>5292</v>
      </c>
      <c r="F602">
        <v>0</v>
      </c>
    </row>
    <row r="603" spans="1:6">
      <c r="A603" s="105">
        <v>33007504600000</v>
      </c>
      <c r="B603">
        <v>2012</v>
      </c>
      <c r="C603">
        <v>0</v>
      </c>
      <c r="D603">
        <v>420</v>
      </c>
      <c r="E603">
        <v>0</v>
      </c>
      <c r="F603" t="s">
        <v>3320</v>
      </c>
    </row>
    <row r="604" spans="1:6">
      <c r="A604" s="105">
        <v>33007504760000</v>
      </c>
      <c r="B604">
        <v>2012</v>
      </c>
      <c r="C604">
        <v>0</v>
      </c>
      <c r="D604">
        <v>5500</v>
      </c>
      <c r="E604">
        <v>0</v>
      </c>
      <c r="F604" t="s">
        <v>3320</v>
      </c>
    </row>
    <row r="605" spans="1:6">
      <c r="A605" s="105">
        <v>33007504770000</v>
      </c>
      <c r="B605">
        <v>2012</v>
      </c>
      <c r="C605">
        <v>0</v>
      </c>
      <c r="D605">
        <v>0</v>
      </c>
      <c r="E605">
        <v>0</v>
      </c>
      <c r="F605" t="s">
        <v>3320</v>
      </c>
    </row>
    <row r="606" spans="1:6">
      <c r="A606" s="105">
        <v>33009000480000</v>
      </c>
      <c r="B606">
        <v>2012</v>
      </c>
      <c r="C606">
        <v>0</v>
      </c>
      <c r="D606">
        <v>712</v>
      </c>
      <c r="E606">
        <v>25177</v>
      </c>
      <c r="F606">
        <v>3120</v>
      </c>
    </row>
    <row r="607" spans="1:6">
      <c r="A607" s="105">
        <v>33009000710000</v>
      </c>
      <c r="B607">
        <v>2012</v>
      </c>
      <c r="C607">
        <v>0</v>
      </c>
      <c r="D607">
        <v>150</v>
      </c>
      <c r="E607">
        <v>19760</v>
      </c>
      <c r="F607">
        <v>3018</v>
      </c>
    </row>
    <row r="608" spans="1:6">
      <c r="A608" s="105">
        <v>33009000820000</v>
      </c>
      <c r="B608">
        <v>2012</v>
      </c>
      <c r="C608">
        <v>0</v>
      </c>
      <c r="D608">
        <v>905</v>
      </c>
      <c r="E608">
        <v>28802</v>
      </c>
      <c r="F608">
        <v>3317</v>
      </c>
    </row>
    <row r="609" spans="1:6">
      <c r="A609" s="105">
        <v>33009000850000</v>
      </c>
      <c r="B609">
        <v>2012</v>
      </c>
      <c r="C609">
        <v>0</v>
      </c>
      <c r="D609">
        <v>1096</v>
      </c>
      <c r="E609">
        <v>92436</v>
      </c>
      <c r="F609">
        <v>2983</v>
      </c>
    </row>
    <row r="610" spans="1:6">
      <c r="A610" s="105">
        <v>33009000960000</v>
      </c>
      <c r="B610">
        <v>2012</v>
      </c>
      <c r="C610">
        <v>0</v>
      </c>
      <c r="D610">
        <v>356</v>
      </c>
      <c r="E610">
        <v>382</v>
      </c>
      <c r="F610">
        <v>3008</v>
      </c>
    </row>
    <row r="611" spans="1:6">
      <c r="A611" s="105">
        <v>33009001330000</v>
      </c>
      <c r="B611">
        <v>2012</v>
      </c>
      <c r="C611">
        <v>0</v>
      </c>
      <c r="D611">
        <v>0</v>
      </c>
      <c r="E611">
        <v>0</v>
      </c>
      <c r="F611">
        <v>3227</v>
      </c>
    </row>
    <row r="612" spans="1:6">
      <c r="A612" s="105">
        <v>33009001590000</v>
      </c>
      <c r="B612">
        <v>2012</v>
      </c>
      <c r="C612">
        <v>0</v>
      </c>
      <c r="D612">
        <v>1763</v>
      </c>
      <c r="E612">
        <v>2103</v>
      </c>
      <c r="F612">
        <v>3096</v>
      </c>
    </row>
    <row r="613" spans="1:6">
      <c r="A613" s="105">
        <v>33009001650000</v>
      </c>
      <c r="B613">
        <v>2012</v>
      </c>
      <c r="C613">
        <v>0</v>
      </c>
      <c r="D613">
        <v>621</v>
      </c>
      <c r="E613">
        <v>16772</v>
      </c>
      <c r="F613">
        <v>4310</v>
      </c>
    </row>
    <row r="614" spans="1:6">
      <c r="A614" s="105">
        <v>33009001940000</v>
      </c>
      <c r="B614">
        <v>2012</v>
      </c>
      <c r="C614">
        <v>0</v>
      </c>
      <c r="D614">
        <v>847</v>
      </c>
      <c r="E614">
        <v>2484</v>
      </c>
      <c r="F614">
        <v>3450</v>
      </c>
    </row>
    <row r="615" spans="1:6">
      <c r="A615" s="105">
        <v>33009002050000</v>
      </c>
      <c r="B615">
        <v>2012</v>
      </c>
      <c r="C615">
        <v>342</v>
      </c>
      <c r="D615">
        <v>1732</v>
      </c>
      <c r="E615">
        <v>9830</v>
      </c>
      <c r="F615">
        <v>3490</v>
      </c>
    </row>
    <row r="616" spans="1:6">
      <c r="A616" s="105">
        <v>33009002110000</v>
      </c>
      <c r="B616">
        <v>2012</v>
      </c>
      <c r="C616">
        <v>0</v>
      </c>
      <c r="D616">
        <v>1005</v>
      </c>
      <c r="E616">
        <v>4551</v>
      </c>
      <c r="F616">
        <v>3480</v>
      </c>
    </row>
    <row r="617" spans="1:6">
      <c r="A617" s="105">
        <v>33009002190000</v>
      </c>
      <c r="B617">
        <v>2012</v>
      </c>
      <c r="C617">
        <v>422</v>
      </c>
      <c r="D617">
        <v>3736</v>
      </c>
      <c r="E617">
        <v>28391</v>
      </c>
      <c r="F617">
        <v>3479</v>
      </c>
    </row>
    <row r="618" spans="1:6">
      <c r="A618" s="105">
        <v>33009002210000</v>
      </c>
      <c r="B618">
        <v>2012</v>
      </c>
      <c r="C618">
        <v>212</v>
      </c>
      <c r="D618">
        <v>1269</v>
      </c>
      <c r="E618">
        <v>4772</v>
      </c>
      <c r="F618">
        <v>3454</v>
      </c>
    </row>
    <row r="619" spans="1:6">
      <c r="A619" s="105">
        <v>33009002220000</v>
      </c>
      <c r="B619">
        <v>2012</v>
      </c>
      <c r="C619">
        <v>438</v>
      </c>
      <c r="D619">
        <v>2470</v>
      </c>
      <c r="E619">
        <v>82962</v>
      </c>
      <c r="F619">
        <v>3498</v>
      </c>
    </row>
    <row r="620" spans="1:6">
      <c r="A620" s="105">
        <v>33009002270000</v>
      </c>
      <c r="B620">
        <v>2012</v>
      </c>
      <c r="C620">
        <v>77</v>
      </c>
      <c r="D620">
        <v>728</v>
      </c>
      <c r="E620">
        <v>0</v>
      </c>
      <c r="F620">
        <v>3495</v>
      </c>
    </row>
    <row r="621" spans="1:6">
      <c r="A621" s="105">
        <v>33009002410000</v>
      </c>
      <c r="B621">
        <v>2012</v>
      </c>
      <c r="C621">
        <v>220</v>
      </c>
      <c r="D621">
        <v>3068</v>
      </c>
      <c r="E621">
        <v>5555</v>
      </c>
      <c r="F621">
        <v>3426</v>
      </c>
    </row>
    <row r="622" spans="1:6">
      <c r="A622" s="105">
        <v>33009002420000</v>
      </c>
      <c r="B622">
        <v>2012</v>
      </c>
      <c r="C622">
        <v>33</v>
      </c>
      <c r="D622">
        <v>327</v>
      </c>
      <c r="E622">
        <v>2596</v>
      </c>
      <c r="F622">
        <v>3492</v>
      </c>
    </row>
    <row r="623" spans="1:6">
      <c r="A623" s="105">
        <v>33009002480000</v>
      </c>
      <c r="B623">
        <v>2012</v>
      </c>
      <c r="C623">
        <v>266</v>
      </c>
      <c r="D623">
        <v>534</v>
      </c>
      <c r="E623">
        <v>7795</v>
      </c>
      <c r="F623">
        <v>3497</v>
      </c>
    </row>
    <row r="624" spans="1:6">
      <c r="A624" s="105">
        <v>33009002510000</v>
      </c>
      <c r="B624">
        <v>2012</v>
      </c>
      <c r="C624">
        <v>0</v>
      </c>
      <c r="D624">
        <v>1760</v>
      </c>
      <c r="E624">
        <v>45374</v>
      </c>
      <c r="F624">
        <v>3425</v>
      </c>
    </row>
    <row r="625" spans="1:6">
      <c r="A625" s="105">
        <v>33009002540000</v>
      </c>
      <c r="B625">
        <v>2012</v>
      </c>
      <c r="C625">
        <v>0</v>
      </c>
      <c r="D625">
        <v>0</v>
      </c>
      <c r="E625">
        <v>0</v>
      </c>
      <c r="F625">
        <v>3461</v>
      </c>
    </row>
    <row r="626" spans="1:6">
      <c r="A626" s="105">
        <v>33009002560000</v>
      </c>
      <c r="B626">
        <v>2012</v>
      </c>
      <c r="C626">
        <v>399</v>
      </c>
      <c r="D626">
        <v>2590</v>
      </c>
      <c r="E626">
        <v>3203</v>
      </c>
      <c r="F626">
        <v>3439</v>
      </c>
    </row>
    <row r="627" spans="1:6">
      <c r="A627" s="105">
        <v>33009002590000</v>
      </c>
      <c r="B627">
        <v>2012</v>
      </c>
      <c r="C627">
        <v>0</v>
      </c>
      <c r="D627">
        <v>1693</v>
      </c>
      <c r="E627">
        <v>6198</v>
      </c>
      <c r="F627">
        <v>3471</v>
      </c>
    </row>
    <row r="628" spans="1:6">
      <c r="A628" s="105">
        <v>33009002660000</v>
      </c>
      <c r="B628">
        <v>2012</v>
      </c>
      <c r="C628">
        <v>27</v>
      </c>
      <c r="D628">
        <v>1121</v>
      </c>
      <c r="E628">
        <v>6370</v>
      </c>
      <c r="F628">
        <v>3461</v>
      </c>
    </row>
    <row r="629" spans="1:6">
      <c r="A629" s="105">
        <v>33009002700000</v>
      </c>
      <c r="B629">
        <v>2012</v>
      </c>
      <c r="C629">
        <v>340</v>
      </c>
      <c r="D629">
        <v>2230</v>
      </c>
      <c r="E629">
        <v>13493</v>
      </c>
      <c r="F629">
        <v>3452</v>
      </c>
    </row>
    <row r="630" spans="1:6">
      <c r="A630" s="105">
        <v>33009002710000</v>
      </c>
      <c r="B630">
        <v>2012</v>
      </c>
      <c r="C630">
        <v>129</v>
      </c>
      <c r="D630">
        <v>789</v>
      </c>
      <c r="E630">
        <v>14903</v>
      </c>
      <c r="F630">
        <v>3480</v>
      </c>
    </row>
    <row r="631" spans="1:6">
      <c r="A631" s="105">
        <v>33009002720000</v>
      </c>
      <c r="B631">
        <v>2012</v>
      </c>
      <c r="C631">
        <v>233</v>
      </c>
      <c r="D631">
        <v>1589</v>
      </c>
      <c r="E631">
        <v>8376</v>
      </c>
      <c r="F631">
        <v>3472</v>
      </c>
    </row>
    <row r="632" spans="1:6">
      <c r="A632" s="105">
        <v>33009002730000</v>
      </c>
      <c r="B632">
        <v>2012</v>
      </c>
      <c r="C632">
        <v>242</v>
      </c>
      <c r="D632">
        <v>291</v>
      </c>
      <c r="E632">
        <v>3527</v>
      </c>
      <c r="F632">
        <v>3438</v>
      </c>
    </row>
    <row r="633" spans="1:6">
      <c r="A633" s="105">
        <v>33009002770000</v>
      </c>
      <c r="B633">
        <v>2012</v>
      </c>
      <c r="C633">
        <v>456</v>
      </c>
      <c r="D633">
        <v>2582</v>
      </c>
      <c r="E633">
        <v>458</v>
      </c>
      <c r="F633">
        <v>3500</v>
      </c>
    </row>
    <row r="634" spans="1:6">
      <c r="A634" s="105">
        <v>33009002810000</v>
      </c>
      <c r="B634">
        <v>2012</v>
      </c>
      <c r="C634">
        <v>276</v>
      </c>
      <c r="D634">
        <v>1623</v>
      </c>
      <c r="E634">
        <v>9434</v>
      </c>
      <c r="F634">
        <v>3459</v>
      </c>
    </row>
    <row r="635" spans="1:6">
      <c r="A635" s="105">
        <v>33009002820000</v>
      </c>
      <c r="B635">
        <v>2012</v>
      </c>
      <c r="C635">
        <v>413</v>
      </c>
      <c r="D635">
        <v>2966</v>
      </c>
      <c r="E635">
        <v>11189</v>
      </c>
      <c r="F635">
        <v>3410</v>
      </c>
    </row>
    <row r="636" spans="1:6">
      <c r="A636" s="105">
        <v>33009002950000</v>
      </c>
      <c r="B636">
        <v>2012</v>
      </c>
      <c r="C636">
        <v>160</v>
      </c>
      <c r="D636">
        <v>1512</v>
      </c>
      <c r="E636">
        <v>23506</v>
      </c>
      <c r="F636">
        <v>3498</v>
      </c>
    </row>
    <row r="637" spans="1:6">
      <c r="A637" s="105">
        <v>33009002980000</v>
      </c>
      <c r="B637">
        <v>2012</v>
      </c>
      <c r="C637">
        <v>0</v>
      </c>
      <c r="D637">
        <v>831</v>
      </c>
      <c r="E637">
        <v>1364</v>
      </c>
      <c r="F637">
        <v>3490</v>
      </c>
    </row>
    <row r="638" spans="1:6">
      <c r="A638" s="105">
        <v>33009003020000</v>
      </c>
      <c r="B638">
        <v>2012</v>
      </c>
      <c r="C638">
        <v>528</v>
      </c>
      <c r="D638">
        <v>1418</v>
      </c>
      <c r="E638">
        <v>5260</v>
      </c>
      <c r="F638">
        <v>3394</v>
      </c>
    </row>
    <row r="639" spans="1:6">
      <c r="A639" s="105">
        <v>33009003050000</v>
      </c>
      <c r="B639">
        <v>2012</v>
      </c>
      <c r="C639">
        <v>746</v>
      </c>
      <c r="D639">
        <v>637</v>
      </c>
      <c r="E639">
        <v>12779</v>
      </c>
      <c r="F639">
        <v>3497</v>
      </c>
    </row>
    <row r="640" spans="1:6">
      <c r="A640" s="105">
        <v>33009003060000</v>
      </c>
      <c r="B640">
        <v>2012</v>
      </c>
      <c r="C640">
        <v>276</v>
      </c>
      <c r="D640">
        <v>2161</v>
      </c>
      <c r="E640">
        <v>14464</v>
      </c>
      <c r="F640">
        <v>3502</v>
      </c>
    </row>
    <row r="641" spans="1:6">
      <c r="A641" s="105">
        <v>33009003080000</v>
      </c>
      <c r="B641">
        <v>2012</v>
      </c>
      <c r="C641">
        <v>31</v>
      </c>
      <c r="D641">
        <v>1312</v>
      </c>
      <c r="E641">
        <v>4902</v>
      </c>
      <c r="F641">
        <v>3418</v>
      </c>
    </row>
    <row r="642" spans="1:6">
      <c r="A642" s="105">
        <v>33009003090000</v>
      </c>
      <c r="B642">
        <v>2012</v>
      </c>
      <c r="C642">
        <v>15</v>
      </c>
      <c r="D642">
        <v>599</v>
      </c>
      <c r="E642">
        <v>277</v>
      </c>
      <c r="F642">
        <v>3416</v>
      </c>
    </row>
    <row r="643" spans="1:6">
      <c r="A643" s="105">
        <v>33009003110000</v>
      </c>
      <c r="B643">
        <v>2012</v>
      </c>
      <c r="C643">
        <v>0</v>
      </c>
      <c r="D643">
        <v>3261</v>
      </c>
      <c r="E643">
        <v>25755</v>
      </c>
      <c r="F643">
        <v>3475</v>
      </c>
    </row>
    <row r="644" spans="1:6">
      <c r="A644" s="105">
        <v>33009003250000</v>
      </c>
      <c r="B644">
        <v>2012</v>
      </c>
      <c r="C644">
        <v>53</v>
      </c>
      <c r="D644">
        <v>1824</v>
      </c>
      <c r="E644">
        <v>24202</v>
      </c>
      <c r="F644">
        <v>3412</v>
      </c>
    </row>
    <row r="645" spans="1:6">
      <c r="A645" s="105">
        <v>33009003260000</v>
      </c>
      <c r="B645">
        <v>2012</v>
      </c>
      <c r="C645">
        <v>368</v>
      </c>
      <c r="D645">
        <v>2901</v>
      </c>
      <c r="E645">
        <v>387</v>
      </c>
      <c r="F645">
        <v>3446</v>
      </c>
    </row>
    <row r="646" spans="1:6">
      <c r="A646" s="105">
        <v>33009003270000</v>
      </c>
      <c r="B646">
        <v>2012</v>
      </c>
      <c r="C646">
        <v>358</v>
      </c>
      <c r="D646">
        <v>2791</v>
      </c>
      <c r="E646">
        <v>6084</v>
      </c>
      <c r="F646">
        <v>3420</v>
      </c>
    </row>
    <row r="647" spans="1:6">
      <c r="A647" s="105">
        <v>33009003310000</v>
      </c>
      <c r="B647">
        <v>2012</v>
      </c>
      <c r="C647">
        <v>474</v>
      </c>
      <c r="D647">
        <v>3164</v>
      </c>
      <c r="E647">
        <v>8189</v>
      </c>
      <c r="F647">
        <v>3505</v>
      </c>
    </row>
    <row r="648" spans="1:6">
      <c r="A648" s="105">
        <v>33009003370000</v>
      </c>
      <c r="B648">
        <v>2012</v>
      </c>
      <c r="C648">
        <v>371</v>
      </c>
      <c r="D648">
        <v>2214</v>
      </c>
      <c r="E648">
        <v>1678</v>
      </c>
      <c r="F648">
        <v>3459</v>
      </c>
    </row>
    <row r="649" spans="1:6">
      <c r="A649" s="105">
        <v>33009003490000</v>
      </c>
      <c r="B649">
        <v>2012</v>
      </c>
      <c r="C649">
        <v>0</v>
      </c>
      <c r="D649">
        <v>1081</v>
      </c>
      <c r="E649">
        <v>6329</v>
      </c>
      <c r="F649">
        <v>3445</v>
      </c>
    </row>
    <row r="650" spans="1:6">
      <c r="A650" s="105">
        <v>33009003530000</v>
      </c>
      <c r="B650">
        <v>2012</v>
      </c>
      <c r="C650">
        <v>407</v>
      </c>
      <c r="D650">
        <v>2107</v>
      </c>
      <c r="E650">
        <v>9136</v>
      </c>
      <c r="F650">
        <v>3436</v>
      </c>
    </row>
    <row r="651" spans="1:6">
      <c r="A651" s="105">
        <v>33009003630000</v>
      </c>
      <c r="B651">
        <v>2012</v>
      </c>
      <c r="C651">
        <v>263</v>
      </c>
      <c r="D651">
        <v>1510</v>
      </c>
      <c r="E651">
        <v>1931</v>
      </c>
      <c r="F651">
        <v>3430</v>
      </c>
    </row>
    <row r="652" spans="1:6">
      <c r="A652" s="105">
        <v>33009003660000</v>
      </c>
      <c r="B652">
        <v>2012</v>
      </c>
      <c r="C652">
        <v>261</v>
      </c>
      <c r="D652">
        <v>1371</v>
      </c>
      <c r="E652">
        <v>2895</v>
      </c>
      <c r="F652">
        <v>3366</v>
      </c>
    </row>
    <row r="653" spans="1:6">
      <c r="A653" s="105">
        <v>33009003670000</v>
      </c>
      <c r="B653">
        <v>2012</v>
      </c>
      <c r="C653">
        <v>106</v>
      </c>
      <c r="D653">
        <v>719</v>
      </c>
      <c r="E653">
        <v>5411</v>
      </c>
      <c r="F653">
        <v>3484</v>
      </c>
    </row>
    <row r="654" spans="1:6">
      <c r="A654" s="105">
        <v>33009003680000</v>
      </c>
      <c r="B654">
        <v>2012</v>
      </c>
      <c r="C654">
        <v>0</v>
      </c>
      <c r="D654">
        <v>1144</v>
      </c>
      <c r="E654">
        <v>2081</v>
      </c>
      <c r="F654">
        <v>3451</v>
      </c>
    </row>
    <row r="655" spans="1:6">
      <c r="A655" s="105">
        <v>33009003720000</v>
      </c>
      <c r="B655">
        <v>2012</v>
      </c>
      <c r="C655">
        <v>318</v>
      </c>
      <c r="D655">
        <v>2169</v>
      </c>
      <c r="E655">
        <v>21563</v>
      </c>
      <c r="F655">
        <v>3467</v>
      </c>
    </row>
    <row r="656" spans="1:6">
      <c r="A656" s="105">
        <v>33009003790000</v>
      </c>
      <c r="B656">
        <v>2012</v>
      </c>
      <c r="C656">
        <v>438</v>
      </c>
      <c r="D656">
        <v>5061</v>
      </c>
      <c r="E656">
        <v>22034</v>
      </c>
      <c r="F656">
        <v>3438</v>
      </c>
    </row>
    <row r="657" spans="1:6">
      <c r="A657" s="105">
        <v>33009003810000</v>
      </c>
      <c r="B657">
        <v>2012</v>
      </c>
      <c r="C657">
        <v>0</v>
      </c>
      <c r="D657">
        <v>1427</v>
      </c>
      <c r="E657">
        <v>118516</v>
      </c>
      <c r="F657">
        <v>3220</v>
      </c>
    </row>
    <row r="658" spans="1:6">
      <c r="A658" s="105">
        <v>33009003860000</v>
      </c>
      <c r="B658">
        <v>2012</v>
      </c>
      <c r="C658">
        <v>82</v>
      </c>
      <c r="D658">
        <v>810</v>
      </c>
      <c r="E658">
        <v>4473</v>
      </c>
      <c r="F658">
        <v>3455</v>
      </c>
    </row>
    <row r="659" spans="1:6">
      <c r="A659" s="105">
        <v>33009003880000</v>
      </c>
      <c r="B659">
        <v>2012</v>
      </c>
      <c r="C659">
        <v>72</v>
      </c>
      <c r="D659">
        <v>2637</v>
      </c>
      <c r="E659">
        <v>11333</v>
      </c>
      <c r="F659">
        <v>3466</v>
      </c>
    </row>
    <row r="660" spans="1:6">
      <c r="A660" s="105">
        <v>33009003900000</v>
      </c>
      <c r="B660">
        <v>2012</v>
      </c>
      <c r="C660">
        <v>427</v>
      </c>
      <c r="D660">
        <v>3691</v>
      </c>
      <c r="E660">
        <v>1920</v>
      </c>
      <c r="F660">
        <v>3502</v>
      </c>
    </row>
    <row r="661" spans="1:6">
      <c r="A661" s="105">
        <v>33009003950000</v>
      </c>
      <c r="B661">
        <v>2012</v>
      </c>
      <c r="C661">
        <v>0</v>
      </c>
      <c r="D661">
        <v>0</v>
      </c>
      <c r="E661">
        <v>0</v>
      </c>
      <c r="F661">
        <v>3440</v>
      </c>
    </row>
    <row r="662" spans="1:6">
      <c r="A662" s="105">
        <v>33009004080000</v>
      </c>
      <c r="B662">
        <v>2012</v>
      </c>
      <c r="C662">
        <v>0</v>
      </c>
      <c r="D662">
        <v>1991</v>
      </c>
      <c r="E662">
        <v>4546</v>
      </c>
      <c r="F662">
        <v>4083</v>
      </c>
    </row>
    <row r="663" spans="1:6">
      <c r="A663" s="105">
        <v>33009004180000</v>
      </c>
      <c r="B663">
        <v>2012</v>
      </c>
      <c r="C663">
        <v>0</v>
      </c>
      <c r="D663">
        <v>0</v>
      </c>
      <c r="E663">
        <v>0</v>
      </c>
      <c r="F663">
        <v>7293</v>
      </c>
    </row>
    <row r="664" spans="1:6">
      <c r="A664" s="105">
        <v>33009004350000</v>
      </c>
      <c r="B664">
        <v>2012</v>
      </c>
      <c r="C664">
        <v>0</v>
      </c>
      <c r="D664">
        <v>2317</v>
      </c>
      <c r="E664">
        <v>2241</v>
      </c>
      <c r="F664">
        <v>3332</v>
      </c>
    </row>
    <row r="665" spans="1:6">
      <c r="A665" s="105">
        <v>33009004370000</v>
      </c>
      <c r="B665">
        <v>2012</v>
      </c>
      <c r="C665">
        <v>21</v>
      </c>
      <c r="D665">
        <v>831</v>
      </c>
      <c r="E665">
        <v>3886</v>
      </c>
      <c r="F665">
        <v>3470</v>
      </c>
    </row>
    <row r="666" spans="1:6">
      <c r="A666" s="105">
        <v>33009004470000</v>
      </c>
      <c r="B666">
        <v>2012</v>
      </c>
      <c r="C666">
        <v>0</v>
      </c>
      <c r="D666">
        <v>699</v>
      </c>
      <c r="E666">
        <v>1330</v>
      </c>
      <c r="F666">
        <v>3333</v>
      </c>
    </row>
    <row r="667" spans="1:6">
      <c r="A667" s="105">
        <v>33009004540000</v>
      </c>
      <c r="B667">
        <v>2012</v>
      </c>
      <c r="C667">
        <v>0</v>
      </c>
      <c r="D667">
        <v>0</v>
      </c>
      <c r="E667">
        <v>0</v>
      </c>
      <c r="F667">
        <v>4030</v>
      </c>
    </row>
    <row r="668" spans="1:6">
      <c r="A668" s="105">
        <v>33009004560000</v>
      </c>
      <c r="B668">
        <v>2012</v>
      </c>
      <c r="C668">
        <v>0</v>
      </c>
      <c r="D668">
        <v>1170</v>
      </c>
      <c r="E668">
        <v>1053</v>
      </c>
      <c r="F668">
        <v>3328</v>
      </c>
    </row>
    <row r="669" spans="1:6">
      <c r="A669" s="105">
        <v>33009004670000</v>
      </c>
      <c r="B669">
        <v>2012</v>
      </c>
      <c r="C669">
        <v>365</v>
      </c>
      <c r="D669">
        <v>3934</v>
      </c>
      <c r="E669">
        <v>29506</v>
      </c>
      <c r="F669">
        <v>3460</v>
      </c>
    </row>
    <row r="670" spans="1:6">
      <c r="A670" s="105">
        <v>33009004710000</v>
      </c>
      <c r="B670">
        <v>2012</v>
      </c>
      <c r="C670">
        <v>0</v>
      </c>
      <c r="D670">
        <v>1349</v>
      </c>
      <c r="E670">
        <v>22472</v>
      </c>
      <c r="F670">
        <v>4098</v>
      </c>
    </row>
    <row r="671" spans="1:6">
      <c r="A671" s="105">
        <v>33009004850000</v>
      </c>
      <c r="B671">
        <v>2012</v>
      </c>
      <c r="C671">
        <v>0</v>
      </c>
      <c r="D671">
        <v>3312</v>
      </c>
      <c r="E671">
        <v>3862</v>
      </c>
      <c r="F671">
        <v>3345</v>
      </c>
    </row>
    <row r="672" spans="1:6">
      <c r="A672" s="105">
        <v>33009004930000</v>
      </c>
      <c r="B672">
        <v>2012</v>
      </c>
      <c r="C672">
        <v>0</v>
      </c>
      <c r="D672">
        <v>1282</v>
      </c>
      <c r="E672">
        <v>12976</v>
      </c>
      <c r="F672">
        <v>4091</v>
      </c>
    </row>
    <row r="673" spans="1:6">
      <c r="A673" s="105">
        <v>33009005030000</v>
      </c>
      <c r="B673">
        <v>2012</v>
      </c>
      <c r="C673">
        <v>0</v>
      </c>
      <c r="D673">
        <v>0</v>
      </c>
      <c r="E673">
        <v>0</v>
      </c>
      <c r="F673">
        <v>3226</v>
      </c>
    </row>
    <row r="674" spans="1:6">
      <c r="A674" s="105">
        <v>33009005040000</v>
      </c>
      <c r="B674">
        <v>2012</v>
      </c>
      <c r="C674">
        <v>0</v>
      </c>
      <c r="D674">
        <v>1400</v>
      </c>
      <c r="E674">
        <v>35189</v>
      </c>
      <c r="F674">
        <v>4130</v>
      </c>
    </row>
    <row r="675" spans="1:6">
      <c r="A675" s="105">
        <v>33009005220000</v>
      </c>
      <c r="B675">
        <v>2012</v>
      </c>
      <c r="C675">
        <v>241</v>
      </c>
      <c r="D675">
        <v>25757</v>
      </c>
      <c r="E675">
        <v>131504</v>
      </c>
      <c r="F675">
        <v>4605</v>
      </c>
    </row>
    <row r="676" spans="1:6">
      <c r="A676" s="105">
        <v>33009005320000</v>
      </c>
      <c r="B676">
        <v>2012</v>
      </c>
      <c r="C676">
        <v>0</v>
      </c>
      <c r="D676">
        <v>6775</v>
      </c>
      <c r="E676">
        <v>178859</v>
      </c>
      <c r="F676">
        <v>6201</v>
      </c>
    </row>
    <row r="677" spans="1:6">
      <c r="A677" s="105">
        <v>33009005340000</v>
      </c>
      <c r="B677">
        <v>2012</v>
      </c>
      <c r="C677">
        <v>0</v>
      </c>
      <c r="D677">
        <v>137</v>
      </c>
      <c r="E677">
        <v>51166</v>
      </c>
      <c r="F677">
        <v>4062</v>
      </c>
    </row>
    <row r="678" spans="1:6">
      <c r="A678" s="105">
        <v>33009005390000</v>
      </c>
      <c r="B678">
        <v>2012</v>
      </c>
      <c r="C678">
        <v>0</v>
      </c>
      <c r="D678">
        <v>1557</v>
      </c>
      <c r="E678">
        <v>48206</v>
      </c>
      <c r="F678">
        <v>4093</v>
      </c>
    </row>
    <row r="679" spans="1:6">
      <c r="A679" s="105">
        <v>33009005440000</v>
      </c>
      <c r="B679">
        <v>2012</v>
      </c>
      <c r="C679">
        <v>146</v>
      </c>
      <c r="D679">
        <v>1012</v>
      </c>
      <c r="E679">
        <v>22517</v>
      </c>
      <c r="F679">
        <v>3438</v>
      </c>
    </row>
    <row r="680" spans="1:6">
      <c r="A680" s="105">
        <v>33009005460000</v>
      </c>
      <c r="B680">
        <v>2012</v>
      </c>
      <c r="C680">
        <v>0</v>
      </c>
      <c r="D680">
        <v>0</v>
      </c>
      <c r="E680">
        <v>0</v>
      </c>
      <c r="F680">
        <v>4519</v>
      </c>
    </row>
    <row r="681" spans="1:6">
      <c r="A681" s="105">
        <v>33009005520000</v>
      </c>
      <c r="B681">
        <v>2012</v>
      </c>
      <c r="C681">
        <v>127</v>
      </c>
      <c r="D681">
        <v>10670</v>
      </c>
      <c r="E681">
        <v>146057</v>
      </c>
      <c r="F681">
        <v>4531</v>
      </c>
    </row>
    <row r="682" spans="1:6">
      <c r="A682" s="105">
        <v>33009005540000</v>
      </c>
      <c r="B682">
        <v>2012</v>
      </c>
      <c r="C682">
        <v>596</v>
      </c>
      <c r="D682">
        <v>2262</v>
      </c>
      <c r="E682">
        <v>64338</v>
      </c>
      <c r="F682">
        <v>3470</v>
      </c>
    </row>
    <row r="683" spans="1:6">
      <c r="A683" s="105">
        <v>33009005590000</v>
      </c>
      <c r="B683">
        <v>2012</v>
      </c>
      <c r="C683">
        <v>0</v>
      </c>
      <c r="D683">
        <v>5456</v>
      </c>
      <c r="E683">
        <v>30982</v>
      </c>
      <c r="F683">
        <v>3424</v>
      </c>
    </row>
    <row r="684" spans="1:6">
      <c r="A684" s="105">
        <v>33009005600000</v>
      </c>
      <c r="B684">
        <v>2012</v>
      </c>
      <c r="C684">
        <v>590</v>
      </c>
      <c r="D684">
        <v>4295</v>
      </c>
      <c r="E684">
        <v>25107</v>
      </c>
      <c r="F684">
        <v>3384</v>
      </c>
    </row>
    <row r="685" spans="1:6">
      <c r="A685" s="105">
        <v>33009005620000</v>
      </c>
      <c r="B685">
        <v>2012</v>
      </c>
      <c r="C685">
        <v>373</v>
      </c>
      <c r="D685">
        <v>4289</v>
      </c>
      <c r="E685">
        <v>67211</v>
      </c>
      <c r="F685">
        <v>4602</v>
      </c>
    </row>
    <row r="686" spans="1:6">
      <c r="A686" s="105">
        <v>33009005630000</v>
      </c>
      <c r="B686">
        <v>2012</v>
      </c>
      <c r="C686">
        <v>0</v>
      </c>
      <c r="D686">
        <v>1758</v>
      </c>
      <c r="E686">
        <v>6788</v>
      </c>
      <c r="F686">
        <v>3411</v>
      </c>
    </row>
    <row r="687" spans="1:6">
      <c r="A687" s="105">
        <v>33009005650000</v>
      </c>
      <c r="B687">
        <v>2012</v>
      </c>
      <c r="C687">
        <v>556</v>
      </c>
      <c r="D687">
        <v>7162</v>
      </c>
      <c r="E687">
        <v>21469</v>
      </c>
      <c r="F687">
        <v>3382</v>
      </c>
    </row>
    <row r="688" spans="1:6">
      <c r="A688" s="105">
        <v>33009005690000</v>
      </c>
      <c r="B688">
        <v>2012</v>
      </c>
      <c r="C688">
        <v>0</v>
      </c>
      <c r="D688">
        <v>3983</v>
      </c>
      <c r="E688">
        <v>139337</v>
      </c>
      <c r="F688">
        <v>6156</v>
      </c>
    </row>
    <row r="689" spans="1:6">
      <c r="A689" s="105">
        <v>33009005700000</v>
      </c>
      <c r="B689">
        <v>2012</v>
      </c>
      <c r="C689">
        <v>0</v>
      </c>
      <c r="D689">
        <v>0</v>
      </c>
      <c r="E689">
        <v>0</v>
      </c>
      <c r="F689">
        <v>4140</v>
      </c>
    </row>
    <row r="690" spans="1:6">
      <c r="A690" s="105">
        <v>33009005740000</v>
      </c>
      <c r="B690">
        <v>2012</v>
      </c>
      <c r="C690">
        <v>340</v>
      </c>
      <c r="D690">
        <v>1337</v>
      </c>
      <c r="E690">
        <v>19724</v>
      </c>
      <c r="F690">
        <v>3350</v>
      </c>
    </row>
    <row r="691" spans="1:6">
      <c r="A691" s="105">
        <v>33009005750000</v>
      </c>
      <c r="B691">
        <v>2012</v>
      </c>
      <c r="C691">
        <v>0</v>
      </c>
      <c r="D691">
        <v>860</v>
      </c>
      <c r="E691">
        <v>14068</v>
      </c>
      <c r="F691">
        <v>4140</v>
      </c>
    </row>
    <row r="692" spans="1:6">
      <c r="A692" s="105">
        <v>33009005770000</v>
      </c>
      <c r="B692">
        <v>2012</v>
      </c>
      <c r="C692">
        <v>570</v>
      </c>
      <c r="D692">
        <v>3124</v>
      </c>
      <c r="E692">
        <v>272</v>
      </c>
      <c r="F692">
        <v>3378</v>
      </c>
    </row>
    <row r="693" spans="1:6">
      <c r="A693" s="105">
        <v>33009005790000</v>
      </c>
      <c r="B693">
        <v>2012</v>
      </c>
      <c r="C693">
        <v>42</v>
      </c>
      <c r="D693">
        <v>268</v>
      </c>
      <c r="E693">
        <v>853</v>
      </c>
      <c r="F693">
        <v>3355</v>
      </c>
    </row>
    <row r="694" spans="1:6">
      <c r="A694" s="105">
        <v>33009005810000</v>
      </c>
      <c r="B694">
        <v>2012</v>
      </c>
      <c r="C694">
        <v>489</v>
      </c>
      <c r="D694">
        <v>3373</v>
      </c>
      <c r="E694">
        <v>42388</v>
      </c>
      <c r="F694">
        <v>3369</v>
      </c>
    </row>
    <row r="695" spans="1:6">
      <c r="A695" s="105">
        <v>33009005900000</v>
      </c>
      <c r="B695">
        <v>2012</v>
      </c>
      <c r="C695">
        <v>0</v>
      </c>
      <c r="D695">
        <v>76</v>
      </c>
      <c r="E695">
        <v>144</v>
      </c>
      <c r="F695">
        <v>3430</v>
      </c>
    </row>
    <row r="696" spans="1:6">
      <c r="A696" s="105">
        <v>33009005920000</v>
      </c>
      <c r="B696">
        <v>2012</v>
      </c>
      <c r="C696">
        <v>407</v>
      </c>
      <c r="D696">
        <v>4268</v>
      </c>
      <c r="E696">
        <v>14608</v>
      </c>
      <c r="F696">
        <v>3409</v>
      </c>
    </row>
    <row r="697" spans="1:6">
      <c r="A697" s="105">
        <v>33009005930000</v>
      </c>
      <c r="B697">
        <v>2012</v>
      </c>
      <c r="C697">
        <v>109</v>
      </c>
      <c r="D697">
        <v>2202</v>
      </c>
      <c r="E697">
        <v>53121</v>
      </c>
      <c r="F697">
        <v>4035</v>
      </c>
    </row>
    <row r="698" spans="1:6">
      <c r="A698" s="105">
        <v>33009005940000</v>
      </c>
      <c r="B698">
        <v>2012</v>
      </c>
      <c r="C698">
        <v>0</v>
      </c>
      <c r="D698">
        <v>343</v>
      </c>
      <c r="E698">
        <v>4504</v>
      </c>
      <c r="F698">
        <v>3968</v>
      </c>
    </row>
    <row r="699" spans="1:6">
      <c r="A699" s="105">
        <v>33009005950000</v>
      </c>
      <c r="B699">
        <v>2012</v>
      </c>
      <c r="C699">
        <v>0</v>
      </c>
      <c r="D699">
        <v>2785</v>
      </c>
      <c r="E699">
        <v>33877</v>
      </c>
      <c r="F699">
        <v>3418</v>
      </c>
    </row>
    <row r="700" spans="1:6">
      <c r="A700" s="105">
        <v>33009005990000</v>
      </c>
      <c r="B700">
        <v>2012</v>
      </c>
      <c r="C700">
        <v>0</v>
      </c>
      <c r="D700">
        <v>6533</v>
      </c>
      <c r="E700">
        <v>8516</v>
      </c>
      <c r="F700">
        <v>3411</v>
      </c>
    </row>
    <row r="701" spans="1:6">
      <c r="A701" s="105">
        <v>33009006020000</v>
      </c>
      <c r="B701">
        <v>2012</v>
      </c>
      <c r="C701">
        <v>0</v>
      </c>
      <c r="D701">
        <v>1406</v>
      </c>
      <c r="E701">
        <v>4180</v>
      </c>
      <c r="F701">
        <v>3398</v>
      </c>
    </row>
    <row r="702" spans="1:6">
      <c r="A702" s="105">
        <v>33009006050000</v>
      </c>
      <c r="B702">
        <v>2012</v>
      </c>
      <c r="C702">
        <v>0</v>
      </c>
      <c r="D702">
        <v>1845</v>
      </c>
      <c r="E702">
        <v>834</v>
      </c>
      <c r="F702">
        <v>3413</v>
      </c>
    </row>
    <row r="703" spans="1:6">
      <c r="A703" s="105">
        <v>33009006130000</v>
      </c>
      <c r="B703">
        <v>2012</v>
      </c>
      <c r="C703">
        <v>0</v>
      </c>
      <c r="D703">
        <v>1058</v>
      </c>
      <c r="E703">
        <v>17742</v>
      </c>
      <c r="F703">
        <v>3425</v>
      </c>
    </row>
    <row r="704" spans="1:6">
      <c r="A704" s="105">
        <v>33009006200000</v>
      </c>
      <c r="B704">
        <v>2012</v>
      </c>
      <c r="C704">
        <v>48</v>
      </c>
      <c r="D704">
        <v>910</v>
      </c>
      <c r="E704">
        <v>28584</v>
      </c>
      <c r="F704">
        <v>4041</v>
      </c>
    </row>
    <row r="705" spans="1:6">
      <c r="A705" s="105">
        <v>33009006240000</v>
      </c>
      <c r="B705">
        <v>2012</v>
      </c>
      <c r="C705">
        <v>31</v>
      </c>
      <c r="D705">
        <v>581</v>
      </c>
      <c r="E705">
        <v>53100</v>
      </c>
      <c r="F705">
        <v>4040</v>
      </c>
    </row>
    <row r="706" spans="1:6">
      <c r="A706" s="105">
        <v>33009006290000</v>
      </c>
      <c r="B706">
        <v>2012</v>
      </c>
      <c r="C706">
        <v>118</v>
      </c>
      <c r="D706">
        <v>24137</v>
      </c>
      <c r="E706">
        <v>136036</v>
      </c>
      <c r="F706">
        <v>4601</v>
      </c>
    </row>
    <row r="707" spans="1:6">
      <c r="A707" s="105">
        <v>33009006340000</v>
      </c>
      <c r="B707">
        <v>2012</v>
      </c>
      <c r="C707">
        <v>219</v>
      </c>
      <c r="D707">
        <v>4135</v>
      </c>
      <c r="E707">
        <v>89787</v>
      </c>
      <c r="F707">
        <v>4508</v>
      </c>
    </row>
    <row r="708" spans="1:6">
      <c r="A708" s="105">
        <v>33009006360000</v>
      </c>
      <c r="B708">
        <v>2012</v>
      </c>
      <c r="C708">
        <v>0</v>
      </c>
      <c r="D708">
        <v>0</v>
      </c>
      <c r="E708">
        <v>0</v>
      </c>
      <c r="F708">
        <v>4060</v>
      </c>
    </row>
    <row r="709" spans="1:6">
      <c r="A709" s="105">
        <v>33009006390000</v>
      </c>
      <c r="B709">
        <v>2012</v>
      </c>
      <c r="C709">
        <v>28</v>
      </c>
      <c r="D709">
        <v>524</v>
      </c>
      <c r="E709">
        <v>74988</v>
      </c>
      <c r="F709">
        <v>4075</v>
      </c>
    </row>
    <row r="710" spans="1:6">
      <c r="A710" s="105">
        <v>33009006420000</v>
      </c>
      <c r="B710">
        <v>2012</v>
      </c>
      <c r="C710">
        <v>33</v>
      </c>
      <c r="D710">
        <v>625</v>
      </c>
      <c r="E710">
        <v>36836</v>
      </c>
      <c r="F710">
        <v>4063</v>
      </c>
    </row>
    <row r="711" spans="1:6">
      <c r="A711" s="105">
        <v>33009006470000</v>
      </c>
      <c r="B711">
        <v>2012</v>
      </c>
      <c r="C711">
        <v>45</v>
      </c>
      <c r="D711">
        <v>813</v>
      </c>
      <c r="E711">
        <v>52128</v>
      </c>
      <c r="F711">
        <v>4065</v>
      </c>
    </row>
    <row r="712" spans="1:6">
      <c r="A712" s="105">
        <v>33009006490000</v>
      </c>
      <c r="B712">
        <v>2012</v>
      </c>
      <c r="C712">
        <v>0</v>
      </c>
      <c r="D712">
        <v>0</v>
      </c>
      <c r="E712">
        <v>0</v>
      </c>
      <c r="F712">
        <v>4020</v>
      </c>
    </row>
    <row r="713" spans="1:6">
      <c r="A713" s="105">
        <v>33009006510000</v>
      </c>
      <c r="B713">
        <v>2012</v>
      </c>
      <c r="C713">
        <v>0</v>
      </c>
      <c r="D713">
        <v>1558</v>
      </c>
      <c r="E713">
        <v>198</v>
      </c>
      <c r="F713">
        <v>3084</v>
      </c>
    </row>
    <row r="714" spans="1:6">
      <c r="A714" s="105">
        <v>33009006550000</v>
      </c>
      <c r="B714">
        <v>2012</v>
      </c>
      <c r="C714">
        <v>0</v>
      </c>
      <c r="D714">
        <v>1758</v>
      </c>
      <c r="E714">
        <v>8448</v>
      </c>
      <c r="F714">
        <v>3412</v>
      </c>
    </row>
    <row r="715" spans="1:6">
      <c r="A715" s="105">
        <v>33009006610000</v>
      </c>
      <c r="B715">
        <v>2012</v>
      </c>
      <c r="C715">
        <v>0</v>
      </c>
      <c r="D715">
        <v>0</v>
      </c>
      <c r="E715">
        <v>0</v>
      </c>
      <c r="F715">
        <v>4000</v>
      </c>
    </row>
    <row r="716" spans="1:6">
      <c r="A716" s="105">
        <v>33009006900000</v>
      </c>
      <c r="B716">
        <v>2012</v>
      </c>
      <c r="C716">
        <v>312</v>
      </c>
      <c r="D716">
        <v>2089</v>
      </c>
      <c r="E716">
        <v>19793</v>
      </c>
      <c r="F716">
        <v>3491</v>
      </c>
    </row>
    <row r="717" spans="1:6">
      <c r="A717" s="105">
        <v>33009007160000</v>
      </c>
      <c r="B717">
        <v>2012</v>
      </c>
      <c r="C717">
        <v>0</v>
      </c>
      <c r="D717">
        <v>1493</v>
      </c>
      <c r="E717">
        <v>10565</v>
      </c>
      <c r="F717">
        <v>4112</v>
      </c>
    </row>
    <row r="718" spans="1:6">
      <c r="A718" s="105">
        <v>33009007220000</v>
      </c>
      <c r="B718">
        <v>2012</v>
      </c>
      <c r="C718">
        <v>0</v>
      </c>
      <c r="D718">
        <v>935</v>
      </c>
      <c r="E718">
        <v>29052</v>
      </c>
      <c r="F718">
        <v>3224</v>
      </c>
    </row>
    <row r="719" spans="1:6">
      <c r="A719" s="105">
        <v>33009007300000</v>
      </c>
      <c r="B719">
        <v>2012</v>
      </c>
      <c r="C719">
        <v>24</v>
      </c>
      <c r="D719">
        <v>921</v>
      </c>
      <c r="E719">
        <v>2427</v>
      </c>
      <c r="F719">
        <v>3560</v>
      </c>
    </row>
    <row r="720" spans="1:6">
      <c r="A720" s="105">
        <v>33009007470000</v>
      </c>
      <c r="B720">
        <v>2012</v>
      </c>
      <c r="C720">
        <v>0</v>
      </c>
      <c r="D720">
        <v>22</v>
      </c>
      <c r="E720">
        <v>143</v>
      </c>
      <c r="F720">
        <v>3177</v>
      </c>
    </row>
    <row r="721" spans="1:6">
      <c r="A721" s="105">
        <v>33009007580000</v>
      </c>
      <c r="B721">
        <v>2012</v>
      </c>
      <c r="C721">
        <v>0</v>
      </c>
      <c r="D721">
        <v>0</v>
      </c>
      <c r="E721">
        <v>0</v>
      </c>
      <c r="F721">
        <v>4005</v>
      </c>
    </row>
    <row r="722" spans="1:6">
      <c r="A722" s="105">
        <v>33009007660000</v>
      </c>
      <c r="B722">
        <v>2012</v>
      </c>
      <c r="C722">
        <v>0</v>
      </c>
      <c r="D722">
        <v>3076</v>
      </c>
      <c r="E722">
        <v>558</v>
      </c>
      <c r="F722">
        <v>3342</v>
      </c>
    </row>
    <row r="723" spans="1:6">
      <c r="A723" s="105">
        <v>33009007670000</v>
      </c>
      <c r="B723">
        <v>2012</v>
      </c>
      <c r="C723">
        <v>0</v>
      </c>
      <c r="D723">
        <v>3901</v>
      </c>
      <c r="E723">
        <v>3044</v>
      </c>
      <c r="F723">
        <v>3701</v>
      </c>
    </row>
    <row r="724" spans="1:6">
      <c r="A724" s="105">
        <v>33009007830000</v>
      </c>
      <c r="B724">
        <v>2012</v>
      </c>
      <c r="C724">
        <v>0</v>
      </c>
      <c r="D724">
        <v>941</v>
      </c>
      <c r="E724">
        <v>5856</v>
      </c>
      <c r="F724">
        <v>3115</v>
      </c>
    </row>
    <row r="725" spans="1:6">
      <c r="A725" s="105">
        <v>33009007880000</v>
      </c>
      <c r="B725">
        <v>2012</v>
      </c>
      <c r="C725">
        <v>0</v>
      </c>
      <c r="D725">
        <v>1372</v>
      </c>
      <c r="E725">
        <v>3044</v>
      </c>
      <c r="F725">
        <v>3495</v>
      </c>
    </row>
    <row r="726" spans="1:6">
      <c r="A726" s="105">
        <v>33009007960000</v>
      </c>
      <c r="B726">
        <v>2012</v>
      </c>
      <c r="C726">
        <v>0</v>
      </c>
      <c r="D726">
        <v>3849</v>
      </c>
      <c r="E726">
        <v>100</v>
      </c>
      <c r="F726">
        <v>3370</v>
      </c>
    </row>
    <row r="727" spans="1:6">
      <c r="A727" s="105">
        <v>33009007990000</v>
      </c>
      <c r="B727">
        <v>2012</v>
      </c>
      <c r="C727">
        <v>1</v>
      </c>
      <c r="D727">
        <v>790</v>
      </c>
      <c r="E727">
        <v>4234</v>
      </c>
      <c r="F727">
        <v>3149</v>
      </c>
    </row>
    <row r="728" spans="1:6">
      <c r="A728" s="105">
        <v>33009008100000</v>
      </c>
      <c r="B728">
        <v>2012</v>
      </c>
      <c r="C728">
        <v>0</v>
      </c>
      <c r="D728">
        <v>1036</v>
      </c>
      <c r="E728">
        <v>45169</v>
      </c>
      <c r="F728">
        <v>3838</v>
      </c>
    </row>
    <row r="729" spans="1:6">
      <c r="A729" s="105">
        <v>33009008120000</v>
      </c>
      <c r="B729">
        <v>2012</v>
      </c>
      <c r="C729">
        <v>0</v>
      </c>
      <c r="D729">
        <v>926</v>
      </c>
      <c r="E729">
        <v>1356</v>
      </c>
      <c r="F729">
        <v>3337</v>
      </c>
    </row>
    <row r="730" spans="1:6">
      <c r="A730" s="105">
        <v>33009008140000</v>
      </c>
      <c r="B730">
        <v>2012</v>
      </c>
      <c r="C730">
        <v>0</v>
      </c>
      <c r="D730">
        <v>629</v>
      </c>
      <c r="E730">
        <v>3294</v>
      </c>
      <c r="F730">
        <v>3127</v>
      </c>
    </row>
    <row r="731" spans="1:6">
      <c r="A731" s="105">
        <v>33009008350000</v>
      </c>
      <c r="B731">
        <v>2012</v>
      </c>
      <c r="C731">
        <v>0</v>
      </c>
      <c r="D731">
        <v>3876</v>
      </c>
      <c r="E731">
        <v>46633</v>
      </c>
      <c r="F731">
        <v>4520</v>
      </c>
    </row>
    <row r="732" spans="1:6">
      <c r="A732" s="105">
        <v>33009008460000</v>
      </c>
      <c r="B732">
        <v>2012</v>
      </c>
      <c r="C732">
        <v>0</v>
      </c>
      <c r="D732">
        <v>1778</v>
      </c>
      <c r="E732">
        <v>42613</v>
      </c>
      <c r="F732">
        <v>3284</v>
      </c>
    </row>
    <row r="733" spans="1:6">
      <c r="A733" s="105">
        <v>33009008480000</v>
      </c>
      <c r="B733">
        <v>2012</v>
      </c>
      <c r="C733">
        <v>0</v>
      </c>
      <c r="D733">
        <v>5427</v>
      </c>
      <c r="E733">
        <v>32031</v>
      </c>
      <c r="F733">
        <v>4520</v>
      </c>
    </row>
    <row r="734" spans="1:6">
      <c r="A734" s="105">
        <v>33009008610000</v>
      </c>
      <c r="B734">
        <v>2012</v>
      </c>
      <c r="C734">
        <v>0</v>
      </c>
      <c r="D734">
        <v>3861</v>
      </c>
      <c r="E734">
        <v>79713</v>
      </c>
      <c r="F734">
        <v>4469</v>
      </c>
    </row>
    <row r="735" spans="1:6">
      <c r="A735" s="105">
        <v>33009008620000</v>
      </c>
      <c r="B735">
        <v>2012</v>
      </c>
      <c r="C735">
        <v>0</v>
      </c>
      <c r="D735">
        <v>3976</v>
      </c>
      <c r="E735">
        <v>20504</v>
      </c>
      <c r="F735">
        <v>4500</v>
      </c>
    </row>
    <row r="736" spans="1:6">
      <c r="A736" s="105">
        <v>33009008730000</v>
      </c>
      <c r="B736">
        <v>2012</v>
      </c>
      <c r="C736">
        <v>0</v>
      </c>
      <c r="D736">
        <v>1610</v>
      </c>
      <c r="E736">
        <v>11238</v>
      </c>
      <c r="F736">
        <v>3270</v>
      </c>
    </row>
    <row r="737" spans="1:6">
      <c r="A737" s="105">
        <v>33009008770000</v>
      </c>
      <c r="B737">
        <v>2012</v>
      </c>
      <c r="C737">
        <v>0</v>
      </c>
      <c r="D737">
        <v>4594</v>
      </c>
      <c r="E737">
        <v>28194</v>
      </c>
      <c r="F737">
        <v>4421</v>
      </c>
    </row>
    <row r="738" spans="1:6">
      <c r="A738" s="105">
        <v>33009008790000</v>
      </c>
      <c r="B738">
        <v>2012</v>
      </c>
      <c r="C738">
        <v>279</v>
      </c>
      <c r="D738">
        <v>2514</v>
      </c>
      <c r="E738">
        <v>1250</v>
      </c>
      <c r="F738">
        <v>3430</v>
      </c>
    </row>
    <row r="739" spans="1:6">
      <c r="A739" s="105">
        <v>33009008850000</v>
      </c>
      <c r="B739">
        <v>2012</v>
      </c>
      <c r="C739">
        <v>0</v>
      </c>
      <c r="D739">
        <v>4024</v>
      </c>
      <c r="E739">
        <v>24951</v>
      </c>
      <c r="F739">
        <v>4404</v>
      </c>
    </row>
    <row r="740" spans="1:6">
      <c r="A740" s="105">
        <v>33009008860000</v>
      </c>
      <c r="B740">
        <v>2012</v>
      </c>
      <c r="C740">
        <v>0</v>
      </c>
      <c r="D740">
        <v>4695</v>
      </c>
      <c r="E740">
        <v>26666</v>
      </c>
      <c r="F740">
        <v>4413</v>
      </c>
    </row>
    <row r="741" spans="1:6">
      <c r="A741" s="105">
        <v>33009008880000</v>
      </c>
      <c r="B741">
        <v>2012</v>
      </c>
      <c r="C741">
        <v>0</v>
      </c>
      <c r="D741">
        <v>3252</v>
      </c>
      <c r="E741">
        <v>150214</v>
      </c>
      <c r="F741">
        <v>4005</v>
      </c>
    </row>
    <row r="742" spans="1:6">
      <c r="A742" s="105">
        <v>33009008990000</v>
      </c>
      <c r="B742">
        <v>2012</v>
      </c>
      <c r="C742">
        <v>0</v>
      </c>
      <c r="D742">
        <v>591</v>
      </c>
      <c r="E742">
        <v>8350</v>
      </c>
      <c r="F742">
        <v>4417</v>
      </c>
    </row>
    <row r="743" spans="1:6">
      <c r="A743" s="105">
        <v>33009009080000</v>
      </c>
      <c r="B743">
        <v>2012</v>
      </c>
      <c r="C743">
        <v>0</v>
      </c>
      <c r="D743">
        <v>0</v>
      </c>
      <c r="E743">
        <v>0</v>
      </c>
      <c r="F743">
        <v>3856</v>
      </c>
    </row>
    <row r="744" spans="1:6">
      <c r="A744" s="105">
        <v>33009009130000</v>
      </c>
      <c r="B744">
        <v>2012</v>
      </c>
      <c r="C744">
        <v>0</v>
      </c>
      <c r="D744">
        <v>4726</v>
      </c>
      <c r="E744">
        <v>19507</v>
      </c>
      <c r="F744">
        <v>3318</v>
      </c>
    </row>
    <row r="745" spans="1:6">
      <c r="A745" s="105">
        <v>33009009190000</v>
      </c>
      <c r="B745">
        <v>2012</v>
      </c>
      <c r="C745">
        <v>0</v>
      </c>
      <c r="D745">
        <v>1108</v>
      </c>
      <c r="E745">
        <v>17289</v>
      </c>
      <c r="F745">
        <v>4490</v>
      </c>
    </row>
    <row r="746" spans="1:6">
      <c r="A746" s="105">
        <v>33009009210000</v>
      </c>
      <c r="B746">
        <v>2012</v>
      </c>
      <c r="C746">
        <v>289</v>
      </c>
      <c r="D746">
        <v>2806</v>
      </c>
      <c r="E746">
        <v>819</v>
      </c>
      <c r="F746">
        <v>3465</v>
      </c>
    </row>
    <row r="747" spans="1:6">
      <c r="A747" s="105">
        <v>33009009230000</v>
      </c>
      <c r="B747">
        <v>2012</v>
      </c>
      <c r="C747">
        <v>0</v>
      </c>
      <c r="D747">
        <v>666</v>
      </c>
      <c r="E747">
        <v>11401</v>
      </c>
      <c r="F747">
        <v>4482</v>
      </c>
    </row>
    <row r="748" spans="1:6">
      <c r="A748" s="105">
        <v>33009009340000</v>
      </c>
      <c r="B748">
        <v>2012</v>
      </c>
      <c r="C748">
        <v>708</v>
      </c>
      <c r="D748">
        <v>1344</v>
      </c>
      <c r="E748">
        <v>822</v>
      </c>
      <c r="F748">
        <v>3945</v>
      </c>
    </row>
    <row r="749" spans="1:6">
      <c r="A749" s="105">
        <v>33009009350000</v>
      </c>
      <c r="B749">
        <v>2012</v>
      </c>
      <c r="C749">
        <v>0</v>
      </c>
      <c r="D749">
        <v>664</v>
      </c>
      <c r="E749">
        <v>9475</v>
      </c>
      <c r="F749">
        <v>3842</v>
      </c>
    </row>
    <row r="750" spans="1:6">
      <c r="A750" s="105">
        <v>33009009360000</v>
      </c>
      <c r="B750">
        <v>2012</v>
      </c>
      <c r="C750">
        <v>13</v>
      </c>
      <c r="D750">
        <v>543</v>
      </c>
      <c r="E750">
        <v>1573</v>
      </c>
      <c r="F750">
        <v>3150</v>
      </c>
    </row>
    <row r="751" spans="1:6">
      <c r="A751" s="105">
        <v>33009009390000</v>
      </c>
      <c r="B751">
        <v>2012</v>
      </c>
      <c r="C751">
        <v>0</v>
      </c>
      <c r="D751">
        <v>491</v>
      </c>
      <c r="E751">
        <v>3650</v>
      </c>
      <c r="F751">
        <v>3135</v>
      </c>
    </row>
    <row r="752" spans="1:6">
      <c r="A752" s="105">
        <v>33009009450000</v>
      </c>
      <c r="B752">
        <v>2012</v>
      </c>
      <c r="C752">
        <v>32</v>
      </c>
      <c r="D752">
        <v>597</v>
      </c>
      <c r="E752">
        <v>31981</v>
      </c>
      <c r="F752">
        <v>4075</v>
      </c>
    </row>
    <row r="753" spans="1:6">
      <c r="A753" s="105">
        <v>33009009520000</v>
      </c>
      <c r="B753">
        <v>2012</v>
      </c>
      <c r="C753">
        <v>0</v>
      </c>
      <c r="D753">
        <v>1538</v>
      </c>
      <c r="E753">
        <v>2436</v>
      </c>
      <c r="F753">
        <v>3423</v>
      </c>
    </row>
    <row r="754" spans="1:6">
      <c r="A754" s="105">
        <v>33009009540000</v>
      </c>
      <c r="B754">
        <v>2012</v>
      </c>
      <c r="C754">
        <v>0</v>
      </c>
      <c r="D754">
        <v>1009</v>
      </c>
      <c r="E754">
        <v>62869</v>
      </c>
      <c r="F754">
        <v>3250</v>
      </c>
    </row>
    <row r="755" spans="1:6">
      <c r="A755" s="105">
        <v>33009009570000</v>
      </c>
      <c r="B755">
        <v>2012</v>
      </c>
      <c r="C755">
        <v>0</v>
      </c>
      <c r="D755">
        <v>354</v>
      </c>
      <c r="E755">
        <v>6271</v>
      </c>
      <c r="F755">
        <v>3898</v>
      </c>
    </row>
    <row r="756" spans="1:6">
      <c r="A756" s="105">
        <v>33009009620000</v>
      </c>
      <c r="B756">
        <v>2012</v>
      </c>
      <c r="C756">
        <v>0</v>
      </c>
      <c r="D756">
        <v>2591</v>
      </c>
      <c r="E756">
        <v>20</v>
      </c>
      <c r="F756">
        <v>3845</v>
      </c>
    </row>
    <row r="757" spans="1:6">
      <c r="A757" s="105">
        <v>33009009700000</v>
      </c>
      <c r="B757">
        <v>2012</v>
      </c>
      <c r="C757">
        <v>0</v>
      </c>
      <c r="D757">
        <v>2798</v>
      </c>
      <c r="E757">
        <v>735</v>
      </c>
      <c r="F757">
        <v>3385</v>
      </c>
    </row>
    <row r="758" spans="1:6">
      <c r="A758" s="105">
        <v>33009009740000</v>
      </c>
      <c r="B758">
        <v>2012</v>
      </c>
      <c r="C758">
        <v>0</v>
      </c>
      <c r="D758">
        <v>1094</v>
      </c>
      <c r="E758">
        <v>888</v>
      </c>
      <c r="F758">
        <v>3300</v>
      </c>
    </row>
    <row r="759" spans="1:6">
      <c r="A759" s="105">
        <v>33009009920000</v>
      </c>
      <c r="B759">
        <v>2012</v>
      </c>
      <c r="C759">
        <v>363</v>
      </c>
      <c r="D759">
        <v>4182</v>
      </c>
      <c r="E759">
        <v>78049</v>
      </c>
      <c r="F759">
        <v>3290</v>
      </c>
    </row>
    <row r="760" spans="1:6">
      <c r="A760" s="105">
        <v>33009010000000</v>
      </c>
      <c r="B760">
        <v>2012</v>
      </c>
      <c r="C760">
        <v>221</v>
      </c>
      <c r="D760">
        <v>2532</v>
      </c>
      <c r="E760">
        <v>19981</v>
      </c>
      <c r="F760">
        <v>3245</v>
      </c>
    </row>
    <row r="761" spans="1:6">
      <c r="A761" s="105">
        <v>33009010020000</v>
      </c>
      <c r="B761">
        <v>2012</v>
      </c>
      <c r="C761">
        <v>0</v>
      </c>
      <c r="D761">
        <v>2256</v>
      </c>
      <c r="E761">
        <v>8877</v>
      </c>
      <c r="F761">
        <v>3351</v>
      </c>
    </row>
    <row r="762" spans="1:6">
      <c r="A762" s="105">
        <v>33009010080000</v>
      </c>
      <c r="B762">
        <v>2012</v>
      </c>
      <c r="C762">
        <v>418</v>
      </c>
      <c r="D762">
        <v>4842</v>
      </c>
      <c r="E762">
        <v>43364</v>
      </c>
      <c r="F762">
        <v>3258</v>
      </c>
    </row>
    <row r="763" spans="1:6">
      <c r="A763" s="105">
        <v>33009010090000</v>
      </c>
      <c r="B763">
        <v>2012</v>
      </c>
      <c r="C763">
        <v>337</v>
      </c>
      <c r="D763">
        <v>3539</v>
      </c>
      <c r="E763">
        <v>25503</v>
      </c>
      <c r="F763">
        <v>3442</v>
      </c>
    </row>
    <row r="764" spans="1:6">
      <c r="A764" s="105">
        <v>33009010320000</v>
      </c>
      <c r="B764">
        <v>2012</v>
      </c>
      <c r="C764">
        <v>1392</v>
      </c>
      <c r="D764">
        <v>2458</v>
      </c>
      <c r="E764">
        <v>4180</v>
      </c>
      <c r="F764">
        <v>3364</v>
      </c>
    </row>
    <row r="765" spans="1:6">
      <c r="A765" s="105">
        <v>33009010350000</v>
      </c>
      <c r="B765">
        <v>2012</v>
      </c>
      <c r="C765">
        <v>0</v>
      </c>
      <c r="D765">
        <v>781</v>
      </c>
      <c r="E765">
        <v>122</v>
      </c>
      <c r="F765">
        <v>3089</v>
      </c>
    </row>
    <row r="766" spans="1:6">
      <c r="A766" s="105">
        <v>33009010360000</v>
      </c>
      <c r="B766">
        <v>2012</v>
      </c>
      <c r="C766">
        <v>0</v>
      </c>
      <c r="D766">
        <v>1578</v>
      </c>
      <c r="E766">
        <v>30484</v>
      </c>
      <c r="F766">
        <v>3149</v>
      </c>
    </row>
    <row r="767" spans="1:6">
      <c r="A767" s="105">
        <v>33009010380000</v>
      </c>
      <c r="B767">
        <v>2012</v>
      </c>
      <c r="C767">
        <v>0</v>
      </c>
      <c r="D767">
        <v>1456</v>
      </c>
      <c r="E767">
        <v>44842</v>
      </c>
      <c r="F767">
        <v>3183</v>
      </c>
    </row>
    <row r="768" spans="1:6">
      <c r="A768" s="105">
        <v>33009010410000</v>
      </c>
      <c r="B768">
        <v>2012</v>
      </c>
      <c r="C768">
        <v>1302</v>
      </c>
      <c r="D768">
        <v>918</v>
      </c>
      <c r="E768">
        <v>4157</v>
      </c>
      <c r="F768">
        <v>3515</v>
      </c>
    </row>
    <row r="769" spans="1:6">
      <c r="A769" s="105">
        <v>33009010430000</v>
      </c>
      <c r="B769">
        <v>2012</v>
      </c>
      <c r="C769">
        <v>0</v>
      </c>
      <c r="D769">
        <v>2363</v>
      </c>
      <c r="E769">
        <v>359558</v>
      </c>
      <c r="F769">
        <v>4313</v>
      </c>
    </row>
    <row r="770" spans="1:6">
      <c r="A770" s="105">
        <v>33009010530000</v>
      </c>
      <c r="B770">
        <v>2012</v>
      </c>
      <c r="C770">
        <v>39</v>
      </c>
      <c r="D770">
        <v>1366</v>
      </c>
      <c r="E770">
        <v>3180</v>
      </c>
      <c r="F770">
        <v>3416</v>
      </c>
    </row>
    <row r="771" spans="1:6">
      <c r="A771" s="105">
        <v>33009010580000</v>
      </c>
      <c r="B771">
        <v>2012</v>
      </c>
      <c r="C771">
        <v>55</v>
      </c>
      <c r="D771">
        <v>1689</v>
      </c>
      <c r="E771">
        <v>2512</v>
      </c>
      <c r="F771">
        <v>3515</v>
      </c>
    </row>
    <row r="772" spans="1:6">
      <c r="A772" s="105">
        <v>33009010590000</v>
      </c>
      <c r="B772">
        <v>2012</v>
      </c>
      <c r="C772">
        <v>240</v>
      </c>
      <c r="D772">
        <v>1919</v>
      </c>
      <c r="E772">
        <v>34022</v>
      </c>
      <c r="F772">
        <v>3637</v>
      </c>
    </row>
    <row r="773" spans="1:6">
      <c r="A773" s="105">
        <v>33009010640000</v>
      </c>
      <c r="B773">
        <v>2012</v>
      </c>
      <c r="C773">
        <v>360</v>
      </c>
      <c r="D773">
        <v>1271</v>
      </c>
      <c r="E773">
        <v>55417</v>
      </c>
      <c r="F773">
        <v>3623</v>
      </c>
    </row>
    <row r="774" spans="1:6">
      <c r="A774" s="105">
        <v>33009010650000</v>
      </c>
      <c r="B774">
        <v>2012</v>
      </c>
      <c r="C774">
        <v>0</v>
      </c>
      <c r="D774">
        <v>2261</v>
      </c>
      <c r="E774">
        <v>3551</v>
      </c>
      <c r="F774">
        <v>3450</v>
      </c>
    </row>
    <row r="775" spans="1:6">
      <c r="A775" s="105">
        <v>33009010820000</v>
      </c>
      <c r="B775">
        <v>2012</v>
      </c>
      <c r="C775">
        <v>0</v>
      </c>
      <c r="D775">
        <v>1422</v>
      </c>
      <c r="E775">
        <v>87787</v>
      </c>
      <c r="F775">
        <v>4200</v>
      </c>
    </row>
    <row r="776" spans="1:6">
      <c r="A776" s="105">
        <v>33009010830000</v>
      </c>
      <c r="B776">
        <v>2012</v>
      </c>
      <c r="C776">
        <v>141</v>
      </c>
      <c r="D776">
        <v>947</v>
      </c>
      <c r="E776">
        <v>318</v>
      </c>
      <c r="F776">
        <v>3523</v>
      </c>
    </row>
    <row r="777" spans="1:6">
      <c r="A777" s="105">
        <v>33009010860000</v>
      </c>
      <c r="B777">
        <v>2012</v>
      </c>
      <c r="C777">
        <v>16</v>
      </c>
      <c r="D777">
        <v>555</v>
      </c>
      <c r="E777">
        <v>1019</v>
      </c>
      <c r="F777">
        <v>3470</v>
      </c>
    </row>
    <row r="778" spans="1:6">
      <c r="A778" s="105">
        <v>33009010880000</v>
      </c>
      <c r="B778">
        <v>2012</v>
      </c>
      <c r="C778">
        <v>180</v>
      </c>
      <c r="D778">
        <v>911</v>
      </c>
      <c r="E778">
        <v>45930</v>
      </c>
      <c r="F778">
        <v>3629</v>
      </c>
    </row>
    <row r="779" spans="1:6">
      <c r="A779" s="105">
        <v>33009010910000</v>
      </c>
      <c r="B779">
        <v>2012</v>
      </c>
      <c r="C779">
        <v>0</v>
      </c>
      <c r="D779">
        <v>5</v>
      </c>
      <c r="E779">
        <v>89</v>
      </c>
      <c r="F779">
        <v>4650</v>
      </c>
    </row>
    <row r="780" spans="1:6">
      <c r="A780" s="105">
        <v>33009011130000</v>
      </c>
      <c r="B780">
        <v>2012</v>
      </c>
      <c r="C780">
        <v>0</v>
      </c>
      <c r="D780">
        <v>3615</v>
      </c>
      <c r="E780">
        <v>16833</v>
      </c>
      <c r="F780">
        <v>4379</v>
      </c>
    </row>
    <row r="781" spans="1:6">
      <c r="A781" s="105">
        <v>33009011140000</v>
      </c>
      <c r="B781">
        <v>2012</v>
      </c>
      <c r="C781">
        <v>0</v>
      </c>
      <c r="D781">
        <v>480</v>
      </c>
      <c r="E781">
        <v>14525</v>
      </c>
      <c r="F781">
        <v>4144</v>
      </c>
    </row>
    <row r="782" spans="1:6">
      <c r="A782" s="105">
        <v>33009011220000</v>
      </c>
      <c r="B782">
        <v>2012</v>
      </c>
      <c r="C782">
        <v>0</v>
      </c>
      <c r="D782">
        <v>0</v>
      </c>
      <c r="E782">
        <v>0</v>
      </c>
      <c r="F782">
        <v>3450</v>
      </c>
    </row>
    <row r="783" spans="1:6">
      <c r="A783" s="105">
        <v>33009011230000</v>
      </c>
      <c r="B783">
        <v>2012</v>
      </c>
      <c r="C783">
        <v>0</v>
      </c>
      <c r="D783">
        <v>982</v>
      </c>
      <c r="E783">
        <v>16933</v>
      </c>
      <c r="F783">
        <v>4126</v>
      </c>
    </row>
    <row r="784" spans="1:6">
      <c r="A784" s="105">
        <v>33009011250000</v>
      </c>
      <c r="B784">
        <v>2012</v>
      </c>
      <c r="C784">
        <v>0</v>
      </c>
      <c r="D784">
        <v>3251</v>
      </c>
      <c r="E784">
        <v>16118</v>
      </c>
      <c r="F784">
        <v>4404</v>
      </c>
    </row>
    <row r="785" spans="1:6">
      <c r="A785" s="105">
        <v>33009011270000</v>
      </c>
      <c r="B785">
        <v>2012</v>
      </c>
      <c r="C785">
        <v>0</v>
      </c>
      <c r="D785">
        <v>0</v>
      </c>
      <c r="E785">
        <v>0</v>
      </c>
      <c r="F785">
        <v>3450</v>
      </c>
    </row>
    <row r="786" spans="1:6">
      <c r="A786" s="105">
        <v>33009011290000</v>
      </c>
      <c r="B786">
        <v>2012</v>
      </c>
      <c r="C786">
        <v>0</v>
      </c>
      <c r="D786">
        <v>3041</v>
      </c>
      <c r="E786">
        <v>363</v>
      </c>
      <c r="F786">
        <v>3346</v>
      </c>
    </row>
    <row r="787" spans="1:6">
      <c r="A787" s="105">
        <v>33009011360000</v>
      </c>
      <c r="B787">
        <v>2012</v>
      </c>
      <c r="C787">
        <v>0</v>
      </c>
      <c r="D787">
        <v>1482</v>
      </c>
      <c r="E787">
        <v>35117</v>
      </c>
      <c r="F787">
        <v>3487</v>
      </c>
    </row>
    <row r="788" spans="1:6">
      <c r="A788" s="105">
        <v>33009011370000</v>
      </c>
      <c r="B788">
        <v>2012</v>
      </c>
      <c r="C788">
        <v>0</v>
      </c>
      <c r="D788">
        <v>769</v>
      </c>
      <c r="E788">
        <v>19</v>
      </c>
      <c r="F788">
        <v>3475</v>
      </c>
    </row>
    <row r="789" spans="1:6">
      <c r="A789" s="105">
        <v>33009011380000</v>
      </c>
      <c r="B789">
        <v>2012</v>
      </c>
      <c r="C789">
        <v>0</v>
      </c>
      <c r="D789">
        <v>1198</v>
      </c>
      <c r="E789">
        <v>33433</v>
      </c>
      <c r="F789">
        <v>3467</v>
      </c>
    </row>
    <row r="790" spans="1:6">
      <c r="A790" s="105">
        <v>33009011390000</v>
      </c>
      <c r="B790">
        <v>2012</v>
      </c>
      <c r="C790">
        <v>0</v>
      </c>
      <c r="D790">
        <v>1435</v>
      </c>
      <c r="E790">
        <v>48598</v>
      </c>
      <c r="F790">
        <v>3203</v>
      </c>
    </row>
    <row r="791" spans="1:6">
      <c r="A791" s="105">
        <v>33009011590000</v>
      </c>
      <c r="B791">
        <v>2012</v>
      </c>
      <c r="C791">
        <v>0</v>
      </c>
      <c r="D791">
        <v>0</v>
      </c>
      <c r="E791">
        <v>0</v>
      </c>
      <c r="F791">
        <v>3411</v>
      </c>
    </row>
    <row r="792" spans="1:6">
      <c r="A792" s="105">
        <v>33009011620000</v>
      </c>
      <c r="B792">
        <v>2012</v>
      </c>
      <c r="C792">
        <v>0</v>
      </c>
      <c r="D792">
        <v>1237</v>
      </c>
      <c r="E792">
        <v>32445</v>
      </c>
      <c r="F792">
        <v>3793</v>
      </c>
    </row>
    <row r="793" spans="1:6">
      <c r="A793" s="105">
        <v>33009011660000</v>
      </c>
      <c r="B793">
        <v>2012</v>
      </c>
      <c r="C793">
        <v>0</v>
      </c>
      <c r="D793">
        <v>7735</v>
      </c>
      <c r="E793">
        <v>165750</v>
      </c>
      <c r="F793">
        <v>6376</v>
      </c>
    </row>
    <row r="794" spans="1:6">
      <c r="A794" s="105">
        <v>33009011760000</v>
      </c>
      <c r="B794">
        <v>2012</v>
      </c>
      <c r="C794">
        <v>80</v>
      </c>
      <c r="D794">
        <v>2266</v>
      </c>
      <c r="E794">
        <v>15683</v>
      </c>
      <c r="F794">
        <v>3350</v>
      </c>
    </row>
    <row r="795" spans="1:6">
      <c r="A795" s="105">
        <v>33009011790000</v>
      </c>
      <c r="B795">
        <v>2012</v>
      </c>
      <c r="C795">
        <v>0</v>
      </c>
      <c r="D795">
        <v>1404</v>
      </c>
      <c r="E795">
        <v>6200</v>
      </c>
      <c r="F795">
        <v>3378</v>
      </c>
    </row>
    <row r="796" spans="1:6">
      <c r="A796" s="105">
        <v>33009011800000</v>
      </c>
      <c r="B796">
        <v>2012</v>
      </c>
      <c r="C796">
        <v>0</v>
      </c>
      <c r="D796">
        <v>0</v>
      </c>
      <c r="E796">
        <v>0</v>
      </c>
      <c r="F796">
        <v>3450</v>
      </c>
    </row>
    <row r="797" spans="1:6">
      <c r="A797" s="105">
        <v>33009011810000</v>
      </c>
      <c r="B797">
        <v>2012</v>
      </c>
      <c r="C797">
        <v>0</v>
      </c>
      <c r="D797">
        <v>2382</v>
      </c>
      <c r="E797">
        <v>27592</v>
      </c>
      <c r="F797">
        <v>3959</v>
      </c>
    </row>
    <row r="798" spans="1:6">
      <c r="A798" s="105">
        <v>33009011860000</v>
      </c>
      <c r="B798">
        <v>2012</v>
      </c>
      <c r="C798">
        <v>0</v>
      </c>
      <c r="D798">
        <v>1502</v>
      </c>
      <c r="E798">
        <v>36583</v>
      </c>
      <c r="F798">
        <v>4200</v>
      </c>
    </row>
    <row r="799" spans="1:6">
      <c r="A799" s="105">
        <v>33009011890000</v>
      </c>
      <c r="B799">
        <v>2012</v>
      </c>
      <c r="C799">
        <v>0</v>
      </c>
      <c r="D799">
        <v>2574</v>
      </c>
      <c r="E799">
        <v>709</v>
      </c>
      <c r="F799">
        <v>3290</v>
      </c>
    </row>
    <row r="800" spans="1:6">
      <c r="A800" s="105">
        <v>33009011900000</v>
      </c>
      <c r="B800">
        <v>2012</v>
      </c>
      <c r="C800">
        <v>0</v>
      </c>
      <c r="D800">
        <v>447</v>
      </c>
      <c r="E800">
        <v>12427</v>
      </c>
      <c r="F800">
        <v>4054</v>
      </c>
    </row>
    <row r="801" spans="1:6">
      <c r="A801" s="105">
        <v>33009011910000</v>
      </c>
      <c r="B801">
        <v>2012</v>
      </c>
      <c r="C801">
        <v>0</v>
      </c>
      <c r="D801">
        <v>340</v>
      </c>
      <c r="E801">
        <v>4911</v>
      </c>
      <c r="F801">
        <v>3300</v>
      </c>
    </row>
    <row r="802" spans="1:6">
      <c r="A802" s="105">
        <v>33009011930000</v>
      </c>
      <c r="B802">
        <v>2012</v>
      </c>
      <c r="C802">
        <v>0</v>
      </c>
      <c r="D802">
        <v>3252</v>
      </c>
      <c r="E802">
        <v>14129</v>
      </c>
      <c r="F802">
        <v>4440</v>
      </c>
    </row>
    <row r="803" spans="1:6">
      <c r="A803" s="105">
        <v>33009011940000</v>
      </c>
      <c r="B803">
        <v>2012</v>
      </c>
      <c r="C803">
        <v>64</v>
      </c>
      <c r="D803">
        <v>7784</v>
      </c>
      <c r="E803">
        <v>163037</v>
      </c>
      <c r="F803">
        <v>4611</v>
      </c>
    </row>
    <row r="804" spans="1:6">
      <c r="A804" s="105">
        <v>33009012100000</v>
      </c>
      <c r="B804">
        <v>2012</v>
      </c>
      <c r="C804">
        <v>0</v>
      </c>
      <c r="D804">
        <v>711</v>
      </c>
      <c r="E804">
        <v>48367</v>
      </c>
      <c r="F804">
        <v>4018</v>
      </c>
    </row>
    <row r="805" spans="1:6">
      <c r="A805" s="105">
        <v>33009012230000</v>
      </c>
      <c r="B805">
        <v>2012</v>
      </c>
      <c r="C805">
        <v>0</v>
      </c>
      <c r="D805">
        <v>1087</v>
      </c>
      <c r="E805">
        <v>1208</v>
      </c>
      <c r="F805">
        <v>3254</v>
      </c>
    </row>
    <row r="806" spans="1:6">
      <c r="A806" s="105">
        <v>33009012280000</v>
      </c>
      <c r="B806">
        <v>2012</v>
      </c>
      <c r="C806">
        <v>0</v>
      </c>
      <c r="D806">
        <v>997</v>
      </c>
      <c r="E806">
        <v>2083</v>
      </c>
      <c r="F806">
        <v>3274</v>
      </c>
    </row>
    <row r="807" spans="1:6">
      <c r="A807" s="105">
        <v>33009012310000</v>
      </c>
      <c r="B807">
        <v>2012</v>
      </c>
      <c r="C807">
        <v>0</v>
      </c>
      <c r="D807">
        <v>2798</v>
      </c>
      <c r="E807">
        <v>2985</v>
      </c>
      <c r="F807">
        <v>3490</v>
      </c>
    </row>
    <row r="808" spans="1:6">
      <c r="A808" s="105">
        <v>33009012320000</v>
      </c>
      <c r="B808">
        <v>2012</v>
      </c>
      <c r="C808">
        <v>0</v>
      </c>
      <c r="D808">
        <v>309</v>
      </c>
      <c r="E808">
        <v>122</v>
      </c>
      <c r="F808">
        <v>3225</v>
      </c>
    </row>
    <row r="809" spans="1:6">
      <c r="A809" s="105">
        <v>33009012360000</v>
      </c>
      <c r="B809">
        <v>2012</v>
      </c>
      <c r="C809">
        <v>0</v>
      </c>
      <c r="D809">
        <v>583</v>
      </c>
      <c r="E809">
        <v>432</v>
      </c>
      <c r="F809">
        <v>3375</v>
      </c>
    </row>
    <row r="810" spans="1:6">
      <c r="A810" s="105">
        <v>33009012390000</v>
      </c>
      <c r="B810">
        <v>2012</v>
      </c>
      <c r="C810">
        <v>194</v>
      </c>
      <c r="D810">
        <v>3644</v>
      </c>
      <c r="E810">
        <v>70309</v>
      </c>
      <c r="F810">
        <v>4034</v>
      </c>
    </row>
    <row r="811" spans="1:6">
      <c r="A811" s="105">
        <v>33009012450000</v>
      </c>
      <c r="B811">
        <v>2012</v>
      </c>
      <c r="C811">
        <v>0</v>
      </c>
      <c r="D811">
        <v>1614</v>
      </c>
      <c r="E811">
        <v>14323</v>
      </c>
      <c r="F811">
        <v>4222</v>
      </c>
    </row>
    <row r="812" spans="1:6">
      <c r="A812" s="105">
        <v>33009012520000</v>
      </c>
      <c r="B812">
        <v>2012</v>
      </c>
      <c r="C812">
        <v>0</v>
      </c>
      <c r="D812">
        <v>1080</v>
      </c>
      <c r="E812">
        <v>21475</v>
      </c>
      <c r="F812">
        <v>3120</v>
      </c>
    </row>
    <row r="813" spans="1:6">
      <c r="A813" s="105">
        <v>33009012540000</v>
      </c>
      <c r="B813">
        <v>2012</v>
      </c>
      <c r="C813">
        <v>0</v>
      </c>
      <c r="D813">
        <v>513</v>
      </c>
      <c r="E813">
        <v>369</v>
      </c>
      <c r="F813">
        <v>3450</v>
      </c>
    </row>
    <row r="814" spans="1:6">
      <c r="A814" s="105">
        <v>33009012550000</v>
      </c>
      <c r="B814">
        <v>2012</v>
      </c>
      <c r="C814">
        <v>0</v>
      </c>
      <c r="D814">
        <v>0</v>
      </c>
      <c r="E814">
        <v>0</v>
      </c>
      <c r="F814">
        <v>3072</v>
      </c>
    </row>
    <row r="815" spans="1:6">
      <c r="A815" s="105">
        <v>33009012610000</v>
      </c>
      <c r="B815">
        <v>2012</v>
      </c>
      <c r="C815">
        <v>0</v>
      </c>
      <c r="D815">
        <v>3804</v>
      </c>
      <c r="E815">
        <v>63984</v>
      </c>
      <c r="F815">
        <v>4200</v>
      </c>
    </row>
    <row r="816" spans="1:6">
      <c r="A816" s="105">
        <v>33009012620000</v>
      </c>
      <c r="B816">
        <v>2012</v>
      </c>
      <c r="C816">
        <v>0</v>
      </c>
      <c r="D816">
        <v>492</v>
      </c>
      <c r="E816">
        <v>7095</v>
      </c>
      <c r="F816">
        <v>3650</v>
      </c>
    </row>
    <row r="817" spans="1:6">
      <c r="A817" s="105">
        <v>33009012640000</v>
      </c>
      <c r="B817">
        <v>2012</v>
      </c>
      <c r="C817">
        <v>0</v>
      </c>
      <c r="D817">
        <v>181</v>
      </c>
      <c r="E817">
        <v>1960</v>
      </c>
      <c r="F817">
        <v>3202</v>
      </c>
    </row>
    <row r="818" spans="1:6">
      <c r="A818" s="105">
        <v>33009012700000</v>
      </c>
      <c r="B818">
        <v>2012</v>
      </c>
      <c r="C818">
        <v>0</v>
      </c>
      <c r="D818">
        <v>229</v>
      </c>
      <c r="E818">
        <v>30671</v>
      </c>
      <c r="F818">
        <v>4234</v>
      </c>
    </row>
    <row r="819" spans="1:6">
      <c r="A819" s="105">
        <v>33009012820000</v>
      </c>
      <c r="B819">
        <v>2012</v>
      </c>
      <c r="C819">
        <v>0</v>
      </c>
      <c r="D819">
        <v>1141</v>
      </c>
      <c r="E819">
        <v>21900</v>
      </c>
      <c r="F819">
        <v>3200</v>
      </c>
    </row>
    <row r="820" spans="1:6">
      <c r="A820" s="105">
        <v>33009012870000</v>
      </c>
      <c r="B820">
        <v>2012</v>
      </c>
      <c r="C820">
        <v>0</v>
      </c>
      <c r="D820">
        <v>8631</v>
      </c>
      <c r="E820">
        <v>520011</v>
      </c>
      <c r="F820">
        <v>6396</v>
      </c>
    </row>
    <row r="821" spans="1:6">
      <c r="A821" s="105">
        <v>33009012940000</v>
      </c>
      <c r="B821">
        <v>2012</v>
      </c>
      <c r="C821">
        <v>0</v>
      </c>
      <c r="D821">
        <v>56</v>
      </c>
      <c r="E821">
        <v>764</v>
      </c>
      <c r="F821">
        <v>4078</v>
      </c>
    </row>
    <row r="822" spans="1:6">
      <c r="A822" s="105">
        <v>33009012970000</v>
      </c>
      <c r="B822">
        <v>2012</v>
      </c>
      <c r="C822">
        <v>88</v>
      </c>
      <c r="D822">
        <v>1634</v>
      </c>
      <c r="E822">
        <v>89159</v>
      </c>
      <c r="F822">
        <v>4035</v>
      </c>
    </row>
    <row r="823" spans="1:6">
      <c r="A823" s="105">
        <v>33009013010000</v>
      </c>
      <c r="B823">
        <v>2012</v>
      </c>
      <c r="C823">
        <v>0</v>
      </c>
      <c r="D823">
        <v>3581</v>
      </c>
      <c r="E823">
        <v>173805</v>
      </c>
      <c r="F823">
        <v>6410</v>
      </c>
    </row>
    <row r="824" spans="1:6">
      <c r="A824" s="105">
        <v>33009013030000</v>
      </c>
      <c r="B824">
        <v>2012</v>
      </c>
      <c r="C824">
        <v>0</v>
      </c>
      <c r="D824">
        <v>4055</v>
      </c>
      <c r="E824">
        <v>136198</v>
      </c>
      <c r="F824">
        <v>6332</v>
      </c>
    </row>
    <row r="825" spans="1:6">
      <c r="A825" s="105">
        <v>33009013050000</v>
      </c>
      <c r="B825">
        <v>2012</v>
      </c>
      <c r="C825">
        <v>0</v>
      </c>
      <c r="D825">
        <v>7753</v>
      </c>
      <c r="E825">
        <v>281771</v>
      </c>
      <c r="F825">
        <v>6245</v>
      </c>
    </row>
    <row r="826" spans="1:6">
      <c r="A826" s="105">
        <v>33009013080000</v>
      </c>
      <c r="B826">
        <v>2012</v>
      </c>
      <c r="C826">
        <v>0</v>
      </c>
      <c r="D826">
        <v>1209</v>
      </c>
      <c r="E826">
        <v>29239</v>
      </c>
      <c r="F826">
        <v>4200</v>
      </c>
    </row>
    <row r="827" spans="1:6">
      <c r="A827" s="105">
        <v>33009013090000</v>
      </c>
      <c r="B827">
        <v>2012</v>
      </c>
      <c r="C827">
        <v>0</v>
      </c>
      <c r="D827">
        <v>8570</v>
      </c>
      <c r="E827">
        <v>198555</v>
      </c>
      <c r="F827">
        <v>6007</v>
      </c>
    </row>
    <row r="828" spans="1:6">
      <c r="A828" s="105">
        <v>33009013110000</v>
      </c>
      <c r="B828">
        <v>2012</v>
      </c>
      <c r="C828">
        <v>0</v>
      </c>
      <c r="D828">
        <v>0</v>
      </c>
      <c r="E828">
        <v>0</v>
      </c>
      <c r="F828">
        <v>4040</v>
      </c>
    </row>
    <row r="829" spans="1:6">
      <c r="A829" s="105">
        <v>33009013120000</v>
      </c>
      <c r="B829">
        <v>2012</v>
      </c>
      <c r="C829">
        <v>0</v>
      </c>
      <c r="D829">
        <v>6459</v>
      </c>
      <c r="E829">
        <v>145780</v>
      </c>
      <c r="F829">
        <v>6324</v>
      </c>
    </row>
    <row r="830" spans="1:6">
      <c r="A830" s="105">
        <v>33009013140000</v>
      </c>
      <c r="B830">
        <v>2012</v>
      </c>
      <c r="C830">
        <v>0</v>
      </c>
      <c r="D830">
        <v>7853</v>
      </c>
      <c r="E830">
        <v>268971</v>
      </c>
      <c r="F830">
        <v>6423</v>
      </c>
    </row>
    <row r="831" spans="1:6">
      <c r="A831" s="105">
        <v>33009013180000</v>
      </c>
      <c r="B831">
        <v>2012</v>
      </c>
      <c r="C831">
        <v>0</v>
      </c>
      <c r="D831">
        <v>1955</v>
      </c>
      <c r="E831">
        <v>62629</v>
      </c>
      <c r="F831">
        <v>5248</v>
      </c>
    </row>
    <row r="832" spans="1:6">
      <c r="A832" s="105">
        <v>33009013210000</v>
      </c>
      <c r="B832">
        <v>2012</v>
      </c>
      <c r="C832">
        <v>0</v>
      </c>
      <c r="D832">
        <v>1652</v>
      </c>
      <c r="E832">
        <v>99800</v>
      </c>
      <c r="F832">
        <v>6283</v>
      </c>
    </row>
    <row r="833" spans="1:6">
      <c r="A833" s="105">
        <v>33009013220000</v>
      </c>
      <c r="B833">
        <v>2012</v>
      </c>
      <c r="C833">
        <v>0</v>
      </c>
      <c r="D833">
        <v>4321</v>
      </c>
      <c r="E833">
        <v>196756</v>
      </c>
      <c r="F833">
        <v>5795</v>
      </c>
    </row>
    <row r="834" spans="1:6">
      <c r="A834" s="105">
        <v>33009013230000</v>
      </c>
      <c r="B834">
        <v>2012</v>
      </c>
      <c r="C834">
        <v>0</v>
      </c>
      <c r="D834">
        <v>3587</v>
      </c>
      <c r="E834">
        <v>35698</v>
      </c>
      <c r="F834">
        <v>4207</v>
      </c>
    </row>
    <row r="835" spans="1:6">
      <c r="A835" s="105">
        <v>33009013270000</v>
      </c>
      <c r="B835">
        <v>2012</v>
      </c>
      <c r="C835">
        <v>0</v>
      </c>
      <c r="D835">
        <v>4939</v>
      </c>
      <c r="E835">
        <v>222075</v>
      </c>
      <c r="F835">
        <v>6125</v>
      </c>
    </row>
    <row r="836" spans="1:6">
      <c r="A836" s="105">
        <v>33009013280000</v>
      </c>
      <c r="B836">
        <v>2012</v>
      </c>
      <c r="C836">
        <v>0</v>
      </c>
      <c r="D836">
        <v>686</v>
      </c>
      <c r="E836">
        <v>6197</v>
      </c>
      <c r="F836">
        <v>3981</v>
      </c>
    </row>
    <row r="837" spans="1:6">
      <c r="A837" s="105">
        <v>33009013300000</v>
      </c>
      <c r="B837">
        <v>2012</v>
      </c>
      <c r="C837">
        <v>0</v>
      </c>
      <c r="D837">
        <v>1073</v>
      </c>
      <c r="E837">
        <v>96870</v>
      </c>
      <c r="F837">
        <v>4222</v>
      </c>
    </row>
    <row r="838" spans="1:6">
      <c r="A838" s="105">
        <v>33009013310000</v>
      </c>
      <c r="B838">
        <v>2012</v>
      </c>
      <c r="C838">
        <v>39</v>
      </c>
      <c r="D838">
        <v>739</v>
      </c>
      <c r="E838">
        <v>77457</v>
      </c>
      <c r="F838">
        <v>4087</v>
      </c>
    </row>
    <row r="839" spans="1:6">
      <c r="A839" s="105">
        <v>33009013320000</v>
      </c>
      <c r="B839">
        <v>2012</v>
      </c>
      <c r="C839">
        <v>101</v>
      </c>
      <c r="D839">
        <v>1849</v>
      </c>
      <c r="E839">
        <v>90823</v>
      </c>
      <c r="F839">
        <v>4095</v>
      </c>
    </row>
    <row r="840" spans="1:6">
      <c r="A840" s="105">
        <v>33009013330000</v>
      </c>
      <c r="B840">
        <v>2012</v>
      </c>
      <c r="C840">
        <v>0</v>
      </c>
      <c r="D840">
        <v>0</v>
      </c>
      <c r="E840">
        <v>0</v>
      </c>
      <c r="F840">
        <v>4097</v>
      </c>
    </row>
    <row r="841" spans="1:6">
      <c r="A841" s="105">
        <v>33009013340000</v>
      </c>
      <c r="B841">
        <v>2012</v>
      </c>
      <c r="C841">
        <v>34</v>
      </c>
      <c r="D841">
        <v>592</v>
      </c>
      <c r="E841">
        <v>28819</v>
      </c>
      <c r="F841">
        <v>4114</v>
      </c>
    </row>
    <row r="842" spans="1:6">
      <c r="A842" s="105">
        <v>33009013360000</v>
      </c>
      <c r="B842">
        <v>2012</v>
      </c>
      <c r="C842">
        <v>0</v>
      </c>
      <c r="D842">
        <v>833</v>
      </c>
      <c r="E842">
        <v>41580</v>
      </c>
      <c r="F842">
        <v>4200</v>
      </c>
    </row>
    <row r="843" spans="1:6">
      <c r="A843" s="105">
        <v>33009013400000</v>
      </c>
      <c r="B843">
        <v>2012</v>
      </c>
      <c r="C843">
        <v>0</v>
      </c>
      <c r="D843">
        <v>363</v>
      </c>
      <c r="E843">
        <v>1302</v>
      </c>
      <c r="F843">
        <v>3850</v>
      </c>
    </row>
    <row r="844" spans="1:6">
      <c r="A844" s="105">
        <v>33009013430000</v>
      </c>
      <c r="B844">
        <v>2012</v>
      </c>
      <c r="C844">
        <v>0</v>
      </c>
      <c r="D844">
        <v>4420</v>
      </c>
      <c r="E844">
        <v>27494</v>
      </c>
      <c r="F844">
        <v>3350</v>
      </c>
    </row>
    <row r="845" spans="1:6">
      <c r="A845" s="105">
        <v>33009013440000</v>
      </c>
      <c r="B845">
        <v>2012</v>
      </c>
      <c r="C845">
        <v>0</v>
      </c>
      <c r="D845">
        <v>370</v>
      </c>
      <c r="E845">
        <v>1317</v>
      </c>
      <c r="F845">
        <v>3650</v>
      </c>
    </row>
    <row r="846" spans="1:6">
      <c r="A846" s="105">
        <v>33009013450000</v>
      </c>
      <c r="B846">
        <v>2012</v>
      </c>
      <c r="C846">
        <v>0</v>
      </c>
      <c r="D846">
        <v>879</v>
      </c>
      <c r="E846">
        <v>1523</v>
      </c>
      <c r="F846">
        <v>3257</v>
      </c>
    </row>
    <row r="847" spans="1:6">
      <c r="A847" s="105">
        <v>33009013460000</v>
      </c>
      <c r="B847">
        <v>2012</v>
      </c>
      <c r="C847">
        <v>97</v>
      </c>
      <c r="D847">
        <v>1809</v>
      </c>
      <c r="E847">
        <v>46671</v>
      </c>
      <c r="F847">
        <v>4082</v>
      </c>
    </row>
    <row r="848" spans="1:6">
      <c r="A848" s="105">
        <v>33009013470000</v>
      </c>
      <c r="B848">
        <v>2012</v>
      </c>
      <c r="C848">
        <v>44</v>
      </c>
      <c r="D848">
        <v>823</v>
      </c>
      <c r="E848">
        <v>35426</v>
      </c>
      <c r="F848">
        <v>4123</v>
      </c>
    </row>
    <row r="849" spans="1:6">
      <c r="A849" s="105">
        <v>33009013480000</v>
      </c>
      <c r="B849">
        <v>2012</v>
      </c>
      <c r="C849">
        <v>0</v>
      </c>
      <c r="D849">
        <v>0</v>
      </c>
      <c r="E849">
        <v>0</v>
      </c>
      <c r="F849">
        <v>4112</v>
      </c>
    </row>
    <row r="850" spans="1:6">
      <c r="A850" s="105">
        <v>33009013490000</v>
      </c>
      <c r="B850">
        <v>2012</v>
      </c>
      <c r="C850">
        <v>73</v>
      </c>
      <c r="D850">
        <v>1368</v>
      </c>
      <c r="E850">
        <v>1404</v>
      </c>
      <c r="F850">
        <v>4097</v>
      </c>
    </row>
    <row r="851" spans="1:6">
      <c r="A851" s="105">
        <v>33009013500000</v>
      </c>
      <c r="B851">
        <v>2012</v>
      </c>
      <c r="C851">
        <v>0</v>
      </c>
      <c r="D851">
        <v>0</v>
      </c>
      <c r="E851">
        <v>0</v>
      </c>
      <c r="F851">
        <v>4100</v>
      </c>
    </row>
    <row r="852" spans="1:6">
      <c r="A852" s="105">
        <v>33009013510000</v>
      </c>
      <c r="B852">
        <v>2012</v>
      </c>
      <c r="C852">
        <v>39</v>
      </c>
      <c r="D852">
        <v>734</v>
      </c>
      <c r="E852">
        <v>20402</v>
      </c>
      <c r="F852">
        <v>4098</v>
      </c>
    </row>
    <row r="853" spans="1:6">
      <c r="A853" s="105">
        <v>33009013520000</v>
      </c>
      <c r="B853">
        <v>2012</v>
      </c>
      <c r="C853">
        <v>63</v>
      </c>
      <c r="D853">
        <v>1382</v>
      </c>
      <c r="E853">
        <v>19241</v>
      </c>
      <c r="F853">
        <v>4090</v>
      </c>
    </row>
    <row r="854" spans="1:6">
      <c r="A854" s="105">
        <v>33009013540000</v>
      </c>
      <c r="B854">
        <v>2012</v>
      </c>
      <c r="C854">
        <v>73</v>
      </c>
      <c r="D854">
        <v>1369</v>
      </c>
      <c r="E854">
        <v>754</v>
      </c>
      <c r="F854">
        <v>4087</v>
      </c>
    </row>
    <row r="855" spans="1:6">
      <c r="A855" s="105">
        <v>33009013610000</v>
      </c>
      <c r="B855">
        <v>2012</v>
      </c>
      <c r="C855">
        <v>0</v>
      </c>
      <c r="D855">
        <v>4703</v>
      </c>
      <c r="E855">
        <v>132173</v>
      </c>
      <c r="F855">
        <v>6275</v>
      </c>
    </row>
    <row r="856" spans="1:6">
      <c r="A856" s="105">
        <v>33009013700000</v>
      </c>
      <c r="B856">
        <v>2012</v>
      </c>
      <c r="C856">
        <v>0</v>
      </c>
      <c r="D856">
        <v>104</v>
      </c>
      <c r="E856">
        <v>6819</v>
      </c>
      <c r="F856">
        <v>4033</v>
      </c>
    </row>
    <row r="857" spans="1:6">
      <c r="A857" s="105">
        <v>33009013710000</v>
      </c>
      <c r="B857">
        <v>2012</v>
      </c>
      <c r="C857">
        <v>0</v>
      </c>
      <c r="D857">
        <v>1591</v>
      </c>
      <c r="E857">
        <v>32244</v>
      </c>
      <c r="F857">
        <v>4024</v>
      </c>
    </row>
    <row r="858" spans="1:6">
      <c r="A858" s="105">
        <v>33009013740000</v>
      </c>
      <c r="B858">
        <v>2012</v>
      </c>
      <c r="C858">
        <v>0</v>
      </c>
      <c r="D858">
        <v>236</v>
      </c>
      <c r="E858">
        <v>1135</v>
      </c>
      <c r="F858">
        <v>3760</v>
      </c>
    </row>
    <row r="859" spans="1:6">
      <c r="A859" s="105">
        <v>33009013810000</v>
      </c>
      <c r="B859">
        <v>2012</v>
      </c>
      <c r="C859">
        <v>59</v>
      </c>
      <c r="D859">
        <v>1098</v>
      </c>
      <c r="E859">
        <v>60957</v>
      </c>
      <c r="F859">
        <v>4114</v>
      </c>
    </row>
    <row r="860" spans="1:6">
      <c r="A860" s="105">
        <v>33009013830000</v>
      </c>
      <c r="B860">
        <v>2012</v>
      </c>
      <c r="C860">
        <v>70</v>
      </c>
      <c r="D860">
        <v>1300</v>
      </c>
      <c r="E860">
        <v>43661</v>
      </c>
      <c r="F860">
        <v>4102</v>
      </c>
    </row>
    <row r="861" spans="1:6">
      <c r="A861" s="105">
        <v>33009013840000</v>
      </c>
      <c r="B861">
        <v>2012</v>
      </c>
      <c r="C861">
        <v>0</v>
      </c>
      <c r="D861">
        <v>946</v>
      </c>
      <c r="E861">
        <v>1312</v>
      </c>
      <c r="F861">
        <v>2992</v>
      </c>
    </row>
    <row r="862" spans="1:6">
      <c r="A862" s="105">
        <v>33009013880000</v>
      </c>
      <c r="B862">
        <v>2012</v>
      </c>
      <c r="C862">
        <v>0</v>
      </c>
      <c r="D862">
        <v>0</v>
      </c>
      <c r="E862">
        <v>0</v>
      </c>
      <c r="F862">
        <v>4083</v>
      </c>
    </row>
    <row r="863" spans="1:6">
      <c r="A863" s="105">
        <v>33009013890000</v>
      </c>
      <c r="B863">
        <v>2012</v>
      </c>
      <c r="C863">
        <v>109</v>
      </c>
      <c r="D863">
        <v>1041</v>
      </c>
      <c r="E863">
        <v>9144</v>
      </c>
      <c r="F863">
        <v>3417</v>
      </c>
    </row>
    <row r="864" spans="1:6">
      <c r="A864" s="105">
        <v>33009013900000</v>
      </c>
      <c r="B864">
        <v>2012</v>
      </c>
      <c r="C864">
        <v>207</v>
      </c>
      <c r="D864">
        <v>2783</v>
      </c>
      <c r="E864">
        <v>51144</v>
      </c>
      <c r="F864">
        <v>3410</v>
      </c>
    </row>
    <row r="865" spans="1:6">
      <c r="A865" s="105">
        <v>33009013950000</v>
      </c>
      <c r="B865">
        <v>2012</v>
      </c>
      <c r="C865">
        <v>0</v>
      </c>
      <c r="D865">
        <v>1137</v>
      </c>
      <c r="E865">
        <v>22759</v>
      </c>
      <c r="F865">
        <v>4700</v>
      </c>
    </row>
    <row r="866" spans="1:6">
      <c r="A866" s="105">
        <v>33009013960000</v>
      </c>
      <c r="B866">
        <v>2012</v>
      </c>
      <c r="C866">
        <v>0</v>
      </c>
      <c r="D866">
        <v>817</v>
      </c>
      <c r="E866">
        <v>14640</v>
      </c>
      <c r="F866">
        <v>3148</v>
      </c>
    </row>
    <row r="867" spans="1:6">
      <c r="A867" s="105">
        <v>33009013980000</v>
      </c>
      <c r="B867">
        <v>2012</v>
      </c>
      <c r="C867">
        <v>0</v>
      </c>
      <c r="D867">
        <v>1140</v>
      </c>
      <c r="E867">
        <v>97170</v>
      </c>
      <c r="F867">
        <v>4200</v>
      </c>
    </row>
    <row r="868" spans="1:6">
      <c r="A868" s="105">
        <v>33009013990000</v>
      </c>
      <c r="B868">
        <v>2012</v>
      </c>
      <c r="C868">
        <v>0</v>
      </c>
      <c r="D868">
        <v>281</v>
      </c>
      <c r="E868">
        <v>11352</v>
      </c>
      <c r="F868">
        <v>4048</v>
      </c>
    </row>
    <row r="869" spans="1:6">
      <c r="A869" s="105">
        <v>33009014000000</v>
      </c>
      <c r="B869">
        <v>2012</v>
      </c>
      <c r="C869">
        <v>0</v>
      </c>
      <c r="D869">
        <v>1120</v>
      </c>
      <c r="E869">
        <v>62040</v>
      </c>
      <c r="F869">
        <v>4048</v>
      </c>
    </row>
    <row r="870" spans="1:6">
      <c r="A870" s="105">
        <v>33009014010000</v>
      </c>
      <c r="B870">
        <v>2012</v>
      </c>
      <c r="C870">
        <v>0</v>
      </c>
      <c r="D870">
        <v>822</v>
      </c>
      <c r="E870">
        <v>16189</v>
      </c>
      <c r="F870">
        <v>4024</v>
      </c>
    </row>
    <row r="871" spans="1:6">
      <c r="A871" s="105">
        <v>33009014070000</v>
      </c>
      <c r="B871">
        <v>2012</v>
      </c>
      <c r="C871">
        <v>399</v>
      </c>
      <c r="D871">
        <v>15618</v>
      </c>
      <c r="E871">
        <v>269375</v>
      </c>
      <c r="F871">
        <v>4614</v>
      </c>
    </row>
    <row r="872" spans="1:6">
      <c r="A872" s="105">
        <v>33009014080000</v>
      </c>
      <c r="B872">
        <v>2012</v>
      </c>
      <c r="C872">
        <v>0</v>
      </c>
      <c r="D872">
        <v>1073</v>
      </c>
      <c r="E872">
        <v>11610</v>
      </c>
      <c r="F872">
        <v>3390</v>
      </c>
    </row>
    <row r="873" spans="1:6">
      <c r="A873" s="105">
        <v>33009014090000</v>
      </c>
      <c r="B873">
        <v>2012</v>
      </c>
      <c r="C873">
        <v>0</v>
      </c>
      <c r="D873">
        <v>526</v>
      </c>
      <c r="E873">
        <v>7817</v>
      </c>
      <c r="F873">
        <v>3358</v>
      </c>
    </row>
    <row r="874" spans="1:6">
      <c r="A874" s="105">
        <v>33009014120000</v>
      </c>
      <c r="B874">
        <v>2012</v>
      </c>
      <c r="C874">
        <v>0</v>
      </c>
      <c r="D874">
        <v>1063</v>
      </c>
      <c r="E874">
        <v>4074</v>
      </c>
      <c r="F874">
        <v>3565</v>
      </c>
    </row>
    <row r="875" spans="1:6">
      <c r="A875" s="105">
        <v>33009014150000</v>
      </c>
      <c r="B875">
        <v>2012</v>
      </c>
      <c r="C875">
        <v>0</v>
      </c>
      <c r="D875">
        <v>1767</v>
      </c>
      <c r="E875">
        <v>13444</v>
      </c>
      <c r="F875">
        <v>3331</v>
      </c>
    </row>
    <row r="876" spans="1:6">
      <c r="A876" s="105">
        <v>33009014170000</v>
      </c>
      <c r="B876">
        <v>2012</v>
      </c>
      <c r="C876">
        <v>0</v>
      </c>
      <c r="D876">
        <v>912</v>
      </c>
      <c r="E876">
        <v>2684</v>
      </c>
      <c r="F876">
        <v>3430</v>
      </c>
    </row>
    <row r="877" spans="1:6">
      <c r="A877" s="105">
        <v>33009014200000</v>
      </c>
      <c r="B877">
        <v>2012</v>
      </c>
      <c r="C877">
        <v>360</v>
      </c>
      <c r="D877">
        <v>1043</v>
      </c>
      <c r="E877">
        <v>29835</v>
      </c>
      <c r="F877">
        <v>3605</v>
      </c>
    </row>
    <row r="878" spans="1:6">
      <c r="A878" s="105">
        <v>33009014270000</v>
      </c>
      <c r="B878">
        <v>2012</v>
      </c>
      <c r="C878">
        <v>0</v>
      </c>
      <c r="D878">
        <v>2607</v>
      </c>
      <c r="E878">
        <v>118</v>
      </c>
      <c r="F878">
        <v>3280</v>
      </c>
    </row>
    <row r="879" spans="1:6">
      <c r="A879" s="105">
        <v>33009014290000</v>
      </c>
      <c r="B879">
        <v>2012</v>
      </c>
      <c r="C879">
        <v>0</v>
      </c>
      <c r="D879">
        <v>2265</v>
      </c>
      <c r="E879">
        <v>48431</v>
      </c>
      <c r="F879">
        <v>3241</v>
      </c>
    </row>
    <row r="880" spans="1:6">
      <c r="A880" s="105">
        <v>33009014330000</v>
      </c>
      <c r="B880">
        <v>2012</v>
      </c>
      <c r="C880">
        <v>0</v>
      </c>
      <c r="D880">
        <v>1137</v>
      </c>
      <c r="E880">
        <v>22486</v>
      </c>
      <c r="F880">
        <v>4432</v>
      </c>
    </row>
    <row r="881" spans="1:6">
      <c r="A881" s="105">
        <v>33009014380000</v>
      </c>
      <c r="B881">
        <v>2012</v>
      </c>
      <c r="C881">
        <v>0</v>
      </c>
      <c r="D881">
        <v>2560</v>
      </c>
      <c r="E881">
        <v>11967</v>
      </c>
      <c r="F881">
        <v>3400</v>
      </c>
    </row>
    <row r="882" spans="1:6">
      <c r="A882" s="105">
        <v>33009014400000</v>
      </c>
      <c r="B882">
        <v>2012</v>
      </c>
      <c r="C882">
        <v>0</v>
      </c>
      <c r="D882">
        <v>1236</v>
      </c>
      <c r="E882">
        <v>36980</v>
      </c>
      <c r="F882">
        <v>3838</v>
      </c>
    </row>
    <row r="883" spans="1:6">
      <c r="A883" s="105">
        <v>33009014420000</v>
      </c>
      <c r="B883">
        <v>2012</v>
      </c>
      <c r="C883">
        <v>0</v>
      </c>
      <c r="D883">
        <v>949</v>
      </c>
      <c r="E883">
        <v>2909</v>
      </c>
      <c r="F883">
        <v>3858</v>
      </c>
    </row>
    <row r="884" spans="1:6">
      <c r="A884" s="105">
        <v>33009014430000</v>
      </c>
      <c r="B884">
        <v>2012</v>
      </c>
      <c r="C884">
        <v>0</v>
      </c>
      <c r="D884">
        <v>942</v>
      </c>
      <c r="E884">
        <v>2864</v>
      </c>
      <c r="F884">
        <v>3820</v>
      </c>
    </row>
    <row r="885" spans="1:6">
      <c r="A885" s="105">
        <v>33009014460000</v>
      </c>
      <c r="B885">
        <v>2012</v>
      </c>
      <c r="C885">
        <v>0</v>
      </c>
      <c r="D885">
        <v>1987</v>
      </c>
      <c r="E885">
        <v>14790</v>
      </c>
      <c r="F885">
        <v>4200</v>
      </c>
    </row>
    <row r="886" spans="1:6">
      <c r="A886" s="105">
        <v>33009014470000</v>
      </c>
      <c r="B886">
        <v>2012</v>
      </c>
      <c r="C886">
        <v>174</v>
      </c>
      <c r="D886">
        <v>21024</v>
      </c>
      <c r="E886">
        <v>112957</v>
      </c>
      <c r="F886">
        <v>4653</v>
      </c>
    </row>
    <row r="887" spans="1:6">
      <c r="A887" s="105">
        <v>33009014480000</v>
      </c>
      <c r="B887">
        <v>2012</v>
      </c>
      <c r="C887">
        <v>0</v>
      </c>
      <c r="D887">
        <v>621</v>
      </c>
      <c r="E887">
        <v>216</v>
      </c>
      <c r="F887">
        <v>3500</v>
      </c>
    </row>
    <row r="888" spans="1:6">
      <c r="A888" s="105">
        <v>33009014540000</v>
      </c>
      <c r="B888">
        <v>2012</v>
      </c>
      <c r="C888">
        <v>126</v>
      </c>
      <c r="D888">
        <v>7982</v>
      </c>
      <c r="E888">
        <v>51939</v>
      </c>
      <c r="F888">
        <v>4648</v>
      </c>
    </row>
    <row r="889" spans="1:6">
      <c r="A889" s="105">
        <v>33009014550000</v>
      </c>
      <c r="B889">
        <v>2012</v>
      </c>
      <c r="C889">
        <v>15</v>
      </c>
      <c r="D889">
        <v>0</v>
      </c>
      <c r="E889">
        <v>21130</v>
      </c>
      <c r="F889">
        <v>4625</v>
      </c>
    </row>
    <row r="890" spans="1:6">
      <c r="A890" s="105">
        <v>33009014560000</v>
      </c>
      <c r="B890">
        <v>2012</v>
      </c>
      <c r="C890">
        <v>0</v>
      </c>
      <c r="D890">
        <v>2257</v>
      </c>
      <c r="E890">
        <v>32270</v>
      </c>
      <c r="F890">
        <v>4200</v>
      </c>
    </row>
    <row r="891" spans="1:6">
      <c r="A891" s="105">
        <v>33009014580000</v>
      </c>
      <c r="B891">
        <v>2012</v>
      </c>
      <c r="C891">
        <v>263</v>
      </c>
      <c r="D891">
        <v>19071</v>
      </c>
      <c r="E891">
        <v>220916</v>
      </c>
      <c r="F891">
        <v>4636</v>
      </c>
    </row>
    <row r="892" spans="1:6">
      <c r="A892" s="105">
        <v>33009014600000</v>
      </c>
      <c r="B892">
        <v>2012</v>
      </c>
      <c r="C892">
        <v>91</v>
      </c>
      <c r="D892">
        <v>9750</v>
      </c>
      <c r="E892">
        <v>62822</v>
      </c>
      <c r="F892">
        <v>4636</v>
      </c>
    </row>
    <row r="893" spans="1:6">
      <c r="A893" s="105">
        <v>33009014650000</v>
      </c>
      <c r="B893">
        <v>2012</v>
      </c>
      <c r="C893">
        <v>0</v>
      </c>
      <c r="D893">
        <v>4997</v>
      </c>
      <c r="E893">
        <v>57430</v>
      </c>
      <c r="F893">
        <v>4200</v>
      </c>
    </row>
    <row r="894" spans="1:6">
      <c r="A894" s="105">
        <v>33009014700000</v>
      </c>
      <c r="B894">
        <v>2012</v>
      </c>
      <c r="C894">
        <v>0</v>
      </c>
      <c r="D894">
        <v>1932</v>
      </c>
      <c r="E894">
        <v>3238</v>
      </c>
      <c r="F894">
        <v>3468</v>
      </c>
    </row>
    <row r="895" spans="1:6">
      <c r="A895" s="105">
        <v>33009014720000</v>
      </c>
      <c r="B895">
        <v>2012</v>
      </c>
      <c r="C895">
        <v>0</v>
      </c>
      <c r="D895">
        <v>1337</v>
      </c>
      <c r="E895">
        <v>0</v>
      </c>
      <c r="F895">
        <v>4091</v>
      </c>
    </row>
    <row r="896" spans="1:6">
      <c r="A896" s="105">
        <v>33009014780000</v>
      </c>
      <c r="B896">
        <v>2012</v>
      </c>
      <c r="C896">
        <v>0</v>
      </c>
      <c r="D896">
        <v>862</v>
      </c>
      <c r="E896">
        <v>12861</v>
      </c>
      <c r="F896">
        <v>4146</v>
      </c>
    </row>
    <row r="897" spans="1:6">
      <c r="A897" s="105">
        <v>33009014810000</v>
      </c>
      <c r="B897">
        <v>2012</v>
      </c>
      <c r="C897">
        <v>0</v>
      </c>
      <c r="D897">
        <v>802</v>
      </c>
      <c r="E897">
        <v>8072</v>
      </c>
      <c r="F897">
        <v>4103</v>
      </c>
    </row>
    <row r="898" spans="1:6">
      <c r="A898" s="105">
        <v>33009014840000</v>
      </c>
      <c r="B898">
        <v>2012</v>
      </c>
      <c r="C898">
        <v>0</v>
      </c>
      <c r="D898">
        <v>1124</v>
      </c>
      <c r="E898">
        <v>16291</v>
      </c>
      <c r="F898">
        <v>4115</v>
      </c>
    </row>
    <row r="899" spans="1:6">
      <c r="A899" s="105">
        <v>33009014850000</v>
      </c>
      <c r="B899">
        <v>2012</v>
      </c>
      <c r="C899">
        <v>143</v>
      </c>
      <c r="D899">
        <v>935</v>
      </c>
      <c r="E899">
        <v>271</v>
      </c>
      <c r="F899">
        <v>3356</v>
      </c>
    </row>
    <row r="900" spans="1:6">
      <c r="A900" s="105">
        <v>33009014860000</v>
      </c>
      <c r="B900">
        <v>2012</v>
      </c>
      <c r="C900">
        <v>0</v>
      </c>
      <c r="D900">
        <v>104</v>
      </c>
      <c r="E900">
        <v>0</v>
      </c>
      <c r="F900">
        <v>3452</v>
      </c>
    </row>
    <row r="901" spans="1:6">
      <c r="A901" s="105">
        <v>33009014870000</v>
      </c>
      <c r="B901">
        <v>2012</v>
      </c>
      <c r="C901">
        <v>0</v>
      </c>
      <c r="D901">
        <v>1723</v>
      </c>
      <c r="E901">
        <v>29190</v>
      </c>
      <c r="F901">
        <v>4200</v>
      </c>
    </row>
    <row r="902" spans="1:6">
      <c r="A902" s="105">
        <v>33009014880000</v>
      </c>
      <c r="B902">
        <v>2012</v>
      </c>
      <c r="C902">
        <v>0</v>
      </c>
      <c r="D902">
        <v>1160</v>
      </c>
      <c r="E902">
        <v>18738</v>
      </c>
      <c r="F902">
        <v>3987</v>
      </c>
    </row>
    <row r="903" spans="1:6">
      <c r="A903" s="105">
        <v>33009014920000</v>
      </c>
      <c r="B903">
        <v>2012</v>
      </c>
      <c r="C903">
        <v>0</v>
      </c>
      <c r="D903">
        <v>4352</v>
      </c>
      <c r="E903">
        <v>28223</v>
      </c>
      <c r="F903">
        <v>4012</v>
      </c>
    </row>
    <row r="904" spans="1:6">
      <c r="A904" s="105">
        <v>33009014960000</v>
      </c>
      <c r="B904">
        <v>2012</v>
      </c>
      <c r="C904">
        <v>0</v>
      </c>
      <c r="D904">
        <v>812</v>
      </c>
      <c r="E904">
        <v>27401</v>
      </c>
      <c r="F904">
        <v>3275</v>
      </c>
    </row>
    <row r="905" spans="1:6">
      <c r="A905" s="105">
        <v>33009015100000</v>
      </c>
      <c r="B905">
        <v>2012</v>
      </c>
      <c r="C905">
        <v>0</v>
      </c>
      <c r="D905">
        <v>618</v>
      </c>
      <c r="E905">
        <v>40072</v>
      </c>
      <c r="F905">
        <v>4031</v>
      </c>
    </row>
    <row r="906" spans="1:6">
      <c r="A906" s="105">
        <v>33009015200000</v>
      </c>
      <c r="B906">
        <v>2012</v>
      </c>
      <c r="C906">
        <v>0</v>
      </c>
      <c r="D906">
        <v>3699</v>
      </c>
      <c r="E906">
        <v>87125</v>
      </c>
      <c r="F906">
        <v>4260</v>
      </c>
    </row>
    <row r="907" spans="1:6">
      <c r="A907" s="105">
        <v>33009015290000</v>
      </c>
      <c r="B907">
        <v>2012</v>
      </c>
      <c r="C907">
        <v>0</v>
      </c>
      <c r="D907">
        <v>410</v>
      </c>
      <c r="E907">
        <v>4741</v>
      </c>
      <c r="F907">
        <v>3124</v>
      </c>
    </row>
    <row r="908" spans="1:6">
      <c r="A908" s="105">
        <v>33009015310000</v>
      </c>
      <c r="B908">
        <v>2012</v>
      </c>
      <c r="C908">
        <v>0</v>
      </c>
      <c r="D908">
        <v>879</v>
      </c>
      <c r="E908">
        <v>140287</v>
      </c>
      <c r="F908">
        <v>4044</v>
      </c>
    </row>
    <row r="909" spans="1:6">
      <c r="A909" s="105">
        <v>33009015330000</v>
      </c>
      <c r="B909">
        <v>2012</v>
      </c>
      <c r="C909">
        <v>0</v>
      </c>
      <c r="D909">
        <v>622</v>
      </c>
      <c r="E909">
        <v>5402</v>
      </c>
      <c r="F909">
        <v>3130</v>
      </c>
    </row>
    <row r="910" spans="1:6">
      <c r="A910" s="105">
        <v>33009015390000</v>
      </c>
      <c r="B910">
        <v>2012</v>
      </c>
      <c r="C910">
        <v>0</v>
      </c>
      <c r="D910">
        <v>1860</v>
      </c>
      <c r="E910">
        <v>51527</v>
      </c>
      <c r="F910">
        <v>4050</v>
      </c>
    </row>
    <row r="911" spans="1:6">
      <c r="A911" s="105">
        <v>33009015400000</v>
      </c>
      <c r="B911">
        <v>2012</v>
      </c>
      <c r="C911">
        <v>0</v>
      </c>
      <c r="D911">
        <v>1471</v>
      </c>
      <c r="E911">
        <v>37133</v>
      </c>
      <c r="F911">
        <v>4040</v>
      </c>
    </row>
    <row r="912" spans="1:6">
      <c r="A912" s="105">
        <v>33009015410000</v>
      </c>
      <c r="B912">
        <v>2012</v>
      </c>
      <c r="C912">
        <v>0</v>
      </c>
      <c r="D912">
        <v>1205</v>
      </c>
      <c r="E912">
        <v>15387</v>
      </c>
      <c r="F912">
        <v>4117</v>
      </c>
    </row>
    <row r="913" spans="1:6">
      <c r="A913" s="105">
        <v>33009015420000</v>
      </c>
      <c r="B913">
        <v>2012</v>
      </c>
      <c r="C913">
        <v>0</v>
      </c>
      <c r="D913">
        <v>1309</v>
      </c>
      <c r="E913">
        <v>107830</v>
      </c>
      <c r="F913">
        <v>4066</v>
      </c>
    </row>
    <row r="914" spans="1:6">
      <c r="A914" s="105">
        <v>33009015430000</v>
      </c>
      <c r="B914">
        <v>2012</v>
      </c>
      <c r="C914">
        <v>0</v>
      </c>
      <c r="D914">
        <v>2144</v>
      </c>
      <c r="E914">
        <v>90010</v>
      </c>
      <c r="F914">
        <v>4050</v>
      </c>
    </row>
    <row r="915" spans="1:6">
      <c r="A915" s="105">
        <v>33009015460000</v>
      </c>
      <c r="B915">
        <v>2012</v>
      </c>
      <c r="C915">
        <v>0</v>
      </c>
      <c r="D915">
        <v>0</v>
      </c>
      <c r="E915">
        <v>0</v>
      </c>
      <c r="F915">
        <v>3530</v>
      </c>
    </row>
    <row r="916" spans="1:6">
      <c r="A916" s="105">
        <v>33009015470000</v>
      </c>
      <c r="B916">
        <v>2012</v>
      </c>
      <c r="C916">
        <v>0</v>
      </c>
      <c r="D916">
        <v>1370</v>
      </c>
      <c r="E916">
        <v>125</v>
      </c>
      <c r="F916">
        <v>3370</v>
      </c>
    </row>
    <row r="917" spans="1:6">
      <c r="A917" s="105">
        <v>33009015610000</v>
      </c>
      <c r="B917">
        <v>2012</v>
      </c>
      <c r="C917">
        <v>0</v>
      </c>
      <c r="D917">
        <v>245</v>
      </c>
      <c r="E917">
        <v>19754</v>
      </c>
      <c r="F917">
        <v>4267</v>
      </c>
    </row>
    <row r="918" spans="1:6">
      <c r="A918" s="105">
        <v>33009015630000</v>
      </c>
      <c r="B918">
        <v>2012</v>
      </c>
      <c r="C918">
        <v>0</v>
      </c>
      <c r="D918">
        <v>1257</v>
      </c>
      <c r="E918">
        <v>44715</v>
      </c>
      <c r="F918">
        <v>4035</v>
      </c>
    </row>
    <row r="919" spans="1:6">
      <c r="A919" s="105">
        <v>33009015680000</v>
      </c>
      <c r="B919">
        <v>2012</v>
      </c>
      <c r="C919">
        <v>0</v>
      </c>
      <c r="D919">
        <v>2521</v>
      </c>
      <c r="E919">
        <v>36005</v>
      </c>
      <c r="F919">
        <v>4060</v>
      </c>
    </row>
    <row r="920" spans="1:6">
      <c r="A920" s="105">
        <v>33009015750000</v>
      </c>
      <c r="B920">
        <v>2012</v>
      </c>
      <c r="C920">
        <v>0</v>
      </c>
      <c r="D920">
        <v>1041</v>
      </c>
      <c r="E920">
        <v>63664</v>
      </c>
      <c r="F920">
        <v>4098</v>
      </c>
    </row>
    <row r="921" spans="1:6">
      <c r="A921" s="105">
        <v>33009015760000</v>
      </c>
      <c r="B921">
        <v>2012</v>
      </c>
      <c r="C921">
        <v>0</v>
      </c>
      <c r="D921">
        <v>624</v>
      </c>
      <c r="E921">
        <v>26469</v>
      </c>
      <c r="F921">
        <v>4100</v>
      </c>
    </row>
    <row r="922" spans="1:6">
      <c r="A922" s="105">
        <v>33009015770000</v>
      </c>
      <c r="B922">
        <v>2012</v>
      </c>
      <c r="C922">
        <v>0</v>
      </c>
      <c r="D922">
        <v>1129</v>
      </c>
      <c r="E922">
        <v>32383</v>
      </c>
      <c r="F922">
        <v>4033</v>
      </c>
    </row>
    <row r="923" spans="1:6">
      <c r="A923" s="105">
        <v>33009015800000</v>
      </c>
      <c r="B923">
        <v>2012</v>
      </c>
      <c r="C923">
        <v>0</v>
      </c>
      <c r="D923">
        <v>262</v>
      </c>
      <c r="E923">
        <v>64062</v>
      </c>
      <c r="F923">
        <v>4049</v>
      </c>
    </row>
    <row r="924" spans="1:6">
      <c r="A924" s="105">
        <v>33009015890000</v>
      </c>
      <c r="B924">
        <v>2012</v>
      </c>
      <c r="C924">
        <v>0</v>
      </c>
      <c r="D924">
        <v>2436</v>
      </c>
      <c r="E924">
        <v>41910</v>
      </c>
      <c r="F924">
        <v>4100</v>
      </c>
    </row>
    <row r="925" spans="1:6">
      <c r="A925" s="105">
        <v>33009016000000</v>
      </c>
      <c r="B925">
        <v>2012</v>
      </c>
      <c r="C925">
        <v>0</v>
      </c>
      <c r="D925">
        <v>4660</v>
      </c>
      <c r="E925">
        <v>6846</v>
      </c>
      <c r="F925">
        <v>3486</v>
      </c>
    </row>
    <row r="926" spans="1:6">
      <c r="A926" s="105">
        <v>33009016030000</v>
      </c>
      <c r="B926">
        <v>2012</v>
      </c>
      <c r="C926">
        <v>0</v>
      </c>
      <c r="D926">
        <v>950</v>
      </c>
      <c r="E926">
        <v>50231</v>
      </c>
      <c r="F926">
        <v>4050</v>
      </c>
    </row>
    <row r="927" spans="1:6">
      <c r="A927" s="105">
        <v>33009016050000</v>
      </c>
      <c r="B927">
        <v>2012</v>
      </c>
      <c r="C927">
        <v>0</v>
      </c>
      <c r="D927">
        <v>924</v>
      </c>
      <c r="E927">
        <v>6076</v>
      </c>
      <c r="F927">
        <v>3450</v>
      </c>
    </row>
    <row r="928" spans="1:6">
      <c r="A928" s="105">
        <v>33009016120000</v>
      </c>
      <c r="B928">
        <v>2012</v>
      </c>
      <c r="C928">
        <v>0</v>
      </c>
      <c r="D928">
        <v>946</v>
      </c>
      <c r="E928">
        <v>5902</v>
      </c>
      <c r="F928">
        <v>3100</v>
      </c>
    </row>
    <row r="929" spans="1:6">
      <c r="A929" s="105">
        <v>33009016140000</v>
      </c>
      <c r="B929">
        <v>2012</v>
      </c>
      <c r="C929">
        <v>0</v>
      </c>
      <c r="D929">
        <v>606</v>
      </c>
      <c r="E929">
        <v>682</v>
      </c>
      <c r="F929">
        <v>3350</v>
      </c>
    </row>
    <row r="930" spans="1:6">
      <c r="A930" s="105">
        <v>33009016230000</v>
      </c>
      <c r="B930">
        <v>2012</v>
      </c>
      <c r="C930">
        <v>0</v>
      </c>
      <c r="D930">
        <v>930</v>
      </c>
      <c r="E930">
        <v>67234</v>
      </c>
      <c r="F930">
        <v>4080</v>
      </c>
    </row>
    <row r="931" spans="1:6">
      <c r="A931" s="105">
        <v>33009016240000</v>
      </c>
      <c r="B931">
        <v>2012</v>
      </c>
      <c r="C931">
        <v>0</v>
      </c>
      <c r="D931">
        <v>287</v>
      </c>
      <c r="E931">
        <v>28770</v>
      </c>
      <c r="F931">
        <v>4253</v>
      </c>
    </row>
    <row r="932" spans="1:6">
      <c r="A932" s="105">
        <v>33009016280000</v>
      </c>
      <c r="B932">
        <v>2012</v>
      </c>
      <c r="C932">
        <v>0</v>
      </c>
      <c r="D932">
        <v>334</v>
      </c>
      <c r="E932">
        <v>633</v>
      </c>
      <c r="F932">
        <v>3250</v>
      </c>
    </row>
    <row r="933" spans="1:6">
      <c r="A933" s="105">
        <v>33009016340000</v>
      </c>
      <c r="B933">
        <v>2012</v>
      </c>
      <c r="C933">
        <v>0</v>
      </c>
      <c r="D933">
        <v>940</v>
      </c>
      <c r="E933">
        <v>30584</v>
      </c>
      <c r="F933">
        <v>3335</v>
      </c>
    </row>
    <row r="934" spans="1:6">
      <c r="A934" s="105">
        <v>33009016360000</v>
      </c>
      <c r="B934">
        <v>2012</v>
      </c>
      <c r="C934">
        <v>0</v>
      </c>
      <c r="D934">
        <v>479</v>
      </c>
      <c r="E934">
        <v>3195</v>
      </c>
      <c r="F934">
        <v>3180</v>
      </c>
    </row>
    <row r="935" spans="1:6">
      <c r="A935" s="105">
        <v>33009016560000</v>
      </c>
      <c r="B935">
        <v>2012</v>
      </c>
      <c r="C935">
        <v>0</v>
      </c>
      <c r="D935">
        <v>2593</v>
      </c>
      <c r="E935">
        <v>30251</v>
      </c>
      <c r="F935">
        <v>3140</v>
      </c>
    </row>
    <row r="936" spans="1:6">
      <c r="A936" s="105">
        <v>33009016570000</v>
      </c>
      <c r="B936">
        <v>2012</v>
      </c>
      <c r="C936">
        <v>0</v>
      </c>
      <c r="D936">
        <v>447</v>
      </c>
      <c r="E936">
        <v>128345</v>
      </c>
      <c r="F936">
        <v>4428</v>
      </c>
    </row>
    <row r="937" spans="1:6">
      <c r="A937" s="105">
        <v>33009016580000</v>
      </c>
      <c r="B937">
        <v>2012</v>
      </c>
      <c r="C937">
        <v>0</v>
      </c>
      <c r="D937">
        <v>1341</v>
      </c>
      <c r="E937">
        <v>76841</v>
      </c>
      <c r="F937">
        <v>4450</v>
      </c>
    </row>
    <row r="938" spans="1:6">
      <c r="A938" s="105">
        <v>33009016610000</v>
      </c>
      <c r="B938">
        <v>2012</v>
      </c>
      <c r="C938">
        <v>0</v>
      </c>
      <c r="D938">
        <v>977</v>
      </c>
      <c r="E938">
        <v>78734</v>
      </c>
      <c r="F938">
        <v>4450</v>
      </c>
    </row>
    <row r="939" spans="1:6">
      <c r="A939" s="105">
        <v>33009016620000</v>
      </c>
      <c r="B939">
        <v>2012</v>
      </c>
      <c r="C939">
        <v>0</v>
      </c>
      <c r="D939">
        <v>2450</v>
      </c>
      <c r="E939">
        <v>40726</v>
      </c>
      <c r="F939">
        <v>4000</v>
      </c>
    </row>
    <row r="940" spans="1:6">
      <c r="A940" s="105">
        <v>33009016650000</v>
      </c>
      <c r="B940">
        <v>2012</v>
      </c>
      <c r="C940">
        <v>0</v>
      </c>
      <c r="D940">
        <v>2155</v>
      </c>
      <c r="E940">
        <v>69979</v>
      </c>
      <c r="F940">
        <v>4450</v>
      </c>
    </row>
    <row r="941" spans="1:6">
      <c r="A941" s="105">
        <v>33009016900000</v>
      </c>
      <c r="B941">
        <v>2012</v>
      </c>
      <c r="C941">
        <v>0</v>
      </c>
      <c r="D941">
        <v>1102</v>
      </c>
      <c r="E941">
        <v>449</v>
      </c>
      <c r="F941">
        <v>4050</v>
      </c>
    </row>
    <row r="942" spans="1:6">
      <c r="A942" s="105">
        <v>33009016990000</v>
      </c>
      <c r="B942">
        <v>2012</v>
      </c>
      <c r="C942">
        <v>0</v>
      </c>
      <c r="D942">
        <v>2097</v>
      </c>
      <c r="E942">
        <v>777</v>
      </c>
      <c r="F942">
        <v>3340</v>
      </c>
    </row>
    <row r="943" spans="1:6">
      <c r="A943" s="105">
        <v>33009017020000</v>
      </c>
      <c r="B943">
        <v>2012</v>
      </c>
      <c r="C943">
        <v>0</v>
      </c>
      <c r="D943">
        <v>2098</v>
      </c>
      <c r="E943">
        <v>30526</v>
      </c>
      <c r="F943">
        <v>4094</v>
      </c>
    </row>
    <row r="944" spans="1:6">
      <c r="A944" s="105">
        <v>33009017030000</v>
      </c>
      <c r="B944">
        <v>2012</v>
      </c>
      <c r="C944">
        <v>0</v>
      </c>
      <c r="D944">
        <v>697</v>
      </c>
      <c r="E944">
        <v>51799</v>
      </c>
      <c r="F944">
        <v>4100</v>
      </c>
    </row>
    <row r="945" spans="1:6">
      <c r="A945" s="105">
        <v>33009017040000</v>
      </c>
      <c r="B945">
        <v>2012</v>
      </c>
      <c r="C945">
        <v>0</v>
      </c>
      <c r="D945">
        <v>1367</v>
      </c>
      <c r="E945">
        <v>38959</v>
      </c>
      <c r="F945">
        <v>4100</v>
      </c>
    </row>
    <row r="946" spans="1:6">
      <c r="A946" s="105">
        <v>33009017090000</v>
      </c>
      <c r="B946">
        <v>2012</v>
      </c>
      <c r="C946">
        <v>0</v>
      </c>
      <c r="D946">
        <v>788</v>
      </c>
      <c r="E946">
        <v>6667</v>
      </c>
      <c r="F946">
        <v>3330</v>
      </c>
    </row>
    <row r="947" spans="1:6">
      <c r="A947" s="105">
        <v>33009017100000</v>
      </c>
      <c r="B947">
        <v>2012</v>
      </c>
      <c r="C947">
        <v>0</v>
      </c>
      <c r="D947">
        <v>926</v>
      </c>
      <c r="E947">
        <v>36316</v>
      </c>
      <c r="F947">
        <v>4025</v>
      </c>
    </row>
    <row r="948" spans="1:6">
      <c r="A948" s="105">
        <v>33009017140000</v>
      </c>
      <c r="B948">
        <v>2012</v>
      </c>
      <c r="C948">
        <v>0</v>
      </c>
      <c r="D948">
        <v>1970</v>
      </c>
      <c r="E948">
        <v>42970</v>
      </c>
      <c r="F948">
        <v>4138</v>
      </c>
    </row>
    <row r="949" spans="1:6">
      <c r="A949" s="105">
        <v>33009017150000</v>
      </c>
      <c r="B949">
        <v>2012</v>
      </c>
      <c r="C949">
        <v>0</v>
      </c>
      <c r="D949">
        <v>2563</v>
      </c>
      <c r="E949">
        <v>1639</v>
      </c>
      <c r="F949">
        <v>3150</v>
      </c>
    </row>
    <row r="950" spans="1:6">
      <c r="A950" s="105">
        <v>33009017210000</v>
      </c>
      <c r="B950">
        <v>2012</v>
      </c>
      <c r="C950">
        <v>0</v>
      </c>
      <c r="D950">
        <v>573</v>
      </c>
      <c r="E950">
        <v>7681</v>
      </c>
      <c r="F950">
        <v>3525</v>
      </c>
    </row>
    <row r="951" spans="1:6">
      <c r="A951" s="105">
        <v>33009017300000</v>
      </c>
      <c r="B951">
        <v>2012</v>
      </c>
      <c r="C951">
        <v>0</v>
      </c>
      <c r="D951">
        <v>0</v>
      </c>
      <c r="E951">
        <v>0</v>
      </c>
      <c r="F951">
        <v>4075</v>
      </c>
    </row>
    <row r="952" spans="1:6">
      <c r="A952" s="105">
        <v>33009017380000</v>
      </c>
      <c r="B952">
        <v>2012</v>
      </c>
      <c r="C952">
        <v>0</v>
      </c>
      <c r="D952">
        <v>636</v>
      </c>
      <c r="E952">
        <v>1695</v>
      </c>
      <c r="F952">
        <v>3400</v>
      </c>
    </row>
    <row r="953" spans="1:6">
      <c r="A953" s="105">
        <v>33009017430000</v>
      </c>
      <c r="B953">
        <v>2012</v>
      </c>
      <c r="C953">
        <v>0</v>
      </c>
      <c r="D953">
        <v>1694</v>
      </c>
      <c r="E953">
        <v>37870</v>
      </c>
      <c r="F953">
        <v>4025</v>
      </c>
    </row>
    <row r="954" spans="1:6">
      <c r="A954" s="105">
        <v>33009017480000</v>
      </c>
      <c r="B954">
        <v>2012</v>
      </c>
      <c r="C954">
        <v>383</v>
      </c>
      <c r="D954">
        <v>4429</v>
      </c>
      <c r="E954">
        <v>48897</v>
      </c>
      <c r="F954">
        <v>3303</v>
      </c>
    </row>
    <row r="955" spans="1:6">
      <c r="A955" s="105">
        <v>33009017600000</v>
      </c>
      <c r="B955">
        <v>2012</v>
      </c>
      <c r="C955">
        <v>0</v>
      </c>
      <c r="D955">
        <v>939</v>
      </c>
      <c r="E955">
        <v>103019</v>
      </c>
      <c r="F955">
        <v>4078</v>
      </c>
    </row>
    <row r="956" spans="1:6">
      <c r="A956" s="105">
        <v>33009017650000</v>
      </c>
      <c r="B956">
        <v>2012</v>
      </c>
      <c r="C956">
        <v>0</v>
      </c>
      <c r="D956">
        <v>762</v>
      </c>
      <c r="E956">
        <v>1791</v>
      </c>
      <c r="F956">
        <v>3280</v>
      </c>
    </row>
    <row r="957" spans="1:6">
      <c r="A957" s="105">
        <v>33009017660000</v>
      </c>
      <c r="B957">
        <v>2012</v>
      </c>
      <c r="C957">
        <v>0</v>
      </c>
      <c r="D957">
        <v>3101</v>
      </c>
      <c r="E957">
        <v>30757</v>
      </c>
      <c r="F957">
        <v>3310</v>
      </c>
    </row>
    <row r="958" spans="1:6">
      <c r="A958" s="105">
        <v>33009017740000</v>
      </c>
      <c r="B958">
        <v>2012</v>
      </c>
      <c r="C958">
        <v>0</v>
      </c>
      <c r="D958">
        <v>1096</v>
      </c>
      <c r="E958">
        <v>1345</v>
      </c>
      <c r="F958">
        <v>3365</v>
      </c>
    </row>
    <row r="959" spans="1:6">
      <c r="A959" s="105">
        <v>33009017770000</v>
      </c>
      <c r="B959">
        <v>2012</v>
      </c>
      <c r="C959">
        <v>372</v>
      </c>
      <c r="D959">
        <v>772</v>
      </c>
      <c r="E959">
        <v>103240</v>
      </c>
      <c r="F959">
        <v>3190</v>
      </c>
    </row>
    <row r="960" spans="1:6">
      <c r="A960" s="105">
        <v>33009017780000</v>
      </c>
      <c r="B960">
        <v>2012</v>
      </c>
      <c r="C960">
        <v>0</v>
      </c>
      <c r="D960">
        <v>1523</v>
      </c>
      <c r="E960">
        <v>22263</v>
      </c>
      <c r="F960">
        <v>3320</v>
      </c>
    </row>
    <row r="961" spans="1:6">
      <c r="A961" s="105">
        <v>33009017790000</v>
      </c>
      <c r="B961">
        <v>2012</v>
      </c>
      <c r="C961">
        <v>0</v>
      </c>
      <c r="D961">
        <v>642</v>
      </c>
      <c r="E961">
        <v>12769</v>
      </c>
      <c r="F961">
        <v>3315</v>
      </c>
    </row>
    <row r="962" spans="1:6">
      <c r="A962" s="105">
        <v>33009017810000</v>
      </c>
      <c r="B962">
        <v>2012</v>
      </c>
      <c r="C962">
        <v>0</v>
      </c>
      <c r="D962">
        <v>758</v>
      </c>
      <c r="E962">
        <v>905</v>
      </c>
      <c r="F962">
        <v>3299</v>
      </c>
    </row>
    <row r="963" spans="1:6">
      <c r="A963" s="105">
        <v>33009017830000</v>
      </c>
      <c r="B963">
        <v>2012</v>
      </c>
      <c r="C963">
        <v>75</v>
      </c>
      <c r="D963">
        <v>1422</v>
      </c>
      <c r="E963">
        <v>91216</v>
      </c>
      <c r="F963">
        <v>4100</v>
      </c>
    </row>
    <row r="964" spans="1:6">
      <c r="A964" s="105">
        <v>33009017890000</v>
      </c>
      <c r="B964">
        <v>2012</v>
      </c>
      <c r="C964">
        <v>0</v>
      </c>
      <c r="D964">
        <v>2144</v>
      </c>
      <c r="E964">
        <v>91328</v>
      </c>
      <c r="F964">
        <v>4565</v>
      </c>
    </row>
    <row r="965" spans="1:6">
      <c r="A965" s="105">
        <v>33009017900000</v>
      </c>
      <c r="B965">
        <v>2012</v>
      </c>
      <c r="C965">
        <v>0</v>
      </c>
      <c r="D965">
        <v>4077</v>
      </c>
      <c r="E965">
        <v>87212</v>
      </c>
      <c r="F965">
        <v>4619</v>
      </c>
    </row>
    <row r="966" spans="1:6">
      <c r="A966" s="105">
        <v>33009017930000</v>
      </c>
      <c r="B966">
        <v>2012</v>
      </c>
      <c r="C966">
        <v>0</v>
      </c>
      <c r="D966">
        <v>793</v>
      </c>
      <c r="E966">
        <v>32758</v>
      </c>
      <c r="F966">
        <v>3856</v>
      </c>
    </row>
    <row r="967" spans="1:6">
      <c r="A967" s="105">
        <v>33009017940000</v>
      </c>
      <c r="B967">
        <v>2012</v>
      </c>
      <c r="C967">
        <v>0</v>
      </c>
      <c r="D967">
        <v>2248</v>
      </c>
      <c r="E967">
        <v>2296</v>
      </c>
      <c r="F967">
        <v>3300</v>
      </c>
    </row>
    <row r="968" spans="1:6">
      <c r="A968" s="105">
        <v>33009017980000</v>
      </c>
      <c r="B968">
        <v>2012</v>
      </c>
      <c r="C968">
        <v>0</v>
      </c>
      <c r="D968">
        <v>1192</v>
      </c>
      <c r="E968">
        <v>18863</v>
      </c>
      <c r="F968">
        <v>3969</v>
      </c>
    </row>
    <row r="969" spans="1:6">
      <c r="A969" s="105">
        <v>33009017990000</v>
      </c>
      <c r="B969">
        <v>2012</v>
      </c>
      <c r="C969">
        <v>985</v>
      </c>
      <c r="D969">
        <v>3649</v>
      </c>
      <c r="E969">
        <v>406634</v>
      </c>
      <c r="F969">
        <v>3200</v>
      </c>
    </row>
    <row r="970" spans="1:6">
      <c r="A970" s="105">
        <v>33009018000000</v>
      </c>
      <c r="B970">
        <v>2012</v>
      </c>
      <c r="C970">
        <v>994</v>
      </c>
      <c r="D970">
        <v>2716</v>
      </c>
      <c r="E970">
        <v>134587</v>
      </c>
      <c r="F970">
        <v>3155</v>
      </c>
    </row>
    <row r="971" spans="1:6">
      <c r="A971" s="105">
        <v>33009018020000</v>
      </c>
      <c r="B971">
        <v>2012</v>
      </c>
      <c r="C971">
        <v>0</v>
      </c>
      <c r="D971">
        <v>0</v>
      </c>
      <c r="E971">
        <v>0</v>
      </c>
      <c r="F971">
        <v>3315</v>
      </c>
    </row>
    <row r="972" spans="1:6">
      <c r="A972" s="105">
        <v>33009018050000</v>
      </c>
      <c r="B972">
        <v>2012</v>
      </c>
      <c r="C972">
        <v>704</v>
      </c>
      <c r="D972">
        <v>2374</v>
      </c>
      <c r="E972">
        <v>81105</v>
      </c>
      <c r="F972">
        <v>4650</v>
      </c>
    </row>
    <row r="973" spans="1:6">
      <c r="A973" s="105">
        <v>33009018060000</v>
      </c>
      <c r="B973">
        <v>2012</v>
      </c>
      <c r="C973">
        <v>0</v>
      </c>
      <c r="D973">
        <v>1869</v>
      </c>
      <c r="E973">
        <v>38900</v>
      </c>
      <c r="F973">
        <v>3280</v>
      </c>
    </row>
    <row r="974" spans="1:6">
      <c r="A974" s="105">
        <v>33009018080000</v>
      </c>
      <c r="B974">
        <v>2012</v>
      </c>
      <c r="C974">
        <v>787</v>
      </c>
      <c r="D974">
        <v>3486</v>
      </c>
      <c r="E974">
        <v>18070</v>
      </c>
      <c r="F974">
        <v>3317</v>
      </c>
    </row>
    <row r="975" spans="1:6">
      <c r="A975" s="105">
        <v>33009018090000</v>
      </c>
      <c r="B975">
        <v>2012</v>
      </c>
      <c r="C975">
        <v>661</v>
      </c>
      <c r="D975">
        <v>3037</v>
      </c>
      <c r="E975">
        <v>567263</v>
      </c>
      <c r="F975">
        <v>3200</v>
      </c>
    </row>
    <row r="976" spans="1:6">
      <c r="A976" s="105">
        <v>33009018110000</v>
      </c>
      <c r="B976">
        <v>2012</v>
      </c>
      <c r="C976">
        <v>982</v>
      </c>
      <c r="D976">
        <v>4392</v>
      </c>
      <c r="E976">
        <v>24860</v>
      </c>
      <c r="F976">
        <v>3315</v>
      </c>
    </row>
    <row r="977" spans="1:6">
      <c r="A977" s="105">
        <v>33009018120000</v>
      </c>
      <c r="B977">
        <v>2012</v>
      </c>
      <c r="C977">
        <v>152</v>
      </c>
      <c r="D977">
        <v>469</v>
      </c>
      <c r="E977">
        <v>16354</v>
      </c>
      <c r="F977">
        <v>3315</v>
      </c>
    </row>
    <row r="978" spans="1:6">
      <c r="A978" s="105">
        <v>33009018130000</v>
      </c>
      <c r="B978">
        <v>2012</v>
      </c>
      <c r="C978">
        <v>830</v>
      </c>
      <c r="D978">
        <v>1054</v>
      </c>
      <c r="E978">
        <v>58926</v>
      </c>
      <c r="F978">
        <v>3192</v>
      </c>
    </row>
    <row r="979" spans="1:6">
      <c r="A979" s="105">
        <v>33009018140000</v>
      </c>
      <c r="B979">
        <v>2012</v>
      </c>
      <c r="C979">
        <v>1114</v>
      </c>
      <c r="D979">
        <v>2882</v>
      </c>
      <c r="E979">
        <v>189899</v>
      </c>
      <c r="F979">
        <v>3200</v>
      </c>
    </row>
    <row r="980" spans="1:6">
      <c r="A980" s="105">
        <v>33009018170000</v>
      </c>
      <c r="B980">
        <v>2012</v>
      </c>
      <c r="C980">
        <v>667</v>
      </c>
      <c r="D980">
        <v>2829</v>
      </c>
      <c r="E980">
        <v>323872</v>
      </c>
      <c r="F980">
        <v>3200</v>
      </c>
    </row>
    <row r="981" spans="1:6">
      <c r="A981" s="105">
        <v>33009018190000</v>
      </c>
      <c r="B981">
        <v>2012</v>
      </c>
      <c r="C981">
        <v>715</v>
      </c>
      <c r="D981">
        <v>3322</v>
      </c>
      <c r="E981">
        <v>384670</v>
      </c>
      <c r="F981">
        <v>3182</v>
      </c>
    </row>
    <row r="982" spans="1:6">
      <c r="A982" s="105">
        <v>33009018200000</v>
      </c>
      <c r="B982">
        <v>2012</v>
      </c>
      <c r="C982">
        <v>735</v>
      </c>
      <c r="D982">
        <v>3241</v>
      </c>
      <c r="E982">
        <v>69290</v>
      </c>
      <c r="F982">
        <v>4650</v>
      </c>
    </row>
    <row r="983" spans="1:6">
      <c r="A983" s="105">
        <v>33009018210000</v>
      </c>
      <c r="B983">
        <v>2012</v>
      </c>
      <c r="C983">
        <v>640</v>
      </c>
      <c r="D983">
        <v>2351</v>
      </c>
      <c r="E983">
        <v>96760</v>
      </c>
      <c r="F983">
        <v>4700</v>
      </c>
    </row>
    <row r="984" spans="1:6">
      <c r="A984" s="105">
        <v>33009018220000</v>
      </c>
      <c r="B984">
        <v>2012</v>
      </c>
      <c r="C984">
        <v>0</v>
      </c>
      <c r="D984">
        <v>0</v>
      </c>
      <c r="E984">
        <v>0</v>
      </c>
      <c r="F984">
        <v>3300</v>
      </c>
    </row>
    <row r="985" spans="1:6">
      <c r="A985" s="105">
        <v>33009018270000</v>
      </c>
      <c r="B985">
        <v>2012</v>
      </c>
      <c r="C985">
        <v>733</v>
      </c>
      <c r="D985">
        <v>2244</v>
      </c>
      <c r="E985">
        <v>22216</v>
      </c>
      <c r="F985">
        <v>3298</v>
      </c>
    </row>
    <row r="986" spans="1:6">
      <c r="A986" s="105">
        <v>33009018320000</v>
      </c>
      <c r="B986">
        <v>2012</v>
      </c>
      <c r="C986">
        <v>0</v>
      </c>
      <c r="D986">
        <v>2684</v>
      </c>
      <c r="E986">
        <v>23744</v>
      </c>
      <c r="F986">
        <v>3250</v>
      </c>
    </row>
    <row r="987" spans="1:6">
      <c r="A987" s="105">
        <v>33009018330000</v>
      </c>
      <c r="B987">
        <v>2012</v>
      </c>
      <c r="C987">
        <v>0</v>
      </c>
      <c r="D987">
        <v>0</v>
      </c>
      <c r="E987">
        <v>0</v>
      </c>
      <c r="F987">
        <v>4700</v>
      </c>
    </row>
    <row r="988" spans="1:6">
      <c r="A988" s="105">
        <v>33009018350000</v>
      </c>
      <c r="B988">
        <v>2012</v>
      </c>
      <c r="C988">
        <v>536</v>
      </c>
      <c r="D988">
        <v>764</v>
      </c>
      <c r="E988">
        <v>53995</v>
      </c>
      <c r="F988">
        <v>4650</v>
      </c>
    </row>
    <row r="989" spans="1:6">
      <c r="A989" s="105">
        <v>33009018360000</v>
      </c>
      <c r="B989">
        <v>2012</v>
      </c>
      <c r="C989">
        <v>0</v>
      </c>
      <c r="D989">
        <v>0</v>
      </c>
      <c r="E989">
        <v>0</v>
      </c>
      <c r="F989">
        <v>3200</v>
      </c>
    </row>
    <row r="990" spans="1:6">
      <c r="A990" s="105">
        <v>33009018370000</v>
      </c>
      <c r="B990">
        <v>2012</v>
      </c>
      <c r="C990">
        <v>861</v>
      </c>
      <c r="D990">
        <v>3141</v>
      </c>
      <c r="E990">
        <v>267297</v>
      </c>
      <c r="F990">
        <v>3200</v>
      </c>
    </row>
    <row r="991" spans="1:6">
      <c r="A991" s="105">
        <v>33009018400000</v>
      </c>
      <c r="B991">
        <v>2012</v>
      </c>
      <c r="C991">
        <v>0</v>
      </c>
      <c r="D991">
        <v>1768</v>
      </c>
      <c r="E991">
        <v>6728</v>
      </c>
      <c r="F991">
        <v>3515</v>
      </c>
    </row>
    <row r="992" spans="1:6">
      <c r="A992" s="105">
        <v>33009018410000</v>
      </c>
      <c r="B992">
        <v>2012</v>
      </c>
      <c r="C992">
        <v>0</v>
      </c>
      <c r="D992">
        <v>1180</v>
      </c>
      <c r="E992">
        <v>127616</v>
      </c>
      <c r="F992">
        <v>3215</v>
      </c>
    </row>
    <row r="993" spans="1:6">
      <c r="A993" s="105">
        <v>33009018530000</v>
      </c>
      <c r="B993">
        <v>2012</v>
      </c>
      <c r="C993">
        <v>974</v>
      </c>
      <c r="D993">
        <v>1517</v>
      </c>
      <c r="E993">
        <v>39755</v>
      </c>
      <c r="F993">
        <v>3710</v>
      </c>
    </row>
    <row r="994" spans="1:6">
      <c r="A994" s="105">
        <v>33009018570000</v>
      </c>
      <c r="B994">
        <v>2012</v>
      </c>
      <c r="C994">
        <v>0</v>
      </c>
      <c r="D994">
        <v>0</v>
      </c>
      <c r="E994">
        <v>0</v>
      </c>
      <c r="F994">
        <v>3710</v>
      </c>
    </row>
    <row r="995" spans="1:6">
      <c r="A995" s="105">
        <v>33009018590000</v>
      </c>
      <c r="B995">
        <v>2012</v>
      </c>
      <c r="C995">
        <v>1098</v>
      </c>
      <c r="D995">
        <v>3308</v>
      </c>
      <c r="E995">
        <v>12540</v>
      </c>
      <c r="F995">
        <v>3300</v>
      </c>
    </row>
    <row r="996" spans="1:6">
      <c r="A996" s="105">
        <v>33009018600000</v>
      </c>
      <c r="B996">
        <v>2012</v>
      </c>
      <c r="C996">
        <v>201</v>
      </c>
      <c r="D996">
        <v>2287</v>
      </c>
      <c r="E996">
        <v>9292</v>
      </c>
      <c r="F996">
        <v>3284</v>
      </c>
    </row>
    <row r="997" spans="1:6">
      <c r="A997" s="105">
        <v>33009018700000</v>
      </c>
      <c r="B997">
        <v>2012</v>
      </c>
      <c r="C997">
        <v>0</v>
      </c>
      <c r="D997">
        <v>1309</v>
      </c>
      <c r="E997">
        <v>5124</v>
      </c>
      <c r="F997">
        <v>3250</v>
      </c>
    </row>
    <row r="998" spans="1:6">
      <c r="A998" s="105">
        <v>33009018870000</v>
      </c>
      <c r="B998">
        <v>2012</v>
      </c>
      <c r="C998">
        <v>0</v>
      </c>
      <c r="D998">
        <v>0</v>
      </c>
      <c r="E998">
        <v>0</v>
      </c>
      <c r="F998">
        <v>3180</v>
      </c>
    </row>
    <row r="999" spans="1:6">
      <c r="A999" s="105">
        <v>33009018910000</v>
      </c>
      <c r="B999">
        <v>2012</v>
      </c>
      <c r="C999">
        <v>0</v>
      </c>
      <c r="D999">
        <v>1660</v>
      </c>
      <c r="E999">
        <v>0</v>
      </c>
      <c r="F999">
        <v>3400</v>
      </c>
    </row>
    <row r="1000" spans="1:6">
      <c r="A1000" s="105">
        <v>33009018930000</v>
      </c>
      <c r="B1000">
        <v>2012</v>
      </c>
      <c r="C1000">
        <v>66</v>
      </c>
      <c r="D1000">
        <v>1245</v>
      </c>
      <c r="E1000">
        <v>31521</v>
      </c>
      <c r="F1000">
        <v>4100</v>
      </c>
    </row>
    <row r="1001" spans="1:6">
      <c r="A1001" s="105">
        <v>33009018980000</v>
      </c>
      <c r="B1001">
        <v>2012</v>
      </c>
      <c r="C1001">
        <v>0</v>
      </c>
      <c r="D1001">
        <v>896</v>
      </c>
      <c r="E1001">
        <v>31094</v>
      </c>
      <c r="F1001">
        <v>3350</v>
      </c>
    </row>
    <row r="1002" spans="1:6">
      <c r="A1002" s="105">
        <v>33009019030000</v>
      </c>
      <c r="B1002">
        <v>2012</v>
      </c>
      <c r="C1002">
        <v>0</v>
      </c>
      <c r="D1002">
        <v>0</v>
      </c>
      <c r="E1002">
        <v>0</v>
      </c>
      <c r="F1002">
        <v>3202</v>
      </c>
    </row>
    <row r="1003" spans="1:6">
      <c r="A1003" s="105">
        <v>33009019040000</v>
      </c>
      <c r="B1003">
        <v>2012</v>
      </c>
      <c r="C1003">
        <v>552</v>
      </c>
      <c r="D1003">
        <v>1944</v>
      </c>
      <c r="E1003">
        <v>53994</v>
      </c>
      <c r="F1003">
        <v>3710</v>
      </c>
    </row>
    <row r="1004" spans="1:6">
      <c r="A1004" s="105">
        <v>33009019050000</v>
      </c>
      <c r="B1004">
        <v>2012</v>
      </c>
      <c r="C1004">
        <v>0</v>
      </c>
      <c r="D1004">
        <v>0</v>
      </c>
      <c r="E1004">
        <v>0</v>
      </c>
      <c r="F1004">
        <v>3200</v>
      </c>
    </row>
    <row r="1005" spans="1:6">
      <c r="A1005" s="105">
        <v>33009019060000</v>
      </c>
      <c r="B1005">
        <v>2012</v>
      </c>
      <c r="C1005">
        <v>0</v>
      </c>
      <c r="D1005">
        <v>1279</v>
      </c>
      <c r="E1005">
        <v>2121</v>
      </c>
      <c r="F1005">
        <v>3400</v>
      </c>
    </row>
    <row r="1006" spans="1:6">
      <c r="A1006" s="105">
        <v>33009019090000</v>
      </c>
      <c r="B1006">
        <v>2012</v>
      </c>
      <c r="C1006">
        <v>0</v>
      </c>
      <c r="D1006">
        <v>4346</v>
      </c>
      <c r="E1006">
        <v>15850</v>
      </c>
      <c r="F1006">
        <v>3335</v>
      </c>
    </row>
    <row r="1007" spans="1:6">
      <c r="A1007" s="105">
        <v>33009019120000</v>
      </c>
      <c r="B1007">
        <v>2012</v>
      </c>
      <c r="C1007">
        <v>0</v>
      </c>
      <c r="D1007">
        <v>1343</v>
      </c>
      <c r="E1007">
        <v>26344</v>
      </c>
      <c r="F1007">
        <v>3350</v>
      </c>
    </row>
    <row r="1008" spans="1:6">
      <c r="A1008" s="105">
        <v>33009019190000</v>
      </c>
      <c r="B1008">
        <v>2012</v>
      </c>
      <c r="C1008">
        <v>0</v>
      </c>
      <c r="D1008">
        <v>530</v>
      </c>
      <c r="E1008">
        <v>25922</v>
      </c>
      <c r="F1008">
        <v>3310</v>
      </c>
    </row>
    <row r="1009" spans="1:6">
      <c r="A1009" s="105">
        <v>33009019200000</v>
      </c>
      <c r="B1009">
        <v>2012</v>
      </c>
      <c r="C1009">
        <v>0</v>
      </c>
      <c r="D1009">
        <v>916</v>
      </c>
      <c r="E1009">
        <v>567</v>
      </c>
      <c r="F1009">
        <v>3300</v>
      </c>
    </row>
    <row r="1010" spans="1:6">
      <c r="A1010" s="105">
        <v>33009019230000</v>
      </c>
      <c r="B1010">
        <v>2012</v>
      </c>
      <c r="C1010">
        <v>292</v>
      </c>
      <c r="D1010">
        <v>3364</v>
      </c>
      <c r="E1010">
        <v>37329</v>
      </c>
      <c r="F1010">
        <v>3350</v>
      </c>
    </row>
    <row r="1011" spans="1:6">
      <c r="A1011" s="105">
        <v>33009019260000</v>
      </c>
      <c r="B1011">
        <v>2012</v>
      </c>
      <c r="C1011">
        <v>752</v>
      </c>
      <c r="D1011">
        <v>2936</v>
      </c>
      <c r="E1011">
        <v>40836</v>
      </c>
      <c r="F1011">
        <v>3700</v>
      </c>
    </row>
    <row r="1012" spans="1:6">
      <c r="A1012" s="105">
        <v>33009019310000</v>
      </c>
      <c r="B1012">
        <v>2012</v>
      </c>
      <c r="C1012">
        <v>0</v>
      </c>
      <c r="D1012">
        <v>5803</v>
      </c>
      <c r="E1012">
        <v>22010</v>
      </c>
      <c r="F1012">
        <v>4600</v>
      </c>
    </row>
    <row r="1013" spans="1:6">
      <c r="A1013" s="105">
        <v>33009019320000</v>
      </c>
      <c r="B1013">
        <v>2012</v>
      </c>
      <c r="C1013">
        <v>356</v>
      </c>
      <c r="D1013">
        <v>2821</v>
      </c>
      <c r="E1013">
        <v>8108</v>
      </c>
      <c r="F1013">
        <v>4900</v>
      </c>
    </row>
    <row r="1014" spans="1:6">
      <c r="A1014" s="105">
        <v>33009019360000</v>
      </c>
      <c r="B1014">
        <v>2012</v>
      </c>
      <c r="C1014">
        <v>63</v>
      </c>
      <c r="D1014">
        <v>1324</v>
      </c>
      <c r="E1014">
        <v>21464</v>
      </c>
      <c r="F1014">
        <v>4900</v>
      </c>
    </row>
    <row r="1015" spans="1:6">
      <c r="A1015" s="105">
        <v>33009019480000</v>
      </c>
      <c r="B1015">
        <v>2012</v>
      </c>
      <c r="C1015">
        <v>0</v>
      </c>
      <c r="D1015">
        <v>542</v>
      </c>
      <c r="E1015">
        <v>611</v>
      </c>
      <c r="F1015">
        <v>3480</v>
      </c>
    </row>
    <row r="1016" spans="1:6">
      <c r="A1016" s="105">
        <v>33009019540000</v>
      </c>
      <c r="B1016">
        <v>2012</v>
      </c>
      <c r="C1016">
        <v>1337</v>
      </c>
      <c r="D1016">
        <v>1654</v>
      </c>
      <c r="E1016">
        <v>10147</v>
      </c>
      <c r="F1016">
        <v>4800</v>
      </c>
    </row>
    <row r="1017" spans="1:6">
      <c r="A1017" s="105">
        <v>33009019550000</v>
      </c>
      <c r="B1017">
        <v>2012</v>
      </c>
      <c r="C1017">
        <v>111</v>
      </c>
      <c r="D1017">
        <v>2087</v>
      </c>
      <c r="E1017">
        <v>111507</v>
      </c>
      <c r="F1017">
        <v>6186</v>
      </c>
    </row>
    <row r="1018" spans="1:6">
      <c r="A1018" s="105">
        <v>33009019560000</v>
      </c>
      <c r="B1018">
        <v>2012</v>
      </c>
      <c r="C1018">
        <v>180</v>
      </c>
      <c r="D1018">
        <v>3424</v>
      </c>
      <c r="E1018">
        <v>108868</v>
      </c>
      <c r="F1018">
        <v>6270</v>
      </c>
    </row>
    <row r="1019" spans="1:6">
      <c r="A1019" s="105">
        <v>33009019570000</v>
      </c>
      <c r="B1019">
        <v>2012</v>
      </c>
      <c r="C1019">
        <v>0</v>
      </c>
      <c r="D1019">
        <v>681</v>
      </c>
      <c r="E1019">
        <v>29573</v>
      </c>
      <c r="F1019">
        <v>3324</v>
      </c>
    </row>
    <row r="1020" spans="1:6">
      <c r="A1020" s="105">
        <v>33009019580000</v>
      </c>
      <c r="B1020">
        <v>2012</v>
      </c>
      <c r="C1020">
        <v>0</v>
      </c>
      <c r="D1020">
        <v>1855</v>
      </c>
      <c r="E1020">
        <v>48669</v>
      </c>
      <c r="F1020">
        <v>3900</v>
      </c>
    </row>
    <row r="1021" spans="1:6">
      <c r="A1021" s="105">
        <v>33009019590000</v>
      </c>
      <c r="B1021">
        <v>2012</v>
      </c>
      <c r="C1021">
        <v>169</v>
      </c>
      <c r="D1021">
        <v>3203</v>
      </c>
      <c r="E1021">
        <v>96745</v>
      </c>
      <c r="F1021">
        <v>5565</v>
      </c>
    </row>
    <row r="1022" spans="1:6">
      <c r="A1022" s="105">
        <v>33009019600000</v>
      </c>
      <c r="B1022">
        <v>2012</v>
      </c>
      <c r="C1022">
        <v>62</v>
      </c>
      <c r="D1022">
        <v>1177</v>
      </c>
      <c r="E1022">
        <v>92128</v>
      </c>
      <c r="F1022">
        <v>5928</v>
      </c>
    </row>
    <row r="1023" spans="1:6">
      <c r="A1023" s="105">
        <v>33009019610000</v>
      </c>
      <c r="B1023">
        <v>2012</v>
      </c>
      <c r="C1023">
        <v>175</v>
      </c>
      <c r="D1023">
        <v>3334</v>
      </c>
      <c r="E1023">
        <v>45063</v>
      </c>
      <c r="F1023">
        <v>6350</v>
      </c>
    </row>
    <row r="1024" spans="1:6">
      <c r="A1024" s="105">
        <v>33009019650000</v>
      </c>
      <c r="B1024">
        <v>2012</v>
      </c>
      <c r="C1024">
        <v>92</v>
      </c>
      <c r="D1024">
        <v>1725</v>
      </c>
      <c r="E1024">
        <v>139817</v>
      </c>
      <c r="F1024">
        <v>5815</v>
      </c>
    </row>
    <row r="1025" spans="1:6">
      <c r="A1025" s="105">
        <v>33009019660000</v>
      </c>
      <c r="B1025">
        <v>2012</v>
      </c>
      <c r="C1025">
        <v>315</v>
      </c>
      <c r="D1025">
        <v>5913</v>
      </c>
      <c r="E1025">
        <v>74962</v>
      </c>
      <c r="F1025">
        <v>5855</v>
      </c>
    </row>
    <row r="1026" spans="1:6">
      <c r="A1026" s="105">
        <v>33009019670000</v>
      </c>
      <c r="B1026">
        <v>2012</v>
      </c>
      <c r="C1026">
        <v>0</v>
      </c>
      <c r="D1026">
        <v>2912</v>
      </c>
      <c r="E1026">
        <v>38714</v>
      </c>
      <c r="F1026">
        <v>5514</v>
      </c>
    </row>
    <row r="1027" spans="1:6">
      <c r="A1027" s="105">
        <v>33009019680000</v>
      </c>
      <c r="B1027">
        <v>2012</v>
      </c>
      <c r="C1027">
        <v>1343</v>
      </c>
      <c r="D1027">
        <v>1427</v>
      </c>
      <c r="E1027">
        <v>50386</v>
      </c>
      <c r="F1027">
        <v>4800</v>
      </c>
    </row>
    <row r="1028" spans="1:6">
      <c r="A1028" s="105">
        <v>33009019700000</v>
      </c>
      <c r="B1028">
        <v>2012</v>
      </c>
      <c r="C1028">
        <v>0</v>
      </c>
      <c r="D1028">
        <v>2765</v>
      </c>
      <c r="E1028">
        <v>46809</v>
      </c>
      <c r="F1028">
        <v>6200</v>
      </c>
    </row>
    <row r="1029" spans="1:6">
      <c r="A1029" s="105">
        <v>33009019730000</v>
      </c>
      <c r="B1029">
        <v>2012</v>
      </c>
      <c r="C1029">
        <v>302</v>
      </c>
      <c r="D1029">
        <v>5668</v>
      </c>
      <c r="E1029">
        <v>44877</v>
      </c>
      <c r="F1029">
        <v>5655</v>
      </c>
    </row>
    <row r="1030" spans="1:6">
      <c r="A1030" s="105">
        <v>33009019740000</v>
      </c>
      <c r="B1030">
        <v>2012</v>
      </c>
      <c r="C1030">
        <v>258</v>
      </c>
      <c r="D1030">
        <v>4872</v>
      </c>
      <c r="E1030">
        <v>18235</v>
      </c>
      <c r="F1030">
        <v>5463</v>
      </c>
    </row>
    <row r="1031" spans="1:6">
      <c r="A1031" s="105">
        <v>33009019750000</v>
      </c>
      <c r="B1031">
        <v>2012</v>
      </c>
      <c r="C1031">
        <v>174</v>
      </c>
      <c r="D1031">
        <v>3308</v>
      </c>
      <c r="E1031">
        <v>20860</v>
      </c>
      <c r="F1031">
        <v>5410</v>
      </c>
    </row>
    <row r="1032" spans="1:6">
      <c r="A1032" s="105">
        <v>33009019760000</v>
      </c>
      <c r="B1032">
        <v>2012</v>
      </c>
      <c r="C1032">
        <v>32</v>
      </c>
      <c r="D1032">
        <v>595</v>
      </c>
      <c r="E1032">
        <v>24571</v>
      </c>
      <c r="F1032">
        <v>5424</v>
      </c>
    </row>
    <row r="1033" spans="1:6">
      <c r="A1033" s="105">
        <v>33009019770000</v>
      </c>
      <c r="B1033">
        <v>2012</v>
      </c>
      <c r="C1033">
        <v>0</v>
      </c>
      <c r="D1033">
        <v>3066</v>
      </c>
      <c r="E1033">
        <v>70144</v>
      </c>
      <c r="F1033">
        <v>6610</v>
      </c>
    </row>
    <row r="1034" spans="1:6">
      <c r="A1034" s="105">
        <v>33009019780000</v>
      </c>
      <c r="B1034">
        <v>2012</v>
      </c>
      <c r="C1034">
        <v>55</v>
      </c>
      <c r="D1034">
        <v>1177</v>
      </c>
      <c r="E1034">
        <v>85925</v>
      </c>
      <c r="F1034">
        <v>5866</v>
      </c>
    </row>
    <row r="1035" spans="1:6">
      <c r="A1035" s="105">
        <v>33009019800000</v>
      </c>
      <c r="B1035">
        <v>2012</v>
      </c>
      <c r="C1035">
        <v>0</v>
      </c>
      <c r="D1035">
        <v>8032</v>
      </c>
      <c r="E1035">
        <v>103770</v>
      </c>
      <c r="F1035">
        <v>7570</v>
      </c>
    </row>
    <row r="1036" spans="1:6">
      <c r="A1036" s="105">
        <v>33009019810000</v>
      </c>
      <c r="B1036">
        <v>2012</v>
      </c>
      <c r="C1036">
        <v>0</v>
      </c>
      <c r="D1036">
        <v>3416</v>
      </c>
      <c r="E1036">
        <v>608987</v>
      </c>
      <c r="F1036">
        <v>6048</v>
      </c>
    </row>
    <row r="1037" spans="1:6">
      <c r="A1037" s="105">
        <v>33009019820000</v>
      </c>
      <c r="B1037">
        <v>2012</v>
      </c>
      <c r="C1037">
        <v>0</v>
      </c>
      <c r="D1037">
        <v>7586</v>
      </c>
      <c r="E1037">
        <v>148981</v>
      </c>
      <c r="F1037">
        <v>6958</v>
      </c>
    </row>
    <row r="1038" spans="1:6">
      <c r="A1038" s="105">
        <v>33009019830000</v>
      </c>
      <c r="B1038">
        <v>2012</v>
      </c>
      <c r="C1038">
        <v>0</v>
      </c>
      <c r="D1038">
        <v>2915</v>
      </c>
      <c r="E1038">
        <v>57707</v>
      </c>
      <c r="F1038">
        <v>5521</v>
      </c>
    </row>
    <row r="1039" spans="1:6">
      <c r="A1039" s="105">
        <v>33009019860000</v>
      </c>
      <c r="B1039">
        <v>2012</v>
      </c>
      <c r="C1039">
        <v>0</v>
      </c>
      <c r="D1039">
        <v>2382</v>
      </c>
      <c r="E1039">
        <v>294228</v>
      </c>
      <c r="F1039">
        <v>5933</v>
      </c>
    </row>
    <row r="1040" spans="1:6">
      <c r="A1040" s="105">
        <v>33009019930000</v>
      </c>
      <c r="B1040">
        <v>2012</v>
      </c>
      <c r="C1040">
        <v>261</v>
      </c>
      <c r="D1040">
        <v>4930</v>
      </c>
      <c r="E1040">
        <v>49213</v>
      </c>
      <c r="F1040">
        <v>5714</v>
      </c>
    </row>
    <row r="1041" spans="1:6">
      <c r="A1041" s="105">
        <v>33009019960000</v>
      </c>
      <c r="B1041">
        <v>2012</v>
      </c>
      <c r="C1041">
        <v>0</v>
      </c>
      <c r="D1041">
        <v>5512</v>
      </c>
      <c r="E1041">
        <v>55072</v>
      </c>
      <c r="F1041">
        <v>8300</v>
      </c>
    </row>
    <row r="1042" spans="1:6">
      <c r="A1042" s="105">
        <v>33009019970000</v>
      </c>
      <c r="B1042">
        <v>2012</v>
      </c>
      <c r="C1042">
        <v>0</v>
      </c>
      <c r="D1042">
        <v>4159</v>
      </c>
      <c r="E1042">
        <v>68553</v>
      </c>
      <c r="F1042">
        <v>6826</v>
      </c>
    </row>
    <row r="1043" spans="1:6">
      <c r="A1043" s="105">
        <v>33009019980000</v>
      </c>
      <c r="B1043">
        <v>2012</v>
      </c>
      <c r="C1043">
        <v>130</v>
      </c>
      <c r="D1043">
        <v>2428</v>
      </c>
      <c r="E1043">
        <v>103365</v>
      </c>
      <c r="F1043">
        <v>5731</v>
      </c>
    </row>
    <row r="1044" spans="1:6">
      <c r="A1044" s="105">
        <v>33009019990000</v>
      </c>
      <c r="B1044">
        <v>2012</v>
      </c>
      <c r="C1044">
        <v>0</v>
      </c>
      <c r="D1044">
        <v>5143</v>
      </c>
      <c r="E1044">
        <v>166983</v>
      </c>
      <c r="F1044">
        <v>5820</v>
      </c>
    </row>
    <row r="1045" spans="1:6">
      <c r="A1045" s="105">
        <v>33009020000000</v>
      </c>
      <c r="B1045">
        <v>2012</v>
      </c>
      <c r="C1045">
        <v>1760</v>
      </c>
      <c r="D1045">
        <v>14196</v>
      </c>
      <c r="E1045">
        <v>444085</v>
      </c>
      <c r="F1045">
        <v>6283</v>
      </c>
    </row>
    <row r="1046" spans="1:6">
      <c r="A1046" s="105">
        <v>33009020010000</v>
      </c>
      <c r="B1046">
        <v>2012</v>
      </c>
      <c r="C1046">
        <v>0</v>
      </c>
      <c r="D1046">
        <v>562</v>
      </c>
      <c r="E1046">
        <v>314</v>
      </c>
      <c r="F1046">
        <v>3310</v>
      </c>
    </row>
    <row r="1047" spans="1:6">
      <c r="A1047" s="105">
        <v>33009020020000</v>
      </c>
      <c r="B1047">
        <v>2012</v>
      </c>
      <c r="C1047">
        <v>0</v>
      </c>
      <c r="D1047">
        <v>1193</v>
      </c>
      <c r="E1047">
        <v>130940</v>
      </c>
      <c r="F1047">
        <v>5603</v>
      </c>
    </row>
    <row r="1048" spans="1:6">
      <c r="A1048" s="105">
        <v>33009020050000</v>
      </c>
      <c r="B1048">
        <v>2012</v>
      </c>
      <c r="C1048">
        <v>0</v>
      </c>
      <c r="D1048">
        <v>5915</v>
      </c>
      <c r="E1048">
        <v>170150</v>
      </c>
      <c r="F1048">
        <v>8100</v>
      </c>
    </row>
    <row r="1049" spans="1:6">
      <c r="A1049" s="105">
        <v>33009020060000</v>
      </c>
      <c r="B1049">
        <v>2012</v>
      </c>
      <c r="C1049">
        <v>0</v>
      </c>
      <c r="D1049">
        <v>929</v>
      </c>
      <c r="E1049">
        <v>11250</v>
      </c>
      <c r="F1049">
        <v>3280</v>
      </c>
    </row>
    <row r="1050" spans="1:6">
      <c r="A1050" s="105">
        <v>33009020070000</v>
      </c>
      <c r="B1050">
        <v>2012</v>
      </c>
      <c r="C1050">
        <v>1019</v>
      </c>
      <c r="D1050">
        <v>3620</v>
      </c>
      <c r="E1050">
        <v>230900</v>
      </c>
      <c r="F1050">
        <v>6431</v>
      </c>
    </row>
    <row r="1051" spans="1:6">
      <c r="A1051" s="105">
        <v>33009020080000</v>
      </c>
      <c r="B1051">
        <v>2012</v>
      </c>
      <c r="C1051">
        <v>1003</v>
      </c>
      <c r="D1051">
        <v>3022</v>
      </c>
      <c r="E1051">
        <v>34425</v>
      </c>
      <c r="F1051">
        <v>4861</v>
      </c>
    </row>
    <row r="1052" spans="1:6">
      <c r="A1052" s="105">
        <v>33009020090000</v>
      </c>
      <c r="B1052">
        <v>2012</v>
      </c>
      <c r="C1052">
        <v>486</v>
      </c>
      <c r="D1052">
        <v>367</v>
      </c>
      <c r="E1052">
        <v>141895</v>
      </c>
      <c r="F1052">
        <v>7279</v>
      </c>
    </row>
    <row r="1053" spans="1:6">
      <c r="A1053" s="105">
        <v>33009020100000</v>
      </c>
      <c r="B1053">
        <v>2012</v>
      </c>
      <c r="C1053">
        <v>0</v>
      </c>
      <c r="D1053">
        <v>6734</v>
      </c>
      <c r="E1053">
        <v>137312</v>
      </c>
      <c r="F1053">
        <v>6869</v>
      </c>
    </row>
    <row r="1054" spans="1:6">
      <c r="A1054" s="105">
        <v>33009020110000</v>
      </c>
      <c r="B1054">
        <v>2012</v>
      </c>
      <c r="C1054">
        <v>0</v>
      </c>
      <c r="D1054">
        <v>1842</v>
      </c>
      <c r="E1054">
        <v>58410</v>
      </c>
      <c r="F1054">
        <v>5355</v>
      </c>
    </row>
    <row r="1055" spans="1:6">
      <c r="A1055" s="105">
        <v>33009020120000</v>
      </c>
      <c r="B1055">
        <v>2012</v>
      </c>
      <c r="C1055">
        <v>0</v>
      </c>
      <c r="D1055">
        <v>924</v>
      </c>
      <c r="E1055">
        <v>11833</v>
      </c>
      <c r="F1055">
        <v>3368</v>
      </c>
    </row>
    <row r="1056" spans="1:6">
      <c r="A1056" s="105">
        <v>33009020130000</v>
      </c>
      <c r="B1056">
        <v>2012</v>
      </c>
      <c r="C1056">
        <v>0</v>
      </c>
      <c r="D1056">
        <v>7009</v>
      </c>
      <c r="E1056">
        <v>104084</v>
      </c>
      <c r="F1056">
        <v>8015</v>
      </c>
    </row>
    <row r="1057" spans="1:6">
      <c r="A1057" s="105">
        <v>33009020170000</v>
      </c>
      <c r="B1057">
        <v>2012</v>
      </c>
      <c r="C1057">
        <v>0</v>
      </c>
      <c r="D1057">
        <v>8917</v>
      </c>
      <c r="E1057">
        <v>624578</v>
      </c>
      <c r="F1057">
        <v>7713</v>
      </c>
    </row>
    <row r="1058" spans="1:6">
      <c r="A1058" s="105">
        <v>33009020190000</v>
      </c>
      <c r="B1058">
        <v>2012</v>
      </c>
      <c r="C1058">
        <v>240</v>
      </c>
      <c r="D1058">
        <v>885</v>
      </c>
      <c r="E1058">
        <v>29780</v>
      </c>
      <c r="F1058">
        <v>3700</v>
      </c>
    </row>
    <row r="1059" spans="1:6">
      <c r="A1059" s="105">
        <v>33009020210000</v>
      </c>
      <c r="B1059">
        <v>2012</v>
      </c>
      <c r="C1059">
        <v>0</v>
      </c>
      <c r="D1059">
        <v>768</v>
      </c>
      <c r="E1059">
        <v>67701</v>
      </c>
      <c r="F1059">
        <v>3700</v>
      </c>
    </row>
    <row r="1060" spans="1:6">
      <c r="A1060" s="105">
        <v>33009020240000</v>
      </c>
      <c r="B1060">
        <v>2012</v>
      </c>
      <c r="C1060">
        <v>120</v>
      </c>
      <c r="D1060">
        <v>977</v>
      </c>
      <c r="E1060">
        <v>65556</v>
      </c>
      <c r="F1060">
        <v>3690</v>
      </c>
    </row>
    <row r="1061" spans="1:6">
      <c r="A1061" s="105">
        <v>33009020260000</v>
      </c>
      <c r="B1061">
        <v>2012</v>
      </c>
      <c r="C1061">
        <v>0</v>
      </c>
      <c r="D1061">
        <v>1256</v>
      </c>
      <c r="E1061">
        <v>615</v>
      </c>
      <c r="F1061">
        <v>6210</v>
      </c>
    </row>
    <row r="1062" spans="1:6">
      <c r="A1062" s="105">
        <v>33009020270000</v>
      </c>
      <c r="B1062">
        <v>2012</v>
      </c>
      <c r="C1062">
        <v>240</v>
      </c>
      <c r="D1062">
        <v>815</v>
      </c>
      <c r="E1062">
        <v>31301</v>
      </c>
      <c r="F1062">
        <v>3700</v>
      </c>
    </row>
    <row r="1063" spans="1:6">
      <c r="A1063" s="105">
        <v>33009020320000</v>
      </c>
      <c r="B1063">
        <v>2012</v>
      </c>
      <c r="C1063">
        <v>188</v>
      </c>
      <c r="D1063">
        <v>2165</v>
      </c>
      <c r="E1063">
        <v>86166</v>
      </c>
      <c r="F1063">
        <v>5327</v>
      </c>
    </row>
    <row r="1064" spans="1:6">
      <c r="A1064" s="105">
        <v>33009020350000</v>
      </c>
      <c r="B1064">
        <v>2012</v>
      </c>
      <c r="C1064">
        <v>714</v>
      </c>
      <c r="D1064">
        <v>4790</v>
      </c>
      <c r="E1064">
        <v>25859</v>
      </c>
      <c r="F1064">
        <v>5394</v>
      </c>
    </row>
    <row r="1065" spans="1:6">
      <c r="A1065" s="105">
        <v>33009020360000</v>
      </c>
      <c r="B1065">
        <v>2012</v>
      </c>
      <c r="C1065">
        <v>0</v>
      </c>
      <c r="D1065">
        <v>11484</v>
      </c>
      <c r="E1065">
        <v>909833</v>
      </c>
      <c r="F1065">
        <v>6818</v>
      </c>
    </row>
    <row r="1066" spans="1:6">
      <c r="A1066" s="105">
        <v>33009020370000</v>
      </c>
      <c r="B1066">
        <v>2012</v>
      </c>
      <c r="C1066">
        <v>0</v>
      </c>
      <c r="D1066">
        <v>837</v>
      </c>
      <c r="E1066">
        <v>38042</v>
      </c>
      <c r="F1066">
        <v>4063</v>
      </c>
    </row>
    <row r="1067" spans="1:6">
      <c r="A1067" s="105">
        <v>33009020380000</v>
      </c>
      <c r="B1067">
        <v>2012</v>
      </c>
      <c r="C1067">
        <v>1577</v>
      </c>
      <c r="D1067">
        <v>13980</v>
      </c>
      <c r="E1067">
        <v>21850</v>
      </c>
      <c r="F1067">
        <v>6968</v>
      </c>
    </row>
    <row r="1068" spans="1:6">
      <c r="A1068" s="105">
        <v>33009020390000</v>
      </c>
      <c r="B1068">
        <v>2012</v>
      </c>
      <c r="C1068">
        <v>524</v>
      </c>
      <c r="D1068">
        <v>4627</v>
      </c>
      <c r="E1068">
        <v>26963</v>
      </c>
      <c r="F1068">
        <v>5555</v>
      </c>
    </row>
    <row r="1069" spans="1:6">
      <c r="A1069" s="105">
        <v>33009020400000</v>
      </c>
      <c r="B1069">
        <v>2012</v>
      </c>
      <c r="C1069">
        <v>0</v>
      </c>
      <c r="D1069">
        <v>3180</v>
      </c>
      <c r="E1069">
        <v>83818</v>
      </c>
      <c r="F1069">
        <v>5727</v>
      </c>
    </row>
    <row r="1070" spans="1:6">
      <c r="A1070" s="105">
        <v>33009020410000</v>
      </c>
      <c r="B1070">
        <v>2012</v>
      </c>
      <c r="C1070">
        <v>0</v>
      </c>
      <c r="D1070">
        <v>5200</v>
      </c>
      <c r="E1070">
        <v>72100</v>
      </c>
      <c r="F1070">
        <v>6454</v>
      </c>
    </row>
    <row r="1071" spans="1:6">
      <c r="A1071" s="105">
        <v>33009020420000</v>
      </c>
      <c r="B1071">
        <v>2012</v>
      </c>
      <c r="C1071">
        <v>808</v>
      </c>
      <c r="D1071">
        <v>7629</v>
      </c>
      <c r="E1071">
        <v>13759</v>
      </c>
      <c r="F1071">
        <v>7160</v>
      </c>
    </row>
    <row r="1072" spans="1:6">
      <c r="A1072" s="105">
        <v>33009020430000</v>
      </c>
      <c r="B1072">
        <v>2012</v>
      </c>
      <c r="C1072">
        <v>1056</v>
      </c>
      <c r="D1072">
        <v>8527</v>
      </c>
      <c r="E1072">
        <v>3846</v>
      </c>
      <c r="F1072">
        <v>7121</v>
      </c>
    </row>
    <row r="1073" spans="1:6">
      <c r="A1073" s="105">
        <v>33009020440000</v>
      </c>
      <c r="B1073">
        <v>2012</v>
      </c>
      <c r="C1073">
        <v>0</v>
      </c>
      <c r="D1073">
        <v>655</v>
      </c>
      <c r="E1073">
        <v>5015</v>
      </c>
      <c r="F1073">
        <v>3498</v>
      </c>
    </row>
    <row r="1074" spans="1:6">
      <c r="A1074" s="105">
        <v>33009020450000</v>
      </c>
      <c r="B1074">
        <v>2012</v>
      </c>
      <c r="C1074">
        <v>0</v>
      </c>
      <c r="D1074">
        <v>3812</v>
      </c>
      <c r="E1074">
        <v>236484</v>
      </c>
      <c r="F1074">
        <v>6387</v>
      </c>
    </row>
    <row r="1075" spans="1:6">
      <c r="A1075" s="105">
        <v>33009020460000</v>
      </c>
      <c r="B1075">
        <v>2012</v>
      </c>
      <c r="C1075">
        <v>0</v>
      </c>
      <c r="D1075">
        <v>2509</v>
      </c>
      <c r="E1075">
        <v>96620</v>
      </c>
      <c r="F1075">
        <v>6384</v>
      </c>
    </row>
    <row r="1076" spans="1:6">
      <c r="A1076" s="105">
        <v>33009020470000</v>
      </c>
      <c r="B1076">
        <v>2012</v>
      </c>
      <c r="C1076">
        <v>0</v>
      </c>
      <c r="D1076">
        <v>6315</v>
      </c>
      <c r="E1076">
        <v>198685</v>
      </c>
      <c r="F1076">
        <v>6422</v>
      </c>
    </row>
    <row r="1077" spans="1:6">
      <c r="A1077" s="105">
        <v>33009020480000</v>
      </c>
      <c r="B1077">
        <v>2012</v>
      </c>
      <c r="C1077">
        <v>2091</v>
      </c>
      <c r="D1077">
        <v>13331</v>
      </c>
      <c r="E1077">
        <v>86748</v>
      </c>
      <c r="F1077">
        <v>7050</v>
      </c>
    </row>
    <row r="1078" spans="1:6">
      <c r="A1078" s="105">
        <v>33009020490000</v>
      </c>
      <c r="B1078">
        <v>2012</v>
      </c>
      <c r="C1078">
        <v>0</v>
      </c>
      <c r="D1078">
        <v>8269</v>
      </c>
      <c r="E1078">
        <v>357566</v>
      </c>
      <c r="F1078">
        <v>5900</v>
      </c>
    </row>
    <row r="1079" spans="1:6">
      <c r="A1079" s="105">
        <v>33009020510000</v>
      </c>
      <c r="B1079">
        <v>2012</v>
      </c>
      <c r="C1079">
        <v>0</v>
      </c>
      <c r="D1079">
        <v>0</v>
      </c>
      <c r="E1079">
        <v>0</v>
      </c>
      <c r="F1079">
        <v>5865</v>
      </c>
    </row>
    <row r="1080" spans="1:6">
      <c r="A1080" s="105">
        <v>33009020540000</v>
      </c>
      <c r="B1080">
        <v>2012</v>
      </c>
      <c r="C1080">
        <v>0</v>
      </c>
      <c r="D1080">
        <v>6559</v>
      </c>
      <c r="E1080">
        <v>532543</v>
      </c>
      <c r="F1080">
        <v>6406</v>
      </c>
    </row>
    <row r="1081" spans="1:6">
      <c r="A1081" s="105">
        <v>33009020550000</v>
      </c>
      <c r="B1081">
        <v>2012</v>
      </c>
      <c r="C1081">
        <v>0</v>
      </c>
      <c r="D1081">
        <v>7318</v>
      </c>
      <c r="E1081">
        <v>318016</v>
      </c>
      <c r="F1081">
        <v>6427</v>
      </c>
    </row>
    <row r="1082" spans="1:6">
      <c r="A1082" s="105">
        <v>33009020560000</v>
      </c>
      <c r="B1082">
        <v>2012</v>
      </c>
      <c r="C1082">
        <v>0</v>
      </c>
      <c r="D1082">
        <v>967</v>
      </c>
      <c r="E1082">
        <v>1130</v>
      </c>
      <c r="F1082">
        <v>3360</v>
      </c>
    </row>
    <row r="1083" spans="1:6">
      <c r="A1083" s="105">
        <v>33009020570000</v>
      </c>
      <c r="B1083">
        <v>2012</v>
      </c>
      <c r="C1083">
        <v>0</v>
      </c>
      <c r="D1083">
        <v>310</v>
      </c>
      <c r="E1083">
        <v>945</v>
      </c>
      <c r="F1083">
        <v>3375</v>
      </c>
    </row>
    <row r="1084" spans="1:6">
      <c r="A1084" s="105">
        <v>33009020580000</v>
      </c>
      <c r="B1084">
        <v>2012</v>
      </c>
      <c r="C1084">
        <v>0</v>
      </c>
      <c r="D1084">
        <v>709</v>
      </c>
      <c r="E1084">
        <v>2078</v>
      </c>
      <c r="F1084">
        <v>3383</v>
      </c>
    </row>
    <row r="1085" spans="1:6">
      <c r="A1085" s="105">
        <v>33009020590000</v>
      </c>
      <c r="B1085">
        <v>2012</v>
      </c>
      <c r="C1085">
        <v>0</v>
      </c>
      <c r="D1085">
        <v>6425</v>
      </c>
      <c r="E1085">
        <v>402541</v>
      </c>
      <c r="F1085">
        <v>6219</v>
      </c>
    </row>
    <row r="1086" spans="1:6">
      <c r="A1086" s="105">
        <v>33009020600000</v>
      </c>
      <c r="B1086">
        <v>2012</v>
      </c>
      <c r="C1086">
        <v>0</v>
      </c>
      <c r="D1086">
        <v>6207</v>
      </c>
      <c r="E1086">
        <v>229439</v>
      </c>
      <c r="F1086">
        <v>6221</v>
      </c>
    </row>
    <row r="1087" spans="1:6">
      <c r="A1087" s="105">
        <v>33009020610000</v>
      </c>
      <c r="B1087">
        <v>2012</v>
      </c>
      <c r="C1087">
        <v>0</v>
      </c>
      <c r="D1087">
        <v>4293</v>
      </c>
      <c r="E1087">
        <v>333253</v>
      </c>
      <c r="F1087">
        <v>6474</v>
      </c>
    </row>
    <row r="1088" spans="1:6">
      <c r="A1088" s="105">
        <v>33009020620000</v>
      </c>
      <c r="B1088">
        <v>2012</v>
      </c>
      <c r="C1088">
        <v>0</v>
      </c>
      <c r="D1088">
        <v>6430</v>
      </c>
      <c r="E1088">
        <v>534462</v>
      </c>
      <c r="F1088">
        <v>6302</v>
      </c>
    </row>
    <row r="1089" spans="1:6">
      <c r="A1089" s="105">
        <v>33009020630000</v>
      </c>
      <c r="B1089">
        <v>2012</v>
      </c>
      <c r="C1089">
        <v>0</v>
      </c>
      <c r="D1089">
        <v>6320</v>
      </c>
      <c r="E1089">
        <v>328572</v>
      </c>
      <c r="F1089">
        <v>6406</v>
      </c>
    </row>
    <row r="1090" spans="1:6">
      <c r="A1090" s="105">
        <v>33009020640000</v>
      </c>
      <c r="B1090">
        <v>2012</v>
      </c>
      <c r="C1090">
        <v>0</v>
      </c>
      <c r="D1090">
        <v>9562</v>
      </c>
      <c r="E1090">
        <v>613278</v>
      </c>
      <c r="F1090">
        <v>6451</v>
      </c>
    </row>
    <row r="1091" spans="1:6">
      <c r="A1091" s="105">
        <v>33009020660000</v>
      </c>
      <c r="B1091">
        <v>2012</v>
      </c>
      <c r="C1091">
        <v>0</v>
      </c>
      <c r="D1091">
        <v>0</v>
      </c>
      <c r="E1091">
        <v>0</v>
      </c>
      <c r="F1091">
        <v>4350</v>
      </c>
    </row>
    <row r="1092" spans="1:6">
      <c r="A1092" s="105">
        <v>33009020690000</v>
      </c>
      <c r="B1092">
        <v>2012</v>
      </c>
      <c r="C1092">
        <v>0</v>
      </c>
      <c r="D1092">
        <v>5861</v>
      </c>
      <c r="E1092">
        <v>390753</v>
      </c>
      <c r="F1092">
        <v>6244</v>
      </c>
    </row>
    <row r="1093" spans="1:6">
      <c r="A1093" s="105">
        <v>33009020700000</v>
      </c>
      <c r="B1093">
        <v>2012</v>
      </c>
      <c r="C1093">
        <v>0</v>
      </c>
      <c r="D1093">
        <v>7300</v>
      </c>
      <c r="E1093">
        <v>332591</v>
      </c>
      <c r="F1093">
        <v>6476</v>
      </c>
    </row>
    <row r="1094" spans="1:6">
      <c r="A1094" s="105">
        <v>33009020710000</v>
      </c>
      <c r="B1094">
        <v>2012</v>
      </c>
      <c r="C1094">
        <v>0</v>
      </c>
      <c r="D1094">
        <v>7623</v>
      </c>
      <c r="E1094">
        <v>452344</v>
      </c>
      <c r="F1094">
        <v>6258</v>
      </c>
    </row>
    <row r="1095" spans="1:6">
      <c r="A1095" s="105">
        <v>33009020720000</v>
      </c>
      <c r="B1095">
        <v>2012</v>
      </c>
      <c r="C1095">
        <v>0</v>
      </c>
      <c r="D1095">
        <v>7772</v>
      </c>
      <c r="E1095">
        <v>354349</v>
      </c>
      <c r="F1095">
        <v>6221</v>
      </c>
    </row>
    <row r="1096" spans="1:6">
      <c r="A1096" s="105">
        <v>33009020740000</v>
      </c>
      <c r="B1096">
        <v>2012</v>
      </c>
      <c r="C1096">
        <v>0</v>
      </c>
      <c r="D1096">
        <v>9078</v>
      </c>
      <c r="E1096">
        <v>299574</v>
      </c>
      <c r="F1096">
        <v>6150</v>
      </c>
    </row>
    <row r="1097" spans="1:6">
      <c r="A1097" s="105">
        <v>33009020750000</v>
      </c>
      <c r="B1097">
        <v>2012</v>
      </c>
      <c r="C1097">
        <v>0</v>
      </c>
      <c r="D1097">
        <v>7626</v>
      </c>
      <c r="E1097">
        <v>423969</v>
      </c>
      <c r="F1097">
        <v>6222</v>
      </c>
    </row>
    <row r="1098" spans="1:6">
      <c r="A1098" s="105">
        <v>33009020760000</v>
      </c>
      <c r="B1098">
        <v>2012</v>
      </c>
      <c r="C1098">
        <v>423</v>
      </c>
      <c r="D1098">
        <v>7589</v>
      </c>
      <c r="E1098">
        <v>41142</v>
      </c>
      <c r="F1098">
        <v>4800</v>
      </c>
    </row>
    <row r="1099" spans="1:6">
      <c r="A1099" s="105">
        <v>33009020780000</v>
      </c>
      <c r="B1099">
        <v>2012</v>
      </c>
      <c r="C1099">
        <v>0</v>
      </c>
      <c r="D1099">
        <v>2448</v>
      </c>
      <c r="E1099">
        <v>157708</v>
      </c>
      <c r="F1099">
        <v>4150</v>
      </c>
    </row>
    <row r="1100" spans="1:6">
      <c r="A1100" s="105">
        <v>33009020800000</v>
      </c>
      <c r="B1100">
        <v>2012</v>
      </c>
      <c r="C1100">
        <v>693</v>
      </c>
      <c r="D1100">
        <v>6314</v>
      </c>
      <c r="E1100">
        <v>138988</v>
      </c>
      <c r="F1100">
        <v>6660</v>
      </c>
    </row>
    <row r="1101" spans="1:6">
      <c r="A1101" s="105">
        <v>33009020810000</v>
      </c>
      <c r="B1101">
        <v>2012</v>
      </c>
      <c r="C1101">
        <v>1222</v>
      </c>
      <c r="D1101">
        <v>11417</v>
      </c>
      <c r="E1101">
        <v>69220</v>
      </c>
      <c r="F1101">
        <v>7112</v>
      </c>
    </row>
    <row r="1102" spans="1:6">
      <c r="A1102" s="105">
        <v>33009020820000</v>
      </c>
      <c r="B1102">
        <v>2012</v>
      </c>
      <c r="C1102">
        <v>0</v>
      </c>
      <c r="D1102">
        <v>3303</v>
      </c>
      <c r="E1102">
        <v>271626</v>
      </c>
      <c r="F1102">
        <v>6579</v>
      </c>
    </row>
    <row r="1103" spans="1:6">
      <c r="A1103" s="105">
        <v>33009020850000</v>
      </c>
      <c r="B1103">
        <v>2012</v>
      </c>
      <c r="C1103">
        <v>0</v>
      </c>
      <c r="D1103">
        <v>2938</v>
      </c>
      <c r="E1103">
        <v>68837</v>
      </c>
      <c r="F1103">
        <v>3291</v>
      </c>
    </row>
    <row r="1104" spans="1:6">
      <c r="A1104" s="105">
        <v>33009020880000</v>
      </c>
      <c r="B1104">
        <v>2012</v>
      </c>
      <c r="C1104">
        <v>0</v>
      </c>
      <c r="D1104">
        <v>1780</v>
      </c>
      <c r="E1104">
        <v>256790</v>
      </c>
      <c r="F1104">
        <v>6220</v>
      </c>
    </row>
    <row r="1105" spans="1:6">
      <c r="A1105" s="105">
        <v>33009020890000</v>
      </c>
      <c r="B1105">
        <v>2012</v>
      </c>
      <c r="C1105">
        <v>185</v>
      </c>
      <c r="D1105">
        <v>3484</v>
      </c>
      <c r="E1105">
        <v>76260</v>
      </c>
      <c r="F1105">
        <v>6464</v>
      </c>
    </row>
    <row r="1106" spans="1:6">
      <c r="A1106" s="105">
        <v>33009020900000</v>
      </c>
      <c r="B1106">
        <v>2012</v>
      </c>
      <c r="C1106">
        <v>0</v>
      </c>
      <c r="D1106">
        <v>1084</v>
      </c>
      <c r="E1106">
        <v>6774</v>
      </c>
      <c r="F1106">
        <v>3340</v>
      </c>
    </row>
    <row r="1107" spans="1:6">
      <c r="A1107" s="105">
        <v>33009020910000</v>
      </c>
      <c r="B1107">
        <v>2012</v>
      </c>
      <c r="C1107">
        <v>133</v>
      </c>
      <c r="D1107">
        <v>1514</v>
      </c>
      <c r="E1107">
        <v>6177</v>
      </c>
      <c r="F1107">
        <v>3320</v>
      </c>
    </row>
    <row r="1108" spans="1:6">
      <c r="A1108" s="105">
        <v>33009020920000</v>
      </c>
      <c r="B1108">
        <v>2012</v>
      </c>
      <c r="C1108">
        <v>0</v>
      </c>
      <c r="D1108">
        <v>7819</v>
      </c>
      <c r="E1108">
        <v>856253</v>
      </c>
      <c r="F1108">
        <v>6670</v>
      </c>
    </row>
    <row r="1109" spans="1:6">
      <c r="A1109" s="105">
        <v>33009020930000</v>
      </c>
      <c r="B1109">
        <v>2012</v>
      </c>
      <c r="C1109">
        <v>0</v>
      </c>
      <c r="D1109">
        <v>0</v>
      </c>
      <c r="E1109">
        <v>0</v>
      </c>
      <c r="F1109">
        <v>4314</v>
      </c>
    </row>
    <row r="1110" spans="1:6">
      <c r="A1110" s="105">
        <v>33009020950000</v>
      </c>
      <c r="B1110">
        <v>2012</v>
      </c>
      <c r="C1110">
        <v>0</v>
      </c>
      <c r="D1110">
        <v>8457</v>
      </c>
      <c r="E1110">
        <v>58870</v>
      </c>
      <c r="F1110">
        <v>4097</v>
      </c>
    </row>
    <row r="1111" spans="1:6">
      <c r="A1111" s="105">
        <v>33009020960000</v>
      </c>
      <c r="B1111">
        <v>2012</v>
      </c>
      <c r="C1111">
        <v>238</v>
      </c>
      <c r="D1111">
        <v>4490</v>
      </c>
      <c r="E1111">
        <v>87656</v>
      </c>
      <c r="F1111">
        <v>5838</v>
      </c>
    </row>
    <row r="1112" spans="1:6">
      <c r="A1112" s="105">
        <v>33009020970000</v>
      </c>
      <c r="B1112">
        <v>2012</v>
      </c>
      <c r="C1112">
        <v>0</v>
      </c>
      <c r="D1112">
        <v>9262</v>
      </c>
      <c r="E1112">
        <v>45515</v>
      </c>
      <c r="F1112">
        <v>5224</v>
      </c>
    </row>
    <row r="1113" spans="1:6">
      <c r="A1113" s="105">
        <v>33009020980000</v>
      </c>
      <c r="B1113">
        <v>2012</v>
      </c>
      <c r="C1113">
        <v>362</v>
      </c>
      <c r="D1113">
        <v>6793</v>
      </c>
      <c r="E1113">
        <v>39239</v>
      </c>
      <c r="F1113">
        <v>6513</v>
      </c>
    </row>
    <row r="1114" spans="1:6">
      <c r="A1114" s="105">
        <v>33009020990000</v>
      </c>
      <c r="B1114">
        <v>2012</v>
      </c>
      <c r="C1114">
        <v>0</v>
      </c>
      <c r="D1114">
        <v>864</v>
      </c>
      <c r="E1114">
        <v>32342</v>
      </c>
      <c r="F1114">
        <v>4125</v>
      </c>
    </row>
    <row r="1115" spans="1:6">
      <c r="A1115" s="105">
        <v>33009021020000</v>
      </c>
      <c r="B1115">
        <v>2012</v>
      </c>
      <c r="C1115">
        <v>0</v>
      </c>
      <c r="D1115">
        <v>0</v>
      </c>
      <c r="E1115">
        <v>0</v>
      </c>
      <c r="F1115">
        <v>3455</v>
      </c>
    </row>
    <row r="1116" spans="1:6">
      <c r="A1116" s="105">
        <v>33009021030000</v>
      </c>
      <c r="B1116">
        <v>2012</v>
      </c>
      <c r="C1116">
        <v>0</v>
      </c>
      <c r="D1116">
        <v>2452</v>
      </c>
      <c r="E1116">
        <v>213986</v>
      </c>
      <c r="F1116">
        <v>3140</v>
      </c>
    </row>
    <row r="1117" spans="1:6">
      <c r="A1117" s="105">
        <v>33009021040000</v>
      </c>
      <c r="B1117">
        <v>2012</v>
      </c>
      <c r="C1117">
        <v>146</v>
      </c>
      <c r="D1117">
        <v>2750</v>
      </c>
      <c r="E1117">
        <v>109664</v>
      </c>
      <c r="F1117">
        <v>5658</v>
      </c>
    </row>
    <row r="1118" spans="1:6">
      <c r="A1118" s="105">
        <v>33009021070000</v>
      </c>
      <c r="B1118">
        <v>2012</v>
      </c>
      <c r="C1118">
        <v>0</v>
      </c>
      <c r="D1118">
        <v>6901</v>
      </c>
      <c r="E1118">
        <v>504635</v>
      </c>
      <c r="F1118">
        <v>6285</v>
      </c>
    </row>
    <row r="1119" spans="1:6">
      <c r="A1119" s="105">
        <v>33009021080000</v>
      </c>
      <c r="B1119">
        <v>2012</v>
      </c>
      <c r="C1119">
        <v>0</v>
      </c>
      <c r="D1119">
        <v>5801</v>
      </c>
      <c r="E1119">
        <v>323727</v>
      </c>
      <c r="F1119">
        <v>6400</v>
      </c>
    </row>
    <row r="1120" spans="1:6">
      <c r="A1120" s="105">
        <v>33009021140000</v>
      </c>
      <c r="B1120">
        <v>2012</v>
      </c>
      <c r="C1120">
        <v>285</v>
      </c>
      <c r="D1120">
        <v>5333</v>
      </c>
      <c r="E1120">
        <v>205339</v>
      </c>
      <c r="F1120">
        <v>6332</v>
      </c>
    </row>
    <row r="1121" spans="1:6">
      <c r="A1121" s="105">
        <v>33009021160000</v>
      </c>
      <c r="B1121">
        <v>2012</v>
      </c>
      <c r="C1121">
        <v>0</v>
      </c>
      <c r="D1121">
        <v>0</v>
      </c>
      <c r="E1121">
        <v>0</v>
      </c>
      <c r="F1121">
        <v>3446</v>
      </c>
    </row>
    <row r="1122" spans="1:6">
      <c r="A1122" s="105">
        <v>33009021180000</v>
      </c>
      <c r="B1122">
        <v>2012</v>
      </c>
      <c r="C1122">
        <v>0</v>
      </c>
      <c r="D1122">
        <v>0</v>
      </c>
      <c r="E1122">
        <v>0</v>
      </c>
      <c r="F1122">
        <v>7490</v>
      </c>
    </row>
    <row r="1123" spans="1:6">
      <c r="A1123" s="105">
        <v>33009021190000</v>
      </c>
      <c r="B1123">
        <v>2012</v>
      </c>
      <c r="C1123">
        <v>0</v>
      </c>
      <c r="D1123">
        <v>1246</v>
      </c>
      <c r="E1123">
        <v>5925</v>
      </c>
      <c r="F1123">
        <v>3380</v>
      </c>
    </row>
    <row r="1124" spans="1:6">
      <c r="A1124" s="105">
        <v>33009021230000</v>
      </c>
      <c r="B1124">
        <v>2012</v>
      </c>
      <c r="C1124">
        <v>847</v>
      </c>
      <c r="D1124">
        <v>5478</v>
      </c>
      <c r="E1124">
        <v>78873</v>
      </c>
      <c r="F1124">
        <v>6632</v>
      </c>
    </row>
    <row r="1125" spans="1:6">
      <c r="A1125" s="105">
        <v>33009021240000</v>
      </c>
      <c r="B1125">
        <v>2012</v>
      </c>
      <c r="C1125">
        <v>66</v>
      </c>
      <c r="D1125">
        <v>2375</v>
      </c>
      <c r="E1125">
        <v>65790</v>
      </c>
      <c r="F1125">
        <v>6695</v>
      </c>
    </row>
    <row r="1126" spans="1:6">
      <c r="A1126" s="105">
        <v>33009021270000</v>
      </c>
      <c r="B1126">
        <v>2012</v>
      </c>
      <c r="C1126">
        <v>761</v>
      </c>
      <c r="D1126">
        <v>6051</v>
      </c>
      <c r="E1126">
        <v>111456</v>
      </c>
      <c r="F1126">
        <v>7120</v>
      </c>
    </row>
    <row r="1127" spans="1:6">
      <c r="A1127" s="105">
        <v>33009021280000</v>
      </c>
      <c r="B1127">
        <v>2012</v>
      </c>
      <c r="C1127">
        <v>994</v>
      </c>
      <c r="D1127">
        <v>9822</v>
      </c>
      <c r="E1127">
        <v>83493</v>
      </c>
      <c r="F1127">
        <v>7262</v>
      </c>
    </row>
    <row r="1128" spans="1:6">
      <c r="A1128" s="105">
        <v>33009021290000</v>
      </c>
      <c r="B1128">
        <v>2012</v>
      </c>
      <c r="C1128">
        <v>0</v>
      </c>
      <c r="D1128">
        <v>8761</v>
      </c>
      <c r="E1128">
        <v>152595</v>
      </c>
      <c r="F1128">
        <v>6678</v>
      </c>
    </row>
    <row r="1129" spans="1:6">
      <c r="A1129" s="105">
        <v>33009021300000</v>
      </c>
      <c r="B1129">
        <v>2012</v>
      </c>
      <c r="C1129">
        <v>0</v>
      </c>
      <c r="D1129">
        <v>12674</v>
      </c>
      <c r="E1129">
        <v>151966</v>
      </c>
      <c r="F1129">
        <v>8520</v>
      </c>
    </row>
    <row r="1130" spans="1:6">
      <c r="A1130" s="105">
        <v>33009021380000</v>
      </c>
      <c r="B1130">
        <v>2012</v>
      </c>
      <c r="C1130">
        <v>0</v>
      </c>
      <c r="D1130">
        <v>16574</v>
      </c>
      <c r="E1130">
        <v>458586</v>
      </c>
      <c r="F1130">
        <v>9671</v>
      </c>
    </row>
    <row r="1131" spans="1:6">
      <c r="A1131" s="105">
        <v>33009021390000</v>
      </c>
      <c r="B1131">
        <v>2012</v>
      </c>
      <c r="C1131">
        <v>0</v>
      </c>
      <c r="D1131">
        <v>17494</v>
      </c>
      <c r="E1131">
        <v>92626</v>
      </c>
      <c r="F1131">
        <v>8461</v>
      </c>
    </row>
    <row r="1132" spans="1:6">
      <c r="A1132" s="105">
        <v>33009021400000</v>
      </c>
      <c r="B1132">
        <v>2012</v>
      </c>
      <c r="C1132">
        <v>0</v>
      </c>
      <c r="D1132">
        <v>5650</v>
      </c>
      <c r="E1132">
        <v>107805</v>
      </c>
      <c r="F1132">
        <v>5736</v>
      </c>
    </row>
    <row r="1133" spans="1:6">
      <c r="A1133" s="105">
        <v>33009021430000</v>
      </c>
      <c r="B1133">
        <v>2012</v>
      </c>
      <c r="C1133">
        <v>0</v>
      </c>
      <c r="D1133">
        <v>6826</v>
      </c>
      <c r="E1133">
        <v>124179</v>
      </c>
      <c r="F1133">
        <v>5700</v>
      </c>
    </row>
    <row r="1134" spans="1:6">
      <c r="A1134" s="105">
        <v>33009021450000</v>
      </c>
      <c r="B1134">
        <v>2012</v>
      </c>
      <c r="C1134">
        <v>0</v>
      </c>
      <c r="D1134">
        <v>3368</v>
      </c>
      <c r="E1134">
        <v>357468</v>
      </c>
      <c r="F1134">
        <v>7298</v>
      </c>
    </row>
    <row r="1135" spans="1:6">
      <c r="A1135" s="105">
        <v>33009021470000</v>
      </c>
      <c r="B1135">
        <v>2012</v>
      </c>
      <c r="C1135">
        <v>0</v>
      </c>
      <c r="D1135">
        <v>4532</v>
      </c>
      <c r="E1135">
        <v>80846</v>
      </c>
      <c r="F1135">
        <v>5764</v>
      </c>
    </row>
    <row r="1136" spans="1:6">
      <c r="A1136" s="105">
        <v>33009021480000</v>
      </c>
      <c r="B1136">
        <v>2012</v>
      </c>
      <c r="C1136">
        <v>0</v>
      </c>
      <c r="D1136">
        <v>2737</v>
      </c>
      <c r="E1136">
        <v>26791</v>
      </c>
      <c r="F1136">
        <v>3250</v>
      </c>
    </row>
    <row r="1137" spans="1:6">
      <c r="A1137" s="105">
        <v>33009021490000</v>
      </c>
      <c r="B1137">
        <v>2012</v>
      </c>
      <c r="C1137">
        <v>0</v>
      </c>
      <c r="D1137">
        <v>2186</v>
      </c>
      <c r="E1137">
        <v>268208</v>
      </c>
      <c r="F1137">
        <v>6776</v>
      </c>
    </row>
    <row r="1138" spans="1:6">
      <c r="A1138" s="105">
        <v>33009021510000</v>
      </c>
      <c r="B1138">
        <v>2012</v>
      </c>
      <c r="C1138">
        <v>0</v>
      </c>
      <c r="D1138">
        <v>4063</v>
      </c>
      <c r="E1138">
        <v>148553</v>
      </c>
      <c r="F1138">
        <v>5628</v>
      </c>
    </row>
    <row r="1139" spans="1:6">
      <c r="A1139" s="105">
        <v>33009021530000</v>
      </c>
      <c r="B1139">
        <v>2012</v>
      </c>
      <c r="C1139">
        <v>0</v>
      </c>
      <c r="D1139">
        <v>4943</v>
      </c>
      <c r="E1139">
        <v>392041</v>
      </c>
      <c r="F1139">
        <v>6004</v>
      </c>
    </row>
    <row r="1140" spans="1:6">
      <c r="A1140" s="105">
        <v>33009021540000</v>
      </c>
      <c r="B1140">
        <v>2012</v>
      </c>
      <c r="C1140">
        <v>0</v>
      </c>
      <c r="D1140">
        <v>4444</v>
      </c>
      <c r="E1140">
        <v>257811</v>
      </c>
      <c r="F1140">
        <v>5810</v>
      </c>
    </row>
    <row r="1141" spans="1:6">
      <c r="A1141" s="105">
        <v>33009021550000</v>
      </c>
      <c r="B1141">
        <v>2012</v>
      </c>
      <c r="C1141">
        <v>0</v>
      </c>
      <c r="D1141">
        <v>4239</v>
      </c>
      <c r="E1141">
        <v>706130</v>
      </c>
      <c r="F1141">
        <v>6520</v>
      </c>
    </row>
    <row r="1142" spans="1:6">
      <c r="A1142" s="105">
        <v>33009021590000</v>
      </c>
      <c r="B1142">
        <v>2012</v>
      </c>
      <c r="C1142">
        <v>0</v>
      </c>
      <c r="D1142">
        <v>7044</v>
      </c>
      <c r="E1142">
        <v>735095</v>
      </c>
      <c r="F1142">
        <v>6874</v>
      </c>
    </row>
    <row r="1143" spans="1:6">
      <c r="A1143" s="105">
        <v>33009021660000</v>
      </c>
      <c r="B1143">
        <v>2012</v>
      </c>
      <c r="C1143">
        <v>0</v>
      </c>
      <c r="D1143">
        <v>1032</v>
      </c>
      <c r="E1143">
        <v>1904</v>
      </c>
      <c r="F1143">
        <v>3550</v>
      </c>
    </row>
    <row r="1144" spans="1:6">
      <c r="A1144" s="105">
        <v>33009021670000</v>
      </c>
      <c r="B1144">
        <v>2012</v>
      </c>
      <c r="C1144">
        <v>0</v>
      </c>
      <c r="D1144">
        <v>5236</v>
      </c>
      <c r="E1144">
        <v>33281</v>
      </c>
      <c r="F1144">
        <v>4802</v>
      </c>
    </row>
    <row r="1145" spans="1:6">
      <c r="A1145" s="105">
        <v>33009021680000</v>
      </c>
      <c r="B1145">
        <v>2012</v>
      </c>
      <c r="C1145">
        <v>0</v>
      </c>
      <c r="D1145">
        <v>2764</v>
      </c>
      <c r="E1145">
        <v>154845</v>
      </c>
      <c r="F1145">
        <v>5778</v>
      </c>
    </row>
    <row r="1146" spans="1:6">
      <c r="A1146" s="105">
        <v>33009021690000</v>
      </c>
      <c r="B1146">
        <v>2012</v>
      </c>
      <c r="C1146">
        <v>0</v>
      </c>
      <c r="D1146">
        <v>217</v>
      </c>
      <c r="E1146">
        <v>51346</v>
      </c>
      <c r="F1146">
        <v>5961</v>
      </c>
    </row>
    <row r="1147" spans="1:6">
      <c r="A1147" s="105">
        <v>33009021710000</v>
      </c>
      <c r="B1147">
        <v>2012</v>
      </c>
      <c r="C1147">
        <v>0</v>
      </c>
      <c r="D1147">
        <v>226</v>
      </c>
      <c r="E1147">
        <v>54993</v>
      </c>
      <c r="F1147">
        <v>6690</v>
      </c>
    </row>
    <row r="1148" spans="1:6">
      <c r="A1148" s="105">
        <v>33009021730000</v>
      </c>
      <c r="B1148">
        <v>2012</v>
      </c>
      <c r="C1148">
        <v>0</v>
      </c>
      <c r="D1148">
        <v>6120</v>
      </c>
      <c r="E1148">
        <v>8180</v>
      </c>
      <c r="F1148">
        <v>5758</v>
      </c>
    </row>
    <row r="1149" spans="1:6">
      <c r="A1149" s="105">
        <v>33009021740000</v>
      </c>
      <c r="B1149">
        <v>2012</v>
      </c>
      <c r="C1149">
        <v>0</v>
      </c>
      <c r="D1149">
        <v>2144</v>
      </c>
      <c r="E1149">
        <v>7477</v>
      </c>
      <c r="F1149">
        <v>5640</v>
      </c>
    </row>
    <row r="1150" spans="1:6">
      <c r="A1150" s="105">
        <v>33009021750000</v>
      </c>
      <c r="B1150">
        <v>2012</v>
      </c>
      <c r="C1150">
        <v>0</v>
      </c>
      <c r="D1150">
        <v>2179</v>
      </c>
      <c r="E1150">
        <v>5805</v>
      </c>
      <c r="F1150">
        <v>3209</v>
      </c>
    </row>
    <row r="1151" spans="1:6">
      <c r="A1151" s="105">
        <v>33009021770000</v>
      </c>
      <c r="B1151">
        <v>2012</v>
      </c>
      <c r="C1151">
        <v>0</v>
      </c>
      <c r="D1151">
        <v>4573</v>
      </c>
      <c r="E1151">
        <v>121168</v>
      </c>
      <c r="F1151">
        <v>5685</v>
      </c>
    </row>
    <row r="1152" spans="1:6">
      <c r="A1152" s="105">
        <v>33009021790000</v>
      </c>
      <c r="B1152">
        <v>2012</v>
      </c>
      <c r="C1152">
        <v>0</v>
      </c>
      <c r="D1152">
        <v>3152</v>
      </c>
      <c r="E1152">
        <v>5859</v>
      </c>
      <c r="F1152">
        <v>3200</v>
      </c>
    </row>
    <row r="1153" spans="1:6">
      <c r="A1153" s="105">
        <v>33009021800000</v>
      </c>
      <c r="B1153">
        <v>2012</v>
      </c>
      <c r="C1153">
        <v>0</v>
      </c>
      <c r="D1153">
        <v>4287</v>
      </c>
      <c r="E1153">
        <v>97433</v>
      </c>
      <c r="F1153">
        <v>5723</v>
      </c>
    </row>
    <row r="1154" spans="1:6">
      <c r="A1154" s="105">
        <v>33009021810000</v>
      </c>
      <c r="B1154">
        <v>2012</v>
      </c>
      <c r="C1154">
        <v>0</v>
      </c>
      <c r="D1154">
        <v>2764</v>
      </c>
      <c r="E1154">
        <v>237335</v>
      </c>
      <c r="F1154">
        <v>5038</v>
      </c>
    </row>
    <row r="1155" spans="1:6">
      <c r="A1155" s="105">
        <v>33009021820000</v>
      </c>
      <c r="B1155">
        <v>2012</v>
      </c>
      <c r="C1155">
        <v>0</v>
      </c>
      <c r="D1155">
        <v>3101</v>
      </c>
      <c r="E1155">
        <v>12750</v>
      </c>
      <c r="F1155">
        <v>5902</v>
      </c>
    </row>
    <row r="1156" spans="1:6">
      <c r="A1156" s="105">
        <v>33009021840000</v>
      </c>
      <c r="B1156">
        <v>2012</v>
      </c>
      <c r="C1156">
        <v>0</v>
      </c>
      <c r="D1156">
        <v>5752</v>
      </c>
      <c r="E1156">
        <v>62158</v>
      </c>
      <c r="F1156">
        <v>5880</v>
      </c>
    </row>
    <row r="1157" spans="1:6">
      <c r="A1157" s="105">
        <v>33009021850000</v>
      </c>
      <c r="B1157">
        <v>2012</v>
      </c>
      <c r="C1157">
        <v>0</v>
      </c>
      <c r="D1157">
        <v>0</v>
      </c>
      <c r="E1157">
        <v>0</v>
      </c>
      <c r="F1157">
        <v>5801</v>
      </c>
    </row>
    <row r="1158" spans="1:6">
      <c r="A1158" s="105">
        <v>33009021860000</v>
      </c>
      <c r="B1158">
        <v>2012</v>
      </c>
      <c r="C1158">
        <v>0</v>
      </c>
      <c r="D1158">
        <v>1675</v>
      </c>
      <c r="E1158">
        <v>210087</v>
      </c>
      <c r="F1158">
        <v>6423</v>
      </c>
    </row>
    <row r="1159" spans="1:6">
      <c r="A1159" s="105">
        <v>33009021870000</v>
      </c>
      <c r="B1159">
        <v>2012</v>
      </c>
      <c r="C1159">
        <v>0</v>
      </c>
      <c r="D1159">
        <v>5290</v>
      </c>
      <c r="E1159">
        <v>262439</v>
      </c>
      <c r="F1159">
        <v>6603</v>
      </c>
    </row>
    <row r="1160" spans="1:6">
      <c r="A1160" s="105">
        <v>33009021890000</v>
      </c>
      <c r="B1160">
        <v>2012</v>
      </c>
      <c r="C1160">
        <v>0</v>
      </c>
      <c r="D1160">
        <v>6339</v>
      </c>
      <c r="E1160">
        <v>166455</v>
      </c>
      <c r="F1160">
        <v>5950</v>
      </c>
    </row>
    <row r="1161" spans="1:6">
      <c r="A1161" s="105">
        <v>33009021900000</v>
      </c>
      <c r="B1161">
        <v>2012</v>
      </c>
      <c r="C1161">
        <v>0</v>
      </c>
      <c r="D1161">
        <v>835</v>
      </c>
      <c r="E1161">
        <v>13225</v>
      </c>
      <c r="F1161">
        <v>6085</v>
      </c>
    </row>
    <row r="1162" spans="1:6">
      <c r="A1162" s="105">
        <v>33009021910000</v>
      </c>
      <c r="B1162">
        <v>2012</v>
      </c>
      <c r="C1162">
        <v>0</v>
      </c>
      <c r="D1162">
        <v>671</v>
      </c>
      <c r="E1162">
        <v>161732</v>
      </c>
      <c r="F1162">
        <v>5231</v>
      </c>
    </row>
    <row r="1163" spans="1:6">
      <c r="A1163" s="105">
        <v>33009021950000</v>
      </c>
      <c r="B1163">
        <v>2012</v>
      </c>
      <c r="C1163">
        <v>0</v>
      </c>
      <c r="D1163">
        <v>10167</v>
      </c>
      <c r="E1163">
        <v>169713</v>
      </c>
      <c r="F1163">
        <v>6439</v>
      </c>
    </row>
    <row r="1164" spans="1:6">
      <c r="A1164" s="105">
        <v>33009021990000</v>
      </c>
      <c r="B1164">
        <v>2012</v>
      </c>
      <c r="C1164">
        <v>0</v>
      </c>
      <c r="D1164">
        <v>1213</v>
      </c>
      <c r="E1164">
        <v>2100</v>
      </c>
      <c r="F1164">
        <v>5309</v>
      </c>
    </row>
    <row r="1165" spans="1:6">
      <c r="A1165" s="105">
        <v>33009022040000</v>
      </c>
      <c r="B1165">
        <v>2012</v>
      </c>
      <c r="C1165">
        <v>0</v>
      </c>
      <c r="D1165">
        <v>14504</v>
      </c>
      <c r="E1165">
        <v>305057</v>
      </c>
      <c r="F1165">
        <v>7123</v>
      </c>
    </row>
    <row r="1166" spans="1:6">
      <c r="A1166" s="105">
        <v>33009022120000</v>
      </c>
      <c r="B1166">
        <v>2012</v>
      </c>
      <c r="C1166">
        <v>0</v>
      </c>
      <c r="D1166">
        <v>5498</v>
      </c>
      <c r="E1166">
        <v>359433</v>
      </c>
      <c r="F1166">
        <v>6100</v>
      </c>
    </row>
    <row r="1167" spans="1:6">
      <c r="A1167" s="105">
        <v>33009022130000</v>
      </c>
      <c r="B1167">
        <v>2012</v>
      </c>
      <c r="C1167">
        <v>0</v>
      </c>
      <c r="D1167">
        <v>27564</v>
      </c>
      <c r="E1167">
        <v>763456</v>
      </c>
      <c r="F1167">
        <v>6533</v>
      </c>
    </row>
    <row r="1168" spans="1:6">
      <c r="A1168" s="105">
        <v>33009022150000</v>
      </c>
      <c r="B1168">
        <v>2012</v>
      </c>
      <c r="C1168">
        <v>1998</v>
      </c>
      <c r="D1168">
        <v>11303</v>
      </c>
      <c r="E1168">
        <v>163085</v>
      </c>
      <c r="F1168">
        <v>6665</v>
      </c>
    </row>
    <row r="1169" spans="1:6">
      <c r="A1169" s="105">
        <v>33009022160000</v>
      </c>
      <c r="B1169">
        <v>2012</v>
      </c>
      <c r="C1169">
        <v>0</v>
      </c>
      <c r="D1169">
        <v>0</v>
      </c>
      <c r="E1169">
        <v>0</v>
      </c>
      <c r="F1169">
        <v>3160</v>
      </c>
    </row>
    <row r="1170" spans="1:6">
      <c r="A1170" s="105">
        <v>33009022170000</v>
      </c>
      <c r="B1170">
        <v>2012</v>
      </c>
      <c r="C1170">
        <v>0</v>
      </c>
      <c r="D1170">
        <v>356</v>
      </c>
      <c r="E1170">
        <v>3831</v>
      </c>
      <c r="F1170">
        <v>3200</v>
      </c>
    </row>
    <row r="1171" spans="1:6">
      <c r="A1171" s="105">
        <v>33009022220000</v>
      </c>
      <c r="B1171">
        <v>2012</v>
      </c>
      <c r="C1171">
        <v>0</v>
      </c>
      <c r="D1171">
        <v>0</v>
      </c>
      <c r="E1171">
        <v>19562</v>
      </c>
      <c r="F1171" t="s">
        <v>3320</v>
      </c>
    </row>
    <row r="1172" spans="1:6">
      <c r="A1172" s="105">
        <v>33009022230000</v>
      </c>
      <c r="B1172">
        <v>2012</v>
      </c>
      <c r="C1172">
        <v>3400</v>
      </c>
      <c r="D1172">
        <v>10195</v>
      </c>
      <c r="E1172">
        <v>15749</v>
      </c>
      <c r="F1172">
        <v>4776</v>
      </c>
    </row>
    <row r="1173" spans="1:6">
      <c r="A1173" s="105">
        <v>33009022240000</v>
      </c>
      <c r="B1173">
        <v>2012</v>
      </c>
      <c r="C1173">
        <v>1</v>
      </c>
      <c r="D1173">
        <v>5623</v>
      </c>
      <c r="E1173">
        <v>13109</v>
      </c>
      <c r="F1173">
        <v>7210</v>
      </c>
    </row>
    <row r="1174" spans="1:6">
      <c r="A1174" s="105">
        <v>33009022250000</v>
      </c>
      <c r="B1174">
        <v>2012</v>
      </c>
      <c r="C1174">
        <v>0</v>
      </c>
      <c r="D1174">
        <v>7652</v>
      </c>
      <c r="E1174">
        <v>20735</v>
      </c>
      <c r="F1174">
        <v>7052</v>
      </c>
    </row>
    <row r="1175" spans="1:6">
      <c r="A1175" s="105">
        <v>33009022260000</v>
      </c>
      <c r="B1175">
        <v>2012</v>
      </c>
      <c r="C1175">
        <v>2414</v>
      </c>
      <c r="D1175">
        <v>15226</v>
      </c>
      <c r="E1175">
        <v>16644</v>
      </c>
      <c r="F1175">
        <v>7000</v>
      </c>
    </row>
    <row r="1176" spans="1:6">
      <c r="A1176" s="105">
        <v>33009022280000</v>
      </c>
      <c r="B1176">
        <v>2012</v>
      </c>
      <c r="C1176">
        <v>0</v>
      </c>
      <c r="D1176">
        <v>202</v>
      </c>
      <c r="E1176">
        <v>24059</v>
      </c>
      <c r="F1176">
        <v>7170</v>
      </c>
    </row>
    <row r="1177" spans="1:6">
      <c r="A1177" s="105">
        <v>33009022290000</v>
      </c>
      <c r="B1177">
        <v>2012</v>
      </c>
      <c r="C1177">
        <v>0</v>
      </c>
      <c r="D1177">
        <v>38960</v>
      </c>
      <c r="E1177">
        <v>137927</v>
      </c>
      <c r="F1177">
        <v>6536</v>
      </c>
    </row>
    <row r="1178" spans="1:6">
      <c r="A1178" s="105">
        <v>33009022300000</v>
      </c>
      <c r="B1178">
        <v>2012</v>
      </c>
      <c r="C1178">
        <v>838</v>
      </c>
      <c r="D1178">
        <v>12594</v>
      </c>
      <c r="E1178">
        <v>65545</v>
      </c>
      <c r="F1178">
        <v>4874</v>
      </c>
    </row>
    <row r="1179" spans="1:6">
      <c r="A1179" s="105">
        <v>33009022320000</v>
      </c>
      <c r="B1179">
        <v>2012</v>
      </c>
      <c r="C1179">
        <v>3883</v>
      </c>
      <c r="D1179">
        <v>12791</v>
      </c>
      <c r="E1179">
        <v>36312</v>
      </c>
      <c r="F1179">
        <v>4778</v>
      </c>
    </row>
    <row r="1180" spans="1:6">
      <c r="A1180" s="105">
        <v>33009022330000</v>
      </c>
      <c r="B1180">
        <v>2012</v>
      </c>
      <c r="C1180">
        <v>0</v>
      </c>
      <c r="D1180">
        <v>8152</v>
      </c>
      <c r="E1180">
        <v>69451</v>
      </c>
      <c r="F1180">
        <v>7413</v>
      </c>
    </row>
    <row r="1181" spans="1:6">
      <c r="A1181" s="105">
        <v>33009022340000</v>
      </c>
      <c r="B1181">
        <v>2012</v>
      </c>
      <c r="C1181">
        <v>0</v>
      </c>
      <c r="D1181">
        <v>4540</v>
      </c>
      <c r="E1181">
        <v>99119</v>
      </c>
      <c r="F1181">
        <v>5728</v>
      </c>
    </row>
    <row r="1182" spans="1:6">
      <c r="A1182" s="105">
        <v>33009022350000</v>
      </c>
      <c r="B1182">
        <v>2012</v>
      </c>
      <c r="C1182">
        <v>0</v>
      </c>
      <c r="D1182">
        <v>16061</v>
      </c>
      <c r="E1182">
        <v>5894</v>
      </c>
      <c r="F1182" t="s">
        <v>3320</v>
      </c>
    </row>
    <row r="1183" spans="1:6">
      <c r="A1183" s="105">
        <v>33009022360000</v>
      </c>
      <c r="B1183">
        <v>2012</v>
      </c>
      <c r="C1183">
        <v>0</v>
      </c>
      <c r="D1183">
        <v>628</v>
      </c>
      <c r="E1183">
        <v>808</v>
      </c>
      <c r="F1183">
        <v>3432</v>
      </c>
    </row>
    <row r="1184" spans="1:6">
      <c r="A1184" s="105">
        <v>33009022420000</v>
      </c>
      <c r="B1184">
        <v>2012</v>
      </c>
      <c r="C1184">
        <v>0</v>
      </c>
      <c r="D1184">
        <v>0</v>
      </c>
      <c r="E1184">
        <v>0</v>
      </c>
      <c r="F1184">
        <v>3608</v>
      </c>
    </row>
    <row r="1185" spans="1:6">
      <c r="A1185" s="105">
        <v>33009022430000</v>
      </c>
      <c r="B1185">
        <v>2012</v>
      </c>
      <c r="C1185">
        <v>5711</v>
      </c>
      <c r="D1185">
        <v>28647</v>
      </c>
      <c r="E1185">
        <v>27144</v>
      </c>
      <c r="F1185">
        <v>6936</v>
      </c>
    </row>
    <row r="1186" spans="1:6">
      <c r="A1186" s="105">
        <v>33009022440000</v>
      </c>
      <c r="B1186">
        <v>2012</v>
      </c>
      <c r="C1186">
        <v>407</v>
      </c>
      <c r="D1186">
        <v>11426</v>
      </c>
      <c r="E1186">
        <v>25204</v>
      </c>
      <c r="F1186">
        <v>6621</v>
      </c>
    </row>
    <row r="1187" spans="1:6">
      <c r="A1187" s="105">
        <v>33009022450000</v>
      </c>
      <c r="B1187">
        <v>2012</v>
      </c>
      <c r="C1187">
        <v>182</v>
      </c>
      <c r="D1187">
        <v>3801</v>
      </c>
      <c r="E1187">
        <v>55834</v>
      </c>
      <c r="F1187" t="s">
        <v>3320</v>
      </c>
    </row>
    <row r="1188" spans="1:6">
      <c r="A1188" s="105">
        <v>33009022460000</v>
      </c>
      <c r="B1188">
        <v>2012</v>
      </c>
      <c r="C1188">
        <v>1216</v>
      </c>
      <c r="D1188">
        <v>15922</v>
      </c>
      <c r="E1188">
        <v>60008</v>
      </c>
      <c r="F1188">
        <v>7010</v>
      </c>
    </row>
    <row r="1189" spans="1:6">
      <c r="A1189" s="105">
        <v>33009022470000</v>
      </c>
      <c r="B1189">
        <v>2012</v>
      </c>
      <c r="C1189">
        <v>996</v>
      </c>
      <c r="D1189">
        <v>14357</v>
      </c>
      <c r="E1189">
        <v>29506</v>
      </c>
      <c r="F1189">
        <v>7205</v>
      </c>
    </row>
    <row r="1190" spans="1:6">
      <c r="A1190" s="105">
        <v>33009022480000</v>
      </c>
      <c r="B1190">
        <v>2012</v>
      </c>
      <c r="C1190">
        <v>0</v>
      </c>
      <c r="D1190">
        <v>515</v>
      </c>
      <c r="E1190">
        <v>15843</v>
      </c>
      <c r="F1190">
        <v>5218</v>
      </c>
    </row>
    <row r="1191" spans="1:6">
      <c r="A1191" s="105">
        <v>33009022510000</v>
      </c>
      <c r="B1191">
        <v>2012</v>
      </c>
      <c r="C1191">
        <v>381</v>
      </c>
      <c r="D1191">
        <v>8372</v>
      </c>
      <c r="E1191">
        <v>10606</v>
      </c>
      <c r="F1191" t="s">
        <v>3320</v>
      </c>
    </row>
    <row r="1192" spans="1:6">
      <c r="A1192" s="105">
        <v>33009022520000</v>
      </c>
      <c r="B1192">
        <v>2012</v>
      </c>
      <c r="C1192">
        <v>899</v>
      </c>
      <c r="D1192">
        <v>9988</v>
      </c>
      <c r="E1192">
        <v>9893</v>
      </c>
      <c r="F1192">
        <v>7150</v>
      </c>
    </row>
    <row r="1193" spans="1:6">
      <c r="A1193" s="105">
        <v>33009022530000</v>
      </c>
      <c r="B1193">
        <v>2012</v>
      </c>
      <c r="C1193">
        <v>155</v>
      </c>
      <c r="D1193">
        <v>2965</v>
      </c>
      <c r="E1193">
        <v>6494</v>
      </c>
      <c r="F1193">
        <v>7237</v>
      </c>
    </row>
    <row r="1194" spans="1:6">
      <c r="A1194" s="105">
        <v>33009022540000</v>
      </c>
      <c r="B1194">
        <v>2012</v>
      </c>
      <c r="C1194">
        <v>1116</v>
      </c>
      <c r="D1194">
        <v>9585</v>
      </c>
      <c r="E1194">
        <v>11720</v>
      </c>
      <c r="F1194">
        <v>7038</v>
      </c>
    </row>
    <row r="1195" spans="1:6">
      <c r="A1195" s="105">
        <v>33009022550000</v>
      </c>
      <c r="B1195">
        <v>2012</v>
      </c>
      <c r="C1195">
        <v>44</v>
      </c>
      <c r="D1195">
        <v>2336</v>
      </c>
      <c r="E1195">
        <v>3474</v>
      </c>
      <c r="F1195">
        <v>7276</v>
      </c>
    </row>
    <row r="1196" spans="1:6">
      <c r="A1196" s="105">
        <v>33009022560000</v>
      </c>
      <c r="B1196">
        <v>2012</v>
      </c>
      <c r="C1196">
        <v>12906</v>
      </c>
      <c r="D1196">
        <v>31881</v>
      </c>
      <c r="E1196">
        <v>16011</v>
      </c>
      <c r="F1196">
        <v>5713</v>
      </c>
    </row>
    <row r="1197" spans="1:6">
      <c r="A1197" s="105">
        <v>33009022570000</v>
      </c>
      <c r="B1197">
        <v>2012</v>
      </c>
      <c r="C1197">
        <v>19080</v>
      </c>
      <c r="D1197">
        <v>28763</v>
      </c>
      <c r="E1197">
        <v>14864</v>
      </c>
      <c r="F1197">
        <v>5755</v>
      </c>
    </row>
    <row r="1198" spans="1:6">
      <c r="A1198" s="105">
        <v>33009022580000</v>
      </c>
      <c r="B1198">
        <v>2012</v>
      </c>
      <c r="C1198">
        <v>2532</v>
      </c>
      <c r="D1198">
        <v>12178</v>
      </c>
      <c r="E1198">
        <v>7706</v>
      </c>
      <c r="F1198">
        <v>5821</v>
      </c>
    </row>
    <row r="1199" spans="1:6">
      <c r="A1199" s="105">
        <v>33009022600000</v>
      </c>
      <c r="B1199">
        <v>2012</v>
      </c>
      <c r="C1199">
        <v>5441</v>
      </c>
      <c r="D1199">
        <v>18239</v>
      </c>
      <c r="E1199">
        <v>30456</v>
      </c>
      <c r="F1199">
        <v>5779</v>
      </c>
    </row>
    <row r="1200" spans="1:6">
      <c r="A1200" s="105">
        <v>33009022610000</v>
      </c>
      <c r="B1200">
        <v>2012</v>
      </c>
      <c r="C1200">
        <v>6780</v>
      </c>
      <c r="D1200">
        <v>21373</v>
      </c>
      <c r="E1200">
        <v>18180</v>
      </c>
      <c r="F1200">
        <v>5750</v>
      </c>
    </row>
    <row r="1201" spans="1:6">
      <c r="A1201" s="105">
        <v>33009022620000</v>
      </c>
      <c r="B1201">
        <v>2012</v>
      </c>
      <c r="C1201">
        <v>7363</v>
      </c>
      <c r="D1201">
        <v>26991</v>
      </c>
      <c r="E1201">
        <v>18830</v>
      </c>
      <c r="F1201">
        <v>5749</v>
      </c>
    </row>
    <row r="1202" spans="1:6">
      <c r="A1202" s="105">
        <v>33009022630000</v>
      </c>
      <c r="B1202">
        <v>2012</v>
      </c>
      <c r="C1202">
        <v>992</v>
      </c>
      <c r="D1202">
        <v>8972</v>
      </c>
      <c r="E1202">
        <v>10457</v>
      </c>
      <c r="F1202">
        <v>7203</v>
      </c>
    </row>
    <row r="1203" spans="1:6">
      <c r="A1203" s="105">
        <v>33009022640000</v>
      </c>
      <c r="B1203">
        <v>2012</v>
      </c>
      <c r="C1203">
        <v>0</v>
      </c>
      <c r="D1203">
        <v>445</v>
      </c>
      <c r="E1203">
        <v>103630</v>
      </c>
      <c r="F1203">
        <v>4450</v>
      </c>
    </row>
    <row r="1204" spans="1:6">
      <c r="A1204" s="105">
        <v>33009022650000</v>
      </c>
      <c r="B1204">
        <v>2012</v>
      </c>
      <c r="C1204">
        <v>1465</v>
      </c>
      <c r="D1204">
        <v>7725</v>
      </c>
      <c r="E1204">
        <v>21033</v>
      </c>
      <c r="F1204">
        <v>5782</v>
      </c>
    </row>
    <row r="1205" spans="1:6">
      <c r="A1205" s="105">
        <v>33009022660000</v>
      </c>
      <c r="B1205">
        <v>2012</v>
      </c>
      <c r="C1205">
        <v>1449</v>
      </c>
      <c r="D1205">
        <v>10053</v>
      </c>
      <c r="E1205">
        <v>16404</v>
      </c>
      <c r="F1205">
        <v>5505</v>
      </c>
    </row>
    <row r="1206" spans="1:6">
      <c r="A1206" s="105">
        <v>33009022680000</v>
      </c>
      <c r="B1206">
        <v>2012</v>
      </c>
      <c r="C1206">
        <v>1207</v>
      </c>
      <c r="D1206">
        <v>8138</v>
      </c>
      <c r="E1206">
        <v>20914</v>
      </c>
      <c r="F1206">
        <v>5787</v>
      </c>
    </row>
    <row r="1207" spans="1:6">
      <c r="A1207" s="105">
        <v>33009022700000</v>
      </c>
      <c r="B1207">
        <v>2012</v>
      </c>
      <c r="C1207">
        <v>3207</v>
      </c>
      <c r="D1207">
        <v>12287</v>
      </c>
      <c r="E1207">
        <v>9189</v>
      </c>
      <c r="F1207">
        <v>5690</v>
      </c>
    </row>
    <row r="1208" spans="1:6">
      <c r="A1208" s="105">
        <v>33009022720000</v>
      </c>
      <c r="B1208">
        <v>2012</v>
      </c>
      <c r="C1208">
        <v>0</v>
      </c>
      <c r="D1208">
        <v>1514</v>
      </c>
      <c r="E1208">
        <v>9676</v>
      </c>
      <c r="F1208">
        <v>6185</v>
      </c>
    </row>
    <row r="1209" spans="1:6">
      <c r="A1209" s="105">
        <v>33009022730000</v>
      </c>
      <c r="B1209">
        <v>2012</v>
      </c>
      <c r="C1209">
        <v>0</v>
      </c>
      <c r="D1209">
        <v>2498</v>
      </c>
      <c r="E1209">
        <v>7844</v>
      </c>
      <c r="F1209">
        <v>5974</v>
      </c>
    </row>
    <row r="1210" spans="1:6">
      <c r="A1210" s="105">
        <v>33009022740000</v>
      </c>
      <c r="B1210">
        <v>2012</v>
      </c>
      <c r="C1210">
        <v>0</v>
      </c>
      <c r="D1210">
        <v>1881</v>
      </c>
      <c r="E1210">
        <v>6383</v>
      </c>
      <c r="F1210">
        <v>5846</v>
      </c>
    </row>
    <row r="1211" spans="1:6">
      <c r="A1211" s="105">
        <v>33009022750000</v>
      </c>
      <c r="B1211">
        <v>2012</v>
      </c>
      <c r="C1211">
        <v>0</v>
      </c>
      <c r="D1211">
        <v>2286</v>
      </c>
      <c r="E1211">
        <v>6417</v>
      </c>
      <c r="F1211">
        <v>5960</v>
      </c>
    </row>
    <row r="1212" spans="1:6">
      <c r="A1212" s="105">
        <v>33009022760000</v>
      </c>
      <c r="B1212">
        <v>2012</v>
      </c>
      <c r="C1212">
        <v>0</v>
      </c>
      <c r="D1212">
        <v>2898</v>
      </c>
      <c r="E1212">
        <v>5630</v>
      </c>
      <c r="F1212">
        <v>6150</v>
      </c>
    </row>
    <row r="1213" spans="1:6">
      <c r="A1213" s="105">
        <v>33009022790000</v>
      </c>
      <c r="B1213">
        <v>2012</v>
      </c>
      <c r="C1213">
        <v>0</v>
      </c>
      <c r="D1213">
        <v>1043</v>
      </c>
      <c r="E1213">
        <v>22194</v>
      </c>
      <c r="F1213">
        <v>4228</v>
      </c>
    </row>
    <row r="1214" spans="1:6">
      <c r="A1214" s="105">
        <v>33009504660000</v>
      </c>
      <c r="B1214">
        <v>2012</v>
      </c>
      <c r="C1214">
        <v>0</v>
      </c>
      <c r="D1214">
        <v>0</v>
      </c>
      <c r="E1214">
        <v>0</v>
      </c>
      <c r="F1214">
        <v>0</v>
      </c>
    </row>
    <row r="1215" spans="1:6">
      <c r="A1215" s="105">
        <v>33009504670000</v>
      </c>
      <c r="B1215">
        <v>2012</v>
      </c>
      <c r="C1215">
        <v>0</v>
      </c>
      <c r="D1215">
        <v>0</v>
      </c>
      <c r="E1215">
        <v>0</v>
      </c>
      <c r="F1215">
        <v>0</v>
      </c>
    </row>
    <row r="1216" spans="1:6">
      <c r="A1216" s="105">
        <v>33009504680000</v>
      </c>
      <c r="B1216">
        <v>2012</v>
      </c>
      <c r="C1216">
        <v>0</v>
      </c>
      <c r="D1216">
        <v>0</v>
      </c>
      <c r="E1216">
        <v>0</v>
      </c>
      <c r="F1216">
        <v>0</v>
      </c>
    </row>
    <row r="1217" spans="1:6">
      <c r="A1217" s="105">
        <v>33011000410000</v>
      </c>
      <c r="B1217">
        <v>2012</v>
      </c>
      <c r="C1217">
        <v>1304</v>
      </c>
      <c r="D1217">
        <v>0</v>
      </c>
      <c r="E1217">
        <v>0</v>
      </c>
      <c r="F1217">
        <v>1351</v>
      </c>
    </row>
    <row r="1218" spans="1:6">
      <c r="A1218" s="105">
        <v>33011000490000</v>
      </c>
      <c r="B1218">
        <v>2012</v>
      </c>
      <c r="C1218">
        <v>11892</v>
      </c>
      <c r="D1218">
        <v>12305</v>
      </c>
      <c r="E1218">
        <v>46752</v>
      </c>
      <c r="F1218">
        <v>10988</v>
      </c>
    </row>
    <row r="1219" spans="1:6">
      <c r="A1219" s="105">
        <v>33011000510000</v>
      </c>
      <c r="B1219">
        <v>2012</v>
      </c>
      <c r="C1219">
        <v>3251</v>
      </c>
      <c r="D1219">
        <v>2327</v>
      </c>
      <c r="E1219">
        <v>20183</v>
      </c>
      <c r="F1219">
        <v>11140</v>
      </c>
    </row>
    <row r="1220" spans="1:6">
      <c r="A1220" s="105">
        <v>33011000520000</v>
      </c>
      <c r="B1220">
        <v>2012</v>
      </c>
      <c r="C1220">
        <v>373</v>
      </c>
      <c r="D1220">
        <v>10571</v>
      </c>
      <c r="E1220">
        <v>222218</v>
      </c>
      <c r="F1220">
        <v>8420</v>
      </c>
    </row>
    <row r="1221" spans="1:6">
      <c r="A1221" s="105">
        <v>33011000530000</v>
      </c>
      <c r="B1221">
        <v>2012</v>
      </c>
      <c r="C1221">
        <v>450</v>
      </c>
      <c r="D1221">
        <v>5215</v>
      </c>
      <c r="E1221">
        <v>1992</v>
      </c>
      <c r="F1221">
        <v>9434</v>
      </c>
    </row>
    <row r="1222" spans="1:6">
      <c r="A1222" s="105">
        <v>33011000550000</v>
      </c>
      <c r="B1222">
        <v>2012</v>
      </c>
      <c r="C1222">
        <v>3252</v>
      </c>
      <c r="D1222">
        <v>2872</v>
      </c>
      <c r="E1222">
        <v>6160</v>
      </c>
      <c r="F1222">
        <v>9920</v>
      </c>
    </row>
    <row r="1223" spans="1:6">
      <c r="A1223" s="105">
        <v>33011000570000</v>
      </c>
      <c r="B1223">
        <v>2012</v>
      </c>
      <c r="C1223">
        <v>1720</v>
      </c>
      <c r="D1223">
        <v>5460</v>
      </c>
      <c r="E1223">
        <v>45725</v>
      </c>
      <c r="F1223">
        <v>8475</v>
      </c>
    </row>
    <row r="1224" spans="1:6">
      <c r="A1224" s="105">
        <v>33011000680000</v>
      </c>
      <c r="B1224">
        <v>2012</v>
      </c>
      <c r="C1224">
        <v>825</v>
      </c>
      <c r="D1224">
        <v>6146</v>
      </c>
      <c r="E1224">
        <v>17438</v>
      </c>
      <c r="F1224">
        <v>8470</v>
      </c>
    </row>
    <row r="1225" spans="1:6">
      <c r="A1225" s="105">
        <v>33011000690000</v>
      </c>
      <c r="B1225">
        <v>2012</v>
      </c>
      <c r="C1225">
        <v>6501</v>
      </c>
      <c r="D1225">
        <v>6597</v>
      </c>
      <c r="E1225">
        <v>13309</v>
      </c>
      <c r="F1225">
        <v>10282</v>
      </c>
    </row>
    <row r="1226" spans="1:6">
      <c r="A1226" s="105">
        <v>33011000700000</v>
      </c>
      <c r="B1226">
        <v>2012</v>
      </c>
      <c r="C1226">
        <v>0</v>
      </c>
      <c r="D1226">
        <v>0</v>
      </c>
      <c r="E1226">
        <v>0</v>
      </c>
      <c r="F1226">
        <v>8460</v>
      </c>
    </row>
    <row r="1227" spans="1:6">
      <c r="A1227" s="105">
        <v>33011000730000</v>
      </c>
      <c r="B1227">
        <v>2012</v>
      </c>
      <c r="C1227">
        <v>1937</v>
      </c>
      <c r="D1227">
        <v>2612</v>
      </c>
      <c r="E1227">
        <v>6975</v>
      </c>
      <c r="F1227">
        <v>8450</v>
      </c>
    </row>
    <row r="1228" spans="1:6">
      <c r="A1228" s="105">
        <v>33011000740000</v>
      </c>
      <c r="B1228">
        <v>2012</v>
      </c>
      <c r="C1228">
        <v>1152</v>
      </c>
      <c r="D1228">
        <v>4646</v>
      </c>
      <c r="E1228">
        <v>35077</v>
      </c>
      <c r="F1228">
        <v>8510</v>
      </c>
    </row>
    <row r="1229" spans="1:6">
      <c r="A1229" s="105">
        <v>33011000780000</v>
      </c>
      <c r="B1229">
        <v>2012</v>
      </c>
      <c r="C1229">
        <v>2640</v>
      </c>
      <c r="D1229">
        <v>11755</v>
      </c>
      <c r="E1229">
        <v>6850</v>
      </c>
      <c r="F1229">
        <v>10580</v>
      </c>
    </row>
    <row r="1230" spans="1:6">
      <c r="A1230" s="105">
        <v>33011000800000</v>
      </c>
      <c r="B1230">
        <v>2012</v>
      </c>
      <c r="C1230">
        <v>39258</v>
      </c>
      <c r="D1230">
        <v>18513</v>
      </c>
      <c r="E1230">
        <v>31530</v>
      </c>
      <c r="F1230">
        <v>10510</v>
      </c>
    </row>
    <row r="1231" spans="1:6">
      <c r="A1231" s="105">
        <v>33011000810000</v>
      </c>
      <c r="B1231">
        <v>2012</v>
      </c>
      <c r="C1231">
        <v>720</v>
      </c>
      <c r="D1231">
        <v>0</v>
      </c>
      <c r="E1231">
        <v>0</v>
      </c>
      <c r="F1231">
        <v>1653</v>
      </c>
    </row>
    <row r="1232" spans="1:6">
      <c r="A1232" s="105">
        <v>33011000820000</v>
      </c>
      <c r="B1232">
        <v>2012</v>
      </c>
      <c r="C1232">
        <v>4754</v>
      </c>
      <c r="D1232">
        <v>4992</v>
      </c>
      <c r="E1232">
        <v>64425</v>
      </c>
      <c r="F1232">
        <v>10382</v>
      </c>
    </row>
    <row r="1233" spans="1:6">
      <c r="A1233" s="105">
        <v>33011000870000</v>
      </c>
      <c r="B1233">
        <v>2012</v>
      </c>
      <c r="C1233">
        <v>9333</v>
      </c>
      <c r="D1233">
        <v>5746</v>
      </c>
      <c r="E1233">
        <v>12590</v>
      </c>
      <c r="F1233">
        <v>11365</v>
      </c>
    </row>
    <row r="1234" spans="1:6">
      <c r="A1234" s="105">
        <v>33011000990000</v>
      </c>
      <c r="B1234">
        <v>2012</v>
      </c>
      <c r="C1234">
        <v>717</v>
      </c>
      <c r="D1234">
        <v>5941</v>
      </c>
      <c r="E1234">
        <v>45377</v>
      </c>
      <c r="F1234">
        <v>12240</v>
      </c>
    </row>
    <row r="1235" spans="1:6">
      <c r="A1235" s="105">
        <v>33011001000000</v>
      </c>
      <c r="B1235">
        <v>2012</v>
      </c>
      <c r="C1235">
        <v>23567</v>
      </c>
      <c r="D1235">
        <v>14782</v>
      </c>
      <c r="E1235">
        <v>30954</v>
      </c>
      <c r="F1235">
        <v>10871</v>
      </c>
    </row>
    <row r="1236" spans="1:6">
      <c r="A1236" s="105">
        <v>33011001030000</v>
      </c>
      <c r="B1236">
        <v>2012</v>
      </c>
      <c r="C1236">
        <v>385</v>
      </c>
      <c r="D1236">
        <v>6439</v>
      </c>
      <c r="E1236">
        <v>7919</v>
      </c>
      <c r="F1236">
        <v>10670</v>
      </c>
    </row>
    <row r="1237" spans="1:6">
      <c r="A1237" s="105">
        <v>33011001040000</v>
      </c>
      <c r="B1237">
        <v>2012</v>
      </c>
      <c r="C1237">
        <v>22737</v>
      </c>
      <c r="D1237">
        <v>14860</v>
      </c>
      <c r="E1237">
        <v>18530</v>
      </c>
      <c r="F1237">
        <v>12265</v>
      </c>
    </row>
    <row r="1238" spans="1:6">
      <c r="A1238" s="105">
        <v>33011001060000</v>
      </c>
      <c r="B1238">
        <v>2012</v>
      </c>
      <c r="C1238">
        <v>1715</v>
      </c>
      <c r="D1238">
        <v>6406</v>
      </c>
      <c r="E1238">
        <v>11808</v>
      </c>
      <c r="F1238">
        <v>10959</v>
      </c>
    </row>
    <row r="1239" spans="1:6">
      <c r="A1239" s="105">
        <v>33011001440000</v>
      </c>
      <c r="B1239">
        <v>2012</v>
      </c>
      <c r="C1239">
        <v>0</v>
      </c>
      <c r="D1239">
        <v>0</v>
      </c>
      <c r="E1239">
        <v>0</v>
      </c>
      <c r="F1239">
        <v>9590</v>
      </c>
    </row>
    <row r="1240" spans="1:6">
      <c r="A1240" s="105">
        <v>33011001470000</v>
      </c>
      <c r="B1240">
        <v>2012</v>
      </c>
      <c r="C1240">
        <v>8235</v>
      </c>
      <c r="D1240">
        <v>5929</v>
      </c>
      <c r="E1240">
        <v>39491</v>
      </c>
      <c r="F1240">
        <v>9522</v>
      </c>
    </row>
    <row r="1241" spans="1:6">
      <c r="A1241" s="105">
        <v>33011001480000</v>
      </c>
      <c r="B1241">
        <v>2012</v>
      </c>
      <c r="C1241">
        <v>0</v>
      </c>
      <c r="D1241">
        <v>0</v>
      </c>
      <c r="E1241">
        <v>0</v>
      </c>
      <c r="F1241">
        <v>9930</v>
      </c>
    </row>
    <row r="1242" spans="1:6">
      <c r="A1242" s="105">
        <v>33011001570000</v>
      </c>
      <c r="B1242">
        <v>2012</v>
      </c>
      <c r="C1242">
        <v>46379</v>
      </c>
      <c r="D1242">
        <v>5317</v>
      </c>
      <c r="E1242">
        <v>7222</v>
      </c>
      <c r="F1242">
        <v>10891</v>
      </c>
    </row>
    <row r="1243" spans="1:6">
      <c r="A1243" s="105">
        <v>33011001590000</v>
      </c>
      <c r="B1243">
        <v>2012</v>
      </c>
      <c r="C1243">
        <v>126006</v>
      </c>
      <c r="D1243">
        <v>8848</v>
      </c>
      <c r="E1243">
        <v>27683</v>
      </c>
      <c r="F1243">
        <v>9751</v>
      </c>
    </row>
    <row r="1244" spans="1:6">
      <c r="A1244" s="105">
        <v>33011001620000</v>
      </c>
      <c r="B1244">
        <v>2012</v>
      </c>
      <c r="C1244">
        <v>92382</v>
      </c>
      <c r="D1244">
        <v>8751</v>
      </c>
      <c r="E1244">
        <v>15145</v>
      </c>
      <c r="F1244">
        <v>9750</v>
      </c>
    </row>
    <row r="1245" spans="1:6">
      <c r="A1245" s="105">
        <v>33011001680000</v>
      </c>
      <c r="B1245">
        <v>2012</v>
      </c>
      <c r="C1245">
        <v>7320</v>
      </c>
      <c r="D1245">
        <v>3745</v>
      </c>
      <c r="E1245">
        <v>6646</v>
      </c>
      <c r="F1245">
        <v>10006</v>
      </c>
    </row>
    <row r="1246" spans="1:6">
      <c r="A1246" s="105">
        <v>33011001690000</v>
      </c>
      <c r="B1246">
        <v>2012</v>
      </c>
      <c r="C1246">
        <v>2824</v>
      </c>
      <c r="D1246">
        <v>9846</v>
      </c>
      <c r="E1246">
        <v>32077</v>
      </c>
      <c r="F1246">
        <v>12238</v>
      </c>
    </row>
    <row r="1247" spans="1:6">
      <c r="A1247" s="105">
        <v>33011001700000</v>
      </c>
      <c r="B1247">
        <v>2012</v>
      </c>
      <c r="C1247">
        <v>5421</v>
      </c>
      <c r="D1247">
        <v>15733</v>
      </c>
      <c r="E1247">
        <v>48996</v>
      </c>
      <c r="F1247">
        <v>11765</v>
      </c>
    </row>
    <row r="1248" spans="1:6">
      <c r="A1248" s="105">
        <v>33011001710000</v>
      </c>
      <c r="B1248">
        <v>2012</v>
      </c>
      <c r="C1248">
        <v>4440</v>
      </c>
      <c r="D1248">
        <v>17572</v>
      </c>
      <c r="E1248">
        <v>57462</v>
      </c>
      <c r="F1248">
        <v>10910</v>
      </c>
    </row>
    <row r="1249" spans="1:6">
      <c r="A1249" s="105">
        <v>33011001750000</v>
      </c>
      <c r="B1249">
        <v>2012</v>
      </c>
      <c r="C1249">
        <v>2268</v>
      </c>
      <c r="D1249">
        <v>6744</v>
      </c>
      <c r="E1249">
        <v>65586</v>
      </c>
      <c r="F1249">
        <v>9923</v>
      </c>
    </row>
    <row r="1250" spans="1:6">
      <c r="A1250" s="105">
        <v>33011001780000</v>
      </c>
      <c r="B1250">
        <v>2012</v>
      </c>
      <c r="C1250">
        <v>9921</v>
      </c>
      <c r="D1250">
        <v>3943</v>
      </c>
      <c r="E1250">
        <v>20303</v>
      </c>
      <c r="F1250">
        <v>10859</v>
      </c>
    </row>
    <row r="1251" spans="1:6">
      <c r="A1251" s="105">
        <v>33011001810000</v>
      </c>
      <c r="B1251">
        <v>2012</v>
      </c>
      <c r="C1251">
        <v>0</v>
      </c>
      <c r="D1251">
        <v>0</v>
      </c>
      <c r="E1251">
        <v>0</v>
      </c>
      <c r="F1251">
        <v>9880</v>
      </c>
    </row>
    <row r="1252" spans="1:6">
      <c r="A1252" s="105">
        <v>33011001870000</v>
      </c>
      <c r="B1252">
        <v>2012</v>
      </c>
      <c r="C1252">
        <v>22578</v>
      </c>
      <c r="D1252">
        <v>12283</v>
      </c>
      <c r="E1252">
        <v>20959</v>
      </c>
      <c r="F1252">
        <v>9590</v>
      </c>
    </row>
    <row r="1253" spans="1:6">
      <c r="A1253" s="105">
        <v>33011001930000</v>
      </c>
      <c r="B1253">
        <v>2012</v>
      </c>
      <c r="C1253">
        <v>104703</v>
      </c>
      <c r="D1253">
        <v>17436</v>
      </c>
      <c r="E1253">
        <v>91532</v>
      </c>
      <c r="F1253">
        <v>12499</v>
      </c>
    </row>
    <row r="1254" spans="1:6">
      <c r="A1254" s="105">
        <v>33011001970000</v>
      </c>
      <c r="B1254">
        <v>2012</v>
      </c>
      <c r="C1254">
        <v>419</v>
      </c>
      <c r="D1254">
        <v>169</v>
      </c>
      <c r="E1254">
        <v>4165</v>
      </c>
      <c r="F1254">
        <v>11015</v>
      </c>
    </row>
    <row r="1255" spans="1:6">
      <c r="A1255" s="105">
        <v>33011002030000</v>
      </c>
      <c r="B1255">
        <v>2012</v>
      </c>
      <c r="C1255">
        <v>2373</v>
      </c>
      <c r="D1255">
        <v>1648</v>
      </c>
      <c r="E1255">
        <v>18015</v>
      </c>
      <c r="F1255">
        <v>10080</v>
      </c>
    </row>
    <row r="1256" spans="1:6">
      <c r="A1256" s="105">
        <v>33011002040000</v>
      </c>
      <c r="B1256">
        <v>2012</v>
      </c>
      <c r="C1256">
        <v>146687</v>
      </c>
      <c r="D1256">
        <v>43178</v>
      </c>
      <c r="E1256">
        <v>16509</v>
      </c>
      <c r="F1256">
        <v>11943</v>
      </c>
    </row>
    <row r="1257" spans="1:6">
      <c r="A1257" s="105">
        <v>33011002080000</v>
      </c>
      <c r="B1257">
        <v>2012</v>
      </c>
      <c r="C1257">
        <v>4073</v>
      </c>
      <c r="D1257">
        <v>2872</v>
      </c>
      <c r="E1257">
        <v>13425</v>
      </c>
      <c r="F1257">
        <v>11755</v>
      </c>
    </row>
    <row r="1258" spans="1:6">
      <c r="A1258" s="105">
        <v>33011002130000</v>
      </c>
      <c r="B1258">
        <v>2012</v>
      </c>
      <c r="C1258">
        <v>2338</v>
      </c>
      <c r="D1258">
        <v>3397</v>
      </c>
      <c r="E1258">
        <v>24590</v>
      </c>
      <c r="F1258">
        <v>10030</v>
      </c>
    </row>
    <row r="1259" spans="1:6">
      <c r="A1259" s="105">
        <v>33011002180000</v>
      </c>
      <c r="B1259">
        <v>2012</v>
      </c>
      <c r="C1259">
        <v>0</v>
      </c>
      <c r="D1259">
        <v>0</v>
      </c>
      <c r="E1259">
        <v>0</v>
      </c>
      <c r="F1259">
        <v>9770</v>
      </c>
    </row>
    <row r="1260" spans="1:6">
      <c r="A1260" s="105">
        <v>33011002230000</v>
      </c>
      <c r="B1260">
        <v>2012</v>
      </c>
      <c r="C1260">
        <v>8200</v>
      </c>
      <c r="D1260">
        <v>2144</v>
      </c>
      <c r="E1260">
        <v>26656</v>
      </c>
      <c r="F1260">
        <v>11858</v>
      </c>
    </row>
    <row r="1261" spans="1:6">
      <c r="A1261" s="105">
        <v>33011002270000</v>
      </c>
      <c r="B1261">
        <v>2012</v>
      </c>
      <c r="C1261">
        <v>3044</v>
      </c>
      <c r="D1261">
        <v>2324</v>
      </c>
      <c r="E1261">
        <v>54292</v>
      </c>
      <c r="F1261">
        <v>10735</v>
      </c>
    </row>
    <row r="1262" spans="1:6">
      <c r="A1262" s="105">
        <v>33011002360000</v>
      </c>
      <c r="B1262">
        <v>2012</v>
      </c>
      <c r="C1262">
        <v>840</v>
      </c>
      <c r="D1262">
        <v>2235</v>
      </c>
      <c r="E1262">
        <v>2473</v>
      </c>
      <c r="F1262">
        <v>8255</v>
      </c>
    </row>
    <row r="1263" spans="1:6">
      <c r="A1263" s="105">
        <v>33011002390000</v>
      </c>
      <c r="B1263">
        <v>2012</v>
      </c>
      <c r="C1263">
        <v>214</v>
      </c>
      <c r="D1263">
        <v>0</v>
      </c>
      <c r="E1263">
        <v>0</v>
      </c>
      <c r="F1263">
        <v>1600</v>
      </c>
    </row>
    <row r="1264" spans="1:6">
      <c r="A1264" s="105">
        <v>33011002400000</v>
      </c>
      <c r="B1264">
        <v>2012</v>
      </c>
      <c r="C1264">
        <v>249</v>
      </c>
      <c r="D1264">
        <v>0</v>
      </c>
      <c r="E1264">
        <v>0</v>
      </c>
      <c r="F1264">
        <v>1402</v>
      </c>
    </row>
    <row r="1265" spans="1:6">
      <c r="A1265" s="105">
        <v>33011002410000</v>
      </c>
      <c r="B1265">
        <v>2012</v>
      </c>
      <c r="C1265">
        <v>557</v>
      </c>
      <c r="D1265">
        <v>0</v>
      </c>
      <c r="E1265">
        <v>0</v>
      </c>
      <c r="F1265">
        <v>1472</v>
      </c>
    </row>
    <row r="1266" spans="1:6">
      <c r="A1266" s="105">
        <v>33011002420000</v>
      </c>
      <c r="B1266">
        <v>2012</v>
      </c>
      <c r="C1266">
        <v>770</v>
      </c>
      <c r="D1266">
        <v>2940</v>
      </c>
      <c r="E1266">
        <v>11598</v>
      </c>
      <c r="F1266">
        <v>8310</v>
      </c>
    </row>
    <row r="1267" spans="1:6">
      <c r="A1267" s="105">
        <v>33011002490000</v>
      </c>
      <c r="B1267">
        <v>2012</v>
      </c>
      <c r="C1267">
        <v>1792</v>
      </c>
      <c r="D1267">
        <v>0</v>
      </c>
      <c r="E1267">
        <v>0</v>
      </c>
      <c r="F1267">
        <v>1415</v>
      </c>
    </row>
    <row r="1268" spans="1:6">
      <c r="A1268" s="105">
        <v>33011002530000</v>
      </c>
      <c r="B1268">
        <v>2012</v>
      </c>
      <c r="C1268">
        <v>4342</v>
      </c>
      <c r="D1268">
        <v>3254</v>
      </c>
      <c r="E1268">
        <v>44601</v>
      </c>
      <c r="F1268">
        <v>9268</v>
      </c>
    </row>
    <row r="1269" spans="1:6">
      <c r="A1269" s="105">
        <v>33011002590000</v>
      </c>
      <c r="B1269">
        <v>2012</v>
      </c>
      <c r="C1269">
        <v>0</v>
      </c>
      <c r="D1269">
        <v>0</v>
      </c>
      <c r="E1269">
        <v>0</v>
      </c>
      <c r="F1269">
        <v>9520</v>
      </c>
    </row>
    <row r="1270" spans="1:6">
      <c r="A1270" s="105">
        <v>33011002600000</v>
      </c>
      <c r="B1270">
        <v>2012</v>
      </c>
      <c r="C1270">
        <v>564</v>
      </c>
      <c r="D1270">
        <v>0</v>
      </c>
      <c r="E1270">
        <v>0</v>
      </c>
      <c r="F1270">
        <v>1355</v>
      </c>
    </row>
    <row r="1271" spans="1:6">
      <c r="A1271" s="105">
        <v>33011002610000</v>
      </c>
      <c r="B1271">
        <v>2012</v>
      </c>
      <c r="C1271">
        <v>799</v>
      </c>
      <c r="D1271">
        <v>0</v>
      </c>
      <c r="E1271">
        <v>0</v>
      </c>
      <c r="F1271">
        <v>1350</v>
      </c>
    </row>
    <row r="1272" spans="1:6">
      <c r="A1272" s="105">
        <v>33011002620000</v>
      </c>
      <c r="B1272">
        <v>2012</v>
      </c>
      <c r="C1272">
        <v>3265</v>
      </c>
      <c r="D1272">
        <v>24694</v>
      </c>
      <c r="E1272">
        <v>44945</v>
      </c>
      <c r="F1272">
        <v>11472</v>
      </c>
    </row>
    <row r="1273" spans="1:6">
      <c r="A1273" s="105">
        <v>33011002630000</v>
      </c>
      <c r="B1273">
        <v>2012</v>
      </c>
      <c r="C1273">
        <v>407</v>
      </c>
      <c r="D1273">
        <v>0</v>
      </c>
      <c r="E1273">
        <v>0</v>
      </c>
      <c r="F1273">
        <v>1235</v>
      </c>
    </row>
    <row r="1274" spans="1:6">
      <c r="A1274" s="105">
        <v>33011002650000</v>
      </c>
      <c r="B1274">
        <v>2012</v>
      </c>
      <c r="C1274">
        <v>88</v>
      </c>
      <c r="D1274">
        <v>0</v>
      </c>
      <c r="E1274">
        <v>0</v>
      </c>
      <c r="F1274">
        <v>1665</v>
      </c>
    </row>
    <row r="1275" spans="1:6">
      <c r="A1275" s="105">
        <v>33011002680000</v>
      </c>
      <c r="B1275">
        <v>2012</v>
      </c>
      <c r="C1275">
        <v>880</v>
      </c>
      <c r="D1275">
        <v>0</v>
      </c>
      <c r="E1275">
        <v>0</v>
      </c>
      <c r="F1275">
        <v>1635</v>
      </c>
    </row>
    <row r="1276" spans="1:6">
      <c r="A1276" s="105">
        <v>33011002690000</v>
      </c>
      <c r="B1276">
        <v>2012</v>
      </c>
      <c r="C1276">
        <v>246</v>
      </c>
      <c r="D1276">
        <v>0</v>
      </c>
      <c r="E1276">
        <v>0</v>
      </c>
      <c r="F1276">
        <v>1637</v>
      </c>
    </row>
    <row r="1277" spans="1:6">
      <c r="A1277" s="105">
        <v>33011002700000</v>
      </c>
      <c r="B1277">
        <v>2012</v>
      </c>
      <c r="C1277">
        <v>1072</v>
      </c>
      <c r="D1277">
        <v>0</v>
      </c>
      <c r="E1277">
        <v>0</v>
      </c>
      <c r="F1277">
        <v>1564</v>
      </c>
    </row>
    <row r="1278" spans="1:6">
      <c r="A1278" s="105">
        <v>33011002710000</v>
      </c>
      <c r="B1278">
        <v>2012</v>
      </c>
      <c r="C1278">
        <v>349</v>
      </c>
      <c r="D1278">
        <v>0</v>
      </c>
      <c r="E1278">
        <v>0</v>
      </c>
      <c r="F1278">
        <v>1628</v>
      </c>
    </row>
    <row r="1279" spans="1:6">
      <c r="A1279" s="105">
        <v>33011002810000</v>
      </c>
      <c r="B1279">
        <v>2012</v>
      </c>
      <c r="C1279">
        <v>3409</v>
      </c>
      <c r="D1279">
        <v>0</v>
      </c>
      <c r="E1279">
        <v>0</v>
      </c>
      <c r="F1279">
        <v>1516</v>
      </c>
    </row>
    <row r="1280" spans="1:6">
      <c r="A1280" s="105">
        <v>33011002820000</v>
      </c>
      <c r="B1280">
        <v>2012</v>
      </c>
      <c r="C1280">
        <v>1295</v>
      </c>
      <c r="D1280">
        <v>0</v>
      </c>
      <c r="E1280">
        <v>0</v>
      </c>
      <c r="F1280">
        <v>1525</v>
      </c>
    </row>
    <row r="1281" spans="1:6">
      <c r="A1281" s="105">
        <v>33011002830000</v>
      </c>
      <c r="B1281">
        <v>2012</v>
      </c>
      <c r="C1281">
        <v>117</v>
      </c>
      <c r="D1281">
        <v>0</v>
      </c>
      <c r="E1281">
        <v>0</v>
      </c>
      <c r="F1281">
        <v>1480</v>
      </c>
    </row>
    <row r="1282" spans="1:6">
      <c r="A1282" s="105">
        <v>33011002840000</v>
      </c>
      <c r="B1282">
        <v>2012</v>
      </c>
      <c r="C1282">
        <v>91</v>
      </c>
      <c r="D1282">
        <v>0</v>
      </c>
      <c r="E1282">
        <v>0</v>
      </c>
      <c r="F1282">
        <v>1565</v>
      </c>
    </row>
    <row r="1283" spans="1:6">
      <c r="A1283" s="105">
        <v>33011002850000</v>
      </c>
      <c r="B1283">
        <v>2012</v>
      </c>
      <c r="C1283">
        <v>591</v>
      </c>
      <c r="D1283">
        <v>0</v>
      </c>
      <c r="E1283">
        <v>0</v>
      </c>
      <c r="F1283">
        <v>1450</v>
      </c>
    </row>
    <row r="1284" spans="1:6">
      <c r="A1284" s="105">
        <v>33011002860000</v>
      </c>
      <c r="B1284">
        <v>2012</v>
      </c>
      <c r="C1284">
        <v>1593</v>
      </c>
      <c r="D1284">
        <v>0</v>
      </c>
      <c r="E1284">
        <v>0</v>
      </c>
      <c r="F1284">
        <v>1525</v>
      </c>
    </row>
    <row r="1285" spans="1:6">
      <c r="A1285" s="105">
        <v>33011002870000</v>
      </c>
      <c r="B1285">
        <v>2012</v>
      </c>
      <c r="C1285">
        <v>337</v>
      </c>
      <c r="D1285">
        <v>0</v>
      </c>
      <c r="E1285">
        <v>0</v>
      </c>
      <c r="F1285">
        <v>1465</v>
      </c>
    </row>
    <row r="1286" spans="1:6">
      <c r="A1286" s="105">
        <v>33011002880000</v>
      </c>
      <c r="B1286">
        <v>2012</v>
      </c>
      <c r="C1286">
        <v>84</v>
      </c>
      <c r="D1286">
        <v>0</v>
      </c>
      <c r="E1286">
        <v>0</v>
      </c>
      <c r="F1286">
        <v>1560</v>
      </c>
    </row>
    <row r="1287" spans="1:6">
      <c r="A1287" s="105">
        <v>33011002910000</v>
      </c>
      <c r="B1287">
        <v>2012</v>
      </c>
      <c r="C1287">
        <v>1239</v>
      </c>
      <c r="D1287">
        <v>0</v>
      </c>
      <c r="E1287">
        <v>0</v>
      </c>
      <c r="F1287">
        <v>1447</v>
      </c>
    </row>
    <row r="1288" spans="1:6">
      <c r="A1288" s="105">
        <v>33011002920000</v>
      </c>
      <c r="B1288">
        <v>2012</v>
      </c>
      <c r="C1288">
        <v>1714</v>
      </c>
      <c r="D1288">
        <v>0</v>
      </c>
      <c r="E1288">
        <v>0</v>
      </c>
      <c r="F1288">
        <v>1431</v>
      </c>
    </row>
    <row r="1289" spans="1:6">
      <c r="A1289" s="105">
        <v>33011002930000</v>
      </c>
      <c r="B1289">
        <v>2012</v>
      </c>
      <c r="C1289">
        <v>1271</v>
      </c>
      <c r="D1289">
        <v>0</v>
      </c>
      <c r="E1289">
        <v>0</v>
      </c>
      <c r="F1289">
        <v>1434</v>
      </c>
    </row>
    <row r="1290" spans="1:6">
      <c r="A1290" s="105">
        <v>33011002950000</v>
      </c>
      <c r="B1290">
        <v>2012</v>
      </c>
      <c r="C1290">
        <v>973</v>
      </c>
      <c r="D1290">
        <v>0</v>
      </c>
      <c r="E1290">
        <v>0</v>
      </c>
      <c r="F1290">
        <v>1546</v>
      </c>
    </row>
    <row r="1291" spans="1:6">
      <c r="A1291" s="105">
        <v>33011002970000</v>
      </c>
      <c r="B1291">
        <v>2012</v>
      </c>
      <c r="C1291">
        <v>2555</v>
      </c>
      <c r="D1291">
        <v>3304</v>
      </c>
      <c r="E1291">
        <v>19890</v>
      </c>
      <c r="F1291">
        <v>11100</v>
      </c>
    </row>
    <row r="1292" spans="1:6">
      <c r="A1292" s="105">
        <v>33011003050000</v>
      </c>
      <c r="B1292">
        <v>2012</v>
      </c>
      <c r="C1292">
        <v>5301</v>
      </c>
      <c r="D1292">
        <v>16576</v>
      </c>
      <c r="E1292">
        <v>18219</v>
      </c>
      <c r="F1292">
        <v>11413</v>
      </c>
    </row>
    <row r="1293" spans="1:6">
      <c r="A1293" s="105">
        <v>33011003090000</v>
      </c>
      <c r="B1293">
        <v>2012</v>
      </c>
      <c r="C1293">
        <v>3212</v>
      </c>
      <c r="D1293">
        <v>2989</v>
      </c>
      <c r="E1293">
        <v>2573</v>
      </c>
      <c r="F1293">
        <v>9658</v>
      </c>
    </row>
    <row r="1294" spans="1:6">
      <c r="A1294" s="105">
        <v>33011003110000</v>
      </c>
      <c r="B1294">
        <v>2012</v>
      </c>
      <c r="C1294">
        <v>1506</v>
      </c>
      <c r="D1294">
        <v>9402</v>
      </c>
      <c r="E1294">
        <v>43114</v>
      </c>
      <c r="F1294">
        <v>11706</v>
      </c>
    </row>
    <row r="1295" spans="1:6">
      <c r="A1295" s="105">
        <v>33011003120000</v>
      </c>
      <c r="B1295">
        <v>2012</v>
      </c>
      <c r="C1295">
        <v>0</v>
      </c>
      <c r="D1295">
        <v>6890</v>
      </c>
      <c r="E1295">
        <v>37414</v>
      </c>
      <c r="F1295">
        <v>11336</v>
      </c>
    </row>
    <row r="1296" spans="1:6">
      <c r="A1296" s="105">
        <v>33011003140000</v>
      </c>
      <c r="B1296">
        <v>2012</v>
      </c>
      <c r="C1296">
        <v>43</v>
      </c>
      <c r="D1296">
        <v>0</v>
      </c>
      <c r="E1296">
        <v>0</v>
      </c>
      <c r="F1296">
        <v>1531</v>
      </c>
    </row>
    <row r="1297" spans="1:6">
      <c r="A1297" s="105">
        <v>33011003190000</v>
      </c>
      <c r="B1297">
        <v>2012</v>
      </c>
      <c r="C1297">
        <v>8461</v>
      </c>
      <c r="D1297">
        <v>4961</v>
      </c>
      <c r="E1297">
        <v>6848</v>
      </c>
      <c r="F1297">
        <v>12065</v>
      </c>
    </row>
    <row r="1298" spans="1:6">
      <c r="A1298" s="105">
        <v>33011003200000</v>
      </c>
      <c r="B1298">
        <v>2012</v>
      </c>
      <c r="C1298">
        <v>1011</v>
      </c>
      <c r="D1298">
        <v>7841</v>
      </c>
      <c r="E1298">
        <v>45836</v>
      </c>
      <c r="F1298">
        <v>9255</v>
      </c>
    </row>
    <row r="1299" spans="1:6">
      <c r="A1299" s="105">
        <v>33011003250000</v>
      </c>
      <c r="B1299">
        <v>2012</v>
      </c>
      <c r="C1299">
        <v>1717</v>
      </c>
      <c r="D1299">
        <v>0</v>
      </c>
      <c r="E1299">
        <v>0</v>
      </c>
      <c r="F1299">
        <v>1550</v>
      </c>
    </row>
    <row r="1300" spans="1:6">
      <c r="A1300" s="105">
        <v>33011003300000</v>
      </c>
      <c r="B1300">
        <v>2012</v>
      </c>
      <c r="C1300">
        <v>1017</v>
      </c>
      <c r="D1300">
        <v>8594</v>
      </c>
      <c r="E1300">
        <v>18308</v>
      </c>
      <c r="F1300">
        <v>8545</v>
      </c>
    </row>
    <row r="1301" spans="1:6">
      <c r="A1301" s="105">
        <v>33011003320000</v>
      </c>
      <c r="B1301">
        <v>2012</v>
      </c>
      <c r="C1301">
        <v>14167</v>
      </c>
      <c r="D1301">
        <v>9431</v>
      </c>
      <c r="E1301">
        <v>17603</v>
      </c>
      <c r="F1301">
        <v>12155</v>
      </c>
    </row>
    <row r="1302" spans="1:6">
      <c r="A1302" s="105">
        <v>33011003350000</v>
      </c>
      <c r="B1302">
        <v>2012</v>
      </c>
      <c r="C1302">
        <v>274</v>
      </c>
      <c r="D1302">
        <v>527</v>
      </c>
      <c r="E1302">
        <v>463</v>
      </c>
      <c r="F1302">
        <v>9320</v>
      </c>
    </row>
    <row r="1303" spans="1:6">
      <c r="A1303" s="105">
        <v>33011003400000</v>
      </c>
      <c r="B1303">
        <v>2012</v>
      </c>
      <c r="C1303">
        <v>734</v>
      </c>
      <c r="D1303">
        <v>6780</v>
      </c>
      <c r="E1303">
        <v>40567</v>
      </c>
      <c r="F1303">
        <v>8435</v>
      </c>
    </row>
    <row r="1304" spans="1:6">
      <c r="A1304" s="105">
        <v>33011003430000</v>
      </c>
      <c r="B1304">
        <v>2012</v>
      </c>
      <c r="C1304">
        <v>2993</v>
      </c>
      <c r="D1304">
        <v>32821</v>
      </c>
      <c r="E1304">
        <v>12155</v>
      </c>
      <c r="F1304">
        <v>12753</v>
      </c>
    </row>
    <row r="1305" spans="1:6">
      <c r="A1305" s="105">
        <v>33011003440000</v>
      </c>
      <c r="B1305">
        <v>2012</v>
      </c>
      <c r="C1305">
        <v>730</v>
      </c>
      <c r="D1305">
        <v>0</v>
      </c>
      <c r="E1305">
        <v>0</v>
      </c>
      <c r="F1305">
        <v>1512</v>
      </c>
    </row>
    <row r="1306" spans="1:6">
      <c r="A1306" s="105">
        <v>33011003450000</v>
      </c>
      <c r="B1306">
        <v>2012</v>
      </c>
      <c r="C1306">
        <v>10066</v>
      </c>
      <c r="D1306">
        <v>3149</v>
      </c>
      <c r="E1306">
        <v>30519</v>
      </c>
      <c r="F1306">
        <v>12507</v>
      </c>
    </row>
    <row r="1307" spans="1:6">
      <c r="A1307" s="105">
        <v>33011003480000</v>
      </c>
      <c r="B1307">
        <v>2012</v>
      </c>
      <c r="C1307">
        <v>4584</v>
      </c>
      <c r="D1307">
        <v>0</v>
      </c>
      <c r="E1307">
        <v>0</v>
      </c>
      <c r="F1307">
        <v>1687</v>
      </c>
    </row>
    <row r="1308" spans="1:6">
      <c r="A1308" s="105">
        <v>33011003520000</v>
      </c>
      <c r="B1308">
        <v>2012</v>
      </c>
      <c r="C1308">
        <v>885</v>
      </c>
      <c r="D1308">
        <v>2472</v>
      </c>
      <c r="E1308">
        <v>16963</v>
      </c>
      <c r="F1308">
        <v>9350</v>
      </c>
    </row>
    <row r="1309" spans="1:6">
      <c r="A1309" s="105">
        <v>33011003530000</v>
      </c>
      <c r="B1309">
        <v>2012</v>
      </c>
      <c r="C1309">
        <v>0</v>
      </c>
      <c r="D1309">
        <v>0</v>
      </c>
      <c r="E1309">
        <v>0</v>
      </c>
      <c r="F1309">
        <v>9530</v>
      </c>
    </row>
    <row r="1310" spans="1:6">
      <c r="A1310" s="105">
        <v>33011003760000</v>
      </c>
      <c r="B1310">
        <v>2012</v>
      </c>
      <c r="C1310">
        <v>0</v>
      </c>
      <c r="D1310">
        <v>0</v>
      </c>
      <c r="E1310">
        <v>0</v>
      </c>
      <c r="F1310">
        <v>12537</v>
      </c>
    </row>
    <row r="1311" spans="1:6">
      <c r="A1311" s="105">
        <v>33011003840000</v>
      </c>
      <c r="B1311">
        <v>2012</v>
      </c>
      <c r="C1311">
        <v>307</v>
      </c>
      <c r="D1311">
        <v>13453</v>
      </c>
      <c r="E1311">
        <v>12396</v>
      </c>
      <c r="F1311">
        <v>11280</v>
      </c>
    </row>
    <row r="1312" spans="1:6">
      <c r="A1312" s="105">
        <v>33011003910000</v>
      </c>
      <c r="B1312">
        <v>2012</v>
      </c>
      <c r="C1312">
        <v>6155</v>
      </c>
      <c r="D1312">
        <v>23919</v>
      </c>
      <c r="E1312">
        <v>68452</v>
      </c>
      <c r="F1312">
        <v>13348</v>
      </c>
    </row>
    <row r="1313" spans="1:6">
      <c r="A1313" s="105">
        <v>33011003920000</v>
      </c>
      <c r="B1313">
        <v>2012</v>
      </c>
      <c r="C1313">
        <v>6772</v>
      </c>
      <c r="D1313">
        <v>23518</v>
      </c>
      <c r="E1313">
        <v>64455</v>
      </c>
      <c r="F1313">
        <v>12970</v>
      </c>
    </row>
    <row r="1314" spans="1:6">
      <c r="A1314" s="105">
        <v>33011003930000</v>
      </c>
      <c r="B1314">
        <v>2012</v>
      </c>
      <c r="C1314">
        <v>4478</v>
      </c>
      <c r="D1314">
        <v>8537</v>
      </c>
      <c r="E1314">
        <v>20423</v>
      </c>
      <c r="F1314">
        <v>9375</v>
      </c>
    </row>
    <row r="1315" spans="1:6">
      <c r="A1315" s="105">
        <v>33011003940000</v>
      </c>
      <c r="B1315">
        <v>2012</v>
      </c>
      <c r="C1315">
        <v>0</v>
      </c>
      <c r="D1315">
        <v>0</v>
      </c>
      <c r="E1315">
        <v>0</v>
      </c>
      <c r="F1315">
        <v>9250</v>
      </c>
    </row>
    <row r="1316" spans="1:6">
      <c r="A1316" s="105">
        <v>33011003960000</v>
      </c>
      <c r="B1316">
        <v>2012</v>
      </c>
      <c r="C1316">
        <v>3938</v>
      </c>
      <c r="D1316">
        <v>5065</v>
      </c>
      <c r="E1316">
        <v>43101</v>
      </c>
      <c r="F1316">
        <v>9280</v>
      </c>
    </row>
    <row r="1317" spans="1:6">
      <c r="A1317" s="105">
        <v>33011004000000</v>
      </c>
      <c r="B1317">
        <v>2012</v>
      </c>
      <c r="C1317">
        <v>0</v>
      </c>
      <c r="D1317">
        <v>2280</v>
      </c>
      <c r="E1317">
        <v>31420</v>
      </c>
      <c r="F1317">
        <v>13466</v>
      </c>
    </row>
    <row r="1318" spans="1:6">
      <c r="A1318" s="105">
        <v>33011004030000</v>
      </c>
      <c r="B1318">
        <v>2012</v>
      </c>
      <c r="C1318">
        <v>251</v>
      </c>
      <c r="D1318">
        <v>1197</v>
      </c>
      <c r="E1318">
        <v>10484</v>
      </c>
      <c r="F1318">
        <v>11491</v>
      </c>
    </row>
    <row r="1319" spans="1:6">
      <c r="A1319" s="105">
        <v>33011004040000</v>
      </c>
      <c r="B1319">
        <v>2012</v>
      </c>
      <c r="C1319">
        <v>26603</v>
      </c>
      <c r="D1319">
        <v>2931</v>
      </c>
      <c r="E1319">
        <v>6414</v>
      </c>
      <c r="F1319">
        <v>10525</v>
      </c>
    </row>
    <row r="1320" spans="1:6">
      <c r="A1320" s="105">
        <v>33011004070000</v>
      </c>
      <c r="B1320">
        <v>2012</v>
      </c>
      <c r="C1320">
        <v>6765</v>
      </c>
      <c r="D1320">
        <v>15593</v>
      </c>
      <c r="E1320">
        <v>72366</v>
      </c>
      <c r="F1320">
        <v>13441</v>
      </c>
    </row>
    <row r="1321" spans="1:6">
      <c r="A1321" s="105">
        <v>33011004090000</v>
      </c>
      <c r="B1321">
        <v>2012</v>
      </c>
      <c r="C1321">
        <v>4122</v>
      </c>
      <c r="D1321">
        <v>4969</v>
      </c>
      <c r="E1321">
        <v>38365</v>
      </c>
      <c r="F1321">
        <v>9318</v>
      </c>
    </row>
    <row r="1322" spans="1:6">
      <c r="A1322" s="105">
        <v>33011004210000</v>
      </c>
      <c r="B1322">
        <v>2012</v>
      </c>
      <c r="C1322">
        <v>777</v>
      </c>
      <c r="D1322">
        <v>11014</v>
      </c>
      <c r="E1322">
        <v>35532</v>
      </c>
      <c r="F1322">
        <v>9200</v>
      </c>
    </row>
    <row r="1323" spans="1:6">
      <c r="A1323" s="105">
        <v>33011004370000</v>
      </c>
      <c r="B1323">
        <v>2012</v>
      </c>
      <c r="C1323">
        <v>21845</v>
      </c>
      <c r="D1323">
        <v>6077</v>
      </c>
      <c r="E1323">
        <v>7711</v>
      </c>
      <c r="F1323">
        <v>11275</v>
      </c>
    </row>
    <row r="1324" spans="1:6">
      <c r="A1324" s="105">
        <v>33011004380000</v>
      </c>
      <c r="B1324">
        <v>2012</v>
      </c>
      <c r="C1324">
        <v>6818</v>
      </c>
      <c r="D1324">
        <v>7035</v>
      </c>
      <c r="E1324">
        <v>4763</v>
      </c>
      <c r="F1324">
        <v>11438</v>
      </c>
    </row>
    <row r="1325" spans="1:6">
      <c r="A1325" s="105">
        <v>33011004410000</v>
      </c>
      <c r="B1325">
        <v>2012</v>
      </c>
      <c r="C1325">
        <v>131108</v>
      </c>
      <c r="D1325">
        <v>9451</v>
      </c>
      <c r="E1325">
        <v>20686</v>
      </c>
      <c r="F1325">
        <v>9715</v>
      </c>
    </row>
    <row r="1326" spans="1:6">
      <c r="A1326" s="105">
        <v>33011004450000</v>
      </c>
      <c r="B1326">
        <v>2012</v>
      </c>
      <c r="C1326">
        <v>79560</v>
      </c>
      <c r="D1326">
        <v>8154</v>
      </c>
      <c r="E1326">
        <v>24622</v>
      </c>
      <c r="F1326">
        <v>9743</v>
      </c>
    </row>
    <row r="1327" spans="1:6">
      <c r="A1327" s="105">
        <v>33011004460000</v>
      </c>
      <c r="B1327">
        <v>2012</v>
      </c>
      <c r="C1327">
        <v>48353</v>
      </c>
      <c r="D1327">
        <v>6570</v>
      </c>
      <c r="E1327">
        <v>22283</v>
      </c>
      <c r="F1327">
        <v>9853</v>
      </c>
    </row>
    <row r="1328" spans="1:6">
      <c r="A1328" s="105">
        <v>33011004470000</v>
      </c>
      <c r="B1328">
        <v>2012</v>
      </c>
      <c r="C1328">
        <v>9599</v>
      </c>
      <c r="D1328">
        <v>12959</v>
      </c>
      <c r="E1328">
        <v>18045</v>
      </c>
      <c r="F1328">
        <v>11096</v>
      </c>
    </row>
    <row r="1329" spans="1:6">
      <c r="A1329" s="105">
        <v>33011004480000</v>
      </c>
      <c r="B1329">
        <v>2012</v>
      </c>
      <c r="C1329">
        <v>5637</v>
      </c>
      <c r="D1329">
        <v>10567</v>
      </c>
      <c r="E1329">
        <v>8357</v>
      </c>
      <c r="F1329">
        <v>11152</v>
      </c>
    </row>
    <row r="1330" spans="1:6">
      <c r="A1330" s="105">
        <v>33011004500000</v>
      </c>
      <c r="B1330">
        <v>2012</v>
      </c>
      <c r="C1330">
        <v>3444</v>
      </c>
      <c r="D1330">
        <v>4675</v>
      </c>
      <c r="E1330">
        <v>5408</v>
      </c>
      <c r="F1330">
        <v>10461</v>
      </c>
    </row>
    <row r="1331" spans="1:6">
      <c r="A1331" s="105">
        <v>33011004510000</v>
      </c>
      <c r="B1331">
        <v>2012</v>
      </c>
      <c r="C1331">
        <v>0</v>
      </c>
      <c r="D1331">
        <v>0</v>
      </c>
      <c r="E1331">
        <v>0</v>
      </c>
      <c r="F1331">
        <v>8572</v>
      </c>
    </row>
    <row r="1332" spans="1:6">
      <c r="A1332" s="105">
        <v>33011004580000</v>
      </c>
      <c r="B1332">
        <v>2012</v>
      </c>
      <c r="C1332">
        <v>8668</v>
      </c>
      <c r="D1332">
        <v>8063</v>
      </c>
      <c r="E1332">
        <v>38537</v>
      </c>
      <c r="F1332">
        <v>11020</v>
      </c>
    </row>
    <row r="1333" spans="1:6">
      <c r="A1333" s="105">
        <v>33011004670000</v>
      </c>
      <c r="B1333">
        <v>2012</v>
      </c>
      <c r="C1333">
        <v>0</v>
      </c>
      <c r="D1333">
        <v>8812</v>
      </c>
      <c r="E1333">
        <v>13660</v>
      </c>
      <c r="F1333">
        <v>9370</v>
      </c>
    </row>
    <row r="1334" spans="1:6">
      <c r="A1334" s="105">
        <v>33011004680000</v>
      </c>
      <c r="B1334">
        <v>2012</v>
      </c>
      <c r="C1334">
        <v>0</v>
      </c>
      <c r="D1334">
        <v>3233</v>
      </c>
      <c r="E1334">
        <v>4755</v>
      </c>
      <c r="F1334">
        <v>9950</v>
      </c>
    </row>
    <row r="1335" spans="1:6">
      <c r="A1335" s="105">
        <v>33011004700000</v>
      </c>
      <c r="B1335">
        <v>2012</v>
      </c>
      <c r="C1335">
        <v>57455</v>
      </c>
      <c r="D1335">
        <v>15545</v>
      </c>
      <c r="E1335">
        <v>16663</v>
      </c>
      <c r="F1335">
        <v>9550</v>
      </c>
    </row>
    <row r="1336" spans="1:6">
      <c r="A1336" s="105">
        <v>33011004710000</v>
      </c>
      <c r="B1336">
        <v>2012</v>
      </c>
      <c r="C1336">
        <v>0</v>
      </c>
      <c r="D1336">
        <v>0</v>
      </c>
      <c r="E1336">
        <v>0</v>
      </c>
      <c r="F1336">
        <v>9509</v>
      </c>
    </row>
    <row r="1337" spans="1:6">
      <c r="A1337" s="105">
        <v>33011004730000</v>
      </c>
      <c r="B1337">
        <v>2012</v>
      </c>
      <c r="C1337">
        <v>840</v>
      </c>
      <c r="D1337">
        <v>5339</v>
      </c>
      <c r="E1337">
        <v>31738</v>
      </c>
      <c r="F1337">
        <v>10935</v>
      </c>
    </row>
    <row r="1338" spans="1:6">
      <c r="A1338" s="105">
        <v>33011004740000</v>
      </c>
      <c r="B1338">
        <v>2012</v>
      </c>
      <c r="C1338">
        <v>840</v>
      </c>
      <c r="D1338">
        <v>1849</v>
      </c>
      <c r="E1338">
        <v>4030</v>
      </c>
      <c r="F1338">
        <v>8200</v>
      </c>
    </row>
    <row r="1339" spans="1:6">
      <c r="A1339" s="105">
        <v>33011004810000</v>
      </c>
      <c r="B1339">
        <v>2012</v>
      </c>
      <c r="C1339">
        <v>0</v>
      </c>
      <c r="D1339">
        <v>0</v>
      </c>
      <c r="E1339">
        <v>0</v>
      </c>
      <c r="F1339">
        <v>13145</v>
      </c>
    </row>
    <row r="1340" spans="1:6">
      <c r="A1340" s="105">
        <v>33011004850000</v>
      </c>
      <c r="B1340">
        <v>2012</v>
      </c>
      <c r="C1340">
        <v>12137</v>
      </c>
      <c r="D1340">
        <v>18834</v>
      </c>
      <c r="E1340">
        <v>48077</v>
      </c>
      <c r="F1340">
        <v>11192</v>
      </c>
    </row>
    <row r="1341" spans="1:6">
      <c r="A1341" s="105">
        <v>33011004930000</v>
      </c>
      <c r="B1341">
        <v>2012</v>
      </c>
      <c r="C1341">
        <v>1647</v>
      </c>
      <c r="D1341">
        <v>3827</v>
      </c>
      <c r="E1341">
        <v>12742</v>
      </c>
      <c r="F1341">
        <v>13495</v>
      </c>
    </row>
    <row r="1342" spans="1:6">
      <c r="A1342" s="105">
        <v>33011004970000</v>
      </c>
      <c r="B1342">
        <v>2012</v>
      </c>
      <c r="C1342">
        <v>739</v>
      </c>
      <c r="D1342">
        <v>4478</v>
      </c>
      <c r="E1342">
        <v>14222</v>
      </c>
      <c r="F1342">
        <v>14071</v>
      </c>
    </row>
    <row r="1343" spans="1:6">
      <c r="A1343" s="105">
        <v>33011004990000</v>
      </c>
      <c r="B1343">
        <v>2012</v>
      </c>
      <c r="C1343">
        <v>24139</v>
      </c>
      <c r="D1343">
        <v>6899</v>
      </c>
      <c r="E1343">
        <v>50824</v>
      </c>
      <c r="F1343">
        <v>14663</v>
      </c>
    </row>
    <row r="1344" spans="1:6">
      <c r="A1344" s="105">
        <v>33011005010000</v>
      </c>
      <c r="B1344">
        <v>2012</v>
      </c>
      <c r="C1344">
        <v>0</v>
      </c>
      <c r="D1344">
        <v>0</v>
      </c>
      <c r="E1344">
        <v>0</v>
      </c>
      <c r="F1344">
        <v>12735</v>
      </c>
    </row>
    <row r="1345" spans="1:6">
      <c r="A1345" s="105">
        <v>33011005050000</v>
      </c>
      <c r="B1345">
        <v>2012</v>
      </c>
      <c r="C1345">
        <v>0</v>
      </c>
      <c r="D1345">
        <v>0</v>
      </c>
      <c r="E1345">
        <v>0</v>
      </c>
      <c r="F1345">
        <v>12259</v>
      </c>
    </row>
    <row r="1346" spans="1:6">
      <c r="A1346" s="105">
        <v>33011005060000</v>
      </c>
      <c r="B1346">
        <v>2012</v>
      </c>
      <c r="C1346">
        <v>0</v>
      </c>
      <c r="D1346">
        <v>0</v>
      </c>
      <c r="E1346">
        <v>0</v>
      </c>
      <c r="F1346">
        <v>12661</v>
      </c>
    </row>
    <row r="1347" spans="1:6">
      <c r="A1347" s="105">
        <v>33011005120000</v>
      </c>
      <c r="B1347">
        <v>2012</v>
      </c>
      <c r="C1347">
        <v>283</v>
      </c>
      <c r="D1347">
        <v>7451</v>
      </c>
      <c r="E1347">
        <v>28925</v>
      </c>
      <c r="F1347">
        <v>13780</v>
      </c>
    </row>
    <row r="1348" spans="1:6">
      <c r="A1348" s="105">
        <v>33011005150000</v>
      </c>
      <c r="B1348">
        <v>2012</v>
      </c>
      <c r="C1348">
        <v>105521</v>
      </c>
      <c r="D1348">
        <v>22616</v>
      </c>
      <c r="E1348">
        <v>68968</v>
      </c>
      <c r="F1348">
        <v>15545</v>
      </c>
    </row>
    <row r="1349" spans="1:6">
      <c r="A1349" s="105">
        <v>33011005170000</v>
      </c>
      <c r="B1349">
        <v>2012</v>
      </c>
      <c r="C1349">
        <v>5149</v>
      </c>
      <c r="D1349">
        <v>16204</v>
      </c>
      <c r="E1349">
        <v>63302</v>
      </c>
      <c r="F1349">
        <v>13155</v>
      </c>
    </row>
    <row r="1350" spans="1:6">
      <c r="A1350" s="105">
        <v>33011005180000</v>
      </c>
      <c r="B1350">
        <v>2012</v>
      </c>
      <c r="C1350">
        <v>5728</v>
      </c>
      <c r="D1350">
        <v>26797</v>
      </c>
      <c r="E1350">
        <v>22750</v>
      </c>
      <c r="F1350">
        <v>13375</v>
      </c>
    </row>
    <row r="1351" spans="1:6">
      <c r="A1351" s="105">
        <v>33011005240000</v>
      </c>
      <c r="B1351">
        <v>2012</v>
      </c>
      <c r="C1351">
        <v>16754</v>
      </c>
      <c r="D1351">
        <v>45227</v>
      </c>
      <c r="E1351">
        <v>11965</v>
      </c>
      <c r="F1351">
        <v>15047</v>
      </c>
    </row>
    <row r="1352" spans="1:6">
      <c r="A1352" s="105">
        <v>33011005250000</v>
      </c>
      <c r="B1352">
        <v>2012</v>
      </c>
      <c r="C1352">
        <v>360</v>
      </c>
      <c r="D1352">
        <v>9468</v>
      </c>
      <c r="E1352">
        <v>28394</v>
      </c>
      <c r="F1352">
        <v>14770</v>
      </c>
    </row>
    <row r="1353" spans="1:6">
      <c r="A1353" s="105">
        <v>33011005360000</v>
      </c>
      <c r="B1353">
        <v>2012</v>
      </c>
      <c r="C1353">
        <v>0</v>
      </c>
      <c r="D1353">
        <v>0</v>
      </c>
      <c r="E1353">
        <v>0</v>
      </c>
      <c r="F1353">
        <v>14465</v>
      </c>
    </row>
    <row r="1354" spans="1:6">
      <c r="A1354" s="105">
        <v>33011005460000</v>
      </c>
      <c r="B1354">
        <v>2012</v>
      </c>
      <c r="C1354">
        <v>31201</v>
      </c>
      <c r="D1354">
        <v>110151</v>
      </c>
      <c r="E1354">
        <v>11585</v>
      </c>
      <c r="F1354">
        <v>14920</v>
      </c>
    </row>
    <row r="1355" spans="1:6">
      <c r="A1355" s="105">
        <v>33011005500000</v>
      </c>
      <c r="B1355">
        <v>2012</v>
      </c>
      <c r="C1355">
        <v>41399</v>
      </c>
      <c r="D1355">
        <v>10653</v>
      </c>
      <c r="E1355">
        <v>40617</v>
      </c>
      <c r="F1355">
        <v>14592</v>
      </c>
    </row>
    <row r="1356" spans="1:6">
      <c r="A1356" s="105">
        <v>33011005520000</v>
      </c>
      <c r="B1356">
        <v>2012</v>
      </c>
      <c r="C1356">
        <v>23158</v>
      </c>
      <c r="D1356">
        <v>53678</v>
      </c>
      <c r="E1356">
        <v>38296</v>
      </c>
      <c r="F1356">
        <v>16116</v>
      </c>
    </row>
    <row r="1357" spans="1:6">
      <c r="A1357" s="105">
        <v>33011005530000</v>
      </c>
      <c r="B1357">
        <v>2012</v>
      </c>
      <c r="C1357">
        <v>0</v>
      </c>
      <c r="D1357">
        <v>5316</v>
      </c>
      <c r="E1357">
        <v>53739</v>
      </c>
      <c r="F1357">
        <v>12094</v>
      </c>
    </row>
    <row r="1358" spans="1:6">
      <c r="A1358" s="105">
        <v>33011005550000</v>
      </c>
      <c r="B1358">
        <v>2012</v>
      </c>
      <c r="C1358">
        <v>0</v>
      </c>
      <c r="D1358">
        <v>0</v>
      </c>
      <c r="E1358">
        <v>0</v>
      </c>
      <c r="F1358">
        <v>12872</v>
      </c>
    </row>
    <row r="1359" spans="1:6">
      <c r="A1359" s="105">
        <v>33011005780000</v>
      </c>
      <c r="B1359">
        <v>2012</v>
      </c>
      <c r="C1359">
        <v>2807</v>
      </c>
      <c r="D1359">
        <v>7342</v>
      </c>
      <c r="E1359">
        <v>49400</v>
      </c>
      <c r="F1359">
        <v>14026</v>
      </c>
    </row>
    <row r="1360" spans="1:6">
      <c r="A1360" s="105">
        <v>33011005830000</v>
      </c>
      <c r="B1360">
        <v>2012</v>
      </c>
      <c r="C1360">
        <v>2066</v>
      </c>
      <c r="D1360">
        <v>11492</v>
      </c>
      <c r="E1360">
        <v>9806</v>
      </c>
      <c r="F1360">
        <v>14882</v>
      </c>
    </row>
    <row r="1361" spans="1:6">
      <c r="A1361" s="105">
        <v>33011005890000</v>
      </c>
      <c r="B1361">
        <v>2012</v>
      </c>
      <c r="C1361">
        <v>2251</v>
      </c>
      <c r="D1361">
        <v>11670</v>
      </c>
      <c r="E1361">
        <v>28530</v>
      </c>
      <c r="F1361">
        <v>15125</v>
      </c>
    </row>
    <row r="1362" spans="1:6">
      <c r="A1362" s="105">
        <v>33011005900000</v>
      </c>
      <c r="B1362">
        <v>2012</v>
      </c>
      <c r="C1362">
        <v>0</v>
      </c>
      <c r="D1362">
        <v>0</v>
      </c>
      <c r="E1362">
        <v>0</v>
      </c>
      <c r="F1362">
        <v>14494</v>
      </c>
    </row>
    <row r="1363" spans="1:6">
      <c r="A1363" s="105">
        <v>33011005910000</v>
      </c>
      <c r="B1363">
        <v>2012</v>
      </c>
      <c r="C1363">
        <v>5775</v>
      </c>
      <c r="D1363">
        <v>14429</v>
      </c>
      <c r="E1363">
        <v>56443</v>
      </c>
      <c r="F1363">
        <v>14600</v>
      </c>
    </row>
    <row r="1364" spans="1:6">
      <c r="A1364" s="105">
        <v>33011005980000</v>
      </c>
      <c r="B1364">
        <v>2012</v>
      </c>
      <c r="C1364">
        <v>2901</v>
      </c>
      <c r="D1364">
        <v>10788</v>
      </c>
      <c r="E1364">
        <v>4900</v>
      </c>
      <c r="F1364">
        <v>14457</v>
      </c>
    </row>
    <row r="1365" spans="1:6">
      <c r="A1365" s="105">
        <v>33011005990000</v>
      </c>
      <c r="B1365">
        <v>2012</v>
      </c>
      <c r="C1365">
        <v>0</v>
      </c>
      <c r="D1365">
        <v>0</v>
      </c>
      <c r="E1365">
        <v>0</v>
      </c>
      <c r="F1365">
        <v>14328</v>
      </c>
    </row>
    <row r="1366" spans="1:6">
      <c r="A1366" s="105">
        <v>33011006120000</v>
      </c>
      <c r="B1366">
        <v>2012</v>
      </c>
      <c r="C1366">
        <v>10619</v>
      </c>
      <c r="D1366">
        <v>35211</v>
      </c>
      <c r="E1366">
        <v>26784</v>
      </c>
      <c r="F1366">
        <v>13957</v>
      </c>
    </row>
    <row r="1367" spans="1:6">
      <c r="A1367" s="105">
        <v>33011006130000</v>
      </c>
      <c r="B1367">
        <v>2012</v>
      </c>
      <c r="C1367">
        <v>0</v>
      </c>
      <c r="D1367">
        <v>0</v>
      </c>
      <c r="E1367">
        <v>0</v>
      </c>
      <c r="F1367">
        <v>14469</v>
      </c>
    </row>
    <row r="1368" spans="1:6">
      <c r="A1368" s="105">
        <v>33011006310000</v>
      </c>
      <c r="B1368">
        <v>2012</v>
      </c>
      <c r="C1368">
        <v>1599</v>
      </c>
      <c r="D1368">
        <v>4671</v>
      </c>
      <c r="E1368">
        <v>6823</v>
      </c>
      <c r="F1368">
        <v>14170</v>
      </c>
    </row>
    <row r="1369" spans="1:6">
      <c r="A1369" s="105">
        <v>33011006350000</v>
      </c>
      <c r="B1369">
        <v>2012</v>
      </c>
      <c r="C1369">
        <v>0</v>
      </c>
      <c r="D1369">
        <v>0</v>
      </c>
      <c r="E1369">
        <v>0</v>
      </c>
      <c r="F1369">
        <v>14414</v>
      </c>
    </row>
    <row r="1370" spans="1:6">
      <c r="A1370" s="105">
        <v>33011006410000</v>
      </c>
      <c r="B1370">
        <v>2012</v>
      </c>
      <c r="C1370">
        <v>2181</v>
      </c>
      <c r="D1370">
        <v>5196</v>
      </c>
      <c r="E1370">
        <v>13335</v>
      </c>
      <c r="F1370">
        <v>14698</v>
      </c>
    </row>
    <row r="1371" spans="1:6">
      <c r="A1371" s="105">
        <v>33011006430000</v>
      </c>
      <c r="B1371">
        <v>2012</v>
      </c>
      <c r="C1371">
        <v>5133</v>
      </c>
      <c r="D1371">
        <v>19184</v>
      </c>
      <c r="E1371">
        <v>43549</v>
      </c>
      <c r="F1371">
        <v>14611</v>
      </c>
    </row>
    <row r="1372" spans="1:6">
      <c r="A1372" s="105">
        <v>33011006480000</v>
      </c>
      <c r="B1372">
        <v>2012</v>
      </c>
      <c r="C1372">
        <v>12064</v>
      </c>
      <c r="D1372">
        <v>35153</v>
      </c>
      <c r="E1372">
        <v>51543</v>
      </c>
      <c r="F1372">
        <v>15020</v>
      </c>
    </row>
    <row r="1373" spans="1:6">
      <c r="A1373" s="105">
        <v>33011006640000</v>
      </c>
      <c r="B1373">
        <v>2012</v>
      </c>
      <c r="C1373">
        <v>39466</v>
      </c>
      <c r="D1373">
        <v>7211</v>
      </c>
      <c r="E1373">
        <v>71706</v>
      </c>
      <c r="F1373">
        <v>14309</v>
      </c>
    </row>
    <row r="1374" spans="1:6">
      <c r="A1374" s="105">
        <v>33011006680000</v>
      </c>
      <c r="B1374">
        <v>2012</v>
      </c>
      <c r="C1374">
        <v>5018</v>
      </c>
      <c r="D1374">
        <v>18723</v>
      </c>
      <c r="E1374">
        <v>36943</v>
      </c>
      <c r="F1374">
        <v>14821</v>
      </c>
    </row>
    <row r="1375" spans="1:6">
      <c r="A1375" s="105">
        <v>33011006710000</v>
      </c>
      <c r="B1375">
        <v>2012</v>
      </c>
      <c r="C1375">
        <v>0</v>
      </c>
      <c r="D1375">
        <v>0</v>
      </c>
      <c r="E1375">
        <v>0</v>
      </c>
      <c r="F1375">
        <v>14238</v>
      </c>
    </row>
    <row r="1376" spans="1:6">
      <c r="A1376" s="105">
        <v>33011006880000</v>
      </c>
      <c r="B1376">
        <v>2012</v>
      </c>
      <c r="C1376">
        <v>9364</v>
      </c>
      <c r="D1376">
        <v>47568</v>
      </c>
      <c r="E1376">
        <v>22572</v>
      </c>
      <c r="F1376">
        <v>14796</v>
      </c>
    </row>
    <row r="1377" spans="1:6">
      <c r="A1377" s="105">
        <v>33011006890000</v>
      </c>
      <c r="B1377">
        <v>2012</v>
      </c>
      <c r="C1377">
        <v>7928</v>
      </c>
      <c r="D1377">
        <v>40551</v>
      </c>
      <c r="E1377">
        <v>44603</v>
      </c>
      <c r="F1377">
        <v>14453</v>
      </c>
    </row>
    <row r="1378" spans="1:6">
      <c r="A1378" s="105">
        <v>33011006960000</v>
      </c>
      <c r="B1378">
        <v>2012</v>
      </c>
      <c r="C1378">
        <v>1342</v>
      </c>
      <c r="D1378">
        <v>1730</v>
      </c>
      <c r="E1378">
        <v>14164</v>
      </c>
      <c r="F1378">
        <v>13790</v>
      </c>
    </row>
    <row r="1379" spans="1:6">
      <c r="A1379" s="105">
        <v>33011006980000</v>
      </c>
      <c r="B1379">
        <v>2012</v>
      </c>
      <c r="C1379">
        <v>2063</v>
      </c>
      <c r="D1379">
        <v>9843</v>
      </c>
      <c r="E1379">
        <v>14508</v>
      </c>
      <c r="F1379">
        <v>14785</v>
      </c>
    </row>
    <row r="1380" spans="1:6">
      <c r="A1380" s="105">
        <v>33011006990000</v>
      </c>
      <c r="B1380">
        <v>2012</v>
      </c>
      <c r="C1380">
        <v>0</v>
      </c>
      <c r="D1380">
        <v>0</v>
      </c>
      <c r="E1380">
        <v>0</v>
      </c>
      <c r="F1380">
        <v>14495</v>
      </c>
    </row>
    <row r="1381" spans="1:6">
      <c r="A1381" s="105">
        <v>33011007040000</v>
      </c>
      <c r="B1381">
        <v>2012</v>
      </c>
      <c r="C1381">
        <v>1685</v>
      </c>
      <c r="D1381">
        <v>6447</v>
      </c>
      <c r="E1381">
        <v>6082</v>
      </c>
      <c r="F1381">
        <v>14132</v>
      </c>
    </row>
    <row r="1382" spans="1:6">
      <c r="A1382" s="105">
        <v>33011007080000</v>
      </c>
      <c r="B1382">
        <v>2012</v>
      </c>
      <c r="C1382">
        <v>0</v>
      </c>
      <c r="D1382">
        <v>0</v>
      </c>
      <c r="E1382">
        <v>0</v>
      </c>
      <c r="F1382">
        <v>11907</v>
      </c>
    </row>
    <row r="1383" spans="1:6">
      <c r="A1383" s="105">
        <v>33011007210000</v>
      </c>
      <c r="B1383">
        <v>2012</v>
      </c>
      <c r="C1383">
        <v>11837</v>
      </c>
      <c r="D1383">
        <v>60430</v>
      </c>
      <c r="E1383">
        <v>32141</v>
      </c>
      <c r="F1383">
        <v>14598</v>
      </c>
    </row>
    <row r="1384" spans="1:6">
      <c r="A1384" s="105">
        <v>33011007350000</v>
      </c>
      <c r="B1384">
        <v>2012</v>
      </c>
      <c r="C1384">
        <v>271</v>
      </c>
      <c r="D1384">
        <v>1583</v>
      </c>
      <c r="E1384">
        <v>4029</v>
      </c>
      <c r="F1384">
        <v>13968</v>
      </c>
    </row>
    <row r="1385" spans="1:6">
      <c r="A1385" s="105">
        <v>33011007360000</v>
      </c>
      <c r="B1385">
        <v>2012</v>
      </c>
      <c r="C1385">
        <v>190</v>
      </c>
      <c r="D1385">
        <v>1143</v>
      </c>
      <c r="E1385">
        <v>2298</v>
      </c>
      <c r="F1385">
        <v>13832</v>
      </c>
    </row>
    <row r="1386" spans="1:6">
      <c r="A1386" s="105">
        <v>33011007440000</v>
      </c>
      <c r="B1386">
        <v>2012</v>
      </c>
      <c r="C1386">
        <v>7259</v>
      </c>
      <c r="D1386">
        <v>21677</v>
      </c>
      <c r="E1386">
        <v>110565</v>
      </c>
      <c r="F1386">
        <v>13319</v>
      </c>
    </row>
    <row r="1387" spans="1:6">
      <c r="A1387" s="105">
        <v>33011007600000</v>
      </c>
      <c r="B1387">
        <v>2012</v>
      </c>
      <c r="C1387">
        <v>5078</v>
      </c>
      <c r="D1387">
        <v>25050</v>
      </c>
      <c r="E1387">
        <v>42974</v>
      </c>
      <c r="F1387">
        <v>14547</v>
      </c>
    </row>
    <row r="1388" spans="1:6">
      <c r="A1388" s="105">
        <v>33011008000000</v>
      </c>
      <c r="B1388">
        <v>2012</v>
      </c>
      <c r="C1388">
        <v>154805</v>
      </c>
      <c r="D1388">
        <v>7252</v>
      </c>
      <c r="E1388">
        <v>45177</v>
      </c>
      <c r="F1388">
        <v>11645</v>
      </c>
    </row>
    <row r="1389" spans="1:6">
      <c r="A1389" s="105">
        <v>33011008030000</v>
      </c>
      <c r="B1389">
        <v>2012</v>
      </c>
      <c r="C1389">
        <v>1771</v>
      </c>
      <c r="D1389">
        <v>6630</v>
      </c>
      <c r="E1389">
        <v>20008</v>
      </c>
      <c r="F1389">
        <v>14585</v>
      </c>
    </row>
    <row r="1390" spans="1:6">
      <c r="A1390" s="105">
        <v>33011008070000</v>
      </c>
      <c r="B1390">
        <v>2012</v>
      </c>
      <c r="C1390">
        <v>0</v>
      </c>
      <c r="D1390">
        <v>3889</v>
      </c>
      <c r="E1390">
        <v>14342</v>
      </c>
      <c r="F1390">
        <v>12934</v>
      </c>
    </row>
    <row r="1391" spans="1:6">
      <c r="A1391" s="105">
        <v>33011008090000</v>
      </c>
      <c r="B1391">
        <v>2012</v>
      </c>
      <c r="C1391">
        <v>29876</v>
      </c>
      <c r="D1391">
        <v>12194</v>
      </c>
      <c r="E1391">
        <v>18464</v>
      </c>
      <c r="F1391">
        <v>11377</v>
      </c>
    </row>
    <row r="1392" spans="1:6">
      <c r="A1392" s="105">
        <v>33011008120000</v>
      </c>
      <c r="B1392">
        <v>2012</v>
      </c>
      <c r="C1392">
        <v>9019</v>
      </c>
      <c r="D1392">
        <v>15847</v>
      </c>
      <c r="E1392">
        <v>42720</v>
      </c>
      <c r="F1392">
        <v>13246</v>
      </c>
    </row>
    <row r="1393" spans="1:6">
      <c r="A1393" s="105">
        <v>33011008130000</v>
      </c>
      <c r="B1393">
        <v>2012</v>
      </c>
      <c r="C1393">
        <v>840</v>
      </c>
      <c r="D1393">
        <v>3348</v>
      </c>
      <c r="E1393">
        <v>15492</v>
      </c>
      <c r="F1393">
        <v>13262</v>
      </c>
    </row>
    <row r="1394" spans="1:6">
      <c r="A1394" s="105">
        <v>33011008140000</v>
      </c>
      <c r="B1394">
        <v>2012</v>
      </c>
      <c r="C1394">
        <v>2827</v>
      </c>
      <c r="D1394">
        <v>14256</v>
      </c>
      <c r="E1394">
        <v>4498</v>
      </c>
      <c r="F1394">
        <v>13198</v>
      </c>
    </row>
    <row r="1395" spans="1:6">
      <c r="A1395" s="105">
        <v>33011008150000</v>
      </c>
      <c r="B1395">
        <v>2012</v>
      </c>
      <c r="C1395">
        <v>3790</v>
      </c>
      <c r="D1395">
        <v>7349</v>
      </c>
      <c r="E1395">
        <v>4765</v>
      </c>
      <c r="F1395">
        <v>13088</v>
      </c>
    </row>
    <row r="1396" spans="1:6">
      <c r="A1396" s="105">
        <v>33011008170000</v>
      </c>
      <c r="B1396">
        <v>2012</v>
      </c>
      <c r="C1396">
        <v>3682</v>
      </c>
      <c r="D1396">
        <v>10790</v>
      </c>
      <c r="E1396">
        <v>17760</v>
      </c>
      <c r="F1396">
        <v>14496</v>
      </c>
    </row>
    <row r="1397" spans="1:6">
      <c r="A1397" s="105">
        <v>33011008490000</v>
      </c>
      <c r="B1397">
        <v>2012</v>
      </c>
      <c r="C1397">
        <v>1783</v>
      </c>
      <c r="D1397">
        <v>3687</v>
      </c>
      <c r="E1397">
        <v>28161</v>
      </c>
      <c r="F1397">
        <v>14574</v>
      </c>
    </row>
    <row r="1398" spans="1:6">
      <c r="A1398" s="105">
        <v>33011008610000</v>
      </c>
      <c r="B1398">
        <v>2012</v>
      </c>
      <c r="C1398">
        <v>1405</v>
      </c>
      <c r="D1398">
        <v>7014</v>
      </c>
      <c r="E1398">
        <v>4056</v>
      </c>
      <c r="F1398">
        <v>12986</v>
      </c>
    </row>
    <row r="1399" spans="1:6">
      <c r="A1399" s="105">
        <v>33011008640000</v>
      </c>
      <c r="B1399">
        <v>2012</v>
      </c>
      <c r="C1399">
        <v>2613</v>
      </c>
      <c r="D1399">
        <v>4596</v>
      </c>
      <c r="E1399">
        <v>2349</v>
      </c>
      <c r="F1399">
        <v>11249</v>
      </c>
    </row>
    <row r="1400" spans="1:6">
      <c r="A1400" s="105">
        <v>33011008650000</v>
      </c>
      <c r="B1400">
        <v>2012</v>
      </c>
      <c r="C1400">
        <v>2527</v>
      </c>
      <c r="D1400">
        <v>4482</v>
      </c>
      <c r="E1400">
        <v>63512</v>
      </c>
      <c r="F1400">
        <v>10502</v>
      </c>
    </row>
    <row r="1401" spans="1:6">
      <c r="A1401" s="105">
        <v>33011008690000</v>
      </c>
      <c r="B1401">
        <v>2012</v>
      </c>
      <c r="C1401">
        <v>8048</v>
      </c>
      <c r="D1401">
        <v>13408</v>
      </c>
      <c r="E1401">
        <v>101654</v>
      </c>
      <c r="F1401">
        <v>11579</v>
      </c>
    </row>
    <row r="1402" spans="1:6">
      <c r="A1402" s="105">
        <v>33011008910000</v>
      </c>
      <c r="B1402">
        <v>2012</v>
      </c>
      <c r="C1402">
        <v>82</v>
      </c>
      <c r="D1402">
        <v>263</v>
      </c>
      <c r="E1402">
        <v>672</v>
      </c>
      <c r="F1402">
        <v>13593</v>
      </c>
    </row>
    <row r="1403" spans="1:6">
      <c r="A1403" s="105">
        <v>33011008920000</v>
      </c>
      <c r="B1403">
        <v>2012</v>
      </c>
      <c r="C1403">
        <v>302</v>
      </c>
      <c r="D1403">
        <v>370</v>
      </c>
      <c r="E1403">
        <v>1128</v>
      </c>
      <c r="F1403">
        <v>13275</v>
      </c>
    </row>
    <row r="1404" spans="1:6">
      <c r="A1404" s="105">
        <v>33011008930000</v>
      </c>
      <c r="B1404">
        <v>2012</v>
      </c>
      <c r="C1404">
        <v>494</v>
      </c>
      <c r="D1404">
        <v>538</v>
      </c>
      <c r="E1404">
        <v>1279</v>
      </c>
      <c r="F1404">
        <v>14010</v>
      </c>
    </row>
    <row r="1405" spans="1:6">
      <c r="A1405" s="105">
        <v>33011008970000</v>
      </c>
      <c r="B1405">
        <v>2012</v>
      </c>
      <c r="C1405">
        <v>3493</v>
      </c>
      <c r="D1405">
        <v>5980</v>
      </c>
      <c r="E1405">
        <v>35580</v>
      </c>
      <c r="F1405">
        <v>11939</v>
      </c>
    </row>
    <row r="1406" spans="1:6">
      <c r="A1406" s="105">
        <v>33011008980000</v>
      </c>
      <c r="B1406">
        <v>2012</v>
      </c>
      <c r="C1406">
        <v>5172</v>
      </c>
      <c r="D1406">
        <v>3515</v>
      </c>
      <c r="E1406">
        <v>0</v>
      </c>
      <c r="F1406">
        <v>12963</v>
      </c>
    </row>
    <row r="1407" spans="1:6">
      <c r="A1407" s="105">
        <v>33011009020000</v>
      </c>
      <c r="B1407">
        <v>2012</v>
      </c>
      <c r="C1407">
        <v>11509</v>
      </c>
      <c r="D1407">
        <v>12399</v>
      </c>
      <c r="E1407">
        <v>44852</v>
      </c>
      <c r="F1407">
        <v>11147</v>
      </c>
    </row>
    <row r="1408" spans="1:6">
      <c r="A1408" s="105">
        <v>33011009040000</v>
      </c>
      <c r="B1408">
        <v>2012</v>
      </c>
      <c r="C1408">
        <v>0</v>
      </c>
      <c r="D1408">
        <v>0</v>
      </c>
      <c r="E1408">
        <v>0</v>
      </c>
      <c r="F1408">
        <v>9400</v>
      </c>
    </row>
    <row r="1409" spans="1:6">
      <c r="A1409" s="105">
        <v>33011009050000</v>
      </c>
      <c r="B1409">
        <v>2012</v>
      </c>
      <c r="C1409">
        <v>0</v>
      </c>
      <c r="D1409">
        <v>1680</v>
      </c>
      <c r="E1409">
        <v>25188</v>
      </c>
      <c r="F1409">
        <v>9680</v>
      </c>
    </row>
    <row r="1410" spans="1:6">
      <c r="A1410" s="105">
        <v>33011009150000</v>
      </c>
      <c r="B1410">
        <v>2012</v>
      </c>
      <c r="C1410">
        <v>1563</v>
      </c>
      <c r="D1410">
        <v>5223</v>
      </c>
      <c r="E1410">
        <v>20592</v>
      </c>
      <c r="F1410">
        <v>11552</v>
      </c>
    </row>
    <row r="1411" spans="1:6">
      <c r="A1411" s="105">
        <v>33011009160000</v>
      </c>
      <c r="B1411">
        <v>2012</v>
      </c>
      <c r="C1411">
        <v>24483</v>
      </c>
      <c r="D1411">
        <v>4570</v>
      </c>
      <c r="E1411">
        <v>4701</v>
      </c>
      <c r="F1411">
        <v>10920</v>
      </c>
    </row>
    <row r="1412" spans="1:6">
      <c r="A1412" s="105">
        <v>33011009180000</v>
      </c>
      <c r="B1412">
        <v>2012</v>
      </c>
      <c r="C1412">
        <v>29600</v>
      </c>
      <c r="D1412">
        <v>5883</v>
      </c>
      <c r="E1412">
        <v>123302</v>
      </c>
      <c r="F1412">
        <v>9445</v>
      </c>
    </row>
    <row r="1413" spans="1:6">
      <c r="A1413" s="105">
        <v>33011009300000</v>
      </c>
      <c r="B1413">
        <v>2012</v>
      </c>
      <c r="C1413">
        <v>15343</v>
      </c>
      <c r="D1413">
        <v>0</v>
      </c>
      <c r="E1413">
        <v>0</v>
      </c>
      <c r="F1413">
        <v>1965</v>
      </c>
    </row>
    <row r="1414" spans="1:6">
      <c r="A1414" s="105">
        <v>33011009310000</v>
      </c>
      <c r="B1414">
        <v>2012</v>
      </c>
      <c r="C1414">
        <v>3898</v>
      </c>
      <c r="D1414">
        <v>0</v>
      </c>
      <c r="E1414">
        <v>0</v>
      </c>
      <c r="F1414">
        <v>1850</v>
      </c>
    </row>
    <row r="1415" spans="1:6">
      <c r="A1415" s="105">
        <v>33011009320000</v>
      </c>
      <c r="B1415">
        <v>2012</v>
      </c>
      <c r="C1415">
        <v>6470</v>
      </c>
      <c r="D1415">
        <v>0</v>
      </c>
      <c r="E1415">
        <v>0</v>
      </c>
      <c r="F1415">
        <v>1950</v>
      </c>
    </row>
    <row r="1416" spans="1:6">
      <c r="A1416" s="105">
        <v>33011009790000</v>
      </c>
      <c r="B1416">
        <v>2012</v>
      </c>
      <c r="C1416">
        <v>5165</v>
      </c>
      <c r="D1416">
        <v>0</v>
      </c>
      <c r="E1416">
        <v>0</v>
      </c>
      <c r="F1416">
        <v>1800</v>
      </c>
    </row>
    <row r="1417" spans="1:6">
      <c r="A1417" s="105">
        <v>33011009800000</v>
      </c>
      <c r="B1417">
        <v>2012</v>
      </c>
      <c r="C1417">
        <v>5279</v>
      </c>
      <c r="D1417">
        <v>0</v>
      </c>
      <c r="E1417">
        <v>0</v>
      </c>
      <c r="F1417">
        <v>1800</v>
      </c>
    </row>
    <row r="1418" spans="1:6">
      <c r="A1418" s="105">
        <v>33011009970000</v>
      </c>
      <c r="B1418">
        <v>2012</v>
      </c>
      <c r="C1418">
        <v>2854</v>
      </c>
      <c r="D1418">
        <v>9416</v>
      </c>
      <c r="E1418">
        <v>41672</v>
      </c>
      <c r="F1418">
        <v>12360</v>
      </c>
    </row>
    <row r="1419" spans="1:6">
      <c r="A1419" s="105">
        <v>33011010060000</v>
      </c>
      <c r="B1419">
        <v>2012</v>
      </c>
      <c r="C1419">
        <v>5897</v>
      </c>
      <c r="D1419">
        <v>16614</v>
      </c>
      <c r="E1419">
        <v>255679</v>
      </c>
      <c r="F1419">
        <v>14508</v>
      </c>
    </row>
    <row r="1420" spans="1:6">
      <c r="A1420" s="105">
        <v>33011010070000</v>
      </c>
      <c r="B1420">
        <v>2012</v>
      </c>
      <c r="C1420">
        <v>6881</v>
      </c>
      <c r="D1420">
        <v>20200</v>
      </c>
      <c r="E1420">
        <v>396178</v>
      </c>
      <c r="F1420">
        <v>14577</v>
      </c>
    </row>
    <row r="1421" spans="1:6">
      <c r="A1421" s="105">
        <v>33011010080000</v>
      </c>
      <c r="B1421">
        <v>2012</v>
      </c>
      <c r="C1421">
        <v>3360</v>
      </c>
      <c r="D1421">
        <v>8572</v>
      </c>
      <c r="E1421">
        <v>252161</v>
      </c>
      <c r="F1421">
        <v>14169</v>
      </c>
    </row>
    <row r="1422" spans="1:6">
      <c r="A1422" s="105">
        <v>33011010090000</v>
      </c>
      <c r="B1422">
        <v>2012</v>
      </c>
      <c r="C1422">
        <v>8835</v>
      </c>
      <c r="D1422">
        <v>22352</v>
      </c>
      <c r="E1422">
        <v>599623</v>
      </c>
      <c r="F1422">
        <v>14999</v>
      </c>
    </row>
    <row r="1423" spans="1:6">
      <c r="A1423" s="105">
        <v>33011010100000</v>
      </c>
      <c r="B1423">
        <v>2012</v>
      </c>
      <c r="C1423">
        <v>2553</v>
      </c>
      <c r="D1423">
        <v>7422</v>
      </c>
      <c r="E1423">
        <v>165120</v>
      </c>
      <c r="F1423">
        <v>13885</v>
      </c>
    </row>
    <row r="1424" spans="1:6">
      <c r="A1424" s="105">
        <v>33011010110000</v>
      </c>
      <c r="B1424">
        <v>2012</v>
      </c>
      <c r="C1424">
        <v>4187</v>
      </c>
      <c r="D1424">
        <v>10379</v>
      </c>
      <c r="E1424">
        <v>294042</v>
      </c>
      <c r="F1424">
        <v>13757</v>
      </c>
    </row>
    <row r="1425" spans="1:6">
      <c r="A1425" s="105">
        <v>33011010310000</v>
      </c>
      <c r="B1425">
        <v>2012</v>
      </c>
      <c r="C1425">
        <v>25811</v>
      </c>
      <c r="D1425">
        <v>14401</v>
      </c>
      <c r="E1425">
        <v>9862</v>
      </c>
      <c r="F1425">
        <v>10327</v>
      </c>
    </row>
    <row r="1426" spans="1:6">
      <c r="A1426" s="105">
        <v>33011010550000</v>
      </c>
      <c r="B1426">
        <v>2012</v>
      </c>
      <c r="C1426">
        <v>4774</v>
      </c>
      <c r="D1426">
        <v>0</v>
      </c>
      <c r="E1426">
        <v>0</v>
      </c>
      <c r="F1426">
        <v>1855</v>
      </c>
    </row>
    <row r="1427" spans="1:6">
      <c r="A1427" s="105">
        <v>33011010590000</v>
      </c>
      <c r="B1427">
        <v>2012</v>
      </c>
      <c r="C1427">
        <v>31474</v>
      </c>
      <c r="D1427">
        <v>20403</v>
      </c>
      <c r="E1427">
        <v>76291</v>
      </c>
      <c r="F1427">
        <v>15149</v>
      </c>
    </row>
    <row r="1428" spans="1:6">
      <c r="A1428" s="105">
        <v>33011010630000</v>
      </c>
      <c r="B1428">
        <v>2012</v>
      </c>
      <c r="C1428">
        <v>10676</v>
      </c>
      <c r="D1428">
        <v>0</v>
      </c>
      <c r="E1428">
        <v>0</v>
      </c>
      <c r="F1428">
        <v>1600</v>
      </c>
    </row>
    <row r="1429" spans="1:6">
      <c r="A1429" s="105">
        <v>33011010730000</v>
      </c>
      <c r="B1429">
        <v>2012</v>
      </c>
      <c r="C1429">
        <v>2013</v>
      </c>
      <c r="D1429">
        <v>6409</v>
      </c>
      <c r="E1429">
        <v>5795</v>
      </c>
      <c r="F1429">
        <v>13040</v>
      </c>
    </row>
    <row r="1430" spans="1:6">
      <c r="A1430" s="105">
        <v>33011010740000</v>
      </c>
      <c r="B1430">
        <v>2012</v>
      </c>
      <c r="C1430">
        <v>5192</v>
      </c>
      <c r="D1430">
        <v>11217</v>
      </c>
      <c r="E1430">
        <v>9223</v>
      </c>
      <c r="F1430">
        <v>13123</v>
      </c>
    </row>
    <row r="1431" spans="1:6">
      <c r="A1431" s="105">
        <v>33011010760000</v>
      </c>
      <c r="B1431">
        <v>2012</v>
      </c>
      <c r="C1431">
        <v>26453</v>
      </c>
      <c r="D1431">
        <v>4131</v>
      </c>
      <c r="E1431">
        <v>6169</v>
      </c>
      <c r="F1431">
        <v>12108</v>
      </c>
    </row>
    <row r="1432" spans="1:6">
      <c r="A1432" s="105">
        <v>33011010770000</v>
      </c>
      <c r="B1432">
        <v>2012</v>
      </c>
      <c r="C1432">
        <v>2635</v>
      </c>
      <c r="D1432">
        <v>4241</v>
      </c>
      <c r="E1432">
        <v>7935</v>
      </c>
      <c r="F1432">
        <v>11922</v>
      </c>
    </row>
    <row r="1433" spans="1:6">
      <c r="A1433" s="105">
        <v>33011010860000</v>
      </c>
      <c r="B1433">
        <v>2012</v>
      </c>
      <c r="C1433">
        <v>9074</v>
      </c>
      <c r="D1433">
        <v>0</v>
      </c>
      <c r="E1433">
        <v>0</v>
      </c>
      <c r="F1433">
        <v>1650</v>
      </c>
    </row>
    <row r="1434" spans="1:6">
      <c r="A1434" s="105">
        <v>33011010870000</v>
      </c>
      <c r="B1434">
        <v>2012</v>
      </c>
      <c r="C1434">
        <v>7265</v>
      </c>
      <c r="D1434">
        <v>0</v>
      </c>
      <c r="E1434">
        <v>0</v>
      </c>
      <c r="F1434">
        <v>1650</v>
      </c>
    </row>
    <row r="1435" spans="1:6">
      <c r="A1435" s="105">
        <v>33011010880000</v>
      </c>
      <c r="B1435">
        <v>2012</v>
      </c>
      <c r="C1435">
        <v>568</v>
      </c>
      <c r="D1435">
        <v>0</v>
      </c>
      <c r="E1435">
        <v>0</v>
      </c>
      <c r="F1435">
        <v>1650</v>
      </c>
    </row>
    <row r="1436" spans="1:6">
      <c r="A1436" s="105">
        <v>33011010890000</v>
      </c>
      <c r="B1436">
        <v>2012</v>
      </c>
      <c r="C1436">
        <v>7575</v>
      </c>
      <c r="D1436">
        <v>0</v>
      </c>
      <c r="E1436">
        <v>0</v>
      </c>
      <c r="F1436">
        <v>1650</v>
      </c>
    </row>
    <row r="1437" spans="1:6">
      <c r="A1437" s="105">
        <v>33011010900000</v>
      </c>
      <c r="B1437">
        <v>2012</v>
      </c>
      <c r="C1437">
        <v>3903</v>
      </c>
      <c r="D1437">
        <v>0</v>
      </c>
      <c r="E1437">
        <v>0</v>
      </c>
      <c r="F1437">
        <v>1650</v>
      </c>
    </row>
    <row r="1438" spans="1:6">
      <c r="A1438" s="105">
        <v>33011010910000</v>
      </c>
      <c r="B1438">
        <v>2012</v>
      </c>
      <c r="C1438">
        <v>2497</v>
      </c>
      <c r="D1438">
        <v>0</v>
      </c>
      <c r="E1438">
        <v>0</v>
      </c>
      <c r="F1438">
        <v>1650</v>
      </c>
    </row>
    <row r="1439" spans="1:6">
      <c r="A1439" s="105">
        <v>33011010920000</v>
      </c>
      <c r="B1439">
        <v>2012</v>
      </c>
      <c r="C1439">
        <v>1470</v>
      </c>
      <c r="D1439">
        <v>0</v>
      </c>
      <c r="E1439">
        <v>0</v>
      </c>
      <c r="F1439">
        <v>1650</v>
      </c>
    </row>
    <row r="1440" spans="1:6">
      <c r="A1440" s="105">
        <v>33011010930000</v>
      </c>
      <c r="B1440">
        <v>2012</v>
      </c>
      <c r="C1440">
        <v>1564</v>
      </c>
      <c r="D1440">
        <v>0</v>
      </c>
      <c r="E1440">
        <v>0</v>
      </c>
      <c r="F1440">
        <v>1650</v>
      </c>
    </row>
    <row r="1441" spans="1:6">
      <c r="A1441" s="105">
        <v>33011010940000</v>
      </c>
      <c r="B1441">
        <v>2012</v>
      </c>
      <c r="C1441">
        <v>1043</v>
      </c>
      <c r="D1441">
        <v>0</v>
      </c>
      <c r="E1441">
        <v>0</v>
      </c>
      <c r="F1441">
        <v>1650</v>
      </c>
    </row>
    <row r="1442" spans="1:6">
      <c r="A1442" s="105">
        <v>33011010950000</v>
      </c>
      <c r="B1442">
        <v>2012</v>
      </c>
      <c r="C1442">
        <v>3195</v>
      </c>
      <c r="D1442">
        <v>0</v>
      </c>
      <c r="E1442">
        <v>0</v>
      </c>
      <c r="F1442">
        <v>1650</v>
      </c>
    </row>
    <row r="1443" spans="1:6">
      <c r="A1443" s="105">
        <v>33011010990000</v>
      </c>
      <c r="B1443">
        <v>2012</v>
      </c>
      <c r="C1443">
        <v>6680</v>
      </c>
      <c r="D1443">
        <v>0</v>
      </c>
      <c r="E1443">
        <v>0</v>
      </c>
      <c r="F1443">
        <v>1835</v>
      </c>
    </row>
    <row r="1444" spans="1:6">
      <c r="A1444" s="105">
        <v>33011011000000</v>
      </c>
      <c r="B1444">
        <v>2012</v>
      </c>
      <c r="C1444">
        <v>5712</v>
      </c>
      <c r="D1444">
        <v>0</v>
      </c>
      <c r="E1444">
        <v>0</v>
      </c>
      <c r="F1444">
        <v>1835</v>
      </c>
    </row>
    <row r="1445" spans="1:6">
      <c r="A1445" s="105">
        <v>33011011010000</v>
      </c>
      <c r="B1445">
        <v>2012</v>
      </c>
      <c r="C1445">
        <v>3334</v>
      </c>
      <c r="D1445">
        <v>0</v>
      </c>
      <c r="E1445">
        <v>0</v>
      </c>
      <c r="F1445">
        <v>1835</v>
      </c>
    </row>
    <row r="1446" spans="1:6">
      <c r="A1446" s="105">
        <v>33011011020000</v>
      </c>
      <c r="B1446">
        <v>2012</v>
      </c>
      <c r="C1446">
        <v>15103</v>
      </c>
      <c r="D1446">
        <v>0</v>
      </c>
      <c r="E1446">
        <v>0</v>
      </c>
      <c r="F1446">
        <v>1825</v>
      </c>
    </row>
    <row r="1447" spans="1:6">
      <c r="A1447" s="105">
        <v>33011011070000</v>
      </c>
      <c r="B1447">
        <v>2012</v>
      </c>
      <c r="C1447">
        <v>24962</v>
      </c>
      <c r="D1447">
        <v>5418</v>
      </c>
      <c r="E1447">
        <v>19389</v>
      </c>
      <c r="F1447">
        <v>11808</v>
      </c>
    </row>
    <row r="1448" spans="1:6">
      <c r="A1448" s="105">
        <v>33011011130000</v>
      </c>
      <c r="B1448">
        <v>2012</v>
      </c>
      <c r="C1448">
        <v>8949</v>
      </c>
      <c r="D1448">
        <v>32058</v>
      </c>
      <c r="E1448">
        <v>505564</v>
      </c>
      <c r="F1448">
        <v>15785</v>
      </c>
    </row>
    <row r="1449" spans="1:6">
      <c r="A1449" s="105">
        <v>33011011140000</v>
      </c>
      <c r="B1449">
        <v>2012</v>
      </c>
      <c r="C1449">
        <v>2486</v>
      </c>
      <c r="D1449">
        <v>0</v>
      </c>
      <c r="E1449">
        <v>0</v>
      </c>
      <c r="F1449">
        <v>1835</v>
      </c>
    </row>
    <row r="1450" spans="1:6">
      <c r="A1450" s="105">
        <v>33011011150000</v>
      </c>
      <c r="B1450">
        <v>2012</v>
      </c>
      <c r="C1450">
        <v>21210</v>
      </c>
      <c r="D1450">
        <v>0</v>
      </c>
      <c r="E1450">
        <v>0</v>
      </c>
      <c r="F1450">
        <v>1835</v>
      </c>
    </row>
    <row r="1451" spans="1:6">
      <c r="A1451" s="105">
        <v>33011011160000</v>
      </c>
      <c r="B1451">
        <v>2012</v>
      </c>
      <c r="C1451">
        <v>24346</v>
      </c>
      <c r="D1451">
        <v>0</v>
      </c>
      <c r="E1451">
        <v>0</v>
      </c>
      <c r="F1451">
        <v>1835</v>
      </c>
    </row>
    <row r="1452" spans="1:6">
      <c r="A1452" s="105">
        <v>33011011170000</v>
      </c>
      <c r="B1452">
        <v>2012</v>
      </c>
      <c r="C1452">
        <v>2587</v>
      </c>
      <c r="D1452">
        <v>0</v>
      </c>
      <c r="E1452">
        <v>0</v>
      </c>
      <c r="F1452">
        <v>1835</v>
      </c>
    </row>
    <row r="1453" spans="1:6">
      <c r="A1453" s="105">
        <v>33011011180000</v>
      </c>
      <c r="B1453">
        <v>2012</v>
      </c>
      <c r="C1453">
        <v>5244</v>
      </c>
      <c r="D1453">
        <v>0</v>
      </c>
      <c r="E1453">
        <v>0</v>
      </c>
      <c r="F1453">
        <v>1870</v>
      </c>
    </row>
    <row r="1454" spans="1:6">
      <c r="A1454" s="105">
        <v>33011011190000</v>
      </c>
      <c r="B1454">
        <v>2012</v>
      </c>
      <c r="C1454">
        <v>8360</v>
      </c>
      <c r="D1454">
        <v>30001</v>
      </c>
      <c r="E1454">
        <v>149923</v>
      </c>
      <c r="F1454">
        <v>16122</v>
      </c>
    </row>
    <row r="1455" spans="1:6">
      <c r="A1455" s="105">
        <v>33011011200000</v>
      </c>
      <c r="B1455">
        <v>2012</v>
      </c>
      <c r="C1455">
        <v>3803</v>
      </c>
      <c r="D1455">
        <v>10506</v>
      </c>
      <c r="E1455">
        <v>326359</v>
      </c>
      <c r="F1455">
        <v>17955</v>
      </c>
    </row>
    <row r="1456" spans="1:6">
      <c r="A1456" s="105">
        <v>33011011210000</v>
      </c>
      <c r="B1456">
        <v>2012</v>
      </c>
      <c r="C1456">
        <v>6811</v>
      </c>
      <c r="D1456">
        <v>19742</v>
      </c>
      <c r="E1456">
        <v>210084</v>
      </c>
      <c r="F1456">
        <v>15571</v>
      </c>
    </row>
    <row r="1457" spans="1:6">
      <c r="A1457" s="105">
        <v>33011011220000</v>
      </c>
      <c r="B1457">
        <v>2012</v>
      </c>
      <c r="C1457">
        <v>5390</v>
      </c>
      <c r="D1457">
        <v>15338</v>
      </c>
      <c r="E1457">
        <v>235644</v>
      </c>
      <c r="F1457">
        <v>14804</v>
      </c>
    </row>
    <row r="1458" spans="1:6">
      <c r="A1458" s="105">
        <v>33011011230000</v>
      </c>
      <c r="B1458">
        <v>2012</v>
      </c>
      <c r="C1458">
        <v>0</v>
      </c>
      <c r="D1458">
        <v>3220</v>
      </c>
      <c r="E1458">
        <v>51015</v>
      </c>
      <c r="F1458">
        <v>10827</v>
      </c>
    </row>
    <row r="1459" spans="1:6">
      <c r="A1459" s="105">
        <v>33011011240000</v>
      </c>
      <c r="B1459">
        <v>2012</v>
      </c>
      <c r="C1459">
        <v>3014</v>
      </c>
      <c r="D1459">
        <v>9382</v>
      </c>
      <c r="E1459">
        <v>108168</v>
      </c>
      <c r="F1459">
        <v>15211</v>
      </c>
    </row>
    <row r="1460" spans="1:6">
      <c r="A1460" s="105">
        <v>33011011250000</v>
      </c>
      <c r="B1460">
        <v>2012</v>
      </c>
      <c r="C1460">
        <v>8438</v>
      </c>
      <c r="D1460">
        <v>23032</v>
      </c>
      <c r="E1460">
        <v>317093</v>
      </c>
      <c r="F1460">
        <v>15998</v>
      </c>
    </row>
    <row r="1461" spans="1:6">
      <c r="A1461" s="105">
        <v>33011011260000</v>
      </c>
      <c r="B1461">
        <v>2012</v>
      </c>
      <c r="C1461">
        <v>7738</v>
      </c>
      <c r="D1461">
        <v>22539</v>
      </c>
      <c r="E1461">
        <v>576284</v>
      </c>
      <c r="F1461">
        <v>15490</v>
      </c>
    </row>
    <row r="1462" spans="1:6">
      <c r="A1462" s="105">
        <v>33011011270000</v>
      </c>
      <c r="B1462">
        <v>2012</v>
      </c>
      <c r="C1462">
        <v>3868</v>
      </c>
      <c r="D1462">
        <v>11573</v>
      </c>
      <c r="E1462">
        <v>306819</v>
      </c>
      <c r="F1462">
        <v>15001</v>
      </c>
    </row>
    <row r="1463" spans="1:6">
      <c r="A1463" s="105">
        <v>33011011280000</v>
      </c>
      <c r="B1463">
        <v>2012</v>
      </c>
      <c r="C1463">
        <v>2339</v>
      </c>
      <c r="D1463">
        <v>0</v>
      </c>
      <c r="E1463">
        <v>0</v>
      </c>
      <c r="F1463">
        <v>1530</v>
      </c>
    </row>
    <row r="1464" spans="1:6">
      <c r="A1464" s="105">
        <v>33011011290000</v>
      </c>
      <c r="B1464">
        <v>2012</v>
      </c>
      <c r="C1464">
        <v>4352</v>
      </c>
      <c r="D1464">
        <v>0</v>
      </c>
      <c r="E1464">
        <v>0</v>
      </c>
      <c r="F1464">
        <v>1478</v>
      </c>
    </row>
    <row r="1465" spans="1:6">
      <c r="A1465" s="105">
        <v>33011011300000</v>
      </c>
      <c r="B1465">
        <v>2012</v>
      </c>
      <c r="C1465">
        <v>1669</v>
      </c>
      <c r="D1465">
        <v>0</v>
      </c>
      <c r="E1465">
        <v>0</v>
      </c>
      <c r="F1465">
        <v>1527</v>
      </c>
    </row>
    <row r="1466" spans="1:6">
      <c r="A1466" s="105">
        <v>33011011310000</v>
      </c>
      <c r="B1466">
        <v>2012</v>
      </c>
      <c r="C1466">
        <v>3215</v>
      </c>
      <c r="D1466">
        <v>0</v>
      </c>
      <c r="E1466">
        <v>0</v>
      </c>
      <c r="F1466">
        <v>1537</v>
      </c>
    </row>
    <row r="1467" spans="1:6">
      <c r="A1467" s="105">
        <v>33011011320000</v>
      </c>
      <c r="B1467">
        <v>2012</v>
      </c>
      <c r="C1467">
        <v>7564</v>
      </c>
      <c r="D1467">
        <v>0</v>
      </c>
      <c r="E1467">
        <v>0</v>
      </c>
      <c r="F1467">
        <v>1635</v>
      </c>
    </row>
    <row r="1468" spans="1:6">
      <c r="A1468" s="105">
        <v>33011011330000</v>
      </c>
      <c r="B1468">
        <v>2012</v>
      </c>
      <c r="C1468">
        <v>4208</v>
      </c>
      <c r="D1468">
        <v>0</v>
      </c>
      <c r="E1468">
        <v>0</v>
      </c>
      <c r="F1468">
        <v>1627</v>
      </c>
    </row>
    <row r="1469" spans="1:6">
      <c r="A1469" s="105">
        <v>33011011340000</v>
      </c>
      <c r="B1469">
        <v>2012</v>
      </c>
      <c r="C1469">
        <v>1231</v>
      </c>
      <c r="D1469">
        <v>0</v>
      </c>
      <c r="E1469">
        <v>0</v>
      </c>
      <c r="F1469">
        <v>1624</v>
      </c>
    </row>
    <row r="1470" spans="1:6">
      <c r="A1470" s="105">
        <v>33011011350000</v>
      </c>
      <c r="B1470">
        <v>2012</v>
      </c>
      <c r="C1470">
        <v>3595</v>
      </c>
      <c r="D1470">
        <v>0</v>
      </c>
      <c r="E1470">
        <v>0</v>
      </c>
      <c r="F1470">
        <v>1623</v>
      </c>
    </row>
    <row r="1471" spans="1:6">
      <c r="A1471" s="105">
        <v>33011011360000</v>
      </c>
      <c r="B1471">
        <v>2012</v>
      </c>
      <c r="C1471">
        <v>2739</v>
      </c>
      <c r="D1471">
        <v>0</v>
      </c>
      <c r="E1471">
        <v>0</v>
      </c>
      <c r="F1471">
        <v>1624</v>
      </c>
    </row>
    <row r="1472" spans="1:6">
      <c r="A1472" s="105">
        <v>33011011370000</v>
      </c>
      <c r="B1472">
        <v>2012</v>
      </c>
      <c r="C1472">
        <v>2534</v>
      </c>
      <c r="D1472">
        <v>0</v>
      </c>
      <c r="E1472">
        <v>0</v>
      </c>
      <c r="F1472">
        <v>1614</v>
      </c>
    </row>
    <row r="1473" spans="1:6">
      <c r="A1473" s="105">
        <v>33011011380000</v>
      </c>
      <c r="B1473">
        <v>2012</v>
      </c>
      <c r="C1473">
        <v>4287</v>
      </c>
      <c r="D1473">
        <v>0</v>
      </c>
      <c r="E1473">
        <v>0</v>
      </c>
      <c r="F1473">
        <v>1725</v>
      </c>
    </row>
    <row r="1474" spans="1:6">
      <c r="A1474" s="105">
        <v>33011011390000</v>
      </c>
      <c r="B1474">
        <v>2012</v>
      </c>
      <c r="C1474">
        <v>3093</v>
      </c>
      <c r="D1474">
        <v>0</v>
      </c>
      <c r="E1474">
        <v>0</v>
      </c>
      <c r="F1474">
        <v>1527</v>
      </c>
    </row>
    <row r="1475" spans="1:6">
      <c r="A1475" s="105">
        <v>33011011400000</v>
      </c>
      <c r="B1475">
        <v>2012</v>
      </c>
      <c r="C1475">
        <v>0</v>
      </c>
      <c r="D1475">
        <v>0</v>
      </c>
      <c r="E1475">
        <v>0</v>
      </c>
      <c r="F1475">
        <v>16045</v>
      </c>
    </row>
    <row r="1476" spans="1:6">
      <c r="A1476" s="105">
        <v>33011011420000</v>
      </c>
      <c r="B1476">
        <v>2012</v>
      </c>
      <c r="C1476">
        <v>8989</v>
      </c>
      <c r="D1476">
        <v>25063</v>
      </c>
      <c r="E1476">
        <v>638957</v>
      </c>
      <c r="F1476">
        <v>17035</v>
      </c>
    </row>
    <row r="1477" spans="1:6">
      <c r="A1477" s="105">
        <v>33011011430000</v>
      </c>
      <c r="B1477">
        <v>2012</v>
      </c>
      <c r="C1477">
        <v>4204</v>
      </c>
      <c r="D1477">
        <v>15378</v>
      </c>
      <c r="E1477">
        <v>174276</v>
      </c>
      <c r="F1477">
        <v>16050</v>
      </c>
    </row>
    <row r="1478" spans="1:6">
      <c r="A1478" s="105">
        <v>33011011440000</v>
      </c>
      <c r="B1478">
        <v>2012</v>
      </c>
      <c r="C1478">
        <v>5084</v>
      </c>
      <c r="D1478">
        <v>18646</v>
      </c>
      <c r="E1478">
        <v>300361</v>
      </c>
      <c r="F1478">
        <v>16154</v>
      </c>
    </row>
    <row r="1479" spans="1:6">
      <c r="A1479" s="105">
        <v>33011011450000</v>
      </c>
      <c r="B1479">
        <v>2012</v>
      </c>
      <c r="C1479">
        <v>10622</v>
      </c>
      <c r="D1479">
        <v>38771</v>
      </c>
      <c r="E1479">
        <v>541575</v>
      </c>
      <c r="F1479">
        <v>16720</v>
      </c>
    </row>
    <row r="1480" spans="1:6">
      <c r="A1480" s="105">
        <v>33011011460000</v>
      </c>
      <c r="B1480">
        <v>2012</v>
      </c>
      <c r="C1480">
        <v>4737</v>
      </c>
      <c r="D1480">
        <v>17781</v>
      </c>
      <c r="E1480">
        <v>225138</v>
      </c>
      <c r="F1480">
        <v>15688</v>
      </c>
    </row>
    <row r="1481" spans="1:6">
      <c r="A1481" s="105">
        <v>33011011470000</v>
      </c>
      <c r="B1481">
        <v>2012</v>
      </c>
      <c r="C1481">
        <v>4831</v>
      </c>
      <c r="D1481">
        <v>18289</v>
      </c>
      <c r="E1481">
        <v>148623</v>
      </c>
      <c r="F1481">
        <v>12953</v>
      </c>
    </row>
    <row r="1482" spans="1:6">
      <c r="A1482" s="105">
        <v>33011011480000</v>
      </c>
      <c r="B1482">
        <v>2012</v>
      </c>
      <c r="C1482">
        <v>5752</v>
      </c>
      <c r="D1482">
        <v>16742</v>
      </c>
      <c r="E1482">
        <v>117292</v>
      </c>
      <c r="F1482">
        <v>12343</v>
      </c>
    </row>
    <row r="1483" spans="1:6">
      <c r="A1483" s="105">
        <v>33011011490000</v>
      </c>
      <c r="B1483">
        <v>2012</v>
      </c>
      <c r="C1483">
        <v>18032</v>
      </c>
      <c r="D1483">
        <v>50432</v>
      </c>
      <c r="E1483">
        <v>562995</v>
      </c>
      <c r="F1483">
        <v>19027</v>
      </c>
    </row>
    <row r="1484" spans="1:6">
      <c r="A1484" s="105">
        <v>33011011520000</v>
      </c>
      <c r="B1484">
        <v>2012</v>
      </c>
      <c r="C1484">
        <v>11249</v>
      </c>
      <c r="D1484">
        <v>6222</v>
      </c>
      <c r="E1484">
        <v>18832</v>
      </c>
      <c r="F1484">
        <v>11988</v>
      </c>
    </row>
    <row r="1485" spans="1:6">
      <c r="A1485" s="105">
        <v>33011011530000</v>
      </c>
      <c r="B1485">
        <v>2012</v>
      </c>
      <c r="C1485">
        <v>10897</v>
      </c>
      <c r="D1485">
        <v>42125</v>
      </c>
      <c r="E1485">
        <v>80009</v>
      </c>
      <c r="F1485">
        <v>14420</v>
      </c>
    </row>
    <row r="1486" spans="1:6">
      <c r="A1486" s="105">
        <v>33011011540000</v>
      </c>
      <c r="B1486">
        <v>2012</v>
      </c>
      <c r="C1486">
        <v>10655</v>
      </c>
      <c r="D1486">
        <v>38878</v>
      </c>
      <c r="E1486">
        <v>425745</v>
      </c>
      <c r="F1486">
        <v>17547</v>
      </c>
    </row>
    <row r="1487" spans="1:6">
      <c r="A1487" s="105">
        <v>33011011550000</v>
      </c>
      <c r="B1487">
        <v>2012</v>
      </c>
      <c r="C1487">
        <v>6903</v>
      </c>
      <c r="D1487">
        <v>26159</v>
      </c>
      <c r="E1487">
        <v>227615</v>
      </c>
      <c r="F1487">
        <v>14387</v>
      </c>
    </row>
    <row r="1488" spans="1:6">
      <c r="A1488" s="105">
        <v>33011011560000</v>
      </c>
      <c r="B1488">
        <v>2012</v>
      </c>
      <c r="C1488">
        <v>4826</v>
      </c>
      <c r="D1488">
        <v>18313</v>
      </c>
      <c r="E1488">
        <v>223369</v>
      </c>
      <c r="F1488">
        <v>14822</v>
      </c>
    </row>
    <row r="1489" spans="1:6">
      <c r="A1489" s="105">
        <v>33011011590000</v>
      </c>
      <c r="B1489">
        <v>2012</v>
      </c>
      <c r="C1489">
        <v>14658</v>
      </c>
      <c r="D1489">
        <v>54768</v>
      </c>
      <c r="E1489">
        <v>52526</v>
      </c>
      <c r="F1489">
        <v>17948</v>
      </c>
    </row>
    <row r="1490" spans="1:6">
      <c r="A1490" s="105">
        <v>33011011600000</v>
      </c>
      <c r="B1490">
        <v>2012</v>
      </c>
      <c r="C1490">
        <v>12452</v>
      </c>
      <c r="D1490">
        <v>48542</v>
      </c>
      <c r="E1490">
        <v>274794</v>
      </c>
      <c r="F1490">
        <v>17187</v>
      </c>
    </row>
    <row r="1491" spans="1:6">
      <c r="A1491" s="105">
        <v>33011011610000</v>
      </c>
      <c r="B1491">
        <v>2012</v>
      </c>
      <c r="C1491">
        <v>6665</v>
      </c>
      <c r="D1491">
        <v>24100</v>
      </c>
      <c r="E1491">
        <v>168309</v>
      </c>
      <c r="F1491">
        <v>15697</v>
      </c>
    </row>
    <row r="1492" spans="1:6">
      <c r="A1492" s="105">
        <v>33011011620000</v>
      </c>
      <c r="B1492">
        <v>2012</v>
      </c>
      <c r="C1492">
        <v>10857</v>
      </c>
      <c r="D1492">
        <v>40185</v>
      </c>
      <c r="E1492">
        <v>90196</v>
      </c>
      <c r="F1492">
        <v>18090</v>
      </c>
    </row>
    <row r="1493" spans="1:6">
      <c r="A1493" s="105">
        <v>33011011640000</v>
      </c>
      <c r="B1493">
        <v>2012</v>
      </c>
      <c r="C1493">
        <v>11821</v>
      </c>
      <c r="D1493">
        <v>44485</v>
      </c>
      <c r="E1493">
        <v>221365</v>
      </c>
      <c r="F1493">
        <v>15809</v>
      </c>
    </row>
    <row r="1494" spans="1:6">
      <c r="A1494" s="105">
        <v>33011011650000</v>
      </c>
      <c r="B1494">
        <v>2012</v>
      </c>
      <c r="C1494">
        <v>9394</v>
      </c>
      <c r="D1494">
        <v>35901</v>
      </c>
      <c r="E1494">
        <v>156711</v>
      </c>
      <c r="F1494">
        <v>17714</v>
      </c>
    </row>
    <row r="1495" spans="1:6">
      <c r="A1495" s="105">
        <v>33011011660000</v>
      </c>
      <c r="B1495">
        <v>2012</v>
      </c>
      <c r="C1495">
        <v>8527</v>
      </c>
      <c r="D1495">
        <v>30097</v>
      </c>
      <c r="E1495">
        <v>133305</v>
      </c>
      <c r="F1495">
        <v>13496</v>
      </c>
    </row>
    <row r="1496" spans="1:6">
      <c r="A1496" s="105">
        <v>33011011670000</v>
      </c>
      <c r="B1496">
        <v>2012</v>
      </c>
      <c r="C1496">
        <v>4459</v>
      </c>
      <c r="D1496">
        <v>0</v>
      </c>
      <c r="E1496">
        <v>0</v>
      </c>
      <c r="F1496">
        <v>1610</v>
      </c>
    </row>
    <row r="1497" spans="1:6">
      <c r="A1497" s="105">
        <v>33011011680000</v>
      </c>
      <c r="B1497">
        <v>2012</v>
      </c>
      <c r="C1497">
        <v>0</v>
      </c>
      <c r="D1497">
        <v>1750</v>
      </c>
      <c r="E1497">
        <v>3031</v>
      </c>
      <c r="F1497">
        <v>9742</v>
      </c>
    </row>
    <row r="1498" spans="1:6">
      <c r="A1498" s="105">
        <v>33011011700000</v>
      </c>
      <c r="B1498">
        <v>2012</v>
      </c>
      <c r="C1498">
        <v>18051</v>
      </c>
      <c r="D1498">
        <v>51430</v>
      </c>
      <c r="E1498">
        <v>703032</v>
      </c>
      <c r="F1498">
        <v>18350</v>
      </c>
    </row>
    <row r="1499" spans="1:6">
      <c r="A1499" s="105">
        <v>33011011710000</v>
      </c>
      <c r="B1499">
        <v>2012</v>
      </c>
      <c r="C1499">
        <v>8345</v>
      </c>
      <c r="D1499">
        <v>24080</v>
      </c>
      <c r="E1499">
        <v>694783</v>
      </c>
      <c r="F1499">
        <v>16782</v>
      </c>
    </row>
    <row r="1500" spans="1:6">
      <c r="A1500" s="105">
        <v>33011011720000</v>
      </c>
      <c r="B1500">
        <v>2012</v>
      </c>
      <c r="C1500">
        <v>5614</v>
      </c>
      <c r="D1500">
        <v>13832</v>
      </c>
      <c r="E1500">
        <v>200754</v>
      </c>
      <c r="F1500">
        <v>13228</v>
      </c>
    </row>
    <row r="1501" spans="1:6">
      <c r="A1501" s="105">
        <v>33011011730000</v>
      </c>
      <c r="B1501">
        <v>2012</v>
      </c>
      <c r="C1501">
        <v>13154</v>
      </c>
      <c r="D1501">
        <v>33726</v>
      </c>
      <c r="E1501">
        <v>545677</v>
      </c>
      <c r="F1501">
        <v>16700</v>
      </c>
    </row>
    <row r="1502" spans="1:6">
      <c r="A1502" s="105">
        <v>33011011740000</v>
      </c>
      <c r="B1502">
        <v>2012</v>
      </c>
      <c r="C1502">
        <v>4303</v>
      </c>
      <c r="D1502">
        <v>11112</v>
      </c>
      <c r="E1502">
        <v>154830</v>
      </c>
      <c r="F1502">
        <v>16448</v>
      </c>
    </row>
    <row r="1503" spans="1:6">
      <c r="A1503" s="105">
        <v>33011011750000</v>
      </c>
      <c r="B1503">
        <v>2012</v>
      </c>
      <c r="C1503">
        <v>8385</v>
      </c>
      <c r="D1503">
        <v>20299</v>
      </c>
      <c r="E1503">
        <v>438395</v>
      </c>
      <c r="F1503">
        <v>16042</v>
      </c>
    </row>
    <row r="1504" spans="1:6">
      <c r="A1504" s="105">
        <v>33011011760000</v>
      </c>
      <c r="B1504">
        <v>2012</v>
      </c>
      <c r="C1504">
        <v>8706</v>
      </c>
      <c r="D1504">
        <v>22046</v>
      </c>
      <c r="E1504">
        <v>367323</v>
      </c>
      <c r="F1504">
        <v>15392</v>
      </c>
    </row>
    <row r="1505" spans="1:6">
      <c r="A1505" s="105">
        <v>33011011770000</v>
      </c>
      <c r="B1505">
        <v>2012</v>
      </c>
      <c r="C1505">
        <v>12703</v>
      </c>
      <c r="D1505">
        <v>33242</v>
      </c>
      <c r="E1505">
        <v>285665</v>
      </c>
      <c r="F1505">
        <v>16918</v>
      </c>
    </row>
    <row r="1506" spans="1:6">
      <c r="A1506" s="105">
        <v>33011011780000</v>
      </c>
      <c r="B1506">
        <v>2012</v>
      </c>
      <c r="C1506">
        <v>9081</v>
      </c>
      <c r="D1506">
        <v>25817</v>
      </c>
      <c r="E1506">
        <v>520493</v>
      </c>
      <c r="F1506">
        <v>16732</v>
      </c>
    </row>
    <row r="1507" spans="1:6">
      <c r="A1507" s="105">
        <v>33011011790000</v>
      </c>
      <c r="B1507">
        <v>2012</v>
      </c>
      <c r="C1507">
        <v>6346</v>
      </c>
      <c r="D1507">
        <v>16390</v>
      </c>
      <c r="E1507">
        <v>215925</v>
      </c>
      <c r="F1507">
        <v>15876</v>
      </c>
    </row>
    <row r="1508" spans="1:6">
      <c r="A1508" s="105">
        <v>33011011800000</v>
      </c>
      <c r="B1508">
        <v>2012</v>
      </c>
      <c r="C1508">
        <v>6762</v>
      </c>
      <c r="D1508">
        <v>17022</v>
      </c>
      <c r="E1508">
        <v>210488</v>
      </c>
      <c r="F1508">
        <v>15205</v>
      </c>
    </row>
    <row r="1509" spans="1:6">
      <c r="A1509" s="105">
        <v>33011011810000</v>
      </c>
      <c r="B1509">
        <v>2012</v>
      </c>
      <c r="C1509">
        <v>5697</v>
      </c>
      <c r="D1509">
        <v>15828</v>
      </c>
      <c r="E1509">
        <v>396177</v>
      </c>
      <c r="F1509">
        <v>14423</v>
      </c>
    </row>
    <row r="1510" spans="1:6">
      <c r="A1510" s="105">
        <v>33011011820000</v>
      </c>
      <c r="B1510">
        <v>2012</v>
      </c>
      <c r="C1510">
        <v>7055</v>
      </c>
      <c r="D1510">
        <v>17910</v>
      </c>
      <c r="E1510">
        <v>351725</v>
      </c>
      <c r="F1510">
        <v>17935</v>
      </c>
    </row>
    <row r="1511" spans="1:6">
      <c r="A1511" s="105">
        <v>33011011830000</v>
      </c>
      <c r="B1511">
        <v>2012</v>
      </c>
      <c r="C1511">
        <v>10872</v>
      </c>
      <c r="D1511">
        <v>0</v>
      </c>
      <c r="E1511">
        <v>0</v>
      </c>
      <c r="F1511">
        <v>1794</v>
      </c>
    </row>
    <row r="1512" spans="1:6">
      <c r="A1512" s="105">
        <v>33011011840000</v>
      </c>
      <c r="B1512">
        <v>2012</v>
      </c>
      <c r="C1512">
        <v>5324</v>
      </c>
      <c r="D1512">
        <v>0</v>
      </c>
      <c r="E1512">
        <v>0</v>
      </c>
      <c r="F1512">
        <v>1769</v>
      </c>
    </row>
    <row r="1513" spans="1:6">
      <c r="A1513" s="105">
        <v>33011011850000</v>
      </c>
      <c r="B1513">
        <v>2012</v>
      </c>
      <c r="C1513">
        <v>6417</v>
      </c>
      <c r="D1513">
        <v>0</v>
      </c>
      <c r="E1513">
        <v>0</v>
      </c>
      <c r="F1513">
        <v>1759</v>
      </c>
    </row>
    <row r="1514" spans="1:6">
      <c r="A1514" s="105">
        <v>33011011860000</v>
      </c>
      <c r="B1514">
        <v>2012</v>
      </c>
      <c r="C1514">
        <v>4849</v>
      </c>
      <c r="D1514">
        <v>0</v>
      </c>
      <c r="E1514">
        <v>0</v>
      </c>
      <c r="F1514">
        <v>1794</v>
      </c>
    </row>
    <row r="1515" spans="1:6">
      <c r="A1515" s="105">
        <v>33011011870000</v>
      </c>
      <c r="B1515">
        <v>2012</v>
      </c>
      <c r="C1515">
        <v>17489</v>
      </c>
      <c r="D1515">
        <v>0</v>
      </c>
      <c r="E1515">
        <v>0</v>
      </c>
      <c r="F1515">
        <v>1764</v>
      </c>
    </row>
    <row r="1516" spans="1:6">
      <c r="A1516" s="105">
        <v>33011011880000</v>
      </c>
      <c r="B1516">
        <v>2012</v>
      </c>
      <c r="C1516">
        <v>1125</v>
      </c>
      <c r="D1516">
        <v>2648</v>
      </c>
      <c r="E1516">
        <v>28566</v>
      </c>
      <c r="F1516">
        <v>15753</v>
      </c>
    </row>
    <row r="1517" spans="1:6">
      <c r="A1517" s="105">
        <v>33011011890000</v>
      </c>
      <c r="B1517">
        <v>2012</v>
      </c>
      <c r="C1517">
        <v>10556</v>
      </c>
      <c r="D1517">
        <v>30476</v>
      </c>
      <c r="E1517">
        <v>195276</v>
      </c>
      <c r="F1517">
        <v>19182</v>
      </c>
    </row>
    <row r="1518" spans="1:6">
      <c r="A1518" s="105">
        <v>33011011900000</v>
      </c>
      <c r="B1518">
        <v>2012</v>
      </c>
      <c r="C1518">
        <v>0</v>
      </c>
      <c r="D1518">
        <v>0</v>
      </c>
      <c r="E1518">
        <v>0</v>
      </c>
      <c r="F1518">
        <v>9904</v>
      </c>
    </row>
    <row r="1519" spans="1:6">
      <c r="A1519" s="105">
        <v>33011011910000</v>
      </c>
      <c r="B1519">
        <v>2012</v>
      </c>
      <c r="C1519">
        <v>274</v>
      </c>
      <c r="D1519">
        <v>3970</v>
      </c>
      <c r="E1519">
        <v>12040</v>
      </c>
      <c r="F1519">
        <v>12102</v>
      </c>
    </row>
    <row r="1520" spans="1:6">
      <c r="A1520" s="105">
        <v>33011011920000</v>
      </c>
      <c r="B1520">
        <v>2012</v>
      </c>
      <c r="C1520">
        <v>3300</v>
      </c>
      <c r="D1520">
        <v>9079</v>
      </c>
      <c r="E1520">
        <v>161988</v>
      </c>
      <c r="F1520">
        <v>16113</v>
      </c>
    </row>
    <row r="1521" spans="1:6">
      <c r="A1521" s="105">
        <v>33011011930000</v>
      </c>
      <c r="B1521">
        <v>2012</v>
      </c>
      <c r="C1521">
        <v>3446</v>
      </c>
      <c r="D1521">
        <v>0</v>
      </c>
      <c r="E1521">
        <v>0</v>
      </c>
      <c r="F1521">
        <v>1641</v>
      </c>
    </row>
    <row r="1522" spans="1:6">
      <c r="A1522" s="105">
        <v>33011011940000</v>
      </c>
      <c r="B1522">
        <v>2012</v>
      </c>
      <c r="C1522">
        <v>1261</v>
      </c>
      <c r="D1522">
        <v>0</v>
      </c>
      <c r="E1522">
        <v>0</v>
      </c>
      <c r="F1522">
        <v>1610</v>
      </c>
    </row>
    <row r="1523" spans="1:6">
      <c r="A1523" s="105">
        <v>33011011950000</v>
      </c>
      <c r="B1523">
        <v>2012</v>
      </c>
      <c r="C1523">
        <v>2451</v>
      </c>
      <c r="D1523">
        <v>0</v>
      </c>
      <c r="E1523">
        <v>0</v>
      </c>
      <c r="F1523">
        <v>1610</v>
      </c>
    </row>
    <row r="1524" spans="1:6">
      <c r="A1524" s="105">
        <v>33011011960000</v>
      </c>
      <c r="B1524">
        <v>2012</v>
      </c>
      <c r="C1524">
        <v>6065</v>
      </c>
      <c r="D1524">
        <v>0</v>
      </c>
      <c r="E1524">
        <v>0</v>
      </c>
      <c r="F1524">
        <v>1637</v>
      </c>
    </row>
    <row r="1525" spans="1:6">
      <c r="A1525" s="105">
        <v>33011011970000</v>
      </c>
      <c r="B1525">
        <v>2012</v>
      </c>
      <c r="C1525">
        <v>5781</v>
      </c>
      <c r="D1525">
        <v>0</v>
      </c>
      <c r="E1525">
        <v>0</v>
      </c>
      <c r="F1525">
        <v>1600</v>
      </c>
    </row>
    <row r="1526" spans="1:6">
      <c r="A1526" s="105">
        <v>33011011980000</v>
      </c>
      <c r="B1526">
        <v>2012</v>
      </c>
      <c r="C1526">
        <v>5293</v>
      </c>
      <c r="D1526">
        <v>0</v>
      </c>
      <c r="E1526">
        <v>0</v>
      </c>
      <c r="F1526">
        <v>1676</v>
      </c>
    </row>
    <row r="1527" spans="1:6">
      <c r="A1527" s="105">
        <v>33011011990000</v>
      </c>
      <c r="B1527">
        <v>2012</v>
      </c>
      <c r="C1527">
        <v>3823</v>
      </c>
      <c r="D1527">
        <v>0</v>
      </c>
      <c r="E1527">
        <v>0</v>
      </c>
      <c r="F1527">
        <v>1639</v>
      </c>
    </row>
    <row r="1528" spans="1:6">
      <c r="A1528" s="105">
        <v>33011012000000</v>
      </c>
      <c r="B1528">
        <v>2012</v>
      </c>
      <c r="C1528">
        <v>844</v>
      </c>
      <c r="D1528">
        <v>0</v>
      </c>
      <c r="E1528">
        <v>0</v>
      </c>
      <c r="F1528">
        <v>1639</v>
      </c>
    </row>
    <row r="1529" spans="1:6">
      <c r="A1529" s="105">
        <v>33011012010000</v>
      </c>
      <c r="B1529">
        <v>2012</v>
      </c>
      <c r="C1529">
        <v>1647</v>
      </c>
      <c r="D1529">
        <v>0</v>
      </c>
      <c r="E1529">
        <v>0</v>
      </c>
      <c r="F1529">
        <v>1722</v>
      </c>
    </row>
    <row r="1530" spans="1:6">
      <c r="A1530" s="105">
        <v>33011012020000</v>
      </c>
      <c r="B1530">
        <v>2012</v>
      </c>
      <c r="C1530">
        <v>4157</v>
      </c>
      <c r="D1530">
        <v>0</v>
      </c>
      <c r="E1530">
        <v>0</v>
      </c>
      <c r="F1530">
        <v>1570</v>
      </c>
    </row>
    <row r="1531" spans="1:6">
      <c r="A1531" s="105">
        <v>33011012030000</v>
      </c>
      <c r="B1531">
        <v>2012</v>
      </c>
      <c r="C1531">
        <v>1119</v>
      </c>
      <c r="D1531">
        <v>0</v>
      </c>
      <c r="E1531">
        <v>0</v>
      </c>
      <c r="F1531">
        <v>1628</v>
      </c>
    </row>
    <row r="1532" spans="1:6">
      <c r="A1532" s="105">
        <v>33011012040000</v>
      </c>
      <c r="B1532">
        <v>2012</v>
      </c>
      <c r="C1532">
        <v>321</v>
      </c>
      <c r="D1532">
        <v>0</v>
      </c>
      <c r="E1532">
        <v>0</v>
      </c>
      <c r="F1532">
        <v>1640</v>
      </c>
    </row>
    <row r="1533" spans="1:6">
      <c r="A1533" s="105">
        <v>33011012050000</v>
      </c>
      <c r="B1533">
        <v>2012</v>
      </c>
      <c r="C1533">
        <v>7847</v>
      </c>
      <c r="D1533">
        <v>0</v>
      </c>
      <c r="E1533">
        <v>0</v>
      </c>
      <c r="F1533">
        <v>1610</v>
      </c>
    </row>
    <row r="1534" spans="1:6">
      <c r="A1534" s="105">
        <v>33011012060000</v>
      </c>
      <c r="B1534">
        <v>2012</v>
      </c>
      <c r="C1534">
        <v>1443</v>
      </c>
      <c r="D1534">
        <v>0</v>
      </c>
      <c r="E1534">
        <v>0</v>
      </c>
      <c r="F1534">
        <v>1640</v>
      </c>
    </row>
    <row r="1535" spans="1:6">
      <c r="A1535" s="105">
        <v>33011012070000</v>
      </c>
      <c r="B1535">
        <v>2012</v>
      </c>
      <c r="C1535">
        <v>2867</v>
      </c>
      <c r="D1535">
        <v>0</v>
      </c>
      <c r="E1535">
        <v>0</v>
      </c>
      <c r="F1535">
        <v>1610</v>
      </c>
    </row>
    <row r="1536" spans="1:6">
      <c r="A1536" s="105">
        <v>33011012080000</v>
      </c>
      <c r="B1536">
        <v>2012</v>
      </c>
      <c r="C1536">
        <v>1588</v>
      </c>
      <c r="D1536">
        <v>0</v>
      </c>
      <c r="E1536">
        <v>0</v>
      </c>
      <c r="F1536">
        <v>1640</v>
      </c>
    </row>
    <row r="1537" spans="1:6">
      <c r="A1537" s="105">
        <v>33011012090000</v>
      </c>
      <c r="B1537">
        <v>2012</v>
      </c>
      <c r="C1537">
        <v>2262</v>
      </c>
      <c r="D1537">
        <v>0</v>
      </c>
      <c r="E1537">
        <v>0</v>
      </c>
      <c r="F1537">
        <v>1661</v>
      </c>
    </row>
    <row r="1538" spans="1:6">
      <c r="A1538" s="105">
        <v>33011012100000</v>
      </c>
      <c r="B1538">
        <v>2012</v>
      </c>
      <c r="C1538">
        <v>2051</v>
      </c>
      <c r="D1538">
        <v>0</v>
      </c>
      <c r="E1538">
        <v>0</v>
      </c>
      <c r="F1538">
        <v>1659</v>
      </c>
    </row>
    <row r="1539" spans="1:6">
      <c r="A1539" s="105">
        <v>33011012110000</v>
      </c>
      <c r="B1539">
        <v>2012</v>
      </c>
      <c r="C1539">
        <v>4349</v>
      </c>
      <c r="D1539">
        <v>0</v>
      </c>
      <c r="E1539">
        <v>0</v>
      </c>
      <c r="F1539">
        <v>1560</v>
      </c>
    </row>
    <row r="1540" spans="1:6">
      <c r="A1540" s="105">
        <v>33011012130000</v>
      </c>
      <c r="B1540">
        <v>2012</v>
      </c>
      <c r="C1540">
        <v>3461</v>
      </c>
      <c r="D1540">
        <v>0</v>
      </c>
      <c r="E1540">
        <v>0</v>
      </c>
      <c r="F1540">
        <v>1650</v>
      </c>
    </row>
    <row r="1541" spans="1:6">
      <c r="A1541" s="105">
        <v>33011012140000</v>
      </c>
      <c r="B1541">
        <v>2012</v>
      </c>
      <c r="C1541">
        <v>812</v>
      </c>
      <c r="D1541">
        <v>0</v>
      </c>
      <c r="E1541">
        <v>0</v>
      </c>
      <c r="F1541">
        <v>1650</v>
      </c>
    </row>
    <row r="1542" spans="1:6">
      <c r="A1542" s="105">
        <v>33011012150000</v>
      </c>
      <c r="B1542">
        <v>2012</v>
      </c>
      <c r="C1542">
        <v>12022</v>
      </c>
      <c r="D1542">
        <v>42640</v>
      </c>
      <c r="E1542">
        <v>178191</v>
      </c>
      <c r="F1542">
        <v>17266</v>
      </c>
    </row>
    <row r="1543" spans="1:6">
      <c r="A1543" s="105">
        <v>33011012160000</v>
      </c>
      <c r="B1543">
        <v>2012</v>
      </c>
      <c r="C1543">
        <v>8593</v>
      </c>
      <c r="D1543">
        <v>29610</v>
      </c>
      <c r="E1543">
        <v>133330</v>
      </c>
      <c r="F1543">
        <v>16730</v>
      </c>
    </row>
    <row r="1544" spans="1:6">
      <c r="A1544" s="105">
        <v>33011012170000</v>
      </c>
      <c r="B1544">
        <v>2012</v>
      </c>
      <c r="C1544">
        <v>9745</v>
      </c>
      <c r="D1544">
        <v>0</v>
      </c>
      <c r="E1544">
        <v>0</v>
      </c>
      <c r="F1544">
        <v>1600</v>
      </c>
    </row>
    <row r="1545" spans="1:6">
      <c r="A1545" s="105">
        <v>33011012180000</v>
      </c>
      <c r="B1545">
        <v>2012</v>
      </c>
      <c r="C1545">
        <v>11830</v>
      </c>
      <c r="D1545">
        <v>0</v>
      </c>
      <c r="E1545">
        <v>0</v>
      </c>
      <c r="F1545">
        <v>1722</v>
      </c>
    </row>
    <row r="1546" spans="1:6">
      <c r="A1546" s="105">
        <v>33011012190000</v>
      </c>
      <c r="B1546">
        <v>2012</v>
      </c>
      <c r="C1546">
        <v>8102</v>
      </c>
      <c r="D1546">
        <v>28478</v>
      </c>
      <c r="E1546">
        <v>43148</v>
      </c>
      <c r="F1546">
        <v>14121</v>
      </c>
    </row>
    <row r="1547" spans="1:6">
      <c r="A1547" s="105">
        <v>33011012200000</v>
      </c>
      <c r="B1547">
        <v>2012</v>
      </c>
      <c r="C1547">
        <v>8701</v>
      </c>
      <c r="D1547">
        <v>30566</v>
      </c>
      <c r="E1547">
        <v>92194</v>
      </c>
      <c r="F1547">
        <v>15845</v>
      </c>
    </row>
    <row r="1548" spans="1:6">
      <c r="A1548" s="105">
        <v>33011012210000</v>
      </c>
      <c r="B1548">
        <v>2012</v>
      </c>
      <c r="C1548">
        <v>8835</v>
      </c>
      <c r="D1548">
        <v>31172</v>
      </c>
      <c r="E1548">
        <v>163568</v>
      </c>
      <c r="F1548">
        <v>15897</v>
      </c>
    </row>
    <row r="1549" spans="1:6">
      <c r="A1549" s="105">
        <v>33011012220000</v>
      </c>
      <c r="B1549">
        <v>2012</v>
      </c>
      <c r="C1549">
        <v>3570</v>
      </c>
      <c r="D1549">
        <v>12384</v>
      </c>
      <c r="E1549">
        <v>162396</v>
      </c>
      <c r="F1549">
        <v>14129</v>
      </c>
    </row>
    <row r="1550" spans="1:6">
      <c r="A1550" s="105">
        <v>33011012230000</v>
      </c>
      <c r="B1550">
        <v>2012</v>
      </c>
      <c r="C1550">
        <v>9277</v>
      </c>
      <c r="D1550">
        <v>33202</v>
      </c>
      <c r="E1550">
        <v>370646</v>
      </c>
      <c r="F1550">
        <v>16405</v>
      </c>
    </row>
    <row r="1551" spans="1:6">
      <c r="A1551" s="105">
        <v>33011012240000</v>
      </c>
      <c r="B1551">
        <v>2012</v>
      </c>
      <c r="C1551">
        <v>4086</v>
      </c>
      <c r="D1551">
        <v>12710</v>
      </c>
      <c r="E1551">
        <v>108962</v>
      </c>
      <c r="F1551">
        <v>16160</v>
      </c>
    </row>
    <row r="1552" spans="1:6">
      <c r="A1552" s="105">
        <v>33011012250000</v>
      </c>
      <c r="B1552">
        <v>2012</v>
      </c>
      <c r="C1552">
        <v>5364</v>
      </c>
      <c r="D1552">
        <v>17705</v>
      </c>
      <c r="E1552">
        <v>176732</v>
      </c>
      <c r="F1552">
        <v>16112</v>
      </c>
    </row>
    <row r="1553" spans="1:6">
      <c r="A1553" s="105">
        <v>33011012260000</v>
      </c>
      <c r="B1553">
        <v>2012</v>
      </c>
      <c r="C1553">
        <v>5436</v>
      </c>
      <c r="D1553">
        <v>17825</v>
      </c>
      <c r="E1553">
        <v>124380</v>
      </c>
      <c r="F1553">
        <v>14362</v>
      </c>
    </row>
    <row r="1554" spans="1:6">
      <c r="A1554" s="105">
        <v>33011012270000</v>
      </c>
      <c r="B1554">
        <v>2012</v>
      </c>
      <c r="C1554">
        <v>5381</v>
      </c>
      <c r="D1554">
        <v>18034</v>
      </c>
      <c r="E1554">
        <v>33783</v>
      </c>
      <c r="F1554">
        <v>12090</v>
      </c>
    </row>
    <row r="1555" spans="1:6">
      <c r="A1555" s="105">
        <v>33011012280000</v>
      </c>
      <c r="B1555">
        <v>2012</v>
      </c>
      <c r="C1555">
        <v>3534</v>
      </c>
      <c r="D1555">
        <v>0</v>
      </c>
      <c r="E1555">
        <v>0</v>
      </c>
      <c r="F1555">
        <v>1643</v>
      </c>
    </row>
    <row r="1556" spans="1:6">
      <c r="A1556" s="105">
        <v>33011012290000</v>
      </c>
      <c r="B1556">
        <v>2012</v>
      </c>
      <c r="C1556">
        <v>241</v>
      </c>
      <c r="D1556">
        <v>0</v>
      </c>
      <c r="E1556">
        <v>0</v>
      </c>
      <c r="F1556">
        <v>1721</v>
      </c>
    </row>
    <row r="1557" spans="1:6">
      <c r="A1557" s="105">
        <v>33011012300000</v>
      </c>
      <c r="B1557">
        <v>2012</v>
      </c>
      <c r="C1557">
        <v>32</v>
      </c>
      <c r="D1557">
        <v>0</v>
      </c>
      <c r="E1557">
        <v>0</v>
      </c>
      <c r="F1557">
        <v>1640</v>
      </c>
    </row>
    <row r="1558" spans="1:6">
      <c r="A1558" s="105">
        <v>33011012320000</v>
      </c>
      <c r="B1558">
        <v>2012</v>
      </c>
      <c r="C1558">
        <v>1960</v>
      </c>
      <c r="D1558">
        <v>0</v>
      </c>
      <c r="E1558">
        <v>0</v>
      </c>
      <c r="F1558">
        <v>1628</v>
      </c>
    </row>
    <row r="1559" spans="1:6">
      <c r="A1559" s="105">
        <v>33011012330000</v>
      </c>
      <c r="B1559">
        <v>2012</v>
      </c>
      <c r="C1559">
        <v>1424</v>
      </c>
      <c r="D1559">
        <v>0</v>
      </c>
      <c r="E1559">
        <v>0</v>
      </c>
      <c r="F1559">
        <v>1674</v>
      </c>
    </row>
    <row r="1560" spans="1:6">
      <c r="A1560" s="105">
        <v>33011012340000</v>
      </c>
      <c r="B1560">
        <v>2012</v>
      </c>
      <c r="C1560">
        <v>114</v>
      </c>
      <c r="D1560">
        <v>0</v>
      </c>
      <c r="E1560">
        <v>0</v>
      </c>
      <c r="F1560">
        <v>1630</v>
      </c>
    </row>
    <row r="1561" spans="1:6">
      <c r="A1561" s="105">
        <v>33011012350000</v>
      </c>
      <c r="B1561">
        <v>2012</v>
      </c>
      <c r="C1561">
        <v>63</v>
      </c>
      <c r="D1561">
        <v>0</v>
      </c>
      <c r="E1561">
        <v>0</v>
      </c>
      <c r="F1561">
        <v>1670</v>
      </c>
    </row>
    <row r="1562" spans="1:6">
      <c r="A1562" s="105">
        <v>33011012360000</v>
      </c>
      <c r="B1562">
        <v>2012</v>
      </c>
      <c r="C1562">
        <v>7043</v>
      </c>
      <c r="D1562">
        <v>0</v>
      </c>
      <c r="E1562">
        <v>0</v>
      </c>
      <c r="F1562">
        <v>1700</v>
      </c>
    </row>
    <row r="1563" spans="1:6">
      <c r="A1563" s="105">
        <v>33011012390000</v>
      </c>
      <c r="B1563">
        <v>2012</v>
      </c>
      <c r="C1563">
        <v>4734</v>
      </c>
      <c r="D1563">
        <v>17538</v>
      </c>
      <c r="E1563">
        <v>89168</v>
      </c>
      <c r="F1563">
        <v>14740</v>
      </c>
    </row>
    <row r="1564" spans="1:6">
      <c r="A1564" s="105">
        <v>33011012400000</v>
      </c>
      <c r="B1564">
        <v>2012</v>
      </c>
      <c r="C1564">
        <v>6897</v>
      </c>
      <c r="D1564">
        <v>24585</v>
      </c>
      <c r="E1564">
        <v>175318</v>
      </c>
      <c r="F1564">
        <v>14715</v>
      </c>
    </row>
    <row r="1565" spans="1:6">
      <c r="A1565" s="105">
        <v>33011012410000</v>
      </c>
      <c r="B1565">
        <v>2012</v>
      </c>
      <c r="C1565">
        <v>10558</v>
      </c>
      <c r="D1565">
        <v>27736</v>
      </c>
      <c r="E1565">
        <v>225195</v>
      </c>
      <c r="F1565">
        <v>14606</v>
      </c>
    </row>
    <row r="1566" spans="1:6">
      <c r="A1566" s="105">
        <v>33011012420000</v>
      </c>
      <c r="B1566">
        <v>2012</v>
      </c>
      <c r="C1566">
        <v>11888</v>
      </c>
      <c r="D1566">
        <v>30811</v>
      </c>
      <c r="E1566">
        <v>298847</v>
      </c>
      <c r="F1566">
        <v>14834</v>
      </c>
    </row>
    <row r="1567" spans="1:6">
      <c r="A1567" s="105">
        <v>33011012440000</v>
      </c>
      <c r="B1567">
        <v>2012</v>
      </c>
      <c r="C1567">
        <v>2406</v>
      </c>
      <c r="D1567">
        <v>16838</v>
      </c>
      <c r="E1567">
        <v>4418</v>
      </c>
      <c r="F1567">
        <v>13510</v>
      </c>
    </row>
    <row r="1568" spans="1:6">
      <c r="A1568" s="105">
        <v>33011012450000</v>
      </c>
      <c r="B1568">
        <v>2012</v>
      </c>
      <c r="C1568">
        <v>763</v>
      </c>
      <c r="D1568">
        <v>0</v>
      </c>
      <c r="E1568">
        <v>0</v>
      </c>
      <c r="F1568">
        <v>1693</v>
      </c>
    </row>
    <row r="1569" spans="1:6">
      <c r="A1569" s="105">
        <v>33011012460000</v>
      </c>
      <c r="B1569">
        <v>2012</v>
      </c>
      <c r="C1569">
        <v>4247</v>
      </c>
      <c r="D1569">
        <v>0</v>
      </c>
      <c r="E1569">
        <v>0</v>
      </c>
      <c r="F1569">
        <v>1711</v>
      </c>
    </row>
    <row r="1570" spans="1:6">
      <c r="A1570" s="105">
        <v>33011012470000</v>
      </c>
      <c r="B1570">
        <v>2012</v>
      </c>
      <c r="C1570">
        <v>2322</v>
      </c>
      <c r="D1570">
        <v>0</v>
      </c>
      <c r="E1570">
        <v>0</v>
      </c>
      <c r="F1570">
        <v>1663</v>
      </c>
    </row>
    <row r="1571" spans="1:6">
      <c r="A1571" s="105">
        <v>33011012490000</v>
      </c>
      <c r="B1571">
        <v>2012</v>
      </c>
      <c r="C1571">
        <v>202</v>
      </c>
      <c r="D1571">
        <v>0</v>
      </c>
      <c r="E1571">
        <v>0</v>
      </c>
      <c r="F1571">
        <v>1648</v>
      </c>
    </row>
    <row r="1572" spans="1:6">
      <c r="A1572" s="105">
        <v>33011012500000</v>
      </c>
      <c r="B1572">
        <v>2012</v>
      </c>
      <c r="C1572">
        <v>382</v>
      </c>
      <c r="D1572">
        <v>0</v>
      </c>
      <c r="E1572">
        <v>0</v>
      </c>
      <c r="F1572">
        <v>1700</v>
      </c>
    </row>
    <row r="1573" spans="1:6">
      <c r="A1573" s="105">
        <v>33011012510000</v>
      </c>
      <c r="B1573">
        <v>2012</v>
      </c>
      <c r="C1573">
        <v>1183</v>
      </c>
      <c r="D1573">
        <v>0</v>
      </c>
      <c r="E1573">
        <v>0</v>
      </c>
      <c r="F1573">
        <v>1728</v>
      </c>
    </row>
    <row r="1574" spans="1:6">
      <c r="A1574" s="105">
        <v>33011012520000</v>
      </c>
      <c r="B1574">
        <v>2012</v>
      </c>
      <c r="C1574">
        <v>811</v>
      </c>
      <c r="D1574">
        <v>0</v>
      </c>
      <c r="E1574">
        <v>0</v>
      </c>
      <c r="F1574">
        <v>1640</v>
      </c>
    </row>
    <row r="1575" spans="1:6">
      <c r="A1575" s="105">
        <v>33011012540000</v>
      </c>
      <c r="B1575">
        <v>2012</v>
      </c>
      <c r="C1575">
        <v>236</v>
      </c>
      <c r="D1575">
        <v>0</v>
      </c>
      <c r="E1575">
        <v>0</v>
      </c>
      <c r="F1575">
        <v>1620</v>
      </c>
    </row>
    <row r="1576" spans="1:6">
      <c r="A1576" s="105">
        <v>33011012550000</v>
      </c>
      <c r="B1576">
        <v>2012</v>
      </c>
      <c r="C1576">
        <v>16854</v>
      </c>
      <c r="D1576">
        <v>60037</v>
      </c>
      <c r="E1576">
        <v>290090</v>
      </c>
      <c r="F1576">
        <v>17700</v>
      </c>
    </row>
    <row r="1577" spans="1:6">
      <c r="A1577" s="105">
        <v>33011012560000</v>
      </c>
      <c r="B1577">
        <v>2012</v>
      </c>
      <c r="C1577">
        <v>40</v>
      </c>
      <c r="D1577">
        <v>0</v>
      </c>
      <c r="E1577">
        <v>0</v>
      </c>
      <c r="F1577">
        <v>1640</v>
      </c>
    </row>
    <row r="1578" spans="1:6">
      <c r="A1578" s="105">
        <v>33011012570000</v>
      </c>
      <c r="B1578">
        <v>2012</v>
      </c>
      <c r="C1578">
        <v>14595</v>
      </c>
      <c r="D1578">
        <v>51760</v>
      </c>
      <c r="E1578">
        <v>116453</v>
      </c>
      <c r="F1578">
        <v>15733</v>
      </c>
    </row>
    <row r="1579" spans="1:6">
      <c r="A1579" s="105">
        <v>33011012580000</v>
      </c>
      <c r="B1579">
        <v>2012</v>
      </c>
      <c r="C1579">
        <v>9406</v>
      </c>
      <c r="D1579">
        <v>33700</v>
      </c>
      <c r="E1579">
        <v>97498</v>
      </c>
      <c r="F1579">
        <v>15532</v>
      </c>
    </row>
    <row r="1580" spans="1:6">
      <c r="A1580" s="105">
        <v>33011012590000</v>
      </c>
      <c r="B1580">
        <v>2012</v>
      </c>
      <c r="C1580">
        <v>7994</v>
      </c>
      <c r="D1580">
        <v>0</v>
      </c>
      <c r="E1580">
        <v>0</v>
      </c>
      <c r="F1580">
        <v>1885</v>
      </c>
    </row>
    <row r="1581" spans="1:6">
      <c r="A1581" s="105">
        <v>33011012600000</v>
      </c>
      <c r="B1581">
        <v>2012</v>
      </c>
      <c r="C1581">
        <v>6172</v>
      </c>
      <c r="D1581">
        <v>0</v>
      </c>
      <c r="E1581">
        <v>0</v>
      </c>
      <c r="F1581">
        <v>1840</v>
      </c>
    </row>
    <row r="1582" spans="1:6">
      <c r="A1582" s="105">
        <v>33011012610000</v>
      </c>
      <c r="B1582">
        <v>2012</v>
      </c>
      <c r="C1582">
        <v>6705</v>
      </c>
      <c r="D1582">
        <v>0</v>
      </c>
      <c r="E1582">
        <v>0</v>
      </c>
      <c r="F1582">
        <v>1800</v>
      </c>
    </row>
    <row r="1583" spans="1:6">
      <c r="A1583" s="105">
        <v>33011012620000</v>
      </c>
      <c r="B1583">
        <v>2012</v>
      </c>
      <c r="C1583">
        <v>7076</v>
      </c>
      <c r="D1583">
        <v>0</v>
      </c>
      <c r="E1583">
        <v>0</v>
      </c>
      <c r="F1583">
        <v>1765</v>
      </c>
    </row>
    <row r="1584" spans="1:6">
      <c r="A1584" s="105">
        <v>33011012630000</v>
      </c>
      <c r="B1584">
        <v>2012</v>
      </c>
      <c r="C1584">
        <v>2773</v>
      </c>
      <c r="D1584">
        <v>0</v>
      </c>
      <c r="E1584">
        <v>0</v>
      </c>
      <c r="F1584">
        <v>1765</v>
      </c>
    </row>
    <row r="1585" spans="1:6">
      <c r="A1585" s="105">
        <v>33011012640000</v>
      </c>
      <c r="B1585">
        <v>2012</v>
      </c>
      <c r="C1585">
        <v>9223</v>
      </c>
      <c r="D1585">
        <v>0</v>
      </c>
      <c r="E1585">
        <v>0</v>
      </c>
      <c r="F1585">
        <v>1840</v>
      </c>
    </row>
    <row r="1586" spans="1:6">
      <c r="A1586" s="105">
        <v>33011012650000</v>
      </c>
      <c r="B1586">
        <v>2012</v>
      </c>
      <c r="C1586">
        <v>15690</v>
      </c>
      <c r="D1586">
        <v>52231</v>
      </c>
      <c r="E1586">
        <v>285673</v>
      </c>
      <c r="F1586">
        <v>17582</v>
      </c>
    </row>
    <row r="1587" spans="1:6">
      <c r="A1587" s="105">
        <v>33011012660000</v>
      </c>
      <c r="B1587">
        <v>2012</v>
      </c>
      <c r="C1587">
        <v>10750</v>
      </c>
      <c r="D1587">
        <v>35804</v>
      </c>
      <c r="E1587">
        <v>154520</v>
      </c>
      <c r="F1587">
        <v>17744</v>
      </c>
    </row>
    <row r="1588" spans="1:6">
      <c r="A1588" s="105">
        <v>33011012670000</v>
      </c>
      <c r="B1588">
        <v>2012</v>
      </c>
      <c r="C1588">
        <v>11407</v>
      </c>
      <c r="D1588">
        <v>40647</v>
      </c>
      <c r="E1588">
        <v>132809</v>
      </c>
      <c r="F1588">
        <v>17800</v>
      </c>
    </row>
    <row r="1589" spans="1:6">
      <c r="A1589" s="105">
        <v>33011012680000</v>
      </c>
      <c r="B1589">
        <v>2012</v>
      </c>
      <c r="C1589">
        <v>9874</v>
      </c>
      <c r="D1589">
        <v>34878</v>
      </c>
      <c r="E1589">
        <v>215438</v>
      </c>
      <c r="F1589">
        <v>16360</v>
      </c>
    </row>
    <row r="1590" spans="1:6">
      <c r="A1590" s="105">
        <v>33011012690000</v>
      </c>
      <c r="B1590">
        <v>2012</v>
      </c>
      <c r="C1590">
        <v>6288</v>
      </c>
      <c r="D1590">
        <v>0</v>
      </c>
      <c r="E1590">
        <v>0</v>
      </c>
      <c r="F1590">
        <v>1720</v>
      </c>
    </row>
    <row r="1591" spans="1:6">
      <c r="A1591" s="105">
        <v>33011012700000</v>
      </c>
      <c r="B1591">
        <v>2012</v>
      </c>
      <c r="C1591">
        <v>2933</v>
      </c>
      <c r="D1591">
        <v>0</v>
      </c>
      <c r="E1591">
        <v>0</v>
      </c>
      <c r="F1591">
        <v>1765</v>
      </c>
    </row>
    <row r="1592" spans="1:6">
      <c r="A1592" s="105">
        <v>33011012710000</v>
      </c>
      <c r="B1592">
        <v>2012</v>
      </c>
      <c r="C1592">
        <v>5584</v>
      </c>
      <c r="D1592">
        <v>0</v>
      </c>
      <c r="E1592">
        <v>0</v>
      </c>
      <c r="F1592">
        <v>1765</v>
      </c>
    </row>
    <row r="1593" spans="1:6">
      <c r="A1593" s="105">
        <v>33011012720000</v>
      </c>
      <c r="B1593">
        <v>2012</v>
      </c>
      <c r="C1593">
        <v>3167</v>
      </c>
      <c r="D1593">
        <v>0</v>
      </c>
      <c r="E1593">
        <v>0</v>
      </c>
      <c r="F1593">
        <v>1720</v>
      </c>
    </row>
    <row r="1594" spans="1:6">
      <c r="A1594" s="105">
        <v>33011012730000</v>
      </c>
      <c r="B1594">
        <v>2012</v>
      </c>
      <c r="C1594">
        <v>9200</v>
      </c>
      <c r="D1594">
        <v>0</v>
      </c>
      <c r="E1594">
        <v>0</v>
      </c>
      <c r="F1594">
        <v>1765</v>
      </c>
    </row>
    <row r="1595" spans="1:6">
      <c r="A1595" s="105">
        <v>33011012740000</v>
      </c>
      <c r="B1595">
        <v>2012</v>
      </c>
      <c r="C1595">
        <v>11911</v>
      </c>
      <c r="D1595">
        <v>0</v>
      </c>
      <c r="E1595">
        <v>0</v>
      </c>
      <c r="F1595">
        <v>1765</v>
      </c>
    </row>
    <row r="1596" spans="1:6">
      <c r="A1596" s="105">
        <v>33011012750000</v>
      </c>
      <c r="B1596">
        <v>2012</v>
      </c>
      <c r="C1596">
        <v>7043</v>
      </c>
      <c r="D1596">
        <v>0</v>
      </c>
      <c r="E1596">
        <v>0</v>
      </c>
      <c r="F1596">
        <v>1765</v>
      </c>
    </row>
    <row r="1597" spans="1:6">
      <c r="A1597" s="105">
        <v>33011012760000</v>
      </c>
      <c r="B1597">
        <v>2012</v>
      </c>
      <c r="C1597">
        <v>6069</v>
      </c>
      <c r="D1597">
        <v>0</v>
      </c>
      <c r="E1597">
        <v>0</v>
      </c>
      <c r="F1597">
        <v>1765</v>
      </c>
    </row>
    <row r="1598" spans="1:6">
      <c r="A1598" s="105">
        <v>33011012770000</v>
      </c>
      <c r="B1598">
        <v>2012</v>
      </c>
      <c r="C1598">
        <v>3047</v>
      </c>
      <c r="D1598">
        <v>0</v>
      </c>
      <c r="E1598">
        <v>0</v>
      </c>
      <c r="F1598">
        <v>1720</v>
      </c>
    </row>
    <row r="1599" spans="1:6">
      <c r="A1599" s="105">
        <v>33011012780000</v>
      </c>
      <c r="B1599">
        <v>2012</v>
      </c>
      <c r="C1599">
        <v>887</v>
      </c>
      <c r="D1599">
        <v>0</v>
      </c>
      <c r="E1599">
        <v>0</v>
      </c>
      <c r="F1599">
        <v>1720</v>
      </c>
    </row>
    <row r="1600" spans="1:6">
      <c r="A1600" s="105">
        <v>33011012790000</v>
      </c>
      <c r="B1600">
        <v>2012</v>
      </c>
      <c r="C1600">
        <v>16055</v>
      </c>
      <c r="D1600">
        <v>0</v>
      </c>
      <c r="E1600">
        <v>0</v>
      </c>
      <c r="F1600">
        <v>1765</v>
      </c>
    </row>
    <row r="1601" spans="1:6">
      <c r="A1601" s="105">
        <v>33011012800000</v>
      </c>
      <c r="B1601">
        <v>2012</v>
      </c>
      <c r="C1601">
        <v>16538</v>
      </c>
      <c r="D1601">
        <v>0</v>
      </c>
      <c r="E1601">
        <v>0</v>
      </c>
      <c r="F1601">
        <v>1765</v>
      </c>
    </row>
    <row r="1602" spans="1:6">
      <c r="A1602" s="105">
        <v>33011012810000</v>
      </c>
      <c r="B1602">
        <v>2012</v>
      </c>
      <c r="C1602">
        <v>20195</v>
      </c>
      <c r="D1602">
        <v>0</v>
      </c>
      <c r="E1602">
        <v>0</v>
      </c>
      <c r="F1602">
        <v>1880</v>
      </c>
    </row>
    <row r="1603" spans="1:6">
      <c r="A1603" s="105">
        <v>33011012820000</v>
      </c>
      <c r="B1603">
        <v>2012</v>
      </c>
      <c r="C1603">
        <v>7296</v>
      </c>
      <c r="D1603">
        <v>0</v>
      </c>
      <c r="E1603">
        <v>0</v>
      </c>
      <c r="F1603">
        <v>1685</v>
      </c>
    </row>
    <row r="1604" spans="1:6">
      <c r="A1604" s="105">
        <v>33011012830000</v>
      </c>
      <c r="B1604">
        <v>2012</v>
      </c>
      <c r="C1604">
        <v>12065</v>
      </c>
      <c r="D1604">
        <v>0</v>
      </c>
      <c r="E1604">
        <v>0</v>
      </c>
      <c r="F1604">
        <v>1765</v>
      </c>
    </row>
    <row r="1605" spans="1:6">
      <c r="A1605" s="105">
        <v>33011012840000</v>
      </c>
      <c r="B1605">
        <v>2012</v>
      </c>
      <c r="C1605">
        <v>12065</v>
      </c>
      <c r="D1605">
        <v>0</v>
      </c>
      <c r="E1605">
        <v>0</v>
      </c>
      <c r="F1605">
        <v>1840</v>
      </c>
    </row>
    <row r="1606" spans="1:6">
      <c r="A1606" s="105">
        <v>33011012850000</v>
      </c>
      <c r="B1606">
        <v>2012</v>
      </c>
      <c r="C1606">
        <v>11463</v>
      </c>
      <c r="D1606">
        <v>0</v>
      </c>
      <c r="E1606">
        <v>0</v>
      </c>
      <c r="F1606">
        <v>1780</v>
      </c>
    </row>
    <row r="1607" spans="1:6">
      <c r="A1607" s="105">
        <v>33011012860000</v>
      </c>
      <c r="B1607">
        <v>2012</v>
      </c>
      <c r="C1607">
        <v>18380</v>
      </c>
      <c r="D1607">
        <v>0</v>
      </c>
      <c r="E1607">
        <v>0</v>
      </c>
      <c r="F1607">
        <v>1715</v>
      </c>
    </row>
    <row r="1608" spans="1:6">
      <c r="A1608" s="105">
        <v>33011012870000</v>
      </c>
      <c r="B1608">
        <v>2012</v>
      </c>
      <c r="C1608">
        <v>8029</v>
      </c>
      <c r="D1608">
        <v>0</v>
      </c>
      <c r="E1608">
        <v>0</v>
      </c>
      <c r="F1608">
        <v>1725</v>
      </c>
    </row>
    <row r="1609" spans="1:6">
      <c r="A1609" s="105">
        <v>33011012880000</v>
      </c>
      <c r="B1609">
        <v>2012</v>
      </c>
      <c r="C1609">
        <v>11288</v>
      </c>
      <c r="D1609">
        <v>0</v>
      </c>
      <c r="E1609">
        <v>0</v>
      </c>
      <c r="F1609">
        <v>1725</v>
      </c>
    </row>
    <row r="1610" spans="1:6">
      <c r="A1610" s="105">
        <v>33011012890000</v>
      </c>
      <c r="B1610">
        <v>2012</v>
      </c>
      <c r="C1610">
        <v>3972</v>
      </c>
      <c r="D1610">
        <v>0</v>
      </c>
      <c r="E1610">
        <v>0</v>
      </c>
      <c r="F1610">
        <v>1765</v>
      </c>
    </row>
    <row r="1611" spans="1:6">
      <c r="A1611" s="105">
        <v>33011012900000</v>
      </c>
      <c r="B1611">
        <v>2012</v>
      </c>
      <c r="C1611">
        <v>16410</v>
      </c>
      <c r="D1611">
        <v>0</v>
      </c>
      <c r="E1611">
        <v>0</v>
      </c>
      <c r="F1611">
        <v>1765</v>
      </c>
    </row>
    <row r="1612" spans="1:6">
      <c r="A1612" s="105">
        <v>33011012910000</v>
      </c>
      <c r="B1612">
        <v>2012</v>
      </c>
      <c r="C1612">
        <v>13518</v>
      </c>
      <c r="D1612">
        <v>0</v>
      </c>
      <c r="E1612">
        <v>0</v>
      </c>
      <c r="F1612">
        <v>1765</v>
      </c>
    </row>
    <row r="1613" spans="1:6">
      <c r="A1613" s="105">
        <v>33011012920000</v>
      </c>
      <c r="B1613">
        <v>2012</v>
      </c>
      <c r="C1613">
        <v>23361</v>
      </c>
      <c r="D1613">
        <v>0</v>
      </c>
      <c r="E1613">
        <v>0</v>
      </c>
      <c r="F1613">
        <v>1650</v>
      </c>
    </row>
    <row r="1614" spans="1:6">
      <c r="A1614" s="105">
        <v>33011012930000</v>
      </c>
      <c r="B1614">
        <v>2012</v>
      </c>
      <c r="C1614">
        <v>31641</v>
      </c>
      <c r="D1614">
        <v>0</v>
      </c>
      <c r="E1614">
        <v>0</v>
      </c>
      <c r="F1614">
        <v>1685</v>
      </c>
    </row>
    <row r="1615" spans="1:6">
      <c r="A1615" s="105">
        <v>33011012940000</v>
      </c>
      <c r="B1615">
        <v>2012</v>
      </c>
      <c r="C1615">
        <v>7012</v>
      </c>
      <c r="D1615">
        <v>0</v>
      </c>
      <c r="E1615">
        <v>0</v>
      </c>
      <c r="F1615">
        <v>1695</v>
      </c>
    </row>
    <row r="1616" spans="1:6">
      <c r="A1616" s="105">
        <v>33011012950000</v>
      </c>
      <c r="B1616">
        <v>2012</v>
      </c>
      <c r="C1616">
        <v>4434</v>
      </c>
      <c r="D1616">
        <v>0</v>
      </c>
      <c r="E1616">
        <v>0</v>
      </c>
      <c r="F1616">
        <v>1725</v>
      </c>
    </row>
    <row r="1617" spans="1:6">
      <c r="A1617" s="105">
        <v>33011012980000</v>
      </c>
      <c r="B1617">
        <v>2012</v>
      </c>
      <c r="C1617">
        <v>9795</v>
      </c>
      <c r="D1617">
        <v>32655</v>
      </c>
      <c r="E1617">
        <v>162917</v>
      </c>
      <c r="F1617">
        <v>18225</v>
      </c>
    </row>
    <row r="1618" spans="1:6">
      <c r="A1618" s="105">
        <v>33011012990000</v>
      </c>
      <c r="B1618">
        <v>2012</v>
      </c>
      <c r="C1618">
        <v>10813</v>
      </c>
      <c r="D1618">
        <v>36009</v>
      </c>
      <c r="E1618">
        <v>292547</v>
      </c>
      <c r="F1618">
        <v>16956</v>
      </c>
    </row>
    <row r="1619" spans="1:6">
      <c r="A1619" s="105">
        <v>33011013000000</v>
      </c>
      <c r="B1619">
        <v>2012</v>
      </c>
      <c r="C1619">
        <v>15731</v>
      </c>
      <c r="D1619">
        <v>52537</v>
      </c>
      <c r="E1619">
        <v>664779</v>
      </c>
      <c r="F1619">
        <v>17710</v>
      </c>
    </row>
    <row r="1620" spans="1:6">
      <c r="A1620" s="105">
        <v>33011013010000</v>
      </c>
      <c r="B1620">
        <v>2012</v>
      </c>
      <c r="C1620">
        <v>7841</v>
      </c>
      <c r="D1620">
        <v>26149</v>
      </c>
      <c r="E1620">
        <v>105067</v>
      </c>
      <c r="F1620">
        <v>17121</v>
      </c>
    </row>
    <row r="1621" spans="1:6">
      <c r="A1621" s="105">
        <v>33011013020000</v>
      </c>
      <c r="B1621">
        <v>2012</v>
      </c>
      <c r="C1621">
        <v>8584</v>
      </c>
      <c r="D1621">
        <v>28824</v>
      </c>
      <c r="E1621">
        <v>203474</v>
      </c>
      <c r="F1621">
        <v>13393</v>
      </c>
    </row>
    <row r="1622" spans="1:6">
      <c r="A1622" s="105">
        <v>33011013030000</v>
      </c>
      <c r="B1622">
        <v>2012</v>
      </c>
      <c r="C1622">
        <v>5014</v>
      </c>
      <c r="D1622">
        <v>16423</v>
      </c>
      <c r="E1622">
        <v>56038</v>
      </c>
      <c r="F1622">
        <v>14962</v>
      </c>
    </row>
    <row r="1623" spans="1:6">
      <c r="A1623" s="105">
        <v>33011013040000</v>
      </c>
      <c r="B1623">
        <v>2012</v>
      </c>
      <c r="C1623">
        <v>11331</v>
      </c>
      <c r="D1623">
        <v>37708</v>
      </c>
      <c r="E1623">
        <v>303805</v>
      </c>
      <c r="F1623">
        <v>18125</v>
      </c>
    </row>
    <row r="1624" spans="1:6">
      <c r="A1624" s="105">
        <v>33011013050000</v>
      </c>
      <c r="B1624">
        <v>2012</v>
      </c>
      <c r="C1624">
        <v>2442</v>
      </c>
      <c r="D1624">
        <v>0</v>
      </c>
      <c r="E1624">
        <v>0</v>
      </c>
      <c r="F1624">
        <v>1730</v>
      </c>
    </row>
    <row r="1625" spans="1:6">
      <c r="A1625" s="105">
        <v>33011013060000</v>
      </c>
      <c r="B1625">
        <v>2012</v>
      </c>
      <c r="C1625">
        <v>2609</v>
      </c>
      <c r="D1625">
        <v>0</v>
      </c>
      <c r="E1625">
        <v>0</v>
      </c>
      <c r="F1625">
        <v>1700</v>
      </c>
    </row>
    <row r="1626" spans="1:6">
      <c r="A1626" s="105">
        <v>33011013080000</v>
      </c>
      <c r="B1626">
        <v>2012</v>
      </c>
      <c r="C1626">
        <v>2833</v>
      </c>
      <c r="D1626">
        <v>0</v>
      </c>
      <c r="E1626">
        <v>0</v>
      </c>
      <c r="F1626">
        <v>1680</v>
      </c>
    </row>
    <row r="1627" spans="1:6">
      <c r="A1627" s="105">
        <v>33011013120000</v>
      </c>
      <c r="B1627">
        <v>2012</v>
      </c>
      <c r="C1627">
        <v>6492</v>
      </c>
      <c r="D1627">
        <v>0</v>
      </c>
      <c r="E1627">
        <v>0</v>
      </c>
      <c r="F1627">
        <v>1620</v>
      </c>
    </row>
    <row r="1628" spans="1:6">
      <c r="A1628" s="105">
        <v>33011013130000</v>
      </c>
      <c r="B1628">
        <v>2012</v>
      </c>
      <c r="C1628">
        <v>675</v>
      </c>
      <c r="D1628">
        <v>0</v>
      </c>
      <c r="E1628">
        <v>0</v>
      </c>
      <c r="F1628">
        <v>1635</v>
      </c>
    </row>
    <row r="1629" spans="1:6">
      <c r="A1629" s="105">
        <v>33011013140000</v>
      </c>
      <c r="B1629">
        <v>2012</v>
      </c>
      <c r="C1629">
        <v>1488</v>
      </c>
      <c r="D1629">
        <v>0</v>
      </c>
      <c r="E1629">
        <v>0</v>
      </c>
      <c r="F1629">
        <v>1630</v>
      </c>
    </row>
    <row r="1630" spans="1:6">
      <c r="A1630" s="105">
        <v>33011013150000</v>
      </c>
      <c r="B1630">
        <v>2012</v>
      </c>
      <c r="C1630">
        <v>780</v>
      </c>
      <c r="D1630">
        <v>0</v>
      </c>
      <c r="E1630">
        <v>0</v>
      </c>
      <c r="F1630">
        <v>1625</v>
      </c>
    </row>
    <row r="1631" spans="1:6">
      <c r="A1631" s="105">
        <v>33011013170000</v>
      </c>
      <c r="B1631">
        <v>2012</v>
      </c>
      <c r="C1631">
        <v>614</v>
      </c>
      <c r="D1631">
        <v>0</v>
      </c>
      <c r="E1631">
        <v>0</v>
      </c>
      <c r="F1631">
        <v>1670</v>
      </c>
    </row>
    <row r="1632" spans="1:6">
      <c r="A1632" s="105">
        <v>33011013190000</v>
      </c>
      <c r="B1632">
        <v>2012</v>
      </c>
      <c r="C1632">
        <v>62465</v>
      </c>
      <c r="D1632">
        <v>9545</v>
      </c>
      <c r="E1632">
        <v>2612</v>
      </c>
      <c r="F1632" t="s">
        <v>3320</v>
      </c>
    </row>
    <row r="1633" spans="1:6">
      <c r="A1633" s="105">
        <v>33011013200000</v>
      </c>
      <c r="B1633">
        <v>2012</v>
      </c>
      <c r="C1633">
        <v>5541</v>
      </c>
      <c r="D1633">
        <v>8872</v>
      </c>
      <c r="E1633">
        <v>9689</v>
      </c>
      <c r="F1633">
        <v>12712</v>
      </c>
    </row>
    <row r="1634" spans="1:6">
      <c r="A1634" s="105">
        <v>33011013210000</v>
      </c>
      <c r="B1634">
        <v>2012</v>
      </c>
      <c r="C1634">
        <v>21322</v>
      </c>
      <c r="D1634">
        <v>34844</v>
      </c>
      <c r="E1634">
        <v>29888</v>
      </c>
      <c r="F1634">
        <v>15050</v>
      </c>
    </row>
    <row r="1635" spans="1:6">
      <c r="A1635" s="105">
        <v>33011013260000</v>
      </c>
      <c r="B1635">
        <v>2012</v>
      </c>
      <c r="C1635">
        <v>12436</v>
      </c>
      <c r="D1635">
        <v>41289</v>
      </c>
      <c r="E1635">
        <v>27285</v>
      </c>
      <c r="F1635">
        <v>12936</v>
      </c>
    </row>
    <row r="1636" spans="1:6">
      <c r="A1636" s="105">
        <v>33011013270000</v>
      </c>
      <c r="B1636">
        <v>2012</v>
      </c>
      <c r="C1636">
        <v>18159</v>
      </c>
      <c r="D1636">
        <v>60207</v>
      </c>
      <c r="E1636">
        <v>35379</v>
      </c>
      <c r="F1636">
        <v>16079</v>
      </c>
    </row>
    <row r="1637" spans="1:6">
      <c r="A1637" s="105">
        <v>33011013280000</v>
      </c>
      <c r="B1637">
        <v>2012</v>
      </c>
      <c r="C1637">
        <v>7176</v>
      </c>
      <c r="D1637">
        <v>24232</v>
      </c>
      <c r="E1637">
        <v>92494</v>
      </c>
      <c r="F1637">
        <v>12938</v>
      </c>
    </row>
    <row r="1638" spans="1:6">
      <c r="A1638" s="105">
        <v>33011013290000</v>
      </c>
      <c r="B1638">
        <v>2012</v>
      </c>
      <c r="C1638">
        <v>13675</v>
      </c>
      <c r="D1638">
        <v>45329</v>
      </c>
      <c r="E1638">
        <v>130380</v>
      </c>
      <c r="F1638">
        <v>17421</v>
      </c>
    </row>
    <row r="1639" spans="1:6">
      <c r="A1639" s="105">
        <v>33011013300000</v>
      </c>
      <c r="B1639">
        <v>2012</v>
      </c>
      <c r="C1639">
        <v>11944</v>
      </c>
      <c r="D1639">
        <v>40499</v>
      </c>
      <c r="E1639">
        <v>170704</v>
      </c>
      <c r="F1639">
        <v>18251</v>
      </c>
    </row>
    <row r="1640" spans="1:6">
      <c r="A1640" s="105">
        <v>33011013310000</v>
      </c>
      <c r="B1640">
        <v>2012</v>
      </c>
      <c r="C1640">
        <v>15722</v>
      </c>
      <c r="D1640">
        <v>52572</v>
      </c>
      <c r="E1640">
        <v>29546</v>
      </c>
      <c r="F1640">
        <v>15135</v>
      </c>
    </row>
    <row r="1641" spans="1:6">
      <c r="A1641" s="105">
        <v>33011013320000</v>
      </c>
      <c r="B1641">
        <v>2012</v>
      </c>
      <c r="C1641">
        <v>14709</v>
      </c>
      <c r="D1641">
        <v>48807</v>
      </c>
      <c r="E1641">
        <v>196528</v>
      </c>
      <c r="F1641">
        <v>17507</v>
      </c>
    </row>
    <row r="1642" spans="1:6">
      <c r="A1642" s="105">
        <v>33011013330000</v>
      </c>
      <c r="B1642">
        <v>2012</v>
      </c>
      <c r="C1642">
        <v>5741</v>
      </c>
      <c r="D1642">
        <v>19290</v>
      </c>
      <c r="E1642">
        <v>238381</v>
      </c>
      <c r="F1642">
        <v>16912</v>
      </c>
    </row>
    <row r="1643" spans="1:6">
      <c r="A1643" s="105">
        <v>33011013360000</v>
      </c>
      <c r="B1643">
        <v>2012</v>
      </c>
      <c r="C1643">
        <v>19151</v>
      </c>
      <c r="D1643">
        <v>37555</v>
      </c>
      <c r="E1643">
        <v>43902</v>
      </c>
      <c r="F1643">
        <v>14632</v>
      </c>
    </row>
    <row r="1644" spans="1:6">
      <c r="A1644" s="105">
        <v>33011013370000</v>
      </c>
      <c r="B1644">
        <v>2012</v>
      </c>
      <c r="C1644">
        <v>11226</v>
      </c>
      <c r="D1644">
        <v>25237</v>
      </c>
      <c r="E1644">
        <v>14450</v>
      </c>
      <c r="F1644">
        <v>14948</v>
      </c>
    </row>
    <row r="1645" spans="1:6">
      <c r="A1645" s="105">
        <v>33011013400000</v>
      </c>
      <c r="B1645">
        <v>2012</v>
      </c>
      <c r="C1645">
        <v>6648</v>
      </c>
      <c r="D1645">
        <v>21952</v>
      </c>
      <c r="E1645">
        <v>95832</v>
      </c>
      <c r="F1645">
        <v>14861</v>
      </c>
    </row>
    <row r="1646" spans="1:6">
      <c r="A1646" s="105">
        <v>33011013410000</v>
      </c>
      <c r="B1646">
        <v>2012</v>
      </c>
      <c r="C1646">
        <v>15665</v>
      </c>
      <c r="D1646">
        <v>52143</v>
      </c>
      <c r="E1646">
        <v>165571</v>
      </c>
      <c r="F1646">
        <v>16895</v>
      </c>
    </row>
    <row r="1647" spans="1:6">
      <c r="A1647" s="105">
        <v>33011013420000</v>
      </c>
      <c r="B1647">
        <v>2012</v>
      </c>
      <c r="C1647">
        <v>12332</v>
      </c>
      <c r="D1647">
        <v>40704</v>
      </c>
      <c r="E1647">
        <v>74297</v>
      </c>
      <c r="F1647">
        <v>14892</v>
      </c>
    </row>
    <row r="1648" spans="1:6">
      <c r="A1648" s="105">
        <v>33011013430000</v>
      </c>
      <c r="B1648">
        <v>2012</v>
      </c>
      <c r="C1648">
        <v>11943</v>
      </c>
      <c r="D1648">
        <v>39327</v>
      </c>
      <c r="E1648">
        <v>55632</v>
      </c>
      <c r="F1648">
        <v>17359</v>
      </c>
    </row>
    <row r="1649" spans="1:6">
      <c r="A1649" s="105">
        <v>33011013450000</v>
      </c>
      <c r="B1649">
        <v>2012</v>
      </c>
      <c r="C1649">
        <v>14557</v>
      </c>
      <c r="D1649">
        <v>48216</v>
      </c>
      <c r="E1649">
        <v>78621</v>
      </c>
      <c r="F1649">
        <v>17251</v>
      </c>
    </row>
    <row r="1650" spans="1:6">
      <c r="A1650" s="105">
        <v>33011013460000</v>
      </c>
      <c r="B1650">
        <v>2012</v>
      </c>
      <c r="C1650">
        <v>7402</v>
      </c>
      <c r="D1650">
        <v>24732</v>
      </c>
      <c r="E1650">
        <v>193367</v>
      </c>
      <c r="F1650">
        <v>16226</v>
      </c>
    </row>
    <row r="1651" spans="1:6">
      <c r="A1651" s="105">
        <v>33011013470000</v>
      </c>
      <c r="B1651">
        <v>2012</v>
      </c>
      <c r="C1651">
        <v>6734</v>
      </c>
      <c r="D1651">
        <v>3519</v>
      </c>
      <c r="E1651">
        <v>12965</v>
      </c>
      <c r="F1651">
        <v>10705</v>
      </c>
    </row>
    <row r="1652" spans="1:6">
      <c r="A1652" s="105">
        <v>33011013480000</v>
      </c>
      <c r="B1652">
        <v>2012</v>
      </c>
      <c r="C1652">
        <v>9883</v>
      </c>
      <c r="D1652">
        <v>26203</v>
      </c>
      <c r="E1652">
        <v>12518</v>
      </c>
      <c r="F1652">
        <v>15845</v>
      </c>
    </row>
    <row r="1653" spans="1:6">
      <c r="A1653" s="105">
        <v>33011013490000</v>
      </c>
      <c r="B1653">
        <v>2012</v>
      </c>
      <c r="C1653">
        <v>27673</v>
      </c>
      <c r="D1653">
        <v>39050</v>
      </c>
      <c r="E1653">
        <v>45460</v>
      </c>
      <c r="F1653">
        <v>14468</v>
      </c>
    </row>
    <row r="1654" spans="1:6">
      <c r="A1654" s="105">
        <v>33011013500000</v>
      </c>
      <c r="B1654">
        <v>2012</v>
      </c>
      <c r="C1654">
        <v>8856</v>
      </c>
      <c r="D1654">
        <v>27079</v>
      </c>
      <c r="E1654">
        <v>25518</v>
      </c>
      <c r="F1654">
        <v>15760</v>
      </c>
    </row>
    <row r="1655" spans="1:6">
      <c r="A1655" s="105">
        <v>33011013510000</v>
      </c>
      <c r="B1655">
        <v>2012</v>
      </c>
      <c r="C1655">
        <v>8743</v>
      </c>
      <c r="D1655">
        <v>23109</v>
      </c>
      <c r="E1655">
        <v>18320</v>
      </c>
      <c r="F1655">
        <v>14572</v>
      </c>
    </row>
    <row r="1656" spans="1:6">
      <c r="A1656" s="105">
        <v>33011013520000</v>
      </c>
      <c r="B1656">
        <v>2012</v>
      </c>
      <c r="C1656">
        <v>49789</v>
      </c>
      <c r="D1656">
        <v>66552</v>
      </c>
      <c r="E1656">
        <v>73672</v>
      </c>
      <c r="F1656">
        <v>14720</v>
      </c>
    </row>
    <row r="1657" spans="1:6">
      <c r="A1657" s="105">
        <v>33011013530000</v>
      </c>
      <c r="B1657">
        <v>2012</v>
      </c>
      <c r="C1657">
        <v>22107</v>
      </c>
      <c r="D1657">
        <v>38307</v>
      </c>
      <c r="E1657">
        <v>36113</v>
      </c>
      <c r="F1657">
        <v>14000</v>
      </c>
    </row>
    <row r="1658" spans="1:6">
      <c r="A1658" s="105">
        <v>33011013540000</v>
      </c>
      <c r="B1658">
        <v>2012</v>
      </c>
      <c r="C1658">
        <v>25186</v>
      </c>
      <c r="D1658">
        <v>29151</v>
      </c>
      <c r="E1658">
        <v>10224</v>
      </c>
      <c r="F1658">
        <v>13805</v>
      </c>
    </row>
    <row r="1659" spans="1:6">
      <c r="A1659" s="105">
        <v>33011013580000</v>
      </c>
      <c r="B1659">
        <v>2012</v>
      </c>
      <c r="C1659">
        <v>0</v>
      </c>
      <c r="D1659">
        <v>0</v>
      </c>
      <c r="E1659">
        <v>0</v>
      </c>
      <c r="F1659">
        <v>13548</v>
      </c>
    </row>
    <row r="1660" spans="1:6">
      <c r="A1660" s="105">
        <v>33011013590000</v>
      </c>
      <c r="B1660">
        <v>2012</v>
      </c>
      <c r="C1660">
        <v>4954</v>
      </c>
      <c r="D1660">
        <v>20124</v>
      </c>
      <c r="E1660">
        <v>162367</v>
      </c>
      <c r="F1660">
        <v>13994</v>
      </c>
    </row>
    <row r="1661" spans="1:6">
      <c r="A1661" s="105">
        <v>33011013600000</v>
      </c>
      <c r="B1661">
        <v>2012</v>
      </c>
      <c r="C1661">
        <v>17603</v>
      </c>
      <c r="D1661">
        <v>64816</v>
      </c>
      <c r="E1661">
        <v>333600</v>
      </c>
      <c r="F1661">
        <v>12913</v>
      </c>
    </row>
    <row r="1662" spans="1:6">
      <c r="A1662" s="105">
        <v>33011013610000</v>
      </c>
      <c r="B1662">
        <v>2012</v>
      </c>
      <c r="C1662">
        <v>10227</v>
      </c>
      <c r="D1662">
        <v>38424</v>
      </c>
      <c r="E1662">
        <v>629089</v>
      </c>
      <c r="F1662">
        <v>14764</v>
      </c>
    </row>
    <row r="1663" spans="1:6">
      <c r="A1663" s="105">
        <v>33011013630000</v>
      </c>
      <c r="B1663">
        <v>2012</v>
      </c>
      <c r="C1663">
        <v>17174</v>
      </c>
      <c r="D1663">
        <v>57469</v>
      </c>
      <c r="E1663">
        <v>36504</v>
      </c>
      <c r="F1663">
        <v>14978</v>
      </c>
    </row>
    <row r="1664" spans="1:6">
      <c r="A1664" s="105">
        <v>33011013640000</v>
      </c>
      <c r="B1664">
        <v>2012</v>
      </c>
      <c r="C1664">
        <v>13169</v>
      </c>
      <c r="D1664">
        <v>40304</v>
      </c>
      <c r="E1664">
        <v>62825</v>
      </c>
      <c r="F1664">
        <v>14092</v>
      </c>
    </row>
    <row r="1665" spans="1:6">
      <c r="A1665" s="105">
        <v>33011013650000</v>
      </c>
      <c r="B1665">
        <v>2012</v>
      </c>
      <c r="C1665">
        <v>15915</v>
      </c>
      <c r="D1665">
        <v>37072</v>
      </c>
      <c r="E1665">
        <v>25119</v>
      </c>
      <c r="F1665">
        <v>14474</v>
      </c>
    </row>
    <row r="1666" spans="1:6">
      <c r="A1666" s="105">
        <v>33011013680000</v>
      </c>
      <c r="B1666">
        <v>2012</v>
      </c>
      <c r="C1666">
        <v>7043</v>
      </c>
      <c r="D1666">
        <v>25139</v>
      </c>
      <c r="E1666">
        <v>465231</v>
      </c>
      <c r="F1666">
        <v>14754</v>
      </c>
    </row>
    <row r="1667" spans="1:6">
      <c r="A1667" s="105">
        <v>33011013690000</v>
      </c>
      <c r="B1667">
        <v>2012</v>
      </c>
      <c r="C1667">
        <v>6334</v>
      </c>
      <c r="D1667">
        <v>22507</v>
      </c>
      <c r="E1667">
        <v>96798</v>
      </c>
      <c r="F1667">
        <v>13520</v>
      </c>
    </row>
    <row r="1668" spans="1:6">
      <c r="A1668" s="105">
        <v>33011013710000</v>
      </c>
      <c r="B1668">
        <v>2012</v>
      </c>
      <c r="C1668">
        <v>3888</v>
      </c>
      <c r="D1668">
        <v>13959</v>
      </c>
      <c r="E1668">
        <v>87990</v>
      </c>
      <c r="F1668">
        <v>13155</v>
      </c>
    </row>
    <row r="1669" spans="1:6">
      <c r="A1669" s="105">
        <v>33011013720000</v>
      </c>
      <c r="B1669">
        <v>2012</v>
      </c>
      <c r="C1669">
        <v>13045</v>
      </c>
      <c r="D1669">
        <v>46745</v>
      </c>
      <c r="E1669">
        <v>214898</v>
      </c>
      <c r="F1669">
        <v>16570</v>
      </c>
    </row>
    <row r="1670" spans="1:6">
      <c r="A1670" s="105">
        <v>33011013730000</v>
      </c>
      <c r="B1670">
        <v>2012</v>
      </c>
      <c r="C1670">
        <v>6503</v>
      </c>
      <c r="D1670">
        <v>22841</v>
      </c>
      <c r="E1670">
        <v>221570</v>
      </c>
      <c r="F1670">
        <v>13760</v>
      </c>
    </row>
    <row r="1671" spans="1:6">
      <c r="A1671" s="105">
        <v>33011013740000</v>
      </c>
      <c r="B1671">
        <v>2012</v>
      </c>
      <c r="C1671">
        <v>12660</v>
      </c>
      <c r="D1671">
        <v>45907</v>
      </c>
      <c r="E1671">
        <v>731510</v>
      </c>
      <c r="F1671">
        <v>14604</v>
      </c>
    </row>
    <row r="1672" spans="1:6">
      <c r="A1672" s="105">
        <v>33011013750000</v>
      </c>
      <c r="B1672">
        <v>2012</v>
      </c>
      <c r="C1672">
        <v>7841</v>
      </c>
      <c r="D1672">
        <v>22920</v>
      </c>
      <c r="E1672">
        <v>354007</v>
      </c>
      <c r="F1672">
        <v>14722</v>
      </c>
    </row>
    <row r="1673" spans="1:6">
      <c r="A1673" s="105">
        <v>33011013760000</v>
      </c>
      <c r="B1673">
        <v>2012</v>
      </c>
      <c r="C1673">
        <v>7998</v>
      </c>
      <c r="D1673">
        <v>28468</v>
      </c>
      <c r="E1673">
        <v>180645</v>
      </c>
      <c r="F1673">
        <v>15524</v>
      </c>
    </row>
    <row r="1674" spans="1:6">
      <c r="A1674" s="105">
        <v>33011013770000</v>
      </c>
      <c r="B1674">
        <v>2012</v>
      </c>
      <c r="C1674">
        <v>449949</v>
      </c>
      <c r="D1674">
        <v>26745</v>
      </c>
      <c r="E1674">
        <v>96070</v>
      </c>
      <c r="F1674">
        <v>17040</v>
      </c>
    </row>
    <row r="1675" spans="1:6">
      <c r="A1675" s="105">
        <v>33011013780000</v>
      </c>
      <c r="B1675">
        <v>2012</v>
      </c>
      <c r="C1675">
        <v>18600</v>
      </c>
      <c r="D1675">
        <v>32246</v>
      </c>
      <c r="E1675">
        <v>246566</v>
      </c>
      <c r="F1675">
        <v>14476</v>
      </c>
    </row>
    <row r="1676" spans="1:6">
      <c r="A1676" s="105">
        <v>33011013790000</v>
      </c>
      <c r="B1676">
        <v>2012</v>
      </c>
      <c r="C1676">
        <v>17488</v>
      </c>
      <c r="D1676">
        <v>99621</v>
      </c>
      <c r="E1676">
        <v>118072</v>
      </c>
      <c r="F1676">
        <v>17701</v>
      </c>
    </row>
    <row r="1677" spans="1:6">
      <c r="A1677" s="105">
        <v>33011013800000</v>
      </c>
      <c r="B1677">
        <v>2012</v>
      </c>
      <c r="C1677">
        <v>20436</v>
      </c>
      <c r="D1677">
        <v>56945</v>
      </c>
      <c r="E1677">
        <v>57363</v>
      </c>
      <c r="F1677">
        <v>14678</v>
      </c>
    </row>
    <row r="1678" spans="1:6">
      <c r="A1678" s="105">
        <v>33011013820000</v>
      </c>
      <c r="B1678">
        <v>2012</v>
      </c>
      <c r="C1678">
        <v>302593</v>
      </c>
      <c r="D1678">
        <v>20622</v>
      </c>
      <c r="E1678">
        <v>111238</v>
      </c>
      <c r="F1678">
        <v>17745</v>
      </c>
    </row>
    <row r="1679" spans="1:6">
      <c r="A1679" s="105">
        <v>33011013830000</v>
      </c>
      <c r="B1679">
        <v>2012</v>
      </c>
      <c r="C1679">
        <v>18762</v>
      </c>
      <c r="D1679">
        <v>50243</v>
      </c>
      <c r="E1679">
        <v>24565</v>
      </c>
      <c r="F1679">
        <v>15327</v>
      </c>
    </row>
    <row r="1680" spans="1:6">
      <c r="A1680" s="105">
        <v>33011013840000</v>
      </c>
      <c r="B1680">
        <v>2012</v>
      </c>
      <c r="C1680">
        <v>16058</v>
      </c>
      <c r="D1680">
        <v>47011</v>
      </c>
      <c r="E1680">
        <v>18445</v>
      </c>
      <c r="F1680">
        <v>14685</v>
      </c>
    </row>
    <row r="1681" spans="1:6">
      <c r="A1681" s="105">
        <v>33011013850000</v>
      </c>
      <c r="B1681">
        <v>2012</v>
      </c>
      <c r="C1681">
        <v>27563</v>
      </c>
      <c r="D1681">
        <v>74262</v>
      </c>
      <c r="E1681">
        <v>110825</v>
      </c>
      <c r="F1681">
        <v>14142</v>
      </c>
    </row>
    <row r="1682" spans="1:6">
      <c r="A1682" s="105">
        <v>33011013860000</v>
      </c>
      <c r="B1682">
        <v>2012</v>
      </c>
      <c r="C1682">
        <v>949</v>
      </c>
      <c r="D1682">
        <v>1586</v>
      </c>
      <c r="E1682">
        <v>10213</v>
      </c>
      <c r="F1682">
        <v>11825</v>
      </c>
    </row>
    <row r="1683" spans="1:6">
      <c r="A1683" s="105">
        <v>33011013870000</v>
      </c>
      <c r="B1683">
        <v>2012</v>
      </c>
      <c r="C1683">
        <v>276019</v>
      </c>
      <c r="D1683">
        <v>37916</v>
      </c>
      <c r="E1683">
        <v>73827</v>
      </c>
      <c r="F1683">
        <v>16269</v>
      </c>
    </row>
    <row r="1684" spans="1:6">
      <c r="A1684" s="105">
        <v>33011013890000</v>
      </c>
      <c r="B1684">
        <v>2012</v>
      </c>
      <c r="C1684">
        <v>4398</v>
      </c>
      <c r="D1684">
        <v>23529</v>
      </c>
      <c r="E1684">
        <v>33835</v>
      </c>
      <c r="F1684">
        <v>16601</v>
      </c>
    </row>
    <row r="1685" spans="1:6">
      <c r="A1685" s="105">
        <v>33011013900000</v>
      </c>
      <c r="B1685">
        <v>2012</v>
      </c>
      <c r="C1685">
        <v>16516</v>
      </c>
      <c r="D1685">
        <v>3750</v>
      </c>
      <c r="E1685">
        <v>92497</v>
      </c>
      <c r="F1685">
        <v>12480</v>
      </c>
    </row>
    <row r="1686" spans="1:6">
      <c r="A1686" s="105">
        <v>33011013910000</v>
      </c>
      <c r="B1686">
        <v>2012</v>
      </c>
      <c r="C1686">
        <v>5492</v>
      </c>
      <c r="D1686">
        <v>28152</v>
      </c>
      <c r="E1686">
        <v>6044</v>
      </c>
      <c r="F1686">
        <v>15966</v>
      </c>
    </row>
    <row r="1687" spans="1:6">
      <c r="A1687" s="105">
        <v>33011013930000</v>
      </c>
      <c r="B1687">
        <v>2012</v>
      </c>
      <c r="C1687">
        <v>7576</v>
      </c>
      <c r="D1687">
        <v>25241</v>
      </c>
      <c r="E1687">
        <v>122118</v>
      </c>
      <c r="F1687">
        <v>13454</v>
      </c>
    </row>
    <row r="1688" spans="1:6">
      <c r="A1688" s="105">
        <v>33011013940000</v>
      </c>
      <c r="B1688">
        <v>2012</v>
      </c>
      <c r="C1688">
        <v>8010</v>
      </c>
      <c r="D1688">
        <v>37711</v>
      </c>
      <c r="E1688">
        <v>45516</v>
      </c>
      <c r="F1688">
        <v>13740</v>
      </c>
    </row>
    <row r="1689" spans="1:6">
      <c r="A1689" s="105">
        <v>33011013950000</v>
      </c>
      <c r="B1689">
        <v>2012</v>
      </c>
      <c r="C1689">
        <v>4154</v>
      </c>
      <c r="D1689">
        <v>12902</v>
      </c>
      <c r="E1689">
        <v>3943</v>
      </c>
      <c r="F1689">
        <v>15417</v>
      </c>
    </row>
    <row r="1690" spans="1:6">
      <c r="A1690" s="105">
        <v>33011013960000</v>
      </c>
      <c r="B1690">
        <v>2012</v>
      </c>
      <c r="C1690">
        <v>1942</v>
      </c>
      <c r="D1690">
        <v>9330</v>
      </c>
      <c r="E1690">
        <v>5013</v>
      </c>
      <c r="F1690">
        <v>14870</v>
      </c>
    </row>
    <row r="1691" spans="1:6">
      <c r="A1691" s="105">
        <v>33011013970000</v>
      </c>
      <c r="B1691">
        <v>2012</v>
      </c>
      <c r="C1691">
        <v>4825</v>
      </c>
      <c r="D1691">
        <v>17455</v>
      </c>
      <c r="E1691">
        <v>6795</v>
      </c>
      <c r="F1691">
        <v>14355</v>
      </c>
    </row>
    <row r="1692" spans="1:6">
      <c r="A1692" s="105">
        <v>33011013980000</v>
      </c>
      <c r="B1692">
        <v>2012</v>
      </c>
      <c r="C1692">
        <v>37301</v>
      </c>
      <c r="D1692">
        <v>24026</v>
      </c>
      <c r="E1692">
        <v>93278</v>
      </c>
      <c r="F1692">
        <v>14505</v>
      </c>
    </row>
    <row r="1693" spans="1:6">
      <c r="A1693" s="105">
        <v>33011013990000</v>
      </c>
      <c r="B1693">
        <v>2012</v>
      </c>
      <c r="C1693">
        <v>10862</v>
      </c>
      <c r="D1693">
        <v>8321</v>
      </c>
      <c r="E1693">
        <v>9221</v>
      </c>
      <c r="F1693">
        <v>14465</v>
      </c>
    </row>
    <row r="1694" spans="1:6">
      <c r="A1694" s="105">
        <v>33011014000000</v>
      </c>
      <c r="B1694">
        <v>2012</v>
      </c>
      <c r="C1694">
        <v>4047</v>
      </c>
      <c r="D1694">
        <v>0</v>
      </c>
      <c r="E1694">
        <v>0</v>
      </c>
      <c r="F1694">
        <v>1735</v>
      </c>
    </row>
    <row r="1695" spans="1:6">
      <c r="A1695" s="105">
        <v>33011014010000</v>
      </c>
      <c r="B1695">
        <v>2012</v>
      </c>
      <c r="C1695">
        <v>7663</v>
      </c>
      <c r="D1695">
        <v>0</v>
      </c>
      <c r="E1695">
        <v>0</v>
      </c>
      <c r="F1695">
        <v>1700</v>
      </c>
    </row>
    <row r="1696" spans="1:6">
      <c r="A1696" s="105">
        <v>33011014020000</v>
      </c>
      <c r="B1696">
        <v>2012</v>
      </c>
      <c r="C1696">
        <v>25002</v>
      </c>
      <c r="D1696">
        <v>0</v>
      </c>
      <c r="E1696">
        <v>0</v>
      </c>
      <c r="F1696">
        <v>1735</v>
      </c>
    </row>
    <row r="1697" spans="1:6">
      <c r="A1697" s="105">
        <v>33011014030000</v>
      </c>
      <c r="B1697">
        <v>2012</v>
      </c>
      <c r="C1697">
        <v>35924</v>
      </c>
      <c r="D1697">
        <v>0</v>
      </c>
      <c r="E1697">
        <v>0</v>
      </c>
      <c r="F1697">
        <v>1730</v>
      </c>
    </row>
    <row r="1698" spans="1:6">
      <c r="A1698" s="105">
        <v>33011014040000</v>
      </c>
      <c r="B1698">
        <v>2012</v>
      </c>
      <c r="C1698">
        <v>3710</v>
      </c>
      <c r="D1698">
        <v>0</v>
      </c>
      <c r="E1698">
        <v>0</v>
      </c>
      <c r="F1698">
        <v>1700</v>
      </c>
    </row>
    <row r="1699" spans="1:6">
      <c r="A1699" s="105">
        <v>33011014050000</v>
      </c>
      <c r="B1699">
        <v>2012</v>
      </c>
      <c r="C1699">
        <v>8218</v>
      </c>
      <c r="D1699">
        <v>11224</v>
      </c>
      <c r="E1699">
        <v>8148</v>
      </c>
      <c r="F1699">
        <v>12609</v>
      </c>
    </row>
    <row r="1700" spans="1:6">
      <c r="A1700" s="105">
        <v>33011014060000</v>
      </c>
      <c r="B1700">
        <v>2012</v>
      </c>
      <c r="C1700">
        <v>10314</v>
      </c>
      <c r="D1700">
        <v>11382</v>
      </c>
      <c r="E1700">
        <v>9468</v>
      </c>
      <c r="F1700">
        <v>14430</v>
      </c>
    </row>
    <row r="1701" spans="1:6">
      <c r="A1701" s="105">
        <v>33011014070000</v>
      </c>
      <c r="B1701">
        <v>2012</v>
      </c>
      <c r="C1701">
        <v>2299</v>
      </c>
      <c r="D1701">
        <v>9535</v>
      </c>
      <c r="E1701">
        <v>4555</v>
      </c>
      <c r="F1701">
        <v>13659</v>
      </c>
    </row>
    <row r="1702" spans="1:6">
      <c r="A1702" s="105">
        <v>33011014080000</v>
      </c>
      <c r="B1702">
        <v>2012</v>
      </c>
      <c r="C1702">
        <v>10022</v>
      </c>
      <c r="D1702">
        <v>34992</v>
      </c>
      <c r="E1702">
        <v>24243</v>
      </c>
      <c r="F1702">
        <v>15365</v>
      </c>
    </row>
    <row r="1703" spans="1:6">
      <c r="A1703" s="105">
        <v>33011014090000</v>
      </c>
      <c r="B1703">
        <v>2012</v>
      </c>
      <c r="C1703">
        <v>18287</v>
      </c>
      <c r="D1703">
        <v>96201</v>
      </c>
      <c r="E1703">
        <v>53975</v>
      </c>
      <c r="F1703">
        <v>17955</v>
      </c>
    </row>
    <row r="1704" spans="1:6">
      <c r="A1704" s="105">
        <v>33011014100000</v>
      </c>
      <c r="B1704">
        <v>2012</v>
      </c>
      <c r="C1704">
        <v>447739</v>
      </c>
      <c r="D1704">
        <v>42883</v>
      </c>
      <c r="E1704">
        <v>90939</v>
      </c>
      <c r="F1704">
        <v>16910</v>
      </c>
    </row>
    <row r="1705" spans="1:6">
      <c r="A1705" s="105">
        <v>33011014120000</v>
      </c>
      <c r="B1705">
        <v>2012</v>
      </c>
      <c r="C1705">
        <v>10787</v>
      </c>
      <c r="D1705">
        <v>18142</v>
      </c>
      <c r="E1705">
        <v>5367</v>
      </c>
      <c r="F1705">
        <v>16157</v>
      </c>
    </row>
    <row r="1706" spans="1:6">
      <c r="A1706" s="105">
        <v>33011014130000</v>
      </c>
      <c r="B1706">
        <v>2012</v>
      </c>
      <c r="C1706">
        <v>18962</v>
      </c>
      <c r="D1706">
        <v>52686</v>
      </c>
      <c r="E1706">
        <v>6249</v>
      </c>
      <c r="F1706">
        <v>15496</v>
      </c>
    </row>
    <row r="1707" spans="1:6">
      <c r="A1707" s="105">
        <v>33011014140000</v>
      </c>
      <c r="B1707">
        <v>2012</v>
      </c>
      <c r="C1707">
        <v>454553</v>
      </c>
      <c r="D1707">
        <v>24709</v>
      </c>
      <c r="E1707">
        <v>68815</v>
      </c>
      <c r="F1707">
        <v>15328</v>
      </c>
    </row>
    <row r="1708" spans="1:6">
      <c r="A1708" s="105">
        <v>33011014160000</v>
      </c>
      <c r="B1708">
        <v>2012</v>
      </c>
      <c r="C1708">
        <v>435895</v>
      </c>
      <c r="D1708">
        <v>8795</v>
      </c>
      <c r="E1708">
        <v>143156</v>
      </c>
      <c r="F1708">
        <v>16645</v>
      </c>
    </row>
    <row r="1709" spans="1:6">
      <c r="A1709" s="105">
        <v>33011014170000</v>
      </c>
      <c r="B1709">
        <v>2012</v>
      </c>
      <c r="C1709">
        <v>332107</v>
      </c>
      <c r="D1709">
        <v>6942</v>
      </c>
      <c r="E1709">
        <v>82766</v>
      </c>
      <c r="F1709">
        <v>14420</v>
      </c>
    </row>
    <row r="1710" spans="1:6">
      <c r="A1710" s="105">
        <v>33011014180000</v>
      </c>
      <c r="B1710">
        <v>2012</v>
      </c>
      <c r="C1710">
        <v>6498</v>
      </c>
      <c r="D1710">
        <v>48835</v>
      </c>
      <c r="E1710">
        <v>50505</v>
      </c>
      <c r="F1710">
        <v>15664</v>
      </c>
    </row>
    <row r="1711" spans="1:6">
      <c r="A1711" s="105">
        <v>33011014190000</v>
      </c>
      <c r="B1711">
        <v>2012</v>
      </c>
      <c r="C1711">
        <v>16347</v>
      </c>
      <c r="D1711">
        <v>53425</v>
      </c>
      <c r="E1711">
        <v>6898</v>
      </c>
      <c r="F1711">
        <v>15701</v>
      </c>
    </row>
    <row r="1712" spans="1:6">
      <c r="A1712" s="105">
        <v>33011014200000</v>
      </c>
      <c r="B1712">
        <v>2012</v>
      </c>
      <c r="C1712">
        <v>13141</v>
      </c>
      <c r="D1712">
        <v>40777</v>
      </c>
      <c r="E1712">
        <v>20060</v>
      </c>
      <c r="F1712">
        <v>15629</v>
      </c>
    </row>
    <row r="1713" spans="1:6">
      <c r="A1713" s="105">
        <v>33011014210000</v>
      </c>
      <c r="B1713">
        <v>2012</v>
      </c>
      <c r="C1713">
        <v>5716</v>
      </c>
      <c r="D1713">
        <v>45450</v>
      </c>
      <c r="E1713">
        <v>67833</v>
      </c>
      <c r="F1713">
        <v>15011</v>
      </c>
    </row>
    <row r="1714" spans="1:6">
      <c r="A1714" s="105">
        <v>33011014220000</v>
      </c>
      <c r="B1714">
        <v>2012</v>
      </c>
      <c r="C1714">
        <v>7043</v>
      </c>
      <c r="D1714">
        <v>88644</v>
      </c>
      <c r="E1714">
        <v>79980</v>
      </c>
      <c r="F1714">
        <v>16544</v>
      </c>
    </row>
    <row r="1715" spans="1:6">
      <c r="A1715" s="105">
        <v>33011014230000</v>
      </c>
      <c r="B1715">
        <v>2012</v>
      </c>
      <c r="C1715">
        <v>11451</v>
      </c>
      <c r="D1715">
        <v>42049</v>
      </c>
      <c r="E1715">
        <v>29387</v>
      </c>
      <c r="F1715">
        <v>16682</v>
      </c>
    </row>
    <row r="1716" spans="1:6">
      <c r="A1716" s="105">
        <v>33011014240000</v>
      </c>
      <c r="B1716">
        <v>2012</v>
      </c>
      <c r="C1716">
        <v>11596</v>
      </c>
      <c r="D1716">
        <v>56501</v>
      </c>
      <c r="E1716">
        <v>59716</v>
      </c>
      <c r="F1716">
        <v>17231</v>
      </c>
    </row>
    <row r="1717" spans="1:6">
      <c r="A1717" s="105">
        <v>33011014260000</v>
      </c>
      <c r="B1717">
        <v>2012</v>
      </c>
      <c r="C1717">
        <v>525879</v>
      </c>
      <c r="D1717">
        <v>17549</v>
      </c>
      <c r="E1717">
        <v>88554</v>
      </c>
      <c r="F1717">
        <v>16700</v>
      </c>
    </row>
    <row r="1718" spans="1:6">
      <c r="A1718" s="105">
        <v>33011014270000</v>
      </c>
      <c r="B1718">
        <v>2012</v>
      </c>
      <c r="C1718">
        <v>603512</v>
      </c>
      <c r="D1718">
        <v>21135</v>
      </c>
      <c r="E1718">
        <v>116105</v>
      </c>
      <c r="F1718">
        <v>18044</v>
      </c>
    </row>
    <row r="1719" spans="1:6">
      <c r="A1719" s="105">
        <v>33011014280000</v>
      </c>
      <c r="B1719">
        <v>2012</v>
      </c>
      <c r="C1719">
        <v>8162</v>
      </c>
      <c r="D1719">
        <v>61361</v>
      </c>
      <c r="E1719">
        <v>280787</v>
      </c>
      <c r="F1719">
        <v>16441</v>
      </c>
    </row>
    <row r="1720" spans="1:6">
      <c r="A1720" s="105">
        <v>33011014290000</v>
      </c>
      <c r="B1720">
        <v>2012</v>
      </c>
      <c r="C1720">
        <v>7561</v>
      </c>
      <c r="D1720">
        <v>44504</v>
      </c>
      <c r="E1720">
        <v>29384</v>
      </c>
      <c r="F1720">
        <v>14180</v>
      </c>
    </row>
    <row r="1721" spans="1:6">
      <c r="A1721" s="105">
        <v>33011014300000</v>
      </c>
      <c r="B1721">
        <v>2012</v>
      </c>
      <c r="C1721">
        <v>12741</v>
      </c>
      <c r="D1721">
        <v>49242</v>
      </c>
      <c r="E1721">
        <v>53695</v>
      </c>
      <c r="F1721">
        <v>17065</v>
      </c>
    </row>
    <row r="1722" spans="1:6">
      <c r="A1722" s="105">
        <v>33011014310000</v>
      </c>
      <c r="B1722">
        <v>2012</v>
      </c>
      <c r="C1722">
        <v>17762</v>
      </c>
      <c r="D1722">
        <v>81438</v>
      </c>
      <c r="E1722">
        <v>76072</v>
      </c>
      <c r="F1722">
        <v>18425</v>
      </c>
    </row>
    <row r="1723" spans="1:6">
      <c r="A1723" s="105">
        <v>33011014320000</v>
      </c>
      <c r="B1723">
        <v>2012</v>
      </c>
      <c r="C1723">
        <v>4644</v>
      </c>
      <c r="D1723">
        <v>46607</v>
      </c>
      <c r="E1723">
        <v>61774</v>
      </c>
      <c r="F1723">
        <v>17007</v>
      </c>
    </row>
    <row r="1724" spans="1:6">
      <c r="A1724" s="105">
        <v>33011014330000</v>
      </c>
      <c r="B1724">
        <v>2012</v>
      </c>
      <c r="C1724">
        <v>7736</v>
      </c>
      <c r="D1724">
        <v>29409</v>
      </c>
      <c r="E1724">
        <v>8515</v>
      </c>
      <c r="F1724">
        <v>15650</v>
      </c>
    </row>
    <row r="1725" spans="1:6">
      <c r="A1725" s="105">
        <v>33011014340000</v>
      </c>
      <c r="B1725">
        <v>2012</v>
      </c>
      <c r="C1725">
        <v>10271</v>
      </c>
      <c r="D1725">
        <v>49964</v>
      </c>
      <c r="E1725">
        <v>74922</v>
      </c>
      <c r="F1725">
        <v>16340</v>
      </c>
    </row>
    <row r="1726" spans="1:6">
      <c r="A1726" s="105">
        <v>33011014350000</v>
      </c>
      <c r="B1726">
        <v>2012</v>
      </c>
      <c r="C1726">
        <v>20308</v>
      </c>
      <c r="D1726">
        <v>55539</v>
      </c>
      <c r="E1726">
        <v>29211</v>
      </c>
      <c r="F1726">
        <v>16900</v>
      </c>
    </row>
    <row r="1727" spans="1:6">
      <c r="A1727" s="105">
        <v>33011014360000</v>
      </c>
      <c r="B1727">
        <v>2012</v>
      </c>
      <c r="C1727">
        <v>9056</v>
      </c>
      <c r="D1727">
        <v>59793</v>
      </c>
      <c r="E1727">
        <v>293321</v>
      </c>
      <c r="F1727">
        <v>16248</v>
      </c>
    </row>
    <row r="1728" spans="1:6">
      <c r="A1728" s="105">
        <v>33011014370000</v>
      </c>
      <c r="B1728">
        <v>2012</v>
      </c>
      <c r="C1728">
        <v>6292</v>
      </c>
      <c r="D1728">
        <v>35446</v>
      </c>
      <c r="E1728">
        <v>8610</v>
      </c>
      <c r="F1728">
        <v>13830</v>
      </c>
    </row>
    <row r="1729" spans="1:6">
      <c r="A1729" s="105">
        <v>33011014380000</v>
      </c>
      <c r="B1729">
        <v>2012</v>
      </c>
      <c r="C1729">
        <v>5743</v>
      </c>
      <c r="D1729">
        <v>41795</v>
      </c>
      <c r="E1729">
        <v>52790</v>
      </c>
      <c r="F1729">
        <v>15453</v>
      </c>
    </row>
    <row r="1730" spans="1:6">
      <c r="A1730" s="105">
        <v>33011014390000</v>
      </c>
      <c r="B1730">
        <v>2012</v>
      </c>
      <c r="C1730">
        <v>4167</v>
      </c>
      <c r="D1730">
        <v>33756</v>
      </c>
      <c r="E1730">
        <v>56044</v>
      </c>
      <c r="F1730">
        <v>15518</v>
      </c>
    </row>
    <row r="1731" spans="1:6">
      <c r="A1731" s="105">
        <v>33011014400000</v>
      </c>
      <c r="B1731">
        <v>2012</v>
      </c>
      <c r="C1731">
        <v>4884</v>
      </c>
      <c r="D1731">
        <v>33608</v>
      </c>
      <c r="E1731">
        <v>59989</v>
      </c>
      <c r="F1731">
        <v>15171</v>
      </c>
    </row>
    <row r="1732" spans="1:6">
      <c r="A1732" s="105">
        <v>33011014410000</v>
      </c>
      <c r="B1732">
        <v>2012</v>
      </c>
      <c r="C1732">
        <v>5131</v>
      </c>
      <c r="D1732">
        <v>35502</v>
      </c>
      <c r="E1732">
        <v>61629</v>
      </c>
      <c r="F1732">
        <v>14930</v>
      </c>
    </row>
    <row r="1733" spans="1:6">
      <c r="A1733" s="105">
        <v>33011014420000</v>
      </c>
      <c r="B1733">
        <v>2012</v>
      </c>
      <c r="C1733">
        <v>17936</v>
      </c>
      <c r="D1733">
        <v>0</v>
      </c>
      <c r="E1733">
        <v>0</v>
      </c>
      <c r="F1733">
        <v>1815</v>
      </c>
    </row>
    <row r="1734" spans="1:6">
      <c r="A1734" s="105">
        <v>33011014430000</v>
      </c>
      <c r="B1734">
        <v>2012</v>
      </c>
      <c r="C1734">
        <v>6572</v>
      </c>
      <c r="D1734">
        <v>40765</v>
      </c>
      <c r="E1734">
        <v>35855</v>
      </c>
      <c r="F1734">
        <v>14191</v>
      </c>
    </row>
    <row r="1735" spans="1:6">
      <c r="A1735" s="105">
        <v>33011014440000</v>
      </c>
      <c r="B1735">
        <v>2012</v>
      </c>
      <c r="C1735">
        <v>5921</v>
      </c>
      <c r="D1735">
        <v>41611</v>
      </c>
      <c r="E1735">
        <v>14696</v>
      </c>
      <c r="F1735">
        <v>14644</v>
      </c>
    </row>
    <row r="1736" spans="1:6">
      <c r="A1736" s="105">
        <v>33011014450000</v>
      </c>
      <c r="B1736">
        <v>2012</v>
      </c>
      <c r="C1736">
        <v>3391</v>
      </c>
      <c r="D1736">
        <v>25345</v>
      </c>
      <c r="E1736">
        <v>13435</v>
      </c>
      <c r="F1736">
        <v>14860</v>
      </c>
    </row>
    <row r="1737" spans="1:6">
      <c r="A1737" s="105">
        <v>33011014460000</v>
      </c>
      <c r="B1737">
        <v>2012</v>
      </c>
      <c r="C1737">
        <v>14867</v>
      </c>
      <c r="D1737">
        <v>85967</v>
      </c>
      <c r="E1737">
        <v>34032</v>
      </c>
      <c r="F1737">
        <v>17761</v>
      </c>
    </row>
    <row r="1738" spans="1:6">
      <c r="A1738" s="105">
        <v>33011014470000</v>
      </c>
      <c r="B1738">
        <v>2012</v>
      </c>
      <c r="C1738">
        <v>5976</v>
      </c>
      <c r="D1738">
        <v>60352</v>
      </c>
      <c r="E1738">
        <v>74130</v>
      </c>
      <c r="F1738">
        <v>15859</v>
      </c>
    </row>
    <row r="1739" spans="1:6">
      <c r="A1739" s="105">
        <v>33011014480000</v>
      </c>
      <c r="B1739">
        <v>2012</v>
      </c>
      <c r="C1739">
        <v>4562</v>
      </c>
      <c r="D1739">
        <v>17512</v>
      </c>
      <c r="E1739">
        <v>55058</v>
      </c>
      <c r="F1739">
        <v>16855</v>
      </c>
    </row>
    <row r="1740" spans="1:6">
      <c r="A1740" s="105">
        <v>33011014490000</v>
      </c>
      <c r="B1740">
        <v>2012</v>
      </c>
      <c r="C1740">
        <v>425275</v>
      </c>
      <c r="D1740">
        <v>13642</v>
      </c>
      <c r="E1740">
        <v>169543</v>
      </c>
      <c r="F1740">
        <v>16460</v>
      </c>
    </row>
    <row r="1741" spans="1:6">
      <c r="A1741" s="105">
        <v>33011014500000</v>
      </c>
      <c r="B1741">
        <v>2012</v>
      </c>
      <c r="C1741">
        <v>229642</v>
      </c>
      <c r="D1741">
        <v>18310</v>
      </c>
      <c r="E1741">
        <v>103428</v>
      </c>
      <c r="F1741">
        <v>17068</v>
      </c>
    </row>
    <row r="1742" spans="1:6">
      <c r="A1742" s="105">
        <v>33011014510000</v>
      </c>
      <c r="B1742">
        <v>2012</v>
      </c>
      <c r="C1742">
        <v>5202</v>
      </c>
      <c r="D1742">
        <v>23312</v>
      </c>
      <c r="E1742">
        <v>42784</v>
      </c>
      <c r="F1742">
        <v>14870</v>
      </c>
    </row>
    <row r="1743" spans="1:6">
      <c r="A1743" s="105">
        <v>33011014520000</v>
      </c>
      <c r="B1743">
        <v>2012</v>
      </c>
      <c r="C1743">
        <v>20552</v>
      </c>
      <c r="D1743">
        <v>84843</v>
      </c>
      <c r="E1743">
        <v>36118</v>
      </c>
      <c r="F1743">
        <v>17122</v>
      </c>
    </row>
    <row r="1744" spans="1:6">
      <c r="A1744" s="105">
        <v>33011014530000</v>
      </c>
      <c r="B1744">
        <v>2012</v>
      </c>
      <c r="C1744">
        <v>23736</v>
      </c>
      <c r="D1744">
        <v>80250</v>
      </c>
      <c r="E1744">
        <v>679182</v>
      </c>
      <c r="F1744">
        <v>17619</v>
      </c>
    </row>
    <row r="1745" spans="1:6">
      <c r="A1745" s="105">
        <v>33011014540000</v>
      </c>
      <c r="B1745">
        <v>2012</v>
      </c>
      <c r="C1745">
        <v>10271</v>
      </c>
      <c r="D1745">
        <v>42120</v>
      </c>
      <c r="E1745">
        <v>60904</v>
      </c>
      <c r="F1745">
        <v>15812</v>
      </c>
    </row>
    <row r="1746" spans="1:6">
      <c r="A1746" s="105">
        <v>33011014550000</v>
      </c>
      <c r="B1746">
        <v>2012</v>
      </c>
      <c r="C1746">
        <v>8306</v>
      </c>
      <c r="D1746">
        <v>52458</v>
      </c>
      <c r="E1746">
        <v>48950</v>
      </c>
      <c r="F1746">
        <v>14050</v>
      </c>
    </row>
    <row r="1747" spans="1:6">
      <c r="A1747" s="105">
        <v>33011014560000</v>
      </c>
      <c r="B1747">
        <v>2012</v>
      </c>
      <c r="C1747">
        <v>3895</v>
      </c>
      <c r="D1747">
        <v>35313</v>
      </c>
      <c r="E1747">
        <v>157808</v>
      </c>
      <c r="F1747">
        <v>14640</v>
      </c>
    </row>
    <row r="1748" spans="1:6">
      <c r="A1748" s="105">
        <v>33011014570000</v>
      </c>
      <c r="B1748">
        <v>2012</v>
      </c>
      <c r="C1748">
        <v>7137</v>
      </c>
      <c r="D1748">
        <v>108574</v>
      </c>
      <c r="E1748">
        <v>215631</v>
      </c>
      <c r="F1748">
        <v>14230</v>
      </c>
    </row>
    <row r="1749" spans="1:6">
      <c r="A1749" s="105">
        <v>33011014580000</v>
      </c>
      <c r="B1749">
        <v>2012</v>
      </c>
      <c r="C1749">
        <v>16812</v>
      </c>
      <c r="D1749">
        <v>67903</v>
      </c>
      <c r="E1749">
        <v>61637</v>
      </c>
      <c r="F1749">
        <v>17194</v>
      </c>
    </row>
    <row r="1750" spans="1:6">
      <c r="A1750" s="105">
        <v>33011014590000</v>
      </c>
      <c r="B1750">
        <v>2012</v>
      </c>
      <c r="C1750">
        <v>12030</v>
      </c>
      <c r="D1750">
        <v>59533</v>
      </c>
      <c r="E1750">
        <v>20113</v>
      </c>
      <c r="F1750">
        <v>17800</v>
      </c>
    </row>
    <row r="1751" spans="1:6">
      <c r="A1751" s="105">
        <v>33011014600000</v>
      </c>
      <c r="B1751">
        <v>2012</v>
      </c>
      <c r="C1751">
        <v>9180</v>
      </c>
      <c r="D1751">
        <v>4992</v>
      </c>
      <c r="E1751">
        <v>17381</v>
      </c>
      <c r="F1751">
        <v>14865</v>
      </c>
    </row>
    <row r="1752" spans="1:6">
      <c r="A1752" s="105">
        <v>33011014610000</v>
      </c>
      <c r="B1752">
        <v>2012</v>
      </c>
      <c r="C1752">
        <v>48994</v>
      </c>
      <c r="D1752">
        <v>17398</v>
      </c>
      <c r="E1752">
        <v>88163</v>
      </c>
      <c r="F1752">
        <v>14286</v>
      </c>
    </row>
    <row r="1753" spans="1:6">
      <c r="A1753" s="105">
        <v>33011014620000</v>
      </c>
      <c r="B1753">
        <v>2012</v>
      </c>
      <c r="C1753">
        <v>7630</v>
      </c>
      <c r="D1753">
        <v>0</v>
      </c>
      <c r="E1753">
        <v>0</v>
      </c>
      <c r="F1753">
        <v>1765</v>
      </c>
    </row>
    <row r="1754" spans="1:6">
      <c r="A1754" s="105">
        <v>33011014630000</v>
      </c>
      <c r="B1754">
        <v>2012</v>
      </c>
      <c r="C1754">
        <v>13444</v>
      </c>
      <c r="D1754">
        <v>0</v>
      </c>
      <c r="E1754">
        <v>0</v>
      </c>
      <c r="F1754">
        <v>1685</v>
      </c>
    </row>
    <row r="1755" spans="1:6">
      <c r="A1755" s="105">
        <v>33011014640000</v>
      </c>
      <c r="B1755">
        <v>2012</v>
      </c>
      <c r="C1755">
        <v>2644</v>
      </c>
      <c r="D1755">
        <v>0</v>
      </c>
      <c r="E1755">
        <v>0</v>
      </c>
      <c r="F1755">
        <v>1800</v>
      </c>
    </row>
    <row r="1756" spans="1:6">
      <c r="A1756" s="105">
        <v>33011014650000</v>
      </c>
      <c r="B1756">
        <v>2012</v>
      </c>
      <c r="C1756">
        <v>302408</v>
      </c>
      <c r="D1756">
        <v>41219</v>
      </c>
      <c r="E1756">
        <v>73875</v>
      </c>
      <c r="F1756">
        <v>17455</v>
      </c>
    </row>
    <row r="1757" spans="1:6">
      <c r="A1757" s="105">
        <v>33011014660000</v>
      </c>
      <c r="B1757">
        <v>2012</v>
      </c>
      <c r="C1757">
        <v>293442</v>
      </c>
      <c r="D1757">
        <v>20333</v>
      </c>
      <c r="E1757">
        <v>100666</v>
      </c>
      <c r="F1757">
        <v>16630</v>
      </c>
    </row>
    <row r="1758" spans="1:6">
      <c r="A1758" s="105">
        <v>33011014670000</v>
      </c>
      <c r="B1758">
        <v>2012</v>
      </c>
      <c r="C1758">
        <v>32168</v>
      </c>
      <c r="D1758">
        <v>40747</v>
      </c>
      <c r="E1758">
        <v>39536</v>
      </c>
      <c r="F1758">
        <v>15260</v>
      </c>
    </row>
    <row r="1759" spans="1:6">
      <c r="A1759" s="105">
        <v>33011014680000</v>
      </c>
      <c r="B1759">
        <v>2012</v>
      </c>
      <c r="C1759">
        <v>6263</v>
      </c>
      <c r="D1759">
        <v>30061</v>
      </c>
      <c r="E1759">
        <v>53479</v>
      </c>
      <c r="F1759">
        <v>14670</v>
      </c>
    </row>
    <row r="1760" spans="1:6">
      <c r="A1760" s="105">
        <v>33011014700000</v>
      </c>
      <c r="B1760">
        <v>2012</v>
      </c>
      <c r="C1760">
        <v>8189</v>
      </c>
      <c r="D1760">
        <v>18759</v>
      </c>
      <c r="E1760">
        <v>12956</v>
      </c>
      <c r="F1760">
        <v>15908</v>
      </c>
    </row>
    <row r="1761" spans="1:6">
      <c r="A1761" s="105">
        <v>33011014710000</v>
      </c>
      <c r="B1761">
        <v>2012</v>
      </c>
      <c r="C1761">
        <v>154357</v>
      </c>
      <c r="D1761">
        <v>8329</v>
      </c>
      <c r="E1761">
        <v>15416</v>
      </c>
      <c r="F1761">
        <v>12900</v>
      </c>
    </row>
    <row r="1762" spans="1:6">
      <c r="A1762" s="105">
        <v>33011014730000</v>
      </c>
      <c r="B1762">
        <v>2012</v>
      </c>
      <c r="C1762">
        <v>10272</v>
      </c>
      <c r="D1762">
        <v>79374</v>
      </c>
      <c r="E1762">
        <v>71162</v>
      </c>
      <c r="F1762">
        <v>15097</v>
      </c>
    </row>
    <row r="1763" spans="1:6">
      <c r="A1763" s="105">
        <v>33011014740000</v>
      </c>
      <c r="B1763">
        <v>2012</v>
      </c>
      <c r="C1763">
        <v>6925</v>
      </c>
      <c r="D1763">
        <v>19152</v>
      </c>
      <c r="E1763">
        <v>28506</v>
      </c>
      <c r="F1763">
        <v>16430</v>
      </c>
    </row>
    <row r="1764" spans="1:6">
      <c r="A1764" s="105">
        <v>33011014750000</v>
      </c>
      <c r="B1764">
        <v>2012</v>
      </c>
      <c r="C1764">
        <v>43911</v>
      </c>
      <c r="D1764">
        <v>97334</v>
      </c>
      <c r="E1764">
        <v>77522</v>
      </c>
      <c r="F1764">
        <v>18940</v>
      </c>
    </row>
    <row r="1765" spans="1:6">
      <c r="A1765" s="105">
        <v>33011014760000</v>
      </c>
      <c r="B1765">
        <v>2012</v>
      </c>
      <c r="C1765">
        <v>369574</v>
      </c>
      <c r="D1765">
        <v>13497</v>
      </c>
      <c r="E1765">
        <v>139105</v>
      </c>
      <c r="F1765">
        <v>16539</v>
      </c>
    </row>
    <row r="1766" spans="1:6">
      <c r="A1766" s="105">
        <v>33011014770000</v>
      </c>
      <c r="B1766">
        <v>2012</v>
      </c>
      <c r="C1766">
        <v>3939</v>
      </c>
      <c r="D1766">
        <v>22360</v>
      </c>
      <c r="E1766">
        <v>55103</v>
      </c>
      <c r="F1766">
        <v>15555</v>
      </c>
    </row>
    <row r="1767" spans="1:6">
      <c r="A1767" s="105">
        <v>33011014780000</v>
      </c>
      <c r="B1767">
        <v>2012</v>
      </c>
      <c r="C1767">
        <v>20080</v>
      </c>
      <c r="D1767">
        <v>89190</v>
      </c>
      <c r="E1767">
        <v>71746</v>
      </c>
      <c r="F1767">
        <v>16792</v>
      </c>
    </row>
    <row r="1768" spans="1:6">
      <c r="A1768" s="105">
        <v>33011014820000</v>
      </c>
      <c r="B1768">
        <v>2012</v>
      </c>
      <c r="C1768">
        <v>11080</v>
      </c>
      <c r="D1768">
        <v>57157</v>
      </c>
      <c r="E1768">
        <v>21325</v>
      </c>
      <c r="F1768">
        <v>17303</v>
      </c>
    </row>
    <row r="1769" spans="1:6">
      <c r="A1769" s="105">
        <v>33011014830000</v>
      </c>
      <c r="B1769">
        <v>2012</v>
      </c>
      <c r="C1769">
        <v>8767</v>
      </c>
      <c r="D1769">
        <v>16079</v>
      </c>
      <c r="E1769">
        <v>12761</v>
      </c>
      <c r="F1769">
        <v>15352</v>
      </c>
    </row>
    <row r="1770" spans="1:6">
      <c r="A1770" s="105">
        <v>33011014880000</v>
      </c>
      <c r="B1770">
        <v>2012</v>
      </c>
      <c r="C1770">
        <v>27108</v>
      </c>
      <c r="D1770">
        <v>43376</v>
      </c>
      <c r="E1770">
        <v>32834</v>
      </c>
      <c r="F1770">
        <v>16389</v>
      </c>
    </row>
    <row r="1771" spans="1:6">
      <c r="A1771" s="105">
        <v>33011014890000</v>
      </c>
      <c r="B1771">
        <v>2012</v>
      </c>
      <c r="C1771">
        <v>11638</v>
      </c>
      <c r="D1771">
        <v>14413</v>
      </c>
      <c r="E1771">
        <v>12551</v>
      </c>
      <c r="F1771">
        <v>14100</v>
      </c>
    </row>
    <row r="1772" spans="1:6">
      <c r="A1772" s="105">
        <v>33011014900000</v>
      </c>
      <c r="B1772">
        <v>2012</v>
      </c>
      <c r="C1772">
        <v>4103</v>
      </c>
      <c r="D1772">
        <v>12168</v>
      </c>
      <c r="E1772">
        <v>8893</v>
      </c>
      <c r="F1772">
        <v>14553</v>
      </c>
    </row>
    <row r="1773" spans="1:6">
      <c r="A1773" s="105">
        <v>33011014910000</v>
      </c>
      <c r="B1773">
        <v>2012</v>
      </c>
      <c r="C1773">
        <v>8645</v>
      </c>
      <c r="D1773">
        <v>28791</v>
      </c>
      <c r="E1773">
        <v>43469</v>
      </c>
      <c r="F1773">
        <v>16728</v>
      </c>
    </row>
    <row r="1774" spans="1:6">
      <c r="A1774" s="105">
        <v>33011014920000</v>
      </c>
      <c r="B1774">
        <v>2012</v>
      </c>
      <c r="C1774">
        <v>5215</v>
      </c>
      <c r="D1774">
        <v>27124</v>
      </c>
      <c r="E1774">
        <v>75328</v>
      </c>
      <c r="F1774">
        <v>16615</v>
      </c>
    </row>
    <row r="1775" spans="1:6">
      <c r="A1775" s="105">
        <v>33011014940000</v>
      </c>
      <c r="B1775">
        <v>2012</v>
      </c>
      <c r="C1775">
        <v>28961</v>
      </c>
      <c r="D1775">
        <v>50879</v>
      </c>
      <c r="E1775">
        <v>15487</v>
      </c>
      <c r="F1775">
        <v>15987</v>
      </c>
    </row>
    <row r="1776" spans="1:6">
      <c r="A1776" s="105">
        <v>33011014950000</v>
      </c>
      <c r="B1776">
        <v>2012</v>
      </c>
      <c r="C1776">
        <v>16070</v>
      </c>
      <c r="D1776">
        <v>54756</v>
      </c>
      <c r="E1776">
        <v>46137</v>
      </c>
      <c r="F1776">
        <v>18121</v>
      </c>
    </row>
    <row r="1777" spans="1:6">
      <c r="A1777" s="105">
        <v>33011014990000</v>
      </c>
      <c r="B1777">
        <v>2012</v>
      </c>
      <c r="C1777">
        <v>274650</v>
      </c>
      <c r="D1777">
        <v>18067</v>
      </c>
      <c r="E1777">
        <v>72560</v>
      </c>
      <c r="F1777">
        <v>16493</v>
      </c>
    </row>
    <row r="1778" spans="1:6">
      <c r="A1778" s="105">
        <v>33011015000000</v>
      </c>
      <c r="B1778">
        <v>2012</v>
      </c>
      <c r="C1778">
        <v>5606</v>
      </c>
      <c r="D1778">
        <v>12421</v>
      </c>
      <c r="E1778">
        <v>149458</v>
      </c>
      <c r="F1778">
        <v>13427</v>
      </c>
    </row>
    <row r="1779" spans="1:6">
      <c r="A1779" s="105">
        <v>33011015010000</v>
      </c>
      <c r="B1779">
        <v>2012</v>
      </c>
      <c r="C1779">
        <v>8278</v>
      </c>
      <c r="D1779">
        <v>8345</v>
      </c>
      <c r="E1779">
        <v>5849</v>
      </c>
      <c r="F1779">
        <v>11589</v>
      </c>
    </row>
    <row r="1780" spans="1:6">
      <c r="A1780" s="105">
        <v>33011015050000</v>
      </c>
      <c r="B1780">
        <v>2012</v>
      </c>
      <c r="C1780">
        <v>198475</v>
      </c>
      <c r="D1780">
        <v>53777</v>
      </c>
      <c r="E1780">
        <v>59101</v>
      </c>
      <c r="F1780">
        <v>14420</v>
      </c>
    </row>
    <row r="1781" spans="1:6">
      <c r="A1781" s="105">
        <v>33011015080000</v>
      </c>
      <c r="B1781">
        <v>2012</v>
      </c>
      <c r="C1781">
        <v>12358</v>
      </c>
      <c r="D1781">
        <v>6543</v>
      </c>
      <c r="E1781">
        <v>25753</v>
      </c>
      <c r="F1781">
        <v>13570</v>
      </c>
    </row>
    <row r="1782" spans="1:6">
      <c r="A1782" s="105">
        <v>33011015090000</v>
      </c>
      <c r="B1782">
        <v>2012</v>
      </c>
      <c r="C1782">
        <v>18461</v>
      </c>
      <c r="D1782">
        <v>9363</v>
      </c>
      <c r="E1782">
        <v>51456</v>
      </c>
      <c r="F1782">
        <v>16488</v>
      </c>
    </row>
    <row r="1783" spans="1:6">
      <c r="A1783" s="105">
        <v>33011015110000</v>
      </c>
      <c r="B1783">
        <v>2012</v>
      </c>
      <c r="C1783">
        <v>0</v>
      </c>
      <c r="D1783">
        <v>0</v>
      </c>
      <c r="E1783">
        <v>0</v>
      </c>
      <c r="F1783">
        <v>17189</v>
      </c>
    </row>
    <row r="1784" spans="1:6">
      <c r="A1784" s="105">
        <v>33011502700000</v>
      </c>
      <c r="B1784">
        <v>2012</v>
      </c>
      <c r="C1784">
        <v>0</v>
      </c>
      <c r="D1784">
        <v>20934</v>
      </c>
      <c r="E1784">
        <v>0</v>
      </c>
      <c r="F1784">
        <v>0</v>
      </c>
    </row>
    <row r="1785" spans="1:6">
      <c r="A1785" s="105">
        <v>33013000180000</v>
      </c>
      <c r="B1785">
        <v>2012</v>
      </c>
      <c r="C1785">
        <v>0</v>
      </c>
      <c r="D1785">
        <v>1254</v>
      </c>
      <c r="E1785">
        <v>10447</v>
      </c>
      <c r="F1785">
        <v>6507</v>
      </c>
    </row>
    <row r="1786" spans="1:6">
      <c r="A1786" s="105">
        <v>33013000470000</v>
      </c>
      <c r="B1786">
        <v>2012</v>
      </c>
      <c r="C1786">
        <v>11676</v>
      </c>
      <c r="D1786">
        <v>774</v>
      </c>
      <c r="E1786">
        <v>1082</v>
      </c>
      <c r="F1786">
        <v>6640</v>
      </c>
    </row>
    <row r="1787" spans="1:6">
      <c r="A1787" s="105">
        <v>33013000480000</v>
      </c>
      <c r="B1787">
        <v>2012</v>
      </c>
      <c r="C1787">
        <v>7361</v>
      </c>
      <c r="D1787">
        <v>461</v>
      </c>
      <c r="E1787">
        <v>8341</v>
      </c>
      <c r="F1787">
        <v>8026</v>
      </c>
    </row>
    <row r="1788" spans="1:6">
      <c r="A1788" s="105">
        <v>33013000490000</v>
      </c>
      <c r="B1788">
        <v>2012</v>
      </c>
      <c r="C1788">
        <v>0</v>
      </c>
      <c r="D1788">
        <v>0</v>
      </c>
      <c r="E1788">
        <v>0</v>
      </c>
      <c r="F1788">
        <v>8050</v>
      </c>
    </row>
    <row r="1789" spans="1:6">
      <c r="A1789" s="105">
        <v>33013000500000</v>
      </c>
      <c r="B1789">
        <v>2012</v>
      </c>
      <c r="C1789">
        <v>4696</v>
      </c>
      <c r="D1789">
        <v>1946</v>
      </c>
      <c r="E1789">
        <v>5466</v>
      </c>
      <c r="F1789">
        <v>8050</v>
      </c>
    </row>
    <row r="1790" spans="1:6">
      <c r="A1790" s="105">
        <v>33013000520000</v>
      </c>
      <c r="B1790">
        <v>2012</v>
      </c>
      <c r="C1790">
        <v>0</v>
      </c>
      <c r="D1790">
        <v>2215</v>
      </c>
      <c r="E1790">
        <v>6611</v>
      </c>
      <c r="F1790">
        <v>8075</v>
      </c>
    </row>
    <row r="1791" spans="1:6">
      <c r="A1791" s="105">
        <v>33013000530000</v>
      </c>
      <c r="B1791">
        <v>2012</v>
      </c>
      <c r="C1791">
        <v>4493</v>
      </c>
      <c r="D1791">
        <v>636</v>
      </c>
      <c r="E1791">
        <v>541</v>
      </c>
      <c r="F1791">
        <v>6144</v>
      </c>
    </row>
    <row r="1792" spans="1:6">
      <c r="A1792" s="105">
        <v>33013000580000</v>
      </c>
      <c r="B1792">
        <v>2012</v>
      </c>
      <c r="C1792">
        <v>3168</v>
      </c>
      <c r="D1792">
        <v>412</v>
      </c>
      <c r="E1792">
        <v>551</v>
      </c>
      <c r="F1792">
        <v>6410</v>
      </c>
    </row>
    <row r="1793" spans="1:6">
      <c r="A1793" s="105">
        <v>33013000590000</v>
      </c>
      <c r="B1793">
        <v>2012</v>
      </c>
      <c r="C1793">
        <v>3555</v>
      </c>
      <c r="D1793">
        <v>567</v>
      </c>
      <c r="E1793">
        <v>539</v>
      </c>
      <c r="F1793">
        <v>6210</v>
      </c>
    </row>
    <row r="1794" spans="1:6">
      <c r="A1794" s="105">
        <v>33013000610000</v>
      </c>
      <c r="B1794">
        <v>2012</v>
      </c>
      <c r="C1794">
        <v>1646</v>
      </c>
      <c r="D1794">
        <v>261</v>
      </c>
      <c r="E1794">
        <v>593</v>
      </c>
      <c r="F1794">
        <v>6498</v>
      </c>
    </row>
    <row r="1795" spans="1:6">
      <c r="A1795" s="105">
        <v>33013000750000</v>
      </c>
      <c r="B1795">
        <v>2012</v>
      </c>
      <c r="C1795">
        <v>1669</v>
      </c>
      <c r="D1795">
        <v>183</v>
      </c>
      <c r="E1795">
        <v>384</v>
      </c>
      <c r="F1795">
        <v>6212</v>
      </c>
    </row>
    <row r="1796" spans="1:6">
      <c r="A1796" s="105">
        <v>33013000790000</v>
      </c>
      <c r="B1796">
        <v>2012</v>
      </c>
      <c r="C1796">
        <v>5772</v>
      </c>
      <c r="D1796">
        <v>1696</v>
      </c>
      <c r="E1796">
        <v>407</v>
      </c>
      <c r="F1796">
        <v>6167</v>
      </c>
    </row>
    <row r="1797" spans="1:6">
      <c r="A1797" s="105">
        <v>33013000820000</v>
      </c>
      <c r="B1797">
        <v>2012</v>
      </c>
      <c r="C1797">
        <v>3335</v>
      </c>
      <c r="D1797">
        <v>84</v>
      </c>
      <c r="E1797">
        <v>231</v>
      </c>
      <c r="F1797">
        <v>6215</v>
      </c>
    </row>
    <row r="1798" spans="1:6">
      <c r="A1798" s="105">
        <v>33013000880000</v>
      </c>
      <c r="B1798">
        <v>2012</v>
      </c>
      <c r="C1798">
        <v>14527</v>
      </c>
      <c r="D1798">
        <v>1083</v>
      </c>
      <c r="E1798">
        <v>4687</v>
      </c>
      <c r="F1798">
        <v>8050</v>
      </c>
    </row>
    <row r="1799" spans="1:6">
      <c r="A1799" s="105">
        <v>33013000940000</v>
      </c>
      <c r="B1799">
        <v>2012</v>
      </c>
      <c r="C1799">
        <v>21883</v>
      </c>
      <c r="D1799">
        <v>1961</v>
      </c>
      <c r="E1799">
        <v>2150</v>
      </c>
      <c r="F1799">
        <v>8150</v>
      </c>
    </row>
    <row r="1800" spans="1:6">
      <c r="A1800" s="105">
        <v>33013001070000</v>
      </c>
      <c r="B1800">
        <v>2012</v>
      </c>
      <c r="C1800">
        <v>17053</v>
      </c>
      <c r="D1800">
        <v>1239</v>
      </c>
      <c r="E1800">
        <v>12393</v>
      </c>
      <c r="F1800">
        <v>7985</v>
      </c>
    </row>
    <row r="1801" spans="1:6">
      <c r="A1801" s="105">
        <v>33013001210000</v>
      </c>
      <c r="B1801">
        <v>2012</v>
      </c>
      <c r="C1801">
        <v>1787</v>
      </c>
      <c r="D1801">
        <v>317</v>
      </c>
      <c r="E1801">
        <v>541</v>
      </c>
      <c r="F1801">
        <v>6145</v>
      </c>
    </row>
    <row r="1802" spans="1:6">
      <c r="A1802" s="105">
        <v>33013001290000</v>
      </c>
      <c r="B1802">
        <v>2012</v>
      </c>
      <c r="C1802">
        <v>0</v>
      </c>
      <c r="D1802">
        <v>289</v>
      </c>
      <c r="E1802">
        <v>274</v>
      </c>
      <c r="F1802">
        <v>6182</v>
      </c>
    </row>
    <row r="1803" spans="1:6">
      <c r="A1803" s="105">
        <v>33013001460000</v>
      </c>
      <c r="B1803">
        <v>2012</v>
      </c>
      <c r="C1803">
        <v>2706</v>
      </c>
      <c r="D1803">
        <v>242</v>
      </c>
      <c r="E1803">
        <v>2265</v>
      </c>
      <c r="F1803">
        <v>5942</v>
      </c>
    </row>
    <row r="1804" spans="1:6">
      <c r="A1804" s="105">
        <v>33013001490000</v>
      </c>
      <c r="B1804">
        <v>2012</v>
      </c>
      <c r="C1804">
        <v>7953</v>
      </c>
      <c r="D1804">
        <v>2735</v>
      </c>
      <c r="E1804">
        <v>72420</v>
      </c>
      <c r="F1804">
        <v>8625</v>
      </c>
    </row>
    <row r="1805" spans="1:6">
      <c r="A1805" s="105">
        <v>33013001590000</v>
      </c>
      <c r="B1805">
        <v>2012</v>
      </c>
      <c r="C1805">
        <v>558</v>
      </c>
      <c r="D1805">
        <v>767</v>
      </c>
      <c r="E1805">
        <v>772</v>
      </c>
      <c r="F1805">
        <v>6134</v>
      </c>
    </row>
    <row r="1806" spans="1:6">
      <c r="A1806" s="105">
        <v>33013001670000</v>
      </c>
      <c r="B1806">
        <v>2012</v>
      </c>
      <c r="C1806">
        <v>11278</v>
      </c>
      <c r="D1806">
        <v>2867</v>
      </c>
      <c r="E1806">
        <v>12600</v>
      </c>
      <c r="F1806">
        <v>7980</v>
      </c>
    </row>
    <row r="1807" spans="1:6">
      <c r="A1807" s="105">
        <v>33013001680000</v>
      </c>
      <c r="B1807">
        <v>2012</v>
      </c>
      <c r="C1807">
        <v>1685</v>
      </c>
      <c r="D1807">
        <v>339</v>
      </c>
      <c r="E1807">
        <v>19125</v>
      </c>
      <c r="F1807">
        <v>6099</v>
      </c>
    </row>
    <row r="1808" spans="1:6">
      <c r="A1808" s="105">
        <v>33013001770000</v>
      </c>
      <c r="B1808">
        <v>2012</v>
      </c>
      <c r="C1808">
        <v>0</v>
      </c>
      <c r="D1808">
        <v>1327</v>
      </c>
      <c r="E1808">
        <v>602</v>
      </c>
      <c r="F1808">
        <v>5675</v>
      </c>
    </row>
    <row r="1809" spans="1:6">
      <c r="A1809" s="105">
        <v>33013001940000</v>
      </c>
      <c r="B1809">
        <v>2012</v>
      </c>
      <c r="C1809">
        <v>52999</v>
      </c>
      <c r="D1809">
        <v>2156</v>
      </c>
      <c r="E1809">
        <v>49907</v>
      </c>
      <c r="F1809">
        <v>8005</v>
      </c>
    </row>
    <row r="1810" spans="1:6">
      <c r="A1810" s="105">
        <v>33013002000000</v>
      </c>
      <c r="B1810">
        <v>2012</v>
      </c>
      <c r="C1810">
        <v>0</v>
      </c>
      <c r="D1810">
        <v>42</v>
      </c>
      <c r="E1810">
        <v>132</v>
      </c>
      <c r="F1810">
        <v>8107</v>
      </c>
    </row>
    <row r="1811" spans="1:6">
      <c r="A1811" s="105">
        <v>33013002140000</v>
      </c>
      <c r="B1811">
        <v>2012</v>
      </c>
      <c r="C1811">
        <v>0</v>
      </c>
      <c r="D1811">
        <v>0</v>
      </c>
      <c r="E1811">
        <v>0</v>
      </c>
      <c r="F1811">
        <v>6210</v>
      </c>
    </row>
    <row r="1812" spans="1:6">
      <c r="A1812" s="105">
        <v>33013002160000</v>
      </c>
      <c r="B1812">
        <v>2012</v>
      </c>
      <c r="C1812">
        <v>0</v>
      </c>
      <c r="D1812">
        <v>0</v>
      </c>
      <c r="E1812">
        <v>0</v>
      </c>
      <c r="F1812">
        <v>6474</v>
      </c>
    </row>
    <row r="1813" spans="1:6">
      <c r="A1813" s="105">
        <v>33013002200000</v>
      </c>
      <c r="B1813">
        <v>2012</v>
      </c>
      <c r="C1813">
        <v>6210</v>
      </c>
      <c r="D1813">
        <v>1276</v>
      </c>
      <c r="E1813">
        <v>21209</v>
      </c>
      <c r="F1813">
        <v>6215</v>
      </c>
    </row>
    <row r="1814" spans="1:6">
      <c r="A1814" s="105">
        <v>33013002220000</v>
      </c>
      <c r="B1814">
        <v>2012</v>
      </c>
      <c r="C1814">
        <v>3454</v>
      </c>
      <c r="D1814">
        <v>560</v>
      </c>
      <c r="E1814">
        <v>33136</v>
      </c>
      <c r="F1814">
        <v>6225</v>
      </c>
    </row>
    <row r="1815" spans="1:6">
      <c r="A1815" s="105">
        <v>33013002260000</v>
      </c>
      <c r="B1815">
        <v>2012</v>
      </c>
      <c r="C1815">
        <v>3</v>
      </c>
      <c r="D1815">
        <v>14</v>
      </c>
      <c r="E1815">
        <v>118</v>
      </c>
      <c r="F1815">
        <v>6315</v>
      </c>
    </row>
    <row r="1816" spans="1:6">
      <c r="A1816" s="105">
        <v>33013002450000</v>
      </c>
      <c r="B1816">
        <v>2012</v>
      </c>
      <c r="C1816">
        <v>5650</v>
      </c>
      <c r="D1816">
        <v>370</v>
      </c>
      <c r="E1816">
        <v>233</v>
      </c>
      <c r="F1816">
        <v>6440</v>
      </c>
    </row>
    <row r="1817" spans="1:6">
      <c r="A1817" s="105">
        <v>33013002500000</v>
      </c>
      <c r="B1817">
        <v>2012</v>
      </c>
      <c r="C1817">
        <v>6797</v>
      </c>
      <c r="D1817">
        <v>274</v>
      </c>
      <c r="E1817">
        <v>6550</v>
      </c>
      <c r="F1817">
        <v>6713</v>
      </c>
    </row>
    <row r="1818" spans="1:6">
      <c r="A1818" s="105">
        <v>33013002570000</v>
      </c>
      <c r="B1818">
        <v>2012</v>
      </c>
      <c r="C1818">
        <v>45</v>
      </c>
      <c r="D1818">
        <v>0</v>
      </c>
      <c r="E1818">
        <v>0</v>
      </c>
      <c r="F1818">
        <v>6220</v>
      </c>
    </row>
    <row r="1819" spans="1:6">
      <c r="A1819" s="105">
        <v>33013002610000</v>
      </c>
      <c r="B1819">
        <v>2012</v>
      </c>
      <c r="C1819">
        <v>5371</v>
      </c>
      <c r="D1819">
        <v>3259</v>
      </c>
      <c r="E1819">
        <v>897</v>
      </c>
      <c r="F1819">
        <v>6197</v>
      </c>
    </row>
    <row r="1820" spans="1:6">
      <c r="A1820" s="105">
        <v>33013002650000</v>
      </c>
      <c r="B1820">
        <v>2012</v>
      </c>
      <c r="C1820">
        <v>4741</v>
      </c>
      <c r="D1820">
        <v>2720</v>
      </c>
      <c r="E1820">
        <v>66767</v>
      </c>
      <c r="F1820">
        <v>6246</v>
      </c>
    </row>
    <row r="1821" spans="1:6">
      <c r="A1821" s="105">
        <v>33013002660000</v>
      </c>
      <c r="B1821">
        <v>2012</v>
      </c>
      <c r="C1821">
        <v>5356</v>
      </c>
      <c r="D1821">
        <v>1275</v>
      </c>
      <c r="E1821">
        <v>7362</v>
      </c>
      <c r="F1821">
        <v>8002</v>
      </c>
    </row>
    <row r="1822" spans="1:6">
      <c r="A1822" s="105">
        <v>33013002670000</v>
      </c>
      <c r="B1822">
        <v>2012</v>
      </c>
      <c r="C1822">
        <v>1537</v>
      </c>
      <c r="D1822">
        <v>251</v>
      </c>
      <c r="E1822">
        <v>181</v>
      </c>
      <c r="F1822">
        <v>5877</v>
      </c>
    </row>
    <row r="1823" spans="1:6">
      <c r="A1823" s="105">
        <v>33013002750000</v>
      </c>
      <c r="B1823">
        <v>2012</v>
      </c>
      <c r="C1823">
        <v>7213</v>
      </c>
      <c r="D1823">
        <v>538</v>
      </c>
      <c r="E1823">
        <v>141</v>
      </c>
      <c r="F1823">
        <v>6458</v>
      </c>
    </row>
    <row r="1824" spans="1:6">
      <c r="A1824" s="105">
        <v>33013002820000</v>
      </c>
      <c r="B1824">
        <v>2012</v>
      </c>
      <c r="C1824">
        <v>3222</v>
      </c>
      <c r="D1824">
        <v>1306</v>
      </c>
      <c r="E1824">
        <v>659</v>
      </c>
      <c r="F1824">
        <v>6480</v>
      </c>
    </row>
    <row r="1825" spans="1:6">
      <c r="A1825" s="105">
        <v>33013002900000</v>
      </c>
      <c r="B1825">
        <v>2012</v>
      </c>
      <c r="C1825">
        <v>2337</v>
      </c>
      <c r="D1825">
        <v>218</v>
      </c>
      <c r="E1825">
        <v>119</v>
      </c>
      <c r="F1825">
        <v>6380</v>
      </c>
    </row>
    <row r="1826" spans="1:6">
      <c r="A1826" s="105">
        <v>33013002920000</v>
      </c>
      <c r="B1826">
        <v>2012</v>
      </c>
      <c r="C1826">
        <v>24618</v>
      </c>
      <c r="D1826">
        <v>670</v>
      </c>
      <c r="E1826">
        <v>270</v>
      </c>
      <c r="F1826">
        <v>6285</v>
      </c>
    </row>
    <row r="1827" spans="1:6">
      <c r="A1827" s="105">
        <v>33013002930000</v>
      </c>
      <c r="B1827">
        <v>2012</v>
      </c>
      <c r="C1827">
        <v>3420</v>
      </c>
      <c r="D1827">
        <v>3264</v>
      </c>
      <c r="E1827">
        <v>2824</v>
      </c>
      <c r="F1827">
        <v>5948</v>
      </c>
    </row>
    <row r="1828" spans="1:6">
      <c r="A1828" s="105">
        <v>33013002940000</v>
      </c>
      <c r="B1828">
        <v>2012</v>
      </c>
      <c r="C1828">
        <v>0</v>
      </c>
      <c r="D1828">
        <v>0</v>
      </c>
      <c r="E1828">
        <v>0</v>
      </c>
      <c r="F1828">
        <v>6440</v>
      </c>
    </row>
    <row r="1829" spans="1:6">
      <c r="A1829" s="105">
        <v>33013002980000</v>
      </c>
      <c r="B1829">
        <v>2012</v>
      </c>
      <c r="C1829">
        <v>1199</v>
      </c>
      <c r="D1829">
        <v>421</v>
      </c>
      <c r="E1829">
        <v>594</v>
      </c>
      <c r="F1829">
        <v>6235</v>
      </c>
    </row>
    <row r="1830" spans="1:6">
      <c r="A1830" s="105">
        <v>33013003320000</v>
      </c>
      <c r="B1830">
        <v>2012</v>
      </c>
      <c r="C1830">
        <v>3497</v>
      </c>
      <c r="D1830">
        <v>1274</v>
      </c>
      <c r="E1830">
        <v>6416</v>
      </c>
      <c r="F1830">
        <v>6760</v>
      </c>
    </row>
    <row r="1831" spans="1:6">
      <c r="A1831" s="105">
        <v>33013003400000</v>
      </c>
      <c r="B1831">
        <v>2012</v>
      </c>
      <c r="C1831">
        <v>19485</v>
      </c>
      <c r="D1831">
        <v>2771</v>
      </c>
      <c r="E1831">
        <v>579</v>
      </c>
      <c r="F1831">
        <v>5932</v>
      </c>
    </row>
    <row r="1832" spans="1:6">
      <c r="A1832" s="105">
        <v>33013003570000</v>
      </c>
      <c r="B1832">
        <v>2012</v>
      </c>
      <c r="C1832">
        <v>9764</v>
      </c>
      <c r="D1832">
        <v>4206</v>
      </c>
      <c r="E1832">
        <v>212</v>
      </c>
      <c r="F1832">
        <v>5896</v>
      </c>
    </row>
    <row r="1833" spans="1:6">
      <c r="A1833" s="105">
        <v>33013003580000</v>
      </c>
      <c r="B1833">
        <v>2012</v>
      </c>
      <c r="C1833">
        <v>0</v>
      </c>
      <c r="D1833">
        <v>0</v>
      </c>
      <c r="E1833">
        <v>0</v>
      </c>
      <c r="F1833">
        <v>7984</v>
      </c>
    </row>
    <row r="1834" spans="1:6">
      <c r="A1834" s="105">
        <v>33013003600000</v>
      </c>
      <c r="B1834">
        <v>2012</v>
      </c>
      <c r="C1834">
        <v>9168</v>
      </c>
      <c r="D1834">
        <v>963</v>
      </c>
      <c r="E1834">
        <v>893</v>
      </c>
      <c r="F1834">
        <v>5915</v>
      </c>
    </row>
    <row r="1835" spans="1:6">
      <c r="A1835" s="105">
        <v>33013003680000</v>
      </c>
      <c r="B1835">
        <v>2012</v>
      </c>
      <c r="C1835">
        <v>28972</v>
      </c>
      <c r="D1835">
        <v>1447</v>
      </c>
      <c r="E1835">
        <v>1288</v>
      </c>
      <c r="F1835">
        <v>5914</v>
      </c>
    </row>
    <row r="1836" spans="1:6">
      <c r="A1836" s="105">
        <v>33013003740000</v>
      </c>
      <c r="B1836">
        <v>2012</v>
      </c>
      <c r="C1836">
        <v>3559</v>
      </c>
      <c r="D1836">
        <v>974</v>
      </c>
      <c r="E1836">
        <v>34154</v>
      </c>
      <c r="F1836">
        <v>6225</v>
      </c>
    </row>
    <row r="1837" spans="1:6">
      <c r="A1837" s="105">
        <v>33013003810000</v>
      </c>
      <c r="B1837">
        <v>2012</v>
      </c>
      <c r="C1837">
        <v>9748</v>
      </c>
      <c r="D1837">
        <v>1169</v>
      </c>
      <c r="E1837">
        <v>43344</v>
      </c>
      <c r="F1837">
        <v>7988</v>
      </c>
    </row>
    <row r="1838" spans="1:6">
      <c r="A1838" s="105">
        <v>33013003870000</v>
      </c>
      <c r="B1838">
        <v>2012</v>
      </c>
      <c r="C1838">
        <v>30890</v>
      </c>
      <c r="D1838">
        <v>1851</v>
      </c>
      <c r="E1838">
        <v>457</v>
      </c>
      <c r="F1838">
        <v>5999</v>
      </c>
    </row>
    <row r="1839" spans="1:6">
      <c r="A1839" s="105">
        <v>33013003890000</v>
      </c>
      <c r="B1839">
        <v>2012</v>
      </c>
      <c r="C1839">
        <v>13168</v>
      </c>
      <c r="D1839">
        <v>955</v>
      </c>
      <c r="E1839">
        <v>545</v>
      </c>
      <c r="F1839">
        <v>5884</v>
      </c>
    </row>
    <row r="1840" spans="1:6">
      <c r="A1840" s="105">
        <v>33013003930000</v>
      </c>
      <c r="B1840">
        <v>2012</v>
      </c>
      <c r="C1840">
        <v>4113</v>
      </c>
      <c r="D1840">
        <v>191</v>
      </c>
      <c r="E1840">
        <v>297</v>
      </c>
      <c r="F1840">
        <v>6310</v>
      </c>
    </row>
    <row r="1841" spans="1:6">
      <c r="A1841" s="105">
        <v>33013003940000</v>
      </c>
      <c r="B1841">
        <v>2012</v>
      </c>
      <c r="C1841">
        <v>1607</v>
      </c>
      <c r="D1841">
        <v>444</v>
      </c>
      <c r="E1841">
        <v>614</v>
      </c>
      <c r="F1841">
        <v>5830</v>
      </c>
    </row>
    <row r="1842" spans="1:6">
      <c r="A1842" s="105">
        <v>33013004030000</v>
      </c>
      <c r="B1842">
        <v>2012</v>
      </c>
      <c r="C1842">
        <v>2206</v>
      </c>
      <c r="D1842">
        <v>457</v>
      </c>
      <c r="E1842">
        <v>828</v>
      </c>
      <c r="F1842">
        <v>5863</v>
      </c>
    </row>
    <row r="1843" spans="1:6">
      <c r="A1843" s="105">
        <v>33013004080000</v>
      </c>
      <c r="B1843">
        <v>2012</v>
      </c>
      <c r="C1843">
        <v>3028</v>
      </c>
      <c r="D1843">
        <v>195</v>
      </c>
      <c r="E1843">
        <v>288</v>
      </c>
      <c r="F1843">
        <v>6290</v>
      </c>
    </row>
    <row r="1844" spans="1:6">
      <c r="A1844" s="105">
        <v>33013004110000</v>
      </c>
      <c r="B1844">
        <v>2012</v>
      </c>
      <c r="C1844">
        <v>3937</v>
      </c>
      <c r="D1844">
        <v>430</v>
      </c>
      <c r="E1844">
        <v>568</v>
      </c>
      <c r="F1844">
        <v>5925</v>
      </c>
    </row>
    <row r="1845" spans="1:6">
      <c r="A1845" s="105">
        <v>33013004190000</v>
      </c>
      <c r="B1845">
        <v>2012</v>
      </c>
      <c r="C1845">
        <v>1512</v>
      </c>
      <c r="D1845">
        <v>138</v>
      </c>
      <c r="E1845">
        <v>196</v>
      </c>
      <c r="F1845">
        <v>6103</v>
      </c>
    </row>
    <row r="1846" spans="1:6">
      <c r="A1846" s="105">
        <v>33013004330000</v>
      </c>
      <c r="B1846">
        <v>2012</v>
      </c>
      <c r="C1846">
        <v>1130</v>
      </c>
      <c r="D1846">
        <v>207</v>
      </c>
      <c r="E1846">
        <v>507</v>
      </c>
      <c r="F1846">
        <v>6090</v>
      </c>
    </row>
    <row r="1847" spans="1:6">
      <c r="A1847" s="105">
        <v>33013004380000</v>
      </c>
      <c r="B1847">
        <v>2012</v>
      </c>
      <c r="C1847">
        <v>1026</v>
      </c>
      <c r="D1847">
        <v>1425</v>
      </c>
      <c r="E1847">
        <v>2226</v>
      </c>
      <c r="F1847">
        <v>5818</v>
      </c>
    </row>
    <row r="1848" spans="1:6">
      <c r="A1848" s="105">
        <v>33013004390000</v>
      </c>
      <c r="B1848">
        <v>2012</v>
      </c>
      <c r="C1848">
        <v>1209</v>
      </c>
      <c r="D1848">
        <v>321</v>
      </c>
      <c r="E1848">
        <v>187</v>
      </c>
      <c r="F1848">
        <v>6050</v>
      </c>
    </row>
    <row r="1849" spans="1:6">
      <c r="A1849" s="105">
        <v>33013004440000</v>
      </c>
      <c r="B1849">
        <v>2012</v>
      </c>
      <c r="C1849">
        <v>0</v>
      </c>
      <c r="D1849">
        <v>9</v>
      </c>
      <c r="E1849">
        <v>5</v>
      </c>
      <c r="F1849">
        <v>6116</v>
      </c>
    </row>
    <row r="1850" spans="1:6">
      <c r="A1850" s="105">
        <v>33013004490000</v>
      </c>
      <c r="B1850">
        <v>2012</v>
      </c>
      <c r="C1850">
        <v>559</v>
      </c>
      <c r="D1850">
        <v>762</v>
      </c>
      <c r="E1850">
        <v>9314</v>
      </c>
      <c r="F1850">
        <v>5803</v>
      </c>
    </row>
    <row r="1851" spans="1:6">
      <c r="A1851" s="105">
        <v>33013004550000</v>
      </c>
      <c r="B1851">
        <v>2012</v>
      </c>
      <c r="C1851">
        <v>4441</v>
      </c>
      <c r="D1851">
        <v>659</v>
      </c>
      <c r="E1851">
        <v>188</v>
      </c>
      <c r="F1851">
        <v>6290</v>
      </c>
    </row>
    <row r="1852" spans="1:6">
      <c r="A1852" s="105">
        <v>33013004620000</v>
      </c>
      <c r="B1852">
        <v>2012</v>
      </c>
      <c r="C1852">
        <v>0</v>
      </c>
      <c r="D1852">
        <v>25</v>
      </c>
      <c r="E1852">
        <v>994</v>
      </c>
      <c r="F1852">
        <v>6445</v>
      </c>
    </row>
    <row r="1853" spans="1:6">
      <c r="A1853" s="105">
        <v>33013004650000</v>
      </c>
      <c r="B1853">
        <v>2012</v>
      </c>
      <c r="C1853">
        <v>4809</v>
      </c>
      <c r="D1853">
        <v>326</v>
      </c>
      <c r="E1853">
        <v>49</v>
      </c>
      <c r="F1853">
        <v>6130</v>
      </c>
    </row>
    <row r="1854" spans="1:6">
      <c r="A1854" s="105">
        <v>33013004670000</v>
      </c>
      <c r="B1854">
        <v>2012</v>
      </c>
      <c r="C1854">
        <v>6438</v>
      </c>
      <c r="D1854">
        <v>1953</v>
      </c>
      <c r="E1854">
        <v>938</v>
      </c>
      <c r="F1854">
        <v>5900</v>
      </c>
    </row>
    <row r="1855" spans="1:6">
      <c r="A1855" s="105">
        <v>33013004710000</v>
      </c>
      <c r="B1855">
        <v>2012</v>
      </c>
      <c r="C1855">
        <v>12158</v>
      </c>
      <c r="D1855">
        <v>596</v>
      </c>
      <c r="E1855">
        <v>343</v>
      </c>
      <c r="F1855">
        <v>5910</v>
      </c>
    </row>
    <row r="1856" spans="1:6">
      <c r="A1856" s="105">
        <v>33013004820000</v>
      </c>
      <c r="B1856">
        <v>2012</v>
      </c>
      <c r="C1856">
        <v>5484</v>
      </c>
      <c r="D1856">
        <v>957</v>
      </c>
      <c r="E1856">
        <v>443</v>
      </c>
      <c r="F1856">
        <v>6098</v>
      </c>
    </row>
    <row r="1857" spans="1:6">
      <c r="A1857" s="105">
        <v>33013004860000</v>
      </c>
      <c r="B1857">
        <v>2012</v>
      </c>
      <c r="C1857">
        <v>4845</v>
      </c>
      <c r="D1857">
        <v>703</v>
      </c>
      <c r="E1857">
        <v>0</v>
      </c>
      <c r="F1857">
        <v>6130</v>
      </c>
    </row>
    <row r="1858" spans="1:6">
      <c r="A1858" s="105">
        <v>33013004880000</v>
      </c>
      <c r="B1858">
        <v>2012</v>
      </c>
      <c r="C1858">
        <v>719</v>
      </c>
      <c r="D1858">
        <v>387</v>
      </c>
      <c r="E1858">
        <v>269</v>
      </c>
      <c r="F1858">
        <v>5905</v>
      </c>
    </row>
    <row r="1859" spans="1:6">
      <c r="A1859" s="105">
        <v>33013004920000</v>
      </c>
      <c r="B1859">
        <v>2012</v>
      </c>
      <c r="C1859">
        <v>924</v>
      </c>
      <c r="D1859">
        <v>2252</v>
      </c>
      <c r="E1859">
        <v>2609</v>
      </c>
      <c r="F1859">
        <v>5835</v>
      </c>
    </row>
    <row r="1860" spans="1:6">
      <c r="A1860" s="105">
        <v>33013004980000</v>
      </c>
      <c r="B1860">
        <v>2012</v>
      </c>
      <c r="C1860">
        <v>922</v>
      </c>
      <c r="D1860">
        <v>285</v>
      </c>
      <c r="E1860">
        <v>132</v>
      </c>
      <c r="F1860">
        <v>6125</v>
      </c>
    </row>
    <row r="1861" spans="1:6">
      <c r="A1861" s="105">
        <v>33013005020000</v>
      </c>
      <c r="B1861">
        <v>2012</v>
      </c>
      <c r="C1861">
        <v>6707</v>
      </c>
      <c r="D1861">
        <v>1725</v>
      </c>
      <c r="E1861">
        <v>13484</v>
      </c>
      <c r="F1861">
        <v>6820</v>
      </c>
    </row>
    <row r="1862" spans="1:6">
      <c r="A1862" s="105">
        <v>33013005050000</v>
      </c>
      <c r="B1862">
        <v>2012</v>
      </c>
      <c r="C1862">
        <v>1265</v>
      </c>
      <c r="D1862">
        <v>23</v>
      </c>
      <c r="E1862">
        <v>60</v>
      </c>
      <c r="F1862">
        <v>6100</v>
      </c>
    </row>
    <row r="1863" spans="1:6">
      <c r="A1863" s="105">
        <v>33013005280000</v>
      </c>
      <c r="B1863">
        <v>2012</v>
      </c>
      <c r="C1863">
        <v>7909</v>
      </c>
      <c r="D1863">
        <v>629</v>
      </c>
      <c r="E1863">
        <v>1575</v>
      </c>
      <c r="F1863">
        <v>6336</v>
      </c>
    </row>
    <row r="1864" spans="1:6">
      <c r="A1864" s="105">
        <v>33013005290000</v>
      </c>
      <c r="B1864">
        <v>2012</v>
      </c>
      <c r="C1864">
        <v>99</v>
      </c>
      <c r="D1864">
        <v>322</v>
      </c>
      <c r="E1864">
        <v>302</v>
      </c>
      <c r="F1864">
        <v>5870</v>
      </c>
    </row>
    <row r="1865" spans="1:6">
      <c r="A1865" s="105">
        <v>33013005410000</v>
      </c>
      <c r="B1865">
        <v>2012</v>
      </c>
      <c r="C1865">
        <v>1062</v>
      </c>
      <c r="D1865">
        <v>1840</v>
      </c>
      <c r="E1865">
        <v>1746</v>
      </c>
      <c r="F1865">
        <v>5820</v>
      </c>
    </row>
    <row r="1866" spans="1:6">
      <c r="A1866" s="105">
        <v>33013005420000</v>
      </c>
      <c r="B1866">
        <v>2012</v>
      </c>
      <c r="C1866">
        <v>0</v>
      </c>
      <c r="D1866">
        <v>52</v>
      </c>
      <c r="E1866">
        <v>57</v>
      </c>
      <c r="F1866">
        <v>6020</v>
      </c>
    </row>
    <row r="1867" spans="1:6">
      <c r="A1867" s="105">
        <v>33013005500000</v>
      </c>
      <c r="B1867">
        <v>2012</v>
      </c>
      <c r="C1867">
        <v>0</v>
      </c>
      <c r="D1867">
        <v>1515</v>
      </c>
      <c r="E1867">
        <v>671</v>
      </c>
      <c r="F1867">
        <v>5635</v>
      </c>
    </row>
    <row r="1868" spans="1:6">
      <c r="A1868" s="105">
        <v>33013005570000</v>
      </c>
      <c r="B1868">
        <v>2012</v>
      </c>
      <c r="C1868">
        <v>1335</v>
      </c>
      <c r="D1868">
        <v>431</v>
      </c>
      <c r="E1868">
        <v>328</v>
      </c>
      <c r="F1868">
        <v>6010</v>
      </c>
    </row>
    <row r="1869" spans="1:6">
      <c r="A1869" s="105">
        <v>33013005710000</v>
      </c>
      <c r="B1869">
        <v>2012</v>
      </c>
      <c r="C1869">
        <v>597</v>
      </c>
      <c r="D1869">
        <v>388</v>
      </c>
      <c r="E1869">
        <v>390</v>
      </c>
      <c r="F1869">
        <v>5817</v>
      </c>
    </row>
    <row r="1870" spans="1:6">
      <c r="A1870" s="105">
        <v>33013005720000</v>
      </c>
      <c r="B1870">
        <v>2012</v>
      </c>
      <c r="C1870">
        <v>243</v>
      </c>
      <c r="D1870">
        <v>297</v>
      </c>
      <c r="E1870">
        <v>6064</v>
      </c>
      <c r="F1870">
        <v>6500</v>
      </c>
    </row>
    <row r="1871" spans="1:6">
      <c r="A1871" s="105">
        <v>33013005750000</v>
      </c>
      <c r="B1871">
        <v>2012</v>
      </c>
      <c r="C1871">
        <v>849</v>
      </c>
      <c r="D1871">
        <v>784</v>
      </c>
      <c r="E1871">
        <v>710</v>
      </c>
      <c r="F1871">
        <v>5790</v>
      </c>
    </row>
    <row r="1872" spans="1:6">
      <c r="A1872" s="105">
        <v>33013005860000</v>
      </c>
      <c r="B1872">
        <v>2012</v>
      </c>
      <c r="C1872">
        <v>0</v>
      </c>
      <c r="D1872">
        <v>367</v>
      </c>
      <c r="E1872">
        <v>6002</v>
      </c>
      <c r="F1872">
        <v>7290</v>
      </c>
    </row>
    <row r="1873" spans="1:6">
      <c r="A1873" s="105">
        <v>33013005990000</v>
      </c>
      <c r="B1873">
        <v>2012</v>
      </c>
      <c r="C1873">
        <v>0</v>
      </c>
      <c r="D1873">
        <v>0</v>
      </c>
      <c r="E1873">
        <v>0</v>
      </c>
      <c r="F1873">
        <v>6523</v>
      </c>
    </row>
    <row r="1874" spans="1:6">
      <c r="A1874" s="105">
        <v>33013006140000</v>
      </c>
      <c r="B1874">
        <v>2012</v>
      </c>
      <c r="C1874">
        <v>821</v>
      </c>
      <c r="D1874">
        <v>720</v>
      </c>
      <c r="E1874">
        <v>704</v>
      </c>
      <c r="F1874">
        <v>5790</v>
      </c>
    </row>
    <row r="1875" spans="1:6">
      <c r="A1875" s="105">
        <v>33013006240000</v>
      </c>
      <c r="B1875">
        <v>2012</v>
      </c>
      <c r="C1875">
        <v>2137</v>
      </c>
      <c r="D1875">
        <v>222</v>
      </c>
      <c r="E1875">
        <v>308</v>
      </c>
      <c r="F1875">
        <v>6012</v>
      </c>
    </row>
    <row r="1876" spans="1:6">
      <c r="A1876" s="105">
        <v>33013006280000</v>
      </c>
      <c r="B1876">
        <v>2012</v>
      </c>
      <c r="C1876">
        <v>296</v>
      </c>
      <c r="D1876">
        <v>1343</v>
      </c>
      <c r="E1876">
        <v>3715</v>
      </c>
      <c r="F1876">
        <v>7195</v>
      </c>
    </row>
    <row r="1877" spans="1:6">
      <c r="A1877" s="105">
        <v>33013006390000</v>
      </c>
      <c r="B1877">
        <v>2012</v>
      </c>
      <c r="C1877">
        <v>2146</v>
      </c>
      <c r="D1877">
        <v>575</v>
      </c>
      <c r="E1877">
        <v>9594</v>
      </c>
      <c r="F1877">
        <v>6900</v>
      </c>
    </row>
    <row r="1878" spans="1:6">
      <c r="A1878" s="105">
        <v>33013006430000</v>
      </c>
      <c r="B1878">
        <v>2012</v>
      </c>
      <c r="C1878">
        <v>4221</v>
      </c>
      <c r="D1878">
        <v>1144</v>
      </c>
      <c r="E1878">
        <v>6709</v>
      </c>
      <c r="F1878">
        <v>7300</v>
      </c>
    </row>
    <row r="1879" spans="1:6">
      <c r="A1879" s="105">
        <v>33013006450000</v>
      </c>
      <c r="B1879">
        <v>2012</v>
      </c>
      <c r="C1879">
        <v>9322</v>
      </c>
      <c r="D1879">
        <v>1387</v>
      </c>
      <c r="E1879">
        <v>1459</v>
      </c>
      <c r="F1879">
        <v>6420</v>
      </c>
    </row>
    <row r="1880" spans="1:6">
      <c r="A1880" s="105">
        <v>33013006490000</v>
      </c>
      <c r="B1880">
        <v>2012</v>
      </c>
      <c r="C1880">
        <v>5222</v>
      </c>
      <c r="D1880">
        <v>1318</v>
      </c>
      <c r="E1880">
        <v>43006</v>
      </c>
      <c r="F1880">
        <v>8240</v>
      </c>
    </row>
    <row r="1881" spans="1:6">
      <c r="A1881" s="105">
        <v>33013006500000</v>
      </c>
      <c r="B1881">
        <v>2012</v>
      </c>
      <c r="C1881">
        <v>6</v>
      </c>
      <c r="D1881">
        <v>14</v>
      </c>
      <c r="E1881">
        <v>6</v>
      </c>
      <c r="F1881">
        <v>6099</v>
      </c>
    </row>
    <row r="1882" spans="1:6">
      <c r="A1882" s="105">
        <v>33013006540000</v>
      </c>
      <c r="B1882">
        <v>2012</v>
      </c>
      <c r="C1882">
        <v>0</v>
      </c>
      <c r="D1882">
        <v>582</v>
      </c>
      <c r="E1882">
        <v>1608</v>
      </c>
      <c r="F1882">
        <v>7114</v>
      </c>
    </row>
    <row r="1883" spans="1:6">
      <c r="A1883" s="105">
        <v>33013006580000</v>
      </c>
      <c r="B1883">
        <v>2012</v>
      </c>
      <c r="C1883">
        <v>7329</v>
      </c>
      <c r="D1883">
        <v>1420</v>
      </c>
      <c r="E1883">
        <v>69377</v>
      </c>
      <c r="F1883">
        <v>8490</v>
      </c>
    </row>
    <row r="1884" spans="1:6">
      <c r="A1884" s="105">
        <v>33013006620000</v>
      </c>
      <c r="B1884">
        <v>2012</v>
      </c>
      <c r="C1884">
        <v>0</v>
      </c>
      <c r="D1884">
        <v>1772</v>
      </c>
      <c r="E1884">
        <v>2495</v>
      </c>
      <c r="F1884">
        <v>7200</v>
      </c>
    </row>
    <row r="1885" spans="1:6">
      <c r="A1885" s="105">
        <v>33013006660000</v>
      </c>
      <c r="B1885">
        <v>2012</v>
      </c>
      <c r="C1885">
        <v>663</v>
      </c>
      <c r="D1885">
        <v>604</v>
      </c>
      <c r="E1885">
        <v>6617</v>
      </c>
      <c r="F1885">
        <v>6600</v>
      </c>
    </row>
    <row r="1886" spans="1:6">
      <c r="A1886" s="105">
        <v>33013006680000</v>
      </c>
      <c r="B1886">
        <v>2012</v>
      </c>
      <c r="C1886">
        <v>3526</v>
      </c>
      <c r="D1886">
        <v>302</v>
      </c>
      <c r="E1886">
        <v>188</v>
      </c>
      <c r="F1886">
        <v>6520</v>
      </c>
    </row>
    <row r="1887" spans="1:6">
      <c r="A1887" s="105">
        <v>33013006710000</v>
      </c>
      <c r="B1887">
        <v>2012</v>
      </c>
      <c r="C1887">
        <v>6135</v>
      </c>
      <c r="D1887">
        <v>144</v>
      </c>
      <c r="E1887">
        <v>232</v>
      </c>
      <c r="F1887">
        <v>6465</v>
      </c>
    </row>
    <row r="1888" spans="1:6">
      <c r="A1888" s="105">
        <v>33013006730000</v>
      </c>
      <c r="B1888">
        <v>2012</v>
      </c>
      <c r="C1888">
        <v>8217</v>
      </c>
      <c r="D1888">
        <v>414</v>
      </c>
      <c r="E1888">
        <v>266</v>
      </c>
      <c r="F1888">
        <v>6420</v>
      </c>
    </row>
    <row r="1889" spans="1:6">
      <c r="A1889" s="105">
        <v>33013006760000</v>
      </c>
      <c r="B1889">
        <v>2012</v>
      </c>
      <c r="C1889">
        <v>0</v>
      </c>
      <c r="D1889">
        <v>0</v>
      </c>
      <c r="E1889">
        <v>0</v>
      </c>
      <c r="F1889">
        <v>6586</v>
      </c>
    </row>
    <row r="1890" spans="1:6">
      <c r="A1890" s="105">
        <v>33013006770000</v>
      </c>
      <c r="B1890">
        <v>2012</v>
      </c>
      <c r="C1890">
        <v>0</v>
      </c>
      <c r="D1890">
        <v>0</v>
      </c>
      <c r="E1890">
        <v>0</v>
      </c>
      <c r="F1890">
        <v>6470</v>
      </c>
    </row>
    <row r="1891" spans="1:6">
      <c r="A1891" s="105">
        <v>33013006780000</v>
      </c>
      <c r="B1891">
        <v>2012</v>
      </c>
      <c r="C1891">
        <v>4362</v>
      </c>
      <c r="D1891">
        <v>1034</v>
      </c>
      <c r="E1891">
        <v>23652</v>
      </c>
      <c r="F1891">
        <v>6461</v>
      </c>
    </row>
    <row r="1892" spans="1:6">
      <c r="A1892" s="105">
        <v>33013006840000</v>
      </c>
      <c r="B1892">
        <v>2012</v>
      </c>
      <c r="C1892">
        <v>4943</v>
      </c>
      <c r="D1892">
        <v>55</v>
      </c>
      <c r="E1892">
        <v>58</v>
      </c>
      <c r="F1892">
        <v>6453</v>
      </c>
    </row>
    <row r="1893" spans="1:6">
      <c r="A1893" s="105">
        <v>33013006860000</v>
      </c>
      <c r="B1893">
        <v>2012</v>
      </c>
      <c r="C1893">
        <v>5266</v>
      </c>
      <c r="D1893">
        <v>865</v>
      </c>
      <c r="E1893">
        <v>268</v>
      </c>
      <c r="F1893">
        <v>6336</v>
      </c>
    </row>
    <row r="1894" spans="1:6">
      <c r="A1894" s="105">
        <v>33013006870000</v>
      </c>
      <c r="B1894">
        <v>2012</v>
      </c>
      <c r="C1894">
        <v>129</v>
      </c>
      <c r="D1894">
        <v>1</v>
      </c>
      <c r="E1894">
        <v>0</v>
      </c>
      <c r="F1894">
        <v>6438</v>
      </c>
    </row>
    <row r="1895" spans="1:6">
      <c r="A1895" s="105">
        <v>33013006890000</v>
      </c>
      <c r="B1895">
        <v>2012</v>
      </c>
      <c r="C1895">
        <v>4761</v>
      </c>
      <c r="D1895">
        <v>0</v>
      </c>
      <c r="E1895">
        <v>0</v>
      </c>
      <c r="F1895">
        <v>6394</v>
      </c>
    </row>
    <row r="1896" spans="1:6">
      <c r="A1896" s="105">
        <v>33013006900000</v>
      </c>
      <c r="B1896">
        <v>2012</v>
      </c>
      <c r="C1896">
        <v>6473</v>
      </c>
      <c r="D1896">
        <v>737</v>
      </c>
      <c r="E1896">
        <v>1477</v>
      </c>
      <c r="F1896">
        <v>6461</v>
      </c>
    </row>
    <row r="1897" spans="1:6">
      <c r="A1897" s="105">
        <v>33013006910000</v>
      </c>
      <c r="B1897">
        <v>2012</v>
      </c>
      <c r="C1897">
        <v>4114</v>
      </c>
      <c r="D1897">
        <v>1207</v>
      </c>
      <c r="E1897">
        <v>125</v>
      </c>
      <c r="F1897">
        <v>8362</v>
      </c>
    </row>
    <row r="1898" spans="1:6">
      <c r="A1898" s="105">
        <v>33013007070000</v>
      </c>
      <c r="B1898">
        <v>2012</v>
      </c>
      <c r="C1898">
        <v>1295</v>
      </c>
      <c r="D1898">
        <v>1143</v>
      </c>
      <c r="E1898">
        <v>8168</v>
      </c>
      <c r="F1898">
        <v>6591</v>
      </c>
    </row>
    <row r="1899" spans="1:6">
      <c r="A1899" s="105">
        <v>33013007190000</v>
      </c>
      <c r="B1899">
        <v>2012</v>
      </c>
      <c r="C1899">
        <v>4207</v>
      </c>
      <c r="D1899">
        <v>417</v>
      </c>
      <c r="E1899">
        <v>3614</v>
      </c>
      <c r="F1899">
        <v>6481</v>
      </c>
    </row>
    <row r="1900" spans="1:6">
      <c r="A1900" s="105">
        <v>33013007220000</v>
      </c>
      <c r="B1900">
        <v>2012</v>
      </c>
      <c r="C1900">
        <v>0</v>
      </c>
      <c r="D1900">
        <v>980</v>
      </c>
      <c r="E1900">
        <v>0</v>
      </c>
      <c r="F1900">
        <v>12400</v>
      </c>
    </row>
    <row r="1901" spans="1:6">
      <c r="A1901" s="105">
        <v>33013007260000</v>
      </c>
      <c r="B1901">
        <v>2012</v>
      </c>
      <c r="C1901">
        <v>0</v>
      </c>
      <c r="D1901">
        <v>0</v>
      </c>
      <c r="E1901">
        <v>0</v>
      </c>
      <c r="F1901">
        <v>8782</v>
      </c>
    </row>
    <row r="1902" spans="1:6">
      <c r="A1902" s="105">
        <v>33013007290000</v>
      </c>
      <c r="B1902">
        <v>2012</v>
      </c>
      <c r="C1902">
        <v>7954</v>
      </c>
      <c r="D1902">
        <v>1578</v>
      </c>
      <c r="E1902">
        <v>82552</v>
      </c>
      <c r="F1902">
        <v>7882</v>
      </c>
    </row>
    <row r="1903" spans="1:6">
      <c r="A1903" s="105">
        <v>33013007320000</v>
      </c>
      <c r="B1903">
        <v>2012</v>
      </c>
      <c r="C1903">
        <v>714</v>
      </c>
      <c r="D1903">
        <v>473</v>
      </c>
      <c r="E1903">
        <v>435</v>
      </c>
      <c r="F1903">
        <v>5800</v>
      </c>
    </row>
    <row r="1904" spans="1:6">
      <c r="A1904" s="105">
        <v>33013007340000</v>
      </c>
      <c r="B1904">
        <v>2012</v>
      </c>
      <c r="C1904">
        <v>6</v>
      </c>
      <c r="D1904">
        <v>15</v>
      </c>
      <c r="E1904">
        <v>9298</v>
      </c>
      <c r="F1904">
        <v>5890</v>
      </c>
    </row>
    <row r="1905" spans="1:6">
      <c r="A1905" s="105">
        <v>33013007390000</v>
      </c>
      <c r="B1905">
        <v>2012</v>
      </c>
      <c r="C1905">
        <v>5749</v>
      </c>
      <c r="D1905">
        <v>754</v>
      </c>
      <c r="E1905">
        <v>692</v>
      </c>
      <c r="F1905">
        <v>6321</v>
      </c>
    </row>
    <row r="1906" spans="1:6">
      <c r="A1906" s="105">
        <v>33013007490000</v>
      </c>
      <c r="B1906">
        <v>2012</v>
      </c>
      <c r="C1906">
        <v>13008</v>
      </c>
      <c r="D1906">
        <v>12996</v>
      </c>
      <c r="E1906">
        <v>5091</v>
      </c>
      <c r="F1906">
        <v>12250</v>
      </c>
    </row>
    <row r="1907" spans="1:6">
      <c r="A1907" s="105">
        <v>33013007510000</v>
      </c>
      <c r="B1907">
        <v>2012</v>
      </c>
      <c r="C1907">
        <v>5500</v>
      </c>
      <c r="D1907">
        <v>1379</v>
      </c>
      <c r="E1907">
        <v>3457</v>
      </c>
      <c r="F1907">
        <v>6660</v>
      </c>
    </row>
    <row r="1908" spans="1:6">
      <c r="A1908" s="105">
        <v>33013007520000</v>
      </c>
      <c r="B1908">
        <v>2012</v>
      </c>
      <c r="C1908">
        <v>908</v>
      </c>
      <c r="D1908">
        <v>111</v>
      </c>
      <c r="E1908">
        <v>194</v>
      </c>
      <c r="F1908">
        <v>5845</v>
      </c>
    </row>
    <row r="1909" spans="1:6">
      <c r="A1909" s="105">
        <v>33013007540000</v>
      </c>
      <c r="B1909">
        <v>2012</v>
      </c>
      <c r="C1909">
        <v>1670</v>
      </c>
      <c r="D1909">
        <v>1056</v>
      </c>
      <c r="E1909">
        <v>664</v>
      </c>
      <c r="F1909">
        <v>6049</v>
      </c>
    </row>
    <row r="1910" spans="1:6">
      <c r="A1910" s="105">
        <v>33013007570000</v>
      </c>
      <c r="B1910">
        <v>2012</v>
      </c>
      <c r="C1910">
        <v>474</v>
      </c>
      <c r="D1910">
        <v>199</v>
      </c>
      <c r="E1910">
        <v>765</v>
      </c>
      <c r="F1910">
        <v>5755</v>
      </c>
    </row>
    <row r="1911" spans="1:6">
      <c r="A1911" s="105">
        <v>33013007580000</v>
      </c>
      <c r="B1911">
        <v>2012</v>
      </c>
      <c r="C1911">
        <v>5658</v>
      </c>
      <c r="D1911">
        <v>394</v>
      </c>
      <c r="E1911">
        <v>1263</v>
      </c>
      <c r="F1911">
        <v>6028</v>
      </c>
    </row>
    <row r="1912" spans="1:6">
      <c r="A1912" s="105">
        <v>33013007590000</v>
      </c>
      <c r="B1912">
        <v>2012</v>
      </c>
      <c r="C1912">
        <v>0</v>
      </c>
      <c r="D1912">
        <v>1395</v>
      </c>
      <c r="E1912">
        <v>809</v>
      </c>
      <c r="F1912">
        <v>5790</v>
      </c>
    </row>
    <row r="1913" spans="1:6">
      <c r="A1913" s="105">
        <v>33013007610000</v>
      </c>
      <c r="B1913">
        <v>2012</v>
      </c>
      <c r="C1913">
        <v>2911</v>
      </c>
      <c r="D1913">
        <v>1057</v>
      </c>
      <c r="E1913">
        <v>2098</v>
      </c>
      <c r="F1913">
        <v>6697</v>
      </c>
    </row>
    <row r="1914" spans="1:6">
      <c r="A1914" s="105">
        <v>33013007620000</v>
      </c>
      <c r="B1914">
        <v>2012</v>
      </c>
      <c r="C1914">
        <v>4197</v>
      </c>
      <c r="D1914">
        <v>308</v>
      </c>
      <c r="E1914">
        <v>944</v>
      </c>
      <c r="F1914">
        <v>6025</v>
      </c>
    </row>
    <row r="1915" spans="1:6">
      <c r="A1915" s="105">
        <v>33013007660000</v>
      </c>
      <c r="B1915">
        <v>2012</v>
      </c>
      <c r="C1915">
        <v>11882</v>
      </c>
      <c r="D1915">
        <v>305</v>
      </c>
      <c r="E1915">
        <v>2184</v>
      </c>
      <c r="F1915">
        <v>6150</v>
      </c>
    </row>
    <row r="1916" spans="1:6">
      <c r="A1916" s="105">
        <v>33013007850000</v>
      </c>
      <c r="B1916">
        <v>2012</v>
      </c>
      <c r="C1916">
        <v>0</v>
      </c>
      <c r="D1916">
        <v>952</v>
      </c>
      <c r="E1916">
        <v>580</v>
      </c>
      <c r="F1916">
        <v>5775</v>
      </c>
    </row>
    <row r="1917" spans="1:6">
      <c r="A1917" s="105">
        <v>33013007860000</v>
      </c>
      <c r="B1917">
        <v>2012</v>
      </c>
      <c r="C1917">
        <v>218</v>
      </c>
      <c r="D1917">
        <v>308</v>
      </c>
      <c r="E1917">
        <v>539</v>
      </c>
      <c r="F1917">
        <v>5563</v>
      </c>
    </row>
    <row r="1918" spans="1:6">
      <c r="A1918" s="105">
        <v>33013007890000</v>
      </c>
      <c r="B1918">
        <v>2012</v>
      </c>
      <c r="C1918">
        <v>0</v>
      </c>
      <c r="D1918">
        <v>45</v>
      </c>
      <c r="E1918">
        <v>8733</v>
      </c>
      <c r="F1918">
        <v>6990</v>
      </c>
    </row>
    <row r="1919" spans="1:6">
      <c r="A1919" s="105">
        <v>33013007900000</v>
      </c>
      <c r="B1919">
        <v>2012</v>
      </c>
      <c r="C1919">
        <v>320</v>
      </c>
      <c r="D1919">
        <v>7</v>
      </c>
      <c r="E1919">
        <v>25</v>
      </c>
      <c r="F1919">
        <v>6465</v>
      </c>
    </row>
    <row r="1920" spans="1:6">
      <c r="A1920" s="105">
        <v>33013007930000</v>
      </c>
      <c r="B1920">
        <v>2012</v>
      </c>
      <c r="C1920">
        <v>1853</v>
      </c>
      <c r="D1920">
        <v>927</v>
      </c>
      <c r="E1920">
        <v>8493</v>
      </c>
      <c r="F1920">
        <v>6850</v>
      </c>
    </row>
    <row r="1921" spans="1:6">
      <c r="A1921" s="105">
        <v>33013008120000</v>
      </c>
      <c r="B1921">
        <v>2012</v>
      </c>
      <c r="C1921">
        <v>0</v>
      </c>
      <c r="D1921">
        <v>0</v>
      </c>
      <c r="E1921">
        <v>0</v>
      </c>
      <c r="F1921">
        <v>6585</v>
      </c>
    </row>
    <row r="1922" spans="1:6">
      <c r="A1922" s="105">
        <v>33013008160000</v>
      </c>
      <c r="B1922">
        <v>2012</v>
      </c>
      <c r="C1922">
        <v>1802</v>
      </c>
      <c r="D1922">
        <v>3409</v>
      </c>
      <c r="E1922">
        <v>28838</v>
      </c>
      <c r="F1922">
        <v>6934</v>
      </c>
    </row>
    <row r="1923" spans="1:6">
      <c r="A1923" s="105">
        <v>33013008230000</v>
      </c>
      <c r="B1923">
        <v>2012</v>
      </c>
      <c r="C1923">
        <v>0</v>
      </c>
      <c r="D1923">
        <v>0</v>
      </c>
      <c r="E1923">
        <v>0</v>
      </c>
      <c r="F1923">
        <v>7075</v>
      </c>
    </row>
    <row r="1924" spans="1:6">
      <c r="A1924" s="105">
        <v>33013008320000</v>
      </c>
      <c r="B1924">
        <v>2012</v>
      </c>
      <c r="C1924">
        <v>1398</v>
      </c>
      <c r="D1924">
        <v>1547</v>
      </c>
      <c r="E1924">
        <v>5976</v>
      </c>
      <c r="F1924">
        <v>7295</v>
      </c>
    </row>
    <row r="1925" spans="1:6">
      <c r="A1925" s="105">
        <v>33013008370000</v>
      </c>
      <c r="B1925">
        <v>2012</v>
      </c>
      <c r="C1925">
        <v>8336</v>
      </c>
      <c r="D1925">
        <v>698</v>
      </c>
      <c r="E1925">
        <v>1492</v>
      </c>
      <c r="F1925">
        <v>6360</v>
      </c>
    </row>
    <row r="1926" spans="1:6">
      <c r="A1926" s="105">
        <v>33013008440000</v>
      </c>
      <c r="B1926">
        <v>2012</v>
      </c>
      <c r="C1926">
        <v>1812</v>
      </c>
      <c r="D1926">
        <v>193</v>
      </c>
      <c r="E1926">
        <v>862</v>
      </c>
      <c r="F1926">
        <v>6300</v>
      </c>
    </row>
    <row r="1927" spans="1:6">
      <c r="A1927" s="105">
        <v>33013008450000</v>
      </c>
      <c r="B1927">
        <v>2012</v>
      </c>
      <c r="C1927">
        <v>3690</v>
      </c>
      <c r="D1927">
        <v>3826</v>
      </c>
      <c r="E1927">
        <v>12505</v>
      </c>
      <c r="F1927">
        <v>6750</v>
      </c>
    </row>
    <row r="1928" spans="1:6">
      <c r="A1928" s="105">
        <v>33013008470000</v>
      </c>
      <c r="B1928">
        <v>2012</v>
      </c>
      <c r="C1928">
        <v>3497</v>
      </c>
      <c r="D1928">
        <v>848</v>
      </c>
      <c r="E1928">
        <v>5926</v>
      </c>
      <c r="F1928">
        <v>6765</v>
      </c>
    </row>
    <row r="1929" spans="1:6">
      <c r="A1929" s="105">
        <v>33013008540000</v>
      </c>
      <c r="B1929">
        <v>2012</v>
      </c>
      <c r="C1929">
        <v>3206</v>
      </c>
      <c r="D1929">
        <v>1832</v>
      </c>
      <c r="E1929">
        <v>1715</v>
      </c>
      <c r="F1929">
        <v>6050</v>
      </c>
    </row>
    <row r="1930" spans="1:6">
      <c r="A1930" s="105">
        <v>33013008550000</v>
      </c>
      <c r="B1930">
        <v>2012</v>
      </c>
      <c r="C1930">
        <v>11706</v>
      </c>
      <c r="D1930">
        <v>807</v>
      </c>
      <c r="E1930">
        <v>422</v>
      </c>
      <c r="F1930">
        <v>6025</v>
      </c>
    </row>
    <row r="1931" spans="1:6">
      <c r="A1931" s="105">
        <v>33013008560000</v>
      </c>
      <c r="B1931">
        <v>2012</v>
      </c>
      <c r="C1931">
        <v>6871</v>
      </c>
      <c r="D1931">
        <v>662</v>
      </c>
      <c r="E1931">
        <v>2479</v>
      </c>
      <c r="F1931">
        <v>6341</v>
      </c>
    </row>
    <row r="1932" spans="1:6">
      <c r="A1932" s="105">
        <v>33013008570000</v>
      </c>
      <c r="B1932">
        <v>2012</v>
      </c>
      <c r="C1932">
        <v>199</v>
      </c>
      <c r="D1932">
        <v>1103</v>
      </c>
      <c r="E1932">
        <v>2037</v>
      </c>
      <c r="F1932">
        <v>8118</v>
      </c>
    </row>
    <row r="1933" spans="1:6">
      <c r="A1933" s="105">
        <v>33013008690000</v>
      </c>
      <c r="B1933">
        <v>2012</v>
      </c>
      <c r="C1933">
        <v>1370</v>
      </c>
      <c r="D1933">
        <v>644</v>
      </c>
      <c r="E1933">
        <v>11145</v>
      </c>
      <c r="F1933">
        <v>10930</v>
      </c>
    </row>
    <row r="1934" spans="1:6">
      <c r="A1934" s="105">
        <v>33013008700000</v>
      </c>
      <c r="B1934">
        <v>2012</v>
      </c>
      <c r="C1934">
        <v>4093</v>
      </c>
      <c r="D1934">
        <v>1147</v>
      </c>
      <c r="E1934">
        <v>8219</v>
      </c>
      <c r="F1934">
        <v>7008</v>
      </c>
    </row>
    <row r="1935" spans="1:6">
      <c r="A1935" s="105">
        <v>33013008710000</v>
      </c>
      <c r="B1935">
        <v>2012</v>
      </c>
      <c r="C1935">
        <v>3559</v>
      </c>
      <c r="D1935">
        <v>805</v>
      </c>
      <c r="E1935">
        <v>9892</v>
      </c>
      <c r="F1935">
        <v>6738</v>
      </c>
    </row>
    <row r="1936" spans="1:6">
      <c r="A1936" s="105">
        <v>33013008870000</v>
      </c>
      <c r="B1936">
        <v>2012</v>
      </c>
      <c r="C1936">
        <v>1537</v>
      </c>
      <c r="D1936">
        <v>879</v>
      </c>
      <c r="E1936">
        <v>4561</v>
      </c>
      <c r="F1936">
        <v>5966</v>
      </c>
    </row>
    <row r="1937" spans="1:6">
      <c r="A1937" s="105">
        <v>33013008890000</v>
      </c>
      <c r="B1937">
        <v>2012</v>
      </c>
      <c r="C1937">
        <v>14597</v>
      </c>
      <c r="D1937">
        <v>1974</v>
      </c>
      <c r="E1937">
        <v>6829</v>
      </c>
      <c r="F1937">
        <v>6325</v>
      </c>
    </row>
    <row r="1938" spans="1:6">
      <c r="A1938" s="105">
        <v>33013008920000</v>
      </c>
      <c r="B1938">
        <v>2012</v>
      </c>
      <c r="C1938">
        <v>4318</v>
      </c>
      <c r="D1938">
        <v>172</v>
      </c>
      <c r="E1938">
        <v>355</v>
      </c>
      <c r="F1938">
        <v>6470</v>
      </c>
    </row>
    <row r="1939" spans="1:6">
      <c r="A1939" s="105">
        <v>33013008930000</v>
      </c>
      <c r="B1939">
        <v>2012</v>
      </c>
      <c r="C1939">
        <v>18595</v>
      </c>
      <c r="D1939">
        <v>2449</v>
      </c>
      <c r="E1939">
        <v>5030</v>
      </c>
      <c r="F1939">
        <v>6365</v>
      </c>
    </row>
    <row r="1940" spans="1:6">
      <c r="A1940" s="105">
        <v>33013008940000</v>
      </c>
      <c r="B1940">
        <v>2012</v>
      </c>
      <c r="C1940">
        <v>0</v>
      </c>
      <c r="D1940">
        <v>5</v>
      </c>
      <c r="E1940">
        <v>1942</v>
      </c>
      <c r="F1940">
        <v>8175</v>
      </c>
    </row>
    <row r="1941" spans="1:6">
      <c r="A1941" s="105">
        <v>33013008950000</v>
      </c>
      <c r="B1941">
        <v>2012</v>
      </c>
      <c r="C1941">
        <v>1552</v>
      </c>
      <c r="D1941">
        <v>410</v>
      </c>
      <c r="E1941">
        <v>550</v>
      </c>
      <c r="F1941">
        <v>5925</v>
      </c>
    </row>
    <row r="1942" spans="1:6">
      <c r="A1942" s="105">
        <v>33013008980000</v>
      </c>
      <c r="B1942">
        <v>2012</v>
      </c>
      <c r="C1942">
        <v>0</v>
      </c>
      <c r="D1942">
        <v>1683</v>
      </c>
      <c r="E1942">
        <v>4702</v>
      </c>
      <c r="F1942">
        <v>5794</v>
      </c>
    </row>
    <row r="1943" spans="1:6">
      <c r="A1943" s="105">
        <v>33013008990000</v>
      </c>
      <c r="B1943">
        <v>2012</v>
      </c>
      <c r="C1943">
        <v>10376</v>
      </c>
      <c r="D1943">
        <v>2406</v>
      </c>
      <c r="E1943">
        <v>4696</v>
      </c>
      <c r="F1943">
        <v>6020</v>
      </c>
    </row>
    <row r="1944" spans="1:6">
      <c r="A1944" s="105">
        <v>33013009000000</v>
      </c>
      <c r="B1944">
        <v>2012</v>
      </c>
      <c r="C1944">
        <v>6995</v>
      </c>
      <c r="D1944">
        <v>1262</v>
      </c>
      <c r="E1944">
        <v>4000</v>
      </c>
      <c r="F1944">
        <v>7670</v>
      </c>
    </row>
    <row r="1945" spans="1:6">
      <c r="A1945" s="105">
        <v>33013009010000</v>
      </c>
      <c r="B1945">
        <v>2012</v>
      </c>
      <c r="C1945">
        <v>1610</v>
      </c>
      <c r="D1945">
        <v>1199</v>
      </c>
      <c r="E1945">
        <v>2732</v>
      </c>
      <c r="F1945">
        <v>5900</v>
      </c>
    </row>
    <row r="1946" spans="1:6">
      <c r="A1946" s="105">
        <v>33013009100000</v>
      </c>
      <c r="B1946">
        <v>2012</v>
      </c>
      <c r="C1946">
        <v>9270</v>
      </c>
      <c r="D1946">
        <v>914</v>
      </c>
      <c r="E1946">
        <v>3660</v>
      </c>
      <c r="F1946">
        <v>7608</v>
      </c>
    </row>
    <row r="1947" spans="1:6">
      <c r="A1947" s="105">
        <v>33013009170000</v>
      </c>
      <c r="B1947">
        <v>2012</v>
      </c>
      <c r="C1947">
        <v>0</v>
      </c>
      <c r="D1947">
        <v>0</v>
      </c>
      <c r="E1947">
        <v>0</v>
      </c>
      <c r="F1947">
        <v>5965</v>
      </c>
    </row>
    <row r="1948" spans="1:6">
      <c r="A1948" s="105">
        <v>33013009180000</v>
      </c>
      <c r="B1948">
        <v>2012</v>
      </c>
      <c r="C1948">
        <v>0</v>
      </c>
      <c r="D1948">
        <v>7</v>
      </c>
      <c r="E1948">
        <v>240</v>
      </c>
      <c r="F1948">
        <v>6200</v>
      </c>
    </row>
    <row r="1949" spans="1:6">
      <c r="A1949" s="105">
        <v>33013009200000</v>
      </c>
      <c r="B1949">
        <v>2012</v>
      </c>
      <c r="C1949">
        <v>0</v>
      </c>
      <c r="D1949">
        <v>51</v>
      </c>
      <c r="E1949">
        <v>0</v>
      </c>
      <c r="F1949">
        <v>7600</v>
      </c>
    </row>
    <row r="1950" spans="1:6">
      <c r="A1950" s="105">
        <v>33013009210000</v>
      </c>
      <c r="B1950">
        <v>2012</v>
      </c>
      <c r="C1950">
        <v>0</v>
      </c>
      <c r="D1950">
        <v>262</v>
      </c>
      <c r="E1950">
        <v>3066</v>
      </c>
      <c r="F1950">
        <v>6110</v>
      </c>
    </row>
    <row r="1951" spans="1:6">
      <c r="A1951" s="105">
        <v>33013009220000</v>
      </c>
      <c r="B1951">
        <v>2012</v>
      </c>
      <c r="C1951">
        <v>0</v>
      </c>
      <c r="D1951">
        <v>0</v>
      </c>
      <c r="E1951">
        <v>0</v>
      </c>
      <c r="F1951">
        <v>5950</v>
      </c>
    </row>
    <row r="1952" spans="1:6">
      <c r="A1952" s="105">
        <v>33013009240000</v>
      </c>
      <c r="B1952">
        <v>2012</v>
      </c>
      <c r="C1952">
        <v>0</v>
      </c>
      <c r="D1952">
        <v>52</v>
      </c>
      <c r="E1952">
        <v>136</v>
      </c>
      <c r="F1952">
        <v>5900</v>
      </c>
    </row>
    <row r="1953" spans="1:6">
      <c r="A1953" s="105">
        <v>33013009250000</v>
      </c>
      <c r="B1953">
        <v>2012</v>
      </c>
      <c r="C1953">
        <v>400</v>
      </c>
      <c r="D1953">
        <v>437</v>
      </c>
      <c r="E1953">
        <v>2728</v>
      </c>
      <c r="F1953">
        <v>5850</v>
      </c>
    </row>
    <row r="1954" spans="1:6">
      <c r="A1954" s="105">
        <v>33013009260000</v>
      </c>
      <c r="B1954">
        <v>2012</v>
      </c>
      <c r="C1954">
        <v>2350</v>
      </c>
      <c r="D1954">
        <v>1245</v>
      </c>
      <c r="E1954">
        <v>1855</v>
      </c>
      <c r="F1954">
        <v>7423</v>
      </c>
    </row>
    <row r="1955" spans="1:6">
      <c r="A1955" s="105">
        <v>33013009280000</v>
      </c>
      <c r="B1955">
        <v>2012</v>
      </c>
      <c r="C1955">
        <v>3744</v>
      </c>
      <c r="D1955">
        <v>334</v>
      </c>
      <c r="E1955">
        <v>1054</v>
      </c>
      <c r="F1955">
        <v>5950</v>
      </c>
    </row>
    <row r="1956" spans="1:6">
      <c r="A1956" s="105">
        <v>33013009290000</v>
      </c>
      <c r="B1956">
        <v>2012</v>
      </c>
      <c r="C1956">
        <v>1179</v>
      </c>
      <c r="D1956">
        <v>910</v>
      </c>
      <c r="E1956">
        <v>4121</v>
      </c>
      <c r="F1956">
        <v>7443</v>
      </c>
    </row>
    <row r="1957" spans="1:6">
      <c r="A1957" s="105">
        <v>33013009300000</v>
      </c>
      <c r="B1957">
        <v>2012</v>
      </c>
      <c r="C1957">
        <v>149</v>
      </c>
      <c r="D1957">
        <v>118</v>
      </c>
      <c r="E1957">
        <v>291</v>
      </c>
      <c r="F1957">
        <v>6000</v>
      </c>
    </row>
    <row r="1958" spans="1:6">
      <c r="A1958" s="105">
        <v>33013009310000</v>
      </c>
      <c r="B1958">
        <v>2012</v>
      </c>
      <c r="C1958">
        <v>1015</v>
      </c>
      <c r="D1958">
        <v>315</v>
      </c>
      <c r="E1958">
        <v>612</v>
      </c>
      <c r="F1958">
        <v>6520</v>
      </c>
    </row>
    <row r="1959" spans="1:6">
      <c r="A1959" s="105">
        <v>33013009350000</v>
      </c>
      <c r="B1959">
        <v>2012</v>
      </c>
      <c r="C1959">
        <v>5810</v>
      </c>
      <c r="D1959">
        <v>114</v>
      </c>
      <c r="E1959">
        <v>1830</v>
      </c>
      <c r="F1959">
        <v>7593</v>
      </c>
    </row>
    <row r="1960" spans="1:6">
      <c r="A1960" s="105">
        <v>33013009360000</v>
      </c>
      <c r="B1960">
        <v>2012</v>
      </c>
      <c r="C1960">
        <v>2031</v>
      </c>
      <c r="D1960">
        <v>725</v>
      </c>
      <c r="E1960">
        <v>1050</v>
      </c>
      <c r="F1960">
        <v>6010</v>
      </c>
    </row>
    <row r="1961" spans="1:6">
      <c r="A1961" s="105">
        <v>33013009390000</v>
      </c>
      <c r="B1961">
        <v>2012</v>
      </c>
      <c r="C1961">
        <v>1555</v>
      </c>
      <c r="D1961">
        <v>831</v>
      </c>
      <c r="E1961">
        <v>1059</v>
      </c>
      <c r="F1961">
        <v>7292</v>
      </c>
    </row>
    <row r="1962" spans="1:6">
      <c r="A1962" s="105">
        <v>33013009400000</v>
      </c>
      <c r="B1962">
        <v>2012</v>
      </c>
      <c r="C1962">
        <v>510</v>
      </c>
      <c r="D1962">
        <v>238</v>
      </c>
      <c r="E1962">
        <v>231</v>
      </c>
      <c r="F1962">
        <v>6025</v>
      </c>
    </row>
    <row r="1963" spans="1:6">
      <c r="A1963" s="105">
        <v>33013009430000</v>
      </c>
      <c r="B1963">
        <v>2012</v>
      </c>
      <c r="C1963">
        <v>0</v>
      </c>
      <c r="D1963">
        <v>1090</v>
      </c>
      <c r="E1963">
        <v>8084</v>
      </c>
      <c r="F1963">
        <v>6150</v>
      </c>
    </row>
    <row r="1964" spans="1:6">
      <c r="A1964" s="105">
        <v>33013009440000</v>
      </c>
      <c r="B1964">
        <v>2012</v>
      </c>
      <c r="C1964">
        <v>247</v>
      </c>
      <c r="D1964">
        <v>134</v>
      </c>
      <c r="E1964">
        <v>1125</v>
      </c>
      <c r="F1964">
        <v>6004</v>
      </c>
    </row>
    <row r="1965" spans="1:6">
      <c r="A1965" s="105">
        <v>33013009470000</v>
      </c>
      <c r="B1965">
        <v>2012</v>
      </c>
      <c r="C1965">
        <v>2557</v>
      </c>
      <c r="D1965">
        <v>193</v>
      </c>
      <c r="E1965">
        <v>960</v>
      </c>
      <c r="F1965">
        <v>5950</v>
      </c>
    </row>
    <row r="1966" spans="1:6">
      <c r="A1966" s="105">
        <v>33013009480000</v>
      </c>
      <c r="B1966">
        <v>2012</v>
      </c>
      <c r="C1966">
        <v>1704</v>
      </c>
      <c r="D1966">
        <v>504</v>
      </c>
      <c r="E1966">
        <v>1342</v>
      </c>
      <c r="F1966">
        <v>6050</v>
      </c>
    </row>
    <row r="1967" spans="1:6">
      <c r="A1967" s="105">
        <v>33013009490000</v>
      </c>
      <c r="B1967">
        <v>2012</v>
      </c>
      <c r="C1967">
        <v>0</v>
      </c>
      <c r="D1967">
        <v>0</v>
      </c>
      <c r="E1967">
        <v>0</v>
      </c>
      <c r="F1967">
        <v>6019</v>
      </c>
    </row>
    <row r="1968" spans="1:6">
      <c r="A1968" s="105">
        <v>33013009530000</v>
      </c>
      <c r="B1968">
        <v>2012</v>
      </c>
      <c r="C1968">
        <v>0</v>
      </c>
      <c r="D1968">
        <v>69</v>
      </c>
      <c r="E1968">
        <v>402</v>
      </c>
      <c r="F1968">
        <v>6000</v>
      </c>
    </row>
    <row r="1969" spans="1:6">
      <c r="A1969" s="105">
        <v>33013009540000</v>
      </c>
      <c r="B1969">
        <v>2012</v>
      </c>
      <c r="C1969">
        <v>0</v>
      </c>
      <c r="D1969">
        <v>7</v>
      </c>
      <c r="E1969">
        <v>12</v>
      </c>
      <c r="F1969">
        <v>6040</v>
      </c>
    </row>
    <row r="1970" spans="1:6">
      <c r="A1970" s="105">
        <v>33013009560000</v>
      </c>
      <c r="B1970">
        <v>2012</v>
      </c>
      <c r="C1970">
        <v>2807</v>
      </c>
      <c r="D1970">
        <v>343</v>
      </c>
      <c r="E1970">
        <v>235</v>
      </c>
      <c r="F1970">
        <v>6000</v>
      </c>
    </row>
    <row r="1971" spans="1:6">
      <c r="A1971" s="105">
        <v>33013009610000</v>
      </c>
      <c r="B1971">
        <v>2012</v>
      </c>
      <c r="C1971">
        <v>2654</v>
      </c>
      <c r="D1971">
        <v>86</v>
      </c>
      <c r="E1971">
        <v>4002</v>
      </c>
      <c r="F1971">
        <v>6871</v>
      </c>
    </row>
    <row r="1972" spans="1:6">
      <c r="A1972" s="105">
        <v>33013009680000</v>
      </c>
      <c r="B1972">
        <v>2012</v>
      </c>
      <c r="C1972">
        <v>1958</v>
      </c>
      <c r="D1972">
        <v>578</v>
      </c>
      <c r="E1972">
        <v>1368</v>
      </c>
      <c r="F1972">
        <v>6050</v>
      </c>
    </row>
    <row r="1973" spans="1:6">
      <c r="A1973" s="105">
        <v>33013009690000</v>
      </c>
      <c r="B1973">
        <v>2012</v>
      </c>
      <c r="C1973">
        <v>596</v>
      </c>
      <c r="D1973">
        <v>178</v>
      </c>
      <c r="E1973">
        <v>1342</v>
      </c>
      <c r="F1973">
        <v>6000</v>
      </c>
    </row>
    <row r="1974" spans="1:6">
      <c r="A1974" s="105">
        <v>33013009770000</v>
      </c>
      <c r="B1974">
        <v>2012</v>
      </c>
      <c r="C1974">
        <v>1919</v>
      </c>
      <c r="D1974">
        <v>2212</v>
      </c>
      <c r="E1974">
        <v>393</v>
      </c>
      <c r="F1974">
        <v>5965</v>
      </c>
    </row>
    <row r="1975" spans="1:6">
      <c r="A1975" s="105">
        <v>33013009800000</v>
      </c>
      <c r="B1975">
        <v>2012</v>
      </c>
      <c r="C1975">
        <v>0</v>
      </c>
      <c r="D1975">
        <v>1078</v>
      </c>
      <c r="E1975">
        <v>5408</v>
      </c>
      <c r="F1975">
        <v>6150</v>
      </c>
    </row>
    <row r="1976" spans="1:6">
      <c r="A1976" s="105">
        <v>33013009820000</v>
      </c>
      <c r="B1976">
        <v>2012</v>
      </c>
      <c r="C1976">
        <v>0</v>
      </c>
      <c r="D1976">
        <v>277</v>
      </c>
      <c r="E1976">
        <v>7603</v>
      </c>
      <c r="F1976">
        <v>6950</v>
      </c>
    </row>
    <row r="1977" spans="1:6">
      <c r="A1977" s="105">
        <v>33013009830000</v>
      </c>
      <c r="B1977">
        <v>2012</v>
      </c>
      <c r="C1977">
        <v>1238</v>
      </c>
      <c r="D1977">
        <v>3649</v>
      </c>
      <c r="E1977">
        <v>5564</v>
      </c>
      <c r="F1977">
        <v>7100</v>
      </c>
    </row>
    <row r="1978" spans="1:6">
      <c r="A1978" s="105">
        <v>33013009850000</v>
      </c>
      <c r="B1978">
        <v>2012</v>
      </c>
      <c r="C1978">
        <v>0</v>
      </c>
      <c r="D1978">
        <v>2</v>
      </c>
      <c r="E1978">
        <v>21</v>
      </c>
      <c r="F1978">
        <v>6016</v>
      </c>
    </row>
    <row r="1979" spans="1:6">
      <c r="A1979" s="105">
        <v>33013009890000</v>
      </c>
      <c r="B1979">
        <v>2012</v>
      </c>
      <c r="C1979">
        <v>0</v>
      </c>
      <c r="D1979">
        <v>1495</v>
      </c>
      <c r="E1979">
        <v>1744</v>
      </c>
      <c r="F1979">
        <v>6130</v>
      </c>
    </row>
    <row r="1980" spans="1:6">
      <c r="A1980" s="105">
        <v>33013009920000</v>
      </c>
      <c r="B1980">
        <v>2012</v>
      </c>
      <c r="C1980">
        <v>0</v>
      </c>
      <c r="D1980">
        <v>280</v>
      </c>
      <c r="E1980">
        <v>11602</v>
      </c>
      <c r="F1980">
        <v>6200</v>
      </c>
    </row>
    <row r="1981" spans="1:6">
      <c r="A1981" s="105">
        <v>33013009940000</v>
      </c>
      <c r="B1981">
        <v>2012</v>
      </c>
      <c r="C1981">
        <v>0</v>
      </c>
      <c r="D1981">
        <v>1647</v>
      </c>
      <c r="E1981">
        <v>0</v>
      </c>
      <c r="F1981">
        <v>6013</v>
      </c>
    </row>
    <row r="1982" spans="1:6">
      <c r="A1982" s="105">
        <v>33013009950000</v>
      </c>
      <c r="B1982">
        <v>2012</v>
      </c>
      <c r="C1982">
        <v>2495</v>
      </c>
      <c r="D1982">
        <v>2077</v>
      </c>
      <c r="E1982">
        <v>1210</v>
      </c>
      <c r="F1982">
        <v>5900</v>
      </c>
    </row>
    <row r="1983" spans="1:6">
      <c r="A1983" s="105">
        <v>33013010020000</v>
      </c>
      <c r="B1983">
        <v>2012</v>
      </c>
      <c r="C1983">
        <v>8612</v>
      </c>
      <c r="D1983">
        <v>2950</v>
      </c>
      <c r="E1983">
        <v>708</v>
      </c>
      <c r="F1983">
        <v>5905</v>
      </c>
    </row>
    <row r="1984" spans="1:6">
      <c r="A1984" s="105">
        <v>33013010040000</v>
      </c>
      <c r="B1984">
        <v>2012</v>
      </c>
      <c r="C1984">
        <v>1659</v>
      </c>
      <c r="D1984">
        <v>579</v>
      </c>
      <c r="E1984">
        <v>9154</v>
      </c>
      <c r="F1984">
        <v>6000</v>
      </c>
    </row>
    <row r="1985" spans="1:6">
      <c r="A1985" s="105">
        <v>33013010050000</v>
      </c>
      <c r="B1985">
        <v>2012</v>
      </c>
      <c r="C1985">
        <v>435</v>
      </c>
      <c r="D1985">
        <v>15</v>
      </c>
      <c r="E1985">
        <v>33</v>
      </c>
      <c r="F1985">
        <v>5900</v>
      </c>
    </row>
    <row r="1986" spans="1:6">
      <c r="A1986" s="105">
        <v>33013010120000</v>
      </c>
      <c r="B1986">
        <v>2012</v>
      </c>
      <c r="C1986">
        <v>0</v>
      </c>
      <c r="D1986">
        <v>1463</v>
      </c>
      <c r="E1986">
        <v>826</v>
      </c>
      <c r="F1986">
        <v>6100</v>
      </c>
    </row>
    <row r="1987" spans="1:6">
      <c r="A1987" s="105">
        <v>33013010140000</v>
      </c>
      <c r="B1987">
        <v>2012</v>
      </c>
      <c r="C1987">
        <v>3571</v>
      </c>
      <c r="D1987">
        <v>1092</v>
      </c>
      <c r="E1987">
        <v>3304</v>
      </c>
      <c r="F1987">
        <v>6200</v>
      </c>
    </row>
    <row r="1988" spans="1:6">
      <c r="A1988" s="105">
        <v>33013010200000</v>
      </c>
      <c r="B1988">
        <v>2012</v>
      </c>
      <c r="C1988">
        <v>21515</v>
      </c>
      <c r="D1988">
        <v>2979</v>
      </c>
      <c r="E1988">
        <v>4739</v>
      </c>
      <c r="F1988">
        <v>6300</v>
      </c>
    </row>
    <row r="1989" spans="1:6">
      <c r="A1989" s="105">
        <v>33013010220000</v>
      </c>
      <c r="B1989">
        <v>2012</v>
      </c>
      <c r="C1989">
        <v>626</v>
      </c>
      <c r="D1989">
        <v>1171</v>
      </c>
      <c r="E1989">
        <v>12187</v>
      </c>
      <c r="F1989">
        <v>6283</v>
      </c>
    </row>
    <row r="1990" spans="1:6">
      <c r="A1990" s="105">
        <v>33013010250000</v>
      </c>
      <c r="B1990">
        <v>2012</v>
      </c>
      <c r="C1990">
        <v>0</v>
      </c>
      <c r="D1990">
        <v>965</v>
      </c>
      <c r="E1990">
        <v>1061</v>
      </c>
      <c r="F1990">
        <v>6080</v>
      </c>
    </row>
    <row r="1991" spans="1:6">
      <c r="A1991" s="105">
        <v>33013010270000</v>
      </c>
      <c r="B1991">
        <v>2012</v>
      </c>
      <c r="C1991">
        <v>6779</v>
      </c>
      <c r="D1991">
        <v>624</v>
      </c>
      <c r="E1991">
        <v>6664</v>
      </c>
      <c r="F1991">
        <v>6355</v>
      </c>
    </row>
    <row r="1992" spans="1:6">
      <c r="A1992" s="105">
        <v>33013010390000</v>
      </c>
      <c r="B1992">
        <v>2012</v>
      </c>
      <c r="C1992">
        <v>670</v>
      </c>
      <c r="D1992">
        <v>1587</v>
      </c>
      <c r="E1992">
        <v>6020</v>
      </c>
      <c r="F1992">
        <v>6300</v>
      </c>
    </row>
    <row r="1993" spans="1:6">
      <c r="A1993" s="105">
        <v>33013010400000</v>
      </c>
      <c r="B1993">
        <v>2012</v>
      </c>
      <c r="C1993">
        <v>3917</v>
      </c>
      <c r="D1993">
        <v>714</v>
      </c>
      <c r="E1993">
        <v>9682</v>
      </c>
      <c r="F1993">
        <v>6371</v>
      </c>
    </row>
    <row r="1994" spans="1:6">
      <c r="A1994" s="105">
        <v>33013010410000</v>
      </c>
      <c r="B1994">
        <v>2012</v>
      </c>
      <c r="C1994">
        <v>1844</v>
      </c>
      <c r="D1994">
        <v>1180</v>
      </c>
      <c r="E1994">
        <v>1554</v>
      </c>
      <c r="F1994">
        <v>6160</v>
      </c>
    </row>
    <row r="1995" spans="1:6">
      <c r="A1995" s="105">
        <v>33013010430000</v>
      </c>
      <c r="B1995">
        <v>2012</v>
      </c>
      <c r="C1995">
        <v>5596</v>
      </c>
      <c r="D1995">
        <v>1010</v>
      </c>
      <c r="E1995">
        <v>16173</v>
      </c>
      <c r="F1995">
        <v>6375</v>
      </c>
    </row>
    <row r="1996" spans="1:6">
      <c r="A1996" s="105">
        <v>33013010440000</v>
      </c>
      <c r="B1996">
        <v>2012</v>
      </c>
      <c r="C1996">
        <v>0</v>
      </c>
      <c r="D1996">
        <v>476</v>
      </c>
      <c r="E1996">
        <v>1293</v>
      </c>
      <c r="F1996">
        <v>6140</v>
      </c>
    </row>
    <row r="1997" spans="1:6">
      <c r="A1997" s="105">
        <v>33013010460000</v>
      </c>
      <c r="B1997">
        <v>2012</v>
      </c>
      <c r="C1997">
        <v>699</v>
      </c>
      <c r="D1997">
        <v>2086</v>
      </c>
      <c r="E1997">
        <v>4982</v>
      </c>
      <c r="F1997">
        <v>6270</v>
      </c>
    </row>
    <row r="1998" spans="1:6">
      <c r="A1998" s="105">
        <v>33013010470000</v>
      </c>
      <c r="B1998">
        <v>2012</v>
      </c>
      <c r="C1998">
        <v>441</v>
      </c>
      <c r="D1998">
        <v>1023</v>
      </c>
      <c r="E1998">
        <v>2890</v>
      </c>
      <c r="F1998">
        <v>7683</v>
      </c>
    </row>
    <row r="1999" spans="1:6">
      <c r="A1999" s="105">
        <v>33013010520000</v>
      </c>
      <c r="B1999">
        <v>2012</v>
      </c>
      <c r="C1999">
        <v>2830</v>
      </c>
      <c r="D1999">
        <v>1248</v>
      </c>
      <c r="E1999">
        <v>3886</v>
      </c>
      <c r="F1999">
        <v>6269</v>
      </c>
    </row>
    <row r="2000" spans="1:6">
      <c r="A2000" s="105">
        <v>33013010540000</v>
      </c>
      <c r="B2000">
        <v>2012</v>
      </c>
      <c r="C2000">
        <v>3117</v>
      </c>
      <c r="D2000">
        <v>217</v>
      </c>
      <c r="E2000">
        <v>2140</v>
      </c>
      <c r="F2000">
        <v>6375</v>
      </c>
    </row>
    <row r="2001" spans="1:6">
      <c r="A2001" s="105">
        <v>33013010550000</v>
      </c>
      <c r="B2001">
        <v>2012</v>
      </c>
      <c r="C2001">
        <v>9023</v>
      </c>
      <c r="D2001">
        <v>862</v>
      </c>
      <c r="E2001">
        <v>4739</v>
      </c>
      <c r="F2001">
        <v>6400</v>
      </c>
    </row>
    <row r="2002" spans="1:6">
      <c r="A2002" s="105">
        <v>33013010570000</v>
      </c>
      <c r="B2002">
        <v>2012</v>
      </c>
      <c r="C2002">
        <v>2355</v>
      </c>
      <c r="D2002">
        <v>434</v>
      </c>
      <c r="E2002">
        <v>763</v>
      </c>
      <c r="F2002">
        <v>5900</v>
      </c>
    </row>
    <row r="2003" spans="1:6">
      <c r="A2003" s="105">
        <v>33013010690000</v>
      </c>
      <c r="B2003">
        <v>2012</v>
      </c>
      <c r="C2003">
        <v>6425</v>
      </c>
      <c r="D2003">
        <v>1128</v>
      </c>
      <c r="E2003">
        <v>22708</v>
      </c>
      <c r="F2003">
        <v>6375</v>
      </c>
    </row>
    <row r="2004" spans="1:6">
      <c r="A2004" s="105">
        <v>33013010710000</v>
      </c>
      <c r="B2004">
        <v>2012</v>
      </c>
      <c r="C2004">
        <v>3032</v>
      </c>
      <c r="D2004">
        <v>1226</v>
      </c>
      <c r="E2004">
        <v>6702</v>
      </c>
      <c r="F2004">
        <v>6175</v>
      </c>
    </row>
    <row r="2005" spans="1:6">
      <c r="A2005" s="105">
        <v>33013010720000</v>
      </c>
      <c r="B2005">
        <v>2012</v>
      </c>
      <c r="C2005">
        <v>5111</v>
      </c>
      <c r="D2005">
        <v>1492</v>
      </c>
      <c r="E2005">
        <v>24156</v>
      </c>
      <c r="F2005">
        <v>8220</v>
      </c>
    </row>
    <row r="2006" spans="1:6">
      <c r="A2006" s="105">
        <v>33013010740000</v>
      </c>
      <c r="B2006">
        <v>2012</v>
      </c>
      <c r="C2006">
        <v>2150</v>
      </c>
      <c r="D2006">
        <v>342</v>
      </c>
      <c r="E2006">
        <v>1424</v>
      </c>
      <c r="F2006">
        <v>6250</v>
      </c>
    </row>
    <row r="2007" spans="1:6">
      <c r="A2007" s="105">
        <v>33013010750000</v>
      </c>
      <c r="B2007">
        <v>2012</v>
      </c>
      <c r="C2007">
        <v>0</v>
      </c>
      <c r="D2007">
        <v>0</v>
      </c>
      <c r="E2007">
        <v>0</v>
      </c>
      <c r="F2007">
        <v>5900</v>
      </c>
    </row>
    <row r="2008" spans="1:6">
      <c r="A2008" s="105">
        <v>33013010780000</v>
      </c>
      <c r="B2008">
        <v>2012</v>
      </c>
      <c r="C2008">
        <v>0</v>
      </c>
      <c r="D2008">
        <v>570</v>
      </c>
      <c r="E2008">
        <v>819</v>
      </c>
      <c r="F2008">
        <v>6150</v>
      </c>
    </row>
    <row r="2009" spans="1:6">
      <c r="A2009" s="105">
        <v>33013010800000</v>
      </c>
      <c r="B2009">
        <v>2012</v>
      </c>
      <c r="C2009">
        <v>769</v>
      </c>
      <c r="D2009">
        <v>329</v>
      </c>
      <c r="E2009">
        <v>10154</v>
      </c>
      <c r="F2009">
        <v>6500</v>
      </c>
    </row>
    <row r="2010" spans="1:6">
      <c r="A2010" s="105">
        <v>33013010810000</v>
      </c>
      <c r="B2010">
        <v>2012</v>
      </c>
      <c r="C2010">
        <v>2055</v>
      </c>
      <c r="D2010">
        <v>1025</v>
      </c>
      <c r="E2010">
        <v>11190</v>
      </c>
      <c r="F2010">
        <v>5900</v>
      </c>
    </row>
    <row r="2011" spans="1:6">
      <c r="A2011" s="105">
        <v>33013010830000</v>
      </c>
      <c r="B2011">
        <v>2012</v>
      </c>
      <c r="C2011">
        <v>3552</v>
      </c>
      <c r="D2011">
        <v>9036</v>
      </c>
      <c r="E2011">
        <v>6842</v>
      </c>
      <c r="F2011">
        <v>7533</v>
      </c>
    </row>
    <row r="2012" spans="1:6">
      <c r="A2012" s="105">
        <v>33013010860000</v>
      </c>
      <c r="B2012">
        <v>2012</v>
      </c>
      <c r="C2012">
        <v>0</v>
      </c>
      <c r="D2012">
        <v>0</v>
      </c>
      <c r="E2012">
        <v>0</v>
      </c>
      <c r="F2012">
        <v>6270</v>
      </c>
    </row>
    <row r="2013" spans="1:6">
      <c r="A2013" s="105">
        <v>33013010980000</v>
      </c>
      <c r="B2013">
        <v>2012</v>
      </c>
      <c r="C2013">
        <v>483</v>
      </c>
      <c r="D2013">
        <v>1700</v>
      </c>
      <c r="E2013">
        <v>3863</v>
      </c>
      <c r="F2013">
        <v>6830</v>
      </c>
    </row>
    <row r="2014" spans="1:6">
      <c r="A2014" s="105">
        <v>33013011030000</v>
      </c>
      <c r="B2014">
        <v>2012</v>
      </c>
      <c r="C2014">
        <v>1559</v>
      </c>
      <c r="D2014">
        <v>1813</v>
      </c>
      <c r="E2014">
        <v>71128</v>
      </c>
      <c r="F2014">
        <v>6520</v>
      </c>
    </row>
    <row r="2015" spans="1:6">
      <c r="A2015" s="105">
        <v>33013011070000</v>
      </c>
      <c r="B2015">
        <v>2012</v>
      </c>
      <c r="C2015">
        <v>2828</v>
      </c>
      <c r="D2015">
        <v>5580</v>
      </c>
      <c r="E2015">
        <v>4087</v>
      </c>
      <c r="F2015">
        <v>8432</v>
      </c>
    </row>
    <row r="2016" spans="1:6">
      <c r="A2016" s="105">
        <v>33013011090000</v>
      </c>
      <c r="B2016">
        <v>2012</v>
      </c>
      <c r="C2016">
        <v>1161</v>
      </c>
      <c r="D2016">
        <v>888</v>
      </c>
      <c r="E2016">
        <v>12658</v>
      </c>
      <c r="F2016">
        <v>6304</v>
      </c>
    </row>
    <row r="2017" spans="1:6">
      <c r="A2017" s="105">
        <v>33013011120000</v>
      </c>
      <c r="B2017">
        <v>2012</v>
      </c>
      <c r="C2017">
        <v>0</v>
      </c>
      <c r="D2017">
        <v>1723</v>
      </c>
      <c r="E2017">
        <v>3173</v>
      </c>
      <c r="F2017">
        <v>6717</v>
      </c>
    </row>
    <row r="2018" spans="1:6">
      <c r="A2018" s="105">
        <v>33013011140000</v>
      </c>
      <c r="B2018">
        <v>2012</v>
      </c>
      <c r="C2018">
        <v>237</v>
      </c>
      <c r="D2018">
        <v>991</v>
      </c>
      <c r="E2018">
        <v>63247</v>
      </c>
      <c r="F2018">
        <v>8089</v>
      </c>
    </row>
    <row r="2019" spans="1:6">
      <c r="A2019" s="105">
        <v>33013011170000</v>
      </c>
      <c r="B2019">
        <v>2012</v>
      </c>
      <c r="C2019">
        <v>2883</v>
      </c>
      <c r="D2019">
        <v>955</v>
      </c>
      <c r="E2019">
        <v>1717</v>
      </c>
      <c r="F2019">
        <v>5983</v>
      </c>
    </row>
    <row r="2020" spans="1:6">
      <c r="A2020" s="105">
        <v>33013011230000</v>
      </c>
      <c r="B2020">
        <v>2012</v>
      </c>
      <c r="C2020">
        <v>0</v>
      </c>
      <c r="D2020">
        <v>4</v>
      </c>
      <c r="E2020">
        <v>0</v>
      </c>
      <c r="F2020">
        <v>6874</v>
      </c>
    </row>
    <row r="2021" spans="1:6">
      <c r="A2021" s="105">
        <v>33013011240000</v>
      </c>
      <c r="B2021">
        <v>2012</v>
      </c>
      <c r="C2021">
        <v>1923</v>
      </c>
      <c r="D2021">
        <v>55</v>
      </c>
      <c r="E2021">
        <v>1214</v>
      </c>
      <c r="F2021">
        <v>6650</v>
      </c>
    </row>
    <row r="2022" spans="1:6">
      <c r="A2022" s="105">
        <v>33013011320000</v>
      </c>
      <c r="B2022">
        <v>2012</v>
      </c>
      <c r="C2022">
        <v>0</v>
      </c>
      <c r="D2022">
        <v>0</v>
      </c>
      <c r="E2022">
        <v>0</v>
      </c>
      <c r="F2022">
        <v>5940</v>
      </c>
    </row>
    <row r="2023" spans="1:6">
      <c r="A2023" s="105">
        <v>33013011330000</v>
      </c>
      <c r="B2023">
        <v>2012</v>
      </c>
      <c r="C2023">
        <v>0</v>
      </c>
      <c r="D2023">
        <v>1285</v>
      </c>
      <c r="E2023">
        <v>3439</v>
      </c>
      <c r="F2023">
        <v>6900</v>
      </c>
    </row>
    <row r="2024" spans="1:6">
      <c r="A2024" s="105">
        <v>33013011430000</v>
      </c>
      <c r="B2024">
        <v>2012</v>
      </c>
      <c r="C2024">
        <v>0</v>
      </c>
      <c r="D2024">
        <v>0</v>
      </c>
      <c r="E2024">
        <v>0</v>
      </c>
      <c r="F2024">
        <v>5950</v>
      </c>
    </row>
    <row r="2025" spans="1:6">
      <c r="A2025" s="105">
        <v>33013011520000</v>
      </c>
      <c r="B2025">
        <v>2012</v>
      </c>
      <c r="C2025">
        <v>20066</v>
      </c>
      <c r="D2025">
        <v>2785</v>
      </c>
      <c r="E2025">
        <v>5415</v>
      </c>
      <c r="F2025">
        <v>6850</v>
      </c>
    </row>
    <row r="2026" spans="1:6">
      <c r="A2026" s="105">
        <v>33013011610000</v>
      </c>
      <c r="B2026">
        <v>2012</v>
      </c>
      <c r="C2026">
        <v>3</v>
      </c>
      <c r="D2026">
        <v>185</v>
      </c>
      <c r="E2026">
        <v>0</v>
      </c>
      <c r="F2026">
        <v>7030</v>
      </c>
    </row>
    <row r="2027" spans="1:6">
      <c r="A2027" s="105">
        <v>33013011700000</v>
      </c>
      <c r="B2027">
        <v>2012</v>
      </c>
      <c r="C2027">
        <v>0</v>
      </c>
      <c r="D2027">
        <v>656</v>
      </c>
      <c r="E2027">
        <v>324</v>
      </c>
      <c r="F2027">
        <v>12600</v>
      </c>
    </row>
    <row r="2028" spans="1:6">
      <c r="A2028" s="105">
        <v>33013011720000</v>
      </c>
      <c r="B2028">
        <v>2012</v>
      </c>
      <c r="C2028">
        <v>4952</v>
      </c>
      <c r="D2028">
        <v>4292</v>
      </c>
      <c r="E2028">
        <v>2284</v>
      </c>
      <c r="F2028">
        <v>12560</v>
      </c>
    </row>
    <row r="2029" spans="1:6">
      <c r="A2029" s="105">
        <v>33013011740000</v>
      </c>
      <c r="B2029">
        <v>2012</v>
      </c>
      <c r="C2029">
        <v>7702</v>
      </c>
      <c r="D2029">
        <v>6720</v>
      </c>
      <c r="E2029">
        <v>2910</v>
      </c>
      <c r="F2029">
        <v>12650</v>
      </c>
    </row>
    <row r="2030" spans="1:6">
      <c r="A2030" s="105">
        <v>33013011850000</v>
      </c>
      <c r="B2030">
        <v>2012</v>
      </c>
      <c r="C2030">
        <v>0</v>
      </c>
      <c r="D2030">
        <v>291</v>
      </c>
      <c r="E2030">
        <v>3328</v>
      </c>
      <c r="F2030">
        <v>7056</v>
      </c>
    </row>
    <row r="2031" spans="1:6">
      <c r="A2031" s="105">
        <v>33013011920000</v>
      </c>
      <c r="B2031">
        <v>2012</v>
      </c>
      <c r="C2031">
        <v>0</v>
      </c>
      <c r="D2031">
        <v>135</v>
      </c>
      <c r="E2031">
        <v>6392</v>
      </c>
      <c r="F2031">
        <v>7125</v>
      </c>
    </row>
    <row r="2032" spans="1:6">
      <c r="A2032" s="105">
        <v>33013011930000</v>
      </c>
      <c r="B2032">
        <v>2012</v>
      </c>
      <c r="C2032">
        <v>12484</v>
      </c>
      <c r="D2032">
        <v>2275</v>
      </c>
      <c r="E2032">
        <v>62377</v>
      </c>
      <c r="F2032">
        <v>12730</v>
      </c>
    </row>
    <row r="2033" spans="1:6">
      <c r="A2033" s="105">
        <v>33013012020000</v>
      </c>
      <c r="B2033">
        <v>2012</v>
      </c>
      <c r="C2033">
        <v>10465</v>
      </c>
      <c r="D2033">
        <v>2699</v>
      </c>
      <c r="E2033">
        <v>76944</v>
      </c>
      <c r="F2033">
        <v>8000</v>
      </c>
    </row>
    <row r="2034" spans="1:6">
      <c r="A2034" s="105">
        <v>33013012040000</v>
      </c>
      <c r="B2034">
        <v>2012</v>
      </c>
      <c r="C2034">
        <v>1734</v>
      </c>
      <c r="D2034">
        <v>2421</v>
      </c>
      <c r="E2034">
        <v>10553</v>
      </c>
      <c r="F2034">
        <v>6300</v>
      </c>
    </row>
    <row r="2035" spans="1:6">
      <c r="A2035" s="105">
        <v>33013012060000</v>
      </c>
      <c r="B2035">
        <v>2012</v>
      </c>
      <c r="C2035">
        <v>5638</v>
      </c>
      <c r="D2035">
        <v>2675</v>
      </c>
      <c r="E2035">
        <v>841</v>
      </c>
      <c r="F2035">
        <v>6000</v>
      </c>
    </row>
    <row r="2036" spans="1:6">
      <c r="A2036" s="105">
        <v>33013012100000</v>
      </c>
      <c r="B2036">
        <v>2012</v>
      </c>
      <c r="C2036">
        <v>25232</v>
      </c>
      <c r="D2036">
        <v>2487</v>
      </c>
      <c r="E2036">
        <v>46808</v>
      </c>
      <c r="F2036">
        <v>8000</v>
      </c>
    </row>
    <row r="2037" spans="1:6">
      <c r="A2037" s="105">
        <v>33013012130000</v>
      </c>
      <c r="B2037">
        <v>2012</v>
      </c>
      <c r="C2037">
        <v>0</v>
      </c>
      <c r="D2037">
        <v>2732</v>
      </c>
      <c r="E2037">
        <v>873</v>
      </c>
      <c r="F2037">
        <v>7400</v>
      </c>
    </row>
    <row r="2038" spans="1:6">
      <c r="A2038" s="105">
        <v>33013012140000</v>
      </c>
      <c r="B2038">
        <v>2012</v>
      </c>
      <c r="C2038">
        <v>36</v>
      </c>
      <c r="D2038">
        <v>953</v>
      </c>
      <c r="E2038">
        <v>285</v>
      </c>
      <c r="F2038">
        <v>6357</v>
      </c>
    </row>
    <row r="2039" spans="1:6">
      <c r="A2039" s="105">
        <v>33013012160000</v>
      </c>
      <c r="B2039">
        <v>2012</v>
      </c>
      <c r="C2039">
        <v>1103</v>
      </c>
      <c r="D2039">
        <v>1083</v>
      </c>
      <c r="E2039">
        <v>356</v>
      </c>
      <c r="F2039">
        <v>6300</v>
      </c>
    </row>
    <row r="2040" spans="1:6">
      <c r="A2040" s="105">
        <v>33013012170000</v>
      </c>
      <c r="B2040">
        <v>2012</v>
      </c>
      <c r="C2040">
        <v>17625</v>
      </c>
      <c r="D2040">
        <v>559</v>
      </c>
      <c r="E2040">
        <v>339</v>
      </c>
      <c r="F2040">
        <v>6285</v>
      </c>
    </row>
    <row r="2041" spans="1:6">
      <c r="A2041" s="105">
        <v>33013012250000</v>
      </c>
      <c r="B2041">
        <v>2012</v>
      </c>
      <c r="C2041">
        <v>11953</v>
      </c>
      <c r="D2041">
        <v>2312</v>
      </c>
      <c r="E2041">
        <v>32223</v>
      </c>
      <c r="F2041">
        <v>7960</v>
      </c>
    </row>
    <row r="2042" spans="1:6">
      <c r="A2042" s="105">
        <v>33013012270000</v>
      </c>
      <c r="B2042">
        <v>2012</v>
      </c>
      <c r="C2042">
        <v>0</v>
      </c>
      <c r="D2042">
        <v>2764</v>
      </c>
      <c r="E2042">
        <v>17919</v>
      </c>
      <c r="F2042">
        <v>6550</v>
      </c>
    </row>
    <row r="2043" spans="1:6">
      <c r="A2043" s="105">
        <v>33013012280000</v>
      </c>
      <c r="B2043">
        <v>2012</v>
      </c>
      <c r="C2043">
        <v>0</v>
      </c>
      <c r="D2043">
        <v>2857</v>
      </c>
      <c r="E2043">
        <v>4440</v>
      </c>
      <c r="F2043">
        <v>6900</v>
      </c>
    </row>
    <row r="2044" spans="1:6">
      <c r="A2044" s="105">
        <v>33013012290000</v>
      </c>
      <c r="B2044">
        <v>2012</v>
      </c>
      <c r="C2044">
        <v>3368</v>
      </c>
      <c r="D2044">
        <v>2580</v>
      </c>
      <c r="E2044">
        <v>2183</v>
      </c>
      <c r="F2044">
        <v>6550</v>
      </c>
    </row>
    <row r="2045" spans="1:6">
      <c r="A2045" s="105">
        <v>33013012320000</v>
      </c>
      <c r="B2045">
        <v>2012</v>
      </c>
      <c r="C2045">
        <v>0</v>
      </c>
      <c r="D2045">
        <v>2336</v>
      </c>
      <c r="E2045">
        <v>8970</v>
      </c>
      <c r="F2045">
        <v>7540</v>
      </c>
    </row>
    <row r="2046" spans="1:6">
      <c r="A2046" s="105">
        <v>33013012330000</v>
      </c>
      <c r="B2046">
        <v>2012</v>
      </c>
      <c r="C2046">
        <v>431</v>
      </c>
      <c r="D2046">
        <v>478</v>
      </c>
      <c r="E2046">
        <v>218</v>
      </c>
      <c r="F2046">
        <v>5500</v>
      </c>
    </row>
    <row r="2047" spans="1:6">
      <c r="A2047" s="105">
        <v>33013012380000</v>
      </c>
      <c r="B2047">
        <v>2012</v>
      </c>
      <c r="C2047">
        <v>140</v>
      </c>
      <c r="D2047">
        <v>1092</v>
      </c>
      <c r="E2047">
        <v>5774</v>
      </c>
      <c r="F2047">
        <v>7200</v>
      </c>
    </row>
    <row r="2048" spans="1:6">
      <c r="A2048" s="105">
        <v>33013012390000</v>
      </c>
      <c r="B2048">
        <v>2012</v>
      </c>
      <c r="C2048">
        <v>1525</v>
      </c>
      <c r="D2048">
        <v>1255</v>
      </c>
      <c r="E2048">
        <v>8890</v>
      </c>
      <c r="F2048">
        <v>7516</v>
      </c>
    </row>
    <row r="2049" spans="1:6">
      <c r="A2049" s="105">
        <v>33013012450000</v>
      </c>
      <c r="B2049">
        <v>2012</v>
      </c>
      <c r="C2049">
        <v>5567</v>
      </c>
      <c r="D2049">
        <v>1383</v>
      </c>
      <c r="E2049">
        <v>1184</v>
      </c>
      <c r="F2049">
        <v>6075</v>
      </c>
    </row>
    <row r="2050" spans="1:6">
      <c r="A2050" s="105">
        <v>33013012460000</v>
      </c>
      <c r="B2050">
        <v>2012</v>
      </c>
      <c r="C2050">
        <v>0</v>
      </c>
      <c r="D2050">
        <v>2274</v>
      </c>
      <c r="E2050">
        <v>4310</v>
      </c>
      <c r="F2050">
        <v>7493</v>
      </c>
    </row>
    <row r="2051" spans="1:6">
      <c r="A2051" s="105">
        <v>33013012470000</v>
      </c>
      <c r="B2051">
        <v>2012</v>
      </c>
      <c r="C2051">
        <v>476</v>
      </c>
      <c r="D2051">
        <v>353</v>
      </c>
      <c r="E2051">
        <v>307</v>
      </c>
      <c r="F2051">
        <v>5452</v>
      </c>
    </row>
    <row r="2052" spans="1:6">
      <c r="A2052" s="105">
        <v>33013012500000</v>
      </c>
      <c r="B2052">
        <v>2012</v>
      </c>
      <c r="C2052">
        <v>79</v>
      </c>
      <c r="D2052">
        <v>893</v>
      </c>
      <c r="E2052">
        <v>636</v>
      </c>
      <c r="F2052">
        <v>7400</v>
      </c>
    </row>
    <row r="2053" spans="1:6">
      <c r="A2053" s="105">
        <v>33013012550000</v>
      </c>
      <c r="B2053">
        <v>2012</v>
      </c>
      <c r="C2053">
        <v>11394</v>
      </c>
      <c r="D2053">
        <v>979</v>
      </c>
      <c r="E2053">
        <v>341</v>
      </c>
      <c r="F2053">
        <v>8060</v>
      </c>
    </row>
    <row r="2054" spans="1:6">
      <c r="A2054" s="105">
        <v>33013012580000</v>
      </c>
      <c r="B2054">
        <v>2012</v>
      </c>
      <c r="C2054">
        <v>14676</v>
      </c>
      <c r="D2054">
        <v>3855</v>
      </c>
      <c r="E2054">
        <v>17168</v>
      </c>
      <c r="F2054">
        <v>8045</v>
      </c>
    </row>
    <row r="2055" spans="1:6">
      <c r="A2055" s="105">
        <v>33013012590000</v>
      </c>
      <c r="B2055">
        <v>2012</v>
      </c>
      <c r="C2055">
        <v>12125</v>
      </c>
      <c r="D2055">
        <v>2399</v>
      </c>
      <c r="E2055">
        <v>11545</v>
      </c>
      <c r="F2055">
        <v>8040</v>
      </c>
    </row>
    <row r="2056" spans="1:6">
      <c r="A2056" s="105">
        <v>33013012610000</v>
      </c>
      <c r="B2056">
        <v>2012</v>
      </c>
      <c r="C2056">
        <v>5480</v>
      </c>
      <c r="D2056">
        <v>1017</v>
      </c>
      <c r="E2056">
        <v>10278</v>
      </c>
      <c r="F2056">
        <v>8059</v>
      </c>
    </row>
    <row r="2057" spans="1:6">
      <c r="A2057" s="105">
        <v>33013012620000</v>
      </c>
      <c r="B2057">
        <v>2012</v>
      </c>
      <c r="C2057">
        <v>10837</v>
      </c>
      <c r="D2057">
        <v>6846</v>
      </c>
      <c r="E2057">
        <v>295100</v>
      </c>
      <c r="F2057">
        <v>9076</v>
      </c>
    </row>
    <row r="2058" spans="1:6">
      <c r="A2058" s="105">
        <v>33013012630000</v>
      </c>
      <c r="B2058">
        <v>2012</v>
      </c>
      <c r="C2058">
        <v>122</v>
      </c>
      <c r="D2058">
        <v>1355</v>
      </c>
      <c r="E2058">
        <v>756</v>
      </c>
      <c r="F2058">
        <v>7400</v>
      </c>
    </row>
    <row r="2059" spans="1:6">
      <c r="A2059" s="105">
        <v>33013012650000</v>
      </c>
      <c r="B2059">
        <v>2012</v>
      </c>
      <c r="C2059">
        <v>9501</v>
      </c>
      <c r="D2059">
        <v>808</v>
      </c>
      <c r="E2059">
        <v>3020</v>
      </c>
      <c r="F2059">
        <v>8041</v>
      </c>
    </row>
    <row r="2060" spans="1:6">
      <c r="A2060" s="105">
        <v>33013012670000</v>
      </c>
      <c r="B2060">
        <v>2012</v>
      </c>
      <c r="C2060">
        <v>3457</v>
      </c>
      <c r="D2060">
        <v>889</v>
      </c>
      <c r="E2060">
        <v>27164</v>
      </c>
      <c r="F2060">
        <v>8481</v>
      </c>
    </row>
    <row r="2061" spans="1:6">
      <c r="A2061" s="105">
        <v>33013012680000</v>
      </c>
      <c r="B2061">
        <v>2012</v>
      </c>
      <c r="C2061">
        <v>5582</v>
      </c>
      <c r="D2061">
        <v>1549</v>
      </c>
      <c r="E2061">
        <v>14265</v>
      </c>
      <c r="F2061">
        <v>8045</v>
      </c>
    </row>
    <row r="2062" spans="1:6">
      <c r="A2062" s="105">
        <v>33013012690000</v>
      </c>
      <c r="B2062">
        <v>2012</v>
      </c>
      <c r="C2062">
        <v>5252</v>
      </c>
      <c r="D2062">
        <v>1637</v>
      </c>
      <c r="E2062">
        <v>8047</v>
      </c>
      <c r="F2062">
        <v>8794</v>
      </c>
    </row>
    <row r="2063" spans="1:6">
      <c r="A2063" s="105">
        <v>33013012710000</v>
      </c>
      <c r="B2063">
        <v>2012</v>
      </c>
      <c r="C2063">
        <v>0</v>
      </c>
      <c r="D2063">
        <v>760</v>
      </c>
      <c r="E2063">
        <v>376</v>
      </c>
      <c r="F2063">
        <v>6250</v>
      </c>
    </row>
    <row r="2064" spans="1:6">
      <c r="A2064" s="105">
        <v>33013012750000</v>
      </c>
      <c r="B2064">
        <v>2012</v>
      </c>
      <c r="C2064">
        <v>7810</v>
      </c>
      <c r="D2064">
        <v>1316</v>
      </c>
      <c r="E2064">
        <v>9363</v>
      </c>
      <c r="F2064">
        <v>10910</v>
      </c>
    </row>
    <row r="2065" spans="1:6">
      <c r="A2065" s="105">
        <v>33013012780000</v>
      </c>
      <c r="B2065">
        <v>2012</v>
      </c>
      <c r="C2065">
        <v>8052</v>
      </c>
      <c r="D2065">
        <v>1457</v>
      </c>
      <c r="E2065">
        <v>27224</v>
      </c>
      <c r="F2065">
        <v>11164</v>
      </c>
    </row>
    <row r="2066" spans="1:6">
      <c r="A2066" s="105">
        <v>33013012830000</v>
      </c>
      <c r="B2066">
        <v>2012</v>
      </c>
      <c r="C2066">
        <v>2955</v>
      </c>
      <c r="D2066">
        <v>1360</v>
      </c>
      <c r="E2066">
        <v>8121</v>
      </c>
      <c r="F2066">
        <v>10163</v>
      </c>
    </row>
    <row r="2067" spans="1:6">
      <c r="A2067" s="105">
        <v>33013012850000</v>
      </c>
      <c r="B2067">
        <v>2012</v>
      </c>
      <c r="C2067">
        <v>5419</v>
      </c>
      <c r="D2067">
        <v>2182</v>
      </c>
      <c r="E2067">
        <v>9422</v>
      </c>
      <c r="F2067">
        <v>11211</v>
      </c>
    </row>
    <row r="2068" spans="1:6">
      <c r="A2068" s="105">
        <v>33013012860000</v>
      </c>
      <c r="B2068">
        <v>2012</v>
      </c>
      <c r="C2068">
        <v>1650</v>
      </c>
      <c r="D2068">
        <v>2080</v>
      </c>
      <c r="E2068">
        <v>5330</v>
      </c>
      <c r="F2068">
        <v>11265</v>
      </c>
    </row>
    <row r="2069" spans="1:6">
      <c r="A2069" s="105">
        <v>33013012870000</v>
      </c>
      <c r="B2069">
        <v>2012</v>
      </c>
      <c r="C2069">
        <v>3134</v>
      </c>
      <c r="D2069">
        <v>1285</v>
      </c>
      <c r="E2069">
        <v>7357</v>
      </c>
      <c r="F2069">
        <v>10919</v>
      </c>
    </row>
    <row r="2070" spans="1:6">
      <c r="A2070" s="105">
        <v>33013012890000</v>
      </c>
      <c r="B2070">
        <v>2012</v>
      </c>
      <c r="C2070">
        <v>2326</v>
      </c>
      <c r="D2070">
        <v>1302</v>
      </c>
      <c r="E2070">
        <v>4053</v>
      </c>
      <c r="F2070">
        <v>11139</v>
      </c>
    </row>
    <row r="2071" spans="1:6">
      <c r="A2071" s="105">
        <v>33013012900000</v>
      </c>
      <c r="B2071">
        <v>2012</v>
      </c>
      <c r="C2071">
        <v>5818</v>
      </c>
      <c r="D2071">
        <v>3849</v>
      </c>
      <c r="E2071">
        <v>10629</v>
      </c>
      <c r="F2071">
        <v>11075</v>
      </c>
    </row>
    <row r="2072" spans="1:6">
      <c r="A2072" s="105">
        <v>33013012910000</v>
      </c>
      <c r="B2072">
        <v>2012</v>
      </c>
      <c r="C2072">
        <v>2212</v>
      </c>
      <c r="D2072">
        <v>780</v>
      </c>
      <c r="E2072">
        <v>6350</v>
      </c>
      <c r="F2072">
        <v>11540</v>
      </c>
    </row>
    <row r="2073" spans="1:6">
      <c r="A2073" s="105">
        <v>33013012920000</v>
      </c>
      <c r="B2073">
        <v>2012</v>
      </c>
      <c r="C2073">
        <v>10099</v>
      </c>
      <c r="D2073">
        <v>3491</v>
      </c>
      <c r="E2073">
        <v>16530</v>
      </c>
      <c r="F2073">
        <v>11245</v>
      </c>
    </row>
    <row r="2074" spans="1:6">
      <c r="A2074" s="105">
        <v>33013012930000</v>
      </c>
      <c r="B2074">
        <v>2012</v>
      </c>
      <c r="C2074">
        <v>1628</v>
      </c>
      <c r="D2074">
        <v>913</v>
      </c>
      <c r="E2074">
        <v>10502</v>
      </c>
      <c r="F2074">
        <v>11315</v>
      </c>
    </row>
    <row r="2075" spans="1:6">
      <c r="A2075" s="105">
        <v>33013012940000</v>
      </c>
      <c r="B2075">
        <v>2012</v>
      </c>
      <c r="C2075">
        <v>3010</v>
      </c>
      <c r="D2075">
        <v>1204</v>
      </c>
      <c r="E2075">
        <v>46684</v>
      </c>
      <c r="F2075">
        <v>9352</v>
      </c>
    </row>
    <row r="2076" spans="1:6">
      <c r="A2076" s="105">
        <v>33013012950000</v>
      </c>
      <c r="B2076">
        <v>2012</v>
      </c>
      <c r="C2076">
        <v>8802</v>
      </c>
      <c r="D2076">
        <v>5440</v>
      </c>
      <c r="E2076">
        <v>203730</v>
      </c>
      <c r="F2076">
        <v>8668</v>
      </c>
    </row>
    <row r="2077" spans="1:6">
      <c r="A2077" s="105">
        <v>33013012980000</v>
      </c>
      <c r="B2077">
        <v>2012</v>
      </c>
      <c r="C2077">
        <v>3294</v>
      </c>
      <c r="D2077">
        <v>557</v>
      </c>
      <c r="E2077">
        <v>840</v>
      </c>
      <c r="F2077">
        <v>11414</v>
      </c>
    </row>
    <row r="2078" spans="1:6">
      <c r="A2078" s="105">
        <v>33013013000000</v>
      </c>
      <c r="B2078">
        <v>2012</v>
      </c>
      <c r="C2078">
        <v>9132</v>
      </c>
      <c r="D2078">
        <v>4784</v>
      </c>
      <c r="E2078">
        <v>8238</v>
      </c>
      <c r="F2078">
        <v>11311</v>
      </c>
    </row>
    <row r="2079" spans="1:6">
      <c r="A2079" s="105">
        <v>33013013030000</v>
      </c>
      <c r="B2079">
        <v>2012</v>
      </c>
      <c r="C2079">
        <v>2780</v>
      </c>
      <c r="D2079">
        <v>1624</v>
      </c>
      <c r="E2079">
        <v>7009</v>
      </c>
      <c r="F2079">
        <v>11009</v>
      </c>
    </row>
    <row r="2080" spans="1:6">
      <c r="A2080" s="105">
        <v>33013013040000</v>
      </c>
      <c r="B2080">
        <v>2012</v>
      </c>
      <c r="C2080">
        <v>1466</v>
      </c>
      <c r="D2080">
        <v>660</v>
      </c>
      <c r="E2080">
        <v>8655</v>
      </c>
      <c r="F2080">
        <v>11634</v>
      </c>
    </row>
    <row r="2081" spans="1:6">
      <c r="A2081" s="105">
        <v>33013013060000</v>
      </c>
      <c r="B2081">
        <v>2012</v>
      </c>
      <c r="C2081">
        <v>3732</v>
      </c>
      <c r="D2081">
        <v>1096</v>
      </c>
      <c r="E2081">
        <v>13119</v>
      </c>
      <c r="F2081">
        <v>9640</v>
      </c>
    </row>
    <row r="2082" spans="1:6">
      <c r="A2082" s="105">
        <v>33013013070000</v>
      </c>
      <c r="B2082">
        <v>2012</v>
      </c>
      <c r="C2082">
        <v>4936</v>
      </c>
      <c r="D2082">
        <v>3996</v>
      </c>
      <c r="E2082">
        <v>11305</v>
      </c>
      <c r="F2082">
        <v>11139</v>
      </c>
    </row>
    <row r="2083" spans="1:6">
      <c r="A2083" s="105">
        <v>33013013110000</v>
      </c>
      <c r="B2083">
        <v>2012</v>
      </c>
      <c r="C2083">
        <v>2854</v>
      </c>
      <c r="D2083">
        <v>997</v>
      </c>
      <c r="E2083">
        <v>1582</v>
      </c>
      <c r="F2083">
        <v>7620</v>
      </c>
    </row>
    <row r="2084" spans="1:6">
      <c r="A2084" s="105">
        <v>33013013130000</v>
      </c>
      <c r="B2084">
        <v>2012</v>
      </c>
      <c r="C2084">
        <v>12534</v>
      </c>
      <c r="D2084">
        <v>3809</v>
      </c>
      <c r="E2084">
        <v>2561</v>
      </c>
      <c r="F2084">
        <v>11550</v>
      </c>
    </row>
    <row r="2085" spans="1:6">
      <c r="A2085" s="105">
        <v>33013013150000</v>
      </c>
      <c r="B2085">
        <v>2012</v>
      </c>
      <c r="C2085">
        <v>3391</v>
      </c>
      <c r="D2085">
        <v>1241</v>
      </c>
      <c r="E2085">
        <v>8561</v>
      </c>
      <c r="F2085">
        <v>12763</v>
      </c>
    </row>
    <row r="2086" spans="1:6">
      <c r="A2086" s="105">
        <v>33013013170000</v>
      </c>
      <c r="B2086">
        <v>2012</v>
      </c>
      <c r="C2086">
        <v>0</v>
      </c>
      <c r="D2086">
        <v>0</v>
      </c>
      <c r="E2086">
        <v>105</v>
      </c>
      <c r="F2086">
        <v>7712</v>
      </c>
    </row>
    <row r="2087" spans="1:6">
      <c r="A2087" s="105">
        <v>33013013180000</v>
      </c>
      <c r="B2087">
        <v>2012</v>
      </c>
      <c r="C2087">
        <v>7725</v>
      </c>
      <c r="D2087">
        <v>719</v>
      </c>
      <c r="E2087">
        <v>3040</v>
      </c>
      <c r="F2087">
        <v>7721</v>
      </c>
    </row>
    <row r="2088" spans="1:6">
      <c r="A2088" s="105">
        <v>33013013190000</v>
      </c>
      <c r="B2088">
        <v>2012</v>
      </c>
      <c r="C2088">
        <v>6918</v>
      </c>
      <c r="D2088">
        <v>1510</v>
      </c>
      <c r="E2088">
        <v>1033</v>
      </c>
      <c r="F2088">
        <v>6050</v>
      </c>
    </row>
    <row r="2089" spans="1:6">
      <c r="A2089" s="105">
        <v>33013013230000</v>
      </c>
      <c r="B2089">
        <v>2012</v>
      </c>
      <c r="C2089">
        <v>8671</v>
      </c>
      <c r="D2089">
        <v>7794</v>
      </c>
      <c r="E2089">
        <v>309804</v>
      </c>
      <c r="F2089">
        <v>8371</v>
      </c>
    </row>
    <row r="2090" spans="1:6">
      <c r="A2090" s="105">
        <v>33013013240000</v>
      </c>
      <c r="B2090">
        <v>2012</v>
      </c>
      <c r="C2090">
        <v>696</v>
      </c>
      <c r="D2090">
        <v>1213</v>
      </c>
      <c r="E2090">
        <v>22720</v>
      </c>
      <c r="F2090">
        <v>7846</v>
      </c>
    </row>
    <row r="2091" spans="1:6">
      <c r="A2091" s="105">
        <v>33013013250000</v>
      </c>
      <c r="B2091">
        <v>2012</v>
      </c>
      <c r="C2091">
        <v>14582</v>
      </c>
      <c r="D2091">
        <v>3389</v>
      </c>
      <c r="E2091">
        <v>4624</v>
      </c>
      <c r="F2091">
        <v>10879</v>
      </c>
    </row>
    <row r="2092" spans="1:6">
      <c r="A2092" s="105">
        <v>33013013260000</v>
      </c>
      <c r="B2092">
        <v>2012</v>
      </c>
      <c r="C2092">
        <v>6099</v>
      </c>
      <c r="D2092">
        <v>2687</v>
      </c>
      <c r="E2092">
        <v>154667</v>
      </c>
      <c r="F2092">
        <v>7318</v>
      </c>
    </row>
    <row r="2093" spans="1:6">
      <c r="A2093" s="105">
        <v>33013013270000</v>
      </c>
      <c r="B2093">
        <v>2012</v>
      </c>
      <c r="C2093">
        <v>7414</v>
      </c>
      <c r="D2093">
        <v>3145</v>
      </c>
      <c r="E2093">
        <v>136199</v>
      </c>
      <c r="F2093">
        <v>7376</v>
      </c>
    </row>
    <row r="2094" spans="1:6">
      <c r="A2094" s="105">
        <v>33013013280000</v>
      </c>
      <c r="B2094">
        <v>2012</v>
      </c>
      <c r="C2094">
        <v>6031</v>
      </c>
      <c r="D2094">
        <v>2395</v>
      </c>
      <c r="E2094">
        <v>119351</v>
      </c>
      <c r="F2094">
        <v>6250</v>
      </c>
    </row>
    <row r="2095" spans="1:6">
      <c r="A2095" s="105">
        <v>33013013290000</v>
      </c>
      <c r="B2095">
        <v>2012</v>
      </c>
      <c r="C2095">
        <v>2146</v>
      </c>
      <c r="D2095">
        <v>2990</v>
      </c>
      <c r="E2095">
        <v>8358</v>
      </c>
      <c r="F2095">
        <v>10115</v>
      </c>
    </row>
    <row r="2096" spans="1:6">
      <c r="A2096" s="105">
        <v>33013013300000</v>
      </c>
      <c r="B2096">
        <v>2012</v>
      </c>
      <c r="C2096">
        <v>0</v>
      </c>
      <c r="D2096">
        <v>3760</v>
      </c>
      <c r="E2096">
        <v>27714</v>
      </c>
      <c r="F2096">
        <v>6991</v>
      </c>
    </row>
    <row r="2097" spans="1:6">
      <c r="A2097" s="105">
        <v>33013013320000</v>
      </c>
      <c r="B2097">
        <v>2012</v>
      </c>
      <c r="C2097">
        <v>0</v>
      </c>
      <c r="D2097">
        <v>0</v>
      </c>
      <c r="E2097">
        <v>0</v>
      </c>
      <c r="F2097">
        <v>9348</v>
      </c>
    </row>
    <row r="2098" spans="1:6">
      <c r="A2098" s="105">
        <v>33013013330000</v>
      </c>
      <c r="B2098">
        <v>2012</v>
      </c>
      <c r="C2098">
        <v>15</v>
      </c>
      <c r="D2098">
        <v>3682</v>
      </c>
      <c r="E2098">
        <v>9288</v>
      </c>
      <c r="F2098">
        <v>12655</v>
      </c>
    </row>
    <row r="2099" spans="1:6">
      <c r="A2099" s="105">
        <v>33013013360000</v>
      </c>
      <c r="B2099">
        <v>2012</v>
      </c>
      <c r="C2099">
        <v>3534</v>
      </c>
      <c r="D2099">
        <v>1786</v>
      </c>
      <c r="E2099">
        <v>4032</v>
      </c>
      <c r="F2099">
        <v>18018</v>
      </c>
    </row>
    <row r="2100" spans="1:6">
      <c r="A2100" s="105">
        <v>33013013410000</v>
      </c>
      <c r="B2100">
        <v>2012</v>
      </c>
      <c r="C2100">
        <v>10725</v>
      </c>
      <c r="D2100">
        <v>2660</v>
      </c>
      <c r="E2100">
        <v>4836</v>
      </c>
      <c r="F2100">
        <v>11625</v>
      </c>
    </row>
    <row r="2101" spans="1:6">
      <c r="A2101" s="105">
        <v>33013013420000</v>
      </c>
      <c r="B2101">
        <v>2012</v>
      </c>
      <c r="C2101">
        <v>1210</v>
      </c>
      <c r="D2101">
        <v>2926</v>
      </c>
      <c r="E2101">
        <v>14808</v>
      </c>
      <c r="F2101">
        <v>9806</v>
      </c>
    </row>
    <row r="2102" spans="1:6">
      <c r="A2102" s="105">
        <v>33013013440000</v>
      </c>
      <c r="B2102">
        <v>2012</v>
      </c>
      <c r="C2102">
        <v>0</v>
      </c>
      <c r="D2102">
        <v>2821</v>
      </c>
      <c r="E2102">
        <v>129566</v>
      </c>
      <c r="F2102">
        <v>9184</v>
      </c>
    </row>
    <row r="2103" spans="1:6">
      <c r="A2103" s="105">
        <v>33013013450000</v>
      </c>
      <c r="B2103">
        <v>2012</v>
      </c>
      <c r="C2103">
        <v>10653</v>
      </c>
      <c r="D2103">
        <v>3177</v>
      </c>
      <c r="E2103">
        <v>9127</v>
      </c>
      <c r="F2103">
        <v>10925</v>
      </c>
    </row>
    <row r="2104" spans="1:6">
      <c r="A2104" s="105">
        <v>33013013460000</v>
      </c>
      <c r="B2104">
        <v>2012</v>
      </c>
      <c r="C2104">
        <v>19792</v>
      </c>
      <c r="D2104">
        <v>3162</v>
      </c>
      <c r="E2104">
        <v>4322</v>
      </c>
      <c r="F2104">
        <v>10813</v>
      </c>
    </row>
    <row r="2105" spans="1:6">
      <c r="A2105" s="105">
        <v>33013013470000</v>
      </c>
      <c r="B2105">
        <v>2012</v>
      </c>
      <c r="C2105">
        <v>13929</v>
      </c>
      <c r="D2105">
        <v>8530</v>
      </c>
      <c r="E2105">
        <v>17195</v>
      </c>
      <c r="F2105">
        <v>10860</v>
      </c>
    </row>
    <row r="2106" spans="1:6">
      <c r="A2106" s="105">
        <v>33013013480000</v>
      </c>
      <c r="B2106">
        <v>2012</v>
      </c>
      <c r="C2106">
        <v>9937</v>
      </c>
      <c r="D2106">
        <v>2085</v>
      </c>
      <c r="E2106">
        <v>6313</v>
      </c>
      <c r="F2106">
        <v>10750</v>
      </c>
    </row>
    <row r="2107" spans="1:6">
      <c r="A2107" s="105">
        <v>33013013490000</v>
      </c>
      <c r="B2107">
        <v>2012</v>
      </c>
      <c r="C2107">
        <v>2964</v>
      </c>
      <c r="D2107">
        <v>1991</v>
      </c>
      <c r="E2107">
        <v>1798</v>
      </c>
      <c r="F2107">
        <v>8603</v>
      </c>
    </row>
    <row r="2108" spans="1:6">
      <c r="A2108" s="105">
        <v>33013013500000</v>
      </c>
      <c r="B2108">
        <v>2012</v>
      </c>
      <c r="C2108">
        <v>13</v>
      </c>
      <c r="D2108">
        <v>783</v>
      </c>
      <c r="E2108">
        <v>4630</v>
      </c>
      <c r="F2108">
        <v>11541</v>
      </c>
    </row>
    <row r="2109" spans="1:6">
      <c r="A2109" s="105">
        <v>33013013510000</v>
      </c>
      <c r="B2109">
        <v>2012</v>
      </c>
      <c r="C2109">
        <v>1958</v>
      </c>
      <c r="D2109">
        <v>2283</v>
      </c>
      <c r="E2109">
        <v>4134</v>
      </c>
      <c r="F2109">
        <v>11718</v>
      </c>
    </row>
    <row r="2110" spans="1:6">
      <c r="A2110" s="105">
        <v>33013013530000</v>
      </c>
      <c r="B2110">
        <v>2012</v>
      </c>
      <c r="C2110">
        <v>15096</v>
      </c>
      <c r="D2110">
        <v>2876</v>
      </c>
      <c r="E2110">
        <v>2345</v>
      </c>
      <c r="F2110">
        <v>11718</v>
      </c>
    </row>
    <row r="2111" spans="1:6">
      <c r="A2111" s="105">
        <v>33013013540000</v>
      </c>
      <c r="B2111">
        <v>2012</v>
      </c>
      <c r="C2111">
        <v>1483</v>
      </c>
      <c r="D2111">
        <v>733</v>
      </c>
      <c r="E2111">
        <v>4034</v>
      </c>
      <c r="F2111">
        <v>11428</v>
      </c>
    </row>
    <row r="2112" spans="1:6">
      <c r="A2112" s="105">
        <v>33013013550000</v>
      </c>
      <c r="B2112">
        <v>2012</v>
      </c>
      <c r="C2112">
        <v>5536</v>
      </c>
      <c r="D2112">
        <v>646</v>
      </c>
      <c r="E2112">
        <v>4044</v>
      </c>
      <c r="F2112">
        <v>8860</v>
      </c>
    </row>
    <row r="2113" spans="1:6">
      <c r="A2113" s="105">
        <v>33013013560000</v>
      </c>
      <c r="B2113">
        <v>2012</v>
      </c>
      <c r="C2113">
        <v>2460</v>
      </c>
      <c r="D2113">
        <v>1637</v>
      </c>
      <c r="E2113">
        <v>1917</v>
      </c>
      <c r="F2113">
        <v>10525</v>
      </c>
    </row>
    <row r="2114" spans="1:6">
      <c r="A2114" s="105">
        <v>33013013570000</v>
      </c>
      <c r="B2114">
        <v>2012</v>
      </c>
      <c r="C2114">
        <v>12571</v>
      </c>
      <c r="D2114">
        <v>3802</v>
      </c>
      <c r="E2114">
        <v>4440</v>
      </c>
      <c r="F2114">
        <v>10520</v>
      </c>
    </row>
    <row r="2115" spans="1:6">
      <c r="A2115" s="105">
        <v>33013013580000</v>
      </c>
      <c r="B2115">
        <v>2012</v>
      </c>
      <c r="C2115">
        <v>1240</v>
      </c>
      <c r="D2115">
        <v>2098</v>
      </c>
      <c r="E2115">
        <v>12507</v>
      </c>
      <c r="F2115">
        <v>11519</v>
      </c>
    </row>
    <row r="2116" spans="1:6">
      <c r="A2116" s="105">
        <v>33013013600000</v>
      </c>
      <c r="B2116">
        <v>2012</v>
      </c>
      <c r="C2116">
        <v>11059</v>
      </c>
      <c r="D2116">
        <v>4645</v>
      </c>
      <c r="E2116">
        <v>8550</v>
      </c>
      <c r="F2116">
        <v>10300</v>
      </c>
    </row>
    <row r="2117" spans="1:6">
      <c r="A2117" s="105">
        <v>33013013610000</v>
      </c>
      <c r="B2117">
        <v>2012</v>
      </c>
      <c r="C2117">
        <v>22458</v>
      </c>
      <c r="D2117">
        <v>10027</v>
      </c>
      <c r="E2117">
        <v>3377</v>
      </c>
      <c r="F2117">
        <v>14180</v>
      </c>
    </row>
    <row r="2118" spans="1:6">
      <c r="A2118" s="105">
        <v>33013013620000</v>
      </c>
      <c r="B2118">
        <v>2012</v>
      </c>
      <c r="C2118">
        <v>3794</v>
      </c>
      <c r="D2118">
        <v>1944</v>
      </c>
      <c r="E2118">
        <v>59132</v>
      </c>
      <c r="F2118">
        <v>6400</v>
      </c>
    </row>
    <row r="2119" spans="1:6">
      <c r="A2119" s="105">
        <v>33013013640000</v>
      </c>
      <c r="B2119">
        <v>2012</v>
      </c>
      <c r="C2119">
        <v>8715</v>
      </c>
      <c r="D2119">
        <v>639</v>
      </c>
      <c r="E2119">
        <v>10840</v>
      </c>
      <c r="F2119">
        <v>8224</v>
      </c>
    </row>
    <row r="2120" spans="1:6">
      <c r="A2120" s="105">
        <v>33013013670000</v>
      </c>
      <c r="B2120">
        <v>2012</v>
      </c>
      <c r="C2120">
        <v>14334</v>
      </c>
      <c r="D2120">
        <v>1378</v>
      </c>
      <c r="E2120">
        <v>14228</v>
      </c>
      <c r="F2120">
        <v>10659</v>
      </c>
    </row>
    <row r="2121" spans="1:6">
      <c r="A2121" s="105">
        <v>33013013680000</v>
      </c>
      <c r="B2121">
        <v>2012</v>
      </c>
      <c r="C2121">
        <v>10463</v>
      </c>
      <c r="D2121">
        <v>11914</v>
      </c>
      <c r="E2121">
        <v>6753</v>
      </c>
      <c r="F2121">
        <v>15559</v>
      </c>
    </row>
    <row r="2122" spans="1:6">
      <c r="A2122" s="105">
        <v>33013013690000</v>
      </c>
      <c r="B2122">
        <v>2012</v>
      </c>
      <c r="C2122">
        <v>24973</v>
      </c>
      <c r="D2122">
        <v>3957</v>
      </c>
      <c r="E2122">
        <v>21761</v>
      </c>
      <c r="F2122">
        <v>11192</v>
      </c>
    </row>
    <row r="2123" spans="1:6">
      <c r="A2123" s="105">
        <v>33013013700000</v>
      </c>
      <c r="B2123">
        <v>2012</v>
      </c>
      <c r="C2123">
        <v>24090</v>
      </c>
      <c r="D2123">
        <v>10028</v>
      </c>
      <c r="E2123">
        <v>8263</v>
      </c>
      <c r="F2123">
        <v>15073</v>
      </c>
    </row>
    <row r="2124" spans="1:6">
      <c r="A2124" s="105">
        <v>33013013710000</v>
      </c>
      <c r="B2124">
        <v>2012</v>
      </c>
      <c r="C2124">
        <v>15487</v>
      </c>
      <c r="D2124">
        <v>7301</v>
      </c>
      <c r="E2124">
        <v>40396</v>
      </c>
      <c r="F2124">
        <v>10760</v>
      </c>
    </row>
    <row r="2125" spans="1:6">
      <c r="A2125" s="105">
        <v>33013013720000</v>
      </c>
      <c r="B2125">
        <v>2012</v>
      </c>
      <c r="C2125">
        <v>13154</v>
      </c>
      <c r="D2125">
        <v>2748</v>
      </c>
      <c r="E2125">
        <v>10199</v>
      </c>
      <c r="F2125">
        <v>10684</v>
      </c>
    </row>
    <row r="2126" spans="1:6">
      <c r="A2126" s="105">
        <v>33013013780000</v>
      </c>
      <c r="B2126">
        <v>2012</v>
      </c>
      <c r="C2126">
        <v>268</v>
      </c>
      <c r="D2126">
        <v>704</v>
      </c>
      <c r="E2126">
        <v>3111</v>
      </c>
      <c r="F2126">
        <v>5954</v>
      </c>
    </row>
    <row r="2127" spans="1:6">
      <c r="A2127" s="105">
        <v>33013013800000</v>
      </c>
      <c r="B2127">
        <v>2012</v>
      </c>
      <c r="C2127">
        <v>10152</v>
      </c>
      <c r="D2127">
        <v>4753</v>
      </c>
      <c r="E2127">
        <v>15930</v>
      </c>
      <c r="F2127">
        <v>10586</v>
      </c>
    </row>
    <row r="2128" spans="1:6">
      <c r="A2128" s="105">
        <v>33013013830000</v>
      </c>
      <c r="B2128">
        <v>2012</v>
      </c>
      <c r="C2128">
        <v>9228</v>
      </c>
      <c r="D2128">
        <v>4904</v>
      </c>
      <c r="E2128">
        <v>2427</v>
      </c>
      <c r="F2128">
        <v>14821</v>
      </c>
    </row>
    <row r="2129" spans="1:6">
      <c r="A2129" s="105">
        <v>33013013840000</v>
      </c>
      <c r="B2129">
        <v>2012</v>
      </c>
      <c r="C2129">
        <v>2058</v>
      </c>
      <c r="D2129">
        <v>743</v>
      </c>
      <c r="E2129">
        <v>4852</v>
      </c>
      <c r="F2129">
        <v>6050</v>
      </c>
    </row>
    <row r="2130" spans="1:6">
      <c r="A2130" s="105">
        <v>33013013860000</v>
      </c>
      <c r="B2130">
        <v>2012</v>
      </c>
      <c r="C2130">
        <v>7085</v>
      </c>
      <c r="D2130">
        <v>1888</v>
      </c>
      <c r="E2130">
        <v>13902</v>
      </c>
      <c r="F2130">
        <v>11935</v>
      </c>
    </row>
    <row r="2131" spans="1:6">
      <c r="A2131" s="105">
        <v>33013013870000</v>
      </c>
      <c r="B2131">
        <v>2012</v>
      </c>
      <c r="C2131">
        <v>4936</v>
      </c>
      <c r="D2131">
        <v>3851</v>
      </c>
      <c r="E2131">
        <v>5252</v>
      </c>
      <c r="F2131">
        <v>10375</v>
      </c>
    </row>
    <row r="2132" spans="1:6">
      <c r="A2132" s="105">
        <v>33013013890000</v>
      </c>
      <c r="B2132">
        <v>2012</v>
      </c>
      <c r="C2132">
        <v>2626</v>
      </c>
      <c r="D2132">
        <v>2191</v>
      </c>
      <c r="E2132">
        <v>16737</v>
      </c>
      <c r="F2132">
        <v>10108</v>
      </c>
    </row>
    <row r="2133" spans="1:6">
      <c r="A2133" s="105">
        <v>33013013910000</v>
      </c>
      <c r="B2133">
        <v>2012</v>
      </c>
      <c r="C2133">
        <v>32298</v>
      </c>
      <c r="D2133">
        <v>11093</v>
      </c>
      <c r="E2133">
        <v>64421</v>
      </c>
      <c r="F2133">
        <v>11037</v>
      </c>
    </row>
    <row r="2134" spans="1:6">
      <c r="A2134" s="105">
        <v>33013013920000</v>
      </c>
      <c r="B2134">
        <v>2012</v>
      </c>
      <c r="C2134">
        <v>5772</v>
      </c>
      <c r="D2134">
        <v>4281</v>
      </c>
      <c r="E2134">
        <v>3972</v>
      </c>
      <c r="F2134">
        <v>14980</v>
      </c>
    </row>
    <row r="2135" spans="1:6">
      <c r="A2135" s="105">
        <v>33013013930000</v>
      </c>
      <c r="B2135">
        <v>2012</v>
      </c>
      <c r="C2135">
        <v>18270</v>
      </c>
      <c r="D2135">
        <v>13165</v>
      </c>
      <c r="E2135">
        <v>9819</v>
      </c>
      <c r="F2135">
        <v>15556</v>
      </c>
    </row>
    <row r="2136" spans="1:6">
      <c r="A2136" s="105">
        <v>33013013940000</v>
      </c>
      <c r="B2136">
        <v>2012</v>
      </c>
      <c r="C2136">
        <v>29142</v>
      </c>
      <c r="D2136">
        <v>2848</v>
      </c>
      <c r="E2136">
        <v>39077</v>
      </c>
      <c r="F2136">
        <v>11658</v>
      </c>
    </row>
    <row r="2137" spans="1:6">
      <c r="A2137" s="105">
        <v>33013013950000</v>
      </c>
      <c r="B2137">
        <v>2012</v>
      </c>
      <c r="C2137">
        <v>4653</v>
      </c>
      <c r="D2137">
        <v>12116</v>
      </c>
      <c r="E2137">
        <v>10730</v>
      </c>
      <c r="F2137">
        <v>10745</v>
      </c>
    </row>
    <row r="2138" spans="1:6">
      <c r="A2138" s="105">
        <v>33013013960000</v>
      </c>
      <c r="B2138">
        <v>2012</v>
      </c>
      <c r="C2138">
        <v>5815</v>
      </c>
      <c r="D2138">
        <v>4768</v>
      </c>
      <c r="E2138">
        <v>10772</v>
      </c>
      <c r="F2138">
        <v>18244</v>
      </c>
    </row>
    <row r="2139" spans="1:6">
      <c r="A2139" s="105">
        <v>33013013970000</v>
      </c>
      <c r="B2139">
        <v>2012</v>
      </c>
      <c r="C2139">
        <v>3170</v>
      </c>
      <c r="D2139">
        <v>2777</v>
      </c>
      <c r="E2139">
        <v>5546</v>
      </c>
      <c r="F2139">
        <v>14071</v>
      </c>
    </row>
    <row r="2140" spans="1:6">
      <c r="A2140" s="105">
        <v>33013013980000</v>
      </c>
      <c r="B2140">
        <v>2012</v>
      </c>
      <c r="C2140">
        <v>1950</v>
      </c>
      <c r="D2140">
        <v>3262</v>
      </c>
      <c r="E2140">
        <v>5238</v>
      </c>
      <c r="F2140">
        <v>13212</v>
      </c>
    </row>
    <row r="2141" spans="1:6">
      <c r="A2141" s="105">
        <v>33013013990000</v>
      </c>
      <c r="B2141">
        <v>2012</v>
      </c>
      <c r="C2141">
        <v>5153</v>
      </c>
      <c r="D2141">
        <v>5945</v>
      </c>
      <c r="E2141">
        <v>11918</v>
      </c>
      <c r="F2141">
        <v>10309</v>
      </c>
    </row>
    <row r="2142" spans="1:6">
      <c r="A2142" s="105">
        <v>33013014010000</v>
      </c>
      <c r="B2142">
        <v>2012</v>
      </c>
      <c r="C2142">
        <v>3923</v>
      </c>
      <c r="D2142">
        <v>6162</v>
      </c>
      <c r="E2142">
        <v>8445</v>
      </c>
      <c r="F2142">
        <v>14819</v>
      </c>
    </row>
    <row r="2143" spans="1:6">
      <c r="A2143" s="105">
        <v>33013014020000</v>
      </c>
      <c r="B2143">
        <v>2012</v>
      </c>
      <c r="C2143">
        <v>7073</v>
      </c>
      <c r="D2143">
        <v>10198</v>
      </c>
      <c r="E2143">
        <v>14678</v>
      </c>
      <c r="F2143">
        <v>13835</v>
      </c>
    </row>
    <row r="2144" spans="1:6">
      <c r="A2144" s="105">
        <v>33013014080000</v>
      </c>
      <c r="B2144">
        <v>2012</v>
      </c>
      <c r="C2144">
        <v>5624</v>
      </c>
      <c r="D2144">
        <v>4492</v>
      </c>
      <c r="E2144">
        <v>2306</v>
      </c>
      <c r="F2144">
        <v>5982</v>
      </c>
    </row>
    <row r="2145" spans="1:6">
      <c r="A2145" s="105">
        <v>33013014090000</v>
      </c>
      <c r="B2145">
        <v>2012</v>
      </c>
      <c r="C2145">
        <v>1165</v>
      </c>
      <c r="D2145">
        <v>586</v>
      </c>
      <c r="E2145">
        <v>2897</v>
      </c>
      <c r="F2145">
        <v>6565</v>
      </c>
    </row>
    <row r="2146" spans="1:6">
      <c r="A2146" s="105">
        <v>33013014120000</v>
      </c>
      <c r="B2146">
        <v>2012</v>
      </c>
      <c r="C2146">
        <v>8637</v>
      </c>
      <c r="D2146">
        <v>5090</v>
      </c>
      <c r="E2146">
        <v>9534</v>
      </c>
      <c r="F2146">
        <v>14090</v>
      </c>
    </row>
    <row r="2147" spans="1:6">
      <c r="A2147" s="105">
        <v>33013014140000</v>
      </c>
      <c r="B2147">
        <v>2012</v>
      </c>
      <c r="C2147">
        <v>1207</v>
      </c>
      <c r="D2147">
        <v>2532</v>
      </c>
      <c r="E2147">
        <v>2882</v>
      </c>
      <c r="F2147">
        <v>14462</v>
      </c>
    </row>
    <row r="2148" spans="1:6">
      <c r="A2148" s="105">
        <v>33013014150000</v>
      </c>
      <c r="B2148">
        <v>2012</v>
      </c>
      <c r="C2148">
        <v>15708</v>
      </c>
      <c r="D2148">
        <v>10430</v>
      </c>
      <c r="E2148">
        <v>55075</v>
      </c>
      <c r="F2148">
        <v>10520</v>
      </c>
    </row>
    <row r="2149" spans="1:6">
      <c r="A2149" s="105">
        <v>33013014160000</v>
      </c>
      <c r="B2149">
        <v>2012</v>
      </c>
      <c r="C2149">
        <v>3047</v>
      </c>
      <c r="D2149">
        <v>3691</v>
      </c>
      <c r="E2149">
        <v>3711</v>
      </c>
      <c r="F2149">
        <v>15000</v>
      </c>
    </row>
    <row r="2150" spans="1:6">
      <c r="A2150" s="105">
        <v>33013014170000</v>
      </c>
      <c r="B2150">
        <v>2012</v>
      </c>
      <c r="C2150">
        <v>3816</v>
      </c>
      <c r="D2150">
        <v>5703</v>
      </c>
      <c r="E2150">
        <v>7120</v>
      </c>
      <c r="F2150">
        <v>14190</v>
      </c>
    </row>
    <row r="2151" spans="1:6">
      <c r="A2151" s="105">
        <v>33013014210000</v>
      </c>
      <c r="B2151">
        <v>2012</v>
      </c>
      <c r="C2151">
        <v>12937</v>
      </c>
      <c r="D2151">
        <v>22087</v>
      </c>
      <c r="E2151">
        <v>17244</v>
      </c>
      <c r="F2151">
        <v>19352</v>
      </c>
    </row>
    <row r="2152" spans="1:6">
      <c r="A2152" s="105">
        <v>33013014290000</v>
      </c>
      <c r="B2152">
        <v>2012</v>
      </c>
      <c r="C2152">
        <v>1472</v>
      </c>
      <c r="D2152">
        <v>2063</v>
      </c>
      <c r="E2152">
        <v>30601</v>
      </c>
      <c r="F2152">
        <v>10777</v>
      </c>
    </row>
    <row r="2153" spans="1:6">
      <c r="A2153" s="105">
        <v>33013014310000</v>
      </c>
      <c r="B2153">
        <v>2012</v>
      </c>
      <c r="C2153">
        <v>6108</v>
      </c>
      <c r="D2153">
        <v>7666</v>
      </c>
      <c r="E2153">
        <v>3760</v>
      </c>
      <c r="F2153">
        <v>14412</v>
      </c>
    </row>
    <row r="2154" spans="1:6">
      <c r="A2154" s="105">
        <v>33013014320000</v>
      </c>
      <c r="B2154">
        <v>2012</v>
      </c>
      <c r="C2154">
        <v>18918</v>
      </c>
      <c r="D2154">
        <v>16303</v>
      </c>
      <c r="E2154">
        <v>5073</v>
      </c>
      <c r="F2154">
        <v>17279</v>
      </c>
    </row>
    <row r="2155" spans="1:6">
      <c r="A2155" s="105">
        <v>33013014340000</v>
      </c>
      <c r="B2155">
        <v>2012</v>
      </c>
      <c r="C2155">
        <v>2178</v>
      </c>
      <c r="D2155">
        <v>4847</v>
      </c>
      <c r="E2155">
        <v>6912</v>
      </c>
      <c r="F2155">
        <v>14387</v>
      </c>
    </row>
    <row r="2156" spans="1:6">
      <c r="A2156" s="105">
        <v>33013014350000</v>
      </c>
      <c r="B2156">
        <v>2012</v>
      </c>
      <c r="C2156">
        <v>9805</v>
      </c>
      <c r="D2156">
        <v>4157</v>
      </c>
      <c r="E2156">
        <v>6038</v>
      </c>
      <c r="F2156">
        <v>14590</v>
      </c>
    </row>
    <row r="2157" spans="1:6">
      <c r="A2157" s="105">
        <v>33013014360000</v>
      </c>
      <c r="B2157">
        <v>2012</v>
      </c>
      <c r="C2157">
        <v>6569</v>
      </c>
      <c r="D2157">
        <v>6506</v>
      </c>
      <c r="E2157">
        <v>19389</v>
      </c>
      <c r="F2157">
        <v>10811</v>
      </c>
    </row>
    <row r="2158" spans="1:6">
      <c r="A2158" s="105">
        <v>33013014380000</v>
      </c>
      <c r="B2158">
        <v>2012</v>
      </c>
      <c r="C2158">
        <v>16812</v>
      </c>
      <c r="D2158">
        <v>11076</v>
      </c>
      <c r="E2158">
        <v>52051</v>
      </c>
      <c r="F2158">
        <v>9830</v>
      </c>
    </row>
    <row r="2159" spans="1:6">
      <c r="A2159" s="105">
        <v>33013014430000</v>
      </c>
      <c r="B2159">
        <v>2012</v>
      </c>
      <c r="C2159">
        <v>44010</v>
      </c>
      <c r="D2159">
        <v>44691</v>
      </c>
      <c r="E2159">
        <v>64666</v>
      </c>
      <c r="F2159">
        <v>18555</v>
      </c>
    </row>
    <row r="2160" spans="1:6">
      <c r="A2160" s="105">
        <v>33013014440000</v>
      </c>
      <c r="B2160">
        <v>2012</v>
      </c>
      <c r="C2160">
        <v>10765</v>
      </c>
      <c r="D2160">
        <v>19707</v>
      </c>
      <c r="E2160">
        <v>46697</v>
      </c>
      <c r="F2160">
        <v>13507</v>
      </c>
    </row>
    <row r="2161" spans="1:6">
      <c r="A2161" s="105">
        <v>33013014450000</v>
      </c>
      <c r="B2161">
        <v>2012</v>
      </c>
      <c r="C2161">
        <v>4746</v>
      </c>
      <c r="D2161">
        <v>5741</v>
      </c>
      <c r="E2161">
        <v>31366</v>
      </c>
      <c r="F2161">
        <v>10334</v>
      </c>
    </row>
    <row r="2162" spans="1:6">
      <c r="A2162" s="105">
        <v>33013014460000</v>
      </c>
      <c r="B2162">
        <v>2012</v>
      </c>
      <c r="C2162">
        <v>13292</v>
      </c>
      <c r="D2162">
        <v>9106</v>
      </c>
      <c r="E2162">
        <v>8972</v>
      </c>
      <c r="F2162">
        <v>18249</v>
      </c>
    </row>
    <row r="2163" spans="1:6">
      <c r="A2163" s="105">
        <v>33013014480000</v>
      </c>
      <c r="B2163">
        <v>2012</v>
      </c>
      <c r="C2163">
        <v>10280</v>
      </c>
      <c r="D2163">
        <v>12673</v>
      </c>
      <c r="E2163">
        <v>10467</v>
      </c>
      <c r="F2163">
        <v>18810</v>
      </c>
    </row>
    <row r="2164" spans="1:6">
      <c r="A2164" s="105">
        <v>33013014500000</v>
      </c>
      <c r="B2164">
        <v>2012</v>
      </c>
      <c r="C2164">
        <v>10031</v>
      </c>
      <c r="D2164">
        <v>5178</v>
      </c>
      <c r="E2164">
        <v>4606</v>
      </c>
      <c r="F2164">
        <v>14622</v>
      </c>
    </row>
    <row r="2165" spans="1:6">
      <c r="A2165" s="105">
        <v>33013014510000</v>
      </c>
      <c r="B2165">
        <v>2012</v>
      </c>
      <c r="C2165">
        <v>10932</v>
      </c>
      <c r="D2165">
        <v>10434</v>
      </c>
      <c r="E2165">
        <v>21195</v>
      </c>
      <c r="F2165">
        <v>17150</v>
      </c>
    </row>
    <row r="2166" spans="1:6">
      <c r="A2166" s="105">
        <v>33013014530000</v>
      </c>
      <c r="B2166">
        <v>2012</v>
      </c>
      <c r="C2166">
        <v>12316</v>
      </c>
      <c r="D2166">
        <v>10706</v>
      </c>
      <c r="E2166">
        <v>12120</v>
      </c>
      <c r="F2166">
        <v>18864</v>
      </c>
    </row>
    <row r="2167" spans="1:6">
      <c r="A2167" s="105">
        <v>33013014560000</v>
      </c>
      <c r="B2167">
        <v>2012</v>
      </c>
      <c r="C2167">
        <v>5674</v>
      </c>
      <c r="D2167">
        <v>4813</v>
      </c>
      <c r="E2167">
        <v>47778</v>
      </c>
      <c r="F2167">
        <v>11900</v>
      </c>
    </row>
    <row r="2168" spans="1:6">
      <c r="A2168" s="105">
        <v>33013014590000</v>
      </c>
      <c r="B2168">
        <v>2012</v>
      </c>
      <c r="C2168">
        <v>41151</v>
      </c>
      <c r="D2168">
        <v>31791</v>
      </c>
      <c r="E2168">
        <v>10651</v>
      </c>
      <c r="F2168">
        <v>18790</v>
      </c>
    </row>
    <row r="2169" spans="1:6">
      <c r="A2169" s="105">
        <v>33013014600000</v>
      </c>
      <c r="B2169">
        <v>2012</v>
      </c>
      <c r="C2169">
        <v>49479</v>
      </c>
      <c r="D2169">
        <v>30145</v>
      </c>
      <c r="E2169">
        <v>7871</v>
      </c>
      <c r="F2169">
        <v>18697</v>
      </c>
    </row>
    <row r="2170" spans="1:6">
      <c r="A2170" s="105">
        <v>33013014630000</v>
      </c>
      <c r="B2170">
        <v>2012</v>
      </c>
      <c r="C2170">
        <v>10903</v>
      </c>
      <c r="D2170">
        <v>16387</v>
      </c>
      <c r="E2170">
        <v>62960</v>
      </c>
      <c r="F2170">
        <v>13770</v>
      </c>
    </row>
    <row r="2171" spans="1:6">
      <c r="A2171" s="105">
        <v>33013014640000</v>
      </c>
      <c r="B2171">
        <v>2012</v>
      </c>
      <c r="C2171">
        <v>107</v>
      </c>
      <c r="D2171">
        <v>5189</v>
      </c>
      <c r="E2171">
        <v>13324</v>
      </c>
      <c r="F2171">
        <v>12100</v>
      </c>
    </row>
    <row r="2172" spans="1:6">
      <c r="A2172" s="105">
        <v>33013014660000</v>
      </c>
      <c r="B2172">
        <v>2012</v>
      </c>
      <c r="C2172">
        <v>38923</v>
      </c>
      <c r="D2172">
        <v>27950</v>
      </c>
      <c r="E2172">
        <v>25528</v>
      </c>
      <c r="F2172">
        <v>18635</v>
      </c>
    </row>
    <row r="2173" spans="1:6">
      <c r="A2173" s="105">
        <v>33013014670000</v>
      </c>
      <c r="B2173">
        <v>2012</v>
      </c>
      <c r="C2173">
        <v>27098</v>
      </c>
      <c r="D2173">
        <v>18847</v>
      </c>
      <c r="E2173">
        <v>9044</v>
      </c>
      <c r="F2173">
        <v>18763</v>
      </c>
    </row>
    <row r="2174" spans="1:6">
      <c r="A2174" s="105">
        <v>33013014680000</v>
      </c>
      <c r="B2174">
        <v>2012</v>
      </c>
      <c r="C2174">
        <v>6439</v>
      </c>
      <c r="D2174">
        <v>9064</v>
      </c>
      <c r="E2174">
        <v>29743</v>
      </c>
      <c r="F2174">
        <v>14141</v>
      </c>
    </row>
    <row r="2175" spans="1:6">
      <c r="A2175" s="105">
        <v>33013014690000</v>
      </c>
      <c r="B2175">
        <v>2012</v>
      </c>
      <c r="C2175">
        <v>24</v>
      </c>
      <c r="D2175">
        <v>45</v>
      </c>
      <c r="E2175">
        <v>0</v>
      </c>
      <c r="F2175">
        <v>17413</v>
      </c>
    </row>
    <row r="2176" spans="1:6">
      <c r="A2176" s="105">
        <v>33013014700000</v>
      </c>
      <c r="B2176">
        <v>2012</v>
      </c>
      <c r="C2176">
        <v>29372</v>
      </c>
      <c r="D2176">
        <v>27120</v>
      </c>
      <c r="E2176">
        <v>29338</v>
      </c>
      <c r="F2176">
        <v>18198</v>
      </c>
    </row>
    <row r="2177" spans="1:6">
      <c r="A2177" s="105">
        <v>33013014710000</v>
      </c>
      <c r="B2177">
        <v>2012</v>
      </c>
      <c r="C2177">
        <v>7474</v>
      </c>
      <c r="D2177">
        <v>10542</v>
      </c>
      <c r="E2177">
        <v>15733</v>
      </c>
      <c r="F2177">
        <v>13575</v>
      </c>
    </row>
    <row r="2178" spans="1:6">
      <c r="A2178" s="105">
        <v>33013014720000</v>
      </c>
      <c r="B2178">
        <v>2012</v>
      </c>
      <c r="C2178">
        <v>6404</v>
      </c>
      <c r="D2178">
        <v>9674</v>
      </c>
      <c r="E2178">
        <v>85498</v>
      </c>
      <c r="F2178">
        <v>13800</v>
      </c>
    </row>
    <row r="2179" spans="1:6">
      <c r="A2179" s="105">
        <v>33013014730000</v>
      </c>
      <c r="B2179">
        <v>2012</v>
      </c>
      <c r="C2179">
        <v>18443</v>
      </c>
      <c r="D2179">
        <v>22682</v>
      </c>
      <c r="E2179">
        <v>26039</v>
      </c>
      <c r="F2179">
        <v>19010</v>
      </c>
    </row>
    <row r="2180" spans="1:6">
      <c r="A2180" s="105">
        <v>33013014750000</v>
      </c>
      <c r="B2180">
        <v>2012</v>
      </c>
      <c r="C2180">
        <v>5937</v>
      </c>
      <c r="D2180">
        <v>8423</v>
      </c>
      <c r="E2180">
        <v>24877</v>
      </c>
      <c r="F2180">
        <v>14143</v>
      </c>
    </row>
    <row r="2181" spans="1:6">
      <c r="A2181" s="105">
        <v>33013014780000</v>
      </c>
      <c r="B2181">
        <v>2012</v>
      </c>
      <c r="C2181">
        <v>54</v>
      </c>
      <c r="D2181">
        <v>11278</v>
      </c>
      <c r="E2181">
        <v>26122</v>
      </c>
      <c r="F2181">
        <v>13665</v>
      </c>
    </row>
    <row r="2182" spans="1:6">
      <c r="A2182" s="105">
        <v>33013014800000</v>
      </c>
      <c r="B2182">
        <v>2012</v>
      </c>
      <c r="C2182">
        <v>8417</v>
      </c>
      <c r="D2182">
        <v>10432</v>
      </c>
      <c r="E2182">
        <v>23872</v>
      </c>
      <c r="F2182">
        <v>13572</v>
      </c>
    </row>
    <row r="2183" spans="1:6">
      <c r="A2183" s="105">
        <v>33013014810000</v>
      </c>
      <c r="B2183">
        <v>2012</v>
      </c>
      <c r="C2183">
        <v>68000</v>
      </c>
      <c r="D2183">
        <v>9395</v>
      </c>
      <c r="E2183">
        <v>54934</v>
      </c>
      <c r="F2183">
        <v>11657</v>
      </c>
    </row>
    <row r="2184" spans="1:6">
      <c r="A2184" s="105">
        <v>33013014820000</v>
      </c>
      <c r="B2184">
        <v>2012</v>
      </c>
      <c r="C2184">
        <v>31870</v>
      </c>
      <c r="D2184">
        <v>47165</v>
      </c>
      <c r="E2184">
        <v>60606</v>
      </c>
      <c r="F2184">
        <v>18676</v>
      </c>
    </row>
    <row r="2185" spans="1:6">
      <c r="A2185" s="105">
        <v>33013014840000</v>
      </c>
      <c r="B2185">
        <v>2012</v>
      </c>
      <c r="C2185">
        <v>6423</v>
      </c>
      <c r="D2185">
        <v>10046</v>
      </c>
      <c r="E2185">
        <v>22966</v>
      </c>
      <c r="F2185">
        <v>13640</v>
      </c>
    </row>
    <row r="2186" spans="1:6">
      <c r="A2186" s="105">
        <v>33013014850000</v>
      </c>
      <c r="B2186">
        <v>2012</v>
      </c>
      <c r="C2186">
        <v>13114</v>
      </c>
      <c r="D2186">
        <v>25753</v>
      </c>
      <c r="E2186">
        <v>31422</v>
      </c>
      <c r="F2186">
        <v>18520</v>
      </c>
    </row>
    <row r="2187" spans="1:6">
      <c r="A2187" s="105">
        <v>33013014860000</v>
      </c>
      <c r="B2187">
        <v>2012</v>
      </c>
      <c r="C2187">
        <v>17333</v>
      </c>
      <c r="D2187">
        <v>21710</v>
      </c>
      <c r="E2187">
        <v>42276</v>
      </c>
      <c r="F2187">
        <v>14095</v>
      </c>
    </row>
    <row r="2188" spans="1:6">
      <c r="A2188" s="105">
        <v>33013014870000</v>
      </c>
      <c r="B2188">
        <v>2012</v>
      </c>
      <c r="C2188">
        <v>264</v>
      </c>
      <c r="D2188">
        <v>692</v>
      </c>
      <c r="E2188">
        <v>3642</v>
      </c>
      <c r="F2188">
        <v>10515</v>
      </c>
    </row>
    <row r="2189" spans="1:6">
      <c r="A2189" s="105">
        <v>33013014880000</v>
      </c>
      <c r="B2189">
        <v>2012</v>
      </c>
      <c r="C2189">
        <v>1744</v>
      </c>
      <c r="D2189">
        <v>2233</v>
      </c>
      <c r="E2189">
        <v>7035</v>
      </c>
      <c r="F2189">
        <v>9244</v>
      </c>
    </row>
    <row r="2190" spans="1:6">
      <c r="A2190" s="105">
        <v>33013014890000</v>
      </c>
      <c r="B2190">
        <v>2012</v>
      </c>
      <c r="C2190">
        <v>46101</v>
      </c>
      <c r="D2190">
        <v>5696</v>
      </c>
      <c r="E2190">
        <v>29130</v>
      </c>
      <c r="F2190">
        <v>11093</v>
      </c>
    </row>
    <row r="2191" spans="1:6">
      <c r="A2191" s="105">
        <v>33013014910000</v>
      </c>
      <c r="B2191">
        <v>2012</v>
      </c>
      <c r="C2191">
        <v>11850</v>
      </c>
      <c r="D2191">
        <v>5406</v>
      </c>
      <c r="E2191">
        <v>16864</v>
      </c>
      <c r="F2191">
        <v>11519</v>
      </c>
    </row>
    <row r="2192" spans="1:6">
      <c r="A2192" s="105">
        <v>33013014920000</v>
      </c>
      <c r="B2192">
        <v>2012</v>
      </c>
      <c r="C2192">
        <v>1178</v>
      </c>
      <c r="D2192">
        <v>2810</v>
      </c>
      <c r="E2192">
        <v>7370</v>
      </c>
      <c r="F2192">
        <v>8788</v>
      </c>
    </row>
    <row r="2193" spans="1:6">
      <c r="A2193" s="105">
        <v>33013014940000</v>
      </c>
      <c r="B2193">
        <v>2012</v>
      </c>
      <c r="C2193">
        <v>24908</v>
      </c>
      <c r="D2193">
        <v>27349</v>
      </c>
      <c r="E2193">
        <v>41404</v>
      </c>
      <c r="F2193">
        <v>18950</v>
      </c>
    </row>
    <row r="2194" spans="1:6">
      <c r="A2194" s="105">
        <v>33013014970000</v>
      </c>
      <c r="B2194">
        <v>2012</v>
      </c>
      <c r="C2194">
        <v>6624</v>
      </c>
      <c r="D2194">
        <v>10791</v>
      </c>
      <c r="E2194">
        <v>13253</v>
      </c>
      <c r="F2194">
        <v>17410</v>
      </c>
    </row>
    <row r="2195" spans="1:6">
      <c r="A2195" s="105">
        <v>33013014980000</v>
      </c>
      <c r="B2195">
        <v>2012</v>
      </c>
      <c r="C2195">
        <v>44833</v>
      </c>
      <c r="D2195">
        <v>70496</v>
      </c>
      <c r="E2195">
        <v>64820</v>
      </c>
      <c r="F2195">
        <v>18158</v>
      </c>
    </row>
    <row r="2196" spans="1:6">
      <c r="A2196" s="105">
        <v>33013014990000</v>
      </c>
      <c r="B2196">
        <v>2012</v>
      </c>
      <c r="C2196">
        <v>55173</v>
      </c>
      <c r="D2196">
        <v>16912</v>
      </c>
      <c r="E2196">
        <v>19825</v>
      </c>
      <c r="F2196">
        <v>8590</v>
      </c>
    </row>
    <row r="2197" spans="1:6">
      <c r="A2197" s="105">
        <v>33013015010000</v>
      </c>
      <c r="B2197">
        <v>2012</v>
      </c>
      <c r="C2197">
        <v>32535</v>
      </c>
      <c r="D2197">
        <v>10649</v>
      </c>
      <c r="E2197">
        <v>40303</v>
      </c>
      <c r="F2197">
        <v>11437</v>
      </c>
    </row>
    <row r="2198" spans="1:6">
      <c r="A2198" s="105">
        <v>33013015020000</v>
      </c>
      <c r="B2198">
        <v>2012</v>
      </c>
      <c r="C2198">
        <v>12307</v>
      </c>
      <c r="D2198">
        <v>17263</v>
      </c>
      <c r="E2198">
        <v>30432</v>
      </c>
      <c r="F2198">
        <v>14287</v>
      </c>
    </row>
    <row r="2199" spans="1:6">
      <c r="A2199" s="105">
        <v>33013015030000</v>
      </c>
      <c r="B2199">
        <v>2012</v>
      </c>
      <c r="C2199">
        <v>12003</v>
      </c>
      <c r="D2199">
        <v>11953</v>
      </c>
      <c r="E2199">
        <v>14834</v>
      </c>
      <c r="F2199">
        <v>17856</v>
      </c>
    </row>
    <row r="2200" spans="1:6">
      <c r="A2200" s="105">
        <v>33013015040000</v>
      </c>
      <c r="B2200">
        <v>2012</v>
      </c>
      <c r="C2200">
        <v>58480</v>
      </c>
      <c r="D2200">
        <v>32592</v>
      </c>
      <c r="E2200">
        <v>28176</v>
      </c>
      <c r="F2200">
        <v>18417</v>
      </c>
    </row>
    <row r="2201" spans="1:6">
      <c r="A2201" s="105">
        <v>33013015070000</v>
      </c>
      <c r="B2201">
        <v>2012</v>
      </c>
      <c r="C2201">
        <v>8515</v>
      </c>
      <c r="D2201">
        <v>8868</v>
      </c>
      <c r="E2201">
        <v>22354</v>
      </c>
      <c r="F2201">
        <v>11383</v>
      </c>
    </row>
    <row r="2202" spans="1:6">
      <c r="A2202" s="105">
        <v>33013015080000</v>
      </c>
      <c r="B2202">
        <v>2012</v>
      </c>
      <c r="C2202">
        <v>68289</v>
      </c>
      <c r="D2202">
        <v>43013</v>
      </c>
      <c r="E2202">
        <v>35638</v>
      </c>
      <c r="F2202">
        <v>19125</v>
      </c>
    </row>
    <row r="2203" spans="1:6">
      <c r="A2203" s="105">
        <v>33013015090000</v>
      </c>
      <c r="B2203">
        <v>2012</v>
      </c>
      <c r="C2203">
        <v>12831</v>
      </c>
      <c r="D2203">
        <v>16461</v>
      </c>
      <c r="E2203">
        <v>43638</v>
      </c>
      <c r="F2203">
        <v>13670</v>
      </c>
    </row>
    <row r="2204" spans="1:6">
      <c r="A2204" s="105">
        <v>33013015100000</v>
      </c>
      <c r="B2204">
        <v>2012</v>
      </c>
      <c r="C2204">
        <v>13025</v>
      </c>
      <c r="D2204">
        <v>15930</v>
      </c>
      <c r="E2204">
        <v>216804</v>
      </c>
      <c r="F2204">
        <v>12663</v>
      </c>
    </row>
    <row r="2205" spans="1:6">
      <c r="A2205" s="105">
        <v>33013015110000</v>
      </c>
      <c r="B2205">
        <v>2012</v>
      </c>
      <c r="C2205">
        <v>5718</v>
      </c>
      <c r="D2205">
        <v>8719</v>
      </c>
      <c r="E2205">
        <v>36476</v>
      </c>
      <c r="F2205">
        <v>17726</v>
      </c>
    </row>
    <row r="2206" spans="1:6">
      <c r="A2206" s="105">
        <v>33013015120000</v>
      </c>
      <c r="B2206">
        <v>2012</v>
      </c>
      <c r="C2206">
        <v>9394</v>
      </c>
      <c r="D2206">
        <v>17510</v>
      </c>
      <c r="E2206">
        <v>91133</v>
      </c>
      <c r="F2206">
        <v>14026</v>
      </c>
    </row>
    <row r="2207" spans="1:6">
      <c r="A2207" s="105">
        <v>33013015130000</v>
      </c>
      <c r="B2207">
        <v>2012</v>
      </c>
      <c r="C2207">
        <v>9059</v>
      </c>
      <c r="D2207">
        <v>15148</v>
      </c>
      <c r="E2207">
        <v>27700</v>
      </c>
      <c r="F2207">
        <v>14673</v>
      </c>
    </row>
    <row r="2208" spans="1:6">
      <c r="A2208" s="105">
        <v>33013015140000</v>
      </c>
      <c r="B2208">
        <v>2012</v>
      </c>
      <c r="C2208">
        <v>34653</v>
      </c>
      <c r="D2208">
        <v>27503</v>
      </c>
      <c r="E2208">
        <v>36205</v>
      </c>
      <c r="F2208">
        <v>13005</v>
      </c>
    </row>
    <row r="2209" spans="1:6">
      <c r="A2209" s="105">
        <v>33013015150000</v>
      </c>
      <c r="B2209">
        <v>2012</v>
      </c>
      <c r="C2209">
        <v>6256</v>
      </c>
      <c r="D2209">
        <v>13038</v>
      </c>
      <c r="E2209">
        <v>32112</v>
      </c>
      <c r="F2209">
        <v>12559</v>
      </c>
    </row>
    <row r="2210" spans="1:6">
      <c r="A2210" s="105">
        <v>33013015160000</v>
      </c>
      <c r="B2210">
        <v>2012</v>
      </c>
      <c r="C2210">
        <v>10792</v>
      </c>
      <c r="D2210">
        <v>20339</v>
      </c>
      <c r="E2210">
        <v>101946</v>
      </c>
      <c r="F2210">
        <v>14300</v>
      </c>
    </row>
    <row r="2211" spans="1:6">
      <c r="A2211" s="105">
        <v>33013015170000</v>
      </c>
      <c r="B2211">
        <v>2012</v>
      </c>
      <c r="C2211">
        <v>8349</v>
      </c>
      <c r="D2211">
        <v>24811</v>
      </c>
      <c r="E2211">
        <v>48671</v>
      </c>
      <c r="F2211">
        <v>13178</v>
      </c>
    </row>
    <row r="2212" spans="1:6">
      <c r="A2212" s="105">
        <v>33013015180000</v>
      </c>
      <c r="B2212">
        <v>2012</v>
      </c>
      <c r="C2212">
        <v>11436</v>
      </c>
      <c r="D2212">
        <v>27130</v>
      </c>
      <c r="E2212">
        <v>43151</v>
      </c>
      <c r="F2212">
        <v>13505</v>
      </c>
    </row>
    <row r="2213" spans="1:6">
      <c r="A2213" s="105">
        <v>33013015190000</v>
      </c>
      <c r="B2213">
        <v>2012</v>
      </c>
      <c r="C2213">
        <v>103631</v>
      </c>
      <c r="D2213">
        <v>72432</v>
      </c>
      <c r="E2213">
        <v>43114</v>
      </c>
      <c r="F2213">
        <v>18803</v>
      </c>
    </row>
    <row r="2214" spans="1:6">
      <c r="A2214" s="105">
        <v>33013015200000</v>
      </c>
      <c r="B2214">
        <v>2012</v>
      </c>
      <c r="C2214">
        <v>108973</v>
      </c>
      <c r="D2214">
        <v>99130</v>
      </c>
      <c r="E2214">
        <v>57126</v>
      </c>
      <c r="F2214">
        <v>18514</v>
      </c>
    </row>
    <row r="2215" spans="1:6">
      <c r="A2215" s="105">
        <v>33013015230000</v>
      </c>
      <c r="B2215">
        <v>2012</v>
      </c>
      <c r="C2215">
        <v>26061</v>
      </c>
      <c r="D2215">
        <v>9467</v>
      </c>
      <c r="E2215">
        <v>13887</v>
      </c>
      <c r="F2215">
        <v>11357</v>
      </c>
    </row>
    <row r="2216" spans="1:6">
      <c r="A2216" s="105">
        <v>33013015260000</v>
      </c>
      <c r="B2216">
        <v>2012</v>
      </c>
      <c r="C2216">
        <v>20477</v>
      </c>
      <c r="D2216">
        <v>57764</v>
      </c>
      <c r="E2216">
        <v>90906</v>
      </c>
      <c r="F2216">
        <v>17840</v>
      </c>
    </row>
    <row r="2217" spans="1:6">
      <c r="A2217" s="105">
        <v>33013015270000</v>
      </c>
      <c r="B2217">
        <v>2012</v>
      </c>
      <c r="C2217">
        <v>3627</v>
      </c>
      <c r="D2217">
        <v>8521</v>
      </c>
      <c r="E2217">
        <v>36744</v>
      </c>
      <c r="F2217">
        <v>11835</v>
      </c>
    </row>
    <row r="2218" spans="1:6">
      <c r="A2218" s="105">
        <v>33013015290000</v>
      </c>
      <c r="B2218">
        <v>2012</v>
      </c>
      <c r="C2218">
        <v>5737</v>
      </c>
      <c r="D2218">
        <v>7205</v>
      </c>
      <c r="E2218">
        <v>28599</v>
      </c>
      <c r="F2218">
        <v>12009</v>
      </c>
    </row>
    <row r="2219" spans="1:6">
      <c r="A2219" s="105">
        <v>33013015300000</v>
      </c>
      <c r="B2219">
        <v>2012</v>
      </c>
      <c r="C2219">
        <v>78184</v>
      </c>
      <c r="D2219">
        <v>60780</v>
      </c>
      <c r="E2219">
        <v>51996</v>
      </c>
      <c r="F2219">
        <v>18975</v>
      </c>
    </row>
    <row r="2220" spans="1:6">
      <c r="A2220" s="105">
        <v>33013015310000</v>
      </c>
      <c r="B2220">
        <v>2012</v>
      </c>
      <c r="C2220">
        <v>24782</v>
      </c>
      <c r="D2220">
        <v>24113</v>
      </c>
      <c r="E2220">
        <v>42118</v>
      </c>
      <c r="F2220">
        <v>19520</v>
      </c>
    </row>
    <row r="2221" spans="1:6">
      <c r="A2221" s="105">
        <v>33013015340000</v>
      </c>
      <c r="B2221">
        <v>2012</v>
      </c>
      <c r="C2221">
        <v>10185</v>
      </c>
      <c r="D2221">
        <v>14196</v>
      </c>
      <c r="E2221">
        <v>66484</v>
      </c>
      <c r="F2221">
        <v>11820</v>
      </c>
    </row>
    <row r="2222" spans="1:6">
      <c r="A2222" s="105">
        <v>33013015360000</v>
      </c>
      <c r="B2222">
        <v>2012</v>
      </c>
      <c r="C2222">
        <v>19398</v>
      </c>
      <c r="D2222">
        <v>37384</v>
      </c>
      <c r="E2222">
        <v>115697</v>
      </c>
      <c r="F2222">
        <v>13466</v>
      </c>
    </row>
    <row r="2223" spans="1:6">
      <c r="A2223" s="105">
        <v>33013015370000</v>
      </c>
      <c r="B2223">
        <v>2012</v>
      </c>
      <c r="C2223">
        <v>41337</v>
      </c>
      <c r="D2223">
        <v>66196</v>
      </c>
      <c r="E2223">
        <v>113737</v>
      </c>
      <c r="F2223">
        <v>18499</v>
      </c>
    </row>
    <row r="2224" spans="1:6">
      <c r="A2224" s="105">
        <v>33013015380000</v>
      </c>
      <c r="B2224">
        <v>2012</v>
      </c>
      <c r="C2224">
        <v>26144</v>
      </c>
      <c r="D2224">
        <v>21372</v>
      </c>
      <c r="E2224">
        <v>32700</v>
      </c>
      <c r="F2224">
        <v>12520</v>
      </c>
    </row>
    <row r="2225" spans="1:6">
      <c r="A2225" s="105">
        <v>33013015390000</v>
      </c>
      <c r="B2225">
        <v>2012</v>
      </c>
      <c r="C2225">
        <v>48590</v>
      </c>
      <c r="D2225">
        <v>74204</v>
      </c>
      <c r="E2225">
        <v>111020</v>
      </c>
      <c r="F2225">
        <v>18335</v>
      </c>
    </row>
    <row r="2226" spans="1:6">
      <c r="A2226" s="105">
        <v>33013015410000</v>
      </c>
      <c r="B2226">
        <v>2012</v>
      </c>
      <c r="C2226">
        <v>11529</v>
      </c>
      <c r="D2226">
        <v>19488</v>
      </c>
      <c r="E2226">
        <v>102370</v>
      </c>
      <c r="F2226">
        <v>13927</v>
      </c>
    </row>
    <row r="2227" spans="1:6">
      <c r="A2227" s="105">
        <v>33013015430000</v>
      </c>
      <c r="B2227">
        <v>2012</v>
      </c>
      <c r="C2227">
        <v>9614</v>
      </c>
      <c r="D2227">
        <v>16736</v>
      </c>
      <c r="E2227">
        <v>55242</v>
      </c>
      <c r="F2227">
        <v>14270</v>
      </c>
    </row>
    <row r="2228" spans="1:6">
      <c r="A2228" s="105">
        <v>33013015440000</v>
      </c>
      <c r="B2228">
        <v>2012</v>
      </c>
      <c r="C2228">
        <v>17081</v>
      </c>
      <c r="D2228">
        <v>24978</v>
      </c>
      <c r="E2228">
        <v>51592</v>
      </c>
      <c r="F2228">
        <v>12520</v>
      </c>
    </row>
    <row r="2229" spans="1:6">
      <c r="A2229" s="105">
        <v>33013015450000</v>
      </c>
      <c r="B2229">
        <v>2012</v>
      </c>
      <c r="C2229">
        <v>77616</v>
      </c>
      <c r="D2229">
        <v>54815</v>
      </c>
      <c r="E2229">
        <v>57467</v>
      </c>
      <c r="F2229">
        <v>18840</v>
      </c>
    </row>
    <row r="2230" spans="1:6">
      <c r="A2230" s="105">
        <v>33013015470000</v>
      </c>
      <c r="B2230">
        <v>2012</v>
      </c>
      <c r="C2230">
        <v>12784</v>
      </c>
      <c r="D2230">
        <v>22629</v>
      </c>
      <c r="E2230">
        <v>74855</v>
      </c>
      <c r="F2230">
        <v>14113</v>
      </c>
    </row>
    <row r="2231" spans="1:6">
      <c r="A2231" s="105">
        <v>33013015500000</v>
      </c>
      <c r="B2231">
        <v>2012</v>
      </c>
      <c r="C2231">
        <v>12867</v>
      </c>
      <c r="D2231">
        <v>24624</v>
      </c>
      <c r="E2231">
        <v>125632</v>
      </c>
      <c r="F2231">
        <v>13772</v>
      </c>
    </row>
    <row r="2232" spans="1:6">
      <c r="A2232" s="105">
        <v>33013015530000</v>
      </c>
      <c r="B2232">
        <v>2012</v>
      </c>
      <c r="C2232">
        <v>9686</v>
      </c>
      <c r="D2232">
        <v>16681</v>
      </c>
      <c r="E2232">
        <v>60886</v>
      </c>
      <c r="F2232">
        <v>13758</v>
      </c>
    </row>
    <row r="2233" spans="1:6">
      <c r="A2233" s="105">
        <v>33013015580000</v>
      </c>
      <c r="B2233">
        <v>2012</v>
      </c>
      <c r="C2233">
        <v>15638</v>
      </c>
      <c r="D2233">
        <v>20123</v>
      </c>
      <c r="E2233">
        <v>62028</v>
      </c>
      <c r="F2233">
        <v>13640</v>
      </c>
    </row>
    <row r="2234" spans="1:6">
      <c r="A2234" s="105">
        <v>33013015600000</v>
      </c>
      <c r="B2234">
        <v>2012</v>
      </c>
      <c r="C2234">
        <v>77795</v>
      </c>
      <c r="D2234">
        <v>51780</v>
      </c>
      <c r="E2234">
        <v>66759</v>
      </c>
      <c r="F2234">
        <v>19135</v>
      </c>
    </row>
    <row r="2235" spans="1:6">
      <c r="A2235" s="105">
        <v>33013015610000</v>
      </c>
      <c r="B2235">
        <v>2012</v>
      </c>
      <c r="C2235">
        <v>13197</v>
      </c>
      <c r="D2235">
        <v>24274</v>
      </c>
      <c r="E2235">
        <v>75836</v>
      </c>
      <c r="F2235">
        <v>14368</v>
      </c>
    </row>
    <row r="2236" spans="1:6">
      <c r="A2236" s="105">
        <v>33013015620000</v>
      </c>
      <c r="B2236">
        <v>2012</v>
      </c>
      <c r="C2236">
        <v>24024</v>
      </c>
      <c r="D2236">
        <v>38701</v>
      </c>
      <c r="E2236">
        <v>65588</v>
      </c>
      <c r="F2236">
        <v>15891</v>
      </c>
    </row>
    <row r="2237" spans="1:6">
      <c r="A2237" s="105">
        <v>33013015630000</v>
      </c>
      <c r="B2237">
        <v>2012</v>
      </c>
      <c r="C2237">
        <v>59701</v>
      </c>
      <c r="D2237">
        <v>84514</v>
      </c>
      <c r="E2237">
        <v>69677</v>
      </c>
      <c r="F2237">
        <v>16458</v>
      </c>
    </row>
    <row r="2238" spans="1:6">
      <c r="A2238" s="105">
        <v>33013015660000</v>
      </c>
      <c r="B2238">
        <v>2012</v>
      </c>
      <c r="C2238">
        <v>30046</v>
      </c>
      <c r="D2238">
        <v>53555</v>
      </c>
      <c r="E2238">
        <v>130359</v>
      </c>
      <c r="F2238">
        <v>13575</v>
      </c>
    </row>
    <row r="2239" spans="1:6">
      <c r="A2239" s="105">
        <v>33013015670000</v>
      </c>
      <c r="B2239">
        <v>2012</v>
      </c>
      <c r="C2239">
        <v>6206</v>
      </c>
      <c r="D2239">
        <v>10839</v>
      </c>
      <c r="E2239">
        <v>18603</v>
      </c>
      <c r="F2239">
        <v>15498</v>
      </c>
    </row>
    <row r="2240" spans="1:6">
      <c r="A2240" s="105">
        <v>33013015680000</v>
      </c>
      <c r="B2240">
        <v>2012</v>
      </c>
      <c r="C2240">
        <v>11548</v>
      </c>
      <c r="D2240">
        <v>18424</v>
      </c>
      <c r="E2240">
        <v>24049</v>
      </c>
      <c r="F2240">
        <v>16676</v>
      </c>
    </row>
    <row r="2241" spans="1:6">
      <c r="A2241" s="105">
        <v>33013015710000</v>
      </c>
      <c r="B2241">
        <v>2012</v>
      </c>
      <c r="C2241">
        <v>15328</v>
      </c>
      <c r="D2241">
        <v>28562</v>
      </c>
      <c r="E2241">
        <v>45063</v>
      </c>
      <c r="F2241">
        <v>13864</v>
      </c>
    </row>
    <row r="2242" spans="1:6">
      <c r="A2242" s="105">
        <v>33013015720000</v>
      </c>
      <c r="B2242">
        <v>2012</v>
      </c>
      <c r="C2242">
        <v>13382</v>
      </c>
      <c r="D2242">
        <v>23830</v>
      </c>
      <c r="E2242">
        <v>81358</v>
      </c>
      <c r="F2242">
        <v>14250</v>
      </c>
    </row>
    <row r="2243" spans="1:6">
      <c r="A2243" s="105">
        <v>33013015730000</v>
      </c>
      <c r="B2243">
        <v>2012</v>
      </c>
      <c r="C2243">
        <v>14167</v>
      </c>
      <c r="D2243">
        <v>14755</v>
      </c>
      <c r="E2243">
        <v>53490</v>
      </c>
      <c r="F2243">
        <v>19215</v>
      </c>
    </row>
    <row r="2244" spans="1:6">
      <c r="A2244" s="105">
        <v>33013015740000</v>
      </c>
      <c r="B2244">
        <v>2012</v>
      </c>
      <c r="C2244">
        <v>8028</v>
      </c>
      <c r="D2244">
        <v>15106</v>
      </c>
      <c r="E2244">
        <v>51708</v>
      </c>
      <c r="F2244">
        <v>15126</v>
      </c>
    </row>
    <row r="2245" spans="1:6">
      <c r="A2245" s="105">
        <v>33013015770000</v>
      </c>
      <c r="B2245">
        <v>2012</v>
      </c>
      <c r="C2245">
        <v>48075</v>
      </c>
      <c r="D2245">
        <v>45381</v>
      </c>
      <c r="E2245">
        <v>80727</v>
      </c>
      <c r="F2245">
        <v>19154</v>
      </c>
    </row>
    <row r="2246" spans="1:6">
      <c r="A2246" s="105">
        <v>33013015780000</v>
      </c>
      <c r="B2246">
        <v>2012</v>
      </c>
      <c r="C2246">
        <v>77715</v>
      </c>
      <c r="D2246">
        <v>67793</v>
      </c>
      <c r="E2246">
        <v>85170</v>
      </c>
      <c r="F2246">
        <v>19325</v>
      </c>
    </row>
    <row r="2247" spans="1:6">
      <c r="A2247" s="105">
        <v>33013015790000</v>
      </c>
      <c r="B2247">
        <v>2012</v>
      </c>
      <c r="C2247">
        <v>74447</v>
      </c>
      <c r="D2247">
        <v>53561</v>
      </c>
      <c r="E2247">
        <v>46628</v>
      </c>
      <c r="F2247">
        <v>18150</v>
      </c>
    </row>
    <row r="2248" spans="1:6">
      <c r="A2248" s="105">
        <v>33013015800000</v>
      </c>
      <c r="B2248">
        <v>2012</v>
      </c>
      <c r="C2248">
        <v>53169</v>
      </c>
      <c r="D2248">
        <v>36181</v>
      </c>
      <c r="E2248">
        <v>46182</v>
      </c>
      <c r="F2248">
        <v>18800</v>
      </c>
    </row>
    <row r="2249" spans="1:6">
      <c r="A2249" s="105">
        <v>33013015830000</v>
      </c>
      <c r="B2249">
        <v>2012</v>
      </c>
      <c r="C2249">
        <v>14566</v>
      </c>
      <c r="D2249">
        <v>25776</v>
      </c>
      <c r="E2249">
        <v>79992</v>
      </c>
      <c r="F2249">
        <v>14432</v>
      </c>
    </row>
    <row r="2250" spans="1:6">
      <c r="A2250" s="105">
        <v>33013015840000</v>
      </c>
      <c r="B2250">
        <v>2012</v>
      </c>
      <c r="C2250">
        <v>17615</v>
      </c>
      <c r="D2250">
        <v>22997</v>
      </c>
      <c r="E2250">
        <v>25080</v>
      </c>
      <c r="F2250">
        <v>18639</v>
      </c>
    </row>
    <row r="2251" spans="1:6">
      <c r="A2251" s="105">
        <v>33013015850000</v>
      </c>
      <c r="B2251">
        <v>2012</v>
      </c>
      <c r="C2251">
        <v>13135</v>
      </c>
      <c r="D2251">
        <v>1933</v>
      </c>
      <c r="E2251">
        <v>4853</v>
      </c>
      <c r="F2251">
        <v>6270</v>
      </c>
    </row>
    <row r="2252" spans="1:6">
      <c r="A2252" s="105">
        <v>33013015860000</v>
      </c>
      <c r="B2252">
        <v>2012</v>
      </c>
      <c r="C2252">
        <v>37146</v>
      </c>
      <c r="D2252">
        <v>16513</v>
      </c>
      <c r="E2252">
        <v>4642</v>
      </c>
      <c r="F2252">
        <v>6240</v>
      </c>
    </row>
    <row r="2253" spans="1:6">
      <c r="A2253" s="105">
        <v>33013015870000</v>
      </c>
      <c r="B2253">
        <v>2012</v>
      </c>
      <c r="C2253">
        <v>71707</v>
      </c>
      <c r="D2253">
        <v>84171</v>
      </c>
      <c r="E2253">
        <v>76242</v>
      </c>
      <c r="F2253">
        <v>18850</v>
      </c>
    </row>
    <row r="2254" spans="1:6">
      <c r="A2254" s="105">
        <v>33013015880000</v>
      </c>
      <c r="B2254">
        <v>2012</v>
      </c>
      <c r="C2254">
        <v>8487</v>
      </c>
      <c r="D2254">
        <v>18677</v>
      </c>
      <c r="E2254">
        <v>54615</v>
      </c>
      <c r="F2254">
        <v>18556</v>
      </c>
    </row>
    <row r="2255" spans="1:6">
      <c r="A2255" s="105">
        <v>33013015890000</v>
      </c>
      <c r="B2255">
        <v>2012</v>
      </c>
      <c r="C2255">
        <v>38014</v>
      </c>
      <c r="D2255">
        <v>43181</v>
      </c>
      <c r="E2255">
        <v>70546</v>
      </c>
      <c r="F2255">
        <v>19401</v>
      </c>
    </row>
    <row r="2256" spans="1:6">
      <c r="A2256" s="105">
        <v>33013015900000</v>
      </c>
      <c r="B2256">
        <v>2012</v>
      </c>
      <c r="C2256">
        <v>23017</v>
      </c>
      <c r="D2256">
        <v>40906</v>
      </c>
      <c r="E2256">
        <v>145911</v>
      </c>
      <c r="F2256">
        <v>13230</v>
      </c>
    </row>
    <row r="2257" spans="1:6">
      <c r="A2257" s="105">
        <v>33013015910000</v>
      </c>
      <c r="B2257">
        <v>2012</v>
      </c>
      <c r="C2257">
        <v>41701</v>
      </c>
      <c r="D2257">
        <v>66069</v>
      </c>
      <c r="E2257">
        <v>106959</v>
      </c>
      <c r="F2257">
        <v>18044</v>
      </c>
    </row>
    <row r="2258" spans="1:6">
      <c r="A2258" s="105">
        <v>33013015920000</v>
      </c>
      <c r="B2258">
        <v>2012</v>
      </c>
      <c r="C2258">
        <v>26085</v>
      </c>
      <c r="D2258">
        <v>47980</v>
      </c>
      <c r="E2258">
        <v>80012</v>
      </c>
      <c r="F2258">
        <v>13900</v>
      </c>
    </row>
    <row r="2259" spans="1:6">
      <c r="A2259" s="105">
        <v>33013015930000</v>
      </c>
      <c r="B2259">
        <v>2012</v>
      </c>
      <c r="C2259">
        <v>2448</v>
      </c>
      <c r="D2259">
        <v>4829</v>
      </c>
      <c r="E2259">
        <v>16734</v>
      </c>
      <c r="F2259">
        <v>6380</v>
      </c>
    </row>
    <row r="2260" spans="1:6">
      <c r="A2260" s="105">
        <v>33013015940000</v>
      </c>
      <c r="B2260">
        <v>2012</v>
      </c>
      <c r="C2260">
        <v>16401</v>
      </c>
      <c r="D2260">
        <v>16365</v>
      </c>
      <c r="E2260">
        <v>26337</v>
      </c>
      <c r="F2260">
        <v>18149</v>
      </c>
    </row>
    <row r="2261" spans="1:6">
      <c r="A2261" s="105">
        <v>33013015950000</v>
      </c>
      <c r="B2261">
        <v>2012</v>
      </c>
      <c r="C2261">
        <v>11819</v>
      </c>
      <c r="D2261">
        <v>8901</v>
      </c>
      <c r="E2261">
        <v>13889</v>
      </c>
      <c r="F2261">
        <v>18564</v>
      </c>
    </row>
    <row r="2262" spans="1:6">
      <c r="A2262" s="105">
        <v>33013015960000</v>
      </c>
      <c r="B2262">
        <v>2012</v>
      </c>
      <c r="C2262">
        <v>13959</v>
      </c>
      <c r="D2262">
        <v>25768</v>
      </c>
      <c r="E2262">
        <v>65365</v>
      </c>
      <c r="F2262">
        <v>12952</v>
      </c>
    </row>
    <row r="2263" spans="1:6">
      <c r="A2263" s="105">
        <v>33013015980000</v>
      </c>
      <c r="B2263">
        <v>2012</v>
      </c>
      <c r="C2263">
        <v>44366</v>
      </c>
      <c r="D2263">
        <v>44988</v>
      </c>
      <c r="E2263">
        <v>64032</v>
      </c>
      <c r="F2263">
        <v>19085</v>
      </c>
    </row>
    <row r="2264" spans="1:6">
      <c r="A2264" s="105">
        <v>33013015990000</v>
      </c>
      <c r="B2264">
        <v>2012</v>
      </c>
      <c r="C2264">
        <v>16184</v>
      </c>
      <c r="D2264">
        <v>29803</v>
      </c>
      <c r="E2264">
        <v>77968</v>
      </c>
      <c r="F2264">
        <v>12975</v>
      </c>
    </row>
    <row r="2265" spans="1:6">
      <c r="A2265" s="105">
        <v>33013016010000</v>
      </c>
      <c r="B2265">
        <v>2012</v>
      </c>
      <c r="C2265">
        <v>21342</v>
      </c>
      <c r="D2265">
        <v>35041</v>
      </c>
      <c r="E2265">
        <v>147518</v>
      </c>
      <c r="F2265">
        <v>12390</v>
      </c>
    </row>
    <row r="2266" spans="1:6">
      <c r="A2266" s="105">
        <v>33013016020000</v>
      </c>
      <c r="B2266">
        <v>2012</v>
      </c>
      <c r="C2266">
        <v>32899</v>
      </c>
      <c r="D2266">
        <v>38565</v>
      </c>
      <c r="E2266">
        <v>84687</v>
      </c>
      <c r="F2266">
        <v>18569</v>
      </c>
    </row>
    <row r="2267" spans="1:6">
      <c r="A2267" s="105">
        <v>33013016030000</v>
      </c>
      <c r="B2267">
        <v>2012</v>
      </c>
      <c r="C2267">
        <v>21549</v>
      </c>
      <c r="D2267">
        <v>39730</v>
      </c>
      <c r="E2267">
        <v>88598</v>
      </c>
      <c r="F2267">
        <v>18590</v>
      </c>
    </row>
    <row r="2268" spans="1:6">
      <c r="A2268" s="105">
        <v>33013016040000</v>
      </c>
      <c r="B2268">
        <v>2012</v>
      </c>
      <c r="C2268">
        <v>33964</v>
      </c>
      <c r="D2268">
        <v>42714</v>
      </c>
      <c r="E2268">
        <v>96439</v>
      </c>
      <c r="F2268">
        <v>18680</v>
      </c>
    </row>
    <row r="2269" spans="1:6">
      <c r="A2269" s="105">
        <v>33013016050000</v>
      </c>
      <c r="B2269">
        <v>2012</v>
      </c>
      <c r="C2269">
        <v>553</v>
      </c>
      <c r="D2269">
        <v>49</v>
      </c>
      <c r="E2269">
        <v>8376</v>
      </c>
      <c r="F2269">
        <v>6380</v>
      </c>
    </row>
    <row r="2270" spans="1:6">
      <c r="A2270" s="105">
        <v>33013016060000</v>
      </c>
      <c r="B2270">
        <v>2012</v>
      </c>
      <c r="C2270">
        <v>56456</v>
      </c>
      <c r="D2270">
        <v>69981</v>
      </c>
      <c r="E2270">
        <v>71058</v>
      </c>
      <c r="F2270">
        <v>18876</v>
      </c>
    </row>
    <row r="2271" spans="1:6">
      <c r="A2271" s="105">
        <v>33013016070000</v>
      </c>
      <c r="B2271">
        <v>2012</v>
      </c>
      <c r="C2271">
        <v>17006</v>
      </c>
      <c r="D2271">
        <v>16695</v>
      </c>
      <c r="E2271">
        <v>29826</v>
      </c>
      <c r="F2271">
        <v>19269</v>
      </c>
    </row>
    <row r="2272" spans="1:6">
      <c r="A2272" s="105">
        <v>33013016160000</v>
      </c>
      <c r="B2272">
        <v>2012</v>
      </c>
      <c r="C2272">
        <v>42835</v>
      </c>
      <c r="D2272">
        <v>55053</v>
      </c>
      <c r="E2272">
        <v>76149</v>
      </c>
      <c r="F2272">
        <v>18860</v>
      </c>
    </row>
    <row r="2273" spans="1:6">
      <c r="A2273" s="105">
        <v>33013016170000</v>
      </c>
      <c r="B2273">
        <v>2012</v>
      </c>
      <c r="C2273">
        <v>11609</v>
      </c>
      <c r="D2273">
        <v>14879</v>
      </c>
      <c r="E2273">
        <v>25956</v>
      </c>
      <c r="F2273">
        <v>18955</v>
      </c>
    </row>
    <row r="2274" spans="1:6">
      <c r="A2274" s="105">
        <v>33013016180000</v>
      </c>
      <c r="B2274">
        <v>2012</v>
      </c>
      <c r="C2274">
        <v>14892</v>
      </c>
      <c r="D2274">
        <v>21054</v>
      </c>
      <c r="E2274">
        <v>26112</v>
      </c>
      <c r="F2274">
        <v>19065</v>
      </c>
    </row>
    <row r="2275" spans="1:6">
      <c r="A2275" s="105">
        <v>33013016190000</v>
      </c>
      <c r="B2275">
        <v>2012</v>
      </c>
      <c r="C2275">
        <v>12647</v>
      </c>
      <c r="D2275">
        <v>15994</v>
      </c>
      <c r="E2275">
        <v>21008</v>
      </c>
      <c r="F2275">
        <v>19365</v>
      </c>
    </row>
    <row r="2276" spans="1:6">
      <c r="A2276" s="105">
        <v>33013016200000</v>
      </c>
      <c r="B2276">
        <v>2012</v>
      </c>
      <c r="C2276">
        <v>25538</v>
      </c>
      <c r="D2276">
        <v>38173</v>
      </c>
      <c r="E2276">
        <v>225896</v>
      </c>
      <c r="F2276">
        <v>17493</v>
      </c>
    </row>
    <row r="2277" spans="1:6">
      <c r="A2277" s="105">
        <v>33013016210000</v>
      </c>
      <c r="B2277">
        <v>2012</v>
      </c>
      <c r="C2277">
        <v>3695</v>
      </c>
      <c r="D2277">
        <v>11904</v>
      </c>
      <c r="E2277">
        <v>40329</v>
      </c>
      <c r="F2277">
        <v>17720</v>
      </c>
    </row>
    <row r="2278" spans="1:6">
      <c r="A2278" s="105">
        <v>33013016220000</v>
      </c>
      <c r="B2278">
        <v>2012</v>
      </c>
      <c r="C2278">
        <v>19431</v>
      </c>
      <c r="D2278">
        <v>34123</v>
      </c>
      <c r="E2278">
        <v>87167</v>
      </c>
      <c r="F2278">
        <v>18800</v>
      </c>
    </row>
    <row r="2279" spans="1:6">
      <c r="A2279" s="105">
        <v>33013016230000</v>
      </c>
      <c r="B2279">
        <v>2012</v>
      </c>
      <c r="C2279">
        <v>53594</v>
      </c>
      <c r="D2279">
        <v>64215</v>
      </c>
      <c r="E2279">
        <v>78883</v>
      </c>
      <c r="F2279">
        <v>18782</v>
      </c>
    </row>
    <row r="2280" spans="1:6">
      <c r="A2280" s="105">
        <v>33013016240000</v>
      </c>
      <c r="B2280">
        <v>2012</v>
      </c>
      <c r="C2280">
        <v>24723</v>
      </c>
      <c r="D2280">
        <v>18932</v>
      </c>
      <c r="E2280">
        <v>33847</v>
      </c>
      <c r="F2280">
        <v>17988</v>
      </c>
    </row>
    <row r="2281" spans="1:6">
      <c r="A2281" s="105">
        <v>33013016250000</v>
      </c>
      <c r="B2281">
        <v>2012</v>
      </c>
      <c r="C2281">
        <v>54954</v>
      </c>
      <c r="D2281">
        <v>58229</v>
      </c>
      <c r="E2281">
        <v>101573</v>
      </c>
      <c r="F2281">
        <v>18914</v>
      </c>
    </row>
    <row r="2282" spans="1:6">
      <c r="A2282" s="105">
        <v>33013016260000</v>
      </c>
      <c r="B2282">
        <v>2012</v>
      </c>
      <c r="C2282">
        <v>8440</v>
      </c>
      <c r="D2282">
        <v>8528</v>
      </c>
      <c r="E2282">
        <v>98379</v>
      </c>
      <c r="F2282">
        <v>17635</v>
      </c>
    </row>
    <row r="2283" spans="1:6">
      <c r="A2283" s="105">
        <v>33013016270000</v>
      </c>
      <c r="B2283">
        <v>2012</v>
      </c>
      <c r="C2283">
        <v>31623</v>
      </c>
      <c r="D2283">
        <v>46552</v>
      </c>
      <c r="E2283">
        <v>82820</v>
      </c>
      <c r="F2283">
        <v>18650</v>
      </c>
    </row>
    <row r="2284" spans="1:6">
      <c r="A2284" s="105">
        <v>33013016290000</v>
      </c>
      <c r="B2284">
        <v>2012</v>
      </c>
      <c r="C2284">
        <v>49899</v>
      </c>
      <c r="D2284">
        <v>51585</v>
      </c>
      <c r="E2284">
        <v>71958</v>
      </c>
      <c r="F2284">
        <v>19115</v>
      </c>
    </row>
    <row r="2285" spans="1:6">
      <c r="A2285" s="105">
        <v>33013016300000</v>
      </c>
      <c r="B2285">
        <v>2012</v>
      </c>
      <c r="C2285">
        <v>17237</v>
      </c>
      <c r="D2285">
        <v>18144</v>
      </c>
      <c r="E2285">
        <v>125567</v>
      </c>
      <c r="F2285">
        <v>17379</v>
      </c>
    </row>
    <row r="2286" spans="1:6">
      <c r="A2286" s="105">
        <v>33013016310000</v>
      </c>
      <c r="B2286">
        <v>2012</v>
      </c>
      <c r="C2286">
        <v>6458</v>
      </c>
      <c r="D2286">
        <v>9514</v>
      </c>
      <c r="E2286">
        <v>36558</v>
      </c>
      <c r="F2286">
        <v>13163</v>
      </c>
    </row>
    <row r="2287" spans="1:6">
      <c r="A2287" s="105">
        <v>33013016320000</v>
      </c>
      <c r="B2287">
        <v>2012</v>
      </c>
      <c r="C2287">
        <v>4251</v>
      </c>
      <c r="D2287">
        <v>28002</v>
      </c>
      <c r="E2287">
        <v>103562</v>
      </c>
      <c r="F2287">
        <v>11943</v>
      </c>
    </row>
    <row r="2288" spans="1:6">
      <c r="A2288" s="105">
        <v>33013016330000</v>
      </c>
      <c r="B2288">
        <v>2012</v>
      </c>
      <c r="C2288">
        <v>23457</v>
      </c>
      <c r="D2288">
        <v>37347</v>
      </c>
      <c r="E2288">
        <v>69784</v>
      </c>
      <c r="F2288">
        <v>18831</v>
      </c>
    </row>
    <row r="2289" spans="1:6">
      <c r="A2289" s="105">
        <v>33013016410000</v>
      </c>
      <c r="B2289">
        <v>2012</v>
      </c>
      <c r="C2289">
        <v>3146</v>
      </c>
      <c r="D2289">
        <v>5706</v>
      </c>
      <c r="E2289">
        <v>28712</v>
      </c>
      <c r="F2289">
        <v>17073</v>
      </c>
    </row>
    <row r="2290" spans="1:6">
      <c r="A2290" s="105">
        <v>33013016420000</v>
      </c>
      <c r="B2290">
        <v>2012</v>
      </c>
      <c r="C2290">
        <v>45634</v>
      </c>
      <c r="D2290">
        <v>55429</v>
      </c>
      <c r="E2290">
        <v>75371</v>
      </c>
      <c r="F2290">
        <v>19020</v>
      </c>
    </row>
    <row r="2291" spans="1:6">
      <c r="A2291" s="105">
        <v>33013016430000</v>
      </c>
      <c r="B2291">
        <v>2012</v>
      </c>
      <c r="C2291">
        <v>1563</v>
      </c>
      <c r="D2291">
        <v>3399</v>
      </c>
      <c r="E2291">
        <v>16123</v>
      </c>
      <c r="F2291">
        <v>17515</v>
      </c>
    </row>
    <row r="2292" spans="1:6">
      <c r="A2292" s="105">
        <v>33013016440000</v>
      </c>
      <c r="B2292">
        <v>2012</v>
      </c>
      <c r="C2292">
        <v>40589</v>
      </c>
      <c r="D2292">
        <v>49178</v>
      </c>
      <c r="E2292">
        <v>101534</v>
      </c>
      <c r="F2292">
        <v>19200</v>
      </c>
    </row>
    <row r="2293" spans="1:6">
      <c r="A2293" s="105">
        <v>33013016450000</v>
      </c>
      <c r="B2293">
        <v>2012</v>
      </c>
      <c r="C2293">
        <v>58166</v>
      </c>
      <c r="D2293">
        <v>59753</v>
      </c>
      <c r="E2293">
        <v>65882</v>
      </c>
      <c r="F2293">
        <v>19032</v>
      </c>
    </row>
    <row r="2294" spans="1:6">
      <c r="A2294" s="105">
        <v>33013016460000</v>
      </c>
      <c r="B2294">
        <v>2012</v>
      </c>
      <c r="C2294">
        <v>26293</v>
      </c>
      <c r="D2294">
        <v>51134</v>
      </c>
      <c r="E2294">
        <v>92826</v>
      </c>
      <c r="F2294">
        <v>17391</v>
      </c>
    </row>
    <row r="2295" spans="1:6">
      <c r="A2295" s="105">
        <v>33013016470000</v>
      </c>
      <c r="B2295">
        <v>2012</v>
      </c>
      <c r="C2295">
        <v>22386</v>
      </c>
      <c r="D2295">
        <v>30147</v>
      </c>
      <c r="E2295">
        <v>30724</v>
      </c>
      <c r="F2295">
        <v>13921</v>
      </c>
    </row>
    <row r="2296" spans="1:6">
      <c r="A2296" s="105">
        <v>33013016490000</v>
      </c>
      <c r="B2296">
        <v>2012</v>
      </c>
      <c r="C2296">
        <v>38925</v>
      </c>
      <c r="D2296">
        <v>42249</v>
      </c>
      <c r="E2296">
        <v>79460</v>
      </c>
      <c r="F2296">
        <v>18920</v>
      </c>
    </row>
    <row r="2297" spans="1:6">
      <c r="A2297" s="105">
        <v>33013016500000</v>
      </c>
      <c r="B2297">
        <v>2012</v>
      </c>
      <c r="C2297">
        <v>1292</v>
      </c>
      <c r="D2297">
        <v>1292</v>
      </c>
      <c r="E2297">
        <v>18858</v>
      </c>
      <c r="F2297">
        <v>18897</v>
      </c>
    </row>
    <row r="2298" spans="1:6">
      <c r="A2298" s="105">
        <v>33013016510000</v>
      </c>
      <c r="B2298">
        <v>2012</v>
      </c>
      <c r="C2298">
        <v>9427</v>
      </c>
      <c r="D2298">
        <v>9268</v>
      </c>
      <c r="E2298">
        <v>8695</v>
      </c>
      <c r="F2298">
        <v>12750</v>
      </c>
    </row>
    <row r="2299" spans="1:6">
      <c r="A2299" s="105">
        <v>33013016520000</v>
      </c>
      <c r="B2299">
        <v>2012</v>
      </c>
      <c r="C2299">
        <v>17293</v>
      </c>
      <c r="D2299">
        <v>32615</v>
      </c>
      <c r="E2299">
        <v>63464</v>
      </c>
      <c r="F2299">
        <v>17038</v>
      </c>
    </row>
    <row r="2300" spans="1:6">
      <c r="A2300" s="105">
        <v>33013016530000</v>
      </c>
      <c r="B2300">
        <v>2012</v>
      </c>
      <c r="C2300">
        <v>21886</v>
      </c>
      <c r="D2300">
        <v>36359</v>
      </c>
      <c r="E2300">
        <v>85214</v>
      </c>
      <c r="F2300">
        <v>18680</v>
      </c>
    </row>
    <row r="2301" spans="1:6">
      <c r="A2301" s="105">
        <v>33013016540000</v>
      </c>
      <c r="B2301">
        <v>2012</v>
      </c>
      <c r="C2301">
        <v>2713</v>
      </c>
      <c r="D2301">
        <v>2836</v>
      </c>
      <c r="E2301">
        <v>31179</v>
      </c>
      <c r="F2301">
        <v>18400</v>
      </c>
    </row>
    <row r="2302" spans="1:6">
      <c r="A2302" s="105">
        <v>33013016570000</v>
      </c>
      <c r="B2302">
        <v>2012</v>
      </c>
      <c r="C2302">
        <v>5076</v>
      </c>
      <c r="D2302">
        <v>8029</v>
      </c>
      <c r="E2302">
        <v>37423</v>
      </c>
      <c r="F2302">
        <v>17900</v>
      </c>
    </row>
    <row r="2303" spans="1:6">
      <c r="A2303" s="105">
        <v>33013016590000</v>
      </c>
      <c r="B2303">
        <v>2012</v>
      </c>
      <c r="C2303">
        <v>22678</v>
      </c>
      <c r="D2303">
        <v>27690</v>
      </c>
      <c r="E2303">
        <v>127023</v>
      </c>
      <c r="F2303">
        <v>17746</v>
      </c>
    </row>
    <row r="2304" spans="1:6">
      <c r="A2304" s="105">
        <v>33013016640000</v>
      </c>
      <c r="B2304">
        <v>2012</v>
      </c>
      <c r="C2304">
        <v>0</v>
      </c>
      <c r="D2304">
        <v>0</v>
      </c>
      <c r="E2304">
        <v>23892</v>
      </c>
      <c r="F2304">
        <v>19113</v>
      </c>
    </row>
    <row r="2305" spans="1:6">
      <c r="A2305" s="105">
        <v>33013016650000</v>
      </c>
      <c r="B2305">
        <v>2012</v>
      </c>
      <c r="C2305">
        <v>24727</v>
      </c>
      <c r="D2305">
        <v>26944</v>
      </c>
      <c r="E2305">
        <v>35948</v>
      </c>
      <c r="F2305">
        <v>19835</v>
      </c>
    </row>
    <row r="2306" spans="1:6">
      <c r="A2306" s="105">
        <v>33013016660000</v>
      </c>
      <c r="B2306">
        <v>2012</v>
      </c>
      <c r="C2306">
        <v>23231</v>
      </c>
      <c r="D2306">
        <v>25084</v>
      </c>
      <c r="E2306">
        <v>37737</v>
      </c>
      <c r="F2306">
        <v>19717</v>
      </c>
    </row>
    <row r="2307" spans="1:6">
      <c r="A2307" s="105">
        <v>33013016670000</v>
      </c>
      <c r="B2307">
        <v>2012</v>
      </c>
      <c r="C2307">
        <v>18982</v>
      </c>
      <c r="D2307">
        <v>20722</v>
      </c>
      <c r="E2307">
        <v>35062</v>
      </c>
      <c r="F2307">
        <v>18435</v>
      </c>
    </row>
    <row r="2308" spans="1:6">
      <c r="A2308" s="105">
        <v>33013016680000</v>
      </c>
      <c r="B2308">
        <v>2012</v>
      </c>
      <c r="C2308">
        <v>16669</v>
      </c>
      <c r="D2308">
        <v>18554</v>
      </c>
      <c r="E2308">
        <v>31663</v>
      </c>
      <c r="F2308">
        <v>17887</v>
      </c>
    </row>
    <row r="2309" spans="1:6">
      <c r="A2309" s="105">
        <v>33013016710000</v>
      </c>
      <c r="B2309">
        <v>2012</v>
      </c>
      <c r="C2309">
        <v>27251</v>
      </c>
      <c r="D2309">
        <v>34376</v>
      </c>
      <c r="E2309">
        <v>59870</v>
      </c>
      <c r="F2309">
        <v>19230</v>
      </c>
    </row>
    <row r="2310" spans="1:6">
      <c r="A2310" s="105">
        <v>33013016740000</v>
      </c>
      <c r="B2310">
        <v>2012</v>
      </c>
      <c r="C2310">
        <v>4283</v>
      </c>
      <c r="D2310">
        <v>4166</v>
      </c>
      <c r="E2310">
        <v>11076</v>
      </c>
      <c r="F2310">
        <v>18329</v>
      </c>
    </row>
    <row r="2311" spans="1:6">
      <c r="A2311" s="105">
        <v>33013016750000</v>
      </c>
      <c r="B2311">
        <v>2012</v>
      </c>
      <c r="C2311">
        <v>1620</v>
      </c>
      <c r="D2311">
        <v>16264</v>
      </c>
      <c r="E2311">
        <v>86709</v>
      </c>
      <c r="F2311">
        <v>18310</v>
      </c>
    </row>
    <row r="2312" spans="1:6">
      <c r="A2312" s="105">
        <v>33013016770000</v>
      </c>
      <c r="B2312">
        <v>2012</v>
      </c>
      <c r="C2312">
        <v>2756</v>
      </c>
      <c r="D2312">
        <v>2993</v>
      </c>
      <c r="E2312">
        <v>9223</v>
      </c>
      <c r="F2312">
        <v>18800</v>
      </c>
    </row>
    <row r="2313" spans="1:6">
      <c r="A2313" s="105">
        <v>33013016780000</v>
      </c>
      <c r="B2313">
        <v>2012</v>
      </c>
      <c r="C2313">
        <v>1539</v>
      </c>
      <c r="D2313">
        <v>3183</v>
      </c>
      <c r="E2313">
        <v>28111</v>
      </c>
      <c r="F2313">
        <v>18700</v>
      </c>
    </row>
    <row r="2314" spans="1:6">
      <c r="A2314" s="105">
        <v>33013016790000</v>
      </c>
      <c r="B2314">
        <v>2012</v>
      </c>
      <c r="C2314">
        <v>2825</v>
      </c>
      <c r="D2314">
        <v>12410</v>
      </c>
      <c r="E2314">
        <v>49855</v>
      </c>
      <c r="F2314">
        <v>18278</v>
      </c>
    </row>
    <row r="2315" spans="1:6">
      <c r="A2315" s="105">
        <v>33013016820000</v>
      </c>
      <c r="B2315">
        <v>2012</v>
      </c>
      <c r="C2315">
        <v>2714</v>
      </c>
      <c r="D2315">
        <v>3990</v>
      </c>
      <c r="E2315">
        <v>30989</v>
      </c>
      <c r="F2315">
        <v>18760</v>
      </c>
    </row>
    <row r="2316" spans="1:6">
      <c r="A2316" s="105">
        <v>33013016860000</v>
      </c>
      <c r="B2316">
        <v>2012</v>
      </c>
      <c r="C2316">
        <v>2189</v>
      </c>
      <c r="D2316">
        <v>4402</v>
      </c>
      <c r="E2316">
        <v>36286</v>
      </c>
      <c r="F2316">
        <v>18850</v>
      </c>
    </row>
    <row r="2317" spans="1:6">
      <c r="A2317" s="105">
        <v>33013016890000</v>
      </c>
      <c r="B2317">
        <v>2012</v>
      </c>
      <c r="C2317">
        <v>2963</v>
      </c>
      <c r="D2317">
        <v>6643</v>
      </c>
      <c r="E2317">
        <v>29068</v>
      </c>
      <c r="F2317">
        <v>19194</v>
      </c>
    </row>
    <row r="2318" spans="1:6">
      <c r="A2318" s="105">
        <v>33013500160000</v>
      </c>
      <c r="B2318">
        <v>2012</v>
      </c>
      <c r="C2318">
        <v>0</v>
      </c>
      <c r="D2318">
        <v>19649</v>
      </c>
      <c r="E2318">
        <v>0</v>
      </c>
      <c r="F2318">
        <v>0</v>
      </c>
    </row>
    <row r="2319" spans="1:6">
      <c r="A2319" s="105">
        <v>33013503980000</v>
      </c>
      <c r="B2319">
        <v>2012</v>
      </c>
      <c r="C2319">
        <v>0</v>
      </c>
      <c r="D2319">
        <v>184</v>
      </c>
      <c r="E2319">
        <v>0</v>
      </c>
      <c r="F2319" t="s">
        <v>3320</v>
      </c>
    </row>
    <row r="2320" spans="1:6">
      <c r="A2320" s="105">
        <v>33013504170000</v>
      </c>
      <c r="B2320">
        <v>2012</v>
      </c>
      <c r="C2320">
        <v>0</v>
      </c>
      <c r="D2320">
        <v>814</v>
      </c>
      <c r="E2320">
        <v>0</v>
      </c>
      <c r="F2320" t="s">
        <v>3320</v>
      </c>
    </row>
    <row r="2321" spans="1:6">
      <c r="A2321" s="105">
        <v>33013504560000</v>
      </c>
      <c r="B2321">
        <v>2012</v>
      </c>
      <c r="C2321">
        <v>0</v>
      </c>
      <c r="D2321">
        <v>1432</v>
      </c>
      <c r="E2321">
        <v>0</v>
      </c>
      <c r="F2321" t="s">
        <v>3320</v>
      </c>
    </row>
    <row r="2322" spans="1:6">
      <c r="A2322" s="105">
        <v>33013504590000</v>
      </c>
      <c r="B2322">
        <v>2012</v>
      </c>
      <c r="C2322">
        <v>0</v>
      </c>
      <c r="D2322">
        <v>100</v>
      </c>
      <c r="E2322">
        <v>0</v>
      </c>
      <c r="F2322" t="s">
        <v>3320</v>
      </c>
    </row>
    <row r="2323" spans="1:6">
      <c r="A2323" s="105">
        <v>33013504690000</v>
      </c>
      <c r="B2323">
        <v>2012</v>
      </c>
      <c r="C2323">
        <v>0</v>
      </c>
      <c r="D2323">
        <v>0</v>
      </c>
      <c r="E2323">
        <v>0</v>
      </c>
      <c r="F2323" t="s">
        <v>3320</v>
      </c>
    </row>
    <row r="2324" spans="1:6">
      <c r="A2324" s="105">
        <v>33013504700000</v>
      </c>
      <c r="B2324">
        <v>2012</v>
      </c>
      <c r="C2324">
        <v>0</v>
      </c>
      <c r="D2324">
        <v>633</v>
      </c>
      <c r="E2324">
        <v>0</v>
      </c>
      <c r="F2324" t="s">
        <v>3320</v>
      </c>
    </row>
    <row r="2325" spans="1:6">
      <c r="A2325" s="105">
        <v>33013505000000</v>
      </c>
      <c r="B2325">
        <v>2012</v>
      </c>
      <c r="C2325">
        <v>0</v>
      </c>
      <c r="D2325">
        <v>209</v>
      </c>
      <c r="E2325">
        <v>0</v>
      </c>
      <c r="F2325">
        <v>4500</v>
      </c>
    </row>
    <row r="2326" spans="1:6">
      <c r="A2326" s="105">
        <v>33023000130000</v>
      </c>
      <c r="B2326">
        <v>2012</v>
      </c>
      <c r="C2326">
        <v>2034</v>
      </c>
      <c r="D2326">
        <v>4773</v>
      </c>
      <c r="E2326">
        <v>10514</v>
      </c>
      <c r="F2326">
        <v>6739</v>
      </c>
    </row>
    <row r="2327" spans="1:6">
      <c r="A2327" s="105">
        <v>33023000190000</v>
      </c>
      <c r="B2327">
        <v>2012</v>
      </c>
      <c r="C2327">
        <v>5784</v>
      </c>
      <c r="D2327">
        <v>1380</v>
      </c>
      <c r="E2327">
        <v>22134</v>
      </c>
      <c r="F2327">
        <v>7957</v>
      </c>
    </row>
    <row r="2328" spans="1:6">
      <c r="A2328" s="105">
        <v>33023000650000</v>
      </c>
      <c r="B2328">
        <v>2012</v>
      </c>
      <c r="C2328">
        <v>0</v>
      </c>
      <c r="D2328">
        <v>0</v>
      </c>
      <c r="E2328">
        <v>0</v>
      </c>
      <c r="F2328">
        <v>8220</v>
      </c>
    </row>
    <row r="2329" spans="1:6">
      <c r="A2329" s="105">
        <v>33023000660000</v>
      </c>
      <c r="B2329">
        <v>2012</v>
      </c>
      <c r="C2329">
        <v>3831</v>
      </c>
      <c r="D2329">
        <v>1854</v>
      </c>
      <c r="E2329">
        <v>19982</v>
      </c>
      <c r="F2329">
        <v>7830</v>
      </c>
    </row>
    <row r="2330" spans="1:6">
      <c r="A2330" s="105">
        <v>33023000910000</v>
      </c>
      <c r="B2330">
        <v>2012</v>
      </c>
      <c r="C2330">
        <v>0</v>
      </c>
      <c r="D2330">
        <v>708</v>
      </c>
      <c r="E2330">
        <v>2534</v>
      </c>
      <c r="F2330">
        <v>6429</v>
      </c>
    </row>
    <row r="2331" spans="1:6">
      <c r="A2331" s="105">
        <v>33023000920000</v>
      </c>
      <c r="B2331">
        <v>2012</v>
      </c>
      <c r="C2331">
        <v>4320</v>
      </c>
      <c r="D2331">
        <v>2435</v>
      </c>
      <c r="E2331">
        <v>9102</v>
      </c>
      <c r="F2331">
        <v>9012</v>
      </c>
    </row>
    <row r="2332" spans="1:6">
      <c r="A2332" s="105">
        <v>33023000990000</v>
      </c>
      <c r="B2332">
        <v>2012</v>
      </c>
      <c r="C2332">
        <v>336</v>
      </c>
      <c r="D2332">
        <v>4221</v>
      </c>
      <c r="E2332">
        <v>19138</v>
      </c>
      <c r="F2332">
        <v>7087</v>
      </c>
    </row>
    <row r="2333" spans="1:6">
      <c r="A2333" s="105">
        <v>33023001240000</v>
      </c>
      <c r="B2333">
        <v>2012</v>
      </c>
      <c r="C2333">
        <v>1605</v>
      </c>
      <c r="D2333">
        <v>1063</v>
      </c>
      <c r="E2333">
        <v>0</v>
      </c>
      <c r="F2333">
        <v>12400</v>
      </c>
    </row>
    <row r="2334" spans="1:6">
      <c r="A2334" s="105">
        <v>33023001300000</v>
      </c>
      <c r="B2334">
        <v>2012</v>
      </c>
      <c r="C2334">
        <v>6666</v>
      </c>
      <c r="D2334">
        <v>8983</v>
      </c>
      <c r="E2334">
        <v>12014</v>
      </c>
      <c r="F2334">
        <v>11082</v>
      </c>
    </row>
    <row r="2335" spans="1:6">
      <c r="A2335" s="105">
        <v>33023001340000</v>
      </c>
      <c r="B2335">
        <v>2012</v>
      </c>
      <c r="C2335">
        <v>4393</v>
      </c>
      <c r="D2335">
        <v>6147</v>
      </c>
      <c r="E2335">
        <v>23314</v>
      </c>
      <c r="F2335">
        <v>7900</v>
      </c>
    </row>
    <row r="2336" spans="1:6">
      <c r="A2336" s="105">
        <v>33023001350000</v>
      </c>
      <c r="B2336">
        <v>2012</v>
      </c>
      <c r="C2336">
        <v>350</v>
      </c>
      <c r="D2336">
        <v>1419</v>
      </c>
      <c r="E2336">
        <v>6079</v>
      </c>
      <c r="F2336">
        <v>11926</v>
      </c>
    </row>
    <row r="2337" spans="1:6">
      <c r="A2337" s="105">
        <v>33023001420000</v>
      </c>
      <c r="B2337">
        <v>2012</v>
      </c>
      <c r="C2337">
        <v>30</v>
      </c>
      <c r="D2337">
        <v>52</v>
      </c>
      <c r="E2337">
        <v>854</v>
      </c>
      <c r="F2337">
        <v>7870</v>
      </c>
    </row>
    <row r="2338" spans="1:6">
      <c r="A2338" s="105">
        <v>33023001700000</v>
      </c>
      <c r="B2338">
        <v>2012</v>
      </c>
      <c r="C2338">
        <v>0</v>
      </c>
      <c r="D2338">
        <v>1565</v>
      </c>
      <c r="E2338">
        <v>11995</v>
      </c>
      <c r="F2338">
        <v>11300</v>
      </c>
    </row>
    <row r="2339" spans="1:6">
      <c r="A2339" s="105">
        <v>33023001780000</v>
      </c>
      <c r="B2339">
        <v>2012</v>
      </c>
      <c r="C2339">
        <v>3128</v>
      </c>
      <c r="D2339">
        <v>8243</v>
      </c>
      <c r="E2339">
        <v>13533</v>
      </c>
      <c r="F2339">
        <v>11141</v>
      </c>
    </row>
    <row r="2340" spans="1:6">
      <c r="A2340" s="105">
        <v>33023001790000</v>
      </c>
      <c r="B2340">
        <v>2012</v>
      </c>
      <c r="C2340">
        <v>4904</v>
      </c>
      <c r="D2340">
        <v>2967</v>
      </c>
      <c r="E2340">
        <v>8976</v>
      </c>
      <c r="F2340">
        <v>12326</v>
      </c>
    </row>
    <row r="2341" spans="1:6">
      <c r="A2341" s="105">
        <v>33023001860000</v>
      </c>
      <c r="B2341">
        <v>2012</v>
      </c>
      <c r="C2341">
        <v>16136</v>
      </c>
      <c r="D2341">
        <v>7952</v>
      </c>
      <c r="E2341">
        <v>3776</v>
      </c>
      <c r="F2341">
        <v>13249</v>
      </c>
    </row>
    <row r="2342" spans="1:6">
      <c r="A2342" s="105">
        <v>33023002120000</v>
      </c>
      <c r="B2342">
        <v>2012</v>
      </c>
      <c r="C2342">
        <v>0</v>
      </c>
      <c r="D2342">
        <v>94</v>
      </c>
      <c r="E2342">
        <v>3698</v>
      </c>
      <c r="F2342">
        <v>11405</v>
      </c>
    </row>
    <row r="2343" spans="1:6">
      <c r="A2343" s="105">
        <v>33023002260000</v>
      </c>
      <c r="B2343">
        <v>2012</v>
      </c>
      <c r="C2343">
        <v>1053</v>
      </c>
      <c r="D2343">
        <v>3186</v>
      </c>
      <c r="E2343">
        <v>5504</v>
      </c>
      <c r="F2343">
        <v>6650</v>
      </c>
    </row>
    <row r="2344" spans="1:6">
      <c r="A2344" s="105">
        <v>33023002350000</v>
      </c>
      <c r="B2344">
        <v>2012</v>
      </c>
      <c r="C2344">
        <v>10009</v>
      </c>
      <c r="D2344">
        <v>9738</v>
      </c>
      <c r="E2344">
        <v>7113</v>
      </c>
      <c r="F2344">
        <v>12035</v>
      </c>
    </row>
    <row r="2345" spans="1:6">
      <c r="A2345" s="105">
        <v>33023002360000</v>
      </c>
      <c r="B2345">
        <v>2012</v>
      </c>
      <c r="C2345">
        <v>0</v>
      </c>
      <c r="D2345">
        <v>0</v>
      </c>
      <c r="E2345">
        <v>0</v>
      </c>
      <c r="F2345">
        <v>6625</v>
      </c>
    </row>
    <row r="2346" spans="1:6">
      <c r="A2346" s="105">
        <v>33023002440000</v>
      </c>
      <c r="B2346">
        <v>2012</v>
      </c>
      <c r="C2346">
        <v>538</v>
      </c>
      <c r="D2346">
        <v>1122</v>
      </c>
      <c r="E2346">
        <v>0</v>
      </c>
      <c r="F2346">
        <v>9916</v>
      </c>
    </row>
    <row r="2347" spans="1:6">
      <c r="A2347" s="105">
        <v>33023002450000</v>
      </c>
      <c r="B2347">
        <v>2012</v>
      </c>
      <c r="C2347">
        <v>3927</v>
      </c>
      <c r="D2347">
        <v>4126</v>
      </c>
      <c r="E2347">
        <v>37509</v>
      </c>
      <c r="F2347">
        <v>7880</v>
      </c>
    </row>
    <row r="2348" spans="1:6">
      <c r="A2348" s="105">
        <v>33023002510000</v>
      </c>
      <c r="B2348">
        <v>2012</v>
      </c>
      <c r="C2348">
        <v>4172</v>
      </c>
      <c r="D2348">
        <v>1967</v>
      </c>
      <c r="E2348">
        <v>15905</v>
      </c>
      <c r="F2348">
        <v>8850</v>
      </c>
    </row>
    <row r="2349" spans="1:6">
      <c r="A2349" s="105">
        <v>33023002520000</v>
      </c>
      <c r="B2349">
        <v>2012</v>
      </c>
      <c r="C2349">
        <v>3441</v>
      </c>
      <c r="D2349">
        <v>1778</v>
      </c>
      <c r="E2349">
        <v>170</v>
      </c>
      <c r="F2349">
        <v>11000</v>
      </c>
    </row>
    <row r="2350" spans="1:6">
      <c r="A2350" s="105">
        <v>33023002590000</v>
      </c>
      <c r="B2350">
        <v>2012</v>
      </c>
      <c r="C2350">
        <v>8008</v>
      </c>
      <c r="D2350">
        <v>3891</v>
      </c>
      <c r="E2350">
        <v>1906</v>
      </c>
      <c r="F2350">
        <v>11771</v>
      </c>
    </row>
    <row r="2351" spans="1:6">
      <c r="A2351" s="105">
        <v>33023002610000</v>
      </c>
      <c r="B2351">
        <v>2012</v>
      </c>
      <c r="C2351">
        <v>0</v>
      </c>
      <c r="D2351">
        <v>1535</v>
      </c>
      <c r="E2351">
        <v>3263</v>
      </c>
      <c r="F2351">
        <v>10881</v>
      </c>
    </row>
    <row r="2352" spans="1:6">
      <c r="A2352" s="105">
        <v>33023002620000</v>
      </c>
      <c r="B2352">
        <v>2012</v>
      </c>
      <c r="C2352">
        <v>5148</v>
      </c>
      <c r="D2352">
        <v>4905</v>
      </c>
      <c r="E2352">
        <v>26986</v>
      </c>
      <c r="F2352">
        <v>7900</v>
      </c>
    </row>
    <row r="2353" spans="1:6">
      <c r="A2353" s="105">
        <v>33023002730000</v>
      </c>
      <c r="B2353">
        <v>2012</v>
      </c>
      <c r="C2353">
        <v>0</v>
      </c>
      <c r="D2353">
        <v>2676</v>
      </c>
      <c r="E2353">
        <v>1271</v>
      </c>
      <c r="F2353">
        <v>9550</v>
      </c>
    </row>
    <row r="2354" spans="1:6">
      <c r="A2354" s="105">
        <v>33023002740000</v>
      </c>
      <c r="B2354">
        <v>2012</v>
      </c>
      <c r="C2354">
        <v>4392</v>
      </c>
      <c r="D2354">
        <v>3653</v>
      </c>
      <c r="E2354">
        <v>9181</v>
      </c>
      <c r="F2354">
        <v>10760</v>
      </c>
    </row>
    <row r="2355" spans="1:6">
      <c r="A2355" s="105">
        <v>33023002750000</v>
      </c>
      <c r="B2355">
        <v>2012</v>
      </c>
      <c r="C2355">
        <v>1440</v>
      </c>
      <c r="D2355">
        <v>2761</v>
      </c>
      <c r="E2355">
        <v>7553</v>
      </c>
      <c r="F2355">
        <v>10920</v>
      </c>
    </row>
    <row r="2356" spans="1:6">
      <c r="A2356" s="105">
        <v>33023002820000</v>
      </c>
      <c r="B2356">
        <v>2012</v>
      </c>
      <c r="C2356">
        <v>672</v>
      </c>
      <c r="D2356">
        <v>3509</v>
      </c>
      <c r="E2356">
        <v>7308</v>
      </c>
      <c r="F2356">
        <v>10900</v>
      </c>
    </row>
    <row r="2357" spans="1:6">
      <c r="A2357" s="105">
        <v>33023002850000</v>
      </c>
      <c r="B2357">
        <v>2012</v>
      </c>
      <c r="C2357">
        <v>0</v>
      </c>
      <c r="D2357">
        <v>5161</v>
      </c>
      <c r="E2357">
        <v>2078</v>
      </c>
      <c r="F2357">
        <v>11160</v>
      </c>
    </row>
    <row r="2358" spans="1:6">
      <c r="A2358" s="105">
        <v>33023002970000</v>
      </c>
      <c r="B2358">
        <v>2012</v>
      </c>
      <c r="C2358">
        <v>0</v>
      </c>
      <c r="D2358">
        <v>0</v>
      </c>
      <c r="E2358">
        <v>0</v>
      </c>
      <c r="F2358">
        <v>10908</v>
      </c>
    </row>
    <row r="2359" spans="1:6">
      <c r="A2359" s="105">
        <v>33023003210000</v>
      </c>
      <c r="B2359">
        <v>2012</v>
      </c>
      <c r="C2359">
        <v>0</v>
      </c>
      <c r="D2359">
        <v>0</v>
      </c>
      <c r="E2359">
        <v>0</v>
      </c>
      <c r="F2359">
        <v>8900</v>
      </c>
    </row>
    <row r="2360" spans="1:6">
      <c r="A2360" s="105">
        <v>33023003260000</v>
      </c>
      <c r="B2360">
        <v>2012</v>
      </c>
      <c r="C2360">
        <v>3037</v>
      </c>
      <c r="D2360">
        <v>2616</v>
      </c>
      <c r="E2360">
        <v>3378</v>
      </c>
      <c r="F2360">
        <v>10983</v>
      </c>
    </row>
    <row r="2361" spans="1:6">
      <c r="A2361" s="105">
        <v>33023003320000</v>
      </c>
      <c r="B2361">
        <v>2012</v>
      </c>
      <c r="C2361">
        <v>1561</v>
      </c>
      <c r="D2361">
        <v>884</v>
      </c>
      <c r="E2361">
        <v>605</v>
      </c>
      <c r="F2361">
        <v>11150</v>
      </c>
    </row>
    <row r="2362" spans="1:6">
      <c r="A2362" s="105">
        <v>33023003350000</v>
      </c>
      <c r="B2362">
        <v>2012</v>
      </c>
      <c r="C2362">
        <v>2627</v>
      </c>
      <c r="D2362">
        <v>2273</v>
      </c>
      <c r="E2362">
        <v>60</v>
      </c>
      <c r="F2362">
        <v>8990</v>
      </c>
    </row>
    <row r="2363" spans="1:6">
      <c r="A2363" s="105">
        <v>33023003390000</v>
      </c>
      <c r="B2363">
        <v>2012</v>
      </c>
      <c r="C2363">
        <v>0</v>
      </c>
      <c r="D2363">
        <v>1193</v>
      </c>
      <c r="E2363">
        <v>118</v>
      </c>
      <c r="F2363">
        <v>8980</v>
      </c>
    </row>
    <row r="2364" spans="1:6">
      <c r="A2364" s="105">
        <v>33023003640000</v>
      </c>
      <c r="B2364">
        <v>2012</v>
      </c>
      <c r="C2364">
        <v>514</v>
      </c>
      <c r="D2364">
        <v>702</v>
      </c>
      <c r="E2364">
        <v>804</v>
      </c>
      <c r="F2364">
        <v>10650</v>
      </c>
    </row>
    <row r="2365" spans="1:6">
      <c r="A2365" s="105">
        <v>33023003670000</v>
      </c>
      <c r="B2365">
        <v>2012</v>
      </c>
      <c r="C2365">
        <v>23888</v>
      </c>
      <c r="D2365">
        <v>10078</v>
      </c>
      <c r="E2365">
        <v>45822</v>
      </c>
      <c r="F2365">
        <v>10640</v>
      </c>
    </row>
    <row r="2366" spans="1:6">
      <c r="A2366" s="105">
        <v>33023003680000</v>
      </c>
      <c r="B2366">
        <v>2012</v>
      </c>
      <c r="C2366">
        <v>0</v>
      </c>
      <c r="D2366">
        <v>0</v>
      </c>
      <c r="E2366">
        <v>0</v>
      </c>
      <c r="F2366">
        <v>10150</v>
      </c>
    </row>
    <row r="2367" spans="1:6">
      <c r="A2367" s="105">
        <v>33023003690000</v>
      </c>
      <c r="B2367">
        <v>2012</v>
      </c>
      <c r="C2367">
        <v>5784</v>
      </c>
      <c r="D2367">
        <v>15457</v>
      </c>
      <c r="E2367">
        <v>279</v>
      </c>
      <c r="F2367">
        <v>10810</v>
      </c>
    </row>
    <row r="2368" spans="1:6">
      <c r="A2368" s="105">
        <v>33023003700000</v>
      </c>
      <c r="B2368">
        <v>2012</v>
      </c>
      <c r="C2368">
        <v>5636</v>
      </c>
      <c r="D2368">
        <v>3956</v>
      </c>
      <c r="E2368">
        <v>28988</v>
      </c>
      <c r="F2368">
        <v>10802</v>
      </c>
    </row>
    <row r="2369" spans="1:6">
      <c r="A2369" s="105">
        <v>33023003730000</v>
      </c>
      <c r="B2369">
        <v>2012</v>
      </c>
      <c r="C2369">
        <v>9682</v>
      </c>
      <c r="D2369">
        <v>8696</v>
      </c>
      <c r="E2369">
        <v>1006</v>
      </c>
      <c r="F2369">
        <v>10620</v>
      </c>
    </row>
    <row r="2370" spans="1:6">
      <c r="A2370" s="105">
        <v>33023003750000</v>
      </c>
      <c r="B2370">
        <v>2012</v>
      </c>
      <c r="C2370">
        <v>950</v>
      </c>
      <c r="D2370">
        <v>1598</v>
      </c>
      <c r="E2370">
        <v>1808</v>
      </c>
      <c r="F2370">
        <v>10180</v>
      </c>
    </row>
    <row r="2371" spans="1:6">
      <c r="A2371" s="105">
        <v>33023003890000</v>
      </c>
      <c r="B2371">
        <v>2012</v>
      </c>
      <c r="C2371">
        <v>0</v>
      </c>
      <c r="D2371">
        <v>0</v>
      </c>
      <c r="E2371">
        <v>0</v>
      </c>
      <c r="F2371">
        <v>13586</v>
      </c>
    </row>
    <row r="2372" spans="1:6">
      <c r="A2372" s="105">
        <v>33023003920000</v>
      </c>
      <c r="B2372">
        <v>2012</v>
      </c>
      <c r="C2372">
        <v>0</v>
      </c>
      <c r="D2372">
        <v>0</v>
      </c>
      <c r="E2372">
        <v>0</v>
      </c>
      <c r="F2372">
        <v>10210</v>
      </c>
    </row>
    <row r="2373" spans="1:6">
      <c r="A2373" s="105">
        <v>33023003930000</v>
      </c>
      <c r="B2373">
        <v>2012</v>
      </c>
      <c r="C2373">
        <v>300</v>
      </c>
      <c r="D2373">
        <v>331</v>
      </c>
      <c r="E2373">
        <v>463</v>
      </c>
      <c r="F2373">
        <v>11281</v>
      </c>
    </row>
    <row r="2374" spans="1:6">
      <c r="A2374" s="105">
        <v>33023003960000</v>
      </c>
      <c r="B2374">
        <v>2012</v>
      </c>
      <c r="C2374">
        <v>45265</v>
      </c>
      <c r="D2374">
        <v>5699</v>
      </c>
      <c r="E2374">
        <v>2323</v>
      </c>
      <c r="F2374">
        <v>12282</v>
      </c>
    </row>
    <row r="2375" spans="1:6">
      <c r="A2375" s="105">
        <v>33023004010000</v>
      </c>
      <c r="B2375">
        <v>2012</v>
      </c>
      <c r="C2375">
        <v>89</v>
      </c>
      <c r="D2375">
        <v>261</v>
      </c>
      <c r="E2375">
        <v>3343</v>
      </c>
      <c r="F2375">
        <v>13685</v>
      </c>
    </row>
    <row r="2376" spans="1:6">
      <c r="A2376" s="105">
        <v>33023004020000</v>
      </c>
      <c r="B2376">
        <v>2012</v>
      </c>
      <c r="C2376">
        <v>7712</v>
      </c>
      <c r="D2376">
        <v>4555</v>
      </c>
      <c r="E2376">
        <v>17954</v>
      </c>
      <c r="F2376">
        <v>7959</v>
      </c>
    </row>
    <row r="2377" spans="1:6">
      <c r="A2377" s="105">
        <v>33023004030000</v>
      </c>
      <c r="B2377">
        <v>2012</v>
      </c>
      <c r="C2377">
        <v>18244</v>
      </c>
      <c r="D2377">
        <v>2997</v>
      </c>
      <c r="E2377">
        <v>881</v>
      </c>
      <c r="F2377">
        <v>11796</v>
      </c>
    </row>
    <row r="2378" spans="1:6">
      <c r="A2378" s="105">
        <v>33023004050000</v>
      </c>
      <c r="B2378">
        <v>2012</v>
      </c>
      <c r="C2378">
        <v>0</v>
      </c>
      <c r="D2378">
        <v>0</v>
      </c>
      <c r="E2378">
        <v>0</v>
      </c>
      <c r="F2378">
        <v>13170</v>
      </c>
    </row>
    <row r="2379" spans="1:6">
      <c r="A2379" s="105">
        <v>33023004060000</v>
      </c>
      <c r="B2379">
        <v>2012</v>
      </c>
      <c r="C2379">
        <v>0</v>
      </c>
      <c r="D2379">
        <v>0</v>
      </c>
      <c r="E2379">
        <v>0</v>
      </c>
      <c r="F2379">
        <v>12102</v>
      </c>
    </row>
    <row r="2380" spans="1:6">
      <c r="A2380" s="105">
        <v>33023004090000</v>
      </c>
      <c r="B2380">
        <v>2012</v>
      </c>
      <c r="C2380">
        <v>5362</v>
      </c>
      <c r="D2380">
        <v>5853</v>
      </c>
      <c r="E2380">
        <v>8485</v>
      </c>
      <c r="F2380">
        <v>9060</v>
      </c>
    </row>
    <row r="2381" spans="1:6">
      <c r="A2381" s="105">
        <v>33023004100000</v>
      </c>
      <c r="B2381">
        <v>2012</v>
      </c>
      <c r="C2381">
        <v>30827</v>
      </c>
      <c r="D2381">
        <v>4528</v>
      </c>
      <c r="E2381">
        <v>3008</v>
      </c>
      <c r="F2381">
        <v>11910</v>
      </c>
    </row>
    <row r="2382" spans="1:6">
      <c r="A2382" s="105">
        <v>33023004120000</v>
      </c>
      <c r="B2382">
        <v>2012</v>
      </c>
      <c r="C2382">
        <v>6189</v>
      </c>
      <c r="D2382">
        <v>2147</v>
      </c>
      <c r="E2382">
        <v>8370</v>
      </c>
      <c r="F2382">
        <v>11800</v>
      </c>
    </row>
    <row r="2383" spans="1:6">
      <c r="A2383" s="105">
        <v>33023004140000</v>
      </c>
      <c r="B2383">
        <v>2012</v>
      </c>
      <c r="C2383">
        <v>6328</v>
      </c>
      <c r="D2383">
        <v>5899</v>
      </c>
      <c r="E2383">
        <v>77459</v>
      </c>
      <c r="F2383">
        <v>7733</v>
      </c>
    </row>
    <row r="2384" spans="1:6">
      <c r="A2384" s="105">
        <v>33023004150000</v>
      </c>
      <c r="B2384">
        <v>2012</v>
      </c>
      <c r="C2384">
        <v>0</v>
      </c>
      <c r="D2384">
        <v>0</v>
      </c>
      <c r="E2384">
        <v>0</v>
      </c>
      <c r="F2384">
        <v>12064</v>
      </c>
    </row>
    <row r="2385" spans="1:6">
      <c r="A2385" s="105">
        <v>33023004160000</v>
      </c>
      <c r="B2385">
        <v>2012</v>
      </c>
      <c r="C2385">
        <v>2499</v>
      </c>
      <c r="D2385">
        <v>2368</v>
      </c>
      <c r="E2385">
        <v>85137</v>
      </c>
      <c r="F2385">
        <v>7750</v>
      </c>
    </row>
    <row r="2386" spans="1:6">
      <c r="A2386" s="105">
        <v>33023004170000</v>
      </c>
      <c r="B2386">
        <v>2012</v>
      </c>
      <c r="C2386">
        <v>5152</v>
      </c>
      <c r="D2386">
        <v>2857</v>
      </c>
      <c r="E2386">
        <v>17018</v>
      </c>
      <c r="F2386">
        <v>11815</v>
      </c>
    </row>
    <row r="2387" spans="1:6">
      <c r="A2387" s="105">
        <v>33023004180000</v>
      </c>
      <c r="B2387">
        <v>2012</v>
      </c>
      <c r="C2387">
        <v>2233</v>
      </c>
      <c r="D2387">
        <v>1889</v>
      </c>
      <c r="E2387">
        <v>53794</v>
      </c>
      <c r="F2387">
        <v>7750</v>
      </c>
    </row>
    <row r="2388" spans="1:6">
      <c r="A2388" s="105">
        <v>33023004200000</v>
      </c>
      <c r="B2388">
        <v>2012</v>
      </c>
      <c r="C2388">
        <v>6716</v>
      </c>
      <c r="D2388">
        <v>5649</v>
      </c>
      <c r="E2388">
        <v>12229</v>
      </c>
      <c r="F2388">
        <v>10800</v>
      </c>
    </row>
    <row r="2389" spans="1:6">
      <c r="A2389" s="105">
        <v>33023004210000</v>
      </c>
      <c r="B2389">
        <v>2012</v>
      </c>
      <c r="C2389">
        <v>41106</v>
      </c>
      <c r="D2389">
        <v>5591</v>
      </c>
      <c r="E2389">
        <v>2559</v>
      </c>
      <c r="F2389">
        <v>12030</v>
      </c>
    </row>
    <row r="2390" spans="1:6">
      <c r="A2390" s="105">
        <v>33023004220000</v>
      </c>
      <c r="B2390">
        <v>2012</v>
      </c>
      <c r="C2390">
        <v>1996</v>
      </c>
      <c r="D2390">
        <v>3076</v>
      </c>
      <c r="E2390">
        <v>3075</v>
      </c>
      <c r="F2390">
        <v>12067</v>
      </c>
    </row>
    <row r="2391" spans="1:6">
      <c r="A2391" s="105">
        <v>33023004270000</v>
      </c>
      <c r="B2391">
        <v>2012</v>
      </c>
      <c r="C2391">
        <v>2544</v>
      </c>
      <c r="D2391">
        <v>4358</v>
      </c>
      <c r="E2391">
        <v>45214</v>
      </c>
      <c r="F2391">
        <v>9285</v>
      </c>
    </row>
    <row r="2392" spans="1:6">
      <c r="A2392" s="105">
        <v>33023004280000</v>
      </c>
      <c r="B2392">
        <v>2012</v>
      </c>
      <c r="C2392">
        <v>1537</v>
      </c>
      <c r="D2392">
        <v>1668</v>
      </c>
      <c r="E2392">
        <v>26761</v>
      </c>
      <c r="F2392">
        <v>7550</v>
      </c>
    </row>
    <row r="2393" spans="1:6">
      <c r="A2393" s="105">
        <v>33023004290000</v>
      </c>
      <c r="B2393">
        <v>2012</v>
      </c>
      <c r="C2393">
        <v>1164</v>
      </c>
      <c r="D2393">
        <v>1105</v>
      </c>
      <c r="E2393">
        <v>23350</v>
      </c>
      <c r="F2393">
        <v>9500</v>
      </c>
    </row>
    <row r="2394" spans="1:6">
      <c r="A2394" s="105">
        <v>33023004320000</v>
      </c>
      <c r="B2394">
        <v>2012</v>
      </c>
      <c r="C2394">
        <v>1390</v>
      </c>
      <c r="D2394">
        <v>7048</v>
      </c>
      <c r="E2394">
        <v>45764</v>
      </c>
      <c r="F2394">
        <v>8885</v>
      </c>
    </row>
    <row r="2395" spans="1:6">
      <c r="A2395" s="105">
        <v>33023004370000</v>
      </c>
      <c r="B2395">
        <v>2012</v>
      </c>
      <c r="C2395">
        <v>669</v>
      </c>
      <c r="D2395">
        <v>1089</v>
      </c>
      <c r="E2395">
        <v>13038</v>
      </c>
      <c r="F2395">
        <v>9600</v>
      </c>
    </row>
    <row r="2396" spans="1:6">
      <c r="A2396" s="105">
        <v>33023004390000</v>
      </c>
      <c r="B2396">
        <v>2012</v>
      </c>
      <c r="C2396">
        <v>7643</v>
      </c>
      <c r="D2396">
        <v>3195</v>
      </c>
      <c r="E2396">
        <v>2551</v>
      </c>
      <c r="F2396">
        <v>11670</v>
      </c>
    </row>
    <row r="2397" spans="1:6">
      <c r="A2397" s="105">
        <v>33023004430000</v>
      </c>
      <c r="B2397">
        <v>2012</v>
      </c>
      <c r="C2397">
        <v>9342</v>
      </c>
      <c r="D2397">
        <v>3287</v>
      </c>
      <c r="E2397">
        <v>81</v>
      </c>
      <c r="F2397">
        <v>13290</v>
      </c>
    </row>
    <row r="2398" spans="1:6">
      <c r="A2398" s="105">
        <v>33023004460000</v>
      </c>
      <c r="B2398">
        <v>2012</v>
      </c>
      <c r="C2398">
        <v>88112</v>
      </c>
      <c r="D2398">
        <v>16608</v>
      </c>
      <c r="E2398">
        <v>2509</v>
      </c>
      <c r="F2398">
        <v>14504</v>
      </c>
    </row>
    <row r="2399" spans="1:6">
      <c r="A2399" s="105">
        <v>33023004490000</v>
      </c>
      <c r="B2399">
        <v>2012</v>
      </c>
      <c r="C2399">
        <v>7575</v>
      </c>
      <c r="D2399">
        <v>5340</v>
      </c>
      <c r="E2399">
        <v>251</v>
      </c>
      <c r="F2399">
        <v>8100</v>
      </c>
    </row>
    <row r="2400" spans="1:6">
      <c r="A2400" s="105">
        <v>33023004510000</v>
      </c>
      <c r="B2400">
        <v>2012</v>
      </c>
      <c r="C2400">
        <v>0</v>
      </c>
      <c r="D2400">
        <v>0</v>
      </c>
      <c r="E2400">
        <v>0</v>
      </c>
      <c r="F2400">
        <v>14380</v>
      </c>
    </row>
    <row r="2401" spans="1:6">
      <c r="A2401" s="105">
        <v>33023004520000</v>
      </c>
      <c r="B2401">
        <v>2012</v>
      </c>
      <c r="C2401">
        <v>23394</v>
      </c>
      <c r="D2401">
        <v>12533</v>
      </c>
      <c r="E2401">
        <v>2473</v>
      </c>
      <c r="F2401">
        <v>15027</v>
      </c>
    </row>
    <row r="2402" spans="1:6">
      <c r="A2402" s="105">
        <v>33023004530000</v>
      </c>
      <c r="B2402">
        <v>2012</v>
      </c>
      <c r="C2402">
        <v>3205</v>
      </c>
      <c r="D2402">
        <v>3448</v>
      </c>
      <c r="E2402">
        <v>11138</v>
      </c>
      <c r="F2402">
        <v>12480</v>
      </c>
    </row>
    <row r="2403" spans="1:6">
      <c r="A2403" s="105">
        <v>33023004540000</v>
      </c>
      <c r="B2403">
        <v>2012</v>
      </c>
      <c r="C2403">
        <v>28357</v>
      </c>
      <c r="D2403">
        <v>7483</v>
      </c>
      <c r="E2403">
        <v>4179</v>
      </c>
      <c r="F2403">
        <v>15145</v>
      </c>
    </row>
    <row r="2404" spans="1:6">
      <c r="A2404" s="105">
        <v>33023004550000</v>
      </c>
      <c r="B2404">
        <v>2012</v>
      </c>
      <c r="C2404">
        <v>5566</v>
      </c>
      <c r="D2404">
        <v>2496</v>
      </c>
      <c r="E2404">
        <v>3606</v>
      </c>
      <c r="F2404">
        <v>15000</v>
      </c>
    </row>
    <row r="2405" spans="1:6">
      <c r="A2405" s="105">
        <v>33023004590000</v>
      </c>
      <c r="B2405">
        <v>2012</v>
      </c>
      <c r="C2405">
        <v>0</v>
      </c>
      <c r="D2405">
        <v>4320</v>
      </c>
      <c r="E2405">
        <v>613</v>
      </c>
      <c r="F2405">
        <v>8570</v>
      </c>
    </row>
    <row r="2406" spans="1:6">
      <c r="A2406" s="105">
        <v>33023004600000</v>
      </c>
      <c r="B2406">
        <v>2012</v>
      </c>
      <c r="C2406">
        <v>0</v>
      </c>
      <c r="D2406">
        <v>2194</v>
      </c>
      <c r="E2406">
        <v>752</v>
      </c>
      <c r="F2406">
        <v>8700</v>
      </c>
    </row>
    <row r="2407" spans="1:6">
      <c r="A2407" s="105">
        <v>33023004610000</v>
      </c>
      <c r="B2407">
        <v>2012</v>
      </c>
      <c r="C2407">
        <v>0</v>
      </c>
      <c r="D2407">
        <v>2529</v>
      </c>
      <c r="E2407">
        <v>1432</v>
      </c>
      <c r="F2407">
        <v>8550</v>
      </c>
    </row>
    <row r="2408" spans="1:6">
      <c r="A2408" s="105">
        <v>33023004620000</v>
      </c>
      <c r="B2408">
        <v>2012</v>
      </c>
      <c r="C2408">
        <v>80122</v>
      </c>
      <c r="D2408">
        <v>15509</v>
      </c>
      <c r="E2408">
        <v>6963</v>
      </c>
      <c r="F2408">
        <v>14948</v>
      </c>
    </row>
    <row r="2409" spans="1:6">
      <c r="A2409" s="105">
        <v>33023004630000</v>
      </c>
      <c r="B2409">
        <v>2012</v>
      </c>
      <c r="C2409">
        <v>47136</v>
      </c>
      <c r="D2409">
        <v>19901</v>
      </c>
      <c r="E2409">
        <v>2788</v>
      </c>
      <c r="F2409">
        <v>15961</v>
      </c>
    </row>
    <row r="2410" spans="1:6">
      <c r="A2410" s="105">
        <v>33023004640000</v>
      </c>
      <c r="B2410">
        <v>2012</v>
      </c>
      <c r="C2410">
        <v>25542</v>
      </c>
      <c r="D2410">
        <v>4214</v>
      </c>
      <c r="E2410">
        <v>1628</v>
      </c>
      <c r="F2410">
        <v>15638</v>
      </c>
    </row>
    <row r="2411" spans="1:6">
      <c r="A2411" s="105">
        <v>33023004650000</v>
      </c>
      <c r="B2411">
        <v>2012</v>
      </c>
      <c r="C2411">
        <v>451</v>
      </c>
      <c r="D2411">
        <v>985</v>
      </c>
      <c r="E2411">
        <v>13669</v>
      </c>
      <c r="F2411">
        <v>15092</v>
      </c>
    </row>
    <row r="2412" spans="1:6">
      <c r="A2412" s="105">
        <v>33023004660000</v>
      </c>
      <c r="B2412">
        <v>2012</v>
      </c>
      <c r="C2412">
        <v>3893</v>
      </c>
      <c r="D2412">
        <v>1777</v>
      </c>
      <c r="E2412">
        <v>2648</v>
      </c>
      <c r="F2412">
        <v>15720</v>
      </c>
    </row>
    <row r="2413" spans="1:6">
      <c r="A2413" s="105">
        <v>33023004670000</v>
      </c>
      <c r="B2413">
        <v>2012</v>
      </c>
      <c r="C2413">
        <v>19682</v>
      </c>
      <c r="D2413">
        <v>17205</v>
      </c>
      <c r="E2413">
        <v>7269</v>
      </c>
      <c r="F2413">
        <v>18635</v>
      </c>
    </row>
    <row r="2414" spans="1:6">
      <c r="A2414" s="105">
        <v>33023004680000</v>
      </c>
      <c r="B2414">
        <v>2012</v>
      </c>
      <c r="C2414">
        <v>8987</v>
      </c>
      <c r="D2414">
        <v>2114</v>
      </c>
      <c r="E2414">
        <v>3346</v>
      </c>
      <c r="F2414">
        <v>12600</v>
      </c>
    </row>
    <row r="2415" spans="1:6">
      <c r="A2415" s="105">
        <v>33023004700000</v>
      </c>
      <c r="B2415">
        <v>2012</v>
      </c>
      <c r="C2415">
        <v>0</v>
      </c>
      <c r="D2415">
        <v>5732</v>
      </c>
      <c r="E2415">
        <v>546</v>
      </c>
      <c r="F2415">
        <v>8583</v>
      </c>
    </row>
    <row r="2416" spans="1:6">
      <c r="A2416" s="105">
        <v>33023004720000</v>
      </c>
      <c r="B2416">
        <v>2012</v>
      </c>
      <c r="C2416">
        <v>15579</v>
      </c>
      <c r="D2416">
        <v>12764</v>
      </c>
      <c r="E2416">
        <v>3243</v>
      </c>
      <c r="F2416">
        <v>16525</v>
      </c>
    </row>
    <row r="2417" spans="1:6">
      <c r="A2417" s="105">
        <v>33023004730000</v>
      </c>
      <c r="B2417">
        <v>2012</v>
      </c>
      <c r="C2417">
        <v>3455</v>
      </c>
      <c r="D2417">
        <v>3381</v>
      </c>
      <c r="E2417">
        <v>9629</v>
      </c>
      <c r="F2417">
        <v>17134</v>
      </c>
    </row>
    <row r="2418" spans="1:6">
      <c r="A2418" s="105">
        <v>33023004740000</v>
      </c>
      <c r="B2418">
        <v>2012</v>
      </c>
      <c r="C2418">
        <v>10798</v>
      </c>
      <c r="D2418">
        <v>5799</v>
      </c>
      <c r="E2418">
        <v>1543</v>
      </c>
      <c r="F2418">
        <v>12326</v>
      </c>
    </row>
    <row r="2419" spans="1:6">
      <c r="A2419" s="105">
        <v>33023004750000</v>
      </c>
      <c r="B2419">
        <v>2012</v>
      </c>
      <c r="C2419">
        <v>6194</v>
      </c>
      <c r="D2419">
        <v>2061</v>
      </c>
      <c r="E2419">
        <v>2983</v>
      </c>
      <c r="F2419">
        <v>12040</v>
      </c>
    </row>
    <row r="2420" spans="1:6">
      <c r="A2420" s="105">
        <v>33023004760000</v>
      </c>
      <c r="B2420">
        <v>2012</v>
      </c>
      <c r="C2420">
        <v>690</v>
      </c>
      <c r="D2420">
        <v>560</v>
      </c>
      <c r="E2420">
        <v>67</v>
      </c>
      <c r="F2420">
        <v>15075</v>
      </c>
    </row>
    <row r="2421" spans="1:6">
      <c r="A2421" s="105">
        <v>33023004770000</v>
      </c>
      <c r="B2421">
        <v>2012</v>
      </c>
      <c r="C2421">
        <v>7653</v>
      </c>
      <c r="D2421">
        <v>10800</v>
      </c>
      <c r="E2421">
        <v>2267</v>
      </c>
      <c r="F2421">
        <v>11616</v>
      </c>
    </row>
    <row r="2422" spans="1:6">
      <c r="A2422" s="105">
        <v>33023004780000</v>
      </c>
      <c r="B2422">
        <v>2012</v>
      </c>
      <c r="C2422">
        <v>5386</v>
      </c>
      <c r="D2422">
        <v>683</v>
      </c>
      <c r="E2422">
        <v>2612</v>
      </c>
      <c r="F2422">
        <v>12219</v>
      </c>
    </row>
    <row r="2423" spans="1:6">
      <c r="A2423" s="105">
        <v>33023004820000</v>
      </c>
      <c r="B2423">
        <v>2012</v>
      </c>
      <c r="C2423">
        <v>0</v>
      </c>
      <c r="D2423">
        <v>5379</v>
      </c>
      <c r="E2423">
        <v>117</v>
      </c>
      <c r="F2423">
        <v>10507</v>
      </c>
    </row>
    <row r="2424" spans="1:6">
      <c r="A2424" s="105">
        <v>33023004830000</v>
      </c>
      <c r="B2424">
        <v>2012</v>
      </c>
      <c r="C2424">
        <v>4907</v>
      </c>
      <c r="D2424">
        <v>5149</v>
      </c>
      <c r="E2424">
        <v>43429</v>
      </c>
      <c r="F2424">
        <v>10735</v>
      </c>
    </row>
    <row r="2425" spans="1:6">
      <c r="A2425" s="105">
        <v>33023004860000</v>
      </c>
      <c r="B2425">
        <v>2012</v>
      </c>
      <c r="C2425">
        <v>0</v>
      </c>
      <c r="D2425">
        <v>2952</v>
      </c>
      <c r="E2425">
        <v>754</v>
      </c>
      <c r="F2425">
        <v>8553</v>
      </c>
    </row>
    <row r="2426" spans="1:6">
      <c r="A2426" s="105">
        <v>33023004880000</v>
      </c>
      <c r="B2426">
        <v>2012</v>
      </c>
      <c r="C2426">
        <v>0</v>
      </c>
      <c r="D2426">
        <v>2906</v>
      </c>
      <c r="E2426">
        <v>4325</v>
      </c>
      <c r="F2426">
        <v>10524</v>
      </c>
    </row>
    <row r="2427" spans="1:6">
      <c r="A2427" s="105">
        <v>33023004890000</v>
      </c>
      <c r="B2427">
        <v>2012</v>
      </c>
      <c r="C2427">
        <v>4562</v>
      </c>
      <c r="D2427">
        <v>2882</v>
      </c>
      <c r="E2427">
        <v>3946</v>
      </c>
      <c r="F2427">
        <v>15794</v>
      </c>
    </row>
    <row r="2428" spans="1:6">
      <c r="A2428" s="105">
        <v>33023004900000</v>
      </c>
      <c r="B2428">
        <v>2012</v>
      </c>
      <c r="C2428">
        <v>16126</v>
      </c>
      <c r="D2428">
        <v>11880</v>
      </c>
      <c r="E2428">
        <v>4157</v>
      </c>
      <c r="F2428">
        <v>15960</v>
      </c>
    </row>
    <row r="2429" spans="1:6">
      <c r="A2429" s="105">
        <v>33023004910000</v>
      </c>
      <c r="B2429">
        <v>2012</v>
      </c>
      <c r="C2429">
        <v>0</v>
      </c>
      <c r="D2429">
        <v>1986</v>
      </c>
      <c r="E2429">
        <v>55</v>
      </c>
      <c r="F2429">
        <v>10503</v>
      </c>
    </row>
    <row r="2430" spans="1:6">
      <c r="A2430" s="105">
        <v>33023004920000</v>
      </c>
      <c r="B2430">
        <v>2012</v>
      </c>
      <c r="C2430">
        <v>4869</v>
      </c>
      <c r="D2430">
        <v>4487</v>
      </c>
      <c r="E2430">
        <v>4296</v>
      </c>
      <c r="F2430">
        <v>14540</v>
      </c>
    </row>
    <row r="2431" spans="1:6">
      <c r="A2431" s="105">
        <v>33023004930000</v>
      </c>
      <c r="B2431">
        <v>2012</v>
      </c>
      <c r="C2431">
        <v>2738</v>
      </c>
      <c r="D2431">
        <v>4711</v>
      </c>
      <c r="E2431">
        <v>2938</v>
      </c>
      <c r="F2431">
        <v>14836</v>
      </c>
    </row>
    <row r="2432" spans="1:6">
      <c r="A2432" s="105">
        <v>33023004950000</v>
      </c>
      <c r="B2432">
        <v>2012</v>
      </c>
      <c r="C2432">
        <v>5675</v>
      </c>
      <c r="D2432">
        <v>2190</v>
      </c>
      <c r="E2432">
        <v>1983</v>
      </c>
      <c r="F2432">
        <v>15375</v>
      </c>
    </row>
    <row r="2433" spans="1:6">
      <c r="A2433" s="105">
        <v>33023004960000</v>
      </c>
      <c r="B2433">
        <v>2012</v>
      </c>
      <c r="C2433">
        <v>0</v>
      </c>
      <c r="D2433">
        <v>1821</v>
      </c>
      <c r="E2433">
        <v>7004</v>
      </c>
      <c r="F2433">
        <v>8613</v>
      </c>
    </row>
    <row r="2434" spans="1:6">
      <c r="A2434" s="105">
        <v>33023004980000</v>
      </c>
      <c r="B2434">
        <v>2012</v>
      </c>
      <c r="C2434">
        <v>9099</v>
      </c>
      <c r="D2434">
        <v>6743</v>
      </c>
      <c r="E2434">
        <v>107283</v>
      </c>
      <c r="F2434">
        <v>14388</v>
      </c>
    </row>
    <row r="2435" spans="1:6">
      <c r="A2435" s="105">
        <v>33023004990000</v>
      </c>
      <c r="B2435">
        <v>2012</v>
      </c>
      <c r="C2435">
        <v>0</v>
      </c>
      <c r="D2435">
        <v>3286</v>
      </c>
      <c r="E2435">
        <v>8303</v>
      </c>
      <c r="F2435">
        <v>9421</v>
      </c>
    </row>
    <row r="2436" spans="1:6">
      <c r="A2436" s="105">
        <v>33023005020000</v>
      </c>
      <c r="B2436">
        <v>2012</v>
      </c>
      <c r="C2436">
        <v>4702</v>
      </c>
      <c r="D2436">
        <v>1876</v>
      </c>
      <c r="E2436">
        <v>6767</v>
      </c>
      <c r="F2436">
        <v>13880</v>
      </c>
    </row>
    <row r="2437" spans="1:6">
      <c r="A2437" s="105">
        <v>33023005030000</v>
      </c>
      <c r="B2437">
        <v>2012</v>
      </c>
      <c r="C2437">
        <v>3243</v>
      </c>
      <c r="D2437">
        <v>844</v>
      </c>
      <c r="E2437">
        <v>2807</v>
      </c>
      <c r="F2437">
        <v>14968</v>
      </c>
    </row>
    <row r="2438" spans="1:6">
      <c r="A2438" s="105">
        <v>33023005040000</v>
      </c>
      <c r="B2438">
        <v>2012</v>
      </c>
      <c r="C2438">
        <v>13542</v>
      </c>
      <c r="D2438">
        <v>12595</v>
      </c>
      <c r="E2438">
        <v>13184</v>
      </c>
      <c r="F2438">
        <v>14044</v>
      </c>
    </row>
    <row r="2439" spans="1:6">
      <c r="A2439" s="105">
        <v>33023005050000</v>
      </c>
      <c r="B2439">
        <v>2012</v>
      </c>
      <c r="C2439">
        <v>2185</v>
      </c>
      <c r="D2439">
        <v>1083</v>
      </c>
      <c r="E2439">
        <v>2253</v>
      </c>
      <c r="F2439">
        <v>14980</v>
      </c>
    </row>
    <row r="2440" spans="1:6">
      <c r="A2440" s="105">
        <v>33023005060000</v>
      </c>
      <c r="B2440">
        <v>2012</v>
      </c>
      <c r="C2440">
        <v>12066</v>
      </c>
      <c r="D2440">
        <v>10305</v>
      </c>
      <c r="E2440">
        <v>2392</v>
      </c>
      <c r="F2440">
        <v>14022</v>
      </c>
    </row>
    <row r="2441" spans="1:6">
      <c r="A2441" s="105">
        <v>33023005070000</v>
      </c>
      <c r="B2441">
        <v>2012</v>
      </c>
      <c r="C2441">
        <v>7516</v>
      </c>
      <c r="D2441">
        <v>4998</v>
      </c>
      <c r="E2441">
        <v>6035</v>
      </c>
      <c r="F2441">
        <v>14232</v>
      </c>
    </row>
    <row r="2442" spans="1:6">
      <c r="A2442" s="105">
        <v>33023005080000</v>
      </c>
      <c r="B2442">
        <v>2012</v>
      </c>
      <c r="C2442">
        <v>12004</v>
      </c>
      <c r="D2442">
        <v>10439</v>
      </c>
      <c r="E2442">
        <v>3943</v>
      </c>
      <c r="F2442">
        <v>14200</v>
      </c>
    </row>
    <row r="2443" spans="1:6">
      <c r="A2443" s="105">
        <v>33023005090000</v>
      </c>
      <c r="B2443">
        <v>2012</v>
      </c>
      <c r="C2443">
        <v>8273</v>
      </c>
      <c r="D2443">
        <v>4873</v>
      </c>
      <c r="E2443">
        <v>3083</v>
      </c>
      <c r="F2443">
        <v>14434</v>
      </c>
    </row>
    <row r="2444" spans="1:6">
      <c r="A2444" s="105">
        <v>33023005130000</v>
      </c>
      <c r="B2444">
        <v>2012</v>
      </c>
      <c r="C2444">
        <v>2202</v>
      </c>
      <c r="D2444">
        <v>1671</v>
      </c>
      <c r="E2444">
        <v>1180</v>
      </c>
      <c r="F2444">
        <v>14739</v>
      </c>
    </row>
    <row r="2445" spans="1:6">
      <c r="A2445" s="105">
        <v>33023005150000</v>
      </c>
      <c r="B2445">
        <v>2012</v>
      </c>
      <c r="C2445">
        <v>15181</v>
      </c>
      <c r="D2445">
        <v>12518</v>
      </c>
      <c r="E2445">
        <v>3192</v>
      </c>
      <c r="F2445">
        <v>14658</v>
      </c>
    </row>
    <row r="2446" spans="1:6">
      <c r="A2446" s="105">
        <v>33023005170000</v>
      </c>
      <c r="B2446">
        <v>2012</v>
      </c>
      <c r="C2446">
        <v>3328</v>
      </c>
      <c r="D2446">
        <v>1898</v>
      </c>
      <c r="E2446">
        <v>3108</v>
      </c>
      <c r="F2446">
        <v>14840</v>
      </c>
    </row>
    <row r="2447" spans="1:6">
      <c r="A2447" s="105">
        <v>33023005180000</v>
      </c>
      <c r="B2447">
        <v>2012</v>
      </c>
      <c r="C2447">
        <v>5307</v>
      </c>
      <c r="D2447">
        <v>6005</v>
      </c>
      <c r="E2447">
        <v>5376</v>
      </c>
      <c r="F2447">
        <v>18313</v>
      </c>
    </row>
    <row r="2448" spans="1:6">
      <c r="A2448" s="105">
        <v>33023005190000</v>
      </c>
      <c r="B2448">
        <v>2012</v>
      </c>
      <c r="C2448">
        <v>11219</v>
      </c>
      <c r="D2448">
        <v>9052</v>
      </c>
      <c r="E2448">
        <v>2943</v>
      </c>
      <c r="F2448">
        <v>14450</v>
      </c>
    </row>
    <row r="2449" spans="1:6">
      <c r="A2449" s="105">
        <v>33023005200000</v>
      </c>
      <c r="B2449">
        <v>2012</v>
      </c>
      <c r="C2449">
        <v>9482</v>
      </c>
      <c r="D2449">
        <v>5223</v>
      </c>
      <c r="E2449">
        <v>4265</v>
      </c>
      <c r="F2449">
        <v>18883</v>
      </c>
    </row>
    <row r="2450" spans="1:6">
      <c r="A2450" s="105">
        <v>33023005210000</v>
      </c>
      <c r="B2450">
        <v>2012</v>
      </c>
      <c r="C2450">
        <v>5250</v>
      </c>
      <c r="D2450">
        <v>2510</v>
      </c>
      <c r="E2450">
        <v>3386</v>
      </c>
      <c r="F2450">
        <v>14128</v>
      </c>
    </row>
    <row r="2451" spans="1:6">
      <c r="A2451" s="105">
        <v>33023005220000</v>
      </c>
      <c r="B2451">
        <v>2012</v>
      </c>
      <c r="C2451">
        <v>9137</v>
      </c>
      <c r="D2451">
        <v>8680</v>
      </c>
      <c r="E2451">
        <v>1990</v>
      </c>
      <c r="F2451">
        <v>14386</v>
      </c>
    </row>
    <row r="2452" spans="1:6">
      <c r="A2452" s="105">
        <v>33023005230000</v>
      </c>
      <c r="B2452">
        <v>2012</v>
      </c>
      <c r="C2452">
        <v>7691</v>
      </c>
      <c r="D2452">
        <v>7966</v>
      </c>
      <c r="E2452">
        <v>7496</v>
      </c>
      <c r="F2452">
        <v>14328</v>
      </c>
    </row>
    <row r="2453" spans="1:6">
      <c r="A2453" s="105">
        <v>33023005250000</v>
      </c>
      <c r="B2453">
        <v>2012</v>
      </c>
      <c r="C2453">
        <v>5961</v>
      </c>
      <c r="D2453">
        <v>7049</v>
      </c>
      <c r="E2453">
        <v>10946</v>
      </c>
      <c r="F2453">
        <v>18121</v>
      </c>
    </row>
    <row r="2454" spans="1:6">
      <c r="A2454" s="105">
        <v>33023005290000</v>
      </c>
      <c r="B2454">
        <v>2012</v>
      </c>
      <c r="C2454">
        <v>0</v>
      </c>
      <c r="D2454">
        <v>0</v>
      </c>
      <c r="E2454">
        <v>0</v>
      </c>
      <c r="F2454">
        <v>15003</v>
      </c>
    </row>
    <row r="2455" spans="1:6">
      <c r="A2455" s="105">
        <v>33023005300000</v>
      </c>
      <c r="B2455">
        <v>2012</v>
      </c>
      <c r="C2455">
        <v>14709</v>
      </c>
      <c r="D2455">
        <v>15439</v>
      </c>
      <c r="E2455">
        <v>7064</v>
      </c>
      <c r="F2455">
        <v>18212</v>
      </c>
    </row>
    <row r="2456" spans="1:6">
      <c r="A2456" s="105">
        <v>33023005310000</v>
      </c>
      <c r="B2456">
        <v>2012</v>
      </c>
      <c r="C2456">
        <v>14510</v>
      </c>
      <c r="D2456">
        <v>14497</v>
      </c>
      <c r="E2456">
        <v>8309</v>
      </c>
      <c r="F2456">
        <v>14226</v>
      </c>
    </row>
    <row r="2457" spans="1:6">
      <c r="A2457" s="105">
        <v>33023005320000</v>
      </c>
      <c r="B2457">
        <v>2012</v>
      </c>
      <c r="C2457">
        <v>10357</v>
      </c>
      <c r="D2457">
        <v>6623</v>
      </c>
      <c r="E2457">
        <v>17701</v>
      </c>
      <c r="F2457">
        <v>14153</v>
      </c>
    </row>
    <row r="2458" spans="1:6">
      <c r="A2458" s="105">
        <v>33023005330000</v>
      </c>
      <c r="B2458">
        <v>2012</v>
      </c>
      <c r="C2458">
        <v>8472</v>
      </c>
      <c r="D2458">
        <v>7374</v>
      </c>
      <c r="E2458">
        <v>4791</v>
      </c>
      <c r="F2458">
        <v>18315</v>
      </c>
    </row>
    <row r="2459" spans="1:6">
      <c r="A2459" s="105">
        <v>33023005340000</v>
      </c>
      <c r="B2459">
        <v>2012</v>
      </c>
      <c r="C2459">
        <v>11797</v>
      </c>
      <c r="D2459">
        <v>12225</v>
      </c>
      <c r="E2459">
        <v>33011</v>
      </c>
      <c r="F2459">
        <v>18423</v>
      </c>
    </row>
    <row r="2460" spans="1:6">
      <c r="A2460" s="105">
        <v>33023005350000</v>
      </c>
      <c r="B2460">
        <v>2012</v>
      </c>
      <c r="C2460">
        <v>4634</v>
      </c>
      <c r="D2460">
        <v>4758</v>
      </c>
      <c r="E2460">
        <v>6669</v>
      </c>
      <c r="F2460">
        <v>18558</v>
      </c>
    </row>
    <row r="2461" spans="1:6">
      <c r="A2461" s="105">
        <v>33023005360000</v>
      </c>
      <c r="B2461">
        <v>2012</v>
      </c>
      <c r="C2461">
        <v>20458</v>
      </c>
      <c r="D2461">
        <v>14443</v>
      </c>
      <c r="E2461">
        <v>7093</v>
      </c>
      <c r="F2461">
        <v>18837</v>
      </c>
    </row>
    <row r="2462" spans="1:6">
      <c r="A2462" s="105">
        <v>33023005370000</v>
      </c>
      <c r="B2462">
        <v>2012</v>
      </c>
      <c r="C2462">
        <v>17103</v>
      </c>
      <c r="D2462">
        <v>9905</v>
      </c>
      <c r="E2462">
        <v>6531</v>
      </c>
      <c r="F2462">
        <v>18517</v>
      </c>
    </row>
    <row r="2463" spans="1:6">
      <c r="A2463" s="105">
        <v>33023005380000</v>
      </c>
      <c r="B2463">
        <v>2012</v>
      </c>
      <c r="C2463">
        <v>17037</v>
      </c>
      <c r="D2463">
        <v>7796</v>
      </c>
      <c r="E2463">
        <v>6622</v>
      </c>
      <c r="F2463">
        <v>12900</v>
      </c>
    </row>
    <row r="2464" spans="1:6">
      <c r="A2464" s="105">
        <v>33023005390000</v>
      </c>
      <c r="B2464">
        <v>2012</v>
      </c>
      <c r="C2464">
        <v>18148</v>
      </c>
      <c r="D2464">
        <v>14213</v>
      </c>
      <c r="E2464">
        <v>9698</v>
      </c>
      <c r="F2464">
        <v>18617</v>
      </c>
    </row>
    <row r="2465" spans="1:6">
      <c r="A2465" s="105">
        <v>33023005400000</v>
      </c>
      <c r="B2465">
        <v>2012</v>
      </c>
      <c r="C2465">
        <v>19828</v>
      </c>
      <c r="D2465">
        <v>14385</v>
      </c>
      <c r="E2465">
        <v>8975</v>
      </c>
      <c r="F2465">
        <v>18784</v>
      </c>
    </row>
    <row r="2466" spans="1:6">
      <c r="A2466" s="105">
        <v>33023005410000</v>
      </c>
      <c r="B2466">
        <v>2012</v>
      </c>
      <c r="C2466">
        <v>5810</v>
      </c>
      <c r="D2466">
        <v>7128</v>
      </c>
      <c r="E2466">
        <v>7033</v>
      </c>
      <c r="F2466">
        <v>18233</v>
      </c>
    </row>
    <row r="2467" spans="1:6">
      <c r="A2467" s="105">
        <v>33023005420000</v>
      </c>
      <c r="B2467">
        <v>2012</v>
      </c>
      <c r="C2467">
        <v>6135</v>
      </c>
      <c r="D2467">
        <v>2152</v>
      </c>
      <c r="E2467">
        <v>10445</v>
      </c>
      <c r="F2467">
        <v>12426</v>
      </c>
    </row>
    <row r="2468" spans="1:6">
      <c r="A2468" s="105">
        <v>33023005430000</v>
      </c>
      <c r="B2468">
        <v>2012</v>
      </c>
      <c r="C2468">
        <v>45632</v>
      </c>
      <c r="D2468">
        <v>21097</v>
      </c>
      <c r="E2468">
        <v>11741</v>
      </c>
      <c r="F2468">
        <v>18477</v>
      </c>
    </row>
    <row r="2469" spans="1:6">
      <c r="A2469" s="105">
        <v>33023005440000</v>
      </c>
      <c r="B2469">
        <v>2012</v>
      </c>
      <c r="C2469">
        <v>28407</v>
      </c>
      <c r="D2469">
        <v>28907</v>
      </c>
      <c r="E2469">
        <v>33920</v>
      </c>
      <c r="F2469">
        <v>18520</v>
      </c>
    </row>
    <row r="2470" spans="1:6">
      <c r="A2470" s="105">
        <v>33023005450000</v>
      </c>
      <c r="B2470">
        <v>2012</v>
      </c>
      <c r="C2470">
        <v>40248</v>
      </c>
      <c r="D2470">
        <v>22052</v>
      </c>
      <c r="E2470">
        <v>13946</v>
      </c>
      <c r="F2470">
        <v>18594</v>
      </c>
    </row>
    <row r="2471" spans="1:6">
      <c r="A2471" s="105">
        <v>33023005460000</v>
      </c>
      <c r="B2471">
        <v>2012</v>
      </c>
      <c r="C2471">
        <v>18902</v>
      </c>
      <c r="D2471">
        <v>9430</v>
      </c>
      <c r="E2471">
        <v>10883</v>
      </c>
      <c r="F2471">
        <v>18690</v>
      </c>
    </row>
    <row r="2472" spans="1:6">
      <c r="A2472" s="105">
        <v>33023005470000</v>
      </c>
      <c r="B2472">
        <v>2012</v>
      </c>
      <c r="C2472">
        <v>18549</v>
      </c>
      <c r="D2472">
        <v>14256</v>
      </c>
      <c r="E2472">
        <v>6716</v>
      </c>
      <c r="F2472">
        <v>18580</v>
      </c>
    </row>
    <row r="2473" spans="1:6">
      <c r="A2473" s="105">
        <v>33023005480000</v>
      </c>
      <c r="B2473">
        <v>2012</v>
      </c>
      <c r="C2473">
        <v>7417</v>
      </c>
      <c r="D2473">
        <v>6144</v>
      </c>
      <c r="E2473">
        <v>10421</v>
      </c>
      <c r="F2473">
        <v>18312</v>
      </c>
    </row>
    <row r="2474" spans="1:6">
      <c r="A2474" s="105">
        <v>33023005490000</v>
      </c>
      <c r="B2474">
        <v>2012</v>
      </c>
      <c r="C2474">
        <v>53215</v>
      </c>
      <c r="D2474">
        <v>28430</v>
      </c>
      <c r="E2474">
        <v>54702</v>
      </c>
      <c r="F2474">
        <v>18331</v>
      </c>
    </row>
    <row r="2475" spans="1:6">
      <c r="A2475" s="105">
        <v>33023005510000</v>
      </c>
      <c r="B2475">
        <v>2012</v>
      </c>
      <c r="C2475">
        <v>34544</v>
      </c>
      <c r="D2475">
        <v>17073</v>
      </c>
      <c r="E2475">
        <v>9449</v>
      </c>
      <c r="F2475">
        <v>18460</v>
      </c>
    </row>
    <row r="2476" spans="1:6">
      <c r="A2476" s="105">
        <v>33023005520000</v>
      </c>
      <c r="B2476">
        <v>2012</v>
      </c>
      <c r="C2476">
        <v>15835</v>
      </c>
      <c r="D2476">
        <v>12507</v>
      </c>
      <c r="E2476">
        <v>8922</v>
      </c>
      <c r="F2476">
        <v>14382</v>
      </c>
    </row>
    <row r="2477" spans="1:6">
      <c r="A2477" s="105">
        <v>33023005530000</v>
      </c>
      <c r="B2477">
        <v>2012</v>
      </c>
      <c r="C2477">
        <v>41253</v>
      </c>
      <c r="D2477">
        <v>11245</v>
      </c>
      <c r="E2477">
        <v>33302</v>
      </c>
      <c r="F2477">
        <v>13960</v>
      </c>
    </row>
    <row r="2478" spans="1:6">
      <c r="A2478" s="105">
        <v>33023005540000</v>
      </c>
      <c r="B2478">
        <v>2012</v>
      </c>
      <c r="C2478">
        <v>8669</v>
      </c>
      <c r="D2478">
        <v>4407</v>
      </c>
      <c r="E2478">
        <v>3641</v>
      </c>
      <c r="F2478">
        <v>18737</v>
      </c>
    </row>
    <row r="2479" spans="1:6">
      <c r="A2479" s="105">
        <v>33023005570000</v>
      </c>
      <c r="B2479">
        <v>2012</v>
      </c>
      <c r="C2479">
        <v>4081</v>
      </c>
      <c r="D2479">
        <v>4329</v>
      </c>
      <c r="E2479">
        <v>4289</v>
      </c>
      <c r="F2479">
        <v>12900</v>
      </c>
    </row>
    <row r="2480" spans="1:6">
      <c r="A2480" s="105">
        <v>33023005600000</v>
      </c>
      <c r="B2480">
        <v>2012</v>
      </c>
      <c r="C2480">
        <v>30936</v>
      </c>
      <c r="D2480">
        <v>15212</v>
      </c>
      <c r="E2480">
        <v>15343</v>
      </c>
      <c r="F2480">
        <v>16919</v>
      </c>
    </row>
    <row r="2481" spans="1:6">
      <c r="A2481" s="105">
        <v>33023005610000</v>
      </c>
      <c r="B2481">
        <v>2012</v>
      </c>
      <c r="C2481">
        <v>34521</v>
      </c>
      <c r="D2481">
        <v>41386</v>
      </c>
      <c r="E2481">
        <v>29676</v>
      </c>
      <c r="F2481">
        <v>14375</v>
      </c>
    </row>
    <row r="2482" spans="1:6">
      <c r="A2482" s="105">
        <v>33023005620000</v>
      </c>
      <c r="B2482">
        <v>2012</v>
      </c>
      <c r="C2482">
        <v>40210</v>
      </c>
      <c r="D2482">
        <v>27927</v>
      </c>
      <c r="E2482">
        <v>10285</v>
      </c>
      <c r="F2482">
        <v>18715</v>
      </c>
    </row>
    <row r="2483" spans="1:6">
      <c r="A2483" s="105">
        <v>33023005630000</v>
      </c>
      <c r="B2483">
        <v>2012</v>
      </c>
      <c r="C2483">
        <v>4742</v>
      </c>
      <c r="D2483">
        <v>5489</v>
      </c>
      <c r="E2483">
        <v>16841</v>
      </c>
      <c r="F2483">
        <v>14613</v>
      </c>
    </row>
    <row r="2484" spans="1:6">
      <c r="A2484" s="105">
        <v>33023005640000</v>
      </c>
      <c r="B2484">
        <v>2012</v>
      </c>
      <c r="C2484">
        <v>26949</v>
      </c>
      <c r="D2484">
        <v>32672</v>
      </c>
      <c r="E2484">
        <v>15625</v>
      </c>
      <c r="F2484">
        <v>17835</v>
      </c>
    </row>
    <row r="2485" spans="1:6">
      <c r="A2485" s="105">
        <v>33023005650000</v>
      </c>
      <c r="B2485">
        <v>2012</v>
      </c>
      <c r="C2485">
        <v>41904</v>
      </c>
      <c r="D2485">
        <v>24978</v>
      </c>
      <c r="E2485">
        <v>9410</v>
      </c>
      <c r="F2485">
        <v>18730</v>
      </c>
    </row>
    <row r="2486" spans="1:6">
      <c r="A2486" s="105">
        <v>33023005660000</v>
      </c>
      <c r="B2486">
        <v>2012</v>
      </c>
      <c r="C2486">
        <v>39831</v>
      </c>
      <c r="D2486">
        <v>47928</v>
      </c>
      <c r="E2486">
        <v>30031</v>
      </c>
      <c r="F2486">
        <v>17738</v>
      </c>
    </row>
    <row r="2487" spans="1:6">
      <c r="A2487" s="105">
        <v>33023005690000</v>
      </c>
      <c r="B2487">
        <v>2012</v>
      </c>
      <c r="C2487">
        <v>25578</v>
      </c>
      <c r="D2487">
        <v>12502</v>
      </c>
      <c r="E2487">
        <v>14138</v>
      </c>
      <c r="F2487">
        <v>18501</v>
      </c>
    </row>
    <row r="2488" spans="1:6">
      <c r="A2488" s="105">
        <v>33023005700000</v>
      </c>
      <c r="B2488">
        <v>2012</v>
      </c>
      <c r="C2488">
        <v>23216</v>
      </c>
      <c r="D2488">
        <v>18384</v>
      </c>
      <c r="E2488">
        <v>11841</v>
      </c>
      <c r="F2488">
        <v>13718</v>
      </c>
    </row>
    <row r="2489" spans="1:6">
      <c r="A2489" s="105">
        <v>33023005710000</v>
      </c>
      <c r="B2489">
        <v>2012</v>
      </c>
      <c r="C2489">
        <v>37938</v>
      </c>
      <c r="D2489">
        <v>24924</v>
      </c>
      <c r="E2489">
        <v>34198</v>
      </c>
      <c r="F2489">
        <v>17807</v>
      </c>
    </row>
    <row r="2490" spans="1:6">
      <c r="A2490" s="105">
        <v>33023005730000</v>
      </c>
      <c r="B2490">
        <v>2012</v>
      </c>
      <c r="C2490">
        <v>30018</v>
      </c>
      <c r="D2490">
        <v>12476</v>
      </c>
      <c r="E2490">
        <v>18855</v>
      </c>
      <c r="F2490">
        <v>18837</v>
      </c>
    </row>
    <row r="2491" spans="1:6">
      <c r="A2491" s="105">
        <v>33023005740000</v>
      </c>
      <c r="B2491">
        <v>2012</v>
      </c>
      <c r="C2491">
        <v>59178</v>
      </c>
      <c r="D2491">
        <v>35213</v>
      </c>
      <c r="E2491">
        <v>14460</v>
      </c>
      <c r="F2491">
        <v>18624</v>
      </c>
    </row>
    <row r="2492" spans="1:6">
      <c r="A2492" s="105">
        <v>33023005750000</v>
      </c>
      <c r="B2492">
        <v>2012</v>
      </c>
      <c r="C2492">
        <v>19669</v>
      </c>
      <c r="D2492">
        <v>11315</v>
      </c>
      <c r="E2492">
        <v>13964</v>
      </c>
      <c r="F2492">
        <v>18955</v>
      </c>
    </row>
    <row r="2493" spans="1:6">
      <c r="A2493" s="105">
        <v>33023005760000</v>
      </c>
      <c r="B2493">
        <v>2012</v>
      </c>
      <c r="C2493">
        <v>42757</v>
      </c>
      <c r="D2493">
        <v>14848</v>
      </c>
      <c r="E2493">
        <v>17349</v>
      </c>
      <c r="F2493">
        <v>18404</v>
      </c>
    </row>
    <row r="2494" spans="1:6">
      <c r="A2494" s="105">
        <v>33023005770000</v>
      </c>
      <c r="B2494">
        <v>2012</v>
      </c>
      <c r="C2494">
        <v>26387</v>
      </c>
      <c r="D2494">
        <v>15080</v>
      </c>
      <c r="E2494">
        <v>13482</v>
      </c>
      <c r="F2494">
        <v>18510</v>
      </c>
    </row>
    <row r="2495" spans="1:6">
      <c r="A2495" s="105">
        <v>33023005780000</v>
      </c>
      <c r="B2495">
        <v>2012</v>
      </c>
      <c r="C2495">
        <v>7951</v>
      </c>
      <c r="D2495">
        <v>8809</v>
      </c>
      <c r="E2495">
        <v>9849</v>
      </c>
      <c r="F2495">
        <v>14600</v>
      </c>
    </row>
    <row r="2496" spans="1:6">
      <c r="A2496" s="105">
        <v>33023005790000</v>
      </c>
      <c r="B2496">
        <v>2012</v>
      </c>
      <c r="C2496">
        <v>33214</v>
      </c>
      <c r="D2496">
        <v>25019</v>
      </c>
      <c r="E2496">
        <v>14052</v>
      </c>
      <c r="F2496">
        <v>18463</v>
      </c>
    </row>
    <row r="2497" spans="1:6">
      <c r="A2497" s="105">
        <v>33023005800000</v>
      </c>
      <c r="B2497">
        <v>2012</v>
      </c>
      <c r="C2497">
        <v>26611</v>
      </c>
      <c r="D2497">
        <v>13368</v>
      </c>
      <c r="E2497">
        <v>10568</v>
      </c>
      <c r="F2497">
        <v>18708</v>
      </c>
    </row>
    <row r="2498" spans="1:6">
      <c r="A2498" s="105">
        <v>33023005810000</v>
      </c>
      <c r="B2498">
        <v>2012</v>
      </c>
      <c r="C2498">
        <v>15231</v>
      </c>
      <c r="D2498">
        <v>17322</v>
      </c>
      <c r="E2498">
        <v>17978</v>
      </c>
      <c r="F2498">
        <v>13843</v>
      </c>
    </row>
    <row r="2499" spans="1:6">
      <c r="A2499" s="105">
        <v>33023005830000</v>
      </c>
      <c r="B2499">
        <v>2012</v>
      </c>
      <c r="C2499">
        <v>32431</v>
      </c>
      <c r="D2499">
        <v>36355</v>
      </c>
      <c r="E2499">
        <v>18356</v>
      </c>
      <c r="F2499">
        <v>18006</v>
      </c>
    </row>
    <row r="2500" spans="1:6">
      <c r="A2500" s="105">
        <v>33023005840000</v>
      </c>
      <c r="B2500">
        <v>2012</v>
      </c>
      <c r="C2500">
        <v>43774</v>
      </c>
      <c r="D2500">
        <v>27664</v>
      </c>
      <c r="E2500">
        <v>16043</v>
      </c>
      <c r="F2500">
        <v>18642</v>
      </c>
    </row>
    <row r="2501" spans="1:6">
      <c r="A2501" s="105">
        <v>33023005860000</v>
      </c>
      <c r="B2501">
        <v>2012</v>
      </c>
      <c r="C2501">
        <v>10154</v>
      </c>
      <c r="D2501">
        <v>12492</v>
      </c>
      <c r="E2501">
        <v>17922</v>
      </c>
      <c r="F2501">
        <v>14265</v>
      </c>
    </row>
    <row r="2502" spans="1:6">
      <c r="A2502" s="105">
        <v>33023005880000</v>
      </c>
      <c r="B2502">
        <v>2012</v>
      </c>
      <c r="C2502">
        <v>0</v>
      </c>
      <c r="D2502">
        <v>0</v>
      </c>
      <c r="E2502">
        <v>0</v>
      </c>
      <c r="F2502">
        <v>6356</v>
      </c>
    </row>
    <row r="2503" spans="1:6">
      <c r="A2503" s="105">
        <v>33023005900000</v>
      </c>
      <c r="B2503">
        <v>2012</v>
      </c>
      <c r="C2503">
        <v>0</v>
      </c>
      <c r="D2503">
        <v>0</v>
      </c>
      <c r="E2503">
        <v>0</v>
      </c>
      <c r="F2503">
        <v>6360</v>
      </c>
    </row>
    <row r="2504" spans="1:6">
      <c r="A2504" s="105">
        <v>33023005910000</v>
      </c>
      <c r="B2504">
        <v>2012</v>
      </c>
      <c r="C2504">
        <v>13270</v>
      </c>
      <c r="D2504">
        <v>16984</v>
      </c>
      <c r="E2504">
        <v>25728</v>
      </c>
      <c r="F2504">
        <v>17772</v>
      </c>
    </row>
    <row r="2505" spans="1:6">
      <c r="A2505" s="105">
        <v>33023005920000</v>
      </c>
      <c r="B2505">
        <v>2012</v>
      </c>
      <c r="C2505">
        <v>16782</v>
      </c>
      <c r="D2505">
        <v>16459</v>
      </c>
      <c r="E2505">
        <v>15000</v>
      </c>
      <c r="F2505">
        <v>14790</v>
      </c>
    </row>
    <row r="2506" spans="1:6">
      <c r="A2506" s="105">
        <v>33023005930000</v>
      </c>
      <c r="B2506">
        <v>2012</v>
      </c>
      <c r="C2506">
        <v>69041</v>
      </c>
      <c r="D2506">
        <v>49652</v>
      </c>
      <c r="E2506">
        <v>33298</v>
      </c>
      <c r="F2506">
        <v>19030</v>
      </c>
    </row>
    <row r="2507" spans="1:6">
      <c r="A2507" s="105">
        <v>33023005940000</v>
      </c>
      <c r="B2507">
        <v>2012</v>
      </c>
      <c r="C2507">
        <v>30730</v>
      </c>
      <c r="D2507">
        <v>25631</v>
      </c>
      <c r="E2507">
        <v>18593</v>
      </c>
      <c r="F2507">
        <v>18986</v>
      </c>
    </row>
    <row r="2508" spans="1:6">
      <c r="A2508" s="105">
        <v>33023005950000</v>
      </c>
      <c r="B2508">
        <v>2012</v>
      </c>
      <c r="C2508">
        <v>55805</v>
      </c>
      <c r="D2508">
        <v>15469</v>
      </c>
      <c r="E2508">
        <v>29096</v>
      </c>
      <c r="F2508">
        <v>18629</v>
      </c>
    </row>
    <row r="2509" spans="1:6">
      <c r="A2509" s="105">
        <v>33023005960000</v>
      </c>
      <c r="B2509">
        <v>2012</v>
      </c>
      <c r="C2509">
        <v>38273</v>
      </c>
      <c r="D2509">
        <v>21338</v>
      </c>
      <c r="E2509">
        <v>19614</v>
      </c>
      <c r="F2509">
        <v>18940</v>
      </c>
    </row>
    <row r="2510" spans="1:6">
      <c r="A2510" s="105">
        <v>33023005970000</v>
      </c>
      <c r="B2510">
        <v>2012</v>
      </c>
      <c r="C2510">
        <v>44323</v>
      </c>
      <c r="D2510">
        <v>14526</v>
      </c>
      <c r="E2510">
        <v>28246</v>
      </c>
      <c r="F2510">
        <v>18935</v>
      </c>
    </row>
    <row r="2511" spans="1:6">
      <c r="A2511" s="105">
        <v>33023005980000</v>
      </c>
      <c r="B2511">
        <v>2012</v>
      </c>
      <c r="C2511">
        <v>8060</v>
      </c>
      <c r="D2511">
        <v>10919</v>
      </c>
      <c r="E2511">
        <v>16028</v>
      </c>
      <c r="F2511">
        <v>14304</v>
      </c>
    </row>
    <row r="2512" spans="1:6">
      <c r="A2512" s="105">
        <v>33023005990000</v>
      </c>
      <c r="B2512">
        <v>2012</v>
      </c>
      <c r="C2512">
        <v>49528</v>
      </c>
      <c r="D2512">
        <v>26142</v>
      </c>
      <c r="E2512">
        <v>42077</v>
      </c>
      <c r="F2512">
        <v>18632</v>
      </c>
    </row>
    <row r="2513" spans="1:6">
      <c r="A2513" s="105">
        <v>33023006010000</v>
      </c>
      <c r="B2513">
        <v>2012</v>
      </c>
      <c r="C2513">
        <v>27720</v>
      </c>
      <c r="D2513">
        <v>27986</v>
      </c>
      <c r="E2513">
        <v>14945</v>
      </c>
      <c r="F2513">
        <v>18068</v>
      </c>
    </row>
    <row r="2514" spans="1:6">
      <c r="A2514" s="105">
        <v>33023006020000</v>
      </c>
      <c r="B2514">
        <v>2012</v>
      </c>
      <c r="C2514">
        <v>42602</v>
      </c>
      <c r="D2514">
        <v>19816</v>
      </c>
      <c r="E2514">
        <v>19639</v>
      </c>
      <c r="F2514">
        <v>18522</v>
      </c>
    </row>
    <row r="2515" spans="1:6">
      <c r="A2515" s="105">
        <v>33023006030000</v>
      </c>
      <c r="B2515">
        <v>2012</v>
      </c>
      <c r="C2515">
        <v>75119</v>
      </c>
      <c r="D2515">
        <v>50951</v>
      </c>
      <c r="E2515">
        <v>20730</v>
      </c>
      <c r="F2515">
        <v>18990</v>
      </c>
    </row>
    <row r="2516" spans="1:6">
      <c r="A2516" s="105">
        <v>33023006040000</v>
      </c>
      <c r="B2516">
        <v>2012</v>
      </c>
      <c r="C2516">
        <v>33344</v>
      </c>
      <c r="D2516">
        <v>33244</v>
      </c>
      <c r="E2516">
        <v>39492</v>
      </c>
      <c r="F2516">
        <v>18240</v>
      </c>
    </row>
    <row r="2517" spans="1:6">
      <c r="A2517" s="105">
        <v>33023006050000</v>
      </c>
      <c r="B2517">
        <v>2012</v>
      </c>
      <c r="C2517">
        <v>22490</v>
      </c>
      <c r="D2517">
        <v>31829</v>
      </c>
      <c r="E2517">
        <v>50916</v>
      </c>
      <c r="F2517">
        <v>14752</v>
      </c>
    </row>
    <row r="2518" spans="1:6">
      <c r="A2518" s="105">
        <v>33023006060000</v>
      </c>
      <c r="B2518">
        <v>2012</v>
      </c>
      <c r="C2518">
        <v>30856</v>
      </c>
      <c r="D2518">
        <v>24760</v>
      </c>
      <c r="E2518">
        <v>20592</v>
      </c>
      <c r="F2518">
        <v>19122</v>
      </c>
    </row>
    <row r="2519" spans="1:6">
      <c r="A2519" s="105">
        <v>33023006070000</v>
      </c>
      <c r="B2519">
        <v>2012</v>
      </c>
      <c r="C2519">
        <v>17583</v>
      </c>
      <c r="D2519">
        <v>12708</v>
      </c>
      <c r="E2519">
        <v>12052</v>
      </c>
      <c r="F2519">
        <v>18900</v>
      </c>
    </row>
    <row r="2520" spans="1:6">
      <c r="A2520" s="105">
        <v>33023006080000</v>
      </c>
      <c r="B2520">
        <v>2012</v>
      </c>
      <c r="C2520">
        <v>9228</v>
      </c>
      <c r="D2520">
        <v>9047</v>
      </c>
      <c r="E2520">
        <v>24259</v>
      </c>
      <c r="F2520">
        <v>14280</v>
      </c>
    </row>
    <row r="2521" spans="1:6">
      <c r="A2521" s="105">
        <v>33023006090000</v>
      </c>
      <c r="B2521">
        <v>2012</v>
      </c>
      <c r="C2521">
        <v>36329</v>
      </c>
      <c r="D2521">
        <v>25613</v>
      </c>
      <c r="E2521">
        <v>15652</v>
      </c>
      <c r="F2521">
        <v>19072</v>
      </c>
    </row>
    <row r="2522" spans="1:6">
      <c r="A2522" s="105">
        <v>33023006100000</v>
      </c>
      <c r="B2522">
        <v>2012</v>
      </c>
      <c r="C2522">
        <v>48462</v>
      </c>
      <c r="D2522">
        <v>24559</v>
      </c>
      <c r="E2522">
        <v>14762</v>
      </c>
      <c r="F2522">
        <v>18730</v>
      </c>
    </row>
    <row r="2523" spans="1:6">
      <c r="A2523" s="105">
        <v>33023006110000</v>
      </c>
      <c r="B2523">
        <v>2012</v>
      </c>
      <c r="C2523">
        <v>116329</v>
      </c>
      <c r="D2523">
        <v>32944</v>
      </c>
      <c r="E2523">
        <v>31410</v>
      </c>
      <c r="F2523">
        <v>19160</v>
      </c>
    </row>
    <row r="2524" spans="1:6">
      <c r="A2524" s="105">
        <v>33023006120000</v>
      </c>
      <c r="B2524">
        <v>2012</v>
      </c>
      <c r="C2524">
        <v>93713</v>
      </c>
      <c r="D2524">
        <v>29517</v>
      </c>
      <c r="E2524">
        <v>24152</v>
      </c>
      <c r="F2524">
        <v>18640</v>
      </c>
    </row>
    <row r="2525" spans="1:6">
      <c r="A2525" s="105">
        <v>33023006130000</v>
      </c>
      <c r="B2525">
        <v>2012</v>
      </c>
      <c r="C2525">
        <v>28714</v>
      </c>
      <c r="D2525">
        <v>25699</v>
      </c>
      <c r="E2525">
        <v>82319</v>
      </c>
      <c r="F2525">
        <v>17248</v>
      </c>
    </row>
    <row r="2526" spans="1:6">
      <c r="A2526" s="105">
        <v>33023006140000</v>
      </c>
      <c r="B2526">
        <v>2012</v>
      </c>
      <c r="C2526">
        <v>52088</v>
      </c>
      <c r="D2526">
        <v>20507</v>
      </c>
      <c r="E2526">
        <v>15791</v>
      </c>
      <c r="F2526">
        <v>18950</v>
      </c>
    </row>
    <row r="2527" spans="1:6">
      <c r="A2527" s="105">
        <v>33023006150000</v>
      </c>
      <c r="B2527">
        <v>2012</v>
      </c>
      <c r="C2527">
        <v>9995</v>
      </c>
      <c r="D2527">
        <v>13331</v>
      </c>
      <c r="E2527">
        <v>34231</v>
      </c>
      <c r="F2527">
        <v>14412</v>
      </c>
    </row>
    <row r="2528" spans="1:6">
      <c r="A2528" s="105">
        <v>33023006160000</v>
      </c>
      <c r="B2528">
        <v>2012</v>
      </c>
      <c r="C2528">
        <v>18919</v>
      </c>
      <c r="D2528">
        <v>29117</v>
      </c>
      <c r="E2528">
        <v>27668</v>
      </c>
      <c r="F2528">
        <v>14476</v>
      </c>
    </row>
    <row r="2529" spans="1:6">
      <c r="A2529" s="105">
        <v>33023006170000</v>
      </c>
      <c r="B2529">
        <v>2012</v>
      </c>
      <c r="C2529">
        <v>7361</v>
      </c>
      <c r="D2529">
        <v>11032</v>
      </c>
      <c r="E2529">
        <v>38298</v>
      </c>
      <c r="F2529">
        <v>17698</v>
      </c>
    </row>
    <row r="2530" spans="1:6">
      <c r="A2530" s="105">
        <v>33023006180000</v>
      </c>
      <c r="B2530">
        <v>2012</v>
      </c>
      <c r="C2530">
        <v>20743</v>
      </c>
      <c r="D2530">
        <v>18851</v>
      </c>
      <c r="E2530">
        <v>22650</v>
      </c>
      <c r="F2530">
        <v>18860</v>
      </c>
    </row>
    <row r="2531" spans="1:6">
      <c r="A2531" s="105">
        <v>33023006190000</v>
      </c>
      <c r="B2531">
        <v>2012</v>
      </c>
      <c r="C2531">
        <v>51504</v>
      </c>
      <c r="D2531">
        <v>25751</v>
      </c>
      <c r="E2531">
        <v>20800</v>
      </c>
      <c r="F2531">
        <v>18730</v>
      </c>
    </row>
    <row r="2532" spans="1:6">
      <c r="A2532" s="105">
        <v>33023006200000</v>
      </c>
      <c r="B2532">
        <v>2012</v>
      </c>
      <c r="C2532">
        <v>25943</v>
      </c>
      <c r="D2532">
        <v>18825</v>
      </c>
      <c r="E2532">
        <v>14218</v>
      </c>
      <c r="F2532">
        <v>18412</v>
      </c>
    </row>
    <row r="2533" spans="1:6">
      <c r="A2533" s="105">
        <v>33023006210000</v>
      </c>
      <c r="B2533">
        <v>2012</v>
      </c>
      <c r="C2533">
        <v>78825</v>
      </c>
      <c r="D2533">
        <v>15494</v>
      </c>
      <c r="E2533">
        <v>20974</v>
      </c>
      <c r="F2533">
        <v>18542</v>
      </c>
    </row>
    <row r="2534" spans="1:6">
      <c r="A2534" s="105">
        <v>33023006220000</v>
      </c>
      <c r="B2534">
        <v>2012</v>
      </c>
      <c r="C2534">
        <v>40150</v>
      </c>
      <c r="D2534">
        <v>25507</v>
      </c>
      <c r="E2534">
        <v>94686</v>
      </c>
      <c r="F2534">
        <v>17092</v>
      </c>
    </row>
    <row r="2535" spans="1:6">
      <c r="A2535" s="105">
        <v>33023006230000</v>
      </c>
      <c r="B2535">
        <v>2012</v>
      </c>
      <c r="C2535">
        <v>26312</v>
      </c>
      <c r="D2535">
        <v>34415</v>
      </c>
      <c r="E2535">
        <v>34231</v>
      </c>
      <c r="F2535">
        <v>18536</v>
      </c>
    </row>
    <row r="2536" spans="1:6">
      <c r="A2536" s="105">
        <v>33023006240000</v>
      </c>
      <c r="B2536">
        <v>2012</v>
      </c>
      <c r="C2536">
        <v>18096</v>
      </c>
      <c r="D2536">
        <v>23078</v>
      </c>
      <c r="E2536">
        <v>21195</v>
      </c>
      <c r="F2536">
        <v>14695</v>
      </c>
    </row>
    <row r="2537" spans="1:6">
      <c r="A2537" s="105">
        <v>33023006250000</v>
      </c>
      <c r="B2537">
        <v>2012</v>
      </c>
      <c r="C2537">
        <v>44397</v>
      </c>
      <c r="D2537">
        <v>20005</v>
      </c>
      <c r="E2537">
        <v>17677</v>
      </c>
      <c r="F2537">
        <v>19075</v>
      </c>
    </row>
    <row r="2538" spans="1:6">
      <c r="A2538" s="105">
        <v>33023006260000</v>
      </c>
      <c r="B2538">
        <v>2012</v>
      </c>
      <c r="C2538">
        <v>45838</v>
      </c>
      <c r="D2538">
        <v>30593</v>
      </c>
      <c r="E2538">
        <v>12816</v>
      </c>
      <c r="F2538">
        <v>19031</v>
      </c>
    </row>
    <row r="2539" spans="1:6">
      <c r="A2539" s="105">
        <v>33023006270000</v>
      </c>
      <c r="B2539">
        <v>2012</v>
      </c>
      <c r="C2539">
        <v>74385</v>
      </c>
      <c r="D2539">
        <v>28538</v>
      </c>
      <c r="E2539">
        <v>30128</v>
      </c>
      <c r="F2539">
        <v>19100</v>
      </c>
    </row>
    <row r="2540" spans="1:6">
      <c r="A2540" s="105">
        <v>33023006280000</v>
      </c>
      <c r="B2540">
        <v>2012</v>
      </c>
      <c r="C2540">
        <v>53709</v>
      </c>
      <c r="D2540">
        <v>21131</v>
      </c>
      <c r="E2540">
        <v>24372</v>
      </c>
      <c r="F2540">
        <v>19333</v>
      </c>
    </row>
    <row r="2541" spans="1:6">
      <c r="A2541" s="105">
        <v>33023006290000</v>
      </c>
      <c r="B2541">
        <v>2012</v>
      </c>
      <c r="C2541">
        <v>35556</v>
      </c>
      <c r="D2541">
        <v>17696</v>
      </c>
      <c r="E2541">
        <v>21610</v>
      </c>
      <c r="F2541">
        <v>19045</v>
      </c>
    </row>
    <row r="2542" spans="1:6">
      <c r="A2542" s="105">
        <v>33023006300000</v>
      </c>
      <c r="B2542">
        <v>2012</v>
      </c>
      <c r="C2542">
        <v>23852</v>
      </c>
      <c r="D2542">
        <v>17357</v>
      </c>
      <c r="E2542">
        <v>43480</v>
      </c>
      <c r="F2542">
        <v>17599</v>
      </c>
    </row>
    <row r="2543" spans="1:6">
      <c r="A2543" s="105">
        <v>33023006310000</v>
      </c>
      <c r="B2543">
        <v>2012</v>
      </c>
      <c r="C2543">
        <v>12808</v>
      </c>
      <c r="D2543">
        <v>18797</v>
      </c>
      <c r="E2543">
        <v>27360</v>
      </c>
      <c r="F2543">
        <v>14770</v>
      </c>
    </row>
    <row r="2544" spans="1:6">
      <c r="A2544" s="105">
        <v>33023006320000</v>
      </c>
      <c r="B2544">
        <v>2012</v>
      </c>
      <c r="C2544">
        <v>58355</v>
      </c>
      <c r="D2544">
        <v>29487</v>
      </c>
      <c r="E2544">
        <v>16584</v>
      </c>
      <c r="F2544">
        <v>18579</v>
      </c>
    </row>
    <row r="2545" spans="1:6">
      <c r="A2545" s="105">
        <v>33023006330000</v>
      </c>
      <c r="B2545">
        <v>2012</v>
      </c>
      <c r="C2545">
        <v>20287</v>
      </c>
      <c r="D2545">
        <v>9556</v>
      </c>
      <c r="E2545">
        <v>23530</v>
      </c>
      <c r="F2545">
        <v>17540</v>
      </c>
    </row>
    <row r="2546" spans="1:6">
      <c r="A2546" s="105">
        <v>33023006340000</v>
      </c>
      <c r="B2546">
        <v>2012</v>
      </c>
      <c r="C2546">
        <v>18304</v>
      </c>
      <c r="D2546">
        <v>8506</v>
      </c>
      <c r="E2546">
        <v>25304</v>
      </c>
      <c r="F2546">
        <v>17822</v>
      </c>
    </row>
    <row r="2547" spans="1:6">
      <c r="A2547" s="105">
        <v>33023006350000</v>
      </c>
      <c r="B2547">
        <v>2012</v>
      </c>
      <c r="C2547">
        <v>21913</v>
      </c>
      <c r="D2547">
        <v>15565</v>
      </c>
      <c r="E2547">
        <v>55875</v>
      </c>
      <c r="F2547">
        <v>17783</v>
      </c>
    </row>
    <row r="2548" spans="1:6">
      <c r="A2548" s="105">
        <v>33023006360000</v>
      </c>
      <c r="B2548">
        <v>2012</v>
      </c>
      <c r="C2548">
        <v>33358</v>
      </c>
      <c r="D2548">
        <v>26605</v>
      </c>
      <c r="E2548">
        <v>77960</v>
      </c>
      <c r="F2548">
        <v>18294</v>
      </c>
    </row>
    <row r="2549" spans="1:6">
      <c r="A2549" s="105">
        <v>33023006370000</v>
      </c>
      <c r="B2549">
        <v>2012</v>
      </c>
      <c r="C2549">
        <v>75389</v>
      </c>
      <c r="D2549">
        <v>25652</v>
      </c>
      <c r="E2549">
        <v>35087</v>
      </c>
      <c r="F2549">
        <v>19010</v>
      </c>
    </row>
    <row r="2550" spans="1:6">
      <c r="A2550" s="105">
        <v>33023006380000</v>
      </c>
      <c r="B2550">
        <v>2012</v>
      </c>
      <c r="C2550">
        <v>24032</v>
      </c>
      <c r="D2550">
        <v>18981</v>
      </c>
      <c r="E2550">
        <v>56329</v>
      </c>
      <c r="F2550">
        <v>17451</v>
      </c>
    </row>
    <row r="2551" spans="1:6">
      <c r="A2551" s="105">
        <v>33023006390000</v>
      </c>
      <c r="B2551">
        <v>2012</v>
      </c>
      <c r="C2551">
        <v>33402</v>
      </c>
      <c r="D2551">
        <v>23761</v>
      </c>
      <c r="E2551">
        <v>21022</v>
      </c>
      <c r="F2551">
        <v>18650</v>
      </c>
    </row>
    <row r="2552" spans="1:6">
      <c r="A2552" s="105">
        <v>33023006400000</v>
      </c>
      <c r="B2552">
        <v>2012</v>
      </c>
      <c r="C2552">
        <v>26020</v>
      </c>
      <c r="D2552">
        <v>22996</v>
      </c>
      <c r="E2552">
        <v>21454</v>
      </c>
      <c r="F2552">
        <v>18520</v>
      </c>
    </row>
    <row r="2553" spans="1:6">
      <c r="A2553" s="105">
        <v>33023006410000</v>
      </c>
      <c r="B2553">
        <v>2012</v>
      </c>
      <c r="C2553">
        <v>29221</v>
      </c>
      <c r="D2553">
        <v>19179</v>
      </c>
      <c r="E2553">
        <v>53387</v>
      </c>
      <c r="F2553">
        <v>18203</v>
      </c>
    </row>
    <row r="2554" spans="1:6">
      <c r="A2554" s="105">
        <v>33023006420000</v>
      </c>
      <c r="B2554">
        <v>2012</v>
      </c>
      <c r="C2554">
        <v>39162</v>
      </c>
      <c r="D2554">
        <v>41473</v>
      </c>
      <c r="E2554">
        <v>31931</v>
      </c>
      <c r="F2554">
        <v>18017</v>
      </c>
    </row>
    <row r="2555" spans="1:6">
      <c r="A2555" s="105">
        <v>33023006430000</v>
      </c>
      <c r="B2555">
        <v>2012</v>
      </c>
      <c r="C2555">
        <v>17395</v>
      </c>
      <c r="D2555">
        <v>23127</v>
      </c>
      <c r="E2555">
        <v>24311</v>
      </c>
      <c r="F2555">
        <v>14333</v>
      </c>
    </row>
    <row r="2556" spans="1:6">
      <c r="A2556" s="105">
        <v>33023006440000</v>
      </c>
      <c r="B2556">
        <v>2012</v>
      </c>
      <c r="C2556">
        <v>13875</v>
      </c>
      <c r="D2556">
        <v>19497</v>
      </c>
      <c r="E2556">
        <v>21500</v>
      </c>
      <c r="F2556">
        <v>17397</v>
      </c>
    </row>
    <row r="2557" spans="1:6">
      <c r="A2557" s="105">
        <v>33023006450000</v>
      </c>
      <c r="B2557">
        <v>2012</v>
      </c>
      <c r="C2557">
        <v>16204</v>
      </c>
      <c r="D2557">
        <v>19306</v>
      </c>
      <c r="E2557">
        <v>77001</v>
      </c>
      <c r="F2557">
        <v>17972</v>
      </c>
    </row>
    <row r="2558" spans="1:6">
      <c r="A2558" s="105">
        <v>33023006460000</v>
      </c>
      <c r="B2558">
        <v>2012</v>
      </c>
      <c r="C2558">
        <v>28726</v>
      </c>
      <c r="D2558">
        <v>16759</v>
      </c>
      <c r="E2558">
        <v>86548</v>
      </c>
      <c r="F2558">
        <v>17599</v>
      </c>
    </row>
    <row r="2559" spans="1:6">
      <c r="A2559" s="105">
        <v>33023006470000</v>
      </c>
      <c r="B2559">
        <v>2012</v>
      </c>
      <c r="C2559">
        <v>25101</v>
      </c>
      <c r="D2559">
        <v>31538</v>
      </c>
      <c r="E2559">
        <v>53120</v>
      </c>
      <c r="F2559">
        <v>18542</v>
      </c>
    </row>
    <row r="2560" spans="1:6">
      <c r="A2560" s="105">
        <v>33023006480000</v>
      </c>
      <c r="B2560">
        <v>2012</v>
      </c>
      <c r="C2560">
        <v>64457</v>
      </c>
      <c r="D2560">
        <v>74912</v>
      </c>
      <c r="E2560">
        <v>45407</v>
      </c>
      <c r="F2560">
        <v>18512</v>
      </c>
    </row>
    <row r="2561" spans="1:6">
      <c r="A2561" s="105">
        <v>33023006490000</v>
      </c>
      <c r="B2561">
        <v>2012</v>
      </c>
      <c r="C2561">
        <v>19471</v>
      </c>
      <c r="D2561">
        <v>15778</v>
      </c>
      <c r="E2561">
        <v>69979</v>
      </c>
      <c r="F2561">
        <v>18335</v>
      </c>
    </row>
    <row r="2562" spans="1:6">
      <c r="A2562" s="105">
        <v>33023006500000</v>
      </c>
      <c r="B2562">
        <v>2012</v>
      </c>
      <c r="C2562">
        <v>27796</v>
      </c>
      <c r="D2562">
        <v>21660</v>
      </c>
      <c r="E2562">
        <v>64645</v>
      </c>
      <c r="F2562">
        <v>18134</v>
      </c>
    </row>
    <row r="2563" spans="1:6">
      <c r="A2563" s="105">
        <v>33023006510000</v>
      </c>
      <c r="B2563">
        <v>2012</v>
      </c>
      <c r="C2563">
        <v>23529</v>
      </c>
      <c r="D2563">
        <v>37165</v>
      </c>
      <c r="E2563">
        <v>37315</v>
      </c>
      <c r="F2563">
        <v>17600</v>
      </c>
    </row>
    <row r="2564" spans="1:6">
      <c r="A2564" s="105">
        <v>33023006530000</v>
      </c>
      <c r="B2564">
        <v>2012</v>
      </c>
      <c r="C2564">
        <v>78749</v>
      </c>
      <c r="D2564">
        <v>28628</v>
      </c>
      <c r="E2564">
        <v>29661</v>
      </c>
      <c r="F2564">
        <v>19140</v>
      </c>
    </row>
    <row r="2565" spans="1:6">
      <c r="A2565" s="105">
        <v>33023006540000</v>
      </c>
      <c r="B2565">
        <v>2012</v>
      </c>
      <c r="C2565">
        <v>21131</v>
      </c>
      <c r="D2565">
        <v>34299</v>
      </c>
      <c r="E2565">
        <v>27714</v>
      </c>
      <c r="F2565">
        <v>14473</v>
      </c>
    </row>
    <row r="2566" spans="1:6">
      <c r="A2566" s="105">
        <v>33023006550000</v>
      </c>
      <c r="B2566">
        <v>2012</v>
      </c>
      <c r="C2566">
        <v>24517</v>
      </c>
      <c r="D2566">
        <v>18421</v>
      </c>
      <c r="E2566">
        <v>23593</v>
      </c>
      <c r="F2566">
        <v>19240</v>
      </c>
    </row>
    <row r="2567" spans="1:6">
      <c r="A2567" s="105">
        <v>33023006560000</v>
      </c>
      <c r="B2567">
        <v>2012</v>
      </c>
      <c r="C2567">
        <v>20102</v>
      </c>
      <c r="D2567">
        <v>32183</v>
      </c>
      <c r="E2567">
        <v>39941</v>
      </c>
      <c r="F2567">
        <v>17172</v>
      </c>
    </row>
    <row r="2568" spans="1:6">
      <c r="A2568" s="105">
        <v>33023006570000</v>
      </c>
      <c r="B2568">
        <v>2012</v>
      </c>
      <c r="C2568">
        <v>27407</v>
      </c>
      <c r="D2568">
        <v>49718</v>
      </c>
      <c r="E2568">
        <v>49743</v>
      </c>
      <c r="F2568">
        <v>18065</v>
      </c>
    </row>
    <row r="2569" spans="1:6">
      <c r="A2569" s="105">
        <v>33023006580000</v>
      </c>
      <c r="B2569">
        <v>2012</v>
      </c>
      <c r="C2569">
        <v>60969</v>
      </c>
      <c r="D2569">
        <v>36730</v>
      </c>
      <c r="E2569">
        <v>34250</v>
      </c>
      <c r="F2569">
        <v>19260</v>
      </c>
    </row>
    <row r="2570" spans="1:6">
      <c r="A2570" s="105">
        <v>33023006590000</v>
      </c>
      <c r="B2570">
        <v>2012</v>
      </c>
      <c r="C2570">
        <v>29035</v>
      </c>
      <c r="D2570">
        <v>26256</v>
      </c>
      <c r="E2570">
        <v>99889</v>
      </c>
      <c r="F2570">
        <v>17380</v>
      </c>
    </row>
    <row r="2571" spans="1:6">
      <c r="A2571" s="105">
        <v>33023006600000</v>
      </c>
      <c r="B2571">
        <v>2012</v>
      </c>
      <c r="C2571">
        <v>50886</v>
      </c>
      <c r="D2571">
        <v>41078</v>
      </c>
      <c r="E2571">
        <v>31822</v>
      </c>
      <c r="F2571">
        <v>18861</v>
      </c>
    </row>
    <row r="2572" spans="1:6">
      <c r="A2572" s="105">
        <v>33023006610000</v>
      </c>
      <c r="B2572">
        <v>2012</v>
      </c>
      <c r="C2572">
        <v>57459</v>
      </c>
      <c r="D2572">
        <v>26696</v>
      </c>
      <c r="E2572">
        <v>23226</v>
      </c>
      <c r="F2572">
        <v>18805</v>
      </c>
    </row>
    <row r="2573" spans="1:6">
      <c r="A2573" s="105">
        <v>33023006620000</v>
      </c>
      <c r="B2573">
        <v>2012</v>
      </c>
      <c r="C2573">
        <v>23261</v>
      </c>
      <c r="D2573">
        <v>34154</v>
      </c>
      <c r="E2573">
        <v>35524</v>
      </c>
      <c r="F2573">
        <v>14600</v>
      </c>
    </row>
    <row r="2574" spans="1:6">
      <c r="A2574" s="105">
        <v>33023006630000</v>
      </c>
      <c r="B2574">
        <v>2012</v>
      </c>
      <c r="C2574">
        <v>66889</v>
      </c>
      <c r="D2574">
        <v>39963</v>
      </c>
      <c r="E2574">
        <v>32435</v>
      </c>
      <c r="F2574">
        <v>19205</v>
      </c>
    </row>
    <row r="2575" spans="1:6">
      <c r="A2575" s="105">
        <v>33023006640000</v>
      </c>
      <c r="B2575">
        <v>2012</v>
      </c>
      <c r="C2575">
        <v>41867</v>
      </c>
      <c r="D2575">
        <v>34830</v>
      </c>
      <c r="E2575">
        <v>52900</v>
      </c>
      <c r="F2575">
        <v>17900</v>
      </c>
    </row>
    <row r="2576" spans="1:6">
      <c r="A2576" s="105">
        <v>33023006660000</v>
      </c>
      <c r="B2576">
        <v>2012</v>
      </c>
      <c r="C2576">
        <v>64341</v>
      </c>
      <c r="D2576">
        <v>83263</v>
      </c>
      <c r="E2576">
        <v>39526</v>
      </c>
      <c r="F2576">
        <v>17699</v>
      </c>
    </row>
    <row r="2577" spans="1:6">
      <c r="A2577" s="105">
        <v>33023006670000</v>
      </c>
      <c r="B2577">
        <v>2012</v>
      </c>
      <c r="C2577">
        <v>20709</v>
      </c>
      <c r="D2577">
        <v>30566</v>
      </c>
      <c r="E2577">
        <v>59816</v>
      </c>
      <c r="F2577">
        <v>18718</v>
      </c>
    </row>
    <row r="2578" spans="1:6">
      <c r="A2578" s="105">
        <v>33023006680000</v>
      </c>
      <c r="B2578">
        <v>2012</v>
      </c>
      <c r="C2578">
        <v>74579</v>
      </c>
      <c r="D2578">
        <v>22432</v>
      </c>
      <c r="E2578">
        <v>39988</v>
      </c>
      <c r="F2578">
        <v>18964</v>
      </c>
    </row>
    <row r="2579" spans="1:6">
      <c r="A2579" s="105">
        <v>33023006690000</v>
      </c>
      <c r="B2579">
        <v>2012</v>
      </c>
      <c r="C2579">
        <v>56689</v>
      </c>
      <c r="D2579">
        <v>22406</v>
      </c>
      <c r="E2579">
        <v>28730</v>
      </c>
      <c r="F2579">
        <v>19220</v>
      </c>
    </row>
    <row r="2580" spans="1:6">
      <c r="A2580" s="105">
        <v>33023006700000</v>
      </c>
      <c r="B2580">
        <v>2012</v>
      </c>
      <c r="C2580">
        <v>49360</v>
      </c>
      <c r="D2580">
        <v>18294</v>
      </c>
      <c r="E2580">
        <v>32572</v>
      </c>
      <c r="F2580">
        <v>19005</v>
      </c>
    </row>
    <row r="2581" spans="1:6">
      <c r="A2581" s="105">
        <v>33023006730000</v>
      </c>
      <c r="B2581">
        <v>2012</v>
      </c>
      <c r="C2581">
        <v>92305</v>
      </c>
      <c r="D2581">
        <v>109015</v>
      </c>
      <c r="E2581">
        <v>62276</v>
      </c>
      <c r="F2581">
        <v>18350</v>
      </c>
    </row>
    <row r="2582" spans="1:6">
      <c r="A2582" s="105">
        <v>33023006740000</v>
      </c>
      <c r="B2582">
        <v>2012</v>
      </c>
      <c r="C2582">
        <v>104933</v>
      </c>
      <c r="D2582">
        <v>41198</v>
      </c>
      <c r="E2582">
        <v>47065</v>
      </c>
      <c r="F2582">
        <v>19195</v>
      </c>
    </row>
    <row r="2583" spans="1:6">
      <c r="A2583" s="105">
        <v>33023006750000</v>
      </c>
      <c r="B2583">
        <v>2012</v>
      </c>
      <c r="C2583">
        <v>87796</v>
      </c>
      <c r="D2583">
        <v>123228</v>
      </c>
      <c r="E2583">
        <v>55317</v>
      </c>
      <c r="F2583">
        <v>18405</v>
      </c>
    </row>
    <row r="2584" spans="1:6">
      <c r="A2584" s="105">
        <v>33023006760000</v>
      </c>
      <c r="B2584">
        <v>2012</v>
      </c>
      <c r="C2584">
        <v>128927</v>
      </c>
      <c r="D2584">
        <v>78918</v>
      </c>
      <c r="E2584">
        <v>48404</v>
      </c>
      <c r="F2584">
        <v>17775</v>
      </c>
    </row>
    <row r="2585" spans="1:6">
      <c r="A2585" s="105">
        <v>33023006770000</v>
      </c>
      <c r="B2585">
        <v>2012</v>
      </c>
      <c r="C2585">
        <v>43279</v>
      </c>
      <c r="D2585">
        <v>35437</v>
      </c>
      <c r="E2585">
        <v>71014</v>
      </c>
      <c r="F2585">
        <v>18346</v>
      </c>
    </row>
    <row r="2586" spans="1:6">
      <c r="A2586" s="105">
        <v>33023006790000</v>
      </c>
      <c r="B2586">
        <v>2012</v>
      </c>
      <c r="C2586">
        <v>59965</v>
      </c>
      <c r="D2586">
        <v>38180</v>
      </c>
      <c r="E2586">
        <v>70820</v>
      </c>
      <c r="F2586">
        <v>18242</v>
      </c>
    </row>
    <row r="2587" spans="1:6">
      <c r="A2587" s="105">
        <v>33023006800000</v>
      </c>
      <c r="B2587">
        <v>2012</v>
      </c>
      <c r="C2587">
        <v>11143</v>
      </c>
      <c r="D2587">
        <v>31875</v>
      </c>
      <c r="E2587">
        <v>40754</v>
      </c>
      <c r="F2587">
        <v>18740</v>
      </c>
    </row>
    <row r="2588" spans="1:6">
      <c r="A2588" s="105">
        <v>33023006820000</v>
      </c>
      <c r="B2588">
        <v>2012</v>
      </c>
      <c r="C2588">
        <v>10108</v>
      </c>
      <c r="D2588">
        <v>13907</v>
      </c>
      <c r="E2588">
        <v>34465</v>
      </c>
      <c r="F2588">
        <v>13716</v>
      </c>
    </row>
    <row r="2589" spans="1:6">
      <c r="A2589" s="105">
        <v>33023006840000</v>
      </c>
      <c r="B2589">
        <v>2012</v>
      </c>
      <c r="C2589">
        <v>102294</v>
      </c>
      <c r="D2589">
        <v>80515</v>
      </c>
      <c r="E2589">
        <v>72309</v>
      </c>
      <c r="F2589">
        <v>17181</v>
      </c>
    </row>
    <row r="2590" spans="1:6">
      <c r="A2590" s="105">
        <v>33023006850000</v>
      </c>
      <c r="B2590">
        <v>2012</v>
      </c>
      <c r="C2590">
        <v>36345</v>
      </c>
      <c r="D2590">
        <v>33511</v>
      </c>
      <c r="E2590">
        <v>97273</v>
      </c>
      <c r="F2590">
        <v>18492</v>
      </c>
    </row>
    <row r="2591" spans="1:6">
      <c r="A2591" s="105">
        <v>33023006890000</v>
      </c>
      <c r="B2591">
        <v>2012</v>
      </c>
      <c r="C2591">
        <v>12327</v>
      </c>
      <c r="D2591">
        <v>16916</v>
      </c>
      <c r="E2591">
        <v>36916</v>
      </c>
      <c r="F2591">
        <v>14656</v>
      </c>
    </row>
    <row r="2592" spans="1:6">
      <c r="A2592" s="105">
        <v>33023006900000</v>
      </c>
      <c r="B2592">
        <v>2012</v>
      </c>
      <c r="C2592">
        <v>76099</v>
      </c>
      <c r="D2592">
        <v>112791</v>
      </c>
      <c r="E2592">
        <v>79300</v>
      </c>
      <c r="F2592">
        <v>18396</v>
      </c>
    </row>
    <row r="2593" spans="1:6">
      <c r="A2593" s="105">
        <v>33023006910000</v>
      </c>
      <c r="B2593">
        <v>2012</v>
      </c>
      <c r="C2593">
        <v>80883</v>
      </c>
      <c r="D2593">
        <v>105345</v>
      </c>
      <c r="E2593">
        <v>76127</v>
      </c>
      <c r="F2593">
        <v>18525</v>
      </c>
    </row>
    <row r="2594" spans="1:6">
      <c r="A2594" s="105">
        <v>33023006930000</v>
      </c>
      <c r="B2594">
        <v>2012</v>
      </c>
      <c r="C2594">
        <v>142794</v>
      </c>
      <c r="D2594">
        <v>81237</v>
      </c>
      <c r="E2594">
        <v>128469</v>
      </c>
      <c r="F2594">
        <v>18693</v>
      </c>
    </row>
    <row r="2595" spans="1:6">
      <c r="A2595" s="105">
        <v>33023006940000</v>
      </c>
      <c r="B2595">
        <v>2012</v>
      </c>
      <c r="C2595">
        <v>62244</v>
      </c>
      <c r="D2595">
        <v>24372</v>
      </c>
      <c r="E2595">
        <v>31823</v>
      </c>
      <c r="F2595">
        <v>18863</v>
      </c>
    </row>
    <row r="2596" spans="1:6">
      <c r="A2596" s="105">
        <v>33023006950000</v>
      </c>
      <c r="B2596">
        <v>2012</v>
      </c>
      <c r="C2596">
        <v>50452</v>
      </c>
      <c r="D2596">
        <v>74322</v>
      </c>
      <c r="E2596">
        <v>51637</v>
      </c>
      <c r="F2596">
        <v>18598</v>
      </c>
    </row>
    <row r="2597" spans="1:6">
      <c r="A2597" s="105">
        <v>33023006960000</v>
      </c>
      <c r="B2597">
        <v>2012</v>
      </c>
      <c r="C2597">
        <v>33149</v>
      </c>
      <c r="D2597">
        <v>57359</v>
      </c>
      <c r="E2597">
        <v>75257</v>
      </c>
      <c r="F2597">
        <v>18535</v>
      </c>
    </row>
    <row r="2598" spans="1:6">
      <c r="A2598" s="105">
        <v>33023006970000</v>
      </c>
      <c r="B2598">
        <v>2012</v>
      </c>
      <c r="C2598">
        <v>49991</v>
      </c>
      <c r="D2598">
        <v>66775</v>
      </c>
      <c r="E2598">
        <v>38266</v>
      </c>
      <c r="F2598">
        <v>14381</v>
      </c>
    </row>
    <row r="2599" spans="1:6">
      <c r="A2599" s="105">
        <v>33023006990000</v>
      </c>
      <c r="B2599">
        <v>2012</v>
      </c>
      <c r="C2599">
        <v>78706</v>
      </c>
      <c r="D2599">
        <v>35844</v>
      </c>
      <c r="E2599">
        <v>42436</v>
      </c>
      <c r="F2599">
        <v>18810</v>
      </c>
    </row>
    <row r="2600" spans="1:6">
      <c r="A2600" s="105">
        <v>33023007000000</v>
      </c>
      <c r="B2600">
        <v>2012</v>
      </c>
      <c r="C2600">
        <v>19454</v>
      </c>
      <c r="D2600">
        <v>20285</v>
      </c>
      <c r="E2600">
        <v>31160</v>
      </c>
      <c r="F2600">
        <v>18803</v>
      </c>
    </row>
    <row r="2601" spans="1:6">
      <c r="A2601" s="105">
        <v>33023007010000</v>
      </c>
      <c r="B2601">
        <v>2012</v>
      </c>
      <c r="C2601">
        <v>82153</v>
      </c>
      <c r="D2601">
        <v>54618</v>
      </c>
      <c r="E2601">
        <v>39486</v>
      </c>
      <c r="F2601">
        <v>19002</v>
      </c>
    </row>
    <row r="2602" spans="1:6">
      <c r="A2602" s="105">
        <v>33023007020000</v>
      </c>
      <c r="B2602">
        <v>2012</v>
      </c>
      <c r="C2602">
        <v>97563</v>
      </c>
      <c r="D2602">
        <v>74186</v>
      </c>
      <c r="E2602">
        <v>49952</v>
      </c>
      <c r="F2602">
        <v>19570</v>
      </c>
    </row>
    <row r="2603" spans="1:6">
      <c r="A2603" s="105">
        <v>33023007030000</v>
      </c>
      <c r="B2603">
        <v>2012</v>
      </c>
      <c r="C2603">
        <v>70261</v>
      </c>
      <c r="D2603">
        <v>48954</v>
      </c>
      <c r="E2603">
        <v>47658</v>
      </c>
      <c r="F2603">
        <v>19200</v>
      </c>
    </row>
    <row r="2604" spans="1:6">
      <c r="A2604" s="105">
        <v>33023007040000</v>
      </c>
      <c r="B2604">
        <v>2012</v>
      </c>
      <c r="C2604">
        <v>93769</v>
      </c>
      <c r="D2604">
        <v>67368</v>
      </c>
      <c r="E2604">
        <v>47990</v>
      </c>
      <c r="F2604">
        <v>19832</v>
      </c>
    </row>
    <row r="2605" spans="1:6">
      <c r="A2605" s="105">
        <v>33023007050000</v>
      </c>
      <c r="B2605">
        <v>2012</v>
      </c>
      <c r="C2605">
        <v>30438</v>
      </c>
      <c r="D2605">
        <v>36295</v>
      </c>
      <c r="E2605">
        <v>90830</v>
      </c>
      <c r="F2605">
        <v>17412</v>
      </c>
    </row>
    <row r="2606" spans="1:6">
      <c r="A2606" s="105">
        <v>33023007060000</v>
      </c>
      <c r="B2606">
        <v>2012</v>
      </c>
      <c r="C2606">
        <v>99249</v>
      </c>
      <c r="D2606">
        <v>100923</v>
      </c>
      <c r="E2606">
        <v>82945</v>
      </c>
      <c r="F2606">
        <v>18640</v>
      </c>
    </row>
    <row r="2607" spans="1:6">
      <c r="A2607" s="105">
        <v>33023007070000</v>
      </c>
      <c r="B2607">
        <v>2012</v>
      </c>
      <c r="C2607">
        <v>14351</v>
      </c>
      <c r="D2607">
        <v>16648</v>
      </c>
      <c r="E2607">
        <v>33856</v>
      </c>
      <c r="F2607">
        <v>19282</v>
      </c>
    </row>
    <row r="2608" spans="1:6">
      <c r="A2608" s="105">
        <v>33023007080000</v>
      </c>
      <c r="B2608">
        <v>2012</v>
      </c>
      <c r="C2608">
        <v>66662</v>
      </c>
      <c r="D2608">
        <v>50446</v>
      </c>
      <c r="E2608">
        <v>72367</v>
      </c>
      <c r="F2608">
        <v>18785</v>
      </c>
    </row>
    <row r="2609" spans="1:6">
      <c r="A2609" s="105">
        <v>33023007090000</v>
      </c>
      <c r="B2609">
        <v>2012</v>
      </c>
      <c r="C2609">
        <v>24085</v>
      </c>
      <c r="D2609">
        <v>26996</v>
      </c>
      <c r="E2609">
        <v>65922</v>
      </c>
      <c r="F2609">
        <v>17920</v>
      </c>
    </row>
    <row r="2610" spans="1:6">
      <c r="A2610" s="105">
        <v>33023007100000</v>
      </c>
      <c r="B2610">
        <v>2012</v>
      </c>
      <c r="C2610">
        <v>49634</v>
      </c>
      <c r="D2610">
        <v>33209</v>
      </c>
      <c r="E2610">
        <v>51123</v>
      </c>
      <c r="F2610">
        <v>17760</v>
      </c>
    </row>
    <row r="2611" spans="1:6">
      <c r="A2611" s="105">
        <v>33023007110000</v>
      </c>
      <c r="B2611">
        <v>2012</v>
      </c>
      <c r="C2611">
        <v>30271</v>
      </c>
      <c r="D2611">
        <v>28930</v>
      </c>
      <c r="E2611">
        <v>41631</v>
      </c>
      <c r="F2611">
        <v>18795</v>
      </c>
    </row>
    <row r="2612" spans="1:6">
      <c r="A2612" s="105">
        <v>33023007120000</v>
      </c>
      <c r="B2612">
        <v>2012</v>
      </c>
      <c r="C2612">
        <v>15266</v>
      </c>
      <c r="D2612">
        <v>20629</v>
      </c>
      <c r="E2612">
        <v>103731</v>
      </c>
      <c r="F2612">
        <v>18192</v>
      </c>
    </row>
    <row r="2613" spans="1:6">
      <c r="A2613" s="105">
        <v>33023007130000</v>
      </c>
      <c r="B2613">
        <v>2012</v>
      </c>
      <c r="C2613">
        <v>11862</v>
      </c>
      <c r="D2613">
        <v>29736</v>
      </c>
      <c r="E2613">
        <v>57943</v>
      </c>
      <c r="F2613">
        <v>19005</v>
      </c>
    </row>
    <row r="2614" spans="1:6">
      <c r="A2614" s="105">
        <v>33023007150000</v>
      </c>
      <c r="B2614">
        <v>2012</v>
      </c>
      <c r="C2614">
        <v>41801</v>
      </c>
      <c r="D2614">
        <v>36635</v>
      </c>
      <c r="E2614">
        <v>64376</v>
      </c>
      <c r="F2614">
        <v>18854</v>
      </c>
    </row>
    <row r="2615" spans="1:6">
      <c r="A2615" s="105">
        <v>33023007160000</v>
      </c>
      <c r="B2615">
        <v>2012</v>
      </c>
      <c r="C2615">
        <v>10320</v>
      </c>
      <c r="D2615">
        <v>23016</v>
      </c>
      <c r="E2615">
        <v>37558</v>
      </c>
      <c r="F2615">
        <v>19340</v>
      </c>
    </row>
    <row r="2616" spans="1:6">
      <c r="A2616" s="105">
        <v>33023007170000</v>
      </c>
      <c r="B2616">
        <v>2012</v>
      </c>
      <c r="C2616">
        <v>21910</v>
      </c>
      <c r="D2616">
        <v>28703</v>
      </c>
      <c r="E2616">
        <v>34527</v>
      </c>
      <c r="F2616">
        <v>18328</v>
      </c>
    </row>
    <row r="2617" spans="1:6">
      <c r="A2617" s="105">
        <v>33023007180000</v>
      </c>
      <c r="B2617">
        <v>2012</v>
      </c>
      <c r="C2617">
        <v>43121</v>
      </c>
      <c r="D2617">
        <v>42886</v>
      </c>
      <c r="E2617">
        <v>44928</v>
      </c>
      <c r="F2617">
        <v>18782</v>
      </c>
    </row>
    <row r="2618" spans="1:6">
      <c r="A2618" s="105">
        <v>33023007190000</v>
      </c>
      <c r="B2618">
        <v>2012</v>
      </c>
      <c r="C2618">
        <v>41927</v>
      </c>
      <c r="D2618">
        <v>47409</v>
      </c>
      <c r="E2618">
        <v>37849</v>
      </c>
      <c r="F2618">
        <v>18413</v>
      </c>
    </row>
    <row r="2619" spans="1:6">
      <c r="A2619" s="105">
        <v>33023007200000</v>
      </c>
      <c r="B2619">
        <v>2012</v>
      </c>
      <c r="C2619">
        <v>83835</v>
      </c>
      <c r="D2619">
        <v>65597</v>
      </c>
      <c r="E2619">
        <v>61591</v>
      </c>
      <c r="F2619">
        <v>19553</v>
      </c>
    </row>
    <row r="2620" spans="1:6">
      <c r="A2620" s="105">
        <v>33023007210000</v>
      </c>
      <c r="B2620">
        <v>2012</v>
      </c>
      <c r="C2620">
        <v>101482</v>
      </c>
      <c r="D2620">
        <v>59973</v>
      </c>
      <c r="E2620">
        <v>47523</v>
      </c>
      <c r="F2620">
        <v>18800</v>
      </c>
    </row>
    <row r="2621" spans="1:6">
      <c r="A2621" s="105">
        <v>33023007220000</v>
      </c>
      <c r="B2621">
        <v>2012</v>
      </c>
      <c r="C2621">
        <v>64993</v>
      </c>
      <c r="D2621">
        <v>59923</v>
      </c>
      <c r="E2621">
        <v>68491</v>
      </c>
      <c r="F2621">
        <v>19631</v>
      </c>
    </row>
    <row r="2622" spans="1:6">
      <c r="A2622" s="105">
        <v>33023007240000</v>
      </c>
      <c r="B2622">
        <v>2012</v>
      </c>
      <c r="C2622">
        <v>119140</v>
      </c>
      <c r="D2622">
        <v>151698</v>
      </c>
      <c r="E2622">
        <v>101033</v>
      </c>
      <c r="F2622">
        <v>17688</v>
      </c>
    </row>
    <row r="2623" spans="1:6">
      <c r="A2623" s="105">
        <v>33023007250000</v>
      </c>
      <c r="B2623">
        <v>2012</v>
      </c>
      <c r="C2623">
        <v>24583</v>
      </c>
      <c r="D2623">
        <v>24244</v>
      </c>
      <c r="E2623">
        <v>26081</v>
      </c>
      <c r="F2623">
        <v>17968</v>
      </c>
    </row>
    <row r="2624" spans="1:6">
      <c r="A2624" s="105">
        <v>33023007260000</v>
      </c>
      <c r="B2624">
        <v>2012</v>
      </c>
      <c r="C2624">
        <v>17874</v>
      </c>
      <c r="D2624">
        <v>19128</v>
      </c>
      <c r="E2624">
        <v>47334</v>
      </c>
      <c r="F2624">
        <v>17850</v>
      </c>
    </row>
    <row r="2625" spans="1:6">
      <c r="A2625" s="105">
        <v>33023007270000</v>
      </c>
      <c r="B2625">
        <v>2012</v>
      </c>
      <c r="C2625">
        <v>74195</v>
      </c>
      <c r="D2625">
        <v>63837</v>
      </c>
      <c r="E2625">
        <v>59636</v>
      </c>
      <c r="F2625">
        <v>18654</v>
      </c>
    </row>
    <row r="2626" spans="1:6">
      <c r="A2626" s="105">
        <v>33023007280000</v>
      </c>
      <c r="B2626">
        <v>2012</v>
      </c>
      <c r="C2626">
        <v>82726</v>
      </c>
      <c r="D2626">
        <v>103507</v>
      </c>
      <c r="E2626">
        <v>61713</v>
      </c>
      <c r="F2626">
        <v>18529</v>
      </c>
    </row>
    <row r="2627" spans="1:6">
      <c r="A2627" s="105">
        <v>33023007290000</v>
      </c>
      <c r="B2627">
        <v>2012</v>
      </c>
      <c r="C2627">
        <v>16397</v>
      </c>
      <c r="D2627">
        <v>21095</v>
      </c>
      <c r="E2627">
        <v>52578</v>
      </c>
      <c r="F2627">
        <v>18521</v>
      </c>
    </row>
    <row r="2628" spans="1:6">
      <c r="A2628" s="105">
        <v>33023007300000</v>
      </c>
      <c r="B2628">
        <v>2012</v>
      </c>
      <c r="C2628">
        <v>89039</v>
      </c>
      <c r="D2628">
        <v>100372</v>
      </c>
      <c r="E2628">
        <v>50862</v>
      </c>
      <c r="F2628">
        <v>18190</v>
      </c>
    </row>
    <row r="2629" spans="1:6">
      <c r="A2629" s="105">
        <v>33023007310000</v>
      </c>
      <c r="B2629">
        <v>2012</v>
      </c>
      <c r="C2629">
        <v>5846</v>
      </c>
      <c r="D2629">
        <v>5896</v>
      </c>
      <c r="E2629">
        <v>0</v>
      </c>
      <c r="F2629">
        <v>18917</v>
      </c>
    </row>
    <row r="2630" spans="1:6">
      <c r="A2630" s="105">
        <v>33023007320000</v>
      </c>
      <c r="B2630">
        <v>2012</v>
      </c>
      <c r="C2630">
        <v>23583</v>
      </c>
      <c r="D2630">
        <v>22810</v>
      </c>
      <c r="E2630">
        <v>0</v>
      </c>
      <c r="F2630">
        <v>19406</v>
      </c>
    </row>
    <row r="2631" spans="1:6">
      <c r="A2631" s="105">
        <v>33023007330000</v>
      </c>
      <c r="B2631">
        <v>2012</v>
      </c>
      <c r="C2631">
        <v>72645</v>
      </c>
      <c r="D2631">
        <v>60367</v>
      </c>
      <c r="E2631">
        <v>72998</v>
      </c>
      <c r="F2631">
        <v>18749</v>
      </c>
    </row>
    <row r="2632" spans="1:6">
      <c r="A2632" s="105">
        <v>33023007340000</v>
      </c>
      <c r="B2632">
        <v>2012</v>
      </c>
      <c r="C2632">
        <v>21843</v>
      </c>
      <c r="D2632">
        <v>25112</v>
      </c>
      <c r="E2632">
        <v>42907</v>
      </c>
      <c r="F2632">
        <v>18029</v>
      </c>
    </row>
    <row r="2633" spans="1:6">
      <c r="A2633" s="105">
        <v>33023007350000</v>
      </c>
      <c r="B2633">
        <v>2012</v>
      </c>
      <c r="C2633">
        <v>9647</v>
      </c>
      <c r="D2633">
        <v>8779</v>
      </c>
      <c r="E2633">
        <v>80868</v>
      </c>
      <c r="F2633">
        <v>17192</v>
      </c>
    </row>
    <row r="2634" spans="1:6">
      <c r="A2634" s="105">
        <v>33023007360000</v>
      </c>
      <c r="B2634">
        <v>2012</v>
      </c>
      <c r="C2634">
        <v>47157</v>
      </c>
      <c r="D2634">
        <v>45031</v>
      </c>
      <c r="E2634">
        <v>78267</v>
      </c>
      <c r="F2634">
        <v>17874</v>
      </c>
    </row>
    <row r="2635" spans="1:6">
      <c r="A2635" s="105">
        <v>33023007370000</v>
      </c>
      <c r="B2635">
        <v>2012</v>
      </c>
      <c r="C2635">
        <v>18693</v>
      </c>
      <c r="D2635">
        <v>31114</v>
      </c>
      <c r="E2635">
        <v>68374</v>
      </c>
      <c r="F2635">
        <v>18290</v>
      </c>
    </row>
    <row r="2636" spans="1:6">
      <c r="A2636" s="105">
        <v>33023007390000</v>
      </c>
      <c r="B2636">
        <v>2012</v>
      </c>
      <c r="C2636">
        <v>14285</v>
      </c>
      <c r="D2636">
        <v>32415</v>
      </c>
      <c r="E2636">
        <v>83722</v>
      </c>
      <c r="F2636">
        <v>17875</v>
      </c>
    </row>
    <row r="2637" spans="1:6">
      <c r="A2637" s="105">
        <v>33023007400000</v>
      </c>
      <c r="B2637">
        <v>2012</v>
      </c>
      <c r="C2637">
        <v>0</v>
      </c>
      <c r="D2637">
        <v>4475</v>
      </c>
      <c r="E2637">
        <v>1212</v>
      </c>
      <c r="F2637">
        <v>8600</v>
      </c>
    </row>
    <row r="2638" spans="1:6">
      <c r="A2638" s="105">
        <v>33023007410000</v>
      </c>
      <c r="B2638">
        <v>2012</v>
      </c>
      <c r="C2638">
        <v>0</v>
      </c>
      <c r="D2638">
        <v>5301</v>
      </c>
      <c r="E2638">
        <v>698</v>
      </c>
      <c r="F2638">
        <v>8800</v>
      </c>
    </row>
    <row r="2639" spans="1:6">
      <c r="A2639" s="105">
        <v>33023007420000</v>
      </c>
      <c r="B2639">
        <v>2012</v>
      </c>
      <c r="C2639">
        <v>89450</v>
      </c>
      <c r="D2639">
        <v>71477</v>
      </c>
      <c r="E2639">
        <v>49077</v>
      </c>
      <c r="F2639">
        <v>17880</v>
      </c>
    </row>
    <row r="2640" spans="1:6">
      <c r="A2640" s="105">
        <v>33023007430000</v>
      </c>
      <c r="B2640">
        <v>2012</v>
      </c>
      <c r="C2640">
        <v>63477</v>
      </c>
      <c r="D2640">
        <v>66847</v>
      </c>
      <c r="E2640">
        <v>59962</v>
      </c>
      <c r="F2640">
        <v>19332</v>
      </c>
    </row>
    <row r="2641" spans="1:6">
      <c r="A2641" s="105">
        <v>33023007440000</v>
      </c>
      <c r="B2641">
        <v>2012</v>
      </c>
      <c r="C2641">
        <v>22847</v>
      </c>
      <c r="D2641">
        <v>20118</v>
      </c>
      <c r="E2641">
        <v>72244</v>
      </c>
      <c r="F2641">
        <v>19686</v>
      </c>
    </row>
    <row r="2642" spans="1:6">
      <c r="A2642" s="105">
        <v>33023007450000</v>
      </c>
      <c r="B2642">
        <v>2012</v>
      </c>
      <c r="C2642">
        <v>28775</v>
      </c>
      <c r="D2642">
        <v>20147</v>
      </c>
      <c r="E2642">
        <v>48646</v>
      </c>
      <c r="F2642">
        <v>17400</v>
      </c>
    </row>
    <row r="2643" spans="1:6">
      <c r="A2643" s="105">
        <v>33023007460000</v>
      </c>
      <c r="B2643">
        <v>2012</v>
      </c>
      <c r="C2643">
        <v>11740</v>
      </c>
      <c r="D2643">
        <v>12456</v>
      </c>
      <c r="E2643">
        <v>25426</v>
      </c>
      <c r="F2643">
        <v>18100</v>
      </c>
    </row>
    <row r="2644" spans="1:6">
      <c r="A2644" s="105">
        <v>33023007470000</v>
      </c>
      <c r="B2644">
        <v>2012</v>
      </c>
      <c r="C2644">
        <v>20197</v>
      </c>
      <c r="D2644">
        <v>46342</v>
      </c>
      <c r="E2644">
        <v>92261</v>
      </c>
      <c r="F2644">
        <v>17680</v>
      </c>
    </row>
    <row r="2645" spans="1:6">
      <c r="A2645" s="105">
        <v>33023007480000</v>
      </c>
      <c r="B2645">
        <v>2012</v>
      </c>
      <c r="C2645">
        <v>33278</v>
      </c>
      <c r="D2645">
        <v>60358</v>
      </c>
      <c r="E2645">
        <v>58894</v>
      </c>
      <c r="F2645">
        <v>18289</v>
      </c>
    </row>
    <row r="2646" spans="1:6">
      <c r="A2646" s="105">
        <v>33023007490000</v>
      </c>
      <c r="B2646">
        <v>2012</v>
      </c>
      <c r="C2646">
        <v>39901</v>
      </c>
      <c r="D2646">
        <v>49870</v>
      </c>
      <c r="E2646">
        <v>76967</v>
      </c>
      <c r="F2646">
        <v>18820</v>
      </c>
    </row>
    <row r="2647" spans="1:6">
      <c r="A2647" s="105">
        <v>33023007500000</v>
      </c>
      <c r="B2647">
        <v>2012</v>
      </c>
      <c r="C2647">
        <v>32469</v>
      </c>
      <c r="D2647">
        <v>39703</v>
      </c>
      <c r="E2647">
        <v>78771</v>
      </c>
      <c r="F2647">
        <v>18974</v>
      </c>
    </row>
    <row r="2648" spans="1:6">
      <c r="A2648" s="105">
        <v>33023007510000</v>
      </c>
      <c r="B2648">
        <v>2012</v>
      </c>
      <c r="C2648">
        <v>82721</v>
      </c>
      <c r="D2648">
        <v>82050</v>
      </c>
      <c r="E2648">
        <v>84533</v>
      </c>
      <c r="F2648">
        <v>17262</v>
      </c>
    </row>
    <row r="2649" spans="1:6">
      <c r="A2649" s="105">
        <v>33023007520000</v>
      </c>
      <c r="B2649">
        <v>2012</v>
      </c>
      <c r="C2649">
        <v>97204</v>
      </c>
      <c r="D2649">
        <v>76840</v>
      </c>
      <c r="E2649">
        <v>41360</v>
      </c>
      <c r="F2649">
        <v>14016</v>
      </c>
    </row>
    <row r="2650" spans="1:6">
      <c r="A2650" s="105">
        <v>33023007550000</v>
      </c>
      <c r="B2650">
        <v>2012</v>
      </c>
      <c r="C2650">
        <v>17295</v>
      </c>
      <c r="D2650">
        <v>18428</v>
      </c>
      <c r="E2650">
        <v>28100</v>
      </c>
      <c r="F2650">
        <v>18691</v>
      </c>
    </row>
    <row r="2651" spans="1:6">
      <c r="A2651" s="105">
        <v>33023007560000</v>
      </c>
      <c r="B2651">
        <v>2012</v>
      </c>
      <c r="C2651">
        <v>11603</v>
      </c>
      <c r="D2651">
        <v>13970</v>
      </c>
      <c r="E2651">
        <v>50894</v>
      </c>
      <c r="F2651">
        <v>17492</v>
      </c>
    </row>
    <row r="2652" spans="1:6">
      <c r="A2652" s="105">
        <v>33023007570000</v>
      </c>
      <c r="B2652">
        <v>2012</v>
      </c>
      <c r="C2652">
        <v>16666</v>
      </c>
      <c r="D2652">
        <v>21464</v>
      </c>
      <c r="E2652">
        <v>59753</v>
      </c>
      <c r="F2652">
        <v>19165</v>
      </c>
    </row>
    <row r="2653" spans="1:6">
      <c r="A2653" s="105">
        <v>33023007600000</v>
      </c>
      <c r="B2653">
        <v>2012</v>
      </c>
      <c r="C2653">
        <v>12968</v>
      </c>
      <c r="D2653">
        <v>13426</v>
      </c>
      <c r="E2653">
        <v>44678</v>
      </c>
      <c r="F2653">
        <v>17620</v>
      </c>
    </row>
    <row r="2654" spans="1:6">
      <c r="A2654" s="105">
        <v>33023007610000</v>
      </c>
      <c r="B2654">
        <v>2012</v>
      </c>
      <c r="C2654">
        <v>24052</v>
      </c>
      <c r="D2654">
        <v>16605</v>
      </c>
      <c r="E2654">
        <v>40662</v>
      </c>
      <c r="F2654">
        <v>18024</v>
      </c>
    </row>
    <row r="2655" spans="1:6">
      <c r="A2655" s="105">
        <v>33023007620000</v>
      </c>
      <c r="B2655">
        <v>2012</v>
      </c>
      <c r="C2655">
        <v>18919</v>
      </c>
      <c r="D2655">
        <v>17011</v>
      </c>
      <c r="E2655">
        <v>31654</v>
      </c>
      <c r="F2655">
        <v>18900</v>
      </c>
    </row>
    <row r="2656" spans="1:6">
      <c r="A2656" s="105">
        <v>33023007630000</v>
      </c>
      <c r="B2656">
        <v>2012</v>
      </c>
      <c r="C2656">
        <v>123009</v>
      </c>
      <c r="D2656">
        <v>68110</v>
      </c>
      <c r="E2656">
        <v>91032</v>
      </c>
      <c r="F2656">
        <v>19300</v>
      </c>
    </row>
    <row r="2657" spans="1:6">
      <c r="A2657" s="105">
        <v>33023007640000</v>
      </c>
      <c r="B2657">
        <v>2012</v>
      </c>
      <c r="C2657">
        <v>73704</v>
      </c>
      <c r="D2657">
        <v>63314</v>
      </c>
      <c r="E2657">
        <v>68249</v>
      </c>
      <c r="F2657">
        <v>18880</v>
      </c>
    </row>
    <row r="2658" spans="1:6">
      <c r="A2658" s="105">
        <v>33023007650000</v>
      </c>
      <c r="B2658">
        <v>2012</v>
      </c>
      <c r="C2658">
        <v>13083</v>
      </c>
      <c r="D2658">
        <v>28463</v>
      </c>
      <c r="E2658">
        <v>78922</v>
      </c>
      <c r="F2658">
        <v>18320</v>
      </c>
    </row>
    <row r="2659" spans="1:6">
      <c r="A2659" s="105">
        <v>33023007660000</v>
      </c>
      <c r="B2659">
        <v>2012</v>
      </c>
      <c r="C2659">
        <v>86570</v>
      </c>
      <c r="D2659">
        <v>110485</v>
      </c>
      <c r="E2659">
        <v>52005</v>
      </c>
      <c r="F2659">
        <v>17465</v>
      </c>
    </row>
    <row r="2660" spans="1:6">
      <c r="A2660" s="105">
        <v>33023007700000</v>
      </c>
      <c r="B2660">
        <v>2012</v>
      </c>
      <c r="C2660">
        <v>43713</v>
      </c>
      <c r="D2660">
        <v>35825</v>
      </c>
      <c r="E2660">
        <v>49793</v>
      </c>
      <c r="F2660">
        <v>18753</v>
      </c>
    </row>
    <row r="2661" spans="1:6">
      <c r="A2661" s="105">
        <v>33023007710000</v>
      </c>
      <c r="B2661">
        <v>2012</v>
      </c>
      <c r="C2661">
        <v>27375</v>
      </c>
      <c r="D2661">
        <v>38849</v>
      </c>
      <c r="E2661">
        <v>63623</v>
      </c>
      <c r="F2661">
        <v>18850</v>
      </c>
    </row>
    <row r="2662" spans="1:6">
      <c r="A2662" s="105">
        <v>33023007720000</v>
      </c>
      <c r="B2662">
        <v>2012</v>
      </c>
      <c r="C2662">
        <v>83290</v>
      </c>
      <c r="D2662">
        <v>55049</v>
      </c>
      <c r="E2662">
        <v>56779</v>
      </c>
      <c r="F2662">
        <v>18838</v>
      </c>
    </row>
    <row r="2663" spans="1:6">
      <c r="A2663" s="105">
        <v>33023007730000</v>
      </c>
      <c r="B2663">
        <v>2012</v>
      </c>
      <c r="C2663">
        <v>36736</v>
      </c>
      <c r="D2663">
        <v>61102</v>
      </c>
      <c r="E2663">
        <v>43674</v>
      </c>
      <c r="F2663">
        <v>17825</v>
      </c>
    </row>
    <row r="2664" spans="1:6">
      <c r="A2664" s="105">
        <v>33023007760000</v>
      </c>
      <c r="B2664">
        <v>2012</v>
      </c>
      <c r="C2664">
        <v>53199</v>
      </c>
      <c r="D2664">
        <v>64698</v>
      </c>
      <c r="E2664">
        <v>48185</v>
      </c>
      <c r="F2664">
        <v>18344</v>
      </c>
    </row>
    <row r="2665" spans="1:6">
      <c r="A2665" s="105">
        <v>33023007770000</v>
      </c>
      <c r="B2665">
        <v>2012</v>
      </c>
      <c r="C2665">
        <v>50311</v>
      </c>
      <c r="D2665">
        <v>34679</v>
      </c>
      <c r="E2665">
        <v>75271</v>
      </c>
      <c r="F2665">
        <v>19351</v>
      </c>
    </row>
    <row r="2666" spans="1:6">
      <c r="A2666" s="105">
        <v>33023007780000</v>
      </c>
      <c r="B2666">
        <v>2012</v>
      </c>
      <c r="C2666">
        <v>42153</v>
      </c>
      <c r="D2666">
        <v>34260</v>
      </c>
      <c r="E2666">
        <v>68976</v>
      </c>
      <c r="F2666">
        <v>19200</v>
      </c>
    </row>
    <row r="2667" spans="1:6">
      <c r="A2667" s="105">
        <v>33023007840000</v>
      </c>
      <c r="B2667">
        <v>2012</v>
      </c>
      <c r="C2667">
        <v>18971</v>
      </c>
      <c r="D2667">
        <v>28734</v>
      </c>
      <c r="E2667">
        <v>74825</v>
      </c>
      <c r="F2667">
        <v>18651</v>
      </c>
    </row>
    <row r="2668" spans="1:6">
      <c r="A2668" s="105">
        <v>33023007850000</v>
      </c>
      <c r="B2668">
        <v>2012</v>
      </c>
      <c r="C2668">
        <v>16191</v>
      </c>
      <c r="D2668">
        <v>35934</v>
      </c>
      <c r="E2668">
        <v>75681</v>
      </c>
      <c r="F2668">
        <v>19015</v>
      </c>
    </row>
    <row r="2669" spans="1:6">
      <c r="A2669" s="105">
        <v>33023007870000</v>
      </c>
      <c r="B2669">
        <v>2012</v>
      </c>
      <c r="C2669">
        <v>32875</v>
      </c>
      <c r="D2669">
        <v>53525</v>
      </c>
      <c r="E2669">
        <v>44407</v>
      </c>
      <c r="F2669">
        <v>17675</v>
      </c>
    </row>
    <row r="2670" spans="1:6">
      <c r="A2670" s="105">
        <v>33023007880000</v>
      </c>
      <c r="B2670">
        <v>2012</v>
      </c>
      <c r="C2670">
        <v>77735</v>
      </c>
      <c r="D2670">
        <v>46534</v>
      </c>
      <c r="E2670">
        <v>68676</v>
      </c>
      <c r="F2670">
        <v>19088</v>
      </c>
    </row>
    <row r="2671" spans="1:6">
      <c r="A2671" s="105">
        <v>33023007890000</v>
      </c>
      <c r="B2671">
        <v>2012</v>
      </c>
      <c r="C2671">
        <v>41760</v>
      </c>
      <c r="D2671">
        <v>57144</v>
      </c>
      <c r="E2671">
        <v>115252</v>
      </c>
      <c r="F2671">
        <v>19196</v>
      </c>
    </row>
    <row r="2672" spans="1:6">
      <c r="A2672" s="105">
        <v>33023007900000</v>
      </c>
      <c r="B2672">
        <v>2012</v>
      </c>
      <c r="C2672">
        <v>50290</v>
      </c>
      <c r="D2672">
        <v>55498</v>
      </c>
      <c r="E2672">
        <v>75928</v>
      </c>
      <c r="F2672">
        <v>18511</v>
      </c>
    </row>
    <row r="2673" spans="1:6">
      <c r="A2673" s="105">
        <v>33023007910000</v>
      </c>
      <c r="B2673">
        <v>2012</v>
      </c>
      <c r="C2673">
        <v>34045</v>
      </c>
      <c r="D2673">
        <v>46388</v>
      </c>
      <c r="E2673">
        <v>76383</v>
      </c>
      <c r="F2673">
        <v>18950</v>
      </c>
    </row>
    <row r="2674" spans="1:6">
      <c r="A2674" s="105">
        <v>33023007920000</v>
      </c>
      <c r="B2674">
        <v>2012</v>
      </c>
      <c r="C2674">
        <v>11436</v>
      </c>
      <c r="D2674">
        <v>18380</v>
      </c>
      <c r="E2674">
        <v>71503</v>
      </c>
      <c r="F2674">
        <v>18617</v>
      </c>
    </row>
    <row r="2675" spans="1:6">
      <c r="A2675" s="105">
        <v>33023007930000</v>
      </c>
      <c r="B2675">
        <v>2012</v>
      </c>
      <c r="C2675">
        <v>51583</v>
      </c>
      <c r="D2675">
        <v>50295</v>
      </c>
      <c r="E2675">
        <v>55827</v>
      </c>
      <c r="F2675">
        <v>18458</v>
      </c>
    </row>
    <row r="2676" spans="1:6">
      <c r="A2676" s="105">
        <v>33023007950000</v>
      </c>
      <c r="B2676">
        <v>2012</v>
      </c>
      <c r="C2676">
        <v>37717</v>
      </c>
      <c r="D2676">
        <v>56358</v>
      </c>
      <c r="E2676">
        <v>44581</v>
      </c>
      <c r="F2676">
        <v>18894</v>
      </c>
    </row>
    <row r="2677" spans="1:6">
      <c r="A2677" s="105">
        <v>33023007960000</v>
      </c>
      <c r="B2677">
        <v>2012</v>
      </c>
      <c r="C2677">
        <v>43811</v>
      </c>
      <c r="D2677">
        <v>40876</v>
      </c>
      <c r="E2677">
        <v>63761</v>
      </c>
      <c r="F2677">
        <v>18358</v>
      </c>
    </row>
    <row r="2678" spans="1:6">
      <c r="A2678" s="105">
        <v>33023007970000</v>
      </c>
      <c r="B2678">
        <v>2012</v>
      </c>
      <c r="C2678">
        <v>2181</v>
      </c>
      <c r="D2678">
        <v>6131</v>
      </c>
      <c r="E2678">
        <v>19014</v>
      </c>
      <c r="F2678">
        <v>19043</v>
      </c>
    </row>
    <row r="2679" spans="1:6">
      <c r="A2679" s="105">
        <v>33023007980000</v>
      </c>
      <c r="B2679">
        <v>2012</v>
      </c>
      <c r="C2679">
        <v>14151</v>
      </c>
      <c r="D2679">
        <v>19406</v>
      </c>
      <c r="E2679">
        <v>49280</v>
      </c>
      <c r="F2679">
        <v>18382</v>
      </c>
    </row>
    <row r="2680" spans="1:6">
      <c r="A2680" s="105">
        <v>33023008010000</v>
      </c>
      <c r="B2680">
        <v>2012</v>
      </c>
      <c r="C2680">
        <v>34462</v>
      </c>
      <c r="D2680">
        <v>25546</v>
      </c>
      <c r="E2680">
        <v>62158</v>
      </c>
      <c r="F2680">
        <v>19148</v>
      </c>
    </row>
    <row r="2681" spans="1:6">
      <c r="A2681" s="105">
        <v>33023008020000</v>
      </c>
      <c r="B2681">
        <v>2012</v>
      </c>
      <c r="C2681">
        <v>20187</v>
      </c>
      <c r="D2681">
        <v>29992</v>
      </c>
      <c r="E2681">
        <v>73401</v>
      </c>
      <c r="F2681">
        <v>19333</v>
      </c>
    </row>
    <row r="2682" spans="1:6">
      <c r="A2682" s="105">
        <v>33023008040000</v>
      </c>
      <c r="B2682">
        <v>2012</v>
      </c>
      <c r="C2682">
        <v>6999</v>
      </c>
      <c r="D2682">
        <v>5956</v>
      </c>
      <c r="E2682">
        <v>25587</v>
      </c>
      <c r="F2682">
        <v>18245</v>
      </c>
    </row>
    <row r="2683" spans="1:6">
      <c r="A2683" s="105">
        <v>33023008070000</v>
      </c>
      <c r="B2683">
        <v>2012</v>
      </c>
      <c r="C2683">
        <v>60114</v>
      </c>
      <c r="D2683">
        <v>59941</v>
      </c>
      <c r="E2683">
        <v>67827</v>
      </c>
      <c r="F2683">
        <v>18595</v>
      </c>
    </row>
    <row r="2684" spans="1:6">
      <c r="A2684" s="105">
        <v>33023008080000</v>
      </c>
      <c r="B2684">
        <v>2012</v>
      </c>
      <c r="C2684">
        <v>78729</v>
      </c>
      <c r="D2684">
        <v>71036</v>
      </c>
      <c r="E2684">
        <v>70692</v>
      </c>
      <c r="F2684">
        <v>18596</v>
      </c>
    </row>
    <row r="2685" spans="1:6">
      <c r="A2685" s="105">
        <v>33023008100000</v>
      </c>
      <c r="B2685">
        <v>2012</v>
      </c>
      <c r="C2685">
        <v>16544</v>
      </c>
      <c r="D2685">
        <v>17064</v>
      </c>
      <c r="E2685">
        <v>38892</v>
      </c>
      <c r="F2685">
        <v>19170</v>
      </c>
    </row>
    <row r="2686" spans="1:6">
      <c r="A2686" s="105">
        <v>33023008110000</v>
      </c>
      <c r="B2686">
        <v>2012</v>
      </c>
      <c r="C2686">
        <v>30688</v>
      </c>
      <c r="D2686">
        <v>37619</v>
      </c>
      <c r="E2686">
        <v>25463</v>
      </c>
      <c r="F2686">
        <v>16017</v>
      </c>
    </row>
    <row r="2687" spans="1:6">
      <c r="A2687" s="105">
        <v>33023008140000</v>
      </c>
      <c r="B2687">
        <v>2012</v>
      </c>
      <c r="C2687">
        <v>86038</v>
      </c>
      <c r="D2687">
        <v>81834</v>
      </c>
      <c r="E2687">
        <v>68358</v>
      </c>
      <c r="F2687">
        <v>18143</v>
      </c>
    </row>
    <row r="2688" spans="1:6">
      <c r="A2688" s="105">
        <v>33023008150000</v>
      </c>
      <c r="B2688">
        <v>2012</v>
      </c>
      <c r="C2688">
        <v>23609</v>
      </c>
      <c r="D2688">
        <v>39109</v>
      </c>
      <c r="E2688">
        <v>36581</v>
      </c>
      <c r="F2688">
        <v>15822</v>
      </c>
    </row>
    <row r="2689" spans="1:6">
      <c r="A2689" s="105">
        <v>33023008160000</v>
      </c>
      <c r="B2689">
        <v>2012</v>
      </c>
      <c r="C2689">
        <v>7605</v>
      </c>
      <c r="D2689">
        <v>7651</v>
      </c>
      <c r="E2689">
        <v>9352</v>
      </c>
      <c r="F2689">
        <v>18633</v>
      </c>
    </row>
    <row r="2690" spans="1:6">
      <c r="A2690" s="105">
        <v>33023008190000</v>
      </c>
      <c r="B2690">
        <v>2012</v>
      </c>
      <c r="C2690">
        <v>95834</v>
      </c>
      <c r="D2690">
        <v>68685</v>
      </c>
      <c r="E2690">
        <v>54950</v>
      </c>
      <c r="F2690">
        <v>18325</v>
      </c>
    </row>
    <row r="2691" spans="1:6">
      <c r="A2691" s="105">
        <v>33023008200000</v>
      </c>
      <c r="B2691">
        <v>2012</v>
      </c>
      <c r="C2691">
        <v>22116</v>
      </c>
      <c r="D2691">
        <v>21257</v>
      </c>
      <c r="E2691">
        <v>47780</v>
      </c>
      <c r="F2691">
        <v>19430</v>
      </c>
    </row>
    <row r="2692" spans="1:6">
      <c r="A2692" s="105">
        <v>33023008210000</v>
      </c>
      <c r="B2692">
        <v>2012</v>
      </c>
      <c r="C2692">
        <v>13850</v>
      </c>
      <c r="D2692">
        <v>14667</v>
      </c>
      <c r="E2692">
        <v>43903</v>
      </c>
      <c r="F2692">
        <v>19316</v>
      </c>
    </row>
    <row r="2693" spans="1:6">
      <c r="A2693" s="105">
        <v>33023008220000</v>
      </c>
      <c r="B2693">
        <v>2012</v>
      </c>
      <c r="C2693">
        <v>9593</v>
      </c>
      <c r="D2693">
        <v>12778</v>
      </c>
      <c r="E2693">
        <v>33015</v>
      </c>
      <c r="F2693">
        <v>19200</v>
      </c>
    </row>
    <row r="2694" spans="1:6">
      <c r="A2694" s="105">
        <v>33023008230000</v>
      </c>
      <c r="B2694">
        <v>2012</v>
      </c>
      <c r="C2694">
        <v>14180</v>
      </c>
      <c r="D2694">
        <v>16828</v>
      </c>
      <c r="E2694">
        <v>38533</v>
      </c>
      <c r="F2694">
        <v>19200</v>
      </c>
    </row>
    <row r="2695" spans="1:6">
      <c r="A2695" s="105">
        <v>33023008240000</v>
      </c>
      <c r="B2695">
        <v>2012</v>
      </c>
      <c r="C2695">
        <v>41705</v>
      </c>
      <c r="D2695">
        <v>43189</v>
      </c>
      <c r="E2695">
        <v>0</v>
      </c>
      <c r="F2695">
        <v>18830</v>
      </c>
    </row>
    <row r="2696" spans="1:6">
      <c r="A2696" s="105">
        <v>33023008260000</v>
      </c>
      <c r="B2696">
        <v>2012</v>
      </c>
      <c r="C2696">
        <v>13879</v>
      </c>
      <c r="D2696">
        <v>31739</v>
      </c>
      <c r="E2696">
        <v>50438</v>
      </c>
      <c r="F2696">
        <v>18095</v>
      </c>
    </row>
    <row r="2697" spans="1:6">
      <c r="A2697" s="105">
        <v>33023008270000</v>
      </c>
      <c r="B2697">
        <v>2012</v>
      </c>
      <c r="C2697">
        <v>34141</v>
      </c>
      <c r="D2697">
        <v>43702</v>
      </c>
      <c r="E2697">
        <v>25737</v>
      </c>
      <c r="F2697">
        <v>17660</v>
      </c>
    </row>
    <row r="2698" spans="1:6">
      <c r="A2698" s="105">
        <v>33023008300000</v>
      </c>
      <c r="B2698">
        <v>2012</v>
      </c>
      <c r="C2698">
        <v>0</v>
      </c>
      <c r="D2698">
        <v>0</v>
      </c>
      <c r="E2698">
        <v>0</v>
      </c>
      <c r="F2698">
        <v>19314</v>
      </c>
    </row>
    <row r="2699" spans="1:6">
      <c r="A2699" s="105">
        <v>33023008310000</v>
      </c>
      <c r="B2699">
        <v>2012</v>
      </c>
      <c r="C2699">
        <v>30526</v>
      </c>
      <c r="D2699">
        <v>34469</v>
      </c>
      <c r="E2699">
        <v>35454</v>
      </c>
      <c r="F2699">
        <v>18266</v>
      </c>
    </row>
    <row r="2700" spans="1:6">
      <c r="A2700" s="105">
        <v>33023008320000</v>
      </c>
      <c r="B2700">
        <v>2012</v>
      </c>
      <c r="C2700">
        <v>25414</v>
      </c>
      <c r="D2700">
        <v>30151</v>
      </c>
      <c r="E2700">
        <v>46805</v>
      </c>
      <c r="F2700">
        <v>19390</v>
      </c>
    </row>
    <row r="2701" spans="1:6">
      <c r="A2701" s="105">
        <v>33023008330000</v>
      </c>
      <c r="B2701">
        <v>2012</v>
      </c>
      <c r="C2701">
        <v>4252</v>
      </c>
      <c r="D2701">
        <v>7006</v>
      </c>
      <c r="E2701">
        <v>26463</v>
      </c>
      <c r="F2701">
        <v>18302</v>
      </c>
    </row>
    <row r="2702" spans="1:6">
      <c r="A2702" s="105">
        <v>33023008340000</v>
      </c>
      <c r="B2702">
        <v>2012</v>
      </c>
      <c r="C2702">
        <v>3170</v>
      </c>
      <c r="D2702">
        <v>4393</v>
      </c>
      <c r="E2702">
        <v>29819</v>
      </c>
      <c r="F2702">
        <v>19414</v>
      </c>
    </row>
    <row r="2703" spans="1:6">
      <c r="A2703" s="105">
        <v>33023008350000</v>
      </c>
      <c r="B2703">
        <v>2012</v>
      </c>
      <c r="C2703">
        <v>16589</v>
      </c>
      <c r="D2703">
        <v>32377</v>
      </c>
      <c r="E2703">
        <v>46712</v>
      </c>
      <c r="F2703">
        <v>18559</v>
      </c>
    </row>
    <row r="2704" spans="1:6">
      <c r="A2704" s="105">
        <v>33023008360000</v>
      </c>
      <c r="B2704">
        <v>2012</v>
      </c>
      <c r="C2704">
        <v>17095</v>
      </c>
      <c r="D2704">
        <v>16300</v>
      </c>
      <c r="E2704">
        <v>19414</v>
      </c>
      <c r="F2704">
        <v>17485</v>
      </c>
    </row>
    <row r="2705" spans="1:6">
      <c r="A2705" s="105">
        <v>33023008380000</v>
      </c>
      <c r="B2705">
        <v>2012</v>
      </c>
      <c r="C2705">
        <v>17778</v>
      </c>
      <c r="D2705">
        <v>30142</v>
      </c>
      <c r="E2705">
        <v>29899</v>
      </c>
      <c r="F2705">
        <v>17630</v>
      </c>
    </row>
    <row r="2706" spans="1:6">
      <c r="A2706" s="105">
        <v>33023008390000</v>
      </c>
      <c r="B2706">
        <v>2012</v>
      </c>
      <c r="C2706">
        <v>16369</v>
      </c>
      <c r="D2706">
        <v>26624</v>
      </c>
      <c r="E2706">
        <v>35816</v>
      </c>
      <c r="F2706">
        <v>14400</v>
      </c>
    </row>
    <row r="2707" spans="1:6">
      <c r="A2707" s="105">
        <v>33023008400000</v>
      </c>
      <c r="B2707">
        <v>2012</v>
      </c>
      <c r="C2707">
        <v>20308</v>
      </c>
      <c r="D2707">
        <v>22455</v>
      </c>
      <c r="E2707">
        <v>16151</v>
      </c>
      <c r="F2707">
        <v>18140</v>
      </c>
    </row>
    <row r="2708" spans="1:6">
      <c r="A2708" s="105">
        <v>33023008410000</v>
      </c>
      <c r="B2708">
        <v>2012</v>
      </c>
      <c r="C2708">
        <v>23020</v>
      </c>
      <c r="D2708">
        <v>24969</v>
      </c>
      <c r="E2708">
        <v>17989</v>
      </c>
      <c r="F2708">
        <v>13829</v>
      </c>
    </row>
    <row r="2709" spans="1:6">
      <c r="A2709" s="105">
        <v>33023008420000</v>
      </c>
      <c r="B2709">
        <v>2012</v>
      </c>
      <c r="C2709">
        <v>22118</v>
      </c>
      <c r="D2709">
        <v>26564</v>
      </c>
      <c r="E2709">
        <v>21375</v>
      </c>
      <c r="F2709">
        <v>18305</v>
      </c>
    </row>
    <row r="2710" spans="1:6">
      <c r="A2710" s="105">
        <v>33023008430000</v>
      </c>
      <c r="B2710">
        <v>2012</v>
      </c>
      <c r="C2710">
        <v>38844</v>
      </c>
      <c r="D2710">
        <v>29711</v>
      </c>
      <c r="E2710">
        <v>26458</v>
      </c>
      <c r="F2710">
        <v>19138</v>
      </c>
    </row>
    <row r="2711" spans="1:6">
      <c r="A2711" s="105">
        <v>33023008490000</v>
      </c>
      <c r="B2711">
        <v>2012</v>
      </c>
      <c r="C2711">
        <v>28344</v>
      </c>
      <c r="D2711">
        <v>28768</v>
      </c>
      <c r="E2711">
        <v>21779</v>
      </c>
      <c r="F2711">
        <v>17650</v>
      </c>
    </row>
    <row r="2712" spans="1:6">
      <c r="A2712" s="105">
        <v>33023008500000</v>
      </c>
      <c r="B2712">
        <v>2012</v>
      </c>
      <c r="C2712">
        <v>8826</v>
      </c>
      <c r="D2712">
        <v>11905</v>
      </c>
      <c r="E2712">
        <v>13124</v>
      </c>
      <c r="F2712">
        <v>18527</v>
      </c>
    </row>
    <row r="2713" spans="1:6">
      <c r="A2713" s="105">
        <v>33023008510000</v>
      </c>
      <c r="B2713">
        <v>2012</v>
      </c>
      <c r="C2713">
        <v>0</v>
      </c>
      <c r="D2713">
        <v>0</v>
      </c>
      <c r="E2713">
        <v>0</v>
      </c>
      <c r="F2713">
        <v>19089</v>
      </c>
    </row>
    <row r="2714" spans="1:6">
      <c r="A2714" s="105">
        <v>33023008520000</v>
      </c>
      <c r="B2714">
        <v>2012</v>
      </c>
      <c r="C2714">
        <v>15575</v>
      </c>
      <c r="D2714">
        <v>21576</v>
      </c>
      <c r="E2714">
        <v>57929</v>
      </c>
      <c r="F2714">
        <v>19110</v>
      </c>
    </row>
    <row r="2715" spans="1:6">
      <c r="A2715" s="105">
        <v>33023008530000</v>
      </c>
      <c r="B2715">
        <v>2012</v>
      </c>
      <c r="C2715">
        <v>3087</v>
      </c>
      <c r="D2715">
        <v>3440</v>
      </c>
      <c r="E2715">
        <v>24027</v>
      </c>
      <c r="F2715">
        <v>19098</v>
      </c>
    </row>
    <row r="2716" spans="1:6">
      <c r="A2716" s="105">
        <v>33023008540000</v>
      </c>
      <c r="B2716">
        <v>2012</v>
      </c>
      <c r="C2716">
        <v>1883</v>
      </c>
      <c r="D2716">
        <v>4428</v>
      </c>
      <c r="E2716">
        <v>26139</v>
      </c>
      <c r="F2716">
        <v>18964</v>
      </c>
    </row>
    <row r="2717" spans="1:6">
      <c r="A2717" s="105">
        <v>33023008550000</v>
      </c>
      <c r="B2717">
        <v>2012</v>
      </c>
      <c r="C2717">
        <v>20666</v>
      </c>
      <c r="D2717">
        <v>22660</v>
      </c>
      <c r="E2717">
        <v>26580</v>
      </c>
      <c r="F2717">
        <v>14111</v>
      </c>
    </row>
    <row r="2718" spans="1:6">
      <c r="A2718" s="105">
        <v>33023008560000</v>
      </c>
      <c r="B2718">
        <v>2012</v>
      </c>
      <c r="C2718">
        <v>2957</v>
      </c>
      <c r="D2718">
        <v>10708</v>
      </c>
      <c r="E2718">
        <v>25845</v>
      </c>
      <c r="F2718">
        <v>18400</v>
      </c>
    </row>
    <row r="2719" spans="1:6">
      <c r="A2719" s="105">
        <v>33023008570000</v>
      </c>
      <c r="B2719">
        <v>2012</v>
      </c>
      <c r="C2719">
        <v>4757</v>
      </c>
      <c r="D2719">
        <v>7045</v>
      </c>
      <c r="E2719">
        <v>6802</v>
      </c>
      <c r="F2719">
        <v>17300</v>
      </c>
    </row>
    <row r="2720" spans="1:6">
      <c r="A2720" s="105">
        <v>33023008580000</v>
      </c>
      <c r="B2720">
        <v>2012</v>
      </c>
      <c r="C2720">
        <v>431</v>
      </c>
      <c r="D2720">
        <v>1422</v>
      </c>
      <c r="E2720">
        <v>9261</v>
      </c>
      <c r="F2720">
        <v>18496</v>
      </c>
    </row>
    <row r="2721" spans="1:6">
      <c r="A2721" s="105">
        <v>33023008590000</v>
      </c>
      <c r="B2721">
        <v>2012</v>
      </c>
      <c r="C2721">
        <v>938</v>
      </c>
      <c r="D2721">
        <v>643</v>
      </c>
      <c r="E2721">
        <v>7751</v>
      </c>
      <c r="F2721">
        <v>19472</v>
      </c>
    </row>
    <row r="2722" spans="1:6">
      <c r="A2722" s="105">
        <v>33023008640000</v>
      </c>
      <c r="B2722">
        <v>2012</v>
      </c>
      <c r="C2722">
        <v>12499</v>
      </c>
      <c r="D2722">
        <v>17023</v>
      </c>
      <c r="E2722">
        <v>25177</v>
      </c>
      <c r="F2722">
        <v>18506</v>
      </c>
    </row>
    <row r="2723" spans="1:6">
      <c r="A2723" s="105">
        <v>33023008650000</v>
      </c>
      <c r="B2723">
        <v>2012</v>
      </c>
      <c r="C2723">
        <v>39597</v>
      </c>
      <c r="D2723">
        <v>27986</v>
      </c>
      <c r="E2723">
        <v>24693</v>
      </c>
      <c r="F2723">
        <v>18972</v>
      </c>
    </row>
    <row r="2724" spans="1:6">
      <c r="A2724" s="105">
        <v>33023008700000</v>
      </c>
      <c r="B2724">
        <v>2012</v>
      </c>
      <c r="C2724">
        <v>4243</v>
      </c>
      <c r="D2724">
        <v>13374</v>
      </c>
      <c r="E2724">
        <v>27642</v>
      </c>
      <c r="F2724">
        <v>19102</v>
      </c>
    </row>
    <row r="2725" spans="1:6">
      <c r="A2725" s="105">
        <v>33023008710000</v>
      </c>
      <c r="B2725">
        <v>2012</v>
      </c>
      <c r="C2725">
        <v>7494</v>
      </c>
      <c r="D2725">
        <v>6800</v>
      </c>
      <c r="E2725">
        <v>17431</v>
      </c>
      <c r="F2725">
        <v>18217</v>
      </c>
    </row>
    <row r="2726" spans="1:6">
      <c r="A2726" s="105">
        <v>33023008720000</v>
      </c>
      <c r="B2726">
        <v>2012</v>
      </c>
      <c r="C2726">
        <v>22855</v>
      </c>
      <c r="D2726">
        <v>21091</v>
      </c>
      <c r="E2726">
        <v>28506</v>
      </c>
      <c r="F2726">
        <v>18217</v>
      </c>
    </row>
    <row r="2727" spans="1:6">
      <c r="A2727" s="105">
        <v>33023008730000</v>
      </c>
      <c r="B2727">
        <v>2012</v>
      </c>
      <c r="C2727">
        <v>9115</v>
      </c>
      <c r="D2727">
        <v>11711</v>
      </c>
      <c r="E2727">
        <v>15288</v>
      </c>
      <c r="F2727">
        <v>14300</v>
      </c>
    </row>
    <row r="2728" spans="1:6">
      <c r="A2728" s="105">
        <v>33023008740000</v>
      </c>
      <c r="B2728">
        <v>2012</v>
      </c>
      <c r="C2728">
        <v>11382</v>
      </c>
      <c r="D2728">
        <v>21579</v>
      </c>
      <c r="E2728">
        <v>25760</v>
      </c>
      <c r="F2728">
        <v>17778</v>
      </c>
    </row>
    <row r="2729" spans="1:6">
      <c r="A2729" s="105">
        <v>33023008750000</v>
      </c>
      <c r="B2729">
        <v>2012</v>
      </c>
      <c r="C2729">
        <v>5437</v>
      </c>
      <c r="D2729">
        <v>6084</v>
      </c>
      <c r="E2729">
        <v>23185</v>
      </c>
      <c r="F2729">
        <v>14335</v>
      </c>
    </row>
    <row r="2730" spans="1:6">
      <c r="A2730" s="105">
        <v>33023008760000</v>
      </c>
      <c r="B2730">
        <v>2012</v>
      </c>
      <c r="C2730">
        <v>2320</v>
      </c>
      <c r="D2730">
        <v>1969</v>
      </c>
      <c r="E2730">
        <v>12766</v>
      </c>
      <c r="F2730">
        <v>18748</v>
      </c>
    </row>
    <row r="2731" spans="1:6">
      <c r="A2731" s="105">
        <v>33023008770000</v>
      </c>
      <c r="B2731">
        <v>2012</v>
      </c>
      <c r="C2731">
        <v>8394</v>
      </c>
      <c r="D2731">
        <v>19901</v>
      </c>
      <c r="E2731">
        <v>25118</v>
      </c>
      <c r="F2731">
        <v>18190</v>
      </c>
    </row>
    <row r="2732" spans="1:6">
      <c r="A2732" s="105">
        <v>33023008780000</v>
      </c>
      <c r="B2732">
        <v>2012</v>
      </c>
      <c r="C2732">
        <v>6994</v>
      </c>
      <c r="D2732">
        <v>8777</v>
      </c>
      <c r="E2732">
        <v>10192</v>
      </c>
      <c r="F2732">
        <v>17779</v>
      </c>
    </row>
    <row r="2733" spans="1:6">
      <c r="A2733" s="105">
        <v>33023008790000</v>
      </c>
      <c r="B2733">
        <v>2012</v>
      </c>
      <c r="C2733">
        <v>5736</v>
      </c>
      <c r="D2733">
        <v>7089</v>
      </c>
      <c r="E2733">
        <v>6627</v>
      </c>
      <c r="F2733">
        <v>17791</v>
      </c>
    </row>
    <row r="2734" spans="1:6">
      <c r="A2734" s="105">
        <v>33023008800000</v>
      </c>
      <c r="B2734">
        <v>2012</v>
      </c>
      <c r="C2734">
        <v>12451</v>
      </c>
      <c r="D2734">
        <v>12176</v>
      </c>
      <c r="E2734">
        <v>16007</v>
      </c>
      <c r="F2734">
        <v>18060</v>
      </c>
    </row>
    <row r="2735" spans="1:6">
      <c r="A2735" s="105">
        <v>33023008850000</v>
      </c>
      <c r="B2735">
        <v>2012</v>
      </c>
      <c r="C2735">
        <v>2183</v>
      </c>
      <c r="D2735">
        <v>2414</v>
      </c>
      <c r="E2735">
        <v>20473</v>
      </c>
      <c r="F2735">
        <v>18241</v>
      </c>
    </row>
    <row r="2736" spans="1:6">
      <c r="A2736" s="105">
        <v>33023008880000</v>
      </c>
      <c r="B2736">
        <v>2012</v>
      </c>
      <c r="C2736">
        <v>3540</v>
      </c>
      <c r="D2736">
        <v>4190</v>
      </c>
      <c r="E2736">
        <v>7695</v>
      </c>
      <c r="F2736">
        <v>18690</v>
      </c>
    </row>
    <row r="2737" spans="1:6">
      <c r="A2737" s="105">
        <v>33023503860000</v>
      </c>
      <c r="B2737">
        <v>2012</v>
      </c>
      <c r="C2737">
        <v>0</v>
      </c>
      <c r="D2737">
        <v>1454</v>
      </c>
      <c r="E2737">
        <v>0</v>
      </c>
      <c r="F2737">
        <v>10150</v>
      </c>
    </row>
    <row r="2738" spans="1:6">
      <c r="A2738" s="105">
        <v>33023503880000</v>
      </c>
      <c r="B2738">
        <v>2012</v>
      </c>
      <c r="C2738">
        <v>0</v>
      </c>
      <c r="D2738">
        <v>5170</v>
      </c>
      <c r="E2738">
        <v>0</v>
      </c>
      <c r="F2738">
        <v>0</v>
      </c>
    </row>
    <row r="2739" spans="1:6">
      <c r="A2739" s="105">
        <v>33023504060000</v>
      </c>
      <c r="B2739">
        <v>2012</v>
      </c>
      <c r="C2739">
        <v>0</v>
      </c>
      <c r="D2739">
        <v>1811</v>
      </c>
      <c r="E2739">
        <v>0</v>
      </c>
      <c r="F2739" t="s">
        <v>3320</v>
      </c>
    </row>
    <row r="2740" spans="1:6">
      <c r="A2740" s="105">
        <v>33023504160000</v>
      </c>
      <c r="B2740">
        <v>2012</v>
      </c>
      <c r="C2740">
        <v>0</v>
      </c>
      <c r="D2740">
        <v>816</v>
      </c>
      <c r="E2740">
        <v>0</v>
      </c>
      <c r="F2740" t="s">
        <v>3320</v>
      </c>
    </row>
    <row r="2741" spans="1:6">
      <c r="A2741" s="105">
        <v>33023504500000</v>
      </c>
      <c r="B2741">
        <v>2012</v>
      </c>
      <c r="C2741">
        <v>0</v>
      </c>
      <c r="D2741">
        <v>1521</v>
      </c>
      <c r="E2741">
        <v>0</v>
      </c>
      <c r="F2741" t="s">
        <v>3320</v>
      </c>
    </row>
    <row r="2742" spans="1:6">
      <c r="A2742" s="105">
        <v>33023505310000</v>
      </c>
      <c r="B2742">
        <v>2012</v>
      </c>
      <c r="C2742">
        <v>0</v>
      </c>
      <c r="D2742">
        <v>72</v>
      </c>
      <c r="E2742">
        <v>0</v>
      </c>
      <c r="F2742" t="s">
        <v>3320</v>
      </c>
    </row>
    <row r="2743" spans="1:6">
      <c r="A2743" s="105">
        <v>33023505330000</v>
      </c>
      <c r="B2743">
        <v>2012</v>
      </c>
      <c r="C2743">
        <v>0</v>
      </c>
      <c r="D2743">
        <v>252</v>
      </c>
      <c r="E2743">
        <v>0</v>
      </c>
      <c r="F2743" t="s">
        <v>3320</v>
      </c>
    </row>
    <row r="2744" spans="1:6">
      <c r="A2744" s="105">
        <v>33023505450000</v>
      </c>
      <c r="B2744">
        <v>2012</v>
      </c>
      <c r="C2744">
        <v>0</v>
      </c>
      <c r="D2744">
        <v>283</v>
      </c>
      <c r="E2744">
        <v>0</v>
      </c>
      <c r="F2744" t="s">
        <v>3320</v>
      </c>
    </row>
    <row r="2745" spans="1:6">
      <c r="A2745" s="105">
        <v>33025000670000</v>
      </c>
      <c r="B2745">
        <v>2012</v>
      </c>
      <c r="C2745">
        <v>7744</v>
      </c>
      <c r="D2745">
        <v>6793</v>
      </c>
      <c r="E2745">
        <v>29017</v>
      </c>
      <c r="F2745">
        <v>13920</v>
      </c>
    </row>
    <row r="2746" spans="1:6">
      <c r="A2746" s="105">
        <v>33025000690000</v>
      </c>
      <c r="B2746">
        <v>2012</v>
      </c>
      <c r="C2746">
        <v>450</v>
      </c>
      <c r="D2746">
        <v>2069</v>
      </c>
      <c r="E2746">
        <v>24733</v>
      </c>
      <c r="F2746">
        <v>14250</v>
      </c>
    </row>
    <row r="2747" spans="1:6">
      <c r="A2747" s="105">
        <v>33025000740000</v>
      </c>
      <c r="B2747">
        <v>2012</v>
      </c>
      <c r="C2747">
        <v>0</v>
      </c>
      <c r="D2747">
        <v>0</v>
      </c>
      <c r="E2747">
        <v>0</v>
      </c>
      <c r="F2747">
        <v>11789</v>
      </c>
    </row>
    <row r="2748" spans="1:6">
      <c r="A2748" s="105">
        <v>33025000800000</v>
      </c>
      <c r="B2748">
        <v>2012</v>
      </c>
      <c r="C2748">
        <v>0</v>
      </c>
      <c r="D2748">
        <v>0</v>
      </c>
      <c r="E2748">
        <v>0</v>
      </c>
      <c r="F2748">
        <v>10200</v>
      </c>
    </row>
    <row r="2749" spans="1:6">
      <c r="A2749" s="105">
        <v>33025000810000</v>
      </c>
      <c r="B2749">
        <v>2012</v>
      </c>
      <c r="C2749">
        <v>9451</v>
      </c>
      <c r="D2749">
        <v>15680</v>
      </c>
      <c r="E2749">
        <v>6893</v>
      </c>
      <c r="F2749">
        <v>10193</v>
      </c>
    </row>
    <row r="2750" spans="1:6">
      <c r="A2750" s="105">
        <v>33025000910000</v>
      </c>
      <c r="B2750">
        <v>2012</v>
      </c>
      <c r="C2750">
        <v>20313</v>
      </c>
      <c r="D2750">
        <v>13952</v>
      </c>
      <c r="E2750">
        <v>20001</v>
      </c>
      <c r="F2750">
        <v>10100</v>
      </c>
    </row>
    <row r="2751" spans="1:6">
      <c r="A2751" s="105">
        <v>33025001070000</v>
      </c>
      <c r="B2751">
        <v>2012</v>
      </c>
      <c r="C2751">
        <v>2433</v>
      </c>
      <c r="D2751">
        <v>3679</v>
      </c>
      <c r="E2751">
        <v>13422</v>
      </c>
      <c r="F2751">
        <v>10188</v>
      </c>
    </row>
    <row r="2752" spans="1:6">
      <c r="A2752" s="105">
        <v>33025001080000</v>
      </c>
      <c r="B2752">
        <v>2012</v>
      </c>
      <c r="C2752">
        <v>14579</v>
      </c>
      <c r="D2752">
        <v>10562</v>
      </c>
      <c r="E2752">
        <v>18262</v>
      </c>
      <c r="F2752">
        <v>10050</v>
      </c>
    </row>
    <row r="2753" spans="1:6">
      <c r="A2753" s="105">
        <v>33025001220000</v>
      </c>
      <c r="B2753">
        <v>2012</v>
      </c>
      <c r="C2753">
        <v>8820</v>
      </c>
      <c r="D2753">
        <v>1360</v>
      </c>
      <c r="E2753">
        <v>5603</v>
      </c>
      <c r="F2753">
        <v>9900</v>
      </c>
    </row>
    <row r="2754" spans="1:6">
      <c r="A2754" s="105">
        <v>33025001260000</v>
      </c>
      <c r="B2754">
        <v>2012</v>
      </c>
      <c r="C2754">
        <v>985</v>
      </c>
      <c r="D2754">
        <v>1737</v>
      </c>
      <c r="E2754">
        <v>1123</v>
      </c>
      <c r="F2754">
        <v>13633</v>
      </c>
    </row>
    <row r="2755" spans="1:6">
      <c r="A2755" s="105">
        <v>33025001310000</v>
      </c>
      <c r="B2755">
        <v>2012</v>
      </c>
      <c r="C2755">
        <v>23956</v>
      </c>
      <c r="D2755">
        <v>3595</v>
      </c>
      <c r="E2755">
        <v>1942</v>
      </c>
      <c r="F2755">
        <v>10050</v>
      </c>
    </row>
    <row r="2756" spans="1:6">
      <c r="A2756" s="105">
        <v>33025001580000</v>
      </c>
      <c r="B2756">
        <v>2012</v>
      </c>
      <c r="C2756">
        <v>8878</v>
      </c>
      <c r="D2756">
        <v>2200</v>
      </c>
      <c r="E2756">
        <v>9464</v>
      </c>
      <c r="F2756">
        <v>11755</v>
      </c>
    </row>
    <row r="2757" spans="1:6">
      <c r="A2757" s="105">
        <v>33025001600000</v>
      </c>
      <c r="B2757">
        <v>2012</v>
      </c>
      <c r="C2757">
        <v>6438</v>
      </c>
      <c r="D2757">
        <v>6234</v>
      </c>
      <c r="E2757">
        <v>20574</v>
      </c>
      <c r="F2757">
        <v>13239</v>
      </c>
    </row>
    <row r="2758" spans="1:6">
      <c r="A2758" s="105">
        <v>33025001650000</v>
      </c>
      <c r="B2758">
        <v>2012</v>
      </c>
      <c r="C2758">
        <v>0</v>
      </c>
      <c r="D2758">
        <v>1572</v>
      </c>
      <c r="E2758">
        <v>11084</v>
      </c>
      <c r="F2758">
        <v>14042</v>
      </c>
    </row>
    <row r="2759" spans="1:6">
      <c r="A2759" s="105">
        <v>33025001660000</v>
      </c>
      <c r="B2759">
        <v>2012</v>
      </c>
      <c r="C2759">
        <v>0</v>
      </c>
      <c r="D2759">
        <v>0</v>
      </c>
      <c r="E2759">
        <v>0</v>
      </c>
      <c r="F2759">
        <v>9842</v>
      </c>
    </row>
    <row r="2760" spans="1:6">
      <c r="A2760" s="105">
        <v>33025001670000</v>
      </c>
      <c r="B2760">
        <v>2012</v>
      </c>
      <c r="C2760">
        <v>120</v>
      </c>
      <c r="D2760">
        <v>2134</v>
      </c>
      <c r="E2760">
        <v>9066</v>
      </c>
      <c r="F2760">
        <v>13280</v>
      </c>
    </row>
    <row r="2761" spans="1:6">
      <c r="A2761" s="105">
        <v>33025001960000</v>
      </c>
      <c r="B2761">
        <v>2012</v>
      </c>
      <c r="C2761">
        <v>5971</v>
      </c>
      <c r="D2761">
        <v>4331</v>
      </c>
      <c r="E2761">
        <v>9088</v>
      </c>
      <c r="F2761">
        <v>10000</v>
      </c>
    </row>
    <row r="2762" spans="1:6">
      <c r="A2762" s="105">
        <v>33025001980000</v>
      </c>
      <c r="B2762">
        <v>2012</v>
      </c>
      <c r="C2762">
        <v>9770</v>
      </c>
      <c r="D2762">
        <v>1844</v>
      </c>
      <c r="E2762">
        <v>1643</v>
      </c>
      <c r="F2762">
        <v>10050</v>
      </c>
    </row>
    <row r="2763" spans="1:6">
      <c r="A2763" s="105">
        <v>33025002030000</v>
      </c>
      <c r="B2763">
        <v>2012</v>
      </c>
      <c r="C2763">
        <v>0</v>
      </c>
      <c r="D2763">
        <v>3376</v>
      </c>
      <c r="E2763">
        <v>54350</v>
      </c>
      <c r="F2763">
        <v>9550</v>
      </c>
    </row>
    <row r="2764" spans="1:6">
      <c r="A2764" s="105">
        <v>33025002120000</v>
      </c>
      <c r="B2764">
        <v>2012</v>
      </c>
      <c r="C2764">
        <v>0</v>
      </c>
      <c r="D2764">
        <v>0</v>
      </c>
      <c r="E2764">
        <v>0</v>
      </c>
      <c r="F2764">
        <v>13960</v>
      </c>
    </row>
    <row r="2765" spans="1:6">
      <c r="A2765" s="105">
        <v>33025002170000</v>
      </c>
      <c r="B2765">
        <v>2012</v>
      </c>
      <c r="C2765">
        <v>10618</v>
      </c>
      <c r="D2765">
        <v>15918</v>
      </c>
      <c r="E2765">
        <v>9655</v>
      </c>
      <c r="F2765">
        <v>10012</v>
      </c>
    </row>
    <row r="2766" spans="1:6">
      <c r="A2766" s="105">
        <v>33025002210000</v>
      </c>
      <c r="B2766">
        <v>2012</v>
      </c>
      <c r="C2766">
        <v>0</v>
      </c>
      <c r="D2766">
        <v>708</v>
      </c>
      <c r="E2766">
        <v>3</v>
      </c>
      <c r="F2766">
        <v>12819</v>
      </c>
    </row>
    <row r="2767" spans="1:6">
      <c r="A2767" s="105">
        <v>33025002230000</v>
      </c>
      <c r="B2767">
        <v>2012</v>
      </c>
      <c r="C2767">
        <v>25081</v>
      </c>
      <c r="D2767">
        <v>5501</v>
      </c>
      <c r="E2767">
        <v>4182</v>
      </c>
      <c r="F2767">
        <v>9898</v>
      </c>
    </row>
    <row r="2768" spans="1:6">
      <c r="A2768" s="105">
        <v>33025002460000</v>
      </c>
      <c r="B2768">
        <v>2012</v>
      </c>
      <c r="C2768">
        <v>0</v>
      </c>
      <c r="D2768">
        <v>0</v>
      </c>
      <c r="E2768">
        <v>0</v>
      </c>
      <c r="F2768">
        <v>13950</v>
      </c>
    </row>
    <row r="2769" spans="1:6">
      <c r="A2769" s="105">
        <v>33025002470000</v>
      </c>
      <c r="B2769">
        <v>2012</v>
      </c>
      <c r="C2769">
        <v>8412</v>
      </c>
      <c r="D2769">
        <v>6136</v>
      </c>
      <c r="E2769">
        <v>17888</v>
      </c>
      <c r="F2769">
        <v>9780</v>
      </c>
    </row>
    <row r="2770" spans="1:6">
      <c r="A2770" s="105">
        <v>33025002540000</v>
      </c>
      <c r="B2770">
        <v>2012</v>
      </c>
      <c r="C2770">
        <v>17404</v>
      </c>
      <c r="D2770">
        <v>9323</v>
      </c>
      <c r="E2770">
        <v>1475</v>
      </c>
      <c r="F2770">
        <v>9943</v>
      </c>
    </row>
    <row r="2771" spans="1:6">
      <c r="A2771" s="105">
        <v>33025002630000</v>
      </c>
      <c r="B2771">
        <v>2012</v>
      </c>
      <c r="C2771">
        <v>814</v>
      </c>
      <c r="D2771">
        <v>2258</v>
      </c>
      <c r="E2771">
        <v>13980</v>
      </c>
      <c r="F2771">
        <v>9858</v>
      </c>
    </row>
    <row r="2772" spans="1:6">
      <c r="A2772" s="105">
        <v>33025002650000</v>
      </c>
      <c r="B2772">
        <v>2012</v>
      </c>
      <c r="C2772">
        <v>11186</v>
      </c>
      <c r="D2772">
        <v>7126</v>
      </c>
      <c r="E2772">
        <v>30149</v>
      </c>
      <c r="F2772">
        <v>9622</v>
      </c>
    </row>
    <row r="2773" spans="1:6">
      <c r="A2773" s="105">
        <v>33025002690000</v>
      </c>
      <c r="B2773">
        <v>2012</v>
      </c>
      <c r="C2773">
        <v>2793</v>
      </c>
      <c r="D2773">
        <v>5583</v>
      </c>
      <c r="E2773">
        <v>57897</v>
      </c>
      <c r="F2773">
        <v>14120</v>
      </c>
    </row>
    <row r="2774" spans="1:6">
      <c r="A2774" s="105">
        <v>33025002700000</v>
      </c>
      <c r="B2774">
        <v>2012</v>
      </c>
      <c r="C2774">
        <v>10217</v>
      </c>
      <c r="D2774">
        <v>12478</v>
      </c>
      <c r="E2774">
        <v>57235</v>
      </c>
      <c r="F2774">
        <v>9800</v>
      </c>
    </row>
    <row r="2775" spans="1:6">
      <c r="A2775" s="105">
        <v>33025002780000</v>
      </c>
      <c r="B2775">
        <v>2012</v>
      </c>
      <c r="C2775">
        <v>2652</v>
      </c>
      <c r="D2775">
        <v>3741</v>
      </c>
      <c r="E2775">
        <v>6276</v>
      </c>
      <c r="F2775">
        <v>9630</v>
      </c>
    </row>
    <row r="2776" spans="1:6">
      <c r="A2776" s="105">
        <v>33025002880000</v>
      </c>
      <c r="B2776">
        <v>2012</v>
      </c>
      <c r="C2776">
        <v>9013</v>
      </c>
      <c r="D2776">
        <v>526</v>
      </c>
      <c r="E2776">
        <v>34886</v>
      </c>
      <c r="F2776">
        <v>9900</v>
      </c>
    </row>
    <row r="2777" spans="1:6">
      <c r="A2777" s="105">
        <v>33025002930000</v>
      </c>
      <c r="B2777">
        <v>2012</v>
      </c>
      <c r="C2777">
        <v>8436</v>
      </c>
      <c r="D2777">
        <v>7532</v>
      </c>
      <c r="E2777">
        <v>46891</v>
      </c>
      <c r="F2777">
        <v>10007</v>
      </c>
    </row>
    <row r="2778" spans="1:6">
      <c r="A2778" s="105">
        <v>33025002980000</v>
      </c>
      <c r="B2778">
        <v>2012</v>
      </c>
      <c r="C2778">
        <v>14715</v>
      </c>
      <c r="D2778">
        <v>1754</v>
      </c>
      <c r="E2778">
        <v>3279</v>
      </c>
      <c r="F2778">
        <v>9930</v>
      </c>
    </row>
    <row r="2779" spans="1:6">
      <c r="A2779" s="105">
        <v>33025003000000</v>
      </c>
      <c r="B2779">
        <v>2012</v>
      </c>
      <c r="C2779">
        <v>7557</v>
      </c>
      <c r="D2779">
        <v>2855</v>
      </c>
      <c r="E2779">
        <v>35011</v>
      </c>
      <c r="F2779">
        <v>10002</v>
      </c>
    </row>
    <row r="2780" spans="1:6">
      <c r="A2780" s="105">
        <v>33025003160000</v>
      </c>
      <c r="B2780">
        <v>2012</v>
      </c>
      <c r="C2780">
        <v>8014</v>
      </c>
      <c r="D2780">
        <v>1739</v>
      </c>
      <c r="E2780">
        <v>4677</v>
      </c>
      <c r="F2780">
        <v>9970</v>
      </c>
    </row>
    <row r="2781" spans="1:6">
      <c r="A2781" s="105">
        <v>33025003260000</v>
      </c>
      <c r="B2781">
        <v>2012</v>
      </c>
      <c r="C2781">
        <v>6072</v>
      </c>
      <c r="D2781">
        <v>4044</v>
      </c>
      <c r="E2781">
        <v>26819</v>
      </c>
      <c r="F2781">
        <v>9816</v>
      </c>
    </row>
    <row r="2782" spans="1:6">
      <c r="A2782" s="105">
        <v>33025003280000</v>
      </c>
      <c r="B2782">
        <v>2012</v>
      </c>
      <c r="C2782">
        <v>3243</v>
      </c>
      <c r="D2782">
        <v>2125</v>
      </c>
      <c r="E2782">
        <v>8839</v>
      </c>
      <c r="F2782">
        <v>9981</v>
      </c>
    </row>
    <row r="2783" spans="1:6">
      <c r="A2783" s="105">
        <v>33025003450000</v>
      </c>
      <c r="B2783">
        <v>2012</v>
      </c>
      <c r="C2783">
        <v>0</v>
      </c>
      <c r="D2783">
        <v>0</v>
      </c>
      <c r="E2783">
        <v>0</v>
      </c>
      <c r="F2783">
        <v>14470</v>
      </c>
    </row>
    <row r="2784" spans="1:6">
      <c r="A2784" s="105">
        <v>33025003480000</v>
      </c>
      <c r="B2784">
        <v>2012</v>
      </c>
      <c r="C2784">
        <v>370</v>
      </c>
      <c r="D2784">
        <v>212</v>
      </c>
      <c r="E2784">
        <v>0</v>
      </c>
      <c r="F2784">
        <v>14350</v>
      </c>
    </row>
    <row r="2785" spans="1:6">
      <c r="A2785" s="105">
        <v>33025003490000</v>
      </c>
      <c r="B2785">
        <v>2012</v>
      </c>
      <c r="C2785">
        <v>19944</v>
      </c>
      <c r="D2785">
        <v>9865</v>
      </c>
      <c r="E2785">
        <v>32462</v>
      </c>
      <c r="F2785">
        <v>9900</v>
      </c>
    </row>
    <row r="2786" spans="1:6">
      <c r="A2786" s="105">
        <v>33025003500000</v>
      </c>
      <c r="B2786">
        <v>2012</v>
      </c>
      <c r="C2786">
        <v>6003</v>
      </c>
      <c r="D2786">
        <v>2380</v>
      </c>
      <c r="E2786">
        <v>18002</v>
      </c>
      <c r="F2786">
        <v>9901</v>
      </c>
    </row>
    <row r="2787" spans="1:6">
      <c r="A2787" s="105">
        <v>33025003590000</v>
      </c>
      <c r="B2787">
        <v>2012</v>
      </c>
      <c r="C2787">
        <v>9099</v>
      </c>
      <c r="D2787">
        <v>3380</v>
      </c>
      <c r="E2787">
        <v>35456</v>
      </c>
      <c r="F2787">
        <v>9900</v>
      </c>
    </row>
    <row r="2788" spans="1:6">
      <c r="A2788" s="105">
        <v>33025003740000</v>
      </c>
      <c r="B2788">
        <v>2012</v>
      </c>
      <c r="C2788">
        <v>832</v>
      </c>
      <c r="D2788">
        <v>6408</v>
      </c>
      <c r="E2788">
        <v>66222</v>
      </c>
      <c r="F2788">
        <v>11085</v>
      </c>
    </row>
    <row r="2789" spans="1:6">
      <c r="A2789" s="105">
        <v>33025003800000</v>
      </c>
      <c r="B2789">
        <v>2012</v>
      </c>
      <c r="C2789">
        <v>2353</v>
      </c>
      <c r="D2789">
        <v>6073</v>
      </c>
      <c r="E2789">
        <v>65268</v>
      </c>
      <c r="F2789">
        <v>14410</v>
      </c>
    </row>
    <row r="2790" spans="1:6">
      <c r="A2790" s="105">
        <v>33025003920000</v>
      </c>
      <c r="B2790">
        <v>2012</v>
      </c>
      <c r="C2790">
        <v>22598</v>
      </c>
      <c r="D2790">
        <v>18248</v>
      </c>
      <c r="E2790">
        <v>2636</v>
      </c>
      <c r="F2790">
        <v>14890</v>
      </c>
    </row>
    <row r="2791" spans="1:6">
      <c r="A2791" s="105">
        <v>33025003930000</v>
      </c>
      <c r="B2791">
        <v>2012</v>
      </c>
      <c r="C2791">
        <v>1872</v>
      </c>
      <c r="D2791">
        <v>3689</v>
      </c>
      <c r="E2791">
        <v>26091</v>
      </c>
      <c r="F2791">
        <v>13244</v>
      </c>
    </row>
    <row r="2792" spans="1:6">
      <c r="A2792" s="105">
        <v>33025003950000</v>
      </c>
      <c r="B2792">
        <v>2012</v>
      </c>
      <c r="C2792">
        <v>21086</v>
      </c>
      <c r="D2792">
        <v>8556</v>
      </c>
      <c r="E2792">
        <v>7821</v>
      </c>
      <c r="F2792">
        <v>9926</v>
      </c>
    </row>
    <row r="2793" spans="1:6">
      <c r="A2793" s="105">
        <v>33025004010000</v>
      </c>
      <c r="B2793">
        <v>2012</v>
      </c>
      <c r="C2793">
        <v>0</v>
      </c>
      <c r="D2793">
        <v>710</v>
      </c>
      <c r="E2793">
        <v>10277</v>
      </c>
      <c r="F2793">
        <v>11807</v>
      </c>
    </row>
    <row r="2794" spans="1:6">
      <c r="A2794" s="105">
        <v>33025004060000</v>
      </c>
      <c r="B2794">
        <v>2012</v>
      </c>
      <c r="C2794">
        <v>975</v>
      </c>
      <c r="D2794">
        <v>3209</v>
      </c>
      <c r="E2794">
        <v>37274</v>
      </c>
      <c r="F2794">
        <v>11900</v>
      </c>
    </row>
    <row r="2795" spans="1:6">
      <c r="A2795" s="105">
        <v>33025004090000</v>
      </c>
      <c r="B2795">
        <v>2012</v>
      </c>
      <c r="C2795">
        <v>5482</v>
      </c>
      <c r="D2795">
        <v>4667</v>
      </c>
      <c r="E2795">
        <v>38513</v>
      </c>
      <c r="F2795">
        <v>13440</v>
      </c>
    </row>
    <row r="2796" spans="1:6">
      <c r="A2796" s="105">
        <v>33025004150000</v>
      </c>
      <c r="B2796">
        <v>2012</v>
      </c>
      <c r="C2796">
        <v>120</v>
      </c>
      <c r="D2796">
        <v>603</v>
      </c>
      <c r="E2796">
        <v>7675</v>
      </c>
      <c r="F2796">
        <v>13160</v>
      </c>
    </row>
    <row r="2797" spans="1:6">
      <c r="A2797" s="105">
        <v>33025004160000</v>
      </c>
      <c r="B2797">
        <v>2012</v>
      </c>
      <c r="C2797">
        <v>0</v>
      </c>
      <c r="D2797">
        <v>0</v>
      </c>
      <c r="E2797">
        <v>0</v>
      </c>
      <c r="F2797">
        <v>11325</v>
      </c>
    </row>
    <row r="2798" spans="1:6">
      <c r="A2798" s="105">
        <v>33025004210000</v>
      </c>
      <c r="B2798">
        <v>2012</v>
      </c>
      <c r="C2798">
        <v>0</v>
      </c>
      <c r="D2798">
        <v>0</v>
      </c>
      <c r="E2798">
        <v>0</v>
      </c>
      <c r="F2798">
        <v>14100</v>
      </c>
    </row>
    <row r="2799" spans="1:6">
      <c r="A2799" s="105">
        <v>33025004380000</v>
      </c>
      <c r="B2799">
        <v>2012</v>
      </c>
      <c r="C2799">
        <v>0</v>
      </c>
      <c r="D2799">
        <v>2624</v>
      </c>
      <c r="E2799">
        <v>13265</v>
      </c>
      <c r="F2799">
        <v>13660</v>
      </c>
    </row>
    <row r="2800" spans="1:6">
      <c r="A2800" s="105">
        <v>33025004470000</v>
      </c>
      <c r="B2800">
        <v>2012</v>
      </c>
      <c r="C2800">
        <v>0</v>
      </c>
      <c r="D2800">
        <v>141</v>
      </c>
      <c r="E2800">
        <v>2</v>
      </c>
      <c r="F2800">
        <v>11700</v>
      </c>
    </row>
    <row r="2801" spans="1:6">
      <c r="A2801" s="105">
        <v>33025004480000</v>
      </c>
      <c r="B2801">
        <v>2012</v>
      </c>
      <c r="C2801">
        <v>8481</v>
      </c>
      <c r="D2801">
        <v>4084</v>
      </c>
      <c r="E2801">
        <v>12572</v>
      </c>
      <c r="F2801">
        <v>9650</v>
      </c>
    </row>
    <row r="2802" spans="1:6">
      <c r="A2802" s="105">
        <v>33025004490000</v>
      </c>
      <c r="B2802">
        <v>2012</v>
      </c>
      <c r="C2802">
        <v>728</v>
      </c>
      <c r="D2802">
        <v>1202</v>
      </c>
      <c r="E2802">
        <v>0</v>
      </c>
      <c r="F2802">
        <v>9900</v>
      </c>
    </row>
    <row r="2803" spans="1:6">
      <c r="A2803" s="105">
        <v>33025004500000</v>
      </c>
      <c r="B2803">
        <v>2012</v>
      </c>
      <c r="C2803">
        <v>0</v>
      </c>
      <c r="D2803">
        <v>0</v>
      </c>
      <c r="E2803">
        <v>0</v>
      </c>
      <c r="F2803">
        <v>9750</v>
      </c>
    </row>
    <row r="2804" spans="1:6">
      <c r="A2804" s="105">
        <v>33025004510000</v>
      </c>
      <c r="B2804">
        <v>2012</v>
      </c>
      <c r="C2804">
        <v>0</v>
      </c>
      <c r="D2804">
        <v>0</v>
      </c>
      <c r="E2804">
        <v>0</v>
      </c>
      <c r="F2804">
        <v>12937</v>
      </c>
    </row>
    <row r="2805" spans="1:6">
      <c r="A2805" s="105">
        <v>33025004530000</v>
      </c>
      <c r="B2805">
        <v>2012</v>
      </c>
      <c r="C2805">
        <v>4562</v>
      </c>
      <c r="D2805">
        <v>2865</v>
      </c>
      <c r="E2805">
        <v>8949</v>
      </c>
      <c r="F2805">
        <v>9740</v>
      </c>
    </row>
    <row r="2806" spans="1:6">
      <c r="A2806" s="105">
        <v>33025004550000</v>
      </c>
      <c r="B2806">
        <v>2012</v>
      </c>
      <c r="C2806">
        <v>0</v>
      </c>
      <c r="D2806">
        <v>0</v>
      </c>
      <c r="E2806">
        <v>0</v>
      </c>
      <c r="F2806">
        <v>9625</v>
      </c>
    </row>
    <row r="2807" spans="1:6">
      <c r="A2807" s="105">
        <v>33025004570000</v>
      </c>
      <c r="B2807">
        <v>2012</v>
      </c>
      <c r="C2807">
        <v>5705</v>
      </c>
      <c r="D2807">
        <v>19230</v>
      </c>
      <c r="E2807">
        <v>15744</v>
      </c>
      <c r="F2807">
        <v>10025</v>
      </c>
    </row>
    <row r="2808" spans="1:6">
      <c r="A2808" s="105">
        <v>33025004590000</v>
      </c>
      <c r="B2808">
        <v>2012</v>
      </c>
      <c r="C2808">
        <v>0</v>
      </c>
      <c r="D2808">
        <v>0</v>
      </c>
      <c r="E2808">
        <v>0</v>
      </c>
      <c r="F2808">
        <v>13545</v>
      </c>
    </row>
    <row r="2809" spans="1:6">
      <c r="A2809" s="105">
        <v>33025004640000</v>
      </c>
      <c r="B2809">
        <v>2012</v>
      </c>
      <c r="C2809">
        <v>5646</v>
      </c>
      <c r="D2809">
        <v>4647</v>
      </c>
      <c r="E2809">
        <v>24559</v>
      </c>
      <c r="F2809">
        <v>9810</v>
      </c>
    </row>
    <row r="2810" spans="1:6">
      <c r="A2810" s="105">
        <v>33025004680000</v>
      </c>
      <c r="B2810">
        <v>2012</v>
      </c>
      <c r="C2810">
        <v>15093</v>
      </c>
      <c r="D2810">
        <v>10688</v>
      </c>
      <c r="E2810">
        <v>93972</v>
      </c>
      <c r="F2810">
        <v>9750</v>
      </c>
    </row>
    <row r="2811" spans="1:6">
      <c r="A2811" s="105">
        <v>33025004740000</v>
      </c>
      <c r="B2811">
        <v>2012</v>
      </c>
      <c r="C2811">
        <v>0</v>
      </c>
      <c r="D2811">
        <v>76</v>
      </c>
      <c r="E2811">
        <v>0</v>
      </c>
      <c r="F2811">
        <v>12700</v>
      </c>
    </row>
    <row r="2812" spans="1:6">
      <c r="A2812" s="105">
        <v>33025004760000</v>
      </c>
      <c r="B2812">
        <v>2012</v>
      </c>
      <c r="C2812">
        <v>1711</v>
      </c>
      <c r="D2812">
        <v>2597</v>
      </c>
      <c r="E2812">
        <v>25247</v>
      </c>
      <c r="F2812">
        <v>9780</v>
      </c>
    </row>
    <row r="2813" spans="1:6">
      <c r="A2813" s="105">
        <v>33025004770000</v>
      </c>
      <c r="B2813">
        <v>2012</v>
      </c>
      <c r="C2813">
        <v>27304</v>
      </c>
      <c r="D2813">
        <v>13518</v>
      </c>
      <c r="E2813">
        <v>1206</v>
      </c>
      <c r="F2813">
        <v>12621</v>
      </c>
    </row>
    <row r="2814" spans="1:6">
      <c r="A2814" s="105">
        <v>33025004850000</v>
      </c>
      <c r="B2814">
        <v>2012</v>
      </c>
      <c r="C2814">
        <v>6411</v>
      </c>
      <c r="D2814">
        <v>9629</v>
      </c>
      <c r="E2814">
        <v>23176</v>
      </c>
      <c r="F2814">
        <v>9830</v>
      </c>
    </row>
    <row r="2815" spans="1:6">
      <c r="A2815" s="105">
        <v>33025004860000</v>
      </c>
      <c r="B2815">
        <v>2012</v>
      </c>
      <c r="C2815">
        <v>3202</v>
      </c>
      <c r="D2815">
        <v>8106</v>
      </c>
      <c r="E2815">
        <v>70478</v>
      </c>
      <c r="F2815">
        <v>9900</v>
      </c>
    </row>
    <row r="2816" spans="1:6">
      <c r="A2816" s="105">
        <v>33025004920000</v>
      </c>
      <c r="B2816">
        <v>2012</v>
      </c>
      <c r="C2816">
        <v>0</v>
      </c>
      <c r="D2816">
        <v>0</v>
      </c>
      <c r="E2816">
        <v>0</v>
      </c>
      <c r="F2816">
        <v>9250</v>
      </c>
    </row>
    <row r="2817" spans="1:6">
      <c r="A2817" s="105">
        <v>33025004960000</v>
      </c>
      <c r="B2817">
        <v>2012</v>
      </c>
      <c r="C2817">
        <v>4163</v>
      </c>
      <c r="D2817">
        <v>6572</v>
      </c>
      <c r="E2817">
        <v>12012</v>
      </c>
      <c r="F2817">
        <v>9858</v>
      </c>
    </row>
    <row r="2818" spans="1:6">
      <c r="A2818" s="105">
        <v>33025005000000</v>
      </c>
      <c r="B2818">
        <v>2012</v>
      </c>
      <c r="C2818">
        <v>26525</v>
      </c>
      <c r="D2818">
        <v>13483</v>
      </c>
      <c r="E2818">
        <v>13024</v>
      </c>
      <c r="F2818">
        <v>9821</v>
      </c>
    </row>
    <row r="2819" spans="1:6">
      <c r="A2819" s="105">
        <v>33025005010000</v>
      </c>
      <c r="B2819">
        <v>2012</v>
      </c>
      <c r="C2819">
        <v>10</v>
      </c>
      <c r="D2819">
        <v>12</v>
      </c>
      <c r="E2819">
        <v>0</v>
      </c>
      <c r="F2819">
        <v>9618</v>
      </c>
    </row>
    <row r="2820" spans="1:6">
      <c r="A2820" s="105">
        <v>33025005100000</v>
      </c>
      <c r="B2820">
        <v>2012</v>
      </c>
      <c r="C2820">
        <v>9254</v>
      </c>
      <c r="D2820">
        <v>10897</v>
      </c>
      <c r="E2820">
        <v>16305</v>
      </c>
      <c r="F2820">
        <v>14250</v>
      </c>
    </row>
    <row r="2821" spans="1:6">
      <c r="A2821" s="105">
        <v>33025005120000</v>
      </c>
      <c r="B2821">
        <v>2012</v>
      </c>
      <c r="C2821">
        <v>14178</v>
      </c>
      <c r="D2821">
        <v>15420</v>
      </c>
      <c r="E2821">
        <v>4066</v>
      </c>
      <c r="F2821">
        <v>11683</v>
      </c>
    </row>
    <row r="2822" spans="1:6">
      <c r="A2822" s="105">
        <v>33025005170000</v>
      </c>
      <c r="B2822">
        <v>2012</v>
      </c>
      <c r="C2822">
        <v>1875</v>
      </c>
      <c r="D2822">
        <v>3223</v>
      </c>
      <c r="E2822">
        <v>51410</v>
      </c>
      <c r="F2822">
        <v>11850</v>
      </c>
    </row>
    <row r="2823" spans="1:6">
      <c r="A2823" s="105">
        <v>33025005180000</v>
      </c>
      <c r="B2823">
        <v>2012</v>
      </c>
      <c r="C2823">
        <v>31</v>
      </c>
      <c r="D2823">
        <v>2651</v>
      </c>
      <c r="E2823">
        <v>49182</v>
      </c>
      <c r="F2823">
        <v>11850</v>
      </c>
    </row>
    <row r="2824" spans="1:6">
      <c r="A2824" s="105">
        <v>33025005210000</v>
      </c>
      <c r="B2824">
        <v>2012</v>
      </c>
      <c r="C2824">
        <v>33988</v>
      </c>
      <c r="D2824">
        <v>27876</v>
      </c>
      <c r="E2824">
        <v>1209</v>
      </c>
      <c r="F2824">
        <v>9855</v>
      </c>
    </row>
    <row r="2825" spans="1:6">
      <c r="A2825" s="105">
        <v>33025005220000</v>
      </c>
      <c r="B2825">
        <v>2012</v>
      </c>
      <c r="C2825">
        <v>9670</v>
      </c>
      <c r="D2825">
        <v>2552</v>
      </c>
      <c r="E2825">
        <v>567</v>
      </c>
      <c r="F2825">
        <v>12734</v>
      </c>
    </row>
    <row r="2826" spans="1:6">
      <c r="A2826" s="105">
        <v>33025005240000</v>
      </c>
      <c r="B2826">
        <v>2012</v>
      </c>
      <c r="C2826">
        <v>0</v>
      </c>
      <c r="D2826">
        <v>0</v>
      </c>
      <c r="E2826">
        <v>0</v>
      </c>
      <c r="F2826">
        <v>13755</v>
      </c>
    </row>
    <row r="2827" spans="1:6">
      <c r="A2827" s="105">
        <v>33025005250000</v>
      </c>
      <c r="B2827">
        <v>2012</v>
      </c>
      <c r="C2827">
        <v>997</v>
      </c>
      <c r="D2827">
        <v>4296</v>
      </c>
      <c r="E2827">
        <v>8713</v>
      </c>
      <c r="F2827">
        <v>13693</v>
      </c>
    </row>
    <row r="2828" spans="1:6">
      <c r="A2828" s="105">
        <v>33025005260000</v>
      </c>
      <c r="B2828">
        <v>2012</v>
      </c>
      <c r="C2828">
        <v>4533</v>
      </c>
      <c r="D2828">
        <v>3101</v>
      </c>
      <c r="E2828">
        <v>3815</v>
      </c>
      <c r="F2828">
        <v>14600</v>
      </c>
    </row>
    <row r="2829" spans="1:6">
      <c r="A2829" s="105">
        <v>33025005360000</v>
      </c>
      <c r="B2829">
        <v>2012</v>
      </c>
      <c r="C2829">
        <v>0</v>
      </c>
      <c r="D2829">
        <v>312</v>
      </c>
      <c r="E2829">
        <v>135</v>
      </c>
      <c r="F2829">
        <v>12817</v>
      </c>
    </row>
    <row r="2830" spans="1:6">
      <c r="A2830" s="105">
        <v>33025005370000</v>
      </c>
      <c r="B2830">
        <v>2012</v>
      </c>
      <c r="C2830">
        <v>6363</v>
      </c>
      <c r="D2830">
        <v>3084</v>
      </c>
      <c r="E2830">
        <v>1246</v>
      </c>
      <c r="F2830">
        <v>14057</v>
      </c>
    </row>
    <row r="2831" spans="1:6">
      <c r="A2831" s="105">
        <v>33025005400000</v>
      </c>
      <c r="B2831">
        <v>2012</v>
      </c>
      <c r="C2831">
        <v>0</v>
      </c>
      <c r="D2831">
        <v>3603</v>
      </c>
      <c r="E2831">
        <v>16523</v>
      </c>
      <c r="F2831">
        <v>15000</v>
      </c>
    </row>
    <row r="2832" spans="1:6">
      <c r="A2832" s="105">
        <v>33025005410000</v>
      </c>
      <c r="B2832">
        <v>2012</v>
      </c>
      <c r="C2832">
        <v>3070</v>
      </c>
      <c r="D2832">
        <v>4118</v>
      </c>
      <c r="E2832">
        <v>3491</v>
      </c>
      <c r="F2832">
        <v>13944</v>
      </c>
    </row>
    <row r="2833" spans="1:6">
      <c r="A2833" s="105">
        <v>33025005420000</v>
      </c>
      <c r="B2833">
        <v>2012</v>
      </c>
      <c r="C2833">
        <v>0</v>
      </c>
      <c r="D2833">
        <v>593</v>
      </c>
      <c r="E2833">
        <v>726</v>
      </c>
      <c r="F2833">
        <v>14132</v>
      </c>
    </row>
    <row r="2834" spans="1:6">
      <c r="A2834" s="105">
        <v>33025005430000</v>
      </c>
      <c r="B2834">
        <v>2012</v>
      </c>
      <c r="C2834">
        <v>0</v>
      </c>
      <c r="D2834">
        <v>4749</v>
      </c>
      <c r="E2834">
        <v>728</v>
      </c>
      <c r="F2834">
        <v>14717</v>
      </c>
    </row>
    <row r="2835" spans="1:6">
      <c r="A2835" s="105">
        <v>33025005450000</v>
      </c>
      <c r="B2835">
        <v>2012</v>
      </c>
      <c r="C2835">
        <v>7248</v>
      </c>
      <c r="D2835">
        <v>6904</v>
      </c>
      <c r="E2835">
        <v>17600</v>
      </c>
      <c r="F2835">
        <v>13423</v>
      </c>
    </row>
    <row r="2836" spans="1:6">
      <c r="A2836" s="105">
        <v>33025005470000</v>
      </c>
      <c r="B2836">
        <v>2012</v>
      </c>
      <c r="C2836">
        <v>7200</v>
      </c>
      <c r="D2836">
        <v>3295</v>
      </c>
      <c r="E2836">
        <v>575</v>
      </c>
      <c r="F2836">
        <v>13161</v>
      </c>
    </row>
    <row r="2837" spans="1:6">
      <c r="A2837" s="105">
        <v>33025005480000</v>
      </c>
      <c r="B2837">
        <v>2012</v>
      </c>
      <c r="C2837">
        <v>0</v>
      </c>
      <c r="D2837">
        <v>4451</v>
      </c>
      <c r="E2837">
        <v>10838</v>
      </c>
      <c r="F2837">
        <v>13400</v>
      </c>
    </row>
    <row r="2838" spans="1:6">
      <c r="A2838" s="105">
        <v>33025005540000</v>
      </c>
      <c r="B2838">
        <v>2012</v>
      </c>
      <c r="C2838">
        <v>1570</v>
      </c>
      <c r="D2838">
        <v>1256</v>
      </c>
      <c r="E2838">
        <v>1604</v>
      </c>
      <c r="F2838">
        <v>14200</v>
      </c>
    </row>
    <row r="2839" spans="1:6">
      <c r="A2839" s="105">
        <v>33025005580000</v>
      </c>
      <c r="B2839">
        <v>2012</v>
      </c>
      <c r="C2839">
        <v>174</v>
      </c>
      <c r="D2839">
        <v>606</v>
      </c>
      <c r="E2839">
        <v>407</v>
      </c>
      <c r="F2839">
        <v>13400</v>
      </c>
    </row>
    <row r="2840" spans="1:6">
      <c r="A2840" s="105">
        <v>33025005620000</v>
      </c>
      <c r="B2840">
        <v>2012</v>
      </c>
      <c r="C2840">
        <v>7194</v>
      </c>
      <c r="D2840">
        <v>11288</v>
      </c>
      <c r="E2840">
        <v>1021</v>
      </c>
      <c r="F2840">
        <v>11811</v>
      </c>
    </row>
    <row r="2841" spans="1:6">
      <c r="A2841" s="105">
        <v>33025005640000</v>
      </c>
      <c r="B2841">
        <v>2012</v>
      </c>
      <c r="C2841">
        <v>6823</v>
      </c>
      <c r="D2841">
        <v>6600</v>
      </c>
      <c r="E2841">
        <v>32336</v>
      </c>
      <c r="F2841">
        <v>13909</v>
      </c>
    </row>
    <row r="2842" spans="1:6">
      <c r="A2842" s="105">
        <v>33025005650000</v>
      </c>
      <c r="B2842">
        <v>2012</v>
      </c>
      <c r="C2842">
        <v>4647</v>
      </c>
      <c r="D2842">
        <v>8674</v>
      </c>
      <c r="E2842">
        <v>7811</v>
      </c>
      <c r="F2842">
        <v>11201</v>
      </c>
    </row>
    <row r="2843" spans="1:6">
      <c r="A2843" s="105">
        <v>33025005670000</v>
      </c>
      <c r="B2843">
        <v>2012</v>
      </c>
      <c r="C2843">
        <v>2759</v>
      </c>
      <c r="D2843">
        <v>6912</v>
      </c>
      <c r="E2843">
        <v>1202</v>
      </c>
      <c r="F2843">
        <v>16101</v>
      </c>
    </row>
    <row r="2844" spans="1:6">
      <c r="A2844" s="105">
        <v>33025005680000</v>
      </c>
      <c r="B2844">
        <v>2012</v>
      </c>
      <c r="C2844">
        <v>8394</v>
      </c>
      <c r="D2844">
        <v>9945</v>
      </c>
      <c r="E2844">
        <v>5203</v>
      </c>
      <c r="F2844">
        <v>18315</v>
      </c>
    </row>
    <row r="2845" spans="1:6">
      <c r="A2845" s="105">
        <v>33025005690000</v>
      </c>
      <c r="B2845">
        <v>2012</v>
      </c>
      <c r="C2845">
        <v>4704</v>
      </c>
      <c r="D2845">
        <v>7167</v>
      </c>
      <c r="E2845">
        <v>3106</v>
      </c>
      <c r="F2845">
        <v>16242</v>
      </c>
    </row>
    <row r="2846" spans="1:6">
      <c r="A2846" s="105">
        <v>33025005710000</v>
      </c>
      <c r="B2846">
        <v>2012</v>
      </c>
      <c r="C2846">
        <v>1081</v>
      </c>
      <c r="D2846">
        <v>6429</v>
      </c>
      <c r="E2846">
        <v>1674</v>
      </c>
      <c r="F2846">
        <v>17010</v>
      </c>
    </row>
    <row r="2847" spans="1:6">
      <c r="A2847" s="105">
        <v>33025005720000</v>
      </c>
      <c r="B2847">
        <v>2012</v>
      </c>
      <c r="C2847">
        <v>579</v>
      </c>
      <c r="D2847">
        <v>1506</v>
      </c>
      <c r="E2847">
        <v>1341</v>
      </c>
      <c r="F2847">
        <v>17167</v>
      </c>
    </row>
    <row r="2848" spans="1:6">
      <c r="A2848" s="105">
        <v>33025005780000</v>
      </c>
      <c r="B2848">
        <v>2012</v>
      </c>
      <c r="C2848">
        <v>3249</v>
      </c>
      <c r="D2848">
        <v>14065</v>
      </c>
      <c r="E2848">
        <v>1735</v>
      </c>
      <c r="F2848">
        <v>16520</v>
      </c>
    </row>
    <row r="2849" spans="1:6">
      <c r="A2849" s="105">
        <v>33025005790000</v>
      </c>
      <c r="B2849">
        <v>2012</v>
      </c>
      <c r="C2849">
        <v>22797</v>
      </c>
      <c r="D2849">
        <v>16015</v>
      </c>
      <c r="E2849">
        <v>4037</v>
      </c>
      <c r="F2849">
        <v>20026</v>
      </c>
    </row>
    <row r="2850" spans="1:6">
      <c r="A2850" s="105">
        <v>33025005800000</v>
      </c>
      <c r="B2850">
        <v>2012</v>
      </c>
      <c r="C2850">
        <v>9044</v>
      </c>
      <c r="D2850">
        <v>11209</v>
      </c>
      <c r="E2850">
        <v>2262</v>
      </c>
      <c r="F2850">
        <v>19875</v>
      </c>
    </row>
    <row r="2851" spans="1:6">
      <c r="A2851" s="105">
        <v>33025005810000</v>
      </c>
      <c r="B2851">
        <v>2012</v>
      </c>
      <c r="C2851">
        <v>545</v>
      </c>
      <c r="D2851">
        <v>3046</v>
      </c>
      <c r="E2851">
        <v>5545</v>
      </c>
      <c r="F2851">
        <v>16752</v>
      </c>
    </row>
    <row r="2852" spans="1:6">
      <c r="A2852" s="105">
        <v>33025005830000</v>
      </c>
      <c r="B2852">
        <v>2012</v>
      </c>
      <c r="C2852">
        <v>1711</v>
      </c>
      <c r="D2852">
        <v>7741</v>
      </c>
      <c r="E2852">
        <v>7038</v>
      </c>
      <c r="F2852">
        <v>16700</v>
      </c>
    </row>
    <row r="2853" spans="1:6">
      <c r="A2853" s="105">
        <v>33025005840000</v>
      </c>
      <c r="B2853">
        <v>2012</v>
      </c>
      <c r="C2853">
        <v>3975</v>
      </c>
      <c r="D2853">
        <v>4784</v>
      </c>
      <c r="E2853">
        <v>1182</v>
      </c>
      <c r="F2853">
        <v>14858</v>
      </c>
    </row>
    <row r="2854" spans="1:6">
      <c r="A2854" s="105">
        <v>33025005850000</v>
      </c>
      <c r="B2854">
        <v>2012</v>
      </c>
      <c r="C2854">
        <v>1810</v>
      </c>
      <c r="D2854">
        <v>4137</v>
      </c>
      <c r="E2854">
        <v>1604</v>
      </c>
      <c r="F2854">
        <v>20245</v>
      </c>
    </row>
    <row r="2855" spans="1:6">
      <c r="A2855" s="105">
        <v>33025005870000</v>
      </c>
      <c r="B2855">
        <v>2012</v>
      </c>
      <c r="C2855">
        <v>12450</v>
      </c>
      <c r="D2855">
        <v>22375</v>
      </c>
      <c r="E2855">
        <v>8474</v>
      </c>
      <c r="F2855">
        <v>19331</v>
      </c>
    </row>
    <row r="2856" spans="1:6">
      <c r="A2856" s="105">
        <v>33025005880000</v>
      </c>
      <c r="B2856">
        <v>2012</v>
      </c>
      <c r="C2856">
        <v>5449</v>
      </c>
      <c r="D2856">
        <v>7552</v>
      </c>
      <c r="E2856">
        <v>5518</v>
      </c>
      <c r="F2856">
        <v>15120</v>
      </c>
    </row>
    <row r="2857" spans="1:6">
      <c r="A2857" s="105">
        <v>33025005890000</v>
      </c>
      <c r="B2857">
        <v>2012</v>
      </c>
      <c r="C2857">
        <v>0</v>
      </c>
      <c r="D2857">
        <v>851</v>
      </c>
      <c r="E2857">
        <v>12250</v>
      </c>
      <c r="F2857">
        <v>15291</v>
      </c>
    </row>
    <row r="2858" spans="1:6">
      <c r="A2858" s="105">
        <v>33025005950000</v>
      </c>
      <c r="B2858">
        <v>2012</v>
      </c>
      <c r="C2858">
        <v>12738</v>
      </c>
      <c r="D2858">
        <v>18568</v>
      </c>
      <c r="E2858">
        <v>4203</v>
      </c>
      <c r="F2858">
        <v>17370</v>
      </c>
    </row>
    <row r="2859" spans="1:6">
      <c r="A2859" s="105">
        <v>33025005960000</v>
      </c>
      <c r="B2859">
        <v>2012</v>
      </c>
      <c r="C2859">
        <v>34927</v>
      </c>
      <c r="D2859">
        <v>41058</v>
      </c>
      <c r="E2859">
        <v>10931</v>
      </c>
      <c r="F2859">
        <v>20210</v>
      </c>
    </row>
    <row r="2860" spans="1:6">
      <c r="A2860" s="105">
        <v>33025005970000</v>
      </c>
      <c r="B2860">
        <v>2012</v>
      </c>
      <c r="C2860">
        <v>13399</v>
      </c>
      <c r="D2860">
        <v>18433</v>
      </c>
      <c r="E2860">
        <v>4997</v>
      </c>
      <c r="F2860">
        <v>20321</v>
      </c>
    </row>
    <row r="2861" spans="1:6">
      <c r="A2861" s="105">
        <v>33025005980000</v>
      </c>
      <c r="B2861">
        <v>2012</v>
      </c>
      <c r="C2861">
        <v>10941</v>
      </c>
      <c r="D2861">
        <v>14789</v>
      </c>
      <c r="E2861">
        <v>5400</v>
      </c>
      <c r="F2861">
        <v>18140</v>
      </c>
    </row>
    <row r="2862" spans="1:6">
      <c r="A2862" s="105">
        <v>33025005990000</v>
      </c>
      <c r="B2862">
        <v>2012</v>
      </c>
      <c r="C2862">
        <v>3482</v>
      </c>
      <c r="D2862">
        <v>4056</v>
      </c>
      <c r="E2862">
        <v>709</v>
      </c>
      <c r="F2862">
        <v>18100</v>
      </c>
    </row>
    <row r="2863" spans="1:6">
      <c r="A2863" s="105">
        <v>33025006000000</v>
      </c>
      <c r="B2863">
        <v>2012</v>
      </c>
      <c r="C2863">
        <v>6228</v>
      </c>
      <c r="D2863">
        <v>8200</v>
      </c>
      <c r="E2863">
        <v>1415</v>
      </c>
      <c r="F2863">
        <v>14942</v>
      </c>
    </row>
    <row r="2864" spans="1:6">
      <c r="A2864" s="105">
        <v>33025006020000</v>
      </c>
      <c r="B2864">
        <v>2012</v>
      </c>
      <c r="C2864">
        <v>4643</v>
      </c>
      <c r="D2864">
        <v>4832</v>
      </c>
      <c r="E2864">
        <v>1250</v>
      </c>
      <c r="F2864">
        <v>14850</v>
      </c>
    </row>
    <row r="2865" spans="1:6">
      <c r="A2865" s="105">
        <v>33025006030000</v>
      </c>
      <c r="B2865">
        <v>2012</v>
      </c>
      <c r="C2865">
        <v>1018</v>
      </c>
      <c r="D2865">
        <v>8249</v>
      </c>
      <c r="E2865">
        <v>26208</v>
      </c>
      <c r="F2865">
        <v>20389</v>
      </c>
    </row>
    <row r="2866" spans="1:6">
      <c r="A2866" s="105">
        <v>33025006040000</v>
      </c>
      <c r="B2866">
        <v>2012</v>
      </c>
      <c r="C2866">
        <v>10047</v>
      </c>
      <c r="D2866">
        <v>11901</v>
      </c>
      <c r="E2866">
        <v>6332</v>
      </c>
      <c r="F2866">
        <v>16070</v>
      </c>
    </row>
    <row r="2867" spans="1:6">
      <c r="A2867" s="105">
        <v>33025006050000</v>
      </c>
      <c r="B2867">
        <v>2012</v>
      </c>
      <c r="C2867">
        <v>6130</v>
      </c>
      <c r="D2867">
        <v>10881</v>
      </c>
      <c r="E2867">
        <v>12071</v>
      </c>
      <c r="F2867">
        <v>19871</v>
      </c>
    </row>
    <row r="2868" spans="1:6">
      <c r="A2868" s="105">
        <v>33025006060000</v>
      </c>
      <c r="B2868">
        <v>2012</v>
      </c>
      <c r="C2868">
        <v>9447</v>
      </c>
      <c r="D2868">
        <v>9677</v>
      </c>
      <c r="E2868">
        <v>3560</v>
      </c>
      <c r="F2868">
        <v>19963</v>
      </c>
    </row>
    <row r="2869" spans="1:6">
      <c r="A2869" s="105">
        <v>33025006070000</v>
      </c>
      <c r="B2869">
        <v>2012</v>
      </c>
      <c r="C2869">
        <v>4371</v>
      </c>
      <c r="D2869">
        <v>6644</v>
      </c>
      <c r="E2869">
        <v>5238</v>
      </c>
      <c r="F2869">
        <v>15950</v>
      </c>
    </row>
    <row r="2870" spans="1:6">
      <c r="A2870" s="105">
        <v>33025006080000</v>
      </c>
      <c r="B2870">
        <v>2012</v>
      </c>
      <c r="C2870">
        <v>6186</v>
      </c>
      <c r="D2870">
        <v>8234</v>
      </c>
      <c r="E2870">
        <v>1947</v>
      </c>
      <c r="F2870">
        <v>20345</v>
      </c>
    </row>
    <row r="2871" spans="1:6">
      <c r="A2871" s="105">
        <v>33025006090000</v>
      </c>
      <c r="B2871">
        <v>2012</v>
      </c>
      <c r="C2871">
        <v>5045</v>
      </c>
      <c r="D2871">
        <v>4101</v>
      </c>
      <c r="E2871">
        <v>2155</v>
      </c>
      <c r="F2871">
        <v>20150</v>
      </c>
    </row>
    <row r="2872" spans="1:6">
      <c r="A2872" s="105">
        <v>33025006100000</v>
      </c>
      <c r="B2872">
        <v>2012</v>
      </c>
      <c r="C2872">
        <v>21219</v>
      </c>
      <c r="D2872">
        <v>24028</v>
      </c>
      <c r="E2872">
        <v>5847</v>
      </c>
      <c r="F2872">
        <v>20420</v>
      </c>
    </row>
    <row r="2873" spans="1:6">
      <c r="A2873" s="105">
        <v>33025006110000</v>
      </c>
      <c r="B2873">
        <v>2012</v>
      </c>
      <c r="C2873">
        <v>13838</v>
      </c>
      <c r="D2873">
        <v>15402</v>
      </c>
      <c r="E2873">
        <v>1571</v>
      </c>
      <c r="F2873">
        <v>18037</v>
      </c>
    </row>
    <row r="2874" spans="1:6">
      <c r="A2874" s="105">
        <v>33025006120000</v>
      </c>
      <c r="B2874">
        <v>2012</v>
      </c>
      <c r="C2874">
        <v>17328</v>
      </c>
      <c r="D2874">
        <v>18514</v>
      </c>
      <c r="E2874">
        <v>6258</v>
      </c>
      <c r="F2874">
        <v>10815</v>
      </c>
    </row>
    <row r="2875" spans="1:6">
      <c r="A2875" s="105">
        <v>33025006130000</v>
      </c>
      <c r="B2875">
        <v>2012</v>
      </c>
      <c r="C2875">
        <v>11724</v>
      </c>
      <c r="D2875">
        <v>17404</v>
      </c>
      <c r="E2875">
        <v>7728</v>
      </c>
      <c r="F2875">
        <v>17705</v>
      </c>
    </row>
    <row r="2876" spans="1:6">
      <c r="A2876" s="105">
        <v>33025006140000</v>
      </c>
      <c r="B2876">
        <v>2012</v>
      </c>
      <c r="C2876">
        <v>7012</v>
      </c>
      <c r="D2876">
        <v>14606</v>
      </c>
      <c r="E2876">
        <v>730</v>
      </c>
      <c r="F2876">
        <v>17740</v>
      </c>
    </row>
    <row r="2877" spans="1:6">
      <c r="A2877" s="105">
        <v>33025006150000</v>
      </c>
      <c r="B2877">
        <v>2012</v>
      </c>
      <c r="C2877">
        <v>1640</v>
      </c>
      <c r="D2877">
        <v>3833</v>
      </c>
      <c r="E2877">
        <v>1729</v>
      </c>
      <c r="F2877">
        <v>19224</v>
      </c>
    </row>
    <row r="2878" spans="1:6">
      <c r="A2878" s="105">
        <v>33025006160000</v>
      </c>
      <c r="B2878">
        <v>2012</v>
      </c>
      <c r="C2878">
        <v>1420</v>
      </c>
      <c r="D2878">
        <v>4392</v>
      </c>
      <c r="E2878">
        <v>5989</v>
      </c>
      <c r="F2878">
        <v>9555</v>
      </c>
    </row>
    <row r="2879" spans="1:6">
      <c r="A2879" s="105">
        <v>33025006170000</v>
      </c>
      <c r="B2879">
        <v>2012</v>
      </c>
      <c r="C2879">
        <v>18509</v>
      </c>
      <c r="D2879">
        <v>24045</v>
      </c>
      <c r="E2879">
        <v>8491</v>
      </c>
      <c r="F2879">
        <v>17720</v>
      </c>
    </row>
    <row r="2880" spans="1:6">
      <c r="A2880" s="105">
        <v>33025006180000</v>
      </c>
      <c r="B2880">
        <v>2012</v>
      </c>
      <c r="C2880">
        <v>13151</v>
      </c>
      <c r="D2880">
        <v>14948</v>
      </c>
      <c r="E2880">
        <v>2805</v>
      </c>
      <c r="F2880">
        <v>21070</v>
      </c>
    </row>
    <row r="2881" spans="1:6">
      <c r="A2881" s="105">
        <v>33025006200000</v>
      </c>
      <c r="B2881">
        <v>2012</v>
      </c>
      <c r="C2881">
        <v>6067</v>
      </c>
      <c r="D2881">
        <v>8568</v>
      </c>
      <c r="E2881">
        <v>4020</v>
      </c>
      <c r="F2881">
        <v>15985</v>
      </c>
    </row>
    <row r="2882" spans="1:6">
      <c r="A2882" s="105">
        <v>33025006210000</v>
      </c>
      <c r="B2882">
        <v>2012</v>
      </c>
      <c r="C2882">
        <v>4722</v>
      </c>
      <c r="D2882">
        <v>6898</v>
      </c>
      <c r="E2882">
        <v>4357</v>
      </c>
      <c r="F2882">
        <v>15902</v>
      </c>
    </row>
    <row r="2883" spans="1:6">
      <c r="A2883" s="105">
        <v>33025006220000</v>
      </c>
      <c r="B2883">
        <v>2012</v>
      </c>
      <c r="C2883">
        <v>7554</v>
      </c>
      <c r="D2883">
        <v>10240</v>
      </c>
      <c r="E2883">
        <v>2173</v>
      </c>
      <c r="F2883">
        <v>17702</v>
      </c>
    </row>
    <row r="2884" spans="1:6">
      <c r="A2884" s="105">
        <v>33025006230000</v>
      </c>
      <c r="B2884">
        <v>2012</v>
      </c>
      <c r="C2884">
        <v>8117</v>
      </c>
      <c r="D2884">
        <v>11180</v>
      </c>
      <c r="E2884">
        <v>12858</v>
      </c>
      <c r="F2884">
        <v>9705</v>
      </c>
    </row>
    <row r="2885" spans="1:6">
      <c r="A2885" s="105">
        <v>33025006240000</v>
      </c>
      <c r="B2885">
        <v>2012</v>
      </c>
      <c r="C2885">
        <v>668</v>
      </c>
      <c r="D2885">
        <v>609</v>
      </c>
      <c r="E2885">
        <v>15263</v>
      </c>
      <c r="F2885">
        <v>9803</v>
      </c>
    </row>
    <row r="2886" spans="1:6">
      <c r="A2886" s="105">
        <v>33025006250000</v>
      </c>
      <c r="B2886">
        <v>2012</v>
      </c>
      <c r="C2886">
        <v>7005</v>
      </c>
      <c r="D2886">
        <v>5616</v>
      </c>
      <c r="E2886">
        <v>1326</v>
      </c>
      <c r="F2886">
        <v>17946</v>
      </c>
    </row>
    <row r="2887" spans="1:6">
      <c r="A2887" s="105">
        <v>33025006260000</v>
      </c>
      <c r="B2887">
        <v>2012</v>
      </c>
      <c r="C2887">
        <v>11732</v>
      </c>
      <c r="D2887">
        <v>12709</v>
      </c>
      <c r="E2887">
        <v>2933</v>
      </c>
      <c r="F2887">
        <v>17951</v>
      </c>
    </row>
    <row r="2888" spans="1:6">
      <c r="A2888" s="105">
        <v>33025006290000</v>
      </c>
      <c r="B2888">
        <v>2012</v>
      </c>
      <c r="C2888">
        <v>17233</v>
      </c>
      <c r="D2888">
        <v>15199</v>
      </c>
      <c r="E2888">
        <v>2383</v>
      </c>
      <c r="F2888">
        <v>19255</v>
      </c>
    </row>
    <row r="2889" spans="1:6">
      <c r="A2889" s="105">
        <v>33025006300000</v>
      </c>
      <c r="B2889">
        <v>2012</v>
      </c>
      <c r="C2889">
        <v>8533</v>
      </c>
      <c r="D2889">
        <v>13591</v>
      </c>
      <c r="E2889">
        <v>1661</v>
      </c>
      <c r="F2889">
        <v>20440</v>
      </c>
    </row>
    <row r="2890" spans="1:6">
      <c r="A2890" s="105">
        <v>33025006310000</v>
      </c>
      <c r="B2890">
        <v>2012</v>
      </c>
      <c r="C2890">
        <v>8095</v>
      </c>
      <c r="D2890">
        <v>14101</v>
      </c>
      <c r="E2890">
        <v>2542</v>
      </c>
      <c r="F2890">
        <v>20620</v>
      </c>
    </row>
    <row r="2891" spans="1:6">
      <c r="A2891" s="105">
        <v>33025006320000</v>
      </c>
      <c r="B2891">
        <v>2012</v>
      </c>
      <c r="C2891">
        <v>20609</v>
      </c>
      <c r="D2891">
        <v>24439</v>
      </c>
      <c r="E2891">
        <v>1962</v>
      </c>
      <c r="F2891">
        <v>20905</v>
      </c>
    </row>
    <row r="2892" spans="1:6">
      <c r="A2892" s="105">
        <v>33025006330000</v>
      </c>
      <c r="B2892">
        <v>2012</v>
      </c>
      <c r="C2892">
        <v>8545</v>
      </c>
      <c r="D2892">
        <v>12734</v>
      </c>
      <c r="E2892">
        <v>2180</v>
      </c>
      <c r="F2892">
        <v>19917</v>
      </c>
    </row>
    <row r="2893" spans="1:6">
      <c r="A2893" s="105">
        <v>33025006340000</v>
      </c>
      <c r="B2893">
        <v>2012</v>
      </c>
      <c r="C2893">
        <v>22726</v>
      </c>
      <c r="D2893">
        <v>22958</v>
      </c>
      <c r="E2893">
        <v>4880</v>
      </c>
      <c r="F2893">
        <v>20397</v>
      </c>
    </row>
    <row r="2894" spans="1:6">
      <c r="A2894" s="105">
        <v>33025006360000</v>
      </c>
      <c r="B2894">
        <v>2012</v>
      </c>
      <c r="C2894">
        <v>0</v>
      </c>
      <c r="D2894">
        <v>0</v>
      </c>
      <c r="E2894">
        <v>0</v>
      </c>
      <c r="F2894">
        <v>19798</v>
      </c>
    </row>
    <row r="2895" spans="1:6">
      <c r="A2895" s="105">
        <v>33025006370000</v>
      </c>
      <c r="B2895">
        <v>2012</v>
      </c>
      <c r="C2895">
        <v>6971</v>
      </c>
      <c r="D2895">
        <v>10682</v>
      </c>
      <c r="E2895">
        <v>6184</v>
      </c>
      <c r="F2895">
        <v>15481</v>
      </c>
    </row>
    <row r="2896" spans="1:6">
      <c r="A2896" s="105">
        <v>33025006380000</v>
      </c>
      <c r="B2896">
        <v>2012</v>
      </c>
      <c r="C2896">
        <v>8166</v>
      </c>
      <c r="D2896">
        <v>5878</v>
      </c>
      <c r="E2896">
        <v>1150</v>
      </c>
      <c r="F2896">
        <v>20805</v>
      </c>
    </row>
    <row r="2897" spans="1:6">
      <c r="A2897" s="105">
        <v>33025006390000</v>
      </c>
      <c r="B2897">
        <v>2012</v>
      </c>
      <c r="C2897">
        <v>2865</v>
      </c>
      <c r="D2897">
        <v>2934</v>
      </c>
      <c r="E2897">
        <v>1727</v>
      </c>
      <c r="F2897">
        <v>17728</v>
      </c>
    </row>
    <row r="2898" spans="1:6">
      <c r="A2898" s="105">
        <v>33025006400000</v>
      </c>
      <c r="B2898">
        <v>2012</v>
      </c>
      <c r="C2898">
        <v>9721</v>
      </c>
      <c r="D2898">
        <v>20219</v>
      </c>
      <c r="E2898">
        <v>2856</v>
      </c>
      <c r="F2898">
        <v>21726</v>
      </c>
    </row>
    <row r="2899" spans="1:6">
      <c r="A2899" s="105">
        <v>33025006410000</v>
      </c>
      <c r="B2899">
        <v>2012</v>
      </c>
      <c r="C2899">
        <v>14391</v>
      </c>
      <c r="D2899">
        <v>17784</v>
      </c>
      <c r="E2899">
        <v>2513</v>
      </c>
      <c r="F2899">
        <v>20550</v>
      </c>
    </row>
    <row r="2900" spans="1:6">
      <c r="A2900" s="105">
        <v>33025006420000</v>
      </c>
      <c r="B2900">
        <v>2012</v>
      </c>
      <c r="C2900">
        <v>8460</v>
      </c>
      <c r="D2900">
        <v>14492</v>
      </c>
      <c r="E2900">
        <v>4966</v>
      </c>
      <c r="F2900">
        <v>19430</v>
      </c>
    </row>
    <row r="2901" spans="1:6">
      <c r="A2901" s="105">
        <v>33025006440000</v>
      </c>
      <c r="B2901">
        <v>2012</v>
      </c>
      <c r="C2901">
        <v>27172</v>
      </c>
      <c r="D2901">
        <v>30908</v>
      </c>
      <c r="E2901">
        <v>12594</v>
      </c>
      <c r="F2901">
        <v>20365</v>
      </c>
    </row>
    <row r="2902" spans="1:6">
      <c r="A2902" s="105">
        <v>33025006450000</v>
      </c>
      <c r="B2902">
        <v>2012</v>
      </c>
      <c r="C2902">
        <v>31430</v>
      </c>
      <c r="D2902">
        <v>35576</v>
      </c>
      <c r="E2902">
        <v>7533</v>
      </c>
      <c r="F2902">
        <v>20012</v>
      </c>
    </row>
    <row r="2903" spans="1:6">
      <c r="A2903" s="105">
        <v>33025006460000</v>
      </c>
      <c r="B2903">
        <v>2012</v>
      </c>
      <c r="C2903">
        <v>11044</v>
      </c>
      <c r="D2903">
        <v>11318</v>
      </c>
      <c r="E2903">
        <v>4247</v>
      </c>
      <c r="F2903">
        <v>20212</v>
      </c>
    </row>
    <row r="2904" spans="1:6">
      <c r="A2904" s="105">
        <v>33025006470000</v>
      </c>
      <c r="B2904">
        <v>2012</v>
      </c>
      <c r="C2904">
        <v>5748</v>
      </c>
      <c r="D2904">
        <v>18323</v>
      </c>
      <c r="E2904">
        <v>5660</v>
      </c>
      <c r="F2904">
        <v>19840</v>
      </c>
    </row>
    <row r="2905" spans="1:6">
      <c r="A2905" s="105">
        <v>33025006480000</v>
      </c>
      <c r="B2905">
        <v>2012</v>
      </c>
      <c r="C2905">
        <v>11247</v>
      </c>
      <c r="D2905">
        <v>16793</v>
      </c>
      <c r="E2905">
        <v>3118</v>
      </c>
      <c r="F2905">
        <v>19862</v>
      </c>
    </row>
    <row r="2906" spans="1:6">
      <c r="A2906" s="105">
        <v>33025006490000</v>
      </c>
      <c r="B2906">
        <v>2012</v>
      </c>
      <c r="C2906">
        <v>19210</v>
      </c>
      <c r="D2906">
        <v>15967</v>
      </c>
      <c r="E2906">
        <v>3354</v>
      </c>
      <c r="F2906">
        <v>19198</v>
      </c>
    </row>
    <row r="2907" spans="1:6">
      <c r="A2907" s="105">
        <v>33025006500000</v>
      </c>
      <c r="B2907">
        <v>2012</v>
      </c>
      <c r="C2907">
        <v>10936</v>
      </c>
      <c r="D2907">
        <v>14608</v>
      </c>
      <c r="E2907">
        <v>3417</v>
      </c>
      <c r="F2907">
        <v>19744</v>
      </c>
    </row>
    <row r="2908" spans="1:6">
      <c r="A2908" s="105">
        <v>33025006530000</v>
      </c>
      <c r="B2908">
        <v>2012</v>
      </c>
      <c r="C2908">
        <v>3785</v>
      </c>
      <c r="D2908">
        <v>5724</v>
      </c>
      <c r="E2908">
        <v>3108</v>
      </c>
      <c r="F2908">
        <v>19209</v>
      </c>
    </row>
    <row r="2909" spans="1:6">
      <c r="A2909" s="105">
        <v>33025006540000</v>
      </c>
      <c r="B2909">
        <v>2012</v>
      </c>
      <c r="C2909">
        <v>7414</v>
      </c>
      <c r="D2909">
        <v>14373</v>
      </c>
      <c r="E2909">
        <v>2789</v>
      </c>
      <c r="F2909">
        <v>18327</v>
      </c>
    </row>
    <row r="2910" spans="1:6">
      <c r="A2910" s="105">
        <v>33025006550000</v>
      </c>
      <c r="B2910">
        <v>2012</v>
      </c>
      <c r="C2910">
        <v>6934</v>
      </c>
      <c r="D2910">
        <v>10933</v>
      </c>
      <c r="E2910">
        <v>3114</v>
      </c>
      <c r="F2910">
        <v>19320</v>
      </c>
    </row>
    <row r="2911" spans="1:6">
      <c r="A2911" s="105">
        <v>33025006560000</v>
      </c>
      <c r="B2911">
        <v>2012</v>
      </c>
      <c r="C2911">
        <v>8604</v>
      </c>
      <c r="D2911">
        <v>15193</v>
      </c>
      <c r="E2911">
        <v>3704</v>
      </c>
      <c r="F2911">
        <v>19780</v>
      </c>
    </row>
    <row r="2912" spans="1:6">
      <c r="A2912" s="105">
        <v>33025006570000</v>
      </c>
      <c r="B2912">
        <v>2012</v>
      </c>
      <c r="C2912">
        <v>7757</v>
      </c>
      <c r="D2912">
        <v>14246</v>
      </c>
      <c r="E2912">
        <v>18883</v>
      </c>
      <c r="F2912">
        <v>19608</v>
      </c>
    </row>
    <row r="2913" spans="1:6">
      <c r="A2913" s="105">
        <v>33025006580000</v>
      </c>
      <c r="B2913">
        <v>2012</v>
      </c>
      <c r="C2913">
        <v>14995</v>
      </c>
      <c r="D2913">
        <v>18364</v>
      </c>
      <c r="E2913">
        <v>2985</v>
      </c>
      <c r="F2913">
        <v>20463</v>
      </c>
    </row>
    <row r="2914" spans="1:6">
      <c r="A2914" s="105">
        <v>33025006600000</v>
      </c>
      <c r="B2914">
        <v>2012</v>
      </c>
      <c r="C2914">
        <v>34606</v>
      </c>
      <c r="D2914">
        <v>47691</v>
      </c>
      <c r="E2914">
        <v>23223</v>
      </c>
      <c r="F2914">
        <v>20186</v>
      </c>
    </row>
    <row r="2915" spans="1:6">
      <c r="A2915" s="105">
        <v>33025006620000</v>
      </c>
      <c r="B2915">
        <v>2012</v>
      </c>
      <c r="C2915">
        <v>16357</v>
      </c>
      <c r="D2915">
        <v>34202</v>
      </c>
      <c r="E2915">
        <v>18921</v>
      </c>
      <c r="F2915">
        <v>19970</v>
      </c>
    </row>
    <row r="2916" spans="1:6">
      <c r="A2916" s="105">
        <v>33025006630000</v>
      </c>
      <c r="B2916">
        <v>2012</v>
      </c>
      <c r="C2916">
        <v>5627</v>
      </c>
      <c r="D2916">
        <v>10632</v>
      </c>
      <c r="E2916">
        <v>3908</v>
      </c>
      <c r="F2916">
        <v>16480</v>
      </c>
    </row>
    <row r="2917" spans="1:6">
      <c r="A2917" s="105">
        <v>33025006640000</v>
      </c>
      <c r="B2917">
        <v>2012</v>
      </c>
      <c r="C2917">
        <v>4962</v>
      </c>
      <c r="D2917">
        <v>9980</v>
      </c>
      <c r="E2917">
        <v>5451</v>
      </c>
      <c r="F2917">
        <v>16500</v>
      </c>
    </row>
    <row r="2918" spans="1:6">
      <c r="A2918" s="105">
        <v>33025006660000</v>
      </c>
      <c r="B2918">
        <v>2012</v>
      </c>
      <c r="C2918">
        <v>3131</v>
      </c>
      <c r="D2918">
        <v>2619</v>
      </c>
      <c r="E2918">
        <v>892</v>
      </c>
      <c r="F2918">
        <v>19556</v>
      </c>
    </row>
    <row r="2919" spans="1:6">
      <c r="A2919" s="105">
        <v>33025006670000</v>
      </c>
      <c r="B2919">
        <v>2012</v>
      </c>
      <c r="C2919">
        <v>21171</v>
      </c>
      <c r="D2919">
        <v>15717</v>
      </c>
      <c r="E2919">
        <v>3302</v>
      </c>
      <c r="F2919">
        <v>16069</v>
      </c>
    </row>
    <row r="2920" spans="1:6">
      <c r="A2920" s="105">
        <v>33025006680000</v>
      </c>
      <c r="B2920">
        <v>2012</v>
      </c>
      <c r="C2920">
        <v>14048</v>
      </c>
      <c r="D2920">
        <v>13013</v>
      </c>
      <c r="E2920">
        <v>2233</v>
      </c>
      <c r="F2920">
        <v>20819</v>
      </c>
    </row>
    <row r="2921" spans="1:6">
      <c r="A2921" s="105">
        <v>33025006690000</v>
      </c>
      <c r="B2921">
        <v>2012</v>
      </c>
      <c r="C2921">
        <v>15708</v>
      </c>
      <c r="D2921">
        <v>23016</v>
      </c>
      <c r="E2921">
        <v>1588</v>
      </c>
      <c r="F2921">
        <v>20540</v>
      </c>
    </row>
    <row r="2922" spans="1:6">
      <c r="A2922" s="105">
        <v>33025006710000</v>
      </c>
      <c r="B2922">
        <v>2012</v>
      </c>
      <c r="C2922">
        <v>13172</v>
      </c>
      <c r="D2922">
        <v>12452</v>
      </c>
      <c r="E2922">
        <v>1887</v>
      </c>
      <c r="F2922">
        <v>19416</v>
      </c>
    </row>
    <row r="2923" spans="1:6">
      <c r="A2923" s="105">
        <v>33025006720000</v>
      </c>
      <c r="B2923">
        <v>2012</v>
      </c>
      <c r="C2923">
        <v>42444</v>
      </c>
      <c r="D2923">
        <v>43825</v>
      </c>
      <c r="E2923">
        <v>19347</v>
      </c>
      <c r="F2923">
        <v>20270</v>
      </c>
    </row>
    <row r="2924" spans="1:6">
      <c r="A2924" s="105">
        <v>33025006730000</v>
      </c>
      <c r="B2924">
        <v>2012</v>
      </c>
      <c r="C2924">
        <v>15250</v>
      </c>
      <c r="D2924">
        <v>36818</v>
      </c>
      <c r="E2924">
        <v>30901</v>
      </c>
      <c r="F2924">
        <v>19341</v>
      </c>
    </row>
    <row r="2925" spans="1:6">
      <c r="A2925" s="105">
        <v>33025006750000</v>
      </c>
      <c r="B2925">
        <v>2012</v>
      </c>
      <c r="C2925">
        <v>8687</v>
      </c>
      <c r="D2925">
        <v>12848</v>
      </c>
      <c r="E2925">
        <v>2757</v>
      </c>
      <c r="F2925">
        <v>19675</v>
      </c>
    </row>
    <row r="2926" spans="1:6">
      <c r="A2926" s="105">
        <v>33025006760000</v>
      </c>
      <c r="B2926">
        <v>2012</v>
      </c>
      <c r="C2926">
        <v>20175</v>
      </c>
      <c r="D2926">
        <v>19295</v>
      </c>
      <c r="E2926">
        <v>2393</v>
      </c>
      <c r="F2926">
        <v>17730</v>
      </c>
    </row>
    <row r="2927" spans="1:6">
      <c r="A2927" s="105">
        <v>33025006770000</v>
      </c>
      <c r="B2927">
        <v>2012</v>
      </c>
      <c r="C2927">
        <v>4481</v>
      </c>
      <c r="D2927">
        <v>5674</v>
      </c>
      <c r="E2927">
        <v>3361</v>
      </c>
      <c r="F2927">
        <v>20263</v>
      </c>
    </row>
    <row r="2928" spans="1:6">
      <c r="A2928" s="105">
        <v>33025006780000</v>
      </c>
      <c r="B2928">
        <v>2012</v>
      </c>
      <c r="C2928">
        <v>7956</v>
      </c>
      <c r="D2928">
        <v>13831</v>
      </c>
      <c r="E2928">
        <v>4099</v>
      </c>
      <c r="F2928">
        <v>20545</v>
      </c>
    </row>
    <row r="2929" spans="1:6">
      <c r="A2929" s="105">
        <v>33025006790000</v>
      </c>
      <c r="B2929">
        <v>2012</v>
      </c>
      <c r="C2929">
        <v>9701</v>
      </c>
      <c r="D2929">
        <v>15598</v>
      </c>
      <c r="E2929">
        <v>3633</v>
      </c>
      <c r="F2929">
        <v>20025</v>
      </c>
    </row>
    <row r="2930" spans="1:6">
      <c r="A2930" s="105">
        <v>33025006800000</v>
      </c>
      <c r="B2930">
        <v>2012</v>
      </c>
      <c r="C2930">
        <v>11748</v>
      </c>
      <c r="D2930">
        <v>18820</v>
      </c>
      <c r="E2930">
        <v>4745</v>
      </c>
      <c r="F2930">
        <v>20418</v>
      </c>
    </row>
    <row r="2931" spans="1:6">
      <c r="A2931" s="105">
        <v>33025006810000</v>
      </c>
      <c r="B2931">
        <v>2012</v>
      </c>
      <c r="C2931">
        <v>11044</v>
      </c>
      <c r="D2931">
        <v>13732</v>
      </c>
      <c r="E2931">
        <v>3896</v>
      </c>
      <c r="F2931">
        <v>20207</v>
      </c>
    </row>
    <row r="2932" spans="1:6">
      <c r="A2932" s="105">
        <v>33025006830000</v>
      </c>
      <c r="B2932">
        <v>2012</v>
      </c>
      <c r="C2932">
        <v>7961</v>
      </c>
      <c r="D2932">
        <v>11305</v>
      </c>
      <c r="E2932">
        <v>2739</v>
      </c>
      <c r="F2932">
        <v>19770</v>
      </c>
    </row>
    <row r="2933" spans="1:6">
      <c r="A2933" s="105">
        <v>33025006840000</v>
      </c>
      <c r="B2933">
        <v>2012</v>
      </c>
      <c r="C2933">
        <v>11944</v>
      </c>
      <c r="D2933">
        <v>14669</v>
      </c>
      <c r="E2933">
        <v>3852</v>
      </c>
      <c r="F2933">
        <v>19908</v>
      </c>
    </row>
    <row r="2934" spans="1:6">
      <c r="A2934" s="105">
        <v>33025006850000</v>
      </c>
      <c r="B2934">
        <v>2012</v>
      </c>
      <c r="C2934">
        <v>11976</v>
      </c>
      <c r="D2934">
        <v>25723</v>
      </c>
      <c r="E2934">
        <v>3415</v>
      </c>
      <c r="F2934">
        <v>19720</v>
      </c>
    </row>
    <row r="2935" spans="1:6">
      <c r="A2935" s="105">
        <v>33025006860000</v>
      </c>
      <c r="B2935">
        <v>2012</v>
      </c>
      <c r="C2935">
        <v>7845</v>
      </c>
      <c r="D2935">
        <v>9938</v>
      </c>
      <c r="E2935">
        <v>2721</v>
      </c>
      <c r="F2935">
        <v>20138</v>
      </c>
    </row>
    <row r="2936" spans="1:6">
      <c r="A2936" s="105">
        <v>33025006870000</v>
      </c>
      <c r="B2936">
        <v>2012</v>
      </c>
      <c r="C2936">
        <v>8883</v>
      </c>
      <c r="D2936">
        <v>9682</v>
      </c>
      <c r="E2936">
        <v>2163</v>
      </c>
      <c r="F2936">
        <v>19214</v>
      </c>
    </row>
    <row r="2937" spans="1:6">
      <c r="A2937" s="105">
        <v>33025006880000</v>
      </c>
      <c r="B2937">
        <v>2012</v>
      </c>
      <c r="C2937">
        <v>6193</v>
      </c>
      <c r="D2937">
        <v>9019</v>
      </c>
      <c r="E2937">
        <v>1723</v>
      </c>
      <c r="F2937">
        <v>20059</v>
      </c>
    </row>
    <row r="2938" spans="1:6">
      <c r="A2938" s="105">
        <v>33025006890000</v>
      </c>
      <c r="B2938">
        <v>2012</v>
      </c>
      <c r="C2938">
        <v>11114</v>
      </c>
      <c r="D2938">
        <v>16745</v>
      </c>
      <c r="E2938">
        <v>2514</v>
      </c>
      <c r="F2938">
        <v>20420</v>
      </c>
    </row>
    <row r="2939" spans="1:6">
      <c r="A2939" s="105">
        <v>33025006900000</v>
      </c>
      <c r="B2939">
        <v>2012</v>
      </c>
      <c r="C2939">
        <v>27008</v>
      </c>
      <c r="D2939">
        <v>20044</v>
      </c>
      <c r="E2939">
        <v>2512</v>
      </c>
      <c r="F2939">
        <v>20100</v>
      </c>
    </row>
    <row r="2940" spans="1:6">
      <c r="A2940" s="105">
        <v>33025006910000</v>
      </c>
      <c r="B2940">
        <v>2012</v>
      </c>
      <c r="C2940">
        <v>1483</v>
      </c>
      <c r="D2940">
        <v>5124</v>
      </c>
      <c r="E2940">
        <v>711</v>
      </c>
      <c r="F2940">
        <v>15490</v>
      </c>
    </row>
    <row r="2941" spans="1:6">
      <c r="A2941" s="105">
        <v>33025006920000</v>
      </c>
      <c r="B2941">
        <v>2012</v>
      </c>
      <c r="C2941">
        <v>7815</v>
      </c>
      <c r="D2941">
        <v>10746</v>
      </c>
      <c r="E2941">
        <v>2607</v>
      </c>
      <c r="F2941">
        <v>19280</v>
      </c>
    </row>
    <row r="2942" spans="1:6">
      <c r="A2942" s="105">
        <v>33025006930000</v>
      </c>
      <c r="B2942">
        <v>2012</v>
      </c>
      <c r="C2942">
        <v>7651</v>
      </c>
      <c r="D2942">
        <v>15059</v>
      </c>
      <c r="E2942">
        <v>7379</v>
      </c>
      <c r="F2942">
        <v>19860</v>
      </c>
    </row>
    <row r="2943" spans="1:6">
      <c r="A2943" s="105">
        <v>33025006940000</v>
      </c>
      <c r="B2943">
        <v>2012</v>
      </c>
      <c r="C2943">
        <v>13202</v>
      </c>
      <c r="D2943">
        <v>17015</v>
      </c>
      <c r="E2943">
        <v>4040</v>
      </c>
      <c r="F2943">
        <v>20874</v>
      </c>
    </row>
    <row r="2944" spans="1:6">
      <c r="A2944" s="105">
        <v>33025006950000</v>
      </c>
      <c r="B2944">
        <v>2012</v>
      </c>
      <c r="C2944">
        <v>8914</v>
      </c>
      <c r="D2944">
        <v>11593</v>
      </c>
      <c r="E2944">
        <v>2373</v>
      </c>
      <c r="F2944">
        <v>18613</v>
      </c>
    </row>
    <row r="2945" spans="1:6">
      <c r="A2945" s="105">
        <v>33025006960000</v>
      </c>
      <c r="B2945">
        <v>2012</v>
      </c>
      <c r="C2945">
        <v>6868</v>
      </c>
      <c r="D2945">
        <v>11775</v>
      </c>
      <c r="E2945">
        <v>7584</v>
      </c>
      <c r="F2945">
        <v>20455</v>
      </c>
    </row>
    <row r="2946" spans="1:6">
      <c r="A2946" s="105">
        <v>33025006970000</v>
      </c>
      <c r="B2946">
        <v>2012</v>
      </c>
      <c r="C2946">
        <v>12845</v>
      </c>
      <c r="D2946">
        <v>20250</v>
      </c>
      <c r="E2946">
        <v>4667</v>
      </c>
      <c r="F2946">
        <v>19520</v>
      </c>
    </row>
    <row r="2947" spans="1:6">
      <c r="A2947" s="105">
        <v>33025006980000</v>
      </c>
      <c r="B2947">
        <v>2012</v>
      </c>
      <c r="C2947">
        <v>6553</v>
      </c>
      <c r="D2947">
        <v>11158</v>
      </c>
      <c r="E2947">
        <v>2842</v>
      </c>
      <c r="F2947">
        <v>19491</v>
      </c>
    </row>
    <row r="2948" spans="1:6">
      <c r="A2948" s="105">
        <v>33025006990000</v>
      </c>
      <c r="B2948">
        <v>2012</v>
      </c>
      <c r="C2948">
        <v>8544</v>
      </c>
      <c r="D2948">
        <v>17371</v>
      </c>
      <c r="E2948">
        <v>5496</v>
      </c>
      <c r="F2948">
        <v>19668</v>
      </c>
    </row>
    <row r="2949" spans="1:6">
      <c r="A2949" s="105">
        <v>33025007000000</v>
      </c>
      <c r="B2949">
        <v>2012</v>
      </c>
      <c r="C2949">
        <v>7272</v>
      </c>
      <c r="D2949">
        <v>13603</v>
      </c>
      <c r="E2949">
        <v>3235</v>
      </c>
      <c r="F2949">
        <v>19850</v>
      </c>
    </row>
    <row r="2950" spans="1:6">
      <c r="A2950" s="105">
        <v>33025007010000</v>
      </c>
      <c r="B2950">
        <v>2012</v>
      </c>
      <c r="C2950">
        <v>336</v>
      </c>
      <c r="D2950">
        <v>5035</v>
      </c>
      <c r="E2950">
        <v>37960</v>
      </c>
      <c r="F2950">
        <v>11864</v>
      </c>
    </row>
    <row r="2951" spans="1:6">
      <c r="A2951" s="105">
        <v>33025007020000</v>
      </c>
      <c r="B2951">
        <v>2012</v>
      </c>
      <c r="C2951">
        <v>5575</v>
      </c>
      <c r="D2951">
        <v>9684</v>
      </c>
      <c r="E2951">
        <v>2542</v>
      </c>
      <c r="F2951">
        <v>19482</v>
      </c>
    </row>
    <row r="2952" spans="1:6">
      <c r="A2952" s="105">
        <v>33025007030000</v>
      </c>
      <c r="B2952">
        <v>2012</v>
      </c>
      <c r="C2952">
        <v>9990</v>
      </c>
      <c r="D2952">
        <v>17413</v>
      </c>
      <c r="E2952">
        <v>3576</v>
      </c>
      <c r="F2952">
        <v>19675</v>
      </c>
    </row>
    <row r="2953" spans="1:6">
      <c r="A2953" s="105">
        <v>33025007040000</v>
      </c>
      <c r="B2953">
        <v>2012</v>
      </c>
      <c r="C2953">
        <v>2944</v>
      </c>
      <c r="D2953">
        <v>4824</v>
      </c>
      <c r="E2953">
        <v>3764</v>
      </c>
      <c r="F2953">
        <v>19575</v>
      </c>
    </row>
    <row r="2954" spans="1:6">
      <c r="A2954" s="105">
        <v>33025007050000</v>
      </c>
      <c r="B2954">
        <v>2012</v>
      </c>
      <c r="C2954">
        <v>9325</v>
      </c>
      <c r="D2954">
        <v>18756</v>
      </c>
      <c r="E2954">
        <v>6535</v>
      </c>
      <c r="F2954">
        <v>20091</v>
      </c>
    </row>
    <row r="2955" spans="1:6">
      <c r="A2955" s="105">
        <v>33025007060000</v>
      </c>
      <c r="B2955">
        <v>2012</v>
      </c>
      <c r="C2955">
        <v>6</v>
      </c>
      <c r="D2955">
        <v>0</v>
      </c>
      <c r="E2955">
        <v>0</v>
      </c>
      <c r="F2955">
        <v>19970</v>
      </c>
    </row>
    <row r="2956" spans="1:6">
      <c r="A2956" s="105">
        <v>33025007070000</v>
      </c>
      <c r="B2956">
        <v>2012</v>
      </c>
      <c r="C2956">
        <v>45177</v>
      </c>
      <c r="D2956">
        <v>47999</v>
      </c>
      <c r="E2956">
        <v>6304</v>
      </c>
      <c r="F2956">
        <v>20335</v>
      </c>
    </row>
    <row r="2957" spans="1:6">
      <c r="A2957" s="105">
        <v>33025007080000</v>
      </c>
      <c r="B2957">
        <v>2012</v>
      </c>
      <c r="C2957">
        <v>1306</v>
      </c>
      <c r="D2957">
        <v>3010</v>
      </c>
      <c r="E2957">
        <v>9199</v>
      </c>
      <c r="F2957">
        <v>9700</v>
      </c>
    </row>
    <row r="2958" spans="1:6">
      <c r="A2958" s="105">
        <v>33025007090000</v>
      </c>
      <c r="B2958">
        <v>2012</v>
      </c>
      <c r="C2958">
        <v>4713</v>
      </c>
      <c r="D2958">
        <v>11717</v>
      </c>
      <c r="E2958">
        <v>2831</v>
      </c>
      <c r="F2958">
        <v>20032</v>
      </c>
    </row>
    <row r="2959" spans="1:6">
      <c r="A2959" s="105">
        <v>33025007100000</v>
      </c>
      <c r="B2959">
        <v>2012</v>
      </c>
      <c r="C2959">
        <v>14099</v>
      </c>
      <c r="D2959">
        <v>18736</v>
      </c>
      <c r="E2959">
        <v>3064</v>
      </c>
      <c r="F2959">
        <v>20065</v>
      </c>
    </row>
    <row r="2960" spans="1:6">
      <c r="A2960" s="105">
        <v>33025007110000</v>
      </c>
      <c r="B2960">
        <v>2012</v>
      </c>
      <c r="C2960">
        <v>6443</v>
      </c>
      <c r="D2960">
        <v>9780</v>
      </c>
      <c r="E2960">
        <v>2858</v>
      </c>
      <c r="F2960">
        <v>20389</v>
      </c>
    </row>
    <row r="2961" spans="1:6">
      <c r="A2961" s="105">
        <v>33025007120000</v>
      </c>
      <c r="B2961">
        <v>2012</v>
      </c>
      <c r="C2961">
        <v>15137</v>
      </c>
      <c r="D2961">
        <v>17922</v>
      </c>
      <c r="E2961">
        <v>3694</v>
      </c>
      <c r="F2961">
        <v>20195</v>
      </c>
    </row>
    <row r="2962" spans="1:6">
      <c r="A2962" s="105">
        <v>33025007130000</v>
      </c>
      <c r="B2962">
        <v>2012</v>
      </c>
      <c r="C2962">
        <v>8005</v>
      </c>
      <c r="D2962">
        <v>10805</v>
      </c>
      <c r="E2962">
        <v>57910</v>
      </c>
      <c r="F2962">
        <v>19800</v>
      </c>
    </row>
    <row r="2963" spans="1:6">
      <c r="A2963" s="105">
        <v>33025007140000</v>
      </c>
      <c r="B2963">
        <v>2012</v>
      </c>
      <c r="C2963">
        <v>5868</v>
      </c>
      <c r="D2963">
        <v>15925</v>
      </c>
      <c r="E2963">
        <v>4547</v>
      </c>
      <c r="F2963">
        <v>15539</v>
      </c>
    </row>
    <row r="2964" spans="1:6">
      <c r="A2964" s="105">
        <v>33025007150000</v>
      </c>
      <c r="B2964">
        <v>2012</v>
      </c>
      <c r="C2964">
        <v>4280</v>
      </c>
      <c r="D2964">
        <v>11605</v>
      </c>
      <c r="E2964">
        <v>4508</v>
      </c>
      <c r="F2964">
        <v>19864</v>
      </c>
    </row>
    <row r="2965" spans="1:6">
      <c r="A2965" s="105">
        <v>33025007160000</v>
      </c>
      <c r="B2965">
        <v>2012</v>
      </c>
      <c r="C2965">
        <v>13052</v>
      </c>
      <c r="D2965">
        <v>15940</v>
      </c>
      <c r="E2965">
        <v>9941</v>
      </c>
      <c r="F2965">
        <v>15365</v>
      </c>
    </row>
    <row r="2966" spans="1:6">
      <c r="A2966" s="105">
        <v>33025007170000</v>
      </c>
      <c r="B2966">
        <v>2012</v>
      </c>
      <c r="C2966">
        <v>17861</v>
      </c>
      <c r="D2966">
        <v>41659</v>
      </c>
      <c r="E2966">
        <v>34438</v>
      </c>
      <c r="F2966">
        <v>20574</v>
      </c>
    </row>
    <row r="2967" spans="1:6">
      <c r="A2967" s="105">
        <v>33025007180000</v>
      </c>
      <c r="B2967">
        <v>2012</v>
      </c>
      <c r="C2967">
        <v>6642</v>
      </c>
      <c r="D2967">
        <v>19517</v>
      </c>
      <c r="E2967">
        <v>1948</v>
      </c>
      <c r="F2967">
        <v>16250</v>
      </c>
    </row>
    <row r="2968" spans="1:6">
      <c r="A2968" s="105">
        <v>33025007190000</v>
      </c>
      <c r="B2968">
        <v>2012</v>
      </c>
      <c r="C2968">
        <v>10492</v>
      </c>
      <c r="D2968">
        <v>13370</v>
      </c>
      <c r="E2968">
        <v>3301</v>
      </c>
      <c r="F2968">
        <v>19865</v>
      </c>
    </row>
    <row r="2969" spans="1:6">
      <c r="A2969" s="105">
        <v>33025007200000</v>
      </c>
      <c r="B2969">
        <v>2012</v>
      </c>
      <c r="C2969">
        <v>7511</v>
      </c>
      <c r="D2969">
        <v>15020</v>
      </c>
      <c r="E2969">
        <v>5278</v>
      </c>
      <c r="F2969">
        <v>19734</v>
      </c>
    </row>
    <row r="2970" spans="1:6">
      <c r="A2970" s="105">
        <v>33025007210000</v>
      </c>
      <c r="B2970">
        <v>2012</v>
      </c>
      <c r="C2970">
        <v>2836</v>
      </c>
      <c r="D2970">
        <v>2260</v>
      </c>
      <c r="E2970">
        <v>4497</v>
      </c>
      <c r="F2970">
        <v>19702</v>
      </c>
    </row>
    <row r="2971" spans="1:6">
      <c r="A2971" s="105">
        <v>33025007230000</v>
      </c>
      <c r="B2971">
        <v>2012</v>
      </c>
      <c r="C2971">
        <v>29469</v>
      </c>
      <c r="D2971">
        <v>35529</v>
      </c>
      <c r="E2971">
        <v>1358</v>
      </c>
      <c r="F2971">
        <v>21389</v>
      </c>
    </row>
    <row r="2972" spans="1:6">
      <c r="A2972" s="105">
        <v>33025007240000</v>
      </c>
      <c r="B2972">
        <v>2012</v>
      </c>
      <c r="C2972">
        <v>17967</v>
      </c>
      <c r="D2972">
        <v>23175</v>
      </c>
      <c r="E2972">
        <v>2832</v>
      </c>
      <c r="F2972">
        <v>17930</v>
      </c>
    </row>
    <row r="2973" spans="1:6">
      <c r="A2973" s="105">
        <v>33025007250000</v>
      </c>
      <c r="B2973">
        <v>2012</v>
      </c>
      <c r="C2973">
        <v>21164</v>
      </c>
      <c r="D2973">
        <v>28581</v>
      </c>
      <c r="E2973">
        <v>1507</v>
      </c>
      <c r="F2973">
        <v>20596</v>
      </c>
    </row>
    <row r="2974" spans="1:6">
      <c r="A2974" s="105">
        <v>33025007260000</v>
      </c>
      <c r="B2974">
        <v>2012</v>
      </c>
      <c r="C2974">
        <v>8271</v>
      </c>
      <c r="D2974">
        <v>18134</v>
      </c>
      <c r="E2974">
        <v>9058</v>
      </c>
      <c r="F2974">
        <v>20737</v>
      </c>
    </row>
    <row r="2975" spans="1:6">
      <c r="A2975" s="105">
        <v>33025007280000</v>
      </c>
      <c r="B2975">
        <v>2012</v>
      </c>
      <c r="C2975">
        <v>331</v>
      </c>
      <c r="D2975">
        <v>2183</v>
      </c>
      <c r="E2975">
        <v>9710</v>
      </c>
      <c r="F2975">
        <v>19500</v>
      </c>
    </row>
    <row r="2976" spans="1:6">
      <c r="A2976" s="105">
        <v>33025007290000</v>
      </c>
      <c r="B2976">
        <v>2012</v>
      </c>
      <c r="C2976">
        <v>21305</v>
      </c>
      <c r="D2976">
        <v>20692</v>
      </c>
      <c r="E2976">
        <v>2516</v>
      </c>
      <c r="F2976">
        <v>16751</v>
      </c>
    </row>
    <row r="2977" spans="1:6">
      <c r="A2977" s="105">
        <v>33025007300000</v>
      </c>
      <c r="B2977">
        <v>2012</v>
      </c>
      <c r="C2977">
        <v>5189</v>
      </c>
      <c r="D2977">
        <v>6350</v>
      </c>
      <c r="E2977">
        <v>1688</v>
      </c>
      <c r="F2977">
        <v>21170</v>
      </c>
    </row>
    <row r="2978" spans="1:6">
      <c r="A2978" s="105">
        <v>33025007310000</v>
      </c>
      <c r="B2978">
        <v>2012</v>
      </c>
      <c r="C2978">
        <v>6538</v>
      </c>
      <c r="D2978">
        <v>7458</v>
      </c>
      <c r="E2978">
        <v>2034</v>
      </c>
      <c r="F2978">
        <v>20831</v>
      </c>
    </row>
    <row r="2979" spans="1:6">
      <c r="A2979" s="105">
        <v>33025007320000</v>
      </c>
      <c r="B2979">
        <v>2012</v>
      </c>
      <c r="C2979">
        <v>350</v>
      </c>
      <c r="D2979">
        <v>871</v>
      </c>
      <c r="E2979">
        <v>3722</v>
      </c>
      <c r="F2979">
        <v>19178</v>
      </c>
    </row>
    <row r="2980" spans="1:6">
      <c r="A2980" s="105">
        <v>33025007330000</v>
      </c>
      <c r="B2980">
        <v>2012</v>
      </c>
      <c r="C2980">
        <v>21286</v>
      </c>
      <c r="D2980">
        <v>26263</v>
      </c>
      <c r="E2980">
        <v>4166</v>
      </c>
      <c r="F2980">
        <v>19890</v>
      </c>
    </row>
    <row r="2981" spans="1:6">
      <c r="A2981" s="105">
        <v>33025007340000</v>
      </c>
      <c r="B2981">
        <v>2012</v>
      </c>
      <c r="C2981">
        <v>2608</v>
      </c>
      <c r="D2981">
        <v>6640</v>
      </c>
      <c r="E2981">
        <v>899</v>
      </c>
      <c r="F2981">
        <v>20570</v>
      </c>
    </row>
    <row r="2982" spans="1:6">
      <c r="A2982" s="105">
        <v>33025007360000</v>
      </c>
      <c r="B2982">
        <v>2012</v>
      </c>
      <c r="C2982">
        <v>6103</v>
      </c>
      <c r="D2982">
        <v>15216</v>
      </c>
      <c r="E2982">
        <v>1623</v>
      </c>
      <c r="F2982">
        <v>20510</v>
      </c>
    </row>
    <row r="2983" spans="1:6">
      <c r="A2983" s="105">
        <v>33025007370000</v>
      </c>
      <c r="B2983">
        <v>2012</v>
      </c>
      <c r="C2983">
        <v>11730</v>
      </c>
      <c r="D2983">
        <v>17138</v>
      </c>
      <c r="E2983">
        <v>6272</v>
      </c>
      <c r="F2983">
        <v>20200</v>
      </c>
    </row>
    <row r="2984" spans="1:6">
      <c r="A2984" s="105">
        <v>33025007380000</v>
      </c>
      <c r="B2984">
        <v>2012</v>
      </c>
      <c r="C2984">
        <v>38473</v>
      </c>
      <c r="D2984">
        <v>30434</v>
      </c>
      <c r="E2984">
        <v>10624</v>
      </c>
      <c r="F2984">
        <v>20463</v>
      </c>
    </row>
    <row r="2985" spans="1:6">
      <c r="A2985" s="105">
        <v>33025007390000</v>
      </c>
      <c r="B2985">
        <v>2012</v>
      </c>
      <c r="C2985">
        <v>2901</v>
      </c>
      <c r="D2985">
        <v>9839</v>
      </c>
      <c r="E2985">
        <v>3895</v>
      </c>
      <c r="F2985">
        <v>20065</v>
      </c>
    </row>
    <row r="2986" spans="1:6">
      <c r="A2986" s="105">
        <v>33025007410000</v>
      </c>
      <c r="B2986">
        <v>2012</v>
      </c>
      <c r="C2986">
        <v>16323</v>
      </c>
      <c r="D2986">
        <v>20374</v>
      </c>
      <c r="E2986">
        <v>2545</v>
      </c>
      <c r="F2986">
        <v>20642</v>
      </c>
    </row>
    <row r="2987" spans="1:6">
      <c r="A2987" s="105">
        <v>33025007420000</v>
      </c>
      <c r="B2987">
        <v>2012</v>
      </c>
      <c r="C2987">
        <v>8385</v>
      </c>
      <c r="D2987">
        <v>15220</v>
      </c>
      <c r="E2987">
        <v>3075</v>
      </c>
      <c r="F2987">
        <v>20297</v>
      </c>
    </row>
    <row r="2988" spans="1:6">
      <c r="A2988" s="105">
        <v>33025007440000</v>
      </c>
      <c r="B2988">
        <v>2012</v>
      </c>
      <c r="C2988">
        <v>12013</v>
      </c>
      <c r="D2988">
        <v>17422</v>
      </c>
      <c r="E2988">
        <v>8673</v>
      </c>
      <c r="F2988">
        <v>20480</v>
      </c>
    </row>
    <row r="2989" spans="1:6">
      <c r="A2989" s="105">
        <v>33025007450000</v>
      </c>
      <c r="B2989">
        <v>2012</v>
      </c>
      <c r="C2989">
        <v>12752</v>
      </c>
      <c r="D2989">
        <v>12593</v>
      </c>
      <c r="E2989">
        <v>2000</v>
      </c>
      <c r="F2989">
        <v>21019</v>
      </c>
    </row>
    <row r="2990" spans="1:6">
      <c r="A2990" s="105">
        <v>33025007460000</v>
      </c>
      <c r="B2990">
        <v>2012</v>
      </c>
      <c r="C2990">
        <v>5799</v>
      </c>
      <c r="D2990">
        <v>13506</v>
      </c>
      <c r="E2990">
        <v>913</v>
      </c>
      <c r="F2990">
        <v>20361</v>
      </c>
    </row>
    <row r="2991" spans="1:6">
      <c r="A2991" s="105">
        <v>33025007470000</v>
      </c>
      <c r="B2991">
        <v>2012</v>
      </c>
      <c r="C2991">
        <v>5584</v>
      </c>
      <c r="D2991">
        <v>10607</v>
      </c>
      <c r="E2991">
        <v>5049</v>
      </c>
      <c r="F2991">
        <v>19824</v>
      </c>
    </row>
    <row r="2992" spans="1:6">
      <c r="A2992" s="105">
        <v>33025007490000</v>
      </c>
      <c r="B2992">
        <v>2012</v>
      </c>
      <c r="C2992">
        <v>8456</v>
      </c>
      <c r="D2992">
        <v>16715</v>
      </c>
      <c r="E2992">
        <v>5495</v>
      </c>
      <c r="F2992">
        <v>19966</v>
      </c>
    </row>
    <row r="2993" spans="1:6">
      <c r="A2993" s="105">
        <v>33025007500000</v>
      </c>
      <c r="B2993">
        <v>2012</v>
      </c>
      <c r="C2993">
        <v>18166</v>
      </c>
      <c r="D2993">
        <v>20126</v>
      </c>
      <c r="E2993">
        <v>5150</v>
      </c>
      <c r="F2993">
        <v>20365</v>
      </c>
    </row>
    <row r="2994" spans="1:6">
      <c r="A2994" s="105">
        <v>33025007510000</v>
      </c>
      <c r="B2994">
        <v>2012</v>
      </c>
      <c r="C2994">
        <v>8590</v>
      </c>
      <c r="D2994">
        <v>17545</v>
      </c>
      <c r="E2994">
        <v>21834</v>
      </c>
      <c r="F2994">
        <v>19667</v>
      </c>
    </row>
    <row r="2995" spans="1:6">
      <c r="A2995" s="105">
        <v>33025007530000</v>
      </c>
      <c r="B2995">
        <v>2012</v>
      </c>
      <c r="C2995">
        <v>6</v>
      </c>
      <c r="D2995">
        <v>1</v>
      </c>
      <c r="E2995">
        <v>40</v>
      </c>
      <c r="F2995">
        <v>20122</v>
      </c>
    </row>
    <row r="2996" spans="1:6">
      <c r="A2996" s="105">
        <v>33025007540000</v>
      </c>
      <c r="B2996">
        <v>2012</v>
      </c>
      <c r="C2996">
        <v>31736</v>
      </c>
      <c r="D2996">
        <v>46309</v>
      </c>
      <c r="E2996">
        <v>17380</v>
      </c>
      <c r="F2996">
        <v>20545</v>
      </c>
    </row>
    <row r="2997" spans="1:6">
      <c r="A2997" s="105">
        <v>33025007550000</v>
      </c>
      <c r="B2997">
        <v>2012</v>
      </c>
      <c r="C2997">
        <v>4461</v>
      </c>
      <c r="D2997">
        <v>14054</v>
      </c>
      <c r="E2997">
        <v>4813</v>
      </c>
      <c r="F2997">
        <v>15220</v>
      </c>
    </row>
    <row r="2998" spans="1:6">
      <c r="A2998" s="105">
        <v>33025007560000</v>
      </c>
      <c r="B2998">
        <v>2012</v>
      </c>
      <c r="C2998">
        <v>11559</v>
      </c>
      <c r="D2998">
        <v>11868</v>
      </c>
      <c r="E2998">
        <v>3659</v>
      </c>
      <c r="F2998">
        <v>21092</v>
      </c>
    </row>
    <row r="2999" spans="1:6">
      <c r="A2999" s="105">
        <v>33025007570000</v>
      </c>
      <c r="B2999">
        <v>2012</v>
      </c>
      <c r="C2999">
        <v>9726</v>
      </c>
      <c r="D2999">
        <v>32950</v>
      </c>
      <c r="E2999">
        <v>30727</v>
      </c>
      <c r="F2999">
        <v>19465</v>
      </c>
    </row>
    <row r="3000" spans="1:6">
      <c r="A3000" s="105">
        <v>33025007580000</v>
      </c>
      <c r="B3000">
        <v>2012</v>
      </c>
      <c r="C3000">
        <v>12070</v>
      </c>
      <c r="D3000">
        <v>12148</v>
      </c>
      <c r="E3000">
        <v>1853</v>
      </c>
      <c r="F3000">
        <v>20719</v>
      </c>
    </row>
    <row r="3001" spans="1:6">
      <c r="A3001" s="105">
        <v>33025007590000</v>
      </c>
      <c r="B3001">
        <v>2012</v>
      </c>
      <c r="C3001">
        <v>802</v>
      </c>
      <c r="D3001">
        <v>5482</v>
      </c>
      <c r="E3001">
        <v>9043</v>
      </c>
      <c r="F3001">
        <v>18990</v>
      </c>
    </row>
    <row r="3002" spans="1:6">
      <c r="A3002" s="105">
        <v>33025007600000</v>
      </c>
      <c r="B3002">
        <v>2012</v>
      </c>
      <c r="C3002">
        <v>9304</v>
      </c>
      <c r="D3002">
        <v>16720</v>
      </c>
      <c r="E3002">
        <v>4846</v>
      </c>
      <c r="F3002">
        <v>19932</v>
      </c>
    </row>
    <row r="3003" spans="1:6">
      <c r="A3003" s="105">
        <v>33025007610000</v>
      </c>
      <c r="B3003">
        <v>2012</v>
      </c>
      <c r="C3003">
        <v>14443</v>
      </c>
      <c r="D3003">
        <v>18936</v>
      </c>
      <c r="E3003">
        <v>3247</v>
      </c>
      <c r="F3003">
        <v>20225</v>
      </c>
    </row>
    <row r="3004" spans="1:6">
      <c r="A3004" s="105">
        <v>33025007620000</v>
      </c>
      <c r="B3004">
        <v>2012</v>
      </c>
      <c r="C3004">
        <v>17793</v>
      </c>
      <c r="D3004">
        <v>19580</v>
      </c>
      <c r="E3004">
        <v>7194</v>
      </c>
      <c r="F3004">
        <v>20450</v>
      </c>
    </row>
    <row r="3005" spans="1:6">
      <c r="A3005" s="105">
        <v>33025007630000</v>
      </c>
      <c r="B3005">
        <v>2012</v>
      </c>
      <c r="C3005">
        <v>7771</v>
      </c>
      <c r="D3005">
        <v>12952</v>
      </c>
      <c r="E3005">
        <v>5155</v>
      </c>
      <c r="F3005">
        <v>15073</v>
      </c>
    </row>
    <row r="3006" spans="1:6">
      <c r="A3006" s="105">
        <v>33025007640000</v>
      </c>
      <c r="B3006">
        <v>2012</v>
      </c>
      <c r="C3006">
        <v>9056</v>
      </c>
      <c r="D3006">
        <v>12667</v>
      </c>
      <c r="E3006">
        <v>4458</v>
      </c>
      <c r="F3006">
        <v>15440</v>
      </c>
    </row>
    <row r="3007" spans="1:6">
      <c r="A3007" s="105">
        <v>33025007650000</v>
      </c>
      <c r="B3007">
        <v>2012</v>
      </c>
      <c r="C3007">
        <v>2033</v>
      </c>
      <c r="D3007">
        <v>8068</v>
      </c>
      <c r="E3007">
        <v>2873</v>
      </c>
      <c r="F3007">
        <v>20813</v>
      </c>
    </row>
    <row r="3008" spans="1:6">
      <c r="A3008" s="105">
        <v>33025007660000</v>
      </c>
      <c r="B3008">
        <v>2012</v>
      </c>
      <c r="C3008">
        <v>7832</v>
      </c>
      <c r="D3008">
        <v>13937</v>
      </c>
      <c r="E3008">
        <v>3309</v>
      </c>
      <c r="F3008">
        <v>19884</v>
      </c>
    </row>
    <row r="3009" spans="1:6">
      <c r="A3009" s="105">
        <v>33025007670000</v>
      </c>
      <c r="B3009">
        <v>2012</v>
      </c>
      <c r="C3009">
        <v>16677</v>
      </c>
      <c r="D3009">
        <v>14544</v>
      </c>
      <c r="E3009">
        <v>2562</v>
      </c>
      <c r="F3009">
        <v>20165</v>
      </c>
    </row>
    <row r="3010" spans="1:6">
      <c r="A3010" s="105">
        <v>33025007680000</v>
      </c>
      <c r="B3010">
        <v>2012</v>
      </c>
      <c r="C3010">
        <v>11126</v>
      </c>
      <c r="D3010">
        <v>20270</v>
      </c>
      <c r="E3010">
        <v>4996</v>
      </c>
      <c r="F3010">
        <v>20934</v>
      </c>
    </row>
    <row r="3011" spans="1:6">
      <c r="A3011" s="105">
        <v>33025007690000</v>
      </c>
      <c r="B3011">
        <v>2012</v>
      </c>
      <c r="C3011">
        <v>10185</v>
      </c>
      <c r="D3011">
        <v>17666</v>
      </c>
      <c r="E3011">
        <v>3703</v>
      </c>
      <c r="F3011">
        <v>20190</v>
      </c>
    </row>
    <row r="3012" spans="1:6">
      <c r="A3012" s="105">
        <v>33025007700000</v>
      </c>
      <c r="B3012">
        <v>2012</v>
      </c>
      <c r="C3012">
        <v>12155</v>
      </c>
      <c r="D3012">
        <v>17990</v>
      </c>
      <c r="E3012">
        <v>3111</v>
      </c>
      <c r="F3012">
        <v>19905</v>
      </c>
    </row>
    <row r="3013" spans="1:6">
      <c r="A3013" s="105">
        <v>33025007710000</v>
      </c>
      <c r="B3013">
        <v>2012</v>
      </c>
      <c r="C3013">
        <v>10272</v>
      </c>
      <c r="D3013">
        <v>20938</v>
      </c>
      <c r="E3013">
        <v>4469</v>
      </c>
      <c r="F3013">
        <v>20328</v>
      </c>
    </row>
    <row r="3014" spans="1:6">
      <c r="A3014" s="105">
        <v>33025007720000</v>
      </c>
      <c r="B3014">
        <v>2012</v>
      </c>
      <c r="C3014">
        <v>7245</v>
      </c>
      <c r="D3014">
        <v>12731</v>
      </c>
      <c r="E3014">
        <v>4493</v>
      </c>
      <c r="F3014">
        <v>19755</v>
      </c>
    </row>
    <row r="3015" spans="1:6">
      <c r="A3015" s="105">
        <v>33025007730000</v>
      </c>
      <c r="B3015">
        <v>2012</v>
      </c>
      <c r="C3015">
        <v>22799</v>
      </c>
      <c r="D3015">
        <v>28110</v>
      </c>
      <c r="E3015">
        <v>4109</v>
      </c>
      <c r="F3015">
        <v>20650</v>
      </c>
    </row>
    <row r="3016" spans="1:6">
      <c r="A3016" s="105">
        <v>33025007740000</v>
      </c>
      <c r="B3016">
        <v>2012</v>
      </c>
      <c r="C3016">
        <v>2769</v>
      </c>
      <c r="D3016">
        <v>1715</v>
      </c>
      <c r="E3016">
        <v>1978</v>
      </c>
      <c r="F3016">
        <v>19510</v>
      </c>
    </row>
    <row r="3017" spans="1:6">
      <c r="A3017" s="105">
        <v>33025007750000</v>
      </c>
      <c r="B3017">
        <v>2012</v>
      </c>
      <c r="C3017">
        <v>1001</v>
      </c>
      <c r="D3017">
        <v>3028</v>
      </c>
      <c r="E3017">
        <v>4304</v>
      </c>
      <c r="F3017">
        <v>20355</v>
      </c>
    </row>
    <row r="3018" spans="1:6">
      <c r="A3018" s="105">
        <v>33025007760000</v>
      </c>
      <c r="B3018">
        <v>2012</v>
      </c>
      <c r="C3018">
        <v>11826</v>
      </c>
      <c r="D3018">
        <v>12708</v>
      </c>
      <c r="E3018">
        <v>2473</v>
      </c>
      <c r="F3018">
        <v>19593</v>
      </c>
    </row>
    <row r="3019" spans="1:6">
      <c r="A3019" s="105">
        <v>33025007770000</v>
      </c>
      <c r="B3019">
        <v>2012</v>
      </c>
      <c r="C3019">
        <v>24404</v>
      </c>
      <c r="D3019">
        <v>24483</v>
      </c>
      <c r="E3019">
        <v>3490</v>
      </c>
      <c r="F3019">
        <v>20300</v>
      </c>
    </row>
    <row r="3020" spans="1:6">
      <c r="A3020" s="105">
        <v>33025007780000</v>
      </c>
      <c r="B3020">
        <v>2012</v>
      </c>
      <c r="C3020">
        <v>18448</v>
      </c>
      <c r="D3020">
        <v>24812</v>
      </c>
      <c r="E3020">
        <v>3153</v>
      </c>
      <c r="F3020">
        <v>16840</v>
      </c>
    </row>
    <row r="3021" spans="1:6">
      <c r="A3021" s="105">
        <v>33025007790000</v>
      </c>
      <c r="B3021">
        <v>2012</v>
      </c>
      <c r="C3021">
        <v>11247</v>
      </c>
      <c r="D3021">
        <v>20519</v>
      </c>
      <c r="E3021">
        <v>4193</v>
      </c>
      <c r="F3021">
        <v>19615</v>
      </c>
    </row>
    <row r="3022" spans="1:6">
      <c r="A3022" s="105">
        <v>33025007800000</v>
      </c>
      <c r="B3022">
        <v>2012</v>
      </c>
      <c r="C3022">
        <v>9949</v>
      </c>
      <c r="D3022">
        <v>17717</v>
      </c>
      <c r="E3022">
        <v>17011</v>
      </c>
      <c r="F3022">
        <v>20548</v>
      </c>
    </row>
    <row r="3023" spans="1:6">
      <c r="A3023" s="105">
        <v>33025007810000</v>
      </c>
      <c r="B3023">
        <v>2012</v>
      </c>
      <c r="C3023">
        <v>10614</v>
      </c>
      <c r="D3023">
        <v>13992</v>
      </c>
      <c r="E3023">
        <v>4187</v>
      </c>
      <c r="F3023">
        <v>20615</v>
      </c>
    </row>
    <row r="3024" spans="1:6">
      <c r="A3024" s="105">
        <v>33025007820000</v>
      </c>
      <c r="B3024">
        <v>2012</v>
      </c>
      <c r="C3024">
        <v>13401</v>
      </c>
      <c r="D3024">
        <v>18341</v>
      </c>
      <c r="E3024">
        <v>2661</v>
      </c>
      <c r="F3024">
        <v>20174</v>
      </c>
    </row>
    <row r="3025" spans="1:6">
      <c r="A3025" s="105">
        <v>33025007830000</v>
      </c>
      <c r="B3025">
        <v>2012</v>
      </c>
      <c r="C3025">
        <v>10042</v>
      </c>
      <c r="D3025">
        <v>14992</v>
      </c>
      <c r="E3025">
        <v>4019</v>
      </c>
      <c r="F3025">
        <v>20530</v>
      </c>
    </row>
    <row r="3026" spans="1:6">
      <c r="A3026" s="105">
        <v>33025007840000</v>
      </c>
      <c r="B3026">
        <v>2012</v>
      </c>
      <c r="C3026">
        <v>12193</v>
      </c>
      <c r="D3026">
        <v>10536</v>
      </c>
      <c r="E3026">
        <v>3668</v>
      </c>
      <c r="F3026">
        <v>20753</v>
      </c>
    </row>
    <row r="3027" spans="1:6">
      <c r="A3027" s="105">
        <v>33025007850000</v>
      </c>
      <c r="B3027">
        <v>2012</v>
      </c>
      <c r="C3027">
        <v>30971</v>
      </c>
      <c r="D3027">
        <v>22638</v>
      </c>
      <c r="E3027">
        <v>5450</v>
      </c>
      <c r="F3027">
        <v>21500</v>
      </c>
    </row>
    <row r="3028" spans="1:6">
      <c r="A3028" s="105">
        <v>33025007860000</v>
      </c>
      <c r="B3028">
        <v>2012</v>
      </c>
      <c r="C3028">
        <v>31907</v>
      </c>
      <c r="D3028">
        <v>43958</v>
      </c>
      <c r="E3028">
        <v>10820</v>
      </c>
      <c r="F3028">
        <v>20503</v>
      </c>
    </row>
    <row r="3029" spans="1:6">
      <c r="A3029" s="105">
        <v>33025007870000</v>
      </c>
      <c r="B3029">
        <v>2012</v>
      </c>
      <c r="C3029">
        <v>8129</v>
      </c>
      <c r="D3029">
        <v>12274</v>
      </c>
      <c r="E3029">
        <v>3965</v>
      </c>
      <c r="F3029">
        <v>20182</v>
      </c>
    </row>
    <row r="3030" spans="1:6">
      <c r="A3030" s="105">
        <v>33025007880000</v>
      </c>
      <c r="B3030">
        <v>2012</v>
      </c>
      <c r="C3030">
        <v>30451</v>
      </c>
      <c r="D3030">
        <v>24200</v>
      </c>
      <c r="E3030">
        <v>14141</v>
      </c>
      <c r="F3030">
        <v>20940</v>
      </c>
    </row>
    <row r="3031" spans="1:6">
      <c r="A3031" s="105">
        <v>33025007890000</v>
      </c>
      <c r="B3031">
        <v>2012</v>
      </c>
      <c r="C3031">
        <v>29467</v>
      </c>
      <c r="D3031">
        <v>31648</v>
      </c>
      <c r="E3031">
        <v>18271</v>
      </c>
      <c r="F3031">
        <v>22740</v>
      </c>
    </row>
    <row r="3032" spans="1:6">
      <c r="A3032" s="105">
        <v>33025007900000</v>
      </c>
      <c r="B3032">
        <v>2012</v>
      </c>
      <c r="C3032">
        <v>3277</v>
      </c>
      <c r="D3032">
        <v>7283</v>
      </c>
      <c r="E3032">
        <v>6347</v>
      </c>
      <c r="F3032">
        <v>20872</v>
      </c>
    </row>
    <row r="3033" spans="1:6">
      <c r="A3033" s="105">
        <v>33025007910000</v>
      </c>
      <c r="B3033">
        <v>2012</v>
      </c>
      <c r="C3033">
        <v>15074</v>
      </c>
      <c r="D3033">
        <v>18013</v>
      </c>
      <c r="E3033">
        <v>8282</v>
      </c>
      <c r="F3033">
        <v>20315</v>
      </c>
    </row>
    <row r="3034" spans="1:6">
      <c r="A3034" s="105">
        <v>33025007920000</v>
      </c>
      <c r="B3034">
        <v>2012</v>
      </c>
      <c r="C3034">
        <v>16640</v>
      </c>
      <c r="D3034">
        <v>18988</v>
      </c>
      <c r="E3034">
        <v>3794</v>
      </c>
      <c r="F3034">
        <v>20014</v>
      </c>
    </row>
    <row r="3035" spans="1:6">
      <c r="A3035" s="105">
        <v>33025007930000</v>
      </c>
      <c r="B3035">
        <v>2012</v>
      </c>
      <c r="C3035">
        <v>40012</v>
      </c>
      <c r="D3035">
        <v>39921</v>
      </c>
      <c r="E3035">
        <v>15617</v>
      </c>
      <c r="F3035">
        <v>22174</v>
      </c>
    </row>
    <row r="3036" spans="1:6">
      <c r="A3036" s="105">
        <v>33025007940000</v>
      </c>
      <c r="B3036">
        <v>2012</v>
      </c>
      <c r="C3036">
        <v>14232</v>
      </c>
      <c r="D3036">
        <v>14399</v>
      </c>
      <c r="E3036">
        <v>1877</v>
      </c>
      <c r="F3036">
        <v>20122</v>
      </c>
    </row>
    <row r="3037" spans="1:6">
      <c r="A3037" s="105">
        <v>33025007950000</v>
      </c>
      <c r="B3037">
        <v>2012</v>
      </c>
      <c r="C3037">
        <v>2275</v>
      </c>
      <c r="D3037">
        <v>18058</v>
      </c>
      <c r="E3037">
        <v>8495</v>
      </c>
      <c r="F3037">
        <v>19740</v>
      </c>
    </row>
    <row r="3038" spans="1:6">
      <c r="A3038" s="105">
        <v>33025007960000</v>
      </c>
      <c r="B3038">
        <v>2012</v>
      </c>
      <c r="C3038">
        <v>5567</v>
      </c>
      <c r="D3038">
        <v>22627</v>
      </c>
      <c r="E3038">
        <v>27397</v>
      </c>
      <c r="F3038">
        <v>19961</v>
      </c>
    </row>
    <row r="3039" spans="1:6">
      <c r="A3039" s="105">
        <v>33025007970000</v>
      </c>
      <c r="B3039">
        <v>2012</v>
      </c>
      <c r="C3039">
        <v>8198</v>
      </c>
      <c r="D3039">
        <v>10691</v>
      </c>
      <c r="E3039">
        <v>1949</v>
      </c>
      <c r="F3039">
        <v>20121</v>
      </c>
    </row>
    <row r="3040" spans="1:6">
      <c r="A3040" s="105">
        <v>33025007980000</v>
      </c>
      <c r="B3040">
        <v>2012</v>
      </c>
      <c r="C3040">
        <v>19551</v>
      </c>
      <c r="D3040">
        <v>23577</v>
      </c>
      <c r="E3040">
        <v>24307</v>
      </c>
      <c r="F3040">
        <v>21070</v>
      </c>
    </row>
    <row r="3041" spans="1:6">
      <c r="A3041" s="105">
        <v>33025007990000</v>
      </c>
      <c r="B3041">
        <v>2012</v>
      </c>
      <c r="C3041">
        <v>17524</v>
      </c>
      <c r="D3041">
        <v>26423</v>
      </c>
      <c r="E3041">
        <v>5185</v>
      </c>
      <c r="F3041">
        <v>19698</v>
      </c>
    </row>
    <row r="3042" spans="1:6">
      <c r="A3042" s="105">
        <v>33025008000000</v>
      </c>
      <c r="B3042">
        <v>2012</v>
      </c>
      <c r="C3042">
        <v>21703</v>
      </c>
      <c r="D3042">
        <v>41766</v>
      </c>
      <c r="E3042">
        <v>29503</v>
      </c>
      <c r="F3042">
        <v>20492</v>
      </c>
    </row>
    <row r="3043" spans="1:6">
      <c r="A3043" s="105">
        <v>33025008020000</v>
      </c>
      <c r="B3043">
        <v>2012</v>
      </c>
      <c r="C3043">
        <v>0</v>
      </c>
      <c r="D3043">
        <v>0</v>
      </c>
      <c r="E3043">
        <v>0</v>
      </c>
      <c r="F3043">
        <v>19595</v>
      </c>
    </row>
    <row r="3044" spans="1:6">
      <c r="A3044" s="105">
        <v>33025008040000</v>
      </c>
      <c r="B3044">
        <v>2012</v>
      </c>
      <c r="C3044">
        <v>14840</v>
      </c>
      <c r="D3044">
        <v>18025</v>
      </c>
      <c r="E3044">
        <v>7740</v>
      </c>
      <c r="F3044">
        <v>20180</v>
      </c>
    </row>
    <row r="3045" spans="1:6">
      <c r="A3045" s="105">
        <v>33025008050000</v>
      </c>
      <c r="B3045">
        <v>2012</v>
      </c>
      <c r="C3045">
        <v>14354</v>
      </c>
      <c r="D3045">
        <v>23642</v>
      </c>
      <c r="E3045">
        <v>8435</v>
      </c>
      <c r="F3045">
        <v>20138</v>
      </c>
    </row>
    <row r="3046" spans="1:6">
      <c r="A3046" s="105">
        <v>33025008060000</v>
      </c>
      <c r="B3046">
        <v>2012</v>
      </c>
      <c r="C3046">
        <v>12611</v>
      </c>
      <c r="D3046">
        <v>18277</v>
      </c>
      <c r="E3046">
        <v>4064</v>
      </c>
      <c r="F3046">
        <v>20271</v>
      </c>
    </row>
    <row r="3047" spans="1:6">
      <c r="A3047" s="105">
        <v>33025008070000</v>
      </c>
      <c r="B3047">
        <v>2012</v>
      </c>
      <c r="C3047">
        <v>10412</v>
      </c>
      <c r="D3047">
        <v>16448</v>
      </c>
      <c r="E3047">
        <v>4227</v>
      </c>
      <c r="F3047">
        <v>19599</v>
      </c>
    </row>
    <row r="3048" spans="1:6">
      <c r="A3048" s="105">
        <v>33025008080000</v>
      </c>
      <c r="B3048">
        <v>2012</v>
      </c>
      <c r="C3048">
        <v>10783</v>
      </c>
      <c r="D3048">
        <v>9301</v>
      </c>
      <c r="E3048">
        <v>8720</v>
      </c>
      <c r="F3048">
        <v>19694</v>
      </c>
    </row>
    <row r="3049" spans="1:6">
      <c r="A3049" s="105">
        <v>33025008090000</v>
      </c>
      <c r="B3049">
        <v>2012</v>
      </c>
      <c r="C3049">
        <v>5756</v>
      </c>
      <c r="D3049">
        <v>33284</v>
      </c>
      <c r="E3049">
        <v>37255</v>
      </c>
      <c r="F3049">
        <v>20080</v>
      </c>
    </row>
    <row r="3050" spans="1:6">
      <c r="A3050" s="105">
        <v>33025008100000</v>
      </c>
      <c r="B3050">
        <v>2012</v>
      </c>
      <c r="C3050">
        <v>5218</v>
      </c>
      <c r="D3050">
        <v>10329</v>
      </c>
      <c r="E3050">
        <v>4750</v>
      </c>
      <c r="F3050">
        <v>19894</v>
      </c>
    </row>
    <row r="3051" spans="1:6">
      <c r="A3051" s="105">
        <v>33025008110000</v>
      </c>
      <c r="B3051">
        <v>2012</v>
      </c>
      <c r="C3051">
        <v>23216</v>
      </c>
      <c r="D3051">
        <v>36790</v>
      </c>
      <c r="E3051">
        <v>34796</v>
      </c>
      <c r="F3051">
        <v>20570</v>
      </c>
    </row>
    <row r="3052" spans="1:6">
      <c r="A3052" s="105">
        <v>33025008120000</v>
      </c>
      <c r="B3052">
        <v>2012</v>
      </c>
      <c r="C3052">
        <v>18975</v>
      </c>
      <c r="D3052">
        <v>19249</v>
      </c>
      <c r="E3052">
        <v>4921</v>
      </c>
      <c r="F3052">
        <v>20370</v>
      </c>
    </row>
    <row r="3053" spans="1:6">
      <c r="A3053" s="105">
        <v>33025008130000</v>
      </c>
      <c r="B3053">
        <v>2012</v>
      </c>
      <c r="C3053">
        <v>5808</v>
      </c>
      <c r="D3053">
        <v>8907</v>
      </c>
      <c r="E3053">
        <v>5503</v>
      </c>
      <c r="F3053">
        <v>20279</v>
      </c>
    </row>
    <row r="3054" spans="1:6">
      <c r="A3054" s="105">
        <v>33025008150000</v>
      </c>
      <c r="B3054">
        <v>2012</v>
      </c>
      <c r="C3054">
        <v>17508</v>
      </c>
      <c r="D3054">
        <v>31204</v>
      </c>
      <c r="E3054">
        <v>5610</v>
      </c>
      <c r="F3054">
        <v>19865</v>
      </c>
    </row>
    <row r="3055" spans="1:6">
      <c r="A3055" s="105">
        <v>33025008160000</v>
      </c>
      <c r="B3055">
        <v>2012</v>
      </c>
      <c r="C3055">
        <v>11609</v>
      </c>
      <c r="D3055">
        <v>18306</v>
      </c>
      <c r="E3055">
        <v>3907</v>
      </c>
      <c r="F3055">
        <v>19858</v>
      </c>
    </row>
    <row r="3056" spans="1:6">
      <c r="A3056" s="105">
        <v>33025008170000</v>
      </c>
      <c r="B3056">
        <v>2012</v>
      </c>
      <c r="C3056">
        <v>13725</v>
      </c>
      <c r="D3056">
        <v>16225</v>
      </c>
      <c r="E3056">
        <v>13135</v>
      </c>
      <c r="F3056">
        <v>20960</v>
      </c>
    </row>
    <row r="3057" spans="1:6">
      <c r="A3057" s="105">
        <v>33025008180000</v>
      </c>
      <c r="B3057">
        <v>2012</v>
      </c>
      <c r="C3057">
        <v>5307</v>
      </c>
      <c r="D3057">
        <v>9181</v>
      </c>
      <c r="E3057">
        <v>1985</v>
      </c>
      <c r="F3057">
        <v>20206</v>
      </c>
    </row>
    <row r="3058" spans="1:6">
      <c r="A3058" s="105">
        <v>33025008190000</v>
      </c>
      <c r="B3058">
        <v>2012</v>
      </c>
      <c r="C3058">
        <v>9128</v>
      </c>
      <c r="D3058">
        <v>11356</v>
      </c>
      <c r="E3058">
        <v>8005</v>
      </c>
      <c r="F3058">
        <v>21265</v>
      </c>
    </row>
    <row r="3059" spans="1:6">
      <c r="A3059" s="105">
        <v>33025008200000</v>
      </c>
      <c r="B3059">
        <v>2012</v>
      </c>
      <c r="C3059">
        <v>25444</v>
      </c>
      <c r="D3059">
        <v>26142</v>
      </c>
      <c r="E3059">
        <v>16100</v>
      </c>
      <c r="F3059">
        <v>21017</v>
      </c>
    </row>
    <row r="3060" spans="1:6">
      <c r="A3060" s="105">
        <v>33025008210000</v>
      </c>
      <c r="B3060">
        <v>2012</v>
      </c>
      <c r="C3060">
        <v>5572</v>
      </c>
      <c r="D3060">
        <v>9588</v>
      </c>
      <c r="E3060">
        <v>5258</v>
      </c>
      <c r="F3060">
        <v>19720</v>
      </c>
    </row>
    <row r="3061" spans="1:6">
      <c r="A3061" s="105">
        <v>33025008230000</v>
      </c>
      <c r="B3061">
        <v>2012</v>
      </c>
      <c r="C3061">
        <v>9525</v>
      </c>
      <c r="D3061">
        <v>17593</v>
      </c>
      <c r="E3061">
        <v>4767</v>
      </c>
      <c r="F3061">
        <v>20183</v>
      </c>
    </row>
    <row r="3062" spans="1:6">
      <c r="A3062" s="105">
        <v>33025008240000</v>
      </c>
      <c r="B3062">
        <v>2012</v>
      </c>
      <c r="C3062">
        <v>46354</v>
      </c>
      <c r="D3062">
        <v>29839</v>
      </c>
      <c r="E3062">
        <v>8481</v>
      </c>
      <c r="F3062">
        <v>21056</v>
      </c>
    </row>
    <row r="3063" spans="1:6">
      <c r="A3063" s="105">
        <v>33025008250000</v>
      </c>
      <c r="B3063">
        <v>2012</v>
      </c>
      <c r="C3063">
        <v>14363</v>
      </c>
      <c r="D3063">
        <v>13636</v>
      </c>
      <c r="E3063">
        <v>3251</v>
      </c>
      <c r="F3063">
        <v>20752</v>
      </c>
    </row>
    <row r="3064" spans="1:6">
      <c r="A3064" s="105">
        <v>33025008260000</v>
      </c>
      <c r="B3064">
        <v>2012</v>
      </c>
      <c r="C3064">
        <v>5568</v>
      </c>
      <c r="D3064">
        <v>9958</v>
      </c>
      <c r="E3064">
        <v>11951</v>
      </c>
      <c r="F3064">
        <v>19773</v>
      </c>
    </row>
    <row r="3065" spans="1:6">
      <c r="A3065" s="105">
        <v>33025008270000</v>
      </c>
      <c r="B3065">
        <v>2012</v>
      </c>
      <c r="C3065">
        <v>5284</v>
      </c>
      <c r="D3065">
        <v>6425</v>
      </c>
      <c r="E3065">
        <v>2011</v>
      </c>
      <c r="F3065">
        <v>19587</v>
      </c>
    </row>
    <row r="3066" spans="1:6">
      <c r="A3066" s="105">
        <v>33025008280000</v>
      </c>
      <c r="B3066">
        <v>2012</v>
      </c>
      <c r="C3066">
        <v>16506</v>
      </c>
      <c r="D3066">
        <v>34281</v>
      </c>
      <c r="E3066">
        <v>22530</v>
      </c>
      <c r="F3066">
        <v>20885</v>
      </c>
    </row>
    <row r="3067" spans="1:6">
      <c r="A3067" s="105">
        <v>33025008290000</v>
      </c>
      <c r="B3067">
        <v>2012</v>
      </c>
      <c r="C3067">
        <v>15592</v>
      </c>
      <c r="D3067">
        <v>24906</v>
      </c>
      <c r="E3067">
        <v>9373</v>
      </c>
      <c r="F3067">
        <v>20045</v>
      </c>
    </row>
    <row r="3068" spans="1:6">
      <c r="A3068" s="105">
        <v>33025008300000</v>
      </c>
      <c r="B3068">
        <v>2012</v>
      </c>
      <c r="C3068">
        <v>14968</v>
      </c>
      <c r="D3068">
        <v>22246</v>
      </c>
      <c r="E3068">
        <v>5410</v>
      </c>
      <c r="F3068">
        <v>19654</v>
      </c>
    </row>
    <row r="3069" spans="1:6">
      <c r="A3069" s="105">
        <v>33025008310000</v>
      </c>
      <c r="B3069">
        <v>2012</v>
      </c>
      <c r="C3069">
        <v>9073</v>
      </c>
      <c r="D3069">
        <v>14880</v>
      </c>
      <c r="E3069">
        <v>2423</v>
      </c>
      <c r="F3069">
        <v>20609</v>
      </c>
    </row>
    <row r="3070" spans="1:6">
      <c r="A3070" s="105">
        <v>33025008320000</v>
      </c>
      <c r="B3070">
        <v>2012</v>
      </c>
      <c r="C3070">
        <v>5781</v>
      </c>
      <c r="D3070">
        <v>9634</v>
      </c>
      <c r="E3070">
        <v>6486</v>
      </c>
      <c r="F3070">
        <v>14760</v>
      </c>
    </row>
    <row r="3071" spans="1:6">
      <c r="A3071" s="105">
        <v>33025008330000</v>
      </c>
      <c r="B3071">
        <v>2012</v>
      </c>
      <c r="C3071">
        <v>15794</v>
      </c>
      <c r="D3071">
        <v>17242</v>
      </c>
      <c r="E3071">
        <v>9462</v>
      </c>
      <c r="F3071">
        <v>20626</v>
      </c>
    </row>
    <row r="3072" spans="1:6">
      <c r="A3072" s="105">
        <v>33025008340000</v>
      </c>
      <c r="B3072">
        <v>2012</v>
      </c>
      <c r="C3072">
        <v>29621</v>
      </c>
      <c r="D3072">
        <v>22543</v>
      </c>
      <c r="E3072">
        <v>16862</v>
      </c>
      <c r="F3072">
        <v>20640</v>
      </c>
    </row>
    <row r="3073" spans="1:6">
      <c r="A3073" s="105">
        <v>33025008350000</v>
      </c>
      <c r="B3073">
        <v>2012</v>
      </c>
      <c r="C3073">
        <v>32721</v>
      </c>
      <c r="D3073">
        <v>24615</v>
      </c>
      <c r="E3073">
        <v>1236</v>
      </c>
      <c r="F3073">
        <v>15275</v>
      </c>
    </row>
    <row r="3074" spans="1:6">
      <c r="A3074" s="105">
        <v>33025008360000</v>
      </c>
      <c r="B3074">
        <v>2012</v>
      </c>
      <c r="C3074">
        <v>5844</v>
      </c>
      <c r="D3074">
        <v>9742</v>
      </c>
      <c r="E3074">
        <v>5025</v>
      </c>
      <c r="F3074">
        <v>14091</v>
      </c>
    </row>
    <row r="3075" spans="1:6">
      <c r="A3075" s="105">
        <v>33025008390000</v>
      </c>
      <c r="B3075">
        <v>2012</v>
      </c>
      <c r="C3075">
        <v>9362</v>
      </c>
      <c r="D3075">
        <v>12878</v>
      </c>
      <c r="E3075">
        <v>4658</v>
      </c>
      <c r="F3075">
        <v>20379</v>
      </c>
    </row>
    <row r="3076" spans="1:6">
      <c r="A3076" s="105">
        <v>33025008400000</v>
      </c>
      <c r="B3076">
        <v>2012</v>
      </c>
      <c r="C3076">
        <v>5675</v>
      </c>
      <c r="D3076">
        <v>9749</v>
      </c>
      <c r="E3076">
        <v>5919</v>
      </c>
      <c r="F3076">
        <v>19984</v>
      </c>
    </row>
    <row r="3077" spans="1:6">
      <c r="A3077" s="105">
        <v>33025008410000</v>
      </c>
      <c r="B3077">
        <v>2012</v>
      </c>
      <c r="C3077">
        <v>22933</v>
      </c>
      <c r="D3077">
        <v>45531</v>
      </c>
      <c r="E3077">
        <v>19378</v>
      </c>
      <c r="F3077">
        <v>20320</v>
      </c>
    </row>
    <row r="3078" spans="1:6">
      <c r="A3078" s="105">
        <v>33025008420000</v>
      </c>
      <c r="B3078">
        <v>2012</v>
      </c>
      <c r="C3078">
        <v>5836</v>
      </c>
      <c r="D3078">
        <v>10469</v>
      </c>
      <c r="E3078">
        <v>1954</v>
      </c>
      <c r="F3078">
        <v>15525</v>
      </c>
    </row>
    <row r="3079" spans="1:6">
      <c r="A3079" s="105">
        <v>33025008440000</v>
      </c>
      <c r="B3079">
        <v>2012</v>
      </c>
      <c r="C3079">
        <v>19727</v>
      </c>
      <c r="D3079">
        <v>38187</v>
      </c>
      <c r="E3079">
        <v>14877</v>
      </c>
      <c r="F3079">
        <v>20141</v>
      </c>
    </row>
    <row r="3080" spans="1:6">
      <c r="A3080" s="105">
        <v>33025008450000</v>
      </c>
      <c r="B3080">
        <v>2012</v>
      </c>
      <c r="C3080">
        <v>22785</v>
      </c>
      <c r="D3080">
        <v>44439</v>
      </c>
      <c r="E3080">
        <v>22715</v>
      </c>
      <c r="F3080">
        <v>20080</v>
      </c>
    </row>
    <row r="3081" spans="1:6">
      <c r="A3081" s="105">
        <v>33025008460000</v>
      </c>
      <c r="B3081">
        <v>2012</v>
      </c>
      <c r="C3081">
        <v>58011</v>
      </c>
      <c r="D3081">
        <v>36619</v>
      </c>
      <c r="E3081">
        <v>11703</v>
      </c>
      <c r="F3081">
        <v>20091</v>
      </c>
    </row>
    <row r="3082" spans="1:6">
      <c r="A3082" s="105">
        <v>33025008470000</v>
      </c>
      <c r="B3082">
        <v>2012</v>
      </c>
      <c r="C3082">
        <v>20317</v>
      </c>
      <c r="D3082">
        <v>12317</v>
      </c>
      <c r="E3082">
        <v>5773</v>
      </c>
      <c r="F3082">
        <v>20000</v>
      </c>
    </row>
    <row r="3083" spans="1:6">
      <c r="A3083" s="105">
        <v>33025008480000</v>
      </c>
      <c r="B3083">
        <v>2012</v>
      </c>
      <c r="C3083">
        <v>11247</v>
      </c>
      <c r="D3083">
        <v>25939</v>
      </c>
      <c r="E3083">
        <v>19849</v>
      </c>
      <c r="F3083">
        <v>15035</v>
      </c>
    </row>
    <row r="3084" spans="1:6">
      <c r="A3084" s="105">
        <v>33025008490000</v>
      </c>
      <c r="B3084">
        <v>2012</v>
      </c>
      <c r="C3084">
        <v>46543</v>
      </c>
      <c r="D3084">
        <v>37343</v>
      </c>
      <c r="E3084">
        <v>10194</v>
      </c>
      <c r="F3084">
        <v>20858</v>
      </c>
    </row>
    <row r="3085" spans="1:6">
      <c r="A3085" s="105">
        <v>33025008510000</v>
      </c>
      <c r="B3085">
        <v>2012</v>
      </c>
      <c r="C3085">
        <v>15016</v>
      </c>
      <c r="D3085">
        <v>29123</v>
      </c>
      <c r="E3085">
        <v>5798</v>
      </c>
      <c r="F3085">
        <v>20073</v>
      </c>
    </row>
    <row r="3086" spans="1:6">
      <c r="A3086" s="105">
        <v>33025008520000</v>
      </c>
      <c r="B3086">
        <v>2012</v>
      </c>
      <c r="C3086">
        <v>24581</v>
      </c>
      <c r="D3086">
        <v>29109</v>
      </c>
      <c r="E3086">
        <v>4842</v>
      </c>
      <c r="F3086">
        <v>20623</v>
      </c>
    </row>
    <row r="3087" spans="1:6">
      <c r="A3087" s="105">
        <v>33025008530000</v>
      </c>
      <c r="B3087">
        <v>2012</v>
      </c>
      <c r="C3087">
        <v>5201</v>
      </c>
      <c r="D3087">
        <v>4753</v>
      </c>
      <c r="E3087">
        <v>4765</v>
      </c>
      <c r="F3087">
        <v>16220</v>
      </c>
    </row>
    <row r="3088" spans="1:6">
      <c r="A3088" s="105">
        <v>33025008560000</v>
      </c>
      <c r="B3088">
        <v>2012</v>
      </c>
      <c r="C3088">
        <v>16199</v>
      </c>
      <c r="D3088">
        <v>21609</v>
      </c>
      <c r="E3088">
        <v>21949</v>
      </c>
      <c r="F3088">
        <v>17143</v>
      </c>
    </row>
    <row r="3089" spans="1:6">
      <c r="A3089" s="105">
        <v>33025008570000</v>
      </c>
      <c r="B3089">
        <v>2012</v>
      </c>
      <c r="C3089">
        <v>15005</v>
      </c>
      <c r="D3089">
        <v>22845</v>
      </c>
      <c r="E3089">
        <v>15258</v>
      </c>
      <c r="F3089">
        <v>20100</v>
      </c>
    </row>
    <row r="3090" spans="1:6">
      <c r="A3090" s="105">
        <v>33025008580000</v>
      </c>
      <c r="B3090">
        <v>2012</v>
      </c>
      <c r="C3090">
        <v>10792</v>
      </c>
      <c r="D3090">
        <v>23742</v>
      </c>
      <c r="E3090">
        <v>16186</v>
      </c>
      <c r="F3090">
        <v>19944</v>
      </c>
    </row>
    <row r="3091" spans="1:6">
      <c r="A3091" s="105">
        <v>33025008590000</v>
      </c>
      <c r="B3091">
        <v>2012</v>
      </c>
      <c r="C3091">
        <v>29817</v>
      </c>
      <c r="D3091">
        <v>45917</v>
      </c>
      <c r="E3091">
        <v>71883</v>
      </c>
      <c r="F3091">
        <v>20468</v>
      </c>
    </row>
    <row r="3092" spans="1:6">
      <c r="A3092" s="105">
        <v>33025008620000</v>
      </c>
      <c r="B3092">
        <v>2012</v>
      </c>
      <c r="C3092">
        <v>5975</v>
      </c>
      <c r="D3092">
        <v>13228</v>
      </c>
      <c r="E3092">
        <v>11520</v>
      </c>
      <c r="F3092">
        <v>19873</v>
      </c>
    </row>
    <row r="3093" spans="1:6">
      <c r="A3093" s="105">
        <v>33025008640000</v>
      </c>
      <c r="B3093">
        <v>2012</v>
      </c>
      <c r="C3093">
        <v>12345</v>
      </c>
      <c r="D3093">
        <v>18828</v>
      </c>
      <c r="E3093">
        <v>3021</v>
      </c>
      <c r="F3093">
        <v>20153</v>
      </c>
    </row>
    <row r="3094" spans="1:6">
      <c r="A3094" s="105">
        <v>33025008660000</v>
      </c>
      <c r="B3094">
        <v>2012</v>
      </c>
      <c r="C3094">
        <v>11348</v>
      </c>
      <c r="D3094">
        <v>19420</v>
      </c>
      <c r="E3094">
        <v>3519</v>
      </c>
      <c r="F3094">
        <v>19414</v>
      </c>
    </row>
    <row r="3095" spans="1:6">
      <c r="A3095" s="105">
        <v>33025008680000</v>
      </c>
      <c r="B3095">
        <v>2012</v>
      </c>
      <c r="C3095">
        <v>5708</v>
      </c>
      <c r="D3095">
        <v>16728</v>
      </c>
      <c r="E3095">
        <v>9259</v>
      </c>
      <c r="F3095">
        <v>20067</v>
      </c>
    </row>
    <row r="3096" spans="1:6">
      <c r="A3096" s="105">
        <v>33025008700000</v>
      </c>
      <c r="B3096">
        <v>2012</v>
      </c>
      <c r="C3096">
        <v>7450</v>
      </c>
      <c r="D3096">
        <v>14156</v>
      </c>
      <c r="E3096">
        <v>3343</v>
      </c>
      <c r="F3096">
        <v>19770</v>
      </c>
    </row>
    <row r="3097" spans="1:6">
      <c r="A3097" s="105">
        <v>33025008710000</v>
      </c>
      <c r="B3097">
        <v>2012</v>
      </c>
      <c r="C3097">
        <v>9546</v>
      </c>
      <c r="D3097">
        <v>28005</v>
      </c>
      <c r="E3097">
        <v>40532</v>
      </c>
      <c r="F3097">
        <v>20434</v>
      </c>
    </row>
    <row r="3098" spans="1:6">
      <c r="A3098" s="105">
        <v>33025008720000</v>
      </c>
      <c r="B3098">
        <v>2012</v>
      </c>
      <c r="C3098">
        <v>32083</v>
      </c>
      <c r="D3098">
        <v>23814</v>
      </c>
      <c r="E3098">
        <v>6720</v>
      </c>
      <c r="F3098">
        <v>20511</v>
      </c>
    </row>
    <row r="3099" spans="1:6">
      <c r="A3099" s="105">
        <v>33025008730000</v>
      </c>
      <c r="B3099">
        <v>2012</v>
      </c>
      <c r="C3099">
        <v>1356</v>
      </c>
      <c r="D3099">
        <v>4168</v>
      </c>
      <c r="E3099">
        <v>1537</v>
      </c>
      <c r="F3099">
        <v>19875</v>
      </c>
    </row>
    <row r="3100" spans="1:6">
      <c r="A3100" s="105">
        <v>33025008740000</v>
      </c>
      <c r="B3100">
        <v>2012</v>
      </c>
      <c r="C3100">
        <v>30070</v>
      </c>
      <c r="D3100">
        <v>53877</v>
      </c>
      <c r="E3100">
        <v>21137</v>
      </c>
      <c r="F3100">
        <v>19760</v>
      </c>
    </row>
    <row r="3101" spans="1:6">
      <c r="A3101" s="105">
        <v>33025008750000</v>
      </c>
      <c r="B3101">
        <v>2012</v>
      </c>
      <c r="C3101">
        <v>12533</v>
      </c>
      <c r="D3101">
        <v>18662</v>
      </c>
      <c r="E3101">
        <v>6324</v>
      </c>
      <c r="F3101">
        <v>14810</v>
      </c>
    </row>
    <row r="3102" spans="1:6">
      <c r="A3102" s="105">
        <v>33025008760000</v>
      </c>
      <c r="B3102">
        <v>2012</v>
      </c>
      <c r="C3102">
        <v>16763</v>
      </c>
      <c r="D3102">
        <v>28159</v>
      </c>
      <c r="E3102">
        <v>5295</v>
      </c>
      <c r="F3102">
        <v>19911</v>
      </c>
    </row>
    <row r="3103" spans="1:6">
      <c r="A3103" s="105">
        <v>33025008780000</v>
      </c>
      <c r="B3103">
        <v>2012</v>
      </c>
      <c r="C3103">
        <v>24475</v>
      </c>
      <c r="D3103">
        <v>42166</v>
      </c>
      <c r="E3103">
        <v>33630</v>
      </c>
      <c r="F3103">
        <v>20095</v>
      </c>
    </row>
    <row r="3104" spans="1:6">
      <c r="A3104" s="105">
        <v>33025008790000</v>
      </c>
      <c r="B3104">
        <v>2012</v>
      </c>
      <c r="C3104">
        <v>10953</v>
      </c>
      <c r="D3104">
        <v>14071</v>
      </c>
      <c r="E3104">
        <v>8506</v>
      </c>
      <c r="F3104">
        <v>20470</v>
      </c>
    </row>
    <row r="3105" spans="1:6">
      <c r="A3105" s="105">
        <v>33025008810000</v>
      </c>
      <c r="B3105">
        <v>2012</v>
      </c>
      <c r="C3105">
        <v>11595</v>
      </c>
      <c r="D3105">
        <v>19902</v>
      </c>
      <c r="E3105">
        <v>2889</v>
      </c>
      <c r="F3105">
        <v>18098</v>
      </c>
    </row>
    <row r="3106" spans="1:6">
      <c r="A3106" s="105">
        <v>33025008820000</v>
      </c>
      <c r="B3106">
        <v>2012</v>
      </c>
      <c r="C3106">
        <v>6904</v>
      </c>
      <c r="D3106">
        <v>8307</v>
      </c>
      <c r="E3106">
        <v>3657</v>
      </c>
      <c r="F3106">
        <v>20304</v>
      </c>
    </row>
    <row r="3107" spans="1:6">
      <c r="A3107" s="105">
        <v>33025008830000</v>
      </c>
      <c r="B3107">
        <v>2012</v>
      </c>
      <c r="C3107">
        <v>32105</v>
      </c>
      <c r="D3107">
        <v>24008</v>
      </c>
      <c r="E3107">
        <v>7534</v>
      </c>
      <c r="F3107">
        <v>14977</v>
      </c>
    </row>
    <row r="3108" spans="1:6">
      <c r="A3108" s="105">
        <v>33025008840000</v>
      </c>
      <c r="B3108">
        <v>2012</v>
      </c>
      <c r="C3108">
        <v>49207</v>
      </c>
      <c r="D3108">
        <v>29278</v>
      </c>
      <c r="E3108">
        <v>10753</v>
      </c>
      <c r="F3108">
        <v>20736</v>
      </c>
    </row>
    <row r="3109" spans="1:6">
      <c r="A3109" s="105">
        <v>33025008850000</v>
      </c>
      <c r="B3109">
        <v>2012</v>
      </c>
      <c r="C3109">
        <v>12341</v>
      </c>
      <c r="D3109">
        <v>16672</v>
      </c>
      <c r="E3109">
        <v>3102</v>
      </c>
      <c r="F3109">
        <v>20127</v>
      </c>
    </row>
    <row r="3110" spans="1:6">
      <c r="A3110" s="105">
        <v>33025008860000</v>
      </c>
      <c r="B3110">
        <v>2012</v>
      </c>
      <c r="C3110">
        <v>30882</v>
      </c>
      <c r="D3110">
        <v>41461</v>
      </c>
      <c r="E3110">
        <v>14451</v>
      </c>
      <c r="F3110">
        <v>20517</v>
      </c>
    </row>
    <row r="3111" spans="1:6">
      <c r="A3111" s="105">
        <v>33025008870000</v>
      </c>
      <c r="B3111">
        <v>2012</v>
      </c>
      <c r="C3111">
        <v>30234</v>
      </c>
      <c r="D3111">
        <v>53367</v>
      </c>
      <c r="E3111">
        <v>33291</v>
      </c>
      <c r="F3111">
        <v>20337</v>
      </c>
    </row>
    <row r="3112" spans="1:6">
      <c r="A3112" s="105">
        <v>33025008880000</v>
      </c>
      <c r="B3112">
        <v>2012</v>
      </c>
      <c r="C3112">
        <v>857</v>
      </c>
      <c r="D3112">
        <v>1503</v>
      </c>
      <c r="E3112">
        <v>3598</v>
      </c>
      <c r="F3112">
        <v>14691</v>
      </c>
    </row>
    <row r="3113" spans="1:6">
      <c r="A3113" s="105">
        <v>33025008890000</v>
      </c>
      <c r="B3113">
        <v>2012</v>
      </c>
      <c r="C3113">
        <v>22412</v>
      </c>
      <c r="D3113">
        <v>37727</v>
      </c>
      <c r="E3113">
        <v>24180</v>
      </c>
      <c r="F3113">
        <v>20904</v>
      </c>
    </row>
    <row r="3114" spans="1:6">
      <c r="A3114" s="105">
        <v>33025008900000</v>
      </c>
      <c r="B3114">
        <v>2012</v>
      </c>
      <c r="C3114">
        <v>45338</v>
      </c>
      <c r="D3114">
        <v>58303</v>
      </c>
      <c r="E3114">
        <v>15066</v>
      </c>
      <c r="F3114">
        <v>15211</v>
      </c>
    </row>
    <row r="3115" spans="1:6">
      <c r="A3115" s="105">
        <v>33025008910000</v>
      </c>
      <c r="B3115">
        <v>2012</v>
      </c>
      <c r="C3115">
        <v>29607</v>
      </c>
      <c r="D3115">
        <v>54773</v>
      </c>
      <c r="E3115">
        <v>28418</v>
      </c>
      <c r="F3115">
        <v>20520</v>
      </c>
    </row>
    <row r="3116" spans="1:6">
      <c r="A3116" s="105">
        <v>33025008920000</v>
      </c>
      <c r="B3116">
        <v>2012</v>
      </c>
      <c r="C3116">
        <v>15737</v>
      </c>
      <c r="D3116">
        <v>13386</v>
      </c>
      <c r="E3116">
        <v>2946</v>
      </c>
      <c r="F3116">
        <v>15089</v>
      </c>
    </row>
    <row r="3117" spans="1:6">
      <c r="A3117" s="105">
        <v>33025008930000</v>
      </c>
      <c r="B3117">
        <v>2012</v>
      </c>
      <c r="C3117">
        <v>24864</v>
      </c>
      <c r="D3117">
        <v>51058</v>
      </c>
      <c r="E3117">
        <v>18754</v>
      </c>
      <c r="F3117">
        <v>20075</v>
      </c>
    </row>
    <row r="3118" spans="1:6">
      <c r="A3118" s="105">
        <v>33025008940000</v>
      </c>
      <c r="B3118">
        <v>2012</v>
      </c>
      <c r="C3118">
        <v>4343</v>
      </c>
      <c r="D3118">
        <v>17605</v>
      </c>
      <c r="E3118">
        <v>26882</v>
      </c>
      <c r="F3118">
        <v>19677</v>
      </c>
    </row>
    <row r="3119" spans="1:6">
      <c r="A3119" s="105">
        <v>33025008960000</v>
      </c>
      <c r="B3119">
        <v>2012</v>
      </c>
      <c r="C3119">
        <v>22191</v>
      </c>
      <c r="D3119">
        <v>32930</v>
      </c>
      <c r="E3119">
        <v>36815</v>
      </c>
      <c r="F3119">
        <v>20502</v>
      </c>
    </row>
    <row r="3120" spans="1:6">
      <c r="A3120" s="105">
        <v>33025008970000</v>
      </c>
      <c r="B3120">
        <v>2012</v>
      </c>
      <c r="C3120">
        <v>11857</v>
      </c>
      <c r="D3120">
        <v>8546</v>
      </c>
      <c r="E3120">
        <v>2043</v>
      </c>
      <c r="F3120">
        <v>15400</v>
      </c>
    </row>
    <row r="3121" spans="1:6">
      <c r="A3121" s="105">
        <v>33025008980000</v>
      </c>
      <c r="B3121">
        <v>2012</v>
      </c>
      <c r="C3121">
        <v>16464</v>
      </c>
      <c r="D3121">
        <v>36896</v>
      </c>
      <c r="E3121">
        <v>13980</v>
      </c>
      <c r="F3121">
        <v>20050</v>
      </c>
    </row>
    <row r="3122" spans="1:6">
      <c r="A3122" s="105">
        <v>33025008990000</v>
      </c>
      <c r="B3122">
        <v>2012</v>
      </c>
      <c r="C3122">
        <v>6048</v>
      </c>
      <c r="D3122">
        <v>6879</v>
      </c>
      <c r="E3122">
        <v>17482</v>
      </c>
      <c r="F3122">
        <v>20394</v>
      </c>
    </row>
    <row r="3123" spans="1:6">
      <c r="A3123" s="105">
        <v>33025009000000</v>
      </c>
      <c r="B3123">
        <v>2012</v>
      </c>
      <c r="C3123">
        <v>52339</v>
      </c>
      <c r="D3123">
        <v>60276</v>
      </c>
      <c r="E3123">
        <v>33149</v>
      </c>
      <c r="F3123">
        <v>19743</v>
      </c>
    </row>
    <row r="3124" spans="1:6">
      <c r="A3124" s="105">
        <v>33025009010000</v>
      </c>
      <c r="B3124">
        <v>2012</v>
      </c>
      <c r="C3124">
        <v>12066</v>
      </c>
      <c r="D3124">
        <v>14577</v>
      </c>
      <c r="E3124">
        <v>17789</v>
      </c>
      <c r="F3124">
        <v>20462</v>
      </c>
    </row>
    <row r="3125" spans="1:6">
      <c r="A3125" s="105">
        <v>33025009020000</v>
      </c>
      <c r="B3125">
        <v>2012</v>
      </c>
      <c r="C3125">
        <v>3620</v>
      </c>
      <c r="D3125">
        <v>9335</v>
      </c>
      <c r="E3125">
        <v>31392</v>
      </c>
      <c r="F3125">
        <v>20025</v>
      </c>
    </row>
    <row r="3126" spans="1:6">
      <c r="A3126" s="105">
        <v>33025009040000</v>
      </c>
      <c r="B3126">
        <v>2012</v>
      </c>
      <c r="C3126">
        <v>18190</v>
      </c>
      <c r="D3126">
        <v>39565</v>
      </c>
      <c r="E3126">
        <v>11054</v>
      </c>
      <c r="F3126">
        <v>20245</v>
      </c>
    </row>
    <row r="3127" spans="1:6">
      <c r="A3127" s="105">
        <v>33025009050000</v>
      </c>
      <c r="B3127">
        <v>2012</v>
      </c>
      <c r="C3127">
        <v>9127</v>
      </c>
      <c r="D3127">
        <v>25648</v>
      </c>
      <c r="E3127">
        <v>13923</v>
      </c>
      <c r="F3127">
        <v>20129</v>
      </c>
    </row>
    <row r="3128" spans="1:6">
      <c r="A3128" s="105">
        <v>33025009060000</v>
      </c>
      <c r="B3128">
        <v>2012</v>
      </c>
      <c r="C3128">
        <v>9230</v>
      </c>
      <c r="D3128">
        <v>10825</v>
      </c>
      <c r="E3128">
        <v>5821</v>
      </c>
      <c r="F3128">
        <v>20189</v>
      </c>
    </row>
    <row r="3129" spans="1:6">
      <c r="A3129" s="105">
        <v>33025009070000</v>
      </c>
      <c r="B3129">
        <v>2012</v>
      </c>
      <c r="C3129">
        <v>22859</v>
      </c>
      <c r="D3129">
        <v>40807</v>
      </c>
      <c r="E3129">
        <v>57068</v>
      </c>
      <c r="F3129">
        <v>19977</v>
      </c>
    </row>
    <row r="3130" spans="1:6">
      <c r="A3130" s="105">
        <v>33025009080000</v>
      </c>
      <c r="B3130">
        <v>2012</v>
      </c>
      <c r="C3130">
        <v>22007</v>
      </c>
      <c r="D3130">
        <v>26711</v>
      </c>
      <c r="E3130">
        <v>6585</v>
      </c>
      <c r="F3130">
        <v>15217</v>
      </c>
    </row>
    <row r="3131" spans="1:6">
      <c r="A3131" s="105">
        <v>33025009100000</v>
      </c>
      <c r="B3131">
        <v>2012</v>
      </c>
      <c r="C3131">
        <v>21362</v>
      </c>
      <c r="D3131">
        <v>42026</v>
      </c>
      <c r="E3131">
        <v>13823</v>
      </c>
      <c r="F3131">
        <v>15022</v>
      </c>
    </row>
    <row r="3132" spans="1:6">
      <c r="A3132" s="105">
        <v>33025009110000</v>
      </c>
      <c r="B3132">
        <v>2012</v>
      </c>
      <c r="C3132">
        <v>21619</v>
      </c>
      <c r="D3132">
        <v>31893</v>
      </c>
      <c r="E3132">
        <v>6256</v>
      </c>
      <c r="F3132">
        <v>15760</v>
      </c>
    </row>
    <row r="3133" spans="1:6">
      <c r="A3133" s="105">
        <v>33025009120000</v>
      </c>
      <c r="B3133">
        <v>2012</v>
      </c>
      <c r="C3133">
        <v>15055</v>
      </c>
      <c r="D3133">
        <v>24181</v>
      </c>
      <c r="E3133">
        <v>9483</v>
      </c>
      <c r="F3133">
        <v>19894</v>
      </c>
    </row>
    <row r="3134" spans="1:6">
      <c r="A3134" s="105">
        <v>33025009130000</v>
      </c>
      <c r="B3134">
        <v>2012</v>
      </c>
      <c r="C3134">
        <v>18734</v>
      </c>
      <c r="D3134">
        <v>10349</v>
      </c>
      <c r="E3134">
        <v>6759</v>
      </c>
      <c r="F3134">
        <v>20228</v>
      </c>
    </row>
    <row r="3135" spans="1:6">
      <c r="A3135" s="105">
        <v>33025009140000</v>
      </c>
      <c r="B3135">
        <v>2012</v>
      </c>
      <c r="C3135">
        <v>47358</v>
      </c>
      <c r="D3135">
        <v>38625</v>
      </c>
      <c r="E3135">
        <v>8635</v>
      </c>
      <c r="F3135">
        <v>20269</v>
      </c>
    </row>
    <row r="3136" spans="1:6">
      <c r="A3136" s="105">
        <v>33025009150000</v>
      </c>
      <c r="B3136">
        <v>2012</v>
      </c>
      <c r="C3136">
        <v>6485</v>
      </c>
      <c r="D3136">
        <v>18626</v>
      </c>
      <c r="E3136">
        <v>2675</v>
      </c>
      <c r="F3136">
        <v>19990</v>
      </c>
    </row>
    <row r="3137" spans="1:6">
      <c r="A3137" s="105">
        <v>33025009160000</v>
      </c>
      <c r="B3137">
        <v>2012</v>
      </c>
      <c r="C3137">
        <v>17350</v>
      </c>
      <c r="D3137">
        <v>36745</v>
      </c>
      <c r="E3137">
        <v>22094</v>
      </c>
      <c r="F3137">
        <v>20109</v>
      </c>
    </row>
    <row r="3138" spans="1:6">
      <c r="A3138" s="105">
        <v>33025009180000</v>
      </c>
      <c r="B3138">
        <v>2012</v>
      </c>
      <c r="C3138">
        <v>50050</v>
      </c>
      <c r="D3138">
        <v>51414</v>
      </c>
      <c r="E3138">
        <v>28570</v>
      </c>
      <c r="F3138">
        <v>19240</v>
      </c>
    </row>
    <row r="3139" spans="1:6">
      <c r="A3139" s="105">
        <v>33025009200000</v>
      </c>
      <c r="B3139">
        <v>2012</v>
      </c>
      <c r="C3139">
        <v>4045</v>
      </c>
      <c r="D3139">
        <v>11446</v>
      </c>
      <c r="E3139">
        <v>87733</v>
      </c>
      <c r="F3139">
        <v>20500</v>
      </c>
    </row>
    <row r="3140" spans="1:6">
      <c r="A3140" s="105">
        <v>33025009210000</v>
      </c>
      <c r="B3140">
        <v>2012</v>
      </c>
      <c r="C3140">
        <v>39693</v>
      </c>
      <c r="D3140">
        <v>46342</v>
      </c>
      <c r="E3140">
        <v>21867</v>
      </c>
      <c r="F3140">
        <v>20460</v>
      </c>
    </row>
    <row r="3141" spans="1:6">
      <c r="A3141" s="105">
        <v>33025009220000</v>
      </c>
      <c r="B3141">
        <v>2012</v>
      </c>
      <c r="C3141">
        <v>21156</v>
      </c>
      <c r="D3141">
        <v>37072</v>
      </c>
      <c r="E3141">
        <v>32121</v>
      </c>
      <c r="F3141">
        <v>20283</v>
      </c>
    </row>
    <row r="3142" spans="1:6">
      <c r="A3142" s="105">
        <v>33025009240000</v>
      </c>
      <c r="B3142">
        <v>2012</v>
      </c>
      <c r="C3142">
        <v>13975</v>
      </c>
      <c r="D3142">
        <v>18808</v>
      </c>
      <c r="E3142">
        <v>3715</v>
      </c>
      <c r="F3142">
        <v>20986</v>
      </c>
    </row>
    <row r="3143" spans="1:6">
      <c r="A3143" s="105">
        <v>33025009250000</v>
      </c>
      <c r="B3143">
        <v>2012</v>
      </c>
      <c r="C3143">
        <v>16631</v>
      </c>
      <c r="D3143">
        <v>20510</v>
      </c>
      <c r="E3143">
        <v>19554</v>
      </c>
      <c r="F3143">
        <v>20845</v>
      </c>
    </row>
    <row r="3144" spans="1:6">
      <c r="A3144" s="105">
        <v>33025009260000</v>
      </c>
      <c r="B3144">
        <v>2012</v>
      </c>
      <c r="C3144">
        <v>39684</v>
      </c>
      <c r="D3144">
        <v>33915</v>
      </c>
      <c r="E3144">
        <v>7456</v>
      </c>
      <c r="F3144">
        <v>15390</v>
      </c>
    </row>
    <row r="3145" spans="1:6">
      <c r="A3145" s="105">
        <v>33025009270000</v>
      </c>
      <c r="B3145">
        <v>2012</v>
      </c>
      <c r="C3145">
        <v>8768</v>
      </c>
      <c r="D3145">
        <v>15134</v>
      </c>
      <c r="E3145">
        <v>3479</v>
      </c>
      <c r="F3145">
        <v>20300</v>
      </c>
    </row>
    <row r="3146" spans="1:6">
      <c r="A3146" s="105">
        <v>33025009290000</v>
      </c>
      <c r="B3146">
        <v>2012</v>
      </c>
      <c r="C3146">
        <v>12413</v>
      </c>
      <c r="D3146">
        <v>51563</v>
      </c>
      <c r="E3146">
        <v>27028</v>
      </c>
      <c r="F3146">
        <v>20360</v>
      </c>
    </row>
    <row r="3147" spans="1:6">
      <c r="A3147" s="105">
        <v>33025009300000</v>
      </c>
      <c r="B3147">
        <v>2012</v>
      </c>
      <c r="C3147">
        <v>62990</v>
      </c>
      <c r="D3147">
        <v>45191</v>
      </c>
      <c r="E3147">
        <v>16282</v>
      </c>
      <c r="F3147">
        <v>20575</v>
      </c>
    </row>
    <row r="3148" spans="1:6">
      <c r="A3148" s="105">
        <v>33025009320000</v>
      </c>
      <c r="B3148">
        <v>2012</v>
      </c>
      <c r="C3148">
        <v>23102</v>
      </c>
      <c r="D3148">
        <v>38504</v>
      </c>
      <c r="E3148">
        <v>17307</v>
      </c>
      <c r="F3148">
        <v>14900</v>
      </c>
    </row>
    <row r="3149" spans="1:6">
      <c r="A3149" s="105">
        <v>33025009330000</v>
      </c>
      <c r="B3149">
        <v>2012</v>
      </c>
      <c r="C3149">
        <v>9846</v>
      </c>
      <c r="D3149">
        <v>22880</v>
      </c>
      <c r="E3149">
        <v>13549</v>
      </c>
      <c r="F3149">
        <v>20185</v>
      </c>
    </row>
    <row r="3150" spans="1:6">
      <c r="A3150" s="105">
        <v>33025009340000</v>
      </c>
      <c r="B3150">
        <v>2012</v>
      </c>
      <c r="C3150">
        <v>16066</v>
      </c>
      <c r="D3150">
        <v>23202</v>
      </c>
      <c r="E3150">
        <v>10829</v>
      </c>
      <c r="F3150">
        <v>15919</v>
      </c>
    </row>
    <row r="3151" spans="1:6">
      <c r="A3151" s="105">
        <v>33025009350000</v>
      </c>
      <c r="B3151">
        <v>2012</v>
      </c>
      <c r="C3151">
        <v>34717</v>
      </c>
      <c r="D3151">
        <v>31833</v>
      </c>
      <c r="E3151">
        <v>17608</v>
      </c>
      <c r="F3151">
        <v>15495</v>
      </c>
    </row>
    <row r="3152" spans="1:6">
      <c r="A3152" s="105">
        <v>33025009370000</v>
      </c>
      <c r="B3152">
        <v>2012</v>
      </c>
      <c r="C3152">
        <v>21464</v>
      </c>
      <c r="D3152">
        <v>9842</v>
      </c>
      <c r="E3152">
        <v>9079</v>
      </c>
      <c r="F3152">
        <v>15640</v>
      </c>
    </row>
    <row r="3153" spans="1:6">
      <c r="A3153" s="105">
        <v>33025009380000</v>
      </c>
      <c r="B3153">
        <v>2012</v>
      </c>
      <c r="C3153">
        <v>85193</v>
      </c>
      <c r="D3153">
        <v>83617</v>
      </c>
      <c r="E3153">
        <v>29592</v>
      </c>
      <c r="F3153">
        <v>15368</v>
      </c>
    </row>
    <row r="3154" spans="1:6">
      <c r="A3154" s="105">
        <v>33025009400000</v>
      </c>
      <c r="B3154">
        <v>2012</v>
      </c>
      <c r="C3154">
        <v>11932</v>
      </c>
      <c r="D3154">
        <v>19363</v>
      </c>
      <c r="E3154">
        <v>5060</v>
      </c>
      <c r="F3154">
        <v>19770</v>
      </c>
    </row>
    <row r="3155" spans="1:6">
      <c r="A3155" s="105">
        <v>33025009420000</v>
      </c>
      <c r="B3155">
        <v>2012</v>
      </c>
      <c r="C3155">
        <v>20400</v>
      </c>
      <c r="D3155">
        <v>23318</v>
      </c>
      <c r="E3155">
        <v>5861</v>
      </c>
      <c r="F3155">
        <v>15692</v>
      </c>
    </row>
    <row r="3156" spans="1:6">
      <c r="A3156" s="105">
        <v>33025009430000</v>
      </c>
      <c r="B3156">
        <v>2012</v>
      </c>
      <c r="C3156">
        <v>55919</v>
      </c>
      <c r="D3156">
        <v>54304</v>
      </c>
      <c r="E3156">
        <v>9229</v>
      </c>
      <c r="F3156">
        <v>20787</v>
      </c>
    </row>
    <row r="3157" spans="1:6">
      <c r="A3157" s="105">
        <v>33025009440000</v>
      </c>
      <c r="B3157">
        <v>2012</v>
      </c>
      <c r="C3157">
        <v>20161</v>
      </c>
      <c r="D3157">
        <v>45993</v>
      </c>
      <c r="E3157">
        <v>14756</v>
      </c>
      <c r="F3157">
        <v>20200</v>
      </c>
    </row>
    <row r="3158" spans="1:6">
      <c r="A3158" s="105">
        <v>33025009450000</v>
      </c>
      <c r="B3158">
        <v>2012</v>
      </c>
      <c r="C3158">
        <v>7533</v>
      </c>
      <c r="D3158">
        <v>15772</v>
      </c>
      <c r="E3158">
        <v>16823</v>
      </c>
      <c r="F3158">
        <v>20135</v>
      </c>
    </row>
    <row r="3159" spans="1:6">
      <c r="A3159" s="105">
        <v>33025009470000</v>
      </c>
      <c r="B3159">
        <v>2012</v>
      </c>
      <c r="C3159">
        <v>56871</v>
      </c>
      <c r="D3159">
        <v>55774</v>
      </c>
      <c r="E3159">
        <v>25713</v>
      </c>
      <c r="F3159">
        <v>20563</v>
      </c>
    </row>
    <row r="3160" spans="1:6">
      <c r="A3160" s="105">
        <v>33025009480000</v>
      </c>
      <c r="B3160">
        <v>2012</v>
      </c>
      <c r="C3160">
        <v>9335</v>
      </c>
      <c r="D3160">
        <v>16314</v>
      </c>
      <c r="E3160">
        <v>11933</v>
      </c>
      <c r="F3160">
        <v>19749</v>
      </c>
    </row>
    <row r="3161" spans="1:6">
      <c r="A3161" s="105">
        <v>33025009490000</v>
      </c>
      <c r="B3161">
        <v>2012</v>
      </c>
      <c r="C3161">
        <v>11030</v>
      </c>
      <c r="D3161">
        <v>25706</v>
      </c>
      <c r="E3161">
        <v>13695</v>
      </c>
      <c r="F3161">
        <v>14954</v>
      </c>
    </row>
    <row r="3162" spans="1:6">
      <c r="A3162" s="105">
        <v>33025009500000</v>
      </c>
      <c r="B3162">
        <v>2012</v>
      </c>
      <c r="C3162">
        <v>11315</v>
      </c>
      <c r="D3162">
        <v>31525</v>
      </c>
      <c r="E3162">
        <v>66295</v>
      </c>
      <c r="F3162">
        <v>19561</v>
      </c>
    </row>
    <row r="3163" spans="1:6">
      <c r="A3163" s="105">
        <v>33025009510000</v>
      </c>
      <c r="B3163">
        <v>2012</v>
      </c>
      <c r="C3163">
        <v>4559</v>
      </c>
      <c r="D3163">
        <v>11346</v>
      </c>
      <c r="E3163">
        <v>24053</v>
      </c>
      <c r="F3163">
        <v>19777</v>
      </c>
    </row>
    <row r="3164" spans="1:6">
      <c r="A3164" s="105">
        <v>33025009520000</v>
      </c>
      <c r="B3164">
        <v>2012</v>
      </c>
      <c r="C3164">
        <v>29530</v>
      </c>
      <c r="D3164">
        <v>27788</v>
      </c>
      <c r="E3164">
        <v>12227</v>
      </c>
      <c r="F3164">
        <v>20440</v>
      </c>
    </row>
    <row r="3165" spans="1:6">
      <c r="A3165" s="105">
        <v>33025009530000</v>
      </c>
      <c r="B3165">
        <v>2012</v>
      </c>
      <c r="C3165">
        <v>6448</v>
      </c>
      <c r="D3165">
        <v>9776</v>
      </c>
      <c r="E3165">
        <v>5970</v>
      </c>
      <c r="F3165">
        <v>19289</v>
      </c>
    </row>
    <row r="3166" spans="1:6">
      <c r="A3166" s="105">
        <v>33025009540000</v>
      </c>
      <c r="B3166">
        <v>2012</v>
      </c>
      <c r="C3166">
        <v>4670</v>
      </c>
      <c r="D3166">
        <v>8847</v>
      </c>
      <c r="E3166">
        <v>4627</v>
      </c>
      <c r="F3166">
        <v>19937</v>
      </c>
    </row>
    <row r="3167" spans="1:6">
      <c r="A3167" s="105">
        <v>33025009570000</v>
      </c>
      <c r="B3167">
        <v>2012</v>
      </c>
      <c r="C3167">
        <v>8077</v>
      </c>
      <c r="D3167">
        <v>15909</v>
      </c>
      <c r="E3167">
        <v>7984</v>
      </c>
      <c r="F3167">
        <v>20145</v>
      </c>
    </row>
    <row r="3168" spans="1:6">
      <c r="A3168" s="105">
        <v>33025009580000</v>
      </c>
      <c r="B3168">
        <v>2012</v>
      </c>
      <c r="C3168">
        <v>6088</v>
      </c>
      <c r="D3168">
        <v>12101</v>
      </c>
      <c r="E3168">
        <v>34200</v>
      </c>
      <c r="F3168">
        <v>20020</v>
      </c>
    </row>
    <row r="3169" spans="1:6">
      <c r="A3169" s="105">
        <v>33025009590000</v>
      </c>
      <c r="B3169">
        <v>2012</v>
      </c>
      <c r="C3169">
        <v>6459</v>
      </c>
      <c r="D3169">
        <v>11557</v>
      </c>
      <c r="E3169">
        <v>8202</v>
      </c>
      <c r="F3169">
        <v>16001</v>
      </c>
    </row>
    <row r="3170" spans="1:6">
      <c r="A3170" s="105">
        <v>33025009600000</v>
      </c>
      <c r="B3170">
        <v>2012</v>
      </c>
      <c r="C3170">
        <v>34724</v>
      </c>
      <c r="D3170">
        <v>40403</v>
      </c>
      <c r="E3170">
        <v>17521</v>
      </c>
      <c r="F3170">
        <v>15054</v>
      </c>
    </row>
    <row r="3171" spans="1:6">
      <c r="A3171" s="105">
        <v>33025009610000</v>
      </c>
      <c r="B3171">
        <v>2012</v>
      </c>
      <c r="C3171">
        <v>15096</v>
      </c>
      <c r="D3171">
        <v>35981</v>
      </c>
      <c r="E3171">
        <v>70486</v>
      </c>
      <c r="F3171">
        <v>20556</v>
      </c>
    </row>
    <row r="3172" spans="1:6">
      <c r="A3172" s="105">
        <v>33025009620000</v>
      </c>
      <c r="B3172">
        <v>2012</v>
      </c>
      <c r="C3172">
        <v>97760</v>
      </c>
      <c r="D3172">
        <v>103864</v>
      </c>
      <c r="E3172">
        <v>7543</v>
      </c>
      <c r="F3172">
        <v>20850</v>
      </c>
    </row>
    <row r="3173" spans="1:6">
      <c r="A3173" s="105">
        <v>33025009630000</v>
      </c>
      <c r="B3173">
        <v>2012</v>
      </c>
      <c r="C3173">
        <v>19620</v>
      </c>
      <c r="D3173">
        <v>20576</v>
      </c>
      <c r="E3173">
        <v>11704</v>
      </c>
      <c r="F3173">
        <v>20190</v>
      </c>
    </row>
    <row r="3174" spans="1:6">
      <c r="A3174" s="105">
        <v>33025009640000</v>
      </c>
      <c r="B3174">
        <v>2012</v>
      </c>
      <c r="C3174">
        <v>23067</v>
      </c>
      <c r="D3174">
        <v>46911</v>
      </c>
      <c r="E3174">
        <v>18292</v>
      </c>
      <c r="F3174">
        <v>20085</v>
      </c>
    </row>
    <row r="3175" spans="1:6">
      <c r="A3175" s="105">
        <v>33025009650000</v>
      </c>
      <c r="B3175">
        <v>2012</v>
      </c>
      <c r="C3175">
        <v>5955</v>
      </c>
      <c r="D3175">
        <v>11916</v>
      </c>
      <c r="E3175">
        <v>25487</v>
      </c>
      <c r="F3175">
        <v>19930</v>
      </c>
    </row>
    <row r="3176" spans="1:6">
      <c r="A3176" s="105">
        <v>33025009660000</v>
      </c>
      <c r="B3176">
        <v>2012</v>
      </c>
      <c r="C3176">
        <v>79554</v>
      </c>
      <c r="D3176">
        <v>66069</v>
      </c>
      <c r="E3176">
        <v>15666</v>
      </c>
      <c r="F3176">
        <v>20581</v>
      </c>
    </row>
    <row r="3177" spans="1:6">
      <c r="A3177" s="105">
        <v>33025009670000</v>
      </c>
      <c r="B3177">
        <v>2012</v>
      </c>
      <c r="C3177">
        <v>52202</v>
      </c>
      <c r="D3177">
        <v>60161</v>
      </c>
      <c r="E3177">
        <v>23829</v>
      </c>
      <c r="F3177">
        <v>15627</v>
      </c>
    </row>
    <row r="3178" spans="1:6">
      <c r="A3178" s="105">
        <v>33025009690000</v>
      </c>
      <c r="B3178">
        <v>2012</v>
      </c>
      <c r="C3178">
        <v>8567</v>
      </c>
      <c r="D3178">
        <v>37847</v>
      </c>
      <c r="E3178">
        <v>22821</v>
      </c>
      <c r="F3178">
        <v>20375</v>
      </c>
    </row>
    <row r="3179" spans="1:6">
      <c r="A3179" s="105">
        <v>33025009700000</v>
      </c>
      <c r="B3179">
        <v>2012</v>
      </c>
      <c r="C3179">
        <v>52853</v>
      </c>
      <c r="D3179">
        <v>67232</v>
      </c>
      <c r="E3179">
        <v>23134</v>
      </c>
      <c r="F3179">
        <v>20425</v>
      </c>
    </row>
    <row r="3180" spans="1:6">
      <c r="A3180" s="105">
        <v>33025009710000</v>
      </c>
      <c r="B3180">
        <v>2012</v>
      </c>
      <c r="C3180">
        <v>58274</v>
      </c>
      <c r="D3180">
        <v>70873</v>
      </c>
      <c r="E3180">
        <v>30451</v>
      </c>
      <c r="F3180">
        <v>19930</v>
      </c>
    </row>
    <row r="3181" spans="1:6">
      <c r="A3181" s="105">
        <v>33025009730000</v>
      </c>
      <c r="B3181">
        <v>2012</v>
      </c>
      <c r="C3181">
        <v>38839</v>
      </c>
      <c r="D3181">
        <v>63571</v>
      </c>
      <c r="E3181">
        <v>16055</v>
      </c>
      <c r="F3181">
        <v>19679</v>
      </c>
    </row>
    <row r="3182" spans="1:6">
      <c r="A3182" s="105">
        <v>33025009740000</v>
      </c>
      <c r="B3182">
        <v>2012</v>
      </c>
      <c r="C3182">
        <v>22191</v>
      </c>
      <c r="D3182">
        <v>19468</v>
      </c>
      <c r="E3182">
        <v>13617</v>
      </c>
      <c r="F3182">
        <v>20626</v>
      </c>
    </row>
    <row r="3183" spans="1:6">
      <c r="A3183" s="105">
        <v>33025009750000</v>
      </c>
      <c r="B3183">
        <v>2012</v>
      </c>
      <c r="C3183">
        <v>44173</v>
      </c>
      <c r="D3183">
        <v>43298</v>
      </c>
      <c r="E3183">
        <v>14270</v>
      </c>
      <c r="F3183">
        <v>19970</v>
      </c>
    </row>
    <row r="3184" spans="1:6">
      <c r="A3184" s="105">
        <v>33025009760000</v>
      </c>
      <c r="B3184">
        <v>2012</v>
      </c>
      <c r="C3184">
        <v>165810</v>
      </c>
      <c r="D3184">
        <v>192934</v>
      </c>
      <c r="E3184">
        <v>58916</v>
      </c>
      <c r="F3184">
        <v>20442</v>
      </c>
    </row>
    <row r="3185" spans="1:6">
      <c r="A3185" s="105">
        <v>33025009770000</v>
      </c>
      <c r="B3185">
        <v>2012</v>
      </c>
      <c r="C3185">
        <v>54178</v>
      </c>
      <c r="D3185">
        <v>98388</v>
      </c>
      <c r="E3185">
        <v>37370</v>
      </c>
      <c r="F3185">
        <v>20253</v>
      </c>
    </row>
    <row r="3186" spans="1:6">
      <c r="A3186" s="105">
        <v>33025009780000</v>
      </c>
      <c r="B3186">
        <v>2012</v>
      </c>
      <c r="C3186">
        <v>36586</v>
      </c>
      <c r="D3186">
        <v>35955</v>
      </c>
      <c r="E3186">
        <v>16040</v>
      </c>
      <c r="F3186">
        <v>15770</v>
      </c>
    </row>
    <row r="3187" spans="1:6">
      <c r="A3187" s="105">
        <v>33025009790000</v>
      </c>
      <c r="B3187">
        <v>2012</v>
      </c>
      <c r="C3187">
        <v>18396</v>
      </c>
      <c r="D3187">
        <v>36700</v>
      </c>
      <c r="E3187">
        <v>21940</v>
      </c>
      <c r="F3187">
        <v>20560</v>
      </c>
    </row>
    <row r="3188" spans="1:6">
      <c r="A3188" s="105">
        <v>33025009800000</v>
      </c>
      <c r="B3188">
        <v>2012</v>
      </c>
      <c r="C3188">
        <v>13346</v>
      </c>
      <c r="D3188">
        <v>53834</v>
      </c>
      <c r="E3188">
        <v>24231</v>
      </c>
      <c r="F3188">
        <v>20010</v>
      </c>
    </row>
    <row r="3189" spans="1:6">
      <c r="A3189" s="105">
        <v>33025009810000</v>
      </c>
      <c r="B3189">
        <v>2012</v>
      </c>
      <c r="C3189">
        <v>9900</v>
      </c>
      <c r="D3189">
        <v>20541</v>
      </c>
      <c r="E3189">
        <v>23239</v>
      </c>
      <c r="F3189">
        <v>19885</v>
      </c>
    </row>
    <row r="3190" spans="1:6">
      <c r="A3190" s="105">
        <v>33025009820000</v>
      </c>
      <c r="B3190">
        <v>2012</v>
      </c>
      <c r="C3190">
        <v>17553</v>
      </c>
      <c r="D3190">
        <v>25826</v>
      </c>
      <c r="E3190">
        <v>17132</v>
      </c>
      <c r="F3190">
        <v>14910</v>
      </c>
    </row>
    <row r="3191" spans="1:6">
      <c r="A3191" s="105">
        <v>33025009830000</v>
      </c>
      <c r="B3191">
        <v>2012</v>
      </c>
      <c r="C3191">
        <v>33771</v>
      </c>
      <c r="D3191">
        <v>22701</v>
      </c>
      <c r="E3191">
        <v>7624</v>
      </c>
      <c r="F3191">
        <v>20517</v>
      </c>
    </row>
    <row r="3192" spans="1:6">
      <c r="A3192" s="105">
        <v>33025009840000</v>
      </c>
      <c r="B3192">
        <v>2012</v>
      </c>
      <c r="C3192">
        <v>12337</v>
      </c>
      <c r="D3192">
        <v>29565</v>
      </c>
      <c r="E3192">
        <v>14530</v>
      </c>
      <c r="F3192">
        <v>20218</v>
      </c>
    </row>
    <row r="3193" spans="1:6">
      <c r="A3193" s="105">
        <v>33025009860000</v>
      </c>
      <c r="B3193">
        <v>2012</v>
      </c>
      <c r="C3193">
        <v>45466</v>
      </c>
      <c r="D3193">
        <v>49087</v>
      </c>
      <c r="E3193">
        <v>20742</v>
      </c>
      <c r="F3193">
        <v>20580</v>
      </c>
    </row>
    <row r="3194" spans="1:6">
      <c r="A3194" s="105">
        <v>33025009870000</v>
      </c>
      <c r="B3194">
        <v>2012</v>
      </c>
      <c r="C3194">
        <v>30162</v>
      </c>
      <c r="D3194">
        <v>28819</v>
      </c>
      <c r="E3194">
        <v>10413</v>
      </c>
      <c r="F3194">
        <v>22411</v>
      </c>
    </row>
    <row r="3195" spans="1:6">
      <c r="A3195" s="105">
        <v>33025009880000</v>
      </c>
      <c r="B3195">
        <v>2012</v>
      </c>
      <c r="C3195">
        <v>10412</v>
      </c>
      <c r="D3195">
        <v>14611</v>
      </c>
      <c r="E3195">
        <v>9935</v>
      </c>
      <c r="F3195">
        <v>19884</v>
      </c>
    </row>
    <row r="3196" spans="1:6">
      <c r="A3196" s="105">
        <v>33025009890000</v>
      </c>
      <c r="B3196">
        <v>2012</v>
      </c>
      <c r="C3196">
        <v>21045</v>
      </c>
      <c r="D3196">
        <v>21157</v>
      </c>
      <c r="E3196">
        <v>8738</v>
      </c>
      <c r="F3196">
        <v>23468</v>
      </c>
    </row>
    <row r="3197" spans="1:6">
      <c r="A3197" s="105">
        <v>33025009900000</v>
      </c>
      <c r="B3197">
        <v>2012</v>
      </c>
      <c r="C3197">
        <v>13339</v>
      </c>
      <c r="D3197">
        <v>22948</v>
      </c>
      <c r="E3197">
        <v>18388</v>
      </c>
      <c r="F3197">
        <v>20181</v>
      </c>
    </row>
    <row r="3198" spans="1:6">
      <c r="A3198" s="105">
        <v>33025009910000</v>
      </c>
      <c r="B3198">
        <v>2012</v>
      </c>
      <c r="C3198">
        <v>6186</v>
      </c>
      <c r="D3198">
        <v>13652</v>
      </c>
      <c r="E3198">
        <v>29406</v>
      </c>
      <c r="F3198">
        <v>20332</v>
      </c>
    </row>
    <row r="3199" spans="1:6">
      <c r="A3199" s="105">
        <v>33025009920000</v>
      </c>
      <c r="B3199">
        <v>2012</v>
      </c>
      <c r="C3199">
        <v>9222</v>
      </c>
      <c r="D3199">
        <v>37558</v>
      </c>
      <c r="E3199">
        <v>27937</v>
      </c>
      <c r="F3199">
        <v>19825</v>
      </c>
    </row>
    <row r="3200" spans="1:6">
      <c r="A3200" s="105">
        <v>33025009930000</v>
      </c>
      <c r="B3200">
        <v>2012</v>
      </c>
      <c r="C3200">
        <v>53099</v>
      </c>
      <c r="D3200">
        <v>41942</v>
      </c>
      <c r="E3200">
        <v>8548</v>
      </c>
      <c r="F3200">
        <v>15440</v>
      </c>
    </row>
    <row r="3201" spans="1:6">
      <c r="A3201" s="105">
        <v>33025009940000</v>
      </c>
      <c r="B3201">
        <v>2012</v>
      </c>
      <c r="C3201">
        <v>14670</v>
      </c>
      <c r="D3201">
        <v>65425</v>
      </c>
      <c r="E3201">
        <v>46382</v>
      </c>
      <c r="F3201">
        <v>20880</v>
      </c>
    </row>
    <row r="3202" spans="1:6">
      <c r="A3202" s="105">
        <v>33025009950000</v>
      </c>
      <c r="B3202">
        <v>2012</v>
      </c>
      <c r="C3202">
        <v>31705</v>
      </c>
      <c r="D3202">
        <v>83572</v>
      </c>
      <c r="E3202">
        <v>29813</v>
      </c>
      <c r="F3202">
        <v>20350</v>
      </c>
    </row>
    <row r="3203" spans="1:6">
      <c r="A3203" s="105">
        <v>33025009960000</v>
      </c>
      <c r="B3203">
        <v>2012</v>
      </c>
      <c r="C3203">
        <v>44932</v>
      </c>
      <c r="D3203">
        <v>97225</v>
      </c>
      <c r="E3203">
        <v>20513</v>
      </c>
      <c r="F3203">
        <v>19867</v>
      </c>
    </row>
    <row r="3204" spans="1:6">
      <c r="A3204" s="105">
        <v>33025009970000</v>
      </c>
      <c r="B3204">
        <v>2012</v>
      </c>
      <c r="C3204">
        <v>9376</v>
      </c>
      <c r="D3204">
        <v>4227</v>
      </c>
      <c r="E3204">
        <v>1450</v>
      </c>
      <c r="F3204">
        <v>16279</v>
      </c>
    </row>
    <row r="3205" spans="1:6">
      <c r="A3205" s="105">
        <v>33025009980000</v>
      </c>
      <c r="B3205">
        <v>2012</v>
      </c>
      <c r="C3205">
        <v>11360</v>
      </c>
      <c r="D3205">
        <v>25940</v>
      </c>
      <c r="E3205">
        <v>18516</v>
      </c>
      <c r="F3205">
        <v>20000</v>
      </c>
    </row>
    <row r="3206" spans="1:6">
      <c r="A3206" s="105">
        <v>33025009990000</v>
      </c>
      <c r="B3206">
        <v>2012</v>
      </c>
      <c r="C3206">
        <v>19780</v>
      </c>
      <c r="D3206">
        <v>20925</v>
      </c>
      <c r="E3206">
        <v>17741</v>
      </c>
      <c r="F3206">
        <v>20911</v>
      </c>
    </row>
    <row r="3207" spans="1:6">
      <c r="A3207" s="105">
        <v>33025010000000</v>
      </c>
      <c r="B3207">
        <v>2012</v>
      </c>
      <c r="C3207">
        <v>15028</v>
      </c>
      <c r="D3207">
        <v>33529</v>
      </c>
      <c r="E3207">
        <v>19949</v>
      </c>
      <c r="F3207">
        <v>20228</v>
      </c>
    </row>
    <row r="3208" spans="1:6">
      <c r="A3208" s="105">
        <v>33025010010000</v>
      </c>
      <c r="B3208">
        <v>2012</v>
      </c>
      <c r="C3208">
        <v>38047</v>
      </c>
      <c r="D3208">
        <v>42756</v>
      </c>
      <c r="E3208">
        <v>15977</v>
      </c>
      <c r="F3208">
        <v>15405</v>
      </c>
    </row>
    <row r="3209" spans="1:6">
      <c r="A3209" s="105">
        <v>33025010020000</v>
      </c>
      <c r="B3209">
        <v>2012</v>
      </c>
      <c r="C3209">
        <v>61824</v>
      </c>
      <c r="D3209">
        <v>71681</v>
      </c>
      <c r="E3209">
        <v>23280</v>
      </c>
      <c r="F3209">
        <v>20273</v>
      </c>
    </row>
    <row r="3210" spans="1:6">
      <c r="A3210" s="105">
        <v>33025010050000</v>
      </c>
      <c r="B3210">
        <v>2012</v>
      </c>
      <c r="C3210">
        <v>5105</v>
      </c>
      <c r="D3210">
        <v>9092</v>
      </c>
      <c r="E3210">
        <v>43063</v>
      </c>
      <c r="F3210">
        <v>19678</v>
      </c>
    </row>
    <row r="3211" spans="1:6">
      <c r="A3211" s="105">
        <v>33025010060000</v>
      </c>
      <c r="B3211">
        <v>2012</v>
      </c>
      <c r="C3211">
        <v>18418</v>
      </c>
      <c r="D3211">
        <v>45957</v>
      </c>
      <c r="E3211">
        <v>26445</v>
      </c>
      <c r="F3211">
        <v>20090</v>
      </c>
    </row>
    <row r="3212" spans="1:6">
      <c r="A3212" s="105">
        <v>33025010070000</v>
      </c>
      <c r="B3212">
        <v>2012</v>
      </c>
      <c r="C3212">
        <v>38362</v>
      </c>
      <c r="D3212">
        <v>22607</v>
      </c>
      <c r="E3212">
        <v>10836</v>
      </c>
      <c r="F3212">
        <v>15575</v>
      </c>
    </row>
    <row r="3213" spans="1:6">
      <c r="A3213" s="105">
        <v>33025010090000</v>
      </c>
      <c r="B3213">
        <v>2012</v>
      </c>
      <c r="C3213">
        <v>24931</v>
      </c>
      <c r="D3213">
        <v>19522</v>
      </c>
      <c r="E3213">
        <v>16218</v>
      </c>
      <c r="F3213">
        <v>21435</v>
      </c>
    </row>
    <row r="3214" spans="1:6">
      <c r="A3214" s="105">
        <v>33025010100000</v>
      </c>
      <c r="B3214">
        <v>2012</v>
      </c>
      <c r="C3214">
        <v>23218</v>
      </c>
      <c r="D3214">
        <v>18323</v>
      </c>
      <c r="E3214">
        <v>19257</v>
      </c>
      <c r="F3214">
        <v>21483</v>
      </c>
    </row>
    <row r="3215" spans="1:6">
      <c r="A3215" s="105">
        <v>33025010110000</v>
      </c>
      <c r="B3215">
        <v>2012</v>
      </c>
      <c r="C3215">
        <v>105428</v>
      </c>
      <c r="D3215">
        <v>125831</v>
      </c>
      <c r="E3215">
        <v>54267</v>
      </c>
      <c r="F3215">
        <v>20975</v>
      </c>
    </row>
    <row r="3216" spans="1:6">
      <c r="A3216" s="105">
        <v>33025010130000</v>
      </c>
      <c r="B3216">
        <v>2012</v>
      </c>
      <c r="C3216">
        <v>22714</v>
      </c>
      <c r="D3216">
        <v>24560</v>
      </c>
      <c r="E3216">
        <v>4725</v>
      </c>
      <c r="F3216">
        <v>15259</v>
      </c>
    </row>
    <row r="3217" spans="1:6">
      <c r="A3217" s="105">
        <v>33025010140000</v>
      </c>
      <c r="B3217">
        <v>2012</v>
      </c>
      <c r="C3217">
        <v>23051</v>
      </c>
      <c r="D3217">
        <v>45670</v>
      </c>
      <c r="E3217">
        <v>36600</v>
      </c>
      <c r="F3217">
        <v>20310</v>
      </c>
    </row>
    <row r="3218" spans="1:6">
      <c r="A3218" s="105">
        <v>33025010160000</v>
      </c>
      <c r="B3218">
        <v>2012</v>
      </c>
      <c r="C3218">
        <v>50840</v>
      </c>
      <c r="D3218">
        <v>91742</v>
      </c>
      <c r="E3218">
        <v>28239</v>
      </c>
      <c r="F3218">
        <v>20605</v>
      </c>
    </row>
    <row r="3219" spans="1:6">
      <c r="A3219" s="105">
        <v>33025010170000</v>
      </c>
      <c r="B3219">
        <v>2012</v>
      </c>
      <c r="C3219">
        <v>51071</v>
      </c>
      <c r="D3219">
        <v>96820</v>
      </c>
      <c r="E3219">
        <v>33749</v>
      </c>
      <c r="F3219">
        <v>20829</v>
      </c>
    </row>
    <row r="3220" spans="1:6">
      <c r="A3220" s="105">
        <v>33025010180000</v>
      </c>
      <c r="B3220">
        <v>2012</v>
      </c>
      <c r="C3220">
        <v>36897</v>
      </c>
      <c r="D3220">
        <v>51567</v>
      </c>
      <c r="E3220">
        <v>13381</v>
      </c>
      <c r="F3220">
        <v>15266</v>
      </c>
    </row>
    <row r="3221" spans="1:6">
      <c r="A3221" s="105">
        <v>33025010190000</v>
      </c>
      <c r="B3221">
        <v>2012</v>
      </c>
      <c r="C3221">
        <v>34562</v>
      </c>
      <c r="D3221">
        <v>27133</v>
      </c>
      <c r="E3221">
        <v>6965</v>
      </c>
      <c r="F3221">
        <v>15000</v>
      </c>
    </row>
    <row r="3222" spans="1:6">
      <c r="A3222" s="105">
        <v>33025010210000</v>
      </c>
      <c r="B3222">
        <v>2012</v>
      </c>
      <c r="C3222">
        <v>53710</v>
      </c>
      <c r="D3222">
        <v>34077</v>
      </c>
      <c r="E3222">
        <v>15365</v>
      </c>
      <c r="F3222">
        <v>20834</v>
      </c>
    </row>
    <row r="3223" spans="1:6">
      <c r="A3223" s="105">
        <v>33025010240000</v>
      </c>
      <c r="B3223">
        <v>2012</v>
      </c>
      <c r="C3223">
        <v>13552</v>
      </c>
      <c r="D3223">
        <v>21590</v>
      </c>
      <c r="E3223">
        <v>7087</v>
      </c>
      <c r="F3223">
        <v>19870</v>
      </c>
    </row>
    <row r="3224" spans="1:6">
      <c r="A3224" s="105">
        <v>33025010250000</v>
      </c>
      <c r="B3224">
        <v>2012</v>
      </c>
      <c r="C3224">
        <v>11265</v>
      </c>
      <c r="D3224">
        <v>18052</v>
      </c>
      <c r="E3224">
        <v>15130</v>
      </c>
      <c r="F3224">
        <v>20770</v>
      </c>
    </row>
    <row r="3225" spans="1:6">
      <c r="A3225" s="105">
        <v>33025010260000</v>
      </c>
      <c r="B3225">
        <v>2012</v>
      </c>
      <c r="C3225">
        <v>12637</v>
      </c>
      <c r="D3225">
        <v>25370</v>
      </c>
      <c r="E3225">
        <v>20087</v>
      </c>
      <c r="F3225">
        <v>19944</v>
      </c>
    </row>
    <row r="3226" spans="1:6">
      <c r="A3226" s="105">
        <v>33025010270000</v>
      </c>
      <c r="B3226">
        <v>2012</v>
      </c>
      <c r="C3226">
        <v>75262</v>
      </c>
      <c r="D3226">
        <v>189956</v>
      </c>
      <c r="E3226">
        <v>24292</v>
      </c>
      <c r="F3226">
        <v>20542</v>
      </c>
    </row>
    <row r="3227" spans="1:6">
      <c r="A3227" s="105">
        <v>33025010280000</v>
      </c>
      <c r="B3227">
        <v>2012</v>
      </c>
      <c r="C3227">
        <v>44282</v>
      </c>
      <c r="D3227">
        <v>111649</v>
      </c>
      <c r="E3227">
        <v>38687</v>
      </c>
      <c r="F3227">
        <v>20940</v>
      </c>
    </row>
    <row r="3228" spans="1:6">
      <c r="A3228" s="105">
        <v>33025010290000</v>
      </c>
      <c r="B3228">
        <v>2012</v>
      </c>
      <c r="C3228">
        <v>230635</v>
      </c>
      <c r="D3228">
        <v>99297</v>
      </c>
      <c r="E3228">
        <v>15660</v>
      </c>
      <c r="F3228">
        <v>19738</v>
      </c>
    </row>
    <row r="3229" spans="1:6">
      <c r="A3229" s="105">
        <v>33025010300000</v>
      </c>
      <c r="B3229">
        <v>2012</v>
      </c>
      <c r="C3229">
        <v>44046</v>
      </c>
      <c r="D3229">
        <v>78014</v>
      </c>
      <c r="E3229">
        <v>25339</v>
      </c>
      <c r="F3229">
        <v>20564</v>
      </c>
    </row>
    <row r="3230" spans="1:6">
      <c r="A3230" s="105">
        <v>33025010310000</v>
      </c>
      <c r="B3230">
        <v>2012</v>
      </c>
      <c r="C3230">
        <v>29851</v>
      </c>
      <c r="D3230">
        <v>24226</v>
      </c>
      <c r="E3230">
        <v>6490</v>
      </c>
      <c r="F3230">
        <v>20325</v>
      </c>
    </row>
    <row r="3231" spans="1:6">
      <c r="A3231" s="105">
        <v>33025010320000</v>
      </c>
      <c r="B3231">
        <v>2012</v>
      </c>
      <c r="C3231">
        <v>24736</v>
      </c>
      <c r="D3231">
        <v>48388</v>
      </c>
      <c r="E3231">
        <v>29788</v>
      </c>
      <c r="F3231">
        <v>21356</v>
      </c>
    </row>
    <row r="3232" spans="1:6">
      <c r="A3232" s="105">
        <v>33025010330000</v>
      </c>
      <c r="B3232">
        <v>2012</v>
      </c>
      <c r="C3232">
        <v>29125</v>
      </c>
      <c r="D3232">
        <v>52905</v>
      </c>
      <c r="E3232">
        <v>32763</v>
      </c>
      <c r="F3232">
        <v>20909</v>
      </c>
    </row>
    <row r="3233" spans="1:6">
      <c r="A3233" s="105">
        <v>33025010340000</v>
      </c>
      <c r="B3233">
        <v>2012</v>
      </c>
      <c r="C3233">
        <v>43541</v>
      </c>
      <c r="D3233">
        <v>29069</v>
      </c>
      <c r="E3233">
        <v>13370</v>
      </c>
      <c r="F3233">
        <v>20247</v>
      </c>
    </row>
    <row r="3234" spans="1:6">
      <c r="A3234" s="105">
        <v>33025010350000</v>
      </c>
      <c r="B3234">
        <v>2012</v>
      </c>
      <c r="C3234">
        <v>12168</v>
      </c>
      <c r="D3234">
        <v>36760</v>
      </c>
      <c r="E3234">
        <v>5716</v>
      </c>
      <c r="F3234">
        <v>19279</v>
      </c>
    </row>
    <row r="3235" spans="1:6">
      <c r="A3235" s="105">
        <v>33025010360000</v>
      </c>
      <c r="B3235">
        <v>2012</v>
      </c>
      <c r="C3235">
        <v>67778</v>
      </c>
      <c r="D3235">
        <v>83380</v>
      </c>
      <c r="E3235">
        <v>29562</v>
      </c>
      <c r="F3235">
        <v>20580</v>
      </c>
    </row>
    <row r="3236" spans="1:6">
      <c r="A3236" s="105">
        <v>33025010370000</v>
      </c>
      <c r="B3236">
        <v>2012</v>
      </c>
      <c r="C3236">
        <v>28981</v>
      </c>
      <c r="D3236">
        <v>48407</v>
      </c>
      <c r="E3236">
        <v>34286</v>
      </c>
      <c r="F3236">
        <v>19540</v>
      </c>
    </row>
    <row r="3237" spans="1:6">
      <c r="A3237" s="105">
        <v>33025010380000</v>
      </c>
      <c r="B3237">
        <v>2012</v>
      </c>
      <c r="C3237">
        <v>23539</v>
      </c>
      <c r="D3237">
        <v>39417</v>
      </c>
      <c r="E3237">
        <v>40220</v>
      </c>
      <c r="F3237">
        <v>19710</v>
      </c>
    </row>
    <row r="3238" spans="1:6">
      <c r="A3238" s="105">
        <v>33025010400000</v>
      </c>
      <c r="B3238">
        <v>2012</v>
      </c>
      <c r="C3238">
        <v>21938</v>
      </c>
      <c r="D3238">
        <v>29451</v>
      </c>
      <c r="E3238">
        <v>14773</v>
      </c>
      <c r="F3238">
        <v>20880</v>
      </c>
    </row>
    <row r="3239" spans="1:6">
      <c r="A3239" s="105">
        <v>33025010410000</v>
      </c>
      <c r="B3239">
        <v>2012</v>
      </c>
      <c r="C3239">
        <v>40134</v>
      </c>
      <c r="D3239">
        <v>37621</v>
      </c>
      <c r="E3239">
        <v>15102</v>
      </c>
      <c r="F3239">
        <v>20935</v>
      </c>
    </row>
    <row r="3240" spans="1:6">
      <c r="A3240" s="105">
        <v>33025010430000</v>
      </c>
      <c r="B3240">
        <v>2012</v>
      </c>
      <c r="C3240">
        <v>22043</v>
      </c>
      <c r="D3240">
        <v>29358</v>
      </c>
      <c r="E3240">
        <v>16919</v>
      </c>
      <c r="F3240">
        <v>21071</v>
      </c>
    </row>
    <row r="3241" spans="1:6">
      <c r="A3241" s="105">
        <v>33025010440000</v>
      </c>
      <c r="B3241">
        <v>2012</v>
      </c>
      <c r="C3241">
        <v>11762</v>
      </c>
      <c r="D3241">
        <v>26517</v>
      </c>
      <c r="E3241">
        <v>9755</v>
      </c>
      <c r="F3241">
        <v>20725</v>
      </c>
    </row>
    <row r="3242" spans="1:6">
      <c r="A3242" s="105">
        <v>33025010450000</v>
      </c>
      <c r="B3242">
        <v>2012</v>
      </c>
      <c r="C3242">
        <v>18991</v>
      </c>
      <c r="D3242">
        <v>46545</v>
      </c>
      <c r="E3242">
        <v>34492</v>
      </c>
      <c r="F3242">
        <v>20014</v>
      </c>
    </row>
    <row r="3243" spans="1:6">
      <c r="A3243" s="105">
        <v>33025010460000</v>
      </c>
      <c r="B3243">
        <v>2012</v>
      </c>
      <c r="C3243">
        <v>68016</v>
      </c>
      <c r="D3243">
        <v>60615</v>
      </c>
      <c r="E3243">
        <v>23984</v>
      </c>
      <c r="F3243">
        <v>21018</v>
      </c>
    </row>
    <row r="3244" spans="1:6">
      <c r="A3244" s="105">
        <v>33025010470000</v>
      </c>
      <c r="B3244">
        <v>2012</v>
      </c>
      <c r="C3244">
        <v>17095</v>
      </c>
      <c r="D3244">
        <v>34072</v>
      </c>
      <c r="E3244">
        <v>19402</v>
      </c>
      <c r="F3244">
        <v>19695</v>
      </c>
    </row>
    <row r="3245" spans="1:6">
      <c r="A3245" s="105">
        <v>33025010480000</v>
      </c>
      <c r="B3245">
        <v>2012</v>
      </c>
      <c r="C3245">
        <v>95389</v>
      </c>
      <c r="D3245">
        <v>96832</v>
      </c>
      <c r="E3245">
        <v>42560</v>
      </c>
      <c r="F3245">
        <v>19825</v>
      </c>
    </row>
    <row r="3246" spans="1:6">
      <c r="A3246" s="105">
        <v>33025010490000</v>
      </c>
      <c r="B3246">
        <v>2012</v>
      </c>
      <c r="C3246">
        <v>85699</v>
      </c>
      <c r="D3246">
        <v>53689</v>
      </c>
      <c r="E3246">
        <v>21052</v>
      </c>
      <c r="F3246">
        <v>20905</v>
      </c>
    </row>
    <row r="3247" spans="1:6">
      <c r="A3247" s="105">
        <v>33025010500000</v>
      </c>
      <c r="B3247">
        <v>2012</v>
      </c>
      <c r="C3247">
        <v>6999</v>
      </c>
      <c r="D3247">
        <v>19276</v>
      </c>
      <c r="E3247">
        <v>16526</v>
      </c>
      <c r="F3247">
        <v>20372</v>
      </c>
    </row>
    <row r="3248" spans="1:6">
      <c r="A3248" s="105">
        <v>33025010510000</v>
      </c>
      <c r="B3248">
        <v>2012</v>
      </c>
      <c r="C3248">
        <v>42988</v>
      </c>
      <c r="D3248">
        <v>39304</v>
      </c>
      <c r="E3248">
        <v>8046</v>
      </c>
      <c r="F3248">
        <v>15449</v>
      </c>
    </row>
    <row r="3249" spans="1:6">
      <c r="A3249" s="105">
        <v>33025010520000</v>
      </c>
      <c r="B3249">
        <v>2012</v>
      </c>
      <c r="C3249">
        <v>58253</v>
      </c>
      <c r="D3249">
        <v>51061</v>
      </c>
      <c r="E3249">
        <v>11164</v>
      </c>
      <c r="F3249">
        <v>14710</v>
      </c>
    </row>
    <row r="3250" spans="1:6">
      <c r="A3250" s="105">
        <v>33025010530000</v>
      </c>
      <c r="B3250">
        <v>2012</v>
      </c>
      <c r="C3250">
        <v>40811</v>
      </c>
      <c r="D3250">
        <v>41032</v>
      </c>
      <c r="E3250">
        <v>21141</v>
      </c>
      <c r="F3250">
        <v>20900</v>
      </c>
    </row>
    <row r="3251" spans="1:6">
      <c r="A3251" s="105">
        <v>33025010540000</v>
      </c>
      <c r="B3251">
        <v>2012</v>
      </c>
      <c r="C3251">
        <v>18614</v>
      </c>
      <c r="D3251">
        <v>39974</v>
      </c>
      <c r="E3251">
        <v>35884</v>
      </c>
      <c r="F3251">
        <v>20080</v>
      </c>
    </row>
    <row r="3252" spans="1:6">
      <c r="A3252" s="105">
        <v>33025010550000</v>
      </c>
      <c r="B3252">
        <v>2012</v>
      </c>
      <c r="C3252">
        <v>23770</v>
      </c>
      <c r="D3252">
        <v>28826</v>
      </c>
      <c r="E3252">
        <v>15822</v>
      </c>
      <c r="F3252">
        <v>21690</v>
      </c>
    </row>
    <row r="3253" spans="1:6">
      <c r="A3253" s="105">
        <v>33025010560000</v>
      </c>
      <c r="B3253">
        <v>2012</v>
      </c>
      <c r="C3253">
        <v>34984</v>
      </c>
      <c r="D3253">
        <v>31199</v>
      </c>
      <c r="E3253">
        <v>16083</v>
      </c>
      <c r="F3253">
        <v>21325</v>
      </c>
    </row>
    <row r="3254" spans="1:6">
      <c r="A3254" s="105">
        <v>33025010570000</v>
      </c>
      <c r="B3254">
        <v>2012</v>
      </c>
      <c r="C3254">
        <v>16856</v>
      </c>
      <c r="D3254">
        <v>43865</v>
      </c>
      <c r="E3254">
        <v>14979</v>
      </c>
      <c r="F3254">
        <v>20308</v>
      </c>
    </row>
    <row r="3255" spans="1:6">
      <c r="A3255" s="105">
        <v>33025010580000</v>
      </c>
      <c r="B3255">
        <v>2012</v>
      </c>
      <c r="C3255">
        <v>12543</v>
      </c>
      <c r="D3255">
        <v>24067</v>
      </c>
      <c r="E3255">
        <v>7905</v>
      </c>
      <c r="F3255">
        <v>20487</v>
      </c>
    </row>
    <row r="3256" spans="1:6">
      <c r="A3256" s="105">
        <v>33025010590000</v>
      </c>
      <c r="B3256">
        <v>2012</v>
      </c>
      <c r="C3256">
        <v>35842</v>
      </c>
      <c r="D3256">
        <v>32463</v>
      </c>
      <c r="E3256">
        <v>17824</v>
      </c>
      <c r="F3256">
        <v>20983</v>
      </c>
    </row>
    <row r="3257" spans="1:6">
      <c r="A3257" s="105">
        <v>33025010600000</v>
      </c>
      <c r="B3257">
        <v>2012</v>
      </c>
      <c r="C3257">
        <v>21723</v>
      </c>
      <c r="D3257">
        <v>44793</v>
      </c>
      <c r="E3257">
        <v>37904</v>
      </c>
      <c r="F3257">
        <v>20716</v>
      </c>
    </row>
    <row r="3258" spans="1:6">
      <c r="A3258" s="105">
        <v>33025010610000</v>
      </c>
      <c r="B3258">
        <v>2012</v>
      </c>
      <c r="C3258">
        <v>16387</v>
      </c>
      <c r="D3258">
        <v>61159</v>
      </c>
      <c r="E3258">
        <v>36361</v>
      </c>
      <c r="F3258">
        <v>20232</v>
      </c>
    </row>
    <row r="3259" spans="1:6">
      <c r="A3259" s="105">
        <v>33025010620000</v>
      </c>
      <c r="B3259">
        <v>2012</v>
      </c>
      <c r="C3259">
        <v>19792</v>
      </c>
      <c r="D3259">
        <v>62593</v>
      </c>
      <c r="E3259">
        <v>31989</v>
      </c>
      <c r="F3259">
        <v>20109</v>
      </c>
    </row>
    <row r="3260" spans="1:6">
      <c r="A3260" s="105">
        <v>33025010630000</v>
      </c>
      <c r="B3260">
        <v>2012</v>
      </c>
      <c r="C3260">
        <v>31598</v>
      </c>
      <c r="D3260">
        <v>69199</v>
      </c>
      <c r="E3260">
        <v>29506</v>
      </c>
      <c r="F3260">
        <v>20011</v>
      </c>
    </row>
    <row r="3261" spans="1:6">
      <c r="A3261" s="105">
        <v>33025010640000</v>
      </c>
      <c r="B3261">
        <v>2012</v>
      </c>
      <c r="C3261">
        <v>41538</v>
      </c>
      <c r="D3261">
        <v>53374</v>
      </c>
      <c r="E3261">
        <v>25768</v>
      </c>
      <c r="F3261">
        <v>20908</v>
      </c>
    </row>
    <row r="3262" spans="1:6">
      <c r="A3262" s="105">
        <v>33025010650000</v>
      </c>
      <c r="B3262">
        <v>2012</v>
      </c>
      <c r="C3262">
        <v>113226</v>
      </c>
      <c r="D3262">
        <v>102690</v>
      </c>
      <c r="E3262">
        <v>38519</v>
      </c>
      <c r="F3262">
        <v>21100</v>
      </c>
    </row>
    <row r="3263" spans="1:6">
      <c r="A3263" s="105">
        <v>33025010660000</v>
      </c>
      <c r="B3263">
        <v>2012</v>
      </c>
      <c r="C3263">
        <v>61471</v>
      </c>
      <c r="D3263">
        <v>102453</v>
      </c>
      <c r="E3263">
        <v>39061</v>
      </c>
      <c r="F3263">
        <v>19990</v>
      </c>
    </row>
    <row r="3264" spans="1:6">
      <c r="A3264" s="105">
        <v>33025010670000</v>
      </c>
      <c r="B3264">
        <v>2012</v>
      </c>
      <c r="C3264">
        <v>52639</v>
      </c>
      <c r="D3264">
        <v>87733</v>
      </c>
      <c r="E3264">
        <v>34101</v>
      </c>
      <c r="F3264">
        <v>19648</v>
      </c>
    </row>
    <row r="3265" spans="1:6">
      <c r="A3265" s="105">
        <v>33025010680000</v>
      </c>
      <c r="B3265">
        <v>2012</v>
      </c>
      <c r="C3265">
        <v>25141</v>
      </c>
      <c r="D3265">
        <v>70996</v>
      </c>
      <c r="E3265">
        <v>28672</v>
      </c>
      <c r="F3265">
        <v>20507</v>
      </c>
    </row>
    <row r="3266" spans="1:6">
      <c r="A3266" s="105">
        <v>33025010690000</v>
      </c>
      <c r="B3266">
        <v>2012</v>
      </c>
      <c r="C3266">
        <v>29715</v>
      </c>
      <c r="D3266">
        <v>90254</v>
      </c>
      <c r="E3266">
        <v>30413</v>
      </c>
      <c r="F3266">
        <v>20500</v>
      </c>
    </row>
    <row r="3267" spans="1:6">
      <c r="A3267" s="105">
        <v>33025010700000</v>
      </c>
      <c r="B3267">
        <v>2012</v>
      </c>
      <c r="C3267">
        <v>27993</v>
      </c>
      <c r="D3267">
        <v>33338</v>
      </c>
      <c r="E3267">
        <v>22045</v>
      </c>
      <c r="F3267">
        <v>21167</v>
      </c>
    </row>
    <row r="3268" spans="1:6">
      <c r="A3268" s="105">
        <v>33025010710000</v>
      </c>
      <c r="B3268">
        <v>2012</v>
      </c>
      <c r="C3268">
        <v>16117</v>
      </c>
      <c r="D3268">
        <v>31496</v>
      </c>
      <c r="E3268">
        <v>9209</v>
      </c>
      <c r="F3268">
        <v>20368</v>
      </c>
    </row>
    <row r="3269" spans="1:6">
      <c r="A3269" s="105">
        <v>33025010730000</v>
      </c>
      <c r="B3269">
        <v>2012</v>
      </c>
      <c r="C3269">
        <v>15017</v>
      </c>
      <c r="D3269">
        <v>39108</v>
      </c>
      <c r="E3269">
        <v>34639</v>
      </c>
      <c r="F3269">
        <v>20483</v>
      </c>
    </row>
    <row r="3270" spans="1:6">
      <c r="A3270" s="105">
        <v>33025010740000</v>
      </c>
      <c r="B3270">
        <v>2012</v>
      </c>
      <c r="C3270">
        <v>3403</v>
      </c>
      <c r="D3270">
        <v>26244</v>
      </c>
      <c r="E3270">
        <v>19547</v>
      </c>
      <c r="F3270">
        <v>20523</v>
      </c>
    </row>
    <row r="3271" spans="1:6">
      <c r="A3271" s="105">
        <v>33025010750000</v>
      </c>
      <c r="B3271">
        <v>2012</v>
      </c>
      <c r="C3271">
        <v>106784</v>
      </c>
      <c r="D3271">
        <v>108591</v>
      </c>
      <c r="E3271">
        <v>13529</v>
      </c>
      <c r="F3271">
        <v>20970</v>
      </c>
    </row>
    <row r="3272" spans="1:6">
      <c r="A3272" s="105">
        <v>33025010760000</v>
      </c>
      <c r="B3272">
        <v>2012</v>
      </c>
      <c r="C3272">
        <v>132749</v>
      </c>
      <c r="D3272">
        <v>153744</v>
      </c>
      <c r="E3272">
        <v>7108</v>
      </c>
      <c r="F3272">
        <v>22065</v>
      </c>
    </row>
    <row r="3273" spans="1:6">
      <c r="A3273" s="105">
        <v>33025010770000</v>
      </c>
      <c r="B3273">
        <v>2012</v>
      </c>
      <c r="C3273">
        <v>56455</v>
      </c>
      <c r="D3273">
        <v>62484</v>
      </c>
      <c r="E3273">
        <v>10049</v>
      </c>
      <c r="F3273">
        <v>21145</v>
      </c>
    </row>
    <row r="3274" spans="1:6">
      <c r="A3274" s="105">
        <v>33025010780000</v>
      </c>
      <c r="B3274">
        <v>2012</v>
      </c>
      <c r="C3274">
        <v>148797</v>
      </c>
      <c r="D3274">
        <v>170148</v>
      </c>
      <c r="E3274">
        <v>8238</v>
      </c>
      <c r="F3274">
        <v>22067</v>
      </c>
    </row>
    <row r="3275" spans="1:6">
      <c r="A3275" s="105">
        <v>33025010790000</v>
      </c>
      <c r="B3275">
        <v>2012</v>
      </c>
      <c r="C3275">
        <v>37959</v>
      </c>
      <c r="D3275">
        <v>62228</v>
      </c>
      <c r="E3275">
        <v>20280</v>
      </c>
      <c r="F3275">
        <v>15224</v>
      </c>
    </row>
    <row r="3276" spans="1:6">
      <c r="A3276" s="105">
        <v>33025010800000</v>
      </c>
      <c r="B3276">
        <v>2012</v>
      </c>
      <c r="C3276">
        <v>8641</v>
      </c>
      <c r="D3276">
        <v>20443</v>
      </c>
      <c r="E3276">
        <v>5031</v>
      </c>
      <c r="F3276">
        <v>19922</v>
      </c>
    </row>
    <row r="3277" spans="1:6">
      <c r="A3277" s="105">
        <v>33025010820000</v>
      </c>
      <c r="B3277">
        <v>2012</v>
      </c>
      <c r="C3277">
        <v>41485</v>
      </c>
      <c r="D3277">
        <v>36000</v>
      </c>
      <c r="E3277">
        <v>6121</v>
      </c>
      <c r="F3277">
        <v>16210</v>
      </c>
    </row>
    <row r="3278" spans="1:6">
      <c r="A3278" s="105">
        <v>33025010850000</v>
      </c>
      <c r="B3278">
        <v>2012</v>
      </c>
      <c r="C3278">
        <v>85592</v>
      </c>
      <c r="D3278">
        <v>163762</v>
      </c>
      <c r="E3278">
        <v>34796</v>
      </c>
      <c r="F3278">
        <v>19558</v>
      </c>
    </row>
    <row r="3279" spans="1:6">
      <c r="A3279" s="105">
        <v>33025010860000</v>
      </c>
      <c r="B3279">
        <v>2012</v>
      </c>
      <c r="C3279">
        <v>49147</v>
      </c>
      <c r="D3279">
        <v>49544</v>
      </c>
      <c r="E3279">
        <v>33825</v>
      </c>
      <c r="F3279">
        <v>21550</v>
      </c>
    </row>
    <row r="3280" spans="1:6">
      <c r="A3280" s="105">
        <v>33025010870000</v>
      </c>
      <c r="B3280">
        <v>2012</v>
      </c>
      <c r="C3280">
        <v>63642</v>
      </c>
      <c r="D3280">
        <v>49218</v>
      </c>
      <c r="E3280">
        <v>38976</v>
      </c>
      <c r="F3280">
        <v>20529</v>
      </c>
    </row>
    <row r="3281" spans="1:6">
      <c r="A3281" s="105">
        <v>33025010880000</v>
      </c>
      <c r="B3281">
        <v>2012</v>
      </c>
      <c r="C3281">
        <v>56403</v>
      </c>
      <c r="D3281">
        <v>49501</v>
      </c>
      <c r="E3281">
        <v>28759</v>
      </c>
      <c r="F3281">
        <v>20281</v>
      </c>
    </row>
    <row r="3282" spans="1:6">
      <c r="A3282" s="105">
        <v>33025010890000</v>
      </c>
      <c r="B3282">
        <v>2012</v>
      </c>
      <c r="C3282">
        <v>57733</v>
      </c>
      <c r="D3282">
        <v>55168</v>
      </c>
      <c r="E3282">
        <v>31884</v>
      </c>
      <c r="F3282">
        <v>22443</v>
      </c>
    </row>
    <row r="3283" spans="1:6">
      <c r="A3283" s="105">
        <v>33025010900000</v>
      </c>
      <c r="B3283">
        <v>2012</v>
      </c>
      <c r="C3283">
        <v>33946</v>
      </c>
      <c r="D3283">
        <v>89133</v>
      </c>
      <c r="E3283">
        <v>49609</v>
      </c>
      <c r="F3283">
        <v>20354</v>
      </c>
    </row>
    <row r="3284" spans="1:6">
      <c r="A3284" s="105">
        <v>33025010910000</v>
      </c>
      <c r="B3284">
        <v>2012</v>
      </c>
      <c r="C3284">
        <v>22016</v>
      </c>
      <c r="D3284">
        <v>37842</v>
      </c>
      <c r="E3284">
        <v>29483</v>
      </c>
      <c r="F3284">
        <v>19979</v>
      </c>
    </row>
    <row r="3285" spans="1:6">
      <c r="A3285" s="105">
        <v>33025010920000</v>
      </c>
      <c r="B3285">
        <v>2012</v>
      </c>
      <c r="C3285">
        <v>17358</v>
      </c>
      <c r="D3285">
        <v>24193</v>
      </c>
      <c r="E3285">
        <v>4302</v>
      </c>
      <c r="F3285">
        <v>20550</v>
      </c>
    </row>
    <row r="3286" spans="1:6">
      <c r="A3286" s="105">
        <v>33025010930000</v>
      </c>
      <c r="B3286">
        <v>2012</v>
      </c>
      <c r="C3286">
        <v>52902</v>
      </c>
      <c r="D3286">
        <v>82219</v>
      </c>
      <c r="E3286">
        <v>54261</v>
      </c>
      <c r="F3286">
        <v>20240</v>
      </c>
    </row>
    <row r="3287" spans="1:6">
      <c r="A3287" s="105">
        <v>33025010940000</v>
      </c>
      <c r="B3287">
        <v>2012</v>
      </c>
      <c r="C3287">
        <v>61013</v>
      </c>
      <c r="D3287">
        <v>77749</v>
      </c>
      <c r="E3287">
        <v>33297</v>
      </c>
      <c r="F3287">
        <v>20215</v>
      </c>
    </row>
    <row r="3288" spans="1:6">
      <c r="A3288" s="105">
        <v>33025010950000</v>
      </c>
      <c r="B3288">
        <v>2012</v>
      </c>
      <c r="C3288">
        <v>35712</v>
      </c>
      <c r="D3288">
        <v>40851</v>
      </c>
      <c r="E3288">
        <v>12870</v>
      </c>
      <c r="F3288">
        <v>20660</v>
      </c>
    </row>
    <row r="3289" spans="1:6">
      <c r="A3289" s="105">
        <v>33025010960000</v>
      </c>
      <c r="B3289">
        <v>2012</v>
      </c>
      <c r="C3289">
        <v>20342</v>
      </c>
      <c r="D3289">
        <v>41963</v>
      </c>
      <c r="E3289">
        <v>23964</v>
      </c>
      <c r="F3289">
        <v>19948</v>
      </c>
    </row>
    <row r="3290" spans="1:6">
      <c r="A3290" s="105">
        <v>33025010970000</v>
      </c>
      <c r="B3290">
        <v>2012</v>
      </c>
      <c r="C3290">
        <v>47166</v>
      </c>
      <c r="D3290">
        <v>57082</v>
      </c>
      <c r="E3290">
        <v>24623</v>
      </c>
      <c r="F3290">
        <v>20900</v>
      </c>
    </row>
    <row r="3291" spans="1:6">
      <c r="A3291" s="105">
        <v>33025010980000</v>
      </c>
      <c r="B3291">
        <v>2012</v>
      </c>
      <c r="C3291">
        <v>49279</v>
      </c>
      <c r="D3291">
        <v>56672</v>
      </c>
      <c r="E3291">
        <v>12455</v>
      </c>
      <c r="F3291">
        <v>21690</v>
      </c>
    </row>
    <row r="3292" spans="1:6">
      <c r="A3292" s="105">
        <v>33025010990000</v>
      </c>
      <c r="B3292">
        <v>2012</v>
      </c>
      <c r="C3292">
        <v>31278</v>
      </c>
      <c r="D3292">
        <v>31002</v>
      </c>
      <c r="E3292">
        <v>17116</v>
      </c>
      <c r="F3292">
        <v>21115</v>
      </c>
    </row>
    <row r="3293" spans="1:6">
      <c r="A3293" s="105">
        <v>33025011000000</v>
      </c>
      <c r="B3293">
        <v>2012</v>
      </c>
      <c r="C3293">
        <v>37899</v>
      </c>
      <c r="D3293">
        <v>35844</v>
      </c>
      <c r="E3293">
        <v>11506</v>
      </c>
      <c r="F3293">
        <v>21890</v>
      </c>
    </row>
    <row r="3294" spans="1:6">
      <c r="A3294" s="105">
        <v>33025011010000</v>
      </c>
      <c r="B3294">
        <v>2012</v>
      </c>
      <c r="C3294">
        <v>21711</v>
      </c>
      <c r="D3294">
        <v>33227</v>
      </c>
      <c r="E3294">
        <v>25313</v>
      </c>
      <c r="F3294">
        <v>21422</v>
      </c>
    </row>
    <row r="3295" spans="1:6">
      <c r="A3295" s="105">
        <v>33025011020000</v>
      </c>
      <c r="B3295">
        <v>2012</v>
      </c>
      <c r="C3295">
        <v>29382</v>
      </c>
      <c r="D3295">
        <v>50964</v>
      </c>
      <c r="E3295">
        <v>26109</v>
      </c>
      <c r="F3295">
        <v>20801</v>
      </c>
    </row>
    <row r="3296" spans="1:6">
      <c r="A3296" s="105">
        <v>33025011030000</v>
      </c>
      <c r="B3296">
        <v>2012</v>
      </c>
      <c r="C3296">
        <v>35921</v>
      </c>
      <c r="D3296">
        <v>64305</v>
      </c>
      <c r="E3296">
        <v>31945</v>
      </c>
      <c r="F3296">
        <v>21405</v>
      </c>
    </row>
    <row r="3297" spans="1:6">
      <c r="A3297" s="105">
        <v>33025011040000</v>
      </c>
      <c r="B3297">
        <v>2012</v>
      </c>
      <c r="C3297">
        <v>28275</v>
      </c>
      <c r="D3297">
        <v>42100</v>
      </c>
      <c r="E3297">
        <v>23581</v>
      </c>
      <c r="F3297">
        <v>20936</v>
      </c>
    </row>
    <row r="3298" spans="1:6">
      <c r="A3298" s="105">
        <v>33025011050000</v>
      </c>
      <c r="B3298">
        <v>2012</v>
      </c>
      <c r="C3298">
        <v>4413</v>
      </c>
      <c r="D3298">
        <v>16741</v>
      </c>
      <c r="E3298">
        <v>34195</v>
      </c>
      <c r="F3298">
        <v>20266</v>
      </c>
    </row>
    <row r="3299" spans="1:6">
      <c r="A3299" s="105">
        <v>33025011060000</v>
      </c>
      <c r="B3299">
        <v>2012</v>
      </c>
      <c r="C3299">
        <v>35342</v>
      </c>
      <c r="D3299">
        <v>27354</v>
      </c>
      <c r="E3299">
        <v>11351</v>
      </c>
      <c r="F3299">
        <v>21156</v>
      </c>
    </row>
    <row r="3300" spans="1:6">
      <c r="A3300" s="105">
        <v>33025011070000</v>
      </c>
      <c r="B3300">
        <v>2012</v>
      </c>
      <c r="C3300">
        <v>46758</v>
      </c>
      <c r="D3300">
        <v>43741</v>
      </c>
      <c r="E3300">
        <v>32597</v>
      </c>
      <c r="F3300">
        <v>21392</v>
      </c>
    </row>
    <row r="3301" spans="1:6">
      <c r="A3301" s="105">
        <v>33025011080000</v>
      </c>
      <c r="B3301">
        <v>2012</v>
      </c>
      <c r="C3301">
        <v>92510</v>
      </c>
      <c r="D3301">
        <v>63898</v>
      </c>
      <c r="E3301">
        <v>32182</v>
      </c>
      <c r="F3301">
        <v>21700</v>
      </c>
    </row>
    <row r="3302" spans="1:6">
      <c r="A3302" s="105">
        <v>33025011090000</v>
      </c>
      <c r="B3302">
        <v>2012</v>
      </c>
      <c r="C3302">
        <v>63562</v>
      </c>
      <c r="D3302">
        <v>28133</v>
      </c>
      <c r="E3302">
        <v>14209</v>
      </c>
      <c r="F3302">
        <v>22245</v>
      </c>
    </row>
    <row r="3303" spans="1:6">
      <c r="A3303" s="105">
        <v>33025011100000</v>
      </c>
      <c r="B3303">
        <v>2012</v>
      </c>
      <c r="C3303">
        <v>44813</v>
      </c>
      <c r="D3303">
        <v>38053</v>
      </c>
      <c r="E3303">
        <v>19853</v>
      </c>
      <c r="F3303">
        <v>20890</v>
      </c>
    </row>
    <row r="3304" spans="1:6">
      <c r="A3304" s="105">
        <v>33025011110000</v>
      </c>
      <c r="B3304">
        <v>2012</v>
      </c>
      <c r="C3304">
        <v>7890</v>
      </c>
      <c r="D3304">
        <v>28300</v>
      </c>
      <c r="E3304">
        <v>40271</v>
      </c>
      <c r="F3304">
        <v>20164</v>
      </c>
    </row>
    <row r="3305" spans="1:6">
      <c r="A3305" s="105">
        <v>33025011120000</v>
      </c>
      <c r="B3305">
        <v>2012</v>
      </c>
      <c r="C3305">
        <v>100579</v>
      </c>
      <c r="D3305">
        <v>69280</v>
      </c>
      <c r="E3305">
        <v>26643</v>
      </c>
      <c r="F3305">
        <v>21532</v>
      </c>
    </row>
    <row r="3306" spans="1:6">
      <c r="A3306" s="105">
        <v>33025011160000</v>
      </c>
      <c r="B3306">
        <v>2012</v>
      </c>
      <c r="C3306">
        <v>11383</v>
      </c>
      <c r="D3306">
        <v>26430</v>
      </c>
      <c r="E3306">
        <v>32570</v>
      </c>
      <c r="F3306">
        <v>20219</v>
      </c>
    </row>
    <row r="3307" spans="1:6">
      <c r="A3307" s="105">
        <v>33025011200000</v>
      </c>
      <c r="B3307">
        <v>2012</v>
      </c>
      <c r="C3307">
        <v>31933</v>
      </c>
      <c r="D3307">
        <v>49888</v>
      </c>
      <c r="E3307">
        <v>31430</v>
      </c>
      <c r="F3307">
        <v>20487</v>
      </c>
    </row>
    <row r="3308" spans="1:6">
      <c r="A3308" s="105">
        <v>33025011210000</v>
      </c>
      <c r="B3308">
        <v>2012</v>
      </c>
      <c r="C3308">
        <v>24823</v>
      </c>
      <c r="D3308">
        <v>46800</v>
      </c>
      <c r="E3308">
        <v>31591</v>
      </c>
      <c r="F3308">
        <v>21359</v>
      </c>
    </row>
    <row r="3309" spans="1:6">
      <c r="A3309" s="105">
        <v>33025011220000</v>
      </c>
      <c r="B3309">
        <v>2012</v>
      </c>
      <c r="C3309">
        <v>49578</v>
      </c>
      <c r="D3309">
        <v>40565</v>
      </c>
      <c r="E3309">
        <v>17073</v>
      </c>
      <c r="F3309">
        <v>21132</v>
      </c>
    </row>
    <row r="3310" spans="1:6">
      <c r="A3310" s="105">
        <v>33025011240000</v>
      </c>
      <c r="B3310">
        <v>2012</v>
      </c>
      <c r="C3310">
        <v>9126</v>
      </c>
      <c r="D3310">
        <v>25128</v>
      </c>
      <c r="E3310">
        <v>66757</v>
      </c>
      <c r="F3310">
        <v>20064</v>
      </c>
    </row>
    <row r="3311" spans="1:6">
      <c r="A3311" s="105">
        <v>33025011250000</v>
      </c>
      <c r="B3311">
        <v>2012</v>
      </c>
      <c r="C3311">
        <v>54286</v>
      </c>
      <c r="D3311">
        <v>53733</v>
      </c>
      <c r="E3311">
        <v>11375</v>
      </c>
      <c r="F3311">
        <v>21170</v>
      </c>
    </row>
    <row r="3312" spans="1:6">
      <c r="A3312" s="105">
        <v>33025011260000</v>
      </c>
      <c r="B3312">
        <v>2012</v>
      </c>
      <c r="C3312">
        <v>17433</v>
      </c>
      <c r="D3312">
        <v>49803</v>
      </c>
      <c r="E3312">
        <v>41863</v>
      </c>
      <c r="F3312">
        <v>20495</v>
      </c>
    </row>
    <row r="3313" spans="1:6">
      <c r="A3313" s="105">
        <v>33025011270000</v>
      </c>
      <c r="B3313">
        <v>2012</v>
      </c>
      <c r="C3313">
        <v>50153</v>
      </c>
      <c r="D3313">
        <v>59760</v>
      </c>
      <c r="E3313">
        <v>22543</v>
      </c>
      <c r="F3313">
        <v>21016</v>
      </c>
    </row>
    <row r="3314" spans="1:6">
      <c r="A3314" s="105">
        <v>33025011280000</v>
      </c>
      <c r="B3314">
        <v>2012</v>
      </c>
      <c r="C3314">
        <v>6802</v>
      </c>
      <c r="D3314">
        <v>31431</v>
      </c>
      <c r="E3314">
        <v>15806</v>
      </c>
      <c r="F3314">
        <v>20364</v>
      </c>
    </row>
    <row r="3315" spans="1:6">
      <c r="A3315" s="105">
        <v>33025011290000</v>
      </c>
      <c r="B3315">
        <v>2012</v>
      </c>
      <c r="C3315">
        <v>24993</v>
      </c>
      <c r="D3315">
        <v>67552</v>
      </c>
      <c r="E3315">
        <v>54252</v>
      </c>
      <c r="F3315">
        <v>20763</v>
      </c>
    </row>
    <row r="3316" spans="1:6">
      <c r="A3316" s="105">
        <v>33025011300000</v>
      </c>
      <c r="B3316">
        <v>2012</v>
      </c>
      <c r="C3316">
        <v>33041</v>
      </c>
      <c r="D3316">
        <v>81606</v>
      </c>
      <c r="E3316">
        <v>34661</v>
      </c>
      <c r="F3316">
        <v>20500</v>
      </c>
    </row>
    <row r="3317" spans="1:6">
      <c r="A3317" s="105">
        <v>33025011310000</v>
      </c>
      <c r="B3317">
        <v>2012</v>
      </c>
      <c r="C3317">
        <v>76325</v>
      </c>
      <c r="D3317">
        <v>47691</v>
      </c>
      <c r="E3317">
        <v>23905</v>
      </c>
      <c r="F3317">
        <v>20632</v>
      </c>
    </row>
    <row r="3318" spans="1:6">
      <c r="A3318" s="105">
        <v>33025011320000</v>
      </c>
      <c r="B3318">
        <v>2012</v>
      </c>
      <c r="C3318">
        <v>101607</v>
      </c>
      <c r="D3318">
        <v>62845</v>
      </c>
      <c r="E3318">
        <v>32336</v>
      </c>
      <c r="F3318">
        <v>21981</v>
      </c>
    </row>
    <row r="3319" spans="1:6">
      <c r="A3319" s="105">
        <v>33025011330000</v>
      </c>
      <c r="B3319">
        <v>2012</v>
      </c>
      <c r="C3319">
        <v>79927</v>
      </c>
      <c r="D3319">
        <v>51959</v>
      </c>
      <c r="E3319">
        <v>28780</v>
      </c>
      <c r="F3319">
        <v>23798</v>
      </c>
    </row>
    <row r="3320" spans="1:6">
      <c r="A3320" s="105">
        <v>33025011340000</v>
      </c>
      <c r="B3320">
        <v>2012</v>
      </c>
      <c r="C3320">
        <v>2458</v>
      </c>
      <c r="D3320">
        <v>26293</v>
      </c>
      <c r="E3320">
        <v>34917</v>
      </c>
      <c r="F3320">
        <v>19990</v>
      </c>
    </row>
    <row r="3321" spans="1:6">
      <c r="A3321" s="105">
        <v>33025011360000</v>
      </c>
      <c r="B3321">
        <v>2012</v>
      </c>
      <c r="C3321">
        <v>42722</v>
      </c>
      <c r="D3321">
        <v>136272</v>
      </c>
      <c r="E3321">
        <v>18165</v>
      </c>
      <c r="F3321">
        <v>19131</v>
      </c>
    </row>
    <row r="3322" spans="1:6">
      <c r="A3322" s="105">
        <v>33025011370000</v>
      </c>
      <c r="B3322">
        <v>2012</v>
      </c>
      <c r="C3322">
        <v>51437</v>
      </c>
      <c r="D3322">
        <v>65251</v>
      </c>
      <c r="E3322">
        <v>49085</v>
      </c>
      <c r="F3322">
        <v>20635</v>
      </c>
    </row>
    <row r="3323" spans="1:6">
      <c r="A3323" s="105">
        <v>33025011380000</v>
      </c>
      <c r="B3323">
        <v>2012</v>
      </c>
      <c r="C3323">
        <v>50474</v>
      </c>
      <c r="D3323">
        <v>58344</v>
      </c>
      <c r="E3323">
        <v>29580</v>
      </c>
      <c r="F3323">
        <v>20024</v>
      </c>
    </row>
    <row r="3324" spans="1:6">
      <c r="A3324" s="105">
        <v>33025011390000</v>
      </c>
      <c r="B3324">
        <v>2012</v>
      </c>
      <c r="C3324">
        <v>47645</v>
      </c>
      <c r="D3324">
        <v>40560</v>
      </c>
      <c r="E3324">
        <v>29601</v>
      </c>
      <c r="F3324">
        <v>20262</v>
      </c>
    </row>
    <row r="3325" spans="1:6">
      <c r="A3325" s="105">
        <v>33025011400000</v>
      </c>
      <c r="B3325">
        <v>2012</v>
      </c>
      <c r="C3325">
        <v>29983</v>
      </c>
      <c r="D3325">
        <v>44838</v>
      </c>
      <c r="E3325">
        <v>20166</v>
      </c>
      <c r="F3325">
        <v>20205</v>
      </c>
    </row>
    <row r="3326" spans="1:6">
      <c r="A3326" s="105">
        <v>33025011410000</v>
      </c>
      <c r="B3326">
        <v>2012</v>
      </c>
      <c r="C3326">
        <v>38005</v>
      </c>
      <c r="D3326">
        <v>59352</v>
      </c>
      <c r="E3326">
        <v>35044</v>
      </c>
      <c r="F3326">
        <v>19866</v>
      </c>
    </row>
    <row r="3327" spans="1:6">
      <c r="A3327" s="105">
        <v>33025011420000</v>
      </c>
      <c r="B3327">
        <v>2012</v>
      </c>
      <c r="C3327">
        <v>30061</v>
      </c>
      <c r="D3327">
        <v>23386</v>
      </c>
      <c r="E3327">
        <v>12214</v>
      </c>
      <c r="F3327">
        <v>20227</v>
      </c>
    </row>
    <row r="3328" spans="1:6">
      <c r="A3328" s="105">
        <v>33025011430000</v>
      </c>
      <c r="B3328">
        <v>2012</v>
      </c>
      <c r="C3328">
        <v>56576</v>
      </c>
      <c r="D3328">
        <v>37146</v>
      </c>
      <c r="E3328">
        <v>10218</v>
      </c>
      <c r="F3328">
        <v>21271</v>
      </c>
    </row>
    <row r="3329" spans="1:6">
      <c r="A3329" s="105">
        <v>33025011440000</v>
      </c>
      <c r="B3329">
        <v>2012</v>
      </c>
      <c r="C3329">
        <v>3986</v>
      </c>
      <c r="D3329">
        <v>8696</v>
      </c>
      <c r="E3329">
        <v>2125</v>
      </c>
      <c r="F3329">
        <v>20447</v>
      </c>
    </row>
    <row r="3330" spans="1:6">
      <c r="A3330" s="105">
        <v>33025011450000</v>
      </c>
      <c r="B3330">
        <v>2012</v>
      </c>
      <c r="C3330">
        <v>20968</v>
      </c>
      <c r="D3330">
        <v>26321</v>
      </c>
      <c r="E3330">
        <v>31119</v>
      </c>
      <c r="F3330">
        <v>21400</v>
      </c>
    </row>
    <row r="3331" spans="1:6">
      <c r="A3331" s="105">
        <v>33025011460000</v>
      </c>
      <c r="B3331">
        <v>2012</v>
      </c>
      <c r="C3331">
        <v>16027</v>
      </c>
      <c r="D3331">
        <v>37807</v>
      </c>
      <c r="E3331">
        <v>24403</v>
      </c>
      <c r="F3331">
        <v>20720</v>
      </c>
    </row>
    <row r="3332" spans="1:6">
      <c r="A3332" s="105">
        <v>33025011470000</v>
      </c>
      <c r="B3332">
        <v>2012</v>
      </c>
      <c r="C3332">
        <v>10645</v>
      </c>
      <c r="D3332">
        <v>11831</v>
      </c>
      <c r="E3332">
        <v>12418</v>
      </c>
      <c r="F3332">
        <v>20500</v>
      </c>
    </row>
    <row r="3333" spans="1:6">
      <c r="A3333" s="105">
        <v>33025011480000</v>
      </c>
      <c r="B3333">
        <v>2012</v>
      </c>
      <c r="C3333">
        <v>11334</v>
      </c>
      <c r="D3333">
        <v>24841</v>
      </c>
      <c r="E3333">
        <v>7626</v>
      </c>
      <c r="F3333">
        <v>20275</v>
      </c>
    </row>
    <row r="3334" spans="1:6">
      <c r="A3334" s="105">
        <v>33025011490000</v>
      </c>
      <c r="B3334">
        <v>2012</v>
      </c>
      <c r="C3334">
        <v>16495</v>
      </c>
      <c r="D3334">
        <v>42519</v>
      </c>
      <c r="E3334">
        <v>54498</v>
      </c>
      <c r="F3334">
        <v>20426</v>
      </c>
    </row>
    <row r="3335" spans="1:6">
      <c r="A3335" s="105">
        <v>33025011500000</v>
      </c>
      <c r="B3335">
        <v>2012</v>
      </c>
      <c r="C3335">
        <v>16102</v>
      </c>
      <c r="D3335">
        <v>34914</v>
      </c>
      <c r="E3335">
        <v>31309</v>
      </c>
      <c r="F3335">
        <v>19840</v>
      </c>
    </row>
    <row r="3336" spans="1:6">
      <c r="A3336" s="105">
        <v>33025011510000</v>
      </c>
      <c r="B3336">
        <v>2012</v>
      </c>
      <c r="C3336">
        <v>37907</v>
      </c>
      <c r="D3336">
        <v>112909</v>
      </c>
      <c r="E3336">
        <v>69612</v>
      </c>
      <c r="F3336">
        <v>19980</v>
      </c>
    </row>
    <row r="3337" spans="1:6">
      <c r="A3337" s="105">
        <v>33025011520000</v>
      </c>
      <c r="B3337">
        <v>2012</v>
      </c>
      <c r="C3337">
        <v>19158</v>
      </c>
      <c r="D3337">
        <v>69677</v>
      </c>
      <c r="E3337">
        <v>41233</v>
      </c>
      <c r="F3337">
        <v>21101</v>
      </c>
    </row>
    <row r="3338" spans="1:6">
      <c r="A3338" s="105">
        <v>33025011530000</v>
      </c>
      <c r="B3338">
        <v>2012</v>
      </c>
      <c r="C3338">
        <v>3848</v>
      </c>
      <c r="D3338">
        <v>12071</v>
      </c>
      <c r="E3338">
        <v>3399</v>
      </c>
      <c r="F3338">
        <v>20250</v>
      </c>
    </row>
    <row r="3339" spans="1:6">
      <c r="A3339" s="105">
        <v>33025011540000</v>
      </c>
      <c r="B3339">
        <v>2012</v>
      </c>
      <c r="C3339">
        <v>11918</v>
      </c>
      <c r="D3339">
        <v>26727</v>
      </c>
      <c r="E3339">
        <v>31484</v>
      </c>
      <c r="F3339">
        <v>20762</v>
      </c>
    </row>
    <row r="3340" spans="1:6">
      <c r="A3340" s="105">
        <v>33025011550000</v>
      </c>
      <c r="B3340">
        <v>2012</v>
      </c>
      <c r="C3340">
        <v>24311</v>
      </c>
      <c r="D3340">
        <v>48650</v>
      </c>
      <c r="E3340">
        <v>43188</v>
      </c>
      <c r="F3340">
        <v>19932</v>
      </c>
    </row>
    <row r="3341" spans="1:6">
      <c r="A3341" s="105">
        <v>33025011560000</v>
      </c>
      <c r="B3341">
        <v>2012</v>
      </c>
      <c r="C3341">
        <v>49223</v>
      </c>
      <c r="D3341">
        <v>46447</v>
      </c>
      <c r="E3341">
        <v>16876</v>
      </c>
      <c r="F3341">
        <v>20291</v>
      </c>
    </row>
    <row r="3342" spans="1:6">
      <c r="A3342" s="105">
        <v>33025011570000</v>
      </c>
      <c r="B3342">
        <v>2012</v>
      </c>
      <c r="C3342">
        <v>81704</v>
      </c>
      <c r="D3342">
        <v>72665</v>
      </c>
      <c r="E3342">
        <v>28998</v>
      </c>
      <c r="F3342">
        <v>16275</v>
      </c>
    </row>
    <row r="3343" spans="1:6">
      <c r="A3343" s="105">
        <v>33025011580000</v>
      </c>
      <c r="B3343">
        <v>2012</v>
      </c>
      <c r="C3343">
        <v>14999</v>
      </c>
      <c r="D3343">
        <v>27654</v>
      </c>
      <c r="E3343">
        <v>15433</v>
      </c>
      <c r="F3343">
        <v>15200</v>
      </c>
    </row>
    <row r="3344" spans="1:6">
      <c r="A3344" s="105">
        <v>33025011590000</v>
      </c>
      <c r="B3344">
        <v>2012</v>
      </c>
      <c r="C3344">
        <v>26510</v>
      </c>
      <c r="D3344">
        <v>44186</v>
      </c>
      <c r="E3344">
        <v>14105</v>
      </c>
      <c r="F3344">
        <v>15595</v>
      </c>
    </row>
    <row r="3345" spans="1:6">
      <c r="A3345" s="105">
        <v>33025011600000</v>
      </c>
      <c r="B3345">
        <v>2012</v>
      </c>
      <c r="C3345">
        <v>6093</v>
      </c>
      <c r="D3345">
        <v>20882</v>
      </c>
      <c r="E3345">
        <v>44309</v>
      </c>
      <c r="F3345">
        <v>20265</v>
      </c>
    </row>
    <row r="3346" spans="1:6">
      <c r="A3346" s="105">
        <v>33025011610000</v>
      </c>
      <c r="B3346">
        <v>2012</v>
      </c>
      <c r="C3346">
        <v>79655</v>
      </c>
      <c r="D3346">
        <v>113822</v>
      </c>
      <c r="E3346">
        <v>92743</v>
      </c>
      <c r="F3346">
        <v>19776</v>
      </c>
    </row>
    <row r="3347" spans="1:6">
      <c r="A3347" s="105">
        <v>33025011620000</v>
      </c>
      <c r="B3347">
        <v>2012</v>
      </c>
      <c r="C3347">
        <v>53989</v>
      </c>
      <c r="D3347">
        <v>74494</v>
      </c>
      <c r="E3347">
        <v>98800</v>
      </c>
      <c r="F3347">
        <v>19300</v>
      </c>
    </row>
    <row r="3348" spans="1:6">
      <c r="A3348" s="105">
        <v>33025011630000</v>
      </c>
      <c r="B3348">
        <v>2012</v>
      </c>
      <c r="C3348">
        <v>79917</v>
      </c>
      <c r="D3348">
        <v>96567</v>
      </c>
      <c r="E3348">
        <v>20282</v>
      </c>
      <c r="F3348">
        <v>20550</v>
      </c>
    </row>
    <row r="3349" spans="1:6">
      <c r="A3349" s="105">
        <v>33025011640000</v>
      </c>
      <c r="B3349">
        <v>2012</v>
      </c>
      <c r="C3349">
        <v>32104</v>
      </c>
      <c r="D3349">
        <v>35321</v>
      </c>
      <c r="E3349">
        <v>32195</v>
      </c>
      <c r="F3349">
        <v>20810</v>
      </c>
    </row>
    <row r="3350" spans="1:6">
      <c r="A3350" s="105">
        <v>33025011650000</v>
      </c>
      <c r="B3350">
        <v>2012</v>
      </c>
      <c r="C3350">
        <v>2172</v>
      </c>
      <c r="D3350">
        <v>3913</v>
      </c>
      <c r="E3350">
        <v>256</v>
      </c>
      <c r="F3350">
        <v>20332</v>
      </c>
    </row>
    <row r="3351" spans="1:6">
      <c r="A3351" s="105">
        <v>33025011660000</v>
      </c>
      <c r="B3351">
        <v>2012</v>
      </c>
      <c r="C3351">
        <v>129807</v>
      </c>
      <c r="D3351">
        <v>108174</v>
      </c>
      <c r="E3351">
        <v>17823</v>
      </c>
      <c r="F3351">
        <v>20856</v>
      </c>
    </row>
    <row r="3352" spans="1:6">
      <c r="A3352" s="105">
        <v>33025011670000</v>
      </c>
      <c r="B3352">
        <v>2012</v>
      </c>
      <c r="C3352">
        <v>69853</v>
      </c>
      <c r="D3352">
        <v>103327</v>
      </c>
      <c r="E3352">
        <v>53593</v>
      </c>
      <c r="F3352">
        <v>20338</v>
      </c>
    </row>
    <row r="3353" spans="1:6">
      <c r="A3353" s="105">
        <v>33025011680000</v>
      </c>
      <c r="B3353">
        <v>2012</v>
      </c>
      <c r="C3353">
        <v>21974</v>
      </c>
      <c r="D3353">
        <v>41912</v>
      </c>
      <c r="E3353">
        <v>54172</v>
      </c>
      <c r="F3353">
        <v>20089</v>
      </c>
    </row>
    <row r="3354" spans="1:6">
      <c r="A3354" s="105">
        <v>33025011690000</v>
      </c>
      <c r="B3354">
        <v>2012</v>
      </c>
      <c r="C3354">
        <v>110513</v>
      </c>
      <c r="D3354">
        <v>110921</v>
      </c>
      <c r="E3354">
        <v>14026</v>
      </c>
      <c r="F3354">
        <v>21097</v>
      </c>
    </row>
    <row r="3355" spans="1:6">
      <c r="A3355" s="105">
        <v>33025011710000</v>
      </c>
      <c r="B3355">
        <v>2012</v>
      </c>
      <c r="C3355">
        <v>83853</v>
      </c>
      <c r="D3355">
        <v>79656</v>
      </c>
      <c r="E3355">
        <v>16238</v>
      </c>
      <c r="F3355">
        <v>20270</v>
      </c>
    </row>
    <row r="3356" spans="1:6">
      <c r="A3356" s="105">
        <v>33025011730000</v>
      </c>
      <c r="B3356">
        <v>2012</v>
      </c>
      <c r="C3356">
        <v>24842</v>
      </c>
      <c r="D3356">
        <v>33458</v>
      </c>
      <c r="E3356">
        <v>15685</v>
      </c>
      <c r="F3356">
        <v>21312</v>
      </c>
    </row>
    <row r="3357" spans="1:6">
      <c r="A3357" s="105">
        <v>33025011740000</v>
      </c>
      <c r="B3357">
        <v>2012</v>
      </c>
      <c r="C3357">
        <v>10329</v>
      </c>
      <c r="D3357">
        <v>34300</v>
      </c>
      <c r="E3357">
        <v>51899</v>
      </c>
      <c r="F3357">
        <v>19766</v>
      </c>
    </row>
    <row r="3358" spans="1:6">
      <c r="A3358" s="105">
        <v>33025011770000</v>
      </c>
      <c r="B3358">
        <v>2012</v>
      </c>
      <c r="C3358">
        <v>56188</v>
      </c>
      <c r="D3358">
        <v>36165</v>
      </c>
      <c r="E3358">
        <v>6008</v>
      </c>
      <c r="F3358">
        <v>19462</v>
      </c>
    </row>
    <row r="3359" spans="1:6">
      <c r="A3359" s="105">
        <v>33025011780000</v>
      </c>
      <c r="B3359">
        <v>2012</v>
      </c>
      <c r="C3359">
        <v>21855</v>
      </c>
      <c r="D3359">
        <v>23869</v>
      </c>
      <c r="E3359">
        <v>3932</v>
      </c>
      <c r="F3359">
        <v>22217</v>
      </c>
    </row>
    <row r="3360" spans="1:6">
      <c r="A3360" s="105">
        <v>33025011790000</v>
      </c>
      <c r="B3360">
        <v>2012</v>
      </c>
      <c r="C3360">
        <v>55590</v>
      </c>
      <c r="D3360">
        <v>54806</v>
      </c>
      <c r="E3360">
        <v>31560</v>
      </c>
      <c r="F3360">
        <v>19671</v>
      </c>
    </row>
    <row r="3361" spans="1:6">
      <c r="A3361" s="105">
        <v>33025011800000</v>
      </c>
      <c r="B3361">
        <v>2012</v>
      </c>
      <c r="C3361">
        <v>17412</v>
      </c>
      <c r="D3361">
        <v>50209</v>
      </c>
      <c r="E3361">
        <v>29715</v>
      </c>
      <c r="F3361">
        <v>19726</v>
      </c>
    </row>
    <row r="3362" spans="1:6">
      <c r="A3362" s="105">
        <v>33025011820000</v>
      </c>
      <c r="B3362">
        <v>2012</v>
      </c>
      <c r="C3362">
        <v>14400</v>
      </c>
      <c r="D3362">
        <v>27691</v>
      </c>
      <c r="E3362">
        <v>22478</v>
      </c>
      <c r="F3362">
        <v>20280</v>
      </c>
    </row>
    <row r="3363" spans="1:6">
      <c r="A3363" s="105">
        <v>33025011830000</v>
      </c>
      <c r="B3363">
        <v>2012</v>
      </c>
      <c r="C3363">
        <v>1553</v>
      </c>
      <c r="D3363">
        <v>4115</v>
      </c>
      <c r="E3363">
        <v>6473</v>
      </c>
      <c r="F3363">
        <v>20080</v>
      </c>
    </row>
    <row r="3364" spans="1:6">
      <c r="A3364" s="105">
        <v>33025011840000</v>
      </c>
      <c r="B3364">
        <v>2012</v>
      </c>
      <c r="C3364">
        <v>36973</v>
      </c>
      <c r="D3364">
        <v>58919</v>
      </c>
      <c r="E3364">
        <v>26572</v>
      </c>
      <c r="F3364">
        <v>19259</v>
      </c>
    </row>
    <row r="3365" spans="1:6">
      <c r="A3365" s="105">
        <v>33025011860000</v>
      </c>
      <c r="B3365">
        <v>2012</v>
      </c>
      <c r="C3365">
        <v>22262</v>
      </c>
      <c r="D3365">
        <v>47851</v>
      </c>
      <c r="E3365">
        <v>26268</v>
      </c>
      <c r="F3365">
        <v>20168</v>
      </c>
    </row>
    <row r="3366" spans="1:6">
      <c r="A3366" s="105">
        <v>33025011880000</v>
      </c>
      <c r="B3366">
        <v>2012</v>
      </c>
      <c r="C3366">
        <v>20476</v>
      </c>
      <c r="D3366">
        <v>50991</v>
      </c>
      <c r="E3366">
        <v>39254</v>
      </c>
      <c r="F3366">
        <v>20440</v>
      </c>
    </row>
    <row r="3367" spans="1:6">
      <c r="A3367" s="105">
        <v>33025011890000</v>
      </c>
      <c r="B3367">
        <v>2012</v>
      </c>
      <c r="C3367">
        <v>34732</v>
      </c>
      <c r="D3367">
        <v>57885</v>
      </c>
      <c r="E3367">
        <v>19421</v>
      </c>
      <c r="F3367">
        <v>15458</v>
      </c>
    </row>
    <row r="3368" spans="1:6">
      <c r="A3368" s="105">
        <v>33025011900000</v>
      </c>
      <c r="B3368">
        <v>2012</v>
      </c>
      <c r="C3368">
        <v>14589</v>
      </c>
      <c r="D3368">
        <v>36092</v>
      </c>
      <c r="E3368">
        <v>32282</v>
      </c>
      <c r="F3368">
        <v>19940</v>
      </c>
    </row>
    <row r="3369" spans="1:6">
      <c r="A3369" s="105">
        <v>33025011910000</v>
      </c>
      <c r="B3369">
        <v>2012</v>
      </c>
      <c r="C3369">
        <v>37835</v>
      </c>
      <c r="D3369">
        <v>76493</v>
      </c>
      <c r="E3369">
        <v>37189</v>
      </c>
      <c r="F3369">
        <v>20680</v>
      </c>
    </row>
    <row r="3370" spans="1:6">
      <c r="A3370" s="105">
        <v>33025011930000</v>
      </c>
      <c r="B3370">
        <v>2012</v>
      </c>
      <c r="C3370">
        <v>48426</v>
      </c>
      <c r="D3370">
        <v>94621</v>
      </c>
      <c r="E3370">
        <v>47845</v>
      </c>
      <c r="F3370">
        <v>21461</v>
      </c>
    </row>
    <row r="3371" spans="1:6">
      <c r="A3371" s="105">
        <v>33025011950000</v>
      </c>
      <c r="B3371">
        <v>2012</v>
      </c>
      <c r="C3371">
        <v>47178</v>
      </c>
      <c r="D3371">
        <v>71462</v>
      </c>
      <c r="E3371">
        <v>47615</v>
      </c>
      <c r="F3371">
        <v>20036</v>
      </c>
    </row>
    <row r="3372" spans="1:6">
      <c r="A3372" s="105">
        <v>33025011960000</v>
      </c>
      <c r="B3372">
        <v>2012</v>
      </c>
      <c r="C3372">
        <v>56226</v>
      </c>
      <c r="D3372">
        <v>64168</v>
      </c>
      <c r="E3372">
        <v>40823</v>
      </c>
      <c r="F3372">
        <v>20522</v>
      </c>
    </row>
    <row r="3373" spans="1:6">
      <c r="A3373" s="105">
        <v>33025011970000</v>
      </c>
      <c r="B3373">
        <v>2012</v>
      </c>
      <c r="C3373">
        <v>51121</v>
      </c>
      <c r="D3373">
        <v>49452</v>
      </c>
      <c r="E3373">
        <v>29620</v>
      </c>
      <c r="F3373">
        <v>20668</v>
      </c>
    </row>
    <row r="3374" spans="1:6">
      <c r="A3374" s="105">
        <v>33025011980000</v>
      </c>
      <c r="B3374">
        <v>2012</v>
      </c>
      <c r="C3374">
        <v>54727</v>
      </c>
      <c r="D3374">
        <v>62227</v>
      </c>
      <c r="E3374">
        <v>30790</v>
      </c>
      <c r="F3374">
        <v>19974</v>
      </c>
    </row>
    <row r="3375" spans="1:6">
      <c r="A3375" s="105">
        <v>33025011990000</v>
      </c>
      <c r="B3375">
        <v>2012</v>
      </c>
      <c r="C3375">
        <v>20269</v>
      </c>
      <c r="D3375">
        <v>70611</v>
      </c>
      <c r="E3375">
        <v>63066</v>
      </c>
      <c r="F3375">
        <v>18878</v>
      </c>
    </row>
    <row r="3376" spans="1:6">
      <c r="A3376" s="105">
        <v>33025012000000</v>
      </c>
      <c r="B3376">
        <v>2012</v>
      </c>
      <c r="C3376">
        <v>36236</v>
      </c>
      <c r="D3376">
        <v>49796</v>
      </c>
      <c r="E3376">
        <v>26397</v>
      </c>
      <c r="F3376">
        <v>20035</v>
      </c>
    </row>
    <row r="3377" spans="1:6">
      <c r="A3377" s="105">
        <v>33025012020000</v>
      </c>
      <c r="B3377">
        <v>2012</v>
      </c>
      <c r="C3377">
        <v>83848</v>
      </c>
      <c r="D3377">
        <v>129779</v>
      </c>
      <c r="E3377">
        <v>68052</v>
      </c>
      <c r="F3377">
        <v>20460</v>
      </c>
    </row>
    <row r="3378" spans="1:6">
      <c r="A3378" s="105">
        <v>33025012030000</v>
      </c>
      <c r="B3378">
        <v>2012</v>
      </c>
      <c r="C3378">
        <v>93244</v>
      </c>
      <c r="D3378">
        <v>121369</v>
      </c>
      <c r="E3378">
        <v>62487</v>
      </c>
      <c r="F3378">
        <v>20990</v>
      </c>
    </row>
    <row r="3379" spans="1:6">
      <c r="A3379" s="105">
        <v>33025012040000</v>
      </c>
      <c r="B3379">
        <v>2012</v>
      </c>
      <c r="C3379">
        <v>34356</v>
      </c>
      <c r="D3379">
        <v>53694</v>
      </c>
      <c r="E3379">
        <v>39219</v>
      </c>
      <c r="F3379">
        <v>20342</v>
      </c>
    </row>
    <row r="3380" spans="1:6">
      <c r="A3380" s="105">
        <v>33025012050000</v>
      </c>
      <c r="B3380">
        <v>2012</v>
      </c>
      <c r="C3380">
        <v>38146</v>
      </c>
      <c r="D3380">
        <v>38174</v>
      </c>
      <c r="E3380">
        <v>36465</v>
      </c>
      <c r="F3380">
        <v>20692</v>
      </c>
    </row>
    <row r="3381" spans="1:6">
      <c r="A3381" s="105">
        <v>33025012070000</v>
      </c>
      <c r="B3381">
        <v>2012</v>
      </c>
      <c r="C3381">
        <v>1508</v>
      </c>
      <c r="D3381">
        <v>1476</v>
      </c>
      <c r="E3381">
        <v>86</v>
      </c>
      <c r="F3381">
        <v>21115</v>
      </c>
    </row>
    <row r="3382" spans="1:6">
      <c r="A3382" s="105">
        <v>33025012080000</v>
      </c>
      <c r="B3382">
        <v>2012</v>
      </c>
      <c r="C3382">
        <v>15484</v>
      </c>
      <c r="D3382">
        <v>35038</v>
      </c>
      <c r="E3382">
        <v>16908</v>
      </c>
      <c r="F3382">
        <v>15485</v>
      </c>
    </row>
    <row r="3383" spans="1:6">
      <c r="A3383" s="105">
        <v>33025012090000</v>
      </c>
      <c r="B3383">
        <v>2012</v>
      </c>
      <c r="C3383">
        <v>14521</v>
      </c>
      <c r="D3383">
        <v>48220</v>
      </c>
      <c r="E3383">
        <v>54691</v>
      </c>
      <c r="F3383">
        <v>19995</v>
      </c>
    </row>
    <row r="3384" spans="1:6">
      <c r="A3384" s="105">
        <v>33025012100000</v>
      </c>
      <c r="B3384">
        <v>2012</v>
      </c>
      <c r="C3384">
        <v>29800</v>
      </c>
      <c r="D3384">
        <v>66322</v>
      </c>
      <c r="E3384">
        <v>32325</v>
      </c>
      <c r="F3384">
        <v>20513</v>
      </c>
    </row>
    <row r="3385" spans="1:6">
      <c r="A3385" s="105">
        <v>33025012110000</v>
      </c>
      <c r="B3385">
        <v>2012</v>
      </c>
      <c r="C3385">
        <v>38228</v>
      </c>
      <c r="D3385">
        <v>95936</v>
      </c>
      <c r="E3385">
        <v>55050</v>
      </c>
      <c r="F3385">
        <v>20485</v>
      </c>
    </row>
    <row r="3386" spans="1:6">
      <c r="A3386" s="105">
        <v>33025012120000</v>
      </c>
      <c r="B3386">
        <v>2012</v>
      </c>
      <c r="C3386">
        <v>69010</v>
      </c>
      <c r="D3386">
        <v>50143</v>
      </c>
      <c r="E3386">
        <v>27726</v>
      </c>
      <c r="F3386">
        <v>21660</v>
      </c>
    </row>
    <row r="3387" spans="1:6">
      <c r="A3387" s="105">
        <v>33025012130000</v>
      </c>
      <c r="B3387">
        <v>2012</v>
      </c>
      <c r="C3387">
        <v>63008</v>
      </c>
      <c r="D3387">
        <v>40654</v>
      </c>
      <c r="E3387">
        <v>17324</v>
      </c>
      <c r="F3387">
        <v>20867</v>
      </c>
    </row>
    <row r="3388" spans="1:6">
      <c r="A3388" s="105">
        <v>33025012160000</v>
      </c>
      <c r="B3388">
        <v>2012</v>
      </c>
      <c r="C3388">
        <v>8749</v>
      </c>
      <c r="D3388">
        <v>52213</v>
      </c>
      <c r="E3388">
        <v>68702</v>
      </c>
      <c r="F3388">
        <v>20206</v>
      </c>
    </row>
    <row r="3389" spans="1:6">
      <c r="A3389" s="105">
        <v>33025012170000</v>
      </c>
      <c r="B3389">
        <v>2012</v>
      </c>
      <c r="C3389">
        <v>10638</v>
      </c>
      <c r="D3389">
        <v>31087</v>
      </c>
      <c r="E3389">
        <v>36800</v>
      </c>
      <c r="F3389">
        <v>20698</v>
      </c>
    </row>
    <row r="3390" spans="1:6">
      <c r="A3390" s="105">
        <v>33025012180000</v>
      </c>
      <c r="B3390">
        <v>2012</v>
      </c>
      <c r="C3390">
        <v>46447</v>
      </c>
      <c r="D3390">
        <v>98002</v>
      </c>
      <c r="E3390">
        <v>79219</v>
      </c>
      <c r="F3390">
        <v>19420</v>
      </c>
    </row>
    <row r="3391" spans="1:6">
      <c r="A3391" s="105">
        <v>33025012190000</v>
      </c>
      <c r="B3391">
        <v>2012</v>
      </c>
      <c r="C3391">
        <v>103354</v>
      </c>
      <c r="D3391">
        <v>92888</v>
      </c>
      <c r="E3391">
        <v>38284</v>
      </c>
      <c r="F3391">
        <v>20440</v>
      </c>
    </row>
    <row r="3392" spans="1:6">
      <c r="A3392" s="105">
        <v>33025012200000</v>
      </c>
      <c r="B3392">
        <v>2012</v>
      </c>
      <c r="C3392">
        <v>92052</v>
      </c>
      <c r="D3392">
        <v>85557</v>
      </c>
      <c r="E3392">
        <v>49217</v>
      </c>
      <c r="F3392">
        <v>20314</v>
      </c>
    </row>
    <row r="3393" spans="1:6">
      <c r="A3393" s="105">
        <v>33025012220000</v>
      </c>
      <c r="B3393">
        <v>2012</v>
      </c>
      <c r="C3393">
        <v>144999</v>
      </c>
      <c r="D3393">
        <v>148514</v>
      </c>
      <c r="E3393">
        <v>26883</v>
      </c>
      <c r="F3393">
        <v>21252</v>
      </c>
    </row>
    <row r="3394" spans="1:6">
      <c r="A3394" s="105">
        <v>33025012230000</v>
      </c>
      <c r="B3394">
        <v>2012</v>
      </c>
      <c r="C3394">
        <v>59705</v>
      </c>
      <c r="D3394">
        <v>74426</v>
      </c>
      <c r="E3394">
        <v>31728</v>
      </c>
      <c r="F3394">
        <v>21011</v>
      </c>
    </row>
    <row r="3395" spans="1:6">
      <c r="A3395" s="105">
        <v>33025012240000</v>
      </c>
      <c r="B3395">
        <v>2012</v>
      </c>
      <c r="C3395">
        <v>58832</v>
      </c>
      <c r="D3395">
        <v>56416</v>
      </c>
      <c r="E3395">
        <v>36202</v>
      </c>
      <c r="F3395">
        <v>21531</v>
      </c>
    </row>
    <row r="3396" spans="1:6">
      <c r="A3396" s="105">
        <v>33025012260000</v>
      </c>
      <c r="B3396">
        <v>2012</v>
      </c>
      <c r="C3396">
        <v>12448</v>
      </c>
      <c r="D3396">
        <v>27302</v>
      </c>
      <c r="E3396">
        <v>67498</v>
      </c>
      <c r="F3396">
        <v>20026</v>
      </c>
    </row>
    <row r="3397" spans="1:6">
      <c r="A3397" s="105">
        <v>33025012270000</v>
      </c>
      <c r="B3397">
        <v>2012</v>
      </c>
      <c r="C3397">
        <v>17328</v>
      </c>
      <c r="D3397">
        <v>49564</v>
      </c>
      <c r="E3397">
        <v>80638</v>
      </c>
      <c r="F3397">
        <v>20281</v>
      </c>
    </row>
    <row r="3398" spans="1:6">
      <c r="A3398" s="105">
        <v>33025012280000</v>
      </c>
      <c r="B3398">
        <v>2012</v>
      </c>
      <c r="C3398">
        <v>119164</v>
      </c>
      <c r="D3398">
        <v>140809</v>
      </c>
      <c r="E3398">
        <v>51727</v>
      </c>
      <c r="F3398">
        <v>19231</v>
      </c>
    </row>
    <row r="3399" spans="1:6">
      <c r="A3399" s="105">
        <v>33025012290000</v>
      </c>
      <c r="B3399">
        <v>2012</v>
      </c>
      <c r="C3399">
        <v>86186</v>
      </c>
      <c r="D3399">
        <v>58223</v>
      </c>
      <c r="E3399">
        <v>23685</v>
      </c>
      <c r="F3399">
        <v>20517</v>
      </c>
    </row>
    <row r="3400" spans="1:6">
      <c r="A3400" s="105">
        <v>33025012300000</v>
      </c>
      <c r="B3400">
        <v>2012</v>
      </c>
      <c r="C3400">
        <v>47632</v>
      </c>
      <c r="D3400">
        <v>61258</v>
      </c>
      <c r="E3400">
        <v>24232</v>
      </c>
      <c r="F3400">
        <v>14747</v>
      </c>
    </row>
    <row r="3401" spans="1:6">
      <c r="A3401" s="105">
        <v>33025012310000</v>
      </c>
      <c r="B3401">
        <v>2012</v>
      </c>
      <c r="C3401">
        <v>11802</v>
      </c>
      <c r="D3401">
        <v>37573</v>
      </c>
      <c r="E3401">
        <v>39792</v>
      </c>
      <c r="F3401">
        <v>20278</v>
      </c>
    </row>
    <row r="3402" spans="1:6">
      <c r="A3402" s="105">
        <v>33025012320000</v>
      </c>
      <c r="B3402">
        <v>2012</v>
      </c>
      <c r="C3402">
        <v>17602</v>
      </c>
      <c r="D3402">
        <v>66432</v>
      </c>
      <c r="E3402">
        <v>84767</v>
      </c>
      <c r="F3402">
        <v>19905</v>
      </c>
    </row>
    <row r="3403" spans="1:6">
      <c r="A3403" s="105">
        <v>33025012330000</v>
      </c>
      <c r="B3403">
        <v>2012</v>
      </c>
      <c r="C3403">
        <v>16637</v>
      </c>
      <c r="D3403">
        <v>39739</v>
      </c>
      <c r="E3403">
        <v>35134</v>
      </c>
      <c r="F3403">
        <v>20624</v>
      </c>
    </row>
    <row r="3404" spans="1:6">
      <c r="A3404" s="105">
        <v>33025012340000</v>
      </c>
      <c r="B3404">
        <v>2012</v>
      </c>
      <c r="C3404">
        <v>9962</v>
      </c>
      <c r="D3404">
        <v>29215</v>
      </c>
      <c r="E3404">
        <v>23796</v>
      </c>
      <c r="F3404">
        <v>20377</v>
      </c>
    </row>
    <row r="3405" spans="1:6">
      <c r="A3405" s="105">
        <v>33025012350000</v>
      </c>
      <c r="B3405">
        <v>2012</v>
      </c>
      <c r="C3405">
        <v>4777</v>
      </c>
      <c r="D3405">
        <v>15207</v>
      </c>
      <c r="E3405">
        <v>14595</v>
      </c>
      <c r="F3405">
        <v>20032</v>
      </c>
    </row>
    <row r="3406" spans="1:6">
      <c r="A3406" s="105">
        <v>33025012360000</v>
      </c>
      <c r="B3406">
        <v>2012</v>
      </c>
      <c r="C3406">
        <v>53173</v>
      </c>
      <c r="D3406">
        <v>66449</v>
      </c>
      <c r="E3406">
        <v>16886</v>
      </c>
      <c r="F3406">
        <v>15285</v>
      </c>
    </row>
    <row r="3407" spans="1:6">
      <c r="A3407" s="105">
        <v>33025012370000</v>
      </c>
      <c r="B3407">
        <v>2012</v>
      </c>
      <c r="C3407">
        <v>48288</v>
      </c>
      <c r="D3407">
        <v>68735</v>
      </c>
      <c r="E3407">
        <v>19576</v>
      </c>
      <c r="F3407">
        <v>15023</v>
      </c>
    </row>
    <row r="3408" spans="1:6">
      <c r="A3408" s="105">
        <v>33025012380000</v>
      </c>
      <c r="B3408">
        <v>2012</v>
      </c>
      <c r="C3408">
        <v>14497</v>
      </c>
      <c r="D3408">
        <v>33211</v>
      </c>
      <c r="E3408">
        <v>75588</v>
      </c>
      <c r="F3408">
        <v>20145</v>
      </c>
    </row>
    <row r="3409" spans="1:6">
      <c r="A3409" s="105">
        <v>33025012400000</v>
      </c>
      <c r="B3409">
        <v>2012</v>
      </c>
      <c r="C3409">
        <v>53115</v>
      </c>
      <c r="D3409">
        <v>75618</v>
      </c>
      <c r="E3409">
        <v>19941</v>
      </c>
      <c r="F3409">
        <v>15473</v>
      </c>
    </row>
    <row r="3410" spans="1:6">
      <c r="A3410" s="105">
        <v>33025012410000</v>
      </c>
      <c r="B3410">
        <v>2012</v>
      </c>
      <c r="C3410">
        <v>74650</v>
      </c>
      <c r="D3410">
        <v>101040</v>
      </c>
      <c r="E3410">
        <v>22606</v>
      </c>
      <c r="F3410">
        <v>16500</v>
      </c>
    </row>
    <row r="3411" spans="1:6">
      <c r="A3411" s="105">
        <v>33025012420000</v>
      </c>
      <c r="B3411">
        <v>2012</v>
      </c>
      <c r="C3411">
        <v>53014</v>
      </c>
      <c r="D3411">
        <v>73688</v>
      </c>
      <c r="E3411">
        <v>19563</v>
      </c>
      <c r="F3411">
        <v>14972</v>
      </c>
    </row>
    <row r="3412" spans="1:6">
      <c r="A3412" s="105">
        <v>33025012430000</v>
      </c>
      <c r="B3412">
        <v>2012</v>
      </c>
      <c r="C3412">
        <v>12240</v>
      </c>
      <c r="D3412">
        <v>29930</v>
      </c>
      <c r="E3412">
        <v>53372</v>
      </c>
      <c r="F3412">
        <v>20133</v>
      </c>
    </row>
    <row r="3413" spans="1:6">
      <c r="A3413" s="105">
        <v>33025012440000</v>
      </c>
      <c r="B3413">
        <v>2012</v>
      </c>
      <c r="C3413">
        <v>30956</v>
      </c>
      <c r="D3413">
        <v>59547</v>
      </c>
      <c r="E3413">
        <v>34002</v>
      </c>
      <c r="F3413">
        <v>20625</v>
      </c>
    </row>
    <row r="3414" spans="1:6">
      <c r="A3414" s="105">
        <v>33025012450000</v>
      </c>
      <c r="B3414">
        <v>2012</v>
      </c>
      <c r="C3414">
        <v>48130</v>
      </c>
      <c r="D3414">
        <v>47776</v>
      </c>
      <c r="E3414">
        <v>36934</v>
      </c>
      <c r="F3414">
        <v>19841</v>
      </c>
    </row>
    <row r="3415" spans="1:6">
      <c r="A3415" s="105">
        <v>33025012460000</v>
      </c>
      <c r="B3415">
        <v>2012</v>
      </c>
      <c r="C3415">
        <v>42745</v>
      </c>
      <c r="D3415">
        <v>79610</v>
      </c>
      <c r="E3415">
        <v>65727</v>
      </c>
      <c r="F3415">
        <v>19960</v>
      </c>
    </row>
    <row r="3416" spans="1:6">
      <c r="A3416" s="105">
        <v>33025012470000</v>
      </c>
      <c r="B3416">
        <v>2012</v>
      </c>
      <c r="C3416">
        <v>59473</v>
      </c>
      <c r="D3416">
        <v>92448</v>
      </c>
      <c r="E3416">
        <v>38755</v>
      </c>
      <c r="F3416">
        <v>19331</v>
      </c>
    </row>
    <row r="3417" spans="1:6">
      <c r="A3417" s="105">
        <v>33025012480000</v>
      </c>
      <c r="B3417">
        <v>2012</v>
      </c>
      <c r="C3417">
        <v>61133</v>
      </c>
      <c r="D3417">
        <v>63217</v>
      </c>
      <c r="E3417">
        <v>32861</v>
      </c>
      <c r="F3417">
        <v>19928</v>
      </c>
    </row>
    <row r="3418" spans="1:6">
      <c r="A3418" s="105">
        <v>33025012490000</v>
      </c>
      <c r="B3418">
        <v>2012</v>
      </c>
      <c r="C3418">
        <v>122912</v>
      </c>
      <c r="D3418">
        <v>85261</v>
      </c>
      <c r="E3418">
        <v>24154</v>
      </c>
      <c r="F3418">
        <v>20577</v>
      </c>
    </row>
    <row r="3419" spans="1:6">
      <c r="A3419" s="105">
        <v>33025012500000</v>
      </c>
      <c r="B3419">
        <v>2012</v>
      </c>
      <c r="C3419">
        <v>67575</v>
      </c>
      <c r="D3419">
        <v>90863</v>
      </c>
      <c r="E3419">
        <v>43620</v>
      </c>
      <c r="F3419">
        <v>20138</v>
      </c>
    </row>
    <row r="3420" spans="1:6">
      <c r="A3420" s="105">
        <v>33025012510000</v>
      </c>
      <c r="B3420">
        <v>2012</v>
      </c>
      <c r="C3420">
        <v>9819</v>
      </c>
      <c r="D3420">
        <v>12601</v>
      </c>
      <c r="E3420">
        <v>11948</v>
      </c>
      <c r="F3420">
        <v>15392</v>
      </c>
    </row>
    <row r="3421" spans="1:6">
      <c r="A3421" s="105">
        <v>33025012520000</v>
      </c>
      <c r="B3421">
        <v>2012</v>
      </c>
      <c r="C3421">
        <v>18490</v>
      </c>
      <c r="D3421">
        <v>67658</v>
      </c>
      <c r="E3421">
        <v>117634</v>
      </c>
      <c r="F3421">
        <v>20104</v>
      </c>
    </row>
    <row r="3422" spans="1:6">
      <c r="A3422" s="105">
        <v>33025012530000</v>
      </c>
      <c r="B3422">
        <v>2012</v>
      </c>
      <c r="C3422">
        <v>13723</v>
      </c>
      <c r="D3422">
        <v>42196</v>
      </c>
      <c r="E3422">
        <v>26661</v>
      </c>
      <c r="F3422">
        <v>20503</v>
      </c>
    </row>
    <row r="3423" spans="1:6">
      <c r="A3423" s="105">
        <v>33025012540000</v>
      </c>
      <c r="B3423">
        <v>2012</v>
      </c>
      <c r="C3423">
        <v>52613</v>
      </c>
      <c r="D3423">
        <v>61999</v>
      </c>
      <c r="E3423">
        <v>44624</v>
      </c>
      <c r="F3423">
        <v>20794</v>
      </c>
    </row>
    <row r="3424" spans="1:6">
      <c r="A3424" s="105">
        <v>33025012550000</v>
      </c>
      <c r="B3424">
        <v>2012</v>
      </c>
      <c r="C3424">
        <v>75053</v>
      </c>
      <c r="D3424">
        <v>59015</v>
      </c>
      <c r="E3424">
        <v>27246</v>
      </c>
      <c r="F3424">
        <v>21339</v>
      </c>
    </row>
    <row r="3425" spans="1:6">
      <c r="A3425" s="105">
        <v>33025012560000</v>
      </c>
      <c r="B3425">
        <v>2012</v>
      </c>
      <c r="C3425">
        <v>10689</v>
      </c>
      <c r="D3425">
        <v>26243</v>
      </c>
      <c r="E3425">
        <v>83690</v>
      </c>
      <c r="F3425">
        <v>20192</v>
      </c>
    </row>
    <row r="3426" spans="1:6">
      <c r="A3426" s="105">
        <v>33025012570000</v>
      </c>
      <c r="B3426">
        <v>2012</v>
      </c>
      <c r="C3426">
        <v>7678</v>
      </c>
      <c r="D3426">
        <v>27258</v>
      </c>
      <c r="E3426">
        <v>50711</v>
      </c>
      <c r="F3426">
        <v>20572</v>
      </c>
    </row>
    <row r="3427" spans="1:6">
      <c r="A3427" s="105">
        <v>33025012580000</v>
      </c>
      <c r="B3427">
        <v>2012</v>
      </c>
      <c r="C3427">
        <v>163256</v>
      </c>
      <c r="D3427">
        <v>143566</v>
      </c>
      <c r="E3427">
        <v>21845</v>
      </c>
      <c r="F3427">
        <v>21910</v>
      </c>
    </row>
    <row r="3428" spans="1:6">
      <c r="A3428" s="105">
        <v>33025012590000</v>
      </c>
      <c r="B3428">
        <v>2012</v>
      </c>
      <c r="C3428">
        <v>472840</v>
      </c>
      <c r="D3428">
        <v>474183</v>
      </c>
      <c r="E3428">
        <v>11209</v>
      </c>
      <c r="F3428">
        <v>21230</v>
      </c>
    </row>
    <row r="3429" spans="1:6">
      <c r="A3429" s="105">
        <v>33025012600000</v>
      </c>
      <c r="B3429">
        <v>2012</v>
      </c>
      <c r="C3429">
        <v>195804</v>
      </c>
      <c r="D3429">
        <v>163133</v>
      </c>
      <c r="E3429">
        <v>22895</v>
      </c>
      <c r="F3429">
        <v>21705</v>
      </c>
    </row>
    <row r="3430" spans="1:6">
      <c r="A3430" s="105">
        <v>33025012610000</v>
      </c>
      <c r="B3430">
        <v>2012</v>
      </c>
      <c r="C3430">
        <v>20758</v>
      </c>
      <c r="D3430">
        <v>31727</v>
      </c>
      <c r="E3430">
        <v>1938</v>
      </c>
      <c r="F3430">
        <v>13681</v>
      </c>
    </row>
    <row r="3431" spans="1:6">
      <c r="A3431" s="105">
        <v>33025012620000</v>
      </c>
      <c r="B3431">
        <v>2012</v>
      </c>
      <c r="C3431">
        <v>113188</v>
      </c>
      <c r="D3431">
        <v>136269</v>
      </c>
      <c r="E3431">
        <v>35047</v>
      </c>
      <c r="F3431">
        <v>20033</v>
      </c>
    </row>
    <row r="3432" spans="1:6">
      <c r="A3432" s="105">
        <v>33025012630000</v>
      </c>
      <c r="B3432">
        <v>2012</v>
      </c>
      <c r="C3432">
        <v>12000</v>
      </c>
      <c r="D3432">
        <v>27354</v>
      </c>
      <c r="E3432">
        <v>42355</v>
      </c>
      <c r="F3432">
        <v>19851</v>
      </c>
    </row>
    <row r="3433" spans="1:6">
      <c r="A3433" s="105">
        <v>33025012640000</v>
      </c>
      <c r="B3433">
        <v>2012</v>
      </c>
      <c r="C3433">
        <v>28205</v>
      </c>
      <c r="D3433">
        <v>38699</v>
      </c>
      <c r="E3433">
        <v>40710</v>
      </c>
      <c r="F3433">
        <v>21135</v>
      </c>
    </row>
    <row r="3434" spans="1:6">
      <c r="A3434" s="105">
        <v>33025012650000</v>
      </c>
      <c r="B3434">
        <v>2012</v>
      </c>
      <c r="C3434">
        <v>42057</v>
      </c>
      <c r="D3434">
        <v>38358</v>
      </c>
      <c r="E3434">
        <v>14451</v>
      </c>
      <c r="F3434">
        <v>21720</v>
      </c>
    </row>
    <row r="3435" spans="1:6">
      <c r="A3435" s="105">
        <v>33025012660000</v>
      </c>
      <c r="B3435">
        <v>2012</v>
      </c>
      <c r="C3435">
        <v>37706</v>
      </c>
      <c r="D3435">
        <v>79631</v>
      </c>
      <c r="E3435">
        <v>21670</v>
      </c>
      <c r="F3435">
        <v>15134</v>
      </c>
    </row>
    <row r="3436" spans="1:6">
      <c r="A3436" s="105">
        <v>33025012670000</v>
      </c>
      <c r="B3436">
        <v>2012</v>
      </c>
      <c r="C3436">
        <v>42912</v>
      </c>
      <c r="D3436">
        <v>54716</v>
      </c>
      <c r="E3436">
        <v>15454</v>
      </c>
      <c r="F3436">
        <v>15230</v>
      </c>
    </row>
    <row r="3437" spans="1:6">
      <c r="A3437" s="105">
        <v>33025012680000</v>
      </c>
      <c r="B3437">
        <v>2012</v>
      </c>
      <c r="C3437">
        <v>35494</v>
      </c>
      <c r="D3437">
        <v>47176</v>
      </c>
      <c r="E3437">
        <v>19343</v>
      </c>
      <c r="F3437">
        <v>15140</v>
      </c>
    </row>
    <row r="3438" spans="1:6">
      <c r="A3438" s="105">
        <v>33025012690000</v>
      </c>
      <c r="B3438">
        <v>2012</v>
      </c>
      <c r="C3438">
        <v>31797</v>
      </c>
      <c r="D3438">
        <v>80973</v>
      </c>
      <c r="E3438">
        <v>73862</v>
      </c>
      <c r="F3438">
        <v>20160</v>
      </c>
    </row>
    <row r="3439" spans="1:6">
      <c r="A3439" s="105">
        <v>33025012700000</v>
      </c>
      <c r="B3439">
        <v>2012</v>
      </c>
      <c r="C3439">
        <v>39692</v>
      </c>
      <c r="D3439">
        <v>37378</v>
      </c>
      <c r="E3439">
        <v>29113</v>
      </c>
      <c r="F3439">
        <v>20332</v>
      </c>
    </row>
    <row r="3440" spans="1:6">
      <c r="A3440" s="105">
        <v>33025012710000</v>
      </c>
      <c r="B3440">
        <v>2012</v>
      </c>
      <c r="C3440">
        <v>117725</v>
      </c>
      <c r="D3440">
        <v>116265</v>
      </c>
      <c r="E3440">
        <v>56944</v>
      </c>
      <c r="F3440">
        <v>21847</v>
      </c>
    </row>
    <row r="3441" spans="1:6">
      <c r="A3441" s="105">
        <v>33025012720000</v>
      </c>
      <c r="B3441">
        <v>2012</v>
      </c>
      <c r="C3441">
        <v>38321</v>
      </c>
      <c r="D3441">
        <v>48624</v>
      </c>
      <c r="E3441">
        <v>31363</v>
      </c>
      <c r="F3441">
        <v>21000</v>
      </c>
    </row>
    <row r="3442" spans="1:6">
      <c r="A3442" s="105">
        <v>33025012760000</v>
      </c>
      <c r="B3442">
        <v>2012</v>
      </c>
      <c r="C3442">
        <v>16490</v>
      </c>
      <c r="D3442">
        <v>23672</v>
      </c>
      <c r="E3442">
        <v>35332</v>
      </c>
      <c r="F3442">
        <v>20948</v>
      </c>
    </row>
    <row r="3443" spans="1:6">
      <c r="A3443" s="105">
        <v>33025012770000</v>
      </c>
      <c r="B3443">
        <v>2012</v>
      </c>
      <c r="C3443">
        <v>28525</v>
      </c>
      <c r="D3443">
        <v>33679</v>
      </c>
      <c r="E3443">
        <v>36410</v>
      </c>
      <c r="F3443">
        <v>21349</v>
      </c>
    </row>
    <row r="3444" spans="1:6">
      <c r="A3444" s="105">
        <v>33025012780000</v>
      </c>
      <c r="B3444">
        <v>2012</v>
      </c>
      <c r="C3444">
        <v>48221</v>
      </c>
      <c r="D3444">
        <v>43890</v>
      </c>
      <c r="E3444">
        <v>22387</v>
      </c>
      <c r="F3444">
        <v>20240</v>
      </c>
    </row>
    <row r="3445" spans="1:6">
      <c r="A3445" s="105">
        <v>33025012790000</v>
      </c>
      <c r="B3445">
        <v>2012</v>
      </c>
      <c r="C3445">
        <v>15321</v>
      </c>
      <c r="D3445">
        <v>54749</v>
      </c>
      <c r="E3445">
        <v>59349</v>
      </c>
      <c r="F3445">
        <v>20783</v>
      </c>
    </row>
    <row r="3446" spans="1:6">
      <c r="A3446" s="105">
        <v>33025012810000</v>
      </c>
      <c r="B3446">
        <v>2012</v>
      </c>
      <c r="C3446">
        <v>10611</v>
      </c>
      <c r="D3446">
        <v>43749</v>
      </c>
      <c r="E3446">
        <v>54934</v>
      </c>
      <c r="F3446">
        <v>20760</v>
      </c>
    </row>
    <row r="3447" spans="1:6">
      <c r="A3447" s="105">
        <v>33025012830000</v>
      </c>
      <c r="B3447">
        <v>2012</v>
      </c>
      <c r="C3447">
        <v>11601</v>
      </c>
      <c r="D3447">
        <v>36150</v>
      </c>
      <c r="E3447">
        <v>50701</v>
      </c>
      <c r="F3447">
        <v>20775</v>
      </c>
    </row>
    <row r="3448" spans="1:6">
      <c r="A3448" s="105">
        <v>33025012840000</v>
      </c>
      <c r="B3448">
        <v>2012</v>
      </c>
      <c r="C3448">
        <v>25076</v>
      </c>
      <c r="D3448">
        <v>42894</v>
      </c>
      <c r="E3448">
        <v>40369</v>
      </c>
      <c r="F3448">
        <v>20686</v>
      </c>
    </row>
    <row r="3449" spans="1:6">
      <c r="A3449" s="105">
        <v>33025012850000</v>
      </c>
      <c r="B3449">
        <v>2012</v>
      </c>
      <c r="C3449">
        <v>27871</v>
      </c>
      <c r="D3449">
        <v>46552</v>
      </c>
      <c r="E3449">
        <v>34748</v>
      </c>
      <c r="F3449">
        <v>20965</v>
      </c>
    </row>
    <row r="3450" spans="1:6">
      <c r="A3450" s="105">
        <v>33025012860000</v>
      </c>
      <c r="B3450">
        <v>2012</v>
      </c>
      <c r="C3450">
        <v>42535</v>
      </c>
      <c r="D3450">
        <v>71405</v>
      </c>
      <c r="E3450">
        <v>42709</v>
      </c>
      <c r="F3450">
        <v>20305</v>
      </c>
    </row>
    <row r="3451" spans="1:6">
      <c r="A3451" s="105">
        <v>33025012890000</v>
      </c>
      <c r="B3451">
        <v>2012</v>
      </c>
      <c r="C3451">
        <v>29134</v>
      </c>
      <c r="D3451">
        <v>75674</v>
      </c>
      <c r="E3451">
        <v>60177</v>
      </c>
      <c r="F3451">
        <v>21078</v>
      </c>
    </row>
    <row r="3452" spans="1:6">
      <c r="A3452" s="105">
        <v>33025012900000</v>
      </c>
      <c r="B3452">
        <v>2012</v>
      </c>
      <c r="C3452">
        <v>73358</v>
      </c>
      <c r="D3452">
        <v>69390</v>
      </c>
      <c r="E3452">
        <v>38498</v>
      </c>
      <c r="F3452">
        <v>21150</v>
      </c>
    </row>
    <row r="3453" spans="1:6">
      <c r="A3453" s="105">
        <v>33025012920000</v>
      </c>
      <c r="B3453">
        <v>2012</v>
      </c>
      <c r="C3453">
        <v>81819</v>
      </c>
      <c r="D3453">
        <v>93546</v>
      </c>
      <c r="E3453">
        <v>61897</v>
      </c>
      <c r="F3453">
        <v>21040</v>
      </c>
    </row>
    <row r="3454" spans="1:6">
      <c r="A3454" s="105">
        <v>33025012950000</v>
      </c>
      <c r="B3454">
        <v>2012</v>
      </c>
      <c r="C3454">
        <v>13501</v>
      </c>
      <c r="D3454">
        <v>41047</v>
      </c>
      <c r="E3454">
        <v>23755</v>
      </c>
      <c r="F3454">
        <v>19035</v>
      </c>
    </row>
    <row r="3455" spans="1:6">
      <c r="A3455" s="105">
        <v>33025012970000</v>
      </c>
      <c r="B3455">
        <v>2012</v>
      </c>
      <c r="C3455">
        <v>51214</v>
      </c>
      <c r="D3455">
        <v>83704</v>
      </c>
      <c r="E3455">
        <v>44731</v>
      </c>
      <c r="F3455">
        <v>19915</v>
      </c>
    </row>
    <row r="3456" spans="1:6">
      <c r="A3456" s="105">
        <v>33025012980000</v>
      </c>
      <c r="B3456">
        <v>2012</v>
      </c>
      <c r="C3456">
        <v>40208</v>
      </c>
      <c r="D3456">
        <v>40201</v>
      </c>
      <c r="E3456">
        <v>12729</v>
      </c>
      <c r="F3456">
        <v>20142</v>
      </c>
    </row>
    <row r="3457" spans="1:6">
      <c r="A3457" s="105">
        <v>33025012990000</v>
      </c>
      <c r="B3457">
        <v>2012</v>
      </c>
      <c r="C3457">
        <v>5979</v>
      </c>
      <c r="D3457">
        <v>14272</v>
      </c>
      <c r="E3457">
        <v>81723</v>
      </c>
      <c r="F3457">
        <v>20124</v>
      </c>
    </row>
    <row r="3458" spans="1:6">
      <c r="A3458" s="105">
        <v>33025013000000</v>
      </c>
      <c r="B3458">
        <v>2012</v>
      </c>
      <c r="C3458">
        <v>16584</v>
      </c>
      <c r="D3458">
        <v>40580</v>
      </c>
      <c r="E3458">
        <v>44793</v>
      </c>
      <c r="F3458">
        <v>20386</v>
      </c>
    </row>
    <row r="3459" spans="1:6">
      <c r="A3459" s="105">
        <v>33025013010000</v>
      </c>
      <c r="B3459">
        <v>2012</v>
      </c>
      <c r="C3459">
        <v>49622</v>
      </c>
      <c r="D3459">
        <v>68240</v>
      </c>
      <c r="E3459">
        <v>30669</v>
      </c>
      <c r="F3459">
        <v>19772</v>
      </c>
    </row>
    <row r="3460" spans="1:6">
      <c r="A3460" s="105">
        <v>33025013020000</v>
      </c>
      <c r="B3460">
        <v>2012</v>
      </c>
      <c r="C3460">
        <v>41744</v>
      </c>
      <c r="D3460">
        <v>49486</v>
      </c>
      <c r="E3460">
        <v>18771</v>
      </c>
      <c r="F3460">
        <v>19816</v>
      </c>
    </row>
    <row r="3461" spans="1:6">
      <c r="A3461" s="105">
        <v>33025013030000</v>
      </c>
      <c r="B3461">
        <v>2012</v>
      </c>
      <c r="C3461">
        <v>48981</v>
      </c>
      <c r="D3461">
        <v>33969</v>
      </c>
      <c r="E3461">
        <v>46770</v>
      </c>
      <c r="F3461">
        <v>20460</v>
      </c>
    </row>
    <row r="3462" spans="1:6">
      <c r="A3462" s="105">
        <v>33025013040000</v>
      </c>
      <c r="B3462">
        <v>2012</v>
      </c>
      <c r="C3462">
        <v>8066</v>
      </c>
      <c r="D3462">
        <v>21631</v>
      </c>
      <c r="E3462">
        <v>46789</v>
      </c>
      <c r="F3462">
        <v>20568</v>
      </c>
    </row>
    <row r="3463" spans="1:6">
      <c r="A3463" s="105">
        <v>33025013050000</v>
      </c>
      <c r="B3463">
        <v>2012</v>
      </c>
      <c r="C3463">
        <v>18948</v>
      </c>
      <c r="D3463">
        <v>43705</v>
      </c>
      <c r="E3463">
        <v>34226</v>
      </c>
      <c r="F3463">
        <v>20593</v>
      </c>
    </row>
    <row r="3464" spans="1:6">
      <c r="A3464" s="105">
        <v>33025013060000</v>
      </c>
      <c r="B3464">
        <v>2012</v>
      </c>
      <c r="C3464">
        <v>15945</v>
      </c>
      <c r="D3464">
        <v>41206</v>
      </c>
      <c r="E3464">
        <v>38102</v>
      </c>
      <c r="F3464">
        <v>20110</v>
      </c>
    </row>
    <row r="3465" spans="1:6">
      <c r="A3465" s="105">
        <v>33025013100000</v>
      </c>
      <c r="B3465">
        <v>2012</v>
      </c>
      <c r="C3465">
        <v>24141</v>
      </c>
      <c r="D3465">
        <v>35479</v>
      </c>
      <c r="E3465">
        <v>12819</v>
      </c>
      <c r="F3465">
        <v>20036</v>
      </c>
    </row>
    <row r="3466" spans="1:6">
      <c r="A3466" s="105">
        <v>33025013110000</v>
      </c>
      <c r="B3466">
        <v>2012</v>
      </c>
      <c r="C3466">
        <v>26083</v>
      </c>
      <c r="D3466">
        <v>38667</v>
      </c>
      <c r="E3466">
        <v>73488</v>
      </c>
      <c r="F3466">
        <v>20333</v>
      </c>
    </row>
    <row r="3467" spans="1:6">
      <c r="A3467" s="105">
        <v>33025013120000</v>
      </c>
      <c r="B3467">
        <v>2012</v>
      </c>
      <c r="C3467">
        <v>84704</v>
      </c>
      <c r="D3467">
        <v>86718</v>
      </c>
      <c r="E3467">
        <v>51047</v>
      </c>
      <c r="F3467">
        <v>20888</v>
      </c>
    </row>
    <row r="3468" spans="1:6">
      <c r="A3468" s="105">
        <v>33025013170000</v>
      </c>
      <c r="B3468">
        <v>2012</v>
      </c>
      <c r="C3468">
        <v>43872</v>
      </c>
      <c r="D3468">
        <v>46544</v>
      </c>
      <c r="E3468">
        <v>19510</v>
      </c>
      <c r="F3468">
        <v>19116</v>
      </c>
    </row>
    <row r="3469" spans="1:6">
      <c r="A3469" s="105">
        <v>33025013180000</v>
      </c>
      <c r="B3469">
        <v>2012</v>
      </c>
      <c r="C3469">
        <v>39544</v>
      </c>
      <c r="D3469">
        <v>87294</v>
      </c>
      <c r="E3469">
        <v>48724</v>
      </c>
      <c r="F3469">
        <v>19900</v>
      </c>
    </row>
    <row r="3470" spans="1:6">
      <c r="A3470" s="105">
        <v>33025013190000</v>
      </c>
      <c r="B3470">
        <v>2012</v>
      </c>
      <c r="C3470">
        <v>65870</v>
      </c>
      <c r="D3470">
        <v>125742</v>
      </c>
      <c r="E3470">
        <v>90478</v>
      </c>
      <c r="F3470">
        <v>19800</v>
      </c>
    </row>
    <row r="3471" spans="1:6">
      <c r="A3471" s="105">
        <v>33025013200000</v>
      </c>
      <c r="B3471">
        <v>2012</v>
      </c>
      <c r="C3471">
        <v>47079</v>
      </c>
      <c r="D3471">
        <v>91626</v>
      </c>
      <c r="E3471">
        <v>48037</v>
      </c>
      <c r="F3471">
        <v>19216</v>
      </c>
    </row>
    <row r="3472" spans="1:6">
      <c r="A3472" s="105">
        <v>33025013210000</v>
      </c>
      <c r="B3472">
        <v>2012</v>
      </c>
      <c r="C3472">
        <v>71216</v>
      </c>
      <c r="D3472">
        <v>147874</v>
      </c>
      <c r="E3472">
        <v>56934</v>
      </c>
      <c r="F3472">
        <v>19810</v>
      </c>
    </row>
    <row r="3473" spans="1:6">
      <c r="A3473" s="105">
        <v>33025013230000</v>
      </c>
      <c r="B3473">
        <v>2012</v>
      </c>
      <c r="C3473">
        <v>42786</v>
      </c>
      <c r="D3473">
        <v>75204</v>
      </c>
      <c r="E3473">
        <v>31856</v>
      </c>
      <c r="F3473">
        <v>15096</v>
      </c>
    </row>
    <row r="3474" spans="1:6">
      <c r="A3474" s="105">
        <v>33025013240000</v>
      </c>
      <c r="B3474">
        <v>2012</v>
      </c>
      <c r="C3474">
        <v>79491</v>
      </c>
      <c r="D3474">
        <v>139967</v>
      </c>
      <c r="E3474">
        <v>41379</v>
      </c>
      <c r="F3474">
        <v>20606</v>
      </c>
    </row>
    <row r="3475" spans="1:6">
      <c r="A3475" s="105">
        <v>33025013250000</v>
      </c>
      <c r="B3475">
        <v>2012</v>
      </c>
      <c r="C3475">
        <v>63095</v>
      </c>
      <c r="D3475">
        <v>75200</v>
      </c>
      <c r="E3475">
        <v>61021</v>
      </c>
      <c r="F3475">
        <v>20654</v>
      </c>
    </row>
    <row r="3476" spans="1:6">
      <c r="A3476" s="105">
        <v>33025013260000</v>
      </c>
      <c r="B3476">
        <v>2012</v>
      </c>
      <c r="C3476">
        <v>76195</v>
      </c>
      <c r="D3476">
        <v>71032</v>
      </c>
      <c r="E3476">
        <v>12062</v>
      </c>
      <c r="F3476">
        <v>15512</v>
      </c>
    </row>
    <row r="3477" spans="1:6">
      <c r="A3477" s="105">
        <v>33025013270000</v>
      </c>
      <c r="B3477">
        <v>2012</v>
      </c>
      <c r="C3477">
        <v>47115</v>
      </c>
      <c r="D3477">
        <v>35400</v>
      </c>
      <c r="E3477">
        <v>16846</v>
      </c>
      <c r="F3477">
        <v>22062</v>
      </c>
    </row>
    <row r="3478" spans="1:6">
      <c r="A3478" s="105">
        <v>33025013280000</v>
      </c>
      <c r="B3478">
        <v>2012</v>
      </c>
      <c r="C3478">
        <v>64202</v>
      </c>
      <c r="D3478">
        <v>58578</v>
      </c>
      <c r="E3478">
        <v>16973</v>
      </c>
      <c r="F3478">
        <v>19771</v>
      </c>
    </row>
    <row r="3479" spans="1:6">
      <c r="A3479" s="105">
        <v>33025013290000</v>
      </c>
      <c r="B3479">
        <v>2012</v>
      </c>
      <c r="C3479">
        <v>25267</v>
      </c>
      <c r="D3479">
        <v>42193</v>
      </c>
      <c r="E3479">
        <v>47333</v>
      </c>
      <c r="F3479">
        <v>20714</v>
      </c>
    </row>
    <row r="3480" spans="1:6">
      <c r="A3480" s="105">
        <v>33025013300000</v>
      </c>
      <c r="B3480">
        <v>2012</v>
      </c>
      <c r="C3480">
        <v>106095</v>
      </c>
      <c r="D3480">
        <v>140649</v>
      </c>
      <c r="E3480">
        <v>55555</v>
      </c>
      <c r="F3480">
        <v>21380</v>
      </c>
    </row>
    <row r="3481" spans="1:6">
      <c r="A3481" s="105">
        <v>33025013310000</v>
      </c>
      <c r="B3481">
        <v>2012</v>
      </c>
      <c r="C3481">
        <v>77873</v>
      </c>
      <c r="D3481">
        <v>93378</v>
      </c>
      <c r="E3481">
        <v>41298</v>
      </c>
      <c r="F3481">
        <v>20830</v>
      </c>
    </row>
    <row r="3482" spans="1:6">
      <c r="A3482" s="105">
        <v>33025013320000</v>
      </c>
      <c r="B3482">
        <v>2012</v>
      </c>
      <c r="C3482">
        <v>49575</v>
      </c>
      <c r="D3482">
        <v>67745</v>
      </c>
      <c r="E3482">
        <v>30105</v>
      </c>
      <c r="F3482">
        <v>21440</v>
      </c>
    </row>
    <row r="3483" spans="1:6">
      <c r="A3483" s="105">
        <v>33025013330000</v>
      </c>
      <c r="B3483">
        <v>2012</v>
      </c>
      <c r="C3483">
        <v>63744</v>
      </c>
      <c r="D3483">
        <v>75211</v>
      </c>
      <c r="E3483">
        <v>46399</v>
      </c>
      <c r="F3483">
        <v>20711</v>
      </c>
    </row>
    <row r="3484" spans="1:6">
      <c r="A3484" s="105">
        <v>33025013340000</v>
      </c>
      <c r="B3484">
        <v>2012</v>
      </c>
      <c r="C3484">
        <v>32979</v>
      </c>
      <c r="D3484">
        <v>78671</v>
      </c>
      <c r="E3484">
        <v>43418</v>
      </c>
      <c r="F3484">
        <v>20274</v>
      </c>
    </row>
    <row r="3485" spans="1:6">
      <c r="A3485" s="105">
        <v>33025013360000</v>
      </c>
      <c r="B3485">
        <v>2012</v>
      </c>
      <c r="C3485">
        <v>10286</v>
      </c>
      <c r="D3485">
        <v>27084</v>
      </c>
      <c r="E3485">
        <v>20921</v>
      </c>
      <c r="F3485">
        <v>19576</v>
      </c>
    </row>
    <row r="3486" spans="1:6">
      <c r="A3486" s="105">
        <v>33025013370000</v>
      </c>
      <c r="B3486">
        <v>2012</v>
      </c>
      <c r="C3486">
        <v>7782</v>
      </c>
      <c r="D3486">
        <v>21000</v>
      </c>
      <c r="E3486">
        <v>42834</v>
      </c>
      <c r="F3486">
        <v>20227</v>
      </c>
    </row>
    <row r="3487" spans="1:6">
      <c r="A3487" s="105">
        <v>33025013380000</v>
      </c>
      <c r="B3487">
        <v>2012</v>
      </c>
      <c r="C3487">
        <v>14828</v>
      </c>
      <c r="D3487">
        <v>62631</v>
      </c>
      <c r="E3487">
        <v>57189</v>
      </c>
      <c r="F3487">
        <v>20354</v>
      </c>
    </row>
    <row r="3488" spans="1:6">
      <c r="A3488" s="105">
        <v>33025013410000</v>
      </c>
      <c r="B3488">
        <v>2012</v>
      </c>
      <c r="C3488">
        <v>60980</v>
      </c>
      <c r="D3488">
        <v>70177</v>
      </c>
      <c r="E3488">
        <v>40142</v>
      </c>
      <c r="F3488">
        <v>19755</v>
      </c>
    </row>
    <row r="3489" spans="1:6">
      <c r="A3489" s="105">
        <v>33025013420000</v>
      </c>
      <c r="B3489">
        <v>2012</v>
      </c>
      <c r="C3489">
        <v>47681</v>
      </c>
      <c r="D3489">
        <v>64795</v>
      </c>
      <c r="E3489">
        <v>27045</v>
      </c>
      <c r="F3489">
        <v>20770</v>
      </c>
    </row>
    <row r="3490" spans="1:6">
      <c r="A3490" s="105">
        <v>33025013440000</v>
      </c>
      <c r="B3490">
        <v>2012</v>
      </c>
      <c r="C3490">
        <v>39600</v>
      </c>
      <c r="D3490">
        <v>49229</v>
      </c>
      <c r="E3490">
        <v>45867</v>
      </c>
      <c r="F3490">
        <v>21000</v>
      </c>
    </row>
    <row r="3491" spans="1:6">
      <c r="A3491" s="105">
        <v>33025013460000</v>
      </c>
      <c r="B3491">
        <v>2012</v>
      </c>
      <c r="C3491">
        <v>18314</v>
      </c>
      <c r="D3491">
        <v>31253</v>
      </c>
      <c r="E3491">
        <v>32307</v>
      </c>
      <c r="F3491">
        <v>20553</v>
      </c>
    </row>
    <row r="3492" spans="1:6">
      <c r="A3492" s="105">
        <v>33025013470000</v>
      </c>
      <c r="B3492">
        <v>2012</v>
      </c>
      <c r="C3492">
        <v>5882</v>
      </c>
      <c r="D3492">
        <v>16654</v>
      </c>
      <c r="E3492">
        <v>13205</v>
      </c>
      <c r="F3492">
        <v>20459</v>
      </c>
    </row>
    <row r="3493" spans="1:6">
      <c r="A3493" s="105">
        <v>33025013480000</v>
      </c>
      <c r="B3493">
        <v>2012</v>
      </c>
      <c r="C3493">
        <v>22389</v>
      </c>
      <c r="D3493">
        <v>25186</v>
      </c>
      <c r="E3493">
        <v>39173</v>
      </c>
      <c r="F3493">
        <v>19659</v>
      </c>
    </row>
    <row r="3494" spans="1:6">
      <c r="A3494" s="105">
        <v>33025013490000</v>
      </c>
      <c r="B3494">
        <v>2012</v>
      </c>
      <c r="C3494">
        <v>67871</v>
      </c>
      <c r="D3494">
        <v>82692</v>
      </c>
      <c r="E3494">
        <v>18319</v>
      </c>
      <c r="F3494">
        <v>20380</v>
      </c>
    </row>
    <row r="3495" spans="1:6">
      <c r="A3495" s="105">
        <v>33025013500000</v>
      </c>
      <c r="B3495">
        <v>2012</v>
      </c>
      <c r="C3495">
        <v>45275</v>
      </c>
      <c r="D3495">
        <v>56341</v>
      </c>
      <c r="E3495">
        <v>23123</v>
      </c>
      <c r="F3495">
        <v>18723</v>
      </c>
    </row>
    <row r="3496" spans="1:6">
      <c r="A3496" s="105">
        <v>33025013510000</v>
      </c>
      <c r="B3496">
        <v>2012</v>
      </c>
      <c r="C3496">
        <v>22898</v>
      </c>
      <c r="D3496">
        <v>19186</v>
      </c>
      <c r="E3496">
        <v>6316</v>
      </c>
      <c r="F3496">
        <v>13260</v>
      </c>
    </row>
    <row r="3497" spans="1:6">
      <c r="A3497" s="105">
        <v>33025013520000</v>
      </c>
      <c r="B3497">
        <v>2012</v>
      </c>
      <c r="C3497">
        <v>35509</v>
      </c>
      <c r="D3497">
        <v>48969</v>
      </c>
      <c r="E3497">
        <v>83039</v>
      </c>
      <c r="F3497">
        <v>20211</v>
      </c>
    </row>
    <row r="3498" spans="1:6">
      <c r="A3498" s="105">
        <v>33025013530000</v>
      </c>
      <c r="B3498">
        <v>2012</v>
      </c>
      <c r="C3498">
        <v>59326</v>
      </c>
      <c r="D3498">
        <v>82684</v>
      </c>
      <c r="E3498">
        <v>35551</v>
      </c>
      <c r="F3498">
        <v>20320</v>
      </c>
    </row>
    <row r="3499" spans="1:6">
      <c r="A3499" s="105">
        <v>33025013540000</v>
      </c>
      <c r="B3499">
        <v>2012</v>
      </c>
      <c r="C3499">
        <v>56260</v>
      </c>
      <c r="D3499">
        <v>63644</v>
      </c>
      <c r="E3499">
        <v>17247</v>
      </c>
      <c r="F3499">
        <v>20512</v>
      </c>
    </row>
    <row r="3500" spans="1:6">
      <c r="A3500" s="105">
        <v>33025013560000</v>
      </c>
      <c r="B3500">
        <v>2012</v>
      </c>
      <c r="C3500">
        <v>50469</v>
      </c>
      <c r="D3500">
        <v>85102</v>
      </c>
      <c r="E3500">
        <v>68050</v>
      </c>
      <c r="F3500">
        <v>20842</v>
      </c>
    </row>
    <row r="3501" spans="1:6">
      <c r="A3501" s="105">
        <v>33025013570000</v>
      </c>
      <c r="B3501">
        <v>2012</v>
      </c>
      <c r="C3501">
        <v>33578</v>
      </c>
      <c r="D3501">
        <v>77470</v>
      </c>
      <c r="E3501">
        <v>66654</v>
      </c>
      <c r="F3501">
        <v>20274</v>
      </c>
    </row>
    <row r="3502" spans="1:6">
      <c r="A3502" s="105">
        <v>33025013580000</v>
      </c>
      <c r="B3502">
        <v>2012</v>
      </c>
      <c r="C3502">
        <v>10181</v>
      </c>
      <c r="D3502">
        <v>24644</v>
      </c>
      <c r="E3502">
        <v>70979</v>
      </c>
      <c r="F3502">
        <v>21151</v>
      </c>
    </row>
    <row r="3503" spans="1:6">
      <c r="A3503" s="105">
        <v>33025013590000</v>
      </c>
      <c r="B3503">
        <v>2012</v>
      </c>
      <c r="C3503">
        <v>777</v>
      </c>
      <c r="D3503">
        <v>2018</v>
      </c>
      <c r="E3503">
        <v>4321</v>
      </c>
      <c r="F3503">
        <v>19760</v>
      </c>
    </row>
    <row r="3504" spans="1:6">
      <c r="A3504" s="105">
        <v>33025013600000</v>
      </c>
      <c r="B3504">
        <v>2012</v>
      </c>
      <c r="C3504">
        <v>6590</v>
      </c>
      <c r="D3504">
        <v>18804</v>
      </c>
      <c r="E3504">
        <v>44841</v>
      </c>
      <c r="F3504">
        <v>20447</v>
      </c>
    </row>
    <row r="3505" spans="1:6">
      <c r="A3505" s="105">
        <v>33025013610000</v>
      </c>
      <c r="B3505">
        <v>2012</v>
      </c>
      <c r="C3505">
        <v>23970</v>
      </c>
      <c r="D3505">
        <v>49728</v>
      </c>
      <c r="E3505">
        <v>4</v>
      </c>
      <c r="F3505">
        <v>20685</v>
      </c>
    </row>
    <row r="3506" spans="1:6">
      <c r="A3506" s="105">
        <v>33025013620000</v>
      </c>
      <c r="B3506">
        <v>2012</v>
      </c>
      <c r="C3506">
        <v>27987</v>
      </c>
      <c r="D3506">
        <v>46717</v>
      </c>
      <c r="E3506">
        <v>16869</v>
      </c>
      <c r="F3506">
        <v>20204</v>
      </c>
    </row>
    <row r="3507" spans="1:6">
      <c r="A3507" s="105">
        <v>33025013630000</v>
      </c>
      <c r="B3507">
        <v>2012</v>
      </c>
      <c r="C3507">
        <v>50334</v>
      </c>
      <c r="D3507">
        <v>93075</v>
      </c>
      <c r="E3507">
        <v>42707</v>
      </c>
      <c r="F3507">
        <v>20607</v>
      </c>
    </row>
    <row r="3508" spans="1:6">
      <c r="A3508" s="105">
        <v>33025013640000</v>
      </c>
      <c r="B3508">
        <v>2012</v>
      </c>
      <c r="C3508">
        <v>50607</v>
      </c>
      <c r="D3508">
        <v>86433</v>
      </c>
      <c r="E3508">
        <v>56236</v>
      </c>
      <c r="F3508">
        <v>19337</v>
      </c>
    </row>
    <row r="3509" spans="1:6">
      <c r="A3509" s="105">
        <v>33025013650000</v>
      </c>
      <c r="B3509">
        <v>2012</v>
      </c>
      <c r="C3509">
        <v>56240</v>
      </c>
      <c r="D3509">
        <v>120651</v>
      </c>
      <c r="E3509">
        <v>38216</v>
      </c>
      <c r="F3509">
        <v>20090</v>
      </c>
    </row>
    <row r="3510" spans="1:6">
      <c r="A3510" s="105">
        <v>33025013660000</v>
      </c>
      <c r="B3510">
        <v>2012</v>
      </c>
      <c r="C3510">
        <v>80351</v>
      </c>
      <c r="D3510">
        <v>90817</v>
      </c>
      <c r="E3510">
        <v>22735</v>
      </c>
      <c r="F3510">
        <v>21500</v>
      </c>
    </row>
    <row r="3511" spans="1:6">
      <c r="A3511" s="105">
        <v>33025013670000</v>
      </c>
      <c r="B3511">
        <v>2012</v>
      </c>
      <c r="C3511">
        <v>124581</v>
      </c>
      <c r="D3511">
        <v>130076</v>
      </c>
      <c r="E3511">
        <v>29510</v>
      </c>
      <c r="F3511">
        <v>21490</v>
      </c>
    </row>
    <row r="3512" spans="1:6">
      <c r="A3512" s="105">
        <v>33025013680000</v>
      </c>
      <c r="B3512">
        <v>2012</v>
      </c>
      <c r="C3512">
        <v>80984</v>
      </c>
      <c r="D3512">
        <v>102556</v>
      </c>
      <c r="E3512">
        <v>43735</v>
      </c>
      <c r="F3512">
        <v>20807</v>
      </c>
    </row>
    <row r="3513" spans="1:6">
      <c r="A3513" s="105">
        <v>33025013690000</v>
      </c>
      <c r="B3513">
        <v>2012</v>
      </c>
      <c r="C3513">
        <v>51490</v>
      </c>
      <c r="D3513">
        <v>68795</v>
      </c>
      <c r="E3513">
        <v>36117</v>
      </c>
      <c r="F3513">
        <v>20970</v>
      </c>
    </row>
    <row r="3514" spans="1:6">
      <c r="A3514" s="105">
        <v>33025013700000</v>
      </c>
      <c r="B3514">
        <v>2012</v>
      </c>
      <c r="C3514">
        <v>17951</v>
      </c>
      <c r="D3514">
        <v>28540</v>
      </c>
      <c r="E3514">
        <v>22752</v>
      </c>
      <c r="F3514">
        <v>20620</v>
      </c>
    </row>
    <row r="3515" spans="1:6">
      <c r="A3515" s="105">
        <v>33025013710000</v>
      </c>
      <c r="B3515">
        <v>2012</v>
      </c>
      <c r="C3515">
        <v>97188</v>
      </c>
      <c r="D3515">
        <v>81075</v>
      </c>
      <c r="E3515">
        <v>36681</v>
      </c>
      <c r="F3515">
        <v>20184</v>
      </c>
    </row>
    <row r="3516" spans="1:6">
      <c r="A3516" s="105">
        <v>33025013760000</v>
      </c>
      <c r="B3516">
        <v>2012</v>
      </c>
      <c r="C3516">
        <v>38507</v>
      </c>
      <c r="D3516">
        <v>69698</v>
      </c>
      <c r="E3516">
        <v>29589</v>
      </c>
      <c r="F3516">
        <v>15451</v>
      </c>
    </row>
    <row r="3517" spans="1:6">
      <c r="A3517" s="105">
        <v>33025013770000</v>
      </c>
      <c r="B3517">
        <v>2012</v>
      </c>
      <c r="C3517">
        <v>42666</v>
      </c>
      <c r="D3517">
        <v>81272</v>
      </c>
      <c r="E3517">
        <v>30710</v>
      </c>
      <c r="F3517">
        <v>15360</v>
      </c>
    </row>
    <row r="3518" spans="1:6">
      <c r="A3518" s="105">
        <v>33025013800000</v>
      </c>
      <c r="B3518">
        <v>2012</v>
      </c>
      <c r="C3518">
        <v>16267</v>
      </c>
      <c r="D3518">
        <v>28907</v>
      </c>
      <c r="E3518">
        <v>52426</v>
      </c>
      <c r="F3518">
        <v>21722</v>
      </c>
    </row>
    <row r="3519" spans="1:6">
      <c r="A3519" s="105">
        <v>33025013810000</v>
      </c>
      <c r="B3519">
        <v>2012</v>
      </c>
      <c r="C3519">
        <v>27646</v>
      </c>
      <c r="D3519">
        <v>57523</v>
      </c>
      <c r="E3519">
        <v>90606</v>
      </c>
      <c r="F3519">
        <v>19548</v>
      </c>
    </row>
    <row r="3520" spans="1:6">
      <c r="A3520" s="105">
        <v>33025013830000</v>
      </c>
      <c r="B3520">
        <v>2012</v>
      </c>
      <c r="C3520">
        <v>76805</v>
      </c>
      <c r="D3520">
        <v>61835</v>
      </c>
      <c r="E3520">
        <v>61592</v>
      </c>
      <c r="F3520">
        <v>20522</v>
      </c>
    </row>
    <row r="3521" spans="1:6">
      <c r="A3521" s="105">
        <v>33025013870000</v>
      </c>
      <c r="B3521">
        <v>2012</v>
      </c>
      <c r="C3521">
        <v>39552</v>
      </c>
      <c r="D3521">
        <v>82812</v>
      </c>
      <c r="E3521">
        <v>31191</v>
      </c>
      <c r="F3521">
        <v>20533</v>
      </c>
    </row>
    <row r="3522" spans="1:6">
      <c r="A3522" s="105">
        <v>33025013880000</v>
      </c>
      <c r="B3522">
        <v>2012</v>
      </c>
      <c r="C3522">
        <v>35079</v>
      </c>
      <c r="D3522">
        <v>58466</v>
      </c>
      <c r="E3522">
        <v>31611</v>
      </c>
      <c r="F3522">
        <v>20815</v>
      </c>
    </row>
    <row r="3523" spans="1:6">
      <c r="A3523" s="105">
        <v>33025013890000</v>
      </c>
      <c r="B3523">
        <v>2012</v>
      </c>
      <c r="C3523">
        <v>28242</v>
      </c>
      <c r="D3523">
        <v>36472</v>
      </c>
      <c r="E3523">
        <v>33601</v>
      </c>
      <c r="F3523">
        <v>20155</v>
      </c>
    </row>
    <row r="3524" spans="1:6">
      <c r="A3524" s="105">
        <v>33025013900000</v>
      </c>
      <c r="B3524">
        <v>2012</v>
      </c>
      <c r="C3524">
        <v>69284</v>
      </c>
      <c r="D3524">
        <v>46144</v>
      </c>
      <c r="E3524">
        <v>42745</v>
      </c>
      <c r="F3524">
        <v>22350</v>
      </c>
    </row>
    <row r="3525" spans="1:6">
      <c r="A3525" s="105">
        <v>33025013910000</v>
      </c>
      <c r="B3525">
        <v>2012</v>
      </c>
      <c r="C3525">
        <v>51562</v>
      </c>
      <c r="D3525">
        <v>77594</v>
      </c>
      <c r="E3525">
        <v>84640</v>
      </c>
      <c r="F3525">
        <v>20235</v>
      </c>
    </row>
    <row r="3526" spans="1:6">
      <c r="A3526" s="105">
        <v>33025013940000</v>
      </c>
      <c r="B3526">
        <v>2012</v>
      </c>
      <c r="C3526">
        <v>34847</v>
      </c>
      <c r="D3526">
        <v>60183</v>
      </c>
      <c r="E3526">
        <v>57348</v>
      </c>
      <c r="F3526">
        <v>18972</v>
      </c>
    </row>
    <row r="3527" spans="1:6">
      <c r="A3527" s="105">
        <v>33025013950000</v>
      </c>
      <c r="B3527">
        <v>2012</v>
      </c>
      <c r="C3527">
        <v>15576</v>
      </c>
      <c r="D3527">
        <v>42253</v>
      </c>
      <c r="E3527">
        <v>37870</v>
      </c>
      <c r="F3527">
        <v>19045</v>
      </c>
    </row>
    <row r="3528" spans="1:6">
      <c r="A3528" s="105">
        <v>33025013960000</v>
      </c>
      <c r="B3528">
        <v>2012</v>
      </c>
      <c r="C3528">
        <v>58697</v>
      </c>
      <c r="D3528">
        <v>44719</v>
      </c>
      <c r="E3528">
        <v>13478</v>
      </c>
      <c r="F3528">
        <v>20136</v>
      </c>
    </row>
    <row r="3529" spans="1:6">
      <c r="A3529" s="105">
        <v>33025013970000</v>
      </c>
      <c r="B3529">
        <v>2012</v>
      </c>
      <c r="C3529">
        <v>65572</v>
      </c>
      <c r="D3529">
        <v>103272</v>
      </c>
      <c r="E3529">
        <v>40964</v>
      </c>
      <c r="F3529">
        <v>15687</v>
      </c>
    </row>
    <row r="3530" spans="1:6">
      <c r="A3530" s="105">
        <v>33025013980000</v>
      </c>
      <c r="B3530">
        <v>2012</v>
      </c>
      <c r="C3530">
        <v>48155</v>
      </c>
      <c r="D3530">
        <v>64137</v>
      </c>
      <c r="E3530">
        <v>32219</v>
      </c>
      <c r="F3530">
        <v>15135</v>
      </c>
    </row>
    <row r="3531" spans="1:6">
      <c r="A3531" s="105">
        <v>33025013990000</v>
      </c>
      <c r="B3531">
        <v>2012</v>
      </c>
      <c r="C3531">
        <v>33686</v>
      </c>
      <c r="D3531">
        <v>61679</v>
      </c>
      <c r="E3531">
        <v>32790</v>
      </c>
      <c r="F3531">
        <v>15609</v>
      </c>
    </row>
    <row r="3532" spans="1:6">
      <c r="A3532" s="105">
        <v>33025014000000</v>
      </c>
      <c r="B3532">
        <v>2012</v>
      </c>
      <c r="C3532">
        <v>31404</v>
      </c>
      <c r="D3532">
        <v>53300</v>
      </c>
      <c r="E3532">
        <v>24825</v>
      </c>
      <c r="F3532">
        <v>15195</v>
      </c>
    </row>
    <row r="3533" spans="1:6">
      <c r="A3533" s="105">
        <v>33025014010000</v>
      </c>
      <c r="B3533">
        <v>2012</v>
      </c>
      <c r="C3533">
        <v>54107</v>
      </c>
      <c r="D3533">
        <v>90417</v>
      </c>
      <c r="E3533">
        <v>26891</v>
      </c>
      <c r="F3533">
        <v>15858</v>
      </c>
    </row>
    <row r="3534" spans="1:6">
      <c r="A3534" s="105">
        <v>33025014020000</v>
      </c>
      <c r="B3534">
        <v>2012</v>
      </c>
      <c r="C3534">
        <v>16445</v>
      </c>
      <c r="D3534">
        <v>32316</v>
      </c>
      <c r="E3534">
        <v>15426</v>
      </c>
      <c r="F3534">
        <v>15432</v>
      </c>
    </row>
    <row r="3535" spans="1:6">
      <c r="A3535" s="105">
        <v>33025014040000</v>
      </c>
      <c r="B3535">
        <v>2012</v>
      </c>
      <c r="C3535">
        <v>16154</v>
      </c>
      <c r="D3535">
        <v>34053</v>
      </c>
      <c r="E3535">
        <v>67428</v>
      </c>
      <c r="F3535">
        <v>19940</v>
      </c>
    </row>
    <row r="3536" spans="1:6">
      <c r="A3536" s="105">
        <v>33025014060000</v>
      </c>
      <c r="B3536">
        <v>2012</v>
      </c>
      <c r="C3536">
        <v>23355</v>
      </c>
      <c r="D3536">
        <v>41650</v>
      </c>
      <c r="E3536">
        <v>28971</v>
      </c>
      <c r="F3536">
        <v>20343</v>
      </c>
    </row>
    <row r="3537" spans="1:6">
      <c r="A3537" s="105">
        <v>33025014070000</v>
      </c>
      <c r="B3537">
        <v>2012</v>
      </c>
      <c r="C3537">
        <v>59917</v>
      </c>
      <c r="D3537">
        <v>74664</v>
      </c>
      <c r="E3537">
        <v>52748</v>
      </c>
      <c r="F3537">
        <v>21185</v>
      </c>
    </row>
    <row r="3538" spans="1:6">
      <c r="A3538" s="105">
        <v>33025014080000</v>
      </c>
      <c r="B3538">
        <v>2012</v>
      </c>
      <c r="C3538">
        <v>24576</v>
      </c>
      <c r="D3538">
        <v>41618</v>
      </c>
      <c r="E3538">
        <v>50842</v>
      </c>
      <c r="F3538">
        <v>20963</v>
      </c>
    </row>
    <row r="3539" spans="1:6">
      <c r="A3539" s="105">
        <v>33025014090000</v>
      </c>
      <c r="B3539">
        <v>2012</v>
      </c>
      <c r="C3539">
        <v>57038</v>
      </c>
      <c r="D3539">
        <v>76979</v>
      </c>
      <c r="E3539">
        <v>89862</v>
      </c>
      <c r="F3539">
        <v>20218</v>
      </c>
    </row>
    <row r="3540" spans="1:6">
      <c r="A3540" s="105">
        <v>33025014100000</v>
      </c>
      <c r="B3540">
        <v>2012</v>
      </c>
      <c r="C3540">
        <v>7926</v>
      </c>
      <c r="D3540">
        <v>11444</v>
      </c>
      <c r="E3540">
        <v>16398</v>
      </c>
      <c r="F3540">
        <v>20445</v>
      </c>
    </row>
    <row r="3541" spans="1:6">
      <c r="A3541" s="105">
        <v>33025014110000</v>
      </c>
      <c r="B3541">
        <v>2012</v>
      </c>
      <c r="C3541">
        <v>98736</v>
      </c>
      <c r="D3541">
        <v>101974</v>
      </c>
      <c r="E3541">
        <v>56500</v>
      </c>
      <c r="F3541">
        <v>20800</v>
      </c>
    </row>
    <row r="3542" spans="1:6">
      <c r="A3542" s="105">
        <v>33025014120000</v>
      </c>
      <c r="B3542">
        <v>2012</v>
      </c>
      <c r="C3542">
        <v>59566</v>
      </c>
      <c r="D3542">
        <v>78768</v>
      </c>
      <c r="E3542">
        <v>71182</v>
      </c>
      <c r="F3542">
        <v>19060</v>
      </c>
    </row>
    <row r="3543" spans="1:6">
      <c r="A3543" s="105">
        <v>33025014130000</v>
      </c>
      <c r="B3543">
        <v>2012</v>
      </c>
      <c r="C3543">
        <v>71600</v>
      </c>
      <c r="D3543">
        <v>69605</v>
      </c>
      <c r="E3543">
        <v>44574</v>
      </c>
      <c r="F3543">
        <v>20443</v>
      </c>
    </row>
    <row r="3544" spans="1:6">
      <c r="A3544" s="105">
        <v>33025014140000</v>
      </c>
      <c r="B3544">
        <v>2012</v>
      </c>
      <c r="C3544">
        <v>108862</v>
      </c>
      <c r="D3544">
        <v>96990</v>
      </c>
      <c r="E3544">
        <v>76023</v>
      </c>
      <c r="F3544">
        <v>21625</v>
      </c>
    </row>
    <row r="3545" spans="1:6">
      <c r="A3545" s="105">
        <v>33025014160000</v>
      </c>
      <c r="B3545">
        <v>2012</v>
      </c>
      <c r="C3545">
        <v>136342</v>
      </c>
      <c r="D3545">
        <v>93706</v>
      </c>
      <c r="E3545">
        <v>43777</v>
      </c>
      <c r="F3545">
        <v>20446</v>
      </c>
    </row>
    <row r="3546" spans="1:6">
      <c r="A3546" s="105">
        <v>33025014170000</v>
      </c>
      <c r="B3546">
        <v>2012</v>
      </c>
      <c r="C3546">
        <v>14782</v>
      </c>
      <c r="D3546">
        <v>37437</v>
      </c>
      <c r="E3546">
        <v>45730</v>
      </c>
      <c r="F3546">
        <v>20622</v>
      </c>
    </row>
    <row r="3547" spans="1:6">
      <c r="A3547" s="105">
        <v>33025014180000</v>
      </c>
      <c r="B3547">
        <v>2012</v>
      </c>
      <c r="C3547">
        <v>28902</v>
      </c>
      <c r="D3547">
        <v>17189</v>
      </c>
      <c r="E3547">
        <v>15343</v>
      </c>
      <c r="F3547">
        <v>15984</v>
      </c>
    </row>
    <row r="3548" spans="1:6">
      <c r="A3548" s="105">
        <v>33025014190000</v>
      </c>
      <c r="B3548">
        <v>2012</v>
      </c>
      <c r="C3548">
        <v>11108</v>
      </c>
      <c r="D3548">
        <v>43079</v>
      </c>
      <c r="E3548">
        <v>86330</v>
      </c>
      <c r="F3548">
        <v>20118</v>
      </c>
    </row>
    <row r="3549" spans="1:6">
      <c r="A3549" s="105">
        <v>33025014200000</v>
      </c>
      <c r="B3549">
        <v>2012</v>
      </c>
      <c r="C3549">
        <v>95783</v>
      </c>
      <c r="D3549">
        <v>90061</v>
      </c>
      <c r="E3549">
        <v>30713</v>
      </c>
      <c r="F3549">
        <v>21325</v>
      </c>
    </row>
    <row r="3550" spans="1:6">
      <c r="A3550" s="105">
        <v>33025014210000</v>
      </c>
      <c r="B3550">
        <v>2012</v>
      </c>
      <c r="C3550">
        <v>30513</v>
      </c>
      <c r="D3550">
        <v>35675</v>
      </c>
      <c r="E3550">
        <v>23393</v>
      </c>
      <c r="F3550">
        <v>15171</v>
      </c>
    </row>
    <row r="3551" spans="1:6">
      <c r="A3551" s="105">
        <v>33025014220000</v>
      </c>
      <c r="B3551">
        <v>2012</v>
      </c>
      <c r="C3551">
        <v>22073</v>
      </c>
      <c r="D3551">
        <v>20884</v>
      </c>
      <c r="E3551">
        <v>17040</v>
      </c>
      <c r="F3551">
        <v>19872</v>
      </c>
    </row>
    <row r="3552" spans="1:6">
      <c r="A3552" s="105">
        <v>33025014230000</v>
      </c>
      <c r="B3552">
        <v>2012</v>
      </c>
      <c r="C3552">
        <v>112476</v>
      </c>
      <c r="D3552">
        <v>142617</v>
      </c>
      <c r="E3552">
        <v>63020</v>
      </c>
      <c r="F3552">
        <v>20586</v>
      </c>
    </row>
    <row r="3553" spans="1:6">
      <c r="A3553" s="105">
        <v>33025014240000</v>
      </c>
      <c r="B3553">
        <v>2012</v>
      </c>
      <c r="C3553">
        <v>125258</v>
      </c>
      <c r="D3553">
        <v>162609</v>
      </c>
      <c r="E3553">
        <v>84108</v>
      </c>
      <c r="F3553">
        <v>20160</v>
      </c>
    </row>
    <row r="3554" spans="1:6">
      <c r="A3554" s="105">
        <v>33025014250000</v>
      </c>
      <c r="B3554">
        <v>2012</v>
      </c>
      <c r="C3554">
        <v>50584</v>
      </c>
      <c r="D3554">
        <v>61872</v>
      </c>
      <c r="E3554">
        <v>37287</v>
      </c>
      <c r="F3554">
        <v>21317</v>
      </c>
    </row>
    <row r="3555" spans="1:6">
      <c r="A3555" s="105">
        <v>33025014270000</v>
      </c>
      <c r="B3555">
        <v>2012</v>
      </c>
      <c r="C3555">
        <v>91552</v>
      </c>
      <c r="D3555">
        <v>146829</v>
      </c>
      <c r="E3555">
        <v>33453</v>
      </c>
      <c r="F3555">
        <v>14815</v>
      </c>
    </row>
    <row r="3556" spans="1:6">
      <c r="A3556" s="105">
        <v>33025014290000</v>
      </c>
      <c r="B3556">
        <v>2012</v>
      </c>
      <c r="C3556">
        <v>13901</v>
      </c>
      <c r="D3556">
        <v>49155</v>
      </c>
      <c r="E3556">
        <v>51517</v>
      </c>
      <c r="F3556">
        <v>20949</v>
      </c>
    </row>
    <row r="3557" spans="1:6">
      <c r="A3557" s="105">
        <v>33025014300000</v>
      </c>
      <c r="B3557">
        <v>2012</v>
      </c>
      <c r="C3557">
        <v>13206</v>
      </c>
      <c r="D3557">
        <v>55098</v>
      </c>
      <c r="E3557">
        <v>27073</v>
      </c>
      <c r="F3557">
        <v>19437</v>
      </c>
    </row>
    <row r="3558" spans="1:6">
      <c r="A3558" s="105">
        <v>33025014310000</v>
      </c>
      <c r="B3558">
        <v>2012</v>
      </c>
      <c r="C3558">
        <v>87510</v>
      </c>
      <c r="D3558">
        <v>148806</v>
      </c>
      <c r="E3558">
        <v>46836</v>
      </c>
      <c r="F3558">
        <v>20033</v>
      </c>
    </row>
    <row r="3559" spans="1:6">
      <c r="A3559" s="105">
        <v>33025014340000</v>
      </c>
      <c r="B3559">
        <v>2012</v>
      </c>
      <c r="C3559">
        <v>31968</v>
      </c>
      <c r="D3559">
        <v>61909</v>
      </c>
      <c r="E3559">
        <v>31199</v>
      </c>
      <c r="F3559">
        <v>20545</v>
      </c>
    </row>
    <row r="3560" spans="1:6">
      <c r="A3560" s="105">
        <v>33025014350000</v>
      </c>
      <c r="B3560">
        <v>2012</v>
      </c>
      <c r="C3560">
        <v>34751</v>
      </c>
      <c r="D3560">
        <v>51224</v>
      </c>
      <c r="E3560">
        <v>32313</v>
      </c>
      <c r="F3560">
        <v>20816</v>
      </c>
    </row>
    <row r="3561" spans="1:6">
      <c r="A3561" s="105">
        <v>33025014360000</v>
      </c>
      <c r="B3561">
        <v>2012</v>
      </c>
      <c r="C3561">
        <v>18562</v>
      </c>
      <c r="D3561">
        <v>28525</v>
      </c>
      <c r="E3561">
        <v>60367</v>
      </c>
      <c r="F3561">
        <v>20334</v>
      </c>
    </row>
    <row r="3562" spans="1:6">
      <c r="A3562" s="105">
        <v>33025014370000</v>
      </c>
      <c r="B3562">
        <v>2012</v>
      </c>
      <c r="C3562">
        <v>117901</v>
      </c>
      <c r="D3562">
        <v>113678</v>
      </c>
      <c r="E3562">
        <v>54820</v>
      </c>
      <c r="F3562">
        <v>21292</v>
      </c>
    </row>
    <row r="3563" spans="1:6">
      <c r="A3563" s="105">
        <v>33025014380000</v>
      </c>
      <c r="B3563">
        <v>2012</v>
      </c>
      <c r="C3563">
        <v>26925</v>
      </c>
      <c r="D3563">
        <v>49596</v>
      </c>
      <c r="E3563">
        <v>39175</v>
      </c>
      <c r="F3563">
        <v>20200</v>
      </c>
    </row>
    <row r="3564" spans="1:6">
      <c r="A3564" s="105">
        <v>33025014390000</v>
      </c>
      <c r="B3564">
        <v>2012</v>
      </c>
      <c r="C3564">
        <v>9180</v>
      </c>
      <c r="D3564">
        <v>23175</v>
      </c>
      <c r="E3564">
        <v>44282</v>
      </c>
      <c r="F3564">
        <v>20816</v>
      </c>
    </row>
    <row r="3565" spans="1:6">
      <c r="A3565" s="105">
        <v>33025014400000</v>
      </c>
      <c r="B3565">
        <v>2012</v>
      </c>
      <c r="C3565">
        <v>65996</v>
      </c>
      <c r="D3565">
        <v>157614</v>
      </c>
      <c r="E3565">
        <v>32292</v>
      </c>
      <c r="F3565">
        <v>20428</v>
      </c>
    </row>
    <row r="3566" spans="1:6">
      <c r="A3566" s="105">
        <v>33025014410000</v>
      </c>
      <c r="B3566">
        <v>2012</v>
      </c>
      <c r="C3566">
        <v>30613</v>
      </c>
      <c r="D3566">
        <v>76077</v>
      </c>
      <c r="E3566">
        <v>35331</v>
      </c>
      <c r="F3566">
        <v>20356</v>
      </c>
    </row>
    <row r="3567" spans="1:6">
      <c r="A3567" s="105">
        <v>33025014420000</v>
      </c>
      <c r="B3567">
        <v>2012</v>
      </c>
      <c r="C3567">
        <v>15888</v>
      </c>
      <c r="D3567">
        <v>71398</v>
      </c>
      <c r="E3567">
        <v>32879</v>
      </c>
      <c r="F3567">
        <v>20455</v>
      </c>
    </row>
    <row r="3568" spans="1:6">
      <c r="A3568" s="105">
        <v>33025014430000</v>
      </c>
      <c r="B3568">
        <v>2012</v>
      </c>
      <c r="C3568">
        <v>31274</v>
      </c>
      <c r="D3568">
        <v>74620</v>
      </c>
      <c r="E3568">
        <v>32252</v>
      </c>
      <c r="F3568">
        <v>20963</v>
      </c>
    </row>
    <row r="3569" spans="1:6">
      <c r="A3569" s="105">
        <v>33025014450000</v>
      </c>
      <c r="B3569">
        <v>2012</v>
      </c>
      <c r="C3569">
        <v>44034</v>
      </c>
      <c r="D3569">
        <v>95611</v>
      </c>
      <c r="E3569">
        <v>48401</v>
      </c>
      <c r="F3569">
        <v>19886</v>
      </c>
    </row>
    <row r="3570" spans="1:6">
      <c r="A3570" s="105">
        <v>33025014470000</v>
      </c>
      <c r="B3570">
        <v>2012</v>
      </c>
      <c r="C3570">
        <v>61481</v>
      </c>
      <c r="D3570">
        <v>65604</v>
      </c>
      <c r="E3570">
        <v>27251</v>
      </c>
      <c r="F3570">
        <v>20116</v>
      </c>
    </row>
    <row r="3571" spans="1:6">
      <c r="A3571" s="105">
        <v>33025014480000</v>
      </c>
      <c r="B3571">
        <v>2012</v>
      </c>
      <c r="C3571">
        <v>83487</v>
      </c>
      <c r="D3571">
        <v>89204</v>
      </c>
      <c r="E3571">
        <v>18898</v>
      </c>
      <c r="F3571">
        <v>16200</v>
      </c>
    </row>
    <row r="3572" spans="1:6">
      <c r="A3572" s="105">
        <v>33025014490000</v>
      </c>
      <c r="B3572">
        <v>2012</v>
      </c>
      <c r="C3572">
        <v>135430</v>
      </c>
      <c r="D3572">
        <v>140453</v>
      </c>
      <c r="E3572">
        <v>30272</v>
      </c>
      <c r="F3572">
        <v>15823</v>
      </c>
    </row>
    <row r="3573" spans="1:6">
      <c r="A3573" s="105">
        <v>33025014500000</v>
      </c>
      <c r="B3573">
        <v>2012</v>
      </c>
      <c r="C3573">
        <v>15180</v>
      </c>
      <c r="D3573">
        <v>43168</v>
      </c>
      <c r="E3573">
        <v>47297</v>
      </c>
      <c r="F3573">
        <v>20094</v>
      </c>
    </row>
    <row r="3574" spans="1:6">
      <c r="A3574" s="105">
        <v>33025014510000</v>
      </c>
      <c r="B3574">
        <v>2012</v>
      </c>
      <c r="C3574">
        <v>61285</v>
      </c>
      <c r="D3574">
        <v>85490</v>
      </c>
      <c r="E3574">
        <v>46235</v>
      </c>
      <c r="F3574">
        <v>19542</v>
      </c>
    </row>
    <row r="3575" spans="1:6">
      <c r="A3575" s="105">
        <v>33025014520000</v>
      </c>
      <c r="B3575">
        <v>2012</v>
      </c>
      <c r="C3575">
        <v>12292</v>
      </c>
      <c r="D3575">
        <v>20487</v>
      </c>
      <c r="E3575">
        <v>13140</v>
      </c>
      <c r="F3575">
        <v>15751</v>
      </c>
    </row>
    <row r="3576" spans="1:6">
      <c r="A3576" s="105">
        <v>33025014530000</v>
      </c>
      <c r="B3576">
        <v>2012</v>
      </c>
      <c r="C3576">
        <v>22294</v>
      </c>
      <c r="D3576">
        <v>34439</v>
      </c>
      <c r="E3576">
        <v>49243</v>
      </c>
      <c r="F3576">
        <v>18300</v>
      </c>
    </row>
    <row r="3577" spans="1:6">
      <c r="A3577" s="105">
        <v>33025014540000</v>
      </c>
      <c r="B3577">
        <v>2012</v>
      </c>
      <c r="C3577">
        <v>16035</v>
      </c>
      <c r="D3577">
        <v>29547</v>
      </c>
      <c r="E3577">
        <v>42991</v>
      </c>
      <c r="F3577">
        <v>18300</v>
      </c>
    </row>
    <row r="3578" spans="1:6">
      <c r="A3578" s="105">
        <v>33025014550000</v>
      </c>
      <c r="B3578">
        <v>2012</v>
      </c>
      <c r="C3578">
        <v>48356</v>
      </c>
      <c r="D3578">
        <v>20385</v>
      </c>
      <c r="E3578">
        <v>7792</v>
      </c>
      <c r="F3578">
        <v>20894</v>
      </c>
    </row>
    <row r="3579" spans="1:6">
      <c r="A3579" s="105">
        <v>33025014560000</v>
      </c>
      <c r="B3579">
        <v>2012</v>
      </c>
      <c r="C3579">
        <v>33624</v>
      </c>
      <c r="D3579">
        <v>56068</v>
      </c>
      <c r="E3579">
        <v>35661</v>
      </c>
      <c r="F3579">
        <v>21082</v>
      </c>
    </row>
    <row r="3580" spans="1:6">
      <c r="A3580" s="105">
        <v>33025014570000</v>
      </c>
      <c r="B3580">
        <v>2012</v>
      </c>
      <c r="C3580">
        <v>20827</v>
      </c>
      <c r="D3580">
        <v>86952</v>
      </c>
      <c r="E3580">
        <v>68048</v>
      </c>
      <c r="F3580">
        <v>19320</v>
      </c>
    </row>
    <row r="3581" spans="1:6">
      <c r="A3581" s="105">
        <v>33025014580000</v>
      </c>
      <c r="B3581">
        <v>2012</v>
      </c>
      <c r="C3581">
        <v>176262</v>
      </c>
      <c r="D3581">
        <v>1961</v>
      </c>
      <c r="E3581">
        <v>0</v>
      </c>
      <c r="F3581">
        <v>20860</v>
      </c>
    </row>
    <row r="3582" spans="1:6">
      <c r="A3582" s="105">
        <v>33025014590000</v>
      </c>
      <c r="B3582">
        <v>2012</v>
      </c>
      <c r="C3582">
        <v>4</v>
      </c>
      <c r="D3582">
        <v>1998</v>
      </c>
      <c r="E3582">
        <v>0</v>
      </c>
      <c r="F3582">
        <v>20517</v>
      </c>
    </row>
    <row r="3583" spans="1:6">
      <c r="A3583" s="105">
        <v>33025014600000</v>
      </c>
      <c r="B3583">
        <v>2012</v>
      </c>
      <c r="C3583">
        <v>0</v>
      </c>
      <c r="D3583">
        <v>1551</v>
      </c>
      <c r="E3583">
        <v>0</v>
      </c>
      <c r="F3583">
        <v>20511</v>
      </c>
    </row>
    <row r="3584" spans="1:6">
      <c r="A3584" s="105">
        <v>33025014610000</v>
      </c>
      <c r="B3584">
        <v>2012</v>
      </c>
      <c r="C3584">
        <v>85968</v>
      </c>
      <c r="D3584">
        <v>6420</v>
      </c>
      <c r="E3584">
        <v>4388</v>
      </c>
      <c r="F3584">
        <v>20702</v>
      </c>
    </row>
    <row r="3585" spans="1:6">
      <c r="A3585" s="105">
        <v>33025014620000</v>
      </c>
      <c r="B3585">
        <v>2012</v>
      </c>
      <c r="C3585">
        <v>43144</v>
      </c>
      <c r="D3585">
        <v>81216</v>
      </c>
      <c r="E3585">
        <v>93511</v>
      </c>
      <c r="F3585">
        <v>20743</v>
      </c>
    </row>
    <row r="3586" spans="1:6">
      <c r="A3586" s="105">
        <v>33025014630000</v>
      </c>
      <c r="B3586">
        <v>2012</v>
      </c>
      <c r="C3586">
        <v>6182</v>
      </c>
      <c r="D3586">
        <v>32080</v>
      </c>
      <c r="E3586">
        <v>79332</v>
      </c>
      <c r="F3586">
        <v>20419</v>
      </c>
    </row>
    <row r="3587" spans="1:6">
      <c r="A3587" s="105">
        <v>33025014650000</v>
      </c>
      <c r="B3587">
        <v>2012</v>
      </c>
      <c r="C3587">
        <v>53408</v>
      </c>
      <c r="D3587">
        <v>86181</v>
      </c>
      <c r="E3587">
        <v>41680</v>
      </c>
      <c r="F3587">
        <v>20784</v>
      </c>
    </row>
    <row r="3588" spans="1:6">
      <c r="A3588" s="105">
        <v>33025014670000</v>
      </c>
      <c r="B3588">
        <v>2012</v>
      </c>
      <c r="C3588">
        <v>5639</v>
      </c>
      <c r="D3588">
        <v>47545</v>
      </c>
      <c r="E3588">
        <v>23853</v>
      </c>
      <c r="F3588">
        <v>22891</v>
      </c>
    </row>
    <row r="3589" spans="1:6">
      <c r="A3589" s="105">
        <v>33025014680000</v>
      </c>
      <c r="B3589">
        <v>2012</v>
      </c>
      <c r="C3589">
        <v>8706</v>
      </c>
      <c r="D3589">
        <v>43075</v>
      </c>
      <c r="E3589">
        <v>24163</v>
      </c>
      <c r="F3589">
        <v>21520</v>
      </c>
    </row>
    <row r="3590" spans="1:6">
      <c r="A3590" s="105">
        <v>33025014690000</v>
      </c>
      <c r="B3590">
        <v>2012</v>
      </c>
      <c r="C3590">
        <v>10057</v>
      </c>
      <c r="D3590">
        <v>44798</v>
      </c>
      <c r="E3590">
        <v>24824</v>
      </c>
      <c r="F3590">
        <v>20972</v>
      </c>
    </row>
    <row r="3591" spans="1:6">
      <c r="A3591" s="105">
        <v>33025014700000</v>
      </c>
      <c r="B3591">
        <v>2012</v>
      </c>
      <c r="C3591">
        <v>10472</v>
      </c>
      <c r="D3591">
        <v>48929</v>
      </c>
      <c r="E3591">
        <v>37493</v>
      </c>
      <c r="F3591">
        <v>19870</v>
      </c>
    </row>
    <row r="3592" spans="1:6">
      <c r="A3592" s="105">
        <v>33025014710000</v>
      </c>
      <c r="B3592">
        <v>2012</v>
      </c>
      <c r="C3592">
        <v>15356</v>
      </c>
      <c r="D3592">
        <v>38603</v>
      </c>
      <c r="E3592">
        <v>21838</v>
      </c>
      <c r="F3592">
        <v>19420</v>
      </c>
    </row>
    <row r="3593" spans="1:6">
      <c r="A3593" s="105">
        <v>33025014770000</v>
      </c>
      <c r="B3593">
        <v>2012</v>
      </c>
      <c r="C3593">
        <v>10487</v>
      </c>
      <c r="D3593">
        <v>44513</v>
      </c>
      <c r="E3593">
        <v>51530</v>
      </c>
      <c r="F3593">
        <v>20245</v>
      </c>
    </row>
    <row r="3594" spans="1:6">
      <c r="A3594" s="105">
        <v>33025014780000</v>
      </c>
      <c r="B3594">
        <v>2012</v>
      </c>
      <c r="C3594">
        <v>53715</v>
      </c>
      <c r="D3594">
        <v>67837</v>
      </c>
      <c r="E3594">
        <v>33530</v>
      </c>
      <c r="F3594">
        <v>20846</v>
      </c>
    </row>
    <row r="3595" spans="1:6">
      <c r="A3595" s="105">
        <v>33025014800000</v>
      </c>
      <c r="B3595">
        <v>2012</v>
      </c>
      <c r="C3595">
        <v>36993</v>
      </c>
      <c r="D3595">
        <v>110667</v>
      </c>
      <c r="E3595">
        <v>73652</v>
      </c>
      <c r="F3595">
        <v>21290</v>
      </c>
    </row>
    <row r="3596" spans="1:6">
      <c r="A3596" s="105">
        <v>33025014810000</v>
      </c>
      <c r="B3596">
        <v>2012</v>
      </c>
      <c r="C3596">
        <v>34039</v>
      </c>
      <c r="D3596">
        <v>53555</v>
      </c>
      <c r="E3596">
        <v>30069</v>
      </c>
      <c r="F3596">
        <v>20350</v>
      </c>
    </row>
    <row r="3597" spans="1:6">
      <c r="A3597" s="105">
        <v>33025014820000</v>
      </c>
      <c r="B3597">
        <v>2012</v>
      </c>
      <c r="C3597">
        <v>26809</v>
      </c>
      <c r="D3597">
        <v>45473</v>
      </c>
      <c r="E3597">
        <v>54881</v>
      </c>
      <c r="F3597">
        <v>20140</v>
      </c>
    </row>
    <row r="3598" spans="1:6">
      <c r="A3598" s="105">
        <v>33025014830000</v>
      </c>
      <c r="B3598">
        <v>2012</v>
      </c>
      <c r="C3598">
        <v>54483</v>
      </c>
      <c r="D3598">
        <v>82144</v>
      </c>
      <c r="E3598">
        <v>57237</v>
      </c>
      <c r="F3598">
        <v>21735</v>
      </c>
    </row>
    <row r="3599" spans="1:6">
      <c r="A3599" s="105">
        <v>33025014840000</v>
      </c>
      <c r="B3599">
        <v>2012</v>
      </c>
      <c r="C3599">
        <v>30581</v>
      </c>
      <c r="D3599">
        <v>59898</v>
      </c>
      <c r="E3599">
        <v>46473</v>
      </c>
      <c r="F3599">
        <v>20250</v>
      </c>
    </row>
    <row r="3600" spans="1:6">
      <c r="A3600" s="105">
        <v>33025014850000</v>
      </c>
      <c r="B3600">
        <v>2012</v>
      </c>
      <c r="C3600">
        <v>44161</v>
      </c>
      <c r="D3600">
        <v>80917</v>
      </c>
      <c r="E3600">
        <v>45924</v>
      </c>
      <c r="F3600">
        <v>21793</v>
      </c>
    </row>
    <row r="3601" spans="1:6">
      <c r="A3601" s="105">
        <v>33025014860000</v>
      </c>
      <c r="B3601">
        <v>2012</v>
      </c>
      <c r="C3601">
        <v>43606</v>
      </c>
      <c r="D3601">
        <v>77594</v>
      </c>
      <c r="E3601">
        <v>29099</v>
      </c>
      <c r="F3601">
        <v>20339</v>
      </c>
    </row>
    <row r="3602" spans="1:6">
      <c r="A3602" s="105">
        <v>33025014870000</v>
      </c>
      <c r="B3602">
        <v>2012</v>
      </c>
      <c r="C3602">
        <v>14316</v>
      </c>
      <c r="D3602">
        <v>36190</v>
      </c>
      <c r="E3602">
        <v>67427</v>
      </c>
      <c r="F3602">
        <v>20060</v>
      </c>
    </row>
    <row r="3603" spans="1:6">
      <c r="A3603" s="105">
        <v>33025014890000</v>
      </c>
      <c r="B3603">
        <v>2012</v>
      </c>
      <c r="C3603">
        <v>113119</v>
      </c>
      <c r="D3603">
        <v>156393</v>
      </c>
      <c r="E3603">
        <v>45378</v>
      </c>
      <c r="F3603">
        <v>20351</v>
      </c>
    </row>
    <row r="3604" spans="1:6">
      <c r="A3604" s="105">
        <v>33025014900000</v>
      </c>
      <c r="B3604">
        <v>2012</v>
      </c>
      <c r="C3604">
        <v>8438</v>
      </c>
      <c r="D3604">
        <v>39399</v>
      </c>
      <c r="E3604">
        <v>51582</v>
      </c>
      <c r="F3604">
        <v>20600</v>
      </c>
    </row>
    <row r="3605" spans="1:6">
      <c r="A3605" s="105">
        <v>33025014910000</v>
      </c>
      <c r="B3605">
        <v>2012</v>
      </c>
      <c r="C3605">
        <v>6897</v>
      </c>
      <c r="D3605">
        <v>32274</v>
      </c>
      <c r="E3605">
        <v>59792</v>
      </c>
      <c r="F3605">
        <v>20050</v>
      </c>
    </row>
    <row r="3606" spans="1:6">
      <c r="A3606" s="105">
        <v>33025014920000</v>
      </c>
      <c r="B3606">
        <v>2012</v>
      </c>
      <c r="C3606">
        <v>8501</v>
      </c>
      <c r="D3606">
        <v>20616</v>
      </c>
      <c r="E3606">
        <v>37992</v>
      </c>
      <c r="F3606">
        <v>20293</v>
      </c>
    </row>
    <row r="3607" spans="1:6">
      <c r="A3607" s="105">
        <v>33025014930000</v>
      </c>
      <c r="B3607">
        <v>2012</v>
      </c>
      <c r="C3607">
        <v>7378</v>
      </c>
      <c r="D3607">
        <v>18140</v>
      </c>
      <c r="E3607">
        <v>71849</v>
      </c>
      <c r="F3607">
        <v>19122</v>
      </c>
    </row>
    <row r="3608" spans="1:6">
      <c r="A3608" s="105">
        <v>33025014940000</v>
      </c>
      <c r="B3608">
        <v>2012</v>
      </c>
      <c r="C3608">
        <v>7460</v>
      </c>
      <c r="D3608">
        <v>16976</v>
      </c>
      <c r="E3608">
        <v>53810</v>
      </c>
      <c r="F3608">
        <v>20297</v>
      </c>
    </row>
    <row r="3609" spans="1:6">
      <c r="A3609" s="105">
        <v>33025014970000</v>
      </c>
      <c r="B3609">
        <v>2012</v>
      </c>
      <c r="C3609">
        <v>9447</v>
      </c>
      <c r="D3609">
        <v>33544</v>
      </c>
      <c r="E3609">
        <v>28071</v>
      </c>
      <c r="F3609">
        <v>20279</v>
      </c>
    </row>
    <row r="3610" spans="1:6">
      <c r="A3610" s="105">
        <v>33025014980000</v>
      </c>
      <c r="B3610">
        <v>2012</v>
      </c>
      <c r="C3610">
        <v>16031</v>
      </c>
      <c r="D3610">
        <v>88262</v>
      </c>
      <c r="E3610">
        <v>32846</v>
      </c>
      <c r="F3610">
        <v>20780</v>
      </c>
    </row>
    <row r="3611" spans="1:6">
      <c r="A3611" s="105">
        <v>33025015000000</v>
      </c>
      <c r="B3611">
        <v>2012</v>
      </c>
      <c r="C3611">
        <v>38533</v>
      </c>
      <c r="D3611">
        <v>56658</v>
      </c>
      <c r="E3611">
        <v>70667</v>
      </c>
      <c r="F3611">
        <v>20049</v>
      </c>
    </row>
    <row r="3612" spans="1:6">
      <c r="A3612" s="105">
        <v>33025015010000</v>
      </c>
      <c r="B3612">
        <v>2012</v>
      </c>
      <c r="C3612">
        <v>45196</v>
      </c>
      <c r="D3612">
        <v>71544</v>
      </c>
      <c r="E3612">
        <v>78732</v>
      </c>
      <c r="F3612">
        <v>20270</v>
      </c>
    </row>
    <row r="3613" spans="1:6">
      <c r="A3613" s="105">
        <v>33025015020000</v>
      </c>
      <c r="B3613">
        <v>2012</v>
      </c>
      <c r="C3613">
        <v>1568</v>
      </c>
      <c r="D3613">
        <v>1797</v>
      </c>
      <c r="E3613">
        <v>435</v>
      </c>
      <c r="F3613">
        <v>21847</v>
      </c>
    </row>
    <row r="3614" spans="1:6">
      <c r="A3614" s="105">
        <v>33025015030000</v>
      </c>
      <c r="B3614">
        <v>2012</v>
      </c>
      <c r="C3614">
        <v>4412</v>
      </c>
      <c r="D3614">
        <v>12950</v>
      </c>
      <c r="E3614">
        <v>1466</v>
      </c>
      <c r="F3614">
        <v>20854</v>
      </c>
    </row>
    <row r="3615" spans="1:6">
      <c r="A3615" s="105">
        <v>33025015070000</v>
      </c>
      <c r="B3615">
        <v>2012</v>
      </c>
      <c r="C3615">
        <v>129601</v>
      </c>
      <c r="D3615">
        <v>94253</v>
      </c>
      <c r="E3615">
        <v>21636</v>
      </c>
      <c r="F3615">
        <v>19993</v>
      </c>
    </row>
    <row r="3616" spans="1:6">
      <c r="A3616" s="105">
        <v>33025015090000</v>
      </c>
      <c r="B3616">
        <v>2012</v>
      </c>
      <c r="C3616">
        <v>28166</v>
      </c>
      <c r="D3616">
        <v>45656</v>
      </c>
      <c r="E3616">
        <v>40313</v>
      </c>
      <c r="F3616">
        <v>20240</v>
      </c>
    </row>
    <row r="3617" spans="1:6">
      <c r="A3617" s="105">
        <v>33025015110000</v>
      </c>
      <c r="B3617">
        <v>2012</v>
      </c>
      <c r="C3617">
        <v>34435</v>
      </c>
      <c r="D3617">
        <v>55457</v>
      </c>
      <c r="E3617">
        <v>26866</v>
      </c>
      <c r="F3617">
        <v>21685</v>
      </c>
    </row>
    <row r="3618" spans="1:6">
      <c r="A3618" s="105">
        <v>33025015140000</v>
      </c>
      <c r="B3618">
        <v>2012</v>
      </c>
      <c r="C3618">
        <v>33819</v>
      </c>
      <c r="D3618">
        <v>54788</v>
      </c>
      <c r="E3618">
        <v>22060</v>
      </c>
      <c r="F3618">
        <v>20340</v>
      </c>
    </row>
    <row r="3619" spans="1:6">
      <c r="A3619" s="105">
        <v>33025015150000</v>
      </c>
      <c r="B3619">
        <v>2012</v>
      </c>
      <c r="C3619">
        <v>18805</v>
      </c>
      <c r="D3619">
        <v>33890</v>
      </c>
      <c r="E3619">
        <v>16283</v>
      </c>
      <c r="F3619">
        <v>20400</v>
      </c>
    </row>
    <row r="3620" spans="1:6">
      <c r="A3620" s="105">
        <v>33025015160000</v>
      </c>
      <c r="B3620">
        <v>2012</v>
      </c>
      <c r="C3620">
        <v>36088</v>
      </c>
      <c r="D3620">
        <v>57566</v>
      </c>
      <c r="E3620">
        <v>33188</v>
      </c>
      <c r="F3620">
        <v>20110</v>
      </c>
    </row>
    <row r="3621" spans="1:6">
      <c r="A3621" s="105">
        <v>33025015170000</v>
      </c>
      <c r="B3621">
        <v>2012</v>
      </c>
      <c r="C3621">
        <v>39623</v>
      </c>
      <c r="D3621">
        <v>56034</v>
      </c>
      <c r="E3621">
        <v>36800</v>
      </c>
      <c r="F3621">
        <v>21450</v>
      </c>
    </row>
    <row r="3622" spans="1:6">
      <c r="A3622" s="105">
        <v>33025015180000</v>
      </c>
      <c r="B3622">
        <v>2012</v>
      </c>
      <c r="C3622">
        <v>45328</v>
      </c>
      <c r="D3622">
        <v>75174</v>
      </c>
      <c r="E3622">
        <v>34990</v>
      </c>
      <c r="F3622">
        <v>21210</v>
      </c>
    </row>
    <row r="3623" spans="1:6">
      <c r="A3623" s="105">
        <v>33025015250000</v>
      </c>
      <c r="B3623">
        <v>2012</v>
      </c>
      <c r="C3623">
        <v>34048</v>
      </c>
      <c r="D3623">
        <v>56971</v>
      </c>
      <c r="E3623">
        <v>28376</v>
      </c>
      <c r="F3623">
        <v>20431</v>
      </c>
    </row>
    <row r="3624" spans="1:6">
      <c r="A3624" s="105">
        <v>33025015260000</v>
      </c>
      <c r="B3624">
        <v>2012</v>
      </c>
      <c r="C3624">
        <v>34469</v>
      </c>
      <c r="D3624">
        <v>65546</v>
      </c>
      <c r="E3624">
        <v>26550</v>
      </c>
      <c r="F3624">
        <v>20626</v>
      </c>
    </row>
    <row r="3625" spans="1:6">
      <c r="A3625" s="105">
        <v>33025015270000</v>
      </c>
      <c r="B3625">
        <v>2012</v>
      </c>
      <c r="C3625">
        <v>78329</v>
      </c>
      <c r="D3625">
        <v>105647</v>
      </c>
      <c r="E3625">
        <v>29894</v>
      </c>
      <c r="F3625">
        <v>21120</v>
      </c>
    </row>
    <row r="3626" spans="1:6">
      <c r="A3626" s="105">
        <v>33025015280000</v>
      </c>
      <c r="B3626">
        <v>2012</v>
      </c>
      <c r="C3626">
        <v>16254</v>
      </c>
      <c r="D3626">
        <v>61658</v>
      </c>
      <c r="E3626">
        <v>47140</v>
      </c>
      <c r="F3626">
        <v>21126</v>
      </c>
    </row>
    <row r="3627" spans="1:6">
      <c r="A3627" s="105">
        <v>33025015290000</v>
      </c>
      <c r="B3627">
        <v>2012</v>
      </c>
      <c r="C3627">
        <v>24721</v>
      </c>
      <c r="D3627">
        <v>89373</v>
      </c>
      <c r="E3627">
        <v>26001</v>
      </c>
      <c r="F3627">
        <v>20714</v>
      </c>
    </row>
    <row r="3628" spans="1:6">
      <c r="A3628" s="105">
        <v>33025015300000</v>
      </c>
      <c r="B3628">
        <v>2012</v>
      </c>
      <c r="C3628">
        <v>25957</v>
      </c>
      <c r="D3628">
        <v>81009</v>
      </c>
      <c r="E3628">
        <v>48769</v>
      </c>
      <c r="F3628">
        <v>20991</v>
      </c>
    </row>
    <row r="3629" spans="1:6">
      <c r="A3629" s="105">
        <v>33025015310000</v>
      </c>
      <c r="B3629">
        <v>2012</v>
      </c>
      <c r="C3629">
        <v>5875</v>
      </c>
      <c r="D3629">
        <v>24832</v>
      </c>
      <c r="E3629">
        <v>14272</v>
      </c>
      <c r="F3629">
        <v>19597</v>
      </c>
    </row>
    <row r="3630" spans="1:6">
      <c r="A3630" s="105">
        <v>33025015370000</v>
      </c>
      <c r="B3630">
        <v>2012</v>
      </c>
      <c r="C3630">
        <v>14518</v>
      </c>
      <c r="D3630">
        <v>35095</v>
      </c>
      <c r="E3630">
        <v>45339</v>
      </c>
      <c r="F3630">
        <v>20242</v>
      </c>
    </row>
    <row r="3631" spans="1:6">
      <c r="A3631" s="105">
        <v>33025015400000</v>
      </c>
      <c r="B3631">
        <v>2012</v>
      </c>
      <c r="C3631">
        <v>33099</v>
      </c>
      <c r="D3631">
        <v>37690</v>
      </c>
      <c r="E3631">
        <v>26097</v>
      </c>
      <c r="F3631">
        <v>20737</v>
      </c>
    </row>
    <row r="3632" spans="1:6">
      <c r="A3632" s="105">
        <v>33025015410000</v>
      </c>
      <c r="B3632">
        <v>2012</v>
      </c>
      <c r="C3632">
        <v>40457</v>
      </c>
      <c r="D3632">
        <v>46771</v>
      </c>
      <c r="E3632">
        <v>33799</v>
      </c>
      <c r="F3632">
        <v>20184</v>
      </c>
    </row>
    <row r="3633" spans="1:6">
      <c r="A3633" s="105">
        <v>33025015420000</v>
      </c>
      <c r="B3633">
        <v>2012</v>
      </c>
      <c r="C3633">
        <v>27251</v>
      </c>
      <c r="D3633">
        <v>58239</v>
      </c>
      <c r="E3633">
        <v>32292</v>
      </c>
      <c r="F3633">
        <v>20700</v>
      </c>
    </row>
    <row r="3634" spans="1:6">
      <c r="A3634" s="105">
        <v>33025015430000</v>
      </c>
      <c r="B3634">
        <v>2012</v>
      </c>
      <c r="C3634">
        <v>28986</v>
      </c>
      <c r="D3634">
        <v>57383</v>
      </c>
      <c r="E3634">
        <v>31357</v>
      </c>
      <c r="F3634">
        <v>20250</v>
      </c>
    </row>
    <row r="3635" spans="1:6">
      <c r="A3635" s="105">
        <v>33025015440000</v>
      </c>
      <c r="B3635">
        <v>2012</v>
      </c>
      <c r="C3635">
        <v>24707</v>
      </c>
      <c r="D3635">
        <v>50086</v>
      </c>
      <c r="E3635">
        <v>39245</v>
      </c>
      <c r="F3635">
        <v>20735</v>
      </c>
    </row>
    <row r="3636" spans="1:6">
      <c r="A3636" s="105">
        <v>33025015450000</v>
      </c>
      <c r="B3636">
        <v>2012</v>
      </c>
      <c r="C3636">
        <v>26126</v>
      </c>
      <c r="D3636">
        <v>51609</v>
      </c>
      <c r="E3636">
        <v>44444</v>
      </c>
      <c r="F3636">
        <v>19953</v>
      </c>
    </row>
    <row r="3637" spans="1:6">
      <c r="A3637" s="105">
        <v>33025015460000</v>
      </c>
      <c r="B3637">
        <v>2012</v>
      </c>
      <c r="C3637">
        <v>2279</v>
      </c>
      <c r="D3637">
        <v>8068</v>
      </c>
      <c r="E3637">
        <v>20535</v>
      </c>
      <c r="F3637">
        <v>20290</v>
      </c>
    </row>
    <row r="3638" spans="1:6">
      <c r="A3638" s="105">
        <v>33025015520000</v>
      </c>
      <c r="B3638">
        <v>2012</v>
      </c>
      <c r="C3638">
        <v>23465</v>
      </c>
      <c r="D3638">
        <v>42102</v>
      </c>
      <c r="E3638">
        <v>62086</v>
      </c>
      <c r="F3638">
        <v>20638</v>
      </c>
    </row>
    <row r="3639" spans="1:6">
      <c r="A3639" s="105">
        <v>33025015530000</v>
      </c>
      <c r="B3639">
        <v>2012</v>
      </c>
      <c r="C3639">
        <v>19</v>
      </c>
      <c r="D3639">
        <v>50</v>
      </c>
      <c r="E3639">
        <v>2800</v>
      </c>
      <c r="F3639">
        <v>10168</v>
      </c>
    </row>
    <row r="3640" spans="1:6">
      <c r="A3640" s="105">
        <v>33025015540000</v>
      </c>
      <c r="B3640">
        <v>2012</v>
      </c>
      <c r="C3640">
        <v>28800</v>
      </c>
      <c r="D3640">
        <v>44798</v>
      </c>
      <c r="E3640">
        <v>9869</v>
      </c>
      <c r="F3640">
        <v>20864</v>
      </c>
    </row>
    <row r="3641" spans="1:6">
      <c r="A3641" s="105">
        <v>33025015550000</v>
      </c>
      <c r="B3641">
        <v>2012</v>
      </c>
      <c r="C3641">
        <v>23249</v>
      </c>
      <c r="D3641">
        <v>35892</v>
      </c>
      <c r="E3641">
        <v>13322</v>
      </c>
      <c r="F3641">
        <v>20023</v>
      </c>
    </row>
    <row r="3642" spans="1:6">
      <c r="A3642" s="105">
        <v>33025015560000</v>
      </c>
      <c r="B3642">
        <v>2012</v>
      </c>
      <c r="C3642">
        <v>18079</v>
      </c>
      <c r="D3642">
        <v>26551</v>
      </c>
      <c r="E3642">
        <v>8683</v>
      </c>
      <c r="F3642">
        <v>21047</v>
      </c>
    </row>
    <row r="3643" spans="1:6">
      <c r="A3643" s="105">
        <v>33025015570000</v>
      </c>
      <c r="B3643">
        <v>2012</v>
      </c>
      <c r="C3643">
        <v>10932</v>
      </c>
      <c r="D3643">
        <v>15637</v>
      </c>
      <c r="E3643">
        <v>10444</v>
      </c>
      <c r="F3643">
        <v>20513</v>
      </c>
    </row>
    <row r="3644" spans="1:6">
      <c r="A3644" s="105">
        <v>33025015590000</v>
      </c>
      <c r="B3644">
        <v>2012</v>
      </c>
      <c r="C3644">
        <v>18589</v>
      </c>
      <c r="D3644">
        <v>25838</v>
      </c>
      <c r="E3644">
        <v>22288</v>
      </c>
      <c r="F3644">
        <v>20160</v>
      </c>
    </row>
    <row r="3645" spans="1:6">
      <c r="A3645" s="105">
        <v>33025015610000</v>
      </c>
      <c r="B3645">
        <v>2012</v>
      </c>
      <c r="C3645">
        <v>47461</v>
      </c>
      <c r="D3645">
        <v>77430</v>
      </c>
      <c r="E3645">
        <v>28105</v>
      </c>
      <c r="F3645">
        <v>20366</v>
      </c>
    </row>
    <row r="3646" spans="1:6">
      <c r="A3646" s="105">
        <v>33025015620000</v>
      </c>
      <c r="B3646">
        <v>2012</v>
      </c>
      <c r="C3646">
        <v>18091</v>
      </c>
      <c r="D3646">
        <v>34184</v>
      </c>
      <c r="E3646">
        <v>22916</v>
      </c>
      <c r="F3646">
        <v>20100</v>
      </c>
    </row>
    <row r="3647" spans="1:6">
      <c r="A3647" s="105">
        <v>33025015630000</v>
      </c>
      <c r="B3647">
        <v>2012</v>
      </c>
      <c r="C3647">
        <v>15840</v>
      </c>
      <c r="D3647">
        <v>26443</v>
      </c>
      <c r="E3647">
        <v>19513</v>
      </c>
      <c r="F3647">
        <v>20031</v>
      </c>
    </row>
    <row r="3648" spans="1:6">
      <c r="A3648" s="105">
        <v>33025015640000</v>
      </c>
      <c r="B3648">
        <v>2012</v>
      </c>
      <c r="C3648">
        <v>25950</v>
      </c>
      <c r="D3648">
        <v>39909</v>
      </c>
      <c r="E3648">
        <v>75225</v>
      </c>
      <c r="F3648">
        <v>19911</v>
      </c>
    </row>
    <row r="3649" spans="1:6">
      <c r="A3649" s="105">
        <v>33025015650000</v>
      </c>
      <c r="B3649">
        <v>2012</v>
      </c>
      <c r="C3649">
        <v>4896</v>
      </c>
      <c r="D3649">
        <v>38060</v>
      </c>
      <c r="E3649">
        <v>37910</v>
      </c>
      <c r="F3649">
        <v>20229</v>
      </c>
    </row>
    <row r="3650" spans="1:6">
      <c r="A3650" s="105">
        <v>33025015660000</v>
      </c>
      <c r="B3650">
        <v>2012</v>
      </c>
      <c r="C3650">
        <v>7937</v>
      </c>
      <c r="D3650">
        <v>20213</v>
      </c>
      <c r="E3650">
        <v>32649</v>
      </c>
      <c r="F3650">
        <v>19780</v>
      </c>
    </row>
    <row r="3651" spans="1:6">
      <c r="A3651" s="105">
        <v>33025015670000</v>
      </c>
      <c r="B3651">
        <v>2012</v>
      </c>
      <c r="C3651">
        <v>10491</v>
      </c>
      <c r="D3651">
        <v>21207</v>
      </c>
      <c r="E3651">
        <v>37345</v>
      </c>
      <c r="F3651">
        <v>22822</v>
      </c>
    </row>
    <row r="3652" spans="1:6">
      <c r="A3652" s="105">
        <v>33025015680000</v>
      </c>
      <c r="B3652">
        <v>2012</v>
      </c>
      <c r="C3652">
        <v>9286</v>
      </c>
      <c r="D3652">
        <v>17028</v>
      </c>
      <c r="E3652">
        <v>40062</v>
      </c>
      <c r="F3652">
        <v>22430</v>
      </c>
    </row>
    <row r="3653" spans="1:6">
      <c r="A3653" s="105">
        <v>33025015690000</v>
      </c>
      <c r="B3653">
        <v>2012</v>
      </c>
      <c r="C3653">
        <v>4994</v>
      </c>
      <c r="D3653">
        <v>11830</v>
      </c>
      <c r="E3653">
        <v>16139</v>
      </c>
      <c r="F3653">
        <v>20788</v>
      </c>
    </row>
    <row r="3654" spans="1:6">
      <c r="A3654" s="105">
        <v>33025015700000</v>
      </c>
      <c r="B3654">
        <v>2012</v>
      </c>
      <c r="C3654">
        <v>125199</v>
      </c>
      <c r="D3654">
        <v>97757</v>
      </c>
      <c r="E3654">
        <v>18611</v>
      </c>
      <c r="F3654">
        <v>21800</v>
      </c>
    </row>
    <row r="3655" spans="1:6">
      <c r="A3655" s="105">
        <v>33025015710000</v>
      </c>
      <c r="B3655">
        <v>2012</v>
      </c>
      <c r="C3655">
        <v>7300</v>
      </c>
      <c r="D3655">
        <v>16708</v>
      </c>
      <c r="E3655">
        <v>29320</v>
      </c>
      <c r="F3655">
        <v>19904</v>
      </c>
    </row>
    <row r="3656" spans="1:6">
      <c r="A3656" s="105">
        <v>33025015720000</v>
      </c>
      <c r="B3656">
        <v>2012</v>
      </c>
      <c r="C3656">
        <v>5817</v>
      </c>
      <c r="D3656">
        <v>14972</v>
      </c>
      <c r="E3656">
        <v>21073</v>
      </c>
      <c r="F3656">
        <v>20245</v>
      </c>
    </row>
    <row r="3657" spans="1:6">
      <c r="A3657" s="105">
        <v>33025015730000</v>
      </c>
      <c r="B3657">
        <v>2012</v>
      </c>
      <c r="C3657">
        <v>16614</v>
      </c>
      <c r="D3657">
        <v>23600</v>
      </c>
      <c r="E3657">
        <v>32642</v>
      </c>
      <c r="F3657">
        <v>19835</v>
      </c>
    </row>
    <row r="3658" spans="1:6">
      <c r="A3658" s="105">
        <v>33025015740000</v>
      </c>
      <c r="B3658">
        <v>2012</v>
      </c>
      <c r="C3658">
        <v>15109</v>
      </c>
      <c r="D3658">
        <v>24106</v>
      </c>
      <c r="E3658">
        <v>48361</v>
      </c>
      <c r="F3658">
        <v>20120</v>
      </c>
    </row>
    <row r="3659" spans="1:6">
      <c r="A3659" s="105">
        <v>33025015750000</v>
      </c>
      <c r="B3659">
        <v>2012</v>
      </c>
      <c r="C3659">
        <v>8120</v>
      </c>
      <c r="D3659">
        <v>20821</v>
      </c>
      <c r="E3659">
        <v>37556</v>
      </c>
      <c r="F3659">
        <v>19949</v>
      </c>
    </row>
    <row r="3660" spans="1:6">
      <c r="A3660" s="105">
        <v>33025015780000</v>
      </c>
      <c r="B3660">
        <v>2012</v>
      </c>
      <c r="C3660">
        <v>8557</v>
      </c>
      <c r="D3660">
        <v>18353</v>
      </c>
      <c r="E3660">
        <v>15847</v>
      </c>
      <c r="F3660">
        <v>20388</v>
      </c>
    </row>
    <row r="3661" spans="1:6">
      <c r="A3661" s="105">
        <v>33025015790000</v>
      </c>
      <c r="B3661">
        <v>2012</v>
      </c>
      <c r="C3661">
        <v>103100</v>
      </c>
      <c r="D3661">
        <v>106882</v>
      </c>
      <c r="E3661">
        <v>9316</v>
      </c>
      <c r="F3661">
        <v>20950</v>
      </c>
    </row>
    <row r="3662" spans="1:6">
      <c r="A3662" s="105">
        <v>33025015820000</v>
      </c>
      <c r="B3662">
        <v>2012</v>
      </c>
      <c r="C3662">
        <v>19889</v>
      </c>
      <c r="D3662">
        <v>38355</v>
      </c>
      <c r="E3662">
        <v>18106</v>
      </c>
      <c r="F3662">
        <v>20943</v>
      </c>
    </row>
    <row r="3663" spans="1:6">
      <c r="A3663" s="105">
        <v>33025015840000</v>
      </c>
      <c r="B3663">
        <v>2012</v>
      </c>
      <c r="C3663">
        <v>5438</v>
      </c>
      <c r="D3663">
        <v>24984</v>
      </c>
      <c r="E3663">
        <v>50864</v>
      </c>
      <c r="F3663">
        <v>20740</v>
      </c>
    </row>
    <row r="3664" spans="1:6">
      <c r="A3664" s="105">
        <v>33025015860000</v>
      </c>
      <c r="B3664">
        <v>2012</v>
      </c>
      <c r="C3664">
        <v>50138</v>
      </c>
      <c r="D3664">
        <v>83563</v>
      </c>
      <c r="E3664">
        <v>46733</v>
      </c>
      <c r="F3664">
        <v>20159</v>
      </c>
    </row>
    <row r="3665" spans="1:6">
      <c r="A3665" s="105">
        <v>33025015880000</v>
      </c>
      <c r="B3665">
        <v>2012</v>
      </c>
      <c r="C3665">
        <v>34906</v>
      </c>
      <c r="D3665">
        <v>58179</v>
      </c>
      <c r="E3665">
        <v>41520</v>
      </c>
      <c r="F3665">
        <v>20793</v>
      </c>
    </row>
    <row r="3666" spans="1:6">
      <c r="A3666" s="105">
        <v>33025015890000</v>
      </c>
      <c r="B3666">
        <v>2012</v>
      </c>
      <c r="C3666">
        <v>17676</v>
      </c>
      <c r="D3666">
        <v>31307</v>
      </c>
      <c r="E3666">
        <v>32891</v>
      </c>
      <c r="F3666">
        <v>15477</v>
      </c>
    </row>
    <row r="3667" spans="1:6">
      <c r="A3667" s="105">
        <v>33025015900000</v>
      </c>
      <c r="B3667">
        <v>2012</v>
      </c>
      <c r="C3667">
        <v>48184</v>
      </c>
      <c r="D3667">
        <v>59735</v>
      </c>
      <c r="E3667">
        <v>10313</v>
      </c>
      <c r="F3667">
        <v>20282</v>
      </c>
    </row>
    <row r="3668" spans="1:6">
      <c r="A3668" s="105">
        <v>33025015910000</v>
      </c>
      <c r="B3668">
        <v>2012</v>
      </c>
      <c r="C3668">
        <v>25915</v>
      </c>
      <c r="D3668">
        <v>44670</v>
      </c>
      <c r="E3668">
        <v>35088</v>
      </c>
      <c r="F3668">
        <v>20981</v>
      </c>
    </row>
    <row r="3669" spans="1:6">
      <c r="A3669" s="105">
        <v>33025015920000</v>
      </c>
      <c r="B3669">
        <v>2012</v>
      </c>
      <c r="C3669">
        <v>18931</v>
      </c>
      <c r="D3669">
        <v>32408</v>
      </c>
      <c r="E3669">
        <v>22231</v>
      </c>
      <c r="F3669">
        <v>21132</v>
      </c>
    </row>
    <row r="3670" spans="1:6">
      <c r="A3670" s="105">
        <v>33025015930000</v>
      </c>
      <c r="B3670">
        <v>2012</v>
      </c>
      <c r="C3670">
        <v>24681</v>
      </c>
      <c r="D3670">
        <v>40672</v>
      </c>
      <c r="E3670">
        <v>29718</v>
      </c>
      <c r="F3670">
        <v>20497</v>
      </c>
    </row>
    <row r="3671" spans="1:6">
      <c r="A3671" s="105">
        <v>33025015950000</v>
      </c>
      <c r="B3671">
        <v>2012</v>
      </c>
      <c r="C3671">
        <v>0</v>
      </c>
      <c r="D3671">
        <v>0</v>
      </c>
      <c r="E3671">
        <v>0</v>
      </c>
      <c r="F3671" t="s">
        <v>3320</v>
      </c>
    </row>
    <row r="3672" spans="1:6">
      <c r="A3672" s="105">
        <v>33025015960000</v>
      </c>
      <c r="B3672">
        <v>2012</v>
      </c>
      <c r="C3672">
        <v>38521</v>
      </c>
      <c r="D3672">
        <v>38326</v>
      </c>
      <c r="E3672">
        <v>17544</v>
      </c>
      <c r="F3672">
        <v>21344</v>
      </c>
    </row>
    <row r="3673" spans="1:6">
      <c r="A3673" s="105">
        <v>33025015970000</v>
      </c>
      <c r="B3673">
        <v>2012</v>
      </c>
      <c r="C3673">
        <v>28080</v>
      </c>
      <c r="D3673">
        <v>74059</v>
      </c>
      <c r="E3673">
        <v>48015</v>
      </c>
      <c r="F3673">
        <v>20699</v>
      </c>
    </row>
    <row r="3674" spans="1:6">
      <c r="A3674" s="105">
        <v>33025015980000</v>
      </c>
      <c r="B3674">
        <v>2012</v>
      </c>
      <c r="C3674">
        <v>34062</v>
      </c>
      <c r="D3674">
        <v>86694</v>
      </c>
      <c r="E3674">
        <v>26421</v>
      </c>
      <c r="F3674">
        <v>20430</v>
      </c>
    </row>
    <row r="3675" spans="1:6">
      <c r="A3675" s="105">
        <v>33025015990000</v>
      </c>
      <c r="B3675">
        <v>2012</v>
      </c>
      <c r="C3675">
        <v>17247</v>
      </c>
      <c r="D3675">
        <v>54022</v>
      </c>
      <c r="E3675">
        <v>31403</v>
      </c>
      <c r="F3675">
        <v>20776</v>
      </c>
    </row>
    <row r="3676" spans="1:6">
      <c r="A3676" s="105">
        <v>33025016000000</v>
      </c>
      <c r="B3676">
        <v>2012</v>
      </c>
      <c r="C3676">
        <v>44565</v>
      </c>
      <c r="D3676">
        <v>34279</v>
      </c>
      <c r="E3676">
        <v>38003</v>
      </c>
      <c r="F3676">
        <v>20176</v>
      </c>
    </row>
    <row r="3677" spans="1:6">
      <c r="A3677" s="105">
        <v>33025016010000</v>
      </c>
      <c r="B3677">
        <v>2012</v>
      </c>
      <c r="C3677">
        <v>44054</v>
      </c>
      <c r="D3677">
        <v>30856</v>
      </c>
      <c r="E3677">
        <v>28352</v>
      </c>
      <c r="F3677">
        <v>20198</v>
      </c>
    </row>
    <row r="3678" spans="1:6">
      <c r="A3678" s="105">
        <v>33025016050000</v>
      </c>
      <c r="B3678">
        <v>2012</v>
      </c>
      <c r="C3678">
        <v>14886</v>
      </c>
      <c r="D3678">
        <v>27171</v>
      </c>
      <c r="E3678">
        <v>34610</v>
      </c>
      <c r="F3678">
        <v>20729</v>
      </c>
    </row>
    <row r="3679" spans="1:6">
      <c r="A3679" s="105">
        <v>33025016070000</v>
      </c>
      <c r="B3679">
        <v>2012</v>
      </c>
      <c r="C3679">
        <v>34852</v>
      </c>
      <c r="D3679">
        <v>53967</v>
      </c>
      <c r="E3679">
        <v>20399</v>
      </c>
      <c r="F3679">
        <v>20661</v>
      </c>
    </row>
    <row r="3680" spans="1:6">
      <c r="A3680" s="105">
        <v>33025016080000</v>
      </c>
      <c r="B3680">
        <v>2012</v>
      </c>
      <c r="C3680">
        <v>15611</v>
      </c>
      <c r="D3680">
        <v>21841</v>
      </c>
      <c r="E3680">
        <v>12157</v>
      </c>
      <c r="F3680">
        <v>20492</v>
      </c>
    </row>
    <row r="3681" spans="1:6">
      <c r="A3681" s="105">
        <v>33025016090000</v>
      </c>
      <c r="B3681">
        <v>2012</v>
      </c>
      <c r="C3681">
        <v>49019</v>
      </c>
      <c r="D3681">
        <v>64334</v>
      </c>
      <c r="E3681">
        <v>19107</v>
      </c>
      <c r="F3681">
        <v>20691</v>
      </c>
    </row>
    <row r="3682" spans="1:6">
      <c r="A3682" s="105">
        <v>33025016100000</v>
      </c>
      <c r="B3682">
        <v>2012</v>
      </c>
      <c r="C3682">
        <v>5321</v>
      </c>
      <c r="D3682">
        <v>6215</v>
      </c>
      <c r="E3682">
        <v>1144</v>
      </c>
      <c r="F3682">
        <v>20516</v>
      </c>
    </row>
    <row r="3683" spans="1:6">
      <c r="A3683" s="105">
        <v>33025016110000</v>
      </c>
      <c r="B3683">
        <v>2012</v>
      </c>
      <c r="C3683">
        <v>6621</v>
      </c>
      <c r="D3683">
        <v>16476</v>
      </c>
      <c r="E3683">
        <v>38135</v>
      </c>
      <c r="F3683">
        <v>20276</v>
      </c>
    </row>
    <row r="3684" spans="1:6">
      <c r="A3684" s="105">
        <v>33025016120000</v>
      </c>
      <c r="B3684">
        <v>2012</v>
      </c>
      <c r="C3684">
        <v>13017</v>
      </c>
      <c r="D3684">
        <v>29035</v>
      </c>
      <c r="E3684">
        <v>34997</v>
      </c>
      <c r="F3684">
        <v>19911</v>
      </c>
    </row>
    <row r="3685" spans="1:6">
      <c r="A3685" s="105">
        <v>33025016130000</v>
      </c>
      <c r="B3685">
        <v>2012</v>
      </c>
      <c r="C3685">
        <v>7404</v>
      </c>
      <c r="D3685">
        <v>22674</v>
      </c>
      <c r="E3685">
        <v>67149</v>
      </c>
      <c r="F3685">
        <v>20050</v>
      </c>
    </row>
    <row r="3686" spans="1:6">
      <c r="A3686" s="105">
        <v>33025016140000</v>
      </c>
      <c r="B3686">
        <v>2012</v>
      </c>
      <c r="C3686">
        <v>13087</v>
      </c>
      <c r="D3686">
        <v>42889</v>
      </c>
      <c r="E3686">
        <v>67671</v>
      </c>
      <c r="F3686">
        <v>20664</v>
      </c>
    </row>
    <row r="3687" spans="1:6">
      <c r="A3687" s="105">
        <v>33025016150000</v>
      </c>
      <c r="B3687">
        <v>2012</v>
      </c>
      <c r="C3687">
        <v>29298</v>
      </c>
      <c r="D3687">
        <v>26736</v>
      </c>
      <c r="E3687">
        <v>20680</v>
      </c>
      <c r="F3687">
        <v>14985</v>
      </c>
    </row>
    <row r="3688" spans="1:6">
      <c r="A3688" s="105">
        <v>33025016160000</v>
      </c>
      <c r="B3688">
        <v>2012</v>
      </c>
      <c r="C3688">
        <v>20958</v>
      </c>
      <c r="D3688">
        <v>25831</v>
      </c>
      <c r="E3688">
        <v>21186</v>
      </c>
      <c r="F3688">
        <v>16130</v>
      </c>
    </row>
    <row r="3689" spans="1:6">
      <c r="A3689" s="105">
        <v>33025016170000</v>
      </c>
      <c r="B3689">
        <v>2012</v>
      </c>
      <c r="C3689">
        <v>27575</v>
      </c>
      <c r="D3689">
        <v>34226</v>
      </c>
      <c r="E3689">
        <v>18304</v>
      </c>
      <c r="F3689">
        <v>15146</v>
      </c>
    </row>
    <row r="3690" spans="1:6">
      <c r="A3690" s="105">
        <v>33025016180000</v>
      </c>
      <c r="B3690">
        <v>2012</v>
      </c>
      <c r="C3690">
        <v>0</v>
      </c>
      <c r="D3690">
        <v>717</v>
      </c>
      <c r="E3690">
        <v>0</v>
      </c>
      <c r="F3690">
        <v>21147</v>
      </c>
    </row>
    <row r="3691" spans="1:6">
      <c r="A3691" s="105">
        <v>33025016190000</v>
      </c>
      <c r="B3691">
        <v>2012</v>
      </c>
      <c r="C3691">
        <v>0</v>
      </c>
      <c r="D3691">
        <v>775</v>
      </c>
      <c r="E3691">
        <v>0</v>
      </c>
      <c r="F3691">
        <v>21820</v>
      </c>
    </row>
    <row r="3692" spans="1:6">
      <c r="A3692" s="105">
        <v>33025016200000</v>
      </c>
      <c r="B3692">
        <v>2012</v>
      </c>
      <c r="C3692">
        <v>0</v>
      </c>
      <c r="D3692">
        <v>1050</v>
      </c>
      <c r="E3692">
        <v>0</v>
      </c>
      <c r="F3692">
        <v>20922</v>
      </c>
    </row>
    <row r="3693" spans="1:6">
      <c r="A3693" s="105">
        <v>33025016210000</v>
      </c>
      <c r="B3693">
        <v>2012</v>
      </c>
      <c r="C3693">
        <v>0</v>
      </c>
      <c r="D3693">
        <v>813</v>
      </c>
      <c r="E3693">
        <v>0</v>
      </c>
      <c r="F3693">
        <v>21950</v>
      </c>
    </row>
    <row r="3694" spans="1:6">
      <c r="A3694" s="105">
        <v>33025016240000</v>
      </c>
      <c r="B3694">
        <v>2012</v>
      </c>
      <c r="C3694">
        <v>28000</v>
      </c>
      <c r="D3694">
        <v>53300</v>
      </c>
      <c r="E3694">
        <v>60228</v>
      </c>
      <c r="F3694">
        <v>20800</v>
      </c>
    </row>
    <row r="3695" spans="1:6">
      <c r="A3695" s="105">
        <v>33025016260000</v>
      </c>
      <c r="B3695">
        <v>2012</v>
      </c>
      <c r="C3695">
        <v>4994</v>
      </c>
      <c r="D3695">
        <v>12829</v>
      </c>
      <c r="E3695">
        <v>22067</v>
      </c>
      <c r="F3695">
        <v>20169</v>
      </c>
    </row>
    <row r="3696" spans="1:6">
      <c r="A3696" s="105">
        <v>33025016270000</v>
      </c>
      <c r="B3696">
        <v>2012</v>
      </c>
      <c r="C3696">
        <v>4690</v>
      </c>
      <c r="D3696">
        <v>18125</v>
      </c>
      <c r="E3696">
        <v>12191</v>
      </c>
      <c r="F3696">
        <v>20597</v>
      </c>
    </row>
    <row r="3697" spans="1:6">
      <c r="A3697" s="105">
        <v>33025016320000</v>
      </c>
      <c r="B3697">
        <v>2012</v>
      </c>
      <c r="C3697">
        <v>1</v>
      </c>
      <c r="D3697">
        <v>321</v>
      </c>
      <c r="E3697">
        <v>135</v>
      </c>
      <c r="F3697">
        <v>20044</v>
      </c>
    </row>
    <row r="3698" spans="1:6">
      <c r="A3698" s="105">
        <v>33025016330000</v>
      </c>
      <c r="B3698">
        <v>2012</v>
      </c>
      <c r="C3698">
        <v>13251</v>
      </c>
      <c r="D3698">
        <v>9228</v>
      </c>
      <c r="E3698">
        <v>10086</v>
      </c>
      <c r="F3698">
        <v>19955</v>
      </c>
    </row>
    <row r="3699" spans="1:6">
      <c r="A3699" s="105">
        <v>33025016340000</v>
      </c>
      <c r="B3699">
        <v>2012</v>
      </c>
      <c r="C3699">
        <v>8135</v>
      </c>
      <c r="D3699">
        <v>14363</v>
      </c>
      <c r="E3699">
        <v>36234</v>
      </c>
      <c r="F3699">
        <v>19280</v>
      </c>
    </row>
    <row r="3700" spans="1:6">
      <c r="A3700" s="105">
        <v>33025016350000</v>
      </c>
      <c r="B3700">
        <v>2012</v>
      </c>
      <c r="C3700">
        <v>21799</v>
      </c>
      <c r="D3700">
        <v>33878</v>
      </c>
      <c r="E3700">
        <v>60224</v>
      </c>
      <c r="F3700">
        <v>19170</v>
      </c>
    </row>
    <row r="3701" spans="1:6">
      <c r="A3701" s="105">
        <v>33025016360000</v>
      </c>
      <c r="B3701">
        <v>2012</v>
      </c>
      <c r="C3701">
        <v>14789</v>
      </c>
      <c r="D3701">
        <v>25840</v>
      </c>
      <c r="E3701">
        <v>58672</v>
      </c>
      <c r="F3701">
        <v>19375</v>
      </c>
    </row>
    <row r="3702" spans="1:6">
      <c r="A3702" s="105">
        <v>33025016390000</v>
      </c>
      <c r="B3702">
        <v>2012</v>
      </c>
      <c r="C3702">
        <v>16466</v>
      </c>
      <c r="D3702">
        <v>37716</v>
      </c>
      <c r="E3702">
        <v>32213</v>
      </c>
      <c r="F3702">
        <v>20450</v>
      </c>
    </row>
    <row r="3703" spans="1:6">
      <c r="A3703" s="105">
        <v>33025016400000</v>
      </c>
      <c r="B3703">
        <v>2012</v>
      </c>
      <c r="C3703">
        <v>33327</v>
      </c>
      <c r="D3703">
        <v>44278</v>
      </c>
      <c r="E3703">
        <v>25913</v>
      </c>
      <c r="F3703">
        <v>20789</v>
      </c>
    </row>
    <row r="3704" spans="1:6">
      <c r="A3704" s="105">
        <v>33025016410000</v>
      </c>
      <c r="B3704">
        <v>2012</v>
      </c>
      <c r="C3704">
        <v>37059</v>
      </c>
      <c r="D3704">
        <v>51683</v>
      </c>
      <c r="E3704">
        <v>30373</v>
      </c>
      <c r="F3704">
        <v>21283</v>
      </c>
    </row>
    <row r="3705" spans="1:6">
      <c r="A3705" s="105">
        <v>33025016460000</v>
      </c>
      <c r="B3705">
        <v>2012</v>
      </c>
      <c r="C3705">
        <v>5872</v>
      </c>
      <c r="D3705">
        <v>14409</v>
      </c>
      <c r="E3705">
        <v>12905</v>
      </c>
      <c r="F3705">
        <v>19455</v>
      </c>
    </row>
    <row r="3706" spans="1:6">
      <c r="A3706" s="105">
        <v>33025016530000</v>
      </c>
      <c r="B3706">
        <v>2012</v>
      </c>
      <c r="C3706">
        <v>1772</v>
      </c>
      <c r="D3706">
        <v>6103</v>
      </c>
      <c r="E3706">
        <v>4111</v>
      </c>
      <c r="F3706">
        <v>20215</v>
      </c>
    </row>
    <row r="3707" spans="1:6">
      <c r="A3707" s="105">
        <v>33025016550000</v>
      </c>
      <c r="B3707">
        <v>2012</v>
      </c>
      <c r="C3707">
        <v>8735</v>
      </c>
      <c r="D3707">
        <v>21750</v>
      </c>
      <c r="E3707">
        <v>14493</v>
      </c>
      <c r="F3707">
        <v>20318</v>
      </c>
    </row>
    <row r="3708" spans="1:6">
      <c r="A3708" s="105">
        <v>33025016560000</v>
      </c>
      <c r="B3708">
        <v>2012</v>
      </c>
      <c r="C3708">
        <v>4887</v>
      </c>
      <c r="D3708">
        <v>18291</v>
      </c>
      <c r="E3708">
        <v>28888</v>
      </c>
      <c r="F3708">
        <v>20160</v>
      </c>
    </row>
    <row r="3709" spans="1:6">
      <c r="A3709" s="105">
        <v>33025016570000</v>
      </c>
      <c r="B3709">
        <v>2012</v>
      </c>
      <c r="C3709">
        <v>21082</v>
      </c>
      <c r="D3709">
        <v>25726</v>
      </c>
      <c r="E3709">
        <v>38443</v>
      </c>
      <c r="F3709">
        <v>19663</v>
      </c>
    </row>
    <row r="3710" spans="1:6">
      <c r="A3710" s="105">
        <v>33025016580000</v>
      </c>
      <c r="B3710">
        <v>2012</v>
      </c>
      <c r="C3710">
        <v>16577</v>
      </c>
      <c r="D3710">
        <v>19397</v>
      </c>
      <c r="E3710">
        <v>27448</v>
      </c>
      <c r="F3710">
        <v>19469</v>
      </c>
    </row>
    <row r="3711" spans="1:6">
      <c r="A3711" s="105">
        <v>33025016590000</v>
      </c>
      <c r="B3711">
        <v>2012</v>
      </c>
      <c r="C3711">
        <v>21155</v>
      </c>
      <c r="D3711">
        <v>24821</v>
      </c>
      <c r="E3711">
        <v>33712</v>
      </c>
      <c r="F3711">
        <v>19042</v>
      </c>
    </row>
    <row r="3712" spans="1:6">
      <c r="A3712" s="105">
        <v>33025016640000</v>
      </c>
      <c r="B3712">
        <v>2012</v>
      </c>
      <c r="C3712">
        <v>17391</v>
      </c>
      <c r="D3712">
        <v>34199</v>
      </c>
      <c r="E3712">
        <v>24541</v>
      </c>
      <c r="F3712">
        <v>20025</v>
      </c>
    </row>
    <row r="3713" spans="1:6">
      <c r="A3713" s="105">
        <v>33025016650000</v>
      </c>
      <c r="B3713">
        <v>2012</v>
      </c>
      <c r="C3713">
        <v>28640</v>
      </c>
      <c r="D3713">
        <v>50107</v>
      </c>
      <c r="E3713">
        <v>16808</v>
      </c>
      <c r="F3713">
        <v>20608</v>
      </c>
    </row>
    <row r="3714" spans="1:6">
      <c r="A3714" s="105">
        <v>33025016740000</v>
      </c>
      <c r="B3714">
        <v>2012</v>
      </c>
      <c r="C3714">
        <v>35679</v>
      </c>
      <c r="D3714">
        <v>59465</v>
      </c>
      <c r="E3714">
        <v>30510</v>
      </c>
      <c r="F3714">
        <v>21354</v>
      </c>
    </row>
    <row r="3715" spans="1:6">
      <c r="A3715" s="105">
        <v>33025016790000</v>
      </c>
      <c r="B3715">
        <v>2012</v>
      </c>
      <c r="C3715">
        <v>17498</v>
      </c>
      <c r="D3715">
        <v>29162</v>
      </c>
      <c r="E3715">
        <v>25521</v>
      </c>
      <c r="F3715">
        <v>21023</v>
      </c>
    </row>
    <row r="3716" spans="1:6">
      <c r="A3716" s="105">
        <v>33025016800000</v>
      </c>
      <c r="B3716">
        <v>2012</v>
      </c>
      <c r="C3716">
        <v>81652</v>
      </c>
      <c r="D3716">
        <v>82510</v>
      </c>
      <c r="E3716">
        <v>29382</v>
      </c>
      <c r="F3716">
        <v>20873</v>
      </c>
    </row>
    <row r="3717" spans="1:6">
      <c r="A3717" s="105">
        <v>33025016810000</v>
      </c>
      <c r="B3717">
        <v>2012</v>
      </c>
      <c r="C3717">
        <v>10147</v>
      </c>
      <c r="D3717">
        <v>18472</v>
      </c>
      <c r="E3717">
        <v>8115</v>
      </c>
      <c r="F3717">
        <v>20490</v>
      </c>
    </row>
    <row r="3718" spans="1:6">
      <c r="A3718" s="105">
        <v>33025016820000</v>
      </c>
      <c r="B3718">
        <v>2012</v>
      </c>
      <c r="C3718">
        <v>15105</v>
      </c>
      <c r="D3718">
        <v>25347</v>
      </c>
      <c r="E3718">
        <v>11702</v>
      </c>
      <c r="F3718">
        <v>21461</v>
      </c>
    </row>
    <row r="3719" spans="1:6">
      <c r="A3719" s="105">
        <v>33025016900000</v>
      </c>
      <c r="B3719">
        <v>2012</v>
      </c>
      <c r="C3719">
        <v>46690</v>
      </c>
      <c r="D3719">
        <v>3028</v>
      </c>
      <c r="E3719">
        <v>0</v>
      </c>
      <c r="F3719">
        <v>20874</v>
      </c>
    </row>
    <row r="3720" spans="1:6">
      <c r="A3720" s="105">
        <v>33025016910000</v>
      </c>
      <c r="B3720">
        <v>2012</v>
      </c>
      <c r="C3720">
        <v>28388</v>
      </c>
      <c r="D3720">
        <v>4889</v>
      </c>
      <c r="E3720">
        <v>0</v>
      </c>
      <c r="F3720">
        <v>20765</v>
      </c>
    </row>
    <row r="3721" spans="1:6">
      <c r="A3721" s="105">
        <v>33025016920000</v>
      </c>
      <c r="B3721">
        <v>2012</v>
      </c>
      <c r="C3721">
        <v>19529</v>
      </c>
      <c r="D3721">
        <v>72036</v>
      </c>
      <c r="E3721">
        <v>41971</v>
      </c>
      <c r="F3721">
        <v>19665</v>
      </c>
    </row>
    <row r="3722" spans="1:6">
      <c r="A3722" s="105">
        <v>33025016940000</v>
      </c>
      <c r="B3722">
        <v>2012</v>
      </c>
      <c r="C3722">
        <v>29640</v>
      </c>
      <c r="D3722">
        <v>37844</v>
      </c>
      <c r="E3722">
        <v>29361</v>
      </c>
      <c r="F3722">
        <v>15910</v>
      </c>
    </row>
    <row r="3723" spans="1:6">
      <c r="A3723" s="105">
        <v>33025016990000</v>
      </c>
      <c r="B3723">
        <v>2012</v>
      </c>
      <c r="C3723">
        <v>13406</v>
      </c>
      <c r="D3723">
        <v>23782</v>
      </c>
      <c r="E3723">
        <v>7230</v>
      </c>
      <c r="F3723">
        <v>20647</v>
      </c>
    </row>
    <row r="3724" spans="1:6">
      <c r="A3724" s="105">
        <v>33025017010000</v>
      </c>
      <c r="B3724">
        <v>2012</v>
      </c>
      <c r="C3724">
        <v>2934</v>
      </c>
      <c r="D3724">
        <v>9000</v>
      </c>
      <c r="E3724">
        <v>29901</v>
      </c>
      <c r="F3724">
        <v>19733</v>
      </c>
    </row>
    <row r="3725" spans="1:6">
      <c r="A3725" s="105">
        <v>33025017150000</v>
      </c>
      <c r="B3725">
        <v>2012</v>
      </c>
      <c r="C3725">
        <v>30575</v>
      </c>
      <c r="D3725">
        <v>26902</v>
      </c>
      <c r="E3725">
        <v>9164</v>
      </c>
      <c r="F3725">
        <v>20415</v>
      </c>
    </row>
    <row r="3726" spans="1:6">
      <c r="A3726" s="105">
        <v>33025017160000</v>
      </c>
      <c r="B3726">
        <v>2012</v>
      </c>
      <c r="C3726">
        <v>24916</v>
      </c>
      <c r="D3726">
        <v>19332</v>
      </c>
      <c r="E3726">
        <v>10179</v>
      </c>
      <c r="F3726">
        <v>20396</v>
      </c>
    </row>
    <row r="3727" spans="1:6">
      <c r="A3727" s="105">
        <v>33025017200000</v>
      </c>
      <c r="B3727">
        <v>2012</v>
      </c>
      <c r="C3727">
        <v>49547</v>
      </c>
      <c r="D3727">
        <v>50856</v>
      </c>
      <c r="E3727">
        <v>16308</v>
      </c>
      <c r="F3727">
        <v>16281</v>
      </c>
    </row>
    <row r="3728" spans="1:6">
      <c r="A3728" s="105">
        <v>33025017320000</v>
      </c>
      <c r="B3728">
        <v>2012</v>
      </c>
      <c r="C3728">
        <v>3227</v>
      </c>
      <c r="D3728">
        <v>5694</v>
      </c>
      <c r="E3728">
        <v>5482</v>
      </c>
      <c r="F3728">
        <v>19802</v>
      </c>
    </row>
    <row r="3729" spans="1:6">
      <c r="A3729" s="105">
        <v>33025017340000</v>
      </c>
      <c r="B3729">
        <v>2012</v>
      </c>
      <c r="C3729">
        <v>7802</v>
      </c>
      <c r="D3729">
        <v>13778</v>
      </c>
      <c r="E3729">
        <v>26312</v>
      </c>
      <c r="F3729">
        <v>19640</v>
      </c>
    </row>
    <row r="3730" spans="1:6">
      <c r="A3730" s="105">
        <v>33025017390000</v>
      </c>
      <c r="B3730">
        <v>2012</v>
      </c>
      <c r="C3730">
        <v>56536</v>
      </c>
      <c r="D3730">
        <v>69436</v>
      </c>
      <c r="E3730">
        <v>28315</v>
      </c>
      <c r="F3730">
        <v>20888</v>
      </c>
    </row>
    <row r="3731" spans="1:6">
      <c r="A3731" s="105">
        <v>33025017420000</v>
      </c>
      <c r="B3731">
        <v>2012</v>
      </c>
      <c r="C3731">
        <v>34396</v>
      </c>
      <c r="D3731">
        <v>26466</v>
      </c>
      <c r="E3731">
        <v>12403</v>
      </c>
      <c r="F3731">
        <v>16154</v>
      </c>
    </row>
    <row r="3732" spans="1:6">
      <c r="A3732" s="105">
        <v>33025017480000</v>
      </c>
      <c r="B3732">
        <v>2012</v>
      </c>
      <c r="C3732">
        <v>0</v>
      </c>
      <c r="D3732">
        <v>0</v>
      </c>
      <c r="E3732">
        <v>0</v>
      </c>
      <c r="F3732">
        <v>20906</v>
      </c>
    </row>
    <row r="3733" spans="1:6">
      <c r="A3733" s="105">
        <v>33025017490000</v>
      </c>
      <c r="B3733">
        <v>2012</v>
      </c>
      <c r="C3733">
        <v>12340</v>
      </c>
      <c r="D3733">
        <v>15856</v>
      </c>
      <c r="E3733">
        <v>21122</v>
      </c>
      <c r="F3733">
        <v>20497</v>
      </c>
    </row>
    <row r="3734" spans="1:6">
      <c r="A3734" s="105">
        <v>33025017600000</v>
      </c>
      <c r="B3734">
        <v>2012</v>
      </c>
      <c r="C3734">
        <v>5430</v>
      </c>
      <c r="D3734">
        <v>17495</v>
      </c>
      <c r="E3734">
        <v>7046</v>
      </c>
      <c r="F3734">
        <v>20525</v>
      </c>
    </row>
    <row r="3735" spans="1:6">
      <c r="A3735" s="105">
        <v>33025017610000</v>
      </c>
      <c r="B3735">
        <v>2012</v>
      </c>
      <c r="C3735">
        <v>11661</v>
      </c>
      <c r="D3735">
        <v>20289</v>
      </c>
      <c r="E3735">
        <v>6194</v>
      </c>
      <c r="F3735">
        <v>20941</v>
      </c>
    </row>
    <row r="3736" spans="1:6">
      <c r="A3736" s="105">
        <v>33025017710000</v>
      </c>
      <c r="B3736">
        <v>2012</v>
      </c>
      <c r="C3736">
        <v>4995</v>
      </c>
      <c r="D3736">
        <v>10205</v>
      </c>
      <c r="E3736">
        <v>12197</v>
      </c>
      <c r="F3736">
        <v>20177</v>
      </c>
    </row>
    <row r="3737" spans="1:6">
      <c r="A3737" s="105">
        <v>33025017730000</v>
      </c>
      <c r="B3737">
        <v>2012</v>
      </c>
      <c r="C3737">
        <v>34635</v>
      </c>
      <c r="D3737">
        <v>36835</v>
      </c>
      <c r="E3737">
        <v>8831</v>
      </c>
      <c r="F3737">
        <v>22088</v>
      </c>
    </row>
    <row r="3738" spans="1:6">
      <c r="A3738" s="105">
        <v>33025017750000</v>
      </c>
      <c r="B3738">
        <v>2012</v>
      </c>
      <c r="C3738">
        <v>21293</v>
      </c>
      <c r="D3738">
        <v>35487</v>
      </c>
      <c r="E3738">
        <v>28967</v>
      </c>
      <c r="F3738">
        <v>20464</v>
      </c>
    </row>
    <row r="3739" spans="1:6">
      <c r="A3739" s="105">
        <v>33025017760000</v>
      </c>
      <c r="B3739">
        <v>2012</v>
      </c>
      <c r="C3739">
        <v>20978</v>
      </c>
      <c r="D3739">
        <v>31663</v>
      </c>
      <c r="E3739">
        <v>29800</v>
      </c>
      <c r="F3739">
        <v>20481</v>
      </c>
    </row>
    <row r="3740" spans="1:6">
      <c r="A3740" s="105">
        <v>33025017770000</v>
      </c>
      <c r="B3740">
        <v>2012</v>
      </c>
      <c r="C3740">
        <v>0</v>
      </c>
      <c r="D3740">
        <v>0</v>
      </c>
      <c r="E3740">
        <v>0</v>
      </c>
      <c r="F3740">
        <v>14934</v>
      </c>
    </row>
    <row r="3741" spans="1:6">
      <c r="A3741" s="105">
        <v>33025017790000</v>
      </c>
      <c r="B3741">
        <v>2012</v>
      </c>
      <c r="C3741">
        <v>23832</v>
      </c>
      <c r="D3741">
        <v>31394</v>
      </c>
      <c r="E3741">
        <v>19017</v>
      </c>
      <c r="F3741">
        <v>20948</v>
      </c>
    </row>
    <row r="3742" spans="1:6">
      <c r="A3742" s="105">
        <v>33025017800000</v>
      </c>
      <c r="B3742">
        <v>2012</v>
      </c>
      <c r="C3742">
        <v>23702</v>
      </c>
      <c r="D3742">
        <v>32070</v>
      </c>
      <c r="E3742">
        <v>18717</v>
      </c>
      <c r="F3742">
        <v>21098</v>
      </c>
    </row>
    <row r="3743" spans="1:6">
      <c r="A3743" s="105">
        <v>33025017860000</v>
      </c>
      <c r="B3743">
        <v>2012</v>
      </c>
      <c r="C3743">
        <v>262</v>
      </c>
      <c r="D3743">
        <v>1920</v>
      </c>
      <c r="E3743">
        <v>1902</v>
      </c>
      <c r="F3743">
        <v>19387</v>
      </c>
    </row>
    <row r="3744" spans="1:6">
      <c r="A3744" s="105">
        <v>33025017870000</v>
      </c>
      <c r="B3744">
        <v>2012</v>
      </c>
      <c r="C3744">
        <v>2722</v>
      </c>
      <c r="D3744">
        <v>11739</v>
      </c>
      <c r="E3744">
        <v>29300</v>
      </c>
      <c r="F3744">
        <v>19548</v>
      </c>
    </row>
    <row r="3745" spans="1:6">
      <c r="A3745" s="105">
        <v>33025017900000</v>
      </c>
      <c r="B3745">
        <v>2012</v>
      </c>
      <c r="C3745">
        <v>0</v>
      </c>
      <c r="D3745">
        <v>0</v>
      </c>
      <c r="E3745">
        <v>0</v>
      </c>
      <c r="F3745">
        <v>21094</v>
      </c>
    </row>
    <row r="3746" spans="1:6">
      <c r="A3746" s="105">
        <v>33025017910000</v>
      </c>
      <c r="B3746">
        <v>2012</v>
      </c>
      <c r="C3746">
        <v>0</v>
      </c>
      <c r="D3746">
        <v>0</v>
      </c>
      <c r="E3746">
        <v>0</v>
      </c>
      <c r="F3746">
        <v>20882</v>
      </c>
    </row>
    <row r="3747" spans="1:6">
      <c r="A3747" s="105">
        <v>33025018000000</v>
      </c>
      <c r="B3747">
        <v>2012</v>
      </c>
      <c r="C3747">
        <v>0</v>
      </c>
      <c r="D3747">
        <v>0</v>
      </c>
      <c r="E3747">
        <v>2314</v>
      </c>
      <c r="F3747">
        <v>20802</v>
      </c>
    </row>
    <row r="3748" spans="1:6">
      <c r="A3748" s="105">
        <v>33025018190000</v>
      </c>
      <c r="B3748">
        <v>2012</v>
      </c>
      <c r="C3748">
        <v>7364</v>
      </c>
      <c r="D3748">
        <v>11961</v>
      </c>
      <c r="E3748">
        <v>5628</v>
      </c>
      <c r="F3748">
        <v>21113</v>
      </c>
    </row>
    <row r="3749" spans="1:6">
      <c r="A3749" s="105">
        <v>33025018260000</v>
      </c>
      <c r="B3749">
        <v>2012</v>
      </c>
      <c r="C3749">
        <v>13896</v>
      </c>
      <c r="D3749">
        <v>13527</v>
      </c>
      <c r="E3749">
        <v>13948</v>
      </c>
      <c r="F3749">
        <v>21450</v>
      </c>
    </row>
    <row r="3750" spans="1:6">
      <c r="A3750" s="105">
        <v>33025018300000</v>
      </c>
      <c r="B3750">
        <v>2012</v>
      </c>
      <c r="C3750">
        <v>0</v>
      </c>
      <c r="D3750">
        <v>0</v>
      </c>
      <c r="E3750">
        <v>0</v>
      </c>
      <c r="F3750">
        <v>20660</v>
      </c>
    </row>
    <row r="3751" spans="1:6">
      <c r="A3751" s="105">
        <v>33025018310000</v>
      </c>
      <c r="B3751">
        <v>2012</v>
      </c>
      <c r="C3751">
        <v>0</v>
      </c>
      <c r="D3751">
        <v>0</v>
      </c>
      <c r="E3751">
        <v>0</v>
      </c>
      <c r="F3751">
        <v>20710</v>
      </c>
    </row>
    <row r="3752" spans="1:6">
      <c r="A3752" s="105">
        <v>33025018550000</v>
      </c>
      <c r="B3752">
        <v>2012</v>
      </c>
      <c r="C3752">
        <v>20153</v>
      </c>
      <c r="D3752">
        <v>25593</v>
      </c>
      <c r="E3752">
        <v>6617</v>
      </c>
      <c r="F3752">
        <v>20624</v>
      </c>
    </row>
    <row r="3753" spans="1:6">
      <c r="A3753" s="105">
        <v>33025018580000</v>
      </c>
      <c r="B3753">
        <v>2012</v>
      </c>
      <c r="C3753">
        <v>2920</v>
      </c>
      <c r="D3753">
        <v>2844</v>
      </c>
      <c r="E3753">
        <v>20650</v>
      </c>
      <c r="F3753">
        <v>20275</v>
      </c>
    </row>
    <row r="3754" spans="1:6">
      <c r="A3754" s="105">
        <v>33025502420000</v>
      </c>
      <c r="B3754">
        <v>2012</v>
      </c>
      <c r="C3754">
        <v>0</v>
      </c>
      <c r="D3754">
        <v>199042</v>
      </c>
      <c r="E3754">
        <v>20943</v>
      </c>
      <c r="F3754">
        <v>0</v>
      </c>
    </row>
    <row r="3755" spans="1:6">
      <c r="A3755" s="105">
        <v>33025502860000</v>
      </c>
      <c r="B3755">
        <v>2012</v>
      </c>
      <c r="C3755">
        <v>0</v>
      </c>
      <c r="D3755">
        <v>292</v>
      </c>
      <c r="E3755">
        <v>0</v>
      </c>
      <c r="F3755">
        <v>0</v>
      </c>
    </row>
    <row r="3756" spans="1:6">
      <c r="A3756" s="105">
        <v>33025503440000</v>
      </c>
      <c r="B3756">
        <v>2012</v>
      </c>
      <c r="C3756">
        <v>0</v>
      </c>
      <c r="D3756">
        <v>66</v>
      </c>
      <c r="E3756">
        <v>0</v>
      </c>
      <c r="F3756" t="s">
        <v>3320</v>
      </c>
    </row>
    <row r="3757" spans="1:6">
      <c r="A3757" s="105">
        <v>33025503620000</v>
      </c>
      <c r="B3757">
        <v>2012</v>
      </c>
      <c r="C3757">
        <v>0</v>
      </c>
      <c r="D3757">
        <v>17030</v>
      </c>
      <c r="E3757">
        <v>3096</v>
      </c>
      <c r="F3757">
        <v>0</v>
      </c>
    </row>
    <row r="3758" spans="1:6">
      <c r="A3758" s="105">
        <v>33025504000000</v>
      </c>
      <c r="B3758">
        <v>2012</v>
      </c>
      <c r="C3758">
        <v>0</v>
      </c>
      <c r="D3758">
        <v>5233</v>
      </c>
      <c r="E3758">
        <v>0</v>
      </c>
      <c r="F3758" t="s">
        <v>3320</v>
      </c>
    </row>
    <row r="3759" spans="1:6">
      <c r="A3759" s="105">
        <v>33025504120000</v>
      </c>
      <c r="B3759">
        <v>2012</v>
      </c>
      <c r="C3759">
        <v>0</v>
      </c>
      <c r="D3759">
        <v>951</v>
      </c>
      <c r="E3759">
        <v>0</v>
      </c>
      <c r="F3759" t="s">
        <v>3320</v>
      </c>
    </row>
    <row r="3760" spans="1:6">
      <c r="A3760" s="105">
        <v>33025504140000</v>
      </c>
      <c r="B3760">
        <v>2012</v>
      </c>
      <c r="C3760">
        <v>0</v>
      </c>
      <c r="D3760">
        <v>2953</v>
      </c>
      <c r="E3760">
        <v>1290</v>
      </c>
      <c r="F3760">
        <v>0</v>
      </c>
    </row>
    <row r="3761" spans="1:6">
      <c r="A3761" s="105">
        <v>33025504360000</v>
      </c>
      <c r="B3761">
        <v>2012</v>
      </c>
      <c r="C3761">
        <v>0</v>
      </c>
      <c r="D3761">
        <v>5242</v>
      </c>
      <c r="E3761">
        <v>0</v>
      </c>
      <c r="F3761" t="s">
        <v>3320</v>
      </c>
    </row>
    <row r="3762" spans="1:6">
      <c r="A3762" s="105">
        <v>33025504490000</v>
      </c>
      <c r="B3762">
        <v>2012</v>
      </c>
      <c r="C3762">
        <v>0</v>
      </c>
      <c r="D3762">
        <v>8032</v>
      </c>
      <c r="E3762">
        <v>0</v>
      </c>
      <c r="F3762" t="s">
        <v>3320</v>
      </c>
    </row>
    <row r="3763" spans="1:6">
      <c r="A3763" s="105">
        <v>33025504510000</v>
      </c>
      <c r="B3763">
        <v>2012</v>
      </c>
      <c r="C3763">
        <v>0</v>
      </c>
      <c r="D3763">
        <v>548</v>
      </c>
      <c r="E3763">
        <v>0</v>
      </c>
      <c r="F3763" t="s">
        <v>3320</v>
      </c>
    </row>
    <row r="3764" spans="1:6">
      <c r="A3764" s="105">
        <v>33025504540000</v>
      </c>
      <c r="B3764">
        <v>2012</v>
      </c>
      <c r="C3764">
        <v>0</v>
      </c>
      <c r="D3764">
        <v>206</v>
      </c>
      <c r="E3764">
        <v>0</v>
      </c>
      <c r="F3764" t="s">
        <v>3320</v>
      </c>
    </row>
    <row r="3765" spans="1:6">
      <c r="A3765" s="105">
        <v>33025504550000</v>
      </c>
      <c r="B3765">
        <v>2012</v>
      </c>
      <c r="C3765">
        <v>0</v>
      </c>
      <c r="D3765">
        <v>403</v>
      </c>
      <c r="E3765">
        <v>0</v>
      </c>
      <c r="F3765" t="s">
        <v>3320</v>
      </c>
    </row>
    <row r="3766" spans="1:6">
      <c r="A3766" s="105">
        <v>33025504640000</v>
      </c>
      <c r="B3766">
        <v>2012</v>
      </c>
      <c r="C3766">
        <v>0</v>
      </c>
      <c r="D3766">
        <v>100</v>
      </c>
      <c r="E3766">
        <v>0</v>
      </c>
      <c r="F3766" t="s">
        <v>3320</v>
      </c>
    </row>
    <row r="3767" spans="1:6">
      <c r="A3767" s="105">
        <v>33025504650000</v>
      </c>
      <c r="B3767">
        <v>2012</v>
      </c>
      <c r="C3767">
        <v>0</v>
      </c>
      <c r="D3767">
        <v>1035</v>
      </c>
      <c r="E3767">
        <v>0</v>
      </c>
      <c r="F3767" t="s">
        <v>3320</v>
      </c>
    </row>
    <row r="3768" spans="1:6">
      <c r="A3768" s="105">
        <v>33025504860000</v>
      </c>
      <c r="B3768">
        <v>2012</v>
      </c>
      <c r="C3768">
        <v>0</v>
      </c>
      <c r="D3768">
        <v>1626</v>
      </c>
      <c r="E3768">
        <v>0</v>
      </c>
      <c r="F3768" t="s">
        <v>3320</v>
      </c>
    </row>
    <row r="3769" spans="1:6">
      <c r="A3769" s="105">
        <v>33025504920000</v>
      </c>
      <c r="B3769">
        <v>2012</v>
      </c>
      <c r="C3769">
        <v>0</v>
      </c>
      <c r="D3769">
        <v>2616</v>
      </c>
      <c r="E3769">
        <v>0</v>
      </c>
      <c r="F3769" t="s">
        <v>3320</v>
      </c>
    </row>
    <row r="3770" spans="1:6">
      <c r="A3770" s="105">
        <v>33025505070000</v>
      </c>
      <c r="B3770">
        <v>2012</v>
      </c>
      <c r="C3770">
        <v>0</v>
      </c>
      <c r="D3770">
        <v>45</v>
      </c>
      <c r="E3770">
        <v>0</v>
      </c>
      <c r="F3770">
        <v>5724</v>
      </c>
    </row>
    <row r="3771" spans="1:6">
      <c r="A3771" s="105">
        <v>33025505190000</v>
      </c>
      <c r="B3771">
        <v>2012</v>
      </c>
      <c r="C3771">
        <v>0</v>
      </c>
      <c r="D3771">
        <v>0</v>
      </c>
      <c r="E3771">
        <v>0</v>
      </c>
      <c r="F3771" t="s">
        <v>3320</v>
      </c>
    </row>
    <row r="3772" spans="1:6">
      <c r="A3772" s="105">
        <v>33033000180000</v>
      </c>
      <c r="B3772">
        <v>2012</v>
      </c>
      <c r="C3772">
        <v>725</v>
      </c>
      <c r="D3772">
        <v>4456</v>
      </c>
      <c r="E3772">
        <v>14293</v>
      </c>
      <c r="F3772">
        <v>9255</v>
      </c>
    </row>
    <row r="3773" spans="1:6">
      <c r="A3773" s="105">
        <v>33033000200000</v>
      </c>
      <c r="B3773">
        <v>2012</v>
      </c>
      <c r="C3773">
        <v>919</v>
      </c>
      <c r="D3773">
        <v>8139</v>
      </c>
      <c r="E3773">
        <v>28251</v>
      </c>
      <c r="F3773">
        <v>9191</v>
      </c>
    </row>
    <row r="3774" spans="1:6">
      <c r="A3774" s="105">
        <v>33033000220000</v>
      </c>
      <c r="B3774">
        <v>2012</v>
      </c>
      <c r="C3774">
        <v>1452</v>
      </c>
      <c r="D3774">
        <v>9028</v>
      </c>
      <c r="E3774">
        <v>234532</v>
      </c>
      <c r="F3774">
        <v>9103</v>
      </c>
    </row>
    <row r="3775" spans="1:6">
      <c r="A3775" s="105">
        <v>33033000510000</v>
      </c>
      <c r="B3775">
        <v>2012</v>
      </c>
      <c r="C3775">
        <v>0</v>
      </c>
      <c r="D3775">
        <v>0</v>
      </c>
      <c r="E3775">
        <v>0</v>
      </c>
      <c r="F3775">
        <v>12865</v>
      </c>
    </row>
    <row r="3776" spans="1:6">
      <c r="A3776" s="105">
        <v>33033000570000</v>
      </c>
      <c r="B3776">
        <v>2012</v>
      </c>
      <c r="C3776">
        <v>2370</v>
      </c>
      <c r="D3776">
        <v>8199</v>
      </c>
      <c r="E3776">
        <v>32</v>
      </c>
      <c r="F3776">
        <v>12860</v>
      </c>
    </row>
    <row r="3777" spans="1:6">
      <c r="A3777" s="105">
        <v>33033000640000</v>
      </c>
      <c r="B3777">
        <v>2012</v>
      </c>
      <c r="C3777">
        <v>10290</v>
      </c>
      <c r="D3777">
        <v>14958</v>
      </c>
      <c r="E3777">
        <v>82851</v>
      </c>
      <c r="F3777">
        <v>12880</v>
      </c>
    </row>
    <row r="3778" spans="1:6">
      <c r="A3778" s="105">
        <v>33033000680000</v>
      </c>
      <c r="B3778">
        <v>2012</v>
      </c>
      <c r="C3778">
        <v>12990</v>
      </c>
      <c r="D3778">
        <v>5553</v>
      </c>
      <c r="E3778">
        <v>30933</v>
      </c>
      <c r="F3778">
        <v>16760</v>
      </c>
    </row>
    <row r="3779" spans="1:6">
      <c r="A3779" s="105">
        <v>33033000740000</v>
      </c>
      <c r="B3779">
        <v>2012</v>
      </c>
      <c r="C3779">
        <v>751</v>
      </c>
      <c r="D3779">
        <v>5567</v>
      </c>
      <c r="E3779">
        <v>12903</v>
      </c>
      <c r="F3779">
        <v>9282</v>
      </c>
    </row>
    <row r="3780" spans="1:6">
      <c r="A3780" s="105">
        <v>33033000910000</v>
      </c>
      <c r="B3780">
        <v>2012</v>
      </c>
      <c r="C3780">
        <v>354</v>
      </c>
      <c r="D3780">
        <v>581</v>
      </c>
      <c r="E3780">
        <v>9363</v>
      </c>
      <c r="F3780">
        <v>9672</v>
      </c>
    </row>
    <row r="3781" spans="1:6">
      <c r="A3781" s="105">
        <v>33033000970000</v>
      </c>
      <c r="B3781">
        <v>2012</v>
      </c>
      <c r="C3781">
        <v>0</v>
      </c>
      <c r="D3781">
        <v>3998</v>
      </c>
      <c r="E3781">
        <v>2778</v>
      </c>
      <c r="F3781">
        <v>12440</v>
      </c>
    </row>
    <row r="3782" spans="1:6">
      <c r="A3782" s="105">
        <v>33033001040000</v>
      </c>
      <c r="B3782">
        <v>2012</v>
      </c>
      <c r="C3782">
        <v>3388</v>
      </c>
      <c r="D3782">
        <v>16781</v>
      </c>
      <c r="E3782">
        <v>71519</v>
      </c>
      <c r="F3782">
        <v>9470</v>
      </c>
    </row>
    <row r="3783" spans="1:6">
      <c r="A3783" s="105">
        <v>33033001190000</v>
      </c>
      <c r="B3783">
        <v>2012</v>
      </c>
      <c r="C3783">
        <v>4366</v>
      </c>
      <c r="D3783">
        <v>5286</v>
      </c>
      <c r="E3783">
        <v>59295</v>
      </c>
      <c r="F3783">
        <v>12700</v>
      </c>
    </row>
    <row r="3784" spans="1:6">
      <c r="A3784" s="105">
        <v>33033001470000</v>
      </c>
      <c r="B3784">
        <v>2012</v>
      </c>
      <c r="C3784">
        <v>1019</v>
      </c>
      <c r="D3784">
        <v>5045</v>
      </c>
      <c r="E3784">
        <v>11985</v>
      </c>
      <c r="F3784">
        <v>9320</v>
      </c>
    </row>
    <row r="3785" spans="1:6">
      <c r="A3785" s="105">
        <v>33033001520000</v>
      </c>
      <c r="B3785">
        <v>2012</v>
      </c>
      <c r="C3785">
        <v>9180</v>
      </c>
      <c r="D3785">
        <v>9222</v>
      </c>
      <c r="E3785">
        <v>26317</v>
      </c>
      <c r="F3785">
        <v>12890</v>
      </c>
    </row>
    <row r="3786" spans="1:6">
      <c r="A3786" s="105">
        <v>33033001530000</v>
      </c>
      <c r="B3786">
        <v>2012</v>
      </c>
      <c r="C3786">
        <v>0</v>
      </c>
      <c r="D3786">
        <v>1739</v>
      </c>
      <c r="E3786">
        <v>194052</v>
      </c>
      <c r="F3786">
        <v>9310</v>
      </c>
    </row>
    <row r="3787" spans="1:6">
      <c r="A3787" s="105">
        <v>33033001630000</v>
      </c>
      <c r="B3787">
        <v>2012</v>
      </c>
      <c r="C3787">
        <v>1865</v>
      </c>
      <c r="D3787">
        <v>2763</v>
      </c>
      <c r="E3787">
        <v>2214</v>
      </c>
      <c r="F3787">
        <v>12600</v>
      </c>
    </row>
    <row r="3788" spans="1:6">
      <c r="A3788" s="105">
        <v>33033001640000</v>
      </c>
      <c r="B3788">
        <v>2012</v>
      </c>
      <c r="C3788">
        <v>897</v>
      </c>
      <c r="D3788">
        <v>6504</v>
      </c>
      <c r="E3788">
        <v>13411</v>
      </c>
      <c r="F3788">
        <v>9370</v>
      </c>
    </row>
    <row r="3789" spans="1:6">
      <c r="A3789" s="105">
        <v>33033001660000</v>
      </c>
      <c r="B3789">
        <v>2012</v>
      </c>
      <c r="C3789">
        <v>0</v>
      </c>
      <c r="D3789">
        <v>5047</v>
      </c>
      <c r="E3789">
        <v>465826</v>
      </c>
      <c r="F3789">
        <v>10125</v>
      </c>
    </row>
    <row r="3790" spans="1:6">
      <c r="A3790" s="105">
        <v>33033001690000</v>
      </c>
      <c r="B3790">
        <v>2012</v>
      </c>
      <c r="C3790">
        <v>0</v>
      </c>
      <c r="D3790">
        <v>9185</v>
      </c>
      <c r="E3790">
        <v>333865</v>
      </c>
      <c r="F3790">
        <v>9355</v>
      </c>
    </row>
    <row r="3791" spans="1:6">
      <c r="A3791" s="105">
        <v>33033001820000</v>
      </c>
      <c r="B3791">
        <v>2012</v>
      </c>
      <c r="C3791">
        <v>4422</v>
      </c>
      <c r="D3791">
        <v>6013</v>
      </c>
      <c r="E3791">
        <v>26793</v>
      </c>
      <c r="F3791">
        <v>11905</v>
      </c>
    </row>
    <row r="3792" spans="1:6">
      <c r="A3792" s="105">
        <v>33033001880000</v>
      </c>
      <c r="B3792">
        <v>2012</v>
      </c>
      <c r="C3792">
        <v>5393</v>
      </c>
      <c r="D3792">
        <v>7852</v>
      </c>
      <c r="E3792">
        <v>7349</v>
      </c>
      <c r="F3792">
        <v>12825</v>
      </c>
    </row>
    <row r="3793" spans="1:6">
      <c r="A3793" s="105">
        <v>33033001900000</v>
      </c>
      <c r="B3793">
        <v>2012</v>
      </c>
      <c r="C3793">
        <v>609</v>
      </c>
      <c r="D3793">
        <v>5281</v>
      </c>
      <c r="E3793">
        <v>0</v>
      </c>
      <c r="F3793">
        <v>12386</v>
      </c>
    </row>
    <row r="3794" spans="1:6">
      <c r="A3794" s="105">
        <v>33033001920000</v>
      </c>
      <c r="B3794">
        <v>2012</v>
      </c>
      <c r="C3794">
        <v>0</v>
      </c>
      <c r="D3794">
        <v>2218</v>
      </c>
      <c r="E3794">
        <v>38</v>
      </c>
      <c r="F3794">
        <v>13615</v>
      </c>
    </row>
    <row r="3795" spans="1:6">
      <c r="A3795" s="105">
        <v>33033001970000</v>
      </c>
      <c r="B3795">
        <v>2012</v>
      </c>
      <c r="C3795">
        <v>0</v>
      </c>
      <c r="D3795">
        <v>1905</v>
      </c>
      <c r="E3795">
        <v>82</v>
      </c>
      <c r="F3795">
        <v>13750</v>
      </c>
    </row>
    <row r="3796" spans="1:6">
      <c r="A3796" s="105">
        <v>33033002050000</v>
      </c>
      <c r="B3796">
        <v>2012</v>
      </c>
      <c r="C3796">
        <v>10</v>
      </c>
      <c r="D3796">
        <v>6459</v>
      </c>
      <c r="E3796">
        <v>5455</v>
      </c>
      <c r="F3796">
        <v>14896</v>
      </c>
    </row>
    <row r="3797" spans="1:6">
      <c r="A3797" s="105">
        <v>33033002080000</v>
      </c>
      <c r="B3797">
        <v>2012</v>
      </c>
      <c r="C3797">
        <v>2232</v>
      </c>
      <c r="D3797">
        <v>17057</v>
      </c>
      <c r="E3797">
        <v>186</v>
      </c>
      <c r="F3797">
        <v>13022</v>
      </c>
    </row>
    <row r="3798" spans="1:6">
      <c r="A3798" s="105">
        <v>33033002090000</v>
      </c>
      <c r="B3798">
        <v>2012</v>
      </c>
      <c r="C3798">
        <v>0</v>
      </c>
      <c r="D3798">
        <v>4750</v>
      </c>
      <c r="E3798">
        <v>611</v>
      </c>
      <c r="F3798">
        <v>13128</v>
      </c>
    </row>
    <row r="3799" spans="1:6">
      <c r="A3799" s="105">
        <v>33033002130000</v>
      </c>
      <c r="B3799">
        <v>2012</v>
      </c>
      <c r="C3799">
        <v>13110</v>
      </c>
      <c r="D3799">
        <v>14524</v>
      </c>
      <c r="E3799">
        <v>25825</v>
      </c>
      <c r="F3799">
        <v>12710</v>
      </c>
    </row>
    <row r="3800" spans="1:6">
      <c r="A3800" s="105">
        <v>33033002170000</v>
      </c>
      <c r="B3800">
        <v>2012</v>
      </c>
      <c r="C3800">
        <v>0</v>
      </c>
      <c r="D3800">
        <v>1268</v>
      </c>
      <c r="E3800">
        <v>23446</v>
      </c>
      <c r="F3800">
        <v>11700</v>
      </c>
    </row>
    <row r="3801" spans="1:6">
      <c r="A3801" s="105">
        <v>33033002190000</v>
      </c>
      <c r="B3801">
        <v>2012</v>
      </c>
      <c r="C3801">
        <v>9904</v>
      </c>
      <c r="D3801">
        <v>15624</v>
      </c>
      <c r="E3801">
        <v>332339</v>
      </c>
      <c r="F3801">
        <v>12560</v>
      </c>
    </row>
    <row r="3802" spans="1:6">
      <c r="A3802" s="105">
        <v>33033002260000</v>
      </c>
      <c r="B3802">
        <v>2012</v>
      </c>
      <c r="C3802">
        <v>6990</v>
      </c>
      <c r="D3802">
        <v>8720</v>
      </c>
      <c r="E3802">
        <v>248101</v>
      </c>
      <c r="F3802">
        <v>12520</v>
      </c>
    </row>
    <row r="3803" spans="1:6">
      <c r="A3803" s="105">
        <v>33033002270000</v>
      </c>
      <c r="B3803">
        <v>2012</v>
      </c>
      <c r="C3803">
        <v>22396</v>
      </c>
      <c r="D3803">
        <v>21849</v>
      </c>
      <c r="E3803">
        <v>37161</v>
      </c>
      <c r="F3803">
        <v>12650</v>
      </c>
    </row>
    <row r="3804" spans="1:6">
      <c r="A3804" s="105">
        <v>33033002290000</v>
      </c>
      <c r="B3804">
        <v>2012</v>
      </c>
      <c r="C3804">
        <v>1208</v>
      </c>
      <c r="D3804">
        <v>2538</v>
      </c>
      <c r="E3804">
        <v>582</v>
      </c>
      <c r="F3804">
        <v>14235</v>
      </c>
    </row>
    <row r="3805" spans="1:6">
      <c r="A3805" s="105">
        <v>33033002310000</v>
      </c>
      <c r="B3805">
        <v>2012</v>
      </c>
      <c r="C3805">
        <v>3384</v>
      </c>
      <c r="D3805">
        <v>3180</v>
      </c>
      <c r="E3805">
        <v>21366</v>
      </c>
      <c r="F3805">
        <v>12535</v>
      </c>
    </row>
    <row r="3806" spans="1:6">
      <c r="A3806" s="105">
        <v>33033002330000</v>
      </c>
      <c r="B3806">
        <v>2012</v>
      </c>
      <c r="C3806">
        <v>1037</v>
      </c>
      <c r="D3806">
        <v>9156</v>
      </c>
      <c r="E3806">
        <v>5863</v>
      </c>
      <c r="F3806">
        <v>12720</v>
      </c>
    </row>
    <row r="3807" spans="1:6">
      <c r="A3807" s="105">
        <v>33033002340000</v>
      </c>
      <c r="B3807">
        <v>2012</v>
      </c>
      <c r="C3807">
        <v>4980</v>
      </c>
      <c r="D3807">
        <v>5178</v>
      </c>
      <c r="E3807">
        <v>27958</v>
      </c>
      <c r="F3807">
        <v>12820</v>
      </c>
    </row>
    <row r="3808" spans="1:6">
      <c r="A3808" s="105">
        <v>33033002390000</v>
      </c>
      <c r="B3808">
        <v>2012</v>
      </c>
      <c r="C3808">
        <v>12948</v>
      </c>
      <c r="D3808">
        <v>28937</v>
      </c>
      <c r="E3808">
        <v>9580</v>
      </c>
      <c r="F3808">
        <v>18368</v>
      </c>
    </row>
    <row r="3809" spans="1:6">
      <c r="A3809" s="105">
        <v>33033002400000</v>
      </c>
      <c r="B3809">
        <v>2012</v>
      </c>
      <c r="C3809">
        <v>6097</v>
      </c>
      <c r="D3809">
        <v>3028</v>
      </c>
      <c r="E3809">
        <v>2519</v>
      </c>
      <c r="F3809">
        <v>12018</v>
      </c>
    </row>
    <row r="3810" spans="1:6">
      <c r="A3810" s="105">
        <v>33033002410000</v>
      </c>
      <c r="B3810">
        <v>2012</v>
      </c>
      <c r="C3810">
        <v>3538</v>
      </c>
      <c r="D3810">
        <v>4643</v>
      </c>
      <c r="E3810">
        <v>9659</v>
      </c>
      <c r="F3810">
        <v>12710</v>
      </c>
    </row>
    <row r="3811" spans="1:6">
      <c r="A3811" s="105">
        <v>33033002440000</v>
      </c>
      <c r="B3811">
        <v>2012</v>
      </c>
      <c r="C3811">
        <v>6559</v>
      </c>
      <c r="D3811">
        <v>2520</v>
      </c>
      <c r="E3811">
        <v>234</v>
      </c>
      <c r="F3811">
        <v>12878</v>
      </c>
    </row>
    <row r="3812" spans="1:6">
      <c r="A3812" s="105">
        <v>33033002450000</v>
      </c>
      <c r="B3812">
        <v>2012</v>
      </c>
      <c r="C3812">
        <v>13148</v>
      </c>
      <c r="D3812">
        <v>7036</v>
      </c>
      <c r="E3812">
        <v>5451</v>
      </c>
      <c r="F3812">
        <v>15207</v>
      </c>
    </row>
    <row r="3813" spans="1:6">
      <c r="A3813" s="105">
        <v>33033002460000</v>
      </c>
      <c r="B3813">
        <v>2012</v>
      </c>
      <c r="C3813">
        <v>6396</v>
      </c>
      <c r="D3813">
        <v>4388</v>
      </c>
      <c r="E3813">
        <v>622</v>
      </c>
      <c r="F3813">
        <v>16169</v>
      </c>
    </row>
    <row r="3814" spans="1:6">
      <c r="A3814" s="105">
        <v>33033002470000</v>
      </c>
      <c r="B3814">
        <v>2012</v>
      </c>
      <c r="C3814">
        <v>4692</v>
      </c>
      <c r="D3814">
        <v>3032</v>
      </c>
      <c r="E3814">
        <v>1565</v>
      </c>
      <c r="F3814">
        <v>16879</v>
      </c>
    </row>
    <row r="3815" spans="1:6">
      <c r="A3815" s="105">
        <v>33033002480000</v>
      </c>
      <c r="B3815">
        <v>2012</v>
      </c>
      <c r="C3815">
        <v>15055</v>
      </c>
      <c r="D3815">
        <v>5062</v>
      </c>
      <c r="E3815">
        <v>1907</v>
      </c>
      <c r="F3815">
        <v>15112</v>
      </c>
    </row>
    <row r="3816" spans="1:6">
      <c r="A3816" s="105">
        <v>33033002490000</v>
      </c>
      <c r="B3816">
        <v>2012</v>
      </c>
      <c r="C3816">
        <v>0</v>
      </c>
      <c r="D3816">
        <v>0</v>
      </c>
      <c r="E3816">
        <v>0</v>
      </c>
      <c r="F3816">
        <v>16212</v>
      </c>
    </row>
    <row r="3817" spans="1:6">
      <c r="A3817" s="105">
        <v>33033002500000</v>
      </c>
      <c r="B3817">
        <v>2012</v>
      </c>
      <c r="C3817">
        <v>3079</v>
      </c>
      <c r="D3817">
        <v>12453</v>
      </c>
      <c r="E3817">
        <v>28027</v>
      </c>
      <c r="F3817">
        <v>13382</v>
      </c>
    </row>
    <row r="3818" spans="1:6">
      <c r="A3818" s="105">
        <v>33033002540000</v>
      </c>
      <c r="B3818">
        <v>2012</v>
      </c>
      <c r="C3818">
        <v>17752</v>
      </c>
      <c r="D3818">
        <v>9441</v>
      </c>
      <c r="E3818">
        <v>5788</v>
      </c>
      <c r="F3818">
        <v>17375</v>
      </c>
    </row>
    <row r="3819" spans="1:6">
      <c r="A3819" s="105">
        <v>33033002550000</v>
      </c>
      <c r="B3819">
        <v>2012</v>
      </c>
      <c r="C3819">
        <v>1154</v>
      </c>
      <c r="D3819">
        <v>3451</v>
      </c>
      <c r="E3819">
        <v>36663</v>
      </c>
      <c r="F3819">
        <v>13602</v>
      </c>
    </row>
    <row r="3820" spans="1:6">
      <c r="A3820" s="105">
        <v>33033002560000</v>
      </c>
      <c r="B3820">
        <v>2012</v>
      </c>
      <c r="C3820">
        <v>9780</v>
      </c>
      <c r="D3820">
        <v>3670</v>
      </c>
      <c r="E3820">
        <v>12129</v>
      </c>
      <c r="F3820">
        <v>16656</v>
      </c>
    </row>
    <row r="3821" spans="1:6">
      <c r="A3821" s="105">
        <v>33033002570000</v>
      </c>
      <c r="B3821">
        <v>2012</v>
      </c>
      <c r="C3821">
        <v>22863</v>
      </c>
      <c r="D3821">
        <v>8088</v>
      </c>
      <c r="E3821">
        <v>2062</v>
      </c>
      <c r="F3821">
        <v>16737</v>
      </c>
    </row>
    <row r="3822" spans="1:6">
      <c r="A3822" s="105">
        <v>33033002580000</v>
      </c>
      <c r="B3822">
        <v>2012</v>
      </c>
      <c r="C3822">
        <v>5151</v>
      </c>
      <c r="D3822">
        <v>4809</v>
      </c>
      <c r="E3822">
        <v>2342</v>
      </c>
      <c r="F3822">
        <v>16807</v>
      </c>
    </row>
    <row r="3823" spans="1:6">
      <c r="A3823" s="105">
        <v>33033002610000</v>
      </c>
      <c r="B3823">
        <v>2012</v>
      </c>
      <c r="C3823">
        <v>1916</v>
      </c>
      <c r="D3823">
        <v>1728</v>
      </c>
      <c r="E3823">
        <v>4503</v>
      </c>
      <c r="F3823">
        <v>14890</v>
      </c>
    </row>
    <row r="3824" spans="1:6">
      <c r="A3824" s="105">
        <v>33033002630000</v>
      </c>
      <c r="B3824">
        <v>2012</v>
      </c>
      <c r="C3824">
        <v>9563</v>
      </c>
      <c r="D3824">
        <v>5609</v>
      </c>
      <c r="E3824">
        <v>3119</v>
      </c>
      <c r="F3824">
        <v>17217</v>
      </c>
    </row>
    <row r="3825" spans="1:6">
      <c r="A3825" s="105">
        <v>33033002640000</v>
      </c>
      <c r="B3825">
        <v>2012</v>
      </c>
      <c r="C3825">
        <v>4559</v>
      </c>
      <c r="D3825">
        <v>1424</v>
      </c>
      <c r="E3825">
        <v>12281</v>
      </c>
      <c r="F3825">
        <v>16594</v>
      </c>
    </row>
    <row r="3826" spans="1:6">
      <c r="A3826" s="105">
        <v>33033002660000</v>
      </c>
      <c r="B3826">
        <v>2012</v>
      </c>
      <c r="C3826">
        <v>20031</v>
      </c>
      <c r="D3826">
        <v>5740</v>
      </c>
      <c r="E3826">
        <v>18652</v>
      </c>
      <c r="F3826">
        <v>16782</v>
      </c>
    </row>
    <row r="3827" spans="1:6">
      <c r="A3827" s="105">
        <v>33033002680000</v>
      </c>
      <c r="B3827">
        <v>2012</v>
      </c>
      <c r="C3827">
        <v>25747</v>
      </c>
      <c r="D3827">
        <v>10540</v>
      </c>
      <c r="E3827">
        <v>4873</v>
      </c>
      <c r="F3827">
        <v>17620</v>
      </c>
    </row>
    <row r="3828" spans="1:6">
      <c r="A3828" s="105">
        <v>33033002690000</v>
      </c>
      <c r="B3828">
        <v>2012</v>
      </c>
      <c r="C3828">
        <v>11598</v>
      </c>
      <c r="D3828">
        <v>4979</v>
      </c>
      <c r="E3828">
        <v>22150</v>
      </c>
      <c r="F3828">
        <v>15923</v>
      </c>
    </row>
    <row r="3829" spans="1:6">
      <c r="A3829" s="105">
        <v>33033002760000</v>
      </c>
      <c r="B3829">
        <v>2012</v>
      </c>
      <c r="C3829">
        <v>1309</v>
      </c>
      <c r="D3829">
        <v>872</v>
      </c>
      <c r="E3829">
        <v>1353</v>
      </c>
      <c r="F3829">
        <v>16827</v>
      </c>
    </row>
    <row r="3830" spans="1:6">
      <c r="A3830" s="105">
        <v>33033002770000</v>
      </c>
      <c r="B3830">
        <v>2012</v>
      </c>
      <c r="C3830">
        <v>9883</v>
      </c>
      <c r="D3830">
        <v>8517</v>
      </c>
      <c r="E3830">
        <v>8637</v>
      </c>
      <c r="F3830">
        <v>17810</v>
      </c>
    </row>
    <row r="3831" spans="1:6">
      <c r="A3831" s="105">
        <v>33033002820000</v>
      </c>
      <c r="B3831">
        <v>2012</v>
      </c>
      <c r="C3831">
        <v>11462</v>
      </c>
      <c r="D3831">
        <v>8061</v>
      </c>
      <c r="E3831">
        <v>12218</v>
      </c>
      <c r="F3831">
        <v>12750</v>
      </c>
    </row>
    <row r="3832" spans="1:6">
      <c r="A3832" s="105">
        <v>33033002870000</v>
      </c>
      <c r="B3832">
        <v>2012</v>
      </c>
      <c r="C3832">
        <v>24722</v>
      </c>
      <c r="D3832">
        <v>7187</v>
      </c>
      <c r="E3832">
        <v>1873</v>
      </c>
      <c r="F3832">
        <v>15993</v>
      </c>
    </row>
    <row r="3833" spans="1:6">
      <c r="A3833" s="105">
        <v>33033002880000</v>
      </c>
      <c r="B3833">
        <v>2012</v>
      </c>
      <c r="C3833">
        <v>4152</v>
      </c>
      <c r="D3833">
        <v>2959</v>
      </c>
      <c r="E3833">
        <v>1042</v>
      </c>
      <c r="F3833">
        <v>12525</v>
      </c>
    </row>
    <row r="3834" spans="1:6">
      <c r="A3834" s="105">
        <v>33033002890000</v>
      </c>
      <c r="B3834">
        <v>2012</v>
      </c>
      <c r="C3834">
        <v>11943</v>
      </c>
      <c r="D3834">
        <v>10379</v>
      </c>
      <c r="E3834">
        <v>6170</v>
      </c>
      <c r="F3834">
        <v>16700</v>
      </c>
    </row>
    <row r="3835" spans="1:6">
      <c r="A3835" s="105">
        <v>33033002910000</v>
      </c>
      <c r="B3835">
        <v>2012</v>
      </c>
      <c r="C3835">
        <v>0</v>
      </c>
      <c r="D3835">
        <v>0</v>
      </c>
      <c r="E3835">
        <v>0</v>
      </c>
      <c r="F3835">
        <v>11000</v>
      </c>
    </row>
    <row r="3836" spans="1:6">
      <c r="A3836" s="105">
        <v>33033002940000</v>
      </c>
      <c r="B3836">
        <v>2012</v>
      </c>
      <c r="C3836">
        <v>0</v>
      </c>
      <c r="D3836">
        <v>0</v>
      </c>
      <c r="E3836">
        <v>0</v>
      </c>
      <c r="F3836">
        <v>12290</v>
      </c>
    </row>
    <row r="3837" spans="1:6">
      <c r="A3837" s="105">
        <v>33033002950000</v>
      </c>
      <c r="B3837">
        <v>2012</v>
      </c>
      <c r="C3837">
        <v>35603</v>
      </c>
      <c r="D3837">
        <v>79601</v>
      </c>
      <c r="E3837">
        <v>28047</v>
      </c>
      <c r="F3837">
        <v>20485</v>
      </c>
    </row>
    <row r="3838" spans="1:6">
      <c r="A3838" s="105">
        <v>33033002960000</v>
      </c>
      <c r="B3838">
        <v>2012</v>
      </c>
      <c r="C3838">
        <v>27154</v>
      </c>
      <c r="D3838">
        <v>50959</v>
      </c>
      <c r="E3838">
        <v>21743</v>
      </c>
      <c r="F3838">
        <v>20867</v>
      </c>
    </row>
    <row r="3839" spans="1:6">
      <c r="A3839" s="105">
        <v>33033002970000</v>
      </c>
      <c r="B3839">
        <v>2012</v>
      </c>
      <c r="C3839">
        <v>0</v>
      </c>
      <c r="D3839">
        <v>11330</v>
      </c>
      <c r="E3839">
        <v>4567</v>
      </c>
      <c r="F3839">
        <v>12900</v>
      </c>
    </row>
    <row r="3840" spans="1:6">
      <c r="A3840" s="105">
        <v>33033002980000</v>
      </c>
      <c r="B3840">
        <v>2012</v>
      </c>
      <c r="C3840">
        <v>11921</v>
      </c>
      <c r="D3840">
        <v>36181</v>
      </c>
      <c r="E3840">
        <v>12154</v>
      </c>
      <c r="F3840">
        <v>12450</v>
      </c>
    </row>
    <row r="3841" spans="1:6">
      <c r="A3841" s="105">
        <v>33033002990000</v>
      </c>
      <c r="B3841">
        <v>2012</v>
      </c>
      <c r="C3841">
        <v>1266</v>
      </c>
      <c r="D3841">
        <v>4217</v>
      </c>
      <c r="E3841">
        <v>17679</v>
      </c>
      <c r="F3841">
        <v>12150</v>
      </c>
    </row>
    <row r="3842" spans="1:6">
      <c r="A3842" s="105">
        <v>33033003000000</v>
      </c>
      <c r="B3842">
        <v>2012</v>
      </c>
      <c r="C3842">
        <v>2665</v>
      </c>
      <c r="D3842">
        <v>13122</v>
      </c>
      <c r="E3842">
        <v>16752</v>
      </c>
      <c r="F3842">
        <v>12075</v>
      </c>
    </row>
    <row r="3843" spans="1:6">
      <c r="A3843" s="105">
        <v>33033003020000</v>
      </c>
      <c r="B3843">
        <v>2012</v>
      </c>
      <c r="C3843">
        <v>72252</v>
      </c>
      <c r="D3843">
        <v>110000</v>
      </c>
      <c r="E3843">
        <v>22964</v>
      </c>
      <c r="F3843">
        <v>21394</v>
      </c>
    </row>
    <row r="3844" spans="1:6">
      <c r="A3844" s="105">
        <v>33033003030000</v>
      </c>
      <c r="B3844">
        <v>2012</v>
      </c>
      <c r="C3844">
        <v>31793</v>
      </c>
      <c r="D3844">
        <v>62549</v>
      </c>
      <c r="E3844">
        <v>50089</v>
      </c>
      <c r="F3844">
        <v>20571</v>
      </c>
    </row>
    <row r="3845" spans="1:6">
      <c r="A3845" s="105">
        <v>33033003040000</v>
      </c>
      <c r="B3845">
        <v>2012</v>
      </c>
      <c r="C3845">
        <v>28508</v>
      </c>
      <c r="D3845">
        <v>69901</v>
      </c>
      <c r="E3845">
        <v>19053</v>
      </c>
      <c r="F3845">
        <v>18970</v>
      </c>
    </row>
    <row r="3846" spans="1:6">
      <c r="A3846" s="105">
        <v>33033003060000</v>
      </c>
      <c r="B3846">
        <v>2012</v>
      </c>
      <c r="C3846">
        <v>0</v>
      </c>
      <c r="D3846">
        <v>0</v>
      </c>
      <c r="E3846">
        <v>17772</v>
      </c>
      <c r="F3846">
        <v>19790</v>
      </c>
    </row>
    <row r="3847" spans="1:6">
      <c r="A3847" s="105">
        <v>33033003070000</v>
      </c>
      <c r="B3847">
        <v>2012</v>
      </c>
      <c r="C3847">
        <v>15160</v>
      </c>
      <c r="D3847">
        <v>43983</v>
      </c>
      <c r="E3847">
        <v>44673</v>
      </c>
      <c r="F3847">
        <v>20670</v>
      </c>
    </row>
    <row r="3848" spans="1:6">
      <c r="A3848" s="105">
        <v>33033003080000</v>
      </c>
      <c r="B3848">
        <v>2012</v>
      </c>
      <c r="C3848">
        <v>0</v>
      </c>
      <c r="D3848">
        <v>0</v>
      </c>
      <c r="E3848">
        <v>22715</v>
      </c>
      <c r="F3848">
        <v>18844</v>
      </c>
    </row>
    <row r="3849" spans="1:6">
      <c r="A3849" s="105">
        <v>33033003090000</v>
      </c>
      <c r="B3849">
        <v>2012</v>
      </c>
      <c r="C3849">
        <v>5364</v>
      </c>
      <c r="D3849">
        <v>22585</v>
      </c>
      <c r="E3849">
        <v>15468</v>
      </c>
      <c r="F3849">
        <v>12500</v>
      </c>
    </row>
    <row r="3850" spans="1:6">
      <c r="A3850" s="105">
        <v>33033003100000</v>
      </c>
      <c r="B3850">
        <v>2012</v>
      </c>
      <c r="C3850">
        <v>3367</v>
      </c>
      <c r="D3850">
        <v>19963</v>
      </c>
      <c r="E3850">
        <v>14729</v>
      </c>
      <c r="F3850">
        <v>12400</v>
      </c>
    </row>
    <row r="3851" spans="1:6">
      <c r="A3851" s="105">
        <v>33033003110000</v>
      </c>
      <c r="B3851">
        <v>2012</v>
      </c>
      <c r="C3851">
        <v>18201</v>
      </c>
      <c r="D3851">
        <v>54095</v>
      </c>
      <c r="E3851">
        <v>3095</v>
      </c>
      <c r="F3851">
        <v>12750</v>
      </c>
    </row>
    <row r="3852" spans="1:6">
      <c r="A3852" s="105">
        <v>33033003120000</v>
      </c>
      <c r="B3852">
        <v>2012</v>
      </c>
      <c r="C3852">
        <v>4661</v>
      </c>
      <c r="D3852">
        <v>17538</v>
      </c>
      <c r="E3852">
        <v>10627</v>
      </c>
      <c r="F3852">
        <v>12350</v>
      </c>
    </row>
    <row r="3853" spans="1:6">
      <c r="A3853" s="105">
        <v>33033003130000</v>
      </c>
      <c r="B3853">
        <v>2012</v>
      </c>
      <c r="C3853">
        <v>11</v>
      </c>
      <c r="D3853">
        <v>0</v>
      </c>
      <c r="E3853">
        <v>2028</v>
      </c>
      <c r="F3853">
        <v>18606</v>
      </c>
    </row>
    <row r="3854" spans="1:6">
      <c r="A3854" s="105">
        <v>33033003150000</v>
      </c>
      <c r="B3854">
        <v>2012</v>
      </c>
      <c r="C3854">
        <v>799</v>
      </c>
      <c r="D3854">
        <v>4338</v>
      </c>
      <c r="E3854">
        <v>5911</v>
      </c>
      <c r="F3854">
        <v>12516</v>
      </c>
    </row>
    <row r="3855" spans="1:6">
      <c r="A3855" s="105">
        <v>33033003160000</v>
      </c>
      <c r="B3855">
        <v>2012</v>
      </c>
      <c r="C3855">
        <v>3477</v>
      </c>
      <c r="D3855">
        <v>9408</v>
      </c>
      <c r="E3855">
        <v>1471</v>
      </c>
      <c r="F3855">
        <v>12541</v>
      </c>
    </row>
    <row r="3856" spans="1:6">
      <c r="A3856" s="105">
        <v>33033502780000</v>
      </c>
      <c r="B3856">
        <v>2012</v>
      </c>
      <c r="C3856">
        <v>0</v>
      </c>
      <c r="D3856">
        <v>5387</v>
      </c>
      <c r="E3856">
        <v>647</v>
      </c>
      <c r="F3856">
        <v>0</v>
      </c>
    </row>
    <row r="3857" spans="1:6">
      <c r="A3857" s="105">
        <v>33033502900000</v>
      </c>
      <c r="B3857">
        <v>2012</v>
      </c>
      <c r="C3857">
        <v>0</v>
      </c>
      <c r="D3857">
        <v>232</v>
      </c>
      <c r="E3857">
        <v>0</v>
      </c>
      <c r="F3857" t="s">
        <v>3320</v>
      </c>
    </row>
    <row r="3858" spans="1:6">
      <c r="A3858" s="105">
        <v>33049000670000</v>
      </c>
      <c r="B3858">
        <v>2012</v>
      </c>
      <c r="C3858">
        <v>0</v>
      </c>
      <c r="D3858">
        <v>1395</v>
      </c>
      <c r="E3858">
        <v>45163</v>
      </c>
      <c r="F3858">
        <v>4237</v>
      </c>
    </row>
    <row r="3859" spans="1:6">
      <c r="A3859" s="105">
        <v>33049000700000</v>
      </c>
      <c r="B3859">
        <v>2012</v>
      </c>
      <c r="C3859">
        <v>0</v>
      </c>
      <c r="D3859">
        <v>895</v>
      </c>
      <c r="E3859">
        <v>29833</v>
      </c>
      <c r="F3859">
        <v>4243</v>
      </c>
    </row>
    <row r="3860" spans="1:6">
      <c r="A3860" s="105">
        <v>33049000720000</v>
      </c>
      <c r="B3860">
        <v>2012</v>
      </c>
      <c r="C3860">
        <v>0</v>
      </c>
      <c r="D3860">
        <v>1244</v>
      </c>
      <c r="E3860">
        <v>47566</v>
      </c>
      <c r="F3860">
        <v>4211</v>
      </c>
    </row>
    <row r="3861" spans="1:6">
      <c r="A3861" s="105">
        <v>33049000780000</v>
      </c>
      <c r="B3861">
        <v>2012</v>
      </c>
      <c r="C3861">
        <v>0</v>
      </c>
      <c r="D3861">
        <v>1821</v>
      </c>
      <c r="E3861">
        <v>37327</v>
      </c>
      <c r="F3861">
        <v>4230</v>
      </c>
    </row>
    <row r="3862" spans="1:6">
      <c r="A3862" s="105">
        <v>33049001320000</v>
      </c>
      <c r="B3862">
        <v>2012</v>
      </c>
      <c r="C3862">
        <v>0</v>
      </c>
      <c r="D3862">
        <v>3567</v>
      </c>
      <c r="E3862">
        <v>31117</v>
      </c>
      <c r="F3862">
        <v>4290</v>
      </c>
    </row>
    <row r="3863" spans="1:6">
      <c r="A3863" s="105">
        <v>33049001410000</v>
      </c>
      <c r="B3863">
        <v>2012</v>
      </c>
      <c r="C3863">
        <v>0</v>
      </c>
      <c r="D3863">
        <v>415</v>
      </c>
      <c r="E3863">
        <v>14387</v>
      </c>
      <c r="F3863">
        <v>4224</v>
      </c>
    </row>
    <row r="3864" spans="1:6">
      <c r="A3864" s="105">
        <v>33049001440000</v>
      </c>
      <c r="B3864">
        <v>2012</v>
      </c>
      <c r="C3864">
        <v>0</v>
      </c>
      <c r="D3864">
        <v>1488</v>
      </c>
      <c r="E3864">
        <v>17112</v>
      </c>
      <c r="F3864">
        <v>4204</v>
      </c>
    </row>
    <row r="3865" spans="1:6">
      <c r="A3865" s="105">
        <v>33049001450000</v>
      </c>
      <c r="B3865">
        <v>2012</v>
      </c>
      <c r="C3865">
        <v>0</v>
      </c>
      <c r="D3865">
        <v>1488</v>
      </c>
      <c r="E3865">
        <v>20867</v>
      </c>
      <c r="F3865">
        <v>4221</v>
      </c>
    </row>
    <row r="3866" spans="1:6">
      <c r="A3866" s="105">
        <v>33049001460000</v>
      </c>
      <c r="B3866">
        <v>2012</v>
      </c>
      <c r="C3866">
        <v>0</v>
      </c>
      <c r="D3866">
        <v>802</v>
      </c>
      <c r="E3866">
        <v>20720</v>
      </c>
      <c r="F3866">
        <v>4231</v>
      </c>
    </row>
    <row r="3867" spans="1:6">
      <c r="A3867" s="105">
        <v>33049001470000</v>
      </c>
      <c r="B3867">
        <v>2012</v>
      </c>
      <c r="C3867">
        <v>0</v>
      </c>
      <c r="D3867">
        <v>895</v>
      </c>
      <c r="E3867">
        <v>24046</v>
      </c>
      <c r="F3867">
        <v>4218</v>
      </c>
    </row>
    <row r="3868" spans="1:6">
      <c r="A3868" s="105">
        <v>33049001500000</v>
      </c>
      <c r="B3868">
        <v>2012</v>
      </c>
      <c r="C3868">
        <v>0</v>
      </c>
      <c r="D3868">
        <v>832</v>
      </c>
      <c r="E3868">
        <v>37359</v>
      </c>
      <c r="F3868">
        <v>4230</v>
      </c>
    </row>
    <row r="3869" spans="1:6">
      <c r="A3869" s="105">
        <v>33049001520000</v>
      </c>
      <c r="B3869">
        <v>2012</v>
      </c>
      <c r="C3869">
        <v>0</v>
      </c>
      <c r="D3869">
        <v>1612</v>
      </c>
      <c r="E3869">
        <v>48639</v>
      </c>
      <c r="F3869">
        <v>4280</v>
      </c>
    </row>
    <row r="3870" spans="1:6">
      <c r="A3870" s="105">
        <v>33049001530000</v>
      </c>
      <c r="B3870">
        <v>2012</v>
      </c>
      <c r="C3870">
        <v>0</v>
      </c>
      <c r="D3870">
        <v>2364</v>
      </c>
      <c r="E3870">
        <v>48485</v>
      </c>
      <c r="F3870">
        <v>4280</v>
      </c>
    </row>
    <row r="3871" spans="1:6">
      <c r="A3871" s="105">
        <v>33049001540000</v>
      </c>
      <c r="B3871">
        <v>2012</v>
      </c>
      <c r="C3871">
        <v>0</v>
      </c>
      <c r="D3871">
        <v>2439</v>
      </c>
      <c r="E3871">
        <v>33456</v>
      </c>
      <c r="F3871">
        <v>4350</v>
      </c>
    </row>
    <row r="3872" spans="1:6">
      <c r="A3872" s="105">
        <v>33049001550000</v>
      </c>
      <c r="B3872">
        <v>2012</v>
      </c>
      <c r="C3872">
        <v>0</v>
      </c>
      <c r="D3872">
        <v>670</v>
      </c>
      <c r="E3872">
        <v>5725</v>
      </c>
      <c r="F3872">
        <v>4330</v>
      </c>
    </row>
    <row r="3873" spans="1:6">
      <c r="A3873" s="105">
        <v>33049001560000</v>
      </c>
      <c r="B3873">
        <v>2012</v>
      </c>
      <c r="C3873">
        <v>0</v>
      </c>
      <c r="D3873">
        <v>684</v>
      </c>
      <c r="E3873">
        <v>48620</v>
      </c>
      <c r="F3873">
        <v>4313</v>
      </c>
    </row>
    <row r="3874" spans="1:6">
      <c r="A3874" s="105">
        <v>33049001570000</v>
      </c>
      <c r="B3874">
        <v>2012</v>
      </c>
      <c r="C3874">
        <v>0</v>
      </c>
      <c r="D3874">
        <v>359</v>
      </c>
      <c r="E3874">
        <v>35067</v>
      </c>
      <c r="F3874">
        <v>4345</v>
      </c>
    </row>
    <row r="3875" spans="1:6">
      <c r="A3875" s="105">
        <v>33053000440000</v>
      </c>
      <c r="B3875">
        <v>2012</v>
      </c>
      <c r="C3875">
        <v>4919</v>
      </c>
      <c r="D3875">
        <v>3081</v>
      </c>
      <c r="E3875">
        <v>25650</v>
      </c>
      <c r="F3875">
        <v>8936</v>
      </c>
    </row>
    <row r="3876" spans="1:6">
      <c r="A3876" s="105">
        <v>33053000450000</v>
      </c>
      <c r="B3876">
        <v>2012</v>
      </c>
      <c r="C3876">
        <v>0</v>
      </c>
      <c r="D3876">
        <v>0</v>
      </c>
      <c r="E3876">
        <v>0</v>
      </c>
      <c r="F3876">
        <v>8405</v>
      </c>
    </row>
    <row r="3877" spans="1:6">
      <c r="A3877" s="105">
        <v>33053000470000</v>
      </c>
      <c r="B3877">
        <v>2012</v>
      </c>
      <c r="C3877">
        <v>0</v>
      </c>
      <c r="D3877">
        <v>0</v>
      </c>
      <c r="E3877">
        <v>0</v>
      </c>
      <c r="F3877">
        <v>8493</v>
      </c>
    </row>
    <row r="3878" spans="1:6">
      <c r="A3878" s="105">
        <v>33053000570000</v>
      </c>
      <c r="B3878">
        <v>2012</v>
      </c>
      <c r="C3878">
        <v>0</v>
      </c>
      <c r="D3878">
        <v>0</v>
      </c>
      <c r="E3878">
        <v>0</v>
      </c>
      <c r="F3878">
        <v>11766</v>
      </c>
    </row>
    <row r="3879" spans="1:6">
      <c r="A3879" s="105">
        <v>33053001160000</v>
      </c>
      <c r="B3879">
        <v>2012</v>
      </c>
      <c r="C3879">
        <v>51419</v>
      </c>
      <c r="D3879">
        <v>5287</v>
      </c>
      <c r="E3879">
        <v>87744</v>
      </c>
      <c r="F3879">
        <v>10277</v>
      </c>
    </row>
    <row r="3880" spans="1:6">
      <c r="A3880" s="105">
        <v>33053001350000</v>
      </c>
      <c r="B3880">
        <v>2012</v>
      </c>
      <c r="C3880">
        <v>0</v>
      </c>
      <c r="D3880">
        <v>0</v>
      </c>
      <c r="E3880">
        <v>0</v>
      </c>
      <c r="F3880">
        <v>8700</v>
      </c>
    </row>
    <row r="3881" spans="1:6">
      <c r="A3881" s="105">
        <v>33053001560000</v>
      </c>
      <c r="B3881">
        <v>2012</v>
      </c>
      <c r="C3881">
        <v>11758</v>
      </c>
      <c r="D3881">
        <v>7784</v>
      </c>
      <c r="E3881">
        <v>63516</v>
      </c>
      <c r="F3881">
        <v>12078</v>
      </c>
    </row>
    <row r="3882" spans="1:6">
      <c r="A3882" s="105">
        <v>33053001620000</v>
      </c>
      <c r="B3882">
        <v>2012</v>
      </c>
      <c r="C3882">
        <v>982</v>
      </c>
      <c r="D3882">
        <v>1161</v>
      </c>
      <c r="E3882">
        <v>1180</v>
      </c>
      <c r="F3882">
        <v>13500</v>
      </c>
    </row>
    <row r="3883" spans="1:6">
      <c r="A3883" s="105">
        <v>33053001780000</v>
      </c>
      <c r="B3883">
        <v>2012</v>
      </c>
      <c r="C3883">
        <v>8274</v>
      </c>
      <c r="D3883">
        <v>903</v>
      </c>
      <c r="E3883">
        <v>14675</v>
      </c>
      <c r="F3883">
        <v>11250</v>
      </c>
    </row>
    <row r="3884" spans="1:6">
      <c r="A3884" s="105">
        <v>33053001810000</v>
      </c>
      <c r="B3884">
        <v>2012</v>
      </c>
      <c r="C3884">
        <v>1</v>
      </c>
      <c r="D3884">
        <v>12</v>
      </c>
      <c r="E3884">
        <v>67</v>
      </c>
      <c r="F3884">
        <v>10570</v>
      </c>
    </row>
    <row r="3885" spans="1:6">
      <c r="A3885" s="105">
        <v>33053002060000</v>
      </c>
      <c r="B3885">
        <v>2012</v>
      </c>
      <c r="C3885">
        <v>145536</v>
      </c>
      <c r="D3885">
        <v>43939</v>
      </c>
      <c r="E3885">
        <v>3889</v>
      </c>
      <c r="F3885">
        <v>10438</v>
      </c>
    </row>
    <row r="3886" spans="1:6">
      <c r="A3886" s="105">
        <v>33053002110000</v>
      </c>
      <c r="B3886">
        <v>2012</v>
      </c>
      <c r="C3886">
        <v>23012</v>
      </c>
      <c r="D3886">
        <v>8106</v>
      </c>
      <c r="E3886">
        <v>91723</v>
      </c>
      <c r="F3886">
        <v>11010</v>
      </c>
    </row>
    <row r="3887" spans="1:6">
      <c r="A3887" s="105">
        <v>33053002130000</v>
      </c>
      <c r="B3887">
        <v>2012</v>
      </c>
      <c r="C3887">
        <v>28</v>
      </c>
      <c r="D3887">
        <v>0</v>
      </c>
      <c r="E3887">
        <v>0</v>
      </c>
      <c r="F3887">
        <v>11453</v>
      </c>
    </row>
    <row r="3888" spans="1:6">
      <c r="A3888" s="105">
        <v>33053002570000</v>
      </c>
      <c r="B3888">
        <v>2012</v>
      </c>
      <c r="C3888">
        <v>2528</v>
      </c>
      <c r="D3888">
        <v>1067</v>
      </c>
      <c r="E3888">
        <v>515</v>
      </c>
      <c r="F3888">
        <v>10571</v>
      </c>
    </row>
    <row r="3889" spans="1:6">
      <c r="A3889" s="105">
        <v>33053002730000</v>
      </c>
      <c r="B3889">
        <v>2012</v>
      </c>
      <c r="C3889">
        <v>10877</v>
      </c>
      <c r="D3889">
        <v>2365</v>
      </c>
      <c r="E3889">
        <v>14651</v>
      </c>
      <c r="F3889">
        <v>11050</v>
      </c>
    </row>
    <row r="3890" spans="1:6">
      <c r="A3890" s="105">
        <v>33053002790000</v>
      </c>
      <c r="B3890">
        <v>2012</v>
      </c>
      <c r="C3890">
        <v>0</v>
      </c>
      <c r="D3890">
        <v>0</v>
      </c>
      <c r="E3890">
        <v>0</v>
      </c>
      <c r="F3890">
        <v>10654</v>
      </c>
    </row>
    <row r="3891" spans="1:6">
      <c r="A3891" s="105">
        <v>33053002850000</v>
      </c>
      <c r="B3891">
        <v>2012</v>
      </c>
      <c r="C3891">
        <v>0</v>
      </c>
      <c r="D3891">
        <v>0</v>
      </c>
      <c r="E3891">
        <v>0</v>
      </c>
      <c r="F3891">
        <v>13305</v>
      </c>
    </row>
    <row r="3892" spans="1:6">
      <c r="A3892" s="105">
        <v>33053003150000</v>
      </c>
      <c r="B3892">
        <v>2012</v>
      </c>
      <c r="C3892">
        <v>8015</v>
      </c>
      <c r="D3892">
        <v>4757</v>
      </c>
      <c r="E3892">
        <v>5531</v>
      </c>
      <c r="F3892">
        <v>11120</v>
      </c>
    </row>
    <row r="3893" spans="1:6">
      <c r="A3893" s="105">
        <v>33053003590000</v>
      </c>
      <c r="B3893">
        <v>2012</v>
      </c>
      <c r="C3893">
        <v>0</v>
      </c>
      <c r="D3893">
        <v>0</v>
      </c>
      <c r="E3893">
        <v>0</v>
      </c>
      <c r="F3893">
        <v>9075</v>
      </c>
    </row>
    <row r="3894" spans="1:6">
      <c r="A3894" s="105">
        <v>33053003630000</v>
      </c>
      <c r="B3894">
        <v>2012</v>
      </c>
      <c r="C3894">
        <v>6189</v>
      </c>
      <c r="D3894">
        <v>4788</v>
      </c>
      <c r="E3894">
        <v>563</v>
      </c>
      <c r="F3894">
        <v>10546</v>
      </c>
    </row>
    <row r="3895" spans="1:6">
      <c r="A3895" s="105">
        <v>33053003800000</v>
      </c>
      <c r="B3895">
        <v>2012</v>
      </c>
      <c r="C3895">
        <v>56294</v>
      </c>
      <c r="D3895">
        <v>0</v>
      </c>
      <c r="E3895">
        <v>0</v>
      </c>
      <c r="F3895">
        <v>8867</v>
      </c>
    </row>
    <row r="3896" spans="1:6">
      <c r="A3896" s="105">
        <v>33053003830000</v>
      </c>
      <c r="B3896">
        <v>2012</v>
      </c>
      <c r="C3896">
        <v>0</v>
      </c>
      <c r="D3896">
        <v>0</v>
      </c>
      <c r="E3896">
        <v>0</v>
      </c>
      <c r="F3896">
        <v>9137</v>
      </c>
    </row>
    <row r="3897" spans="1:6">
      <c r="A3897" s="105">
        <v>33053004040000</v>
      </c>
      <c r="B3897">
        <v>2012</v>
      </c>
      <c r="C3897">
        <v>103968</v>
      </c>
      <c r="D3897">
        <v>12322</v>
      </c>
      <c r="E3897">
        <v>97896</v>
      </c>
      <c r="F3897">
        <v>13437</v>
      </c>
    </row>
    <row r="3898" spans="1:6">
      <c r="A3898" s="105">
        <v>33053004680000</v>
      </c>
      <c r="B3898">
        <v>2012</v>
      </c>
      <c r="C3898">
        <v>9878</v>
      </c>
      <c r="D3898">
        <v>1483</v>
      </c>
      <c r="E3898">
        <v>28830</v>
      </c>
      <c r="F3898">
        <v>9272</v>
      </c>
    </row>
    <row r="3899" spans="1:6">
      <c r="A3899" s="105">
        <v>33053004750000</v>
      </c>
      <c r="B3899">
        <v>2012</v>
      </c>
      <c r="C3899">
        <v>0</v>
      </c>
      <c r="D3899">
        <v>0</v>
      </c>
      <c r="E3899">
        <v>0</v>
      </c>
      <c r="F3899">
        <v>9239</v>
      </c>
    </row>
    <row r="3900" spans="1:6">
      <c r="A3900" s="105">
        <v>33053004790000</v>
      </c>
      <c r="B3900">
        <v>2012</v>
      </c>
      <c r="C3900">
        <v>2783</v>
      </c>
      <c r="D3900">
        <v>842</v>
      </c>
      <c r="E3900">
        <v>17586</v>
      </c>
      <c r="F3900">
        <v>9306</v>
      </c>
    </row>
    <row r="3901" spans="1:6">
      <c r="A3901" s="105">
        <v>33053005050000</v>
      </c>
      <c r="B3901">
        <v>2012</v>
      </c>
      <c r="C3901">
        <v>17302</v>
      </c>
      <c r="D3901">
        <v>15368</v>
      </c>
      <c r="E3901">
        <v>194314</v>
      </c>
      <c r="F3901">
        <v>11976</v>
      </c>
    </row>
    <row r="3902" spans="1:6">
      <c r="A3902" s="105">
        <v>33053005310000</v>
      </c>
      <c r="B3902">
        <v>2012</v>
      </c>
      <c r="C3902">
        <v>484</v>
      </c>
      <c r="D3902">
        <v>280</v>
      </c>
      <c r="E3902">
        <v>400</v>
      </c>
      <c r="F3902">
        <v>13800</v>
      </c>
    </row>
    <row r="3903" spans="1:6">
      <c r="A3903" s="105">
        <v>33053005390000</v>
      </c>
      <c r="B3903">
        <v>2012</v>
      </c>
      <c r="C3903">
        <v>1856</v>
      </c>
      <c r="D3903">
        <v>4538</v>
      </c>
      <c r="E3903">
        <v>11182</v>
      </c>
      <c r="F3903">
        <v>9345</v>
      </c>
    </row>
    <row r="3904" spans="1:6">
      <c r="A3904" s="105">
        <v>33053005410000</v>
      </c>
      <c r="B3904">
        <v>2012</v>
      </c>
      <c r="C3904">
        <v>841</v>
      </c>
      <c r="D3904">
        <v>0</v>
      </c>
      <c r="E3904">
        <v>0</v>
      </c>
      <c r="F3904">
        <v>9272</v>
      </c>
    </row>
    <row r="3905" spans="1:6">
      <c r="A3905" s="105">
        <v>33053005470000</v>
      </c>
      <c r="B3905">
        <v>2012</v>
      </c>
      <c r="C3905">
        <v>183</v>
      </c>
      <c r="D3905">
        <v>18</v>
      </c>
      <c r="E3905">
        <v>4</v>
      </c>
      <c r="F3905">
        <v>13650</v>
      </c>
    </row>
    <row r="3906" spans="1:6">
      <c r="A3906" s="105">
        <v>33053005480000</v>
      </c>
      <c r="B3906">
        <v>2012</v>
      </c>
      <c r="C3906">
        <v>0</v>
      </c>
      <c r="D3906">
        <v>0</v>
      </c>
      <c r="E3906">
        <v>0</v>
      </c>
      <c r="F3906">
        <v>12793</v>
      </c>
    </row>
    <row r="3907" spans="1:6">
      <c r="A3907" s="105">
        <v>33053005550000</v>
      </c>
      <c r="B3907">
        <v>2012</v>
      </c>
      <c r="C3907">
        <v>0</v>
      </c>
      <c r="D3907">
        <v>1956</v>
      </c>
      <c r="E3907">
        <v>0</v>
      </c>
      <c r="F3907">
        <v>10750</v>
      </c>
    </row>
    <row r="3908" spans="1:6">
      <c r="A3908" s="105">
        <v>33053005560000</v>
      </c>
      <c r="B3908">
        <v>2012</v>
      </c>
      <c r="C3908">
        <v>50806</v>
      </c>
      <c r="D3908">
        <v>2780</v>
      </c>
      <c r="E3908">
        <v>54442</v>
      </c>
      <c r="F3908">
        <v>10990</v>
      </c>
    </row>
    <row r="3909" spans="1:6">
      <c r="A3909" s="105">
        <v>33053005570000</v>
      </c>
      <c r="B3909">
        <v>2012</v>
      </c>
      <c r="C3909">
        <v>14903</v>
      </c>
      <c r="D3909">
        <v>4750</v>
      </c>
      <c r="E3909">
        <v>67518</v>
      </c>
      <c r="F3909">
        <v>10960</v>
      </c>
    </row>
    <row r="3910" spans="1:6">
      <c r="A3910" s="105">
        <v>33053005580000</v>
      </c>
      <c r="B3910">
        <v>2012</v>
      </c>
      <c r="C3910">
        <v>6852</v>
      </c>
      <c r="D3910">
        <v>8006</v>
      </c>
      <c r="E3910">
        <v>27059</v>
      </c>
      <c r="F3910">
        <v>11065</v>
      </c>
    </row>
    <row r="3911" spans="1:6">
      <c r="A3911" s="105">
        <v>33053005590000</v>
      </c>
      <c r="B3911">
        <v>2012</v>
      </c>
      <c r="C3911">
        <v>114188</v>
      </c>
      <c r="D3911">
        <v>7038</v>
      </c>
      <c r="E3911">
        <v>53174</v>
      </c>
      <c r="F3911">
        <v>13823</v>
      </c>
    </row>
    <row r="3912" spans="1:6">
      <c r="A3912" s="105">
        <v>33053005710000</v>
      </c>
      <c r="B3912">
        <v>2012</v>
      </c>
      <c r="C3912">
        <v>113</v>
      </c>
      <c r="D3912">
        <v>56</v>
      </c>
      <c r="E3912">
        <v>718</v>
      </c>
      <c r="F3912">
        <v>10509</v>
      </c>
    </row>
    <row r="3913" spans="1:6">
      <c r="A3913" s="105">
        <v>33053005800000</v>
      </c>
      <c r="B3913">
        <v>2012</v>
      </c>
      <c r="C3913">
        <v>142</v>
      </c>
      <c r="D3913">
        <v>0</v>
      </c>
      <c r="E3913">
        <v>0</v>
      </c>
      <c r="F3913">
        <v>9000</v>
      </c>
    </row>
    <row r="3914" spans="1:6">
      <c r="A3914" s="105">
        <v>33053005840000</v>
      </c>
      <c r="B3914">
        <v>2012</v>
      </c>
      <c r="C3914">
        <v>0</v>
      </c>
      <c r="D3914">
        <v>0</v>
      </c>
      <c r="E3914">
        <v>0</v>
      </c>
      <c r="F3914">
        <v>9090</v>
      </c>
    </row>
    <row r="3915" spans="1:6">
      <c r="A3915" s="105">
        <v>33053005920000</v>
      </c>
      <c r="B3915">
        <v>2012</v>
      </c>
      <c r="C3915">
        <v>38061</v>
      </c>
      <c r="D3915">
        <v>7706</v>
      </c>
      <c r="E3915">
        <v>408</v>
      </c>
      <c r="F3915">
        <v>10218</v>
      </c>
    </row>
    <row r="3916" spans="1:6">
      <c r="A3916" s="105">
        <v>33053005930000</v>
      </c>
      <c r="B3916">
        <v>2012</v>
      </c>
      <c r="C3916">
        <v>1023</v>
      </c>
      <c r="D3916">
        <v>865</v>
      </c>
      <c r="E3916">
        <v>34232</v>
      </c>
      <c r="F3916">
        <v>9388</v>
      </c>
    </row>
    <row r="3917" spans="1:6">
      <c r="A3917" s="105">
        <v>33053005980000</v>
      </c>
      <c r="B3917">
        <v>2012</v>
      </c>
      <c r="C3917">
        <v>1727</v>
      </c>
      <c r="D3917">
        <v>7241</v>
      </c>
      <c r="E3917">
        <v>27526</v>
      </c>
      <c r="F3917">
        <v>10015</v>
      </c>
    </row>
    <row r="3918" spans="1:6">
      <c r="A3918" s="105">
        <v>33053005990000</v>
      </c>
      <c r="B3918">
        <v>2012</v>
      </c>
      <c r="C3918">
        <v>5271</v>
      </c>
      <c r="D3918">
        <v>1414</v>
      </c>
      <c r="E3918">
        <v>1875</v>
      </c>
      <c r="F3918">
        <v>9817</v>
      </c>
    </row>
    <row r="3919" spans="1:6">
      <c r="A3919" s="105">
        <v>33053006020000</v>
      </c>
      <c r="B3919">
        <v>2012</v>
      </c>
      <c r="C3919">
        <v>783</v>
      </c>
      <c r="D3919">
        <v>827</v>
      </c>
      <c r="E3919">
        <v>22462</v>
      </c>
      <c r="F3919">
        <v>9406</v>
      </c>
    </row>
    <row r="3920" spans="1:6">
      <c r="A3920" s="105">
        <v>33053006040000</v>
      </c>
      <c r="B3920">
        <v>2012</v>
      </c>
      <c r="C3920">
        <v>49533</v>
      </c>
      <c r="D3920">
        <v>10478</v>
      </c>
      <c r="E3920">
        <v>7122</v>
      </c>
      <c r="F3920">
        <v>10097</v>
      </c>
    </row>
    <row r="3921" spans="1:6">
      <c r="A3921" s="105">
        <v>33053006050000</v>
      </c>
      <c r="B3921">
        <v>2012</v>
      </c>
      <c r="C3921">
        <v>1913</v>
      </c>
      <c r="D3921">
        <v>1488</v>
      </c>
      <c r="E3921">
        <v>70792</v>
      </c>
      <c r="F3921">
        <v>9400</v>
      </c>
    </row>
    <row r="3922" spans="1:6">
      <c r="A3922" s="105">
        <v>33053006080000</v>
      </c>
      <c r="B3922">
        <v>2012</v>
      </c>
      <c r="C3922">
        <v>36823</v>
      </c>
      <c r="D3922">
        <v>8092</v>
      </c>
      <c r="E3922">
        <v>4563</v>
      </c>
      <c r="F3922">
        <v>9767</v>
      </c>
    </row>
    <row r="3923" spans="1:6">
      <c r="A3923" s="105">
        <v>33053006130000</v>
      </c>
      <c r="B3923">
        <v>2012</v>
      </c>
      <c r="C3923">
        <v>877</v>
      </c>
      <c r="D3923">
        <v>535</v>
      </c>
      <c r="E3923">
        <v>389</v>
      </c>
      <c r="F3923">
        <v>10050</v>
      </c>
    </row>
    <row r="3924" spans="1:6">
      <c r="A3924" s="105">
        <v>33053006140000</v>
      </c>
      <c r="B3924">
        <v>2012</v>
      </c>
      <c r="C3924">
        <v>60203</v>
      </c>
      <c r="D3924">
        <v>15724</v>
      </c>
      <c r="E3924">
        <v>6793</v>
      </c>
      <c r="F3924">
        <v>9875</v>
      </c>
    </row>
    <row r="3925" spans="1:6">
      <c r="A3925" s="105">
        <v>33053006150000</v>
      </c>
      <c r="B3925">
        <v>2012</v>
      </c>
      <c r="C3925">
        <v>27504</v>
      </c>
      <c r="D3925">
        <v>8561</v>
      </c>
      <c r="E3925">
        <v>11215</v>
      </c>
      <c r="F3925">
        <v>10142</v>
      </c>
    </row>
    <row r="3926" spans="1:6">
      <c r="A3926" s="105">
        <v>33053006190000</v>
      </c>
      <c r="B3926">
        <v>2012</v>
      </c>
      <c r="C3926">
        <v>4881</v>
      </c>
      <c r="D3926">
        <v>9112</v>
      </c>
      <c r="E3926">
        <v>31468</v>
      </c>
      <c r="F3926">
        <v>9350</v>
      </c>
    </row>
    <row r="3927" spans="1:6">
      <c r="A3927" s="105">
        <v>33053006220000</v>
      </c>
      <c r="B3927">
        <v>2012</v>
      </c>
      <c r="C3927">
        <v>0</v>
      </c>
      <c r="D3927">
        <v>0</v>
      </c>
      <c r="E3927">
        <v>0</v>
      </c>
      <c r="F3927">
        <v>10135</v>
      </c>
    </row>
    <row r="3928" spans="1:6">
      <c r="A3928" s="105">
        <v>33053006250000</v>
      </c>
      <c r="B3928">
        <v>2012</v>
      </c>
      <c r="C3928">
        <v>4994</v>
      </c>
      <c r="D3928">
        <v>2832</v>
      </c>
      <c r="E3928">
        <v>157</v>
      </c>
      <c r="F3928">
        <v>9906</v>
      </c>
    </row>
    <row r="3929" spans="1:6">
      <c r="A3929" s="105">
        <v>33053006380000</v>
      </c>
      <c r="B3929">
        <v>2012</v>
      </c>
      <c r="C3929">
        <v>161</v>
      </c>
      <c r="D3929">
        <v>85</v>
      </c>
      <c r="E3929">
        <v>464</v>
      </c>
      <c r="F3929">
        <v>9910</v>
      </c>
    </row>
    <row r="3930" spans="1:6">
      <c r="A3930" s="105">
        <v>33053006470000</v>
      </c>
      <c r="B3930">
        <v>2012</v>
      </c>
      <c r="C3930">
        <v>0</v>
      </c>
      <c r="D3930">
        <v>48</v>
      </c>
      <c r="E3930">
        <v>0</v>
      </c>
      <c r="F3930">
        <v>13532</v>
      </c>
    </row>
    <row r="3931" spans="1:6">
      <c r="A3931" s="105">
        <v>33053006480000</v>
      </c>
      <c r="B3931">
        <v>2012</v>
      </c>
      <c r="C3931">
        <v>10981</v>
      </c>
      <c r="D3931">
        <v>5488</v>
      </c>
      <c r="E3931">
        <v>1576</v>
      </c>
      <c r="F3931">
        <v>10790</v>
      </c>
    </row>
    <row r="3932" spans="1:6">
      <c r="A3932" s="105">
        <v>33053006490000</v>
      </c>
      <c r="B3932">
        <v>2012</v>
      </c>
      <c r="C3932">
        <v>13576</v>
      </c>
      <c r="D3932">
        <v>16728</v>
      </c>
      <c r="E3932">
        <v>27387</v>
      </c>
      <c r="F3932">
        <v>10525</v>
      </c>
    </row>
    <row r="3933" spans="1:6">
      <c r="A3933" s="105">
        <v>33053006510000</v>
      </c>
      <c r="B3933">
        <v>2012</v>
      </c>
      <c r="C3933">
        <v>4673</v>
      </c>
      <c r="D3933">
        <v>3233</v>
      </c>
      <c r="E3933">
        <v>18154</v>
      </c>
      <c r="F3933">
        <v>13680</v>
      </c>
    </row>
    <row r="3934" spans="1:6">
      <c r="A3934" s="105">
        <v>33053006520000</v>
      </c>
      <c r="B3934">
        <v>2012</v>
      </c>
      <c r="C3934">
        <v>0</v>
      </c>
      <c r="D3934">
        <v>2682</v>
      </c>
      <c r="E3934">
        <v>12834</v>
      </c>
      <c r="F3934">
        <v>14125</v>
      </c>
    </row>
    <row r="3935" spans="1:6">
      <c r="A3935" s="105">
        <v>33053006550000</v>
      </c>
      <c r="B3935">
        <v>2012</v>
      </c>
      <c r="C3935">
        <v>523</v>
      </c>
      <c r="D3935">
        <v>549</v>
      </c>
      <c r="E3935">
        <v>282</v>
      </c>
      <c r="F3935">
        <v>11000</v>
      </c>
    </row>
    <row r="3936" spans="1:6">
      <c r="A3936" s="105">
        <v>33053006560000</v>
      </c>
      <c r="B3936">
        <v>2012</v>
      </c>
      <c r="C3936">
        <v>1984</v>
      </c>
      <c r="D3936">
        <v>5383</v>
      </c>
      <c r="E3936">
        <v>27761</v>
      </c>
      <c r="F3936">
        <v>12665</v>
      </c>
    </row>
    <row r="3937" spans="1:6">
      <c r="A3937" s="105">
        <v>33053006640000</v>
      </c>
      <c r="B3937">
        <v>2012</v>
      </c>
      <c r="C3937">
        <v>14650</v>
      </c>
      <c r="D3937">
        <v>3311</v>
      </c>
      <c r="E3937">
        <v>780</v>
      </c>
      <c r="F3937">
        <v>13080</v>
      </c>
    </row>
    <row r="3938" spans="1:6">
      <c r="A3938" s="105">
        <v>33053006710000</v>
      </c>
      <c r="B3938">
        <v>2012</v>
      </c>
      <c r="C3938">
        <v>14030</v>
      </c>
      <c r="D3938">
        <v>12612</v>
      </c>
      <c r="E3938">
        <v>31178</v>
      </c>
      <c r="F3938">
        <v>13065</v>
      </c>
    </row>
    <row r="3939" spans="1:6">
      <c r="A3939" s="105">
        <v>33053006780000</v>
      </c>
      <c r="B3939">
        <v>2012</v>
      </c>
      <c r="C3939">
        <v>2749</v>
      </c>
      <c r="D3939">
        <v>2463</v>
      </c>
      <c r="E3939">
        <v>58359</v>
      </c>
      <c r="F3939">
        <v>9636</v>
      </c>
    </row>
    <row r="3940" spans="1:6">
      <c r="A3940" s="105">
        <v>33053006940000</v>
      </c>
      <c r="B3940">
        <v>2012</v>
      </c>
      <c r="C3940">
        <v>0</v>
      </c>
      <c r="D3940">
        <v>8985</v>
      </c>
      <c r="E3940">
        <v>54232</v>
      </c>
      <c r="F3940">
        <v>9230</v>
      </c>
    </row>
    <row r="3941" spans="1:6">
      <c r="A3941" s="105">
        <v>33053006950000</v>
      </c>
      <c r="B3941">
        <v>2012</v>
      </c>
      <c r="C3941">
        <v>0</v>
      </c>
      <c r="D3941">
        <v>3864</v>
      </c>
      <c r="E3941">
        <v>38280</v>
      </c>
      <c r="F3941">
        <v>9225</v>
      </c>
    </row>
    <row r="3942" spans="1:6">
      <c r="A3942" s="105">
        <v>33053007100000</v>
      </c>
      <c r="B3942">
        <v>2012</v>
      </c>
      <c r="C3942">
        <v>0</v>
      </c>
      <c r="D3942">
        <v>281</v>
      </c>
      <c r="E3942">
        <v>0</v>
      </c>
      <c r="F3942">
        <v>12600</v>
      </c>
    </row>
    <row r="3943" spans="1:6">
      <c r="A3943" s="105">
        <v>33053007160000</v>
      </c>
      <c r="B3943">
        <v>2012</v>
      </c>
      <c r="C3943">
        <v>10041</v>
      </c>
      <c r="D3943">
        <v>5981</v>
      </c>
      <c r="E3943">
        <v>81620</v>
      </c>
      <c r="F3943">
        <v>9512</v>
      </c>
    </row>
    <row r="3944" spans="1:6">
      <c r="A3944" s="105">
        <v>33053007180000</v>
      </c>
      <c r="B3944">
        <v>2012</v>
      </c>
      <c r="C3944">
        <v>16024</v>
      </c>
      <c r="D3944">
        <v>16105</v>
      </c>
      <c r="E3944">
        <v>21399</v>
      </c>
      <c r="F3944">
        <v>10685</v>
      </c>
    </row>
    <row r="3945" spans="1:6">
      <c r="A3945" s="105">
        <v>33053007230000</v>
      </c>
      <c r="B3945">
        <v>2012</v>
      </c>
      <c r="C3945">
        <v>8940</v>
      </c>
      <c r="D3945">
        <v>8923</v>
      </c>
      <c r="E3945">
        <v>11960</v>
      </c>
      <c r="F3945">
        <v>13000</v>
      </c>
    </row>
    <row r="3946" spans="1:6">
      <c r="A3946" s="105">
        <v>33053007290000</v>
      </c>
      <c r="B3946">
        <v>2012</v>
      </c>
      <c r="C3946">
        <v>5703</v>
      </c>
      <c r="D3946">
        <v>3277</v>
      </c>
      <c r="E3946">
        <v>17919</v>
      </c>
      <c r="F3946">
        <v>12240</v>
      </c>
    </row>
    <row r="3947" spans="1:6">
      <c r="A3947" s="105">
        <v>33053007300000</v>
      </c>
      <c r="B3947">
        <v>2012</v>
      </c>
      <c r="C3947">
        <v>6120</v>
      </c>
      <c r="D3947">
        <v>3858</v>
      </c>
      <c r="E3947">
        <v>5840</v>
      </c>
      <c r="F3947">
        <v>11762</v>
      </c>
    </row>
    <row r="3948" spans="1:6">
      <c r="A3948" s="105">
        <v>33053007370000</v>
      </c>
      <c r="B3948">
        <v>2012</v>
      </c>
      <c r="C3948">
        <v>8387</v>
      </c>
      <c r="D3948">
        <v>10515</v>
      </c>
      <c r="E3948">
        <v>74161</v>
      </c>
      <c r="F3948">
        <v>9612</v>
      </c>
    </row>
    <row r="3949" spans="1:6">
      <c r="A3949" s="105">
        <v>33053007500000</v>
      </c>
      <c r="B3949">
        <v>2012</v>
      </c>
      <c r="C3949">
        <v>8694</v>
      </c>
      <c r="D3949">
        <v>10724</v>
      </c>
      <c r="E3949">
        <v>2254</v>
      </c>
      <c r="F3949">
        <v>14045</v>
      </c>
    </row>
    <row r="3950" spans="1:6">
      <c r="A3950" s="105">
        <v>33053007680000</v>
      </c>
      <c r="B3950">
        <v>2012</v>
      </c>
      <c r="C3950">
        <v>3916</v>
      </c>
      <c r="D3950">
        <v>6568</v>
      </c>
      <c r="E3950">
        <v>29310</v>
      </c>
      <c r="F3950">
        <v>13225</v>
      </c>
    </row>
    <row r="3951" spans="1:6">
      <c r="A3951" s="105">
        <v>33053007690000</v>
      </c>
      <c r="B3951">
        <v>2012</v>
      </c>
      <c r="C3951">
        <v>0</v>
      </c>
      <c r="D3951">
        <v>482</v>
      </c>
      <c r="E3951">
        <v>0</v>
      </c>
      <c r="F3951">
        <v>12200</v>
      </c>
    </row>
    <row r="3952" spans="1:6">
      <c r="A3952" s="105">
        <v>33053007710000</v>
      </c>
      <c r="B3952">
        <v>2012</v>
      </c>
      <c r="C3952">
        <v>2032</v>
      </c>
      <c r="D3952">
        <v>2254</v>
      </c>
      <c r="E3952">
        <v>6569</v>
      </c>
      <c r="F3952">
        <v>13695</v>
      </c>
    </row>
    <row r="3953" spans="1:6">
      <c r="A3953" s="105">
        <v>33053007750000</v>
      </c>
      <c r="B3953">
        <v>2012</v>
      </c>
      <c r="C3953">
        <v>4935</v>
      </c>
      <c r="D3953">
        <v>2338</v>
      </c>
      <c r="E3953">
        <v>44538</v>
      </c>
      <c r="F3953">
        <v>9600</v>
      </c>
    </row>
    <row r="3954" spans="1:6">
      <c r="A3954" s="105">
        <v>33053007820000</v>
      </c>
      <c r="B3954">
        <v>2012</v>
      </c>
      <c r="C3954">
        <v>5304</v>
      </c>
      <c r="D3954">
        <v>4786</v>
      </c>
      <c r="E3954">
        <v>84617</v>
      </c>
      <c r="F3954">
        <v>9692</v>
      </c>
    </row>
    <row r="3955" spans="1:6">
      <c r="A3955" s="105">
        <v>33053007890000</v>
      </c>
      <c r="B3955">
        <v>2012</v>
      </c>
      <c r="C3955">
        <v>0</v>
      </c>
      <c r="D3955">
        <v>4822</v>
      </c>
      <c r="E3955">
        <v>53006</v>
      </c>
      <c r="F3955">
        <v>9320</v>
      </c>
    </row>
    <row r="3956" spans="1:6">
      <c r="A3956" s="105">
        <v>33053008070000</v>
      </c>
      <c r="B3956">
        <v>2012</v>
      </c>
      <c r="C3956">
        <v>740</v>
      </c>
      <c r="D3956">
        <v>2028</v>
      </c>
      <c r="E3956">
        <v>55</v>
      </c>
      <c r="F3956">
        <v>13047</v>
      </c>
    </row>
    <row r="3957" spans="1:6">
      <c r="A3957" s="105">
        <v>33053008090000</v>
      </c>
      <c r="B3957">
        <v>2012</v>
      </c>
      <c r="C3957">
        <v>5852</v>
      </c>
      <c r="D3957">
        <v>5548</v>
      </c>
      <c r="E3957">
        <v>457</v>
      </c>
      <c r="F3957">
        <v>13145</v>
      </c>
    </row>
    <row r="3958" spans="1:6">
      <c r="A3958" s="105">
        <v>33053008100000</v>
      </c>
      <c r="B3958">
        <v>2012</v>
      </c>
      <c r="C3958">
        <v>0</v>
      </c>
      <c r="D3958">
        <v>0</v>
      </c>
      <c r="E3958">
        <v>0</v>
      </c>
      <c r="F3958">
        <v>9572</v>
      </c>
    </row>
    <row r="3959" spans="1:6">
      <c r="A3959" s="105">
        <v>33053008370000</v>
      </c>
      <c r="B3959">
        <v>2012</v>
      </c>
      <c r="C3959">
        <v>0</v>
      </c>
      <c r="D3959">
        <v>2162</v>
      </c>
      <c r="E3959">
        <v>28906</v>
      </c>
      <c r="F3959">
        <v>13300</v>
      </c>
    </row>
    <row r="3960" spans="1:6">
      <c r="A3960" s="105">
        <v>33053008550000</v>
      </c>
      <c r="B3960">
        <v>2012</v>
      </c>
      <c r="C3960">
        <v>1635</v>
      </c>
      <c r="D3960">
        <v>4054</v>
      </c>
      <c r="E3960">
        <v>13716</v>
      </c>
      <c r="F3960">
        <v>13100</v>
      </c>
    </row>
    <row r="3961" spans="1:6">
      <c r="A3961" s="105">
        <v>33053008590000</v>
      </c>
      <c r="B3961">
        <v>2012</v>
      </c>
      <c r="C3961">
        <v>3739</v>
      </c>
      <c r="D3961">
        <v>3044</v>
      </c>
      <c r="E3961">
        <v>44667</v>
      </c>
      <c r="F3961">
        <v>13470</v>
      </c>
    </row>
    <row r="3962" spans="1:6">
      <c r="A3962" s="105">
        <v>33053008610000</v>
      </c>
      <c r="B3962">
        <v>2012</v>
      </c>
      <c r="C3962">
        <v>7313</v>
      </c>
      <c r="D3962">
        <v>7319</v>
      </c>
      <c r="E3962">
        <v>37933</v>
      </c>
      <c r="F3962">
        <v>9700</v>
      </c>
    </row>
    <row r="3963" spans="1:6">
      <c r="A3963" s="105">
        <v>33053008780000</v>
      </c>
      <c r="B3963">
        <v>2012</v>
      </c>
      <c r="C3963">
        <v>0</v>
      </c>
      <c r="D3963">
        <v>5660</v>
      </c>
      <c r="E3963">
        <v>42705</v>
      </c>
      <c r="F3963">
        <v>12766</v>
      </c>
    </row>
    <row r="3964" spans="1:6">
      <c r="A3964" s="105">
        <v>33053008870000</v>
      </c>
      <c r="B3964">
        <v>2012</v>
      </c>
      <c r="C3964">
        <v>1673</v>
      </c>
      <c r="D3964">
        <v>3482</v>
      </c>
      <c r="E3964">
        <v>12831</v>
      </c>
      <c r="F3964">
        <v>13565</v>
      </c>
    </row>
    <row r="3965" spans="1:6">
      <c r="A3965" s="105">
        <v>33053008890000</v>
      </c>
      <c r="B3965">
        <v>2012</v>
      </c>
      <c r="C3965">
        <v>5</v>
      </c>
      <c r="D3965">
        <v>177</v>
      </c>
      <c r="E3965">
        <v>25</v>
      </c>
      <c r="F3965">
        <v>12070</v>
      </c>
    </row>
    <row r="3966" spans="1:6">
      <c r="A3966" s="105">
        <v>33053009010000</v>
      </c>
      <c r="B3966">
        <v>2012</v>
      </c>
      <c r="C3966">
        <v>32267</v>
      </c>
      <c r="D3966">
        <v>8884</v>
      </c>
      <c r="E3966">
        <v>11385</v>
      </c>
      <c r="F3966">
        <v>13736</v>
      </c>
    </row>
    <row r="3967" spans="1:6">
      <c r="A3967" s="105">
        <v>33053009110000</v>
      </c>
      <c r="B3967">
        <v>2012</v>
      </c>
      <c r="C3967">
        <v>24997</v>
      </c>
      <c r="D3967">
        <v>8184</v>
      </c>
      <c r="E3967">
        <v>19507</v>
      </c>
      <c r="F3967">
        <v>12172</v>
      </c>
    </row>
    <row r="3968" spans="1:6">
      <c r="A3968" s="105">
        <v>33053009210000</v>
      </c>
      <c r="B3968">
        <v>2012</v>
      </c>
      <c r="C3968">
        <v>0</v>
      </c>
      <c r="D3968">
        <v>8889</v>
      </c>
      <c r="E3968">
        <v>29478</v>
      </c>
      <c r="F3968">
        <v>14425</v>
      </c>
    </row>
    <row r="3969" spans="1:6">
      <c r="A3969" s="105">
        <v>33053009220000</v>
      </c>
      <c r="B3969">
        <v>2012</v>
      </c>
      <c r="C3969">
        <v>8109</v>
      </c>
      <c r="D3969">
        <v>12331</v>
      </c>
      <c r="E3969">
        <v>7430</v>
      </c>
      <c r="F3969">
        <v>13690</v>
      </c>
    </row>
    <row r="3970" spans="1:6">
      <c r="A3970" s="105">
        <v>33053009240000</v>
      </c>
      <c r="B3970">
        <v>2012</v>
      </c>
      <c r="C3970">
        <v>1491</v>
      </c>
      <c r="D3970">
        <v>3871</v>
      </c>
      <c r="E3970">
        <v>41713</v>
      </c>
      <c r="F3970">
        <v>9675</v>
      </c>
    </row>
    <row r="3971" spans="1:6">
      <c r="A3971" s="105">
        <v>33053009320000</v>
      </c>
      <c r="B3971">
        <v>2012</v>
      </c>
      <c r="C3971">
        <v>24182</v>
      </c>
      <c r="D3971">
        <v>9720</v>
      </c>
      <c r="E3971">
        <v>1916</v>
      </c>
      <c r="F3971">
        <v>13650</v>
      </c>
    </row>
    <row r="3972" spans="1:6">
      <c r="A3972" s="105">
        <v>33053009330000</v>
      </c>
      <c r="B3972">
        <v>2012</v>
      </c>
      <c r="C3972">
        <v>1492</v>
      </c>
      <c r="D3972">
        <v>3869</v>
      </c>
      <c r="E3972">
        <v>41716</v>
      </c>
      <c r="F3972">
        <v>9830</v>
      </c>
    </row>
    <row r="3973" spans="1:6">
      <c r="A3973" s="105">
        <v>33053009360000</v>
      </c>
      <c r="B3973">
        <v>2012</v>
      </c>
      <c r="C3973">
        <v>0</v>
      </c>
      <c r="D3973">
        <v>4227</v>
      </c>
      <c r="E3973">
        <v>53893</v>
      </c>
      <c r="F3973">
        <v>9320</v>
      </c>
    </row>
    <row r="3974" spans="1:6">
      <c r="A3974" s="105">
        <v>33053009400000</v>
      </c>
      <c r="B3974">
        <v>2012</v>
      </c>
      <c r="C3974">
        <v>19249</v>
      </c>
      <c r="D3974">
        <v>11980</v>
      </c>
      <c r="E3974">
        <v>34865</v>
      </c>
      <c r="F3974">
        <v>14780</v>
      </c>
    </row>
    <row r="3975" spans="1:6">
      <c r="A3975" s="105">
        <v>33053009530000</v>
      </c>
      <c r="B3975">
        <v>2012</v>
      </c>
      <c r="C3975">
        <v>0</v>
      </c>
      <c r="D3975">
        <v>0</v>
      </c>
      <c r="E3975">
        <v>0</v>
      </c>
      <c r="F3975">
        <v>13850</v>
      </c>
    </row>
    <row r="3976" spans="1:6">
      <c r="A3976" s="105">
        <v>33053009570000</v>
      </c>
      <c r="B3976">
        <v>2012</v>
      </c>
      <c r="C3976">
        <v>0</v>
      </c>
      <c r="D3976">
        <v>0</v>
      </c>
      <c r="E3976">
        <v>0</v>
      </c>
      <c r="F3976">
        <v>9620</v>
      </c>
    </row>
    <row r="3977" spans="1:6">
      <c r="A3977" s="105">
        <v>33053009810000</v>
      </c>
      <c r="B3977">
        <v>2012</v>
      </c>
      <c r="C3977">
        <v>0</v>
      </c>
      <c r="D3977">
        <v>2857</v>
      </c>
      <c r="E3977">
        <v>4719</v>
      </c>
      <c r="F3977">
        <v>9999</v>
      </c>
    </row>
    <row r="3978" spans="1:6">
      <c r="A3978" s="105">
        <v>33053009830000</v>
      </c>
      <c r="B3978">
        <v>2012</v>
      </c>
      <c r="C3978">
        <v>837</v>
      </c>
      <c r="D3978">
        <v>1273</v>
      </c>
      <c r="E3978">
        <v>28332</v>
      </c>
      <c r="F3978">
        <v>11290</v>
      </c>
    </row>
    <row r="3979" spans="1:6">
      <c r="A3979" s="105">
        <v>33053009860000</v>
      </c>
      <c r="B3979">
        <v>2012</v>
      </c>
      <c r="C3979">
        <v>5043</v>
      </c>
      <c r="D3979">
        <v>3201</v>
      </c>
      <c r="E3979">
        <v>13560</v>
      </c>
      <c r="F3979">
        <v>9255</v>
      </c>
    </row>
    <row r="3980" spans="1:6">
      <c r="A3980" s="105">
        <v>33053009990000</v>
      </c>
      <c r="B3980">
        <v>2012</v>
      </c>
      <c r="C3980">
        <v>314</v>
      </c>
      <c r="D3980">
        <v>10</v>
      </c>
      <c r="E3980">
        <v>12</v>
      </c>
      <c r="F3980">
        <v>9750</v>
      </c>
    </row>
    <row r="3981" spans="1:6">
      <c r="A3981" s="105">
        <v>33053010240000</v>
      </c>
      <c r="B3981">
        <v>2012</v>
      </c>
      <c r="C3981">
        <v>5228</v>
      </c>
      <c r="D3981">
        <v>3837</v>
      </c>
      <c r="E3981">
        <v>31470</v>
      </c>
      <c r="F3981">
        <v>14620</v>
      </c>
    </row>
    <row r="3982" spans="1:6">
      <c r="A3982" s="105">
        <v>33053010260000</v>
      </c>
      <c r="B3982">
        <v>2012</v>
      </c>
      <c r="C3982">
        <v>2147</v>
      </c>
      <c r="D3982">
        <v>2994</v>
      </c>
      <c r="E3982">
        <v>24743</v>
      </c>
      <c r="F3982">
        <v>11750</v>
      </c>
    </row>
    <row r="3983" spans="1:6">
      <c r="A3983" s="105">
        <v>33053010270000</v>
      </c>
      <c r="B3983">
        <v>2012</v>
      </c>
      <c r="C3983">
        <v>12276</v>
      </c>
      <c r="D3983">
        <v>10699</v>
      </c>
      <c r="E3983">
        <v>167090</v>
      </c>
      <c r="F3983">
        <v>9614</v>
      </c>
    </row>
    <row r="3984" spans="1:6">
      <c r="A3984" s="105">
        <v>33053010310000</v>
      </c>
      <c r="B3984">
        <v>2012</v>
      </c>
      <c r="C3984">
        <v>6710</v>
      </c>
      <c r="D3984">
        <v>8908</v>
      </c>
      <c r="E3984">
        <v>62097</v>
      </c>
      <c r="F3984">
        <v>11600</v>
      </c>
    </row>
    <row r="3985" spans="1:6">
      <c r="A3985" s="105">
        <v>33053010370000</v>
      </c>
      <c r="B3985">
        <v>2012</v>
      </c>
      <c r="C3985">
        <v>0</v>
      </c>
      <c r="D3985">
        <v>0</v>
      </c>
      <c r="E3985">
        <v>0</v>
      </c>
      <c r="F3985">
        <v>13618</v>
      </c>
    </row>
    <row r="3986" spans="1:6">
      <c r="A3986" s="105">
        <v>33053010420000</v>
      </c>
      <c r="B3986">
        <v>2012</v>
      </c>
      <c r="C3986">
        <v>0</v>
      </c>
      <c r="D3986">
        <v>103</v>
      </c>
      <c r="E3986">
        <v>0</v>
      </c>
      <c r="F3986">
        <v>11608</v>
      </c>
    </row>
    <row r="3987" spans="1:6">
      <c r="A3987" s="105">
        <v>33053010430000</v>
      </c>
      <c r="B3987">
        <v>2012</v>
      </c>
      <c r="C3987">
        <v>1382</v>
      </c>
      <c r="D3987">
        <v>1999</v>
      </c>
      <c r="E3987">
        <v>32835</v>
      </c>
      <c r="F3987">
        <v>11350</v>
      </c>
    </row>
    <row r="3988" spans="1:6">
      <c r="A3988" s="105">
        <v>33053010510000</v>
      </c>
      <c r="B3988">
        <v>2012</v>
      </c>
      <c r="C3988">
        <v>6642</v>
      </c>
      <c r="D3988">
        <v>4012</v>
      </c>
      <c r="E3988">
        <v>18973</v>
      </c>
      <c r="F3988">
        <v>12326</v>
      </c>
    </row>
    <row r="3989" spans="1:6">
      <c r="A3989" s="105">
        <v>33053010530000</v>
      </c>
      <c r="B3989">
        <v>2012</v>
      </c>
      <c r="C3989">
        <v>901</v>
      </c>
      <c r="D3989">
        <v>0</v>
      </c>
      <c r="E3989">
        <v>0</v>
      </c>
      <c r="F3989">
        <v>12654</v>
      </c>
    </row>
    <row r="3990" spans="1:6">
      <c r="A3990" s="105">
        <v>33053010540000</v>
      </c>
      <c r="B3990">
        <v>2012</v>
      </c>
      <c r="C3990">
        <v>1643</v>
      </c>
      <c r="D3990">
        <v>6422</v>
      </c>
      <c r="E3990">
        <v>47056</v>
      </c>
      <c r="F3990">
        <v>12764</v>
      </c>
    </row>
    <row r="3991" spans="1:6">
      <c r="A3991" s="105">
        <v>33053010550000</v>
      </c>
      <c r="B3991">
        <v>2012</v>
      </c>
      <c r="C3991">
        <v>20809</v>
      </c>
      <c r="D3991">
        <v>12054</v>
      </c>
      <c r="E3991">
        <v>56024</v>
      </c>
      <c r="F3991">
        <v>14893</v>
      </c>
    </row>
    <row r="3992" spans="1:6">
      <c r="A3992" s="105">
        <v>33053010560000</v>
      </c>
      <c r="B3992">
        <v>2012</v>
      </c>
      <c r="C3992">
        <v>0</v>
      </c>
      <c r="D3992">
        <v>0</v>
      </c>
      <c r="E3992">
        <v>0</v>
      </c>
      <c r="F3992">
        <v>16141</v>
      </c>
    </row>
    <row r="3993" spans="1:6">
      <c r="A3993" s="105">
        <v>33053010580000</v>
      </c>
      <c r="B3993">
        <v>2012</v>
      </c>
      <c r="C3993">
        <v>504</v>
      </c>
      <c r="D3993">
        <v>161</v>
      </c>
      <c r="E3993">
        <v>918</v>
      </c>
      <c r="F3993">
        <v>13188</v>
      </c>
    </row>
    <row r="3994" spans="1:6">
      <c r="A3994" s="105">
        <v>33053010590000</v>
      </c>
      <c r="B3994">
        <v>2012</v>
      </c>
      <c r="C3994">
        <v>1672</v>
      </c>
      <c r="D3994">
        <v>2016</v>
      </c>
      <c r="E3994">
        <v>6141</v>
      </c>
      <c r="F3994">
        <v>13700</v>
      </c>
    </row>
    <row r="3995" spans="1:6">
      <c r="A3995" s="105">
        <v>33053010610000</v>
      </c>
      <c r="B3995">
        <v>2012</v>
      </c>
      <c r="C3995">
        <v>0</v>
      </c>
      <c r="D3995">
        <v>1</v>
      </c>
      <c r="E3995">
        <v>0</v>
      </c>
      <c r="F3995">
        <v>11829</v>
      </c>
    </row>
    <row r="3996" spans="1:6">
      <c r="A3996" s="105">
        <v>33053010620000</v>
      </c>
      <c r="B3996">
        <v>2012</v>
      </c>
      <c r="C3996">
        <v>0</v>
      </c>
      <c r="D3996">
        <v>0</v>
      </c>
      <c r="E3996">
        <v>0</v>
      </c>
      <c r="F3996">
        <v>13084</v>
      </c>
    </row>
    <row r="3997" spans="1:6">
      <c r="A3997" s="105">
        <v>33053010690000</v>
      </c>
      <c r="B3997">
        <v>2012</v>
      </c>
      <c r="C3997">
        <v>0</v>
      </c>
      <c r="D3997">
        <v>0</v>
      </c>
      <c r="E3997">
        <v>0</v>
      </c>
      <c r="F3997">
        <v>14100</v>
      </c>
    </row>
    <row r="3998" spans="1:6">
      <c r="A3998" s="105">
        <v>33053010710000</v>
      </c>
      <c r="B3998">
        <v>2012</v>
      </c>
      <c r="C3998">
        <v>3320</v>
      </c>
      <c r="D3998">
        <v>6326</v>
      </c>
      <c r="E3998">
        <v>6878</v>
      </c>
      <c r="F3998">
        <v>14779</v>
      </c>
    </row>
    <row r="3999" spans="1:6">
      <c r="A3999" s="105">
        <v>33053010750000</v>
      </c>
      <c r="B3999">
        <v>2012</v>
      </c>
      <c r="C3999">
        <v>1737</v>
      </c>
      <c r="D3999">
        <v>4254</v>
      </c>
      <c r="E3999">
        <v>10037</v>
      </c>
      <c r="F3999">
        <v>13130</v>
      </c>
    </row>
    <row r="4000" spans="1:6">
      <c r="A4000" s="105">
        <v>33053010870000</v>
      </c>
      <c r="B4000">
        <v>2012</v>
      </c>
      <c r="C4000">
        <v>78266</v>
      </c>
      <c r="D4000">
        <v>10972</v>
      </c>
      <c r="E4000">
        <v>1832</v>
      </c>
      <c r="F4000">
        <v>11870</v>
      </c>
    </row>
    <row r="4001" spans="1:6">
      <c r="A4001" s="105">
        <v>33053011170000</v>
      </c>
      <c r="B4001">
        <v>2012</v>
      </c>
      <c r="C4001">
        <v>1372</v>
      </c>
      <c r="D4001">
        <v>1997</v>
      </c>
      <c r="E4001">
        <v>4786</v>
      </c>
      <c r="F4001">
        <v>9244</v>
      </c>
    </row>
    <row r="4002" spans="1:6">
      <c r="A4002" s="105">
        <v>33053011230000</v>
      </c>
      <c r="B4002">
        <v>2012</v>
      </c>
      <c r="C4002">
        <v>9057</v>
      </c>
      <c r="D4002">
        <v>9220</v>
      </c>
      <c r="E4002">
        <v>7685</v>
      </c>
      <c r="F4002">
        <v>13300</v>
      </c>
    </row>
    <row r="4003" spans="1:6">
      <c r="A4003" s="105">
        <v>33053011240000</v>
      </c>
      <c r="B4003">
        <v>2012</v>
      </c>
      <c r="C4003">
        <v>149</v>
      </c>
      <c r="D4003">
        <v>1633</v>
      </c>
      <c r="E4003">
        <v>2578</v>
      </c>
      <c r="F4003">
        <v>13650</v>
      </c>
    </row>
    <row r="4004" spans="1:6">
      <c r="A4004" s="105">
        <v>33053011280000</v>
      </c>
      <c r="B4004">
        <v>2012</v>
      </c>
      <c r="C4004">
        <v>23504</v>
      </c>
      <c r="D4004">
        <v>16371</v>
      </c>
      <c r="E4004">
        <v>129250</v>
      </c>
      <c r="F4004">
        <v>12664</v>
      </c>
    </row>
    <row r="4005" spans="1:6">
      <c r="A4005" s="105">
        <v>33053011340000</v>
      </c>
      <c r="B4005">
        <v>2012</v>
      </c>
      <c r="C4005">
        <v>665</v>
      </c>
      <c r="D4005">
        <v>5150</v>
      </c>
      <c r="E4005">
        <v>28347</v>
      </c>
      <c r="F4005">
        <v>9456</v>
      </c>
    </row>
    <row r="4006" spans="1:6">
      <c r="A4006" s="105">
        <v>33053011370000</v>
      </c>
      <c r="B4006">
        <v>2012</v>
      </c>
      <c r="C4006">
        <v>4555</v>
      </c>
      <c r="D4006">
        <v>4271</v>
      </c>
      <c r="E4006">
        <v>41518</v>
      </c>
      <c r="F4006">
        <v>13990</v>
      </c>
    </row>
    <row r="4007" spans="1:6">
      <c r="A4007" s="105">
        <v>33053011430000</v>
      </c>
      <c r="B4007">
        <v>2012</v>
      </c>
      <c r="C4007">
        <v>918</v>
      </c>
      <c r="D4007">
        <v>48</v>
      </c>
      <c r="E4007">
        <v>226</v>
      </c>
      <c r="F4007">
        <v>14035</v>
      </c>
    </row>
    <row r="4008" spans="1:6">
      <c r="A4008" s="105">
        <v>33053011450000</v>
      </c>
      <c r="B4008">
        <v>2012</v>
      </c>
      <c r="C4008">
        <v>3997</v>
      </c>
      <c r="D4008">
        <v>2468</v>
      </c>
      <c r="E4008">
        <v>19445</v>
      </c>
      <c r="F4008">
        <v>9314</v>
      </c>
    </row>
    <row r="4009" spans="1:6">
      <c r="A4009" s="105">
        <v>33053011500000</v>
      </c>
      <c r="B4009">
        <v>2012</v>
      </c>
      <c r="C4009">
        <v>0</v>
      </c>
      <c r="D4009">
        <v>0</v>
      </c>
      <c r="E4009">
        <v>0</v>
      </c>
      <c r="F4009">
        <v>13215</v>
      </c>
    </row>
    <row r="4010" spans="1:6">
      <c r="A4010" s="105">
        <v>33053011560000</v>
      </c>
      <c r="B4010">
        <v>2012</v>
      </c>
      <c r="C4010">
        <v>10178</v>
      </c>
      <c r="D4010">
        <v>9378</v>
      </c>
      <c r="E4010">
        <v>85550</v>
      </c>
      <c r="F4010">
        <v>13180</v>
      </c>
    </row>
    <row r="4011" spans="1:6">
      <c r="A4011" s="105">
        <v>33053011570000</v>
      </c>
      <c r="B4011">
        <v>2012</v>
      </c>
      <c r="C4011">
        <v>0</v>
      </c>
      <c r="D4011">
        <v>5183</v>
      </c>
      <c r="E4011">
        <v>19702</v>
      </c>
      <c r="F4011">
        <v>9520</v>
      </c>
    </row>
    <row r="4012" spans="1:6">
      <c r="A4012" s="105">
        <v>33053011660000</v>
      </c>
      <c r="B4012">
        <v>2012</v>
      </c>
      <c r="C4012">
        <v>11709</v>
      </c>
      <c r="D4012">
        <v>3864</v>
      </c>
      <c r="E4012">
        <v>45459</v>
      </c>
      <c r="F4012">
        <v>12207</v>
      </c>
    </row>
    <row r="4013" spans="1:6">
      <c r="A4013" s="105">
        <v>33053011670000</v>
      </c>
      <c r="B4013">
        <v>2012</v>
      </c>
      <c r="C4013">
        <v>12155</v>
      </c>
      <c r="D4013">
        <v>3492</v>
      </c>
      <c r="E4013">
        <v>561</v>
      </c>
      <c r="F4013">
        <v>14076</v>
      </c>
    </row>
    <row r="4014" spans="1:6">
      <c r="A4014" s="105">
        <v>33053011730000</v>
      </c>
      <c r="B4014">
        <v>2012</v>
      </c>
      <c r="C4014">
        <v>0</v>
      </c>
      <c r="D4014">
        <v>0</v>
      </c>
      <c r="E4014">
        <v>0</v>
      </c>
      <c r="F4014">
        <v>15100</v>
      </c>
    </row>
    <row r="4015" spans="1:6">
      <c r="A4015" s="105">
        <v>33053011890000</v>
      </c>
      <c r="B4015">
        <v>2012</v>
      </c>
      <c r="C4015">
        <v>798</v>
      </c>
      <c r="D4015">
        <v>2078</v>
      </c>
      <c r="E4015">
        <v>9325</v>
      </c>
      <c r="F4015">
        <v>13900</v>
      </c>
    </row>
    <row r="4016" spans="1:6">
      <c r="A4016" s="105">
        <v>33053011990000</v>
      </c>
      <c r="B4016">
        <v>2012</v>
      </c>
      <c r="C4016">
        <v>236</v>
      </c>
      <c r="D4016">
        <v>1018</v>
      </c>
      <c r="E4016">
        <v>3298</v>
      </c>
      <c r="F4016">
        <v>14100</v>
      </c>
    </row>
    <row r="4017" spans="1:6">
      <c r="A4017" s="105">
        <v>33053012110000</v>
      </c>
      <c r="B4017">
        <v>2012</v>
      </c>
      <c r="C4017">
        <v>1914</v>
      </c>
      <c r="D4017">
        <v>4131</v>
      </c>
      <c r="E4017">
        <v>6703</v>
      </c>
      <c r="F4017">
        <v>14335</v>
      </c>
    </row>
    <row r="4018" spans="1:6">
      <c r="A4018" s="105">
        <v>33053012370000</v>
      </c>
      <c r="B4018">
        <v>2012</v>
      </c>
      <c r="C4018">
        <v>9948</v>
      </c>
      <c r="D4018">
        <v>6933</v>
      </c>
      <c r="E4018">
        <v>65246</v>
      </c>
      <c r="F4018">
        <v>12702</v>
      </c>
    </row>
    <row r="4019" spans="1:6">
      <c r="A4019" s="105">
        <v>33053012430000</v>
      </c>
      <c r="B4019">
        <v>2012</v>
      </c>
      <c r="C4019">
        <v>2746</v>
      </c>
      <c r="D4019">
        <v>2544</v>
      </c>
      <c r="E4019">
        <v>16220</v>
      </c>
      <c r="F4019">
        <v>9300</v>
      </c>
    </row>
    <row r="4020" spans="1:6">
      <c r="A4020" s="105">
        <v>33053012450000</v>
      </c>
      <c r="B4020">
        <v>2012</v>
      </c>
      <c r="C4020">
        <v>5180</v>
      </c>
      <c r="D4020">
        <v>7671</v>
      </c>
      <c r="E4020">
        <v>431</v>
      </c>
      <c r="F4020">
        <v>14115</v>
      </c>
    </row>
    <row r="4021" spans="1:6">
      <c r="A4021" s="105">
        <v>33053012460000</v>
      </c>
      <c r="B4021">
        <v>2012</v>
      </c>
      <c r="C4021">
        <v>17482</v>
      </c>
      <c r="D4021">
        <v>10369</v>
      </c>
      <c r="E4021">
        <v>81969</v>
      </c>
      <c r="F4021">
        <v>12675</v>
      </c>
    </row>
    <row r="4022" spans="1:6">
      <c r="A4022" s="105">
        <v>33053012530000</v>
      </c>
      <c r="B4022">
        <v>2012</v>
      </c>
      <c r="C4022">
        <v>0</v>
      </c>
      <c r="D4022">
        <v>0</v>
      </c>
      <c r="E4022">
        <v>0</v>
      </c>
      <c r="F4022">
        <v>12863</v>
      </c>
    </row>
    <row r="4023" spans="1:6">
      <c r="A4023" s="105">
        <v>33053012580000</v>
      </c>
      <c r="B4023">
        <v>2012</v>
      </c>
      <c r="C4023">
        <v>5752</v>
      </c>
      <c r="D4023">
        <v>4052</v>
      </c>
      <c r="E4023">
        <v>8641</v>
      </c>
      <c r="F4023">
        <v>13700</v>
      </c>
    </row>
    <row r="4024" spans="1:6">
      <c r="A4024" s="105">
        <v>33053012630000</v>
      </c>
      <c r="B4024">
        <v>2012</v>
      </c>
      <c r="C4024">
        <v>42732</v>
      </c>
      <c r="D4024">
        <v>8690</v>
      </c>
      <c r="E4024">
        <v>274</v>
      </c>
      <c r="F4024">
        <v>13974</v>
      </c>
    </row>
    <row r="4025" spans="1:6">
      <c r="A4025" s="105">
        <v>33053012660000</v>
      </c>
      <c r="B4025">
        <v>2012</v>
      </c>
      <c r="C4025">
        <v>157408</v>
      </c>
      <c r="D4025">
        <v>12881</v>
      </c>
      <c r="E4025">
        <v>28749</v>
      </c>
      <c r="F4025">
        <v>14280</v>
      </c>
    </row>
    <row r="4026" spans="1:6">
      <c r="A4026" s="105">
        <v>33053012670000</v>
      </c>
      <c r="B4026">
        <v>2012</v>
      </c>
      <c r="C4026">
        <v>0</v>
      </c>
      <c r="D4026">
        <v>0</v>
      </c>
      <c r="E4026">
        <v>0</v>
      </c>
      <c r="F4026">
        <v>13934</v>
      </c>
    </row>
    <row r="4027" spans="1:6">
      <c r="A4027" s="105">
        <v>33053012790000</v>
      </c>
      <c r="B4027">
        <v>2012</v>
      </c>
      <c r="C4027">
        <v>0</v>
      </c>
      <c r="D4027">
        <v>0</v>
      </c>
      <c r="E4027">
        <v>0</v>
      </c>
      <c r="F4027">
        <v>9297</v>
      </c>
    </row>
    <row r="4028" spans="1:6">
      <c r="A4028" s="105">
        <v>33053012860000</v>
      </c>
      <c r="B4028">
        <v>2012</v>
      </c>
      <c r="C4028">
        <v>1308</v>
      </c>
      <c r="D4028">
        <v>2001</v>
      </c>
      <c r="E4028">
        <v>19984</v>
      </c>
      <c r="F4028">
        <v>14300</v>
      </c>
    </row>
    <row r="4029" spans="1:6">
      <c r="A4029" s="105">
        <v>33053012940000</v>
      </c>
      <c r="B4029">
        <v>2012</v>
      </c>
      <c r="C4029">
        <v>1561</v>
      </c>
      <c r="D4029">
        <v>2437</v>
      </c>
      <c r="E4029">
        <v>21737</v>
      </c>
      <c r="F4029">
        <v>13890</v>
      </c>
    </row>
    <row r="4030" spans="1:6">
      <c r="A4030" s="105">
        <v>33053013070000</v>
      </c>
      <c r="B4030">
        <v>2012</v>
      </c>
      <c r="C4030">
        <v>8018</v>
      </c>
      <c r="D4030">
        <v>3399</v>
      </c>
      <c r="E4030">
        <v>16905</v>
      </c>
      <c r="F4030">
        <v>13610</v>
      </c>
    </row>
    <row r="4031" spans="1:6">
      <c r="A4031" s="105">
        <v>33053013140000</v>
      </c>
      <c r="B4031">
        <v>2012</v>
      </c>
      <c r="C4031">
        <v>4301</v>
      </c>
      <c r="D4031">
        <v>3234</v>
      </c>
      <c r="E4031">
        <v>4127</v>
      </c>
      <c r="F4031">
        <v>9312</v>
      </c>
    </row>
    <row r="4032" spans="1:6">
      <c r="A4032" s="105">
        <v>33053013380000</v>
      </c>
      <c r="B4032">
        <v>2012</v>
      </c>
      <c r="C4032">
        <v>4567</v>
      </c>
      <c r="D4032">
        <v>50</v>
      </c>
      <c r="E4032">
        <v>145</v>
      </c>
      <c r="F4032">
        <v>12937</v>
      </c>
    </row>
    <row r="4033" spans="1:6">
      <c r="A4033" s="105">
        <v>33053013450000</v>
      </c>
      <c r="B4033">
        <v>2012</v>
      </c>
      <c r="C4033">
        <v>0</v>
      </c>
      <c r="D4033">
        <v>0</v>
      </c>
      <c r="E4033">
        <v>0</v>
      </c>
      <c r="F4033">
        <v>13510</v>
      </c>
    </row>
    <row r="4034" spans="1:6">
      <c r="A4034" s="105">
        <v>33053013530000</v>
      </c>
      <c r="B4034">
        <v>2012</v>
      </c>
      <c r="C4034">
        <v>0</v>
      </c>
      <c r="D4034">
        <v>1566</v>
      </c>
      <c r="E4034">
        <v>3074</v>
      </c>
      <c r="F4034">
        <v>13920</v>
      </c>
    </row>
    <row r="4035" spans="1:6">
      <c r="A4035" s="105">
        <v>33053013550000</v>
      </c>
      <c r="B4035">
        <v>2012</v>
      </c>
      <c r="C4035">
        <v>6743</v>
      </c>
      <c r="D4035">
        <v>3636</v>
      </c>
      <c r="E4035">
        <v>14567</v>
      </c>
      <c r="F4035">
        <v>13765</v>
      </c>
    </row>
    <row r="4036" spans="1:6">
      <c r="A4036" s="105">
        <v>33053013820000</v>
      </c>
      <c r="B4036">
        <v>2012</v>
      </c>
      <c r="C4036">
        <v>8435</v>
      </c>
      <c r="D4036">
        <v>7151</v>
      </c>
      <c r="E4036">
        <v>774</v>
      </c>
      <c r="F4036">
        <v>12799</v>
      </c>
    </row>
    <row r="4037" spans="1:6">
      <c r="A4037" s="105">
        <v>33053013860000</v>
      </c>
      <c r="B4037">
        <v>2012</v>
      </c>
      <c r="C4037">
        <v>19829</v>
      </c>
      <c r="D4037">
        <v>4918</v>
      </c>
      <c r="E4037">
        <v>8830</v>
      </c>
      <c r="F4037">
        <v>13427</v>
      </c>
    </row>
    <row r="4038" spans="1:6">
      <c r="A4038" s="105">
        <v>33053013910000</v>
      </c>
      <c r="B4038">
        <v>2012</v>
      </c>
      <c r="C4038">
        <v>2300</v>
      </c>
      <c r="D4038">
        <v>6164</v>
      </c>
      <c r="E4038">
        <v>47665</v>
      </c>
      <c r="F4038">
        <v>10748</v>
      </c>
    </row>
    <row r="4039" spans="1:6">
      <c r="A4039" s="105">
        <v>33053013930000</v>
      </c>
      <c r="B4039">
        <v>2012</v>
      </c>
      <c r="C4039">
        <v>0</v>
      </c>
      <c r="D4039">
        <v>135</v>
      </c>
      <c r="E4039">
        <v>0</v>
      </c>
      <c r="F4039">
        <v>10887</v>
      </c>
    </row>
    <row r="4040" spans="1:6">
      <c r="A4040" s="105">
        <v>33053013950000</v>
      </c>
      <c r="B4040">
        <v>2012</v>
      </c>
      <c r="C4040">
        <v>117</v>
      </c>
      <c r="D4040">
        <v>249</v>
      </c>
      <c r="E4040">
        <v>0</v>
      </c>
      <c r="F4040">
        <v>12590</v>
      </c>
    </row>
    <row r="4041" spans="1:6">
      <c r="A4041" s="105">
        <v>33053013980000</v>
      </c>
      <c r="B4041">
        <v>2012</v>
      </c>
      <c r="C4041">
        <v>151</v>
      </c>
      <c r="D4041">
        <v>733</v>
      </c>
      <c r="E4041">
        <v>330</v>
      </c>
      <c r="F4041">
        <v>14140</v>
      </c>
    </row>
    <row r="4042" spans="1:6">
      <c r="A4042" s="105">
        <v>33053014010000</v>
      </c>
      <c r="B4042">
        <v>2012</v>
      </c>
      <c r="C4042">
        <v>6924</v>
      </c>
      <c r="D4042">
        <v>4703</v>
      </c>
      <c r="E4042">
        <v>1851</v>
      </c>
      <c r="F4042">
        <v>9630</v>
      </c>
    </row>
    <row r="4043" spans="1:6">
      <c r="A4043" s="105">
        <v>33053014070000</v>
      </c>
      <c r="B4043">
        <v>2012</v>
      </c>
      <c r="C4043">
        <v>71</v>
      </c>
      <c r="D4043">
        <v>1757</v>
      </c>
      <c r="E4043">
        <v>5705</v>
      </c>
      <c r="F4043">
        <v>9850</v>
      </c>
    </row>
    <row r="4044" spans="1:6">
      <c r="A4044" s="105">
        <v>33053014120000</v>
      </c>
      <c r="B4044">
        <v>2012</v>
      </c>
      <c r="C4044">
        <v>0</v>
      </c>
      <c r="D4044">
        <v>3252</v>
      </c>
      <c r="E4044">
        <v>9960</v>
      </c>
      <c r="F4044">
        <v>12935</v>
      </c>
    </row>
    <row r="4045" spans="1:6">
      <c r="A4045" s="105">
        <v>33053014140000</v>
      </c>
      <c r="B4045">
        <v>2012</v>
      </c>
      <c r="C4045">
        <v>123</v>
      </c>
      <c r="D4045">
        <v>14</v>
      </c>
      <c r="E4045">
        <v>1328</v>
      </c>
      <c r="F4045">
        <v>14300</v>
      </c>
    </row>
    <row r="4046" spans="1:6">
      <c r="A4046" s="105">
        <v>33053014160000</v>
      </c>
      <c r="B4046">
        <v>2012</v>
      </c>
      <c r="C4046">
        <v>0</v>
      </c>
      <c r="D4046">
        <v>836</v>
      </c>
      <c r="E4046">
        <v>7311</v>
      </c>
      <c r="F4046">
        <v>15000</v>
      </c>
    </row>
    <row r="4047" spans="1:6">
      <c r="A4047" s="105">
        <v>33053014220000</v>
      </c>
      <c r="B4047">
        <v>2012</v>
      </c>
      <c r="C4047">
        <v>0</v>
      </c>
      <c r="D4047">
        <v>1702</v>
      </c>
      <c r="E4047">
        <v>25642</v>
      </c>
      <c r="F4047">
        <v>11798</v>
      </c>
    </row>
    <row r="4048" spans="1:6">
      <c r="A4048" s="105">
        <v>33053014230000</v>
      </c>
      <c r="B4048">
        <v>2012</v>
      </c>
      <c r="C4048">
        <v>0</v>
      </c>
      <c r="D4048">
        <v>0</v>
      </c>
      <c r="E4048">
        <v>0</v>
      </c>
      <c r="F4048">
        <v>9367</v>
      </c>
    </row>
    <row r="4049" spans="1:6">
      <c r="A4049" s="105">
        <v>33053014240000</v>
      </c>
      <c r="B4049">
        <v>2012</v>
      </c>
      <c r="C4049">
        <v>8597</v>
      </c>
      <c r="D4049">
        <v>6483</v>
      </c>
      <c r="E4049">
        <v>11900</v>
      </c>
      <c r="F4049">
        <v>14501</v>
      </c>
    </row>
    <row r="4050" spans="1:6">
      <c r="A4050" s="105">
        <v>33053014280000</v>
      </c>
      <c r="B4050">
        <v>2012</v>
      </c>
      <c r="C4050">
        <v>14606</v>
      </c>
      <c r="D4050">
        <v>4554</v>
      </c>
      <c r="E4050">
        <v>41</v>
      </c>
      <c r="F4050">
        <v>14164</v>
      </c>
    </row>
    <row r="4051" spans="1:6">
      <c r="A4051" s="105">
        <v>33053014330000</v>
      </c>
      <c r="B4051">
        <v>2012</v>
      </c>
      <c r="C4051">
        <v>2810</v>
      </c>
      <c r="D4051">
        <v>4080</v>
      </c>
      <c r="E4051">
        <v>11734</v>
      </c>
      <c r="F4051">
        <v>13604</v>
      </c>
    </row>
    <row r="4052" spans="1:6">
      <c r="A4052" s="105">
        <v>33053014340000</v>
      </c>
      <c r="B4052">
        <v>2012</v>
      </c>
      <c r="C4052">
        <v>360</v>
      </c>
      <c r="D4052">
        <v>336</v>
      </c>
      <c r="E4052">
        <v>514</v>
      </c>
      <c r="F4052">
        <v>13750</v>
      </c>
    </row>
    <row r="4053" spans="1:6">
      <c r="A4053" s="105">
        <v>33053014360000</v>
      </c>
      <c r="B4053">
        <v>2012</v>
      </c>
      <c r="C4053">
        <v>6473</v>
      </c>
      <c r="D4053">
        <v>10157</v>
      </c>
      <c r="E4053">
        <v>484</v>
      </c>
      <c r="F4053">
        <v>13800</v>
      </c>
    </row>
    <row r="4054" spans="1:6">
      <c r="A4054" s="105">
        <v>33053014480000</v>
      </c>
      <c r="B4054">
        <v>2012</v>
      </c>
      <c r="C4054">
        <v>0</v>
      </c>
      <c r="D4054">
        <v>0</v>
      </c>
      <c r="E4054">
        <v>0</v>
      </c>
      <c r="F4054">
        <v>14060</v>
      </c>
    </row>
    <row r="4055" spans="1:6">
      <c r="A4055" s="105">
        <v>33053014490000</v>
      </c>
      <c r="B4055">
        <v>2012</v>
      </c>
      <c r="C4055">
        <v>0</v>
      </c>
      <c r="D4055">
        <v>0</v>
      </c>
      <c r="E4055">
        <v>0</v>
      </c>
      <c r="F4055">
        <v>16510</v>
      </c>
    </row>
    <row r="4056" spans="1:6">
      <c r="A4056" s="105">
        <v>33053014510000</v>
      </c>
      <c r="B4056">
        <v>2012</v>
      </c>
      <c r="C4056">
        <v>0</v>
      </c>
      <c r="D4056">
        <v>0</v>
      </c>
      <c r="E4056">
        <v>0</v>
      </c>
      <c r="F4056">
        <v>12765</v>
      </c>
    </row>
    <row r="4057" spans="1:6">
      <c r="A4057" s="105">
        <v>33053014590000</v>
      </c>
      <c r="B4057">
        <v>2012</v>
      </c>
      <c r="C4057">
        <v>6</v>
      </c>
      <c r="D4057">
        <v>580</v>
      </c>
      <c r="E4057">
        <v>0</v>
      </c>
      <c r="F4057">
        <v>12713</v>
      </c>
    </row>
    <row r="4058" spans="1:6">
      <c r="A4058" s="105">
        <v>33053014640000</v>
      </c>
      <c r="B4058">
        <v>2012</v>
      </c>
      <c r="C4058">
        <v>2862</v>
      </c>
      <c r="D4058">
        <v>3234</v>
      </c>
      <c r="E4058">
        <v>37548</v>
      </c>
      <c r="F4058">
        <v>11565</v>
      </c>
    </row>
    <row r="4059" spans="1:6">
      <c r="A4059" s="105">
        <v>33053014690000</v>
      </c>
      <c r="B4059">
        <v>2012</v>
      </c>
      <c r="C4059">
        <v>969</v>
      </c>
      <c r="D4059">
        <v>507</v>
      </c>
      <c r="E4059">
        <v>584</v>
      </c>
      <c r="F4059">
        <v>13477</v>
      </c>
    </row>
    <row r="4060" spans="1:6">
      <c r="A4060" s="105">
        <v>33053014760000</v>
      </c>
      <c r="B4060">
        <v>2012</v>
      </c>
      <c r="C4060">
        <v>6120</v>
      </c>
      <c r="D4060">
        <v>4239</v>
      </c>
      <c r="E4060">
        <v>18389</v>
      </c>
      <c r="F4060">
        <v>13961</v>
      </c>
    </row>
    <row r="4061" spans="1:6">
      <c r="A4061" s="105">
        <v>33053014780000</v>
      </c>
      <c r="B4061">
        <v>2012</v>
      </c>
      <c r="C4061">
        <v>2128</v>
      </c>
      <c r="D4061">
        <v>2531</v>
      </c>
      <c r="E4061">
        <v>17747</v>
      </c>
      <c r="F4061">
        <v>14461</v>
      </c>
    </row>
    <row r="4062" spans="1:6">
      <c r="A4062" s="105">
        <v>33053014820000</v>
      </c>
      <c r="B4062">
        <v>2012</v>
      </c>
      <c r="C4062">
        <v>443</v>
      </c>
      <c r="D4062">
        <v>4119</v>
      </c>
      <c r="E4062">
        <v>29437</v>
      </c>
      <c r="F4062">
        <v>10100</v>
      </c>
    </row>
    <row r="4063" spans="1:6">
      <c r="A4063" s="105">
        <v>33053014870000</v>
      </c>
      <c r="B4063">
        <v>2012</v>
      </c>
      <c r="C4063">
        <v>6668</v>
      </c>
      <c r="D4063">
        <v>4815</v>
      </c>
      <c r="E4063">
        <v>37134</v>
      </c>
      <c r="F4063">
        <v>13520</v>
      </c>
    </row>
    <row r="4064" spans="1:6">
      <c r="A4064" s="105">
        <v>33053014960000</v>
      </c>
      <c r="B4064">
        <v>2012</v>
      </c>
      <c r="C4064">
        <v>1098</v>
      </c>
      <c r="D4064">
        <v>350</v>
      </c>
      <c r="E4064">
        <v>7</v>
      </c>
      <c r="F4064">
        <v>13469</v>
      </c>
    </row>
    <row r="4065" spans="1:6">
      <c r="A4065" s="105">
        <v>33053014990000</v>
      </c>
      <c r="B4065">
        <v>2012</v>
      </c>
      <c r="C4065">
        <v>824</v>
      </c>
      <c r="D4065">
        <v>1627</v>
      </c>
      <c r="E4065">
        <v>7495</v>
      </c>
      <c r="F4065">
        <v>13600</v>
      </c>
    </row>
    <row r="4066" spans="1:6">
      <c r="A4066" s="105">
        <v>33053015010000</v>
      </c>
      <c r="B4066">
        <v>2012</v>
      </c>
      <c r="C4066">
        <v>10278</v>
      </c>
      <c r="D4066">
        <v>7823</v>
      </c>
      <c r="E4066">
        <v>67103</v>
      </c>
      <c r="F4066">
        <v>12685</v>
      </c>
    </row>
    <row r="4067" spans="1:6">
      <c r="A4067" s="105">
        <v>33053015040000</v>
      </c>
      <c r="B4067">
        <v>2012</v>
      </c>
      <c r="C4067">
        <v>0</v>
      </c>
      <c r="D4067">
        <v>0</v>
      </c>
      <c r="E4067">
        <v>0</v>
      </c>
      <c r="F4067">
        <v>13925</v>
      </c>
    </row>
    <row r="4068" spans="1:6">
      <c r="A4068" s="105">
        <v>33053015150000</v>
      </c>
      <c r="B4068">
        <v>2012</v>
      </c>
      <c r="C4068">
        <v>0</v>
      </c>
      <c r="D4068">
        <v>1355</v>
      </c>
      <c r="E4068">
        <v>4934</v>
      </c>
      <c r="F4068">
        <v>9740</v>
      </c>
    </row>
    <row r="4069" spans="1:6">
      <c r="A4069" s="105">
        <v>33053015160000</v>
      </c>
      <c r="B4069">
        <v>2012</v>
      </c>
      <c r="C4069">
        <v>530</v>
      </c>
      <c r="D4069">
        <v>505</v>
      </c>
      <c r="E4069">
        <v>1498</v>
      </c>
      <c r="F4069">
        <v>14100</v>
      </c>
    </row>
    <row r="4070" spans="1:6">
      <c r="A4070" s="105">
        <v>33053015180000</v>
      </c>
      <c r="B4070">
        <v>2012</v>
      </c>
      <c r="C4070">
        <v>4994</v>
      </c>
      <c r="D4070">
        <v>4807</v>
      </c>
      <c r="E4070">
        <v>69890</v>
      </c>
      <c r="F4070">
        <v>11345</v>
      </c>
    </row>
    <row r="4071" spans="1:6">
      <c r="A4071" s="105">
        <v>33053015200000</v>
      </c>
      <c r="B4071">
        <v>2012</v>
      </c>
      <c r="C4071">
        <v>1889</v>
      </c>
      <c r="D4071">
        <v>6498</v>
      </c>
      <c r="E4071">
        <v>6704</v>
      </c>
      <c r="F4071">
        <v>13890</v>
      </c>
    </row>
    <row r="4072" spans="1:6">
      <c r="A4072" s="105">
        <v>33053015220000</v>
      </c>
      <c r="B4072">
        <v>2012</v>
      </c>
      <c r="C4072">
        <v>0</v>
      </c>
      <c r="D4072">
        <v>0</v>
      </c>
      <c r="E4072">
        <v>0</v>
      </c>
      <c r="F4072">
        <v>13850</v>
      </c>
    </row>
    <row r="4073" spans="1:6">
      <c r="A4073" s="105">
        <v>33053015240000</v>
      </c>
      <c r="B4073">
        <v>2012</v>
      </c>
      <c r="C4073">
        <v>20534</v>
      </c>
      <c r="D4073">
        <v>20861</v>
      </c>
      <c r="E4073">
        <v>27252</v>
      </c>
      <c r="F4073">
        <v>9640</v>
      </c>
    </row>
    <row r="4074" spans="1:6">
      <c r="A4074" s="105">
        <v>33053015250000</v>
      </c>
      <c r="B4074">
        <v>2012</v>
      </c>
      <c r="C4074">
        <v>1089</v>
      </c>
      <c r="D4074">
        <v>4012</v>
      </c>
      <c r="E4074">
        <v>14804</v>
      </c>
      <c r="F4074">
        <v>10177</v>
      </c>
    </row>
    <row r="4075" spans="1:6">
      <c r="A4075" s="105">
        <v>33053015270000</v>
      </c>
      <c r="B4075">
        <v>2012</v>
      </c>
      <c r="C4075">
        <v>3878</v>
      </c>
      <c r="D4075">
        <v>3691</v>
      </c>
      <c r="E4075">
        <v>3534</v>
      </c>
      <c r="F4075">
        <v>14163</v>
      </c>
    </row>
    <row r="4076" spans="1:6">
      <c r="A4076" s="105">
        <v>33053015320000</v>
      </c>
      <c r="B4076">
        <v>2012</v>
      </c>
      <c r="C4076">
        <v>9854</v>
      </c>
      <c r="D4076">
        <v>8901</v>
      </c>
      <c r="E4076">
        <v>5314</v>
      </c>
      <c r="F4076">
        <v>9864</v>
      </c>
    </row>
    <row r="4077" spans="1:6">
      <c r="A4077" s="105">
        <v>33053015400000</v>
      </c>
      <c r="B4077">
        <v>2012</v>
      </c>
      <c r="C4077">
        <v>23551</v>
      </c>
      <c r="D4077">
        <v>10860</v>
      </c>
      <c r="E4077">
        <v>39630</v>
      </c>
      <c r="F4077">
        <v>12880</v>
      </c>
    </row>
    <row r="4078" spans="1:6">
      <c r="A4078" s="105">
        <v>33053015410000</v>
      </c>
      <c r="B4078">
        <v>2012</v>
      </c>
      <c r="C4078">
        <v>2895</v>
      </c>
      <c r="D4078">
        <v>4000</v>
      </c>
      <c r="E4078">
        <v>29400</v>
      </c>
      <c r="F4078">
        <v>13846</v>
      </c>
    </row>
    <row r="4079" spans="1:6">
      <c r="A4079" s="105">
        <v>33053015420000</v>
      </c>
      <c r="B4079">
        <v>2012</v>
      </c>
      <c r="C4079">
        <v>1619</v>
      </c>
      <c r="D4079">
        <v>1757</v>
      </c>
      <c r="E4079">
        <v>3885</v>
      </c>
      <c r="F4079">
        <v>13805</v>
      </c>
    </row>
    <row r="4080" spans="1:6">
      <c r="A4080" s="105">
        <v>33053015450000</v>
      </c>
      <c r="B4080">
        <v>2012</v>
      </c>
      <c r="C4080">
        <v>0</v>
      </c>
      <c r="D4080">
        <v>2261</v>
      </c>
      <c r="E4080">
        <v>728</v>
      </c>
      <c r="F4080">
        <v>13800</v>
      </c>
    </row>
    <row r="4081" spans="1:6">
      <c r="A4081" s="105">
        <v>33053015570000</v>
      </c>
      <c r="B4081">
        <v>2012</v>
      </c>
      <c r="C4081">
        <v>1767</v>
      </c>
      <c r="D4081">
        <v>5490</v>
      </c>
      <c r="E4081">
        <v>13923</v>
      </c>
      <c r="F4081">
        <v>14000</v>
      </c>
    </row>
    <row r="4082" spans="1:6">
      <c r="A4082" s="105">
        <v>33053015590000</v>
      </c>
      <c r="B4082">
        <v>2012</v>
      </c>
      <c r="C4082">
        <v>3109</v>
      </c>
      <c r="D4082">
        <v>2843</v>
      </c>
      <c r="E4082">
        <v>2678</v>
      </c>
      <c r="F4082">
        <v>14200</v>
      </c>
    </row>
    <row r="4083" spans="1:6">
      <c r="A4083" s="105">
        <v>33053015610000</v>
      </c>
      <c r="B4083">
        <v>2012</v>
      </c>
      <c r="C4083">
        <v>30</v>
      </c>
      <c r="D4083">
        <v>183</v>
      </c>
      <c r="E4083">
        <v>28</v>
      </c>
      <c r="F4083">
        <v>13713</v>
      </c>
    </row>
    <row r="4084" spans="1:6">
      <c r="A4084" s="105">
        <v>33053015710000</v>
      </c>
      <c r="B4084">
        <v>2012</v>
      </c>
      <c r="C4084">
        <v>2457</v>
      </c>
      <c r="D4084">
        <v>1589</v>
      </c>
      <c r="E4084">
        <v>8629</v>
      </c>
      <c r="F4084">
        <v>13350</v>
      </c>
    </row>
    <row r="4085" spans="1:6">
      <c r="A4085" s="105">
        <v>33053015760000</v>
      </c>
      <c r="B4085">
        <v>2012</v>
      </c>
      <c r="C4085">
        <v>529</v>
      </c>
      <c r="D4085">
        <v>1574</v>
      </c>
      <c r="E4085">
        <v>4683</v>
      </c>
      <c r="F4085">
        <v>13845</v>
      </c>
    </row>
    <row r="4086" spans="1:6">
      <c r="A4086" s="105">
        <v>33053015880000</v>
      </c>
      <c r="B4086">
        <v>2012</v>
      </c>
      <c r="C4086">
        <v>191</v>
      </c>
      <c r="D4086">
        <v>504</v>
      </c>
      <c r="E4086">
        <v>2004</v>
      </c>
      <c r="F4086">
        <v>13700</v>
      </c>
    </row>
    <row r="4087" spans="1:6">
      <c r="A4087" s="105">
        <v>33053016050000</v>
      </c>
      <c r="B4087">
        <v>2012</v>
      </c>
      <c r="C4087">
        <v>1774</v>
      </c>
      <c r="D4087">
        <v>3081</v>
      </c>
      <c r="E4087">
        <v>33539</v>
      </c>
      <c r="F4087">
        <v>9555</v>
      </c>
    </row>
    <row r="4088" spans="1:6">
      <c r="A4088" s="105">
        <v>33053016070000</v>
      </c>
      <c r="B4088">
        <v>2012</v>
      </c>
      <c r="C4088">
        <v>786</v>
      </c>
      <c r="D4088">
        <v>727</v>
      </c>
      <c r="E4088">
        <v>2807</v>
      </c>
      <c r="F4088">
        <v>9780</v>
      </c>
    </row>
    <row r="4089" spans="1:6">
      <c r="A4089" s="105">
        <v>33053016080000</v>
      </c>
      <c r="B4089">
        <v>2012</v>
      </c>
      <c r="C4089">
        <v>3251</v>
      </c>
      <c r="D4089">
        <v>4295</v>
      </c>
      <c r="E4089">
        <v>23667</v>
      </c>
      <c r="F4089">
        <v>13980</v>
      </c>
    </row>
    <row r="4090" spans="1:6">
      <c r="A4090" s="105">
        <v>33053016090000</v>
      </c>
      <c r="B4090">
        <v>2012</v>
      </c>
      <c r="C4090">
        <v>0</v>
      </c>
      <c r="D4090">
        <v>0</v>
      </c>
      <c r="E4090">
        <v>0</v>
      </c>
      <c r="F4090">
        <v>13450</v>
      </c>
    </row>
    <row r="4091" spans="1:6">
      <c r="A4091" s="105">
        <v>33053016110000</v>
      </c>
      <c r="B4091">
        <v>2012</v>
      </c>
      <c r="C4091">
        <v>15663</v>
      </c>
      <c r="D4091">
        <v>14957</v>
      </c>
      <c r="E4091">
        <v>183317</v>
      </c>
      <c r="F4091">
        <v>12630</v>
      </c>
    </row>
    <row r="4092" spans="1:6">
      <c r="A4092" s="105">
        <v>33053016180000</v>
      </c>
      <c r="B4092">
        <v>2012</v>
      </c>
      <c r="C4092">
        <v>7892</v>
      </c>
      <c r="D4092">
        <v>3564</v>
      </c>
      <c r="E4092">
        <v>28095</v>
      </c>
      <c r="F4092">
        <v>13297</v>
      </c>
    </row>
    <row r="4093" spans="1:6">
      <c r="A4093" s="105">
        <v>33053016190000</v>
      </c>
      <c r="B4093">
        <v>2012</v>
      </c>
      <c r="C4093">
        <v>4200</v>
      </c>
      <c r="D4093">
        <v>4622</v>
      </c>
      <c r="E4093">
        <v>11139</v>
      </c>
      <c r="F4093">
        <v>9780</v>
      </c>
    </row>
    <row r="4094" spans="1:6">
      <c r="A4094" s="105">
        <v>33053016200000</v>
      </c>
      <c r="B4094">
        <v>2012</v>
      </c>
      <c r="C4094">
        <v>494</v>
      </c>
      <c r="D4094">
        <v>2178</v>
      </c>
      <c r="E4094">
        <v>17282</v>
      </c>
      <c r="F4094">
        <v>9760</v>
      </c>
    </row>
    <row r="4095" spans="1:6">
      <c r="A4095" s="105">
        <v>33053016240000</v>
      </c>
      <c r="B4095">
        <v>2012</v>
      </c>
      <c r="C4095">
        <v>2059</v>
      </c>
      <c r="D4095">
        <v>5276</v>
      </c>
      <c r="E4095">
        <v>8778</v>
      </c>
      <c r="F4095">
        <v>9758</v>
      </c>
    </row>
    <row r="4096" spans="1:6">
      <c r="A4096" s="105">
        <v>33053016250000</v>
      </c>
      <c r="B4096">
        <v>2012</v>
      </c>
      <c r="C4096">
        <v>2023</v>
      </c>
      <c r="D4096">
        <v>3074</v>
      </c>
      <c r="E4096">
        <v>11162</v>
      </c>
      <c r="F4096">
        <v>13410</v>
      </c>
    </row>
    <row r="4097" spans="1:6">
      <c r="A4097" s="105">
        <v>33053016260000</v>
      </c>
      <c r="B4097">
        <v>2012</v>
      </c>
      <c r="C4097">
        <v>16</v>
      </c>
      <c r="D4097">
        <v>770</v>
      </c>
      <c r="E4097">
        <v>631</v>
      </c>
      <c r="F4097">
        <v>12274</v>
      </c>
    </row>
    <row r="4098" spans="1:6">
      <c r="A4098" s="105">
        <v>33053016300000</v>
      </c>
      <c r="B4098">
        <v>2012</v>
      </c>
      <c r="C4098">
        <v>87</v>
      </c>
      <c r="D4098">
        <v>43</v>
      </c>
      <c r="E4098">
        <v>1076</v>
      </c>
      <c r="F4098">
        <v>12900</v>
      </c>
    </row>
    <row r="4099" spans="1:6">
      <c r="A4099" s="105">
        <v>33053016310000</v>
      </c>
      <c r="B4099">
        <v>2012</v>
      </c>
      <c r="C4099">
        <v>0</v>
      </c>
      <c r="D4099">
        <v>0</v>
      </c>
      <c r="E4099">
        <v>0</v>
      </c>
      <c r="F4099">
        <v>13710</v>
      </c>
    </row>
    <row r="4100" spans="1:6">
      <c r="A4100" s="105">
        <v>33053016320000</v>
      </c>
      <c r="B4100">
        <v>2012</v>
      </c>
      <c r="C4100">
        <v>8038</v>
      </c>
      <c r="D4100">
        <v>7250</v>
      </c>
      <c r="E4100">
        <v>19543</v>
      </c>
      <c r="F4100">
        <v>13375</v>
      </c>
    </row>
    <row r="4101" spans="1:6">
      <c r="A4101" s="105">
        <v>33053016330000</v>
      </c>
      <c r="B4101">
        <v>2012</v>
      </c>
      <c r="C4101">
        <v>12122</v>
      </c>
      <c r="D4101">
        <v>6436</v>
      </c>
      <c r="E4101">
        <v>3637</v>
      </c>
      <c r="F4101">
        <v>13412</v>
      </c>
    </row>
    <row r="4102" spans="1:6">
      <c r="A4102" s="105">
        <v>33053016370000</v>
      </c>
      <c r="B4102">
        <v>2012</v>
      </c>
      <c r="C4102">
        <v>6506</v>
      </c>
      <c r="D4102">
        <v>969</v>
      </c>
      <c r="E4102">
        <v>238</v>
      </c>
      <c r="F4102">
        <v>11300</v>
      </c>
    </row>
    <row r="4103" spans="1:6">
      <c r="A4103" s="105">
        <v>33053016400000</v>
      </c>
      <c r="B4103">
        <v>2012</v>
      </c>
      <c r="C4103">
        <v>650</v>
      </c>
      <c r="D4103">
        <v>2570</v>
      </c>
      <c r="E4103">
        <v>7108</v>
      </c>
      <c r="F4103">
        <v>9966</v>
      </c>
    </row>
    <row r="4104" spans="1:6">
      <c r="A4104" s="105">
        <v>33053016420000</v>
      </c>
      <c r="B4104">
        <v>2012</v>
      </c>
      <c r="C4104">
        <v>7825</v>
      </c>
      <c r="D4104">
        <v>5332</v>
      </c>
      <c r="E4104">
        <v>5551</v>
      </c>
      <c r="F4104">
        <v>12930</v>
      </c>
    </row>
    <row r="4105" spans="1:6">
      <c r="A4105" s="105">
        <v>33053016430000</v>
      </c>
      <c r="B4105">
        <v>2012</v>
      </c>
      <c r="C4105">
        <v>855</v>
      </c>
      <c r="D4105">
        <v>1775</v>
      </c>
      <c r="E4105">
        <v>4865</v>
      </c>
      <c r="F4105">
        <v>9500</v>
      </c>
    </row>
    <row r="4106" spans="1:6">
      <c r="A4106" s="105">
        <v>33053016440000</v>
      </c>
      <c r="B4106">
        <v>2012</v>
      </c>
      <c r="C4106">
        <v>0</v>
      </c>
      <c r="D4106">
        <v>0</v>
      </c>
      <c r="E4106">
        <v>0</v>
      </c>
      <c r="F4106">
        <v>9656</v>
      </c>
    </row>
    <row r="4107" spans="1:6">
      <c r="A4107" s="105">
        <v>33053016460000</v>
      </c>
      <c r="B4107">
        <v>2012</v>
      </c>
      <c r="C4107">
        <v>2751</v>
      </c>
      <c r="D4107">
        <v>1081</v>
      </c>
      <c r="E4107">
        <v>9316</v>
      </c>
      <c r="F4107">
        <v>9535</v>
      </c>
    </row>
    <row r="4108" spans="1:6">
      <c r="A4108" s="105">
        <v>33053016520000</v>
      </c>
      <c r="B4108">
        <v>2012</v>
      </c>
      <c r="C4108">
        <v>0</v>
      </c>
      <c r="D4108">
        <v>0</v>
      </c>
      <c r="E4108">
        <v>0</v>
      </c>
      <c r="F4108">
        <v>9545</v>
      </c>
    </row>
    <row r="4109" spans="1:6">
      <c r="A4109" s="105">
        <v>33053016570000</v>
      </c>
      <c r="B4109">
        <v>2012</v>
      </c>
      <c r="C4109">
        <v>623</v>
      </c>
      <c r="D4109">
        <v>468</v>
      </c>
      <c r="E4109">
        <v>330</v>
      </c>
      <c r="F4109">
        <v>9590</v>
      </c>
    </row>
    <row r="4110" spans="1:6">
      <c r="A4110" s="105">
        <v>33053016580000</v>
      </c>
      <c r="B4110">
        <v>2012</v>
      </c>
      <c r="C4110">
        <v>18921</v>
      </c>
      <c r="D4110">
        <v>3667</v>
      </c>
      <c r="E4110">
        <v>13649</v>
      </c>
      <c r="F4110">
        <v>13011</v>
      </c>
    </row>
    <row r="4111" spans="1:6">
      <c r="A4111" s="105">
        <v>33053016600000</v>
      </c>
      <c r="B4111">
        <v>2012</v>
      </c>
      <c r="C4111">
        <v>961</v>
      </c>
      <c r="D4111">
        <v>1065</v>
      </c>
      <c r="E4111">
        <v>4993</v>
      </c>
      <c r="F4111">
        <v>13694</v>
      </c>
    </row>
    <row r="4112" spans="1:6">
      <c r="A4112" s="105">
        <v>33053016620000</v>
      </c>
      <c r="B4112">
        <v>2012</v>
      </c>
      <c r="C4112">
        <v>0</v>
      </c>
      <c r="D4112">
        <v>0</v>
      </c>
      <c r="E4112">
        <v>0</v>
      </c>
      <c r="F4112">
        <v>9597</v>
      </c>
    </row>
    <row r="4113" spans="1:6">
      <c r="A4113" s="105">
        <v>33053016680000</v>
      </c>
      <c r="B4113">
        <v>2012</v>
      </c>
      <c r="C4113">
        <v>599</v>
      </c>
      <c r="D4113">
        <v>0</v>
      </c>
      <c r="E4113">
        <v>20</v>
      </c>
      <c r="F4113">
        <v>12313</v>
      </c>
    </row>
    <row r="4114" spans="1:6">
      <c r="A4114" s="105">
        <v>33053016700000</v>
      </c>
      <c r="B4114">
        <v>2012</v>
      </c>
      <c r="C4114">
        <v>3178</v>
      </c>
      <c r="D4114">
        <v>1948</v>
      </c>
      <c r="E4114">
        <v>1299</v>
      </c>
      <c r="F4114">
        <v>13480</v>
      </c>
    </row>
    <row r="4115" spans="1:6">
      <c r="A4115" s="105">
        <v>33053016740000</v>
      </c>
      <c r="B4115">
        <v>2012</v>
      </c>
      <c r="C4115">
        <v>46</v>
      </c>
      <c r="D4115">
        <v>1609</v>
      </c>
      <c r="E4115">
        <v>2007</v>
      </c>
      <c r="F4115">
        <v>9900</v>
      </c>
    </row>
    <row r="4116" spans="1:6">
      <c r="A4116" s="105">
        <v>33053016800000</v>
      </c>
      <c r="B4116">
        <v>2012</v>
      </c>
      <c r="C4116">
        <v>5306</v>
      </c>
      <c r="D4116">
        <v>3711</v>
      </c>
      <c r="E4116">
        <v>5507</v>
      </c>
      <c r="F4116">
        <v>9750</v>
      </c>
    </row>
    <row r="4117" spans="1:6">
      <c r="A4117" s="105">
        <v>33053016830000</v>
      </c>
      <c r="B4117">
        <v>2012</v>
      </c>
      <c r="C4117">
        <v>2531</v>
      </c>
      <c r="D4117">
        <v>3302</v>
      </c>
      <c r="E4117">
        <v>32821</v>
      </c>
      <c r="F4117">
        <v>9540</v>
      </c>
    </row>
    <row r="4118" spans="1:6">
      <c r="A4118" s="105">
        <v>33053016880000</v>
      </c>
      <c r="B4118">
        <v>2012</v>
      </c>
      <c r="C4118">
        <v>61734</v>
      </c>
      <c r="D4118">
        <v>20987</v>
      </c>
      <c r="E4118">
        <v>87914</v>
      </c>
      <c r="F4118">
        <v>12340</v>
      </c>
    </row>
    <row r="4119" spans="1:6">
      <c r="A4119" s="105">
        <v>33053016890000</v>
      </c>
      <c r="B4119">
        <v>2012</v>
      </c>
      <c r="C4119">
        <v>0</v>
      </c>
      <c r="D4119">
        <v>1669</v>
      </c>
      <c r="E4119">
        <v>6095</v>
      </c>
      <c r="F4119">
        <v>9700</v>
      </c>
    </row>
    <row r="4120" spans="1:6">
      <c r="A4120" s="105">
        <v>33053016940000</v>
      </c>
      <c r="B4120">
        <v>2012</v>
      </c>
      <c r="C4120">
        <v>14</v>
      </c>
      <c r="D4120">
        <v>1963</v>
      </c>
      <c r="E4120">
        <v>7173</v>
      </c>
      <c r="F4120">
        <v>9430</v>
      </c>
    </row>
    <row r="4121" spans="1:6">
      <c r="A4121" s="105">
        <v>33053017010000</v>
      </c>
      <c r="B4121">
        <v>2012</v>
      </c>
      <c r="C4121">
        <v>0</v>
      </c>
      <c r="D4121">
        <v>0</v>
      </c>
      <c r="E4121">
        <v>0</v>
      </c>
      <c r="F4121">
        <v>9580</v>
      </c>
    </row>
    <row r="4122" spans="1:6">
      <c r="A4122" s="105">
        <v>33053017040000</v>
      </c>
      <c r="B4122">
        <v>2012</v>
      </c>
      <c r="C4122">
        <v>1535</v>
      </c>
      <c r="D4122">
        <v>2741</v>
      </c>
      <c r="E4122">
        <v>20513</v>
      </c>
      <c r="F4122">
        <v>9525</v>
      </c>
    </row>
    <row r="4123" spans="1:6">
      <c r="A4123" s="105">
        <v>33053017060000</v>
      </c>
      <c r="B4123">
        <v>2012</v>
      </c>
      <c r="C4123">
        <v>8671</v>
      </c>
      <c r="D4123">
        <v>4717</v>
      </c>
      <c r="E4123">
        <v>19793</v>
      </c>
      <c r="F4123">
        <v>12180</v>
      </c>
    </row>
    <row r="4124" spans="1:6">
      <c r="A4124" s="105">
        <v>33053017110000</v>
      </c>
      <c r="B4124">
        <v>2012</v>
      </c>
      <c r="C4124">
        <v>0</v>
      </c>
      <c r="D4124">
        <v>0</v>
      </c>
      <c r="E4124">
        <v>0</v>
      </c>
      <c r="F4124">
        <v>14102</v>
      </c>
    </row>
    <row r="4125" spans="1:6">
      <c r="A4125" s="105">
        <v>33053017120000</v>
      </c>
      <c r="B4125">
        <v>2012</v>
      </c>
      <c r="C4125">
        <v>3911</v>
      </c>
      <c r="D4125">
        <v>3516</v>
      </c>
      <c r="E4125">
        <v>78</v>
      </c>
      <c r="F4125">
        <v>13480</v>
      </c>
    </row>
    <row r="4126" spans="1:6">
      <c r="A4126" s="105">
        <v>33053017220000</v>
      </c>
      <c r="B4126">
        <v>2012</v>
      </c>
      <c r="C4126">
        <v>0</v>
      </c>
      <c r="D4126">
        <v>0</v>
      </c>
      <c r="E4126">
        <v>0</v>
      </c>
      <c r="F4126">
        <v>9640</v>
      </c>
    </row>
    <row r="4127" spans="1:6">
      <c r="A4127" s="105">
        <v>33053017260000</v>
      </c>
      <c r="B4127">
        <v>2012</v>
      </c>
      <c r="C4127">
        <v>3239</v>
      </c>
      <c r="D4127">
        <v>2505</v>
      </c>
      <c r="E4127">
        <v>37539</v>
      </c>
      <c r="F4127">
        <v>13300</v>
      </c>
    </row>
    <row r="4128" spans="1:6">
      <c r="A4128" s="105">
        <v>33053017280000</v>
      </c>
      <c r="B4128">
        <v>2012</v>
      </c>
      <c r="C4128">
        <v>10313</v>
      </c>
      <c r="D4128">
        <v>3601</v>
      </c>
      <c r="E4128">
        <v>21991</v>
      </c>
      <c r="F4128">
        <v>9370</v>
      </c>
    </row>
    <row r="4129" spans="1:6">
      <c r="A4129" s="105">
        <v>33053017310000</v>
      </c>
      <c r="B4129">
        <v>2012</v>
      </c>
      <c r="C4129">
        <v>0</v>
      </c>
      <c r="D4129">
        <v>12</v>
      </c>
      <c r="E4129">
        <v>0</v>
      </c>
      <c r="F4129">
        <v>13410</v>
      </c>
    </row>
    <row r="4130" spans="1:6">
      <c r="A4130" s="105">
        <v>33053017330000</v>
      </c>
      <c r="B4130">
        <v>2012</v>
      </c>
      <c r="C4130">
        <v>590</v>
      </c>
      <c r="D4130">
        <v>1053</v>
      </c>
      <c r="E4130">
        <v>3337</v>
      </c>
      <c r="F4130">
        <v>9807</v>
      </c>
    </row>
    <row r="4131" spans="1:6">
      <c r="A4131" s="105">
        <v>33053017360000</v>
      </c>
      <c r="B4131">
        <v>2012</v>
      </c>
      <c r="C4131">
        <v>2301</v>
      </c>
      <c r="D4131">
        <v>3957</v>
      </c>
      <c r="E4131">
        <v>1464</v>
      </c>
      <c r="F4131">
        <v>13575</v>
      </c>
    </row>
    <row r="4132" spans="1:6">
      <c r="A4132" s="105">
        <v>33053017370000</v>
      </c>
      <c r="B4132">
        <v>2012</v>
      </c>
      <c r="C4132">
        <v>1199</v>
      </c>
      <c r="D4132">
        <v>2645</v>
      </c>
      <c r="E4132">
        <v>2164</v>
      </c>
      <c r="F4132">
        <v>11400</v>
      </c>
    </row>
    <row r="4133" spans="1:6">
      <c r="A4133" s="105">
        <v>33053017380000</v>
      </c>
      <c r="B4133">
        <v>2012</v>
      </c>
      <c r="C4133">
        <v>120</v>
      </c>
      <c r="D4133">
        <v>547</v>
      </c>
      <c r="E4133">
        <v>2958</v>
      </c>
      <c r="F4133">
        <v>9360</v>
      </c>
    </row>
    <row r="4134" spans="1:6">
      <c r="A4134" s="105">
        <v>33053017410000</v>
      </c>
      <c r="B4134">
        <v>2012</v>
      </c>
      <c r="C4134">
        <v>183</v>
      </c>
      <c r="D4134">
        <v>287</v>
      </c>
      <c r="E4134">
        <v>2143</v>
      </c>
      <c r="F4134">
        <v>13750</v>
      </c>
    </row>
    <row r="4135" spans="1:6">
      <c r="A4135" s="105">
        <v>33053017440000</v>
      </c>
      <c r="B4135">
        <v>2012</v>
      </c>
      <c r="C4135">
        <v>0</v>
      </c>
      <c r="D4135">
        <v>3051</v>
      </c>
      <c r="E4135">
        <v>4163</v>
      </c>
      <c r="F4135">
        <v>13860</v>
      </c>
    </row>
    <row r="4136" spans="1:6">
      <c r="A4136" s="105">
        <v>33053017550000</v>
      </c>
      <c r="B4136">
        <v>2012</v>
      </c>
      <c r="C4136">
        <v>207</v>
      </c>
      <c r="D4136">
        <v>30</v>
      </c>
      <c r="E4136">
        <v>199</v>
      </c>
      <c r="F4136">
        <v>13310</v>
      </c>
    </row>
    <row r="4137" spans="1:6">
      <c r="A4137" s="105">
        <v>33053017580000</v>
      </c>
      <c r="B4137">
        <v>2012</v>
      </c>
      <c r="C4137">
        <v>1498</v>
      </c>
      <c r="D4137">
        <v>2430</v>
      </c>
      <c r="E4137">
        <v>4280</v>
      </c>
      <c r="F4137">
        <v>9550</v>
      </c>
    </row>
    <row r="4138" spans="1:6">
      <c r="A4138" s="105">
        <v>33053017590000</v>
      </c>
      <c r="B4138">
        <v>2012</v>
      </c>
      <c r="C4138">
        <v>33</v>
      </c>
      <c r="D4138">
        <v>66</v>
      </c>
      <c r="E4138">
        <v>8</v>
      </c>
      <c r="F4138">
        <v>9544</v>
      </c>
    </row>
    <row r="4139" spans="1:6">
      <c r="A4139" s="105">
        <v>33053017600000</v>
      </c>
      <c r="B4139">
        <v>2012</v>
      </c>
      <c r="C4139">
        <v>11199</v>
      </c>
      <c r="D4139">
        <v>5150</v>
      </c>
      <c r="E4139">
        <v>13914</v>
      </c>
      <c r="F4139">
        <v>12175</v>
      </c>
    </row>
    <row r="4140" spans="1:6">
      <c r="A4140" s="105">
        <v>33053017620000</v>
      </c>
      <c r="B4140">
        <v>2012</v>
      </c>
      <c r="C4140">
        <v>998</v>
      </c>
      <c r="D4140">
        <v>904</v>
      </c>
      <c r="E4140">
        <v>546</v>
      </c>
      <c r="F4140">
        <v>11300</v>
      </c>
    </row>
    <row r="4141" spans="1:6">
      <c r="A4141" s="105">
        <v>33053017670000</v>
      </c>
      <c r="B4141">
        <v>2012</v>
      </c>
      <c r="C4141">
        <v>2217</v>
      </c>
      <c r="D4141">
        <v>1983</v>
      </c>
      <c r="E4141">
        <v>4208</v>
      </c>
      <c r="F4141">
        <v>13630</v>
      </c>
    </row>
    <row r="4142" spans="1:6">
      <c r="A4142" s="105">
        <v>33053017720000</v>
      </c>
      <c r="B4142">
        <v>2012</v>
      </c>
      <c r="C4142">
        <v>435</v>
      </c>
      <c r="D4142">
        <v>556</v>
      </c>
      <c r="E4142">
        <v>261</v>
      </c>
      <c r="F4142">
        <v>12320</v>
      </c>
    </row>
    <row r="4143" spans="1:6">
      <c r="A4143" s="105">
        <v>33053017820000</v>
      </c>
      <c r="B4143">
        <v>2012</v>
      </c>
      <c r="C4143">
        <v>913</v>
      </c>
      <c r="D4143">
        <v>1827</v>
      </c>
      <c r="E4143">
        <v>5349</v>
      </c>
      <c r="F4143">
        <v>9582</v>
      </c>
    </row>
    <row r="4144" spans="1:6">
      <c r="A4144" s="105">
        <v>33053017850000</v>
      </c>
      <c r="B4144">
        <v>2012</v>
      </c>
      <c r="C4144">
        <v>2058</v>
      </c>
      <c r="D4144">
        <v>3313</v>
      </c>
      <c r="E4144">
        <v>15152</v>
      </c>
      <c r="F4144">
        <v>11498</v>
      </c>
    </row>
    <row r="4145" spans="1:6">
      <c r="A4145" s="105">
        <v>33053017860000</v>
      </c>
      <c r="B4145">
        <v>2012</v>
      </c>
      <c r="C4145">
        <v>69</v>
      </c>
      <c r="D4145">
        <v>169</v>
      </c>
      <c r="E4145">
        <v>1499</v>
      </c>
      <c r="F4145">
        <v>13500</v>
      </c>
    </row>
    <row r="4146" spans="1:6">
      <c r="A4146" s="105">
        <v>33053017900000</v>
      </c>
      <c r="B4146">
        <v>2012</v>
      </c>
      <c r="C4146">
        <v>0</v>
      </c>
      <c r="D4146">
        <v>2535</v>
      </c>
      <c r="E4146">
        <v>3319</v>
      </c>
      <c r="F4146">
        <v>9680</v>
      </c>
    </row>
    <row r="4147" spans="1:6">
      <c r="A4147" s="105">
        <v>33053017970000</v>
      </c>
      <c r="B4147">
        <v>2012</v>
      </c>
      <c r="C4147">
        <v>572</v>
      </c>
      <c r="D4147">
        <v>356</v>
      </c>
      <c r="E4147">
        <v>1211</v>
      </c>
      <c r="F4147">
        <v>10075</v>
      </c>
    </row>
    <row r="4148" spans="1:6">
      <c r="A4148" s="105">
        <v>33053018020000</v>
      </c>
      <c r="B4148">
        <v>2012</v>
      </c>
      <c r="C4148">
        <v>1708</v>
      </c>
      <c r="D4148">
        <v>3958</v>
      </c>
      <c r="E4148">
        <v>8687</v>
      </c>
      <c r="F4148">
        <v>9600</v>
      </c>
    </row>
    <row r="4149" spans="1:6">
      <c r="A4149" s="105">
        <v>33053018040000</v>
      </c>
      <c r="B4149">
        <v>2012</v>
      </c>
      <c r="C4149">
        <v>896</v>
      </c>
      <c r="D4149">
        <v>3276</v>
      </c>
      <c r="E4149">
        <v>4965</v>
      </c>
      <c r="F4149">
        <v>13797</v>
      </c>
    </row>
    <row r="4150" spans="1:6">
      <c r="A4150" s="105">
        <v>33053018050000</v>
      </c>
      <c r="B4150">
        <v>2012</v>
      </c>
      <c r="C4150">
        <v>1307</v>
      </c>
      <c r="D4150">
        <v>2625</v>
      </c>
      <c r="E4150">
        <v>6003</v>
      </c>
      <c r="F4150">
        <v>10030</v>
      </c>
    </row>
    <row r="4151" spans="1:6">
      <c r="A4151" s="105">
        <v>33053018080000</v>
      </c>
      <c r="B4151">
        <v>2012</v>
      </c>
      <c r="C4151">
        <v>573</v>
      </c>
      <c r="D4151">
        <v>1133</v>
      </c>
      <c r="E4151">
        <v>77974</v>
      </c>
      <c r="F4151">
        <v>13750</v>
      </c>
    </row>
    <row r="4152" spans="1:6">
      <c r="A4152" s="105">
        <v>33053018120000</v>
      </c>
      <c r="B4152">
        <v>2012</v>
      </c>
      <c r="C4152">
        <v>1398</v>
      </c>
      <c r="D4152">
        <v>1693</v>
      </c>
      <c r="E4152">
        <v>3252</v>
      </c>
      <c r="F4152">
        <v>9570</v>
      </c>
    </row>
    <row r="4153" spans="1:6">
      <c r="A4153" s="105">
        <v>33053018160000</v>
      </c>
      <c r="B4153">
        <v>2012</v>
      </c>
      <c r="C4153">
        <v>0</v>
      </c>
      <c r="D4153">
        <v>0</v>
      </c>
      <c r="E4153">
        <v>0</v>
      </c>
      <c r="F4153">
        <v>9625</v>
      </c>
    </row>
    <row r="4154" spans="1:6">
      <c r="A4154" s="105">
        <v>33053018170000</v>
      </c>
      <c r="B4154">
        <v>2012</v>
      </c>
      <c r="C4154">
        <v>0</v>
      </c>
      <c r="D4154">
        <v>0</v>
      </c>
      <c r="E4154">
        <v>0</v>
      </c>
      <c r="F4154">
        <v>9570</v>
      </c>
    </row>
    <row r="4155" spans="1:6">
      <c r="A4155" s="105">
        <v>33053018240000</v>
      </c>
      <c r="B4155">
        <v>2012</v>
      </c>
      <c r="C4155">
        <v>716</v>
      </c>
      <c r="D4155">
        <v>3334</v>
      </c>
      <c r="E4155">
        <v>4103</v>
      </c>
      <c r="F4155">
        <v>9825</v>
      </c>
    </row>
    <row r="4156" spans="1:6">
      <c r="A4156" s="105">
        <v>33053018290000</v>
      </c>
      <c r="B4156">
        <v>2012</v>
      </c>
      <c r="C4156">
        <v>1350</v>
      </c>
      <c r="D4156">
        <v>2155</v>
      </c>
      <c r="E4156">
        <v>5691</v>
      </c>
      <c r="F4156">
        <v>9850</v>
      </c>
    </row>
    <row r="4157" spans="1:6">
      <c r="A4157" s="105">
        <v>33053018300000</v>
      </c>
      <c r="B4157">
        <v>2012</v>
      </c>
      <c r="C4157">
        <v>8181</v>
      </c>
      <c r="D4157">
        <v>8170</v>
      </c>
      <c r="E4157">
        <v>8996</v>
      </c>
      <c r="F4157">
        <v>9500</v>
      </c>
    </row>
    <row r="4158" spans="1:6">
      <c r="A4158" s="105">
        <v>33053018310000</v>
      </c>
      <c r="B4158">
        <v>2012</v>
      </c>
      <c r="C4158">
        <v>0</v>
      </c>
      <c r="D4158">
        <v>0</v>
      </c>
      <c r="E4158">
        <v>0</v>
      </c>
      <c r="F4158">
        <v>12463</v>
      </c>
    </row>
    <row r="4159" spans="1:6">
      <c r="A4159" s="105">
        <v>33053018320000</v>
      </c>
      <c r="B4159">
        <v>2012</v>
      </c>
      <c r="C4159">
        <v>3277</v>
      </c>
      <c r="D4159">
        <v>6358</v>
      </c>
      <c r="E4159">
        <v>2084</v>
      </c>
      <c r="F4159">
        <v>9800</v>
      </c>
    </row>
    <row r="4160" spans="1:6">
      <c r="A4160" s="105">
        <v>33053018330000</v>
      </c>
      <c r="B4160">
        <v>2012</v>
      </c>
      <c r="C4160">
        <v>6925</v>
      </c>
      <c r="D4160">
        <v>7044</v>
      </c>
      <c r="E4160">
        <v>73220</v>
      </c>
      <c r="F4160">
        <v>13017</v>
      </c>
    </row>
    <row r="4161" spans="1:6">
      <c r="A4161" s="105">
        <v>33053018350000</v>
      </c>
      <c r="B4161">
        <v>2012</v>
      </c>
      <c r="C4161">
        <v>5492</v>
      </c>
      <c r="D4161">
        <v>3526</v>
      </c>
      <c r="E4161">
        <v>971</v>
      </c>
      <c r="F4161">
        <v>14080</v>
      </c>
    </row>
    <row r="4162" spans="1:6">
      <c r="A4162" s="105">
        <v>33053018400000</v>
      </c>
      <c r="B4162">
        <v>2012</v>
      </c>
      <c r="C4162">
        <v>1791</v>
      </c>
      <c r="D4162">
        <v>3504</v>
      </c>
      <c r="E4162">
        <v>5918</v>
      </c>
      <c r="F4162">
        <v>9610</v>
      </c>
    </row>
    <row r="4163" spans="1:6">
      <c r="A4163" s="105">
        <v>33053018410000</v>
      </c>
      <c r="B4163">
        <v>2012</v>
      </c>
      <c r="C4163">
        <v>3461</v>
      </c>
      <c r="D4163">
        <v>4636</v>
      </c>
      <c r="E4163">
        <v>2256</v>
      </c>
      <c r="F4163">
        <v>9450</v>
      </c>
    </row>
    <row r="4164" spans="1:6">
      <c r="A4164" s="105">
        <v>33053018450000</v>
      </c>
      <c r="B4164">
        <v>2012</v>
      </c>
      <c r="C4164">
        <v>3881</v>
      </c>
      <c r="D4164">
        <v>3897</v>
      </c>
      <c r="E4164">
        <v>6551</v>
      </c>
      <c r="F4164">
        <v>13400</v>
      </c>
    </row>
    <row r="4165" spans="1:6">
      <c r="A4165" s="105">
        <v>33053018460000</v>
      </c>
      <c r="B4165">
        <v>2012</v>
      </c>
      <c r="C4165">
        <v>2901</v>
      </c>
      <c r="D4165">
        <v>6451</v>
      </c>
      <c r="E4165">
        <v>4228</v>
      </c>
      <c r="F4165">
        <v>9710</v>
      </c>
    </row>
    <row r="4166" spans="1:6">
      <c r="A4166" s="105">
        <v>33053018490000</v>
      </c>
      <c r="B4166">
        <v>2012</v>
      </c>
      <c r="C4166">
        <v>3425</v>
      </c>
      <c r="D4166">
        <v>5994</v>
      </c>
      <c r="E4166">
        <v>95253</v>
      </c>
      <c r="F4166">
        <v>8560</v>
      </c>
    </row>
    <row r="4167" spans="1:6">
      <c r="A4167" s="105">
        <v>33053018510000</v>
      </c>
      <c r="B4167">
        <v>2012</v>
      </c>
      <c r="C4167">
        <v>0</v>
      </c>
      <c r="D4167">
        <v>1234</v>
      </c>
      <c r="E4167">
        <v>2843</v>
      </c>
      <c r="F4167">
        <v>9910</v>
      </c>
    </row>
    <row r="4168" spans="1:6">
      <c r="A4168" s="105">
        <v>33053018550000</v>
      </c>
      <c r="B4168">
        <v>2012</v>
      </c>
      <c r="C4168">
        <v>7742</v>
      </c>
      <c r="D4168">
        <v>3308</v>
      </c>
      <c r="E4168">
        <v>6582</v>
      </c>
      <c r="F4168">
        <v>13650</v>
      </c>
    </row>
    <row r="4169" spans="1:6">
      <c r="A4169" s="105">
        <v>33053018570000</v>
      </c>
      <c r="B4169">
        <v>2012</v>
      </c>
      <c r="C4169">
        <v>1248</v>
      </c>
      <c r="D4169">
        <v>1914</v>
      </c>
      <c r="E4169">
        <v>2623</v>
      </c>
      <c r="F4169">
        <v>9620</v>
      </c>
    </row>
    <row r="4170" spans="1:6">
      <c r="A4170" s="105">
        <v>33053018580000</v>
      </c>
      <c r="B4170">
        <v>2012</v>
      </c>
      <c r="C4170">
        <v>580</v>
      </c>
      <c r="D4170">
        <v>2699</v>
      </c>
      <c r="E4170">
        <v>1674</v>
      </c>
      <c r="F4170">
        <v>9635</v>
      </c>
    </row>
    <row r="4171" spans="1:6">
      <c r="A4171" s="105">
        <v>33053018630000</v>
      </c>
      <c r="B4171">
        <v>2012</v>
      </c>
      <c r="C4171">
        <v>0</v>
      </c>
      <c r="D4171">
        <v>0</v>
      </c>
      <c r="E4171">
        <v>0</v>
      </c>
      <c r="F4171">
        <v>9600</v>
      </c>
    </row>
    <row r="4172" spans="1:6">
      <c r="A4172" s="105">
        <v>33053018640000</v>
      </c>
      <c r="B4172">
        <v>2012</v>
      </c>
      <c r="C4172">
        <v>0</v>
      </c>
      <c r="D4172">
        <v>0</v>
      </c>
      <c r="E4172">
        <v>0</v>
      </c>
      <c r="F4172">
        <v>9600</v>
      </c>
    </row>
    <row r="4173" spans="1:6">
      <c r="A4173" s="105">
        <v>33053018660000</v>
      </c>
      <c r="B4173">
        <v>2012</v>
      </c>
      <c r="C4173">
        <v>0</v>
      </c>
      <c r="D4173">
        <v>0</v>
      </c>
      <c r="E4173">
        <v>0</v>
      </c>
      <c r="F4173">
        <v>9550</v>
      </c>
    </row>
    <row r="4174" spans="1:6">
      <c r="A4174" s="105">
        <v>33053018670000</v>
      </c>
      <c r="B4174">
        <v>2012</v>
      </c>
      <c r="C4174">
        <v>0</v>
      </c>
      <c r="D4174">
        <v>0</v>
      </c>
      <c r="E4174">
        <v>0</v>
      </c>
      <c r="F4174">
        <v>9557</v>
      </c>
    </row>
    <row r="4175" spans="1:6">
      <c r="A4175" s="105">
        <v>33053018720000</v>
      </c>
      <c r="B4175">
        <v>2012</v>
      </c>
      <c r="C4175">
        <v>3542</v>
      </c>
      <c r="D4175">
        <v>1713</v>
      </c>
      <c r="E4175">
        <v>880</v>
      </c>
      <c r="F4175">
        <v>9494</v>
      </c>
    </row>
    <row r="4176" spans="1:6">
      <c r="A4176" s="105">
        <v>33053018730000</v>
      </c>
      <c r="B4176">
        <v>2012</v>
      </c>
      <c r="C4176">
        <v>0</v>
      </c>
      <c r="D4176">
        <v>0</v>
      </c>
      <c r="E4176">
        <v>0</v>
      </c>
      <c r="F4176">
        <v>9493</v>
      </c>
    </row>
    <row r="4177" spans="1:6">
      <c r="A4177" s="105">
        <v>33053018740000</v>
      </c>
      <c r="B4177">
        <v>2012</v>
      </c>
      <c r="C4177">
        <v>3474</v>
      </c>
      <c r="D4177">
        <v>2638</v>
      </c>
      <c r="E4177">
        <v>324</v>
      </c>
      <c r="F4177">
        <v>9450</v>
      </c>
    </row>
    <row r="4178" spans="1:6">
      <c r="A4178" s="105">
        <v>33053018750000</v>
      </c>
      <c r="B4178">
        <v>2012</v>
      </c>
      <c r="C4178">
        <v>3145</v>
      </c>
      <c r="D4178">
        <v>512</v>
      </c>
      <c r="E4178">
        <v>499</v>
      </c>
      <c r="F4178">
        <v>12908</v>
      </c>
    </row>
    <row r="4179" spans="1:6">
      <c r="A4179" s="105">
        <v>33053018770000</v>
      </c>
      <c r="B4179">
        <v>2012</v>
      </c>
      <c r="C4179">
        <v>1763</v>
      </c>
      <c r="D4179">
        <v>2025</v>
      </c>
      <c r="E4179">
        <v>4323</v>
      </c>
      <c r="F4179">
        <v>12760</v>
      </c>
    </row>
    <row r="4180" spans="1:6">
      <c r="A4180" s="105">
        <v>33053018790000</v>
      </c>
      <c r="B4180">
        <v>2012</v>
      </c>
      <c r="C4180">
        <v>0</v>
      </c>
      <c r="D4180">
        <v>0</v>
      </c>
      <c r="E4180">
        <v>0</v>
      </c>
      <c r="F4180">
        <v>9450</v>
      </c>
    </row>
    <row r="4181" spans="1:6">
      <c r="A4181" s="105">
        <v>33053018800000</v>
      </c>
      <c r="B4181">
        <v>2012</v>
      </c>
      <c r="C4181">
        <v>0</v>
      </c>
      <c r="D4181">
        <v>0</v>
      </c>
      <c r="E4181">
        <v>0</v>
      </c>
      <c r="F4181">
        <v>9486</v>
      </c>
    </row>
    <row r="4182" spans="1:6">
      <c r="A4182" s="105">
        <v>33053018810000</v>
      </c>
      <c r="B4182">
        <v>2012</v>
      </c>
      <c r="C4182">
        <v>6</v>
      </c>
      <c r="D4182">
        <v>0</v>
      </c>
      <c r="E4182">
        <v>0</v>
      </c>
      <c r="F4182">
        <v>12267</v>
      </c>
    </row>
    <row r="4183" spans="1:6">
      <c r="A4183" s="105">
        <v>33053018870000</v>
      </c>
      <c r="B4183">
        <v>2012</v>
      </c>
      <c r="C4183">
        <v>1032</v>
      </c>
      <c r="D4183">
        <v>1997</v>
      </c>
      <c r="E4183">
        <v>3615</v>
      </c>
      <c r="F4183">
        <v>9606</v>
      </c>
    </row>
    <row r="4184" spans="1:6">
      <c r="A4184" s="105">
        <v>33053018900000</v>
      </c>
      <c r="B4184">
        <v>2012</v>
      </c>
      <c r="C4184">
        <v>0</v>
      </c>
      <c r="D4184">
        <v>0</v>
      </c>
      <c r="E4184">
        <v>0</v>
      </c>
      <c r="F4184">
        <v>9500</v>
      </c>
    </row>
    <row r="4185" spans="1:6">
      <c r="A4185" s="105">
        <v>33053018950000</v>
      </c>
      <c r="B4185">
        <v>2012</v>
      </c>
      <c r="C4185">
        <v>0</v>
      </c>
      <c r="D4185">
        <v>0</v>
      </c>
      <c r="E4185">
        <v>0</v>
      </c>
      <c r="F4185">
        <v>12231</v>
      </c>
    </row>
    <row r="4186" spans="1:6">
      <c r="A4186" s="105">
        <v>33053018980000</v>
      </c>
      <c r="B4186">
        <v>2012</v>
      </c>
      <c r="C4186">
        <v>5605</v>
      </c>
      <c r="D4186">
        <v>7224</v>
      </c>
      <c r="E4186">
        <v>85445</v>
      </c>
      <c r="F4186">
        <v>8756</v>
      </c>
    </row>
    <row r="4187" spans="1:6">
      <c r="A4187" s="105">
        <v>33053019050000</v>
      </c>
      <c r="B4187">
        <v>2012</v>
      </c>
      <c r="C4187">
        <v>3163</v>
      </c>
      <c r="D4187">
        <v>3625</v>
      </c>
      <c r="E4187">
        <v>3745</v>
      </c>
      <c r="F4187">
        <v>9719</v>
      </c>
    </row>
    <row r="4188" spans="1:6">
      <c r="A4188" s="105">
        <v>33053019060000</v>
      </c>
      <c r="B4188">
        <v>2012</v>
      </c>
      <c r="C4188">
        <v>8629</v>
      </c>
      <c r="D4188">
        <v>3289</v>
      </c>
      <c r="E4188">
        <v>11214</v>
      </c>
      <c r="F4188">
        <v>12156</v>
      </c>
    </row>
    <row r="4189" spans="1:6">
      <c r="A4189" s="105">
        <v>33053019070000</v>
      </c>
      <c r="B4189">
        <v>2012</v>
      </c>
      <c r="C4189">
        <v>12873</v>
      </c>
      <c r="D4189">
        <v>13459</v>
      </c>
      <c r="E4189">
        <v>9100</v>
      </c>
      <c r="F4189">
        <v>13848</v>
      </c>
    </row>
    <row r="4190" spans="1:6">
      <c r="A4190" s="105">
        <v>33053019100000</v>
      </c>
      <c r="B4190">
        <v>2012</v>
      </c>
      <c r="C4190">
        <v>1414</v>
      </c>
      <c r="D4190">
        <v>1540</v>
      </c>
      <c r="E4190">
        <v>2908</v>
      </c>
      <c r="F4190">
        <v>13461</v>
      </c>
    </row>
    <row r="4191" spans="1:6">
      <c r="A4191" s="105">
        <v>33053019110000</v>
      </c>
      <c r="B4191">
        <v>2012</v>
      </c>
      <c r="C4191">
        <v>12</v>
      </c>
      <c r="D4191">
        <v>1052</v>
      </c>
      <c r="E4191">
        <v>1469</v>
      </c>
      <c r="F4191">
        <v>13775</v>
      </c>
    </row>
    <row r="4192" spans="1:6">
      <c r="A4192" s="105">
        <v>33053019160000</v>
      </c>
      <c r="B4192">
        <v>2012</v>
      </c>
      <c r="C4192">
        <v>0</v>
      </c>
      <c r="D4192">
        <v>0</v>
      </c>
      <c r="E4192">
        <v>0</v>
      </c>
      <c r="F4192">
        <v>9500</v>
      </c>
    </row>
    <row r="4193" spans="1:6">
      <c r="A4193" s="105">
        <v>33053019180000</v>
      </c>
      <c r="B4193">
        <v>2012</v>
      </c>
      <c r="C4193">
        <v>391</v>
      </c>
      <c r="D4193">
        <v>9307</v>
      </c>
      <c r="E4193">
        <v>109</v>
      </c>
      <c r="F4193">
        <v>9634</v>
      </c>
    </row>
    <row r="4194" spans="1:6">
      <c r="A4194" s="105">
        <v>33053019190000</v>
      </c>
      <c r="B4194">
        <v>2012</v>
      </c>
      <c r="C4194">
        <v>7182</v>
      </c>
      <c r="D4194">
        <v>7174</v>
      </c>
      <c r="E4194">
        <v>59020</v>
      </c>
      <c r="F4194">
        <v>12170</v>
      </c>
    </row>
    <row r="4195" spans="1:6">
      <c r="A4195" s="105">
        <v>33053019220000</v>
      </c>
      <c r="B4195">
        <v>2012</v>
      </c>
      <c r="C4195">
        <v>2983</v>
      </c>
      <c r="D4195">
        <v>11737</v>
      </c>
      <c r="E4195">
        <v>68601</v>
      </c>
      <c r="F4195">
        <v>10950</v>
      </c>
    </row>
    <row r="4196" spans="1:6">
      <c r="A4196" s="105">
        <v>33053019230000</v>
      </c>
      <c r="B4196">
        <v>2012</v>
      </c>
      <c r="C4196">
        <v>1597</v>
      </c>
      <c r="D4196">
        <v>4818</v>
      </c>
      <c r="E4196">
        <v>1493</v>
      </c>
      <c r="F4196">
        <v>9669</v>
      </c>
    </row>
    <row r="4197" spans="1:6">
      <c r="A4197" s="105">
        <v>33053019260000</v>
      </c>
      <c r="B4197">
        <v>2012</v>
      </c>
      <c r="C4197">
        <v>997</v>
      </c>
      <c r="D4197">
        <v>1534</v>
      </c>
      <c r="E4197">
        <v>4302</v>
      </c>
      <c r="F4197">
        <v>9400</v>
      </c>
    </row>
    <row r="4198" spans="1:6">
      <c r="A4198" s="105">
        <v>33053019310000</v>
      </c>
      <c r="B4198">
        <v>2012</v>
      </c>
      <c r="C4198">
        <v>310</v>
      </c>
      <c r="D4198">
        <v>337</v>
      </c>
      <c r="E4198">
        <v>0</v>
      </c>
      <c r="F4198">
        <v>11320</v>
      </c>
    </row>
    <row r="4199" spans="1:6">
      <c r="A4199" s="105">
        <v>33053019360000</v>
      </c>
      <c r="B4199">
        <v>2012</v>
      </c>
      <c r="C4199">
        <v>1391</v>
      </c>
      <c r="D4199">
        <v>1162</v>
      </c>
      <c r="E4199">
        <v>3177</v>
      </c>
      <c r="F4199">
        <v>13707</v>
      </c>
    </row>
    <row r="4200" spans="1:6">
      <c r="A4200" s="105">
        <v>33053019370000</v>
      </c>
      <c r="B4200">
        <v>2012</v>
      </c>
      <c r="C4200">
        <v>1423</v>
      </c>
      <c r="D4200">
        <v>0</v>
      </c>
      <c r="E4200">
        <v>0</v>
      </c>
      <c r="F4200">
        <v>15918</v>
      </c>
    </row>
    <row r="4201" spans="1:6">
      <c r="A4201" s="105">
        <v>33053019400000</v>
      </c>
      <c r="B4201">
        <v>2012</v>
      </c>
      <c r="C4201">
        <v>6532</v>
      </c>
      <c r="D4201">
        <v>6747</v>
      </c>
      <c r="E4201">
        <v>11291</v>
      </c>
      <c r="F4201">
        <v>12825</v>
      </c>
    </row>
    <row r="4202" spans="1:6">
      <c r="A4202" s="105">
        <v>33053019410000</v>
      </c>
      <c r="B4202">
        <v>2012</v>
      </c>
      <c r="C4202">
        <v>2060</v>
      </c>
      <c r="D4202">
        <v>2293</v>
      </c>
      <c r="E4202">
        <v>4778</v>
      </c>
      <c r="F4202">
        <v>9860</v>
      </c>
    </row>
    <row r="4203" spans="1:6">
      <c r="A4203" s="105">
        <v>33053019420000</v>
      </c>
      <c r="B4203">
        <v>2012</v>
      </c>
      <c r="C4203">
        <v>580</v>
      </c>
      <c r="D4203">
        <v>1228</v>
      </c>
      <c r="E4203">
        <v>5305</v>
      </c>
      <c r="F4203">
        <v>9450</v>
      </c>
    </row>
    <row r="4204" spans="1:6">
      <c r="A4204" s="105">
        <v>33053019430000</v>
      </c>
      <c r="B4204">
        <v>2012</v>
      </c>
      <c r="C4204">
        <v>1093</v>
      </c>
      <c r="D4204">
        <v>2297</v>
      </c>
      <c r="E4204">
        <v>7132</v>
      </c>
      <c r="F4204">
        <v>9450</v>
      </c>
    </row>
    <row r="4205" spans="1:6">
      <c r="A4205" s="105">
        <v>33053019440000</v>
      </c>
      <c r="B4205">
        <v>2012</v>
      </c>
      <c r="C4205">
        <v>0</v>
      </c>
      <c r="D4205">
        <v>0</v>
      </c>
      <c r="E4205">
        <v>0</v>
      </c>
      <c r="F4205">
        <v>9450</v>
      </c>
    </row>
    <row r="4206" spans="1:6">
      <c r="A4206" s="105">
        <v>33053019450000</v>
      </c>
      <c r="B4206">
        <v>2012</v>
      </c>
      <c r="C4206">
        <v>0</v>
      </c>
      <c r="D4206">
        <v>0</v>
      </c>
      <c r="E4206">
        <v>0</v>
      </c>
      <c r="F4206">
        <v>11544</v>
      </c>
    </row>
    <row r="4207" spans="1:6">
      <c r="A4207" s="105">
        <v>33053019470000</v>
      </c>
      <c r="B4207">
        <v>2012</v>
      </c>
      <c r="C4207">
        <v>0</v>
      </c>
      <c r="D4207">
        <v>2588</v>
      </c>
      <c r="E4207">
        <v>11702</v>
      </c>
      <c r="F4207">
        <v>9714</v>
      </c>
    </row>
    <row r="4208" spans="1:6">
      <c r="A4208" s="105">
        <v>33053019500000</v>
      </c>
      <c r="B4208">
        <v>2012</v>
      </c>
      <c r="C4208">
        <v>0</v>
      </c>
      <c r="D4208">
        <v>0</v>
      </c>
      <c r="E4208">
        <v>0</v>
      </c>
      <c r="F4208">
        <v>9282</v>
      </c>
    </row>
    <row r="4209" spans="1:6">
      <c r="A4209" s="105">
        <v>33053019540000</v>
      </c>
      <c r="B4209">
        <v>2012</v>
      </c>
      <c r="C4209">
        <v>73</v>
      </c>
      <c r="D4209">
        <v>145</v>
      </c>
      <c r="E4209">
        <v>1029</v>
      </c>
      <c r="F4209">
        <v>9500</v>
      </c>
    </row>
    <row r="4210" spans="1:6">
      <c r="A4210" s="105">
        <v>33053019550000</v>
      </c>
      <c r="B4210">
        <v>2012</v>
      </c>
      <c r="C4210">
        <v>7945</v>
      </c>
      <c r="D4210">
        <v>8126</v>
      </c>
      <c r="E4210">
        <v>73353</v>
      </c>
      <c r="F4210">
        <v>11040</v>
      </c>
    </row>
    <row r="4211" spans="1:6">
      <c r="A4211" s="105">
        <v>33053019560000</v>
      </c>
      <c r="B4211">
        <v>2012</v>
      </c>
      <c r="C4211">
        <v>0</v>
      </c>
      <c r="D4211">
        <v>0</v>
      </c>
      <c r="E4211">
        <v>0</v>
      </c>
      <c r="F4211">
        <v>9807</v>
      </c>
    </row>
    <row r="4212" spans="1:6">
      <c r="A4212" s="105">
        <v>33053019610000</v>
      </c>
      <c r="B4212">
        <v>2012</v>
      </c>
      <c r="C4212">
        <v>130</v>
      </c>
      <c r="D4212">
        <v>2575</v>
      </c>
      <c r="E4212">
        <v>1178</v>
      </c>
      <c r="F4212">
        <v>9670</v>
      </c>
    </row>
    <row r="4213" spans="1:6">
      <c r="A4213" s="105">
        <v>33053019790000</v>
      </c>
      <c r="B4213">
        <v>2012</v>
      </c>
      <c r="C4213">
        <v>2363</v>
      </c>
      <c r="D4213">
        <v>2638</v>
      </c>
      <c r="E4213">
        <v>62078</v>
      </c>
      <c r="F4213">
        <v>10550</v>
      </c>
    </row>
    <row r="4214" spans="1:6">
      <c r="A4214" s="105">
        <v>33053019800000</v>
      </c>
      <c r="B4214">
        <v>2012</v>
      </c>
      <c r="C4214">
        <v>2476</v>
      </c>
      <c r="D4214">
        <v>2973</v>
      </c>
      <c r="E4214">
        <v>4086</v>
      </c>
      <c r="F4214">
        <v>10002</v>
      </c>
    </row>
    <row r="4215" spans="1:6">
      <c r="A4215" s="105">
        <v>33053019820000</v>
      </c>
      <c r="B4215">
        <v>2012</v>
      </c>
      <c r="C4215">
        <v>4806</v>
      </c>
      <c r="D4215">
        <v>4585</v>
      </c>
      <c r="E4215">
        <v>32248</v>
      </c>
      <c r="F4215">
        <v>9740</v>
      </c>
    </row>
    <row r="4216" spans="1:6">
      <c r="A4216" s="105">
        <v>33053019830000</v>
      </c>
      <c r="B4216">
        <v>2012</v>
      </c>
      <c r="C4216">
        <v>296</v>
      </c>
      <c r="D4216">
        <v>972</v>
      </c>
      <c r="E4216">
        <v>3315</v>
      </c>
      <c r="F4216">
        <v>9730</v>
      </c>
    </row>
    <row r="4217" spans="1:6">
      <c r="A4217" s="105">
        <v>33053019900000</v>
      </c>
      <c r="B4217">
        <v>2012</v>
      </c>
      <c r="C4217">
        <v>1420</v>
      </c>
      <c r="D4217">
        <v>2895</v>
      </c>
      <c r="E4217">
        <v>3288</v>
      </c>
      <c r="F4217">
        <v>9200</v>
      </c>
    </row>
    <row r="4218" spans="1:6">
      <c r="A4218" s="105">
        <v>33053019910000</v>
      </c>
      <c r="B4218">
        <v>2012</v>
      </c>
      <c r="C4218">
        <v>1369</v>
      </c>
      <c r="D4218">
        <v>2850</v>
      </c>
      <c r="E4218">
        <v>8019</v>
      </c>
      <c r="F4218">
        <v>9410</v>
      </c>
    </row>
    <row r="4219" spans="1:6">
      <c r="A4219" s="105">
        <v>33053019970000</v>
      </c>
      <c r="B4219">
        <v>2012</v>
      </c>
      <c r="C4219">
        <v>6018</v>
      </c>
      <c r="D4219">
        <v>9184</v>
      </c>
      <c r="E4219">
        <v>1620</v>
      </c>
      <c r="F4219">
        <v>12072</v>
      </c>
    </row>
    <row r="4220" spans="1:6">
      <c r="A4220" s="105">
        <v>33053019980000</v>
      </c>
      <c r="B4220">
        <v>2012</v>
      </c>
      <c r="C4220">
        <v>2558</v>
      </c>
      <c r="D4220">
        <v>1777</v>
      </c>
      <c r="E4220">
        <v>0</v>
      </c>
      <c r="F4220">
        <v>9645</v>
      </c>
    </row>
    <row r="4221" spans="1:6">
      <c r="A4221" s="105">
        <v>33053020020000</v>
      </c>
      <c r="B4221">
        <v>2012</v>
      </c>
      <c r="C4221">
        <v>268</v>
      </c>
      <c r="D4221">
        <v>2615</v>
      </c>
      <c r="E4221">
        <v>340</v>
      </c>
      <c r="F4221">
        <v>9700</v>
      </c>
    </row>
    <row r="4222" spans="1:6">
      <c r="A4222" s="105">
        <v>33053020040000</v>
      </c>
      <c r="B4222">
        <v>2012</v>
      </c>
      <c r="C4222">
        <v>668</v>
      </c>
      <c r="D4222">
        <v>1402</v>
      </c>
      <c r="E4222">
        <v>7019</v>
      </c>
      <c r="F4222">
        <v>9535</v>
      </c>
    </row>
    <row r="4223" spans="1:6">
      <c r="A4223" s="105">
        <v>33053020050000</v>
      </c>
      <c r="B4223">
        <v>2012</v>
      </c>
      <c r="C4223">
        <v>1629</v>
      </c>
      <c r="D4223">
        <v>2517</v>
      </c>
      <c r="E4223">
        <v>6705</v>
      </c>
      <c r="F4223">
        <v>9259</v>
      </c>
    </row>
    <row r="4224" spans="1:6">
      <c r="A4224" s="105">
        <v>33053020060000</v>
      </c>
      <c r="B4224">
        <v>2012</v>
      </c>
      <c r="C4224">
        <v>2631</v>
      </c>
      <c r="D4224">
        <v>1782</v>
      </c>
      <c r="E4224">
        <v>3101</v>
      </c>
      <c r="F4224">
        <v>13640</v>
      </c>
    </row>
    <row r="4225" spans="1:6">
      <c r="A4225" s="105">
        <v>33053020080000</v>
      </c>
      <c r="B4225">
        <v>2012</v>
      </c>
      <c r="C4225">
        <v>979</v>
      </c>
      <c r="D4225">
        <v>68</v>
      </c>
      <c r="E4225">
        <v>2019</v>
      </c>
      <c r="F4225">
        <v>12135</v>
      </c>
    </row>
    <row r="4226" spans="1:6">
      <c r="A4226" s="105">
        <v>33053020090000</v>
      </c>
      <c r="B4226">
        <v>2012</v>
      </c>
      <c r="C4226">
        <v>1528</v>
      </c>
      <c r="D4226">
        <v>2447</v>
      </c>
      <c r="E4226">
        <v>7523</v>
      </c>
      <c r="F4226">
        <v>9420</v>
      </c>
    </row>
    <row r="4227" spans="1:6">
      <c r="A4227" s="105">
        <v>33053020100000</v>
      </c>
      <c r="B4227">
        <v>2012</v>
      </c>
      <c r="C4227">
        <v>7978</v>
      </c>
      <c r="D4227">
        <v>4220</v>
      </c>
      <c r="E4227">
        <v>93653</v>
      </c>
      <c r="F4227">
        <v>13290</v>
      </c>
    </row>
    <row r="4228" spans="1:6">
      <c r="A4228" s="105">
        <v>33053020110000</v>
      </c>
      <c r="B4228">
        <v>2012</v>
      </c>
      <c r="C4228">
        <v>0</v>
      </c>
      <c r="D4228">
        <v>0</v>
      </c>
      <c r="E4228">
        <v>0</v>
      </c>
      <c r="F4228">
        <v>9418</v>
      </c>
    </row>
    <row r="4229" spans="1:6">
      <c r="A4229" s="105">
        <v>33053020120000</v>
      </c>
      <c r="B4229">
        <v>2012</v>
      </c>
      <c r="C4229">
        <v>0</v>
      </c>
      <c r="D4229">
        <v>0</v>
      </c>
      <c r="E4229">
        <v>0</v>
      </c>
      <c r="F4229">
        <v>12300</v>
      </c>
    </row>
    <row r="4230" spans="1:6">
      <c r="A4230" s="105">
        <v>33053020140000</v>
      </c>
      <c r="B4230">
        <v>2012</v>
      </c>
      <c r="C4230">
        <v>0</v>
      </c>
      <c r="D4230">
        <v>3746</v>
      </c>
      <c r="E4230">
        <v>9759</v>
      </c>
      <c r="F4230">
        <v>9760</v>
      </c>
    </row>
    <row r="4231" spans="1:6">
      <c r="A4231" s="105">
        <v>33053020190000</v>
      </c>
      <c r="B4231">
        <v>2012</v>
      </c>
      <c r="C4231">
        <v>0</v>
      </c>
      <c r="D4231">
        <v>0</v>
      </c>
      <c r="E4231">
        <v>0</v>
      </c>
      <c r="F4231">
        <v>9463</v>
      </c>
    </row>
    <row r="4232" spans="1:6">
      <c r="A4232" s="105">
        <v>33053020210000</v>
      </c>
      <c r="B4232">
        <v>2012</v>
      </c>
      <c r="C4232">
        <v>0</v>
      </c>
      <c r="D4232">
        <v>0</v>
      </c>
      <c r="E4232">
        <v>0</v>
      </c>
      <c r="F4232">
        <v>13650</v>
      </c>
    </row>
    <row r="4233" spans="1:6">
      <c r="A4233" s="105">
        <v>33053020220000</v>
      </c>
      <c r="B4233">
        <v>2012</v>
      </c>
      <c r="C4233">
        <v>0</v>
      </c>
      <c r="D4233">
        <v>0</v>
      </c>
      <c r="E4233">
        <v>197</v>
      </c>
      <c r="F4233">
        <v>9600</v>
      </c>
    </row>
    <row r="4234" spans="1:6">
      <c r="A4234" s="105">
        <v>33053020270000</v>
      </c>
      <c r="B4234">
        <v>2012</v>
      </c>
      <c r="C4234">
        <v>170</v>
      </c>
      <c r="D4234">
        <v>289</v>
      </c>
      <c r="E4234">
        <v>0</v>
      </c>
      <c r="F4234">
        <v>12299</v>
      </c>
    </row>
    <row r="4235" spans="1:6">
      <c r="A4235" s="105">
        <v>33053020320000</v>
      </c>
      <c r="B4235">
        <v>2012</v>
      </c>
      <c r="C4235">
        <v>406</v>
      </c>
      <c r="D4235">
        <v>1213</v>
      </c>
      <c r="E4235">
        <v>3594</v>
      </c>
      <c r="F4235">
        <v>9400</v>
      </c>
    </row>
    <row r="4236" spans="1:6">
      <c r="A4236" s="105">
        <v>33053020360000</v>
      </c>
      <c r="B4236">
        <v>2012</v>
      </c>
      <c r="C4236">
        <v>7064</v>
      </c>
      <c r="D4236">
        <v>3589</v>
      </c>
      <c r="E4236">
        <v>2995</v>
      </c>
      <c r="F4236">
        <v>13450</v>
      </c>
    </row>
    <row r="4237" spans="1:6">
      <c r="A4237" s="105">
        <v>33053020370000</v>
      </c>
      <c r="B4237">
        <v>2012</v>
      </c>
      <c r="C4237">
        <v>3655</v>
      </c>
      <c r="D4237">
        <v>6757</v>
      </c>
      <c r="E4237">
        <v>2116</v>
      </c>
      <c r="F4237">
        <v>10800</v>
      </c>
    </row>
    <row r="4238" spans="1:6">
      <c r="A4238" s="105">
        <v>33053020400000</v>
      </c>
      <c r="B4238">
        <v>2012</v>
      </c>
      <c r="C4238">
        <v>0</v>
      </c>
      <c r="D4238">
        <v>948</v>
      </c>
      <c r="E4238">
        <v>5498</v>
      </c>
      <c r="F4238">
        <v>11340</v>
      </c>
    </row>
    <row r="4239" spans="1:6">
      <c r="A4239" s="105">
        <v>33053020420000</v>
      </c>
      <c r="B4239">
        <v>2012</v>
      </c>
      <c r="C4239">
        <v>3146</v>
      </c>
      <c r="D4239">
        <v>2035</v>
      </c>
      <c r="E4239">
        <v>545</v>
      </c>
      <c r="F4239">
        <v>9515</v>
      </c>
    </row>
    <row r="4240" spans="1:6">
      <c r="A4240" s="105">
        <v>33053020450000</v>
      </c>
      <c r="B4240">
        <v>2012</v>
      </c>
      <c r="C4240">
        <v>2893</v>
      </c>
      <c r="D4240">
        <v>912</v>
      </c>
      <c r="E4240">
        <v>2394</v>
      </c>
      <c r="F4240">
        <v>13348</v>
      </c>
    </row>
    <row r="4241" spans="1:6">
      <c r="A4241" s="105">
        <v>33053020470000</v>
      </c>
      <c r="B4241">
        <v>2012</v>
      </c>
      <c r="C4241">
        <v>2292</v>
      </c>
      <c r="D4241">
        <v>4928</v>
      </c>
      <c r="E4241">
        <v>5911</v>
      </c>
      <c r="F4241">
        <v>9500</v>
      </c>
    </row>
    <row r="4242" spans="1:6">
      <c r="A4242" s="105">
        <v>33053020490000</v>
      </c>
      <c r="B4242">
        <v>2012</v>
      </c>
      <c r="C4242">
        <v>0</v>
      </c>
      <c r="D4242">
        <v>4438</v>
      </c>
      <c r="E4242">
        <v>2443</v>
      </c>
      <c r="F4242">
        <v>9377</v>
      </c>
    </row>
    <row r="4243" spans="1:6">
      <c r="A4243" s="105">
        <v>33053020500000</v>
      </c>
      <c r="B4243">
        <v>2012</v>
      </c>
      <c r="C4243">
        <v>958</v>
      </c>
      <c r="D4243">
        <v>1669</v>
      </c>
      <c r="E4243">
        <v>8070</v>
      </c>
      <c r="F4243">
        <v>9542</v>
      </c>
    </row>
    <row r="4244" spans="1:6">
      <c r="A4244" s="105">
        <v>33053020520000</v>
      </c>
      <c r="B4244">
        <v>2012</v>
      </c>
      <c r="C4244">
        <v>3788</v>
      </c>
      <c r="D4244">
        <v>3876</v>
      </c>
      <c r="E4244">
        <v>4339</v>
      </c>
      <c r="F4244">
        <v>9500</v>
      </c>
    </row>
    <row r="4245" spans="1:6">
      <c r="A4245" s="105">
        <v>33053020540000</v>
      </c>
      <c r="B4245">
        <v>2012</v>
      </c>
      <c r="C4245">
        <v>564</v>
      </c>
      <c r="D4245">
        <v>1462</v>
      </c>
      <c r="E4245">
        <v>4127</v>
      </c>
      <c r="F4245">
        <v>9550</v>
      </c>
    </row>
    <row r="4246" spans="1:6">
      <c r="A4246" s="105">
        <v>33053020550000</v>
      </c>
      <c r="B4246">
        <v>2012</v>
      </c>
      <c r="C4246">
        <v>1766</v>
      </c>
      <c r="D4246">
        <v>2915</v>
      </c>
      <c r="E4246">
        <v>6374</v>
      </c>
      <c r="F4246">
        <v>11225</v>
      </c>
    </row>
    <row r="4247" spans="1:6">
      <c r="A4247" s="105">
        <v>33053020600000</v>
      </c>
      <c r="B4247">
        <v>2012</v>
      </c>
      <c r="C4247">
        <v>3564</v>
      </c>
      <c r="D4247">
        <v>1086</v>
      </c>
      <c r="E4247">
        <v>64</v>
      </c>
      <c r="F4247">
        <v>13525</v>
      </c>
    </row>
    <row r="4248" spans="1:6">
      <c r="A4248" s="105">
        <v>33053020610000</v>
      </c>
      <c r="B4248">
        <v>2012</v>
      </c>
      <c r="C4248">
        <v>7199</v>
      </c>
      <c r="D4248">
        <v>4108</v>
      </c>
      <c r="E4248">
        <v>6650</v>
      </c>
      <c r="F4248">
        <v>13542</v>
      </c>
    </row>
    <row r="4249" spans="1:6">
      <c r="A4249" s="105">
        <v>33053020630000</v>
      </c>
      <c r="B4249">
        <v>2012</v>
      </c>
      <c r="C4249">
        <v>0</v>
      </c>
      <c r="D4249">
        <v>0</v>
      </c>
      <c r="E4249">
        <v>0</v>
      </c>
      <c r="F4249">
        <v>13810</v>
      </c>
    </row>
    <row r="4250" spans="1:6">
      <c r="A4250" s="105">
        <v>33053020660000</v>
      </c>
      <c r="B4250">
        <v>2012</v>
      </c>
      <c r="C4250">
        <v>0</v>
      </c>
      <c r="D4250">
        <v>0</v>
      </c>
      <c r="E4250">
        <v>0</v>
      </c>
      <c r="F4250">
        <v>9800</v>
      </c>
    </row>
    <row r="4251" spans="1:6">
      <c r="A4251" s="105">
        <v>33053020670000</v>
      </c>
      <c r="B4251">
        <v>2012</v>
      </c>
      <c r="C4251">
        <v>1</v>
      </c>
      <c r="D4251">
        <v>21</v>
      </c>
      <c r="E4251">
        <v>0</v>
      </c>
      <c r="F4251">
        <v>9515</v>
      </c>
    </row>
    <row r="4252" spans="1:6">
      <c r="A4252" s="105">
        <v>33053020740000</v>
      </c>
      <c r="B4252">
        <v>2012</v>
      </c>
      <c r="C4252">
        <v>34</v>
      </c>
      <c r="D4252">
        <v>7267</v>
      </c>
      <c r="E4252">
        <v>13107</v>
      </c>
      <c r="F4252">
        <v>12669</v>
      </c>
    </row>
    <row r="4253" spans="1:6">
      <c r="A4253" s="105">
        <v>33053020750000</v>
      </c>
      <c r="B4253">
        <v>2012</v>
      </c>
      <c r="C4253">
        <v>0</v>
      </c>
      <c r="D4253">
        <v>0</v>
      </c>
      <c r="E4253">
        <v>0</v>
      </c>
      <c r="F4253">
        <v>9674</v>
      </c>
    </row>
    <row r="4254" spans="1:6">
      <c r="A4254" s="105">
        <v>33053020760000</v>
      </c>
      <c r="B4254">
        <v>2012</v>
      </c>
      <c r="C4254">
        <v>384</v>
      </c>
      <c r="D4254">
        <v>3543</v>
      </c>
      <c r="E4254">
        <v>555</v>
      </c>
      <c r="F4254">
        <v>11050</v>
      </c>
    </row>
    <row r="4255" spans="1:6">
      <c r="A4255" s="105">
        <v>33053020770000</v>
      </c>
      <c r="B4255">
        <v>2012</v>
      </c>
      <c r="C4255">
        <v>0</v>
      </c>
      <c r="D4255">
        <v>0</v>
      </c>
      <c r="E4255">
        <v>0</v>
      </c>
      <c r="F4255">
        <v>14266</v>
      </c>
    </row>
    <row r="4256" spans="1:6">
      <c r="A4256" s="105">
        <v>33053020790000</v>
      </c>
      <c r="B4256">
        <v>2012</v>
      </c>
      <c r="C4256">
        <v>1493</v>
      </c>
      <c r="D4256">
        <v>6721</v>
      </c>
      <c r="E4256">
        <v>14475</v>
      </c>
      <c r="F4256">
        <v>14410</v>
      </c>
    </row>
    <row r="4257" spans="1:6">
      <c r="A4257" s="105">
        <v>33053020810000</v>
      </c>
      <c r="B4257">
        <v>2012</v>
      </c>
      <c r="C4257">
        <v>79</v>
      </c>
      <c r="D4257">
        <v>0</v>
      </c>
      <c r="E4257">
        <v>5</v>
      </c>
      <c r="F4257">
        <v>14010</v>
      </c>
    </row>
    <row r="4258" spans="1:6">
      <c r="A4258" s="105">
        <v>33053020850000</v>
      </c>
      <c r="B4258">
        <v>2012</v>
      </c>
      <c r="C4258">
        <v>1276</v>
      </c>
      <c r="D4258">
        <v>1860</v>
      </c>
      <c r="E4258">
        <v>4398</v>
      </c>
      <c r="F4258">
        <v>9550</v>
      </c>
    </row>
    <row r="4259" spans="1:6">
      <c r="A4259" s="105">
        <v>33053020870000</v>
      </c>
      <c r="B4259">
        <v>2012</v>
      </c>
      <c r="C4259">
        <v>11066</v>
      </c>
      <c r="D4259">
        <v>3266</v>
      </c>
      <c r="E4259">
        <v>749</v>
      </c>
      <c r="F4259">
        <v>10571</v>
      </c>
    </row>
    <row r="4260" spans="1:6">
      <c r="A4260" s="105">
        <v>33053020890000</v>
      </c>
      <c r="B4260">
        <v>2012</v>
      </c>
      <c r="C4260">
        <v>12066</v>
      </c>
      <c r="D4260">
        <v>14498</v>
      </c>
      <c r="E4260">
        <v>7751</v>
      </c>
      <c r="F4260">
        <v>13660</v>
      </c>
    </row>
    <row r="4261" spans="1:6">
      <c r="A4261" s="105">
        <v>33053020910000</v>
      </c>
      <c r="B4261">
        <v>2012</v>
      </c>
      <c r="C4261">
        <v>1545</v>
      </c>
      <c r="D4261">
        <v>3113</v>
      </c>
      <c r="E4261">
        <v>45250</v>
      </c>
      <c r="F4261">
        <v>8600</v>
      </c>
    </row>
    <row r="4262" spans="1:6">
      <c r="A4262" s="105">
        <v>33053020930000</v>
      </c>
      <c r="B4262">
        <v>2012</v>
      </c>
      <c r="C4262">
        <v>3777</v>
      </c>
      <c r="D4262">
        <v>3561</v>
      </c>
      <c r="E4262">
        <v>15811</v>
      </c>
      <c r="F4262">
        <v>11000</v>
      </c>
    </row>
    <row r="4263" spans="1:6">
      <c r="A4263" s="105">
        <v>33053020980000</v>
      </c>
      <c r="B4263">
        <v>2012</v>
      </c>
      <c r="C4263">
        <v>1774</v>
      </c>
      <c r="D4263">
        <v>3647</v>
      </c>
      <c r="E4263">
        <v>3783</v>
      </c>
      <c r="F4263">
        <v>9200</v>
      </c>
    </row>
    <row r="4264" spans="1:6">
      <c r="A4264" s="105">
        <v>33053021000000</v>
      </c>
      <c r="B4264">
        <v>2012</v>
      </c>
      <c r="C4264">
        <v>18036</v>
      </c>
      <c r="D4264">
        <v>16633</v>
      </c>
      <c r="E4264">
        <v>189535</v>
      </c>
      <c r="F4264">
        <v>10553</v>
      </c>
    </row>
    <row r="4265" spans="1:6">
      <c r="A4265" s="105">
        <v>33053021020000</v>
      </c>
      <c r="B4265">
        <v>2012</v>
      </c>
      <c r="C4265">
        <v>2869</v>
      </c>
      <c r="D4265">
        <v>9509</v>
      </c>
      <c r="E4265">
        <v>3238</v>
      </c>
      <c r="F4265">
        <v>12800</v>
      </c>
    </row>
    <row r="4266" spans="1:6">
      <c r="A4266" s="105">
        <v>33053021040000</v>
      </c>
      <c r="B4266">
        <v>2012</v>
      </c>
      <c r="C4266">
        <v>25</v>
      </c>
      <c r="D4266">
        <v>3556</v>
      </c>
      <c r="E4266">
        <v>11982</v>
      </c>
      <c r="F4266">
        <v>9500</v>
      </c>
    </row>
    <row r="4267" spans="1:6">
      <c r="A4267" s="105">
        <v>33053021050000</v>
      </c>
      <c r="B4267">
        <v>2012</v>
      </c>
      <c r="C4267">
        <v>0</v>
      </c>
      <c r="D4267">
        <v>0</v>
      </c>
      <c r="E4267">
        <v>0</v>
      </c>
      <c r="F4267">
        <v>13545</v>
      </c>
    </row>
    <row r="4268" spans="1:6">
      <c r="A4268" s="105">
        <v>33053021070000</v>
      </c>
      <c r="B4268">
        <v>2012</v>
      </c>
      <c r="C4268">
        <v>3145</v>
      </c>
      <c r="D4268">
        <v>3325</v>
      </c>
      <c r="E4268">
        <v>6066</v>
      </c>
      <c r="F4268">
        <v>13660</v>
      </c>
    </row>
    <row r="4269" spans="1:6">
      <c r="A4269" s="105">
        <v>33053021100000</v>
      </c>
      <c r="B4269">
        <v>2012</v>
      </c>
      <c r="C4269">
        <v>130</v>
      </c>
      <c r="D4269">
        <v>2704</v>
      </c>
      <c r="E4269">
        <v>37709</v>
      </c>
      <c r="F4269">
        <v>9670</v>
      </c>
    </row>
    <row r="4270" spans="1:6">
      <c r="A4270" s="105">
        <v>33053021130000</v>
      </c>
      <c r="B4270">
        <v>2012</v>
      </c>
      <c r="C4270">
        <v>212</v>
      </c>
      <c r="D4270">
        <v>0</v>
      </c>
      <c r="E4270">
        <v>535</v>
      </c>
      <c r="F4270">
        <v>13776</v>
      </c>
    </row>
    <row r="4271" spans="1:6">
      <c r="A4271" s="105">
        <v>33053021140000</v>
      </c>
      <c r="B4271">
        <v>2012</v>
      </c>
      <c r="C4271">
        <v>18533</v>
      </c>
      <c r="D4271">
        <v>17686</v>
      </c>
      <c r="E4271">
        <v>2990</v>
      </c>
      <c r="F4271">
        <v>11500</v>
      </c>
    </row>
    <row r="4272" spans="1:6">
      <c r="A4272" s="105">
        <v>33053021190000</v>
      </c>
      <c r="B4272">
        <v>2012</v>
      </c>
      <c r="C4272">
        <v>0</v>
      </c>
      <c r="D4272">
        <v>0</v>
      </c>
      <c r="E4272">
        <v>0</v>
      </c>
      <c r="F4272">
        <v>13308</v>
      </c>
    </row>
    <row r="4273" spans="1:6">
      <c r="A4273" s="105">
        <v>33053021220000</v>
      </c>
      <c r="B4273">
        <v>2012</v>
      </c>
      <c r="C4273">
        <v>19440</v>
      </c>
      <c r="D4273">
        <v>10454</v>
      </c>
      <c r="E4273">
        <v>6694</v>
      </c>
      <c r="F4273">
        <v>11600</v>
      </c>
    </row>
    <row r="4274" spans="1:6">
      <c r="A4274" s="105">
        <v>33053021260000</v>
      </c>
      <c r="B4274">
        <v>2012</v>
      </c>
      <c r="C4274">
        <v>559</v>
      </c>
      <c r="D4274">
        <v>4606</v>
      </c>
      <c r="E4274">
        <v>32065</v>
      </c>
      <c r="F4274">
        <v>13460</v>
      </c>
    </row>
    <row r="4275" spans="1:6">
      <c r="A4275" s="105">
        <v>33053021270000</v>
      </c>
      <c r="B4275">
        <v>2012</v>
      </c>
      <c r="C4275">
        <v>3077</v>
      </c>
      <c r="D4275">
        <v>3271</v>
      </c>
      <c r="E4275">
        <v>19015</v>
      </c>
      <c r="F4275">
        <v>13200</v>
      </c>
    </row>
    <row r="4276" spans="1:6">
      <c r="A4276" s="105">
        <v>33053021280000</v>
      </c>
      <c r="B4276">
        <v>2012</v>
      </c>
      <c r="C4276">
        <v>11070</v>
      </c>
      <c r="D4276">
        <v>5203</v>
      </c>
      <c r="E4276">
        <v>3929</v>
      </c>
      <c r="F4276">
        <v>13250</v>
      </c>
    </row>
    <row r="4277" spans="1:6">
      <c r="A4277" s="105">
        <v>33053021290000</v>
      </c>
      <c r="B4277">
        <v>2012</v>
      </c>
      <c r="C4277">
        <v>1</v>
      </c>
      <c r="D4277">
        <v>0</v>
      </c>
      <c r="E4277">
        <v>0</v>
      </c>
      <c r="F4277">
        <v>12248</v>
      </c>
    </row>
    <row r="4278" spans="1:6">
      <c r="A4278" s="105">
        <v>33053021320000</v>
      </c>
      <c r="B4278">
        <v>2012</v>
      </c>
      <c r="C4278">
        <v>7383</v>
      </c>
      <c r="D4278">
        <v>6221</v>
      </c>
      <c r="E4278">
        <v>51233</v>
      </c>
      <c r="F4278">
        <v>12000</v>
      </c>
    </row>
    <row r="4279" spans="1:6">
      <c r="A4279" s="105">
        <v>33053021430000</v>
      </c>
      <c r="B4279">
        <v>2012</v>
      </c>
      <c r="C4279">
        <v>9608</v>
      </c>
      <c r="D4279">
        <v>4786</v>
      </c>
      <c r="E4279">
        <v>40873</v>
      </c>
      <c r="F4279">
        <v>12357</v>
      </c>
    </row>
    <row r="4280" spans="1:6">
      <c r="A4280" s="105">
        <v>33053021440000</v>
      </c>
      <c r="B4280">
        <v>2012</v>
      </c>
      <c r="C4280">
        <v>10345</v>
      </c>
      <c r="D4280">
        <v>6670</v>
      </c>
      <c r="E4280">
        <v>140235</v>
      </c>
      <c r="F4280">
        <v>12135</v>
      </c>
    </row>
    <row r="4281" spans="1:6">
      <c r="A4281" s="105">
        <v>33053021460000</v>
      </c>
      <c r="B4281">
        <v>2012</v>
      </c>
      <c r="C4281">
        <v>3016</v>
      </c>
      <c r="D4281">
        <v>3985</v>
      </c>
      <c r="E4281">
        <v>325</v>
      </c>
      <c r="F4281">
        <v>14572</v>
      </c>
    </row>
    <row r="4282" spans="1:6">
      <c r="A4282" s="105">
        <v>33053021480000</v>
      </c>
      <c r="B4282">
        <v>2012</v>
      </c>
      <c r="C4282">
        <v>2464</v>
      </c>
      <c r="D4282">
        <v>4752</v>
      </c>
      <c r="E4282">
        <v>19521</v>
      </c>
      <c r="F4282">
        <v>13480</v>
      </c>
    </row>
    <row r="4283" spans="1:6">
      <c r="A4283" s="105">
        <v>33053021490000</v>
      </c>
      <c r="B4283">
        <v>2012</v>
      </c>
      <c r="C4283">
        <v>7149</v>
      </c>
      <c r="D4283">
        <v>4345</v>
      </c>
      <c r="E4283">
        <v>6366</v>
      </c>
      <c r="F4283">
        <v>14340</v>
      </c>
    </row>
    <row r="4284" spans="1:6">
      <c r="A4284" s="105">
        <v>33053021500000</v>
      </c>
      <c r="B4284">
        <v>2012</v>
      </c>
      <c r="C4284">
        <v>539</v>
      </c>
      <c r="D4284">
        <v>779</v>
      </c>
      <c r="E4284">
        <v>378</v>
      </c>
      <c r="F4284">
        <v>12163</v>
      </c>
    </row>
    <row r="4285" spans="1:6">
      <c r="A4285" s="105">
        <v>33053021540000</v>
      </c>
      <c r="B4285">
        <v>2012</v>
      </c>
      <c r="C4285">
        <v>6417</v>
      </c>
      <c r="D4285">
        <v>334</v>
      </c>
      <c r="E4285">
        <v>55</v>
      </c>
      <c r="F4285">
        <v>13040</v>
      </c>
    </row>
    <row r="4286" spans="1:6">
      <c r="A4286" s="105">
        <v>33053021550000</v>
      </c>
      <c r="B4286">
        <v>2012</v>
      </c>
      <c r="C4286">
        <v>14880</v>
      </c>
      <c r="D4286">
        <v>23016</v>
      </c>
      <c r="E4286">
        <v>2709</v>
      </c>
      <c r="F4286">
        <v>13250</v>
      </c>
    </row>
    <row r="4287" spans="1:6">
      <c r="A4287" s="105">
        <v>33053021560000</v>
      </c>
      <c r="B4287">
        <v>2012</v>
      </c>
      <c r="C4287">
        <v>367</v>
      </c>
      <c r="D4287">
        <v>300</v>
      </c>
      <c r="E4287">
        <v>745</v>
      </c>
      <c r="F4287">
        <v>14390</v>
      </c>
    </row>
    <row r="4288" spans="1:6">
      <c r="A4288" s="105">
        <v>33053021570000</v>
      </c>
      <c r="B4288">
        <v>2012</v>
      </c>
      <c r="C4288">
        <v>21511</v>
      </c>
      <c r="D4288">
        <v>15739</v>
      </c>
      <c r="E4288">
        <v>1087</v>
      </c>
      <c r="F4288">
        <v>14790</v>
      </c>
    </row>
    <row r="4289" spans="1:6">
      <c r="A4289" s="105">
        <v>33053021590000</v>
      </c>
      <c r="B4289">
        <v>2012</v>
      </c>
      <c r="C4289">
        <v>397</v>
      </c>
      <c r="D4289">
        <v>3327</v>
      </c>
      <c r="E4289">
        <v>4965</v>
      </c>
      <c r="F4289">
        <v>11500</v>
      </c>
    </row>
    <row r="4290" spans="1:6">
      <c r="A4290" s="105">
        <v>33053021600000</v>
      </c>
      <c r="B4290">
        <v>2012</v>
      </c>
      <c r="C4290">
        <v>781</v>
      </c>
      <c r="D4290">
        <v>0</v>
      </c>
      <c r="E4290">
        <v>0</v>
      </c>
      <c r="F4290">
        <v>15164</v>
      </c>
    </row>
    <row r="4291" spans="1:6">
      <c r="A4291" s="105">
        <v>33053021630000</v>
      </c>
      <c r="B4291">
        <v>2012</v>
      </c>
      <c r="C4291">
        <v>3296</v>
      </c>
      <c r="D4291">
        <v>4141</v>
      </c>
      <c r="E4291">
        <v>121</v>
      </c>
      <c r="F4291">
        <v>12416</v>
      </c>
    </row>
    <row r="4292" spans="1:6">
      <c r="A4292" s="105">
        <v>33053021650000</v>
      </c>
      <c r="B4292">
        <v>2012</v>
      </c>
      <c r="C4292">
        <v>1274</v>
      </c>
      <c r="D4292">
        <v>4475</v>
      </c>
      <c r="E4292">
        <v>2730</v>
      </c>
      <c r="F4292">
        <v>11720</v>
      </c>
    </row>
    <row r="4293" spans="1:6">
      <c r="A4293" s="105">
        <v>33053021670000</v>
      </c>
      <c r="B4293">
        <v>2012</v>
      </c>
      <c r="C4293">
        <v>1502</v>
      </c>
      <c r="D4293">
        <v>64</v>
      </c>
      <c r="E4293">
        <v>1433</v>
      </c>
      <c r="F4293">
        <v>12247</v>
      </c>
    </row>
    <row r="4294" spans="1:6">
      <c r="A4294" s="105">
        <v>33053021680000</v>
      </c>
      <c r="B4294">
        <v>2012</v>
      </c>
      <c r="C4294">
        <v>0</v>
      </c>
      <c r="D4294">
        <v>1507</v>
      </c>
      <c r="E4294">
        <v>6778</v>
      </c>
      <c r="F4294">
        <v>9550</v>
      </c>
    </row>
    <row r="4295" spans="1:6">
      <c r="A4295" s="105">
        <v>33053021720000</v>
      </c>
      <c r="B4295">
        <v>2012</v>
      </c>
      <c r="C4295">
        <v>3910</v>
      </c>
      <c r="D4295">
        <v>5612</v>
      </c>
      <c r="E4295">
        <v>11988</v>
      </c>
      <c r="F4295">
        <v>13150</v>
      </c>
    </row>
    <row r="4296" spans="1:6">
      <c r="A4296" s="105">
        <v>33053021730000</v>
      </c>
      <c r="B4296">
        <v>2012</v>
      </c>
      <c r="C4296">
        <v>0</v>
      </c>
      <c r="D4296">
        <v>0</v>
      </c>
      <c r="E4296">
        <v>0</v>
      </c>
      <c r="F4296">
        <v>9840</v>
      </c>
    </row>
    <row r="4297" spans="1:6">
      <c r="A4297" s="105">
        <v>33053021740000</v>
      </c>
      <c r="B4297">
        <v>2012</v>
      </c>
      <c r="C4297">
        <v>2041</v>
      </c>
      <c r="D4297">
        <v>1919</v>
      </c>
      <c r="E4297">
        <v>849</v>
      </c>
      <c r="F4297">
        <v>13390</v>
      </c>
    </row>
    <row r="4298" spans="1:6">
      <c r="A4298" s="105">
        <v>33053021760000</v>
      </c>
      <c r="B4298">
        <v>2012</v>
      </c>
      <c r="C4298">
        <v>273</v>
      </c>
      <c r="D4298">
        <v>3046</v>
      </c>
      <c r="E4298">
        <v>5765</v>
      </c>
      <c r="F4298">
        <v>9550</v>
      </c>
    </row>
    <row r="4299" spans="1:6">
      <c r="A4299" s="105">
        <v>33053021830000</v>
      </c>
      <c r="B4299">
        <v>2012</v>
      </c>
      <c r="C4299">
        <v>0</v>
      </c>
      <c r="D4299">
        <v>0</v>
      </c>
      <c r="E4299">
        <v>0</v>
      </c>
      <c r="F4299">
        <v>13275</v>
      </c>
    </row>
    <row r="4300" spans="1:6">
      <c r="A4300" s="105">
        <v>33053021840000</v>
      </c>
      <c r="B4300">
        <v>2012</v>
      </c>
      <c r="C4300">
        <v>4423</v>
      </c>
      <c r="D4300">
        <v>7804</v>
      </c>
      <c r="E4300">
        <v>5555</v>
      </c>
      <c r="F4300">
        <v>13600</v>
      </c>
    </row>
    <row r="4301" spans="1:6">
      <c r="A4301" s="105">
        <v>33053021850000</v>
      </c>
      <c r="B4301">
        <v>2012</v>
      </c>
      <c r="C4301">
        <v>0</v>
      </c>
      <c r="D4301">
        <v>21</v>
      </c>
      <c r="E4301">
        <v>0</v>
      </c>
      <c r="F4301">
        <v>13425</v>
      </c>
    </row>
    <row r="4302" spans="1:6">
      <c r="A4302" s="105">
        <v>33053021860000</v>
      </c>
      <c r="B4302">
        <v>2012</v>
      </c>
      <c r="C4302">
        <v>371</v>
      </c>
      <c r="D4302">
        <v>62</v>
      </c>
      <c r="E4302">
        <v>87</v>
      </c>
      <c r="F4302">
        <v>12268</v>
      </c>
    </row>
    <row r="4303" spans="1:6">
      <c r="A4303" s="105">
        <v>33053021870000</v>
      </c>
      <c r="B4303">
        <v>2012</v>
      </c>
      <c r="C4303">
        <v>0</v>
      </c>
      <c r="D4303">
        <v>0</v>
      </c>
      <c r="E4303">
        <v>0</v>
      </c>
      <c r="F4303">
        <v>9255</v>
      </c>
    </row>
    <row r="4304" spans="1:6">
      <c r="A4304" s="105">
        <v>33053021890000</v>
      </c>
      <c r="B4304">
        <v>2012</v>
      </c>
      <c r="C4304">
        <v>5942</v>
      </c>
      <c r="D4304">
        <v>4977</v>
      </c>
      <c r="E4304">
        <v>114192</v>
      </c>
      <c r="F4304">
        <v>9585</v>
      </c>
    </row>
    <row r="4305" spans="1:6">
      <c r="A4305" s="105">
        <v>33053021900000</v>
      </c>
      <c r="B4305">
        <v>2012</v>
      </c>
      <c r="C4305">
        <v>1000</v>
      </c>
      <c r="D4305">
        <v>2092</v>
      </c>
      <c r="E4305">
        <v>31167</v>
      </c>
      <c r="F4305">
        <v>14200</v>
      </c>
    </row>
    <row r="4306" spans="1:6">
      <c r="A4306" s="105">
        <v>33053021920000</v>
      </c>
      <c r="B4306">
        <v>2012</v>
      </c>
      <c r="C4306">
        <v>8352</v>
      </c>
      <c r="D4306">
        <v>11158</v>
      </c>
      <c r="E4306">
        <v>900</v>
      </c>
      <c r="F4306">
        <v>11350</v>
      </c>
    </row>
    <row r="4307" spans="1:6">
      <c r="A4307" s="105">
        <v>33053021930000</v>
      </c>
      <c r="B4307">
        <v>2012</v>
      </c>
      <c r="C4307">
        <v>57177</v>
      </c>
      <c r="D4307">
        <v>8237</v>
      </c>
      <c r="E4307">
        <v>3575</v>
      </c>
      <c r="F4307">
        <v>14035</v>
      </c>
    </row>
    <row r="4308" spans="1:6">
      <c r="A4308" s="105">
        <v>33053021970000</v>
      </c>
      <c r="B4308">
        <v>2012</v>
      </c>
      <c r="C4308">
        <v>7444</v>
      </c>
      <c r="D4308">
        <v>6566</v>
      </c>
      <c r="E4308">
        <v>277</v>
      </c>
      <c r="F4308">
        <v>10700</v>
      </c>
    </row>
    <row r="4309" spans="1:6">
      <c r="A4309" s="105">
        <v>33053022010000</v>
      </c>
      <c r="B4309">
        <v>2012</v>
      </c>
      <c r="C4309">
        <v>16215</v>
      </c>
      <c r="D4309">
        <v>5810</v>
      </c>
      <c r="E4309">
        <v>53079</v>
      </c>
      <c r="F4309">
        <v>12700</v>
      </c>
    </row>
    <row r="4310" spans="1:6">
      <c r="A4310" s="105">
        <v>33053022030000</v>
      </c>
      <c r="B4310">
        <v>2012</v>
      </c>
      <c r="C4310">
        <v>4599</v>
      </c>
      <c r="D4310">
        <v>7175</v>
      </c>
      <c r="E4310">
        <v>17032</v>
      </c>
      <c r="F4310">
        <v>13090</v>
      </c>
    </row>
    <row r="4311" spans="1:6">
      <c r="A4311" s="105">
        <v>33053022040000</v>
      </c>
      <c r="B4311">
        <v>2012</v>
      </c>
      <c r="C4311">
        <v>885</v>
      </c>
      <c r="D4311">
        <v>1347</v>
      </c>
      <c r="E4311">
        <v>30310</v>
      </c>
      <c r="F4311">
        <v>13150</v>
      </c>
    </row>
    <row r="4312" spans="1:6">
      <c r="A4312" s="105">
        <v>33053022050000</v>
      </c>
      <c r="B4312">
        <v>2012</v>
      </c>
      <c r="C4312">
        <v>383</v>
      </c>
      <c r="D4312">
        <v>1393</v>
      </c>
      <c r="E4312">
        <v>6425</v>
      </c>
      <c r="F4312">
        <v>13213</v>
      </c>
    </row>
    <row r="4313" spans="1:6">
      <c r="A4313" s="105">
        <v>33053022060000</v>
      </c>
      <c r="B4313">
        <v>2012</v>
      </c>
      <c r="C4313">
        <v>2963</v>
      </c>
      <c r="D4313">
        <v>1639</v>
      </c>
      <c r="E4313">
        <v>44147</v>
      </c>
      <c r="F4313">
        <v>11450</v>
      </c>
    </row>
    <row r="4314" spans="1:6">
      <c r="A4314" s="105">
        <v>33053022080000</v>
      </c>
      <c r="B4314">
        <v>2012</v>
      </c>
      <c r="C4314">
        <v>6683</v>
      </c>
      <c r="D4314">
        <v>4692</v>
      </c>
      <c r="E4314">
        <v>10085</v>
      </c>
      <c r="F4314">
        <v>13323</v>
      </c>
    </row>
    <row r="4315" spans="1:6">
      <c r="A4315" s="105">
        <v>33053022090000</v>
      </c>
      <c r="B4315">
        <v>2012</v>
      </c>
      <c r="C4315">
        <v>3102</v>
      </c>
      <c r="D4315">
        <v>6629</v>
      </c>
      <c r="E4315">
        <v>10377</v>
      </c>
      <c r="F4315">
        <v>12910</v>
      </c>
    </row>
    <row r="4316" spans="1:6">
      <c r="A4316" s="105">
        <v>33053022100000</v>
      </c>
      <c r="B4316">
        <v>2012</v>
      </c>
      <c r="C4316">
        <v>2023</v>
      </c>
      <c r="D4316">
        <v>100</v>
      </c>
      <c r="E4316">
        <v>3134</v>
      </c>
      <c r="F4316">
        <v>12258</v>
      </c>
    </row>
    <row r="4317" spans="1:6">
      <c r="A4317" s="105">
        <v>33053022110000</v>
      </c>
      <c r="B4317">
        <v>2012</v>
      </c>
      <c r="C4317">
        <v>0</v>
      </c>
      <c r="D4317">
        <v>0</v>
      </c>
      <c r="E4317">
        <v>0</v>
      </c>
      <c r="F4317">
        <v>11448</v>
      </c>
    </row>
    <row r="4318" spans="1:6">
      <c r="A4318" s="105">
        <v>33053022120000</v>
      </c>
      <c r="B4318">
        <v>2012</v>
      </c>
      <c r="C4318">
        <v>1245</v>
      </c>
      <c r="D4318">
        <v>2321</v>
      </c>
      <c r="E4318">
        <v>5373</v>
      </c>
      <c r="F4318">
        <v>13650</v>
      </c>
    </row>
    <row r="4319" spans="1:6">
      <c r="A4319" s="105">
        <v>33053022130000</v>
      </c>
      <c r="B4319">
        <v>2012</v>
      </c>
      <c r="C4319">
        <v>13920</v>
      </c>
      <c r="D4319">
        <v>4445</v>
      </c>
      <c r="E4319">
        <v>409</v>
      </c>
      <c r="F4319">
        <v>10622</v>
      </c>
    </row>
    <row r="4320" spans="1:6">
      <c r="A4320" s="105">
        <v>33053022300000</v>
      </c>
      <c r="B4320">
        <v>2012</v>
      </c>
      <c r="C4320">
        <v>120814</v>
      </c>
      <c r="D4320">
        <v>26917</v>
      </c>
      <c r="E4320">
        <v>44</v>
      </c>
      <c r="F4320">
        <v>14134</v>
      </c>
    </row>
    <row r="4321" spans="1:6">
      <c r="A4321" s="105">
        <v>33053022320000</v>
      </c>
      <c r="B4321">
        <v>2012</v>
      </c>
      <c r="C4321">
        <v>5874</v>
      </c>
      <c r="D4321">
        <v>8792</v>
      </c>
      <c r="E4321">
        <v>27528</v>
      </c>
      <c r="F4321">
        <v>13435</v>
      </c>
    </row>
    <row r="4322" spans="1:6">
      <c r="A4322" s="105">
        <v>33053022370000</v>
      </c>
      <c r="B4322">
        <v>2012</v>
      </c>
      <c r="C4322">
        <v>4341</v>
      </c>
      <c r="D4322">
        <v>2941</v>
      </c>
      <c r="E4322">
        <v>8055</v>
      </c>
      <c r="F4322">
        <v>13493</v>
      </c>
    </row>
    <row r="4323" spans="1:6">
      <c r="A4323" s="105">
        <v>33053022400000</v>
      </c>
      <c r="B4323">
        <v>2012</v>
      </c>
      <c r="C4323">
        <v>0</v>
      </c>
      <c r="D4323">
        <v>8</v>
      </c>
      <c r="E4323">
        <v>8</v>
      </c>
      <c r="F4323">
        <v>9460</v>
      </c>
    </row>
    <row r="4324" spans="1:6">
      <c r="A4324" s="105">
        <v>33053022440000</v>
      </c>
      <c r="B4324">
        <v>2012</v>
      </c>
      <c r="C4324">
        <v>7912</v>
      </c>
      <c r="D4324">
        <v>7017</v>
      </c>
      <c r="E4324">
        <v>6396</v>
      </c>
      <c r="F4324">
        <v>11741</v>
      </c>
    </row>
    <row r="4325" spans="1:6">
      <c r="A4325" s="105">
        <v>33053022450000</v>
      </c>
      <c r="B4325">
        <v>2012</v>
      </c>
      <c r="C4325">
        <v>1689</v>
      </c>
      <c r="D4325">
        <v>1049</v>
      </c>
      <c r="E4325">
        <v>357</v>
      </c>
      <c r="F4325">
        <v>14550</v>
      </c>
    </row>
    <row r="4326" spans="1:6">
      <c r="A4326" s="105">
        <v>33053022480000</v>
      </c>
      <c r="B4326">
        <v>2012</v>
      </c>
      <c r="C4326">
        <v>9646</v>
      </c>
      <c r="D4326">
        <v>6391</v>
      </c>
      <c r="E4326">
        <v>2287</v>
      </c>
      <c r="F4326">
        <v>11510</v>
      </c>
    </row>
    <row r="4327" spans="1:6">
      <c r="A4327" s="105">
        <v>33053022490000</v>
      </c>
      <c r="B4327">
        <v>2012</v>
      </c>
      <c r="C4327">
        <v>153</v>
      </c>
      <c r="D4327">
        <v>446</v>
      </c>
      <c r="E4327">
        <v>0</v>
      </c>
      <c r="F4327">
        <v>13389</v>
      </c>
    </row>
    <row r="4328" spans="1:6">
      <c r="A4328" s="105">
        <v>33053022510000</v>
      </c>
      <c r="B4328">
        <v>2012</v>
      </c>
      <c r="C4328">
        <v>70</v>
      </c>
      <c r="D4328">
        <v>456</v>
      </c>
      <c r="E4328">
        <v>156</v>
      </c>
      <c r="F4328">
        <v>13407</v>
      </c>
    </row>
    <row r="4329" spans="1:6">
      <c r="A4329" s="105">
        <v>33053022520000</v>
      </c>
      <c r="B4329">
        <v>2012</v>
      </c>
      <c r="C4329">
        <v>6236</v>
      </c>
      <c r="D4329">
        <v>9413</v>
      </c>
      <c r="E4329">
        <v>41565</v>
      </c>
      <c r="F4329">
        <v>16115</v>
      </c>
    </row>
    <row r="4330" spans="1:6">
      <c r="A4330" s="105">
        <v>33053022530000</v>
      </c>
      <c r="B4330">
        <v>2012</v>
      </c>
      <c r="C4330">
        <v>60</v>
      </c>
      <c r="D4330">
        <v>702</v>
      </c>
      <c r="E4330">
        <v>41692</v>
      </c>
      <c r="F4330">
        <v>13367</v>
      </c>
    </row>
    <row r="4331" spans="1:6">
      <c r="A4331" s="105">
        <v>33053022540000</v>
      </c>
      <c r="B4331">
        <v>2012</v>
      </c>
      <c r="C4331">
        <v>2040</v>
      </c>
      <c r="D4331">
        <v>3107</v>
      </c>
      <c r="E4331">
        <v>32</v>
      </c>
      <c r="F4331">
        <v>13634</v>
      </c>
    </row>
    <row r="4332" spans="1:6">
      <c r="A4332" s="105">
        <v>33053022560000</v>
      </c>
      <c r="B4332">
        <v>2012</v>
      </c>
      <c r="C4332">
        <v>6571</v>
      </c>
      <c r="D4332">
        <v>8729</v>
      </c>
      <c r="E4332">
        <v>10373</v>
      </c>
      <c r="F4332">
        <v>11500</v>
      </c>
    </row>
    <row r="4333" spans="1:6">
      <c r="A4333" s="105">
        <v>33053022590000</v>
      </c>
      <c r="B4333">
        <v>2012</v>
      </c>
      <c r="C4333">
        <v>3992</v>
      </c>
      <c r="D4333">
        <v>8246</v>
      </c>
      <c r="E4333">
        <v>36304</v>
      </c>
      <c r="F4333">
        <v>13270</v>
      </c>
    </row>
    <row r="4334" spans="1:6">
      <c r="A4334" s="105">
        <v>33053022620000</v>
      </c>
      <c r="B4334">
        <v>2012</v>
      </c>
      <c r="C4334">
        <v>11860</v>
      </c>
      <c r="D4334">
        <v>10389</v>
      </c>
      <c r="E4334">
        <v>53940</v>
      </c>
      <c r="F4334">
        <v>13130</v>
      </c>
    </row>
    <row r="4335" spans="1:6">
      <c r="A4335" s="105">
        <v>33053022650000</v>
      </c>
      <c r="B4335">
        <v>2012</v>
      </c>
      <c r="C4335">
        <v>16256</v>
      </c>
      <c r="D4335">
        <v>14113</v>
      </c>
      <c r="E4335">
        <v>727</v>
      </c>
      <c r="F4335">
        <v>14330</v>
      </c>
    </row>
    <row r="4336" spans="1:6">
      <c r="A4336" s="105">
        <v>33053022670000</v>
      </c>
      <c r="B4336">
        <v>2012</v>
      </c>
      <c r="C4336">
        <v>80761</v>
      </c>
      <c r="D4336">
        <v>7599</v>
      </c>
      <c r="E4336">
        <v>1669</v>
      </c>
      <c r="F4336">
        <v>14720</v>
      </c>
    </row>
    <row r="4337" spans="1:6">
      <c r="A4337" s="105">
        <v>33053022690000</v>
      </c>
      <c r="B4337">
        <v>2012</v>
      </c>
      <c r="C4337">
        <v>0</v>
      </c>
      <c r="D4337">
        <v>1</v>
      </c>
      <c r="E4337">
        <v>0</v>
      </c>
      <c r="F4337">
        <v>12280</v>
      </c>
    </row>
    <row r="4338" spans="1:6">
      <c r="A4338" s="105">
        <v>33053022700000</v>
      </c>
      <c r="B4338">
        <v>2012</v>
      </c>
      <c r="C4338">
        <v>1219</v>
      </c>
      <c r="D4338">
        <v>3734</v>
      </c>
      <c r="E4338">
        <v>5670</v>
      </c>
      <c r="F4338">
        <v>13369</v>
      </c>
    </row>
    <row r="4339" spans="1:6">
      <c r="A4339" s="105">
        <v>33053022750000</v>
      </c>
      <c r="B4339">
        <v>2012</v>
      </c>
      <c r="C4339">
        <v>0</v>
      </c>
      <c r="D4339">
        <v>0</v>
      </c>
      <c r="E4339">
        <v>0</v>
      </c>
      <c r="F4339">
        <v>13410</v>
      </c>
    </row>
    <row r="4340" spans="1:6">
      <c r="A4340" s="105">
        <v>33053022760000</v>
      </c>
      <c r="B4340">
        <v>2012</v>
      </c>
      <c r="C4340">
        <v>3988</v>
      </c>
      <c r="D4340">
        <v>5157</v>
      </c>
      <c r="E4340">
        <v>309</v>
      </c>
      <c r="F4340">
        <v>10750</v>
      </c>
    </row>
    <row r="4341" spans="1:6">
      <c r="A4341" s="105">
        <v>33053022770000</v>
      </c>
      <c r="B4341">
        <v>2012</v>
      </c>
      <c r="C4341">
        <v>8304</v>
      </c>
      <c r="D4341">
        <v>2486</v>
      </c>
      <c r="E4341">
        <v>897</v>
      </c>
      <c r="F4341">
        <v>13640</v>
      </c>
    </row>
    <row r="4342" spans="1:6">
      <c r="A4342" s="105">
        <v>33053022780000</v>
      </c>
      <c r="B4342">
        <v>2012</v>
      </c>
      <c r="C4342">
        <v>1084</v>
      </c>
      <c r="D4342">
        <v>6965</v>
      </c>
      <c r="E4342">
        <v>18889</v>
      </c>
      <c r="F4342">
        <v>12809</v>
      </c>
    </row>
    <row r="4343" spans="1:6">
      <c r="A4343" s="105">
        <v>33053022910000</v>
      </c>
      <c r="B4343">
        <v>2012</v>
      </c>
      <c r="C4343">
        <v>7564</v>
      </c>
      <c r="D4343">
        <v>952</v>
      </c>
      <c r="E4343">
        <v>394</v>
      </c>
      <c r="F4343">
        <v>13691</v>
      </c>
    </row>
    <row r="4344" spans="1:6">
      <c r="A4344" s="105">
        <v>33053022930000</v>
      </c>
      <c r="B4344">
        <v>2012</v>
      </c>
      <c r="C4344">
        <v>2505</v>
      </c>
      <c r="D4344">
        <v>1836</v>
      </c>
      <c r="E4344">
        <v>11326</v>
      </c>
      <c r="F4344">
        <v>14514</v>
      </c>
    </row>
    <row r="4345" spans="1:6">
      <c r="A4345" s="105">
        <v>33053022940000</v>
      </c>
      <c r="B4345">
        <v>2012</v>
      </c>
      <c r="C4345">
        <v>2418</v>
      </c>
      <c r="D4345">
        <v>5674</v>
      </c>
      <c r="E4345">
        <v>150</v>
      </c>
      <c r="F4345">
        <v>13440</v>
      </c>
    </row>
    <row r="4346" spans="1:6">
      <c r="A4346" s="105">
        <v>33053022960000</v>
      </c>
      <c r="B4346">
        <v>2012</v>
      </c>
      <c r="C4346">
        <v>166</v>
      </c>
      <c r="D4346">
        <v>791</v>
      </c>
      <c r="E4346">
        <v>160</v>
      </c>
      <c r="F4346">
        <v>13406</v>
      </c>
    </row>
    <row r="4347" spans="1:6">
      <c r="A4347" s="105">
        <v>33053023020000</v>
      </c>
      <c r="B4347">
        <v>2012</v>
      </c>
      <c r="C4347">
        <v>0</v>
      </c>
      <c r="D4347">
        <v>0</v>
      </c>
      <c r="E4347">
        <v>0</v>
      </c>
      <c r="F4347">
        <v>14903</v>
      </c>
    </row>
    <row r="4348" spans="1:6">
      <c r="A4348" s="105">
        <v>33053023050000</v>
      </c>
      <c r="B4348">
        <v>2012</v>
      </c>
      <c r="C4348">
        <v>9651</v>
      </c>
      <c r="D4348">
        <v>4817</v>
      </c>
      <c r="E4348">
        <v>12061</v>
      </c>
      <c r="F4348">
        <v>12751</v>
      </c>
    </row>
    <row r="4349" spans="1:6">
      <c r="A4349" s="105">
        <v>33053023100000</v>
      </c>
      <c r="B4349">
        <v>2012</v>
      </c>
      <c r="C4349">
        <v>4404</v>
      </c>
      <c r="D4349">
        <v>4022</v>
      </c>
      <c r="E4349">
        <v>20</v>
      </c>
      <c r="F4349">
        <v>13222</v>
      </c>
    </row>
    <row r="4350" spans="1:6">
      <c r="A4350" s="105">
        <v>33053023130000</v>
      </c>
      <c r="B4350">
        <v>2012</v>
      </c>
      <c r="C4350">
        <v>3331</v>
      </c>
      <c r="D4350">
        <v>2810</v>
      </c>
      <c r="E4350">
        <v>78390</v>
      </c>
      <c r="F4350">
        <v>12852</v>
      </c>
    </row>
    <row r="4351" spans="1:6">
      <c r="A4351" s="105">
        <v>33053023180000</v>
      </c>
      <c r="B4351">
        <v>2012</v>
      </c>
      <c r="C4351">
        <v>0</v>
      </c>
      <c r="D4351">
        <v>386</v>
      </c>
      <c r="E4351">
        <v>0</v>
      </c>
      <c r="F4351">
        <v>12496</v>
      </c>
    </row>
    <row r="4352" spans="1:6">
      <c r="A4352" s="105">
        <v>33053023190000</v>
      </c>
      <c r="B4352">
        <v>2012</v>
      </c>
      <c r="C4352">
        <v>5767</v>
      </c>
      <c r="D4352">
        <v>9272</v>
      </c>
      <c r="E4352">
        <v>0</v>
      </c>
      <c r="F4352">
        <v>12781</v>
      </c>
    </row>
    <row r="4353" spans="1:6">
      <c r="A4353" s="105">
        <v>33053023220000</v>
      </c>
      <c r="B4353">
        <v>2012</v>
      </c>
      <c r="C4353">
        <v>0</v>
      </c>
      <c r="D4353">
        <v>247</v>
      </c>
      <c r="E4353">
        <v>655</v>
      </c>
      <c r="F4353">
        <v>12967</v>
      </c>
    </row>
    <row r="4354" spans="1:6">
      <c r="A4354" s="105">
        <v>33053023230000</v>
      </c>
      <c r="B4354">
        <v>2012</v>
      </c>
      <c r="C4354">
        <v>257</v>
      </c>
      <c r="D4354">
        <v>1484</v>
      </c>
      <c r="E4354">
        <v>0</v>
      </c>
      <c r="F4354">
        <v>12397</v>
      </c>
    </row>
    <row r="4355" spans="1:6">
      <c r="A4355" s="105">
        <v>33053023240000</v>
      </c>
      <c r="B4355">
        <v>2012</v>
      </c>
      <c r="C4355">
        <v>5176</v>
      </c>
      <c r="D4355">
        <v>4559</v>
      </c>
      <c r="E4355">
        <v>13799</v>
      </c>
      <c r="F4355">
        <v>11480</v>
      </c>
    </row>
    <row r="4356" spans="1:6">
      <c r="A4356" s="105">
        <v>33053023270000</v>
      </c>
      <c r="B4356">
        <v>2012</v>
      </c>
      <c r="C4356">
        <v>5876</v>
      </c>
      <c r="D4356">
        <v>4311</v>
      </c>
      <c r="E4356">
        <v>680</v>
      </c>
      <c r="F4356">
        <v>13305</v>
      </c>
    </row>
    <row r="4357" spans="1:6">
      <c r="A4357" s="105">
        <v>33053023290000</v>
      </c>
      <c r="B4357">
        <v>2012</v>
      </c>
      <c r="C4357">
        <v>10368</v>
      </c>
      <c r="D4357">
        <v>515</v>
      </c>
      <c r="E4357">
        <v>305</v>
      </c>
      <c r="F4357">
        <v>13284</v>
      </c>
    </row>
    <row r="4358" spans="1:6">
      <c r="A4358" s="105">
        <v>33053023300000</v>
      </c>
      <c r="B4358">
        <v>2012</v>
      </c>
      <c r="C4358">
        <v>2809</v>
      </c>
      <c r="D4358">
        <v>7436</v>
      </c>
      <c r="E4358">
        <v>2786</v>
      </c>
      <c r="F4358">
        <v>13506</v>
      </c>
    </row>
    <row r="4359" spans="1:6">
      <c r="A4359" s="105">
        <v>33053023320000</v>
      </c>
      <c r="B4359">
        <v>2012</v>
      </c>
      <c r="C4359">
        <v>0</v>
      </c>
      <c r="D4359">
        <v>0</v>
      </c>
      <c r="E4359">
        <v>0</v>
      </c>
      <c r="F4359">
        <v>12272</v>
      </c>
    </row>
    <row r="4360" spans="1:6">
      <c r="A4360" s="105">
        <v>33053023330000</v>
      </c>
      <c r="B4360">
        <v>2012</v>
      </c>
      <c r="C4360">
        <v>3521</v>
      </c>
      <c r="D4360">
        <v>4727</v>
      </c>
      <c r="E4360">
        <v>21200</v>
      </c>
      <c r="F4360">
        <v>12020</v>
      </c>
    </row>
    <row r="4361" spans="1:6">
      <c r="A4361" s="105">
        <v>33053023340000</v>
      </c>
      <c r="B4361">
        <v>2012</v>
      </c>
      <c r="C4361">
        <v>169</v>
      </c>
      <c r="D4361">
        <v>1876</v>
      </c>
      <c r="E4361">
        <v>0</v>
      </c>
      <c r="F4361">
        <v>13772</v>
      </c>
    </row>
    <row r="4362" spans="1:6">
      <c r="A4362" s="105">
        <v>33053023360000</v>
      </c>
      <c r="B4362">
        <v>2012</v>
      </c>
      <c r="C4362">
        <v>1708</v>
      </c>
      <c r="D4362">
        <v>1190</v>
      </c>
      <c r="E4362">
        <v>1355</v>
      </c>
      <c r="F4362">
        <v>13465</v>
      </c>
    </row>
    <row r="4363" spans="1:6">
      <c r="A4363" s="105">
        <v>33053023370000</v>
      </c>
      <c r="B4363">
        <v>2012</v>
      </c>
      <c r="C4363">
        <v>13976</v>
      </c>
      <c r="D4363">
        <v>480</v>
      </c>
      <c r="E4363">
        <v>215</v>
      </c>
      <c r="F4363">
        <v>12883</v>
      </c>
    </row>
    <row r="4364" spans="1:6">
      <c r="A4364" s="105">
        <v>33053023380000</v>
      </c>
      <c r="B4364">
        <v>2012</v>
      </c>
      <c r="C4364">
        <v>0</v>
      </c>
      <c r="D4364">
        <v>3981</v>
      </c>
      <c r="E4364">
        <v>339</v>
      </c>
      <c r="F4364">
        <v>10770</v>
      </c>
    </row>
    <row r="4365" spans="1:6">
      <c r="A4365" s="105">
        <v>33053023400000</v>
      </c>
      <c r="B4365">
        <v>2012</v>
      </c>
      <c r="C4365">
        <v>2359</v>
      </c>
      <c r="D4365">
        <v>749</v>
      </c>
      <c r="E4365">
        <v>7113</v>
      </c>
      <c r="F4365">
        <v>13560</v>
      </c>
    </row>
    <row r="4366" spans="1:6">
      <c r="A4366" s="105">
        <v>33053023430000</v>
      </c>
      <c r="B4366">
        <v>2012</v>
      </c>
      <c r="C4366">
        <v>0</v>
      </c>
      <c r="D4366">
        <v>0</v>
      </c>
      <c r="E4366">
        <v>0</v>
      </c>
      <c r="F4366">
        <v>13117</v>
      </c>
    </row>
    <row r="4367" spans="1:6">
      <c r="A4367" s="105">
        <v>33053023440000</v>
      </c>
      <c r="B4367">
        <v>2012</v>
      </c>
      <c r="C4367">
        <v>9307</v>
      </c>
      <c r="D4367">
        <v>253</v>
      </c>
      <c r="E4367">
        <v>72</v>
      </c>
      <c r="F4367">
        <v>13338</v>
      </c>
    </row>
    <row r="4368" spans="1:6">
      <c r="A4368" s="105">
        <v>33053023450000</v>
      </c>
      <c r="B4368">
        <v>2012</v>
      </c>
      <c r="C4368">
        <v>11834</v>
      </c>
      <c r="D4368">
        <v>2648</v>
      </c>
      <c r="E4368">
        <v>0</v>
      </c>
      <c r="F4368">
        <v>13034</v>
      </c>
    </row>
    <row r="4369" spans="1:6">
      <c r="A4369" s="105">
        <v>33053023470000</v>
      </c>
      <c r="B4369">
        <v>2012</v>
      </c>
      <c r="C4369">
        <v>2726</v>
      </c>
      <c r="D4369">
        <v>49</v>
      </c>
      <c r="E4369">
        <v>0</v>
      </c>
      <c r="F4369">
        <v>13067</v>
      </c>
    </row>
    <row r="4370" spans="1:6">
      <c r="A4370" s="105">
        <v>33053023480000</v>
      </c>
      <c r="B4370">
        <v>2012</v>
      </c>
      <c r="C4370">
        <v>9</v>
      </c>
      <c r="D4370">
        <v>1019</v>
      </c>
      <c r="E4370">
        <v>0</v>
      </c>
      <c r="F4370">
        <v>12882</v>
      </c>
    </row>
    <row r="4371" spans="1:6">
      <c r="A4371" s="105">
        <v>33053023490000</v>
      </c>
      <c r="B4371">
        <v>2012</v>
      </c>
      <c r="C4371">
        <v>11055</v>
      </c>
      <c r="D4371">
        <v>1777</v>
      </c>
      <c r="E4371">
        <v>70</v>
      </c>
      <c r="F4371">
        <v>13029</v>
      </c>
    </row>
    <row r="4372" spans="1:6">
      <c r="A4372" s="105">
        <v>33053023510000</v>
      </c>
      <c r="B4372">
        <v>2012</v>
      </c>
      <c r="C4372">
        <v>23318</v>
      </c>
      <c r="D4372">
        <v>637</v>
      </c>
      <c r="E4372">
        <v>210</v>
      </c>
      <c r="F4372">
        <v>13068</v>
      </c>
    </row>
    <row r="4373" spans="1:6">
      <c r="A4373" s="105">
        <v>33053023520000</v>
      </c>
      <c r="B4373">
        <v>2012</v>
      </c>
      <c r="C4373">
        <v>5027</v>
      </c>
      <c r="D4373">
        <v>4613</v>
      </c>
      <c r="E4373">
        <v>383</v>
      </c>
      <c r="F4373">
        <v>14000</v>
      </c>
    </row>
    <row r="4374" spans="1:6">
      <c r="A4374" s="105">
        <v>33053023530000</v>
      </c>
      <c r="B4374">
        <v>2012</v>
      </c>
      <c r="C4374">
        <v>5511</v>
      </c>
      <c r="D4374">
        <v>367</v>
      </c>
      <c r="E4374">
        <v>0</v>
      </c>
      <c r="F4374">
        <v>12652</v>
      </c>
    </row>
    <row r="4375" spans="1:6">
      <c r="A4375" s="105">
        <v>33053023580000</v>
      </c>
      <c r="B4375">
        <v>2012</v>
      </c>
      <c r="C4375">
        <v>186</v>
      </c>
      <c r="D4375">
        <v>1498</v>
      </c>
      <c r="E4375">
        <v>0</v>
      </c>
      <c r="F4375">
        <v>11725</v>
      </c>
    </row>
    <row r="4376" spans="1:6">
      <c r="A4376" s="105">
        <v>33053023600000</v>
      </c>
      <c r="B4376">
        <v>2012</v>
      </c>
      <c r="C4376">
        <v>5786</v>
      </c>
      <c r="D4376">
        <v>5451</v>
      </c>
      <c r="E4376">
        <v>146</v>
      </c>
      <c r="F4376">
        <v>13312</v>
      </c>
    </row>
    <row r="4377" spans="1:6">
      <c r="A4377" s="105">
        <v>33053023630000</v>
      </c>
      <c r="B4377">
        <v>2012</v>
      </c>
      <c r="C4377">
        <v>0</v>
      </c>
      <c r="D4377">
        <v>0</v>
      </c>
      <c r="E4377">
        <v>0</v>
      </c>
      <c r="F4377">
        <v>12885</v>
      </c>
    </row>
    <row r="4378" spans="1:6">
      <c r="A4378" s="105">
        <v>33053023640000</v>
      </c>
      <c r="B4378">
        <v>2012</v>
      </c>
      <c r="C4378">
        <v>3925</v>
      </c>
      <c r="D4378">
        <v>4674</v>
      </c>
      <c r="E4378">
        <v>100742</v>
      </c>
      <c r="F4378">
        <v>12139</v>
      </c>
    </row>
    <row r="4379" spans="1:6">
      <c r="A4379" s="105">
        <v>33053023660000</v>
      </c>
      <c r="B4379">
        <v>2012</v>
      </c>
      <c r="C4379">
        <v>5515</v>
      </c>
      <c r="D4379">
        <v>3317</v>
      </c>
      <c r="E4379">
        <v>9141</v>
      </c>
      <c r="F4379">
        <v>13720</v>
      </c>
    </row>
    <row r="4380" spans="1:6">
      <c r="A4380" s="105">
        <v>33053023670000</v>
      </c>
      <c r="B4380">
        <v>2012</v>
      </c>
      <c r="C4380">
        <v>2598</v>
      </c>
      <c r="D4380">
        <v>1517</v>
      </c>
      <c r="E4380">
        <v>8891</v>
      </c>
      <c r="F4380">
        <v>13700</v>
      </c>
    </row>
    <row r="4381" spans="1:6">
      <c r="A4381" s="105">
        <v>33053023700000</v>
      </c>
      <c r="B4381">
        <v>2012</v>
      </c>
      <c r="C4381">
        <v>9036</v>
      </c>
      <c r="D4381">
        <v>13836</v>
      </c>
      <c r="E4381">
        <v>7662</v>
      </c>
      <c r="F4381">
        <v>13750</v>
      </c>
    </row>
    <row r="4382" spans="1:6">
      <c r="A4382" s="105">
        <v>33053023710000</v>
      </c>
      <c r="B4382">
        <v>2012</v>
      </c>
      <c r="C4382">
        <v>509</v>
      </c>
      <c r="D4382">
        <v>0</v>
      </c>
      <c r="E4382">
        <v>0</v>
      </c>
      <c r="F4382">
        <v>13381</v>
      </c>
    </row>
    <row r="4383" spans="1:6">
      <c r="A4383" s="105">
        <v>33053023720000</v>
      </c>
      <c r="B4383">
        <v>2012</v>
      </c>
      <c r="C4383">
        <v>13593</v>
      </c>
      <c r="D4383">
        <v>842</v>
      </c>
      <c r="E4383">
        <v>50</v>
      </c>
      <c r="F4383">
        <v>13934</v>
      </c>
    </row>
    <row r="4384" spans="1:6">
      <c r="A4384" s="105">
        <v>33053023730000</v>
      </c>
      <c r="B4384">
        <v>2012</v>
      </c>
      <c r="C4384">
        <v>1727</v>
      </c>
      <c r="D4384">
        <v>565</v>
      </c>
      <c r="E4384">
        <v>0</v>
      </c>
      <c r="F4384">
        <v>13443</v>
      </c>
    </row>
    <row r="4385" spans="1:6">
      <c r="A4385" s="105">
        <v>33053023740000</v>
      </c>
      <c r="B4385">
        <v>2012</v>
      </c>
      <c r="C4385">
        <v>18492</v>
      </c>
      <c r="D4385">
        <v>3544</v>
      </c>
      <c r="E4385">
        <v>558</v>
      </c>
      <c r="F4385">
        <v>13900</v>
      </c>
    </row>
    <row r="4386" spans="1:6">
      <c r="A4386" s="105">
        <v>33053023750000</v>
      </c>
      <c r="B4386">
        <v>2012</v>
      </c>
      <c r="C4386">
        <v>13868</v>
      </c>
      <c r="D4386">
        <v>2749</v>
      </c>
      <c r="E4386">
        <v>80</v>
      </c>
      <c r="F4386">
        <v>13346</v>
      </c>
    </row>
    <row r="4387" spans="1:6">
      <c r="A4387" s="105">
        <v>33053023770000</v>
      </c>
      <c r="B4387">
        <v>2012</v>
      </c>
      <c r="C4387">
        <v>0</v>
      </c>
      <c r="D4387">
        <v>0</v>
      </c>
      <c r="E4387">
        <v>0</v>
      </c>
      <c r="F4387">
        <v>9990</v>
      </c>
    </row>
    <row r="4388" spans="1:6">
      <c r="A4388" s="105">
        <v>33053023790000</v>
      </c>
      <c r="B4388">
        <v>2012</v>
      </c>
      <c r="C4388">
        <v>13463</v>
      </c>
      <c r="D4388">
        <v>1160</v>
      </c>
      <c r="E4388">
        <v>205</v>
      </c>
      <c r="F4388">
        <v>13655</v>
      </c>
    </row>
    <row r="4389" spans="1:6">
      <c r="A4389" s="105">
        <v>33053023810000</v>
      </c>
      <c r="B4389">
        <v>2012</v>
      </c>
      <c r="C4389">
        <v>6597</v>
      </c>
      <c r="D4389">
        <v>790</v>
      </c>
      <c r="E4389">
        <v>20</v>
      </c>
      <c r="F4389">
        <v>13152</v>
      </c>
    </row>
    <row r="4390" spans="1:6">
      <c r="A4390" s="105">
        <v>33053023820000</v>
      </c>
      <c r="B4390">
        <v>2012</v>
      </c>
      <c r="C4390">
        <v>3381</v>
      </c>
      <c r="D4390">
        <v>2311</v>
      </c>
      <c r="E4390">
        <v>706</v>
      </c>
      <c r="F4390">
        <v>15590</v>
      </c>
    </row>
    <row r="4391" spans="1:6">
      <c r="A4391" s="105">
        <v>33053023830000</v>
      </c>
      <c r="B4391">
        <v>2012</v>
      </c>
      <c r="C4391">
        <v>5596</v>
      </c>
      <c r="D4391">
        <v>257</v>
      </c>
      <c r="E4391">
        <v>0</v>
      </c>
      <c r="F4391">
        <v>13764</v>
      </c>
    </row>
    <row r="4392" spans="1:6">
      <c r="A4392" s="105">
        <v>33053023840000</v>
      </c>
      <c r="B4392">
        <v>2012</v>
      </c>
      <c r="C4392">
        <v>455</v>
      </c>
      <c r="D4392">
        <v>1581</v>
      </c>
      <c r="E4392">
        <v>0</v>
      </c>
      <c r="F4392">
        <v>14396</v>
      </c>
    </row>
    <row r="4393" spans="1:6">
      <c r="A4393" s="105">
        <v>33053023850000</v>
      </c>
      <c r="B4393">
        <v>2012</v>
      </c>
      <c r="C4393">
        <v>4040</v>
      </c>
      <c r="D4393">
        <v>7541</v>
      </c>
      <c r="E4393">
        <v>20085</v>
      </c>
      <c r="F4393">
        <v>9150</v>
      </c>
    </row>
    <row r="4394" spans="1:6">
      <c r="A4394" s="105">
        <v>33053023870000</v>
      </c>
      <c r="B4394">
        <v>2012</v>
      </c>
      <c r="C4394">
        <v>1179</v>
      </c>
      <c r="D4394">
        <v>2329</v>
      </c>
      <c r="E4394">
        <v>32988</v>
      </c>
      <c r="F4394">
        <v>9650</v>
      </c>
    </row>
    <row r="4395" spans="1:6">
      <c r="A4395" s="105">
        <v>33053023910000</v>
      </c>
      <c r="B4395">
        <v>2012</v>
      </c>
      <c r="C4395">
        <v>4354</v>
      </c>
      <c r="D4395">
        <v>4232</v>
      </c>
      <c r="E4395">
        <v>63</v>
      </c>
      <c r="F4395">
        <v>14775</v>
      </c>
    </row>
    <row r="4396" spans="1:6">
      <c r="A4396" s="105">
        <v>33053023920000</v>
      </c>
      <c r="B4396">
        <v>2012</v>
      </c>
      <c r="C4396">
        <v>2418</v>
      </c>
      <c r="D4396">
        <v>151</v>
      </c>
      <c r="E4396">
        <v>287</v>
      </c>
      <c r="F4396">
        <v>14572</v>
      </c>
    </row>
    <row r="4397" spans="1:6">
      <c r="A4397" s="105">
        <v>33053023930000</v>
      </c>
      <c r="B4397">
        <v>2012</v>
      </c>
      <c r="C4397">
        <v>2221</v>
      </c>
      <c r="D4397">
        <v>2651</v>
      </c>
      <c r="E4397">
        <v>179</v>
      </c>
      <c r="F4397">
        <v>13563</v>
      </c>
    </row>
    <row r="4398" spans="1:6">
      <c r="A4398" s="105">
        <v>33053023950000</v>
      </c>
      <c r="B4398">
        <v>2012</v>
      </c>
      <c r="C4398">
        <v>0</v>
      </c>
      <c r="D4398">
        <v>0</v>
      </c>
      <c r="E4398">
        <v>0</v>
      </c>
      <c r="F4398">
        <v>13280</v>
      </c>
    </row>
    <row r="4399" spans="1:6">
      <c r="A4399" s="105">
        <v>33053023970000</v>
      </c>
      <c r="B4399">
        <v>2012</v>
      </c>
      <c r="C4399">
        <v>369719</v>
      </c>
      <c r="D4399">
        <v>697</v>
      </c>
      <c r="E4399">
        <v>6562</v>
      </c>
      <c r="F4399">
        <v>14500</v>
      </c>
    </row>
    <row r="4400" spans="1:6">
      <c r="A4400" s="105">
        <v>33053023980000</v>
      </c>
      <c r="B4400">
        <v>2012</v>
      </c>
      <c r="C4400">
        <v>58</v>
      </c>
      <c r="D4400">
        <v>11</v>
      </c>
      <c r="E4400">
        <v>0</v>
      </c>
      <c r="F4400">
        <v>13704</v>
      </c>
    </row>
    <row r="4401" spans="1:6">
      <c r="A4401" s="105">
        <v>33053024000000</v>
      </c>
      <c r="B4401">
        <v>2012</v>
      </c>
      <c r="C4401">
        <v>30834</v>
      </c>
      <c r="D4401">
        <v>3004</v>
      </c>
      <c r="E4401">
        <v>271</v>
      </c>
      <c r="F4401">
        <v>13104</v>
      </c>
    </row>
    <row r="4402" spans="1:6">
      <c r="A4402" s="105">
        <v>33053024010000</v>
      </c>
      <c r="B4402">
        <v>2012</v>
      </c>
      <c r="C4402">
        <v>9594</v>
      </c>
      <c r="D4402">
        <v>5482</v>
      </c>
      <c r="E4402">
        <v>23804</v>
      </c>
      <c r="F4402">
        <v>12552</v>
      </c>
    </row>
    <row r="4403" spans="1:6">
      <c r="A4403" s="105">
        <v>33053024050000</v>
      </c>
      <c r="B4403">
        <v>2012</v>
      </c>
      <c r="C4403">
        <v>17201</v>
      </c>
      <c r="D4403">
        <v>558</v>
      </c>
      <c r="E4403">
        <v>70</v>
      </c>
      <c r="F4403">
        <v>13350</v>
      </c>
    </row>
    <row r="4404" spans="1:6">
      <c r="A4404" s="105">
        <v>33053024080000</v>
      </c>
      <c r="B4404">
        <v>2012</v>
      </c>
      <c r="C4404">
        <v>1271</v>
      </c>
      <c r="D4404">
        <v>2777</v>
      </c>
      <c r="E4404">
        <v>11320</v>
      </c>
      <c r="F4404">
        <v>9103</v>
      </c>
    </row>
    <row r="4405" spans="1:6">
      <c r="A4405" s="105">
        <v>33053024090000</v>
      </c>
      <c r="B4405">
        <v>2012</v>
      </c>
      <c r="C4405">
        <v>164</v>
      </c>
      <c r="D4405">
        <v>1709</v>
      </c>
      <c r="E4405">
        <v>73</v>
      </c>
      <c r="F4405">
        <v>13620</v>
      </c>
    </row>
    <row r="4406" spans="1:6">
      <c r="A4406" s="105">
        <v>33053024120000</v>
      </c>
      <c r="B4406">
        <v>2012</v>
      </c>
      <c r="C4406">
        <v>52</v>
      </c>
      <c r="D4406">
        <v>588</v>
      </c>
      <c r="E4406">
        <v>43</v>
      </c>
      <c r="F4406">
        <v>13200</v>
      </c>
    </row>
    <row r="4407" spans="1:6">
      <c r="A4407" s="105">
        <v>33053024130000</v>
      </c>
      <c r="B4407">
        <v>2012</v>
      </c>
      <c r="C4407">
        <v>2474</v>
      </c>
      <c r="D4407">
        <v>3656</v>
      </c>
      <c r="E4407">
        <v>4028</v>
      </c>
      <c r="F4407">
        <v>11705</v>
      </c>
    </row>
    <row r="4408" spans="1:6">
      <c r="A4408" s="105">
        <v>33053024150000</v>
      </c>
      <c r="B4408">
        <v>2012</v>
      </c>
      <c r="C4408">
        <v>8944</v>
      </c>
      <c r="D4408">
        <v>4441</v>
      </c>
      <c r="E4408">
        <v>69912</v>
      </c>
      <c r="F4408">
        <v>12768</v>
      </c>
    </row>
    <row r="4409" spans="1:6">
      <c r="A4409" s="105">
        <v>33053024160000</v>
      </c>
      <c r="B4409">
        <v>2012</v>
      </c>
      <c r="C4409">
        <v>5092</v>
      </c>
      <c r="D4409">
        <v>2555</v>
      </c>
      <c r="E4409">
        <v>106</v>
      </c>
      <c r="F4409">
        <v>15275</v>
      </c>
    </row>
    <row r="4410" spans="1:6">
      <c r="A4410" s="105">
        <v>33053024190000</v>
      </c>
      <c r="B4410">
        <v>2012</v>
      </c>
      <c r="C4410">
        <v>169</v>
      </c>
      <c r="D4410">
        <v>1178</v>
      </c>
      <c r="E4410">
        <v>264</v>
      </c>
      <c r="F4410">
        <v>11952</v>
      </c>
    </row>
    <row r="4411" spans="1:6">
      <c r="A4411" s="105">
        <v>33053024210000</v>
      </c>
      <c r="B4411">
        <v>2012</v>
      </c>
      <c r="C4411">
        <v>2816</v>
      </c>
      <c r="D4411">
        <v>677</v>
      </c>
      <c r="E4411">
        <v>0</v>
      </c>
      <c r="F4411">
        <v>12899</v>
      </c>
    </row>
    <row r="4412" spans="1:6">
      <c r="A4412" s="105">
        <v>33053024220000</v>
      </c>
      <c r="B4412">
        <v>2012</v>
      </c>
      <c r="C4412">
        <v>0</v>
      </c>
      <c r="D4412">
        <v>195</v>
      </c>
      <c r="E4412">
        <v>0</v>
      </c>
      <c r="F4412">
        <v>14518</v>
      </c>
    </row>
    <row r="4413" spans="1:6">
      <c r="A4413" s="105">
        <v>33053024240000</v>
      </c>
      <c r="B4413">
        <v>2012</v>
      </c>
      <c r="C4413">
        <v>2896</v>
      </c>
      <c r="D4413">
        <v>3262</v>
      </c>
      <c r="E4413">
        <v>14105</v>
      </c>
      <c r="F4413">
        <v>9175</v>
      </c>
    </row>
    <row r="4414" spans="1:6">
      <c r="A4414" s="105">
        <v>33053024250000</v>
      </c>
      <c r="B4414">
        <v>2012</v>
      </c>
      <c r="C4414">
        <v>625</v>
      </c>
      <c r="D4414">
        <v>2080</v>
      </c>
      <c r="E4414">
        <v>902</v>
      </c>
      <c r="F4414">
        <v>13332</v>
      </c>
    </row>
    <row r="4415" spans="1:6">
      <c r="A4415" s="105">
        <v>33053024260000</v>
      </c>
      <c r="B4415">
        <v>2012</v>
      </c>
      <c r="C4415">
        <v>9453</v>
      </c>
      <c r="D4415">
        <v>10739</v>
      </c>
      <c r="E4415">
        <v>92299</v>
      </c>
      <c r="F4415">
        <v>12900</v>
      </c>
    </row>
    <row r="4416" spans="1:6">
      <c r="A4416" s="105">
        <v>33053024280000</v>
      </c>
      <c r="B4416">
        <v>2012</v>
      </c>
      <c r="C4416">
        <v>414</v>
      </c>
      <c r="D4416">
        <v>4301</v>
      </c>
      <c r="E4416">
        <v>0</v>
      </c>
      <c r="F4416">
        <v>13468</v>
      </c>
    </row>
    <row r="4417" spans="1:6">
      <c r="A4417" s="105">
        <v>33053024290000</v>
      </c>
      <c r="B4417">
        <v>2012</v>
      </c>
      <c r="C4417">
        <v>1644</v>
      </c>
      <c r="D4417">
        <v>656</v>
      </c>
      <c r="E4417">
        <v>0</v>
      </c>
      <c r="F4417">
        <v>12779</v>
      </c>
    </row>
    <row r="4418" spans="1:6">
      <c r="A4418" s="105">
        <v>33053024310000</v>
      </c>
      <c r="B4418">
        <v>2012</v>
      </c>
      <c r="C4418">
        <v>10626</v>
      </c>
      <c r="D4418">
        <v>7038</v>
      </c>
      <c r="E4418">
        <v>147642</v>
      </c>
      <c r="F4418">
        <v>9530</v>
      </c>
    </row>
    <row r="4419" spans="1:6">
      <c r="A4419" s="105">
        <v>33053024340000</v>
      </c>
      <c r="B4419">
        <v>2012</v>
      </c>
      <c r="C4419">
        <v>10269</v>
      </c>
      <c r="D4419">
        <v>1433</v>
      </c>
      <c r="E4419">
        <v>410</v>
      </c>
      <c r="F4419">
        <v>12843</v>
      </c>
    </row>
    <row r="4420" spans="1:6">
      <c r="A4420" s="105">
        <v>33053024360000</v>
      </c>
      <c r="B4420">
        <v>2012</v>
      </c>
      <c r="C4420">
        <v>1624</v>
      </c>
      <c r="D4420">
        <v>1455</v>
      </c>
      <c r="E4420">
        <v>0</v>
      </c>
      <c r="F4420">
        <v>13250</v>
      </c>
    </row>
    <row r="4421" spans="1:6">
      <c r="A4421" s="105">
        <v>33053024380000</v>
      </c>
      <c r="B4421">
        <v>2012</v>
      </c>
      <c r="C4421">
        <v>37421</v>
      </c>
      <c r="D4421">
        <v>15149</v>
      </c>
      <c r="E4421">
        <v>29946</v>
      </c>
      <c r="F4421">
        <v>13609</v>
      </c>
    </row>
    <row r="4422" spans="1:6">
      <c r="A4422" s="105">
        <v>33053024390000</v>
      </c>
      <c r="B4422">
        <v>2012</v>
      </c>
      <c r="C4422">
        <v>178</v>
      </c>
      <c r="D4422">
        <v>3444</v>
      </c>
      <c r="E4422">
        <v>8114</v>
      </c>
      <c r="F4422">
        <v>10240</v>
      </c>
    </row>
    <row r="4423" spans="1:6">
      <c r="A4423" s="105">
        <v>33053024410000</v>
      </c>
      <c r="B4423">
        <v>2012</v>
      </c>
      <c r="C4423">
        <v>3253</v>
      </c>
      <c r="D4423">
        <v>4571</v>
      </c>
      <c r="E4423">
        <v>0</v>
      </c>
      <c r="F4423">
        <v>13283</v>
      </c>
    </row>
    <row r="4424" spans="1:6">
      <c r="A4424" s="105">
        <v>33053024420000</v>
      </c>
      <c r="B4424">
        <v>2012</v>
      </c>
      <c r="C4424">
        <v>871</v>
      </c>
      <c r="D4424">
        <v>2556</v>
      </c>
      <c r="E4424">
        <v>7415</v>
      </c>
      <c r="F4424">
        <v>9154</v>
      </c>
    </row>
    <row r="4425" spans="1:6">
      <c r="A4425" s="105">
        <v>33053024460000</v>
      </c>
      <c r="B4425">
        <v>2012</v>
      </c>
      <c r="C4425">
        <v>44298</v>
      </c>
      <c r="D4425">
        <v>12544</v>
      </c>
      <c r="E4425">
        <v>10782</v>
      </c>
      <c r="F4425">
        <v>9800</v>
      </c>
    </row>
    <row r="4426" spans="1:6">
      <c r="A4426" s="105">
        <v>33053024470000</v>
      </c>
      <c r="B4426">
        <v>2012</v>
      </c>
      <c r="C4426">
        <v>23302</v>
      </c>
      <c r="D4426">
        <v>5943</v>
      </c>
      <c r="E4426">
        <v>0</v>
      </c>
      <c r="F4426">
        <v>9800</v>
      </c>
    </row>
    <row r="4427" spans="1:6">
      <c r="A4427" s="105">
        <v>33053024500000</v>
      </c>
      <c r="B4427">
        <v>2012</v>
      </c>
      <c r="C4427">
        <v>7770</v>
      </c>
      <c r="D4427">
        <v>7255</v>
      </c>
      <c r="E4427">
        <v>0</v>
      </c>
      <c r="F4427">
        <v>13382</v>
      </c>
    </row>
    <row r="4428" spans="1:6">
      <c r="A4428" s="105">
        <v>33053024540000</v>
      </c>
      <c r="B4428">
        <v>2012</v>
      </c>
      <c r="C4428">
        <v>3465</v>
      </c>
      <c r="D4428">
        <v>9642</v>
      </c>
      <c r="E4428">
        <v>181520</v>
      </c>
      <c r="F4428">
        <v>10133</v>
      </c>
    </row>
    <row r="4429" spans="1:6">
      <c r="A4429" s="105">
        <v>33053024560000</v>
      </c>
      <c r="B4429">
        <v>2012</v>
      </c>
      <c r="C4429">
        <v>0</v>
      </c>
      <c r="D4429">
        <v>0</v>
      </c>
      <c r="E4429">
        <v>0</v>
      </c>
      <c r="F4429">
        <v>13000</v>
      </c>
    </row>
    <row r="4430" spans="1:6">
      <c r="A4430" s="105">
        <v>33053024570000</v>
      </c>
      <c r="B4430">
        <v>2012</v>
      </c>
      <c r="C4430">
        <v>480</v>
      </c>
      <c r="D4430">
        <v>1860</v>
      </c>
      <c r="E4430">
        <v>0</v>
      </c>
      <c r="F4430">
        <v>12554</v>
      </c>
    </row>
    <row r="4431" spans="1:6">
      <c r="A4431" s="105">
        <v>33053024580000</v>
      </c>
      <c r="B4431">
        <v>2012</v>
      </c>
      <c r="C4431">
        <v>196</v>
      </c>
      <c r="D4431">
        <v>1225</v>
      </c>
      <c r="E4431">
        <v>0</v>
      </c>
      <c r="F4431">
        <v>13010</v>
      </c>
    </row>
    <row r="4432" spans="1:6">
      <c r="A4432" s="105">
        <v>33053024590000</v>
      </c>
      <c r="B4432">
        <v>2012</v>
      </c>
      <c r="C4432">
        <v>340927</v>
      </c>
      <c r="D4432">
        <v>699</v>
      </c>
      <c r="E4432">
        <v>5530</v>
      </c>
      <c r="F4432">
        <v>14660</v>
      </c>
    </row>
    <row r="4433" spans="1:6">
      <c r="A4433" s="105">
        <v>33053024610000</v>
      </c>
      <c r="B4433">
        <v>2012</v>
      </c>
      <c r="C4433">
        <v>267</v>
      </c>
      <c r="D4433">
        <v>2180</v>
      </c>
      <c r="E4433">
        <v>0</v>
      </c>
      <c r="F4433">
        <v>13280</v>
      </c>
    </row>
    <row r="4434" spans="1:6">
      <c r="A4434" s="105">
        <v>33053024640000</v>
      </c>
      <c r="B4434">
        <v>2012</v>
      </c>
      <c r="C4434">
        <v>31157</v>
      </c>
      <c r="D4434">
        <v>17621</v>
      </c>
      <c r="E4434">
        <v>179496</v>
      </c>
      <c r="F4434">
        <v>10662</v>
      </c>
    </row>
    <row r="4435" spans="1:6">
      <c r="A4435" s="105">
        <v>33053024650000</v>
      </c>
      <c r="B4435">
        <v>2012</v>
      </c>
      <c r="C4435">
        <v>23574</v>
      </c>
      <c r="D4435">
        <v>2236</v>
      </c>
      <c r="E4435">
        <v>617</v>
      </c>
      <c r="F4435">
        <v>13837</v>
      </c>
    </row>
    <row r="4436" spans="1:6">
      <c r="A4436" s="105">
        <v>33053024670000</v>
      </c>
      <c r="B4436">
        <v>2012</v>
      </c>
      <c r="C4436">
        <v>0</v>
      </c>
      <c r="D4436">
        <v>581</v>
      </c>
      <c r="E4436">
        <v>9503</v>
      </c>
      <c r="F4436">
        <v>11003</v>
      </c>
    </row>
    <row r="4437" spans="1:6">
      <c r="A4437" s="105">
        <v>33053024710000</v>
      </c>
      <c r="B4437">
        <v>2012</v>
      </c>
      <c r="C4437">
        <v>17774</v>
      </c>
      <c r="D4437">
        <v>3897</v>
      </c>
      <c r="E4437">
        <v>2715</v>
      </c>
      <c r="F4437">
        <v>13618</v>
      </c>
    </row>
    <row r="4438" spans="1:6">
      <c r="A4438" s="105">
        <v>33053024730000</v>
      </c>
      <c r="B4438">
        <v>2012</v>
      </c>
      <c r="C4438">
        <v>1212</v>
      </c>
      <c r="D4438">
        <v>6030</v>
      </c>
      <c r="E4438">
        <v>15006</v>
      </c>
      <c r="F4438">
        <v>9250</v>
      </c>
    </row>
    <row r="4439" spans="1:6">
      <c r="A4439" s="105">
        <v>33053024740000</v>
      </c>
      <c r="B4439">
        <v>2012</v>
      </c>
      <c r="C4439">
        <v>3174</v>
      </c>
      <c r="D4439">
        <v>5411</v>
      </c>
      <c r="E4439">
        <v>24571</v>
      </c>
      <c r="F4439">
        <v>12810</v>
      </c>
    </row>
    <row r="4440" spans="1:6">
      <c r="A4440" s="105">
        <v>33053024760000</v>
      </c>
      <c r="B4440">
        <v>2012</v>
      </c>
      <c r="C4440">
        <v>10396</v>
      </c>
      <c r="D4440">
        <v>9878</v>
      </c>
      <c r="E4440">
        <v>98859</v>
      </c>
      <c r="F4440">
        <v>13034</v>
      </c>
    </row>
    <row r="4441" spans="1:6">
      <c r="A4441" s="105">
        <v>33053024770000</v>
      </c>
      <c r="B4441">
        <v>2012</v>
      </c>
      <c r="C4441">
        <v>348</v>
      </c>
      <c r="D4441">
        <v>2199</v>
      </c>
      <c r="E4441">
        <v>0</v>
      </c>
      <c r="F4441">
        <v>13060</v>
      </c>
    </row>
    <row r="4442" spans="1:6">
      <c r="A4442" s="105">
        <v>33053024780000</v>
      </c>
      <c r="B4442">
        <v>2012</v>
      </c>
      <c r="C4442">
        <v>2286</v>
      </c>
      <c r="D4442">
        <v>1794</v>
      </c>
      <c r="E4442">
        <v>6793</v>
      </c>
      <c r="F4442">
        <v>12111</v>
      </c>
    </row>
    <row r="4443" spans="1:6">
      <c r="A4443" s="105">
        <v>33053024790000</v>
      </c>
      <c r="B4443">
        <v>2012</v>
      </c>
      <c r="C4443">
        <v>0</v>
      </c>
      <c r="D4443">
        <v>0</v>
      </c>
      <c r="E4443">
        <v>0</v>
      </c>
      <c r="F4443">
        <v>13395</v>
      </c>
    </row>
    <row r="4444" spans="1:6">
      <c r="A4444" s="105">
        <v>33053024800000</v>
      </c>
      <c r="B4444">
        <v>2012</v>
      </c>
      <c r="C4444">
        <v>3020</v>
      </c>
      <c r="D4444">
        <v>7421</v>
      </c>
      <c r="E4444">
        <v>22741</v>
      </c>
      <c r="F4444">
        <v>9175</v>
      </c>
    </row>
    <row r="4445" spans="1:6">
      <c r="A4445" s="105">
        <v>33053024810000</v>
      </c>
      <c r="B4445">
        <v>2012</v>
      </c>
      <c r="C4445">
        <v>0</v>
      </c>
      <c r="D4445">
        <v>0</v>
      </c>
      <c r="E4445">
        <v>0</v>
      </c>
      <c r="F4445">
        <v>13292</v>
      </c>
    </row>
    <row r="4446" spans="1:6">
      <c r="A4446" s="105">
        <v>33053024820000</v>
      </c>
      <c r="B4446">
        <v>2012</v>
      </c>
      <c r="C4446">
        <v>0</v>
      </c>
      <c r="D4446">
        <v>0</v>
      </c>
      <c r="E4446">
        <v>0</v>
      </c>
      <c r="F4446">
        <v>13298</v>
      </c>
    </row>
    <row r="4447" spans="1:6">
      <c r="A4447" s="105">
        <v>33053024840000</v>
      </c>
      <c r="B4447">
        <v>2012</v>
      </c>
      <c r="C4447">
        <v>87</v>
      </c>
      <c r="D4447">
        <v>1447</v>
      </c>
      <c r="E4447">
        <v>2835</v>
      </c>
      <c r="F4447">
        <v>12852</v>
      </c>
    </row>
    <row r="4448" spans="1:6">
      <c r="A4448" s="105">
        <v>33053024850000</v>
      </c>
      <c r="B4448">
        <v>2012</v>
      </c>
      <c r="C4448">
        <v>110</v>
      </c>
      <c r="D4448">
        <v>887</v>
      </c>
      <c r="E4448">
        <v>5452</v>
      </c>
      <c r="F4448">
        <v>9650</v>
      </c>
    </row>
    <row r="4449" spans="1:6">
      <c r="A4449" s="105">
        <v>33053024890000</v>
      </c>
      <c r="B4449">
        <v>2012</v>
      </c>
      <c r="C4449">
        <v>3697</v>
      </c>
      <c r="D4449">
        <v>3370</v>
      </c>
      <c r="E4449">
        <v>24940</v>
      </c>
      <c r="F4449">
        <v>12949</v>
      </c>
    </row>
    <row r="4450" spans="1:6">
      <c r="A4450" s="105">
        <v>33053024920000</v>
      </c>
      <c r="B4450">
        <v>2012</v>
      </c>
      <c r="C4450">
        <v>556811</v>
      </c>
      <c r="D4450">
        <v>0</v>
      </c>
      <c r="E4450">
        <v>1702</v>
      </c>
      <c r="F4450">
        <v>15025</v>
      </c>
    </row>
    <row r="4451" spans="1:6">
      <c r="A4451" s="105">
        <v>33053024930000</v>
      </c>
      <c r="B4451">
        <v>2012</v>
      </c>
      <c r="C4451">
        <v>1159</v>
      </c>
      <c r="D4451">
        <v>2981</v>
      </c>
      <c r="E4451">
        <v>8738</v>
      </c>
      <c r="F4451">
        <v>13620</v>
      </c>
    </row>
    <row r="4452" spans="1:6">
      <c r="A4452" s="105">
        <v>33053024960000</v>
      </c>
      <c r="B4452">
        <v>2012</v>
      </c>
      <c r="C4452">
        <v>8983</v>
      </c>
      <c r="D4452">
        <v>2471</v>
      </c>
      <c r="E4452">
        <v>13217</v>
      </c>
      <c r="F4452">
        <v>10793</v>
      </c>
    </row>
    <row r="4453" spans="1:6">
      <c r="A4453" s="105">
        <v>33053025010000</v>
      </c>
      <c r="B4453">
        <v>2012</v>
      </c>
      <c r="C4453">
        <v>0</v>
      </c>
      <c r="D4453">
        <v>8004</v>
      </c>
      <c r="E4453">
        <v>10097</v>
      </c>
      <c r="F4453">
        <v>11516</v>
      </c>
    </row>
    <row r="4454" spans="1:6">
      <c r="A4454" s="105">
        <v>33053025020000</v>
      </c>
      <c r="B4454">
        <v>2012</v>
      </c>
      <c r="C4454">
        <v>0</v>
      </c>
      <c r="D4454">
        <v>525</v>
      </c>
      <c r="E4454">
        <v>491</v>
      </c>
      <c r="F4454">
        <v>14234</v>
      </c>
    </row>
    <row r="4455" spans="1:6">
      <c r="A4455" s="105">
        <v>33053025040000</v>
      </c>
      <c r="B4455">
        <v>2012</v>
      </c>
      <c r="C4455">
        <v>0</v>
      </c>
      <c r="D4455">
        <v>537</v>
      </c>
      <c r="E4455">
        <v>123020</v>
      </c>
      <c r="F4455">
        <v>14905</v>
      </c>
    </row>
    <row r="4456" spans="1:6">
      <c r="A4456" s="105">
        <v>33053025050000</v>
      </c>
      <c r="B4456">
        <v>2012</v>
      </c>
      <c r="C4456">
        <v>278</v>
      </c>
      <c r="D4456">
        <v>1450</v>
      </c>
      <c r="E4456">
        <v>638</v>
      </c>
      <c r="F4456">
        <v>14393</v>
      </c>
    </row>
    <row r="4457" spans="1:6">
      <c r="A4457" s="105">
        <v>33053025060000</v>
      </c>
      <c r="B4457">
        <v>2012</v>
      </c>
      <c r="C4457">
        <v>4870</v>
      </c>
      <c r="D4457">
        <v>3221</v>
      </c>
      <c r="E4457">
        <v>13147</v>
      </c>
      <c r="F4457">
        <v>13350</v>
      </c>
    </row>
    <row r="4458" spans="1:6">
      <c r="A4458" s="105">
        <v>33053025070000</v>
      </c>
      <c r="B4458">
        <v>2012</v>
      </c>
      <c r="C4458">
        <v>0</v>
      </c>
      <c r="D4458">
        <v>369</v>
      </c>
      <c r="E4458">
        <v>357</v>
      </c>
      <c r="F4458">
        <v>12660</v>
      </c>
    </row>
    <row r="4459" spans="1:6">
      <c r="A4459" s="105">
        <v>33053025080000</v>
      </c>
      <c r="B4459">
        <v>2012</v>
      </c>
      <c r="C4459">
        <v>17649</v>
      </c>
      <c r="D4459">
        <v>473</v>
      </c>
      <c r="E4459">
        <v>0</v>
      </c>
      <c r="F4459">
        <v>14419</v>
      </c>
    </row>
    <row r="4460" spans="1:6">
      <c r="A4460" s="105">
        <v>33053025090000</v>
      </c>
      <c r="B4460">
        <v>2012</v>
      </c>
      <c r="C4460">
        <v>4778</v>
      </c>
      <c r="D4460">
        <v>3286</v>
      </c>
      <c r="E4460">
        <v>12805</v>
      </c>
      <c r="F4460">
        <v>11940</v>
      </c>
    </row>
    <row r="4461" spans="1:6">
      <c r="A4461" s="105">
        <v>33053025100000</v>
      </c>
      <c r="B4461">
        <v>2012</v>
      </c>
      <c r="C4461">
        <v>19777</v>
      </c>
      <c r="D4461">
        <v>12061</v>
      </c>
      <c r="E4461">
        <v>84554</v>
      </c>
      <c r="F4461">
        <v>11042</v>
      </c>
    </row>
    <row r="4462" spans="1:6">
      <c r="A4462" s="105">
        <v>33053025120000</v>
      </c>
      <c r="B4462">
        <v>2012</v>
      </c>
      <c r="C4462">
        <v>2688</v>
      </c>
      <c r="D4462">
        <v>7952</v>
      </c>
      <c r="E4462">
        <v>116677</v>
      </c>
      <c r="F4462">
        <v>13961</v>
      </c>
    </row>
    <row r="4463" spans="1:6">
      <c r="A4463" s="105">
        <v>33053025150000</v>
      </c>
      <c r="B4463">
        <v>2012</v>
      </c>
      <c r="C4463">
        <v>16846</v>
      </c>
      <c r="D4463">
        <v>12102</v>
      </c>
      <c r="E4463">
        <v>26198</v>
      </c>
      <c r="F4463">
        <v>13000</v>
      </c>
    </row>
    <row r="4464" spans="1:6">
      <c r="A4464" s="105">
        <v>33053025170000</v>
      </c>
      <c r="B4464">
        <v>2012</v>
      </c>
      <c r="C4464">
        <v>0</v>
      </c>
      <c r="D4464">
        <v>0</v>
      </c>
      <c r="E4464">
        <v>0</v>
      </c>
      <c r="F4464">
        <v>13247</v>
      </c>
    </row>
    <row r="4465" spans="1:6">
      <c r="A4465" s="105">
        <v>33053025180000</v>
      </c>
      <c r="B4465">
        <v>2012</v>
      </c>
      <c r="C4465">
        <v>5678</v>
      </c>
      <c r="D4465">
        <v>6401</v>
      </c>
      <c r="E4465">
        <v>23904</v>
      </c>
      <c r="F4465">
        <v>13000</v>
      </c>
    </row>
    <row r="4466" spans="1:6">
      <c r="A4466" s="105">
        <v>33053025190000</v>
      </c>
      <c r="B4466">
        <v>2012</v>
      </c>
      <c r="C4466">
        <v>131</v>
      </c>
      <c r="D4466">
        <v>1608</v>
      </c>
      <c r="E4466">
        <v>7456</v>
      </c>
      <c r="F4466">
        <v>13870</v>
      </c>
    </row>
    <row r="4467" spans="1:6">
      <c r="A4467" s="105">
        <v>33053025220000</v>
      </c>
      <c r="B4467">
        <v>2012</v>
      </c>
      <c r="C4467">
        <v>14362</v>
      </c>
      <c r="D4467">
        <v>7200</v>
      </c>
      <c r="E4467">
        <v>87169</v>
      </c>
      <c r="F4467">
        <v>11055</v>
      </c>
    </row>
    <row r="4468" spans="1:6">
      <c r="A4468" s="105">
        <v>33053025240000</v>
      </c>
      <c r="B4468">
        <v>2012</v>
      </c>
      <c r="C4468">
        <v>10308</v>
      </c>
      <c r="D4468">
        <v>2037</v>
      </c>
      <c r="E4468">
        <v>5235</v>
      </c>
      <c r="F4468">
        <v>11904</v>
      </c>
    </row>
    <row r="4469" spans="1:6">
      <c r="A4469" s="105">
        <v>33053025250000</v>
      </c>
      <c r="B4469">
        <v>2012</v>
      </c>
      <c r="C4469">
        <v>35747</v>
      </c>
      <c r="D4469">
        <v>8034</v>
      </c>
      <c r="E4469">
        <v>12386</v>
      </c>
      <c r="F4469">
        <v>13620</v>
      </c>
    </row>
    <row r="4470" spans="1:6">
      <c r="A4470" s="105">
        <v>33053025270000</v>
      </c>
      <c r="B4470">
        <v>2012</v>
      </c>
      <c r="C4470">
        <v>4672</v>
      </c>
      <c r="D4470">
        <v>6132</v>
      </c>
      <c r="E4470">
        <v>34930</v>
      </c>
      <c r="F4470">
        <v>13130</v>
      </c>
    </row>
    <row r="4471" spans="1:6">
      <c r="A4471" s="105">
        <v>33053025280000</v>
      </c>
      <c r="B4471">
        <v>2012</v>
      </c>
      <c r="C4471">
        <v>1123</v>
      </c>
      <c r="D4471">
        <v>4738</v>
      </c>
      <c r="E4471">
        <v>59317</v>
      </c>
      <c r="F4471">
        <v>13750</v>
      </c>
    </row>
    <row r="4472" spans="1:6">
      <c r="A4472" s="105">
        <v>33053025300000</v>
      </c>
      <c r="B4472">
        <v>2012</v>
      </c>
      <c r="C4472">
        <v>9431</v>
      </c>
      <c r="D4472">
        <v>12442</v>
      </c>
      <c r="E4472">
        <v>249</v>
      </c>
      <c r="F4472">
        <v>13638</v>
      </c>
    </row>
    <row r="4473" spans="1:6">
      <c r="A4473" s="105">
        <v>33053025320000</v>
      </c>
      <c r="B4473">
        <v>2012</v>
      </c>
      <c r="C4473">
        <v>11527</v>
      </c>
      <c r="D4473">
        <v>8781</v>
      </c>
      <c r="E4473">
        <v>2317</v>
      </c>
      <c r="F4473">
        <v>13600</v>
      </c>
    </row>
    <row r="4474" spans="1:6">
      <c r="A4474" s="105">
        <v>33053025330000</v>
      </c>
      <c r="B4474">
        <v>2012</v>
      </c>
      <c r="C4474">
        <v>0</v>
      </c>
      <c r="D4474">
        <v>0</v>
      </c>
      <c r="E4474">
        <v>0</v>
      </c>
      <c r="F4474">
        <v>13706</v>
      </c>
    </row>
    <row r="4475" spans="1:6">
      <c r="A4475" s="105">
        <v>33053025350000</v>
      </c>
      <c r="B4475">
        <v>2012</v>
      </c>
      <c r="C4475">
        <v>3006</v>
      </c>
      <c r="D4475">
        <v>3603</v>
      </c>
      <c r="E4475">
        <v>8355</v>
      </c>
      <c r="F4475">
        <v>13926</v>
      </c>
    </row>
    <row r="4476" spans="1:6">
      <c r="A4476" s="105">
        <v>33053025360000</v>
      </c>
      <c r="B4476">
        <v>2012</v>
      </c>
      <c r="C4476">
        <v>9940</v>
      </c>
      <c r="D4476">
        <v>6944</v>
      </c>
      <c r="E4476">
        <v>5926</v>
      </c>
      <c r="F4476">
        <v>13560</v>
      </c>
    </row>
    <row r="4477" spans="1:6">
      <c r="A4477" s="105">
        <v>33053025370000</v>
      </c>
      <c r="B4477">
        <v>2012</v>
      </c>
      <c r="C4477">
        <v>9504</v>
      </c>
      <c r="D4477">
        <v>3093</v>
      </c>
      <c r="E4477">
        <v>2393</v>
      </c>
      <c r="F4477">
        <v>13750</v>
      </c>
    </row>
    <row r="4478" spans="1:6">
      <c r="A4478" s="105">
        <v>33053025380000</v>
      </c>
      <c r="B4478">
        <v>2012</v>
      </c>
      <c r="C4478">
        <v>17659</v>
      </c>
      <c r="D4478">
        <v>17385</v>
      </c>
      <c r="E4478">
        <v>66858</v>
      </c>
      <c r="F4478">
        <v>10629</v>
      </c>
    </row>
    <row r="4479" spans="1:6">
      <c r="A4479" s="105">
        <v>33053025390000</v>
      </c>
      <c r="B4479">
        <v>2012</v>
      </c>
      <c r="C4479">
        <v>8378</v>
      </c>
      <c r="D4479">
        <v>6933</v>
      </c>
      <c r="E4479">
        <v>649</v>
      </c>
      <c r="F4479">
        <v>14345</v>
      </c>
    </row>
    <row r="4480" spans="1:6">
      <c r="A4480" s="105">
        <v>33053025440000</v>
      </c>
      <c r="B4480">
        <v>2012</v>
      </c>
      <c r="C4480">
        <v>0</v>
      </c>
      <c r="D4480">
        <v>0</v>
      </c>
      <c r="E4480">
        <v>0</v>
      </c>
      <c r="F4480">
        <v>9719</v>
      </c>
    </row>
    <row r="4481" spans="1:6">
      <c r="A4481" s="105">
        <v>33053025460000</v>
      </c>
      <c r="B4481">
        <v>2012</v>
      </c>
      <c r="C4481">
        <v>3632</v>
      </c>
      <c r="D4481">
        <v>5747</v>
      </c>
      <c r="E4481">
        <v>7840</v>
      </c>
      <c r="F4481">
        <v>13630</v>
      </c>
    </row>
    <row r="4482" spans="1:6">
      <c r="A4482" s="105">
        <v>33053025470000</v>
      </c>
      <c r="B4482">
        <v>2012</v>
      </c>
      <c r="C4482">
        <v>3463</v>
      </c>
      <c r="D4482">
        <v>7089</v>
      </c>
      <c r="E4482">
        <v>28845</v>
      </c>
      <c r="F4482">
        <v>13414</v>
      </c>
    </row>
    <row r="4483" spans="1:6">
      <c r="A4483" s="105">
        <v>33053025480000</v>
      </c>
      <c r="B4483">
        <v>2012</v>
      </c>
      <c r="C4483">
        <v>11123</v>
      </c>
      <c r="D4483">
        <v>10398</v>
      </c>
      <c r="E4483">
        <v>8788</v>
      </c>
      <c r="F4483">
        <v>13505</v>
      </c>
    </row>
    <row r="4484" spans="1:6">
      <c r="A4484" s="105">
        <v>33053025490000</v>
      </c>
      <c r="B4484">
        <v>2012</v>
      </c>
      <c r="C4484">
        <v>5387</v>
      </c>
      <c r="D4484">
        <v>11495</v>
      </c>
      <c r="E4484">
        <v>22083</v>
      </c>
      <c r="F4484">
        <v>12745</v>
      </c>
    </row>
    <row r="4485" spans="1:6">
      <c r="A4485" s="105">
        <v>33053025550000</v>
      </c>
      <c r="B4485">
        <v>2012</v>
      </c>
      <c r="C4485">
        <v>1809</v>
      </c>
      <c r="D4485">
        <v>4543</v>
      </c>
      <c r="E4485">
        <v>14061</v>
      </c>
      <c r="F4485">
        <v>13608</v>
      </c>
    </row>
    <row r="4486" spans="1:6">
      <c r="A4486" s="105">
        <v>33053025560000</v>
      </c>
      <c r="B4486">
        <v>2012</v>
      </c>
      <c r="C4486">
        <v>27938</v>
      </c>
      <c r="D4486">
        <v>7636</v>
      </c>
      <c r="E4486">
        <v>5820</v>
      </c>
      <c r="F4486">
        <v>13755</v>
      </c>
    </row>
    <row r="4487" spans="1:6">
      <c r="A4487" s="105">
        <v>33053025570000</v>
      </c>
      <c r="B4487">
        <v>2012</v>
      </c>
      <c r="C4487">
        <v>1933</v>
      </c>
      <c r="D4487">
        <v>6270</v>
      </c>
      <c r="E4487">
        <v>130073</v>
      </c>
      <c r="F4487">
        <v>13850</v>
      </c>
    </row>
    <row r="4488" spans="1:6">
      <c r="A4488" s="105">
        <v>33053025580000</v>
      </c>
      <c r="B4488">
        <v>2012</v>
      </c>
      <c r="C4488">
        <v>50354</v>
      </c>
      <c r="D4488">
        <v>11284</v>
      </c>
      <c r="E4488">
        <v>5333</v>
      </c>
      <c r="F4488">
        <v>9850</v>
      </c>
    </row>
    <row r="4489" spans="1:6">
      <c r="A4489" s="105">
        <v>33053025590000</v>
      </c>
      <c r="B4489">
        <v>2012</v>
      </c>
      <c r="C4489">
        <v>1635</v>
      </c>
      <c r="D4489">
        <v>3196</v>
      </c>
      <c r="E4489">
        <v>1901</v>
      </c>
      <c r="F4489">
        <v>14200</v>
      </c>
    </row>
    <row r="4490" spans="1:6">
      <c r="A4490" s="105">
        <v>33053025600000</v>
      </c>
      <c r="B4490">
        <v>2012</v>
      </c>
      <c r="C4490">
        <v>16263</v>
      </c>
      <c r="D4490">
        <v>3048</v>
      </c>
      <c r="E4490">
        <v>575</v>
      </c>
      <c r="F4490">
        <v>9849</v>
      </c>
    </row>
    <row r="4491" spans="1:6">
      <c r="A4491" s="105">
        <v>33053025640000</v>
      </c>
      <c r="B4491">
        <v>2012</v>
      </c>
      <c r="C4491">
        <v>261</v>
      </c>
      <c r="D4491">
        <v>867</v>
      </c>
      <c r="E4491">
        <v>3476</v>
      </c>
      <c r="F4491">
        <v>9305</v>
      </c>
    </row>
    <row r="4492" spans="1:6">
      <c r="A4492" s="105">
        <v>33053025730000</v>
      </c>
      <c r="B4492">
        <v>2012</v>
      </c>
      <c r="C4492">
        <v>21890</v>
      </c>
      <c r="D4492">
        <v>4233</v>
      </c>
      <c r="E4492">
        <v>2770</v>
      </c>
      <c r="F4492">
        <v>9870</v>
      </c>
    </row>
    <row r="4493" spans="1:6">
      <c r="A4493" s="105">
        <v>33053025740000</v>
      </c>
      <c r="B4493">
        <v>2012</v>
      </c>
      <c r="C4493">
        <v>3960</v>
      </c>
      <c r="D4493">
        <v>3470</v>
      </c>
      <c r="E4493">
        <v>4071</v>
      </c>
      <c r="F4493">
        <v>9870</v>
      </c>
    </row>
    <row r="4494" spans="1:6">
      <c r="A4494" s="105">
        <v>33053025750000</v>
      </c>
      <c r="B4494">
        <v>2012</v>
      </c>
      <c r="C4494">
        <v>2635</v>
      </c>
      <c r="D4494">
        <v>2886</v>
      </c>
      <c r="E4494">
        <v>1288</v>
      </c>
      <c r="F4494">
        <v>9993</v>
      </c>
    </row>
    <row r="4495" spans="1:6">
      <c r="A4495" s="105">
        <v>33053025760000</v>
      </c>
      <c r="B4495">
        <v>2012</v>
      </c>
      <c r="C4495">
        <v>1696</v>
      </c>
      <c r="D4495">
        <v>1882</v>
      </c>
      <c r="E4495">
        <v>4700</v>
      </c>
      <c r="F4495">
        <v>13750</v>
      </c>
    </row>
    <row r="4496" spans="1:6">
      <c r="A4496" s="105">
        <v>33053025770000</v>
      </c>
      <c r="B4496">
        <v>2012</v>
      </c>
      <c r="C4496">
        <v>8276</v>
      </c>
      <c r="D4496">
        <v>8281</v>
      </c>
      <c r="E4496">
        <v>1404</v>
      </c>
      <c r="F4496">
        <v>13633</v>
      </c>
    </row>
    <row r="4497" spans="1:6">
      <c r="A4497" s="105">
        <v>33053025790000</v>
      </c>
      <c r="B4497">
        <v>2012</v>
      </c>
      <c r="C4497">
        <v>29200</v>
      </c>
      <c r="D4497">
        <v>6414</v>
      </c>
      <c r="E4497">
        <v>4299</v>
      </c>
      <c r="F4497">
        <v>9860</v>
      </c>
    </row>
    <row r="4498" spans="1:6">
      <c r="A4498" s="105">
        <v>33053025800000</v>
      </c>
      <c r="B4498">
        <v>2012</v>
      </c>
      <c r="C4498">
        <v>7182</v>
      </c>
      <c r="D4498">
        <v>4524</v>
      </c>
      <c r="E4498">
        <v>27162</v>
      </c>
      <c r="F4498">
        <v>13400</v>
      </c>
    </row>
    <row r="4499" spans="1:6">
      <c r="A4499" s="105">
        <v>33053025810000</v>
      </c>
      <c r="B4499">
        <v>2012</v>
      </c>
      <c r="C4499">
        <v>862</v>
      </c>
      <c r="D4499">
        <v>10045</v>
      </c>
      <c r="E4499">
        <v>16415</v>
      </c>
      <c r="F4499">
        <v>13746</v>
      </c>
    </row>
    <row r="4500" spans="1:6">
      <c r="A4500" s="105">
        <v>33053025820000</v>
      </c>
      <c r="B4500">
        <v>2012</v>
      </c>
      <c r="C4500">
        <v>11548</v>
      </c>
      <c r="D4500">
        <v>13222</v>
      </c>
      <c r="E4500">
        <v>11208</v>
      </c>
      <c r="F4500">
        <v>13232</v>
      </c>
    </row>
    <row r="4501" spans="1:6">
      <c r="A4501" s="105">
        <v>33053025830000</v>
      </c>
      <c r="B4501">
        <v>2012</v>
      </c>
      <c r="C4501">
        <v>12041</v>
      </c>
      <c r="D4501">
        <v>3686</v>
      </c>
      <c r="E4501">
        <v>18425</v>
      </c>
      <c r="F4501">
        <v>14400</v>
      </c>
    </row>
    <row r="4502" spans="1:6">
      <c r="A4502" s="105">
        <v>33053025840000</v>
      </c>
      <c r="B4502">
        <v>2012</v>
      </c>
      <c r="C4502">
        <v>3843</v>
      </c>
      <c r="D4502">
        <v>5150</v>
      </c>
      <c r="E4502">
        <v>21764</v>
      </c>
      <c r="F4502">
        <v>14013</v>
      </c>
    </row>
    <row r="4503" spans="1:6">
      <c r="A4503" s="105">
        <v>33053025850000</v>
      </c>
      <c r="B4503">
        <v>2012</v>
      </c>
      <c r="C4503">
        <v>4416</v>
      </c>
      <c r="D4503">
        <v>3226</v>
      </c>
      <c r="E4503">
        <v>35052</v>
      </c>
      <c r="F4503">
        <v>13842</v>
      </c>
    </row>
    <row r="4504" spans="1:6">
      <c r="A4504" s="105">
        <v>33053025860000</v>
      </c>
      <c r="B4504">
        <v>2012</v>
      </c>
      <c r="C4504">
        <v>44879</v>
      </c>
      <c r="D4504">
        <v>2531</v>
      </c>
      <c r="E4504">
        <v>451</v>
      </c>
      <c r="F4504">
        <v>13634</v>
      </c>
    </row>
    <row r="4505" spans="1:6">
      <c r="A4505" s="105">
        <v>33053025880000</v>
      </c>
      <c r="B4505">
        <v>2012</v>
      </c>
      <c r="C4505">
        <v>2471</v>
      </c>
      <c r="D4505">
        <v>7365</v>
      </c>
      <c r="E4505">
        <v>594</v>
      </c>
      <c r="F4505">
        <v>11510</v>
      </c>
    </row>
    <row r="4506" spans="1:6">
      <c r="A4506" s="105">
        <v>33053025890000</v>
      </c>
      <c r="B4506">
        <v>2012</v>
      </c>
      <c r="C4506">
        <v>3307</v>
      </c>
      <c r="D4506">
        <v>4578</v>
      </c>
      <c r="E4506">
        <v>1884</v>
      </c>
      <c r="F4506">
        <v>17662</v>
      </c>
    </row>
    <row r="4507" spans="1:6">
      <c r="A4507" s="105">
        <v>33053025900000</v>
      </c>
      <c r="B4507">
        <v>2012</v>
      </c>
      <c r="C4507">
        <v>8700</v>
      </c>
      <c r="D4507">
        <v>3204</v>
      </c>
      <c r="E4507">
        <v>14569</v>
      </c>
      <c r="F4507">
        <v>14250</v>
      </c>
    </row>
    <row r="4508" spans="1:6">
      <c r="A4508" s="105">
        <v>33053025910000</v>
      </c>
      <c r="B4508">
        <v>2012</v>
      </c>
      <c r="C4508">
        <v>2019</v>
      </c>
      <c r="D4508">
        <v>2571</v>
      </c>
      <c r="E4508">
        <v>11769</v>
      </c>
      <c r="F4508">
        <v>13652</v>
      </c>
    </row>
    <row r="4509" spans="1:6">
      <c r="A4509" s="105">
        <v>33053025920000</v>
      </c>
      <c r="B4509">
        <v>2012</v>
      </c>
      <c r="C4509">
        <v>7804</v>
      </c>
      <c r="D4509">
        <v>3127</v>
      </c>
      <c r="E4509">
        <v>33908</v>
      </c>
      <c r="F4509">
        <v>14530</v>
      </c>
    </row>
    <row r="4510" spans="1:6">
      <c r="A4510" s="105">
        <v>33053025930000</v>
      </c>
      <c r="B4510">
        <v>2012</v>
      </c>
      <c r="C4510">
        <v>9673</v>
      </c>
      <c r="D4510">
        <v>3160</v>
      </c>
      <c r="E4510">
        <v>17788</v>
      </c>
      <c r="F4510">
        <v>14768</v>
      </c>
    </row>
    <row r="4511" spans="1:6">
      <c r="A4511" s="105">
        <v>33053025940000</v>
      </c>
      <c r="B4511">
        <v>2012</v>
      </c>
      <c r="C4511">
        <v>303</v>
      </c>
      <c r="D4511">
        <v>5075</v>
      </c>
      <c r="E4511">
        <v>2742</v>
      </c>
      <c r="F4511">
        <v>13629</v>
      </c>
    </row>
    <row r="4512" spans="1:6">
      <c r="A4512" s="105">
        <v>33053025950000</v>
      </c>
      <c r="B4512">
        <v>2012</v>
      </c>
      <c r="C4512">
        <v>15261</v>
      </c>
      <c r="D4512">
        <v>4538</v>
      </c>
      <c r="E4512">
        <v>24712</v>
      </c>
      <c r="F4512">
        <v>14059</v>
      </c>
    </row>
    <row r="4513" spans="1:6">
      <c r="A4513" s="105">
        <v>33053025960000</v>
      </c>
      <c r="B4513">
        <v>2012</v>
      </c>
      <c r="C4513">
        <v>9103</v>
      </c>
      <c r="D4513">
        <v>9228</v>
      </c>
      <c r="E4513">
        <v>19873</v>
      </c>
      <c r="F4513">
        <v>14465</v>
      </c>
    </row>
    <row r="4514" spans="1:6">
      <c r="A4514" s="105">
        <v>33053025970000</v>
      </c>
      <c r="B4514">
        <v>2012</v>
      </c>
      <c r="C4514">
        <v>7790</v>
      </c>
      <c r="D4514">
        <v>5151</v>
      </c>
      <c r="E4514">
        <v>31139</v>
      </c>
      <c r="F4514">
        <v>14232</v>
      </c>
    </row>
    <row r="4515" spans="1:6">
      <c r="A4515" s="105">
        <v>33053025990000</v>
      </c>
      <c r="B4515">
        <v>2012</v>
      </c>
      <c r="C4515">
        <v>0</v>
      </c>
      <c r="D4515">
        <v>2</v>
      </c>
      <c r="E4515">
        <v>1</v>
      </c>
      <c r="F4515">
        <v>12630</v>
      </c>
    </row>
    <row r="4516" spans="1:6">
      <c r="A4516" s="105">
        <v>33053026010000</v>
      </c>
      <c r="B4516">
        <v>2012</v>
      </c>
      <c r="C4516">
        <v>3077</v>
      </c>
      <c r="D4516">
        <v>3519</v>
      </c>
      <c r="E4516">
        <v>14708</v>
      </c>
      <c r="F4516">
        <v>14360</v>
      </c>
    </row>
    <row r="4517" spans="1:6">
      <c r="A4517" s="105">
        <v>33053026020000</v>
      </c>
      <c r="B4517">
        <v>2012</v>
      </c>
      <c r="C4517">
        <v>9901</v>
      </c>
      <c r="D4517">
        <v>4430</v>
      </c>
      <c r="E4517">
        <v>30013</v>
      </c>
      <c r="F4517">
        <v>14645</v>
      </c>
    </row>
    <row r="4518" spans="1:6">
      <c r="A4518" s="105">
        <v>33053026040000</v>
      </c>
      <c r="B4518">
        <v>2012</v>
      </c>
      <c r="C4518">
        <v>3256</v>
      </c>
      <c r="D4518">
        <v>1238</v>
      </c>
      <c r="E4518">
        <v>6234</v>
      </c>
      <c r="F4518">
        <v>14413</v>
      </c>
    </row>
    <row r="4519" spans="1:6">
      <c r="A4519" s="105">
        <v>33053026050000</v>
      </c>
      <c r="B4519">
        <v>2012</v>
      </c>
      <c r="C4519">
        <v>4812</v>
      </c>
      <c r="D4519">
        <v>808</v>
      </c>
      <c r="E4519">
        <v>5582</v>
      </c>
      <c r="F4519">
        <v>15300</v>
      </c>
    </row>
    <row r="4520" spans="1:6">
      <c r="A4520" s="105">
        <v>33053026060000</v>
      </c>
      <c r="B4520">
        <v>2012</v>
      </c>
      <c r="C4520">
        <v>11215</v>
      </c>
      <c r="D4520">
        <v>3411</v>
      </c>
      <c r="E4520">
        <v>23785</v>
      </c>
      <c r="F4520">
        <v>14740</v>
      </c>
    </row>
    <row r="4521" spans="1:6">
      <c r="A4521" s="105">
        <v>33053026070000</v>
      </c>
      <c r="B4521">
        <v>2012</v>
      </c>
      <c r="C4521">
        <v>778</v>
      </c>
      <c r="D4521">
        <v>4112</v>
      </c>
      <c r="E4521">
        <v>6935</v>
      </c>
      <c r="F4521">
        <v>11425</v>
      </c>
    </row>
    <row r="4522" spans="1:6">
      <c r="A4522" s="105">
        <v>33053026080000</v>
      </c>
      <c r="B4522">
        <v>2012</v>
      </c>
      <c r="C4522">
        <v>3933</v>
      </c>
      <c r="D4522">
        <v>1614</v>
      </c>
      <c r="E4522">
        <v>9637</v>
      </c>
      <c r="F4522">
        <v>15051</v>
      </c>
    </row>
    <row r="4523" spans="1:6">
      <c r="A4523" s="105">
        <v>33053026090000</v>
      </c>
      <c r="B4523">
        <v>2012</v>
      </c>
      <c r="C4523">
        <v>12345</v>
      </c>
      <c r="D4523">
        <v>4531</v>
      </c>
      <c r="E4523">
        <v>34129</v>
      </c>
      <c r="F4523">
        <v>14888</v>
      </c>
    </row>
    <row r="4524" spans="1:6">
      <c r="A4524" s="105">
        <v>33053026110000</v>
      </c>
      <c r="B4524">
        <v>2012</v>
      </c>
      <c r="C4524">
        <v>2788</v>
      </c>
      <c r="D4524">
        <v>3122</v>
      </c>
      <c r="E4524">
        <v>19955</v>
      </c>
      <c r="F4524">
        <v>16100</v>
      </c>
    </row>
    <row r="4525" spans="1:6">
      <c r="A4525" s="105">
        <v>33053026120000</v>
      </c>
      <c r="B4525">
        <v>2012</v>
      </c>
      <c r="C4525">
        <v>602</v>
      </c>
      <c r="D4525">
        <v>1003</v>
      </c>
      <c r="E4525">
        <v>684</v>
      </c>
      <c r="F4525">
        <v>15426</v>
      </c>
    </row>
    <row r="4526" spans="1:6">
      <c r="A4526" s="105">
        <v>33053026130000</v>
      </c>
      <c r="B4526">
        <v>2012</v>
      </c>
      <c r="C4526">
        <v>0</v>
      </c>
      <c r="D4526">
        <v>29</v>
      </c>
      <c r="E4526">
        <v>0</v>
      </c>
      <c r="F4526">
        <v>14320</v>
      </c>
    </row>
    <row r="4527" spans="1:6">
      <c r="A4527" s="105">
        <v>33053026140000</v>
      </c>
      <c r="B4527">
        <v>2012</v>
      </c>
      <c r="C4527">
        <v>0</v>
      </c>
      <c r="D4527">
        <v>0</v>
      </c>
      <c r="E4527">
        <v>0</v>
      </c>
      <c r="F4527">
        <v>13800</v>
      </c>
    </row>
    <row r="4528" spans="1:6">
      <c r="A4528" s="105">
        <v>33053026150000</v>
      </c>
      <c r="B4528">
        <v>2012</v>
      </c>
      <c r="C4528">
        <v>4534</v>
      </c>
      <c r="D4528">
        <v>5927</v>
      </c>
      <c r="E4528">
        <v>13672</v>
      </c>
      <c r="F4528">
        <v>13924</v>
      </c>
    </row>
    <row r="4529" spans="1:6">
      <c r="A4529" s="105">
        <v>33053026160000</v>
      </c>
      <c r="B4529">
        <v>2012</v>
      </c>
      <c r="C4529">
        <v>1889</v>
      </c>
      <c r="D4529">
        <v>867</v>
      </c>
      <c r="E4529">
        <v>8381</v>
      </c>
      <c r="F4529">
        <v>15063</v>
      </c>
    </row>
    <row r="4530" spans="1:6">
      <c r="A4530" s="105">
        <v>33053026170000</v>
      </c>
      <c r="B4530">
        <v>2012</v>
      </c>
      <c r="C4530">
        <v>5500</v>
      </c>
      <c r="D4530">
        <v>3820</v>
      </c>
      <c r="E4530">
        <v>19323</v>
      </c>
      <c r="F4530">
        <v>15160</v>
      </c>
    </row>
    <row r="4531" spans="1:6">
      <c r="A4531" s="105">
        <v>33053026180000</v>
      </c>
      <c r="B4531">
        <v>2012</v>
      </c>
      <c r="C4531">
        <v>3447</v>
      </c>
      <c r="D4531">
        <v>4970</v>
      </c>
      <c r="E4531">
        <v>50856</v>
      </c>
      <c r="F4531">
        <v>15006</v>
      </c>
    </row>
    <row r="4532" spans="1:6">
      <c r="A4532" s="105">
        <v>33053026190000</v>
      </c>
      <c r="B4532">
        <v>2012</v>
      </c>
      <c r="C4532">
        <v>6035</v>
      </c>
      <c r="D4532">
        <v>6721</v>
      </c>
      <c r="E4532">
        <v>24479</v>
      </c>
      <c r="F4532">
        <v>9650</v>
      </c>
    </row>
    <row r="4533" spans="1:6">
      <c r="A4533" s="105">
        <v>33053026200000</v>
      </c>
      <c r="B4533">
        <v>2012</v>
      </c>
      <c r="C4533">
        <v>4354</v>
      </c>
      <c r="D4533">
        <v>8989</v>
      </c>
      <c r="E4533">
        <v>6524</v>
      </c>
      <c r="F4533">
        <v>15969</v>
      </c>
    </row>
    <row r="4534" spans="1:6">
      <c r="A4534" s="105">
        <v>33053026210000</v>
      </c>
      <c r="B4534">
        <v>2012</v>
      </c>
      <c r="C4534">
        <v>2280</v>
      </c>
      <c r="D4534">
        <v>4734</v>
      </c>
      <c r="E4534">
        <v>18901</v>
      </c>
      <c r="F4534">
        <v>14596</v>
      </c>
    </row>
    <row r="4535" spans="1:6">
      <c r="A4535" s="105">
        <v>33053026230000</v>
      </c>
      <c r="B4535">
        <v>2012</v>
      </c>
      <c r="C4535">
        <v>17392</v>
      </c>
      <c r="D4535">
        <v>15161</v>
      </c>
      <c r="E4535">
        <v>73792</v>
      </c>
      <c r="F4535">
        <v>15439</v>
      </c>
    </row>
    <row r="4536" spans="1:6">
      <c r="A4536" s="105">
        <v>33053026250000</v>
      </c>
      <c r="B4536">
        <v>2012</v>
      </c>
      <c r="C4536">
        <v>7132</v>
      </c>
      <c r="D4536">
        <v>8460</v>
      </c>
      <c r="E4536">
        <v>22967</v>
      </c>
      <c r="F4536">
        <v>14757</v>
      </c>
    </row>
    <row r="4537" spans="1:6">
      <c r="A4537" s="105">
        <v>33053026310000</v>
      </c>
      <c r="B4537">
        <v>2012</v>
      </c>
      <c r="C4537">
        <v>1647</v>
      </c>
      <c r="D4537">
        <v>2903</v>
      </c>
      <c r="E4537">
        <v>18852</v>
      </c>
      <c r="F4537">
        <v>15220</v>
      </c>
    </row>
    <row r="4538" spans="1:6">
      <c r="A4538" s="105">
        <v>33053026330000</v>
      </c>
      <c r="B4538">
        <v>2012</v>
      </c>
      <c r="C4538">
        <v>0</v>
      </c>
      <c r="D4538">
        <v>3748</v>
      </c>
      <c r="E4538">
        <v>9157</v>
      </c>
      <c r="F4538">
        <v>15418</v>
      </c>
    </row>
    <row r="4539" spans="1:6">
      <c r="A4539" s="105">
        <v>33053026340000</v>
      </c>
      <c r="B4539">
        <v>2012</v>
      </c>
      <c r="C4539">
        <v>8000</v>
      </c>
      <c r="D4539">
        <v>4894</v>
      </c>
      <c r="E4539">
        <v>14730</v>
      </c>
      <c r="F4539">
        <v>13675</v>
      </c>
    </row>
    <row r="4540" spans="1:6">
      <c r="A4540" s="105">
        <v>33053026350000</v>
      </c>
      <c r="B4540">
        <v>2012</v>
      </c>
      <c r="C4540">
        <v>5537</v>
      </c>
      <c r="D4540">
        <v>2556</v>
      </c>
      <c r="E4540">
        <v>36542</v>
      </c>
      <c r="F4540">
        <v>15300</v>
      </c>
    </row>
    <row r="4541" spans="1:6">
      <c r="A4541" s="105">
        <v>33053026360000</v>
      </c>
      <c r="B4541">
        <v>2012</v>
      </c>
      <c r="C4541">
        <v>6032</v>
      </c>
      <c r="D4541">
        <v>3565</v>
      </c>
      <c r="E4541">
        <v>30265</v>
      </c>
      <c r="F4541">
        <v>15101</v>
      </c>
    </row>
    <row r="4542" spans="1:6">
      <c r="A4542" s="105">
        <v>33053026370000</v>
      </c>
      <c r="B4542">
        <v>2012</v>
      </c>
      <c r="C4542">
        <v>7412</v>
      </c>
      <c r="D4542">
        <v>8788</v>
      </c>
      <c r="E4542">
        <v>23230</v>
      </c>
      <c r="F4542">
        <v>15191</v>
      </c>
    </row>
    <row r="4543" spans="1:6">
      <c r="A4543" s="105">
        <v>33053026390000</v>
      </c>
      <c r="B4543">
        <v>2012</v>
      </c>
      <c r="C4543">
        <v>16626</v>
      </c>
      <c r="D4543">
        <v>5824</v>
      </c>
      <c r="E4543">
        <v>27200</v>
      </c>
      <c r="F4543">
        <v>15050</v>
      </c>
    </row>
    <row r="4544" spans="1:6">
      <c r="A4544" s="105">
        <v>33053026410000</v>
      </c>
      <c r="B4544">
        <v>2012</v>
      </c>
      <c r="C4544">
        <v>0</v>
      </c>
      <c r="D4544">
        <v>0</v>
      </c>
      <c r="E4544">
        <v>0</v>
      </c>
      <c r="F4544">
        <v>9900</v>
      </c>
    </row>
    <row r="4545" spans="1:6">
      <c r="A4545" s="105">
        <v>33053026440000</v>
      </c>
      <c r="B4545">
        <v>2012</v>
      </c>
      <c r="C4545">
        <v>3637</v>
      </c>
      <c r="D4545">
        <v>2386</v>
      </c>
      <c r="E4545">
        <v>13007</v>
      </c>
      <c r="F4545">
        <v>11500</v>
      </c>
    </row>
    <row r="4546" spans="1:6">
      <c r="A4546" s="105">
        <v>33053026460000</v>
      </c>
      <c r="B4546">
        <v>2012</v>
      </c>
      <c r="C4546">
        <v>1287</v>
      </c>
      <c r="D4546">
        <v>5630</v>
      </c>
      <c r="E4546">
        <v>5474</v>
      </c>
      <c r="F4546">
        <v>14604</v>
      </c>
    </row>
    <row r="4547" spans="1:6">
      <c r="A4547" s="105">
        <v>33053026490000</v>
      </c>
      <c r="B4547">
        <v>2012</v>
      </c>
      <c r="C4547">
        <v>6911</v>
      </c>
      <c r="D4547">
        <v>5198</v>
      </c>
      <c r="E4547">
        <v>27573</v>
      </c>
      <c r="F4547">
        <v>15915</v>
      </c>
    </row>
    <row r="4548" spans="1:6">
      <c r="A4548" s="105">
        <v>33053026500000</v>
      </c>
      <c r="B4548">
        <v>2012</v>
      </c>
      <c r="C4548">
        <v>3429</v>
      </c>
      <c r="D4548">
        <v>4550</v>
      </c>
      <c r="E4548">
        <v>23999</v>
      </c>
      <c r="F4548">
        <v>14856</v>
      </c>
    </row>
    <row r="4549" spans="1:6">
      <c r="A4549" s="105">
        <v>33053026520000</v>
      </c>
      <c r="B4549">
        <v>2012</v>
      </c>
      <c r="C4549">
        <v>3442</v>
      </c>
      <c r="D4549">
        <v>3219</v>
      </c>
      <c r="E4549">
        <v>23438</v>
      </c>
      <c r="F4549">
        <v>14855</v>
      </c>
    </row>
    <row r="4550" spans="1:6">
      <c r="A4550" s="105">
        <v>33053026530000</v>
      </c>
      <c r="B4550">
        <v>2012</v>
      </c>
      <c r="C4550">
        <v>336</v>
      </c>
      <c r="D4550">
        <v>209</v>
      </c>
      <c r="E4550">
        <v>1019</v>
      </c>
      <c r="F4550">
        <v>16781</v>
      </c>
    </row>
    <row r="4551" spans="1:6">
      <c r="A4551" s="105">
        <v>33053026540000</v>
      </c>
      <c r="B4551">
        <v>2012</v>
      </c>
      <c r="C4551">
        <v>10943</v>
      </c>
      <c r="D4551">
        <v>6434</v>
      </c>
      <c r="E4551">
        <v>17558</v>
      </c>
      <c r="F4551">
        <v>14860</v>
      </c>
    </row>
    <row r="4552" spans="1:6">
      <c r="A4552" s="105">
        <v>33053026550000</v>
      </c>
      <c r="B4552">
        <v>2012</v>
      </c>
      <c r="C4552">
        <v>1385</v>
      </c>
      <c r="D4552">
        <v>2705</v>
      </c>
      <c r="E4552">
        <v>72071</v>
      </c>
      <c r="F4552">
        <v>15320</v>
      </c>
    </row>
    <row r="4553" spans="1:6">
      <c r="A4553" s="105">
        <v>33053026580000</v>
      </c>
      <c r="B4553">
        <v>2012</v>
      </c>
      <c r="C4553">
        <v>9002</v>
      </c>
      <c r="D4553">
        <v>12116</v>
      </c>
      <c r="E4553">
        <v>53596</v>
      </c>
      <c r="F4553">
        <v>15108</v>
      </c>
    </row>
    <row r="4554" spans="1:6">
      <c r="A4554" s="105">
        <v>33053026590000</v>
      </c>
      <c r="B4554">
        <v>2012</v>
      </c>
      <c r="C4554">
        <v>9590</v>
      </c>
      <c r="D4554">
        <v>4838</v>
      </c>
      <c r="E4554">
        <v>23665</v>
      </c>
      <c r="F4554">
        <v>16200</v>
      </c>
    </row>
    <row r="4555" spans="1:6">
      <c r="A4555" s="105">
        <v>33053026600000</v>
      </c>
      <c r="B4555">
        <v>2012</v>
      </c>
      <c r="C4555">
        <v>0</v>
      </c>
      <c r="D4555">
        <v>0</v>
      </c>
      <c r="E4555">
        <v>0</v>
      </c>
      <c r="F4555">
        <v>13995</v>
      </c>
    </row>
    <row r="4556" spans="1:6">
      <c r="A4556" s="105">
        <v>33053026610000</v>
      </c>
      <c r="B4556">
        <v>2012</v>
      </c>
      <c r="C4556">
        <v>3926</v>
      </c>
      <c r="D4556">
        <v>5573</v>
      </c>
      <c r="E4556">
        <v>4300</v>
      </c>
      <c r="F4556">
        <v>15834</v>
      </c>
    </row>
    <row r="4557" spans="1:6">
      <c r="A4557" s="105">
        <v>33053026630000</v>
      </c>
      <c r="B4557">
        <v>2012</v>
      </c>
      <c r="C4557">
        <v>350</v>
      </c>
      <c r="D4557">
        <v>4384</v>
      </c>
      <c r="E4557">
        <v>29764</v>
      </c>
      <c r="F4557">
        <v>14677</v>
      </c>
    </row>
    <row r="4558" spans="1:6">
      <c r="A4558" s="105">
        <v>33053026650000</v>
      </c>
      <c r="B4558">
        <v>2012</v>
      </c>
      <c r="C4558">
        <v>0</v>
      </c>
      <c r="D4558">
        <v>5266</v>
      </c>
      <c r="E4558">
        <v>10084</v>
      </c>
      <c r="F4558">
        <v>14704</v>
      </c>
    </row>
    <row r="4559" spans="1:6">
      <c r="A4559" s="105">
        <v>33053026660000</v>
      </c>
      <c r="B4559">
        <v>2012</v>
      </c>
      <c r="C4559">
        <v>5359</v>
      </c>
      <c r="D4559">
        <v>2459</v>
      </c>
      <c r="E4559">
        <v>24242</v>
      </c>
      <c r="F4559">
        <v>14700</v>
      </c>
    </row>
    <row r="4560" spans="1:6">
      <c r="A4560" s="105">
        <v>33053026670000</v>
      </c>
      <c r="B4560">
        <v>2012</v>
      </c>
      <c r="C4560">
        <v>10782</v>
      </c>
      <c r="D4560">
        <v>4950</v>
      </c>
      <c r="E4560">
        <v>1445</v>
      </c>
      <c r="F4560">
        <v>17528</v>
      </c>
    </row>
    <row r="4561" spans="1:6">
      <c r="A4561" s="105">
        <v>33053026680000</v>
      </c>
      <c r="B4561">
        <v>2012</v>
      </c>
      <c r="C4561">
        <v>12888</v>
      </c>
      <c r="D4561">
        <v>5231</v>
      </c>
      <c r="E4561">
        <v>22413</v>
      </c>
      <c r="F4561">
        <v>15149</v>
      </c>
    </row>
    <row r="4562" spans="1:6">
      <c r="A4562" s="105">
        <v>33053026690000</v>
      </c>
      <c r="B4562">
        <v>2012</v>
      </c>
      <c r="C4562">
        <v>0</v>
      </c>
      <c r="D4562">
        <v>0</v>
      </c>
      <c r="E4562">
        <v>0</v>
      </c>
      <c r="F4562">
        <v>15220</v>
      </c>
    </row>
    <row r="4563" spans="1:6">
      <c r="A4563" s="105">
        <v>33053026710000</v>
      </c>
      <c r="B4563">
        <v>2012</v>
      </c>
      <c r="C4563">
        <v>1435</v>
      </c>
      <c r="D4563">
        <v>2329</v>
      </c>
      <c r="E4563">
        <v>978</v>
      </c>
      <c r="F4563">
        <v>15925</v>
      </c>
    </row>
    <row r="4564" spans="1:6">
      <c r="A4564" s="105">
        <v>33053026720000</v>
      </c>
      <c r="B4564">
        <v>2012</v>
      </c>
      <c r="C4564">
        <v>6631</v>
      </c>
      <c r="D4564">
        <v>2678</v>
      </c>
      <c r="E4564">
        <v>4231</v>
      </c>
      <c r="F4564">
        <v>16629</v>
      </c>
    </row>
    <row r="4565" spans="1:6">
      <c r="A4565" s="105">
        <v>33053026740000</v>
      </c>
      <c r="B4565">
        <v>2012</v>
      </c>
      <c r="C4565">
        <v>6391</v>
      </c>
      <c r="D4565">
        <v>2702</v>
      </c>
      <c r="E4565">
        <v>10185</v>
      </c>
      <c r="F4565">
        <v>15332</v>
      </c>
    </row>
    <row r="4566" spans="1:6">
      <c r="A4566" s="105">
        <v>33053026760000</v>
      </c>
      <c r="B4566">
        <v>2012</v>
      </c>
      <c r="C4566">
        <v>0</v>
      </c>
      <c r="D4566">
        <v>3961</v>
      </c>
      <c r="E4566">
        <v>31933</v>
      </c>
      <c r="F4566">
        <v>14336</v>
      </c>
    </row>
    <row r="4567" spans="1:6">
      <c r="A4567" s="105">
        <v>33053026790000</v>
      </c>
      <c r="B4567">
        <v>2012</v>
      </c>
      <c r="C4567">
        <v>35919</v>
      </c>
      <c r="D4567">
        <v>30172</v>
      </c>
      <c r="E4567">
        <v>6771</v>
      </c>
      <c r="F4567">
        <v>15828</v>
      </c>
    </row>
    <row r="4568" spans="1:6">
      <c r="A4568" s="105">
        <v>33053026820000</v>
      </c>
      <c r="B4568">
        <v>2012</v>
      </c>
      <c r="C4568">
        <v>195347</v>
      </c>
      <c r="D4568">
        <v>101416</v>
      </c>
      <c r="E4568">
        <v>12543</v>
      </c>
      <c r="F4568">
        <v>13689</v>
      </c>
    </row>
    <row r="4569" spans="1:6">
      <c r="A4569" s="105">
        <v>33053026840000</v>
      </c>
      <c r="B4569">
        <v>2012</v>
      </c>
      <c r="C4569">
        <v>0</v>
      </c>
      <c r="D4569">
        <v>0</v>
      </c>
      <c r="E4569">
        <v>0</v>
      </c>
      <c r="F4569">
        <v>14350</v>
      </c>
    </row>
    <row r="4570" spans="1:6">
      <c r="A4570" s="105">
        <v>33053026860000</v>
      </c>
      <c r="B4570">
        <v>2012</v>
      </c>
      <c r="C4570">
        <v>5873</v>
      </c>
      <c r="D4570">
        <v>5788</v>
      </c>
      <c r="E4570">
        <v>71231</v>
      </c>
      <c r="F4570">
        <v>14107</v>
      </c>
    </row>
    <row r="4571" spans="1:6">
      <c r="A4571" s="105">
        <v>33053026870000</v>
      </c>
      <c r="B4571">
        <v>2012</v>
      </c>
      <c r="C4571">
        <v>2520</v>
      </c>
      <c r="D4571">
        <v>5465</v>
      </c>
      <c r="E4571">
        <v>6638</v>
      </c>
      <c r="F4571">
        <v>17663</v>
      </c>
    </row>
    <row r="4572" spans="1:6">
      <c r="A4572" s="105">
        <v>33053026880000</v>
      </c>
      <c r="B4572">
        <v>2012</v>
      </c>
      <c r="C4572">
        <v>2573</v>
      </c>
      <c r="D4572">
        <v>2715</v>
      </c>
      <c r="E4572">
        <v>18478</v>
      </c>
      <c r="F4572">
        <v>14995</v>
      </c>
    </row>
    <row r="4573" spans="1:6">
      <c r="A4573" s="105">
        <v>33053026920000</v>
      </c>
      <c r="B4573">
        <v>2012</v>
      </c>
      <c r="C4573">
        <v>8507</v>
      </c>
      <c r="D4573">
        <v>5524</v>
      </c>
      <c r="E4573">
        <v>23302</v>
      </c>
      <c r="F4573">
        <v>14859</v>
      </c>
    </row>
    <row r="4574" spans="1:6">
      <c r="A4574" s="105">
        <v>33053026960000</v>
      </c>
      <c r="B4574">
        <v>2012</v>
      </c>
      <c r="C4574">
        <v>2538</v>
      </c>
      <c r="D4574">
        <v>6964</v>
      </c>
      <c r="E4574">
        <v>15233</v>
      </c>
      <c r="F4574">
        <v>17099</v>
      </c>
    </row>
    <row r="4575" spans="1:6">
      <c r="A4575" s="105">
        <v>33053026980000</v>
      </c>
      <c r="B4575">
        <v>2012</v>
      </c>
      <c r="C4575">
        <v>4030</v>
      </c>
      <c r="D4575">
        <v>4983</v>
      </c>
      <c r="E4575">
        <v>47122</v>
      </c>
      <c r="F4575">
        <v>13395</v>
      </c>
    </row>
    <row r="4576" spans="1:6">
      <c r="A4576" s="105">
        <v>33053026990000</v>
      </c>
      <c r="B4576">
        <v>2012</v>
      </c>
      <c r="C4576">
        <v>3286</v>
      </c>
      <c r="D4576">
        <v>2793</v>
      </c>
      <c r="E4576">
        <v>10202</v>
      </c>
      <c r="F4576">
        <v>14255</v>
      </c>
    </row>
    <row r="4577" spans="1:6">
      <c r="A4577" s="105">
        <v>33053027010000</v>
      </c>
      <c r="B4577">
        <v>2012</v>
      </c>
      <c r="C4577">
        <v>88</v>
      </c>
      <c r="D4577">
        <v>1483</v>
      </c>
      <c r="E4577">
        <v>3452</v>
      </c>
      <c r="F4577">
        <v>13818</v>
      </c>
    </row>
    <row r="4578" spans="1:6">
      <c r="A4578" s="105">
        <v>33053027060000</v>
      </c>
      <c r="B4578">
        <v>2012</v>
      </c>
      <c r="C4578">
        <v>4304</v>
      </c>
      <c r="D4578">
        <v>2733</v>
      </c>
      <c r="E4578">
        <v>2549</v>
      </c>
      <c r="F4578">
        <v>19531</v>
      </c>
    </row>
    <row r="4579" spans="1:6">
      <c r="A4579" s="105">
        <v>33053027070000</v>
      </c>
      <c r="B4579">
        <v>2012</v>
      </c>
      <c r="C4579">
        <v>6804</v>
      </c>
      <c r="D4579">
        <v>7505</v>
      </c>
      <c r="E4579">
        <v>9493</v>
      </c>
      <c r="F4579">
        <v>15390</v>
      </c>
    </row>
    <row r="4580" spans="1:6">
      <c r="A4580" s="105">
        <v>33053027090000</v>
      </c>
      <c r="B4580">
        <v>2012</v>
      </c>
      <c r="C4580">
        <v>11265</v>
      </c>
      <c r="D4580">
        <v>10740</v>
      </c>
      <c r="E4580">
        <v>1609</v>
      </c>
      <c r="F4580">
        <v>15500</v>
      </c>
    </row>
    <row r="4581" spans="1:6">
      <c r="A4581" s="105">
        <v>33053027100000</v>
      </c>
      <c r="B4581">
        <v>2012</v>
      </c>
      <c r="C4581">
        <v>9802</v>
      </c>
      <c r="D4581">
        <v>16197</v>
      </c>
      <c r="E4581">
        <v>8195</v>
      </c>
      <c r="F4581">
        <v>17909</v>
      </c>
    </row>
    <row r="4582" spans="1:6">
      <c r="A4582" s="105">
        <v>33053027110000</v>
      </c>
      <c r="B4582">
        <v>2012</v>
      </c>
      <c r="C4582">
        <v>1605</v>
      </c>
      <c r="D4582">
        <v>2673</v>
      </c>
      <c r="E4582">
        <v>1762</v>
      </c>
      <c r="F4582">
        <v>15038</v>
      </c>
    </row>
    <row r="4583" spans="1:6">
      <c r="A4583" s="105">
        <v>33053027120000</v>
      </c>
      <c r="B4583">
        <v>2012</v>
      </c>
      <c r="C4583">
        <v>5618</v>
      </c>
      <c r="D4583">
        <v>9918</v>
      </c>
      <c r="E4583">
        <v>18614</v>
      </c>
      <c r="F4583">
        <v>14640</v>
      </c>
    </row>
    <row r="4584" spans="1:6">
      <c r="A4584" s="105">
        <v>33053027130000</v>
      </c>
      <c r="B4584">
        <v>2012</v>
      </c>
      <c r="C4584">
        <v>411</v>
      </c>
      <c r="D4584">
        <v>2</v>
      </c>
      <c r="E4584">
        <v>0</v>
      </c>
      <c r="F4584">
        <v>14200</v>
      </c>
    </row>
    <row r="4585" spans="1:6">
      <c r="A4585" s="105">
        <v>33053027150000</v>
      </c>
      <c r="B4585">
        <v>2012</v>
      </c>
      <c r="C4585">
        <v>10964</v>
      </c>
      <c r="D4585">
        <v>6844</v>
      </c>
      <c r="E4585">
        <v>4466</v>
      </c>
      <c r="F4585">
        <v>16064</v>
      </c>
    </row>
    <row r="4586" spans="1:6">
      <c r="A4586" s="105">
        <v>33053027170000</v>
      </c>
      <c r="B4586">
        <v>2012</v>
      </c>
      <c r="C4586">
        <v>2203</v>
      </c>
      <c r="D4586">
        <v>794</v>
      </c>
      <c r="E4586">
        <v>4816</v>
      </c>
      <c r="F4586">
        <v>14688</v>
      </c>
    </row>
    <row r="4587" spans="1:6">
      <c r="A4587" s="105">
        <v>33053027190000</v>
      </c>
      <c r="B4587">
        <v>2012</v>
      </c>
      <c r="C4587">
        <v>1446</v>
      </c>
      <c r="D4587">
        <v>1462</v>
      </c>
      <c r="E4587">
        <v>5331</v>
      </c>
      <c r="F4587">
        <v>15852</v>
      </c>
    </row>
    <row r="4588" spans="1:6">
      <c r="A4588" s="105">
        <v>33053027200000</v>
      </c>
      <c r="B4588">
        <v>2012</v>
      </c>
      <c r="C4588">
        <v>8336</v>
      </c>
      <c r="D4588">
        <v>9206</v>
      </c>
      <c r="E4588">
        <v>2685</v>
      </c>
      <c r="F4588">
        <v>13850</v>
      </c>
    </row>
    <row r="4589" spans="1:6">
      <c r="A4589" s="105">
        <v>33053027210000</v>
      </c>
      <c r="B4589">
        <v>2012</v>
      </c>
      <c r="C4589">
        <v>6906</v>
      </c>
      <c r="D4589">
        <v>7513</v>
      </c>
      <c r="E4589">
        <v>18205</v>
      </c>
      <c r="F4589">
        <v>14694</v>
      </c>
    </row>
    <row r="4590" spans="1:6">
      <c r="A4590" s="105">
        <v>33053027220000</v>
      </c>
      <c r="B4590">
        <v>2012</v>
      </c>
      <c r="C4590">
        <v>117</v>
      </c>
      <c r="D4590">
        <v>8674</v>
      </c>
      <c r="E4590">
        <v>36937</v>
      </c>
      <c r="F4590">
        <v>14494</v>
      </c>
    </row>
    <row r="4591" spans="1:6">
      <c r="A4591" s="105">
        <v>33053027330000</v>
      </c>
      <c r="B4591">
        <v>2012</v>
      </c>
      <c r="C4591">
        <v>7127</v>
      </c>
      <c r="D4591">
        <v>6292</v>
      </c>
      <c r="E4591">
        <v>25547</v>
      </c>
      <c r="F4591">
        <v>14851</v>
      </c>
    </row>
    <row r="4592" spans="1:6">
      <c r="A4592" s="105">
        <v>33053027360000</v>
      </c>
      <c r="B4592">
        <v>2012</v>
      </c>
      <c r="C4592">
        <v>20739</v>
      </c>
      <c r="D4592">
        <v>35293</v>
      </c>
      <c r="E4592">
        <v>145196</v>
      </c>
      <c r="F4592">
        <v>13693</v>
      </c>
    </row>
    <row r="4593" spans="1:6">
      <c r="A4593" s="105">
        <v>33053027380000</v>
      </c>
      <c r="B4593">
        <v>2012</v>
      </c>
      <c r="C4593">
        <v>1990</v>
      </c>
      <c r="D4593">
        <v>2959</v>
      </c>
      <c r="E4593">
        <v>11153</v>
      </c>
      <c r="F4593">
        <v>14466</v>
      </c>
    </row>
    <row r="4594" spans="1:6">
      <c r="A4594" s="105">
        <v>33053027390000</v>
      </c>
      <c r="B4594">
        <v>2012</v>
      </c>
      <c r="C4594">
        <v>3452</v>
      </c>
      <c r="D4594">
        <v>3825</v>
      </c>
      <c r="E4594">
        <v>13348</v>
      </c>
      <c r="F4594">
        <v>15415</v>
      </c>
    </row>
    <row r="4595" spans="1:6">
      <c r="A4595" s="105">
        <v>33053027410000</v>
      </c>
      <c r="B4595">
        <v>2012</v>
      </c>
      <c r="C4595">
        <v>1581</v>
      </c>
      <c r="D4595">
        <v>2519</v>
      </c>
      <c r="E4595">
        <v>5465</v>
      </c>
      <c r="F4595">
        <v>12855</v>
      </c>
    </row>
    <row r="4596" spans="1:6">
      <c r="A4596" s="105">
        <v>33053027470000</v>
      </c>
      <c r="B4596">
        <v>2012</v>
      </c>
      <c r="C4596">
        <v>3457</v>
      </c>
      <c r="D4596">
        <v>3218</v>
      </c>
      <c r="E4596">
        <v>712</v>
      </c>
      <c r="F4596">
        <v>20362</v>
      </c>
    </row>
    <row r="4597" spans="1:6">
      <c r="A4597" s="105">
        <v>33053027480000</v>
      </c>
      <c r="B4597">
        <v>2012</v>
      </c>
      <c r="C4597">
        <v>28952</v>
      </c>
      <c r="D4597">
        <v>22685</v>
      </c>
      <c r="E4597">
        <v>7990</v>
      </c>
      <c r="F4597">
        <v>18470</v>
      </c>
    </row>
    <row r="4598" spans="1:6">
      <c r="A4598" s="105">
        <v>33053027490000</v>
      </c>
      <c r="B4598">
        <v>2012</v>
      </c>
      <c r="C4598">
        <v>13255</v>
      </c>
      <c r="D4598">
        <v>12321</v>
      </c>
      <c r="E4598">
        <v>9383</v>
      </c>
      <c r="F4598">
        <v>19027</v>
      </c>
    </row>
    <row r="4599" spans="1:6">
      <c r="A4599" s="105">
        <v>33053027500000</v>
      </c>
      <c r="B4599">
        <v>2012</v>
      </c>
      <c r="C4599">
        <v>5982</v>
      </c>
      <c r="D4599">
        <v>2409</v>
      </c>
      <c r="E4599">
        <v>3463</v>
      </c>
      <c r="F4599">
        <v>13720</v>
      </c>
    </row>
    <row r="4600" spans="1:6">
      <c r="A4600" s="105">
        <v>33053027540000</v>
      </c>
      <c r="B4600">
        <v>2012</v>
      </c>
      <c r="C4600">
        <v>38902</v>
      </c>
      <c r="D4600">
        <v>16193</v>
      </c>
      <c r="E4600">
        <v>2033</v>
      </c>
      <c r="F4600">
        <v>14106</v>
      </c>
    </row>
    <row r="4601" spans="1:6">
      <c r="A4601" s="105">
        <v>33053027550000</v>
      </c>
      <c r="B4601">
        <v>2012</v>
      </c>
      <c r="C4601">
        <v>29601</v>
      </c>
      <c r="D4601">
        <v>21563</v>
      </c>
      <c r="E4601">
        <v>1861</v>
      </c>
      <c r="F4601">
        <v>17615</v>
      </c>
    </row>
    <row r="4602" spans="1:6">
      <c r="A4602" s="105">
        <v>33053027570000</v>
      </c>
      <c r="B4602">
        <v>2012</v>
      </c>
      <c r="C4602">
        <v>0</v>
      </c>
      <c r="D4602">
        <v>0</v>
      </c>
      <c r="E4602">
        <v>0</v>
      </c>
      <c r="F4602">
        <v>15180</v>
      </c>
    </row>
    <row r="4603" spans="1:6">
      <c r="A4603" s="105">
        <v>33053027630000</v>
      </c>
      <c r="B4603">
        <v>2012</v>
      </c>
      <c r="C4603">
        <v>3586</v>
      </c>
      <c r="D4603">
        <v>4497</v>
      </c>
      <c r="E4603">
        <v>12325</v>
      </c>
      <c r="F4603">
        <v>15220</v>
      </c>
    </row>
    <row r="4604" spans="1:6">
      <c r="A4604" s="105">
        <v>33053027640000</v>
      </c>
      <c r="B4604">
        <v>2012</v>
      </c>
      <c r="C4604">
        <v>8360</v>
      </c>
      <c r="D4604">
        <v>19673</v>
      </c>
      <c r="E4604">
        <v>84</v>
      </c>
      <c r="F4604">
        <v>13952</v>
      </c>
    </row>
    <row r="4605" spans="1:6">
      <c r="A4605" s="105">
        <v>33053027650000</v>
      </c>
      <c r="B4605">
        <v>2012</v>
      </c>
      <c r="C4605">
        <v>8827</v>
      </c>
      <c r="D4605">
        <v>17647</v>
      </c>
      <c r="E4605">
        <v>38661</v>
      </c>
      <c r="F4605">
        <v>14700</v>
      </c>
    </row>
    <row r="4606" spans="1:6">
      <c r="A4606" s="105">
        <v>33053027660000</v>
      </c>
      <c r="B4606">
        <v>2012</v>
      </c>
      <c r="C4606">
        <v>13848</v>
      </c>
      <c r="D4606">
        <v>17953</v>
      </c>
      <c r="E4606">
        <v>8889</v>
      </c>
      <c r="F4606">
        <v>12115</v>
      </c>
    </row>
    <row r="4607" spans="1:6">
      <c r="A4607" s="105">
        <v>33053027670000</v>
      </c>
      <c r="B4607">
        <v>2012</v>
      </c>
      <c r="C4607">
        <v>2986</v>
      </c>
      <c r="D4607">
        <v>3504</v>
      </c>
      <c r="E4607">
        <v>16126</v>
      </c>
      <c r="F4607">
        <v>14641</v>
      </c>
    </row>
    <row r="4608" spans="1:6">
      <c r="A4608" s="105">
        <v>33053027680000</v>
      </c>
      <c r="B4608">
        <v>2012</v>
      </c>
      <c r="C4608">
        <v>47957</v>
      </c>
      <c r="D4608">
        <v>36520</v>
      </c>
      <c r="E4608">
        <v>729</v>
      </c>
      <c r="F4608">
        <v>15800</v>
      </c>
    </row>
    <row r="4609" spans="1:6">
      <c r="A4609" s="105">
        <v>33053027690000</v>
      </c>
      <c r="B4609">
        <v>2012</v>
      </c>
      <c r="C4609">
        <v>22530</v>
      </c>
      <c r="D4609">
        <v>15048</v>
      </c>
      <c r="E4609">
        <v>831</v>
      </c>
      <c r="F4609">
        <v>20166</v>
      </c>
    </row>
    <row r="4610" spans="1:6">
      <c r="A4610" s="105">
        <v>33053027700000</v>
      </c>
      <c r="B4610">
        <v>2012</v>
      </c>
      <c r="C4610">
        <v>2928</v>
      </c>
      <c r="D4610">
        <v>3257</v>
      </c>
      <c r="E4610">
        <v>14335</v>
      </c>
      <c r="F4610">
        <v>15587</v>
      </c>
    </row>
    <row r="4611" spans="1:6">
      <c r="A4611" s="105">
        <v>33053027710000</v>
      </c>
      <c r="B4611">
        <v>2012</v>
      </c>
      <c r="C4611">
        <v>34048</v>
      </c>
      <c r="D4611">
        <v>14610</v>
      </c>
      <c r="E4611">
        <v>10157</v>
      </c>
      <c r="F4611">
        <v>13502</v>
      </c>
    </row>
    <row r="4612" spans="1:6">
      <c r="A4612" s="105">
        <v>33053027720000</v>
      </c>
      <c r="B4612">
        <v>2012</v>
      </c>
      <c r="C4612">
        <v>34249</v>
      </c>
      <c r="D4612">
        <v>20182</v>
      </c>
      <c r="E4612">
        <v>2198</v>
      </c>
      <c r="F4612">
        <v>14570</v>
      </c>
    </row>
    <row r="4613" spans="1:6">
      <c r="A4613" s="105">
        <v>33053027730000</v>
      </c>
      <c r="B4613">
        <v>2012</v>
      </c>
      <c r="C4613">
        <v>3022</v>
      </c>
      <c r="D4613">
        <v>9392</v>
      </c>
      <c r="E4613">
        <v>22346</v>
      </c>
      <c r="F4613">
        <v>13850</v>
      </c>
    </row>
    <row r="4614" spans="1:6">
      <c r="A4614" s="105">
        <v>33053027740000</v>
      </c>
      <c r="B4614">
        <v>2012</v>
      </c>
      <c r="C4614">
        <v>13761</v>
      </c>
      <c r="D4614">
        <v>9244</v>
      </c>
      <c r="E4614">
        <v>1400</v>
      </c>
      <c r="F4614">
        <v>17995</v>
      </c>
    </row>
    <row r="4615" spans="1:6">
      <c r="A4615" s="105">
        <v>33053027750000</v>
      </c>
      <c r="B4615">
        <v>2012</v>
      </c>
      <c r="C4615">
        <v>8658</v>
      </c>
      <c r="D4615">
        <v>25181</v>
      </c>
      <c r="E4615">
        <v>13901</v>
      </c>
      <c r="F4615">
        <v>16490</v>
      </c>
    </row>
    <row r="4616" spans="1:6">
      <c r="A4616" s="105">
        <v>33053027760000</v>
      </c>
      <c r="B4616">
        <v>2012</v>
      </c>
      <c r="C4616">
        <v>28880</v>
      </c>
      <c r="D4616">
        <v>19869</v>
      </c>
      <c r="E4616">
        <v>2174</v>
      </c>
      <c r="F4616">
        <v>19205</v>
      </c>
    </row>
    <row r="4617" spans="1:6">
      <c r="A4617" s="105">
        <v>33053027770000</v>
      </c>
      <c r="B4617">
        <v>2012</v>
      </c>
      <c r="C4617">
        <v>58081</v>
      </c>
      <c r="D4617">
        <v>34890</v>
      </c>
      <c r="E4617">
        <v>3510</v>
      </c>
      <c r="F4617">
        <v>18728</v>
      </c>
    </row>
    <row r="4618" spans="1:6">
      <c r="A4618" s="105">
        <v>33053027780000</v>
      </c>
      <c r="B4618">
        <v>2012</v>
      </c>
      <c r="C4618">
        <v>2439</v>
      </c>
      <c r="D4618">
        <v>10</v>
      </c>
      <c r="E4618">
        <v>0</v>
      </c>
      <c r="F4618">
        <v>14802</v>
      </c>
    </row>
    <row r="4619" spans="1:6">
      <c r="A4619" s="105">
        <v>33053027800000</v>
      </c>
      <c r="B4619">
        <v>2012</v>
      </c>
      <c r="C4619">
        <v>14191</v>
      </c>
      <c r="D4619">
        <v>10299</v>
      </c>
      <c r="E4619">
        <v>848</v>
      </c>
      <c r="F4619">
        <v>17868</v>
      </c>
    </row>
    <row r="4620" spans="1:6">
      <c r="A4620" s="105">
        <v>33053027830000</v>
      </c>
      <c r="B4620">
        <v>2012</v>
      </c>
      <c r="C4620">
        <v>42475</v>
      </c>
      <c r="D4620">
        <v>34678</v>
      </c>
      <c r="E4620">
        <v>1447</v>
      </c>
      <c r="F4620">
        <v>13740</v>
      </c>
    </row>
    <row r="4621" spans="1:6">
      <c r="A4621" s="105">
        <v>33053027850000</v>
      </c>
      <c r="B4621">
        <v>2012</v>
      </c>
      <c r="C4621">
        <v>3556</v>
      </c>
      <c r="D4621">
        <v>7711</v>
      </c>
      <c r="E4621">
        <v>1990</v>
      </c>
      <c r="F4621">
        <v>14351</v>
      </c>
    </row>
    <row r="4622" spans="1:6">
      <c r="A4622" s="105">
        <v>33053027900000</v>
      </c>
      <c r="B4622">
        <v>2012</v>
      </c>
      <c r="C4622">
        <v>3568</v>
      </c>
      <c r="D4622">
        <v>2593</v>
      </c>
      <c r="E4622">
        <v>798</v>
      </c>
      <c r="F4622">
        <v>14848</v>
      </c>
    </row>
    <row r="4623" spans="1:6">
      <c r="A4623" s="105">
        <v>33053027910000</v>
      </c>
      <c r="B4623">
        <v>2012</v>
      </c>
      <c r="C4623">
        <v>4521</v>
      </c>
      <c r="D4623">
        <v>11564</v>
      </c>
      <c r="E4623">
        <v>12222</v>
      </c>
      <c r="F4623">
        <v>13750</v>
      </c>
    </row>
    <row r="4624" spans="1:6">
      <c r="A4624" s="105">
        <v>33053027920000</v>
      </c>
      <c r="B4624">
        <v>2012</v>
      </c>
      <c r="C4624">
        <v>28033</v>
      </c>
      <c r="D4624">
        <v>17847</v>
      </c>
      <c r="E4624">
        <v>1478</v>
      </c>
      <c r="F4624">
        <v>18064</v>
      </c>
    </row>
    <row r="4625" spans="1:6">
      <c r="A4625" s="105">
        <v>33053027930000</v>
      </c>
      <c r="B4625">
        <v>2012</v>
      </c>
      <c r="C4625">
        <v>6799</v>
      </c>
      <c r="D4625">
        <v>4330</v>
      </c>
      <c r="E4625">
        <v>217</v>
      </c>
      <c r="F4625">
        <v>17395</v>
      </c>
    </row>
    <row r="4626" spans="1:6">
      <c r="A4626" s="105">
        <v>33053027940000</v>
      </c>
      <c r="B4626">
        <v>2012</v>
      </c>
      <c r="C4626">
        <v>149</v>
      </c>
      <c r="D4626">
        <v>8</v>
      </c>
      <c r="E4626">
        <v>0</v>
      </c>
      <c r="F4626">
        <v>14147</v>
      </c>
    </row>
    <row r="4627" spans="1:6">
      <c r="A4627" s="105">
        <v>33053027960000</v>
      </c>
      <c r="B4627">
        <v>2012</v>
      </c>
      <c r="C4627">
        <v>28215</v>
      </c>
      <c r="D4627">
        <v>17853</v>
      </c>
      <c r="E4627">
        <v>440</v>
      </c>
      <c r="F4627">
        <v>19301</v>
      </c>
    </row>
    <row r="4628" spans="1:6">
      <c r="A4628" s="105">
        <v>33053027980000</v>
      </c>
      <c r="B4628">
        <v>2012</v>
      </c>
      <c r="C4628">
        <v>3269</v>
      </c>
      <c r="D4628">
        <v>4841</v>
      </c>
      <c r="E4628">
        <v>569</v>
      </c>
      <c r="F4628">
        <v>19073</v>
      </c>
    </row>
    <row r="4629" spans="1:6">
      <c r="A4629" s="105">
        <v>33053027990000</v>
      </c>
      <c r="B4629">
        <v>2012</v>
      </c>
      <c r="C4629">
        <v>3396</v>
      </c>
      <c r="D4629">
        <v>2869</v>
      </c>
      <c r="E4629">
        <v>1024</v>
      </c>
      <c r="F4629">
        <v>17050</v>
      </c>
    </row>
    <row r="4630" spans="1:6">
      <c r="A4630" s="105">
        <v>33053028000000</v>
      </c>
      <c r="B4630">
        <v>2012</v>
      </c>
      <c r="C4630">
        <v>64411</v>
      </c>
      <c r="D4630">
        <v>50720</v>
      </c>
      <c r="E4630">
        <v>1049</v>
      </c>
      <c r="F4630">
        <v>20087</v>
      </c>
    </row>
    <row r="4631" spans="1:6">
      <c r="A4631" s="105">
        <v>33053028020000</v>
      </c>
      <c r="B4631">
        <v>2012</v>
      </c>
      <c r="C4631">
        <v>4775</v>
      </c>
      <c r="D4631">
        <v>3284</v>
      </c>
      <c r="E4631">
        <v>6028</v>
      </c>
      <c r="F4631">
        <v>15225</v>
      </c>
    </row>
    <row r="4632" spans="1:6">
      <c r="A4632" s="105">
        <v>33053028060000</v>
      </c>
      <c r="B4632">
        <v>2012</v>
      </c>
      <c r="C4632">
        <v>37144</v>
      </c>
      <c r="D4632">
        <v>35317</v>
      </c>
      <c r="E4632">
        <v>10101</v>
      </c>
      <c r="F4632">
        <v>15534</v>
      </c>
    </row>
    <row r="4633" spans="1:6">
      <c r="A4633" s="105">
        <v>33053028090000</v>
      </c>
      <c r="B4633">
        <v>2012</v>
      </c>
      <c r="C4633">
        <v>3618</v>
      </c>
      <c r="D4633">
        <v>2459</v>
      </c>
      <c r="E4633">
        <v>380</v>
      </c>
      <c r="F4633">
        <v>15850</v>
      </c>
    </row>
    <row r="4634" spans="1:6">
      <c r="A4634" s="105">
        <v>33053028100000</v>
      </c>
      <c r="B4634">
        <v>2012</v>
      </c>
      <c r="C4634">
        <v>7722</v>
      </c>
      <c r="D4634">
        <v>4096</v>
      </c>
      <c r="E4634">
        <v>993</v>
      </c>
      <c r="F4634">
        <v>16165</v>
      </c>
    </row>
    <row r="4635" spans="1:6">
      <c r="A4635" s="105">
        <v>33053028110000</v>
      </c>
      <c r="B4635">
        <v>2012</v>
      </c>
      <c r="C4635">
        <v>1315</v>
      </c>
      <c r="D4635">
        <v>533</v>
      </c>
      <c r="E4635">
        <v>416</v>
      </c>
      <c r="F4635">
        <v>21001</v>
      </c>
    </row>
    <row r="4636" spans="1:6">
      <c r="A4636" s="105">
        <v>33053028120000</v>
      </c>
      <c r="B4636">
        <v>2012</v>
      </c>
      <c r="C4636">
        <v>37739</v>
      </c>
      <c r="D4636">
        <v>19132</v>
      </c>
      <c r="E4636">
        <v>3044</v>
      </c>
      <c r="F4636">
        <v>20001</v>
      </c>
    </row>
    <row r="4637" spans="1:6">
      <c r="A4637" s="105">
        <v>33053028130000</v>
      </c>
      <c r="B4637">
        <v>2012</v>
      </c>
      <c r="C4637">
        <v>248</v>
      </c>
      <c r="D4637">
        <v>749</v>
      </c>
      <c r="E4637">
        <v>12527</v>
      </c>
      <c r="F4637">
        <v>11009</v>
      </c>
    </row>
    <row r="4638" spans="1:6">
      <c r="A4638" s="105">
        <v>33053028140000</v>
      </c>
      <c r="B4638">
        <v>2012</v>
      </c>
      <c r="C4638">
        <v>11569</v>
      </c>
      <c r="D4638">
        <v>6290</v>
      </c>
      <c r="E4638">
        <v>1099</v>
      </c>
      <c r="F4638">
        <v>16400</v>
      </c>
    </row>
    <row r="4639" spans="1:6">
      <c r="A4639" s="105">
        <v>33053028150000</v>
      </c>
      <c r="B4639">
        <v>2012</v>
      </c>
      <c r="C4639">
        <v>25008</v>
      </c>
      <c r="D4639">
        <v>12699</v>
      </c>
      <c r="E4639">
        <v>1086</v>
      </c>
      <c r="F4639">
        <v>20160</v>
      </c>
    </row>
    <row r="4640" spans="1:6">
      <c r="A4640" s="105">
        <v>33053028170000</v>
      </c>
      <c r="B4640">
        <v>2012</v>
      </c>
      <c r="C4640">
        <v>4311</v>
      </c>
      <c r="D4640">
        <v>2957</v>
      </c>
      <c r="E4640">
        <v>50292</v>
      </c>
      <c r="F4640">
        <v>13215</v>
      </c>
    </row>
    <row r="4641" spans="1:6">
      <c r="A4641" s="105">
        <v>33053028190000</v>
      </c>
      <c r="B4641">
        <v>2012</v>
      </c>
      <c r="C4641">
        <v>18413</v>
      </c>
      <c r="D4641">
        <v>9908</v>
      </c>
      <c r="E4641">
        <v>658</v>
      </c>
      <c r="F4641">
        <v>19984</v>
      </c>
    </row>
    <row r="4642" spans="1:6">
      <c r="A4642" s="105">
        <v>33053028200000</v>
      </c>
      <c r="B4642">
        <v>2012</v>
      </c>
      <c r="C4642">
        <v>19979</v>
      </c>
      <c r="D4642">
        <v>11457</v>
      </c>
      <c r="E4642">
        <v>1576</v>
      </c>
      <c r="F4642">
        <v>20250</v>
      </c>
    </row>
    <row r="4643" spans="1:6">
      <c r="A4643" s="105">
        <v>33053028210000</v>
      </c>
      <c r="B4643">
        <v>2012</v>
      </c>
      <c r="C4643">
        <v>31945</v>
      </c>
      <c r="D4643">
        <v>20621</v>
      </c>
      <c r="E4643">
        <v>3244</v>
      </c>
      <c r="F4643">
        <v>20760</v>
      </c>
    </row>
    <row r="4644" spans="1:6">
      <c r="A4644" s="105">
        <v>33053028250000</v>
      </c>
      <c r="B4644">
        <v>2012</v>
      </c>
      <c r="C4644">
        <v>40144</v>
      </c>
      <c r="D4644">
        <v>18657</v>
      </c>
      <c r="E4644">
        <v>978</v>
      </c>
      <c r="F4644">
        <v>21019</v>
      </c>
    </row>
    <row r="4645" spans="1:6">
      <c r="A4645" s="105">
        <v>33053028260000</v>
      </c>
      <c r="B4645">
        <v>2012</v>
      </c>
      <c r="C4645">
        <v>78209</v>
      </c>
      <c r="D4645">
        <v>17451</v>
      </c>
      <c r="E4645">
        <v>550</v>
      </c>
      <c r="F4645">
        <v>17217</v>
      </c>
    </row>
    <row r="4646" spans="1:6">
      <c r="A4646" s="105">
        <v>33053028270000</v>
      </c>
      <c r="B4646">
        <v>2012</v>
      </c>
      <c r="C4646">
        <v>62187</v>
      </c>
      <c r="D4646">
        <v>34955</v>
      </c>
      <c r="E4646">
        <v>1666</v>
      </c>
      <c r="F4646">
        <v>20054</v>
      </c>
    </row>
    <row r="4647" spans="1:6">
      <c r="A4647" s="105">
        <v>33053028280000</v>
      </c>
      <c r="B4647">
        <v>2012</v>
      </c>
      <c r="C4647">
        <v>9435</v>
      </c>
      <c r="D4647">
        <v>26899</v>
      </c>
      <c r="E4647">
        <v>391</v>
      </c>
      <c r="F4647">
        <v>16225</v>
      </c>
    </row>
    <row r="4648" spans="1:6">
      <c r="A4648" s="105">
        <v>33053028300000</v>
      </c>
      <c r="B4648">
        <v>2012</v>
      </c>
      <c r="C4648">
        <v>19888</v>
      </c>
      <c r="D4648">
        <v>14077</v>
      </c>
      <c r="E4648">
        <v>3103</v>
      </c>
      <c r="F4648">
        <v>20553</v>
      </c>
    </row>
    <row r="4649" spans="1:6">
      <c r="A4649" s="105">
        <v>33053028310000</v>
      </c>
      <c r="B4649">
        <v>2012</v>
      </c>
      <c r="C4649">
        <v>16</v>
      </c>
      <c r="D4649">
        <v>0</v>
      </c>
      <c r="E4649">
        <v>0</v>
      </c>
      <c r="F4649">
        <v>15780</v>
      </c>
    </row>
    <row r="4650" spans="1:6">
      <c r="A4650" s="105">
        <v>33053028320000</v>
      </c>
      <c r="B4650">
        <v>2012</v>
      </c>
      <c r="C4650">
        <v>110602</v>
      </c>
      <c r="D4650">
        <v>50468</v>
      </c>
      <c r="E4650">
        <v>5647</v>
      </c>
      <c r="F4650">
        <v>19940</v>
      </c>
    </row>
    <row r="4651" spans="1:6">
      <c r="A4651" s="105">
        <v>33053028340000</v>
      </c>
      <c r="B4651">
        <v>2012</v>
      </c>
      <c r="C4651">
        <v>16101</v>
      </c>
      <c r="D4651">
        <v>12529</v>
      </c>
      <c r="E4651">
        <v>1651</v>
      </c>
      <c r="F4651">
        <v>20750</v>
      </c>
    </row>
    <row r="4652" spans="1:6">
      <c r="A4652" s="105">
        <v>33053028350000</v>
      </c>
      <c r="B4652">
        <v>2012</v>
      </c>
      <c r="C4652">
        <v>9901</v>
      </c>
      <c r="D4652">
        <v>3799</v>
      </c>
      <c r="E4652">
        <v>1497</v>
      </c>
      <c r="F4652">
        <v>20489</v>
      </c>
    </row>
    <row r="4653" spans="1:6">
      <c r="A4653" s="105">
        <v>33053028390000</v>
      </c>
      <c r="B4653">
        <v>2012</v>
      </c>
      <c r="C4653">
        <v>7147</v>
      </c>
      <c r="D4653">
        <v>11855</v>
      </c>
      <c r="E4653">
        <v>35</v>
      </c>
      <c r="F4653">
        <v>14145</v>
      </c>
    </row>
    <row r="4654" spans="1:6">
      <c r="A4654" s="105">
        <v>33053028400000</v>
      </c>
      <c r="B4654">
        <v>2012</v>
      </c>
      <c r="C4654">
        <v>7212</v>
      </c>
      <c r="D4654">
        <v>6922</v>
      </c>
      <c r="E4654">
        <v>1291</v>
      </c>
      <c r="F4654">
        <v>15727</v>
      </c>
    </row>
    <row r="4655" spans="1:6">
      <c r="A4655" s="105">
        <v>33053028430000</v>
      </c>
      <c r="B4655">
        <v>2012</v>
      </c>
      <c r="C4655">
        <v>11414</v>
      </c>
      <c r="D4655">
        <v>5855</v>
      </c>
      <c r="E4655">
        <v>2038</v>
      </c>
      <c r="F4655">
        <v>16376</v>
      </c>
    </row>
    <row r="4656" spans="1:6">
      <c r="A4656" s="105">
        <v>33053028440000</v>
      </c>
      <c r="B4656">
        <v>2012</v>
      </c>
      <c r="C4656">
        <v>40563</v>
      </c>
      <c r="D4656">
        <v>26059</v>
      </c>
      <c r="E4656">
        <v>6721</v>
      </c>
      <c r="F4656">
        <v>16447</v>
      </c>
    </row>
    <row r="4657" spans="1:6">
      <c r="A4657" s="105">
        <v>33053028450000</v>
      </c>
      <c r="B4657">
        <v>2012</v>
      </c>
      <c r="C4657">
        <v>11312</v>
      </c>
      <c r="D4657">
        <v>5684</v>
      </c>
      <c r="E4657">
        <v>1149</v>
      </c>
      <c r="F4657">
        <v>16152</v>
      </c>
    </row>
    <row r="4658" spans="1:6">
      <c r="A4658" s="105">
        <v>33053028460000</v>
      </c>
      <c r="B4658">
        <v>2012</v>
      </c>
      <c r="C4658">
        <v>17505</v>
      </c>
      <c r="D4658">
        <v>40721</v>
      </c>
      <c r="E4658">
        <v>46229</v>
      </c>
      <c r="F4658">
        <v>20527</v>
      </c>
    </row>
    <row r="4659" spans="1:6">
      <c r="A4659" s="105">
        <v>33053028470000</v>
      </c>
      <c r="B4659">
        <v>2012</v>
      </c>
      <c r="C4659">
        <v>39410</v>
      </c>
      <c r="D4659">
        <v>24974</v>
      </c>
      <c r="E4659">
        <v>5537</v>
      </c>
      <c r="F4659">
        <v>19880</v>
      </c>
    </row>
    <row r="4660" spans="1:6">
      <c r="A4660" s="105">
        <v>33053028480000</v>
      </c>
      <c r="B4660">
        <v>2012</v>
      </c>
      <c r="C4660">
        <v>6173</v>
      </c>
      <c r="D4660">
        <v>6140</v>
      </c>
      <c r="E4660">
        <v>789</v>
      </c>
      <c r="F4660">
        <v>15489</v>
      </c>
    </row>
    <row r="4661" spans="1:6">
      <c r="A4661" s="105">
        <v>33053028490000</v>
      </c>
      <c r="B4661">
        <v>2012</v>
      </c>
      <c r="C4661">
        <v>8717</v>
      </c>
      <c r="D4661">
        <v>11304</v>
      </c>
      <c r="E4661">
        <v>3048</v>
      </c>
      <c r="F4661">
        <v>15610</v>
      </c>
    </row>
    <row r="4662" spans="1:6">
      <c r="A4662" s="105">
        <v>33053028500000</v>
      </c>
      <c r="B4662">
        <v>2012</v>
      </c>
      <c r="C4662">
        <v>123260</v>
      </c>
      <c r="D4662">
        <v>75709</v>
      </c>
      <c r="E4662">
        <v>6662</v>
      </c>
      <c r="F4662">
        <v>15190</v>
      </c>
    </row>
    <row r="4663" spans="1:6">
      <c r="A4663" s="105">
        <v>33053028520000</v>
      </c>
      <c r="B4663">
        <v>2012</v>
      </c>
      <c r="C4663">
        <v>33613</v>
      </c>
      <c r="D4663">
        <v>20324</v>
      </c>
      <c r="E4663">
        <v>3558</v>
      </c>
      <c r="F4663">
        <v>20550</v>
      </c>
    </row>
    <row r="4664" spans="1:6">
      <c r="A4664" s="105">
        <v>33053028530000</v>
      </c>
      <c r="B4664">
        <v>2012</v>
      </c>
      <c r="C4664">
        <v>45062</v>
      </c>
      <c r="D4664">
        <v>26471</v>
      </c>
      <c r="E4664">
        <v>1217</v>
      </c>
      <c r="F4664">
        <v>16164</v>
      </c>
    </row>
    <row r="4665" spans="1:6">
      <c r="A4665" s="105">
        <v>33053028540000</v>
      </c>
      <c r="B4665">
        <v>2012</v>
      </c>
      <c r="C4665">
        <v>3832</v>
      </c>
      <c r="D4665">
        <v>3838</v>
      </c>
      <c r="E4665">
        <v>91</v>
      </c>
      <c r="F4665">
        <v>20865</v>
      </c>
    </row>
    <row r="4666" spans="1:6">
      <c r="A4666" s="105">
        <v>33053028550000</v>
      </c>
      <c r="B4666">
        <v>2012</v>
      </c>
      <c r="C4666">
        <v>112203</v>
      </c>
      <c r="D4666">
        <v>51893</v>
      </c>
      <c r="E4666">
        <v>4502</v>
      </c>
      <c r="F4666">
        <v>20210</v>
      </c>
    </row>
    <row r="4667" spans="1:6">
      <c r="A4667" s="105">
        <v>33053028560000</v>
      </c>
      <c r="B4667">
        <v>2012</v>
      </c>
      <c r="C4667">
        <v>28016</v>
      </c>
      <c r="D4667">
        <v>15826</v>
      </c>
      <c r="E4667">
        <v>3386</v>
      </c>
      <c r="F4667">
        <v>16321</v>
      </c>
    </row>
    <row r="4668" spans="1:6">
      <c r="A4668" s="105">
        <v>33053028570000</v>
      </c>
      <c r="B4668">
        <v>2012</v>
      </c>
      <c r="C4668">
        <v>38220</v>
      </c>
      <c r="D4668">
        <v>21994</v>
      </c>
      <c r="E4668">
        <v>2793</v>
      </c>
      <c r="F4668">
        <v>20035</v>
      </c>
    </row>
    <row r="4669" spans="1:6">
      <c r="A4669" s="105">
        <v>33053028590000</v>
      </c>
      <c r="B4669">
        <v>2012</v>
      </c>
      <c r="C4669">
        <v>49878</v>
      </c>
      <c r="D4669">
        <v>23017</v>
      </c>
      <c r="E4669">
        <v>1166</v>
      </c>
      <c r="F4669">
        <v>19951</v>
      </c>
    </row>
    <row r="4670" spans="1:6">
      <c r="A4670" s="105">
        <v>33053028610000</v>
      </c>
      <c r="B4670">
        <v>2012</v>
      </c>
      <c r="C4670">
        <v>97384</v>
      </c>
      <c r="D4670">
        <v>78688</v>
      </c>
      <c r="E4670">
        <v>2197</v>
      </c>
      <c r="F4670">
        <v>15150</v>
      </c>
    </row>
    <row r="4671" spans="1:6">
      <c r="A4671" s="105">
        <v>33053028620000</v>
      </c>
      <c r="B4671">
        <v>2012</v>
      </c>
      <c r="C4671">
        <v>7825</v>
      </c>
      <c r="D4671">
        <v>4872</v>
      </c>
      <c r="E4671">
        <v>3928</v>
      </c>
      <c r="F4671">
        <v>20382</v>
      </c>
    </row>
    <row r="4672" spans="1:6">
      <c r="A4672" s="105">
        <v>33053028630000</v>
      </c>
      <c r="B4672">
        <v>2012</v>
      </c>
      <c r="C4672">
        <v>40720</v>
      </c>
      <c r="D4672">
        <v>29502</v>
      </c>
      <c r="E4672">
        <v>1257</v>
      </c>
      <c r="F4672">
        <v>20675</v>
      </c>
    </row>
    <row r="4673" spans="1:6">
      <c r="A4673" s="105">
        <v>33053028640000</v>
      </c>
      <c r="B4673">
        <v>2012</v>
      </c>
      <c r="C4673">
        <v>17420</v>
      </c>
      <c r="D4673">
        <v>19574</v>
      </c>
      <c r="E4673">
        <v>5518</v>
      </c>
      <c r="F4673">
        <v>18997</v>
      </c>
    </row>
    <row r="4674" spans="1:6">
      <c r="A4674" s="105">
        <v>33053028650000</v>
      </c>
      <c r="B4674">
        <v>2012</v>
      </c>
      <c r="C4674">
        <v>14207</v>
      </c>
      <c r="D4674">
        <v>9830</v>
      </c>
      <c r="E4674">
        <v>5498</v>
      </c>
      <c r="F4674">
        <v>15136</v>
      </c>
    </row>
    <row r="4675" spans="1:6">
      <c r="A4675" s="105">
        <v>33053028660000</v>
      </c>
      <c r="B4675">
        <v>2012</v>
      </c>
      <c r="C4675">
        <v>45736</v>
      </c>
      <c r="D4675">
        <v>38993</v>
      </c>
      <c r="E4675">
        <v>3926</v>
      </c>
      <c r="F4675">
        <v>21140</v>
      </c>
    </row>
    <row r="4676" spans="1:6">
      <c r="A4676" s="105">
        <v>33053028670000</v>
      </c>
      <c r="B4676">
        <v>2012</v>
      </c>
      <c r="C4676">
        <v>19514</v>
      </c>
      <c r="D4676">
        <v>17336</v>
      </c>
      <c r="E4676">
        <v>7407</v>
      </c>
      <c r="F4676">
        <v>15039</v>
      </c>
    </row>
    <row r="4677" spans="1:6">
      <c r="A4677" s="105">
        <v>33053028680000</v>
      </c>
      <c r="B4677">
        <v>2012</v>
      </c>
      <c r="C4677">
        <v>46735</v>
      </c>
      <c r="D4677">
        <v>22107</v>
      </c>
      <c r="E4677">
        <v>2779</v>
      </c>
      <c r="F4677">
        <v>20200</v>
      </c>
    </row>
    <row r="4678" spans="1:6">
      <c r="A4678" s="105">
        <v>33053028700000</v>
      </c>
      <c r="B4678">
        <v>2012</v>
      </c>
      <c r="C4678">
        <v>7170</v>
      </c>
      <c r="D4678">
        <v>6599</v>
      </c>
      <c r="E4678">
        <v>1276</v>
      </c>
      <c r="F4678">
        <v>14492</v>
      </c>
    </row>
    <row r="4679" spans="1:6">
      <c r="A4679" s="105">
        <v>33053028710000</v>
      </c>
      <c r="B4679">
        <v>2012</v>
      </c>
      <c r="C4679">
        <v>29490</v>
      </c>
      <c r="D4679">
        <v>16659</v>
      </c>
      <c r="E4679">
        <v>1158</v>
      </c>
      <c r="F4679">
        <v>19839</v>
      </c>
    </row>
    <row r="4680" spans="1:6">
      <c r="A4680" s="105">
        <v>33053028720000</v>
      </c>
      <c r="B4680">
        <v>2012</v>
      </c>
      <c r="C4680">
        <v>10712</v>
      </c>
      <c r="D4680">
        <v>5860</v>
      </c>
      <c r="E4680">
        <v>526</v>
      </c>
      <c r="F4680">
        <v>20398</v>
      </c>
    </row>
    <row r="4681" spans="1:6">
      <c r="A4681" s="105">
        <v>33053028730000</v>
      </c>
      <c r="B4681">
        <v>2012</v>
      </c>
      <c r="C4681">
        <v>30131</v>
      </c>
      <c r="D4681">
        <v>18406</v>
      </c>
      <c r="E4681">
        <v>807</v>
      </c>
      <c r="F4681">
        <v>19761</v>
      </c>
    </row>
    <row r="4682" spans="1:6">
      <c r="A4682" s="105">
        <v>33053028750000</v>
      </c>
      <c r="B4682">
        <v>2012</v>
      </c>
      <c r="C4682">
        <v>15497</v>
      </c>
      <c r="D4682">
        <v>15734</v>
      </c>
      <c r="E4682">
        <v>3179</v>
      </c>
      <c r="F4682">
        <v>15978</v>
      </c>
    </row>
    <row r="4683" spans="1:6">
      <c r="A4683" s="105">
        <v>33053028760000</v>
      </c>
      <c r="B4683">
        <v>2012</v>
      </c>
      <c r="C4683">
        <v>47016</v>
      </c>
      <c r="D4683">
        <v>44646</v>
      </c>
      <c r="E4683">
        <v>3286</v>
      </c>
      <c r="F4683">
        <v>15030</v>
      </c>
    </row>
    <row r="4684" spans="1:6">
      <c r="A4684" s="105">
        <v>33053028790000</v>
      </c>
      <c r="B4684">
        <v>2012</v>
      </c>
      <c r="C4684">
        <v>38565</v>
      </c>
      <c r="D4684">
        <v>26567</v>
      </c>
      <c r="E4684">
        <v>483</v>
      </c>
      <c r="F4684">
        <v>16445</v>
      </c>
    </row>
    <row r="4685" spans="1:6">
      <c r="A4685" s="105">
        <v>33053028800000</v>
      </c>
      <c r="B4685">
        <v>2012</v>
      </c>
      <c r="C4685">
        <v>15283</v>
      </c>
      <c r="D4685">
        <v>14112</v>
      </c>
      <c r="E4685">
        <v>2703</v>
      </c>
      <c r="F4685">
        <v>15622</v>
      </c>
    </row>
    <row r="4686" spans="1:6">
      <c r="A4686" s="105">
        <v>33053028820000</v>
      </c>
      <c r="B4686">
        <v>2012</v>
      </c>
      <c r="C4686">
        <v>40747</v>
      </c>
      <c r="D4686">
        <v>35859</v>
      </c>
      <c r="E4686">
        <v>11028</v>
      </c>
      <c r="F4686">
        <v>15960</v>
      </c>
    </row>
    <row r="4687" spans="1:6">
      <c r="A4687" s="105">
        <v>33053028830000</v>
      </c>
      <c r="B4687">
        <v>2012</v>
      </c>
      <c r="C4687">
        <v>9929</v>
      </c>
      <c r="D4687">
        <v>10768</v>
      </c>
      <c r="E4687">
        <v>1438</v>
      </c>
      <c r="F4687">
        <v>15641</v>
      </c>
    </row>
    <row r="4688" spans="1:6">
      <c r="A4688" s="105">
        <v>33053028840000</v>
      </c>
      <c r="B4688">
        <v>2012</v>
      </c>
      <c r="C4688">
        <v>5972</v>
      </c>
      <c r="D4688">
        <v>7871</v>
      </c>
      <c r="E4688">
        <v>2142</v>
      </c>
      <c r="F4688">
        <v>15572</v>
      </c>
    </row>
    <row r="4689" spans="1:6">
      <c r="A4689" s="105">
        <v>33053028850000</v>
      </c>
      <c r="B4689">
        <v>2012</v>
      </c>
      <c r="C4689">
        <v>14808</v>
      </c>
      <c r="D4689">
        <v>12236</v>
      </c>
      <c r="E4689">
        <v>3154</v>
      </c>
      <c r="F4689">
        <v>16034</v>
      </c>
    </row>
    <row r="4690" spans="1:6">
      <c r="A4690" s="105">
        <v>33053028870000</v>
      </c>
      <c r="B4690">
        <v>2012</v>
      </c>
      <c r="C4690">
        <v>53667</v>
      </c>
      <c r="D4690">
        <v>18755</v>
      </c>
      <c r="E4690">
        <v>2874</v>
      </c>
      <c r="F4690">
        <v>20400</v>
      </c>
    </row>
    <row r="4691" spans="1:6">
      <c r="A4691" s="105">
        <v>33053028880000</v>
      </c>
      <c r="B4691">
        <v>2012</v>
      </c>
      <c r="C4691">
        <v>17600</v>
      </c>
      <c r="D4691">
        <v>12986</v>
      </c>
      <c r="E4691">
        <v>1381</v>
      </c>
      <c r="F4691">
        <v>20262</v>
      </c>
    </row>
    <row r="4692" spans="1:6">
      <c r="A4692" s="105">
        <v>33053028890000</v>
      </c>
      <c r="B4692">
        <v>2012</v>
      </c>
      <c r="C4692">
        <v>8856</v>
      </c>
      <c r="D4692">
        <v>7877</v>
      </c>
      <c r="E4692">
        <v>7197</v>
      </c>
      <c r="F4692">
        <v>16720</v>
      </c>
    </row>
    <row r="4693" spans="1:6">
      <c r="A4693" s="105">
        <v>33053028910000</v>
      </c>
      <c r="B4693">
        <v>2012</v>
      </c>
      <c r="C4693">
        <v>15987</v>
      </c>
      <c r="D4693">
        <v>14324</v>
      </c>
      <c r="E4693">
        <v>3118</v>
      </c>
      <c r="F4693">
        <v>20588</v>
      </c>
    </row>
    <row r="4694" spans="1:6">
      <c r="A4694" s="105">
        <v>33053028920000</v>
      </c>
      <c r="B4694">
        <v>2012</v>
      </c>
      <c r="C4694">
        <v>17822</v>
      </c>
      <c r="D4694">
        <v>10997</v>
      </c>
      <c r="E4694">
        <v>2281</v>
      </c>
      <c r="F4694">
        <v>20249</v>
      </c>
    </row>
    <row r="4695" spans="1:6">
      <c r="A4695" s="105">
        <v>33053028930000</v>
      </c>
      <c r="B4695">
        <v>2012</v>
      </c>
      <c r="C4695">
        <v>25528</v>
      </c>
      <c r="D4695">
        <v>17677</v>
      </c>
      <c r="E4695">
        <v>1800</v>
      </c>
      <c r="F4695">
        <v>20550</v>
      </c>
    </row>
    <row r="4696" spans="1:6">
      <c r="A4696" s="105">
        <v>33053028940000</v>
      </c>
      <c r="B4696">
        <v>2012</v>
      </c>
      <c r="C4696">
        <v>18973</v>
      </c>
      <c r="D4696">
        <v>10693</v>
      </c>
      <c r="E4696">
        <v>1437</v>
      </c>
      <c r="F4696">
        <v>20031</v>
      </c>
    </row>
    <row r="4697" spans="1:6">
      <c r="A4697" s="105">
        <v>33053028950000</v>
      </c>
      <c r="B4697">
        <v>2012</v>
      </c>
      <c r="C4697">
        <v>35321</v>
      </c>
      <c r="D4697">
        <v>24270</v>
      </c>
      <c r="E4697">
        <v>2775</v>
      </c>
      <c r="F4697">
        <v>19631</v>
      </c>
    </row>
    <row r="4698" spans="1:6">
      <c r="A4698" s="105">
        <v>33053028970000</v>
      </c>
      <c r="B4698">
        <v>2012</v>
      </c>
      <c r="C4698">
        <v>41296</v>
      </c>
      <c r="D4698">
        <v>5142</v>
      </c>
      <c r="E4698">
        <v>3251</v>
      </c>
      <c r="F4698">
        <v>14251</v>
      </c>
    </row>
    <row r="4699" spans="1:6">
      <c r="A4699" s="105">
        <v>33053028980000</v>
      </c>
      <c r="B4699">
        <v>2012</v>
      </c>
      <c r="C4699">
        <v>13216</v>
      </c>
      <c r="D4699">
        <v>8535</v>
      </c>
      <c r="E4699">
        <v>1499</v>
      </c>
      <c r="F4699">
        <v>20857</v>
      </c>
    </row>
    <row r="4700" spans="1:6">
      <c r="A4700" s="105">
        <v>33053028990000</v>
      </c>
      <c r="B4700">
        <v>2012</v>
      </c>
      <c r="C4700">
        <v>17573</v>
      </c>
      <c r="D4700">
        <v>8680</v>
      </c>
      <c r="E4700">
        <v>3103</v>
      </c>
      <c r="F4700">
        <v>19179</v>
      </c>
    </row>
    <row r="4701" spans="1:6">
      <c r="A4701" s="105">
        <v>33053029000000</v>
      </c>
      <c r="B4701">
        <v>2012</v>
      </c>
      <c r="C4701">
        <v>31877</v>
      </c>
      <c r="D4701">
        <v>9742</v>
      </c>
      <c r="E4701">
        <v>4485</v>
      </c>
      <c r="F4701">
        <v>16469</v>
      </c>
    </row>
    <row r="4702" spans="1:6">
      <c r="A4702" s="105">
        <v>33053029010000</v>
      </c>
      <c r="B4702">
        <v>2012</v>
      </c>
      <c r="C4702">
        <v>53286</v>
      </c>
      <c r="D4702">
        <v>36220</v>
      </c>
      <c r="E4702">
        <v>1477</v>
      </c>
      <c r="F4702">
        <v>15087</v>
      </c>
    </row>
    <row r="4703" spans="1:6">
      <c r="A4703" s="105">
        <v>33053029020000</v>
      </c>
      <c r="B4703">
        <v>2012</v>
      </c>
      <c r="C4703">
        <v>36986</v>
      </c>
      <c r="D4703">
        <v>20834</v>
      </c>
      <c r="E4703">
        <v>862</v>
      </c>
      <c r="F4703">
        <v>19989</v>
      </c>
    </row>
    <row r="4704" spans="1:6">
      <c r="A4704" s="105">
        <v>33053029040000</v>
      </c>
      <c r="B4704">
        <v>2012</v>
      </c>
      <c r="C4704">
        <v>8158</v>
      </c>
      <c r="D4704">
        <v>11635</v>
      </c>
      <c r="E4704">
        <v>3367</v>
      </c>
      <c r="F4704">
        <v>15183</v>
      </c>
    </row>
    <row r="4705" spans="1:6">
      <c r="A4705" s="105">
        <v>33053029050000</v>
      </c>
      <c r="B4705">
        <v>2012</v>
      </c>
      <c r="C4705">
        <v>31044</v>
      </c>
      <c r="D4705">
        <v>16608</v>
      </c>
      <c r="E4705">
        <v>3425</v>
      </c>
      <c r="F4705">
        <v>20492</v>
      </c>
    </row>
    <row r="4706" spans="1:6">
      <c r="A4706" s="105">
        <v>33053029080000</v>
      </c>
      <c r="B4706">
        <v>2012</v>
      </c>
      <c r="C4706">
        <v>23033</v>
      </c>
      <c r="D4706">
        <v>7754</v>
      </c>
      <c r="E4706">
        <v>3950</v>
      </c>
      <c r="F4706">
        <v>17000</v>
      </c>
    </row>
    <row r="4707" spans="1:6">
      <c r="A4707" s="105">
        <v>33053029090000</v>
      </c>
      <c r="B4707">
        <v>2012</v>
      </c>
      <c r="C4707">
        <v>35213</v>
      </c>
      <c r="D4707">
        <v>20917</v>
      </c>
      <c r="E4707">
        <v>5464</v>
      </c>
      <c r="F4707">
        <v>20276</v>
      </c>
    </row>
    <row r="4708" spans="1:6">
      <c r="A4708" s="105">
        <v>33053029100000</v>
      </c>
      <c r="B4708">
        <v>2012</v>
      </c>
      <c r="C4708">
        <v>50260</v>
      </c>
      <c r="D4708">
        <v>26131</v>
      </c>
      <c r="E4708">
        <v>4624</v>
      </c>
      <c r="F4708">
        <v>20399</v>
      </c>
    </row>
    <row r="4709" spans="1:6">
      <c r="A4709" s="105">
        <v>33053029110000</v>
      </c>
      <c r="B4709">
        <v>2012</v>
      </c>
      <c r="C4709">
        <v>41166</v>
      </c>
      <c r="D4709">
        <v>21315</v>
      </c>
      <c r="E4709">
        <v>2902</v>
      </c>
      <c r="F4709">
        <v>15438</v>
      </c>
    </row>
    <row r="4710" spans="1:6">
      <c r="A4710" s="105">
        <v>33053029120000</v>
      </c>
      <c r="B4710">
        <v>2012</v>
      </c>
      <c r="C4710">
        <v>38681</v>
      </c>
      <c r="D4710">
        <v>21411</v>
      </c>
      <c r="E4710">
        <v>2813</v>
      </c>
      <c r="F4710">
        <v>22097</v>
      </c>
    </row>
    <row r="4711" spans="1:6">
      <c r="A4711" s="105">
        <v>33053029140000</v>
      </c>
      <c r="B4711">
        <v>2012</v>
      </c>
      <c r="C4711">
        <v>151839</v>
      </c>
      <c r="D4711">
        <v>88061</v>
      </c>
      <c r="E4711">
        <v>8916</v>
      </c>
      <c r="F4711">
        <v>20960</v>
      </c>
    </row>
    <row r="4712" spans="1:6">
      <c r="A4712" s="105">
        <v>33053029150000</v>
      </c>
      <c r="B4712">
        <v>2012</v>
      </c>
      <c r="C4712">
        <v>5502</v>
      </c>
      <c r="D4712">
        <v>10986</v>
      </c>
      <c r="E4712">
        <v>15856</v>
      </c>
      <c r="F4712">
        <v>21083</v>
      </c>
    </row>
    <row r="4713" spans="1:6">
      <c r="A4713" s="105">
        <v>33053029160000</v>
      </c>
      <c r="B4713">
        <v>2012</v>
      </c>
      <c r="C4713">
        <v>30439</v>
      </c>
      <c r="D4713">
        <v>18354</v>
      </c>
      <c r="E4713">
        <v>3900</v>
      </c>
      <c r="F4713">
        <v>20126</v>
      </c>
    </row>
    <row r="4714" spans="1:6">
      <c r="A4714" s="105">
        <v>33053029170000</v>
      </c>
      <c r="B4714">
        <v>2012</v>
      </c>
      <c r="C4714">
        <v>17006</v>
      </c>
      <c r="D4714">
        <v>14192</v>
      </c>
      <c r="E4714">
        <v>2585</v>
      </c>
      <c r="F4714">
        <v>20803</v>
      </c>
    </row>
    <row r="4715" spans="1:6">
      <c r="A4715" s="105">
        <v>33053029180000</v>
      </c>
      <c r="B4715">
        <v>2012</v>
      </c>
      <c r="C4715">
        <v>25460</v>
      </c>
      <c r="D4715">
        <v>13645</v>
      </c>
      <c r="E4715">
        <v>6358</v>
      </c>
      <c r="F4715">
        <v>19525</v>
      </c>
    </row>
    <row r="4716" spans="1:6">
      <c r="A4716" s="105">
        <v>33053029190000</v>
      </c>
      <c r="B4716">
        <v>2012</v>
      </c>
      <c r="C4716">
        <v>23251</v>
      </c>
      <c r="D4716">
        <v>19668</v>
      </c>
      <c r="E4716">
        <v>22265</v>
      </c>
      <c r="F4716">
        <v>19807</v>
      </c>
    </row>
    <row r="4717" spans="1:6">
      <c r="A4717" s="105">
        <v>33053029200000</v>
      </c>
      <c r="B4717">
        <v>2012</v>
      </c>
      <c r="C4717">
        <v>837</v>
      </c>
      <c r="D4717">
        <v>5294</v>
      </c>
      <c r="E4717">
        <v>8271</v>
      </c>
      <c r="F4717">
        <v>15285</v>
      </c>
    </row>
    <row r="4718" spans="1:6">
      <c r="A4718" s="105">
        <v>33053029210000</v>
      </c>
      <c r="B4718">
        <v>2012</v>
      </c>
      <c r="C4718">
        <v>44164</v>
      </c>
      <c r="D4718">
        <v>30113</v>
      </c>
      <c r="E4718">
        <v>20446</v>
      </c>
      <c r="F4718">
        <v>20560</v>
      </c>
    </row>
    <row r="4719" spans="1:6">
      <c r="A4719" s="105">
        <v>33053029220000</v>
      </c>
      <c r="B4719">
        <v>2012</v>
      </c>
      <c r="C4719">
        <v>33869</v>
      </c>
      <c r="D4719">
        <v>11260</v>
      </c>
      <c r="E4719">
        <v>5087</v>
      </c>
      <c r="F4719">
        <v>16470</v>
      </c>
    </row>
    <row r="4720" spans="1:6">
      <c r="A4720" s="105">
        <v>33053029240000</v>
      </c>
      <c r="B4720">
        <v>2012</v>
      </c>
      <c r="C4720">
        <v>3484</v>
      </c>
      <c r="D4720">
        <v>5551</v>
      </c>
      <c r="E4720">
        <v>8988</v>
      </c>
      <c r="F4720">
        <v>16141</v>
      </c>
    </row>
    <row r="4721" spans="1:6">
      <c r="A4721" s="105">
        <v>33053029250000</v>
      </c>
      <c r="B4721">
        <v>2012</v>
      </c>
      <c r="C4721">
        <v>69719</v>
      </c>
      <c r="D4721">
        <v>54941</v>
      </c>
      <c r="E4721">
        <v>12861</v>
      </c>
      <c r="F4721">
        <v>20601</v>
      </c>
    </row>
    <row r="4722" spans="1:6">
      <c r="A4722" s="105">
        <v>33053029260000</v>
      </c>
      <c r="B4722">
        <v>2012</v>
      </c>
      <c r="C4722">
        <v>567</v>
      </c>
      <c r="D4722">
        <v>1738</v>
      </c>
      <c r="E4722">
        <v>1678</v>
      </c>
      <c r="F4722">
        <v>15513</v>
      </c>
    </row>
    <row r="4723" spans="1:6">
      <c r="A4723" s="105">
        <v>33053029270000</v>
      </c>
      <c r="B4723">
        <v>2012</v>
      </c>
      <c r="C4723">
        <v>18036</v>
      </c>
      <c r="D4723">
        <v>9235</v>
      </c>
      <c r="E4723">
        <v>8572</v>
      </c>
      <c r="F4723">
        <v>16001</v>
      </c>
    </row>
    <row r="4724" spans="1:6">
      <c r="A4724" s="105">
        <v>33053029280000</v>
      </c>
      <c r="B4724">
        <v>2012</v>
      </c>
      <c r="C4724">
        <v>13887</v>
      </c>
      <c r="D4724">
        <v>8032</v>
      </c>
      <c r="E4724">
        <v>1248</v>
      </c>
      <c r="F4724">
        <v>14838</v>
      </c>
    </row>
    <row r="4725" spans="1:6">
      <c r="A4725" s="105">
        <v>33053029290000</v>
      </c>
      <c r="B4725">
        <v>2012</v>
      </c>
      <c r="C4725">
        <v>23383</v>
      </c>
      <c r="D4725">
        <v>14964</v>
      </c>
      <c r="E4725">
        <v>1855</v>
      </c>
      <c r="F4725">
        <v>20310</v>
      </c>
    </row>
    <row r="4726" spans="1:6">
      <c r="A4726" s="105">
        <v>33053029300000</v>
      </c>
      <c r="B4726">
        <v>2012</v>
      </c>
      <c r="C4726">
        <v>28374</v>
      </c>
      <c r="D4726">
        <v>14890</v>
      </c>
      <c r="E4726">
        <v>2728</v>
      </c>
      <c r="F4726">
        <v>20145</v>
      </c>
    </row>
    <row r="4727" spans="1:6">
      <c r="A4727" s="105">
        <v>33053029310000</v>
      </c>
      <c r="B4727">
        <v>2012</v>
      </c>
      <c r="C4727">
        <v>37279</v>
      </c>
      <c r="D4727">
        <v>30225</v>
      </c>
      <c r="E4727">
        <v>18015</v>
      </c>
      <c r="F4727">
        <v>20680</v>
      </c>
    </row>
    <row r="4728" spans="1:6">
      <c r="A4728" s="105">
        <v>33053029320000</v>
      </c>
      <c r="B4728">
        <v>2012</v>
      </c>
      <c r="C4728">
        <v>26976</v>
      </c>
      <c r="D4728">
        <v>13849</v>
      </c>
      <c r="E4728">
        <v>1026</v>
      </c>
      <c r="F4728">
        <v>14730</v>
      </c>
    </row>
    <row r="4729" spans="1:6">
      <c r="A4729" s="105">
        <v>33053029330000</v>
      </c>
      <c r="B4729">
        <v>2012</v>
      </c>
      <c r="C4729">
        <v>1682</v>
      </c>
      <c r="D4729">
        <v>3315</v>
      </c>
      <c r="E4729">
        <v>4446</v>
      </c>
      <c r="F4729">
        <v>16160</v>
      </c>
    </row>
    <row r="4730" spans="1:6">
      <c r="A4730" s="105">
        <v>33053029340000</v>
      </c>
      <c r="B4730">
        <v>2012</v>
      </c>
      <c r="C4730">
        <v>54258</v>
      </c>
      <c r="D4730">
        <v>27261</v>
      </c>
      <c r="E4730">
        <v>3150</v>
      </c>
      <c r="F4730">
        <v>21492</v>
      </c>
    </row>
    <row r="4731" spans="1:6">
      <c r="A4731" s="105">
        <v>33053029360000</v>
      </c>
      <c r="B4731">
        <v>2012</v>
      </c>
      <c r="C4731">
        <v>45369</v>
      </c>
      <c r="D4731">
        <v>23111</v>
      </c>
      <c r="E4731">
        <v>3550</v>
      </c>
      <c r="F4731">
        <v>15797</v>
      </c>
    </row>
    <row r="4732" spans="1:6">
      <c r="A4732" s="105">
        <v>33053029370000</v>
      </c>
      <c r="B4732">
        <v>2012</v>
      </c>
      <c r="C4732">
        <v>44927</v>
      </c>
      <c r="D4732">
        <v>24822</v>
      </c>
      <c r="E4732">
        <v>14189</v>
      </c>
      <c r="F4732">
        <v>20856</v>
      </c>
    </row>
    <row r="4733" spans="1:6">
      <c r="A4733" s="105">
        <v>33053029380000</v>
      </c>
      <c r="B4733">
        <v>2012</v>
      </c>
      <c r="C4733">
        <v>41454</v>
      </c>
      <c r="D4733">
        <v>19864</v>
      </c>
      <c r="E4733">
        <v>1748</v>
      </c>
      <c r="F4733">
        <v>20648</v>
      </c>
    </row>
    <row r="4734" spans="1:6">
      <c r="A4734" s="105">
        <v>33053029390000</v>
      </c>
      <c r="B4734">
        <v>2012</v>
      </c>
      <c r="C4734">
        <v>56886</v>
      </c>
      <c r="D4734">
        <v>25221</v>
      </c>
      <c r="E4734">
        <v>5636</v>
      </c>
      <c r="F4734">
        <v>20025</v>
      </c>
    </row>
    <row r="4735" spans="1:6">
      <c r="A4735" s="105">
        <v>33053029400000</v>
      </c>
      <c r="B4735">
        <v>2012</v>
      </c>
      <c r="C4735">
        <v>15420</v>
      </c>
      <c r="D4735">
        <v>12621</v>
      </c>
      <c r="E4735">
        <v>2879</v>
      </c>
      <c r="F4735">
        <v>20279</v>
      </c>
    </row>
    <row r="4736" spans="1:6">
      <c r="A4736" s="105">
        <v>33053029430000</v>
      </c>
      <c r="B4736">
        <v>2012</v>
      </c>
      <c r="C4736">
        <v>25975</v>
      </c>
      <c r="D4736">
        <v>25126</v>
      </c>
      <c r="E4736">
        <v>9598</v>
      </c>
      <c r="F4736">
        <v>15544</v>
      </c>
    </row>
    <row r="4737" spans="1:6">
      <c r="A4737" s="105">
        <v>33053029440000</v>
      </c>
      <c r="B4737">
        <v>2012</v>
      </c>
      <c r="C4737">
        <v>39944</v>
      </c>
      <c r="D4737">
        <v>29326</v>
      </c>
      <c r="E4737">
        <v>3053</v>
      </c>
      <c r="F4737">
        <v>20450</v>
      </c>
    </row>
    <row r="4738" spans="1:6">
      <c r="A4738" s="105">
        <v>33053029450000</v>
      </c>
      <c r="B4738">
        <v>2012</v>
      </c>
      <c r="C4738">
        <v>73127</v>
      </c>
      <c r="D4738">
        <v>51424</v>
      </c>
      <c r="E4738">
        <v>2932</v>
      </c>
      <c r="F4738">
        <v>15365</v>
      </c>
    </row>
    <row r="4739" spans="1:6">
      <c r="A4739" s="105">
        <v>33053029470000</v>
      </c>
      <c r="B4739">
        <v>2012</v>
      </c>
      <c r="C4739">
        <v>35492</v>
      </c>
      <c r="D4739">
        <v>16934</v>
      </c>
      <c r="E4739">
        <v>2423</v>
      </c>
      <c r="F4739">
        <v>20282</v>
      </c>
    </row>
    <row r="4740" spans="1:6">
      <c r="A4740" s="105">
        <v>33053029480000</v>
      </c>
      <c r="B4740">
        <v>2012</v>
      </c>
      <c r="C4740">
        <v>49907</v>
      </c>
      <c r="D4740">
        <v>19387</v>
      </c>
      <c r="E4740">
        <v>15721</v>
      </c>
      <c r="F4740">
        <v>20400</v>
      </c>
    </row>
    <row r="4741" spans="1:6">
      <c r="A4741" s="105">
        <v>33053029510000</v>
      </c>
      <c r="B4741">
        <v>2012</v>
      </c>
      <c r="C4741">
        <v>60794</v>
      </c>
      <c r="D4741">
        <v>27199</v>
      </c>
      <c r="E4741">
        <v>1350</v>
      </c>
      <c r="F4741">
        <v>14726</v>
      </c>
    </row>
    <row r="4742" spans="1:6">
      <c r="A4742" s="105">
        <v>33053029530000</v>
      </c>
      <c r="B4742">
        <v>2012</v>
      </c>
      <c r="C4742">
        <v>38396</v>
      </c>
      <c r="D4742">
        <v>18849</v>
      </c>
      <c r="E4742">
        <v>2643</v>
      </c>
      <c r="F4742">
        <v>15077</v>
      </c>
    </row>
    <row r="4743" spans="1:6">
      <c r="A4743" s="105">
        <v>33053029550000</v>
      </c>
      <c r="B4743">
        <v>2012</v>
      </c>
      <c r="C4743">
        <v>29045</v>
      </c>
      <c r="D4743">
        <v>19637</v>
      </c>
      <c r="E4743">
        <v>2581</v>
      </c>
      <c r="F4743">
        <v>20029</v>
      </c>
    </row>
    <row r="4744" spans="1:6">
      <c r="A4744" s="105">
        <v>33053029560000</v>
      </c>
      <c r="B4744">
        <v>2012</v>
      </c>
      <c r="C4744">
        <v>62480</v>
      </c>
      <c r="D4744">
        <v>52421</v>
      </c>
      <c r="E4744">
        <v>16889</v>
      </c>
      <c r="F4744">
        <v>19109</v>
      </c>
    </row>
    <row r="4745" spans="1:6">
      <c r="A4745" s="105">
        <v>33053029570000</v>
      </c>
      <c r="B4745">
        <v>2012</v>
      </c>
      <c r="C4745">
        <v>78342</v>
      </c>
      <c r="D4745">
        <v>49471</v>
      </c>
      <c r="E4745">
        <v>7025</v>
      </c>
      <c r="F4745">
        <v>20545</v>
      </c>
    </row>
    <row r="4746" spans="1:6">
      <c r="A4746" s="105">
        <v>33053029580000</v>
      </c>
      <c r="B4746">
        <v>2012</v>
      </c>
      <c r="C4746">
        <v>34528</v>
      </c>
      <c r="D4746">
        <v>19495</v>
      </c>
      <c r="E4746">
        <v>5796</v>
      </c>
      <c r="F4746">
        <v>20475</v>
      </c>
    </row>
    <row r="4747" spans="1:6">
      <c r="A4747" s="105">
        <v>33053029590000</v>
      </c>
      <c r="B4747">
        <v>2012</v>
      </c>
      <c r="C4747">
        <v>17880</v>
      </c>
      <c r="D4747">
        <v>12290</v>
      </c>
      <c r="E4747">
        <v>12634</v>
      </c>
      <c r="F4747">
        <v>15416</v>
      </c>
    </row>
    <row r="4748" spans="1:6">
      <c r="A4748" s="105">
        <v>33053029600000</v>
      </c>
      <c r="B4748">
        <v>2012</v>
      </c>
      <c r="C4748">
        <v>18790</v>
      </c>
      <c r="D4748">
        <v>10817</v>
      </c>
      <c r="E4748">
        <v>3873</v>
      </c>
      <c r="F4748">
        <v>16000</v>
      </c>
    </row>
    <row r="4749" spans="1:6">
      <c r="A4749" s="105">
        <v>33053029610000</v>
      </c>
      <c r="B4749">
        <v>2012</v>
      </c>
      <c r="C4749">
        <v>19572</v>
      </c>
      <c r="D4749">
        <v>9862</v>
      </c>
      <c r="E4749">
        <v>1577</v>
      </c>
      <c r="F4749">
        <v>14850</v>
      </c>
    </row>
    <row r="4750" spans="1:6">
      <c r="A4750" s="105">
        <v>33053029640000</v>
      </c>
      <c r="B4750">
        <v>2012</v>
      </c>
      <c r="C4750">
        <v>46130</v>
      </c>
      <c r="D4750">
        <v>19352</v>
      </c>
      <c r="E4750">
        <v>7663</v>
      </c>
      <c r="F4750">
        <v>20218</v>
      </c>
    </row>
    <row r="4751" spans="1:6">
      <c r="A4751" s="105">
        <v>33053029670000</v>
      </c>
      <c r="B4751">
        <v>2012</v>
      </c>
      <c r="C4751">
        <v>28281</v>
      </c>
      <c r="D4751">
        <v>21670</v>
      </c>
      <c r="E4751">
        <v>3488</v>
      </c>
      <c r="F4751">
        <v>17872</v>
      </c>
    </row>
    <row r="4752" spans="1:6">
      <c r="A4752" s="105">
        <v>33053029690000</v>
      </c>
      <c r="B4752">
        <v>2012</v>
      </c>
      <c r="C4752">
        <v>31353</v>
      </c>
      <c r="D4752">
        <v>19082</v>
      </c>
      <c r="E4752">
        <v>1288</v>
      </c>
      <c r="F4752">
        <v>15387</v>
      </c>
    </row>
    <row r="4753" spans="1:6">
      <c r="A4753" s="105">
        <v>33053029720000</v>
      </c>
      <c r="B4753">
        <v>2012</v>
      </c>
      <c r="C4753">
        <v>65182</v>
      </c>
      <c r="D4753">
        <v>29287</v>
      </c>
      <c r="E4753">
        <v>5611</v>
      </c>
      <c r="F4753">
        <v>15034</v>
      </c>
    </row>
    <row r="4754" spans="1:6">
      <c r="A4754" s="105">
        <v>33053029730000</v>
      </c>
      <c r="B4754">
        <v>2012</v>
      </c>
      <c r="C4754">
        <v>65385</v>
      </c>
      <c r="D4754">
        <v>24837</v>
      </c>
      <c r="E4754">
        <v>4065</v>
      </c>
      <c r="F4754">
        <v>14875</v>
      </c>
    </row>
    <row r="4755" spans="1:6">
      <c r="A4755" s="105">
        <v>33053029770000</v>
      </c>
      <c r="B4755">
        <v>2012</v>
      </c>
      <c r="C4755">
        <v>8661</v>
      </c>
      <c r="D4755">
        <v>12116</v>
      </c>
      <c r="E4755">
        <v>9072</v>
      </c>
      <c r="F4755">
        <v>20615</v>
      </c>
    </row>
    <row r="4756" spans="1:6">
      <c r="A4756" s="105">
        <v>33053029820000</v>
      </c>
      <c r="B4756">
        <v>2012</v>
      </c>
      <c r="C4756">
        <v>46926</v>
      </c>
      <c r="D4756">
        <v>15889</v>
      </c>
      <c r="E4756">
        <v>4437</v>
      </c>
      <c r="F4756">
        <v>15455</v>
      </c>
    </row>
    <row r="4757" spans="1:6">
      <c r="A4757" s="105">
        <v>33053029830000</v>
      </c>
      <c r="B4757">
        <v>2012</v>
      </c>
      <c r="C4757">
        <v>76830</v>
      </c>
      <c r="D4757">
        <v>40323</v>
      </c>
      <c r="E4757">
        <v>5204</v>
      </c>
      <c r="F4757">
        <v>15472</v>
      </c>
    </row>
    <row r="4758" spans="1:6">
      <c r="A4758" s="105">
        <v>33053029860000</v>
      </c>
      <c r="B4758">
        <v>2012</v>
      </c>
      <c r="C4758">
        <v>32799</v>
      </c>
      <c r="D4758">
        <v>15587</v>
      </c>
      <c r="E4758">
        <v>4898</v>
      </c>
      <c r="F4758">
        <v>20040</v>
      </c>
    </row>
    <row r="4759" spans="1:6">
      <c r="A4759" s="105">
        <v>33053029920000</v>
      </c>
      <c r="B4759">
        <v>2012</v>
      </c>
      <c r="C4759">
        <v>35213</v>
      </c>
      <c r="D4759">
        <v>26740</v>
      </c>
      <c r="E4759">
        <v>3691</v>
      </c>
      <c r="F4759">
        <v>21093</v>
      </c>
    </row>
    <row r="4760" spans="1:6">
      <c r="A4760" s="105">
        <v>33053029950000</v>
      </c>
      <c r="B4760">
        <v>2012</v>
      </c>
      <c r="C4760">
        <v>46991</v>
      </c>
      <c r="D4760">
        <v>45327</v>
      </c>
      <c r="E4760">
        <v>6919</v>
      </c>
      <c r="F4760">
        <v>20565</v>
      </c>
    </row>
    <row r="4761" spans="1:6">
      <c r="A4761" s="105">
        <v>33053029960000</v>
      </c>
      <c r="B4761">
        <v>2012</v>
      </c>
      <c r="C4761">
        <v>41016</v>
      </c>
      <c r="D4761">
        <v>19124</v>
      </c>
      <c r="E4761">
        <v>4468</v>
      </c>
      <c r="F4761">
        <v>15269</v>
      </c>
    </row>
    <row r="4762" spans="1:6">
      <c r="A4762" s="105">
        <v>33053029970000</v>
      </c>
      <c r="B4762">
        <v>2012</v>
      </c>
      <c r="C4762">
        <v>39504</v>
      </c>
      <c r="D4762">
        <v>13324</v>
      </c>
      <c r="E4762">
        <v>4077</v>
      </c>
      <c r="F4762">
        <v>14945</v>
      </c>
    </row>
    <row r="4763" spans="1:6">
      <c r="A4763" s="105">
        <v>33053029980000</v>
      </c>
      <c r="B4763">
        <v>2012</v>
      </c>
      <c r="C4763">
        <v>8843</v>
      </c>
      <c r="D4763">
        <v>19358</v>
      </c>
      <c r="E4763">
        <v>3364</v>
      </c>
      <c r="F4763">
        <v>19900</v>
      </c>
    </row>
    <row r="4764" spans="1:6">
      <c r="A4764" s="105">
        <v>33053029990000</v>
      </c>
      <c r="B4764">
        <v>2012</v>
      </c>
      <c r="C4764">
        <v>53468</v>
      </c>
      <c r="D4764">
        <v>20770</v>
      </c>
      <c r="E4764">
        <v>5133</v>
      </c>
      <c r="F4764">
        <v>15195</v>
      </c>
    </row>
    <row r="4765" spans="1:6">
      <c r="A4765" s="105">
        <v>33053030010000</v>
      </c>
      <c r="B4765">
        <v>2012</v>
      </c>
      <c r="C4765">
        <v>52942</v>
      </c>
      <c r="D4765">
        <v>19147</v>
      </c>
      <c r="E4765">
        <v>4249</v>
      </c>
      <c r="F4765">
        <v>19456</v>
      </c>
    </row>
    <row r="4766" spans="1:6">
      <c r="A4766" s="105">
        <v>33053030020000</v>
      </c>
      <c r="B4766">
        <v>2012</v>
      </c>
      <c r="C4766">
        <v>58323</v>
      </c>
      <c r="D4766">
        <v>17430</v>
      </c>
      <c r="E4766">
        <v>11162</v>
      </c>
      <c r="F4766">
        <v>20300</v>
      </c>
    </row>
    <row r="4767" spans="1:6">
      <c r="A4767" s="105">
        <v>33053030040000</v>
      </c>
      <c r="B4767">
        <v>2012</v>
      </c>
      <c r="C4767">
        <v>44518</v>
      </c>
      <c r="D4767">
        <v>20088</v>
      </c>
      <c r="E4767">
        <v>1555</v>
      </c>
      <c r="F4767">
        <v>19846</v>
      </c>
    </row>
    <row r="4768" spans="1:6">
      <c r="A4768" s="105">
        <v>33053030050000</v>
      </c>
      <c r="B4768">
        <v>2012</v>
      </c>
      <c r="C4768">
        <v>23570</v>
      </c>
      <c r="D4768">
        <v>12015</v>
      </c>
      <c r="E4768">
        <v>1619</v>
      </c>
      <c r="F4768">
        <v>20185</v>
      </c>
    </row>
    <row r="4769" spans="1:6">
      <c r="A4769" s="105">
        <v>33053030060000</v>
      </c>
      <c r="B4769">
        <v>2012</v>
      </c>
      <c r="C4769">
        <v>107466</v>
      </c>
      <c r="D4769">
        <v>58920</v>
      </c>
      <c r="E4769">
        <v>5228</v>
      </c>
      <c r="F4769">
        <v>19879</v>
      </c>
    </row>
    <row r="4770" spans="1:6">
      <c r="A4770" s="105">
        <v>33053030070000</v>
      </c>
      <c r="B4770">
        <v>2012</v>
      </c>
      <c r="C4770">
        <v>37035</v>
      </c>
      <c r="D4770">
        <v>28610</v>
      </c>
      <c r="E4770">
        <v>4476</v>
      </c>
      <c r="F4770">
        <v>16730</v>
      </c>
    </row>
    <row r="4771" spans="1:6">
      <c r="A4771" s="105">
        <v>33053030080000</v>
      </c>
      <c r="B4771">
        <v>2012</v>
      </c>
      <c r="C4771">
        <v>70989</v>
      </c>
      <c r="D4771">
        <v>20548</v>
      </c>
      <c r="E4771">
        <v>7028</v>
      </c>
      <c r="F4771">
        <v>17830</v>
      </c>
    </row>
    <row r="4772" spans="1:6">
      <c r="A4772" s="105">
        <v>33053030100000</v>
      </c>
      <c r="B4772">
        <v>2012</v>
      </c>
      <c r="C4772">
        <v>261524</v>
      </c>
      <c r="D4772">
        <v>82280</v>
      </c>
      <c r="E4772">
        <v>13712</v>
      </c>
      <c r="F4772">
        <v>20150</v>
      </c>
    </row>
    <row r="4773" spans="1:6">
      <c r="A4773" s="105">
        <v>33053030110000</v>
      </c>
      <c r="B4773">
        <v>2012</v>
      </c>
      <c r="C4773">
        <v>32345</v>
      </c>
      <c r="D4773">
        <v>19370</v>
      </c>
      <c r="E4773">
        <v>1518</v>
      </c>
      <c r="F4773">
        <v>20340</v>
      </c>
    </row>
    <row r="4774" spans="1:6">
      <c r="A4774" s="105">
        <v>33053030120000</v>
      </c>
      <c r="B4774">
        <v>2012</v>
      </c>
      <c r="C4774">
        <v>38291</v>
      </c>
      <c r="D4774">
        <v>23336</v>
      </c>
      <c r="E4774">
        <v>3031</v>
      </c>
      <c r="F4774">
        <v>20080</v>
      </c>
    </row>
    <row r="4775" spans="1:6">
      <c r="A4775" s="105">
        <v>33053030130000</v>
      </c>
      <c r="B4775">
        <v>2012</v>
      </c>
      <c r="C4775">
        <v>83480</v>
      </c>
      <c r="D4775">
        <v>38029</v>
      </c>
      <c r="E4775">
        <v>3835</v>
      </c>
      <c r="F4775">
        <v>20024</v>
      </c>
    </row>
    <row r="4776" spans="1:6">
      <c r="A4776" s="105">
        <v>33053030140000</v>
      </c>
      <c r="B4776">
        <v>2012</v>
      </c>
      <c r="C4776">
        <v>34571</v>
      </c>
      <c r="D4776">
        <v>18234</v>
      </c>
      <c r="E4776">
        <v>2533</v>
      </c>
      <c r="F4776">
        <v>20385</v>
      </c>
    </row>
    <row r="4777" spans="1:6">
      <c r="A4777" s="105">
        <v>33053030150000</v>
      </c>
      <c r="B4777">
        <v>2012</v>
      </c>
      <c r="C4777">
        <v>60357</v>
      </c>
      <c r="D4777">
        <v>35942</v>
      </c>
      <c r="E4777">
        <v>7629</v>
      </c>
      <c r="F4777">
        <v>19748</v>
      </c>
    </row>
    <row r="4778" spans="1:6">
      <c r="A4778" s="105">
        <v>33053030160000</v>
      </c>
      <c r="B4778">
        <v>2012</v>
      </c>
      <c r="C4778">
        <v>32701</v>
      </c>
      <c r="D4778">
        <v>26893</v>
      </c>
      <c r="E4778">
        <v>2837</v>
      </c>
      <c r="F4778">
        <v>19426</v>
      </c>
    </row>
    <row r="4779" spans="1:6">
      <c r="A4779" s="105">
        <v>33053030170000</v>
      </c>
      <c r="B4779">
        <v>2012</v>
      </c>
      <c r="C4779">
        <v>6636</v>
      </c>
      <c r="D4779">
        <v>4941</v>
      </c>
      <c r="E4779">
        <v>4617</v>
      </c>
      <c r="F4779">
        <v>15363</v>
      </c>
    </row>
    <row r="4780" spans="1:6">
      <c r="A4780" s="105">
        <v>33053030190000</v>
      </c>
      <c r="B4780">
        <v>2012</v>
      </c>
      <c r="C4780">
        <v>83845</v>
      </c>
      <c r="D4780">
        <v>47939</v>
      </c>
      <c r="E4780">
        <v>4793</v>
      </c>
      <c r="F4780">
        <v>20685</v>
      </c>
    </row>
    <row r="4781" spans="1:6">
      <c r="A4781" s="105">
        <v>33053030200000</v>
      </c>
      <c r="B4781">
        <v>2012</v>
      </c>
      <c r="C4781">
        <v>77309</v>
      </c>
      <c r="D4781">
        <v>42311</v>
      </c>
      <c r="E4781">
        <v>4346</v>
      </c>
      <c r="F4781">
        <v>20444</v>
      </c>
    </row>
    <row r="4782" spans="1:6">
      <c r="A4782" s="105">
        <v>33053030210000</v>
      </c>
      <c r="B4782">
        <v>2012</v>
      </c>
      <c r="C4782">
        <v>83335</v>
      </c>
      <c r="D4782">
        <v>59074</v>
      </c>
      <c r="E4782">
        <v>5696</v>
      </c>
      <c r="F4782">
        <v>16940</v>
      </c>
    </row>
    <row r="4783" spans="1:6">
      <c r="A4783" s="105">
        <v>33053030220000</v>
      </c>
      <c r="B4783">
        <v>2012</v>
      </c>
      <c r="C4783">
        <v>40839</v>
      </c>
      <c r="D4783">
        <v>22273</v>
      </c>
      <c r="E4783">
        <v>4599</v>
      </c>
      <c r="F4783">
        <v>20106</v>
      </c>
    </row>
    <row r="4784" spans="1:6">
      <c r="A4784" s="105">
        <v>33053030230000</v>
      </c>
      <c r="B4784">
        <v>2012</v>
      </c>
      <c r="C4784">
        <v>3500</v>
      </c>
      <c r="D4784">
        <v>2495</v>
      </c>
      <c r="E4784">
        <v>2255</v>
      </c>
      <c r="F4784">
        <v>20573</v>
      </c>
    </row>
    <row r="4785" spans="1:6">
      <c r="A4785" s="105">
        <v>33053030240000</v>
      </c>
      <c r="B4785">
        <v>2012</v>
      </c>
      <c r="C4785">
        <v>67483</v>
      </c>
      <c r="D4785">
        <v>56430</v>
      </c>
      <c r="E4785">
        <v>14079</v>
      </c>
      <c r="F4785">
        <v>20175</v>
      </c>
    </row>
    <row r="4786" spans="1:6">
      <c r="A4786" s="105">
        <v>33053030250000</v>
      </c>
      <c r="B4786">
        <v>2012</v>
      </c>
      <c r="C4786">
        <v>32876</v>
      </c>
      <c r="D4786">
        <v>33316</v>
      </c>
      <c r="E4786">
        <v>3018</v>
      </c>
      <c r="F4786">
        <v>15310</v>
      </c>
    </row>
    <row r="4787" spans="1:6">
      <c r="A4787" s="105">
        <v>33053030260000</v>
      </c>
      <c r="B4787">
        <v>2012</v>
      </c>
      <c r="C4787">
        <v>7963</v>
      </c>
      <c r="D4787">
        <v>6630</v>
      </c>
      <c r="E4787">
        <v>14245</v>
      </c>
      <c r="F4787">
        <v>19918</v>
      </c>
    </row>
    <row r="4788" spans="1:6">
      <c r="A4788" s="105">
        <v>33053030270000</v>
      </c>
      <c r="B4788">
        <v>2012</v>
      </c>
      <c r="C4788">
        <v>41855</v>
      </c>
      <c r="D4788">
        <v>36749</v>
      </c>
      <c r="E4788">
        <v>12100</v>
      </c>
      <c r="F4788">
        <v>20196</v>
      </c>
    </row>
    <row r="4789" spans="1:6">
      <c r="A4789" s="105">
        <v>33053030280000</v>
      </c>
      <c r="B4789">
        <v>2012</v>
      </c>
      <c r="C4789">
        <v>53872</v>
      </c>
      <c r="D4789">
        <v>31441</v>
      </c>
      <c r="E4789">
        <v>5672</v>
      </c>
      <c r="F4789">
        <v>20520</v>
      </c>
    </row>
    <row r="4790" spans="1:6">
      <c r="A4790" s="105">
        <v>33053030290000</v>
      </c>
      <c r="B4790">
        <v>2012</v>
      </c>
      <c r="C4790">
        <v>42926</v>
      </c>
      <c r="D4790">
        <v>23884</v>
      </c>
      <c r="E4790">
        <v>1512</v>
      </c>
      <c r="F4790">
        <v>21089</v>
      </c>
    </row>
    <row r="4791" spans="1:6">
      <c r="A4791" s="105">
        <v>33053030300000</v>
      </c>
      <c r="B4791">
        <v>2012</v>
      </c>
      <c r="C4791">
        <v>11001</v>
      </c>
      <c r="D4791">
        <v>15407</v>
      </c>
      <c r="E4791">
        <v>9611</v>
      </c>
      <c r="F4791">
        <v>20012</v>
      </c>
    </row>
    <row r="4792" spans="1:6">
      <c r="A4792" s="105">
        <v>33053030310000</v>
      </c>
      <c r="B4792">
        <v>2012</v>
      </c>
      <c r="C4792">
        <v>82944</v>
      </c>
      <c r="D4792">
        <v>74095</v>
      </c>
      <c r="E4792">
        <v>27020</v>
      </c>
      <c r="F4792">
        <v>20904</v>
      </c>
    </row>
    <row r="4793" spans="1:6">
      <c r="A4793" s="105">
        <v>33053030330000</v>
      </c>
      <c r="B4793">
        <v>2012</v>
      </c>
      <c r="C4793">
        <v>10057</v>
      </c>
      <c r="D4793">
        <v>8101</v>
      </c>
      <c r="E4793">
        <v>17335</v>
      </c>
      <c r="F4793">
        <v>20018</v>
      </c>
    </row>
    <row r="4794" spans="1:6">
      <c r="A4794" s="105">
        <v>33053030340000</v>
      </c>
      <c r="B4794">
        <v>2012</v>
      </c>
      <c r="C4794">
        <v>73244</v>
      </c>
      <c r="D4794">
        <v>38951</v>
      </c>
      <c r="E4794">
        <v>2156</v>
      </c>
      <c r="F4794">
        <v>20930</v>
      </c>
    </row>
    <row r="4795" spans="1:6">
      <c r="A4795" s="105">
        <v>33053030350000</v>
      </c>
      <c r="B4795">
        <v>2012</v>
      </c>
      <c r="C4795">
        <v>19580</v>
      </c>
      <c r="D4795">
        <v>17651</v>
      </c>
      <c r="E4795">
        <v>4729</v>
      </c>
      <c r="F4795">
        <v>20956</v>
      </c>
    </row>
    <row r="4796" spans="1:6">
      <c r="A4796" s="105">
        <v>33053030360000</v>
      </c>
      <c r="B4796">
        <v>2012</v>
      </c>
      <c r="C4796">
        <v>97352</v>
      </c>
      <c r="D4796">
        <v>59888</v>
      </c>
      <c r="E4796">
        <v>4753</v>
      </c>
      <c r="F4796">
        <v>20300</v>
      </c>
    </row>
    <row r="4797" spans="1:6">
      <c r="A4797" s="105">
        <v>33053030370000</v>
      </c>
      <c r="B4797">
        <v>2012</v>
      </c>
      <c r="C4797">
        <v>21881</v>
      </c>
      <c r="D4797">
        <v>11617</v>
      </c>
      <c r="E4797">
        <v>12564</v>
      </c>
      <c r="F4797">
        <v>15568</v>
      </c>
    </row>
    <row r="4798" spans="1:6">
      <c r="A4798" s="105">
        <v>33053030380000</v>
      </c>
      <c r="B4798">
        <v>2012</v>
      </c>
      <c r="C4798">
        <v>64641</v>
      </c>
      <c r="D4798">
        <v>31541</v>
      </c>
      <c r="E4798">
        <v>2461</v>
      </c>
      <c r="F4798">
        <v>20765</v>
      </c>
    </row>
    <row r="4799" spans="1:6">
      <c r="A4799" s="105">
        <v>33053030390000</v>
      </c>
      <c r="B4799">
        <v>2012</v>
      </c>
      <c r="C4799">
        <v>74675</v>
      </c>
      <c r="D4799">
        <v>48514</v>
      </c>
      <c r="E4799">
        <v>4158</v>
      </c>
      <c r="F4799">
        <v>20101</v>
      </c>
    </row>
    <row r="4800" spans="1:6">
      <c r="A4800" s="105">
        <v>33053030400000</v>
      </c>
      <c r="B4800">
        <v>2012</v>
      </c>
      <c r="C4800">
        <v>81419</v>
      </c>
      <c r="D4800">
        <v>74553</v>
      </c>
      <c r="E4800">
        <v>14708</v>
      </c>
      <c r="F4800">
        <v>20495</v>
      </c>
    </row>
    <row r="4801" spans="1:6">
      <c r="A4801" s="105">
        <v>33053030410000</v>
      </c>
      <c r="B4801">
        <v>2012</v>
      </c>
      <c r="C4801">
        <v>39680</v>
      </c>
      <c r="D4801">
        <v>21743</v>
      </c>
      <c r="E4801">
        <v>4714</v>
      </c>
      <c r="F4801">
        <v>20462</v>
      </c>
    </row>
    <row r="4802" spans="1:6">
      <c r="A4802" s="105">
        <v>33053030420000</v>
      </c>
      <c r="B4802">
        <v>2012</v>
      </c>
      <c r="C4802">
        <v>32032</v>
      </c>
      <c r="D4802">
        <v>22183</v>
      </c>
      <c r="E4802">
        <v>4875</v>
      </c>
      <c r="F4802">
        <v>20247</v>
      </c>
    </row>
    <row r="4803" spans="1:6">
      <c r="A4803" s="105">
        <v>33053030430000</v>
      </c>
      <c r="B4803">
        <v>2012</v>
      </c>
      <c r="C4803">
        <v>27382</v>
      </c>
      <c r="D4803">
        <v>20057</v>
      </c>
      <c r="E4803">
        <v>3934</v>
      </c>
      <c r="F4803">
        <v>20405</v>
      </c>
    </row>
    <row r="4804" spans="1:6">
      <c r="A4804" s="105">
        <v>33053030440000</v>
      </c>
      <c r="B4804">
        <v>2012</v>
      </c>
      <c r="C4804">
        <v>96698</v>
      </c>
      <c r="D4804">
        <v>28319</v>
      </c>
      <c r="E4804">
        <v>12436</v>
      </c>
      <c r="F4804">
        <v>16880</v>
      </c>
    </row>
    <row r="4805" spans="1:6">
      <c r="A4805" s="105">
        <v>33053030450000</v>
      </c>
      <c r="B4805">
        <v>2012</v>
      </c>
      <c r="C4805">
        <v>61092</v>
      </c>
      <c r="D4805">
        <v>34582</v>
      </c>
      <c r="E4805">
        <v>3766</v>
      </c>
      <c r="F4805">
        <v>20290</v>
      </c>
    </row>
    <row r="4806" spans="1:6">
      <c r="A4806" s="105">
        <v>33053030460000</v>
      </c>
      <c r="B4806">
        <v>2012</v>
      </c>
      <c r="C4806">
        <v>28266</v>
      </c>
      <c r="D4806">
        <v>9021</v>
      </c>
      <c r="E4806">
        <v>2344</v>
      </c>
      <c r="F4806">
        <v>15020</v>
      </c>
    </row>
    <row r="4807" spans="1:6">
      <c r="A4807" s="105">
        <v>33053030470000</v>
      </c>
      <c r="B4807">
        <v>2012</v>
      </c>
      <c r="C4807">
        <v>65539</v>
      </c>
      <c r="D4807">
        <v>27885</v>
      </c>
      <c r="E4807">
        <v>8674</v>
      </c>
      <c r="F4807">
        <v>20371</v>
      </c>
    </row>
    <row r="4808" spans="1:6">
      <c r="A4808" s="105">
        <v>33053030480000</v>
      </c>
      <c r="B4808">
        <v>2012</v>
      </c>
      <c r="C4808">
        <v>15583</v>
      </c>
      <c r="D4808">
        <v>10146</v>
      </c>
      <c r="E4808">
        <v>8750</v>
      </c>
      <c r="F4808">
        <v>15968</v>
      </c>
    </row>
    <row r="4809" spans="1:6">
      <c r="A4809" s="105">
        <v>33053030490000</v>
      </c>
      <c r="B4809">
        <v>2012</v>
      </c>
      <c r="C4809">
        <v>57003</v>
      </c>
      <c r="D4809">
        <v>21508</v>
      </c>
      <c r="E4809">
        <v>4758</v>
      </c>
      <c r="F4809">
        <v>15176</v>
      </c>
    </row>
    <row r="4810" spans="1:6">
      <c r="A4810" s="105">
        <v>33053030500000</v>
      </c>
      <c r="B4810">
        <v>2012</v>
      </c>
      <c r="C4810">
        <v>116088</v>
      </c>
      <c r="D4810">
        <v>70994</v>
      </c>
      <c r="E4810">
        <v>8116</v>
      </c>
      <c r="F4810">
        <v>19763</v>
      </c>
    </row>
    <row r="4811" spans="1:6">
      <c r="A4811" s="105">
        <v>33053030510000</v>
      </c>
      <c r="B4811">
        <v>2012</v>
      </c>
      <c r="C4811">
        <v>0</v>
      </c>
      <c r="D4811">
        <v>0</v>
      </c>
      <c r="E4811">
        <v>0</v>
      </c>
      <c r="F4811">
        <v>20377</v>
      </c>
    </row>
    <row r="4812" spans="1:6">
      <c r="A4812" s="105">
        <v>33053030520000</v>
      </c>
      <c r="B4812">
        <v>2012</v>
      </c>
      <c r="C4812">
        <v>112630</v>
      </c>
      <c r="D4812">
        <v>53154</v>
      </c>
      <c r="E4812">
        <v>13491</v>
      </c>
      <c r="F4812">
        <v>20046</v>
      </c>
    </row>
    <row r="4813" spans="1:6">
      <c r="A4813" s="105">
        <v>33053030530000</v>
      </c>
      <c r="B4813">
        <v>2012</v>
      </c>
      <c r="C4813">
        <v>88901</v>
      </c>
      <c r="D4813">
        <v>44574</v>
      </c>
      <c r="E4813">
        <v>4884</v>
      </c>
      <c r="F4813">
        <v>20016</v>
      </c>
    </row>
    <row r="4814" spans="1:6">
      <c r="A4814" s="105">
        <v>33053030540000</v>
      </c>
      <c r="B4814">
        <v>2012</v>
      </c>
      <c r="C4814">
        <v>42354</v>
      </c>
      <c r="D4814">
        <v>22891</v>
      </c>
      <c r="E4814">
        <v>4527</v>
      </c>
      <c r="F4814">
        <v>15175</v>
      </c>
    </row>
    <row r="4815" spans="1:6">
      <c r="A4815" s="105">
        <v>33053030550000</v>
      </c>
      <c r="B4815">
        <v>2012</v>
      </c>
      <c r="C4815">
        <v>9867</v>
      </c>
      <c r="D4815">
        <v>11175</v>
      </c>
      <c r="E4815">
        <v>7285</v>
      </c>
      <c r="F4815">
        <v>18929</v>
      </c>
    </row>
    <row r="4816" spans="1:6">
      <c r="A4816" s="105">
        <v>33053030560000</v>
      </c>
      <c r="B4816">
        <v>2012</v>
      </c>
      <c r="C4816">
        <v>54175</v>
      </c>
      <c r="D4816">
        <v>34487</v>
      </c>
      <c r="E4816">
        <v>16533</v>
      </c>
      <c r="F4816">
        <v>20266</v>
      </c>
    </row>
    <row r="4817" spans="1:6">
      <c r="A4817" s="105">
        <v>33053030570000</v>
      </c>
      <c r="B4817">
        <v>2012</v>
      </c>
      <c r="C4817">
        <v>128812</v>
      </c>
      <c r="D4817">
        <v>73347</v>
      </c>
      <c r="E4817">
        <v>6765</v>
      </c>
      <c r="F4817">
        <v>20994</v>
      </c>
    </row>
    <row r="4818" spans="1:6">
      <c r="A4818" s="105">
        <v>33053030580000</v>
      </c>
      <c r="B4818">
        <v>2012</v>
      </c>
      <c r="C4818">
        <v>32738</v>
      </c>
      <c r="D4818">
        <v>9233</v>
      </c>
      <c r="E4818">
        <v>740</v>
      </c>
      <c r="F4818">
        <v>15228</v>
      </c>
    </row>
    <row r="4819" spans="1:6">
      <c r="A4819" s="105">
        <v>33053030590000</v>
      </c>
      <c r="B4819">
        <v>2012</v>
      </c>
      <c r="C4819">
        <v>53504</v>
      </c>
      <c r="D4819">
        <v>25057</v>
      </c>
      <c r="E4819">
        <v>25227</v>
      </c>
      <c r="F4819">
        <v>20740</v>
      </c>
    </row>
    <row r="4820" spans="1:6">
      <c r="A4820" s="105">
        <v>33053030600000</v>
      </c>
      <c r="B4820">
        <v>2012</v>
      </c>
      <c r="C4820">
        <v>101804</v>
      </c>
      <c r="D4820">
        <v>39972</v>
      </c>
      <c r="E4820">
        <v>9078</v>
      </c>
      <c r="F4820">
        <v>20015</v>
      </c>
    </row>
    <row r="4821" spans="1:6">
      <c r="A4821" s="105">
        <v>33053030610000</v>
      </c>
      <c r="B4821">
        <v>2012</v>
      </c>
      <c r="C4821">
        <v>59703</v>
      </c>
      <c r="D4821">
        <v>63171</v>
      </c>
      <c r="E4821">
        <v>8170</v>
      </c>
      <c r="F4821">
        <v>20056</v>
      </c>
    </row>
    <row r="4822" spans="1:6">
      <c r="A4822" s="105">
        <v>33053030620000</v>
      </c>
      <c r="B4822">
        <v>2012</v>
      </c>
      <c r="C4822">
        <v>96053</v>
      </c>
      <c r="D4822">
        <v>38649</v>
      </c>
      <c r="E4822">
        <v>4613</v>
      </c>
      <c r="F4822">
        <v>20075</v>
      </c>
    </row>
    <row r="4823" spans="1:6">
      <c r="A4823" s="105">
        <v>33053030630000</v>
      </c>
      <c r="B4823">
        <v>2012</v>
      </c>
      <c r="C4823">
        <v>71016</v>
      </c>
      <c r="D4823">
        <v>38533</v>
      </c>
      <c r="E4823">
        <v>7568</v>
      </c>
      <c r="F4823">
        <v>20550</v>
      </c>
    </row>
    <row r="4824" spans="1:6">
      <c r="A4824" s="105">
        <v>33053030650000</v>
      </c>
      <c r="B4824">
        <v>2012</v>
      </c>
      <c r="C4824">
        <v>59567</v>
      </c>
      <c r="D4824">
        <v>37738</v>
      </c>
      <c r="E4824">
        <v>3309</v>
      </c>
      <c r="F4824">
        <v>15853</v>
      </c>
    </row>
    <row r="4825" spans="1:6">
      <c r="A4825" s="105">
        <v>33053030660000</v>
      </c>
      <c r="B4825">
        <v>2012</v>
      </c>
      <c r="C4825">
        <v>125781</v>
      </c>
      <c r="D4825">
        <v>56837</v>
      </c>
      <c r="E4825">
        <v>10745</v>
      </c>
      <c r="F4825">
        <v>19982</v>
      </c>
    </row>
    <row r="4826" spans="1:6">
      <c r="A4826" s="105">
        <v>33053030670000</v>
      </c>
      <c r="B4826">
        <v>2012</v>
      </c>
      <c r="C4826">
        <v>77150</v>
      </c>
      <c r="D4826">
        <v>62571</v>
      </c>
      <c r="E4826">
        <v>8425</v>
      </c>
      <c r="F4826">
        <v>20695</v>
      </c>
    </row>
    <row r="4827" spans="1:6">
      <c r="A4827" s="105">
        <v>33053030680000</v>
      </c>
      <c r="B4827">
        <v>2012</v>
      </c>
      <c r="C4827">
        <v>100922</v>
      </c>
      <c r="D4827">
        <v>41634</v>
      </c>
      <c r="E4827">
        <v>10187</v>
      </c>
      <c r="F4827">
        <v>19738</v>
      </c>
    </row>
    <row r="4828" spans="1:6">
      <c r="A4828" s="105">
        <v>33053030690000</v>
      </c>
      <c r="B4828">
        <v>2012</v>
      </c>
      <c r="C4828">
        <v>42448</v>
      </c>
      <c r="D4828">
        <v>33577</v>
      </c>
      <c r="E4828">
        <v>7962</v>
      </c>
      <c r="F4828">
        <v>16287</v>
      </c>
    </row>
    <row r="4829" spans="1:6">
      <c r="A4829" s="105">
        <v>33053030700000</v>
      </c>
      <c r="B4829">
        <v>2012</v>
      </c>
      <c r="C4829">
        <v>62642</v>
      </c>
      <c r="D4829">
        <v>36787</v>
      </c>
      <c r="E4829">
        <v>3852</v>
      </c>
      <c r="F4829">
        <v>14970</v>
      </c>
    </row>
    <row r="4830" spans="1:6">
      <c r="A4830" s="105">
        <v>33053030710000</v>
      </c>
      <c r="B4830">
        <v>2012</v>
      </c>
      <c r="C4830">
        <v>4298</v>
      </c>
      <c r="D4830">
        <v>2655</v>
      </c>
      <c r="E4830">
        <v>7138</v>
      </c>
      <c r="F4830">
        <v>20309</v>
      </c>
    </row>
    <row r="4831" spans="1:6">
      <c r="A4831" s="105">
        <v>33053030720000</v>
      </c>
      <c r="B4831">
        <v>2012</v>
      </c>
      <c r="C4831">
        <v>124602</v>
      </c>
      <c r="D4831">
        <v>121061</v>
      </c>
      <c r="E4831">
        <v>44582</v>
      </c>
      <c r="F4831">
        <v>20575</v>
      </c>
    </row>
    <row r="4832" spans="1:6">
      <c r="A4832" s="105">
        <v>33053030730000</v>
      </c>
      <c r="B4832">
        <v>2012</v>
      </c>
      <c r="C4832">
        <v>173864</v>
      </c>
      <c r="D4832">
        <v>125196</v>
      </c>
      <c r="E4832">
        <v>49903</v>
      </c>
      <c r="F4832">
        <v>20950</v>
      </c>
    </row>
    <row r="4833" spans="1:6">
      <c r="A4833" s="105">
        <v>33053030740000</v>
      </c>
      <c r="B4833">
        <v>2012</v>
      </c>
      <c r="C4833">
        <v>114354</v>
      </c>
      <c r="D4833">
        <v>61545</v>
      </c>
      <c r="E4833">
        <v>14112</v>
      </c>
      <c r="F4833">
        <v>14486</v>
      </c>
    </row>
    <row r="4834" spans="1:6">
      <c r="A4834" s="105">
        <v>33053030750000</v>
      </c>
      <c r="B4834">
        <v>2012</v>
      </c>
      <c r="C4834">
        <v>69477</v>
      </c>
      <c r="D4834">
        <v>56660</v>
      </c>
      <c r="E4834">
        <v>8226</v>
      </c>
      <c r="F4834">
        <v>21077</v>
      </c>
    </row>
    <row r="4835" spans="1:6">
      <c r="A4835" s="105">
        <v>33053030760000</v>
      </c>
      <c r="B4835">
        <v>2012</v>
      </c>
      <c r="C4835">
        <v>52202</v>
      </c>
      <c r="D4835">
        <v>51938</v>
      </c>
      <c r="E4835">
        <v>11663</v>
      </c>
      <c r="F4835">
        <v>20298</v>
      </c>
    </row>
    <row r="4836" spans="1:6">
      <c r="A4836" s="105">
        <v>33053030770000</v>
      </c>
      <c r="B4836">
        <v>2012</v>
      </c>
      <c r="C4836">
        <v>27362</v>
      </c>
      <c r="D4836">
        <v>33123</v>
      </c>
      <c r="E4836">
        <v>22078</v>
      </c>
      <c r="F4836">
        <v>19620</v>
      </c>
    </row>
    <row r="4837" spans="1:6">
      <c r="A4837" s="105">
        <v>33053030780000</v>
      </c>
      <c r="B4837">
        <v>2012</v>
      </c>
      <c r="C4837">
        <v>61401</v>
      </c>
      <c r="D4837">
        <v>37489</v>
      </c>
      <c r="E4837">
        <v>15811</v>
      </c>
      <c r="F4837">
        <v>21875</v>
      </c>
    </row>
    <row r="4838" spans="1:6">
      <c r="A4838" s="105">
        <v>33053030790000</v>
      </c>
      <c r="B4838">
        <v>2012</v>
      </c>
      <c r="C4838">
        <v>120276</v>
      </c>
      <c r="D4838">
        <v>54568</v>
      </c>
      <c r="E4838">
        <v>5213</v>
      </c>
      <c r="F4838">
        <v>19950</v>
      </c>
    </row>
    <row r="4839" spans="1:6">
      <c r="A4839" s="105">
        <v>33053030800000</v>
      </c>
      <c r="B4839">
        <v>2012</v>
      </c>
      <c r="C4839">
        <v>102071</v>
      </c>
      <c r="D4839">
        <v>70119</v>
      </c>
      <c r="E4839">
        <v>53326</v>
      </c>
      <c r="F4839">
        <v>20210</v>
      </c>
    </row>
    <row r="4840" spans="1:6">
      <c r="A4840" s="105">
        <v>33053030810000</v>
      </c>
      <c r="B4840">
        <v>2012</v>
      </c>
      <c r="C4840">
        <v>69979</v>
      </c>
      <c r="D4840">
        <v>63439</v>
      </c>
      <c r="E4840">
        <v>14572</v>
      </c>
      <c r="F4840">
        <v>20673</v>
      </c>
    </row>
    <row r="4841" spans="1:6">
      <c r="A4841" s="105">
        <v>33053030820000</v>
      </c>
      <c r="B4841">
        <v>2012</v>
      </c>
      <c r="C4841">
        <v>33063</v>
      </c>
      <c r="D4841">
        <v>28201</v>
      </c>
      <c r="E4841">
        <v>7800</v>
      </c>
      <c r="F4841">
        <v>16439</v>
      </c>
    </row>
    <row r="4842" spans="1:6">
      <c r="A4842" s="105">
        <v>33053030830000</v>
      </c>
      <c r="B4842">
        <v>2012</v>
      </c>
      <c r="C4842">
        <v>19674</v>
      </c>
      <c r="D4842">
        <v>24094</v>
      </c>
      <c r="E4842">
        <v>3499</v>
      </c>
      <c r="F4842">
        <v>19823</v>
      </c>
    </row>
    <row r="4843" spans="1:6">
      <c r="A4843" s="105">
        <v>33053030840000</v>
      </c>
      <c r="B4843">
        <v>2012</v>
      </c>
      <c r="C4843">
        <v>43629</v>
      </c>
      <c r="D4843">
        <v>19114</v>
      </c>
      <c r="E4843">
        <v>10933</v>
      </c>
      <c r="F4843">
        <v>20595</v>
      </c>
    </row>
    <row r="4844" spans="1:6">
      <c r="A4844" s="105">
        <v>33053030850000</v>
      </c>
      <c r="B4844">
        <v>2012</v>
      </c>
      <c r="C4844">
        <v>77550</v>
      </c>
      <c r="D4844">
        <v>34091</v>
      </c>
      <c r="E4844">
        <v>12545</v>
      </c>
      <c r="F4844">
        <v>15120</v>
      </c>
    </row>
    <row r="4845" spans="1:6">
      <c r="A4845" s="105">
        <v>33053030860000</v>
      </c>
      <c r="B4845">
        <v>2012</v>
      </c>
      <c r="C4845">
        <v>89079</v>
      </c>
      <c r="D4845">
        <v>56487</v>
      </c>
      <c r="E4845">
        <v>10073</v>
      </c>
      <c r="F4845">
        <v>20428</v>
      </c>
    </row>
    <row r="4846" spans="1:6">
      <c r="A4846" s="105">
        <v>33053030870000</v>
      </c>
      <c r="B4846">
        <v>2012</v>
      </c>
      <c r="C4846">
        <v>33987</v>
      </c>
      <c r="D4846">
        <v>39583</v>
      </c>
      <c r="E4846">
        <v>38910</v>
      </c>
      <c r="F4846">
        <v>20150</v>
      </c>
    </row>
    <row r="4847" spans="1:6">
      <c r="A4847" s="105">
        <v>33053030880000</v>
      </c>
      <c r="B4847">
        <v>2012</v>
      </c>
      <c r="C4847">
        <v>116380</v>
      </c>
      <c r="D4847">
        <v>44122</v>
      </c>
      <c r="E4847">
        <v>10595</v>
      </c>
      <c r="F4847">
        <v>14714</v>
      </c>
    </row>
    <row r="4848" spans="1:6">
      <c r="A4848" s="105">
        <v>33053030890000</v>
      </c>
      <c r="B4848">
        <v>2012</v>
      </c>
      <c r="C4848">
        <v>36663</v>
      </c>
      <c r="D4848">
        <v>30324</v>
      </c>
      <c r="E4848">
        <v>16778</v>
      </c>
      <c r="F4848">
        <v>18991</v>
      </c>
    </row>
    <row r="4849" spans="1:6">
      <c r="A4849" s="105">
        <v>33053030900000</v>
      </c>
      <c r="B4849">
        <v>2012</v>
      </c>
      <c r="C4849">
        <v>61299</v>
      </c>
      <c r="D4849">
        <v>25825</v>
      </c>
      <c r="E4849">
        <v>8065</v>
      </c>
      <c r="F4849">
        <v>21122</v>
      </c>
    </row>
    <row r="4850" spans="1:6">
      <c r="A4850" s="105">
        <v>33053030910000</v>
      </c>
      <c r="B4850">
        <v>2012</v>
      </c>
      <c r="C4850">
        <v>52393</v>
      </c>
      <c r="D4850">
        <v>32196</v>
      </c>
      <c r="E4850">
        <v>19469</v>
      </c>
      <c r="F4850">
        <v>21320</v>
      </c>
    </row>
    <row r="4851" spans="1:6">
      <c r="A4851" s="105">
        <v>33053030920000</v>
      </c>
      <c r="B4851">
        <v>2012</v>
      </c>
      <c r="C4851">
        <v>60303</v>
      </c>
      <c r="D4851">
        <v>28214</v>
      </c>
      <c r="E4851">
        <v>6927</v>
      </c>
      <c r="F4851">
        <v>20652</v>
      </c>
    </row>
    <row r="4852" spans="1:6">
      <c r="A4852" s="105">
        <v>33053030940000</v>
      </c>
      <c r="B4852">
        <v>2012</v>
      </c>
      <c r="C4852">
        <v>108009</v>
      </c>
      <c r="D4852">
        <v>87272</v>
      </c>
      <c r="E4852">
        <v>16491</v>
      </c>
      <c r="F4852">
        <v>20850</v>
      </c>
    </row>
    <row r="4853" spans="1:6">
      <c r="A4853" s="105">
        <v>33053030950000</v>
      </c>
      <c r="B4853">
        <v>2012</v>
      </c>
      <c r="C4853">
        <v>31199</v>
      </c>
      <c r="D4853">
        <v>14523</v>
      </c>
      <c r="E4853">
        <v>6586</v>
      </c>
      <c r="F4853">
        <v>20180</v>
      </c>
    </row>
    <row r="4854" spans="1:6">
      <c r="A4854" s="105">
        <v>33053030960000</v>
      </c>
      <c r="B4854">
        <v>2012</v>
      </c>
      <c r="C4854">
        <v>30106</v>
      </c>
      <c r="D4854">
        <v>16104</v>
      </c>
      <c r="E4854">
        <v>10309</v>
      </c>
      <c r="F4854">
        <v>20340</v>
      </c>
    </row>
    <row r="4855" spans="1:6">
      <c r="A4855" s="105">
        <v>33053030970000</v>
      </c>
      <c r="B4855">
        <v>2012</v>
      </c>
      <c r="C4855">
        <v>44603</v>
      </c>
      <c r="D4855">
        <v>42163</v>
      </c>
      <c r="E4855">
        <v>33164</v>
      </c>
      <c r="F4855">
        <v>19797</v>
      </c>
    </row>
    <row r="4856" spans="1:6">
      <c r="A4856" s="105">
        <v>33053030980000</v>
      </c>
      <c r="B4856">
        <v>2012</v>
      </c>
      <c r="C4856">
        <v>41486</v>
      </c>
      <c r="D4856">
        <v>27196</v>
      </c>
      <c r="E4856">
        <v>5492</v>
      </c>
      <c r="F4856">
        <v>16765</v>
      </c>
    </row>
    <row r="4857" spans="1:6">
      <c r="A4857" s="105">
        <v>33053030990000</v>
      </c>
      <c r="B4857">
        <v>2012</v>
      </c>
      <c r="C4857">
        <v>64196</v>
      </c>
      <c r="D4857">
        <v>37912</v>
      </c>
      <c r="E4857">
        <v>36719</v>
      </c>
      <c r="F4857">
        <v>20320</v>
      </c>
    </row>
    <row r="4858" spans="1:6">
      <c r="A4858" s="105">
        <v>33053031000000</v>
      </c>
      <c r="B4858">
        <v>2012</v>
      </c>
      <c r="C4858">
        <v>115819</v>
      </c>
      <c r="D4858">
        <v>50853</v>
      </c>
      <c r="E4858">
        <v>6039</v>
      </c>
      <c r="F4858">
        <v>20190</v>
      </c>
    </row>
    <row r="4859" spans="1:6">
      <c r="A4859" s="105">
        <v>33053031010000</v>
      </c>
      <c r="B4859">
        <v>2012</v>
      </c>
      <c r="C4859">
        <v>76798</v>
      </c>
      <c r="D4859">
        <v>36237</v>
      </c>
      <c r="E4859">
        <v>4238</v>
      </c>
      <c r="F4859">
        <v>14660</v>
      </c>
    </row>
    <row r="4860" spans="1:6">
      <c r="A4860" s="105">
        <v>33053031020000</v>
      </c>
      <c r="B4860">
        <v>2012</v>
      </c>
      <c r="C4860">
        <v>46366</v>
      </c>
      <c r="D4860">
        <v>19403</v>
      </c>
      <c r="E4860">
        <v>9670</v>
      </c>
      <c r="F4860">
        <v>15565</v>
      </c>
    </row>
    <row r="4861" spans="1:6">
      <c r="A4861" s="105">
        <v>33053031030000</v>
      </c>
      <c r="B4861">
        <v>2012</v>
      </c>
      <c r="C4861">
        <v>121266</v>
      </c>
      <c r="D4861">
        <v>85400</v>
      </c>
      <c r="E4861">
        <v>30921</v>
      </c>
      <c r="F4861">
        <v>21039</v>
      </c>
    </row>
    <row r="4862" spans="1:6">
      <c r="A4862" s="105">
        <v>33053031040000</v>
      </c>
      <c r="B4862">
        <v>2012</v>
      </c>
      <c r="C4862">
        <v>10024</v>
      </c>
      <c r="D4862">
        <v>11878</v>
      </c>
      <c r="E4862">
        <v>29461</v>
      </c>
      <c r="F4862">
        <v>20224</v>
      </c>
    </row>
    <row r="4863" spans="1:6">
      <c r="A4863" s="105">
        <v>33053031050000</v>
      </c>
      <c r="B4863">
        <v>2012</v>
      </c>
      <c r="C4863">
        <v>141085</v>
      </c>
      <c r="D4863">
        <v>50960</v>
      </c>
      <c r="E4863">
        <v>15886</v>
      </c>
      <c r="F4863">
        <v>20440</v>
      </c>
    </row>
    <row r="4864" spans="1:6">
      <c r="A4864" s="105">
        <v>33053031060000</v>
      </c>
      <c r="B4864">
        <v>2012</v>
      </c>
      <c r="C4864">
        <v>37796</v>
      </c>
      <c r="D4864">
        <v>31175</v>
      </c>
      <c r="E4864">
        <v>38298</v>
      </c>
      <c r="F4864">
        <v>20115</v>
      </c>
    </row>
    <row r="4865" spans="1:6">
      <c r="A4865" s="105">
        <v>33053031070000</v>
      </c>
      <c r="B4865">
        <v>2012</v>
      </c>
      <c r="C4865">
        <v>81928</v>
      </c>
      <c r="D4865">
        <v>21748</v>
      </c>
      <c r="E4865">
        <v>9982</v>
      </c>
      <c r="F4865">
        <v>20163</v>
      </c>
    </row>
    <row r="4866" spans="1:6">
      <c r="A4866" s="105">
        <v>33053031080000</v>
      </c>
      <c r="B4866">
        <v>2012</v>
      </c>
      <c r="C4866">
        <v>48593</v>
      </c>
      <c r="D4866">
        <v>27917</v>
      </c>
      <c r="E4866">
        <v>4462</v>
      </c>
      <c r="F4866">
        <v>19933</v>
      </c>
    </row>
    <row r="4867" spans="1:6">
      <c r="A4867" s="105">
        <v>33053031090000</v>
      </c>
      <c r="B4867">
        <v>2012</v>
      </c>
      <c r="C4867">
        <v>86093</v>
      </c>
      <c r="D4867">
        <v>44223</v>
      </c>
      <c r="E4867">
        <v>10242</v>
      </c>
      <c r="F4867">
        <v>13526</v>
      </c>
    </row>
    <row r="4868" spans="1:6">
      <c r="A4868" s="105">
        <v>33053031100000</v>
      </c>
      <c r="B4868">
        <v>2012</v>
      </c>
      <c r="C4868">
        <v>30468</v>
      </c>
      <c r="D4868">
        <v>13882</v>
      </c>
      <c r="E4868">
        <v>7606</v>
      </c>
      <c r="F4868">
        <v>15424</v>
      </c>
    </row>
    <row r="4869" spans="1:6">
      <c r="A4869" s="105">
        <v>33053031110000</v>
      </c>
      <c r="B4869">
        <v>2012</v>
      </c>
      <c r="C4869">
        <v>110320</v>
      </c>
      <c r="D4869">
        <v>41017</v>
      </c>
      <c r="E4869">
        <v>25733</v>
      </c>
      <c r="F4869">
        <v>20600</v>
      </c>
    </row>
    <row r="4870" spans="1:6">
      <c r="A4870" s="105">
        <v>33053031120000</v>
      </c>
      <c r="B4870">
        <v>2012</v>
      </c>
      <c r="C4870">
        <v>230136</v>
      </c>
      <c r="D4870">
        <v>84836</v>
      </c>
      <c r="E4870">
        <v>7381</v>
      </c>
      <c r="F4870">
        <v>16012</v>
      </c>
    </row>
    <row r="4871" spans="1:6">
      <c r="A4871" s="105">
        <v>33053031130000</v>
      </c>
      <c r="B4871">
        <v>2012</v>
      </c>
      <c r="C4871">
        <v>14137</v>
      </c>
      <c r="D4871">
        <v>36837</v>
      </c>
      <c r="E4871">
        <v>27527</v>
      </c>
      <c r="F4871">
        <v>20251</v>
      </c>
    </row>
    <row r="4872" spans="1:6">
      <c r="A4872" s="105">
        <v>33053031140000</v>
      </c>
      <c r="B4872">
        <v>2012</v>
      </c>
      <c r="C4872">
        <v>36066</v>
      </c>
      <c r="D4872">
        <v>35373</v>
      </c>
      <c r="E4872">
        <v>7068</v>
      </c>
      <c r="F4872">
        <v>16232</v>
      </c>
    </row>
    <row r="4873" spans="1:6">
      <c r="A4873" s="105">
        <v>33053031150000</v>
      </c>
      <c r="B4873">
        <v>2012</v>
      </c>
      <c r="C4873">
        <v>36888</v>
      </c>
      <c r="D4873">
        <v>20914</v>
      </c>
      <c r="E4873">
        <v>8872</v>
      </c>
      <c r="F4873">
        <v>17207</v>
      </c>
    </row>
    <row r="4874" spans="1:6">
      <c r="A4874" s="105">
        <v>33053031160000</v>
      </c>
      <c r="B4874">
        <v>2012</v>
      </c>
      <c r="C4874">
        <v>77063</v>
      </c>
      <c r="D4874">
        <v>32522</v>
      </c>
      <c r="E4874">
        <v>3784</v>
      </c>
      <c r="F4874">
        <v>14676</v>
      </c>
    </row>
    <row r="4875" spans="1:6">
      <c r="A4875" s="105">
        <v>33053031170000</v>
      </c>
      <c r="B4875">
        <v>2012</v>
      </c>
      <c r="C4875">
        <v>39528</v>
      </c>
      <c r="D4875">
        <v>22623</v>
      </c>
      <c r="E4875">
        <v>6826</v>
      </c>
      <c r="F4875">
        <v>20735</v>
      </c>
    </row>
    <row r="4876" spans="1:6">
      <c r="A4876" s="105">
        <v>33053031180000</v>
      </c>
      <c r="B4876">
        <v>2012</v>
      </c>
      <c r="C4876">
        <v>102346</v>
      </c>
      <c r="D4876">
        <v>61111</v>
      </c>
      <c r="E4876">
        <v>12453</v>
      </c>
      <c r="F4876">
        <v>20617</v>
      </c>
    </row>
    <row r="4877" spans="1:6">
      <c r="A4877" s="105">
        <v>33053031190000</v>
      </c>
      <c r="B4877">
        <v>2012</v>
      </c>
      <c r="C4877">
        <v>45953</v>
      </c>
      <c r="D4877">
        <v>18437</v>
      </c>
      <c r="E4877">
        <v>10527</v>
      </c>
      <c r="F4877">
        <v>20663</v>
      </c>
    </row>
    <row r="4878" spans="1:6">
      <c r="A4878" s="105">
        <v>33053031200000</v>
      </c>
      <c r="B4878">
        <v>2012</v>
      </c>
      <c r="C4878">
        <v>53333</v>
      </c>
      <c r="D4878">
        <v>19635</v>
      </c>
      <c r="E4878">
        <v>7831</v>
      </c>
      <c r="F4878">
        <v>15728</v>
      </c>
    </row>
    <row r="4879" spans="1:6">
      <c r="A4879" s="105">
        <v>33053031210000</v>
      </c>
      <c r="B4879">
        <v>2012</v>
      </c>
      <c r="C4879">
        <v>117480</v>
      </c>
      <c r="D4879">
        <v>43881</v>
      </c>
      <c r="E4879">
        <v>18327</v>
      </c>
      <c r="F4879">
        <v>20632</v>
      </c>
    </row>
    <row r="4880" spans="1:6">
      <c r="A4880" s="105">
        <v>33053031220000</v>
      </c>
      <c r="B4880">
        <v>2012</v>
      </c>
      <c r="C4880">
        <v>9428</v>
      </c>
      <c r="D4880">
        <v>12360</v>
      </c>
      <c r="E4880">
        <v>3304</v>
      </c>
      <c r="F4880">
        <v>15704</v>
      </c>
    </row>
    <row r="4881" spans="1:6">
      <c r="A4881" s="105">
        <v>33053031230000</v>
      </c>
      <c r="B4881">
        <v>2012</v>
      </c>
      <c r="C4881">
        <v>87034</v>
      </c>
      <c r="D4881">
        <v>40278</v>
      </c>
      <c r="E4881">
        <v>8286</v>
      </c>
      <c r="F4881">
        <v>20400</v>
      </c>
    </row>
    <row r="4882" spans="1:6">
      <c r="A4882" s="105">
        <v>33053031240000</v>
      </c>
      <c r="B4882">
        <v>2012</v>
      </c>
      <c r="C4882">
        <v>24948</v>
      </c>
      <c r="D4882">
        <v>27317</v>
      </c>
      <c r="E4882">
        <v>9749</v>
      </c>
      <c r="F4882">
        <v>15929</v>
      </c>
    </row>
    <row r="4883" spans="1:6">
      <c r="A4883" s="105">
        <v>33053031250000</v>
      </c>
      <c r="B4883">
        <v>2012</v>
      </c>
      <c r="C4883">
        <v>96116</v>
      </c>
      <c r="D4883">
        <v>59835</v>
      </c>
      <c r="E4883">
        <v>34566</v>
      </c>
      <c r="F4883">
        <v>20513</v>
      </c>
    </row>
    <row r="4884" spans="1:6">
      <c r="A4884" s="105">
        <v>33053031260000</v>
      </c>
      <c r="B4884">
        <v>2012</v>
      </c>
      <c r="C4884">
        <v>76701</v>
      </c>
      <c r="D4884">
        <v>22789</v>
      </c>
      <c r="E4884">
        <v>10621</v>
      </c>
      <c r="F4884">
        <v>17995</v>
      </c>
    </row>
    <row r="4885" spans="1:6">
      <c r="A4885" s="105">
        <v>33053031270000</v>
      </c>
      <c r="B4885">
        <v>2012</v>
      </c>
      <c r="C4885">
        <v>83815</v>
      </c>
      <c r="D4885">
        <v>37481</v>
      </c>
      <c r="E4885">
        <v>10159</v>
      </c>
      <c r="F4885">
        <v>20872</v>
      </c>
    </row>
    <row r="4886" spans="1:6">
      <c r="A4886" s="105">
        <v>33053031280000</v>
      </c>
      <c r="B4886">
        <v>2012</v>
      </c>
      <c r="C4886">
        <v>93593</v>
      </c>
      <c r="D4886">
        <v>64364</v>
      </c>
      <c r="E4886">
        <v>14591</v>
      </c>
      <c r="F4886">
        <v>19467</v>
      </c>
    </row>
    <row r="4887" spans="1:6">
      <c r="A4887" s="105">
        <v>33053031290000</v>
      </c>
      <c r="B4887">
        <v>2012</v>
      </c>
      <c r="C4887">
        <v>54438</v>
      </c>
      <c r="D4887">
        <v>27365</v>
      </c>
      <c r="E4887">
        <v>8737</v>
      </c>
      <c r="F4887">
        <v>20860</v>
      </c>
    </row>
    <row r="4888" spans="1:6">
      <c r="A4888" s="105">
        <v>33053031300000</v>
      </c>
      <c r="B4888">
        <v>2012</v>
      </c>
      <c r="C4888">
        <v>4274</v>
      </c>
      <c r="D4888">
        <v>11472</v>
      </c>
      <c r="E4888">
        <v>25186</v>
      </c>
      <c r="F4888">
        <v>20590</v>
      </c>
    </row>
    <row r="4889" spans="1:6">
      <c r="A4889" s="105">
        <v>33053031320000</v>
      </c>
      <c r="B4889">
        <v>2012</v>
      </c>
      <c r="C4889">
        <v>69726</v>
      </c>
      <c r="D4889">
        <v>42092</v>
      </c>
      <c r="E4889">
        <v>7915</v>
      </c>
      <c r="F4889">
        <v>20122</v>
      </c>
    </row>
    <row r="4890" spans="1:6">
      <c r="A4890" s="105">
        <v>33053031330000</v>
      </c>
      <c r="B4890">
        <v>2012</v>
      </c>
      <c r="C4890">
        <v>95867</v>
      </c>
      <c r="D4890">
        <v>54462</v>
      </c>
      <c r="E4890">
        <v>11266</v>
      </c>
      <c r="F4890">
        <v>20200</v>
      </c>
    </row>
    <row r="4891" spans="1:6">
      <c r="A4891" s="105">
        <v>33053031340000</v>
      </c>
      <c r="B4891">
        <v>2012</v>
      </c>
      <c r="C4891">
        <v>101063</v>
      </c>
      <c r="D4891">
        <v>54750</v>
      </c>
      <c r="E4891">
        <v>9624</v>
      </c>
      <c r="F4891">
        <v>20350</v>
      </c>
    </row>
    <row r="4892" spans="1:6">
      <c r="A4892" s="105">
        <v>33053031350000</v>
      </c>
      <c r="B4892">
        <v>2012</v>
      </c>
      <c r="C4892">
        <v>108789</v>
      </c>
      <c r="D4892">
        <v>47927</v>
      </c>
      <c r="E4892">
        <v>3165</v>
      </c>
      <c r="F4892">
        <v>20159</v>
      </c>
    </row>
    <row r="4893" spans="1:6">
      <c r="A4893" s="105">
        <v>33053031370000</v>
      </c>
      <c r="B4893">
        <v>2012</v>
      </c>
      <c r="C4893">
        <v>44300</v>
      </c>
      <c r="D4893">
        <v>32492</v>
      </c>
      <c r="E4893">
        <v>16348</v>
      </c>
      <c r="F4893">
        <v>20987</v>
      </c>
    </row>
    <row r="4894" spans="1:6">
      <c r="A4894" s="105">
        <v>33053031400000</v>
      </c>
      <c r="B4894">
        <v>2012</v>
      </c>
      <c r="C4894">
        <v>49722</v>
      </c>
      <c r="D4894">
        <v>47241</v>
      </c>
      <c r="E4894">
        <v>29074</v>
      </c>
      <c r="F4894">
        <v>21000</v>
      </c>
    </row>
    <row r="4895" spans="1:6">
      <c r="A4895" s="105">
        <v>33053031410000</v>
      </c>
      <c r="B4895">
        <v>2012</v>
      </c>
      <c r="C4895">
        <v>129999</v>
      </c>
      <c r="D4895">
        <v>96740</v>
      </c>
      <c r="E4895">
        <v>17588</v>
      </c>
      <c r="F4895">
        <v>20695</v>
      </c>
    </row>
    <row r="4896" spans="1:6">
      <c r="A4896" s="105">
        <v>33053031420000</v>
      </c>
      <c r="B4896">
        <v>2012</v>
      </c>
      <c r="C4896">
        <v>21457</v>
      </c>
      <c r="D4896">
        <v>19111</v>
      </c>
      <c r="E4896">
        <v>7071</v>
      </c>
      <c r="F4896">
        <v>15376</v>
      </c>
    </row>
    <row r="4897" spans="1:6">
      <c r="A4897" s="105">
        <v>33053031430000</v>
      </c>
      <c r="B4897">
        <v>2012</v>
      </c>
      <c r="C4897">
        <v>58359</v>
      </c>
      <c r="D4897">
        <v>44919</v>
      </c>
      <c r="E4897">
        <v>16145</v>
      </c>
      <c r="F4897">
        <v>21240</v>
      </c>
    </row>
    <row r="4898" spans="1:6">
      <c r="A4898" s="105">
        <v>33053031440000</v>
      </c>
      <c r="B4898">
        <v>2012</v>
      </c>
      <c r="C4898">
        <v>48947</v>
      </c>
      <c r="D4898">
        <v>31755</v>
      </c>
      <c r="E4898">
        <v>7220</v>
      </c>
      <c r="F4898">
        <v>20445</v>
      </c>
    </row>
    <row r="4899" spans="1:6">
      <c r="A4899" s="105">
        <v>33053031450000</v>
      </c>
      <c r="B4899">
        <v>2012</v>
      </c>
      <c r="C4899">
        <v>16943</v>
      </c>
      <c r="D4899">
        <v>36345</v>
      </c>
      <c r="E4899">
        <v>27110</v>
      </c>
      <c r="F4899">
        <v>20812</v>
      </c>
    </row>
    <row r="4900" spans="1:6">
      <c r="A4900" s="105">
        <v>33053031460000</v>
      </c>
      <c r="B4900">
        <v>2012</v>
      </c>
      <c r="C4900">
        <v>98972</v>
      </c>
      <c r="D4900">
        <v>72231</v>
      </c>
      <c r="E4900">
        <v>34309</v>
      </c>
      <c r="F4900">
        <v>20511</v>
      </c>
    </row>
    <row r="4901" spans="1:6">
      <c r="A4901" s="105">
        <v>33053031470000</v>
      </c>
      <c r="B4901">
        <v>2012</v>
      </c>
      <c r="C4901">
        <v>10980</v>
      </c>
      <c r="D4901">
        <v>19941</v>
      </c>
      <c r="E4901">
        <v>10178</v>
      </c>
      <c r="F4901">
        <v>20300</v>
      </c>
    </row>
    <row r="4902" spans="1:6">
      <c r="A4902" s="105">
        <v>33053031480000</v>
      </c>
      <c r="B4902">
        <v>2012</v>
      </c>
      <c r="C4902">
        <v>25035</v>
      </c>
      <c r="D4902">
        <v>25463</v>
      </c>
      <c r="E4902">
        <v>6437</v>
      </c>
      <c r="F4902">
        <v>16212</v>
      </c>
    </row>
    <row r="4903" spans="1:6">
      <c r="A4903" s="105">
        <v>33053031490000</v>
      </c>
      <c r="B4903">
        <v>2012</v>
      </c>
      <c r="C4903">
        <v>21150</v>
      </c>
      <c r="D4903">
        <v>20174</v>
      </c>
      <c r="E4903">
        <v>42095</v>
      </c>
      <c r="F4903">
        <v>18605</v>
      </c>
    </row>
    <row r="4904" spans="1:6">
      <c r="A4904" s="105">
        <v>33053031500000</v>
      </c>
      <c r="B4904">
        <v>2012</v>
      </c>
      <c r="C4904">
        <v>99428</v>
      </c>
      <c r="D4904">
        <v>52180</v>
      </c>
      <c r="E4904">
        <v>13876</v>
      </c>
      <c r="F4904">
        <v>19258</v>
      </c>
    </row>
    <row r="4905" spans="1:6">
      <c r="A4905" s="105">
        <v>33053031510000</v>
      </c>
      <c r="B4905">
        <v>2012</v>
      </c>
      <c r="C4905">
        <v>60064</v>
      </c>
      <c r="D4905">
        <v>29239</v>
      </c>
      <c r="E4905">
        <v>19128</v>
      </c>
      <c r="F4905">
        <v>20895</v>
      </c>
    </row>
    <row r="4906" spans="1:6">
      <c r="A4906" s="105">
        <v>33053031520000</v>
      </c>
      <c r="B4906">
        <v>2012</v>
      </c>
      <c r="C4906">
        <v>61384</v>
      </c>
      <c r="D4906">
        <v>57311</v>
      </c>
      <c r="E4906">
        <v>10653</v>
      </c>
      <c r="F4906">
        <v>20623</v>
      </c>
    </row>
    <row r="4907" spans="1:6">
      <c r="A4907" s="105">
        <v>33053031530000</v>
      </c>
      <c r="B4907">
        <v>2012</v>
      </c>
      <c r="C4907">
        <v>14706</v>
      </c>
      <c r="D4907">
        <v>28755</v>
      </c>
      <c r="E4907">
        <v>20648</v>
      </c>
      <c r="F4907">
        <v>20255</v>
      </c>
    </row>
    <row r="4908" spans="1:6">
      <c r="A4908" s="105">
        <v>33053031540000</v>
      </c>
      <c r="B4908">
        <v>2012</v>
      </c>
      <c r="C4908">
        <v>34066</v>
      </c>
      <c r="D4908">
        <v>35449</v>
      </c>
      <c r="E4908">
        <v>22421</v>
      </c>
      <c r="F4908">
        <v>21610</v>
      </c>
    </row>
    <row r="4909" spans="1:6">
      <c r="A4909" s="105">
        <v>33053031550000</v>
      </c>
      <c r="B4909">
        <v>2012</v>
      </c>
      <c r="C4909">
        <v>590</v>
      </c>
      <c r="D4909">
        <v>801</v>
      </c>
      <c r="E4909">
        <v>8747</v>
      </c>
      <c r="F4909">
        <v>14820</v>
      </c>
    </row>
    <row r="4910" spans="1:6">
      <c r="A4910" s="105">
        <v>33053031560000</v>
      </c>
      <c r="B4910">
        <v>2012</v>
      </c>
      <c r="C4910">
        <v>113278</v>
      </c>
      <c r="D4910">
        <v>100016</v>
      </c>
      <c r="E4910">
        <v>10392</v>
      </c>
      <c r="F4910">
        <v>20015</v>
      </c>
    </row>
    <row r="4911" spans="1:6">
      <c r="A4911" s="105">
        <v>33053031570000</v>
      </c>
      <c r="B4911">
        <v>2012</v>
      </c>
      <c r="C4911">
        <v>39661</v>
      </c>
      <c r="D4911">
        <v>41573</v>
      </c>
      <c r="E4911">
        <v>2847</v>
      </c>
      <c r="F4911">
        <v>21553</v>
      </c>
    </row>
    <row r="4912" spans="1:6">
      <c r="A4912" s="105">
        <v>33053031580000</v>
      </c>
      <c r="B4912">
        <v>2012</v>
      </c>
      <c r="C4912">
        <v>211212</v>
      </c>
      <c r="D4912">
        <v>80947</v>
      </c>
      <c r="E4912">
        <v>28399</v>
      </c>
      <c r="F4912">
        <v>20825</v>
      </c>
    </row>
    <row r="4913" spans="1:6">
      <c r="A4913" s="105">
        <v>33053031590000</v>
      </c>
      <c r="B4913">
        <v>2012</v>
      </c>
      <c r="C4913">
        <v>87741</v>
      </c>
      <c r="D4913">
        <v>37972</v>
      </c>
      <c r="E4913">
        <v>12464</v>
      </c>
      <c r="F4913">
        <v>20530</v>
      </c>
    </row>
    <row r="4914" spans="1:6">
      <c r="A4914" s="105">
        <v>33053031600000</v>
      </c>
      <c r="B4914">
        <v>2012</v>
      </c>
      <c r="C4914">
        <v>97049</v>
      </c>
      <c r="D4914">
        <v>39973</v>
      </c>
      <c r="E4914">
        <v>6364</v>
      </c>
      <c r="F4914">
        <v>20273</v>
      </c>
    </row>
    <row r="4915" spans="1:6">
      <c r="A4915" s="105">
        <v>33053031610000</v>
      </c>
      <c r="B4915">
        <v>2012</v>
      </c>
      <c r="C4915">
        <v>58940</v>
      </c>
      <c r="D4915">
        <v>27207</v>
      </c>
      <c r="E4915">
        <v>14877</v>
      </c>
      <c r="F4915">
        <v>21230</v>
      </c>
    </row>
    <row r="4916" spans="1:6">
      <c r="A4916" s="105">
        <v>33053031630000</v>
      </c>
      <c r="B4916">
        <v>2012</v>
      </c>
      <c r="C4916">
        <v>35749</v>
      </c>
      <c r="D4916">
        <v>49910</v>
      </c>
      <c r="E4916">
        <v>42093</v>
      </c>
      <c r="F4916">
        <v>21059</v>
      </c>
    </row>
    <row r="4917" spans="1:6">
      <c r="A4917" s="105">
        <v>33053031640000</v>
      </c>
      <c r="B4917">
        <v>2012</v>
      </c>
      <c r="C4917">
        <v>37602</v>
      </c>
      <c r="D4917">
        <v>28761</v>
      </c>
      <c r="E4917">
        <v>12055</v>
      </c>
      <c r="F4917">
        <v>16457</v>
      </c>
    </row>
    <row r="4918" spans="1:6">
      <c r="A4918" s="105">
        <v>33053031650000</v>
      </c>
      <c r="B4918">
        <v>2012</v>
      </c>
      <c r="C4918">
        <v>38579</v>
      </c>
      <c r="D4918">
        <v>16596</v>
      </c>
      <c r="E4918">
        <v>8148</v>
      </c>
      <c r="F4918">
        <v>15711</v>
      </c>
    </row>
    <row r="4919" spans="1:6">
      <c r="A4919" s="105">
        <v>33053031660000</v>
      </c>
      <c r="B4919">
        <v>2012</v>
      </c>
      <c r="C4919">
        <v>83598</v>
      </c>
      <c r="D4919">
        <v>62385</v>
      </c>
      <c r="E4919">
        <v>12124</v>
      </c>
      <c r="F4919">
        <v>21006</v>
      </c>
    </row>
    <row r="4920" spans="1:6">
      <c r="A4920" s="105">
        <v>33053031670000</v>
      </c>
      <c r="B4920">
        <v>2012</v>
      </c>
      <c r="C4920">
        <v>48919</v>
      </c>
      <c r="D4920">
        <v>30107</v>
      </c>
      <c r="E4920">
        <v>14109</v>
      </c>
      <c r="F4920">
        <v>20843</v>
      </c>
    </row>
    <row r="4921" spans="1:6">
      <c r="A4921" s="105">
        <v>33053031690000</v>
      </c>
      <c r="B4921">
        <v>2012</v>
      </c>
      <c r="C4921">
        <v>35858</v>
      </c>
      <c r="D4921">
        <v>49269</v>
      </c>
      <c r="E4921">
        <v>32618</v>
      </c>
      <c r="F4921">
        <v>19940</v>
      </c>
    </row>
    <row r="4922" spans="1:6">
      <c r="A4922" s="105">
        <v>33053031700000</v>
      </c>
      <c r="B4922">
        <v>2012</v>
      </c>
      <c r="C4922">
        <v>87683</v>
      </c>
      <c r="D4922">
        <v>38705</v>
      </c>
      <c r="E4922">
        <v>9695</v>
      </c>
      <c r="F4922">
        <v>21016</v>
      </c>
    </row>
    <row r="4923" spans="1:6">
      <c r="A4923" s="105">
        <v>33053031710000</v>
      </c>
      <c r="B4923">
        <v>2012</v>
      </c>
      <c r="C4923">
        <v>2807</v>
      </c>
      <c r="D4923">
        <v>9706</v>
      </c>
      <c r="E4923">
        <v>34294</v>
      </c>
      <c r="F4923">
        <v>20097</v>
      </c>
    </row>
    <row r="4924" spans="1:6">
      <c r="A4924" s="105">
        <v>33053031720000</v>
      </c>
      <c r="B4924">
        <v>2012</v>
      </c>
      <c r="C4924">
        <v>237117</v>
      </c>
      <c r="D4924">
        <v>99302</v>
      </c>
      <c r="E4924">
        <v>12213</v>
      </c>
      <c r="F4924">
        <v>15175</v>
      </c>
    </row>
    <row r="4925" spans="1:6">
      <c r="A4925" s="105">
        <v>33053031730000</v>
      </c>
      <c r="B4925">
        <v>2012</v>
      </c>
      <c r="C4925">
        <v>74952</v>
      </c>
      <c r="D4925">
        <v>36301</v>
      </c>
      <c r="E4925">
        <v>4791</v>
      </c>
      <c r="F4925">
        <v>14685</v>
      </c>
    </row>
    <row r="4926" spans="1:6">
      <c r="A4926" s="105">
        <v>33053031740000</v>
      </c>
      <c r="B4926">
        <v>2012</v>
      </c>
      <c r="C4926">
        <v>125532</v>
      </c>
      <c r="D4926">
        <v>59817</v>
      </c>
      <c r="E4926">
        <v>9514</v>
      </c>
      <c r="F4926">
        <v>20265</v>
      </c>
    </row>
    <row r="4927" spans="1:6">
      <c r="A4927" s="105">
        <v>33053031750000</v>
      </c>
      <c r="B4927">
        <v>2012</v>
      </c>
      <c r="C4927">
        <v>78656</v>
      </c>
      <c r="D4927">
        <v>73303</v>
      </c>
      <c r="E4927">
        <v>24478</v>
      </c>
      <c r="F4927">
        <v>20570</v>
      </c>
    </row>
    <row r="4928" spans="1:6">
      <c r="A4928" s="105">
        <v>33053031760000</v>
      </c>
      <c r="B4928">
        <v>2012</v>
      </c>
      <c r="C4928">
        <v>80929</v>
      </c>
      <c r="D4928">
        <v>53432</v>
      </c>
      <c r="E4928">
        <v>19786</v>
      </c>
      <c r="F4928">
        <v>21015</v>
      </c>
    </row>
    <row r="4929" spans="1:6">
      <c r="A4929" s="105">
        <v>33053031770000</v>
      </c>
      <c r="B4929">
        <v>2012</v>
      </c>
      <c r="C4929">
        <v>135817</v>
      </c>
      <c r="D4929">
        <v>71103</v>
      </c>
      <c r="E4929">
        <v>28473</v>
      </c>
      <c r="F4929">
        <v>20940</v>
      </c>
    </row>
    <row r="4930" spans="1:6">
      <c r="A4930" s="105">
        <v>33053031780000</v>
      </c>
      <c r="B4930">
        <v>2012</v>
      </c>
      <c r="C4930">
        <v>31761</v>
      </c>
      <c r="D4930">
        <v>27498</v>
      </c>
      <c r="E4930">
        <v>6249</v>
      </c>
      <c r="F4930">
        <v>15767</v>
      </c>
    </row>
    <row r="4931" spans="1:6">
      <c r="A4931" s="105">
        <v>33053031790000</v>
      </c>
      <c r="B4931">
        <v>2012</v>
      </c>
      <c r="C4931">
        <v>162805</v>
      </c>
      <c r="D4931">
        <v>98773</v>
      </c>
      <c r="E4931">
        <v>39410</v>
      </c>
      <c r="F4931">
        <v>20965</v>
      </c>
    </row>
    <row r="4932" spans="1:6">
      <c r="A4932" s="105">
        <v>33053031800000</v>
      </c>
      <c r="B4932">
        <v>2012</v>
      </c>
      <c r="C4932">
        <v>23932</v>
      </c>
      <c r="D4932">
        <v>32873</v>
      </c>
      <c r="E4932">
        <v>17735</v>
      </c>
      <c r="F4932">
        <v>20910</v>
      </c>
    </row>
    <row r="4933" spans="1:6">
      <c r="A4933" s="105">
        <v>33053031810000</v>
      </c>
      <c r="B4933">
        <v>2012</v>
      </c>
      <c r="C4933">
        <v>59497</v>
      </c>
      <c r="D4933">
        <v>41006</v>
      </c>
      <c r="E4933">
        <v>17055</v>
      </c>
      <c r="F4933">
        <v>21143</v>
      </c>
    </row>
    <row r="4934" spans="1:6">
      <c r="A4934" s="105">
        <v>33053031820000</v>
      </c>
      <c r="B4934">
        <v>2012</v>
      </c>
      <c r="C4934">
        <v>48448</v>
      </c>
      <c r="D4934">
        <v>55539</v>
      </c>
      <c r="E4934">
        <v>9648</v>
      </c>
      <c r="F4934">
        <v>20800</v>
      </c>
    </row>
    <row r="4935" spans="1:6">
      <c r="A4935" s="105">
        <v>33053031830000</v>
      </c>
      <c r="B4935">
        <v>2012</v>
      </c>
      <c r="C4935">
        <v>93658</v>
      </c>
      <c r="D4935">
        <v>47176</v>
      </c>
      <c r="E4935">
        <v>8121</v>
      </c>
      <c r="F4935">
        <v>20465</v>
      </c>
    </row>
    <row r="4936" spans="1:6">
      <c r="A4936" s="105">
        <v>33053031840000</v>
      </c>
      <c r="B4936">
        <v>2012</v>
      </c>
      <c r="C4936">
        <v>38892</v>
      </c>
      <c r="D4936">
        <v>41634</v>
      </c>
      <c r="E4936">
        <v>7044</v>
      </c>
      <c r="F4936">
        <v>16416</v>
      </c>
    </row>
    <row r="4937" spans="1:6">
      <c r="A4937" s="105">
        <v>33053031850000</v>
      </c>
      <c r="B4937">
        <v>2012</v>
      </c>
      <c r="C4937">
        <v>32400</v>
      </c>
      <c r="D4937">
        <v>16352</v>
      </c>
      <c r="E4937">
        <v>28229</v>
      </c>
      <c r="F4937">
        <v>20970</v>
      </c>
    </row>
    <row r="4938" spans="1:6">
      <c r="A4938" s="105">
        <v>33053031860000</v>
      </c>
      <c r="B4938">
        <v>2012</v>
      </c>
      <c r="C4938">
        <v>29054</v>
      </c>
      <c r="D4938">
        <v>23211</v>
      </c>
      <c r="E4938">
        <v>5330</v>
      </c>
      <c r="F4938">
        <v>16235</v>
      </c>
    </row>
    <row r="4939" spans="1:6">
      <c r="A4939" s="105">
        <v>33053031870000</v>
      </c>
      <c r="B4939">
        <v>2012</v>
      </c>
      <c r="C4939">
        <v>104825</v>
      </c>
      <c r="D4939">
        <v>64384</v>
      </c>
      <c r="E4939">
        <v>10323</v>
      </c>
      <c r="F4939">
        <v>20625</v>
      </c>
    </row>
    <row r="4940" spans="1:6">
      <c r="A4940" s="105">
        <v>33053031880000</v>
      </c>
      <c r="B4940">
        <v>2012</v>
      </c>
      <c r="C4940">
        <v>119228</v>
      </c>
      <c r="D4940">
        <v>45372</v>
      </c>
      <c r="E4940">
        <v>19187</v>
      </c>
      <c r="F4940">
        <v>20930</v>
      </c>
    </row>
    <row r="4941" spans="1:6">
      <c r="A4941" s="105">
        <v>33053031890000</v>
      </c>
      <c r="B4941">
        <v>2012</v>
      </c>
      <c r="C4941">
        <v>10980</v>
      </c>
      <c r="D4941">
        <v>38970</v>
      </c>
      <c r="E4941">
        <v>4856</v>
      </c>
      <c r="F4941">
        <v>13100</v>
      </c>
    </row>
    <row r="4942" spans="1:6">
      <c r="A4942" s="105">
        <v>33053031910000</v>
      </c>
      <c r="B4942">
        <v>2012</v>
      </c>
      <c r="C4942">
        <v>28868</v>
      </c>
      <c r="D4942">
        <v>32403</v>
      </c>
      <c r="E4942">
        <v>35616</v>
      </c>
      <c r="F4942">
        <v>20540</v>
      </c>
    </row>
    <row r="4943" spans="1:6">
      <c r="A4943" s="105">
        <v>33053031920000</v>
      </c>
      <c r="B4943">
        <v>2012</v>
      </c>
      <c r="C4943">
        <v>31456</v>
      </c>
      <c r="D4943">
        <v>54114</v>
      </c>
      <c r="E4943">
        <v>10686</v>
      </c>
      <c r="F4943">
        <v>21341</v>
      </c>
    </row>
    <row r="4944" spans="1:6">
      <c r="A4944" s="105">
        <v>33053031930000</v>
      </c>
      <c r="B4944">
        <v>2012</v>
      </c>
      <c r="C4944">
        <v>179002</v>
      </c>
      <c r="D4944">
        <v>154871</v>
      </c>
      <c r="E4944">
        <v>33355</v>
      </c>
      <c r="F4944">
        <v>20456</v>
      </c>
    </row>
    <row r="4945" spans="1:6">
      <c r="A4945" s="105">
        <v>33053031940000</v>
      </c>
      <c r="B4945">
        <v>2012</v>
      </c>
      <c r="C4945">
        <v>95164</v>
      </c>
      <c r="D4945">
        <v>40393</v>
      </c>
      <c r="E4945">
        <v>17111</v>
      </c>
      <c r="F4945">
        <v>16504</v>
      </c>
    </row>
    <row r="4946" spans="1:6">
      <c r="A4946" s="105">
        <v>33053031950000</v>
      </c>
      <c r="B4946">
        <v>2012</v>
      </c>
      <c r="C4946">
        <v>51773</v>
      </c>
      <c r="D4946">
        <v>36752</v>
      </c>
      <c r="E4946">
        <v>5393</v>
      </c>
      <c r="F4946">
        <v>15200</v>
      </c>
    </row>
    <row r="4947" spans="1:6">
      <c r="A4947" s="105">
        <v>33053031960000</v>
      </c>
      <c r="B4947">
        <v>2012</v>
      </c>
      <c r="C4947">
        <v>9262</v>
      </c>
      <c r="D4947">
        <v>24842</v>
      </c>
      <c r="E4947">
        <v>3902</v>
      </c>
      <c r="F4947">
        <v>22825</v>
      </c>
    </row>
    <row r="4948" spans="1:6">
      <c r="A4948" s="105">
        <v>33053031970000</v>
      </c>
      <c r="B4948">
        <v>2012</v>
      </c>
      <c r="C4948">
        <v>25280</v>
      </c>
      <c r="D4948">
        <v>19557</v>
      </c>
      <c r="E4948">
        <v>15099</v>
      </c>
      <c r="F4948">
        <v>21351</v>
      </c>
    </row>
    <row r="4949" spans="1:6">
      <c r="A4949" s="105">
        <v>33053031980000</v>
      </c>
      <c r="B4949">
        <v>2012</v>
      </c>
      <c r="C4949">
        <v>5178</v>
      </c>
      <c r="D4949">
        <v>6822</v>
      </c>
      <c r="E4949">
        <v>14593</v>
      </c>
      <c r="F4949">
        <v>15509</v>
      </c>
    </row>
    <row r="4950" spans="1:6">
      <c r="A4950" s="105">
        <v>33053031990000</v>
      </c>
      <c r="B4950">
        <v>2012</v>
      </c>
      <c r="C4950">
        <v>58977</v>
      </c>
      <c r="D4950">
        <v>34799</v>
      </c>
      <c r="E4950">
        <v>44275</v>
      </c>
      <c r="F4950">
        <v>20370</v>
      </c>
    </row>
    <row r="4951" spans="1:6">
      <c r="A4951" s="105">
        <v>33053032000000</v>
      </c>
      <c r="B4951">
        <v>2012</v>
      </c>
      <c r="C4951">
        <v>64782</v>
      </c>
      <c r="D4951">
        <v>43735</v>
      </c>
      <c r="E4951">
        <v>10947</v>
      </c>
      <c r="F4951">
        <v>22034</v>
      </c>
    </row>
    <row r="4952" spans="1:6">
      <c r="A4952" s="105">
        <v>33053032010000</v>
      </c>
      <c r="B4952">
        <v>2012</v>
      </c>
      <c r="C4952">
        <v>18326</v>
      </c>
      <c r="D4952">
        <v>28661</v>
      </c>
      <c r="E4952">
        <v>10769</v>
      </c>
      <c r="F4952">
        <v>15870</v>
      </c>
    </row>
    <row r="4953" spans="1:6">
      <c r="A4953" s="105">
        <v>33053032020000</v>
      </c>
      <c r="B4953">
        <v>2012</v>
      </c>
      <c r="C4953">
        <v>91502</v>
      </c>
      <c r="D4953">
        <v>64271</v>
      </c>
      <c r="E4953">
        <v>11615</v>
      </c>
      <c r="F4953">
        <v>20702</v>
      </c>
    </row>
    <row r="4954" spans="1:6">
      <c r="A4954" s="105">
        <v>33053032030000</v>
      </c>
      <c r="B4954">
        <v>2012</v>
      </c>
      <c r="C4954">
        <v>273256</v>
      </c>
      <c r="D4954">
        <v>144737</v>
      </c>
      <c r="E4954">
        <v>34431</v>
      </c>
      <c r="F4954">
        <v>20734</v>
      </c>
    </row>
    <row r="4955" spans="1:6">
      <c r="A4955" s="105">
        <v>33053032040000</v>
      </c>
      <c r="B4955">
        <v>2012</v>
      </c>
      <c r="C4955">
        <v>107877</v>
      </c>
      <c r="D4955">
        <v>60613</v>
      </c>
      <c r="E4955">
        <v>10899</v>
      </c>
      <c r="F4955">
        <v>20600</v>
      </c>
    </row>
    <row r="4956" spans="1:6">
      <c r="A4956" s="105">
        <v>33053032050000</v>
      </c>
      <c r="B4956">
        <v>2012</v>
      </c>
      <c r="C4956">
        <v>180219</v>
      </c>
      <c r="D4956">
        <v>96612</v>
      </c>
      <c r="E4956">
        <v>14118</v>
      </c>
      <c r="F4956">
        <v>21067</v>
      </c>
    </row>
    <row r="4957" spans="1:6">
      <c r="A4957" s="105">
        <v>33053032060000</v>
      </c>
      <c r="B4957">
        <v>2012</v>
      </c>
      <c r="C4957">
        <v>104020</v>
      </c>
      <c r="D4957">
        <v>65864</v>
      </c>
      <c r="E4957">
        <v>26920</v>
      </c>
      <c r="F4957">
        <v>20547</v>
      </c>
    </row>
    <row r="4958" spans="1:6">
      <c r="A4958" s="105">
        <v>33053032070000</v>
      </c>
      <c r="B4958">
        <v>2012</v>
      </c>
      <c r="C4958">
        <v>122890</v>
      </c>
      <c r="D4958">
        <v>58224</v>
      </c>
      <c r="E4958">
        <v>11701</v>
      </c>
      <c r="F4958">
        <v>20925</v>
      </c>
    </row>
    <row r="4959" spans="1:6">
      <c r="A4959" s="105">
        <v>33053032080000</v>
      </c>
      <c r="B4959">
        <v>2012</v>
      </c>
      <c r="C4959">
        <v>45335</v>
      </c>
      <c r="D4959">
        <v>34748</v>
      </c>
      <c r="E4959">
        <v>11280</v>
      </c>
      <c r="F4959">
        <v>20577</v>
      </c>
    </row>
    <row r="4960" spans="1:6">
      <c r="A4960" s="105">
        <v>33053032090000</v>
      </c>
      <c r="B4960">
        <v>2012</v>
      </c>
      <c r="C4960">
        <v>29986</v>
      </c>
      <c r="D4960">
        <v>18151</v>
      </c>
      <c r="E4960">
        <v>33530</v>
      </c>
      <c r="F4960">
        <v>19546</v>
      </c>
    </row>
    <row r="4961" spans="1:6">
      <c r="A4961" s="105">
        <v>33053032110000</v>
      </c>
      <c r="B4961">
        <v>2012</v>
      </c>
      <c r="C4961">
        <v>149175</v>
      </c>
      <c r="D4961">
        <v>71417</v>
      </c>
      <c r="E4961">
        <v>41106</v>
      </c>
      <c r="F4961">
        <v>20670</v>
      </c>
    </row>
    <row r="4962" spans="1:6">
      <c r="A4962" s="105">
        <v>33053032120000</v>
      </c>
      <c r="B4962">
        <v>2012</v>
      </c>
      <c r="C4962">
        <v>91457</v>
      </c>
      <c r="D4962">
        <v>77108</v>
      </c>
      <c r="E4962">
        <v>27155</v>
      </c>
      <c r="F4962">
        <v>20789</v>
      </c>
    </row>
    <row r="4963" spans="1:6">
      <c r="A4963" s="105">
        <v>33053032130000</v>
      </c>
      <c r="B4963">
        <v>2012</v>
      </c>
      <c r="C4963">
        <v>128357</v>
      </c>
      <c r="D4963">
        <v>59561</v>
      </c>
      <c r="E4963">
        <v>28368</v>
      </c>
      <c r="F4963">
        <v>20480</v>
      </c>
    </row>
    <row r="4964" spans="1:6">
      <c r="A4964" s="105">
        <v>33053032140000</v>
      </c>
      <c r="B4964">
        <v>2012</v>
      </c>
      <c r="C4964">
        <v>84843</v>
      </c>
      <c r="D4964">
        <v>37449</v>
      </c>
      <c r="E4964">
        <v>4337</v>
      </c>
      <c r="F4964">
        <v>20548</v>
      </c>
    </row>
    <row r="4965" spans="1:6">
      <c r="A4965" s="105">
        <v>33053032150000</v>
      </c>
      <c r="B4965">
        <v>2012</v>
      </c>
      <c r="C4965">
        <v>168650</v>
      </c>
      <c r="D4965">
        <v>155037</v>
      </c>
      <c r="E4965">
        <v>8644</v>
      </c>
      <c r="F4965">
        <v>20569</v>
      </c>
    </row>
    <row r="4966" spans="1:6">
      <c r="A4966" s="105">
        <v>33053032160000</v>
      </c>
      <c r="B4966">
        <v>2012</v>
      </c>
      <c r="C4966">
        <v>222677</v>
      </c>
      <c r="D4966">
        <v>167757</v>
      </c>
      <c r="E4966">
        <v>21091</v>
      </c>
      <c r="F4966">
        <v>20548</v>
      </c>
    </row>
    <row r="4967" spans="1:6">
      <c r="A4967" s="105">
        <v>33053032170000</v>
      </c>
      <c r="B4967">
        <v>2012</v>
      </c>
      <c r="C4967">
        <v>33703</v>
      </c>
      <c r="D4967">
        <v>30200</v>
      </c>
      <c r="E4967">
        <v>17726</v>
      </c>
      <c r="F4967">
        <v>20670</v>
      </c>
    </row>
    <row r="4968" spans="1:6">
      <c r="A4968" s="105">
        <v>33053032180000</v>
      </c>
      <c r="B4968">
        <v>2012</v>
      </c>
      <c r="C4968">
        <v>134686</v>
      </c>
      <c r="D4968">
        <v>57440</v>
      </c>
      <c r="E4968">
        <v>19344</v>
      </c>
      <c r="F4968">
        <v>20130</v>
      </c>
    </row>
    <row r="4969" spans="1:6">
      <c r="A4969" s="105">
        <v>33053032210000</v>
      </c>
      <c r="B4969">
        <v>2012</v>
      </c>
      <c r="C4969">
        <v>64515</v>
      </c>
      <c r="D4969">
        <v>53624</v>
      </c>
      <c r="E4969">
        <v>19861</v>
      </c>
      <c r="F4969">
        <v>16075</v>
      </c>
    </row>
    <row r="4970" spans="1:6">
      <c r="A4970" s="105">
        <v>33053032220000</v>
      </c>
      <c r="B4970">
        <v>2012</v>
      </c>
      <c r="C4970">
        <v>51633</v>
      </c>
      <c r="D4970">
        <v>34984</v>
      </c>
      <c r="E4970">
        <v>1525</v>
      </c>
      <c r="F4970">
        <v>20100</v>
      </c>
    </row>
    <row r="4971" spans="1:6">
      <c r="A4971" s="105">
        <v>33053032230000</v>
      </c>
      <c r="B4971">
        <v>2012</v>
      </c>
      <c r="C4971">
        <v>132304</v>
      </c>
      <c r="D4971">
        <v>52657</v>
      </c>
      <c r="E4971">
        <v>15899</v>
      </c>
      <c r="F4971">
        <v>21068</v>
      </c>
    </row>
    <row r="4972" spans="1:6">
      <c r="A4972" s="105">
        <v>33053032240000</v>
      </c>
      <c r="B4972">
        <v>2012</v>
      </c>
      <c r="C4972">
        <v>61748</v>
      </c>
      <c r="D4972">
        <v>25436</v>
      </c>
      <c r="E4972">
        <v>16551</v>
      </c>
      <c r="F4972">
        <v>20755</v>
      </c>
    </row>
    <row r="4973" spans="1:6">
      <c r="A4973" s="105">
        <v>33053032250000</v>
      </c>
      <c r="B4973">
        <v>2012</v>
      </c>
      <c r="C4973">
        <v>20045</v>
      </c>
      <c r="D4973">
        <v>12350</v>
      </c>
      <c r="E4973">
        <v>2093</v>
      </c>
      <c r="F4973">
        <v>20516</v>
      </c>
    </row>
    <row r="4974" spans="1:6">
      <c r="A4974" s="105">
        <v>33053032280000</v>
      </c>
      <c r="B4974">
        <v>2012</v>
      </c>
      <c r="C4974">
        <v>40552</v>
      </c>
      <c r="D4974">
        <v>35225</v>
      </c>
      <c r="E4974">
        <v>30035</v>
      </c>
      <c r="F4974">
        <v>20195</v>
      </c>
    </row>
    <row r="4975" spans="1:6">
      <c r="A4975" s="105">
        <v>33053032290000</v>
      </c>
      <c r="B4975">
        <v>2012</v>
      </c>
      <c r="C4975">
        <v>115559</v>
      </c>
      <c r="D4975">
        <v>93365</v>
      </c>
      <c r="E4975">
        <v>23023</v>
      </c>
      <c r="F4975">
        <v>20808</v>
      </c>
    </row>
    <row r="4976" spans="1:6">
      <c r="A4976" s="105">
        <v>33053032310000</v>
      </c>
      <c r="B4976">
        <v>2012</v>
      </c>
      <c r="C4976">
        <v>76822</v>
      </c>
      <c r="D4976">
        <v>80312</v>
      </c>
      <c r="E4976">
        <v>41355</v>
      </c>
      <c r="F4976">
        <v>20727</v>
      </c>
    </row>
    <row r="4977" spans="1:6">
      <c r="A4977" s="105">
        <v>33053032320000</v>
      </c>
      <c r="B4977">
        <v>2012</v>
      </c>
      <c r="C4977">
        <v>82009</v>
      </c>
      <c r="D4977">
        <v>44184</v>
      </c>
      <c r="E4977">
        <v>10356</v>
      </c>
      <c r="F4977">
        <v>20870</v>
      </c>
    </row>
    <row r="4978" spans="1:6">
      <c r="A4978" s="105">
        <v>33053032330000</v>
      </c>
      <c r="B4978">
        <v>2012</v>
      </c>
      <c r="C4978">
        <v>143605</v>
      </c>
      <c r="D4978">
        <v>57965</v>
      </c>
      <c r="E4978">
        <v>24239</v>
      </c>
      <c r="F4978">
        <v>21231</v>
      </c>
    </row>
    <row r="4979" spans="1:6">
      <c r="A4979" s="105">
        <v>33053032340000</v>
      </c>
      <c r="B4979">
        <v>2012</v>
      </c>
      <c r="C4979">
        <v>237159</v>
      </c>
      <c r="D4979">
        <v>130861</v>
      </c>
      <c r="E4979">
        <v>47286</v>
      </c>
      <c r="F4979">
        <v>20815</v>
      </c>
    </row>
    <row r="4980" spans="1:6">
      <c r="A4980" s="105">
        <v>33053032350000</v>
      </c>
      <c r="B4980">
        <v>2012</v>
      </c>
      <c r="C4980">
        <v>65799</v>
      </c>
      <c r="D4980">
        <v>39836</v>
      </c>
      <c r="E4980">
        <v>6825</v>
      </c>
      <c r="F4980">
        <v>20226</v>
      </c>
    </row>
    <row r="4981" spans="1:6">
      <c r="A4981" s="105">
        <v>33053032360000</v>
      </c>
      <c r="B4981">
        <v>2012</v>
      </c>
      <c r="C4981">
        <v>31655</v>
      </c>
      <c r="D4981">
        <v>23117</v>
      </c>
      <c r="E4981">
        <v>24080</v>
      </c>
      <c r="F4981">
        <v>20333</v>
      </c>
    </row>
    <row r="4982" spans="1:6">
      <c r="A4982" s="105">
        <v>33053032380000</v>
      </c>
      <c r="B4982">
        <v>2012</v>
      </c>
      <c r="C4982">
        <v>27309</v>
      </c>
      <c r="D4982">
        <v>25425</v>
      </c>
      <c r="E4982">
        <v>15475</v>
      </c>
      <c r="F4982">
        <v>15700</v>
      </c>
    </row>
    <row r="4983" spans="1:6">
      <c r="A4983" s="105">
        <v>33053032390000</v>
      </c>
      <c r="B4983">
        <v>2012</v>
      </c>
      <c r="C4983">
        <v>136255</v>
      </c>
      <c r="D4983">
        <v>51849</v>
      </c>
      <c r="E4983">
        <v>22124</v>
      </c>
      <c r="F4983">
        <v>20130</v>
      </c>
    </row>
    <row r="4984" spans="1:6">
      <c r="A4984" s="105">
        <v>33053032400000</v>
      </c>
      <c r="B4984">
        <v>2012</v>
      </c>
      <c r="C4984">
        <v>140172</v>
      </c>
      <c r="D4984">
        <v>55717</v>
      </c>
      <c r="E4984">
        <v>23192</v>
      </c>
      <c r="F4984">
        <v>21475</v>
      </c>
    </row>
    <row r="4985" spans="1:6">
      <c r="A4985" s="105">
        <v>33053032410000</v>
      </c>
      <c r="B4985">
        <v>2012</v>
      </c>
      <c r="C4985">
        <v>67975</v>
      </c>
      <c r="D4985">
        <v>40424</v>
      </c>
      <c r="E4985">
        <v>13179</v>
      </c>
      <c r="F4985">
        <v>21074</v>
      </c>
    </row>
    <row r="4986" spans="1:6">
      <c r="A4986" s="105">
        <v>33053032420000</v>
      </c>
      <c r="B4986">
        <v>2012</v>
      </c>
      <c r="C4986">
        <v>87949</v>
      </c>
      <c r="D4986">
        <v>46388</v>
      </c>
      <c r="E4986">
        <v>20779</v>
      </c>
      <c r="F4986">
        <v>21244</v>
      </c>
    </row>
    <row r="4987" spans="1:6">
      <c r="A4987" s="105">
        <v>33053032430000</v>
      </c>
      <c r="B4987">
        <v>2012</v>
      </c>
      <c r="C4987">
        <v>19189</v>
      </c>
      <c r="D4987">
        <v>17011</v>
      </c>
      <c r="E4987">
        <v>7976</v>
      </c>
      <c r="F4987">
        <v>23670</v>
      </c>
    </row>
    <row r="4988" spans="1:6">
      <c r="A4988" s="105">
        <v>33053032440000</v>
      </c>
      <c r="B4988">
        <v>2012</v>
      </c>
      <c r="C4988">
        <v>162503</v>
      </c>
      <c r="D4988">
        <v>99136</v>
      </c>
      <c r="E4988">
        <v>24862</v>
      </c>
      <c r="F4988">
        <v>21150</v>
      </c>
    </row>
    <row r="4989" spans="1:6">
      <c r="A4989" s="105">
        <v>33053032460000</v>
      </c>
      <c r="B4989">
        <v>2012</v>
      </c>
      <c r="C4989">
        <v>13157</v>
      </c>
      <c r="D4989">
        <v>13386</v>
      </c>
      <c r="E4989">
        <v>31041</v>
      </c>
      <c r="F4989">
        <v>21512</v>
      </c>
    </row>
    <row r="4990" spans="1:6">
      <c r="A4990" s="105">
        <v>33053032470000</v>
      </c>
      <c r="B4990">
        <v>2012</v>
      </c>
      <c r="C4990">
        <v>137796</v>
      </c>
      <c r="D4990">
        <v>57084</v>
      </c>
      <c r="E4990">
        <v>10979</v>
      </c>
      <c r="F4990">
        <v>20800</v>
      </c>
    </row>
    <row r="4991" spans="1:6">
      <c r="A4991" s="105">
        <v>33053032480000</v>
      </c>
      <c r="B4991">
        <v>2012</v>
      </c>
      <c r="C4991">
        <v>119016</v>
      </c>
      <c r="D4991">
        <v>83976</v>
      </c>
      <c r="E4991">
        <v>7078</v>
      </c>
      <c r="F4991">
        <v>20503</v>
      </c>
    </row>
    <row r="4992" spans="1:6">
      <c r="A4992" s="105">
        <v>33053032490000</v>
      </c>
      <c r="B4992">
        <v>2012</v>
      </c>
      <c r="C4992">
        <v>93040</v>
      </c>
      <c r="D4992">
        <v>52730</v>
      </c>
      <c r="E4992">
        <v>36577</v>
      </c>
      <c r="F4992">
        <v>20804</v>
      </c>
    </row>
    <row r="4993" spans="1:6">
      <c r="A4993" s="105">
        <v>33053032500000</v>
      </c>
      <c r="B4993">
        <v>2012</v>
      </c>
      <c r="C4993">
        <v>192523</v>
      </c>
      <c r="D4993">
        <v>83826</v>
      </c>
      <c r="E4993">
        <v>14549</v>
      </c>
      <c r="F4993">
        <v>20651</v>
      </c>
    </row>
    <row r="4994" spans="1:6">
      <c r="A4994" s="105">
        <v>33053032520000</v>
      </c>
      <c r="B4994">
        <v>2012</v>
      </c>
      <c r="C4994">
        <v>106652</v>
      </c>
      <c r="D4994">
        <v>58949</v>
      </c>
      <c r="E4994">
        <v>15064</v>
      </c>
      <c r="F4994">
        <v>20470</v>
      </c>
    </row>
    <row r="4995" spans="1:6">
      <c r="A4995" s="105">
        <v>33053032530000</v>
      </c>
      <c r="B4995">
        <v>2012</v>
      </c>
      <c r="C4995">
        <v>75352</v>
      </c>
      <c r="D4995">
        <v>44404</v>
      </c>
      <c r="E4995">
        <v>23972</v>
      </c>
      <c r="F4995">
        <v>21606</v>
      </c>
    </row>
    <row r="4996" spans="1:6">
      <c r="A4996" s="105">
        <v>33053032540000</v>
      </c>
      <c r="B4996">
        <v>2012</v>
      </c>
      <c r="C4996">
        <v>90637</v>
      </c>
      <c r="D4996">
        <v>43583</v>
      </c>
      <c r="E4996">
        <v>9211</v>
      </c>
      <c r="F4996">
        <v>20710</v>
      </c>
    </row>
    <row r="4997" spans="1:6">
      <c r="A4997" s="105">
        <v>33053032550000</v>
      </c>
      <c r="B4997">
        <v>2012</v>
      </c>
      <c r="C4997">
        <v>35532</v>
      </c>
      <c r="D4997">
        <v>21626</v>
      </c>
      <c r="E4997">
        <v>63495</v>
      </c>
      <c r="F4997">
        <v>21170</v>
      </c>
    </row>
    <row r="4998" spans="1:6">
      <c r="A4998" s="105">
        <v>33053032560000</v>
      </c>
      <c r="B4998">
        <v>2012</v>
      </c>
      <c r="C4998">
        <v>30637</v>
      </c>
      <c r="D4998">
        <v>30836</v>
      </c>
      <c r="E4998">
        <v>94693</v>
      </c>
      <c r="F4998">
        <v>20387</v>
      </c>
    </row>
    <row r="4999" spans="1:6">
      <c r="A4999" s="105">
        <v>33053032570000</v>
      </c>
      <c r="B4999">
        <v>2012</v>
      </c>
      <c r="C4999">
        <v>298599</v>
      </c>
      <c r="D4999">
        <v>122433</v>
      </c>
      <c r="E4999">
        <v>27368</v>
      </c>
      <c r="F4999">
        <v>19715</v>
      </c>
    </row>
    <row r="5000" spans="1:6">
      <c r="A5000" s="105">
        <v>33053032580000</v>
      </c>
      <c r="B5000">
        <v>2012</v>
      </c>
      <c r="C5000">
        <v>105776</v>
      </c>
      <c r="D5000">
        <v>111191</v>
      </c>
      <c r="E5000">
        <v>9111</v>
      </c>
      <c r="F5000">
        <v>22890</v>
      </c>
    </row>
    <row r="5001" spans="1:6">
      <c r="A5001" s="105">
        <v>33053032590000</v>
      </c>
      <c r="B5001">
        <v>2012</v>
      </c>
      <c r="C5001">
        <v>154981</v>
      </c>
      <c r="D5001">
        <v>50134</v>
      </c>
      <c r="E5001">
        <v>14491</v>
      </c>
      <c r="F5001">
        <v>19445</v>
      </c>
    </row>
    <row r="5002" spans="1:6">
      <c r="A5002" s="105">
        <v>33053032600000</v>
      </c>
      <c r="B5002">
        <v>2012</v>
      </c>
      <c r="C5002">
        <v>122532</v>
      </c>
      <c r="D5002">
        <v>98127</v>
      </c>
      <c r="E5002">
        <v>5435</v>
      </c>
      <c r="F5002">
        <v>20600</v>
      </c>
    </row>
    <row r="5003" spans="1:6">
      <c r="A5003" s="105">
        <v>33053032610000</v>
      </c>
      <c r="B5003">
        <v>2012</v>
      </c>
      <c r="C5003">
        <v>53892</v>
      </c>
      <c r="D5003">
        <v>41656</v>
      </c>
      <c r="E5003">
        <v>25338</v>
      </c>
      <c r="F5003">
        <v>20871</v>
      </c>
    </row>
    <row r="5004" spans="1:6">
      <c r="A5004" s="105">
        <v>33053032620000</v>
      </c>
      <c r="B5004">
        <v>2012</v>
      </c>
      <c r="C5004">
        <v>105598</v>
      </c>
      <c r="D5004">
        <v>56015</v>
      </c>
      <c r="E5004">
        <v>6918</v>
      </c>
      <c r="F5004">
        <v>14937</v>
      </c>
    </row>
    <row r="5005" spans="1:6">
      <c r="A5005" s="105">
        <v>33053032640000</v>
      </c>
      <c r="B5005">
        <v>2012</v>
      </c>
      <c r="C5005">
        <v>102590</v>
      </c>
      <c r="D5005">
        <v>44635</v>
      </c>
      <c r="E5005">
        <v>11272</v>
      </c>
      <c r="F5005">
        <v>20825</v>
      </c>
    </row>
    <row r="5006" spans="1:6">
      <c r="A5006" s="105">
        <v>33053032650000</v>
      </c>
      <c r="B5006">
        <v>2012</v>
      </c>
      <c r="C5006">
        <v>22126</v>
      </c>
      <c r="D5006">
        <v>25735</v>
      </c>
      <c r="E5006">
        <v>69336</v>
      </c>
      <c r="F5006">
        <v>20719</v>
      </c>
    </row>
    <row r="5007" spans="1:6">
      <c r="A5007" s="105">
        <v>33053032660000</v>
      </c>
      <c r="B5007">
        <v>2012</v>
      </c>
      <c r="C5007">
        <v>49817</v>
      </c>
      <c r="D5007">
        <v>45691</v>
      </c>
      <c r="E5007">
        <v>31100</v>
      </c>
      <c r="F5007">
        <v>20941</v>
      </c>
    </row>
    <row r="5008" spans="1:6">
      <c r="A5008" s="105">
        <v>33053032680000</v>
      </c>
      <c r="B5008">
        <v>2012</v>
      </c>
      <c r="C5008">
        <v>106149</v>
      </c>
      <c r="D5008">
        <v>65199</v>
      </c>
      <c r="E5008">
        <v>13604</v>
      </c>
      <c r="F5008">
        <v>20570</v>
      </c>
    </row>
    <row r="5009" spans="1:6">
      <c r="A5009" s="105">
        <v>33053032690000</v>
      </c>
      <c r="B5009">
        <v>2012</v>
      </c>
      <c r="C5009">
        <v>34290</v>
      </c>
      <c r="D5009">
        <v>42118</v>
      </c>
      <c r="E5009">
        <v>39478</v>
      </c>
      <c r="F5009">
        <v>20317</v>
      </c>
    </row>
    <row r="5010" spans="1:6">
      <c r="A5010" s="105">
        <v>33053032700000</v>
      </c>
      <c r="B5010">
        <v>2012</v>
      </c>
      <c r="C5010">
        <v>84447</v>
      </c>
      <c r="D5010">
        <v>74923</v>
      </c>
      <c r="E5010">
        <v>30375</v>
      </c>
      <c r="F5010">
        <v>20959</v>
      </c>
    </row>
    <row r="5011" spans="1:6">
      <c r="A5011" s="105">
        <v>33053032710000</v>
      </c>
      <c r="B5011">
        <v>2012</v>
      </c>
      <c r="C5011">
        <v>134399</v>
      </c>
      <c r="D5011">
        <v>54266</v>
      </c>
      <c r="E5011">
        <v>11516</v>
      </c>
      <c r="F5011">
        <v>21026</v>
      </c>
    </row>
    <row r="5012" spans="1:6">
      <c r="A5012" s="105">
        <v>33053032720000</v>
      </c>
      <c r="B5012">
        <v>2012</v>
      </c>
      <c r="C5012">
        <v>126090</v>
      </c>
      <c r="D5012">
        <v>75094</v>
      </c>
      <c r="E5012">
        <v>31320</v>
      </c>
      <c r="F5012">
        <v>21028</v>
      </c>
    </row>
    <row r="5013" spans="1:6">
      <c r="A5013" s="105">
        <v>33053032730000</v>
      </c>
      <c r="B5013">
        <v>2012</v>
      </c>
      <c r="C5013">
        <v>182921</v>
      </c>
      <c r="D5013">
        <v>78074</v>
      </c>
      <c r="E5013">
        <v>26992</v>
      </c>
      <c r="F5013">
        <v>21555</v>
      </c>
    </row>
    <row r="5014" spans="1:6">
      <c r="A5014" s="105">
        <v>33053032740000</v>
      </c>
      <c r="B5014">
        <v>2012</v>
      </c>
      <c r="C5014">
        <v>217241</v>
      </c>
      <c r="D5014">
        <v>100165</v>
      </c>
      <c r="E5014">
        <v>34657</v>
      </c>
      <c r="F5014">
        <v>20892</v>
      </c>
    </row>
    <row r="5015" spans="1:6">
      <c r="A5015" s="105">
        <v>33053032750000</v>
      </c>
      <c r="B5015">
        <v>2012</v>
      </c>
      <c r="C5015">
        <v>182889</v>
      </c>
      <c r="D5015">
        <v>66392</v>
      </c>
      <c r="E5015">
        <v>34915</v>
      </c>
      <c r="F5015">
        <v>19852</v>
      </c>
    </row>
    <row r="5016" spans="1:6">
      <c r="A5016" s="105">
        <v>33053032760000</v>
      </c>
      <c r="B5016">
        <v>2012</v>
      </c>
      <c r="C5016">
        <v>148760</v>
      </c>
      <c r="D5016">
        <v>98870</v>
      </c>
      <c r="E5016">
        <v>33855</v>
      </c>
      <c r="F5016">
        <v>21000</v>
      </c>
    </row>
    <row r="5017" spans="1:6">
      <c r="A5017" s="105">
        <v>33053032800000</v>
      </c>
      <c r="B5017">
        <v>2012</v>
      </c>
      <c r="C5017">
        <v>36388</v>
      </c>
      <c r="D5017">
        <v>26419</v>
      </c>
      <c r="E5017">
        <v>28727</v>
      </c>
      <c r="F5017">
        <v>20677</v>
      </c>
    </row>
    <row r="5018" spans="1:6">
      <c r="A5018" s="105">
        <v>33053032810000</v>
      </c>
      <c r="B5018">
        <v>2012</v>
      </c>
      <c r="C5018">
        <v>158525</v>
      </c>
      <c r="D5018">
        <v>93662</v>
      </c>
      <c r="E5018">
        <v>25447</v>
      </c>
      <c r="F5018">
        <v>21133</v>
      </c>
    </row>
    <row r="5019" spans="1:6">
      <c r="A5019" s="105">
        <v>33053032820000</v>
      </c>
      <c r="B5019">
        <v>2012</v>
      </c>
      <c r="C5019">
        <v>17802</v>
      </c>
      <c r="D5019">
        <v>25190</v>
      </c>
      <c r="E5019">
        <v>12567</v>
      </c>
      <c r="F5019">
        <v>22600</v>
      </c>
    </row>
    <row r="5020" spans="1:6">
      <c r="A5020" s="105">
        <v>33053032830000</v>
      </c>
      <c r="B5020">
        <v>2012</v>
      </c>
      <c r="C5020">
        <v>129675</v>
      </c>
      <c r="D5020">
        <v>64364</v>
      </c>
      <c r="E5020">
        <v>43373</v>
      </c>
      <c r="F5020">
        <v>20881</v>
      </c>
    </row>
    <row r="5021" spans="1:6">
      <c r="A5021" s="105">
        <v>33053032840000</v>
      </c>
      <c r="B5021">
        <v>2012</v>
      </c>
      <c r="C5021">
        <v>10983</v>
      </c>
      <c r="D5021">
        <v>36654</v>
      </c>
      <c r="E5021">
        <v>79865</v>
      </c>
      <c r="F5021">
        <v>20550</v>
      </c>
    </row>
    <row r="5022" spans="1:6">
      <c r="A5022" s="105">
        <v>33053032850000</v>
      </c>
      <c r="B5022">
        <v>2012</v>
      </c>
      <c r="C5022">
        <v>13951</v>
      </c>
      <c r="D5022">
        <v>26049</v>
      </c>
      <c r="E5022">
        <v>32137</v>
      </c>
      <c r="F5022">
        <v>21892</v>
      </c>
    </row>
    <row r="5023" spans="1:6">
      <c r="A5023" s="105">
        <v>33053032860000</v>
      </c>
      <c r="B5023">
        <v>2012</v>
      </c>
      <c r="C5023">
        <v>42797</v>
      </c>
      <c r="D5023">
        <v>62288</v>
      </c>
      <c r="E5023">
        <v>54708</v>
      </c>
      <c r="F5023">
        <v>20198</v>
      </c>
    </row>
    <row r="5024" spans="1:6">
      <c r="A5024" s="105">
        <v>33053032870000</v>
      </c>
      <c r="B5024">
        <v>2012</v>
      </c>
      <c r="C5024">
        <v>30600</v>
      </c>
      <c r="D5024">
        <v>34349</v>
      </c>
      <c r="E5024">
        <v>61670</v>
      </c>
      <c r="F5024">
        <v>20630</v>
      </c>
    </row>
    <row r="5025" spans="1:6">
      <c r="A5025" s="105">
        <v>33053032880000</v>
      </c>
      <c r="B5025">
        <v>2012</v>
      </c>
      <c r="C5025">
        <v>261</v>
      </c>
      <c r="D5025">
        <v>1077</v>
      </c>
      <c r="E5025">
        <v>912</v>
      </c>
      <c r="F5025">
        <v>21600</v>
      </c>
    </row>
    <row r="5026" spans="1:6">
      <c r="A5026" s="105">
        <v>33053032890000</v>
      </c>
      <c r="B5026">
        <v>2012</v>
      </c>
      <c r="C5026">
        <v>14715</v>
      </c>
      <c r="D5026">
        <v>11673</v>
      </c>
      <c r="E5026">
        <v>2870</v>
      </c>
      <c r="F5026">
        <v>21335</v>
      </c>
    </row>
    <row r="5027" spans="1:6">
      <c r="A5027" s="105">
        <v>33053032900000</v>
      </c>
      <c r="B5027">
        <v>2012</v>
      </c>
      <c r="C5027">
        <v>140596</v>
      </c>
      <c r="D5027">
        <v>125507</v>
      </c>
      <c r="E5027">
        <v>23027</v>
      </c>
      <c r="F5027">
        <v>15495</v>
      </c>
    </row>
    <row r="5028" spans="1:6">
      <c r="A5028" s="105">
        <v>33053032910000</v>
      </c>
      <c r="B5028">
        <v>2012</v>
      </c>
      <c r="C5028">
        <v>143752</v>
      </c>
      <c r="D5028">
        <v>110058</v>
      </c>
      <c r="E5028">
        <v>26262</v>
      </c>
      <c r="F5028">
        <v>20322</v>
      </c>
    </row>
    <row r="5029" spans="1:6">
      <c r="A5029" s="105">
        <v>33053032920000</v>
      </c>
      <c r="B5029">
        <v>2012</v>
      </c>
      <c r="C5029">
        <v>84720</v>
      </c>
      <c r="D5029">
        <v>46204</v>
      </c>
      <c r="E5029">
        <v>28488</v>
      </c>
      <c r="F5029">
        <v>20403</v>
      </c>
    </row>
    <row r="5030" spans="1:6">
      <c r="A5030" s="105">
        <v>33053032930000</v>
      </c>
      <c r="B5030">
        <v>2012</v>
      </c>
      <c r="C5030">
        <v>52883</v>
      </c>
      <c r="D5030">
        <v>52189</v>
      </c>
      <c r="E5030">
        <v>47002</v>
      </c>
      <c r="F5030">
        <v>20550</v>
      </c>
    </row>
    <row r="5031" spans="1:6">
      <c r="A5031" s="105">
        <v>33053032940000</v>
      </c>
      <c r="B5031">
        <v>2012</v>
      </c>
      <c r="C5031">
        <v>244359</v>
      </c>
      <c r="D5031">
        <v>108840</v>
      </c>
      <c r="E5031">
        <v>13466</v>
      </c>
      <c r="F5031">
        <v>20610</v>
      </c>
    </row>
    <row r="5032" spans="1:6">
      <c r="A5032" s="105">
        <v>33053032950000</v>
      </c>
      <c r="B5032">
        <v>2012</v>
      </c>
      <c r="C5032">
        <v>12781</v>
      </c>
      <c r="D5032">
        <v>43015</v>
      </c>
      <c r="E5032">
        <v>24980</v>
      </c>
      <c r="F5032">
        <v>21103</v>
      </c>
    </row>
    <row r="5033" spans="1:6">
      <c r="A5033" s="105">
        <v>33053032960000</v>
      </c>
      <c r="B5033">
        <v>2012</v>
      </c>
      <c r="C5033">
        <v>30728</v>
      </c>
      <c r="D5033">
        <v>51214</v>
      </c>
      <c r="E5033">
        <v>10397</v>
      </c>
      <c r="F5033">
        <v>14980</v>
      </c>
    </row>
    <row r="5034" spans="1:6">
      <c r="A5034" s="105">
        <v>33053032970000</v>
      </c>
      <c r="B5034">
        <v>2012</v>
      </c>
      <c r="C5034">
        <v>29093</v>
      </c>
      <c r="D5034">
        <v>48487</v>
      </c>
      <c r="E5034">
        <v>10877</v>
      </c>
      <c r="F5034">
        <v>15673</v>
      </c>
    </row>
    <row r="5035" spans="1:6">
      <c r="A5035" s="105">
        <v>33053032980000</v>
      </c>
      <c r="B5035">
        <v>2012</v>
      </c>
      <c r="C5035">
        <v>87330</v>
      </c>
      <c r="D5035">
        <v>99605</v>
      </c>
      <c r="E5035">
        <v>50462</v>
      </c>
      <c r="F5035">
        <v>23270</v>
      </c>
    </row>
    <row r="5036" spans="1:6">
      <c r="A5036" s="105">
        <v>33053033000000</v>
      </c>
      <c r="B5036">
        <v>2012</v>
      </c>
      <c r="C5036">
        <v>79713</v>
      </c>
      <c r="D5036">
        <v>30275</v>
      </c>
      <c r="E5036">
        <v>29705</v>
      </c>
      <c r="F5036">
        <v>21047</v>
      </c>
    </row>
    <row r="5037" spans="1:6">
      <c r="A5037" s="105">
        <v>33053033020000</v>
      </c>
      <c r="B5037">
        <v>2012</v>
      </c>
      <c r="C5037">
        <v>119753</v>
      </c>
      <c r="D5037">
        <v>47092</v>
      </c>
      <c r="E5037">
        <v>13781</v>
      </c>
      <c r="F5037">
        <v>20771</v>
      </c>
    </row>
    <row r="5038" spans="1:6">
      <c r="A5038" s="105">
        <v>33053033030000</v>
      </c>
      <c r="B5038">
        <v>2012</v>
      </c>
      <c r="C5038">
        <v>35807</v>
      </c>
      <c r="D5038">
        <v>36788</v>
      </c>
      <c r="E5038">
        <v>14084</v>
      </c>
      <c r="F5038">
        <v>20646</v>
      </c>
    </row>
    <row r="5039" spans="1:6">
      <c r="A5039" s="105">
        <v>33053033050000</v>
      </c>
      <c r="B5039">
        <v>2012</v>
      </c>
      <c r="C5039">
        <v>123670</v>
      </c>
      <c r="D5039">
        <v>97633</v>
      </c>
      <c r="E5039">
        <v>4014</v>
      </c>
      <c r="F5039">
        <v>19835</v>
      </c>
    </row>
    <row r="5040" spans="1:6">
      <c r="A5040" s="105">
        <v>33053033080000</v>
      </c>
      <c r="B5040">
        <v>2012</v>
      </c>
      <c r="C5040">
        <v>230781</v>
      </c>
      <c r="D5040">
        <v>174418</v>
      </c>
      <c r="E5040">
        <v>16581</v>
      </c>
      <c r="F5040">
        <v>18399</v>
      </c>
    </row>
    <row r="5041" spans="1:6">
      <c r="A5041" s="105">
        <v>33053033090000</v>
      </c>
      <c r="B5041">
        <v>2012</v>
      </c>
      <c r="C5041">
        <v>64861</v>
      </c>
      <c r="D5041">
        <v>49313</v>
      </c>
      <c r="E5041">
        <v>68666</v>
      </c>
      <c r="F5041">
        <v>20860</v>
      </c>
    </row>
    <row r="5042" spans="1:6">
      <c r="A5042" s="105">
        <v>33053033100000</v>
      </c>
      <c r="B5042">
        <v>2012</v>
      </c>
      <c r="C5042">
        <v>162790</v>
      </c>
      <c r="D5042">
        <v>113125</v>
      </c>
      <c r="E5042">
        <v>48067</v>
      </c>
      <c r="F5042">
        <v>21161</v>
      </c>
    </row>
    <row r="5043" spans="1:6">
      <c r="A5043" s="105">
        <v>33053033110000</v>
      </c>
      <c r="B5043">
        <v>2012</v>
      </c>
      <c r="C5043">
        <v>166195</v>
      </c>
      <c r="D5043">
        <v>56092</v>
      </c>
      <c r="E5043">
        <v>24864</v>
      </c>
      <c r="F5043">
        <v>21466</v>
      </c>
    </row>
    <row r="5044" spans="1:6">
      <c r="A5044" s="105">
        <v>33053033120000</v>
      </c>
      <c r="B5044">
        <v>2012</v>
      </c>
      <c r="C5044">
        <v>13521</v>
      </c>
      <c r="D5044">
        <v>16987</v>
      </c>
      <c r="E5044">
        <v>28631</v>
      </c>
      <c r="F5044">
        <v>18589</v>
      </c>
    </row>
    <row r="5045" spans="1:6">
      <c r="A5045" s="105">
        <v>33053033130000</v>
      </c>
      <c r="B5045">
        <v>2012</v>
      </c>
      <c r="C5045">
        <v>156156</v>
      </c>
      <c r="D5045">
        <v>76693</v>
      </c>
      <c r="E5045">
        <v>14699</v>
      </c>
      <c r="F5045">
        <v>20665</v>
      </c>
    </row>
    <row r="5046" spans="1:6">
      <c r="A5046" s="105">
        <v>33053033140000</v>
      </c>
      <c r="B5046">
        <v>2012</v>
      </c>
      <c r="C5046">
        <v>36885</v>
      </c>
      <c r="D5046">
        <v>18132</v>
      </c>
      <c r="E5046">
        <v>6090</v>
      </c>
      <c r="F5046">
        <v>20400</v>
      </c>
    </row>
    <row r="5047" spans="1:6">
      <c r="A5047" s="105">
        <v>33053033150000</v>
      </c>
      <c r="B5047">
        <v>2012</v>
      </c>
      <c r="C5047">
        <v>33768</v>
      </c>
      <c r="D5047">
        <v>40929</v>
      </c>
      <c r="E5047">
        <v>42748</v>
      </c>
      <c r="F5047">
        <v>19602</v>
      </c>
    </row>
    <row r="5048" spans="1:6">
      <c r="A5048" s="105">
        <v>33053033160000</v>
      </c>
      <c r="B5048">
        <v>2012</v>
      </c>
      <c r="C5048">
        <v>2803</v>
      </c>
      <c r="D5048">
        <v>2775</v>
      </c>
      <c r="E5048">
        <v>26900</v>
      </c>
      <c r="F5048">
        <v>13400</v>
      </c>
    </row>
    <row r="5049" spans="1:6">
      <c r="A5049" s="105">
        <v>33053033180000</v>
      </c>
      <c r="B5049">
        <v>2012</v>
      </c>
      <c r="C5049">
        <v>78958</v>
      </c>
      <c r="D5049">
        <v>36480</v>
      </c>
      <c r="E5049">
        <v>13777</v>
      </c>
      <c r="F5049">
        <v>21083</v>
      </c>
    </row>
    <row r="5050" spans="1:6">
      <c r="A5050" s="105">
        <v>33053033200000</v>
      </c>
      <c r="B5050">
        <v>2012</v>
      </c>
      <c r="C5050">
        <v>107209</v>
      </c>
      <c r="D5050">
        <v>77941</v>
      </c>
      <c r="E5050">
        <v>25247</v>
      </c>
      <c r="F5050">
        <v>20419</v>
      </c>
    </row>
    <row r="5051" spans="1:6">
      <c r="A5051" s="105">
        <v>33053033210000</v>
      </c>
      <c r="B5051">
        <v>2012</v>
      </c>
      <c r="C5051">
        <v>80206</v>
      </c>
      <c r="D5051">
        <v>50684</v>
      </c>
      <c r="E5051">
        <v>30390</v>
      </c>
      <c r="F5051">
        <v>20879</v>
      </c>
    </row>
    <row r="5052" spans="1:6">
      <c r="A5052" s="105">
        <v>33053033220000</v>
      </c>
      <c r="B5052">
        <v>2012</v>
      </c>
      <c r="C5052">
        <v>91311</v>
      </c>
      <c r="D5052">
        <v>72500</v>
      </c>
      <c r="E5052">
        <v>37642</v>
      </c>
      <c r="F5052">
        <v>20813</v>
      </c>
    </row>
    <row r="5053" spans="1:6">
      <c r="A5053" s="105">
        <v>33053033230000</v>
      </c>
      <c r="B5053">
        <v>2012</v>
      </c>
      <c r="C5053">
        <v>58002</v>
      </c>
      <c r="D5053">
        <v>59099</v>
      </c>
      <c r="E5053">
        <v>52310</v>
      </c>
      <c r="F5053">
        <v>20570</v>
      </c>
    </row>
    <row r="5054" spans="1:6">
      <c r="A5054" s="105">
        <v>33053033240000</v>
      </c>
      <c r="B5054">
        <v>2012</v>
      </c>
      <c r="C5054">
        <v>140369</v>
      </c>
      <c r="D5054">
        <v>72473</v>
      </c>
      <c r="E5054">
        <v>34479</v>
      </c>
      <c r="F5054">
        <v>20956</v>
      </c>
    </row>
    <row r="5055" spans="1:6">
      <c r="A5055" s="105">
        <v>33053033250000</v>
      </c>
      <c r="B5055">
        <v>2012</v>
      </c>
      <c r="C5055">
        <v>86520</v>
      </c>
      <c r="D5055">
        <v>89669</v>
      </c>
      <c r="E5055">
        <v>83938</v>
      </c>
      <c r="F5055">
        <v>20497</v>
      </c>
    </row>
    <row r="5056" spans="1:6">
      <c r="A5056" s="105">
        <v>33053033270000</v>
      </c>
      <c r="B5056">
        <v>2012</v>
      </c>
      <c r="C5056">
        <v>51099</v>
      </c>
      <c r="D5056">
        <v>63308</v>
      </c>
      <c r="E5056">
        <v>73602</v>
      </c>
      <c r="F5056">
        <v>20528</v>
      </c>
    </row>
    <row r="5057" spans="1:6">
      <c r="A5057" s="105">
        <v>33053033280000</v>
      </c>
      <c r="B5057">
        <v>2012</v>
      </c>
      <c r="C5057">
        <v>69487</v>
      </c>
      <c r="D5057">
        <v>37473</v>
      </c>
      <c r="E5057">
        <v>11137</v>
      </c>
      <c r="F5057">
        <v>20829</v>
      </c>
    </row>
    <row r="5058" spans="1:6">
      <c r="A5058" s="105">
        <v>33053033300000</v>
      </c>
      <c r="B5058">
        <v>2012</v>
      </c>
      <c r="C5058">
        <v>31867</v>
      </c>
      <c r="D5058">
        <v>41757</v>
      </c>
      <c r="E5058">
        <v>8780</v>
      </c>
      <c r="F5058">
        <v>20654</v>
      </c>
    </row>
    <row r="5059" spans="1:6">
      <c r="A5059" s="105">
        <v>33053033310000</v>
      </c>
      <c r="B5059">
        <v>2012</v>
      </c>
      <c r="C5059">
        <v>104389</v>
      </c>
      <c r="D5059">
        <v>67741</v>
      </c>
      <c r="E5059">
        <v>9716</v>
      </c>
      <c r="F5059">
        <v>20572</v>
      </c>
    </row>
    <row r="5060" spans="1:6">
      <c r="A5060" s="105">
        <v>33053033330000</v>
      </c>
      <c r="B5060">
        <v>2012</v>
      </c>
      <c r="C5060">
        <v>56285</v>
      </c>
      <c r="D5060">
        <v>60699</v>
      </c>
      <c r="E5060">
        <v>50949</v>
      </c>
      <c r="F5060">
        <v>20728</v>
      </c>
    </row>
    <row r="5061" spans="1:6">
      <c r="A5061" s="105">
        <v>33053033340000</v>
      </c>
      <c r="B5061">
        <v>2012</v>
      </c>
      <c r="C5061">
        <v>236414</v>
      </c>
      <c r="D5061">
        <v>128668</v>
      </c>
      <c r="E5061">
        <v>16546</v>
      </c>
      <c r="F5061">
        <v>20153</v>
      </c>
    </row>
    <row r="5062" spans="1:6">
      <c r="A5062" s="105">
        <v>33053033350000</v>
      </c>
      <c r="B5062">
        <v>2012</v>
      </c>
      <c r="C5062">
        <v>69166</v>
      </c>
      <c r="D5062">
        <v>35146</v>
      </c>
      <c r="E5062">
        <v>5017</v>
      </c>
      <c r="F5062">
        <v>20620</v>
      </c>
    </row>
    <row r="5063" spans="1:6">
      <c r="A5063" s="105">
        <v>33053033370000</v>
      </c>
      <c r="B5063">
        <v>2012</v>
      </c>
      <c r="C5063">
        <v>174028</v>
      </c>
      <c r="D5063">
        <v>127021</v>
      </c>
      <c r="E5063">
        <v>37795</v>
      </c>
      <c r="F5063">
        <v>20595</v>
      </c>
    </row>
    <row r="5064" spans="1:6">
      <c r="A5064" s="105">
        <v>33053033380000</v>
      </c>
      <c r="B5064">
        <v>2012</v>
      </c>
      <c r="C5064">
        <v>140596</v>
      </c>
      <c r="D5064">
        <v>45837</v>
      </c>
      <c r="E5064">
        <v>32213</v>
      </c>
      <c r="F5064">
        <v>20804</v>
      </c>
    </row>
    <row r="5065" spans="1:6">
      <c r="A5065" s="105">
        <v>33053033400000</v>
      </c>
      <c r="B5065">
        <v>2012</v>
      </c>
      <c r="C5065">
        <v>174507</v>
      </c>
      <c r="D5065">
        <v>77161</v>
      </c>
      <c r="E5065">
        <v>7824</v>
      </c>
      <c r="F5065">
        <v>16201</v>
      </c>
    </row>
    <row r="5066" spans="1:6">
      <c r="A5066" s="105">
        <v>33053033410000</v>
      </c>
      <c r="B5066">
        <v>2012</v>
      </c>
      <c r="C5066">
        <v>106166</v>
      </c>
      <c r="D5066">
        <v>58906</v>
      </c>
      <c r="E5066">
        <v>22572</v>
      </c>
      <c r="F5066">
        <v>21407</v>
      </c>
    </row>
    <row r="5067" spans="1:6">
      <c r="A5067" s="105">
        <v>33053033420000</v>
      </c>
      <c r="B5067">
        <v>2012</v>
      </c>
      <c r="C5067">
        <v>11934</v>
      </c>
      <c r="D5067">
        <v>35495</v>
      </c>
      <c r="E5067">
        <v>34692</v>
      </c>
      <c r="F5067">
        <v>20768</v>
      </c>
    </row>
    <row r="5068" spans="1:6">
      <c r="A5068" s="105">
        <v>33053033430000</v>
      </c>
      <c r="B5068">
        <v>2012</v>
      </c>
      <c r="C5068">
        <v>194775</v>
      </c>
      <c r="D5068">
        <v>81144</v>
      </c>
      <c r="E5068">
        <v>31413</v>
      </c>
      <c r="F5068">
        <v>21700</v>
      </c>
    </row>
    <row r="5069" spans="1:6">
      <c r="A5069" s="105">
        <v>33053033450000</v>
      </c>
      <c r="B5069">
        <v>2012</v>
      </c>
      <c r="C5069">
        <v>112777</v>
      </c>
      <c r="D5069">
        <v>39429</v>
      </c>
      <c r="E5069">
        <v>15626</v>
      </c>
      <c r="F5069">
        <v>21020</v>
      </c>
    </row>
    <row r="5070" spans="1:6">
      <c r="A5070" s="105">
        <v>33053033460000</v>
      </c>
      <c r="B5070">
        <v>2012</v>
      </c>
      <c r="C5070">
        <v>42185</v>
      </c>
      <c r="D5070">
        <v>55234</v>
      </c>
      <c r="E5070">
        <v>55729</v>
      </c>
      <c r="F5070">
        <v>20341</v>
      </c>
    </row>
    <row r="5071" spans="1:6">
      <c r="A5071" s="105">
        <v>33053033470000</v>
      </c>
      <c r="B5071">
        <v>2012</v>
      </c>
      <c r="C5071">
        <v>85395</v>
      </c>
      <c r="D5071">
        <v>63541</v>
      </c>
      <c r="E5071">
        <v>6604</v>
      </c>
      <c r="F5071">
        <v>19876</v>
      </c>
    </row>
    <row r="5072" spans="1:6">
      <c r="A5072" s="105">
        <v>33053033480000</v>
      </c>
      <c r="B5072">
        <v>2012</v>
      </c>
      <c r="C5072">
        <v>208856</v>
      </c>
      <c r="D5072">
        <v>72218</v>
      </c>
      <c r="E5072">
        <v>13241</v>
      </c>
      <c r="F5072">
        <v>19700</v>
      </c>
    </row>
    <row r="5073" spans="1:6">
      <c r="A5073" s="105">
        <v>33053033490000</v>
      </c>
      <c r="B5073">
        <v>2012</v>
      </c>
      <c r="C5073">
        <v>85487</v>
      </c>
      <c r="D5073">
        <v>53735</v>
      </c>
      <c r="E5073">
        <v>32144</v>
      </c>
      <c r="F5073">
        <v>20780</v>
      </c>
    </row>
    <row r="5074" spans="1:6">
      <c r="A5074" s="105">
        <v>33053033500000</v>
      </c>
      <c r="B5074">
        <v>2012</v>
      </c>
      <c r="C5074">
        <v>134801</v>
      </c>
      <c r="D5074">
        <v>74070</v>
      </c>
      <c r="E5074">
        <v>23978</v>
      </c>
      <c r="F5074">
        <v>20940</v>
      </c>
    </row>
    <row r="5075" spans="1:6">
      <c r="A5075" s="105">
        <v>33053033510000</v>
      </c>
      <c r="B5075">
        <v>2012</v>
      </c>
      <c r="C5075">
        <v>4813</v>
      </c>
      <c r="D5075">
        <v>4455</v>
      </c>
      <c r="E5075">
        <v>2346</v>
      </c>
      <c r="F5075">
        <v>20252</v>
      </c>
    </row>
    <row r="5076" spans="1:6">
      <c r="A5076" s="105">
        <v>33053033530000</v>
      </c>
      <c r="B5076">
        <v>2012</v>
      </c>
      <c r="C5076">
        <v>257397</v>
      </c>
      <c r="D5076">
        <v>118852</v>
      </c>
      <c r="E5076">
        <v>23607</v>
      </c>
      <c r="F5076">
        <v>20984</v>
      </c>
    </row>
    <row r="5077" spans="1:6">
      <c r="A5077" s="105">
        <v>33053033540000</v>
      </c>
      <c r="B5077">
        <v>2012</v>
      </c>
      <c r="C5077">
        <v>176428</v>
      </c>
      <c r="D5077">
        <v>136147</v>
      </c>
      <c r="E5077">
        <v>42072</v>
      </c>
      <c r="F5077">
        <v>20700</v>
      </c>
    </row>
    <row r="5078" spans="1:6">
      <c r="A5078" s="105">
        <v>33053033550000</v>
      </c>
      <c r="B5078">
        <v>2012</v>
      </c>
      <c r="C5078">
        <v>92077</v>
      </c>
      <c r="D5078">
        <v>57214</v>
      </c>
      <c r="E5078">
        <v>15541</v>
      </c>
      <c r="F5078">
        <v>22715</v>
      </c>
    </row>
    <row r="5079" spans="1:6">
      <c r="A5079" s="105">
        <v>33053033560000</v>
      </c>
      <c r="B5079">
        <v>2012</v>
      </c>
      <c r="C5079">
        <v>52989</v>
      </c>
      <c r="D5079">
        <v>67440</v>
      </c>
      <c r="E5079">
        <v>36323</v>
      </c>
      <c r="F5079">
        <v>20870</v>
      </c>
    </row>
    <row r="5080" spans="1:6">
      <c r="A5080" s="105">
        <v>33053033570000</v>
      </c>
      <c r="B5080">
        <v>2012</v>
      </c>
      <c r="C5080">
        <v>141056</v>
      </c>
      <c r="D5080">
        <v>95302</v>
      </c>
      <c r="E5080">
        <v>44999</v>
      </c>
      <c r="F5080">
        <v>20910</v>
      </c>
    </row>
    <row r="5081" spans="1:6">
      <c r="A5081" s="105">
        <v>33053033580000</v>
      </c>
      <c r="B5081">
        <v>2012</v>
      </c>
      <c r="C5081">
        <v>102029</v>
      </c>
      <c r="D5081">
        <v>74565</v>
      </c>
      <c r="E5081">
        <v>33603</v>
      </c>
      <c r="F5081">
        <v>21090</v>
      </c>
    </row>
    <row r="5082" spans="1:6">
      <c r="A5082" s="105">
        <v>33053033590000</v>
      </c>
      <c r="B5082">
        <v>2012</v>
      </c>
      <c r="C5082">
        <v>17374</v>
      </c>
      <c r="D5082">
        <v>24243</v>
      </c>
      <c r="E5082">
        <v>68966</v>
      </c>
      <c r="F5082">
        <v>20599</v>
      </c>
    </row>
    <row r="5083" spans="1:6">
      <c r="A5083" s="105">
        <v>33053033600000</v>
      </c>
      <c r="B5083">
        <v>2012</v>
      </c>
      <c r="C5083">
        <v>81096</v>
      </c>
      <c r="D5083">
        <v>46378</v>
      </c>
      <c r="E5083">
        <v>17863</v>
      </c>
      <c r="F5083">
        <v>21285</v>
      </c>
    </row>
    <row r="5084" spans="1:6">
      <c r="A5084" s="105">
        <v>33053033610000</v>
      </c>
      <c r="B5084">
        <v>2012</v>
      </c>
      <c r="C5084">
        <v>132740</v>
      </c>
      <c r="D5084">
        <v>69113</v>
      </c>
      <c r="E5084">
        <v>14042</v>
      </c>
      <c r="F5084">
        <v>21110</v>
      </c>
    </row>
    <row r="5085" spans="1:6">
      <c r="A5085" s="105">
        <v>33053033620000</v>
      </c>
      <c r="B5085">
        <v>2012</v>
      </c>
      <c r="C5085">
        <v>119976</v>
      </c>
      <c r="D5085">
        <v>72913</v>
      </c>
      <c r="E5085">
        <v>22647</v>
      </c>
      <c r="F5085">
        <v>20797</v>
      </c>
    </row>
    <row r="5086" spans="1:6">
      <c r="A5086" s="105">
        <v>33053033630000</v>
      </c>
      <c r="B5086">
        <v>2012</v>
      </c>
      <c r="C5086">
        <v>134285</v>
      </c>
      <c r="D5086">
        <v>76399</v>
      </c>
      <c r="E5086">
        <v>18472</v>
      </c>
      <c r="F5086">
        <v>20640</v>
      </c>
    </row>
    <row r="5087" spans="1:6">
      <c r="A5087" s="105">
        <v>33053033650000</v>
      </c>
      <c r="B5087">
        <v>2012</v>
      </c>
      <c r="C5087">
        <v>145839</v>
      </c>
      <c r="D5087">
        <v>130574</v>
      </c>
      <c r="E5087">
        <v>12492</v>
      </c>
      <c r="F5087">
        <v>21361</v>
      </c>
    </row>
    <row r="5088" spans="1:6">
      <c r="A5088" s="105">
        <v>33053033660000</v>
      </c>
      <c r="B5088">
        <v>2012</v>
      </c>
      <c r="C5088">
        <v>131819</v>
      </c>
      <c r="D5088">
        <v>103364</v>
      </c>
      <c r="E5088">
        <v>40642</v>
      </c>
      <c r="F5088">
        <v>20854</v>
      </c>
    </row>
    <row r="5089" spans="1:6">
      <c r="A5089" s="105">
        <v>33053033670000</v>
      </c>
      <c r="B5089">
        <v>2012</v>
      </c>
      <c r="C5089">
        <v>74946</v>
      </c>
      <c r="D5089">
        <v>61979</v>
      </c>
      <c r="E5089">
        <v>25043</v>
      </c>
      <c r="F5089">
        <v>20415</v>
      </c>
    </row>
    <row r="5090" spans="1:6">
      <c r="A5090" s="105">
        <v>33053033680000</v>
      </c>
      <c r="B5090">
        <v>2012</v>
      </c>
      <c r="C5090">
        <v>229254</v>
      </c>
      <c r="D5090">
        <v>137071</v>
      </c>
      <c r="E5090">
        <v>25092</v>
      </c>
      <c r="F5090">
        <v>20090</v>
      </c>
    </row>
    <row r="5091" spans="1:6">
      <c r="A5091" s="105">
        <v>33053033700000</v>
      </c>
      <c r="B5091">
        <v>2012</v>
      </c>
      <c r="C5091">
        <v>116110</v>
      </c>
      <c r="D5091">
        <v>57824</v>
      </c>
      <c r="E5091">
        <v>20104</v>
      </c>
      <c r="F5091">
        <v>20863</v>
      </c>
    </row>
    <row r="5092" spans="1:6">
      <c r="A5092" s="105">
        <v>33053033710000</v>
      </c>
      <c r="B5092">
        <v>2012</v>
      </c>
      <c r="C5092">
        <v>121207</v>
      </c>
      <c r="D5092">
        <v>59468</v>
      </c>
      <c r="E5092">
        <v>22551</v>
      </c>
      <c r="F5092">
        <v>20774</v>
      </c>
    </row>
    <row r="5093" spans="1:6">
      <c r="A5093" s="105">
        <v>33053033730000</v>
      </c>
      <c r="B5093">
        <v>2012</v>
      </c>
      <c r="C5093">
        <v>41069</v>
      </c>
      <c r="D5093">
        <v>53646</v>
      </c>
      <c r="E5093">
        <v>93151</v>
      </c>
      <c r="F5093">
        <v>20524</v>
      </c>
    </row>
    <row r="5094" spans="1:6">
      <c r="A5094" s="105">
        <v>33053033740000</v>
      </c>
      <c r="B5094">
        <v>2012</v>
      </c>
      <c r="C5094">
        <v>90325</v>
      </c>
      <c r="D5094">
        <v>59328</v>
      </c>
      <c r="E5094">
        <v>47250</v>
      </c>
      <c r="F5094">
        <v>20975</v>
      </c>
    </row>
    <row r="5095" spans="1:6">
      <c r="A5095" s="105">
        <v>33053033750000</v>
      </c>
      <c r="B5095">
        <v>2012</v>
      </c>
      <c r="C5095">
        <v>95184</v>
      </c>
      <c r="D5095">
        <v>62784</v>
      </c>
      <c r="E5095">
        <v>35490</v>
      </c>
      <c r="F5095">
        <v>20991</v>
      </c>
    </row>
    <row r="5096" spans="1:6">
      <c r="A5096" s="105">
        <v>33053033760000</v>
      </c>
      <c r="B5096">
        <v>2012</v>
      </c>
      <c r="C5096">
        <v>64906</v>
      </c>
      <c r="D5096">
        <v>42201</v>
      </c>
      <c r="E5096">
        <v>19535</v>
      </c>
      <c r="F5096">
        <v>20365</v>
      </c>
    </row>
    <row r="5097" spans="1:6">
      <c r="A5097" s="105">
        <v>33053033770000</v>
      </c>
      <c r="B5097">
        <v>2012</v>
      </c>
      <c r="C5097">
        <v>117240</v>
      </c>
      <c r="D5097">
        <v>61223</v>
      </c>
      <c r="E5097">
        <v>25763</v>
      </c>
      <c r="F5097">
        <v>21018</v>
      </c>
    </row>
    <row r="5098" spans="1:6">
      <c r="A5098" s="105">
        <v>33053033790000</v>
      </c>
      <c r="B5098">
        <v>2012</v>
      </c>
      <c r="C5098">
        <v>120623</v>
      </c>
      <c r="D5098">
        <v>50086</v>
      </c>
      <c r="E5098">
        <v>12452</v>
      </c>
      <c r="F5098">
        <v>21080</v>
      </c>
    </row>
    <row r="5099" spans="1:6">
      <c r="A5099" s="105">
        <v>33053033800000</v>
      </c>
      <c r="B5099">
        <v>2012</v>
      </c>
      <c r="C5099">
        <v>152358</v>
      </c>
      <c r="D5099">
        <v>49540</v>
      </c>
      <c r="E5099">
        <v>14148</v>
      </c>
      <c r="F5099">
        <v>20822</v>
      </c>
    </row>
    <row r="5100" spans="1:6">
      <c r="A5100" s="105">
        <v>33053033810000</v>
      </c>
      <c r="B5100">
        <v>2012</v>
      </c>
      <c r="C5100">
        <v>61248</v>
      </c>
      <c r="D5100">
        <v>82294</v>
      </c>
      <c r="E5100">
        <v>15884</v>
      </c>
      <c r="F5100">
        <v>15326</v>
      </c>
    </row>
    <row r="5101" spans="1:6">
      <c r="A5101" s="105">
        <v>33053033820000</v>
      </c>
      <c r="B5101">
        <v>2012</v>
      </c>
      <c r="C5101">
        <v>71102</v>
      </c>
      <c r="D5101">
        <v>55232</v>
      </c>
      <c r="E5101">
        <v>12016</v>
      </c>
      <c r="F5101">
        <v>21573</v>
      </c>
    </row>
    <row r="5102" spans="1:6">
      <c r="A5102" s="105">
        <v>33053033830000</v>
      </c>
      <c r="B5102">
        <v>2012</v>
      </c>
      <c r="C5102">
        <v>21291</v>
      </c>
      <c r="D5102">
        <v>41249</v>
      </c>
      <c r="E5102">
        <v>26585</v>
      </c>
      <c r="F5102">
        <v>21360</v>
      </c>
    </row>
    <row r="5103" spans="1:6">
      <c r="A5103" s="105">
        <v>33053033840000</v>
      </c>
      <c r="B5103">
        <v>2012</v>
      </c>
      <c r="C5103">
        <v>84302</v>
      </c>
      <c r="D5103">
        <v>49845</v>
      </c>
      <c r="E5103">
        <v>16548</v>
      </c>
      <c r="F5103">
        <v>19996</v>
      </c>
    </row>
    <row r="5104" spans="1:6">
      <c r="A5104" s="105">
        <v>33053033850000</v>
      </c>
      <c r="B5104">
        <v>2012</v>
      </c>
      <c r="C5104">
        <v>154676</v>
      </c>
      <c r="D5104">
        <v>79710</v>
      </c>
      <c r="E5104">
        <v>28044</v>
      </c>
      <c r="F5104">
        <v>20920</v>
      </c>
    </row>
    <row r="5105" spans="1:6">
      <c r="A5105" s="105">
        <v>33053033870000</v>
      </c>
      <c r="B5105">
        <v>2012</v>
      </c>
      <c r="C5105">
        <v>95625</v>
      </c>
      <c r="D5105">
        <v>33122</v>
      </c>
      <c r="E5105">
        <v>28693</v>
      </c>
      <c r="F5105">
        <v>19260</v>
      </c>
    </row>
    <row r="5106" spans="1:6">
      <c r="A5106" s="105">
        <v>33053033880000</v>
      </c>
      <c r="B5106">
        <v>2012</v>
      </c>
      <c r="C5106">
        <v>43473</v>
      </c>
      <c r="D5106">
        <v>30239</v>
      </c>
      <c r="E5106">
        <v>12039</v>
      </c>
      <c r="F5106">
        <v>21567</v>
      </c>
    </row>
    <row r="5107" spans="1:6">
      <c r="A5107" s="105">
        <v>33053033890000</v>
      </c>
      <c r="B5107">
        <v>2012</v>
      </c>
      <c r="C5107">
        <v>162610</v>
      </c>
      <c r="D5107">
        <v>70341</v>
      </c>
      <c r="E5107">
        <v>26611</v>
      </c>
      <c r="F5107">
        <v>15722</v>
      </c>
    </row>
    <row r="5108" spans="1:6">
      <c r="A5108" s="105">
        <v>33053033900000</v>
      </c>
      <c r="B5108">
        <v>2012</v>
      </c>
      <c r="C5108">
        <v>279463</v>
      </c>
      <c r="D5108">
        <v>183934</v>
      </c>
      <c r="E5108">
        <v>75636</v>
      </c>
      <c r="F5108">
        <v>20585</v>
      </c>
    </row>
    <row r="5109" spans="1:6">
      <c r="A5109" s="105">
        <v>33053033920000</v>
      </c>
      <c r="B5109">
        <v>2012</v>
      </c>
      <c r="C5109">
        <v>311394</v>
      </c>
      <c r="D5109">
        <v>208615</v>
      </c>
      <c r="E5109">
        <v>86240</v>
      </c>
      <c r="F5109">
        <v>21256</v>
      </c>
    </row>
    <row r="5110" spans="1:6">
      <c r="A5110" s="105">
        <v>33053033930000</v>
      </c>
      <c r="B5110">
        <v>2012</v>
      </c>
      <c r="C5110">
        <v>59593</v>
      </c>
      <c r="D5110">
        <v>70540</v>
      </c>
      <c r="E5110">
        <v>116492</v>
      </c>
      <c r="F5110">
        <v>20472</v>
      </c>
    </row>
    <row r="5111" spans="1:6">
      <c r="A5111" s="105">
        <v>33053033940000</v>
      </c>
      <c r="B5111">
        <v>2012</v>
      </c>
      <c r="C5111">
        <v>94028</v>
      </c>
      <c r="D5111">
        <v>78858</v>
      </c>
      <c r="E5111">
        <v>107810</v>
      </c>
      <c r="F5111">
        <v>20115</v>
      </c>
    </row>
    <row r="5112" spans="1:6">
      <c r="A5112" s="105">
        <v>33053033950000</v>
      </c>
      <c r="B5112">
        <v>2012</v>
      </c>
      <c r="C5112">
        <v>58360</v>
      </c>
      <c r="D5112">
        <v>49849</v>
      </c>
      <c r="E5112">
        <v>21961</v>
      </c>
      <c r="F5112">
        <v>20216</v>
      </c>
    </row>
    <row r="5113" spans="1:6">
      <c r="A5113" s="105">
        <v>33053033960000</v>
      </c>
      <c r="B5113">
        <v>2012</v>
      </c>
      <c r="C5113">
        <v>162474</v>
      </c>
      <c r="D5113">
        <v>70063</v>
      </c>
      <c r="E5113">
        <v>24175</v>
      </c>
      <c r="F5113">
        <v>20931</v>
      </c>
    </row>
    <row r="5114" spans="1:6">
      <c r="A5114" s="105">
        <v>33053033970000</v>
      </c>
      <c r="B5114">
        <v>2012</v>
      </c>
      <c r="C5114">
        <v>79341</v>
      </c>
      <c r="D5114">
        <v>96731</v>
      </c>
      <c r="E5114">
        <v>114139</v>
      </c>
      <c r="F5114">
        <v>20683</v>
      </c>
    </row>
    <row r="5115" spans="1:6">
      <c r="A5115" s="105">
        <v>33053033980000</v>
      </c>
      <c r="B5115">
        <v>2012</v>
      </c>
      <c r="C5115">
        <v>175431</v>
      </c>
      <c r="D5115">
        <v>89019</v>
      </c>
      <c r="E5115">
        <v>31957</v>
      </c>
      <c r="F5115">
        <v>21000</v>
      </c>
    </row>
    <row r="5116" spans="1:6">
      <c r="A5116" s="105">
        <v>33053033990000</v>
      </c>
      <c r="B5116">
        <v>2012</v>
      </c>
      <c r="C5116">
        <v>29446</v>
      </c>
      <c r="D5116">
        <v>34617</v>
      </c>
      <c r="E5116">
        <v>56920</v>
      </c>
      <c r="F5116">
        <v>20570</v>
      </c>
    </row>
    <row r="5117" spans="1:6">
      <c r="A5117" s="105">
        <v>33053034010000</v>
      </c>
      <c r="B5117">
        <v>2012</v>
      </c>
      <c r="C5117">
        <v>90678</v>
      </c>
      <c r="D5117">
        <v>53727</v>
      </c>
      <c r="E5117">
        <v>21599</v>
      </c>
      <c r="F5117">
        <v>20876</v>
      </c>
    </row>
    <row r="5118" spans="1:6">
      <c r="A5118" s="105">
        <v>33053034020000</v>
      </c>
      <c r="B5118">
        <v>2012</v>
      </c>
      <c r="C5118">
        <v>37695</v>
      </c>
      <c r="D5118">
        <v>47164</v>
      </c>
      <c r="E5118">
        <v>59790</v>
      </c>
      <c r="F5118">
        <v>20552</v>
      </c>
    </row>
    <row r="5119" spans="1:6">
      <c r="A5119" s="105">
        <v>33053034060000</v>
      </c>
      <c r="B5119">
        <v>2012</v>
      </c>
      <c r="C5119">
        <v>80542</v>
      </c>
      <c r="D5119">
        <v>57406</v>
      </c>
      <c r="E5119">
        <v>75295</v>
      </c>
      <c r="F5119">
        <v>20886</v>
      </c>
    </row>
    <row r="5120" spans="1:6">
      <c r="A5120" s="105">
        <v>33053034080000</v>
      </c>
      <c r="B5120">
        <v>2012</v>
      </c>
      <c r="C5120">
        <v>134479</v>
      </c>
      <c r="D5120">
        <v>72675</v>
      </c>
      <c r="E5120">
        <v>29139</v>
      </c>
      <c r="F5120">
        <v>20959</v>
      </c>
    </row>
    <row r="5121" spans="1:6">
      <c r="A5121" s="105">
        <v>33053034090000</v>
      </c>
      <c r="B5121">
        <v>2012</v>
      </c>
      <c r="C5121">
        <v>145961</v>
      </c>
      <c r="D5121">
        <v>129484</v>
      </c>
      <c r="E5121">
        <v>30509</v>
      </c>
      <c r="F5121">
        <v>19915</v>
      </c>
    </row>
    <row r="5122" spans="1:6">
      <c r="A5122" s="105">
        <v>33053034120000</v>
      </c>
      <c r="B5122">
        <v>2012</v>
      </c>
      <c r="C5122">
        <v>68286</v>
      </c>
      <c r="D5122">
        <v>50112</v>
      </c>
      <c r="E5122">
        <v>58284</v>
      </c>
      <c r="F5122">
        <v>20329</v>
      </c>
    </row>
    <row r="5123" spans="1:6">
      <c r="A5123" s="105">
        <v>33053034130000</v>
      </c>
      <c r="B5123">
        <v>2012</v>
      </c>
      <c r="C5123">
        <v>66497</v>
      </c>
      <c r="D5123">
        <v>64043</v>
      </c>
      <c r="E5123">
        <v>45041</v>
      </c>
      <c r="F5123">
        <v>20481</v>
      </c>
    </row>
    <row r="5124" spans="1:6">
      <c r="A5124" s="105">
        <v>33053034140000</v>
      </c>
      <c r="B5124">
        <v>2012</v>
      </c>
      <c r="C5124">
        <v>93728</v>
      </c>
      <c r="D5124">
        <v>92504</v>
      </c>
      <c r="E5124">
        <v>32944</v>
      </c>
      <c r="F5124">
        <v>21060</v>
      </c>
    </row>
    <row r="5125" spans="1:6">
      <c r="A5125" s="105">
        <v>33053034150000</v>
      </c>
      <c r="B5125">
        <v>2012</v>
      </c>
      <c r="C5125">
        <v>49273</v>
      </c>
      <c r="D5125">
        <v>45261</v>
      </c>
      <c r="E5125">
        <v>70865</v>
      </c>
      <c r="F5125">
        <v>20300</v>
      </c>
    </row>
    <row r="5126" spans="1:6">
      <c r="A5126" s="105">
        <v>33053034170000</v>
      </c>
      <c r="B5126">
        <v>2012</v>
      </c>
      <c r="C5126">
        <v>95967</v>
      </c>
      <c r="D5126">
        <v>69071</v>
      </c>
      <c r="E5126">
        <v>25429</v>
      </c>
      <c r="F5126">
        <v>18931</v>
      </c>
    </row>
    <row r="5127" spans="1:6">
      <c r="A5127" s="105">
        <v>33053034180000</v>
      </c>
      <c r="B5127">
        <v>2012</v>
      </c>
      <c r="C5127">
        <v>34243</v>
      </c>
      <c r="D5127">
        <v>43251</v>
      </c>
      <c r="E5127">
        <v>64053</v>
      </c>
      <c r="F5127">
        <v>20400</v>
      </c>
    </row>
    <row r="5128" spans="1:6">
      <c r="A5128" s="105">
        <v>33053034190000</v>
      </c>
      <c r="B5128">
        <v>2012</v>
      </c>
      <c r="C5128">
        <v>207494</v>
      </c>
      <c r="D5128">
        <v>172840</v>
      </c>
      <c r="E5128">
        <v>45602</v>
      </c>
      <c r="F5128">
        <v>20353</v>
      </c>
    </row>
    <row r="5129" spans="1:6">
      <c r="A5129" s="105">
        <v>33053034210000</v>
      </c>
      <c r="B5129">
        <v>2012</v>
      </c>
      <c r="C5129">
        <v>88391</v>
      </c>
      <c r="D5129">
        <v>73905</v>
      </c>
      <c r="E5129">
        <v>36926</v>
      </c>
      <c r="F5129">
        <v>20801</v>
      </c>
    </row>
    <row r="5130" spans="1:6">
      <c r="A5130" s="105">
        <v>33053034220000</v>
      </c>
      <c r="B5130">
        <v>2012</v>
      </c>
      <c r="C5130">
        <v>25947</v>
      </c>
      <c r="D5130">
        <v>27526</v>
      </c>
      <c r="E5130">
        <v>84593</v>
      </c>
      <c r="F5130">
        <v>14500</v>
      </c>
    </row>
    <row r="5131" spans="1:6">
      <c r="A5131" s="105">
        <v>33053034230000</v>
      </c>
      <c r="B5131">
        <v>2012</v>
      </c>
      <c r="C5131">
        <v>171413</v>
      </c>
      <c r="D5131">
        <v>51688</v>
      </c>
      <c r="E5131">
        <v>38413</v>
      </c>
      <c r="F5131">
        <v>21224</v>
      </c>
    </row>
    <row r="5132" spans="1:6">
      <c r="A5132" s="105">
        <v>33053034240000</v>
      </c>
      <c r="B5132">
        <v>2012</v>
      </c>
      <c r="C5132">
        <v>102695</v>
      </c>
      <c r="D5132">
        <v>84029</v>
      </c>
      <c r="E5132">
        <v>55058</v>
      </c>
      <c r="F5132">
        <v>20494</v>
      </c>
    </row>
    <row r="5133" spans="1:6">
      <c r="A5133" s="105">
        <v>33053034250000</v>
      </c>
      <c r="B5133">
        <v>2012</v>
      </c>
      <c r="C5133">
        <v>57399</v>
      </c>
      <c r="D5133">
        <v>50419</v>
      </c>
      <c r="E5133">
        <v>43683</v>
      </c>
      <c r="F5133">
        <v>20703</v>
      </c>
    </row>
    <row r="5134" spans="1:6">
      <c r="A5134" s="105">
        <v>33053034260000</v>
      </c>
      <c r="B5134">
        <v>2012</v>
      </c>
      <c r="C5134">
        <v>51399</v>
      </c>
      <c r="D5134">
        <v>67337</v>
      </c>
      <c r="E5134">
        <v>60774</v>
      </c>
      <c r="F5134">
        <v>20650</v>
      </c>
    </row>
    <row r="5135" spans="1:6">
      <c r="A5135" s="105">
        <v>33053034270000</v>
      </c>
      <c r="B5135">
        <v>2012</v>
      </c>
      <c r="C5135">
        <v>108595</v>
      </c>
      <c r="D5135">
        <v>12624</v>
      </c>
      <c r="E5135">
        <v>12369</v>
      </c>
      <c r="F5135">
        <v>13550</v>
      </c>
    </row>
    <row r="5136" spans="1:6">
      <c r="A5136" s="105">
        <v>33053034280000</v>
      </c>
      <c r="B5136">
        <v>2012</v>
      </c>
      <c r="C5136">
        <v>246199</v>
      </c>
      <c r="D5136">
        <v>84651</v>
      </c>
      <c r="E5136">
        <v>41897</v>
      </c>
      <c r="F5136">
        <v>20406</v>
      </c>
    </row>
    <row r="5137" spans="1:6">
      <c r="A5137" s="105">
        <v>33053034290000</v>
      </c>
      <c r="B5137">
        <v>2012</v>
      </c>
      <c r="C5137">
        <v>23162</v>
      </c>
      <c r="D5137">
        <v>34407</v>
      </c>
      <c r="E5137">
        <v>18844</v>
      </c>
      <c r="F5137">
        <v>17545</v>
      </c>
    </row>
    <row r="5138" spans="1:6">
      <c r="A5138" s="105">
        <v>33053034310000</v>
      </c>
      <c r="B5138">
        <v>2012</v>
      </c>
      <c r="C5138">
        <v>63258</v>
      </c>
      <c r="D5138">
        <v>48116</v>
      </c>
      <c r="E5138">
        <v>14024</v>
      </c>
      <c r="F5138">
        <v>14975</v>
      </c>
    </row>
    <row r="5139" spans="1:6">
      <c r="A5139" s="105">
        <v>33053034320000</v>
      </c>
      <c r="B5139">
        <v>2012</v>
      </c>
      <c r="C5139">
        <v>47557</v>
      </c>
      <c r="D5139">
        <v>59968</v>
      </c>
      <c r="E5139">
        <v>69297</v>
      </c>
      <c r="F5139">
        <v>20844</v>
      </c>
    </row>
    <row r="5140" spans="1:6">
      <c r="A5140" s="105">
        <v>33053034330000</v>
      </c>
      <c r="B5140">
        <v>2012</v>
      </c>
      <c r="C5140">
        <v>60397</v>
      </c>
      <c r="D5140">
        <v>63159</v>
      </c>
      <c r="E5140">
        <v>52203</v>
      </c>
      <c r="F5140">
        <v>20680</v>
      </c>
    </row>
    <row r="5141" spans="1:6">
      <c r="A5141" s="105">
        <v>33053034340000</v>
      </c>
      <c r="B5141">
        <v>2012</v>
      </c>
      <c r="C5141">
        <v>153009</v>
      </c>
      <c r="D5141">
        <v>62277</v>
      </c>
      <c r="E5141">
        <v>18348</v>
      </c>
      <c r="F5141">
        <v>20916</v>
      </c>
    </row>
    <row r="5142" spans="1:6">
      <c r="A5142" s="105">
        <v>33053034350000</v>
      </c>
      <c r="B5142">
        <v>2012</v>
      </c>
      <c r="C5142">
        <v>118525</v>
      </c>
      <c r="D5142">
        <v>77115</v>
      </c>
      <c r="E5142">
        <v>23883</v>
      </c>
      <c r="F5142">
        <v>21290</v>
      </c>
    </row>
    <row r="5143" spans="1:6">
      <c r="A5143" s="105">
        <v>33053034360000</v>
      </c>
      <c r="B5143">
        <v>2012</v>
      </c>
      <c r="C5143">
        <v>133654</v>
      </c>
      <c r="D5143">
        <v>92377</v>
      </c>
      <c r="E5143">
        <v>38354</v>
      </c>
      <c r="F5143">
        <v>20770</v>
      </c>
    </row>
    <row r="5144" spans="1:6">
      <c r="A5144" s="105">
        <v>33053034370000</v>
      </c>
      <c r="B5144">
        <v>2012</v>
      </c>
      <c r="C5144">
        <v>88686</v>
      </c>
      <c r="D5144">
        <v>95531</v>
      </c>
      <c r="E5144">
        <v>28436</v>
      </c>
      <c r="F5144">
        <v>20836</v>
      </c>
    </row>
    <row r="5145" spans="1:6">
      <c r="A5145" s="105">
        <v>33053034380000</v>
      </c>
      <c r="B5145">
        <v>2012</v>
      </c>
      <c r="C5145">
        <v>292029</v>
      </c>
      <c r="D5145">
        <v>142876</v>
      </c>
      <c r="E5145">
        <v>16225</v>
      </c>
      <c r="F5145">
        <v>21358</v>
      </c>
    </row>
    <row r="5146" spans="1:6">
      <c r="A5146" s="105">
        <v>33053034390000</v>
      </c>
      <c r="B5146">
        <v>2012</v>
      </c>
      <c r="C5146">
        <v>146589</v>
      </c>
      <c r="D5146">
        <v>73048</v>
      </c>
      <c r="E5146">
        <v>11028</v>
      </c>
      <c r="F5146">
        <v>20600</v>
      </c>
    </row>
    <row r="5147" spans="1:6">
      <c r="A5147" s="105">
        <v>33053034400000</v>
      </c>
      <c r="B5147">
        <v>2012</v>
      </c>
      <c r="C5147">
        <v>272454</v>
      </c>
      <c r="D5147">
        <v>122854</v>
      </c>
      <c r="E5147">
        <v>12296</v>
      </c>
      <c r="F5147">
        <v>21166</v>
      </c>
    </row>
    <row r="5148" spans="1:6">
      <c r="A5148" s="105">
        <v>33053034410000</v>
      </c>
      <c r="B5148">
        <v>2012</v>
      </c>
      <c r="C5148">
        <v>212925</v>
      </c>
      <c r="D5148">
        <v>112383</v>
      </c>
      <c r="E5148">
        <v>14312</v>
      </c>
      <c r="F5148">
        <v>21267</v>
      </c>
    </row>
    <row r="5149" spans="1:6">
      <c r="A5149" s="105">
        <v>33053034420000</v>
      </c>
      <c r="B5149">
        <v>2012</v>
      </c>
      <c r="C5149">
        <v>136754</v>
      </c>
      <c r="D5149">
        <v>84756</v>
      </c>
      <c r="E5149">
        <v>8638</v>
      </c>
      <c r="F5149">
        <v>21335</v>
      </c>
    </row>
    <row r="5150" spans="1:6">
      <c r="A5150" s="105">
        <v>33053034430000</v>
      </c>
      <c r="B5150">
        <v>2012</v>
      </c>
      <c r="C5150">
        <v>238963</v>
      </c>
      <c r="D5150">
        <v>193005</v>
      </c>
      <c r="E5150">
        <v>71780</v>
      </c>
      <c r="F5150">
        <v>20725</v>
      </c>
    </row>
    <row r="5151" spans="1:6">
      <c r="A5151" s="105">
        <v>33053034470000</v>
      </c>
      <c r="B5151">
        <v>2012</v>
      </c>
      <c r="C5151">
        <v>90848</v>
      </c>
      <c r="D5151">
        <v>61593</v>
      </c>
      <c r="E5151">
        <v>0</v>
      </c>
      <c r="F5151">
        <v>17283</v>
      </c>
    </row>
    <row r="5152" spans="1:6">
      <c r="A5152" s="105">
        <v>33053034480000</v>
      </c>
      <c r="B5152">
        <v>2012</v>
      </c>
      <c r="C5152">
        <v>56703</v>
      </c>
      <c r="D5152">
        <v>31520</v>
      </c>
      <c r="E5152">
        <v>0</v>
      </c>
      <c r="F5152">
        <v>19360</v>
      </c>
    </row>
    <row r="5153" spans="1:6">
      <c r="A5153" s="105">
        <v>33053034490000</v>
      </c>
      <c r="B5153">
        <v>2012</v>
      </c>
      <c r="C5153">
        <v>38162</v>
      </c>
      <c r="D5153">
        <v>53739</v>
      </c>
      <c r="E5153">
        <v>0</v>
      </c>
      <c r="F5153">
        <v>17449</v>
      </c>
    </row>
    <row r="5154" spans="1:6">
      <c r="A5154" s="105">
        <v>33053034500000</v>
      </c>
      <c r="B5154">
        <v>2012</v>
      </c>
      <c r="C5154">
        <v>134526</v>
      </c>
      <c r="D5154">
        <v>74426</v>
      </c>
      <c r="E5154">
        <v>28435</v>
      </c>
      <c r="F5154">
        <v>20954</v>
      </c>
    </row>
    <row r="5155" spans="1:6">
      <c r="A5155" s="105">
        <v>33053034510000</v>
      </c>
      <c r="B5155">
        <v>2012</v>
      </c>
      <c r="C5155">
        <v>26297</v>
      </c>
      <c r="D5155">
        <v>12900</v>
      </c>
      <c r="E5155">
        <v>9720</v>
      </c>
      <c r="F5155">
        <v>20457</v>
      </c>
    </row>
    <row r="5156" spans="1:6">
      <c r="A5156" s="105">
        <v>33053034520000</v>
      </c>
      <c r="B5156">
        <v>2012</v>
      </c>
      <c r="C5156">
        <v>56708</v>
      </c>
      <c r="D5156">
        <v>29296</v>
      </c>
      <c r="E5156">
        <v>8259</v>
      </c>
      <c r="F5156">
        <v>20102</v>
      </c>
    </row>
    <row r="5157" spans="1:6">
      <c r="A5157" s="105">
        <v>33053034530000</v>
      </c>
      <c r="B5157">
        <v>2012</v>
      </c>
      <c r="C5157">
        <v>416133</v>
      </c>
      <c r="D5157">
        <v>274274</v>
      </c>
      <c r="E5157">
        <v>19505</v>
      </c>
      <c r="F5157">
        <v>19825</v>
      </c>
    </row>
    <row r="5158" spans="1:6">
      <c r="A5158" s="105">
        <v>33053034550000</v>
      </c>
      <c r="B5158">
        <v>2012</v>
      </c>
      <c r="C5158">
        <v>115049</v>
      </c>
      <c r="D5158">
        <v>61211</v>
      </c>
      <c r="E5158">
        <v>43907</v>
      </c>
      <c r="F5158">
        <v>20805</v>
      </c>
    </row>
    <row r="5159" spans="1:6">
      <c r="A5159" s="105">
        <v>33053034560000</v>
      </c>
      <c r="B5159">
        <v>2012</v>
      </c>
      <c r="C5159">
        <v>112904</v>
      </c>
      <c r="D5159">
        <v>108928</v>
      </c>
      <c r="E5159">
        <v>55903</v>
      </c>
      <c r="F5159">
        <v>20757</v>
      </c>
    </row>
    <row r="5160" spans="1:6">
      <c r="A5160" s="105">
        <v>33053034570000</v>
      </c>
      <c r="B5160">
        <v>2012</v>
      </c>
      <c r="C5160">
        <v>118757</v>
      </c>
      <c r="D5160">
        <v>56237</v>
      </c>
      <c r="E5160">
        <v>13042</v>
      </c>
      <c r="F5160">
        <v>20726</v>
      </c>
    </row>
    <row r="5161" spans="1:6">
      <c r="A5161" s="105">
        <v>33053034580000</v>
      </c>
      <c r="B5161">
        <v>2012</v>
      </c>
      <c r="C5161">
        <v>0</v>
      </c>
      <c r="D5161">
        <v>0</v>
      </c>
      <c r="E5161">
        <v>0</v>
      </c>
      <c r="F5161">
        <v>20115</v>
      </c>
    </row>
    <row r="5162" spans="1:6">
      <c r="A5162" s="105">
        <v>33053034590000</v>
      </c>
      <c r="B5162">
        <v>2012</v>
      </c>
      <c r="C5162">
        <v>101847</v>
      </c>
      <c r="D5162">
        <v>102718</v>
      </c>
      <c r="E5162">
        <v>28481</v>
      </c>
      <c r="F5162">
        <v>21850</v>
      </c>
    </row>
    <row r="5163" spans="1:6">
      <c r="A5163" s="105">
        <v>33053034620000</v>
      </c>
      <c r="B5163">
        <v>2012</v>
      </c>
      <c r="C5163">
        <v>17964</v>
      </c>
      <c r="D5163">
        <v>17312</v>
      </c>
      <c r="E5163">
        <v>24877</v>
      </c>
      <c r="F5163">
        <v>20730</v>
      </c>
    </row>
    <row r="5164" spans="1:6">
      <c r="A5164" s="105">
        <v>33053034630000</v>
      </c>
      <c r="B5164">
        <v>2012</v>
      </c>
      <c r="C5164">
        <v>25265</v>
      </c>
      <c r="D5164">
        <v>38550</v>
      </c>
      <c r="E5164">
        <v>32619</v>
      </c>
      <c r="F5164">
        <v>20380</v>
      </c>
    </row>
    <row r="5165" spans="1:6">
      <c r="A5165" s="105">
        <v>33053034640000</v>
      </c>
      <c r="B5165">
        <v>2012</v>
      </c>
      <c r="C5165">
        <v>315041</v>
      </c>
      <c r="D5165">
        <v>142093</v>
      </c>
      <c r="E5165">
        <v>25281</v>
      </c>
      <c r="F5165">
        <v>20796</v>
      </c>
    </row>
    <row r="5166" spans="1:6">
      <c r="A5166" s="105">
        <v>33053034650000</v>
      </c>
      <c r="B5166">
        <v>2012</v>
      </c>
      <c r="C5166">
        <v>112700</v>
      </c>
      <c r="D5166">
        <v>79823</v>
      </c>
      <c r="E5166">
        <v>39689</v>
      </c>
      <c r="F5166">
        <v>20911</v>
      </c>
    </row>
    <row r="5167" spans="1:6">
      <c r="A5167" s="105">
        <v>33053034670000</v>
      </c>
      <c r="B5167">
        <v>2012</v>
      </c>
      <c r="C5167">
        <v>14321</v>
      </c>
      <c r="D5167">
        <v>33423</v>
      </c>
      <c r="E5167">
        <v>34650</v>
      </c>
      <c r="F5167">
        <v>20450</v>
      </c>
    </row>
    <row r="5168" spans="1:6">
      <c r="A5168" s="105">
        <v>33053034680000</v>
      </c>
      <c r="B5168">
        <v>2012</v>
      </c>
      <c r="C5168">
        <v>22369</v>
      </c>
      <c r="D5168">
        <v>27236</v>
      </c>
      <c r="E5168">
        <v>42893</v>
      </c>
      <c r="F5168">
        <v>20729</v>
      </c>
    </row>
    <row r="5169" spans="1:6">
      <c r="A5169" s="105">
        <v>33053034690000</v>
      </c>
      <c r="B5169">
        <v>2012</v>
      </c>
      <c r="C5169">
        <v>131069</v>
      </c>
      <c r="D5169">
        <v>36173</v>
      </c>
      <c r="E5169">
        <v>24007</v>
      </c>
      <c r="F5169">
        <v>20552</v>
      </c>
    </row>
    <row r="5170" spans="1:6">
      <c r="A5170" s="105">
        <v>33053034700000</v>
      </c>
      <c r="B5170">
        <v>2012</v>
      </c>
      <c r="C5170">
        <v>78983</v>
      </c>
      <c r="D5170">
        <v>119103</v>
      </c>
      <c r="E5170">
        <v>58469</v>
      </c>
      <c r="F5170">
        <v>20573</v>
      </c>
    </row>
    <row r="5171" spans="1:6">
      <c r="A5171" s="105">
        <v>33053034710000</v>
      </c>
      <c r="B5171">
        <v>2012</v>
      </c>
      <c r="C5171">
        <v>27508</v>
      </c>
      <c r="D5171">
        <v>89085</v>
      </c>
      <c r="E5171">
        <v>42365</v>
      </c>
      <c r="F5171">
        <v>21050</v>
      </c>
    </row>
    <row r="5172" spans="1:6">
      <c r="A5172" s="105">
        <v>33053034720000</v>
      </c>
      <c r="B5172">
        <v>2012</v>
      </c>
      <c r="C5172">
        <v>60841</v>
      </c>
      <c r="D5172">
        <v>77768</v>
      </c>
      <c r="E5172">
        <v>49539</v>
      </c>
      <c r="F5172">
        <v>20300</v>
      </c>
    </row>
    <row r="5173" spans="1:6">
      <c r="A5173" s="105">
        <v>33053034730000</v>
      </c>
      <c r="B5173">
        <v>2012</v>
      </c>
      <c r="C5173">
        <v>70104</v>
      </c>
      <c r="D5173">
        <v>37176</v>
      </c>
      <c r="E5173">
        <v>21963</v>
      </c>
      <c r="F5173">
        <v>20866</v>
      </c>
    </row>
    <row r="5174" spans="1:6">
      <c r="A5174" s="105">
        <v>33053034740000</v>
      </c>
      <c r="B5174">
        <v>2012</v>
      </c>
      <c r="C5174">
        <v>6959</v>
      </c>
      <c r="D5174">
        <v>7285</v>
      </c>
      <c r="E5174">
        <v>11157</v>
      </c>
      <c r="F5174">
        <v>20687</v>
      </c>
    </row>
    <row r="5175" spans="1:6">
      <c r="A5175" s="105">
        <v>33053034750000</v>
      </c>
      <c r="B5175">
        <v>2012</v>
      </c>
      <c r="C5175">
        <v>51425</v>
      </c>
      <c r="D5175">
        <v>56277</v>
      </c>
      <c r="E5175">
        <v>103010</v>
      </c>
      <c r="F5175">
        <v>20553</v>
      </c>
    </row>
    <row r="5176" spans="1:6">
      <c r="A5176" s="105">
        <v>33053034790000</v>
      </c>
      <c r="B5176">
        <v>2012</v>
      </c>
      <c r="C5176">
        <v>86901</v>
      </c>
      <c r="D5176">
        <v>38408</v>
      </c>
      <c r="E5176">
        <v>22575</v>
      </c>
      <c r="F5176">
        <v>20350</v>
      </c>
    </row>
    <row r="5177" spans="1:6">
      <c r="A5177" s="105">
        <v>33053034800000</v>
      </c>
      <c r="B5177">
        <v>2012</v>
      </c>
      <c r="C5177">
        <v>11042</v>
      </c>
      <c r="D5177">
        <v>14580</v>
      </c>
      <c r="E5177">
        <v>38681</v>
      </c>
      <c r="F5177">
        <v>20700</v>
      </c>
    </row>
    <row r="5178" spans="1:6">
      <c r="A5178" s="105">
        <v>33053034820000</v>
      </c>
      <c r="B5178">
        <v>2012</v>
      </c>
      <c r="C5178">
        <v>21158</v>
      </c>
      <c r="D5178">
        <v>25732</v>
      </c>
      <c r="E5178">
        <v>36921</v>
      </c>
      <c r="F5178">
        <v>20615</v>
      </c>
    </row>
    <row r="5179" spans="1:6">
      <c r="A5179" s="105">
        <v>33053034830000</v>
      </c>
      <c r="B5179">
        <v>2012</v>
      </c>
      <c r="C5179">
        <v>46027</v>
      </c>
      <c r="D5179">
        <v>34190</v>
      </c>
      <c r="E5179">
        <v>20129</v>
      </c>
      <c r="F5179">
        <v>21215</v>
      </c>
    </row>
    <row r="5180" spans="1:6">
      <c r="A5180" s="105">
        <v>33053034840000</v>
      </c>
      <c r="B5180">
        <v>2012</v>
      </c>
      <c r="C5180">
        <v>18876</v>
      </c>
      <c r="D5180">
        <v>25063</v>
      </c>
      <c r="E5180">
        <v>34571</v>
      </c>
      <c r="F5180">
        <v>20090</v>
      </c>
    </row>
    <row r="5181" spans="1:6">
      <c r="A5181" s="105">
        <v>33053034850000</v>
      </c>
      <c r="B5181">
        <v>2012</v>
      </c>
      <c r="C5181">
        <v>129169</v>
      </c>
      <c r="D5181">
        <v>76784</v>
      </c>
      <c r="E5181">
        <v>32610</v>
      </c>
      <c r="F5181">
        <v>20967</v>
      </c>
    </row>
    <row r="5182" spans="1:6">
      <c r="A5182" s="105">
        <v>33053034870000</v>
      </c>
      <c r="B5182">
        <v>2012</v>
      </c>
      <c r="C5182">
        <v>93785</v>
      </c>
      <c r="D5182">
        <v>55217</v>
      </c>
      <c r="E5182">
        <v>14662</v>
      </c>
      <c r="F5182">
        <v>21375</v>
      </c>
    </row>
    <row r="5183" spans="1:6">
      <c r="A5183" s="105">
        <v>33053034880000</v>
      </c>
      <c r="B5183">
        <v>2012</v>
      </c>
      <c r="C5183">
        <v>116917</v>
      </c>
      <c r="D5183">
        <v>67522</v>
      </c>
      <c r="E5183">
        <v>17658</v>
      </c>
      <c r="F5183">
        <v>20920</v>
      </c>
    </row>
    <row r="5184" spans="1:6">
      <c r="A5184" s="105">
        <v>33053034890000</v>
      </c>
      <c r="B5184">
        <v>2012</v>
      </c>
      <c r="C5184">
        <v>66086</v>
      </c>
      <c r="D5184">
        <v>72433</v>
      </c>
      <c r="E5184">
        <v>94571</v>
      </c>
      <c r="F5184">
        <v>20696</v>
      </c>
    </row>
    <row r="5185" spans="1:6">
      <c r="A5185" s="105">
        <v>33053034900000</v>
      </c>
      <c r="B5185">
        <v>2012</v>
      </c>
      <c r="C5185">
        <v>96946</v>
      </c>
      <c r="D5185">
        <v>64879</v>
      </c>
      <c r="E5185">
        <v>84962</v>
      </c>
      <c r="F5185">
        <v>20744</v>
      </c>
    </row>
    <row r="5186" spans="1:6">
      <c r="A5186" s="105">
        <v>33053034910000</v>
      </c>
      <c r="B5186">
        <v>2012</v>
      </c>
      <c r="C5186">
        <v>149965</v>
      </c>
      <c r="D5186">
        <v>70752</v>
      </c>
      <c r="E5186">
        <v>33259</v>
      </c>
      <c r="F5186">
        <v>20680</v>
      </c>
    </row>
    <row r="5187" spans="1:6">
      <c r="A5187" s="105">
        <v>33053034920000</v>
      </c>
      <c r="B5187">
        <v>2012</v>
      </c>
      <c r="C5187">
        <v>167496</v>
      </c>
      <c r="D5187">
        <v>77527</v>
      </c>
      <c r="E5187">
        <v>22427</v>
      </c>
      <c r="F5187">
        <v>21357</v>
      </c>
    </row>
    <row r="5188" spans="1:6">
      <c r="A5188" s="105">
        <v>33053034950000</v>
      </c>
      <c r="B5188">
        <v>2012</v>
      </c>
      <c r="C5188">
        <v>52537</v>
      </c>
      <c r="D5188">
        <v>42527</v>
      </c>
      <c r="E5188">
        <v>68404</v>
      </c>
      <c r="F5188">
        <v>21771</v>
      </c>
    </row>
    <row r="5189" spans="1:6">
      <c r="A5189" s="105">
        <v>33053034960000</v>
      </c>
      <c r="B5189">
        <v>2012</v>
      </c>
      <c r="C5189">
        <v>275669</v>
      </c>
      <c r="D5189">
        <v>124472</v>
      </c>
      <c r="E5189">
        <v>32741</v>
      </c>
      <c r="F5189">
        <v>20262</v>
      </c>
    </row>
    <row r="5190" spans="1:6">
      <c r="A5190" s="105">
        <v>33053034970000</v>
      </c>
      <c r="B5190">
        <v>2012</v>
      </c>
      <c r="C5190">
        <v>53472</v>
      </c>
      <c r="D5190">
        <v>58092</v>
      </c>
      <c r="E5190">
        <v>63671</v>
      </c>
      <c r="F5190">
        <v>20550</v>
      </c>
    </row>
    <row r="5191" spans="1:6">
      <c r="A5191" s="105">
        <v>33053034980000</v>
      </c>
      <c r="B5191">
        <v>2012</v>
      </c>
      <c r="C5191">
        <v>74865</v>
      </c>
      <c r="D5191">
        <v>78534</v>
      </c>
      <c r="E5191">
        <v>37720</v>
      </c>
      <c r="F5191">
        <v>21425</v>
      </c>
    </row>
    <row r="5192" spans="1:6">
      <c r="A5192" s="105">
        <v>33053034990000</v>
      </c>
      <c r="B5192">
        <v>2012</v>
      </c>
      <c r="C5192">
        <v>185183</v>
      </c>
      <c r="D5192">
        <v>136649</v>
      </c>
      <c r="E5192">
        <v>42313</v>
      </c>
      <c r="F5192">
        <v>21400</v>
      </c>
    </row>
    <row r="5193" spans="1:6">
      <c r="A5193" s="105">
        <v>33053035000000</v>
      </c>
      <c r="B5193">
        <v>2012</v>
      </c>
      <c r="C5193">
        <v>57026</v>
      </c>
      <c r="D5193">
        <v>49427</v>
      </c>
      <c r="E5193">
        <v>25325</v>
      </c>
      <c r="F5193">
        <v>15990</v>
      </c>
    </row>
    <row r="5194" spans="1:6">
      <c r="A5194" s="105">
        <v>33053035010000</v>
      </c>
      <c r="B5194">
        <v>2012</v>
      </c>
      <c r="C5194">
        <v>90171</v>
      </c>
      <c r="D5194">
        <v>53483</v>
      </c>
      <c r="E5194">
        <v>30793</v>
      </c>
      <c r="F5194">
        <v>21130</v>
      </c>
    </row>
    <row r="5195" spans="1:6">
      <c r="A5195" s="105">
        <v>33053035020000</v>
      </c>
      <c r="B5195">
        <v>2012</v>
      </c>
      <c r="C5195">
        <v>6866</v>
      </c>
      <c r="D5195">
        <v>10529</v>
      </c>
      <c r="E5195">
        <v>46254</v>
      </c>
      <c r="F5195">
        <v>14714</v>
      </c>
    </row>
    <row r="5196" spans="1:6">
      <c r="A5196" s="105">
        <v>33053035030000</v>
      </c>
      <c r="B5196">
        <v>2012</v>
      </c>
      <c r="C5196">
        <v>66638</v>
      </c>
      <c r="D5196">
        <v>54904</v>
      </c>
      <c r="E5196">
        <v>45051</v>
      </c>
      <c r="F5196">
        <v>20724</v>
      </c>
    </row>
    <row r="5197" spans="1:6">
      <c r="A5197" s="105">
        <v>33053035040000</v>
      </c>
      <c r="B5197">
        <v>2012</v>
      </c>
      <c r="C5197">
        <v>64741</v>
      </c>
      <c r="D5197">
        <v>48684</v>
      </c>
      <c r="E5197">
        <v>38471</v>
      </c>
      <c r="F5197">
        <v>20292</v>
      </c>
    </row>
    <row r="5198" spans="1:6">
      <c r="A5198" s="105">
        <v>33053035060000</v>
      </c>
      <c r="B5198">
        <v>2012</v>
      </c>
      <c r="C5198">
        <v>26765</v>
      </c>
      <c r="D5198">
        <v>14383</v>
      </c>
      <c r="E5198">
        <v>3579</v>
      </c>
      <c r="F5198">
        <v>21505</v>
      </c>
    </row>
    <row r="5199" spans="1:6">
      <c r="A5199" s="105">
        <v>33053035070000</v>
      </c>
      <c r="B5199">
        <v>2012</v>
      </c>
      <c r="C5199">
        <v>26803</v>
      </c>
      <c r="D5199">
        <v>32965</v>
      </c>
      <c r="E5199">
        <v>30719</v>
      </c>
      <c r="F5199">
        <v>20650</v>
      </c>
    </row>
    <row r="5200" spans="1:6">
      <c r="A5200" s="105">
        <v>33053035100000</v>
      </c>
      <c r="B5200">
        <v>2012</v>
      </c>
      <c r="C5200">
        <v>117823</v>
      </c>
      <c r="D5200">
        <v>47500</v>
      </c>
      <c r="E5200">
        <v>12965</v>
      </c>
      <c r="F5200">
        <v>20610</v>
      </c>
    </row>
    <row r="5201" spans="1:6">
      <c r="A5201" s="105">
        <v>33053035110000</v>
      </c>
      <c r="B5201">
        <v>2012</v>
      </c>
      <c r="C5201">
        <v>74502</v>
      </c>
      <c r="D5201">
        <v>37383</v>
      </c>
      <c r="E5201">
        <v>35145</v>
      </c>
      <c r="F5201">
        <v>20895</v>
      </c>
    </row>
    <row r="5202" spans="1:6">
      <c r="A5202" s="105">
        <v>33053035120000</v>
      </c>
      <c r="B5202">
        <v>2012</v>
      </c>
      <c r="C5202">
        <v>183045</v>
      </c>
      <c r="D5202">
        <v>86609</v>
      </c>
      <c r="E5202">
        <v>49691</v>
      </c>
      <c r="F5202">
        <v>21435</v>
      </c>
    </row>
    <row r="5203" spans="1:6">
      <c r="A5203" s="105">
        <v>33053035130000</v>
      </c>
      <c r="B5203">
        <v>2012</v>
      </c>
      <c r="C5203">
        <v>173758</v>
      </c>
      <c r="D5203">
        <v>98019</v>
      </c>
      <c r="E5203">
        <v>41443</v>
      </c>
      <c r="F5203">
        <v>21022</v>
      </c>
    </row>
    <row r="5204" spans="1:6">
      <c r="A5204" s="105">
        <v>33053035140000</v>
      </c>
      <c r="B5204">
        <v>2012</v>
      </c>
      <c r="C5204">
        <v>126536</v>
      </c>
      <c r="D5204">
        <v>131677</v>
      </c>
      <c r="E5204">
        <v>41191</v>
      </c>
      <c r="F5204">
        <v>20210</v>
      </c>
    </row>
    <row r="5205" spans="1:6">
      <c r="A5205" s="105">
        <v>33053035150000</v>
      </c>
      <c r="B5205">
        <v>2012</v>
      </c>
      <c r="C5205">
        <v>234050</v>
      </c>
      <c r="D5205">
        <v>84551</v>
      </c>
      <c r="E5205">
        <v>45996</v>
      </c>
      <c r="F5205">
        <v>21754</v>
      </c>
    </row>
    <row r="5206" spans="1:6">
      <c r="A5206" s="105">
        <v>33053035160000</v>
      </c>
      <c r="B5206">
        <v>2012</v>
      </c>
      <c r="C5206">
        <v>220285</v>
      </c>
      <c r="D5206">
        <v>69965</v>
      </c>
      <c r="E5206">
        <v>43547</v>
      </c>
      <c r="F5206">
        <v>21226</v>
      </c>
    </row>
    <row r="5207" spans="1:6">
      <c r="A5207" s="105">
        <v>33053035170000</v>
      </c>
      <c r="B5207">
        <v>2012</v>
      </c>
      <c r="C5207">
        <v>112109</v>
      </c>
      <c r="D5207">
        <v>104473</v>
      </c>
      <c r="E5207">
        <v>21035</v>
      </c>
      <c r="F5207">
        <v>20492</v>
      </c>
    </row>
    <row r="5208" spans="1:6">
      <c r="A5208" s="105">
        <v>33053035180000</v>
      </c>
      <c r="B5208">
        <v>2012</v>
      </c>
      <c r="C5208">
        <v>206549</v>
      </c>
      <c r="D5208">
        <v>108916</v>
      </c>
      <c r="E5208">
        <v>19628</v>
      </c>
      <c r="F5208">
        <v>20250</v>
      </c>
    </row>
    <row r="5209" spans="1:6">
      <c r="A5209" s="105">
        <v>33053035190000</v>
      </c>
      <c r="B5209">
        <v>2012</v>
      </c>
      <c r="C5209">
        <v>86098</v>
      </c>
      <c r="D5209">
        <v>62793</v>
      </c>
      <c r="E5209">
        <v>5365</v>
      </c>
      <c r="F5209">
        <v>21170</v>
      </c>
    </row>
    <row r="5210" spans="1:6">
      <c r="A5210" s="105">
        <v>33053035200000</v>
      </c>
      <c r="B5210">
        <v>2012</v>
      </c>
      <c r="C5210">
        <v>37258</v>
      </c>
      <c r="D5210">
        <v>55255</v>
      </c>
      <c r="E5210">
        <v>80706</v>
      </c>
      <c r="F5210">
        <v>20773</v>
      </c>
    </row>
    <row r="5211" spans="1:6">
      <c r="A5211" s="105">
        <v>33053035210000</v>
      </c>
      <c r="B5211">
        <v>2012</v>
      </c>
      <c r="C5211">
        <v>151570</v>
      </c>
      <c r="D5211">
        <v>111837</v>
      </c>
      <c r="E5211">
        <v>19397</v>
      </c>
      <c r="F5211">
        <v>20395</v>
      </c>
    </row>
    <row r="5212" spans="1:6">
      <c r="A5212" s="105">
        <v>33053035230000</v>
      </c>
      <c r="B5212">
        <v>2012</v>
      </c>
      <c r="C5212">
        <v>52949</v>
      </c>
      <c r="D5212">
        <v>44100</v>
      </c>
      <c r="E5212">
        <v>15663</v>
      </c>
      <c r="F5212">
        <v>16165</v>
      </c>
    </row>
    <row r="5213" spans="1:6">
      <c r="A5213" s="105">
        <v>33053035240000</v>
      </c>
      <c r="B5213">
        <v>2012</v>
      </c>
      <c r="C5213">
        <v>74373</v>
      </c>
      <c r="D5213">
        <v>61745</v>
      </c>
      <c r="E5213">
        <v>21678</v>
      </c>
      <c r="F5213">
        <v>15719</v>
      </c>
    </row>
    <row r="5214" spans="1:6">
      <c r="A5214" s="105">
        <v>33053035260000</v>
      </c>
      <c r="B5214">
        <v>2012</v>
      </c>
      <c r="C5214">
        <v>26816</v>
      </c>
      <c r="D5214">
        <v>43373</v>
      </c>
      <c r="E5214">
        <v>61140</v>
      </c>
      <c r="F5214">
        <v>20550</v>
      </c>
    </row>
    <row r="5215" spans="1:6">
      <c r="A5215" s="105">
        <v>33053035270000</v>
      </c>
      <c r="B5215">
        <v>2012</v>
      </c>
      <c r="C5215">
        <v>440108</v>
      </c>
      <c r="D5215">
        <v>184156</v>
      </c>
      <c r="E5215">
        <v>13027</v>
      </c>
      <c r="F5215">
        <v>20229</v>
      </c>
    </row>
    <row r="5216" spans="1:6">
      <c r="A5216" s="105">
        <v>33053035280000</v>
      </c>
      <c r="B5216">
        <v>2012</v>
      </c>
      <c r="C5216">
        <v>38671</v>
      </c>
      <c r="D5216">
        <v>52872</v>
      </c>
      <c r="E5216">
        <v>81805</v>
      </c>
      <c r="F5216">
        <v>20420</v>
      </c>
    </row>
    <row r="5217" spans="1:6">
      <c r="A5217" s="105">
        <v>33053035290000</v>
      </c>
      <c r="B5217">
        <v>2012</v>
      </c>
      <c r="C5217">
        <v>203474</v>
      </c>
      <c r="D5217">
        <v>191595</v>
      </c>
      <c r="E5217">
        <v>33735</v>
      </c>
      <c r="F5217">
        <v>19383</v>
      </c>
    </row>
    <row r="5218" spans="1:6">
      <c r="A5218" s="105">
        <v>33053035300000</v>
      </c>
      <c r="B5218">
        <v>2012</v>
      </c>
      <c r="C5218">
        <v>105301</v>
      </c>
      <c r="D5218">
        <v>70787</v>
      </c>
      <c r="E5218">
        <v>56022</v>
      </c>
      <c r="F5218">
        <v>21045</v>
      </c>
    </row>
    <row r="5219" spans="1:6">
      <c r="A5219" s="105">
        <v>33053035310000</v>
      </c>
      <c r="B5219">
        <v>2012</v>
      </c>
      <c r="C5219">
        <v>167441</v>
      </c>
      <c r="D5219">
        <v>70604</v>
      </c>
      <c r="E5219">
        <v>21813</v>
      </c>
      <c r="F5219">
        <v>21020</v>
      </c>
    </row>
    <row r="5220" spans="1:6">
      <c r="A5220" s="105">
        <v>33053035320000</v>
      </c>
      <c r="B5220">
        <v>2012</v>
      </c>
      <c r="C5220">
        <v>146889</v>
      </c>
      <c r="D5220">
        <v>72031</v>
      </c>
      <c r="E5220">
        <v>46589</v>
      </c>
      <c r="F5220">
        <v>20639</v>
      </c>
    </row>
    <row r="5221" spans="1:6">
      <c r="A5221" s="105">
        <v>33053035330000</v>
      </c>
      <c r="B5221">
        <v>2012</v>
      </c>
      <c r="C5221">
        <v>99691</v>
      </c>
      <c r="D5221">
        <v>54969</v>
      </c>
      <c r="E5221">
        <v>35160</v>
      </c>
      <c r="F5221">
        <v>20840</v>
      </c>
    </row>
    <row r="5222" spans="1:6">
      <c r="A5222" s="105">
        <v>33053035340000</v>
      </c>
      <c r="B5222">
        <v>2012</v>
      </c>
      <c r="C5222">
        <v>43949</v>
      </c>
      <c r="D5222">
        <v>50091</v>
      </c>
      <c r="E5222">
        <v>21955</v>
      </c>
      <c r="F5222">
        <v>15402</v>
      </c>
    </row>
    <row r="5223" spans="1:6">
      <c r="A5223" s="105">
        <v>33053035350000</v>
      </c>
      <c r="B5223">
        <v>2012</v>
      </c>
      <c r="C5223">
        <v>215269</v>
      </c>
      <c r="D5223">
        <v>133343</v>
      </c>
      <c r="E5223">
        <v>22451</v>
      </c>
      <c r="F5223">
        <v>19770</v>
      </c>
    </row>
    <row r="5224" spans="1:6">
      <c r="A5224" s="105">
        <v>33053035360000</v>
      </c>
      <c r="B5224">
        <v>2012</v>
      </c>
      <c r="C5224">
        <v>119034</v>
      </c>
      <c r="D5224">
        <v>83833</v>
      </c>
      <c r="E5224">
        <v>31097</v>
      </c>
      <c r="F5224">
        <v>20629</v>
      </c>
    </row>
    <row r="5225" spans="1:6">
      <c r="A5225" s="105">
        <v>33053035380000</v>
      </c>
      <c r="B5225">
        <v>2012</v>
      </c>
      <c r="C5225">
        <v>151841</v>
      </c>
      <c r="D5225">
        <v>94869</v>
      </c>
      <c r="E5225">
        <v>15387</v>
      </c>
      <c r="F5225">
        <v>20180</v>
      </c>
    </row>
    <row r="5226" spans="1:6">
      <c r="A5226" s="105">
        <v>33053035390000</v>
      </c>
      <c r="B5226">
        <v>2012</v>
      </c>
      <c r="C5226">
        <v>49323</v>
      </c>
      <c r="D5226">
        <v>40035</v>
      </c>
      <c r="E5226">
        <v>11818</v>
      </c>
      <c r="F5226">
        <v>15955</v>
      </c>
    </row>
    <row r="5227" spans="1:6">
      <c r="A5227" s="105">
        <v>33053035400000</v>
      </c>
      <c r="B5227">
        <v>2012</v>
      </c>
      <c r="C5227">
        <v>33276</v>
      </c>
      <c r="D5227">
        <v>48410</v>
      </c>
      <c r="E5227">
        <v>63474</v>
      </c>
      <c r="F5227">
        <v>20130</v>
      </c>
    </row>
    <row r="5228" spans="1:6">
      <c r="A5228" s="105">
        <v>33053035410000</v>
      </c>
      <c r="B5228">
        <v>2012</v>
      </c>
      <c r="C5228">
        <v>125020</v>
      </c>
      <c r="D5228">
        <v>98286</v>
      </c>
      <c r="E5228">
        <v>28419</v>
      </c>
      <c r="F5228">
        <v>20780</v>
      </c>
    </row>
    <row r="5229" spans="1:6">
      <c r="A5229" s="105">
        <v>33053035420000</v>
      </c>
      <c r="B5229">
        <v>2012</v>
      </c>
      <c r="C5229">
        <v>273448</v>
      </c>
      <c r="D5229">
        <v>120290</v>
      </c>
      <c r="E5229">
        <v>33331</v>
      </c>
      <c r="F5229">
        <v>21500</v>
      </c>
    </row>
    <row r="5230" spans="1:6">
      <c r="A5230" s="105">
        <v>33053035430000</v>
      </c>
      <c r="B5230">
        <v>2012</v>
      </c>
      <c r="C5230">
        <v>186182</v>
      </c>
      <c r="D5230">
        <v>93104</v>
      </c>
      <c r="E5230">
        <v>31990</v>
      </c>
      <c r="F5230">
        <v>21867</v>
      </c>
    </row>
    <row r="5231" spans="1:6">
      <c r="A5231" s="105">
        <v>33053035440000</v>
      </c>
      <c r="B5231">
        <v>2012</v>
      </c>
      <c r="C5231">
        <v>120467</v>
      </c>
      <c r="D5231">
        <v>77306</v>
      </c>
      <c r="E5231">
        <v>9753</v>
      </c>
      <c r="F5231">
        <v>14839</v>
      </c>
    </row>
    <row r="5232" spans="1:6">
      <c r="A5232" s="105">
        <v>33053035450000</v>
      </c>
      <c r="B5232">
        <v>2012</v>
      </c>
      <c r="C5232">
        <v>74042</v>
      </c>
      <c r="D5232">
        <v>56641</v>
      </c>
      <c r="E5232">
        <v>8190</v>
      </c>
      <c r="F5232">
        <v>14726</v>
      </c>
    </row>
    <row r="5233" spans="1:6">
      <c r="A5233" s="105">
        <v>33053035460000</v>
      </c>
      <c r="B5233">
        <v>2012</v>
      </c>
      <c r="C5233">
        <v>144883</v>
      </c>
      <c r="D5233">
        <v>80242</v>
      </c>
      <c r="E5233">
        <v>10983</v>
      </c>
      <c r="F5233">
        <v>14781</v>
      </c>
    </row>
    <row r="5234" spans="1:6">
      <c r="A5234" s="105">
        <v>33053035470000</v>
      </c>
      <c r="B5234">
        <v>2012</v>
      </c>
      <c r="C5234">
        <v>133698</v>
      </c>
      <c r="D5234">
        <v>105984</v>
      </c>
      <c r="E5234">
        <v>47265</v>
      </c>
      <c r="F5234">
        <v>21815</v>
      </c>
    </row>
    <row r="5235" spans="1:6">
      <c r="A5235" s="105">
        <v>33053035490000</v>
      </c>
      <c r="B5235">
        <v>2012</v>
      </c>
      <c r="C5235">
        <v>65840</v>
      </c>
      <c r="D5235">
        <v>28137</v>
      </c>
      <c r="E5235">
        <v>20687</v>
      </c>
      <c r="F5235">
        <v>20767</v>
      </c>
    </row>
    <row r="5236" spans="1:6">
      <c r="A5236" s="105">
        <v>33053035500000</v>
      </c>
      <c r="B5236">
        <v>2012</v>
      </c>
      <c r="C5236">
        <v>98539</v>
      </c>
      <c r="D5236">
        <v>65069</v>
      </c>
      <c r="E5236">
        <v>56395</v>
      </c>
      <c r="F5236">
        <v>20805</v>
      </c>
    </row>
    <row r="5237" spans="1:6">
      <c r="A5237" s="105">
        <v>33053035510000</v>
      </c>
      <c r="B5237">
        <v>2012</v>
      </c>
      <c r="C5237">
        <v>61513</v>
      </c>
      <c r="D5237">
        <v>58921</v>
      </c>
      <c r="E5237">
        <v>60666</v>
      </c>
      <c r="F5237">
        <v>20992</v>
      </c>
    </row>
    <row r="5238" spans="1:6">
      <c r="A5238" s="105">
        <v>33053035520000</v>
      </c>
      <c r="B5238">
        <v>2012</v>
      </c>
      <c r="C5238">
        <v>25604</v>
      </c>
      <c r="D5238">
        <v>29366</v>
      </c>
      <c r="E5238">
        <v>42577</v>
      </c>
      <c r="F5238">
        <v>21080</v>
      </c>
    </row>
    <row r="5239" spans="1:6">
      <c r="A5239" s="105">
        <v>33053035540000</v>
      </c>
      <c r="B5239">
        <v>2012</v>
      </c>
      <c r="C5239">
        <v>150827</v>
      </c>
      <c r="D5239">
        <v>117513</v>
      </c>
      <c r="E5239">
        <v>23717</v>
      </c>
      <c r="F5239">
        <v>21413</v>
      </c>
    </row>
    <row r="5240" spans="1:6">
      <c r="A5240" s="105">
        <v>33053035550000</v>
      </c>
      <c r="B5240">
        <v>2012</v>
      </c>
      <c r="C5240">
        <v>209075</v>
      </c>
      <c r="D5240">
        <v>105938</v>
      </c>
      <c r="E5240">
        <v>38265</v>
      </c>
      <c r="F5240">
        <v>21072</v>
      </c>
    </row>
    <row r="5241" spans="1:6">
      <c r="A5241" s="105">
        <v>33053035570000</v>
      </c>
      <c r="B5241">
        <v>2012</v>
      </c>
      <c r="C5241">
        <v>143396</v>
      </c>
      <c r="D5241">
        <v>69926</v>
      </c>
      <c r="E5241">
        <v>28812</v>
      </c>
      <c r="F5241">
        <v>20894</v>
      </c>
    </row>
    <row r="5242" spans="1:6">
      <c r="A5242" s="105">
        <v>33053035580000</v>
      </c>
      <c r="B5242">
        <v>2012</v>
      </c>
      <c r="C5242">
        <v>179848</v>
      </c>
      <c r="D5242">
        <v>99417</v>
      </c>
      <c r="E5242">
        <v>19333</v>
      </c>
      <c r="F5242">
        <v>21668</v>
      </c>
    </row>
    <row r="5243" spans="1:6">
      <c r="A5243" s="105">
        <v>33053035590000</v>
      </c>
      <c r="B5243">
        <v>2012</v>
      </c>
      <c r="C5243">
        <v>61943</v>
      </c>
      <c r="D5243">
        <v>27785</v>
      </c>
      <c r="E5243">
        <v>38625</v>
      </c>
      <c r="F5243">
        <v>21085</v>
      </c>
    </row>
    <row r="5244" spans="1:6">
      <c r="A5244" s="105">
        <v>33053035640000</v>
      </c>
      <c r="B5244">
        <v>2012</v>
      </c>
      <c r="C5244">
        <v>194207</v>
      </c>
      <c r="D5244">
        <v>80033</v>
      </c>
      <c r="E5244">
        <v>28028</v>
      </c>
      <c r="F5244">
        <v>21718</v>
      </c>
    </row>
    <row r="5245" spans="1:6">
      <c r="A5245" s="105">
        <v>33053035650000</v>
      </c>
      <c r="B5245">
        <v>2012</v>
      </c>
      <c r="C5245">
        <v>34345</v>
      </c>
      <c r="D5245">
        <v>31112</v>
      </c>
      <c r="E5245">
        <v>12555</v>
      </c>
      <c r="F5245">
        <v>15373</v>
      </c>
    </row>
    <row r="5246" spans="1:6">
      <c r="A5246" s="105">
        <v>33053035660000</v>
      </c>
      <c r="B5246">
        <v>2012</v>
      </c>
      <c r="C5246">
        <v>212276</v>
      </c>
      <c r="D5246">
        <v>83542</v>
      </c>
      <c r="E5246">
        <v>35298</v>
      </c>
      <c r="F5246">
        <v>20984</v>
      </c>
    </row>
    <row r="5247" spans="1:6">
      <c r="A5247" s="105">
        <v>33053035680000</v>
      </c>
      <c r="B5247">
        <v>2012</v>
      </c>
      <c r="C5247">
        <v>96061</v>
      </c>
      <c r="D5247">
        <v>52189</v>
      </c>
      <c r="E5247">
        <v>36390</v>
      </c>
      <c r="F5247">
        <v>21886</v>
      </c>
    </row>
    <row r="5248" spans="1:6">
      <c r="A5248" s="105">
        <v>33053035690000</v>
      </c>
      <c r="B5248">
        <v>2012</v>
      </c>
      <c r="C5248">
        <v>46081</v>
      </c>
      <c r="D5248">
        <v>23128</v>
      </c>
      <c r="E5248">
        <v>8202</v>
      </c>
      <c r="F5248">
        <v>21808</v>
      </c>
    </row>
    <row r="5249" spans="1:6">
      <c r="A5249" s="105">
        <v>33053035700000</v>
      </c>
      <c r="B5249">
        <v>2012</v>
      </c>
      <c r="C5249">
        <v>74401</v>
      </c>
      <c r="D5249">
        <v>75148</v>
      </c>
      <c r="E5249">
        <v>57249</v>
      </c>
      <c r="F5249">
        <v>20300</v>
      </c>
    </row>
    <row r="5250" spans="1:6">
      <c r="A5250" s="105">
        <v>33053035710000</v>
      </c>
      <c r="B5250">
        <v>2012</v>
      </c>
      <c r="C5250">
        <v>75537</v>
      </c>
      <c r="D5250">
        <v>84264</v>
      </c>
      <c r="E5250">
        <v>49808</v>
      </c>
      <c r="F5250">
        <v>21030</v>
      </c>
    </row>
    <row r="5251" spans="1:6">
      <c r="A5251" s="105">
        <v>33053035720000</v>
      </c>
      <c r="B5251">
        <v>2012</v>
      </c>
      <c r="C5251">
        <v>54819</v>
      </c>
      <c r="D5251">
        <v>35751</v>
      </c>
      <c r="E5251">
        <v>8911</v>
      </c>
      <c r="F5251">
        <v>17331</v>
      </c>
    </row>
    <row r="5252" spans="1:6">
      <c r="A5252" s="105">
        <v>33053035750000</v>
      </c>
      <c r="B5252">
        <v>2012</v>
      </c>
      <c r="C5252">
        <v>146832</v>
      </c>
      <c r="D5252">
        <v>75941</v>
      </c>
      <c r="E5252">
        <v>23871</v>
      </c>
      <c r="F5252">
        <v>21023</v>
      </c>
    </row>
    <row r="5253" spans="1:6">
      <c r="A5253" s="105">
        <v>33053035760000</v>
      </c>
      <c r="B5253">
        <v>2012</v>
      </c>
      <c r="C5253">
        <v>170388</v>
      </c>
      <c r="D5253">
        <v>83715</v>
      </c>
      <c r="E5253">
        <v>23476</v>
      </c>
      <c r="F5253">
        <v>21545</v>
      </c>
    </row>
    <row r="5254" spans="1:6">
      <c r="A5254" s="105">
        <v>33053035770000</v>
      </c>
      <c r="B5254">
        <v>2012</v>
      </c>
      <c r="C5254">
        <v>148525</v>
      </c>
      <c r="D5254">
        <v>85517</v>
      </c>
      <c r="E5254">
        <v>27666</v>
      </c>
      <c r="F5254">
        <v>21069</v>
      </c>
    </row>
    <row r="5255" spans="1:6">
      <c r="A5255" s="105">
        <v>33053035780000</v>
      </c>
      <c r="B5255">
        <v>2012</v>
      </c>
      <c r="C5255">
        <v>19315</v>
      </c>
      <c r="D5255">
        <v>40609</v>
      </c>
      <c r="E5255">
        <v>59856</v>
      </c>
      <c r="F5255">
        <v>21073</v>
      </c>
    </row>
    <row r="5256" spans="1:6">
      <c r="A5256" s="105">
        <v>33053035790000</v>
      </c>
      <c r="B5256">
        <v>2012</v>
      </c>
      <c r="C5256">
        <v>132960</v>
      </c>
      <c r="D5256">
        <v>78230</v>
      </c>
      <c r="E5256">
        <v>32063</v>
      </c>
      <c r="F5256">
        <v>20750</v>
      </c>
    </row>
    <row r="5257" spans="1:6">
      <c r="A5257" s="105">
        <v>33053035800000</v>
      </c>
      <c r="B5257">
        <v>2012</v>
      </c>
      <c r="C5257">
        <v>465617</v>
      </c>
      <c r="D5257">
        <v>238147</v>
      </c>
      <c r="E5257">
        <v>16889</v>
      </c>
      <c r="F5257">
        <v>20607</v>
      </c>
    </row>
    <row r="5258" spans="1:6">
      <c r="A5258" s="105">
        <v>33053035810000</v>
      </c>
      <c r="B5258">
        <v>2012</v>
      </c>
      <c r="C5258">
        <v>107982</v>
      </c>
      <c r="D5258">
        <v>60636</v>
      </c>
      <c r="E5258">
        <v>7329</v>
      </c>
      <c r="F5258">
        <v>20253</v>
      </c>
    </row>
    <row r="5259" spans="1:6">
      <c r="A5259" s="105">
        <v>33053035820000</v>
      </c>
      <c r="B5259">
        <v>2012</v>
      </c>
      <c r="C5259">
        <v>164517</v>
      </c>
      <c r="D5259">
        <v>80350</v>
      </c>
      <c r="E5259">
        <v>11718</v>
      </c>
      <c r="F5259">
        <v>14535</v>
      </c>
    </row>
    <row r="5260" spans="1:6">
      <c r="A5260" s="105">
        <v>33053035840000</v>
      </c>
      <c r="B5260">
        <v>2012</v>
      </c>
      <c r="C5260">
        <v>39048</v>
      </c>
      <c r="D5260">
        <v>23145</v>
      </c>
      <c r="E5260">
        <v>29686</v>
      </c>
      <c r="F5260">
        <v>19983</v>
      </c>
    </row>
    <row r="5261" spans="1:6">
      <c r="A5261" s="105">
        <v>33053035850000</v>
      </c>
      <c r="B5261">
        <v>2012</v>
      </c>
      <c r="C5261">
        <v>193218</v>
      </c>
      <c r="D5261">
        <v>110811</v>
      </c>
      <c r="E5261">
        <v>7822</v>
      </c>
      <c r="F5261">
        <v>21377</v>
      </c>
    </row>
    <row r="5262" spans="1:6">
      <c r="A5262" s="105">
        <v>33053035890000</v>
      </c>
      <c r="B5262">
        <v>2012</v>
      </c>
      <c r="C5262">
        <v>263328</v>
      </c>
      <c r="D5262">
        <v>100353</v>
      </c>
      <c r="E5262">
        <v>49881</v>
      </c>
      <c r="F5262">
        <v>21059</v>
      </c>
    </row>
    <row r="5263" spans="1:6">
      <c r="A5263" s="105">
        <v>33053035900000</v>
      </c>
      <c r="B5263">
        <v>2012</v>
      </c>
      <c r="C5263">
        <v>3684</v>
      </c>
      <c r="D5263">
        <v>2832</v>
      </c>
      <c r="E5263">
        <v>4082</v>
      </c>
      <c r="F5263">
        <v>20594</v>
      </c>
    </row>
    <row r="5264" spans="1:6">
      <c r="A5264" s="105">
        <v>33053035910000</v>
      </c>
      <c r="B5264">
        <v>2012</v>
      </c>
      <c r="C5264">
        <v>176171</v>
      </c>
      <c r="D5264">
        <v>160372</v>
      </c>
      <c r="E5264">
        <v>39344</v>
      </c>
      <c r="F5264">
        <v>20682</v>
      </c>
    </row>
    <row r="5265" spans="1:6">
      <c r="A5265" s="105">
        <v>33053035920000</v>
      </c>
      <c r="B5265">
        <v>2012</v>
      </c>
      <c r="C5265">
        <v>56240</v>
      </c>
      <c r="D5265">
        <v>93732</v>
      </c>
      <c r="E5265">
        <v>34640</v>
      </c>
      <c r="F5265">
        <v>20750</v>
      </c>
    </row>
    <row r="5266" spans="1:6">
      <c r="A5266" s="105">
        <v>33053035930000</v>
      </c>
      <c r="B5266">
        <v>2012</v>
      </c>
      <c r="C5266">
        <v>93629</v>
      </c>
      <c r="D5266">
        <v>57043</v>
      </c>
      <c r="E5266">
        <v>56494</v>
      </c>
      <c r="F5266">
        <v>20832</v>
      </c>
    </row>
    <row r="5267" spans="1:6">
      <c r="A5267" s="105">
        <v>33053035940000</v>
      </c>
      <c r="B5267">
        <v>2012</v>
      </c>
      <c r="C5267">
        <v>106517</v>
      </c>
      <c r="D5267">
        <v>69506</v>
      </c>
      <c r="E5267">
        <v>27132</v>
      </c>
      <c r="F5267">
        <v>20900</v>
      </c>
    </row>
    <row r="5268" spans="1:6">
      <c r="A5268" s="105">
        <v>33053035980000</v>
      </c>
      <c r="B5268">
        <v>2012</v>
      </c>
      <c r="C5268">
        <v>253010</v>
      </c>
      <c r="D5268">
        <v>132569</v>
      </c>
      <c r="E5268">
        <v>49450</v>
      </c>
      <c r="F5268">
        <v>20409</v>
      </c>
    </row>
    <row r="5269" spans="1:6">
      <c r="A5269" s="105">
        <v>33053035990000</v>
      </c>
      <c r="B5269">
        <v>2012</v>
      </c>
      <c r="C5269">
        <v>122893</v>
      </c>
      <c r="D5269">
        <v>60494</v>
      </c>
      <c r="E5269">
        <v>32834</v>
      </c>
      <c r="F5269">
        <v>21160</v>
      </c>
    </row>
    <row r="5270" spans="1:6">
      <c r="A5270" s="105">
        <v>33053036000000</v>
      </c>
      <c r="B5270">
        <v>2012</v>
      </c>
      <c r="C5270">
        <v>157467</v>
      </c>
      <c r="D5270">
        <v>118017</v>
      </c>
      <c r="E5270">
        <v>14487</v>
      </c>
      <c r="F5270">
        <v>20366</v>
      </c>
    </row>
    <row r="5271" spans="1:6">
      <c r="A5271" s="105">
        <v>33053036010000</v>
      </c>
      <c r="B5271">
        <v>2012</v>
      </c>
      <c r="C5271">
        <v>83940</v>
      </c>
      <c r="D5271">
        <v>56952</v>
      </c>
      <c r="E5271">
        <v>38578</v>
      </c>
      <c r="F5271">
        <v>20960</v>
      </c>
    </row>
    <row r="5272" spans="1:6">
      <c r="A5272" s="105">
        <v>33053036020000</v>
      </c>
      <c r="B5272">
        <v>2012</v>
      </c>
      <c r="C5272">
        <v>24120</v>
      </c>
      <c r="D5272">
        <v>46375</v>
      </c>
      <c r="E5272">
        <v>21070</v>
      </c>
      <c r="F5272">
        <v>20415</v>
      </c>
    </row>
    <row r="5273" spans="1:6">
      <c r="A5273" s="105">
        <v>33053036030000</v>
      </c>
      <c r="B5273">
        <v>2012</v>
      </c>
      <c r="C5273">
        <v>210662</v>
      </c>
      <c r="D5273">
        <v>94497</v>
      </c>
      <c r="E5273">
        <v>48038</v>
      </c>
      <c r="F5273">
        <v>20640</v>
      </c>
    </row>
    <row r="5274" spans="1:6">
      <c r="A5274" s="105">
        <v>33053036040000</v>
      </c>
      <c r="B5274">
        <v>2012</v>
      </c>
      <c r="C5274">
        <v>58087</v>
      </c>
      <c r="D5274">
        <v>14365</v>
      </c>
      <c r="E5274">
        <v>4366</v>
      </c>
      <c r="F5274">
        <v>20764</v>
      </c>
    </row>
    <row r="5275" spans="1:6">
      <c r="A5275" s="105">
        <v>33053036050000</v>
      </c>
      <c r="B5275">
        <v>2012</v>
      </c>
      <c r="C5275">
        <v>169972</v>
      </c>
      <c r="D5275">
        <v>80232</v>
      </c>
      <c r="E5275">
        <v>33532</v>
      </c>
      <c r="F5275">
        <v>21318</v>
      </c>
    </row>
    <row r="5276" spans="1:6">
      <c r="A5276" s="105">
        <v>33053036060000</v>
      </c>
      <c r="B5276">
        <v>2012</v>
      </c>
      <c r="C5276">
        <v>47482</v>
      </c>
      <c r="D5276">
        <v>25011</v>
      </c>
      <c r="E5276">
        <v>19758</v>
      </c>
      <c r="F5276">
        <v>20970</v>
      </c>
    </row>
    <row r="5277" spans="1:6">
      <c r="A5277" s="105">
        <v>33053036070000</v>
      </c>
      <c r="B5277">
        <v>2012</v>
      </c>
      <c r="C5277">
        <v>195083</v>
      </c>
      <c r="D5277">
        <v>67774</v>
      </c>
      <c r="E5277">
        <v>22165</v>
      </c>
      <c r="F5277">
        <v>21136</v>
      </c>
    </row>
    <row r="5278" spans="1:6">
      <c r="A5278" s="105">
        <v>33053036080000</v>
      </c>
      <c r="B5278">
        <v>2012</v>
      </c>
      <c r="C5278">
        <v>51427</v>
      </c>
      <c r="D5278">
        <v>78523</v>
      </c>
      <c r="E5278">
        <v>81229</v>
      </c>
      <c r="F5278">
        <v>20440</v>
      </c>
    </row>
    <row r="5279" spans="1:6">
      <c r="A5279" s="105">
        <v>33053036090000</v>
      </c>
      <c r="B5279">
        <v>2012</v>
      </c>
      <c r="C5279">
        <v>70183</v>
      </c>
      <c r="D5279">
        <v>108859</v>
      </c>
      <c r="E5279">
        <v>82678</v>
      </c>
      <c r="F5279">
        <v>20978</v>
      </c>
    </row>
    <row r="5280" spans="1:6">
      <c r="A5280" s="105">
        <v>33053036100000</v>
      </c>
      <c r="B5280">
        <v>2012</v>
      </c>
      <c r="C5280">
        <v>59999</v>
      </c>
      <c r="D5280">
        <v>58938</v>
      </c>
      <c r="E5280">
        <v>39798</v>
      </c>
      <c r="F5280">
        <v>20777</v>
      </c>
    </row>
    <row r="5281" spans="1:6">
      <c r="A5281" s="105">
        <v>33053036120000</v>
      </c>
      <c r="B5281">
        <v>2012</v>
      </c>
      <c r="C5281">
        <v>88168</v>
      </c>
      <c r="D5281">
        <v>100046</v>
      </c>
      <c r="E5281">
        <v>25616</v>
      </c>
      <c r="F5281">
        <v>20593</v>
      </c>
    </row>
    <row r="5282" spans="1:6">
      <c r="A5282" s="105">
        <v>33053036130000</v>
      </c>
      <c r="B5282">
        <v>2012</v>
      </c>
      <c r="C5282">
        <v>96174</v>
      </c>
      <c r="D5282">
        <v>71646</v>
      </c>
      <c r="E5282">
        <v>15731</v>
      </c>
      <c r="F5282">
        <v>21087</v>
      </c>
    </row>
    <row r="5283" spans="1:6">
      <c r="A5283" s="105">
        <v>33053036140000</v>
      </c>
      <c r="B5283">
        <v>2012</v>
      </c>
      <c r="C5283">
        <v>66227</v>
      </c>
      <c r="D5283">
        <v>68509</v>
      </c>
      <c r="E5283">
        <v>15606</v>
      </c>
      <c r="F5283">
        <v>20615</v>
      </c>
    </row>
    <row r="5284" spans="1:6">
      <c r="A5284" s="105">
        <v>33053036150000</v>
      </c>
      <c r="B5284">
        <v>2012</v>
      </c>
      <c r="C5284">
        <v>98484</v>
      </c>
      <c r="D5284">
        <v>112648</v>
      </c>
      <c r="E5284">
        <v>26952</v>
      </c>
      <c r="F5284">
        <v>20679</v>
      </c>
    </row>
    <row r="5285" spans="1:6">
      <c r="A5285" s="105">
        <v>33053036160000</v>
      </c>
      <c r="B5285">
        <v>2012</v>
      </c>
      <c r="C5285">
        <v>64528</v>
      </c>
      <c r="D5285">
        <v>74595</v>
      </c>
      <c r="E5285">
        <v>20132</v>
      </c>
      <c r="F5285">
        <v>20342</v>
      </c>
    </row>
    <row r="5286" spans="1:6">
      <c r="A5286" s="105">
        <v>33053036170000</v>
      </c>
      <c r="B5286">
        <v>2012</v>
      </c>
      <c r="C5286">
        <v>90523</v>
      </c>
      <c r="D5286">
        <v>86127</v>
      </c>
      <c r="E5286">
        <v>21517</v>
      </c>
      <c r="F5286">
        <v>18748</v>
      </c>
    </row>
    <row r="5287" spans="1:6">
      <c r="A5287" s="105">
        <v>33053036180000</v>
      </c>
      <c r="B5287">
        <v>2012</v>
      </c>
      <c r="C5287">
        <v>128808</v>
      </c>
      <c r="D5287">
        <v>73217</v>
      </c>
      <c r="E5287">
        <v>29076</v>
      </c>
      <c r="F5287">
        <v>20990</v>
      </c>
    </row>
    <row r="5288" spans="1:6">
      <c r="A5288" s="105">
        <v>33053036190000</v>
      </c>
      <c r="B5288">
        <v>2012</v>
      </c>
      <c r="C5288">
        <v>335595</v>
      </c>
      <c r="D5288">
        <v>79704</v>
      </c>
      <c r="E5288">
        <v>26823</v>
      </c>
      <c r="F5288">
        <v>20774</v>
      </c>
    </row>
    <row r="5289" spans="1:6">
      <c r="A5289" s="105">
        <v>33053036200000</v>
      </c>
      <c r="B5289">
        <v>2012</v>
      </c>
      <c r="C5289">
        <v>34763</v>
      </c>
      <c r="D5289">
        <v>48763</v>
      </c>
      <c r="E5289">
        <v>73532</v>
      </c>
      <c r="F5289">
        <v>20309</v>
      </c>
    </row>
    <row r="5290" spans="1:6">
      <c r="A5290" s="105">
        <v>33053036220000</v>
      </c>
      <c r="B5290">
        <v>2012</v>
      </c>
      <c r="C5290">
        <v>157864</v>
      </c>
      <c r="D5290">
        <v>106691</v>
      </c>
      <c r="E5290">
        <v>24901</v>
      </c>
      <c r="F5290">
        <v>20978</v>
      </c>
    </row>
    <row r="5291" spans="1:6">
      <c r="A5291" s="105">
        <v>33053036250000</v>
      </c>
      <c r="B5291">
        <v>2012</v>
      </c>
      <c r="C5291">
        <v>51481</v>
      </c>
      <c r="D5291">
        <v>43167</v>
      </c>
      <c r="E5291">
        <v>35487</v>
      </c>
      <c r="F5291">
        <v>21138</v>
      </c>
    </row>
    <row r="5292" spans="1:6">
      <c r="A5292" s="105">
        <v>33053036260000</v>
      </c>
      <c r="B5292">
        <v>2012</v>
      </c>
      <c r="C5292">
        <v>90118</v>
      </c>
      <c r="D5292">
        <v>53039</v>
      </c>
      <c r="E5292">
        <v>16587</v>
      </c>
      <c r="F5292">
        <v>20651</v>
      </c>
    </row>
    <row r="5293" spans="1:6">
      <c r="A5293" s="105">
        <v>33053036270000</v>
      </c>
      <c r="B5293">
        <v>2012</v>
      </c>
      <c r="C5293">
        <v>114710</v>
      </c>
      <c r="D5293">
        <v>76588</v>
      </c>
      <c r="E5293">
        <v>19128</v>
      </c>
      <c r="F5293">
        <v>20778</v>
      </c>
    </row>
    <row r="5294" spans="1:6">
      <c r="A5294" s="105">
        <v>33053036280000</v>
      </c>
      <c r="B5294">
        <v>2012</v>
      </c>
      <c r="C5294">
        <v>142476</v>
      </c>
      <c r="D5294">
        <v>91009</v>
      </c>
      <c r="E5294">
        <v>28949</v>
      </c>
      <c r="F5294">
        <v>20693</v>
      </c>
    </row>
    <row r="5295" spans="1:6">
      <c r="A5295" s="105">
        <v>33053036300000</v>
      </c>
      <c r="B5295">
        <v>2012</v>
      </c>
      <c r="C5295">
        <v>46652</v>
      </c>
      <c r="D5295">
        <v>63534</v>
      </c>
      <c r="E5295">
        <v>41202</v>
      </c>
      <c r="F5295">
        <v>20772</v>
      </c>
    </row>
    <row r="5296" spans="1:6">
      <c r="A5296" s="105">
        <v>33053036310000</v>
      </c>
      <c r="B5296">
        <v>2012</v>
      </c>
      <c r="C5296">
        <v>40877</v>
      </c>
      <c r="D5296">
        <v>69487</v>
      </c>
      <c r="E5296">
        <v>72362</v>
      </c>
      <c r="F5296">
        <v>20067</v>
      </c>
    </row>
    <row r="5297" spans="1:6">
      <c r="A5297" s="105">
        <v>33053036320000</v>
      </c>
      <c r="B5297">
        <v>2012</v>
      </c>
      <c r="C5297">
        <v>28131</v>
      </c>
      <c r="D5297">
        <v>16384</v>
      </c>
      <c r="E5297">
        <v>18497</v>
      </c>
      <c r="F5297">
        <v>21915</v>
      </c>
    </row>
    <row r="5298" spans="1:6">
      <c r="A5298" s="105">
        <v>33053036330000</v>
      </c>
      <c r="B5298">
        <v>2012</v>
      </c>
      <c r="C5298">
        <v>51500</v>
      </c>
      <c r="D5298">
        <v>26361</v>
      </c>
      <c r="E5298">
        <v>51354</v>
      </c>
      <c r="F5298">
        <v>20175</v>
      </c>
    </row>
    <row r="5299" spans="1:6">
      <c r="A5299" s="105">
        <v>33053036340000</v>
      </c>
      <c r="B5299">
        <v>2012</v>
      </c>
      <c r="C5299">
        <v>32549</v>
      </c>
      <c r="D5299">
        <v>47154</v>
      </c>
      <c r="E5299">
        <v>48606</v>
      </c>
      <c r="F5299">
        <v>18703</v>
      </c>
    </row>
    <row r="5300" spans="1:6">
      <c r="A5300" s="105">
        <v>33053036350000</v>
      </c>
      <c r="B5300">
        <v>2012</v>
      </c>
      <c r="C5300">
        <v>101886</v>
      </c>
      <c r="D5300">
        <v>94561</v>
      </c>
      <c r="E5300">
        <v>60345</v>
      </c>
      <c r="F5300">
        <v>21080</v>
      </c>
    </row>
    <row r="5301" spans="1:6">
      <c r="A5301" s="105">
        <v>33053036360000</v>
      </c>
      <c r="B5301">
        <v>2012</v>
      </c>
      <c r="C5301">
        <v>38635</v>
      </c>
      <c r="D5301">
        <v>38021</v>
      </c>
      <c r="E5301">
        <v>39722</v>
      </c>
      <c r="F5301">
        <v>20560</v>
      </c>
    </row>
    <row r="5302" spans="1:6">
      <c r="A5302" s="105">
        <v>33053036370000</v>
      </c>
      <c r="B5302">
        <v>2012</v>
      </c>
      <c r="C5302">
        <v>147578</v>
      </c>
      <c r="D5302">
        <v>85761</v>
      </c>
      <c r="E5302">
        <v>19897</v>
      </c>
      <c r="F5302">
        <v>20373</v>
      </c>
    </row>
    <row r="5303" spans="1:6">
      <c r="A5303" s="105">
        <v>33053036380000</v>
      </c>
      <c r="B5303">
        <v>2012</v>
      </c>
      <c r="C5303">
        <v>254238</v>
      </c>
      <c r="D5303">
        <v>130760</v>
      </c>
      <c r="E5303">
        <v>37835</v>
      </c>
      <c r="F5303">
        <v>21230</v>
      </c>
    </row>
    <row r="5304" spans="1:6">
      <c r="A5304" s="105">
        <v>33053036410000</v>
      </c>
      <c r="B5304">
        <v>2012</v>
      </c>
      <c r="C5304">
        <v>81828</v>
      </c>
      <c r="D5304">
        <v>75366</v>
      </c>
      <c r="E5304">
        <v>37458</v>
      </c>
      <c r="F5304">
        <v>15109</v>
      </c>
    </row>
    <row r="5305" spans="1:6">
      <c r="A5305" s="105">
        <v>33053036420000</v>
      </c>
      <c r="B5305">
        <v>2012</v>
      </c>
      <c r="C5305">
        <v>58070</v>
      </c>
      <c r="D5305">
        <v>37379</v>
      </c>
      <c r="E5305">
        <v>19481</v>
      </c>
      <c r="F5305">
        <v>15730</v>
      </c>
    </row>
    <row r="5306" spans="1:6">
      <c r="A5306" s="105">
        <v>33053036450000</v>
      </c>
      <c r="B5306">
        <v>2012</v>
      </c>
      <c r="C5306">
        <v>13239</v>
      </c>
      <c r="D5306">
        <v>40040</v>
      </c>
      <c r="E5306">
        <v>48797</v>
      </c>
      <c r="F5306">
        <v>21046</v>
      </c>
    </row>
    <row r="5307" spans="1:6">
      <c r="A5307" s="105">
        <v>33053036460000</v>
      </c>
      <c r="B5307">
        <v>2012</v>
      </c>
      <c r="C5307">
        <v>50740</v>
      </c>
      <c r="D5307">
        <v>68668</v>
      </c>
      <c r="E5307">
        <v>73387</v>
      </c>
      <c r="F5307">
        <v>20090</v>
      </c>
    </row>
    <row r="5308" spans="1:6">
      <c r="A5308" s="105">
        <v>33053036470000</v>
      </c>
      <c r="B5308">
        <v>2012</v>
      </c>
      <c r="C5308">
        <v>69566</v>
      </c>
      <c r="D5308">
        <v>90533</v>
      </c>
      <c r="E5308">
        <v>68714</v>
      </c>
      <c r="F5308">
        <v>20900</v>
      </c>
    </row>
    <row r="5309" spans="1:6">
      <c r="A5309" s="105">
        <v>33053036480000</v>
      </c>
      <c r="B5309">
        <v>2012</v>
      </c>
      <c r="C5309">
        <v>128735</v>
      </c>
      <c r="D5309">
        <v>120930</v>
      </c>
      <c r="E5309">
        <v>83954</v>
      </c>
      <c r="F5309">
        <v>21665</v>
      </c>
    </row>
    <row r="5310" spans="1:6">
      <c r="A5310" s="105">
        <v>33053036490000</v>
      </c>
      <c r="B5310">
        <v>2012</v>
      </c>
      <c r="C5310">
        <v>18258</v>
      </c>
      <c r="D5310">
        <v>15363</v>
      </c>
      <c r="E5310">
        <v>19706</v>
      </c>
      <c r="F5310">
        <v>21697</v>
      </c>
    </row>
    <row r="5311" spans="1:6">
      <c r="A5311" s="105">
        <v>33053036500000</v>
      </c>
      <c r="B5311">
        <v>2012</v>
      </c>
      <c r="C5311">
        <v>125480</v>
      </c>
      <c r="D5311">
        <v>115073</v>
      </c>
      <c r="E5311">
        <v>45873</v>
      </c>
      <c r="F5311">
        <v>20735</v>
      </c>
    </row>
    <row r="5312" spans="1:6">
      <c r="A5312" s="105">
        <v>33053036510000</v>
      </c>
      <c r="B5312">
        <v>2012</v>
      </c>
      <c r="C5312">
        <v>147797</v>
      </c>
      <c r="D5312">
        <v>128136</v>
      </c>
      <c r="E5312">
        <v>67899</v>
      </c>
      <c r="F5312">
        <v>20635</v>
      </c>
    </row>
    <row r="5313" spans="1:6">
      <c r="A5313" s="105">
        <v>33053036520000</v>
      </c>
      <c r="B5313">
        <v>2012</v>
      </c>
      <c r="C5313">
        <v>4248</v>
      </c>
      <c r="D5313">
        <v>2961</v>
      </c>
      <c r="E5313">
        <v>0</v>
      </c>
      <c r="F5313">
        <v>21024</v>
      </c>
    </row>
    <row r="5314" spans="1:6">
      <c r="A5314" s="105">
        <v>33053036530000</v>
      </c>
      <c r="B5314">
        <v>2012</v>
      </c>
      <c r="C5314">
        <v>21840</v>
      </c>
      <c r="D5314">
        <v>16872</v>
      </c>
      <c r="E5314">
        <v>10843</v>
      </c>
      <c r="F5314">
        <v>21105</v>
      </c>
    </row>
    <row r="5315" spans="1:6">
      <c r="A5315" s="105">
        <v>33053036550000</v>
      </c>
      <c r="B5315">
        <v>2012</v>
      </c>
      <c r="C5315">
        <v>47503</v>
      </c>
      <c r="D5315">
        <v>28274</v>
      </c>
      <c r="E5315">
        <v>15560</v>
      </c>
      <c r="F5315">
        <v>15352</v>
      </c>
    </row>
    <row r="5316" spans="1:6">
      <c r="A5316" s="105">
        <v>33053036560000</v>
      </c>
      <c r="B5316">
        <v>2012</v>
      </c>
      <c r="C5316">
        <v>46884</v>
      </c>
      <c r="D5316">
        <v>32861</v>
      </c>
      <c r="E5316">
        <v>28665</v>
      </c>
      <c r="F5316">
        <v>20322</v>
      </c>
    </row>
    <row r="5317" spans="1:6">
      <c r="A5317" s="105">
        <v>33053036570000</v>
      </c>
      <c r="B5317">
        <v>2012</v>
      </c>
      <c r="C5317">
        <v>265690</v>
      </c>
      <c r="D5317">
        <v>124843</v>
      </c>
      <c r="E5317">
        <v>34358</v>
      </c>
      <c r="F5317">
        <v>20740</v>
      </c>
    </row>
    <row r="5318" spans="1:6">
      <c r="A5318" s="105">
        <v>33053036580000</v>
      </c>
      <c r="B5318">
        <v>2012</v>
      </c>
      <c r="C5318">
        <v>260879</v>
      </c>
      <c r="D5318">
        <v>118457</v>
      </c>
      <c r="E5318">
        <v>43491</v>
      </c>
      <c r="F5318">
        <v>20188</v>
      </c>
    </row>
    <row r="5319" spans="1:6">
      <c r="A5319" s="105">
        <v>33053036590000</v>
      </c>
      <c r="B5319">
        <v>2012</v>
      </c>
      <c r="C5319">
        <v>50513</v>
      </c>
      <c r="D5319">
        <v>46719</v>
      </c>
      <c r="E5319">
        <v>62734</v>
      </c>
      <c r="F5319">
        <v>20725</v>
      </c>
    </row>
    <row r="5320" spans="1:6">
      <c r="A5320" s="105">
        <v>33053036600000</v>
      </c>
      <c r="B5320">
        <v>2012</v>
      </c>
      <c r="C5320">
        <v>22106</v>
      </c>
      <c r="D5320">
        <v>49479</v>
      </c>
      <c r="E5320">
        <v>42767</v>
      </c>
      <c r="F5320">
        <v>20292</v>
      </c>
    </row>
    <row r="5321" spans="1:6">
      <c r="A5321" s="105">
        <v>33053036620000</v>
      </c>
      <c r="B5321">
        <v>2012</v>
      </c>
      <c r="C5321">
        <v>111760</v>
      </c>
      <c r="D5321">
        <v>97016</v>
      </c>
      <c r="E5321">
        <v>37431</v>
      </c>
      <c r="F5321">
        <v>21353</v>
      </c>
    </row>
    <row r="5322" spans="1:6">
      <c r="A5322" s="105">
        <v>33053036630000</v>
      </c>
      <c r="B5322">
        <v>2012</v>
      </c>
      <c r="C5322">
        <v>187397</v>
      </c>
      <c r="D5322">
        <v>116533</v>
      </c>
      <c r="E5322">
        <v>36903</v>
      </c>
      <c r="F5322">
        <v>17984</v>
      </c>
    </row>
    <row r="5323" spans="1:6">
      <c r="A5323" s="105">
        <v>33053036640000</v>
      </c>
      <c r="B5323">
        <v>2012</v>
      </c>
      <c r="C5323">
        <v>75710</v>
      </c>
      <c r="D5323">
        <v>73886</v>
      </c>
      <c r="E5323">
        <v>82774</v>
      </c>
      <c r="F5323">
        <v>20680</v>
      </c>
    </row>
    <row r="5324" spans="1:6">
      <c r="A5324" s="105">
        <v>33053036650000</v>
      </c>
      <c r="B5324">
        <v>2012</v>
      </c>
      <c r="C5324">
        <v>81899</v>
      </c>
      <c r="D5324">
        <v>81160</v>
      </c>
      <c r="E5324">
        <v>95291</v>
      </c>
      <c r="F5324">
        <v>21080</v>
      </c>
    </row>
    <row r="5325" spans="1:6">
      <c r="A5325" s="105">
        <v>33053036660000</v>
      </c>
      <c r="B5325">
        <v>2012</v>
      </c>
      <c r="C5325">
        <v>31264</v>
      </c>
      <c r="D5325">
        <v>38139</v>
      </c>
      <c r="E5325">
        <v>35642</v>
      </c>
      <c r="F5325">
        <v>19210</v>
      </c>
    </row>
    <row r="5326" spans="1:6">
      <c r="A5326" s="105">
        <v>33053036670000</v>
      </c>
      <c r="B5326">
        <v>2012</v>
      </c>
      <c r="C5326">
        <v>95451</v>
      </c>
      <c r="D5326">
        <v>46006</v>
      </c>
      <c r="E5326">
        <v>7259</v>
      </c>
      <c r="F5326">
        <v>19820</v>
      </c>
    </row>
    <row r="5327" spans="1:6">
      <c r="A5327" s="105">
        <v>33053036680000</v>
      </c>
      <c r="B5327">
        <v>2012</v>
      </c>
      <c r="C5327">
        <v>46901</v>
      </c>
      <c r="D5327">
        <v>75904</v>
      </c>
      <c r="E5327">
        <v>58701</v>
      </c>
      <c r="F5327">
        <v>20780</v>
      </c>
    </row>
    <row r="5328" spans="1:6">
      <c r="A5328" s="105">
        <v>33053036690000</v>
      </c>
      <c r="B5328">
        <v>2012</v>
      </c>
      <c r="C5328">
        <v>63282</v>
      </c>
      <c r="D5328">
        <v>57251</v>
      </c>
      <c r="E5328">
        <v>60807</v>
      </c>
      <c r="F5328">
        <v>21358</v>
      </c>
    </row>
    <row r="5329" spans="1:6">
      <c r="A5329" s="105">
        <v>33053036700000</v>
      </c>
      <c r="B5329">
        <v>2012</v>
      </c>
      <c r="C5329">
        <v>23871</v>
      </c>
      <c r="D5329">
        <v>25295</v>
      </c>
      <c r="E5329">
        <v>36342</v>
      </c>
      <c r="F5329">
        <v>20839</v>
      </c>
    </row>
    <row r="5330" spans="1:6">
      <c r="A5330" s="105">
        <v>33053036710000</v>
      </c>
      <c r="B5330">
        <v>2012</v>
      </c>
      <c r="C5330">
        <v>91503</v>
      </c>
      <c r="D5330">
        <v>71309</v>
      </c>
      <c r="E5330">
        <v>24957</v>
      </c>
      <c r="F5330">
        <v>18174</v>
      </c>
    </row>
    <row r="5331" spans="1:6">
      <c r="A5331" s="105">
        <v>33053036720000</v>
      </c>
      <c r="B5331">
        <v>2012</v>
      </c>
      <c r="C5331">
        <v>27694</v>
      </c>
      <c r="D5331">
        <v>25945</v>
      </c>
      <c r="E5331">
        <v>6487</v>
      </c>
      <c r="F5331">
        <v>15650</v>
      </c>
    </row>
    <row r="5332" spans="1:6">
      <c r="A5332" s="105">
        <v>33053036730000</v>
      </c>
      <c r="B5332">
        <v>2012</v>
      </c>
      <c r="C5332">
        <v>49810</v>
      </c>
      <c r="D5332">
        <v>53443</v>
      </c>
      <c r="E5332">
        <v>15986</v>
      </c>
      <c r="F5332">
        <v>16192</v>
      </c>
    </row>
    <row r="5333" spans="1:6">
      <c r="A5333" s="105">
        <v>33053036740000</v>
      </c>
      <c r="B5333">
        <v>2012</v>
      </c>
      <c r="C5333">
        <v>82393</v>
      </c>
      <c r="D5333">
        <v>88422</v>
      </c>
      <c r="E5333">
        <v>99483</v>
      </c>
      <c r="F5333">
        <v>20735</v>
      </c>
    </row>
    <row r="5334" spans="1:6">
      <c r="A5334" s="105">
        <v>33053036750000</v>
      </c>
      <c r="B5334">
        <v>2012</v>
      </c>
      <c r="C5334">
        <v>51159</v>
      </c>
      <c r="D5334">
        <v>51034</v>
      </c>
      <c r="E5334">
        <v>53275</v>
      </c>
      <c r="F5334">
        <v>21780</v>
      </c>
    </row>
    <row r="5335" spans="1:6">
      <c r="A5335" s="105">
        <v>33053036760000</v>
      </c>
      <c r="B5335">
        <v>2012</v>
      </c>
      <c r="C5335">
        <v>92920</v>
      </c>
      <c r="D5335">
        <v>73074</v>
      </c>
      <c r="E5335">
        <v>58778</v>
      </c>
      <c r="F5335">
        <v>21191</v>
      </c>
    </row>
    <row r="5336" spans="1:6">
      <c r="A5336" s="105">
        <v>33053036790000</v>
      </c>
      <c r="B5336">
        <v>2012</v>
      </c>
      <c r="C5336">
        <v>6030</v>
      </c>
      <c r="D5336">
        <v>3989</v>
      </c>
      <c r="E5336">
        <v>2879</v>
      </c>
      <c r="F5336">
        <v>21073</v>
      </c>
    </row>
    <row r="5337" spans="1:6">
      <c r="A5337" s="105">
        <v>33053036800000</v>
      </c>
      <c r="B5337">
        <v>2012</v>
      </c>
      <c r="C5337">
        <v>42303</v>
      </c>
      <c r="D5337">
        <v>25869</v>
      </c>
      <c r="E5337">
        <v>26258</v>
      </c>
      <c r="F5337">
        <v>21085</v>
      </c>
    </row>
    <row r="5338" spans="1:6">
      <c r="A5338" s="105">
        <v>33053036810000</v>
      </c>
      <c r="B5338">
        <v>2012</v>
      </c>
      <c r="C5338">
        <v>77156</v>
      </c>
      <c r="D5338">
        <v>32348</v>
      </c>
      <c r="E5338">
        <v>22851</v>
      </c>
      <c r="F5338">
        <v>21856</v>
      </c>
    </row>
    <row r="5339" spans="1:6">
      <c r="A5339" s="105">
        <v>33053036820000</v>
      </c>
      <c r="B5339">
        <v>2012</v>
      </c>
      <c r="C5339">
        <v>127597</v>
      </c>
      <c r="D5339">
        <v>63559</v>
      </c>
      <c r="E5339">
        <v>63919</v>
      </c>
      <c r="F5339">
        <v>20761</v>
      </c>
    </row>
    <row r="5340" spans="1:6">
      <c r="A5340" s="105">
        <v>33053036840000</v>
      </c>
      <c r="B5340">
        <v>2012</v>
      </c>
      <c r="C5340">
        <v>51965</v>
      </c>
      <c r="D5340">
        <v>69868</v>
      </c>
      <c r="E5340">
        <v>74298</v>
      </c>
      <c r="F5340">
        <v>20439</v>
      </c>
    </row>
    <row r="5341" spans="1:6">
      <c r="A5341" s="105">
        <v>33053036850000</v>
      </c>
      <c r="B5341">
        <v>2012</v>
      </c>
      <c r="C5341">
        <v>51719</v>
      </c>
      <c r="D5341">
        <v>64176</v>
      </c>
      <c r="E5341">
        <v>87190</v>
      </c>
      <c r="F5341">
        <v>21020</v>
      </c>
    </row>
    <row r="5342" spans="1:6">
      <c r="A5342" s="105">
        <v>33053036860000</v>
      </c>
      <c r="B5342">
        <v>2012</v>
      </c>
      <c r="C5342">
        <v>100921</v>
      </c>
      <c r="D5342">
        <v>90749</v>
      </c>
      <c r="E5342">
        <v>33791</v>
      </c>
      <c r="F5342">
        <v>20780</v>
      </c>
    </row>
    <row r="5343" spans="1:6">
      <c r="A5343" s="105">
        <v>33053036870000</v>
      </c>
      <c r="B5343">
        <v>2012</v>
      </c>
      <c r="C5343">
        <v>148195</v>
      </c>
      <c r="D5343">
        <v>100265</v>
      </c>
      <c r="E5343">
        <v>47464</v>
      </c>
      <c r="F5343">
        <v>21076</v>
      </c>
    </row>
    <row r="5344" spans="1:6">
      <c r="A5344" s="105">
        <v>33053036880000</v>
      </c>
      <c r="B5344">
        <v>2012</v>
      </c>
      <c r="C5344">
        <v>26843</v>
      </c>
      <c r="D5344">
        <v>40932</v>
      </c>
      <c r="E5344">
        <v>37260</v>
      </c>
      <c r="F5344">
        <v>20588</v>
      </c>
    </row>
    <row r="5345" spans="1:6">
      <c r="A5345" s="105">
        <v>33053036890000</v>
      </c>
      <c r="B5345">
        <v>2012</v>
      </c>
      <c r="C5345">
        <v>29250</v>
      </c>
      <c r="D5345">
        <v>61432</v>
      </c>
      <c r="E5345">
        <v>60555</v>
      </c>
      <c r="F5345">
        <v>21086</v>
      </c>
    </row>
    <row r="5346" spans="1:6">
      <c r="A5346" s="105">
        <v>33053036900000</v>
      </c>
      <c r="B5346">
        <v>2012</v>
      </c>
      <c r="C5346">
        <v>295998</v>
      </c>
      <c r="D5346">
        <v>101271</v>
      </c>
      <c r="E5346">
        <v>34609</v>
      </c>
      <c r="F5346">
        <v>18911</v>
      </c>
    </row>
    <row r="5347" spans="1:6">
      <c r="A5347" s="105">
        <v>33053036910000</v>
      </c>
      <c r="B5347">
        <v>2012</v>
      </c>
      <c r="C5347">
        <v>97501</v>
      </c>
      <c r="D5347">
        <v>41242</v>
      </c>
      <c r="E5347">
        <v>55358</v>
      </c>
      <c r="F5347">
        <v>20851</v>
      </c>
    </row>
    <row r="5348" spans="1:6">
      <c r="A5348" s="105">
        <v>33053036920000</v>
      </c>
      <c r="B5348">
        <v>2012</v>
      </c>
      <c r="C5348">
        <v>98595</v>
      </c>
      <c r="D5348">
        <v>49149</v>
      </c>
      <c r="E5348">
        <v>57374</v>
      </c>
      <c r="F5348">
        <v>20246</v>
      </c>
    </row>
    <row r="5349" spans="1:6">
      <c r="A5349" s="105">
        <v>33053036930000</v>
      </c>
      <c r="B5349">
        <v>2012</v>
      </c>
      <c r="C5349">
        <v>24662</v>
      </c>
      <c r="D5349">
        <v>24763</v>
      </c>
      <c r="E5349">
        <v>24091</v>
      </c>
      <c r="F5349">
        <v>21115</v>
      </c>
    </row>
    <row r="5350" spans="1:6">
      <c r="A5350" s="105">
        <v>33053036940000</v>
      </c>
      <c r="B5350">
        <v>2012</v>
      </c>
      <c r="C5350">
        <v>51699</v>
      </c>
      <c r="D5350">
        <v>59847</v>
      </c>
      <c r="E5350">
        <v>68968</v>
      </c>
      <c r="F5350">
        <v>20716</v>
      </c>
    </row>
    <row r="5351" spans="1:6">
      <c r="A5351" s="105">
        <v>33053036950000</v>
      </c>
      <c r="B5351">
        <v>2012</v>
      </c>
      <c r="C5351">
        <v>109464</v>
      </c>
      <c r="D5351">
        <v>91086</v>
      </c>
      <c r="E5351">
        <v>68899</v>
      </c>
      <c r="F5351">
        <v>20730</v>
      </c>
    </row>
    <row r="5352" spans="1:6">
      <c r="A5352" s="105">
        <v>33053036960000</v>
      </c>
      <c r="B5352">
        <v>2012</v>
      </c>
      <c r="C5352">
        <v>105720</v>
      </c>
      <c r="D5352">
        <v>90431</v>
      </c>
      <c r="E5352">
        <v>73690</v>
      </c>
      <c r="F5352">
        <v>21097</v>
      </c>
    </row>
    <row r="5353" spans="1:6">
      <c r="A5353" s="105">
        <v>33053036970000</v>
      </c>
      <c r="B5353">
        <v>2012</v>
      </c>
      <c r="C5353">
        <v>127531</v>
      </c>
      <c r="D5353">
        <v>104346</v>
      </c>
      <c r="E5353">
        <v>35574</v>
      </c>
      <c r="F5353">
        <v>21093</v>
      </c>
    </row>
    <row r="5354" spans="1:6">
      <c r="A5354" s="105">
        <v>33053037000000</v>
      </c>
      <c r="B5354">
        <v>2012</v>
      </c>
      <c r="C5354">
        <v>28601</v>
      </c>
      <c r="D5354">
        <v>13510</v>
      </c>
      <c r="E5354">
        <v>18447</v>
      </c>
      <c r="F5354">
        <v>20620</v>
      </c>
    </row>
    <row r="5355" spans="1:6">
      <c r="A5355" s="105">
        <v>33053037010000</v>
      </c>
      <c r="B5355">
        <v>2012</v>
      </c>
      <c r="C5355">
        <v>128047</v>
      </c>
      <c r="D5355">
        <v>108123</v>
      </c>
      <c r="E5355">
        <v>36801</v>
      </c>
      <c r="F5355">
        <v>21225</v>
      </c>
    </row>
    <row r="5356" spans="1:6">
      <c r="A5356" s="105">
        <v>33053037020000</v>
      </c>
      <c r="B5356">
        <v>2012</v>
      </c>
      <c r="C5356">
        <v>61256</v>
      </c>
      <c r="D5356">
        <v>36545</v>
      </c>
      <c r="E5356">
        <v>55066</v>
      </c>
      <c r="F5356">
        <v>20815</v>
      </c>
    </row>
    <row r="5357" spans="1:6">
      <c r="A5357" s="105">
        <v>33053037030000</v>
      </c>
      <c r="B5357">
        <v>2012</v>
      </c>
      <c r="C5357">
        <v>39457</v>
      </c>
      <c r="D5357">
        <v>47409</v>
      </c>
      <c r="E5357">
        <v>24306</v>
      </c>
      <c r="F5357">
        <v>20850</v>
      </c>
    </row>
    <row r="5358" spans="1:6">
      <c r="A5358" s="105">
        <v>33053037050000</v>
      </c>
      <c r="B5358">
        <v>2012</v>
      </c>
      <c r="C5358">
        <v>117921</v>
      </c>
      <c r="D5358">
        <v>97302</v>
      </c>
      <c r="E5358">
        <v>84008</v>
      </c>
      <c r="F5358">
        <v>20803</v>
      </c>
    </row>
    <row r="5359" spans="1:6">
      <c r="A5359" s="105">
        <v>33053037060000</v>
      </c>
      <c r="B5359">
        <v>2012</v>
      </c>
      <c r="C5359">
        <v>60333</v>
      </c>
      <c r="D5359">
        <v>45249</v>
      </c>
      <c r="E5359">
        <v>29790</v>
      </c>
      <c r="F5359">
        <v>20119</v>
      </c>
    </row>
    <row r="5360" spans="1:6">
      <c r="A5360" s="105">
        <v>33053037070000</v>
      </c>
      <c r="B5360">
        <v>2012</v>
      </c>
      <c r="C5360">
        <v>15865</v>
      </c>
      <c r="D5360">
        <v>12080</v>
      </c>
      <c r="E5360">
        <v>31560</v>
      </c>
      <c r="F5360">
        <v>20350</v>
      </c>
    </row>
    <row r="5361" spans="1:6">
      <c r="A5361" s="105">
        <v>33053037080000</v>
      </c>
      <c r="B5361">
        <v>2012</v>
      </c>
      <c r="C5361">
        <v>169929</v>
      </c>
      <c r="D5361">
        <v>90604</v>
      </c>
      <c r="E5361">
        <v>46138</v>
      </c>
      <c r="F5361">
        <v>21032</v>
      </c>
    </row>
    <row r="5362" spans="1:6">
      <c r="A5362" s="105">
        <v>33053037090000</v>
      </c>
      <c r="B5362">
        <v>2012</v>
      </c>
      <c r="C5362">
        <v>162820</v>
      </c>
      <c r="D5362">
        <v>69497</v>
      </c>
      <c r="E5362">
        <v>58566</v>
      </c>
      <c r="F5362">
        <v>20697</v>
      </c>
    </row>
    <row r="5363" spans="1:6">
      <c r="A5363" s="105">
        <v>33053037120000</v>
      </c>
      <c r="B5363">
        <v>2012</v>
      </c>
      <c r="C5363">
        <v>125410</v>
      </c>
      <c r="D5363">
        <v>88475</v>
      </c>
      <c r="E5363">
        <v>51278</v>
      </c>
      <c r="F5363">
        <v>19924</v>
      </c>
    </row>
    <row r="5364" spans="1:6">
      <c r="A5364" s="105">
        <v>33053037130000</v>
      </c>
      <c r="B5364">
        <v>2012</v>
      </c>
      <c r="C5364">
        <v>126461</v>
      </c>
      <c r="D5364">
        <v>88613</v>
      </c>
      <c r="E5364">
        <v>37412</v>
      </c>
      <c r="F5364">
        <v>21020</v>
      </c>
    </row>
    <row r="5365" spans="1:6">
      <c r="A5365" s="105">
        <v>33053037150000</v>
      </c>
      <c r="B5365">
        <v>2012</v>
      </c>
      <c r="C5365">
        <v>143477</v>
      </c>
      <c r="D5365">
        <v>86410</v>
      </c>
      <c r="E5365">
        <v>43641</v>
      </c>
      <c r="F5365">
        <v>21014</v>
      </c>
    </row>
    <row r="5366" spans="1:6">
      <c r="A5366" s="105">
        <v>33053037160000</v>
      </c>
      <c r="B5366">
        <v>2012</v>
      </c>
      <c r="C5366">
        <v>98386</v>
      </c>
      <c r="D5366">
        <v>58336</v>
      </c>
      <c r="E5366">
        <v>64637</v>
      </c>
      <c r="F5366">
        <v>21180</v>
      </c>
    </row>
    <row r="5367" spans="1:6">
      <c r="A5367" s="105">
        <v>33053037170000</v>
      </c>
      <c r="B5367">
        <v>2012</v>
      </c>
      <c r="C5367">
        <v>151821</v>
      </c>
      <c r="D5367">
        <v>100296</v>
      </c>
      <c r="E5367">
        <v>6259</v>
      </c>
      <c r="F5367">
        <v>20540</v>
      </c>
    </row>
    <row r="5368" spans="1:6">
      <c r="A5368" s="105">
        <v>33053037180000</v>
      </c>
      <c r="B5368">
        <v>2012</v>
      </c>
      <c r="C5368">
        <v>16624</v>
      </c>
      <c r="D5368">
        <v>47509</v>
      </c>
      <c r="E5368">
        <v>43744</v>
      </c>
      <c r="F5368">
        <v>19470</v>
      </c>
    </row>
    <row r="5369" spans="1:6">
      <c r="A5369" s="105">
        <v>33053037190000</v>
      </c>
      <c r="B5369">
        <v>2012</v>
      </c>
      <c r="C5369">
        <v>40936</v>
      </c>
      <c r="D5369">
        <v>41370</v>
      </c>
      <c r="E5369">
        <v>23067</v>
      </c>
      <c r="F5369">
        <v>19510</v>
      </c>
    </row>
    <row r="5370" spans="1:6">
      <c r="A5370" s="105">
        <v>33053037200000</v>
      </c>
      <c r="B5370">
        <v>2012</v>
      </c>
      <c r="C5370">
        <v>2050</v>
      </c>
      <c r="D5370">
        <v>9405</v>
      </c>
      <c r="E5370">
        <v>2570</v>
      </c>
      <c r="F5370">
        <v>20702</v>
      </c>
    </row>
    <row r="5371" spans="1:6">
      <c r="A5371" s="105">
        <v>33053037210000</v>
      </c>
      <c r="B5371">
        <v>2012</v>
      </c>
      <c r="C5371">
        <v>182065</v>
      </c>
      <c r="D5371">
        <v>151103</v>
      </c>
      <c r="E5371">
        <v>59295</v>
      </c>
      <c r="F5371">
        <v>20505</v>
      </c>
    </row>
    <row r="5372" spans="1:6">
      <c r="A5372" s="105">
        <v>33053037220000</v>
      </c>
      <c r="B5372">
        <v>2012</v>
      </c>
      <c r="C5372">
        <v>17998</v>
      </c>
      <c r="D5372">
        <v>27107</v>
      </c>
      <c r="E5372">
        <v>13793</v>
      </c>
      <c r="F5372">
        <v>16048</v>
      </c>
    </row>
    <row r="5373" spans="1:6">
      <c r="A5373" s="105">
        <v>33053037230000</v>
      </c>
      <c r="B5373">
        <v>2012</v>
      </c>
      <c r="C5373">
        <v>12482</v>
      </c>
      <c r="D5373">
        <v>12851</v>
      </c>
      <c r="E5373">
        <v>10228</v>
      </c>
      <c r="F5373">
        <v>21495</v>
      </c>
    </row>
    <row r="5374" spans="1:6">
      <c r="A5374" s="105">
        <v>33053037240000</v>
      </c>
      <c r="B5374">
        <v>2012</v>
      </c>
      <c r="C5374">
        <v>15620</v>
      </c>
      <c r="D5374">
        <v>18755</v>
      </c>
      <c r="E5374">
        <v>16492</v>
      </c>
      <c r="F5374">
        <v>20466</v>
      </c>
    </row>
    <row r="5375" spans="1:6">
      <c r="A5375" s="105">
        <v>33053037280000</v>
      </c>
      <c r="B5375">
        <v>2012</v>
      </c>
      <c r="C5375">
        <v>33747</v>
      </c>
      <c r="D5375">
        <v>43341</v>
      </c>
      <c r="E5375">
        <v>27745</v>
      </c>
      <c r="F5375">
        <v>20660</v>
      </c>
    </row>
    <row r="5376" spans="1:6">
      <c r="A5376" s="105">
        <v>33053037320000</v>
      </c>
      <c r="B5376">
        <v>2012</v>
      </c>
      <c r="C5376">
        <v>31485</v>
      </c>
      <c r="D5376">
        <v>17859</v>
      </c>
      <c r="E5376">
        <v>25863</v>
      </c>
      <c r="F5376">
        <v>20200</v>
      </c>
    </row>
    <row r="5377" spans="1:6">
      <c r="A5377" s="105">
        <v>33053037330000</v>
      </c>
      <c r="B5377">
        <v>2012</v>
      </c>
      <c r="C5377">
        <v>39486</v>
      </c>
      <c r="D5377">
        <v>19277</v>
      </c>
      <c r="E5377">
        <v>25249</v>
      </c>
      <c r="F5377">
        <v>20810</v>
      </c>
    </row>
    <row r="5378" spans="1:6">
      <c r="A5378" s="105">
        <v>33053037340000</v>
      </c>
      <c r="B5378">
        <v>2012</v>
      </c>
      <c r="C5378">
        <v>23923</v>
      </c>
      <c r="D5378">
        <v>14244</v>
      </c>
      <c r="E5378">
        <v>24758</v>
      </c>
      <c r="F5378">
        <v>20954</v>
      </c>
    </row>
    <row r="5379" spans="1:6">
      <c r="A5379" s="105">
        <v>33053037350000</v>
      </c>
      <c r="B5379">
        <v>2012</v>
      </c>
      <c r="C5379">
        <v>41124</v>
      </c>
      <c r="D5379">
        <v>21598</v>
      </c>
      <c r="E5379">
        <v>28358</v>
      </c>
      <c r="F5379">
        <v>20988</v>
      </c>
    </row>
    <row r="5380" spans="1:6">
      <c r="A5380" s="105">
        <v>33053037360000</v>
      </c>
      <c r="B5380">
        <v>2012</v>
      </c>
      <c r="C5380">
        <v>113288</v>
      </c>
      <c r="D5380">
        <v>82721</v>
      </c>
      <c r="E5380">
        <v>24690</v>
      </c>
      <c r="F5380">
        <v>20872</v>
      </c>
    </row>
    <row r="5381" spans="1:6">
      <c r="A5381" s="105">
        <v>33053037370000</v>
      </c>
      <c r="B5381">
        <v>2012</v>
      </c>
      <c r="C5381">
        <v>55644</v>
      </c>
      <c r="D5381">
        <v>35183</v>
      </c>
      <c r="E5381">
        <v>19288</v>
      </c>
      <c r="F5381">
        <v>20498</v>
      </c>
    </row>
    <row r="5382" spans="1:6">
      <c r="A5382" s="105">
        <v>33053037380000</v>
      </c>
      <c r="B5382">
        <v>2012</v>
      </c>
      <c r="C5382">
        <v>65564</v>
      </c>
      <c r="D5382">
        <v>105321</v>
      </c>
      <c r="E5382">
        <v>23105</v>
      </c>
      <c r="F5382">
        <v>20462</v>
      </c>
    </row>
    <row r="5383" spans="1:6">
      <c r="A5383" s="105">
        <v>33053037390000</v>
      </c>
      <c r="B5383">
        <v>2012</v>
      </c>
      <c r="C5383">
        <v>1040</v>
      </c>
      <c r="D5383">
        <v>83488</v>
      </c>
      <c r="E5383">
        <v>28602</v>
      </c>
      <c r="F5383">
        <v>19687</v>
      </c>
    </row>
    <row r="5384" spans="1:6">
      <c r="A5384" s="105">
        <v>33053037400000</v>
      </c>
      <c r="B5384">
        <v>2012</v>
      </c>
      <c r="C5384">
        <v>205473</v>
      </c>
      <c r="D5384">
        <v>95975</v>
      </c>
      <c r="E5384">
        <v>35882</v>
      </c>
      <c r="F5384">
        <v>20781</v>
      </c>
    </row>
    <row r="5385" spans="1:6">
      <c r="A5385" s="105">
        <v>33053037410000</v>
      </c>
      <c r="B5385">
        <v>2012</v>
      </c>
      <c r="C5385">
        <v>206409</v>
      </c>
      <c r="D5385">
        <v>130860</v>
      </c>
      <c r="E5385">
        <v>13091</v>
      </c>
      <c r="F5385">
        <v>19929</v>
      </c>
    </row>
    <row r="5386" spans="1:6">
      <c r="A5386" s="105">
        <v>33053037420000</v>
      </c>
      <c r="B5386">
        <v>2012</v>
      </c>
      <c r="C5386">
        <v>204160</v>
      </c>
      <c r="D5386">
        <v>146704</v>
      </c>
      <c r="E5386">
        <v>15075</v>
      </c>
      <c r="F5386">
        <v>20453</v>
      </c>
    </row>
    <row r="5387" spans="1:6">
      <c r="A5387" s="105">
        <v>33053037430000</v>
      </c>
      <c r="B5387">
        <v>2012</v>
      </c>
      <c r="C5387">
        <v>63852</v>
      </c>
      <c r="D5387">
        <v>51585</v>
      </c>
      <c r="E5387">
        <v>47123</v>
      </c>
      <c r="F5387">
        <v>20722</v>
      </c>
    </row>
    <row r="5388" spans="1:6">
      <c r="A5388" s="105">
        <v>33053037440000</v>
      </c>
      <c r="B5388">
        <v>2012</v>
      </c>
      <c r="C5388">
        <v>48108</v>
      </c>
      <c r="D5388">
        <v>56844</v>
      </c>
      <c r="E5388">
        <v>99681</v>
      </c>
      <c r="F5388">
        <v>20768</v>
      </c>
    </row>
    <row r="5389" spans="1:6">
      <c r="A5389" s="105">
        <v>33053037450000</v>
      </c>
      <c r="B5389">
        <v>2012</v>
      </c>
      <c r="C5389">
        <v>46188</v>
      </c>
      <c r="D5389">
        <v>40890</v>
      </c>
      <c r="E5389">
        <v>5339</v>
      </c>
      <c r="F5389">
        <v>20445</v>
      </c>
    </row>
    <row r="5390" spans="1:6">
      <c r="A5390" s="105">
        <v>33053037460000</v>
      </c>
      <c r="B5390">
        <v>2012</v>
      </c>
      <c r="C5390">
        <v>31331</v>
      </c>
      <c r="D5390">
        <v>38871</v>
      </c>
      <c r="E5390">
        <v>4326</v>
      </c>
      <c r="F5390">
        <v>20396</v>
      </c>
    </row>
    <row r="5391" spans="1:6">
      <c r="A5391" s="105">
        <v>33053037470000</v>
      </c>
      <c r="B5391">
        <v>2012</v>
      </c>
      <c r="C5391">
        <v>65581</v>
      </c>
      <c r="D5391">
        <v>70276</v>
      </c>
      <c r="E5391">
        <v>73533</v>
      </c>
      <c r="F5391">
        <v>20980</v>
      </c>
    </row>
    <row r="5392" spans="1:6">
      <c r="A5392" s="105">
        <v>33053037480000</v>
      </c>
      <c r="B5392">
        <v>2012</v>
      </c>
      <c r="C5392">
        <v>171657</v>
      </c>
      <c r="D5392">
        <v>141477</v>
      </c>
      <c r="E5392">
        <v>44098</v>
      </c>
      <c r="F5392">
        <v>20748</v>
      </c>
    </row>
    <row r="5393" spans="1:6">
      <c r="A5393" s="105">
        <v>33053037490000</v>
      </c>
      <c r="B5393">
        <v>2012</v>
      </c>
      <c r="C5393">
        <v>58190</v>
      </c>
      <c r="D5393">
        <v>33378</v>
      </c>
      <c r="E5393">
        <v>47506</v>
      </c>
      <c r="F5393">
        <v>21200</v>
      </c>
    </row>
    <row r="5394" spans="1:6">
      <c r="A5394" s="105">
        <v>33053037500000</v>
      </c>
      <c r="B5394">
        <v>2012</v>
      </c>
      <c r="C5394">
        <v>37459</v>
      </c>
      <c r="D5394">
        <v>16890</v>
      </c>
      <c r="E5394">
        <v>31542</v>
      </c>
      <c r="F5394">
        <v>21397</v>
      </c>
    </row>
    <row r="5395" spans="1:6">
      <c r="A5395" s="105">
        <v>33053037510000</v>
      </c>
      <c r="B5395">
        <v>2012</v>
      </c>
      <c r="C5395">
        <v>60116</v>
      </c>
      <c r="D5395">
        <v>32219</v>
      </c>
      <c r="E5395">
        <v>25977</v>
      </c>
      <c r="F5395">
        <v>21112</v>
      </c>
    </row>
    <row r="5396" spans="1:6">
      <c r="A5396" s="105">
        <v>33053037520000</v>
      </c>
      <c r="B5396">
        <v>2012</v>
      </c>
      <c r="C5396">
        <v>85633</v>
      </c>
      <c r="D5396">
        <v>34698</v>
      </c>
      <c r="E5396">
        <v>53467</v>
      </c>
      <c r="F5396">
        <v>21346</v>
      </c>
    </row>
    <row r="5397" spans="1:6">
      <c r="A5397" s="105">
        <v>33053037530000</v>
      </c>
      <c r="B5397">
        <v>2012</v>
      </c>
      <c r="C5397">
        <v>133474</v>
      </c>
      <c r="D5397">
        <v>103737</v>
      </c>
      <c r="E5397">
        <v>30695</v>
      </c>
      <c r="F5397">
        <v>15178</v>
      </c>
    </row>
    <row r="5398" spans="1:6">
      <c r="A5398" s="105">
        <v>33053037540000</v>
      </c>
      <c r="B5398">
        <v>2012</v>
      </c>
      <c r="C5398">
        <v>49206</v>
      </c>
      <c r="D5398">
        <v>40890</v>
      </c>
      <c r="E5398">
        <v>55641</v>
      </c>
      <c r="F5398">
        <v>20200</v>
      </c>
    </row>
    <row r="5399" spans="1:6">
      <c r="A5399" s="105">
        <v>33053037550000</v>
      </c>
      <c r="B5399">
        <v>2012</v>
      </c>
      <c r="C5399">
        <v>139917</v>
      </c>
      <c r="D5399">
        <v>129949</v>
      </c>
      <c r="E5399">
        <v>95813</v>
      </c>
      <c r="F5399">
        <v>21050</v>
      </c>
    </row>
    <row r="5400" spans="1:6">
      <c r="A5400" s="105">
        <v>33053037560000</v>
      </c>
      <c r="B5400">
        <v>2012</v>
      </c>
      <c r="C5400">
        <v>290541</v>
      </c>
      <c r="D5400">
        <v>101109</v>
      </c>
      <c r="E5400">
        <v>39708</v>
      </c>
      <c r="F5400">
        <v>20767</v>
      </c>
    </row>
    <row r="5401" spans="1:6">
      <c r="A5401" s="105">
        <v>33053037580000</v>
      </c>
      <c r="B5401">
        <v>2012</v>
      </c>
      <c r="C5401">
        <v>198809</v>
      </c>
      <c r="D5401">
        <v>185734</v>
      </c>
      <c r="E5401">
        <v>129146</v>
      </c>
      <c r="F5401">
        <v>20900</v>
      </c>
    </row>
    <row r="5402" spans="1:6">
      <c r="A5402" s="105">
        <v>33053037590000</v>
      </c>
      <c r="B5402">
        <v>2012</v>
      </c>
      <c r="C5402">
        <v>122334</v>
      </c>
      <c r="D5402">
        <v>70325</v>
      </c>
      <c r="E5402">
        <v>49741</v>
      </c>
      <c r="F5402">
        <v>21185</v>
      </c>
    </row>
    <row r="5403" spans="1:6">
      <c r="A5403" s="105">
        <v>33053037600000</v>
      </c>
      <c r="B5403">
        <v>2012</v>
      </c>
      <c r="C5403">
        <v>20502</v>
      </c>
      <c r="D5403">
        <v>22238</v>
      </c>
      <c r="E5403">
        <v>31543</v>
      </c>
      <c r="F5403">
        <v>20615</v>
      </c>
    </row>
    <row r="5404" spans="1:6">
      <c r="A5404" s="105">
        <v>33053037620000</v>
      </c>
      <c r="B5404">
        <v>2012</v>
      </c>
      <c r="C5404">
        <v>88401</v>
      </c>
      <c r="D5404">
        <v>56172</v>
      </c>
      <c r="E5404">
        <v>44929</v>
      </c>
      <c r="F5404">
        <v>21145</v>
      </c>
    </row>
    <row r="5405" spans="1:6">
      <c r="A5405" s="105">
        <v>33053037630000</v>
      </c>
      <c r="B5405">
        <v>2012</v>
      </c>
      <c r="C5405">
        <v>69645</v>
      </c>
      <c r="D5405">
        <v>75448</v>
      </c>
      <c r="E5405">
        <v>67694</v>
      </c>
      <c r="F5405">
        <v>21410</v>
      </c>
    </row>
    <row r="5406" spans="1:6">
      <c r="A5406" s="105">
        <v>33053037640000</v>
      </c>
      <c r="B5406">
        <v>2012</v>
      </c>
      <c r="C5406">
        <v>64013</v>
      </c>
      <c r="D5406">
        <v>70257</v>
      </c>
      <c r="E5406">
        <v>84114</v>
      </c>
      <c r="F5406">
        <v>20876</v>
      </c>
    </row>
    <row r="5407" spans="1:6">
      <c r="A5407" s="105">
        <v>33053037650000</v>
      </c>
      <c r="B5407">
        <v>2012</v>
      </c>
      <c r="C5407">
        <v>176510</v>
      </c>
      <c r="D5407">
        <v>95337</v>
      </c>
      <c r="E5407">
        <v>10048</v>
      </c>
      <c r="F5407">
        <v>20800</v>
      </c>
    </row>
    <row r="5408" spans="1:6">
      <c r="A5408" s="105">
        <v>33053037660000</v>
      </c>
      <c r="B5408">
        <v>2012</v>
      </c>
      <c r="C5408">
        <v>148214</v>
      </c>
      <c r="D5408">
        <v>118906</v>
      </c>
      <c r="E5408">
        <v>16619</v>
      </c>
      <c r="F5408">
        <v>19936</v>
      </c>
    </row>
    <row r="5409" spans="1:6">
      <c r="A5409" s="105">
        <v>33053037670000</v>
      </c>
      <c r="B5409">
        <v>2012</v>
      </c>
      <c r="C5409">
        <v>130798</v>
      </c>
      <c r="D5409">
        <v>104461</v>
      </c>
      <c r="E5409">
        <v>20066</v>
      </c>
      <c r="F5409">
        <v>20440</v>
      </c>
    </row>
    <row r="5410" spans="1:6">
      <c r="A5410" s="105">
        <v>33053037680000</v>
      </c>
      <c r="B5410">
        <v>2012</v>
      </c>
      <c r="C5410">
        <v>75599</v>
      </c>
      <c r="D5410">
        <v>59168</v>
      </c>
      <c r="E5410">
        <v>11651</v>
      </c>
      <c r="F5410">
        <v>21519</v>
      </c>
    </row>
    <row r="5411" spans="1:6">
      <c r="A5411" s="105">
        <v>33053037690000</v>
      </c>
      <c r="B5411">
        <v>2012</v>
      </c>
      <c r="C5411">
        <v>50046</v>
      </c>
      <c r="D5411">
        <v>38861</v>
      </c>
      <c r="E5411">
        <v>10362</v>
      </c>
      <c r="F5411">
        <v>21286</v>
      </c>
    </row>
    <row r="5412" spans="1:6">
      <c r="A5412" s="105">
        <v>33053037700000</v>
      </c>
      <c r="B5412">
        <v>2012</v>
      </c>
      <c r="C5412">
        <v>40788</v>
      </c>
      <c r="D5412">
        <v>63498</v>
      </c>
      <c r="E5412">
        <v>48394</v>
      </c>
      <c r="F5412">
        <v>20468</v>
      </c>
    </row>
    <row r="5413" spans="1:6">
      <c r="A5413" s="105">
        <v>33053037710000</v>
      </c>
      <c r="B5413">
        <v>2012</v>
      </c>
      <c r="C5413">
        <v>124925</v>
      </c>
      <c r="D5413">
        <v>67379</v>
      </c>
      <c r="E5413">
        <v>42220</v>
      </c>
      <c r="F5413">
        <v>21015</v>
      </c>
    </row>
    <row r="5414" spans="1:6">
      <c r="A5414" s="105">
        <v>33053037720000</v>
      </c>
      <c r="B5414">
        <v>2012</v>
      </c>
      <c r="C5414">
        <v>104388</v>
      </c>
      <c r="D5414">
        <v>105065</v>
      </c>
      <c r="E5414">
        <v>82844</v>
      </c>
      <c r="F5414">
        <v>20477</v>
      </c>
    </row>
    <row r="5415" spans="1:6">
      <c r="A5415" s="105">
        <v>33053037730000</v>
      </c>
      <c r="B5415">
        <v>2012</v>
      </c>
      <c r="C5415">
        <v>198737</v>
      </c>
      <c r="D5415">
        <v>121616</v>
      </c>
      <c r="E5415">
        <v>40374</v>
      </c>
      <c r="F5415">
        <v>21610</v>
      </c>
    </row>
    <row r="5416" spans="1:6">
      <c r="A5416" s="105">
        <v>33053037750000</v>
      </c>
      <c r="B5416">
        <v>2012</v>
      </c>
      <c r="C5416">
        <v>509</v>
      </c>
      <c r="D5416">
        <v>1234</v>
      </c>
      <c r="E5416">
        <v>1800</v>
      </c>
      <c r="F5416">
        <v>20825</v>
      </c>
    </row>
    <row r="5417" spans="1:6">
      <c r="A5417" s="105">
        <v>33053037760000</v>
      </c>
      <c r="B5417">
        <v>2012</v>
      </c>
      <c r="C5417">
        <v>24894</v>
      </c>
      <c r="D5417">
        <v>23921</v>
      </c>
      <c r="E5417">
        <v>20796</v>
      </c>
      <c r="F5417">
        <v>20795</v>
      </c>
    </row>
    <row r="5418" spans="1:6">
      <c r="A5418" s="105">
        <v>33053037770000</v>
      </c>
      <c r="B5418">
        <v>2012</v>
      </c>
      <c r="C5418">
        <v>175400</v>
      </c>
      <c r="D5418">
        <v>172139</v>
      </c>
      <c r="E5418">
        <v>59703</v>
      </c>
      <c r="F5418">
        <v>20910</v>
      </c>
    </row>
    <row r="5419" spans="1:6">
      <c r="A5419" s="105">
        <v>33053037780000</v>
      </c>
      <c r="B5419">
        <v>2012</v>
      </c>
      <c r="C5419">
        <v>57486</v>
      </c>
      <c r="D5419">
        <v>58647</v>
      </c>
      <c r="E5419">
        <v>28368</v>
      </c>
      <c r="F5419">
        <v>20687</v>
      </c>
    </row>
    <row r="5420" spans="1:6">
      <c r="A5420" s="105">
        <v>33053037820000</v>
      </c>
      <c r="B5420">
        <v>2012</v>
      </c>
      <c r="C5420">
        <v>33613</v>
      </c>
      <c r="D5420">
        <v>23685</v>
      </c>
      <c r="E5420">
        <v>30602</v>
      </c>
      <c r="F5420">
        <v>15212</v>
      </c>
    </row>
    <row r="5421" spans="1:6">
      <c r="A5421" s="105">
        <v>33053037870000</v>
      </c>
      <c r="B5421">
        <v>2012</v>
      </c>
      <c r="C5421">
        <v>126587</v>
      </c>
      <c r="D5421">
        <v>54760</v>
      </c>
      <c r="E5421">
        <v>22058</v>
      </c>
      <c r="F5421">
        <v>21058</v>
      </c>
    </row>
    <row r="5422" spans="1:6">
      <c r="A5422" s="105">
        <v>33053037880000</v>
      </c>
      <c r="B5422">
        <v>2012</v>
      </c>
      <c r="C5422">
        <v>112337</v>
      </c>
      <c r="D5422">
        <v>40184</v>
      </c>
      <c r="E5422">
        <v>21672</v>
      </c>
      <c r="F5422">
        <v>21118</v>
      </c>
    </row>
    <row r="5423" spans="1:6">
      <c r="A5423" s="105">
        <v>33053037890000</v>
      </c>
      <c r="B5423">
        <v>2012</v>
      </c>
      <c r="C5423">
        <v>127373</v>
      </c>
      <c r="D5423">
        <v>63036</v>
      </c>
      <c r="E5423">
        <v>43128</v>
      </c>
      <c r="F5423">
        <v>21260</v>
      </c>
    </row>
    <row r="5424" spans="1:6">
      <c r="A5424" s="105">
        <v>33053037900000</v>
      </c>
      <c r="B5424">
        <v>2012</v>
      </c>
      <c r="C5424">
        <v>21588</v>
      </c>
      <c r="D5424">
        <v>13676</v>
      </c>
      <c r="E5424">
        <v>30987</v>
      </c>
      <c r="F5424">
        <v>20997</v>
      </c>
    </row>
    <row r="5425" spans="1:6">
      <c r="A5425" s="105">
        <v>33053037910000</v>
      </c>
      <c r="B5425">
        <v>2012</v>
      </c>
      <c r="C5425">
        <v>22410</v>
      </c>
      <c r="D5425">
        <v>20168</v>
      </c>
      <c r="E5425">
        <v>28596</v>
      </c>
      <c r="F5425">
        <v>19927</v>
      </c>
    </row>
    <row r="5426" spans="1:6">
      <c r="A5426" s="105">
        <v>33053037940000</v>
      </c>
      <c r="B5426">
        <v>2012</v>
      </c>
      <c r="C5426">
        <v>169078</v>
      </c>
      <c r="D5426">
        <v>151822</v>
      </c>
      <c r="E5426">
        <v>26955</v>
      </c>
      <c r="F5426">
        <v>20212</v>
      </c>
    </row>
    <row r="5427" spans="1:6">
      <c r="A5427" s="105">
        <v>33053037950000</v>
      </c>
      <c r="B5427">
        <v>2012</v>
      </c>
      <c r="C5427">
        <v>52656</v>
      </c>
      <c r="D5427">
        <v>36257</v>
      </c>
      <c r="E5427">
        <v>41202</v>
      </c>
      <c r="F5427">
        <v>20776</v>
      </c>
    </row>
    <row r="5428" spans="1:6">
      <c r="A5428" s="105">
        <v>33053037970000</v>
      </c>
      <c r="B5428">
        <v>2012</v>
      </c>
      <c r="C5428">
        <v>44442</v>
      </c>
      <c r="D5428">
        <v>34910</v>
      </c>
      <c r="E5428">
        <v>34370</v>
      </c>
      <c r="F5428">
        <v>21097</v>
      </c>
    </row>
    <row r="5429" spans="1:6">
      <c r="A5429" s="105">
        <v>33053037980000</v>
      </c>
      <c r="B5429">
        <v>2012</v>
      </c>
      <c r="C5429">
        <v>57660</v>
      </c>
      <c r="D5429">
        <v>42394</v>
      </c>
      <c r="E5429">
        <v>60116</v>
      </c>
      <c r="F5429">
        <v>20519</v>
      </c>
    </row>
    <row r="5430" spans="1:6">
      <c r="A5430" s="105">
        <v>33053037990000</v>
      </c>
      <c r="B5430">
        <v>2012</v>
      </c>
      <c r="C5430">
        <v>32464</v>
      </c>
      <c r="D5430">
        <v>26161</v>
      </c>
      <c r="E5430">
        <v>36954</v>
      </c>
      <c r="F5430">
        <v>20979</v>
      </c>
    </row>
    <row r="5431" spans="1:6">
      <c r="A5431" s="105">
        <v>33053038020000</v>
      </c>
      <c r="B5431">
        <v>2012</v>
      </c>
      <c r="C5431">
        <v>39792</v>
      </c>
      <c r="D5431">
        <v>53892</v>
      </c>
      <c r="E5431">
        <v>66789</v>
      </c>
      <c r="F5431">
        <v>20350</v>
      </c>
    </row>
    <row r="5432" spans="1:6">
      <c r="A5432" s="105">
        <v>33053038030000</v>
      </c>
      <c r="B5432">
        <v>2012</v>
      </c>
      <c r="C5432">
        <v>171961</v>
      </c>
      <c r="D5432">
        <v>84604</v>
      </c>
      <c r="E5432">
        <v>40086</v>
      </c>
      <c r="F5432">
        <v>20037</v>
      </c>
    </row>
    <row r="5433" spans="1:6">
      <c r="A5433" s="105">
        <v>33053038040000</v>
      </c>
      <c r="B5433">
        <v>2012</v>
      </c>
      <c r="C5433">
        <v>186222</v>
      </c>
      <c r="D5433">
        <v>105204</v>
      </c>
      <c r="E5433">
        <v>34180</v>
      </c>
      <c r="F5433">
        <v>21030</v>
      </c>
    </row>
    <row r="5434" spans="1:6">
      <c r="A5434" s="105">
        <v>33053038050000</v>
      </c>
      <c r="B5434">
        <v>2012</v>
      </c>
      <c r="C5434">
        <v>49678</v>
      </c>
      <c r="D5434">
        <v>72730</v>
      </c>
      <c r="E5434">
        <v>88415</v>
      </c>
      <c r="F5434">
        <v>20740</v>
      </c>
    </row>
    <row r="5435" spans="1:6">
      <c r="A5435" s="105">
        <v>33053038060000</v>
      </c>
      <c r="B5435">
        <v>2012</v>
      </c>
      <c r="C5435">
        <v>66351</v>
      </c>
      <c r="D5435">
        <v>30080</v>
      </c>
      <c r="E5435">
        <v>13306</v>
      </c>
      <c r="F5435">
        <v>19300</v>
      </c>
    </row>
    <row r="5436" spans="1:6">
      <c r="A5436" s="105">
        <v>33053038070000</v>
      </c>
      <c r="B5436">
        <v>2012</v>
      </c>
      <c r="C5436">
        <v>66897</v>
      </c>
      <c r="D5436">
        <v>50354</v>
      </c>
      <c r="E5436">
        <v>56258</v>
      </c>
      <c r="F5436">
        <v>20283</v>
      </c>
    </row>
    <row r="5437" spans="1:6">
      <c r="A5437" s="105">
        <v>33053038080000</v>
      </c>
      <c r="B5437">
        <v>2012</v>
      </c>
      <c r="C5437">
        <v>41588</v>
      </c>
      <c r="D5437">
        <v>37186</v>
      </c>
      <c r="E5437">
        <v>42309</v>
      </c>
      <c r="F5437">
        <v>21100</v>
      </c>
    </row>
    <row r="5438" spans="1:6">
      <c r="A5438" s="105">
        <v>33053038090000</v>
      </c>
      <c r="B5438">
        <v>2012</v>
      </c>
      <c r="C5438">
        <v>84545</v>
      </c>
      <c r="D5438">
        <v>119010</v>
      </c>
      <c r="E5438">
        <v>77773</v>
      </c>
      <c r="F5438">
        <v>20400</v>
      </c>
    </row>
    <row r="5439" spans="1:6">
      <c r="A5439" s="105">
        <v>33053038100000</v>
      </c>
      <c r="B5439">
        <v>2012</v>
      </c>
      <c r="C5439">
        <v>109720</v>
      </c>
      <c r="D5439">
        <v>76708</v>
      </c>
      <c r="E5439">
        <v>28582</v>
      </c>
      <c r="F5439">
        <v>20850</v>
      </c>
    </row>
    <row r="5440" spans="1:6">
      <c r="A5440" s="105">
        <v>33053038120000</v>
      </c>
      <c r="B5440">
        <v>2012</v>
      </c>
      <c r="C5440">
        <v>39617</v>
      </c>
      <c r="D5440">
        <v>24144</v>
      </c>
      <c r="E5440">
        <v>13155</v>
      </c>
      <c r="F5440">
        <v>20988</v>
      </c>
    </row>
    <row r="5441" spans="1:6">
      <c r="A5441" s="105">
        <v>33053038130000</v>
      </c>
      <c r="B5441">
        <v>2012</v>
      </c>
      <c r="C5441">
        <v>68523</v>
      </c>
      <c r="D5441">
        <v>45880</v>
      </c>
      <c r="E5441">
        <v>17330</v>
      </c>
      <c r="F5441">
        <v>21550</v>
      </c>
    </row>
    <row r="5442" spans="1:6">
      <c r="A5442" s="105">
        <v>33053038140000</v>
      </c>
      <c r="B5442">
        <v>2012</v>
      </c>
      <c r="C5442">
        <v>92760</v>
      </c>
      <c r="D5442">
        <v>66697</v>
      </c>
      <c r="E5442">
        <v>69660</v>
      </c>
      <c r="F5442">
        <v>20050</v>
      </c>
    </row>
    <row r="5443" spans="1:6">
      <c r="A5443" s="105">
        <v>33053038150000</v>
      </c>
      <c r="B5443">
        <v>2012</v>
      </c>
      <c r="C5443">
        <v>80903</v>
      </c>
      <c r="D5443">
        <v>68508</v>
      </c>
      <c r="E5443">
        <v>59278</v>
      </c>
      <c r="F5443">
        <v>20410</v>
      </c>
    </row>
    <row r="5444" spans="1:6">
      <c r="A5444" s="105">
        <v>33053038160000</v>
      </c>
      <c r="B5444">
        <v>2012</v>
      </c>
      <c r="C5444">
        <v>249291</v>
      </c>
      <c r="D5444">
        <v>116598</v>
      </c>
      <c r="E5444">
        <v>47990</v>
      </c>
      <c r="F5444">
        <v>20285</v>
      </c>
    </row>
    <row r="5445" spans="1:6">
      <c r="A5445" s="105">
        <v>33053038170000</v>
      </c>
      <c r="B5445">
        <v>2012</v>
      </c>
      <c r="C5445">
        <v>36699</v>
      </c>
      <c r="D5445">
        <v>33375</v>
      </c>
      <c r="E5445">
        <v>58849</v>
      </c>
      <c r="F5445">
        <v>19569</v>
      </c>
    </row>
    <row r="5446" spans="1:6">
      <c r="A5446" s="105">
        <v>33053038180000</v>
      </c>
      <c r="B5446">
        <v>2012</v>
      </c>
      <c r="C5446">
        <v>126631</v>
      </c>
      <c r="D5446">
        <v>78281</v>
      </c>
      <c r="E5446">
        <v>33839</v>
      </c>
      <c r="F5446">
        <v>22470</v>
      </c>
    </row>
    <row r="5447" spans="1:6">
      <c r="A5447" s="105">
        <v>33053038200000</v>
      </c>
      <c r="B5447">
        <v>2012</v>
      </c>
      <c r="C5447">
        <v>48561</v>
      </c>
      <c r="D5447">
        <v>56191</v>
      </c>
      <c r="E5447">
        <v>73393</v>
      </c>
      <c r="F5447">
        <v>20860</v>
      </c>
    </row>
    <row r="5448" spans="1:6">
      <c r="A5448" s="105">
        <v>33053038210000</v>
      </c>
      <c r="B5448">
        <v>2012</v>
      </c>
      <c r="C5448">
        <v>105838</v>
      </c>
      <c r="D5448">
        <v>56215</v>
      </c>
      <c r="E5448">
        <v>39447</v>
      </c>
      <c r="F5448">
        <v>20353</v>
      </c>
    </row>
    <row r="5449" spans="1:6">
      <c r="A5449" s="105">
        <v>33053038220000</v>
      </c>
      <c r="B5449">
        <v>2012</v>
      </c>
      <c r="C5449">
        <v>87963</v>
      </c>
      <c r="D5449">
        <v>41393</v>
      </c>
      <c r="E5449">
        <v>26347</v>
      </c>
      <c r="F5449">
        <v>16160</v>
      </c>
    </row>
    <row r="5450" spans="1:6">
      <c r="A5450" s="105">
        <v>33053038230000</v>
      </c>
      <c r="B5450">
        <v>2012</v>
      </c>
      <c r="C5450">
        <v>53284</v>
      </c>
      <c r="D5450">
        <v>46113</v>
      </c>
      <c r="E5450">
        <v>14465</v>
      </c>
      <c r="F5450">
        <v>15564</v>
      </c>
    </row>
    <row r="5451" spans="1:6">
      <c r="A5451" s="105">
        <v>33053038240000</v>
      </c>
      <c r="B5451">
        <v>2012</v>
      </c>
      <c r="C5451">
        <v>80652</v>
      </c>
      <c r="D5451">
        <v>63665</v>
      </c>
      <c r="E5451">
        <v>27852</v>
      </c>
      <c r="F5451">
        <v>16047</v>
      </c>
    </row>
    <row r="5452" spans="1:6">
      <c r="A5452" s="105">
        <v>33053038250000</v>
      </c>
      <c r="B5452">
        <v>2012</v>
      </c>
      <c r="C5452">
        <v>48710</v>
      </c>
      <c r="D5452">
        <v>68935</v>
      </c>
      <c r="E5452">
        <v>62651</v>
      </c>
      <c r="F5452">
        <v>20157</v>
      </c>
    </row>
    <row r="5453" spans="1:6">
      <c r="A5453" s="105">
        <v>33053038260000</v>
      </c>
      <c r="B5453">
        <v>2012</v>
      </c>
      <c r="C5453">
        <v>101192</v>
      </c>
      <c r="D5453">
        <v>82212</v>
      </c>
      <c r="E5453">
        <v>62318</v>
      </c>
      <c r="F5453">
        <v>20800</v>
      </c>
    </row>
    <row r="5454" spans="1:6">
      <c r="A5454" s="105">
        <v>33053038270000</v>
      </c>
      <c r="B5454">
        <v>2012</v>
      </c>
      <c r="C5454">
        <v>52305</v>
      </c>
      <c r="D5454">
        <v>69552</v>
      </c>
      <c r="E5454">
        <v>67691</v>
      </c>
      <c r="F5454">
        <v>19915</v>
      </c>
    </row>
    <row r="5455" spans="1:6">
      <c r="A5455" s="105">
        <v>33053038280000</v>
      </c>
      <c r="B5455">
        <v>2012</v>
      </c>
      <c r="C5455">
        <v>720</v>
      </c>
      <c r="D5455">
        <v>314</v>
      </c>
      <c r="E5455">
        <v>30941</v>
      </c>
      <c r="F5455">
        <v>20314</v>
      </c>
    </row>
    <row r="5456" spans="1:6">
      <c r="A5456" s="105">
        <v>33053038290000</v>
      </c>
      <c r="B5456">
        <v>2012</v>
      </c>
      <c r="C5456">
        <v>208012</v>
      </c>
      <c r="D5456">
        <v>96988</v>
      </c>
      <c r="E5456">
        <v>37360</v>
      </c>
      <c r="F5456">
        <v>20897</v>
      </c>
    </row>
    <row r="5457" spans="1:6">
      <c r="A5457" s="105">
        <v>33053038300000</v>
      </c>
      <c r="B5457">
        <v>2012</v>
      </c>
      <c r="C5457">
        <v>266913</v>
      </c>
      <c r="D5457">
        <v>140492</v>
      </c>
      <c r="E5457">
        <v>33842</v>
      </c>
      <c r="F5457">
        <v>20569</v>
      </c>
    </row>
    <row r="5458" spans="1:6">
      <c r="A5458" s="105">
        <v>33053038310000</v>
      </c>
      <c r="B5458">
        <v>2012</v>
      </c>
      <c r="C5458">
        <v>60602</v>
      </c>
      <c r="D5458">
        <v>32430</v>
      </c>
      <c r="E5458">
        <v>22617</v>
      </c>
      <c r="F5458">
        <v>20140</v>
      </c>
    </row>
    <row r="5459" spans="1:6">
      <c r="A5459" s="105">
        <v>33053038360000</v>
      </c>
      <c r="B5459">
        <v>2012</v>
      </c>
      <c r="C5459">
        <v>97354</v>
      </c>
      <c r="D5459">
        <v>56595</v>
      </c>
      <c r="E5459">
        <v>30342</v>
      </c>
      <c r="F5459">
        <v>20551</v>
      </c>
    </row>
    <row r="5460" spans="1:6">
      <c r="A5460" s="105">
        <v>33053038380000</v>
      </c>
      <c r="B5460">
        <v>2012</v>
      </c>
      <c r="C5460">
        <v>52997</v>
      </c>
      <c r="D5460">
        <v>48400</v>
      </c>
      <c r="E5460">
        <v>30735</v>
      </c>
      <c r="F5460">
        <v>20710</v>
      </c>
    </row>
    <row r="5461" spans="1:6">
      <c r="A5461" s="105">
        <v>33053038390000</v>
      </c>
      <c r="B5461">
        <v>2012</v>
      </c>
      <c r="C5461">
        <v>39371</v>
      </c>
      <c r="D5461">
        <v>37177</v>
      </c>
      <c r="E5461">
        <v>26829</v>
      </c>
      <c r="F5461">
        <v>21355</v>
      </c>
    </row>
    <row r="5462" spans="1:6">
      <c r="A5462" s="105">
        <v>33053038400000</v>
      </c>
      <c r="B5462">
        <v>2012</v>
      </c>
      <c r="C5462">
        <v>43797</v>
      </c>
      <c r="D5462">
        <v>50533</v>
      </c>
      <c r="E5462">
        <v>73438</v>
      </c>
      <c r="F5462">
        <v>20714</v>
      </c>
    </row>
    <row r="5463" spans="1:6">
      <c r="A5463" s="105">
        <v>33053038410000</v>
      </c>
      <c r="B5463">
        <v>2012</v>
      </c>
      <c r="C5463">
        <v>50722</v>
      </c>
      <c r="D5463">
        <v>45752</v>
      </c>
      <c r="E5463">
        <v>17594</v>
      </c>
      <c r="F5463">
        <v>21045</v>
      </c>
    </row>
    <row r="5464" spans="1:6">
      <c r="A5464" s="105">
        <v>33053038420000</v>
      </c>
      <c r="B5464">
        <v>2012</v>
      </c>
      <c r="C5464">
        <v>29372</v>
      </c>
      <c r="D5464">
        <v>51796</v>
      </c>
      <c r="E5464">
        <v>57020</v>
      </c>
      <c r="F5464">
        <v>20145</v>
      </c>
    </row>
    <row r="5465" spans="1:6">
      <c r="A5465" s="105">
        <v>33053038430000</v>
      </c>
      <c r="B5465">
        <v>2012</v>
      </c>
      <c r="C5465">
        <v>139919</v>
      </c>
      <c r="D5465">
        <v>57628</v>
      </c>
      <c r="E5465">
        <v>39818</v>
      </c>
      <c r="F5465">
        <v>19274</v>
      </c>
    </row>
    <row r="5466" spans="1:6">
      <c r="A5466" s="105">
        <v>33053038440000</v>
      </c>
      <c r="B5466">
        <v>2012</v>
      </c>
      <c r="C5466">
        <v>33130</v>
      </c>
      <c r="D5466">
        <v>14273</v>
      </c>
      <c r="E5466">
        <v>7256</v>
      </c>
      <c r="F5466">
        <v>21640</v>
      </c>
    </row>
    <row r="5467" spans="1:6">
      <c r="A5467" s="105">
        <v>33053038450000</v>
      </c>
      <c r="B5467">
        <v>2012</v>
      </c>
      <c r="C5467">
        <v>175570</v>
      </c>
      <c r="D5467">
        <v>76821</v>
      </c>
      <c r="E5467">
        <v>55818</v>
      </c>
      <c r="F5467">
        <v>20905</v>
      </c>
    </row>
    <row r="5468" spans="1:6">
      <c r="A5468" s="105">
        <v>33053038460000</v>
      </c>
      <c r="B5468">
        <v>2012</v>
      </c>
      <c r="C5468">
        <v>67034</v>
      </c>
      <c r="D5468">
        <v>82297</v>
      </c>
      <c r="E5468">
        <v>53938</v>
      </c>
      <c r="F5468">
        <v>20924</v>
      </c>
    </row>
    <row r="5469" spans="1:6">
      <c r="A5469" s="105">
        <v>33053038470000</v>
      </c>
      <c r="B5469">
        <v>2012</v>
      </c>
      <c r="C5469">
        <v>36455</v>
      </c>
      <c r="D5469">
        <v>38624</v>
      </c>
      <c r="E5469">
        <v>28087</v>
      </c>
      <c r="F5469">
        <v>20857</v>
      </c>
    </row>
    <row r="5470" spans="1:6">
      <c r="A5470" s="105">
        <v>33053038480000</v>
      </c>
      <c r="B5470">
        <v>2012</v>
      </c>
      <c r="C5470">
        <v>31966</v>
      </c>
      <c r="D5470">
        <v>30803</v>
      </c>
      <c r="E5470">
        <v>26305</v>
      </c>
      <c r="F5470">
        <v>20400</v>
      </c>
    </row>
    <row r="5471" spans="1:6">
      <c r="A5471" s="105">
        <v>33053038490000</v>
      </c>
      <c r="B5471">
        <v>2012</v>
      </c>
      <c r="C5471">
        <v>30836</v>
      </c>
      <c r="D5471">
        <v>24420</v>
      </c>
      <c r="E5471">
        <v>22142</v>
      </c>
      <c r="F5471">
        <v>20550</v>
      </c>
    </row>
    <row r="5472" spans="1:6">
      <c r="A5472" s="105">
        <v>33053038550000</v>
      </c>
      <c r="B5472">
        <v>2012</v>
      </c>
      <c r="C5472">
        <v>61328</v>
      </c>
      <c r="D5472">
        <v>51344</v>
      </c>
      <c r="E5472">
        <v>61716</v>
      </c>
      <c r="F5472">
        <v>20970</v>
      </c>
    </row>
    <row r="5473" spans="1:6">
      <c r="A5473" s="105">
        <v>33053038570000</v>
      </c>
      <c r="B5473">
        <v>2012</v>
      </c>
      <c r="C5473">
        <v>63183</v>
      </c>
      <c r="D5473">
        <v>55259</v>
      </c>
      <c r="E5473">
        <v>52857</v>
      </c>
      <c r="F5473">
        <v>20161</v>
      </c>
    </row>
    <row r="5474" spans="1:6">
      <c r="A5474" s="105">
        <v>33053038600000</v>
      </c>
      <c r="B5474">
        <v>2012</v>
      </c>
      <c r="C5474">
        <v>28111</v>
      </c>
      <c r="D5474">
        <v>42942</v>
      </c>
      <c r="E5474">
        <v>60543</v>
      </c>
      <c r="F5474">
        <v>20510</v>
      </c>
    </row>
    <row r="5475" spans="1:6">
      <c r="A5475" s="105">
        <v>33053038630000</v>
      </c>
      <c r="B5475">
        <v>2012</v>
      </c>
      <c r="C5475">
        <v>39928</v>
      </c>
      <c r="D5475">
        <v>61913</v>
      </c>
      <c r="E5475">
        <v>72388</v>
      </c>
      <c r="F5475">
        <v>21147</v>
      </c>
    </row>
    <row r="5476" spans="1:6">
      <c r="A5476" s="105">
        <v>33053038640000</v>
      </c>
      <c r="B5476">
        <v>2012</v>
      </c>
      <c r="C5476">
        <v>37515</v>
      </c>
      <c r="D5476">
        <v>44426</v>
      </c>
      <c r="E5476">
        <v>77168</v>
      </c>
      <c r="F5476">
        <v>20650</v>
      </c>
    </row>
    <row r="5477" spans="1:6">
      <c r="A5477" s="105">
        <v>33053038650000</v>
      </c>
      <c r="B5477">
        <v>2012</v>
      </c>
      <c r="C5477">
        <v>12549</v>
      </c>
      <c r="D5477">
        <v>19540</v>
      </c>
      <c r="E5477">
        <v>34742</v>
      </c>
      <c r="F5477">
        <v>20615</v>
      </c>
    </row>
    <row r="5478" spans="1:6">
      <c r="A5478" s="105">
        <v>33053038720000</v>
      </c>
      <c r="B5478">
        <v>2012</v>
      </c>
      <c r="C5478">
        <v>21745</v>
      </c>
      <c r="D5478">
        <v>20724</v>
      </c>
      <c r="E5478">
        <v>42170</v>
      </c>
      <c r="F5478">
        <v>21210</v>
      </c>
    </row>
    <row r="5479" spans="1:6">
      <c r="A5479" s="105">
        <v>33053038740000</v>
      </c>
      <c r="B5479">
        <v>2012</v>
      </c>
      <c r="C5479">
        <v>28451</v>
      </c>
      <c r="D5479">
        <v>90066</v>
      </c>
      <c r="E5479">
        <v>29757</v>
      </c>
      <c r="F5479">
        <v>20437</v>
      </c>
    </row>
    <row r="5480" spans="1:6">
      <c r="A5480" s="105">
        <v>33053038750000</v>
      </c>
      <c r="B5480">
        <v>2012</v>
      </c>
      <c r="C5480">
        <v>13778</v>
      </c>
      <c r="D5480">
        <v>21982</v>
      </c>
      <c r="E5480">
        <v>18640</v>
      </c>
      <c r="F5480">
        <v>20614</v>
      </c>
    </row>
    <row r="5481" spans="1:6">
      <c r="A5481" s="105">
        <v>33053038760000</v>
      </c>
      <c r="B5481">
        <v>2012</v>
      </c>
      <c r="C5481">
        <v>30604</v>
      </c>
      <c r="D5481">
        <v>17912</v>
      </c>
      <c r="E5481">
        <v>14640</v>
      </c>
      <c r="F5481">
        <v>20802</v>
      </c>
    </row>
    <row r="5482" spans="1:6">
      <c r="A5482" s="105">
        <v>33053038770000</v>
      </c>
      <c r="B5482">
        <v>2012</v>
      </c>
      <c r="C5482">
        <v>29256</v>
      </c>
      <c r="D5482">
        <v>18751</v>
      </c>
      <c r="E5482">
        <v>22004</v>
      </c>
      <c r="F5482">
        <v>21710</v>
      </c>
    </row>
    <row r="5483" spans="1:6">
      <c r="A5483" s="105">
        <v>33053038780000</v>
      </c>
      <c r="B5483">
        <v>2012</v>
      </c>
      <c r="C5483">
        <v>100051</v>
      </c>
      <c r="D5483">
        <v>64471</v>
      </c>
      <c r="E5483">
        <v>28933</v>
      </c>
      <c r="F5483">
        <v>21404</v>
      </c>
    </row>
    <row r="5484" spans="1:6">
      <c r="A5484" s="105">
        <v>33053038790000</v>
      </c>
      <c r="B5484">
        <v>2012</v>
      </c>
      <c r="C5484">
        <v>47675</v>
      </c>
      <c r="D5484">
        <v>36411</v>
      </c>
      <c r="E5484">
        <v>25505</v>
      </c>
      <c r="F5484">
        <v>21197</v>
      </c>
    </row>
    <row r="5485" spans="1:6">
      <c r="A5485" s="105">
        <v>33053038800000</v>
      </c>
      <c r="B5485">
        <v>2012</v>
      </c>
      <c r="C5485">
        <v>123833</v>
      </c>
      <c r="D5485">
        <v>92951</v>
      </c>
      <c r="E5485">
        <v>32685</v>
      </c>
      <c r="F5485">
        <v>20950</v>
      </c>
    </row>
    <row r="5486" spans="1:6">
      <c r="A5486" s="105">
        <v>33053038810000</v>
      </c>
      <c r="B5486">
        <v>2012</v>
      </c>
      <c r="C5486">
        <v>65128</v>
      </c>
      <c r="D5486">
        <v>33130</v>
      </c>
      <c r="E5486">
        <v>28624</v>
      </c>
      <c r="F5486">
        <v>20839</v>
      </c>
    </row>
    <row r="5487" spans="1:6">
      <c r="A5487" s="105">
        <v>33053038840000</v>
      </c>
      <c r="B5487">
        <v>2012</v>
      </c>
      <c r="C5487">
        <v>48821</v>
      </c>
      <c r="D5487">
        <v>42431</v>
      </c>
      <c r="E5487">
        <v>17743</v>
      </c>
      <c r="F5487">
        <v>21322</v>
      </c>
    </row>
    <row r="5488" spans="1:6">
      <c r="A5488" s="105">
        <v>33053038850000</v>
      </c>
      <c r="B5488">
        <v>2012</v>
      </c>
      <c r="C5488">
        <v>153020</v>
      </c>
      <c r="D5488">
        <v>84943</v>
      </c>
      <c r="E5488">
        <v>25057</v>
      </c>
      <c r="F5488">
        <v>20481</v>
      </c>
    </row>
    <row r="5489" spans="1:6">
      <c r="A5489" s="105">
        <v>33053038890000</v>
      </c>
      <c r="B5489">
        <v>2012</v>
      </c>
      <c r="C5489">
        <v>0</v>
      </c>
      <c r="D5489">
        <v>0</v>
      </c>
      <c r="E5489">
        <v>0</v>
      </c>
      <c r="F5489">
        <v>23529</v>
      </c>
    </row>
    <row r="5490" spans="1:6">
      <c r="A5490" s="105">
        <v>33053038900000</v>
      </c>
      <c r="B5490">
        <v>2012</v>
      </c>
      <c r="C5490">
        <v>0</v>
      </c>
      <c r="D5490">
        <v>0</v>
      </c>
      <c r="E5490">
        <v>0</v>
      </c>
      <c r="F5490">
        <v>19509</v>
      </c>
    </row>
    <row r="5491" spans="1:6">
      <c r="A5491" s="105">
        <v>33053038910000</v>
      </c>
      <c r="B5491">
        <v>2012</v>
      </c>
      <c r="C5491">
        <v>0</v>
      </c>
      <c r="D5491">
        <v>0</v>
      </c>
      <c r="E5491">
        <v>0</v>
      </c>
      <c r="F5491">
        <v>23579</v>
      </c>
    </row>
    <row r="5492" spans="1:6">
      <c r="A5492" s="105">
        <v>33053038920000</v>
      </c>
      <c r="B5492">
        <v>2012</v>
      </c>
      <c r="C5492">
        <v>0</v>
      </c>
      <c r="D5492">
        <v>0</v>
      </c>
      <c r="E5492">
        <v>0</v>
      </c>
      <c r="F5492">
        <v>19523</v>
      </c>
    </row>
    <row r="5493" spans="1:6">
      <c r="A5493" s="105">
        <v>33053038930000</v>
      </c>
      <c r="B5493">
        <v>2012</v>
      </c>
      <c r="C5493">
        <v>223013</v>
      </c>
      <c r="D5493">
        <v>139278</v>
      </c>
      <c r="E5493">
        <v>27737</v>
      </c>
      <c r="F5493">
        <v>21410</v>
      </c>
    </row>
    <row r="5494" spans="1:6">
      <c r="A5494" s="105">
        <v>33053038940000</v>
      </c>
      <c r="B5494">
        <v>2012</v>
      </c>
      <c r="C5494">
        <v>47240</v>
      </c>
      <c r="D5494">
        <v>56344</v>
      </c>
      <c r="E5494">
        <v>56491</v>
      </c>
      <c r="F5494">
        <v>21353</v>
      </c>
    </row>
    <row r="5495" spans="1:6">
      <c r="A5495" s="105">
        <v>33053038950000</v>
      </c>
      <c r="B5495">
        <v>2012</v>
      </c>
      <c r="C5495">
        <v>147834</v>
      </c>
      <c r="D5495">
        <v>112419</v>
      </c>
      <c r="E5495">
        <v>41645</v>
      </c>
      <c r="F5495">
        <v>21098</v>
      </c>
    </row>
    <row r="5496" spans="1:6">
      <c r="A5496" s="105">
        <v>33053038960000</v>
      </c>
      <c r="B5496">
        <v>2012</v>
      </c>
      <c r="C5496">
        <v>0</v>
      </c>
      <c r="D5496">
        <v>365</v>
      </c>
      <c r="E5496">
        <v>0</v>
      </c>
      <c r="F5496">
        <v>20667</v>
      </c>
    </row>
    <row r="5497" spans="1:6">
      <c r="A5497" s="105">
        <v>33053038980000</v>
      </c>
      <c r="B5497">
        <v>2012</v>
      </c>
      <c r="C5497">
        <v>178557</v>
      </c>
      <c r="D5497">
        <v>83234</v>
      </c>
      <c r="E5497">
        <v>21517</v>
      </c>
      <c r="F5497">
        <v>22535</v>
      </c>
    </row>
    <row r="5498" spans="1:6">
      <c r="A5498" s="105">
        <v>33053038990000</v>
      </c>
      <c r="B5498">
        <v>2012</v>
      </c>
      <c r="C5498">
        <v>36580</v>
      </c>
      <c r="D5498">
        <v>22344</v>
      </c>
      <c r="E5498">
        <v>55903</v>
      </c>
      <c r="F5498">
        <v>20290</v>
      </c>
    </row>
    <row r="5499" spans="1:6">
      <c r="A5499" s="105">
        <v>33053039000000</v>
      </c>
      <c r="B5499">
        <v>2012</v>
      </c>
      <c r="C5499">
        <v>62749</v>
      </c>
      <c r="D5499">
        <v>55909</v>
      </c>
      <c r="E5499">
        <v>53138</v>
      </c>
      <c r="F5499">
        <v>20998</v>
      </c>
    </row>
    <row r="5500" spans="1:6">
      <c r="A5500" s="105">
        <v>33053039010000</v>
      </c>
      <c r="B5500">
        <v>2012</v>
      </c>
      <c r="C5500">
        <v>47695</v>
      </c>
      <c r="D5500">
        <v>57790</v>
      </c>
      <c r="E5500">
        <v>52849</v>
      </c>
      <c r="F5500">
        <v>21789</v>
      </c>
    </row>
    <row r="5501" spans="1:6">
      <c r="A5501" s="105">
        <v>33053039020000</v>
      </c>
      <c r="B5501">
        <v>2012</v>
      </c>
      <c r="C5501">
        <v>203183</v>
      </c>
      <c r="D5501">
        <v>165429</v>
      </c>
      <c r="E5501">
        <v>21741</v>
      </c>
      <c r="F5501">
        <v>20639</v>
      </c>
    </row>
    <row r="5502" spans="1:6">
      <c r="A5502" s="105">
        <v>33053039030000</v>
      </c>
      <c r="B5502">
        <v>2012</v>
      </c>
      <c r="C5502">
        <v>55036</v>
      </c>
      <c r="D5502">
        <v>31539</v>
      </c>
      <c r="E5502">
        <v>14848</v>
      </c>
      <c r="F5502">
        <v>20675</v>
      </c>
    </row>
    <row r="5503" spans="1:6">
      <c r="A5503" s="105">
        <v>33053039040000</v>
      </c>
      <c r="B5503">
        <v>2012</v>
      </c>
      <c r="C5503">
        <v>117425</v>
      </c>
      <c r="D5503">
        <v>62134</v>
      </c>
      <c r="E5503">
        <v>46020</v>
      </c>
      <c r="F5503">
        <v>20880</v>
      </c>
    </row>
    <row r="5504" spans="1:6">
      <c r="A5504" s="105">
        <v>33053039080000</v>
      </c>
      <c r="B5504">
        <v>2012</v>
      </c>
      <c r="C5504">
        <v>15419</v>
      </c>
      <c r="D5504">
        <v>14403</v>
      </c>
      <c r="E5504">
        <v>47103</v>
      </c>
      <c r="F5504">
        <v>21000</v>
      </c>
    </row>
    <row r="5505" spans="1:6">
      <c r="A5505" s="105">
        <v>33053039090000</v>
      </c>
      <c r="B5505">
        <v>2012</v>
      </c>
      <c r="C5505">
        <v>39390</v>
      </c>
      <c r="D5505">
        <v>28178</v>
      </c>
      <c r="E5505">
        <v>38685</v>
      </c>
      <c r="F5505">
        <v>20950</v>
      </c>
    </row>
    <row r="5506" spans="1:6">
      <c r="A5506" s="105">
        <v>33053039120000</v>
      </c>
      <c r="B5506">
        <v>2012</v>
      </c>
      <c r="C5506">
        <v>80922</v>
      </c>
      <c r="D5506">
        <v>89201</v>
      </c>
      <c r="E5506">
        <v>57576</v>
      </c>
      <c r="F5506">
        <v>21050</v>
      </c>
    </row>
    <row r="5507" spans="1:6">
      <c r="A5507" s="105">
        <v>33053039130000</v>
      </c>
      <c r="B5507">
        <v>2012</v>
      </c>
      <c r="C5507">
        <v>41096</v>
      </c>
      <c r="D5507">
        <v>31193</v>
      </c>
      <c r="E5507">
        <v>28019</v>
      </c>
      <c r="F5507">
        <v>21069</v>
      </c>
    </row>
    <row r="5508" spans="1:6">
      <c r="A5508" s="105">
        <v>33053039140000</v>
      </c>
      <c r="B5508">
        <v>2012</v>
      </c>
      <c r="C5508">
        <v>157992</v>
      </c>
      <c r="D5508">
        <v>54206</v>
      </c>
      <c r="E5508">
        <v>24616</v>
      </c>
      <c r="F5508">
        <v>18981</v>
      </c>
    </row>
    <row r="5509" spans="1:6">
      <c r="A5509" s="105">
        <v>33053039150000</v>
      </c>
      <c r="B5509">
        <v>2012</v>
      </c>
      <c r="C5509">
        <v>26777</v>
      </c>
      <c r="D5509">
        <v>15633</v>
      </c>
      <c r="E5509">
        <v>41764</v>
      </c>
      <c r="F5509">
        <v>20846</v>
      </c>
    </row>
    <row r="5510" spans="1:6">
      <c r="A5510" s="105">
        <v>33053039160000</v>
      </c>
      <c r="B5510">
        <v>2012</v>
      </c>
      <c r="C5510">
        <v>66604</v>
      </c>
      <c r="D5510">
        <v>53063</v>
      </c>
      <c r="E5510">
        <v>28382</v>
      </c>
      <c r="F5510">
        <v>20810</v>
      </c>
    </row>
    <row r="5511" spans="1:6">
      <c r="A5511" s="105">
        <v>33053039170000</v>
      </c>
      <c r="B5511">
        <v>2012</v>
      </c>
      <c r="C5511">
        <v>68009</v>
      </c>
      <c r="D5511">
        <v>77506</v>
      </c>
      <c r="E5511">
        <v>66502</v>
      </c>
      <c r="F5511">
        <v>20610</v>
      </c>
    </row>
    <row r="5512" spans="1:6">
      <c r="A5512" s="105">
        <v>33053039180000</v>
      </c>
      <c r="B5512">
        <v>2012</v>
      </c>
      <c r="C5512">
        <v>86265</v>
      </c>
      <c r="D5512">
        <v>77311</v>
      </c>
      <c r="E5512">
        <v>21880</v>
      </c>
      <c r="F5512">
        <v>18712</v>
      </c>
    </row>
    <row r="5513" spans="1:6">
      <c r="A5513" s="105">
        <v>33053039190000</v>
      </c>
      <c r="B5513">
        <v>2012</v>
      </c>
      <c r="C5513">
        <v>66355</v>
      </c>
      <c r="D5513">
        <v>55697</v>
      </c>
      <c r="E5513">
        <v>51906</v>
      </c>
      <c r="F5513">
        <v>20889</v>
      </c>
    </row>
    <row r="5514" spans="1:6">
      <c r="A5514" s="105">
        <v>33053039200000</v>
      </c>
      <c r="B5514">
        <v>2012</v>
      </c>
      <c r="C5514">
        <v>103856</v>
      </c>
      <c r="D5514">
        <v>65819</v>
      </c>
      <c r="E5514">
        <v>47046</v>
      </c>
      <c r="F5514">
        <v>20917</v>
      </c>
    </row>
    <row r="5515" spans="1:6">
      <c r="A5515" s="105">
        <v>33053039210000</v>
      </c>
      <c r="B5515">
        <v>2012</v>
      </c>
      <c r="C5515">
        <v>189927</v>
      </c>
      <c r="D5515">
        <v>147278</v>
      </c>
      <c r="E5515">
        <v>42435</v>
      </c>
      <c r="F5515">
        <v>21450</v>
      </c>
    </row>
    <row r="5516" spans="1:6">
      <c r="A5516" s="105">
        <v>33053039220000</v>
      </c>
      <c r="B5516">
        <v>2012</v>
      </c>
      <c r="C5516">
        <v>77079</v>
      </c>
      <c r="D5516">
        <v>56231</v>
      </c>
      <c r="E5516">
        <v>25647</v>
      </c>
      <c r="F5516">
        <v>20873</v>
      </c>
    </row>
    <row r="5517" spans="1:6">
      <c r="A5517" s="105">
        <v>33053039240000</v>
      </c>
      <c r="B5517">
        <v>2012</v>
      </c>
      <c r="C5517">
        <v>45325</v>
      </c>
      <c r="D5517">
        <v>61750</v>
      </c>
      <c r="E5517">
        <v>73647</v>
      </c>
      <c r="F5517">
        <v>20214</v>
      </c>
    </row>
    <row r="5518" spans="1:6">
      <c r="A5518" s="105">
        <v>33053039250000</v>
      </c>
      <c r="B5518">
        <v>2012</v>
      </c>
      <c r="C5518">
        <v>33979</v>
      </c>
      <c r="D5518">
        <v>33646</v>
      </c>
      <c r="E5518">
        <v>15826</v>
      </c>
      <c r="F5518">
        <v>20034</v>
      </c>
    </row>
    <row r="5519" spans="1:6">
      <c r="A5519" s="105">
        <v>33053039260000</v>
      </c>
      <c r="B5519">
        <v>2012</v>
      </c>
      <c r="C5519">
        <v>172030</v>
      </c>
      <c r="D5519">
        <v>87975</v>
      </c>
      <c r="E5519">
        <v>16454</v>
      </c>
      <c r="F5519">
        <v>15670</v>
      </c>
    </row>
    <row r="5520" spans="1:6">
      <c r="A5520" s="105">
        <v>33053039270000</v>
      </c>
      <c r="B5520">
        <v>2012</v>
      </c>
      <c r="C5520">
        <v>107976</v>
      </c>
      <c r="D5520">
        <v>110314</v>
      </c>
      <c r="E5520">
        <v>26019</v>
      </c>
      <c r="F5520">
        <v>20850</v>
      </c>
    </row>
    <row r="5521" spans="1:6">
      <c r="A5521" s="105">
        <v>33053039300000</v>
      </c>
      <c r="B5521">
        <v>2012</v>
      </c>
      <c r="C5521">
        <v>125240</v>
      </c>
      <c r="D5521">
        <v>127182</v>
      </c>
      <c r="E5521">
        <v>25426</v>
      </c>
      <c r="F5521">
        <v>21165</v>
      </c>
    </row>
    <row r="5522" spans="1:6">
      <c r="A5522" s="105">
        <v>33053039310000</v>
      </c>
      <c r="B5522">
        <v>2012</v>
      </c>
      <c r="C5522">
        <v>93948</v>
      </c>
      <c r="D5522">
        <v>143537</v>
      </c>
      <c r="E5522">
        <v>42228</v>
      </c>
      <c r="F5522">
        <v>20391</v>
      </c>
    </row>
    <row r="5523" spans="1:6">
      <c r="A5523" s="105">
        <v>33053039320000</v>
      </c>
      <c r="B5523">
        <v>2012</v>
      </c>
      <c r="C5523">
        <v>105121</v>
      </c>
      <c r="D5523">
        <v>124837</v>
      </c>
      <c r="E5523">
        <v>25300</v>
      </c>
      <c r="F5523">
        <v>20267</v>
      </c>
    </row>
    <row r="5524" spans="1:6">
      <c r="A5524" s="105">
        <v>33053039330000</v>
      </c>
      <c r="B5524">
        <v>2012</v>
      </c>
      <c r="C5524">
        <v>180638</v>
      </c>
      <c r="D5524">
        <v>81853</v>
      </c>
      <c r="E5524">
        <v>32529</v>
      </c>
      <c r="F5524">
        <v>21340</v>
      </c>
    </row>
    <row r="5525" spans="1:6">
      <c r="A5525" s="105">
        <v>33053039340000</v>
      </c>
      <c r="B5525">
        <v>2012</v>
      </c>
      <c r="C5525">
        <v>59487</v>
      </c>
      <c r="D5525">
        <v>28213</v>
      </c>
      <c r="E5525">
        <v>24713</v>
      </c>
      <c r="F5525">
        <v>15510</v>
      </c>
    </row>
    <row r="5526" spans="1:6">
      <c r="A5526" s="105">
        <v>33053039350000</v>
      </c>
      <c r="B5526">
        <v>2012</v>
      </c>
      <c r="C5526">
        <v>44355</v>
      </c>
      <c r="D5526">
        <v>53076</v>
      </c>
      <c r="E5526">
        <v>73318</v>
      </c>
      <c r="F5526">
        <v>21502</v>
      </c>
    </row>
    <row r="5527" spans="1:6">
      <c r="A5527" s="105">
        <v>33053039360000</v>
      </c>
      <c r="B5527">
        <v>2012</v>
      </c>
      <c r="C5527">
        <v>52460</v>
      </c>
      <c r="D5527">
        <v>77969</v>
      </c>
      <c r="E5527">
        <v>83355</v>
      </c>
      <c r="F5527">
        <v>21220</v>
      </c>
    </row>
    <row r="5528" spans="1:6">
      <c r="A5528" s="105">
        <v>33053039400000</v>
      </c>
      <c r="B5528">
        <v>2012</v>
      </c>
      <c r="C5528">
        <v>96168</v>
      </c>
      <c r="D5528">
        <v>67259</v>
      </c>
      <c r="E5528">
        <v>44849</v>
      </c>
      <c r="F5528">
        <v>21010</v>
      </c>
    </row>
    <row r="5529" spans="1:6">
      <c r="A5529" s="105">
        <v>33053039430000</v>
      </c>
      <c r="B5529">
        <v>2012</v>
      </c>
      <c r="C5529">
        <v>7753</v>
      </c>
      <c r="D5529">
        <v>56740</v>
      </c>
      <c r="E5529">
        <v>47781</v>
      </c>
      <c r="F5529">
        <v>20730</v>
      </c>
    </row>
    <row r="5530" spans="1:6">
      <c r="A5530" s="105">
        <v>33053039450000</v>
      </c>
      <c r="B5530">
        <v>2012</v>
      </c>
      <c r="C5530">
        <v>120075</v>
      </c>
      <c r="D5530">
        <v>70968</v>
      </c>
      <c r="E5530">
        <v>28907</v>
      </c>
      <c r="F5530">
        <v>21212</v>
      </c>
    </row>
    <row r="5531" spans="1:6">
      <c r="A5531" s="105">
        <v>33053039470000</v>
      </c>
      <c r="B5531">
        <v>2012</v>
      </c>
      <c r="C5531">
        <v>47625</v>
      </c>
      <c r="D5531">
        <v>25451</v>
      </c>
      <c r="E5531">
        <v>33466</v>
      </c>
      <c r="F5531">
        <v>20575</v>
      </c>
    </row>
    <row r="5532" spans="1:6">
      <c r="A5532" s="105">
        <v>33053039480000</v>
      </c>
      <c r="B5532">
        <v>2012</v>
      </c>
      <c r="C5532">
        <v>18</v>
      </c>
      <c r="D5532">
        <v>0</v>
      </c>
      <c r="E5532">
        <v>0</v>
      </c>
      <c r="F5532">
        <v>21125</v>
      </c>
    </row>
    <row r="5533" spans="1:6">
      <c r="A5533" s="105">
        <v>33053039490000</v>
      </c>
      <c r="B5533">
        <v>2012</v>
      </c>
      <c r="C5533">
        <v>1764</v>
      </c>
      <c r="D5533">
        <v>15847</v>
      </c>
      <c r="E5533">
        <v>177</v>
      </c>
      <c r="F5533">
        <v>20804</v>
      </c>
    </row>
    <row r="5534" spans="1:6">
      <c r="A5534" s="105">
        <v>33053039510000</v>
      </c>
      <c r="B5534">
        <v>2012</v>
      </c>
      <c r="C5534">
        <v>43262</v>
      </c>
      <c r="D5534">
        <v>43771</v>
      </c>
      <c r="E5534">
        <v>38372</v>
      </c>
      <c r="F5534">
        <v>20820</v>
      </c>
    </row>
    <row r="5535" spans="1:6">
      <c r="A5535" s="105">
        <v>33053039520000</v>
      </c>
      <c r="B5535">
        <v>2012</v>
      </c>
      <c r="C5535">
        <v>120371</v>
      </c>
      <c r="D5535">
        <v>100581</v>
      </c>
      <c r="E5535">
        <v>14205</v>
      </c>
      <c r="F5535">
        <v>20494</v>
      </c>
    </row>
    <row r="5536" spans="1:6">
      <c r="A5536" s="105">
        <v>33053039560000</v>
      </c>
      <c r="B5536">
        <v>2012</v>
      </c>
      <c r="C5536">
        <v>22313</v>
      </c>
      <c r="D5536">
        <v>19744</v>
      </c>
      <c r="E5536">
        <v>32327</v>
      </c>
      <c r="F5536">
        <v>20035</v>
      </c>
    </row>
    <row r="5537" spans="1:6">
      <c r="A5537" s="105">
        <v>33053039570000</v>
      </c>
      <c r="B5537">
        <v>2012</v>
      </c>
      <c r="C5537">
        <v>24902</v>
      </c>
      <c r="D5537">
        <v>27898</v>
      </c>
      <c r="E5537">
        <v>39636</v>
      </c>
      <c r="F5537">
        <v>20797</v>
      </c>
    </row>
    <row r="5538" spans="1:6">
      <c r="A5538" s="105">
        <v>33053039580000</v>
      </c>
      <c r="B5538">
        <v>2012</v>
      </c>
      <c r="C5538">
        <v>1560</v>
      </c>
      <c r="D5538">
        <v>48338</v>
      </c>
      <c r="E5538">
        <v>43984</v>
      </c>
      <c r="F5538">
        <v>20727</v>
      </c>
    </row>
    <row r="5539" spans="1:6">
      <c r="A5539" s="105">
        <v>33053039590000</v>
      </c>
      <c r="B5539">
        <v>2012</v>
      </c>
      <c r="C5539">
        <v>8652</v>
      </c>
      <c r="D5539">
        <v>8416</v>
      </c>
      <c r="E5539">
        <v>5933</v>
      </c>
      <c r="F5539">
        <v>20210</v>
      </c>
    </row>
    <row r="5540" spans="1:6">
      <c r="A5540" s="105">
        <v>33053039600000</v>
      </c>
      <c r="B5540">
        <v>2012</v>
      </c>
      <c r="C5540">
        <v>10420</v>
      </c>
      <c r="D5540">
        <v>14438</v>
      </c>
      <c r="E5540">
        <v>35741</v>
      </c>
      <c r="F5540">
        <v>20230</v>
      </c>
    </row>
    <row r="5541" spans="1:6">
      <c r="A5541" s="105">
        <v>33053039620000</v>
      </c>
      <c r="B5541">
        <v>2012</v>
      </c>
      <c r="C5541">
        <v>1810</v>
      </c>
      <c r="D5541">
        <v>46151</v>
      </c>
      <c r="E5541">
        <v>49738</v>
      </c>
      <c r="F5541">
        <v>20209</v>
      </c>
    </row>
    <row r="5542" spans="1:6">
      <c r="A5542" s="105">
        <v>33053039640000</v>
      </c>
      <c r="B5542">
        <v>2012</v>
      </c>
      <c r="C5542">
        <v>7908</v>
      </c>
      <c r="D5542">
        <v>6798</v>
      </c>
      <c r="E5542">
        <v>18028</v>
      </c>
      <c r="F5542">
        <v>20382</v>
      </c>
    </row>
    <row r="5543" spans="1:6">
      <c r="A5543" s="105">
        <v>33053039650000</v>
      </c>
      <c r="B5543">
        <v>2012</v>
      </c>
      <c r="C5543">
        <v>2984</v>
      </c>
      <c r="D5543">
        <v>4108</v>
      </c>
      <c r="E5543">
        <v>9908</v>
      </c>
      <c r="F5543">
        <v>21301</v>
      </c>
    </row>
    <row r="5544" spans="1:6">
      <c r="A5544" s="105">
        <v>33053039660000</v>
      </c>
      <c r="B5544">
        <v>2012</v>
      </c>
      <c r="C5544">
        <v>14345</v>
      </c>
      <c r="D5544">
        <v>3930</v>
      </c>
      <c r="E5544">
        <v>3819</v>
      </c>
      <c r="F5544">
        <v>21328</v>
      </c>
    </row>
    <row r="5545" spans="1:6">
      <c r="A5545" s="105">
        <v>33053039700000</v>
      </c>
      <c r="B5545">
        <v>2012</v>
      </c>
      <c r="C5545">
        <v>57243</v>
      </c>
      <c r="D5545">
        <v>17644</v>
      </c>
      <c r="E5545">
        <v>12811</v>
      </c>
      <c r="F5545">
        <v>22425</v>
      </c>
    </row>
    <row r="5546" spans="1:6">
      <c r="A5546" s="105">
        <v>33053039720000</v>
      </c>
      <c r="B5546">
        <v>2012</v>
      </c>
      <c r="C5546">
        <v>111427</v>
      </c>
      <c r="D5546">
        <v>75558</v>
      </c>
      <c r="E5546">
        <v>38006</v>
      </c>
      <c r="F5546">
        <v>21079</v>
      </c>
    </row>
    <row r="5547" spans="1:6">
      <c r="A5547" s="105">
        <v>33053039730000</v>
      </c>
      <c r="B5547">
        <v>2012</v>
      </c>
      <c r="C5547">
        <v>168688</v>
      </c>
      <c r="D5547">
        <v>132665</v>
      </c>
      <c r="E5547">
        <v>28234</v>
      </c>
      <c r="F5547">
        <v>21378</v>
      </c>
    </row>
    <row r="5548" spans="1:6">
      <c r="A5548" s="105">
        <v>33053039740000</v>
      </c>
      <c r="B5548">
        <v>2012</v>
      </c>
      <c r="C5548">
        <v>158558</v>
      </c>
      <c r="D5548">
        <v>125857</v>
      </c>
      <c r="E5548">
        <v>21843</v>
      </c>
      <c r="F5548">
        <v>21435</v>
      </c>
    </row>
    <row r="5549" spans="1:6">
      <c r="A5549" s="105">
        <v>33053039760000</v>
      </c>
      <c r="B5549">
        <v>2012</v>
      </c>
      <c r="C5549">
        <v>2717</v>
      </c>
      <c r="D5549">
        <v>2301</v>
      </c>
      <c r="E5549">
        <v>3030</v>
      </c>
      <c r="F5549">
        <v>20500</v>
      </c>
    </row>
    <row r="5550" spans="1:6">
      <c r="A5550" s="105">
        <v>33053039810000</v>
      </c>
      <c r="B5550">
        <v>2012</v>
      </c>
      <c r="C5550">
        <v>68916</v>
      </c>
      <c r="D5550">
        <v>37799</v>
      </c>
      <c r="E5550">
        <v>19556</v>
      </c>
      <c r="F5550">
        <v>20349</v>
      </c>
    </row>
    <row r="5551" spans="1:6">
      <c r="A5551" s="105">
        <v>33053039820000</v>
      </c>
      <c r="B5551">
        <v>2012</v>
      </c>
      <c r="C5551">
        <v>27548</v>
      </c>
      <c r="D5551">
        <v>35144</v>
      </c>
      <c r="E5551">
        <v>57492</v>
      </c>
      <c r="F5551">
        <v>19722</v>
      </c>
    </row>
    <row r="5552" spans="1:6">
      <c r="A5552" s="105">
        <v>33053039830000</v>
      </c>
      <c r="B5552">
        <v>2012</v>
      </c>
      <c r="C5552">
        <v>75763</v>
      </c>
      <c r="D5552">
        <v>95259</v>
      </c>
      <c r="E5552">
        <v>42643</v>
      </c>
      <c r="F5552">
        <v>20478</v>
      </c>
    </row>
    <row r="5553" spans="1:6">
      <c r="A5553" s="105">
        <v>33053039900000</v>
      </c>
      <c r="B5553">
        <v>2012</v>
      </c>
      <c r="C5553">
        <v>25658</v>
      </c>
      <c r="D5553">
        <v>18973</v>
      </c>
      <c r="E5553">
        <v>9992</v>
      </c>
      <c r="F5553">
        <v>21344</v>
      </c>
    </row>
    <row r="5554" spans="1:6">
      <c r="A5554" s="105">
        <v>33053039910000</v>
      </c>
      <c r="B5554">
        <v>2012</v>
      </c>
      <c r="C5554">
        <v>20392</v>
      </c>
      <c r="D5554">
        <v>16018</v>
      </c>
      <c r="E5554">
        <v>6828</v>
      </c>
      <c r="F5554">
        <v>20380</v>
      </c>
    </row>
    <row r="5555" spans="1:6">
      <c r="A5555" s="105">
        <v>33053039950000</v>
      </c>
      <c r="B5555">
        <v>2012</v>
      </c>
      <c r="C5555">
        <v>47239</v>
      </c>
      <c r="D5555">
        <v>26729</v>
      </c>
      <c r="E5555">
        <v>46302</v>
      </c>
      <c r="F5555">
        <v>20820</v>
      </c>
    </row>
    <row r="5556" spans="1:6">
      <c r="A5556" s="105">
        <v>33053039960000</v>
      </c>
      <c r="B5556">
        <v>2012</v>
      </c>
      <c r="C5556">
        <v>74081</v>
      </c>
      <c r="D5556">
        <v>100918</v>
      </c>
      <c r="E5556">
        <v>50316</v>
      </c>
      <c r="F5556">
        <v>21090</v>
      </c>
    </row>
    <row r="5557" spans="1:6">
      <c r="A5557" s="105">
        <v>33053039970000</v>
      </c>
      <c r="B5557">
        <v>2012</v>
      </c>
      <c r="C5557">
        <v>109584</v>
      </c>
      <c r="D5557">
        <v>58361</v>
      </c>
      <c r="E5557">
        <v>12885</v>
      </c>
      <c r="F5557">
        <v>20797</v>
      </c>
    </row>
    <row r="5558" spans="1:6">
      <c r="A5558" s="105">
        <v>33053039990000</v>
      </c>
      <c r="B5558">
        <v>2012</v>
      </c>
      <c r="C5558">
        <v>2404</v>
      </c>
      <c r="D5558">
        <v>3044</v>
      </c>
      <c r="E5558">
        <v>6825</v>
      </c>
      <c r="F5558">
        <v>20500</v>
      </c>
    </row>
    <row r="5559" spans="1:6">
      <c r="A5559" s="105">
        <v>33053040000000</v>
      </c>
      <c r="B5559">
        <v>2012</v>
      </c>
      <c r="C5559">
        <v>17507</v>
      </c>
      <c r="D5559">
        <v>21522</v>
      </c>
      <c r="E5559">
        <v>54498</v>
      </c>
      <c r="F5559">
        <v>20460</v>
      </c>
    </row>
    <row r="5560" spans="1:6">
      <c r="A5560" s="105">
        <v>33053040010000</v>
      </c>
      <c r="B5560">
        <v>2012</v>
      </c>
      <c r="C5560">
        <v>86490</v>
      </c>
      <c r="D5560">
        <v>55120</v>
      </c>
      <c r="E5560">
        <v>10429</v>
      </c>
      <c r="F5560">
        <v>14789</v>
      </c>
    </row>
    <row r="5561" spans="1:6">
      <c r="A5561" s="105">
        <v>33053040020000</v>
      </c>
      <c r="B5561">
        <v>2012</v>
      </c>
      <c r="C5561">
        <v>73878</v>
      </c>
      <c r="D5561">
        <v>38720</v>
      </c>
      <c r="E5561">
        <v>7560</v>
      </c>
      <c r="F5561">
        <v>14853</v>
      </c>
    </row>
    <row r="5562" spans="1:6">
      <c r="A5562" s="105">
        <v>33053040050000</v>
      </c>
      <c r="B5562">
        <v>2012</v>
      </c>
      <c r="C5562">
        <v>150043</v>
      </c>
      <c r="D5562">
        <v>179810</v>
      </c>
      <c r="E5562">
        <v>51698</v>
      </c>
      <c r="F5562">
        <v>25101</v>
      </c>
    </row>
    <row r="5563" spans="1:6">
      <c r="A5563" s="105">
        <v>33053040070000</v>
      </c>
      <c r="B5563">
        <v>2012</v>
      </c>
      <c r="C5563">
        <v>81087</v>
      </c>
      <c r="D5563">
        <v>53491</v>
      </c>
      <c r="E5563">
        <v>15848</v>
      </c>
      <c r="F5563">
        <v>20695</v>
      </c>
    </row>
    <row r="5564" spans="1:6">
      <c r="A5564" s="105">
        <v>33053040110000</v>
      </c>
      <c r="B5564">
        <v>2012</v>
      </c>
      <c r="C5564">
        <v>65745</v>
      </c>
      <c r="D5564">
        <v>48606</v>
      </c>
      <c r="E5564">
        <v>31845</v>
      </c>
      <c r="F5564">
        <v>20850</v>
      </c>
    </row>
    <row r="5565" spans="1:6">
      <c r="A5565" s="105">
        <v>33053040120000</v>
      </c>
      <c r="B5565">
        <v>2012</v>
      </c>
      <c r="C5565">
        <v>56760</v>
      </c>
      <c r="D5565">
        <v>41425</v>
      </c>
      <c r="E5565">
        <v>27217</v>
      </c>
      <c r="F5565">
        <v>20523</v>
      </c>
    </row>
    <row r="5566" spans="1:6">
      <c r="A5566" s="105">
        <v>33053040140000</v>
      </c>
      <c r="B5566">
        <v>2012</v>
      </c>
      <c r="C5566">
        <v>103112</v>
      </c>
      <c r="D5566">
        <v>98810</v>
      </c>
      <c r="E5566">
        <v>39993</v>
      </c>
      <c r="F5566">
        <v>20241</v>
      </c>
    </row>
    <row r="5567" spans="1:6">
      <c r="A5567" s="105">
        <v>33053040190000</v>
      </c>
      <c r="B5567">
        <v>2012</v>
      </c>
      <c r="C5567">
        <v>76657</v>
      </c>
      <c r="D5567">
        <v>57858</v>
      </c>
      <c r="E5567">
        <v>22928</v>
      </c>
      <c r="F5567">
        <v>21535</v>
      </c>
    </row>
    <row r="5568" spans="1:6">
      <c r="A5568" s="105">
        <v>33053040200000</v>
      </c>
      <c r="B5568">
        <v>2012</v>
      </c>
      <c r="C5568">
        <v>17164</v>
      </c>
      <c r="D5568">
        <v>17994</v>
      </c>
      <c r="E5568">
        <v>4523</v>
      </c>
      <c r="F5568">
        <v>21360</v>
      </c>
    </row>
    <row r="5569" spans="1:6">
      <c r="A5569" s="105">
        <v>33053040220000</v>
      </c>
      <c r="B5569">
        <v>2012</v>
      </c>
      <c r="C5569">
        <v>22929</v>
      </c>
      <c r="D5569">
        <v>38214</v>
      </c>
      <c r="E5569">
        <v>19653</v>
      </c>
      <c r="F5569">
        <v>21750</v>
      </c>
    </row>
    <row r="5570" spans="1:6">
      <c r="A5570" s="105">
        <v>33053040230000</v>
      </c>
      <c r="B5570">
        <v>2012</v>
      </c>
      <c r="C5570">
        <v>30320</v>
      </c>
      <c r="D5570">
        <v>50535</v>
      </c>
      <c r="E5570">
        <v>21551</v>
      </c>
      <c r="F5570">
        <v>21320</v>
      </c>
    </row>
    <row r="5571" spans="1:6">
      <c r="A5571" s="105">
        <v>33053040240000</v>
      </c>
      <c r="B5571">
        <v>2012</v>
      </c>
      <c r="C5571">
        <v>2785</v>
      </c>
      <c r="D5571">
        <v>6733</v>
      </c>
      <c r="E5571">
        <v>15147</v>
      </c>
      <c r="F5571">
        <v>20788</v>
      </c>
    </row>
    <row r="5572" spans="1:6">
      <c r="A5572" s="105">
        <v>33053040250000</v>
      </c>
      <c r="B5572">
        <v>2012</v>
      </c>
      <c r="C5572">
        <v>3407</v>
      </c>
      <c r="D5572">
        <v>7575</v>
      </c>
      <c r="E5572">
        <v>9734</v>
      </c>
      <c r="F5572">
        <v>21403</v>
      </c>
    </row>
    <row r="5573" spans="1:6">
      <c r="A5573" s="105">
        <v>33053040260000</v>
      </c>
      <c r="B5573">
        <v>2012</v>
      </c>
      <c r="C5573">
        <v>54014</v>
      </c>
      <c r="D5573">
        <v>38937</v>
      </c>
      <c r="E5573">
        <v>66993</v>
      </c>
      <c r="F5573">
        <v>20996</v>
      </c>
    </row>
    <row r="5574" spans="1:6">
      <c r="A5574" s="105">
        <v>33053040300000</v>
      </c>
      <c r="B5574">
        <v>2012</v>
      </c>
      <c r="C5574">
        <v>157649</v>
      </c>
      <c r="D5574">
        <v>13483</v>
      </c>
      <c r="E5574">
        <v>2861</v>
      </c>
      <c r="F5574">
        <v>7856</v>
      </c>
    </row>
    <row r="5575" spans="1:6">
      <c r="A5575" s="105">
        <v>33053040310000</v>
      </c>
      <c r="B5575">
        <v>2012</v>
      </c>
      <c r="C5575">
        <v>12789</v>
      </c>
      <c r="D5575">
        <v>49274</v>
      </c>
      <c r="E5575">
        <v>16112</v>
      </c>
      <c r="F5575">
        <v>15793</v>
      </c>
    </row>
    <row r="5576" spans="1:6">
      <c r="A5576" s="105">
        <v>33053040320000</v>
      </c>
      <c r="B5576">
        <v>2012</v>
      </c>
      <c r="C5576">
        <v>17407</v>
      </c>
      <c r="D5576">
        <v>64297</v>
      </c>
      <c r="E5576">
        <v>15769</v>
      </c>
      <c r="F5576">
        <v>15718</v>
      </c>
    </row>
    <row r="5577" spans="1:6">
      <c r="A5577" s="105">
        <v>33053040340000</v>
      </c>
      <c r="B5577">
        <v>2012</v>
      </c>
      <c r="C5577">
        <v>21788</v>
      </c>
      <c r="D5577">
        <v>18086</v>
      </c>
      <c r="E5577">
        <v>41147</v>
      </c>
      <c r="F5577">
        <v>21219</v>
      </c>
    </row>
    <row r="5578" spans="1:6">
      <c r="A5578" s="105">
        <v>33053040400000</v>
      </c>
      <c r="B5578">
        <v>2012</v>
      </c>
      <c r="C5578">
        <v>0</v>
      </c>
      <c r="D5578">
        <v>0</v>
      </c>
      <c r="E5578">
        <v>0</v>
      </c>
      <c r="F5578">
        <v>20545</v>
      </c>
    </row>
    <row r="5579" spans="1:6">
      <c r="A5579" s="105">
        <v>33053040410000</v>
      </c>
      <c r="B5579">
        <v>2012</v>
      </c>
      <c r="C5579">
        <v>51201</v>
      </c>
      <c r="D5579">
        <v>50023</v>
      </c>
      <c r="E5579">
        <v>44102</v>
      </c>
      <c r="F5579">
        <v>21211</v>
      </c>
    </row>
    <row r="5580" spans="1:6">
      <c r="A5580" s="105">
        <v>33053040420000</v>
      </c>
      <c r="B5580">
        <v>2012</v>
      </c>
      <c r="C5580">
        <v>27919</v>
      </c>
      <c r="D5580">
        <v>28300</v>
      </c>
      <c r="E5580">
        <v>28901</v>
      </c>
      <c r="F5580">
        <v>20898</v>
      </c>
    </row>
    <row r="5581" spans="1:6">
      <c r="A5581" s="105">
        <v>33053040430000</v>
      </c>
      <c r="B5581">
        <v>2012</v>
      </c>
      <c r="C5581">
        <v>185347</v>
      </c>
      <c r="D5581">
        <v>105749</v>
      </c>
      <c r="E5581">
        <v>16640</v>
      </c>
      <c r="F5581">
        <v>21510</v>
      </c>
    </row>
    <row r="5582" spans="1:6">
      <c r="A5582" s="105">
        <v>33053040440000</v>
      </c>
      <c r="B5582">
        <v>2012</v>
      </c>
      <c r="C5582">
        <v>76179</v>
      </c>
      <c r="D5582">
        <v>65443</v>
      </c>
      <c r="E5582">
        <v>32368</v>
      </c>
      <c r="F5582">
        <v>20839</v>
      </c>
    </row>
    <row r="5583" spans="1:6">
      <c r="A5583" s="105">
        <v>33053040450000</v>
      </c>
      <c r="B5583">
        <v>2012</v>
      </c>
      <c r="C5583">
        <v>23647</v>
      </c>
      <c r="D5583">
        <v>15881</v>
      </c>
      <c r="E5583">
        <v>9578</v>
      </c>
      <c r="F5583">
        <v>20535</v>
      </c>
    </row>
    <row r="5584" spans="1:6">
      <c r="A5584" s="105">
        <v>33053040460000</v>
      </c>
      <c r="B5584">
        <v>2012</v>
      </c>
      <c r="C5584">
        <v>9313</v>
      </c>
      <c r="D5584">
        <v>7129</v>
      </c>
      <c r="E5584">
        <v>5253</v>
      </c>
      <c r="F5584">
        <v>20885</v>
      </c>
    </row>
    <row r="5585" spans="1:6">
      <c r="A5585" s="105">
        <v>33053040500000</v>
      </c>
      <c r="B5585">
        <v>2012</v>
      </c>
      <c r="C5585">
        <v>120220</v>
      </c>
      <c r="D5585">
        <v>36451</v>
      </c>
      <c r="E5585">
        <v>28185</v>
      </c>
      <c r="F5585">
        <v>21104</v>
      </c>
    </row>
    <row r="5586" spans="1:6">
      <c r="A5586" s="105">
        <v>33053040510000</v>
      </c>
      <c r="B5586">
        <v>2012</v>
      </c>
      <c r="C5586">
        <v>3540</v>
      </c>
      <c r="D5586">
        <v>3427</v>
      </c>
      <c r="E5586">
        <v>12129</v>
      </c>
      <c r="F5586">
        <v>21615</v>
      </c>
    </row>
    <row r="5587" spans="1:6">
      <c r="A5587" s="105">
        <v>33053040530000</v>
      </c>
      <c r="B5587">
        <v>2012</v>
      </c>
      <c r="C5587">
        <v>2631</v>
      </c>
      <c r="D5587">
        <v>2764</v>
      </c>
      <c r="E5587">
        <v>10206</v>
      </c>
      <c r="F5587">
        <v>21440</v>
      </c>
    </row>
    <row r="5588" spans="1:6">
      <c r="A5588" s="105">
        <v>33053040550000</v>
      </c>
      <c r="B5588">
        <v>2012</v>
      </c>
      <c r="C5588">
        <v>89181</v>
      </c>
      <c r="D5588">
        <v>88165</v>
      </c>
      <c r="E5588">
        <v>35806</v>
      </c>
      <c r="F5588">
        <v>22363</v>
      </c>
    </row>
    <row r="5589" spans="1:6">
      <c r="A5589" s="105">
        <v>33053040580000</v>
      </c>
      <c r="B5589">
        <v>2012</v>
      </c>
      <c r="C5589">
        <v>1644</v>
      </c>
      <c r="D5589">
        <v>55555</v>
      </c>
      <c r="E5589">
        <v>34140</v>
      </c>
      <c r="F5589">
        <v>23500</v>
      </c>
    </row>
    <row r="5590" spans="1:6">
      <c r="A5590" s="105">
        <v>33053040600000</v>
      </c>
      <c r="B5590">
        <v>2012</v>
      </c>
      <c r="C5590">
        <v>36549</v>
      </c>
      <c r="D5590">
        <v>28277</v>
      </c>
      <c r="E5590">
        <v>2866</v>
      </c>
      <c r="F5590">
        <v>21190</v>
      </c>
    </row>
    <row r="5591" spans="1:6">
      <c r="A5591" s="105">
        <v>33053040610000</v>
      </c>
      <c r="B5591">
        <v>2012</v>
      </c>
      <c r="C5591">
        <v>88024</v>
      </c>
      <c r="D5591">
        <v>66447</v>
      </c>
      <c r="E5591">
        <v>13806</v>
      </c>
      <c r="F5591">
        <v>20600</v>
      </c>
    </row>
    <row r="5592" spans="1:6">
      <c r="A5592" s="105">
        <v>33053040620000</v>
      </c>
      <c r="B5592">
        <v>2012</v>
      </c>
      <c r="C5592">
        <v>93460</v>
      </c>
      <c r="D5592">
        <v>75020</v>
      </c>
      <c r="E5592">
        <v>12153</v>
      </c>
      <c r="F5592">
        <v>20682</v>
      </c>
    </row>
    <row r="5593" spans="1:6">
      <c r="A5593" s="105">
        <v>33053040670000</v>
      </c>
      <c r="B5593">
        <v>2012</v>
      </c>
      <c r="C5593">
        <v>31168</v>
      </c>
      <c r="D5593">
        <v>34713</v>
      </c>
      <c r="E5593">
        <v>71973</v>
      </c>
      <c r="F5593">
        <v>20135</v>
      </c>
    </row>
    <row r="5594" spans="1:6">
      <c r="A5594" s="105">
        <v>33053040680000</v>
      </c>
      <c r="B5594">
        <v>2012</v>
      </c>
      <c r="C5594">
        <v>4643</v>
      </c>
      <c r="D5594">
        <v>2289</v>
      </c>
      <c r="E5594">
        <v>6448</v>
      </c>
      <c r="F5594">
        <v>21071</v>
      </c>
    </row>
    <row r="5595" spans="1:6">
      <c r="A5595" s="105">
        <v>33053040690000</v>
      </c>
      <c r="B5595">
        <v>2012</v>
      </c>
      <c r="C5595">
        <v>1010</v>
      </c>
      <c r="D5595">
        <v>17856</v>
      </c>
      <c r="E5595">
        <v>14803</v>
      </c>
      <c r="F5595">
        <v>21175</v>
      </c>
    </row>
    <row r="5596" spans="1:6">
      <c r="A5596" s="105">
        <v>33053040710000</v>
      </c>
      <c r="B5596">
        <v>2012</v>
      </c>
      <c r="C5596">
        <v>34391</v>
      </c>
      <c r="D5596">
        <v>48824</v>
      </c>
      <c r="E5596">
        <v>18200</v>
      </c>
      <c r="F5596">
        <v>21140</v>
      </c>
    </row>
    <row r="5597" spans="1:6">
      <c r="A5597" s="105">
        <v>33053040720000</v>
      </c>
      <c r="B5597">
        <v>2012</v>
      </c>
      <c r="C5597">
        <v>17171</v>
      </c>
      <c r="D5597">
        <v>13980</v>
      </c>
      <c r="E5597">
        <v>48098</v>
      </c>
      <c r="F5597">
        <v>20760</v>
      </c>
    </row>
    <row r="5598" spans="1:6">
      <c r="A5598" s="105">
        <v>33053040740000</v>
      </c>
      <c r="B5598">
        <v>2012</v>
      </c>
      <c r="C5598">
        <v>9161</v>
      </c>
      <c r="D5598">
        <v>3558</v>
      </c>
      <c r="E5598">
        <v>4030</v>
      </c>
      <c r="F5598">
        <v>21302</v>
      </c>
    </row>
    <row r="5599" spans="1:6">
      <c r="A5599" s="105">
        <v>33053040750000</v>
      </c>
      <c r="B5599">
        <v>2012</v>
      </c>
      <c r="C5599">
        <v>2699</v>
      </c>
      <c r="D5599">
        <v>3414</v>
      </c>
      <c r="E5599">
        <v>0</v>
      </c>
      <c r="F5599">
        <v>21268</v>
      </c>
    </row>
    <row r="5600" spans="1:6">
      <c r="A5600" s="105">
        <v>33053040760000</v>
      </c>
      <c r="B5600">
        <v>2012</v>
      </c>
      <c r="C5600">
        <v>10475</v>
      </c>
      <c r="D5600">
        <v>4688</v>
      </c>
      <c r="E5600">
        <v>1839</v>
      </c>
      <c r="F5600">
        <v>21009</v>
      </c>
    </row>
    <row r="5601" spans="1:6">
      <c r="A5601" s="105">
        <v>33053040770000</v>
      </c>
      <c r="B5601">
        <v>2012</v>
      </c>
      <c r="C5601">
        <v>12151</v>
      </c>
      <c r="D5601">
        <v>4379</v>
      </c>
      <c r="E5601">
        <v>0</v>
      </c>
      <c r="F5601">
        <v>21193</v>
      </c>
    </row>
    <row r="5602" spans="1:6">
      <c r="A5602" s="105">
        <v>33053040780000</v>
      </c>
      <c r="B5602">
        <v>2012</v>
      </c>
      <c r="C5602">
        <v>6712</v>
      </c>
      <c r="D5602">
        <v>859</v>
      </c>
      <c r="E5602">
        <v>0</v>
      </c>
      <c r="F5602">
        <v>21129</v>
      </c>
    </row>
    <row r="5603" spans="1:6">
      <c r="A5603" s="105">
        <v>33053040790000</v>
      </c>
      <c r="B5603">
        <v>2012</v>
      </c>
      <c r="C5603">
        <v>1902</v>
      </c>
      <c r="D5603">
        <v>5921</v>
      </c>
      <c r="E5603">
        <v>0</v>
      </c>
      <c r="F5603">
        <v>21097</v>
      </c>
    </row>
    <row r="5604" spans="1:6">
      <c r="A5604" s="105">
        <v>33053040880000</v>
      </c>
      <c r="B5604">
        <v>2012</v>
      </c>
      <c r="C5604">
        <v>67967</v>
      </c>
      <c r="D5604">
        <v>39968</v>
      </c>
      <c r="E5604">
        <v>18118</v>
      </c>
      <c r="F5604">
        <v>20534</v>
      </c>
    </row>
    <row r="5605" spans="1:6">
      <c r="A5605" s="105">
        <v>33053040890000</v>
      </c>
      <c r="B5605">
        <v>2012</v>
      </c>
      <c r="C5605">
        <v>66016</v>
      </c>
      <c r="D5605">
        <v>36121</v>
      </c>
      <c r="E5605">
        <v>21636</v>
      </c>
      <c r="F5605">
        <v>20694</v>
      </c>
    </row>
    <row r="5606" spans="1:6">
      <c r="A5606" s="105">
        <v>33053040940000</v>
      </c>
      <c r="B5606">
        <v>2012</v>
      </c>
      <c r="C5606">
        <v>92230</v>
      </c>
      <c r="D5606">
        <v>69554</v>
      </c>
      <c r="E5606">
        <v>10841</v>
      </c>
      <c r="F5606">
        <v>19840</v>
      </c>
    </row>
    <row r="5607" spans="1:6">
      <c r="A5607" s="105">
        <v>33053041000000</v>
      </c>
      <c r="B5607">
        <v>2012</v>
      </c>
      <c r="C5607">
        <v>23503</v>
      </c>
      <c r="D5607">
        <v>22451</v>
      </c>
      <c r="E5607">
        <v>29919</v>
      </c>
      <c r="F5607">
        <v>20977</v>
      </c>
    </row>
    <row r="5608" spans="1:6">
      <c r="A5608" s="105">
        <v>33053041030000</v>
      </c>
      <c r="B5608">
        <v>2012</v>
      </c>
      <c r="C5608">
        <v>49201</v>
      </c>
      <c r="D5608">
        <v>22803</v>
      </c>
      <c r="E5608">
        <v>16975</v>
      </c>
      <c r="F5608">
        <v>20288</v>
      </c>
    </row>
    <row r="5609" spans="1:6">
      <c r="A5609" s="105">
        <v>33053041040000</v>
      </c>
      <c r="B5609">
        <v>2012</v>
      </c>
      <c r="C5609">
        <v>9922</v>
      </c>
      <c r="D5609">
        <v>6784</v>
      </c>
      <c r="E5609">
        <v>7103</v>
      </c>
      <c r="F5609">
        <v>21198</v>
      </c>
    </row>
    <row r="5610" spans="1:6">
      <c r="A5610" s="105">
        <v>33053041070000</v>
      </c>
      <c r="B5610">
        <v>2012</v>
      </c>
      <c r="C5610">
        <v>33624</v>
      </c>
      <c r="D5610">
        <v>15709</v>
      </c>
      <c r="E5610">
        <v>22884</v>
      </c>
      <c r="F5610">
        <v>20270</v>
      </c>
    </row>
    <row r="5611" spans="1:6">
      <c r="A5611" s="105">
        <v>33053041100000</v>
      </c>
      <c r="B5611">
        <v>2012</v>
      </c>
      <c r="C5611">
        <v>71925</v>
      </c>
      <c r="D5611">
        <v>49933</v>
      </c>
      <c r="E5611">
        <v>34321</v>
      </c>
      <c r="F5611">
        <v>21322</v>
      </c>
    </row>
    <row r="5612" spans="1:6">
      <c r="A5612" s="105">
        <v>33053041110000</v>
      </c>
      <c r="B5612">
        <v>2012</v>
      </c>
      <c r="C5612">
        <v>49646</v>
      </c>
      <c r="D5612">
        <v>31537</v>
      </c>
      <c r="E5612">
        <v>42615</v>
      </c>
      <c r="F5612">
        <v>21212</v>
      </c>
    </row>
    <row r="5613" spans="1:6">
      <c r="A5613" s="105">
        <v>33053041120000</v>
      </c>
      <c r="B5613">
        <v>2012</v>
      </c>
      <c r="C5613">
        <v>69472</v>
      </c>
      <c r="D5613">
        <v>46447</v>
      </c>
      <c r="E5613">
        <v>31317</v>
      </c>
      <c r="F5613">
        <v>21115</v>
      </c>
    </row>
    <row r="5614" spans="1:6">
      <c r="A5614" s="105">
        <v>33053041130000</v>
      </c>
      <c r="B5614">
        <v>2012</v>
      </c>
      <c r="C5614">
        <v>69058</v>
      </c>
      <c r="D5614">
        <v>50267</v>
      </c>
      <c r="E5614">
        <v>6561</v>
      </c>
      <c r="F5614">
        <v>14714</v>
      </c>
    </row>
    <row r="5615" spans="1:6">
      <c r="A5615" s="105">
        <v>33053041140000</v>
      </c>
      <c r="B5615">
        <v>2012</v>
      </c>
      <c r="C5615">
        <v>52243</v>
      </c>
      <c r="D5615">
        <v>38257</v>
      </c>
      <c r="E5615">
        <v>7323</v>
      </c>
      <c r="F5615">
        <v>14788</v>
      </c>
    </row>
    <row r="5616" spans="1:6">
      <c r="A5616" s="105">
        <v>33053041150000</v>
      </c>
      <c r="B5616">
        <v>2012</v>
      </c>
      <c r="C5616">
        <v>80395</v>
      </c>
      <c r="D5616">
        <v>50948</v>
      </c>
      <c r="E5616">
        <v>8824</v>
      </c>
      <c r="F5616">
        <v>14750</v>
      </c>
    </row>
    <row r="5617" spans="1:6">
      <c r="A5617" s="105">
        <v>33053041160000</v>
      </c>
      <c r="B5617">
        <v>2012</v>
      </c>
      <c r="C5617">
        <v>1718</v>
      </c>
      <c r="D5617">
        <v>3106</v>
      </c>
      <c r="E5617">
        <v>9042</v>
      </c>
      <c r="F5617">
        <v>20283</v>
      </c>
    </row>
    <row r="5618" spans="1:6">
      <c r="A5618" s="105">
        <v>33053041170000</v>
      </c>
      <c r="B5618">
        <v>2012</v>
      </c>
      <c r="C5618">
        <v>0</v>
      </c>
      <c r="D5618">
        <v>4711</v>
      </c>
      <c r="E5618">
        <v>1686</v>
      </c>
      <c r="F5618">
        <v>20439</v>
      </c>
    </row>
    <row r="5619" spans="1:6">
      <c r="A5619" s="105">
        <v>33053041180000</v>
      </c>
      <c r="B5619">
        <v>2012</v>
      </c>
      <c r="C5619">
        <v>65363</v>
      </c>
      <c r="D5619">
        <v>70176</v>
      </c>
      <c r="E5619">
        <v>41164</v>
      </c>
      <c r="F5619">
        <v>20838</v>
      </c>
    </row>
    <row r="5620" spans="1:6">
      <c r="A5620" s="105">
        <v>33053041190000</v>
      </c>
      <c r="B5620">
        <v>2012</v>
      </c>
      <c r="C5620">
        <v>125324</v>
      </c>
      <c r="D5620">
        <v>108450</v>
      </c>
      <c r="E5620">
        <v>67385</v>
      </c>
      <c r="F5620">
        <v>21098</v>
      </c>
    </row>
    <row r="5621" spans="1:6">
      <c r="A5621" s="105">
        <v>33053041210000</v>
      </c>
      <c r="B5621">
        <v>2012</v>
      </c>
      <c r="C5621">
        <v>133328</v>
      </c>
      <c r="D5621">
        <v>88016</v>
      </c>
      <c r="E5621">
        <v>28666</v>
      </c>
      <c r="F5621">
        <v>24048</v>
      </c>
    </row>
    <row r="5622" spans="1:6">
      <c r="A5622" s="105">
        <v>33053041220000</v>
      </c>
      <c r="B5622">
        <v>2012</v>
      </c>
      <c r="C5622">
        <v>24872</v>
      </c>
      <c r="D5622">
        <v>27214</v>
      </c>
      <c r="E5622">
        <v>37187</v>
      </c>
      <c r="F5622">
        <v>20711</v>
      </c>
    </row>
    <row r="5623" spans="1:6">
      <c r="A5623" s="105">
        <v>33053041230000</v>
      </c>
      <c r="B5623">
        <v>2012</v>
      </c>
      <c r="C5623">
        <v>57925</v>
      </c>
      <c r="D5623">
        <v>30176</v>
      </c>
      <c r="E5623">
        <v>18786</v>
      </c>
      <c r="F5623">
        <v>21487</v>
      </c>
    </row>
    <row r="5624" spans="1:6">
      <c r="A5624" s="105">
        <v>33053041280000</v>
      </c>
      <c r="B5624">
        <v>2012</v>
      </c>
      <c r="C5624">
        <v>19990</v>
      </c>
      <c r="D5624">
        <v>28458</v>
      </c>
      <c r="E5624">
        <v>40318</v>
      </c>
      <c r="F5624">
        <v>20484</v>
      </c>
    </row>
    <row r="5625" spans="1:6">
      <c r="A5625" s="105">
        <v>33053041320000</v>
      </c>
      <c r="B5625">
        <v>2012</v>
      </c>
      <c r="C5625">
        <v>23113</v>
      </c>
      <c r="D5625">
        <v>31386</v>
      </c>
      <c r="E5625">
        <v>44888</v>
      </c>
      <c r="F5625">
        <v>20660</v>
      </c>
    </row>
    <row r="5626" spans="1:6">
      <c r="A5626" s="105">
        <v>33053041390000</v>
      </c>
      <c r="B5626">
        <v>2012</v>
      </c>
      <c r="C5626">
        <v>65251</v>
      </c>
      <c r="D5626">
        <v>42885</v>
      </c>
      <c r="E5626">
        <v>36325</v>
      </c>
      <c r="F5626">
        <v>20975</v>
      </c>
    </row>
    <row r="5627" spans="1:6">
      <c r="A5627" s="105">
        <v>33053041410000</v>
      </c>
      <c r="B5627">
        <v>2012</v>
      </c>
      <c r="C5627">
        <v>21613</v>
      </c>
      <c r="D5627">
        <v>28150</v>
      </c>
      <c r="E5627">
        <v>0</v>
      </c>
      <c r="F5627">
        <v>19553</v>
      </c>
    </row>
    <row r="5628" spans="1:6">
      <c r="A5628" s="105">
        <v>33053041420000</v>
      </c>
      <c r="B5628">
        <v>2012</v>
      </c>
      <c r="C5628">
        <v>84114</v>
      </c>
      <c r="D5628">
        <v>29068</v>
      </c>
      <c r="E5628">
        <v>0</v>
      </c>
      <c r="F5628">
        <v>17167</v>
      </c>
    </row>
    <row r="5629" spans="1:6">
      <c r="A5629" s="105">
        <v>33053041440000</v>
      </c>
      <c r="B5629">
        <v>2012</v>
      </c>
      <c r="C5629">
        <v>32972</v>
      </c>
      <c r="D5629">
        <v>19541</v>
      </c>
      <c r="E5629">
        <v>7249</v>
      </c>
      <c r="F5629">
        <v>21240</v>
      </c>
    </row>
    <row r="5630" spans="1:6">
      <c r="A5630" s="105">
        <v>33053041450000</v>
      </c>
      <c r="B5630">
        <v>2012</v>
      </c>
      <c r="C5630">
        <v>22332</v>
      </c>
      <c r="D5630">
        <v>12288</v>
      </c>
      <c r="E5630">
        <v>11398</v>
      </c>
      <c r="F5630">
        <v>21525</v>
      </c>
    </row>
    <row r="5631" spans="1:6">
      <c r="A5631" s="105">
        <v>33053041460000</v>
      </c>
      <c r="B5631">
        <v>2012</v>
      </c>
      <c r="C5631">
        <v>28240</v>
      </c>
      <c r="D5631">
        <v>17497</v>
      </c>
      <c r="E5631">
        <v>8009</v>
      </c>
      <c r="F5631">
        <v>21440</v>
      </c>
    </row>
    <row r="5632" spans="1:6">
      <c r="A5632" s="105">
        <v>33053041470000</v>
      </c>
      <c r="B5632">
        <v>2012</v>
      </c>
      <c r="C5632">
        <v>91585</v>
      </c>
      <c r="D5632">
        <v>68197</v>
      </c>
      <c r="E5632">
        <v>11292</v>
      </c>
      <c r="F5632">
        <v>20462</v>
      </c>
    </row>
    <row r="5633" spans="1:6">
      <c r="A5633" s="105">
        <v>33053041490000</v>
      </c>
      <c r="B5633">
        <v>2012</v>
      </c>
      <c r="C5633">
        <v>16155</v>
      </c>
      <c r="D5633">
        <v>17785</v>
      </c>
      <c r="E5633">
        <v>48646</v>
      </c>
      <c r="F5633">
        <v>20245</v>
      </c>
    </row>
    <row r="5634" spans="1:6">
      <c r="A5634" s="105">
        <v>33053041530000</v>
      </c>
      <c r="B5634">
        <v>2012</v>
      </c>
      <c r="C5634">
        <v>36832</v>
      </c>
      <c r="D5634">
        <v>22685</v>
      </c>
      <c r="E5634">
        <v>15878</v>
      </c>
      <c r="F5634">
        <v>20610</v>
      </c>
    </row>
    <row r="5635" spans="1:6">
      <c r="A5635" s="105">
        <v>33053041550000</v>
      </c>
      <c r="B5635">
        <v>2012</v>
      </c>
      <c r="C5635">
        <v>19652</v>
      </c>
      <c r="D5635">
        <v>9337</v>
      </c>
      <c r="E5635">
        <v>18077</v>
      </c>
      <c r="F5635">
        <v>20855</v>
      </c>
    </row>
    <row r="5636" spans="1:6">
      <c r="A5636" s="105">
        <v>33053041560000</v>
      </c>
      <c r="B5636">
        <v>2012</v>
      </c>
      <c r="C5636">
        <v>29774</v>
      </c>
      <c r="D5636">
        <v>9916</v>
      </c>
      <c r="E5636">
        <v>12722</v>
      </c>
      <c r="F5636">
        <v>20916</v>
      </c>
    </row>
    <row r="5637" spans="1:6">
      <c r="A5637" s="105">
        <v>33053041570000</v>
      </c>
      <c r="B5637">
        <v>2012</v>
      </c>
      <c r="C5637">
        <v>43449</v>
      </c>
      <c r="D5637">
        <v>34167</v>
      </c>
      <c r="E5637">
        <v>8910</v>
      </c>
      <c r="F5637">
        <v>20329</v>
      </c>
    </row>
    <row r="5638" spans="1:6">
      <c r="A5638" s="105">
        <v>33053041580000</v>
      </c>
      <c r="B5638">
        <v>2012</v>
      </c>
      <c r="C5638">
        <v>16969</v>
      </c>
      <c r="D5638">
        <v>30343</v>
      </c>
      <c r="E5638">
        <v>5585</v>
      </c>
      <c r="F5638">
        <v>20636</v>
      </c>
    </row>
    <row r="5639" spans="1:6">
      <c r="A5639" s="105">
        <v>33053041590000</v>
      </c>
      <c r="B5639">
        <v>2012</v>
      </c>
      <c r="C5639">
        <v>97610</v>
      </c>
      <c r="D5639">
        <v>43671</v>
      </c>
      <c r="E5639">
        <v>14779</v>
      </c>
      <c r="F5639">
        <v>15060</v>
      </c>
    </row>
    <row r="5640" spans="1:6">
      <c r="A5640" s="105">
        <v>33053041630000</v>
      </c>
      <c r="B5640">
        <v>2012</v>
      </c>
      <c r="C5640">
        <v>4161</v>
      </c>
      <c r="D5640">
        <v>3044</v>
      </c>
      <c r="E5640">
        <v>0</v>
      </c>
      <c r="F5640">
        <v>21261</v>
      </c>
    </row>
    <row r="5641" spans="1:6">
      <c r="A5641" s="105">
        <v>33053041640000</v>
      </c>
      <c r="B5641">
        <v>2012</v>
      </c>
      <c r="C5641">
        <v>8816</v>
      </c>
      <c r="D5641">
        <v>15376</v>
      </c>
      <c r="E5641">
        <v>6690</v>
      </c>
      <c r="F5641">
        <v>20539</v>
      </c>
    </row>
    <row r="5642" spans="1:6">
      <c r="A5642" s="105">
        <v>33053041650000</v>
      </c>
      <c r="B5642">
        <v>2012</v>
      </c>
      <c r="C5642">
        <v>20193</v>
      </c>
      <c r="D5642">
        <v>10673</v>
      </c>
      <c r="E5642">
        <v>9057</v>
      </c>
      <c r="F5642">
        <v>20535</v>
      </c>
    </row>
    <row r="5643" spans="1:6">
      <c r="A5643" s="105">
        <v>33053041660000</v>
      </c>
      <c r="B5643">
        <v>2012</v>
      </c>
      <c r="C5643">
        <v>0</v>
      </c>
      <c r="D5643">
        <v>0</v>
      </c>
      <c r="E5643">
        <v>0</v>
      </c>
      <c r="F5643">
        <v>20950</v>
      </c>
    </row>
    <row r="5644" spans="1:6">
      <c r="A5644" s="105">
        <v>33053041670000</v>
      </c>
      <c r="B5644">
        <v>2012</v>
      </c>
      <c r="C5644">
        <v>0</v>
      </c>
      <c r="D5644">
        <v>0</v>
      </c>
      <c r="E5644">
        <v>0</v>
      </c>
      <c r="F5644">
        <v>21200</v>
      </c>
    </row>
    <row r="5645" spans="1:6">
      <c r="A5645" s="105">
        <v>33053041680000</v>
      </c>
      <c r="B5645">
        <v>2012</v>
      </c>
      <c r="C5645">
        <v>78541</v>
      </c>
      <c r="D5645">
        <v>48722</v>
      </c>
      <c r="E5645">
        <v>20136</v>
      </c>
      <c r="F5645">
        <v>21640</v>
      </c>
    </row>
    <row r="5646" spans="1:6">
      <c r="A5646" s="105">
        <v>33053041690000</v>
      </c>
      <c r="B5646">
        <v>2012</v>
      </c>
      <c r="C5646">
        <v>69775</v>
      </c>
      <c r="D5646">
        <v>46320</v>
      </c>
      <c r="E5646">
        <v>26449</v>
      </c>
      <c r="F5646">
        <v>21744</v>
      </c>
    </row>
    <row r="5647" spans="1:6">
      <c r="A5647" s="105">
        <v>33053041760000</v>
      </c>
      <c r="B5647">
        <v>2012</v>
      </c>
      <c r="C5647">
        <v>36299</v>
      </c>
      <c r="D5647">
        <v>38614</v>
      </c>
      <c r="E5647">
        <v>5472</v>
      </c>
      <c r="F5647">
        <v>21556</v>
      </c>
    </row>
    <row r="5648" spans="1:6">
      <c r="A5648" s="105">
        <v>33053041770000</v>
      </c>
      <c r="B5648">
        <v>2012</v>
      </c>
      <c r="C5648">
        <v>44520</v>
      </c>
      <c r="D5648">
        <v>39086</v>
      </c>
      <c r="E5648">
        <v>7518</v>
      </c>
      <c r="F5648">
        <v>21784</v>
      </c>
    </row>
    <row r="5649" spans="1:6">
      <c r="A5649" s="105">
        <v>33053041830000</v>
      </c>
      <c r="B5649">
        <v>2012</v>
      </c>
      <c r="C5649">
        <v>35133</v>
      </c>
      <c r="D5649">
        <v>19363</v>
      </c>
      <c r="E5649">
        <v>12331</v>
      </c>
      <c r="F5649">
        <v>20851</v>
      </c>
    </row>
    <row r="5650" spans="1:6">
      <c r="A5650" s="105">
        <v>33053041840000</v>
      </c>
      <c r="B5650">
        <v>2012</v>
      </c>
      <c r="C5650">
        <v>22203</v>
      </c>
      <c r="D5650">
        <v>12302</v>
      </c>
      <c r="E5650">
        <v>10706</v>
      </c>
      <c r="F5650">
        <v>21280</v>
      </c>
    </row>
    <row r="5651" spans="1:6">
      <c r="A5651" s="105">
        <v>33053041860000</v>
      </c>
      <c r="B5651">
        <v>2012</v>
      </c>
      <c r="C5651">
        <v>1030</v>
      </c>
      <c r="D5651">
        <v>71816</v>
      </c>
      <c r="E5651">
        <v>26601</v>
      </c>
      <c r="F5651">
        <v>20614</v>
      </c>
    </row>
    <row r="5652" spans="1:6">
      <c r="A5652" s="105">
        <v>33053041870000</v>
      </c>
      <c r="B5652">
        <v>2012</v>
      </c>
      <c r="C5652">
        <v>25315</v>
      </c>
      <c r="D5652">
        <v>16932</v>
      </c>
      <c r="E5652">
        <v>41884</v>
      </c>
      <c r="F5652">
        <v>20716</v>
      </c>
    </row>
    <row r="5653" spans="1:6">
      <c r="A5653" s="105">
        <v>33053041970000</v>
      </c>
      <c r="B5653">
        <v>2012</v>
      </c>
      <c r="C5653">
        <v>63676</v>
      </c>
      <c r="D5653">
        <v>58730</v>
      </c>
      <c r="E5653">
        <v>6495</v>
      </c>
      <c r="F5653">
        <v>20650</v>
      </c>
    </row>
    <row r="5654" spans="1:6">
      <c r="A5654" s="105">
        <v>33053041980000</v>
      </c>
      <c r="B5654">
        <v>2012</v>
      </c>
      <c r="C5654">
        <v>73653</v>
      </c>
      <c r="D5654">
        <v>57656</v>
      </c>
      <c r="E5654">
        <v>6620</v>
      </c>
      <c r="F5654">
        <v>20310</v>
      </c>
    </row>
    <row r="5655" spans="1:6">
      <c r="A5655" s="105">
        <v>33053041990000</v>
      </c>
      <c r="B5655">
        <v>2012</v>
      </c>
      <c r="C5655">
        <v>17136</v>
      </c>
      <c r="D5655">
        <v>13009</v>
      </c>
      <c r="E5655">
        <v>27371</v>
      </c>
      <c r="F5655">
        <v>20069</v>
      </c>
    </row>
    <row r="5656" spans="1:6">
      <c r="A5656" s="105">
        <v>33053042040000</v>
      </c>
      <c r="B5656">
        <v>2012</v>
      </c>
      <c r="C5656">
        <v>32709</v>
      </c>
      <c r="D5656">
        <v>34699</v>
      </c>
      <c r="E5656">
        <v>57274</v>
      </c>
      <c r="F5656">
        <v>20435</v>
      </c>
    </row>
    <row r="5657" spans="1:6">
      <c r="A5657" s="105">
        <v>33053042050000</v>
      </c>
      <c r="B5657">
        <v>2012</v>
      </c>
      <c r="C5657">
        <v>58685</v>
      </c>
      <c r="D5657">
        <v>41427</v>
      </c>
      <c r="E5657">
        <v>24805</v>
      </c>
      <c r="F5657">
        <v>20707</v>
      </c>
    </row>
    <row r="5658" spans="1:6">
      <c r="A5658" s="105">
        <v>33053042060000</v>
      </c>
      <c r="B5658">
        <v>2012</v>
      </c>
      <c r="C5658">
        <v>2398</v>
      </c>
      <c r="D5658">
        <v>3157</v>
      </c>
      <c r="E5658">
        <v>14429</v>
      </c>
      <c r="F5658">
        <v>20109</v>
      </c>
    </row>
    <row r="5659" spans="1:6">
      <c r="A5659" s="105">
        <v>33053042070000</v>
      </c>
      <c r="B5659">
        <v>2012</v>
      </c>
      <c r="C5659">
        <v>0</v>
      </c>
      <c r="D5659">
        <v>0</v>
      </c>
      <c r="E5659">
        <v>0</v>
      </c>
      <c r="F5659">
        <v>15818</v>
      </c>
    </row>
    <row r="5660" spans="1:6">
      <c r="A5660" s="105">
        <v>33053042080000</v>
      </c>
      <c r="B5660">
        <v>2012</v>
      </c>
      <c r="C5660">
        <v>0</v>
      </c>
      <c r="D5660">
        <v>0</v>
      </c>
      <c r="E5660">
        <v>0</v>
      </c>
      <c r="F5660">
        <v>15618</v>
      </c>
    </row>
    <row r="5661" spans="1:6">
      <c r="A5661" s="105">
        <v>33053042090000</v>
      </c>
      <c r="B5661">
        <v>2012</v>
      </c>
      <c r="C5661">
        <v>14125</v>
      </c>
      <c r="D5661">
        <v>19258</v>
      </c>
      <c r="E5661">
        <v>32236</v>
      </c>
      <c r="F5661">
        <v>20610</v>
      </c>
    </row>
    <row r="5662" spans="1:6">
      <c r="A5662" s="105">
        <v>33053042110000</v>
      </c>
      <c r="B5662">
        <v>2012</v>
      </c>
      <c r="C5662">
        <v>31629</v>
      </c>
      <c r="D5662">
        <v>31287</v>
      </c>
      <c r="E5662">
        <v>34557</v>
      </c>
      <c r="F5662">
        <v>20482</v>
      </c>
    </row>
    <row r="5663" spans="1:6">
      <c r="A5663" s="105">
        <v>33053042120000</v>
      </c>
      <c r="B5663">
        <v>2012</v>
      </c>
      <c r="C5663">
        <v>5188</v>
      </c>
      <c r="D5663">
        <v>3888</v>
      </c>
      <c r="E5663">
        <v>0</v>
      </c>
      <c r="F5663">
        <v>20116</v>
      </c>
    </row>
    <row r="5664" spans="1:6">
      <c r="A5664" s="105">
        <v>33053042130000</v>
      </c>
      <c r="B5664">
        <v>2012</v>
      </c>
      <c r="C5664">
        <v>6481</v>
      </c>
      <c r="D5664">
        <v>4858</v>
      </c>
      <c r="E5664">
        <v>0</v>
      </c>
      <c r="F5664">
        <v>19630</v>
      </c>
    </row>
    <row r="5665" spans="1:6">
      <c r="A5665" s="105">
        <v>33053042310000</v>
      </c>
      <c r="B5665">
        <v>2012</v>
      </c>
      <c r="C5665">
        <v>61960</v>
      </c>
      <c r="D5665">
        <v>43338</v>
      </c>
      <c r="E5665">
        <v>38736</v>
      </c>
      <c r="F5665">
        <v>20680</v>
      </c>
    </row>
    <row r="5666" spans="1:6">
      <c r="A5666" s="105">
        <v>33053042420000</v>
      </c>
      <c r="B5666">
        <v>2012</v>
      </c>
      <c r="C5666">
        <v>3310</v>
      </c>
      <c r="D5666">
        <v>1403</v>
      </c>
      <c r="E5666">
        <v>5212</v>
      </c>
      <c r="F5666">
        <v>20724</v>
      </c>
    </row>
    <row r="5667" spans="1:6">
      <c r="A5667" s="105">
        <v>33053042430000</v>
      </c>
      <c r="B5667">
        <v>2012</v>
      </c>
      <c r="C5667">
        <v>0</v>
      </c>
      <c r="D5667">
        <v>0</v>
      </c>
      <c r="E5667">
        <v>0</v>
      </c>
      <c r="F5667">
        <v>20891</v>
      </c>
    </row>
    <row r="5668" spans="1:6">
      <c r="A5668" s="105">
        <v>33053042440000</v>
      </c>
      <c r="B5668">
        <v>2012</v>
      </c>
      <c r="C5668">
        <v>12809</v>
      </c>
      <c r="D5668">
        <v>24042</v>
      </c>
      <c r="E5668">
        <v>16039</v>
      </c>
      <c r="F5668">
        <v>21200</v>
      </c>
    </row>
    <row r="5669" spans="1:6">
      <c r="A5669" s="105">
        <v>33053042450000</v>
      </c>
      <c r="B5669">
        <v>2012</v>
      </c>
      <c r="C5669">
        <v>4269</v>
      </c>
      <c r="D5669">
        <v>16117</v>
      </c>
      <c r="E5669">
        <v>22045</v>
      </c>
      <c r="F5669">
        <v>21300</v>
      </c>
    </row>
    <row r="5670" spans="1:6">
      <c r="A5670" s="105">
        <v>33053042500000</v>
      </c>
      <c r="B5670">
        <v>2012</v>
      </c>
      <c r="C5670">
        <v>37512</v>
      </c>
      <c r="D5670">
        <v>39858</v>
      </c>
      <c r="E5670">
        <v>101529</v>
      </c>
      <c r="F5670">
        <v>21025</v>
      </c>
    </row>
    <row r="5671" spans="1:6">
      <c r="A5671" s="105">
        <v>33053042550000</v>
      </c>
      <c r="B5671">
        <v>2012</v>
      </c>
      <c r="C5671">
        <v>5676</v>
      </c>
      <c r="D5671">
        <v>15134</v>
      </c>
      <c r="E5671">
        <v>14435</v>
      </c>
      <c r="F5671">
        <v>20890</v>
      </c>
    </row>
    <row r="5672" spans="1:6">
      <c r="A5672" s="105">
        <v>33053042610000</v>
      </c>
      <c r="B5672">
        <v>2012</v>
      </c>
      <c r="C5672">
        <v>16249</v>
      </c>
      <c r="D5672">
        <v>12935</v>
      </c>
      <c r="E5672">
        <v>7244</v>
      </c>
      <c r="F5672">
        <v>20509</v>
      </c>
    </row>
    <row r="5673" spans="1:6">
      <c r="A5673" s="105">
        <v>33053042620000</v>
      </c>
      <c r="B5673">
        <v>2012</v>
      </c>
      <c r="C5673">
        <v>340</v>
      </c>
      <c r="D5673">
        <v>367</v>
      </c>
      <c r="E5673">
        <v>2193</v>
      </c>
      <c r="F5673">
        <v>20732</v>
      </c>
    </row>
    <row r="5674" spans="1:6">
      <c r="A5674" s="105">
        <v>33053042790000</v>
      </c>
      <c r="B5674">
        <v>2012</v>
      </c>
      <c r="C5674">
        <v>18389</v>
      </c>
      <c r="D5674">
        <v>45140</v>
      </c>
      <c r="E5674">
        <v>14554</v>
      </c>
      <c r="F5674">
        <v>20720</v>
      </c>
    </row>
    <row r="5675" spans="1:6">
      <c r="A5675" s="105">
        <v>33053042820000</v>
      </c>
      <c r="B5675">
        <v>2012</v>
      </c>
      <c r="C5675">
        <v>4808</v>
      </c>
      <c r="D5675">
        <v>14024</v>
      </c>
      <c r="E5675">
        <v>12719</v>
      </c>
      <c r="F5675">
        <v>20420</v>
      </c>
    </row>
    <row r="5676" spans="1:6">
      <c r="A5676" s="105">
        <v>33053043000000</v>
      </c>
      <c r="B5676">
        <v>2012</v>
      </c>
      <c r="C5676">
        <v>6252</v>
      </c>
      <c r="D5676">
        <v>11801</v>
      </c>
      <c r="E5676">
        <v>12206</v>
      </c>
      <c r="F5676">
        <v>20730</v>
      </c>
    </row>
    <row r="5677" spans="1:6">
      <c r="A5677" s="105">
        <v>33053043060000</v>
      </c>
      <c r="B5677">
        <v>2012</v>
      </c>
      <c r="C5677">
        <v>90</v>
      </c>
      <c r="D5677">
        <v>9076</v>
      </c>
      <c r="E5677">
        <v>7433</v>
      </c>
      <c r="F5677">
        <v>20482</v>
      </c>
    </row>
    <row r="5678" spans="1:6">
      <c r="A5678" s="105">
        <v>33053043070000</v>
      </c>
      <c r="B5678">
        <v>2012</v>
      </c>
      <c r="C5678">
        <v>14085</v>
      </c>
      <c r="D5678">
        <v>17996</v>
      </c>
      <c r="E5678">
        <v>26615</v>
      </c>
      <c r="F5678">
        <v>20185</v>
      </c>
    </row>
    <row r="5679" spans="1:6">
      <c r="A5679" s="105">
        <v>33053043310000</v>
      </c>
      <c r="B5679">
        <v>2012</v>
      </c>
      <c r="C5679">
        <v>1656</v>
      </c>
      <c r="D5679">
        <v>7129</v>
      </c>
      <c r="E5679">
        <v>10182</v>
      </c>
      <c r="F5679">
        <v>20815</v>
      </c>
    </row>
    <row r="5680" spans="1:6">
      <c r="A5680" s="105">
        <v>33053043420000</v>
      </c>
      <c r="B5680">
        <v>2012</v>
      </c>
      <c r="C5680">
        <v>0</v>
      </c>
      <c r="D5680">
        <v>0</v>
      </c>
      <c r="E5680">
        <v>0</v>
      </c>
      <c r="F5680">
        <v>21359</v>
      </c>
    </row>
    <row r="5681" spans="1:6">
      <c r="A5681" s="105">
        <v>33053043560000</v>
      </c>
      <c r="B5681">
        <v>2012</v>
      </c>
      <c r="C5681">
        <v>25152</v>
      </c>
      <c r="D5681">
        <v>17502</v>
      </c>
      <c r="E5681">
        <v>34226</v>
      </c>
      <c r="F5681">
        <v>21325</v>
      </c>
    </row>
    <row r="5682" spans="1:6">
      <c r="A5682" s="105">
        <v>33053043640000</v>
      </c>
      <c r="B5682">
        <v>2012</v>
      </c>
      <c r="C5682">
        <v>1987</v>
      </c>
      <c r="D5682">
        <v>3375</v>
      </c>
      <c r="E5682">
        <v>11803</v>
      </c>
      <c r="F5682">
        <v>20403</v>
      </c>
    </row>
    <row r="5683" spans="1:6">
      <c r="A5683" s="105">
        <v>33053043970000</v>
      </c>
      <c r="B5683">
        <v>2012</v>
      </c>
      <c r="C5683">
        <v>7322</v>
      </c>
      <c r="D5683">
        <v>24600</v>
      </c>
      <c r="E5683">
        <v>4740</v>
      </c>
      <c r="F5683">
        <v>21735</v>
      </c>
    </row>
    <row r="5684" spans="1:6">
      <c r="A5684" s="105">
        <v>33053043990000</v>
      </c>
      <c r="B5684">
        <v>2012</v>
      </c>
      <c r="C5684">
        <v>692</v>
      </c>
      <c r="D5684">
        <v>172</v>
      </c>
      <c r="E5684">
        <v>3327</v>
      </c>
      <c r="F5684">
        <v>20958</v>
      </c>
    </row>
    <row r="5685" spans="1:6">
      <c r="A5685" s="105">
        <v>33053500100000</v>
      </c>
      <c r="B5685">
        <v>2012</v>
      </c>
      <c r="C5685">
        <v>0</v>
      </c>
      <c r="D5685">
        <v>4800</v>
      </c>
      <c r="E5685">
        <v>0</v>
      </c>
      <c r="F5685">
        <v>0</v>
      </c>
    </row>
    <row r="5686" spans="1:6">
      <c r="A5686" s="105">
        <v>33053500200000</v>
      </c>
      <c r="B5686">
        <v>2012</v>
      </c>
      <c r="C5686">
        <v>0</v>
      </c>
      <c r="D5686">
        <v>195</v>
      </c>
      <c r="E5686">
        <v>0</v>
      </c>
      <c r="F5686">
        <v>0</v>
      </c>
    </row>
    <row r="5687" spans="1:6">
      <c r="A5687" s="105">
        <v>33053500310000</v>
      </c>
      <c r="B5687">
        <v>2012</v>
      </c>
      <c r="C5687">
        <v>0</v>
      </c>
      <c r="D5687">
        <v>136</v>
      </c>
      <c r="E5687">
        <v>0</v>
      </c>
      <c r="F5687" t="s">
        <v>3320</v>
      </c>
    </row>
    <row r="5688" spans="1:6">
      <c r="A5688" s="105">
        <v>33053500560000</v>
      </c>
      <c r="B5688">
        <v>2012</v>
      </c>
      <c r="C5688">
        <v>0</v>
      </c>
      <c r="D5688">
        <v>0</v>
      </c>
      <c r="E5688">
        <v>0</v>
      </c>
      <c r="F5688">
        <v>0</v>
      </c>
    </row>
    <row r="5689" spans="1:6">
      <c r="A5689" s="105">
        <v>33053500580000</v>
      </c>
      <c r="B5689">
        <v>2012</v>
      </c>
      <c r="C5689">
        <v>0</v>
      </c>
      <c r="D5689">
        <v>0</v>
      </c>
      <c r="E5689">
        <v>0</v>
      </c>
      <c r="F5689">
        <v>0</v>
      </c>
    </row>
    <row r="5690" spans="1:6">
      <c r="A5690" s="105">
        <v>33053500680000</v>
      </c>
      <c r="B5690">
        <v>2012</v>
      </c>
      <c r="C5690">
        <v>0</v>
      </c>
      <c r="D5690">
        <v>0</v>
      </c>
      <c r="E5690">
        <v>0</v>
      </c>
      <c r="F5690">
        <v>0</v>
      </c>
    </row>
    <row r="5691" spans="1:6">
      <c r="A5691" s="105">
        <v>33053500690000</v>
      </c>
      <c r="B5691">
        <v>2012</v>
      </c>
      <c r="C5691">
        <v>0</v>
      </c>
      <c r="D5691">
        <v>15</v>
      </c>
      <c r="E5691">
        <v>0</v>
      </c>
      <c r="F5691" t="s">
        <v>3320</v>
      </c>
    </row>
    <row r="5692" spans="1:6">
      <c r="A5692" s="105">
        <v>33053500700000</v>
      </c>
      <c r="B5692">
        <v>2012</v>
      </c>
      <c r="C5692">
        <v>0</v>
      </c>
      <c r="D5692">
        <v>173079</v>
      </c>
      <c r="E5692">
        <v>0</v>
      </c>
      <c r="F5692">
        <v>0</v>
      </c>
    </row>
    <row r="5693" spans="1:6">
      <c r="A5693" s="105">
        <v>33053500770000</v>
      </c>
      <c r="B5693">
        <v>2012</v>
      </c>
      <c r="C5693">
        <v>0</v>
      </c>
      <c r="D5693">
        <v>0</v>
      </c>
      <c r="E5693">
        <v>0</v>
      </c>
      <c r="F5693" t="s">
        <v>3320</v>
      </c>
    </row>
    <row r="5694" spans="1:6">
      <c r="A5694" s="105">
        <v>33053501640000</v>
      </c>
      <c r="B5694">
        <v>2012</v>
      </c>
      <c r="C5694">
        <v>0</v>
      </c>
      <c r="D5694">
        <v>1468</v>
      </c>
      <c r="E5694">
        <v>0</v>
      </c>
      <c r="F5694">
        <v>0</v>
      </c>
    </row>
    <row r="5695" spans="1:6">
      <c r="A5695" s="105">
        <v>33053501760000</v>
      </c>
      <c r="B5695">
        <v>2012</v>
      </c>
      <c r="C5695">
        <v>0</v>
      </c>
      <c r="D5695">
        <v>7304</v>
      </c>
      <c r="E5695">
        <v>2518</v>
      </c>
      <c r="F5695">
        <v>0</v>
      </c>
    </row>
    <row r="5696" spans="1:6">
      <c r="A5696" s="105">
        <v>33053501800000</v>
      </c>
      <c r="B5696">
        <v>2012</v>
      </c>
      <c r="C5696">
        <v>0</v>
      </c>
      <c r="D5696">
        <v>3973</v>
      </c>
      <c r="E5696">
        <v>0</v>
      </c>
      <c r="F5696">
        <v>0</v>
      </c>
    </row>
    <row r="5697" spans="1:6">
      <c r="A5697" s="105">
        <v>33053501960000</v>
      </c>
      <c r="B5697">
        <v>2012</v>
      </c>
      <c r="C5697">
        <v>0</v>
      </c>
      <c r="D5697">
        <v>727</v>
      </c>
      <c r="E5697">
        <v>0</v>
      </c>
      <c r="F5697">
        <v>0</v>
      </c>
    </row>
    <row r="5698" spans="1:6">
      <c r="A5698" s="105">
        <v>33053502020000</v>
      </c>
      <c r="B5698">
        <v>2012</v>
      </c>
      <c r="C5698">
        <v>0</v>
      </c>
      <c r="D5698">
        <v>847</v>
      </c>
      <c r="E5698">
        <v>0</v>
      </c>
      <c r="F5698">
        <v>0</v>
      </c>
    </row>
    <row r="5699" spans="1:6">
      <c r="A5699" s="105">
        <v>33053502220000</v>
      </c>
      <c r="B5699">
        <v>2012</v>
      </c>
      <c r="C5699">
        <v>0</v>
      </c>
      <c r="D5699">
        <v>0</v>
      </c>
      <c r="E5699">
        <v>0</v>
      </c>
      <c r="F5699">
        <v>0</v>
      </c>
    </row>
    <row r="5700" spans="1:6">
      <c r="A5700" s="105">
        <v>33053502440000</v>
      </c>
      <c r="B5700">
        <v>2012</v>
      </c>
      <c r="C5700">
        <v>0</v>
      </c>
      <c r="D5700">
        <v>292</v>
      </c>
      <c r="E5700">
        <v>0</v>
      </c>
      <c r="F5700">
        <v>0</v>
      </c>
    </row>
    <row r="5701" spans="1:6">
      <c r="A5701" s="105">
        <v>33053502680000</v>
      </c>
      <c r="B5701">
        <v>2012</v>
      </c>
      <c r="C5701">
        <v>0</v>
      </c>
      <c r="D5701">
        <v>14003</v>
      </c>
      <c r="E5701">
        <v>3058</v>
      </c>
      <c r="F5701">
        <v>0</v>
      </c>
    </row>
    <row r="5702" spans="1:6">
      <c r="A5702" s="105">
        <v>33053502920000</v>
      </c>
      <c r="B5702">
        <v>2012</v>
      </c>
      <c r="C5702">
        <v>0</v>
      </c>
      <c r="D5702">
        <v>1689</v>
      </c>
      <c r="E5702">
        <v>420</v>
      </c>
      <c r="F5702">
        <v>0</v>
      </c>
    </row>
    <row r="5703" spans="1:6">
      <c r="A5703" s="105">
        <v>33053503280000</v>
      </c>
      <c r="B5703">
        <v>2012</v>
      </c>
      <c r="C5703">
        <v>0</v>
      </c>
      <c r="D5703">
        <v>45</v>
      </c>
      <c r="E5703">
        <v>0</v>
      </c>
      <c r="F5703" t="s">
        <v>3320</v>
      </c>
    </row>
    <row r="5704" spans="1:6">
      <c r="A5704" s="105">
        <v>33053503300000</v>
      </c>
      <c r="B5704">
        <v>2012</v>
      </c>
      <c r="C5704">
        <v>0</v>
      </c>
      <c r="D5704">
        <v>49</v>
      </c>
      <c r="E5704">
        <v>0</v>
      </c>
      <c r="F5704" t="s">
        <v>3320</v>
      </c>
    </row>
    <row r="5705" spans="1:6">
      <c r="A5705" s="105">
        <v>33053503720000</v>
      </c>
      <c r="B5705">
        <v>2012</v>
      </c>
      <c r="C5705">
        <v>0</v>
      </c>
      <c r="D5705">
        <v>6466</v>
      </c>
      <c r="E5705">
        <v>0</v>
      </c>
      <c r="F5705">
        <v>0</v>
      </c>
    </row>
    <row r="5706" spans="1:6">
      <c r="A5706" s="105">
        <v>33053503760000</v>
      </c>
      <c r="B5706">
        <v>2012</v>
      </c>
      <c r="C5706">
        <v>0</v>
      </c>
      <c r="D5706">
        <v>2378</v>
      </c>
      <c r="E5706">
        <v>475</v>
      </c>
      <c r="F5706">
        <v>0</v>
      </c>
    </row>
    <row r="5707" spans="1:6">
      <c r="A5707" s="105">
        <v>33053503800000</v>
      </c>
      <c r="B5707">
        <v>2012</v>
      </c>
      <c r="C5707">
        <v>0</v>
      </c>
      <c r="D5707">
        <v>17403</v>
      </c>
      <c r="E5707">
        <v>4736</v>
      </c>
      <c r="F5707">
        <v>0</v>
      </c>
    </row>
    <row r="5708" spans="1:6">
      <c r="A5708" s="105">
        <v>33053504020000</v>
      </c>
      <c r="B5708">
        <v>2012</v>
      </c>
      <c r="C5708">
        <v>0</v>
      </c>
      <c r="D5708">
        <v>2279</v>
      </c>
      <c r="E5708">
        <v>0</v>
      </c>
      <c r="F5708" t="s">
        <v>3320</v>
      </c>
    </row>
    <row r="5709" spans="1:6">
      <c r="A5709" s="105">
        <v>33053504130000</v>
      </c>
      <c r="B5709">
        <v>2012</v>
      </c>
      <c r="C5709">
        <v>0</v>
      </c>
      <c r="D5709">
        <v>14063</v>
      </c>
      <c r="E5709">
        <v>6644</v>
      </c>
      <c r="F5709">
        <v>0</v>
      </c>
    </row>
    <row r="5710" spans="1:6">
      <c r="A5710" s="105">
        <v>33053504150000</v>
      </c>
      <c r="B5710">
        <v>2012</v>
      </c>
      <c r="C5710">
        <v>0</v>
      </c>
      <c r="D5710">
        <v>1873</v>
      </c>
      <c r="E5710">
        <v>0</v>
      </c>
      <c r="F5710" t="s">
        <v>3320</v>
      </c>
    </row>
    <row r="5711" spans="1:6">
      <c r="A5711" s="105">
        <v>33053504190000</v>
      </c>
      <c r="B5711">
        <v>2012</v>
      </c>
      <c r="C5711">
        <v>0</v>
      </c>
      <c r="D5711">
        <v>3282</v>
      </c>
      <c r="E5711">
        <v>0</v>
      </c>
      <c r="F5711">
        <v>0</v>
      </c>
    </row>
    <row r="5712" spans="1:6">
      <c r="A5712" s="105">
        <v>33053504210000</v>
      </c>
      <c r="B5712">
        <v>2012</v>
      </c>
      <c r="C5712">
        <v>0</v>
      </c>
      <c r="D5712">
        <v>98</v>
      </c>
      <c r="E5712">
        <v>0</v>
      </c>
      <c r="F5712" t="s">
        <v>3320</v>
      </c>
    </row>
    <row r="5713" spans="1:6">
      <c r="A5713" s="105">
        <v>33053504290000</v>
      </c>
      <c r="B5713">
        <v>2012</v>
      </c>
      <c r="C5713">
        <v>0</v>
      </c>
      <c r="D5713">
        <v>10159</v>
      </c>
      <c r="E5713">
        <v>3782</v>
      </c>
      <c r="F5713">
        <v>0</v>
      </c>
    </row>
    <row r="5714" spans="1:6">
      <c r="A5714" s="105">
        <v>33053504300000</v>
      </c>
      <c r="B5714">
        <v>2012</v>
      </c>
      <c r="C5714">
        <v>0</v>
      </c>
      <c r="D5714">
        <v>11380</v>
      </c>
      <c r="E5714">
        <v>2873</v>
      </c>
      <c r="F5714">
        <v>0</v>
      </c>
    </row>
    <row r="5715" spans="1:6">
      <c r="A5715" s="105">
        <v>33053504310000</v>
      </c>
      <c r="B5715">
        <v>2012</v>
      </c>
      <c r="C5715">
        <v>0</v>
      </c>
      <c r="D5715">
        <v>13873</v>
      </c>
      <c r="E5715">
        <v>0</v>
      </c>
      <c r="F5715" t="s">
        <v>3320</v>
      </c>
    </row>
    <row r="5716" spans="1:6">
      <c r="A5716" s="105">
        <v>33053504370000</v>
      </c>
      <c r="B5716">
        <v>2012</v>
      </c>
      <c r="C5716">
        <v>0</v>
      </c>
      <c r="D5716">
        <v>5482</v>
      </c>
      <c r="E5716">
        <v>0</v>
      </c>
      <c r="F5716" t="s">
        <v>3320</v>
      </c>
    </row>
    <row r="5717" spans="1:6">
      <c r="A5717" s="105">
        <v>33053504420000</v>
      </c>
      <c r="B5717">
        <v>2012</v>
      </c>
      <c r="C5717">
        <v>0</v>
      </c>
      <c r="D5717">
        <v>2488</v>
      </c>
      <c r="E5717">
        <v>0</v>
      </c>
      <c r="F5717" t="s">
        <v>3320</v>
      </c>
    </row>
    <row r="5718" spans="1:6">
      <c r="A5718" s="105">
        <v>33053504440000</v>
      </c>
      <c r="B5718">
        <v>2012</v>
      </c>
      <c r="C5718">
        <v>0</v>
      </c>
      <c r="D5718">
        <v>3582</v>
      </c>
      <c r="E5718">
        <v>0</v>
      </c>
      <c r="F5718" t="s">
        <v>3320</v>
      </c>
    </row>
    <row r="5719" spans="1:6">
      <c r="A5719" s="105">
        <v>33053504530000</v>
      </c>
      <c r="B5719">
        <v>2012</v>
      </c>
      <c r="C5719">
        <v>0</v>
      </c>
      <c r="D5719">
        <v>14901</v>
      </c>
      <c r="E5719">
        <v>4101</v>
      </c>
      <c r="F5719">
        <v>0</v>
      </c>
    </row>
    <row r="5720" spans="1:6">
      <c r="A5720" s="105">
        <v>33053504570000</v>
      </c>
      <c r="B5720">
        <v>2012</v>
      </c>
      <c r="C5720">
        <v>0</v>
      </c>
      <c r="D5720">
        <v>214</v>
      </c>
      <c r="E5720">
        <v>0</v>
      </c>
      <c r="F5720" t="s">
        <v>3320</v>
      </c>
    </row>
    <row r="5721" spans="1:6">
      <c r="A5721" s="105">
        <v>33053504610000</v>
      </c>
      <c r="B5721">
        <v>2012</v>
      </c>
      <c r="C5721">
        <v>0</v>
      </c>
      <c r="D5721">
        <v>8119</v>
      </c>
      <c r="E5721">
        <v>0</v>
      </c>
      <c r="F5721" t="s">
        <v>3320</v>
      </c>
    </row>
    <row r="5722" spans="1:6">
      <c r="A5722" s="105">
        <v>33053504720000</v>
      </c>
      <c r="B5722">
        <v>2012</v>
      </c>
      <c r="C5722">
        <v>0</v>
      </c>
      <c r="D5722">
        <v>10676</v>
      </c>
      <c r="E5722">
        <v>0</v>
      </c>
      <c r="F5722" t="s">
        <v>3320</v>
      </c>
    </row>
    <row r="5723" spans="1:6">
      <c r="A5723" s="105">
        <v>33053504730000</v>
      </c>
      <c r="B5723">
        <v>2012</v>
      </c>
      <c r="C5723">
        <v>0</v>
      </c>
      <c r="D5723">
        <v>920</v>
      </c>
      <c r="E5723">
        <v>0</v>
      </c>
      <c r="F5723" t="s">
        <v>3320</v>
      </c>
    </row>
    <row r="5724" spans="1:6">
      <c r="A5724" s="105">
        <v>33053504740000</v>
      </c>
      <c r="B5724">
        <v>2012</v>
      </c>
      <c r="C5724">
        <v>0</v>
      </c>
      <c r="D5724">
        <v>1950</v>
      </c>
      <c r="E5724">
        <v>0</v>
      </c>
      <c r="F5724" t="s">
        <v>3320</v>
      </c>
    </row>
    <row r="5725" spans="1:6">
      <c r="A5725" s="105">
        <v>33053504750000</v>
      </c>
      <c r="B5725">
        <v>2012</v>
      </c>
      <c r="C5725">
        <v>0</v>
      </c>
      <c r="D5725">
        <v>0</v>
      </c>
      <c r="E5725">
        <v>0</v>
      </c>
      <c r="F5725" t="s">
        <v>3320</v>
      </c>
    </row>
    <row r="5726" spans="1:6">
      <c r="A5726" s="105">
        <v>33053504900000</v>
      </c>
      <c r="B5726">
        <v>2012</v>
      </c>
      <c r="C5726">
        <v>0</v>
      </c>
      <c r="D5726">
        <v>9522</v>
      </c>
      <c r="E5726">
        <v>0</v>
      </c>
      <c r="F5726" t="s">
        <v>3320</v>
      </c>
    </row>
    <row r="5727" spans="1:6">
      <c r="A5727" s="105">
        <v>33053504910000</v>
      </c>
      <c r="B5727">
        <v>2012</v>
      </c>
      <c r="C5727">
        <v>0</v>
      </c>
      <c r="D5727">
        <v>353</v>
      </c>
      <c r="E5727">
        <v>0</v>
      </c>
      <c r="F5727" t="s">
        <v>3320</v>
      </c>
    </row>
    <row r="5728" spans="1:6">
      <c r="A5728" s="105">
        <v>33053504970000</v>
      </c>
      <c r="B5728">
        <v>2012</v>
      </c>
      <c r="C5728">
        <v>0</v>
      </c>
      <c r="D5728">
        <v>960</v>
      </c>
      <c r="E5728">
        <v>0</v>
      </c>
      <c r="F5728" t="s">
        <v>3320</v>
      </c>
    </row>
    <row r="5729" spans="1:6">
      <c r="A5729" s="105">
        <v>33053504980000</v>
      </c>
      <c r="B5729">
        <v>2012</v>
      </c>
      <c r="C5729">
        <v>0</v>
      </c>
      <c r="D5729">
        <v>1511</v>
      </c>
      <c r="E5729">
        <v>0</v>
      </c>
      <c r="F5729">
        <v>6332</v>
      </c>
    </row>
    <row r="5730" spans="1:6">
      <c r="A5730" s="105">
        <v>33053504990000</v>
      </c>
      <c r="B5730">
        <v>2012</v>
      </c>
      <c r="C5730">
        <v>0</v>
      </c>
      <c r="D5730">
        <v>11388</v>
      </c>
      <c r="E5730">
        <v>0</v>
      </c>
      <c r="F5730">
        <v>12827</v>
      </c>
    </row>
    <row r="5731" spans="1:6">
      <c r="A5731" s="105">
        <v>33053505060000</v>
      </c>
      <c r="B5731">
        <v>2012</v>
      </c>
      <c r="C5731">
        <v>0</v>
      </c>
      <c r="D5731">
        <v>567</v>
      </c>
      <c r="E5731">
        <v>0</v>
      </c>
      <c r="F5731">
        <v>6265</v>
      </c>
    </row>
    <row r="5732" spans="1:6">
      <c r="A5732" s="105">
        <v>33053505160000</v>
      </c>
      <c r="B5732">
        <v>2012</v>
      </c>
      <c r="C5732">
        <v>0</v>
      </c>
      <c r="D5732">
        <v>10984</v>
      </c>
      <c r="E5732">
        <v>0</v>
      </c>
      <c r="F5732" t="s">
        <v>3320</v>
      </c>
    </row>
    <row r="5733" spans="1:6">
      <c r="A5733" s="105">
        <v>33053505170000</v>
      </c>
      <c r="B5733">
        <v>2012</v>
      </c>
      <c r="C5733">
        <v>0</v>
      </c>
      <c r="D5733">
        <v>600</v>
      </c>
      <c r="E5733">
        <v>0</v>
      </c>
      <c r="F5733" t="s">
        <v>3320</v>
      </c>
    </row>
    <row r="5734" spans="1:6">
      <c r="A5734" s="105">
        <v>33053505200000</v>
      </c>
      <c r="B5734">
        <v>2012</v>
      </c>
      <c r="C5734">
        <v>0</v>
      </c>
      <c r="D5734">
        <v>999</v>
      </c>
      <c r="E5734">
        <v>0</v>
      </c>
      <c r="F5734" t="s">
        <v>3320</v>
      </c>
    </row>
    <row r="5735" spans="1:6">
      <c r="A5735" s="105">
        <v>33053505210000</v>
      </c>
      <c r="B5735">
        <v>2012</v>
      </c>
      <c r="C5735">
        <v>0</v>
      </c>
      <c r="D5735">
        <v>57</v>
      </c>
      <c r="E5735">
        <v>0</v>
      </c>
      <c r="F5735" t="s">
        <v>3320</v>
      </c>
    </row>
    <row r="5736" spans="1:6">
      <c r="A5736" s="105">
        <v>33053505360000</v>
      </c>
      <c r="B5736">
        <v>2012</v>
      </c>
      <c r="C5736">
        <v>0</v>
      </c>
      <c r="D5736">
        <v>974</v>
      </c>
      <c r="E5736">
        <v>0</v>
      </c>
      <c r="F5736" t="s">
        <v>3320</v>
      </c>
    </row>
    <row r="5737" spans="1:6">
      <c r="A5737" s="105">
        <v>33055000490000</v>
      </c>
      <c r="B5737">
        <v>2012</v>
      </c>
      <c r="C5737">
        <v>0</v>
      </c>
      <c r="D5737">
        <v>1131</v>
      </c>
      <c r="E5737">
        <v>19023</v>
      </c>
      <c r="F5737">
        <v>8050</v>
      </c>
    </row>
    <row r="5738" spans="1:6">
      <c r="A5738" s="105">
        <v>33055000510000</v>
      </c>
      <c r="B5738">
        <v>2012</v>
      </c>
      <c r="C5738">
        <v>0</v>
      </c>
      <c r="D5738">
        <v>0</v>
      </c>
      <c r="E5738">
        <v>0</v>
      </c>
      <c r="F5738">
        <v>8150</v>
      </c>
    </row>
    <row r="5739" spans="1:6">
      <c r="A5739" s="105">
        <v>33055000520000</v>
      </c>
      <c r="B5739">
        <v>2012</v>
      </c>
      <c r="C5739">
        <v>621</v>
      </c>
      <c r="D5739">
        <v>446</v>
      </c>
      <c r="E5739">
        <v>8320</v>
      </c>
      <c r="F5739">
        <v>8184</v>
      </c>
    </row>
    <row r="5740" spans="1:6">
      <c r="A5740" s="105">
        <v>33055000530000</v>
      </c>
      <c r="B5740">
        <v>2012</v>
      </c>
      <c r="C5740">
        <v>626</v>
      </c>
      <c r="D5740">
        <v>565</v>
      </c>
      <c r="E5740">
        <v>33527</v>
      </c>
      <c r="F5740">
        <v>11234</v>
      </c>
    </row>
    <row r="5741" spans="1:6">
      <c r="A5741" s="105">
        <v>33055000540000</v>
      </c>
      <c r="B5741">
        <v>2012</v>
      </c>
      <c r="C5741">
        <v>45</v>
      </c>
      <c r="D5741">
        <v>75</v>
      </c>
      <c r="E5741">
        <v>1737</v>
      </c>
      <c r="F5741">
        <v>8150</v>
      </c>
    </row>
    <row r="5742" spans="1:6">
      <c r="A5742" s="105">
        <v>33055000550000</v>
      </c>
      <c r="B5742">
        <v>2012</v>
      </c>
      <c r="C5742">
        <v>558</v>
      </c>
      <c r="D5742">
        <v>1058</v>
      </c>
      <c r="E5742">
        <v>6569</v>
      </c>
      <c r="F5742">
        <v>8150</v>
      </c>
    </row>
    <row r="5743" spans="1:6">
      <c r="A5743" s="105">
        <v>33055000600000</v>
      </c>
      <c r="B5743">
        <v>2012</v>
      </c>
      <c r="C5743">
        <v>0</v>
      </c>
      <c r="D5743">
        <v>0</v>
      </c>
      <c r="E5743">
        <v>0</v>
      </c>
      <c r="F5743">
        <v>8120</v>
      </c>
    </row>
    <row r="5744" spans="1:6">
      <c r="A5744" s="105">
        <v>33055000610000</v>
      </c>
      <c r="B5744">
        <v>2012</v>
      </c>
      <c r="C5744">
        <v>0</v>
      </c>
      <c r="D5744">
        <v>0</v>
      </c>
      <c r="E5744">
        <v>0</v>
      </c>
      <c r="F5744">
        <v>8170</v>
      </c>
    </row>
    <row r="5745" spans="1:6">
      <c r="A5745" s="105">
        <v>33055000640000</v>
      </c>
      <c r="B5745">
        <v>2012</v>
      </c>
      <c r="C5745">
        <v>0</v>
      </c>
      <c r="D5745">
        <v>0</v>
      </c>
      <c r="E5745">
        <v>0</v>
      </c>
      <c r="F5745">
        <v>8150</v>
      </c>
    </row>
    <row r="5746" spans="1:6">
      <c r="A5746" s="105">
        <v>33055000650000</v>
      </c>
      <c r="B5746">
        <v>2012</v>
      </c>
      <c r="C5746">
        <v>0</v>
      </c>
      <c r="D5746">
        <v>0</v>
      </c>
      <c r="E5746">
        <v>0</v>
      </c>
      <c r="F5746">
        <v>8100</v>
      </c>
    </row>
    <row r="5747" spans="1:6">
      <c r="A5747" s="105">
        <v>33055000680000</v>
      </c>
      <c r="B5747">
        <v>2012</v>
      </c>
      <c r="C5747">
        <v>642</v>
      </c>
      <c r="D5747">
        <v>2544</v>
      </c>
      <c r="E5747">
        <v>18407</v>
      </c>
      <c r="F5747">
        <v>8175</v>
      </c>
    </row>
    <row r="5748" spans="1:6">
      <c r="A5748" s="105">
        <v>33055000690000</v>
      </c>
      <c r="B5748">
        <v>2012</v>
      </c>
      <c r="C5748">
        <v>0</v>
      </c>
      <c r="D5748">
        <v>0</v>
      </c>
      <c r="E5748">
        <v>0</v>
      </c>
      <c r="F5748">
        <v>8150</v>
      </c>
    </row>
    <row r="5749" spans="1:6">
      <c r="A5749" s="105">
        <v>33055000730000</v>
      </c>
      <c r="B5749">
        <v>2012</v>
      </c>
      <c r="C5749">
        <v>0</v>
      </c>
      <c r="D5749">
        <v>0</v>
      </c>
      <c r="E5749">
        <v>0</v>
      </c>
      <c r="F5749">
        <v>8200</v>
      </c>
    </row>
    <row r="5750" spans="1:6">
      <c r="A5750" s="105">
        <v>33055000750000</v>
      </c>
      <c r="B5750">
        <v>2012</v>
      </c>
      <c r="C5750">
        <v>0</v>
      </c>
      <c r="D5750">
        <v>0</v>
      </c>
      <c r="E5750">
        <v>0</v>
      </c>
      <c r="F5750">
        <v>8220</v>
      </c>
    </row>
    <row r="5751" spans="1:6">
      <c r="A5751" s="105">
        <v>33055000770000</v>
      </c>
      <c r="B5751">
        <v>2012</v>
      </c>
      <c r="C5751">
        <v>1814</v>
      </c>
      <c r="D5751">
        <v>4175</v>
      </c>
      <c r="E5751">
        <v>7981</v>
      </c>
      <c r="F5751">
        <v>9918</v>
      </c>
    </row>
    <row r="5752" spans="1:6">
      <c r="A5752" s="105">
        <v>33055000790000</v>
      </c>
      <c r="B5752">
        <v>2012</v>
      </c>
      <c r="C5752">
        <v>108</v>
      </c>
      <c r="D5752">
        <v>232</v>
      </c>
      <c r="E5752">
        <v>667</v>
      </c>
      <c r="F5752">
        <v>8075</v>
      </c>
    </row>
    <row r="5753" spans="1:6">
      <c r="A5753" s="105">
        <v>33055000800000</v>
      </c>
      <c r="B5753">
        <v>2012</v>
      </c>
      <c r="C5753">
        <v>0</v>
      </c>
      <c r="D5753">
        <v>0</v>
      </c>
      <c r="E5753">
        <v>0</v>
      </c>
      <c r="F5753">
        <v>8200</v>
      </c>
    </row>
    <row r="5754" spans="1:6">
      <c r="A5754" s="105">
        <v>33055000870000</v>
      </c>
      <c r="B5754">
        <v>2012</v>
      </c>
      <c r="C5754">
        <v>632</v>
      </c>
      <c r="D5754">
        <v>1364</v>
      </c>
      <c r="E5754">
        <v>3576</v>
      </c>
      <c r="F5754">
        <v>8110</v>
      </c>
    </row>
    <row r="5755" spans="1:6">
      <c r="A5755" s="105">
        <v>33055000910000</v>
      </c>
      <c r="B5755">
        <v>2012</v>
      </c>
      <c r="C5755">
        <v>0</v>
      </c>
      <c r="D5755">
        <v>0</v>
      </c>
      <c r="E5755">
        <v>0</v>
      </c>
      <c r="F5755">
        <v>8240</v>
      </c>
    </row>
    <row r="5756" spans="1:6">
      <c r="A5756" s="105">
        <v>33055000930000</v>
      </c>
      <c r="B5756">
        <v>2012</v>
      </c>
      <c r="C5756">
        <v>0</v>
      </c>
      <c r="D5756">
        <v>0</v>
      </c>
      <c r="E5756">
        <v>0</v>
      </c>
      <c r="F5756">
        <v>8140</v>
      </c>
    </row>
    <row r="5757" spans="1:6">
      <c r="A5757" s="105">
        <v>33055000940000</v>
      </c>
      <c r="B5757">
        <v>2012</v>
      </c>
      <c r="C5757">
        <v>1321</v>
      </c>
      <c r="D5757">
        <v>5661</v>
      </c>
      <c r="E5757">
        <v>13521</v>
      </c>
      <c r="F5757">
        <v>9532</v>
      </c>
    </row>
    <row r="5758" spans="1:6">
      <c r="A5758" s="105">
        <v>33055001030000</v>
      </c>
      <c r="B5758">
        <v>2012</v>
      </c>
      <c r="C5758">
        <v>1439</v>
      </c>
      <c r="D5758">
        <v>2898</v>
      </c>
      <c r="E5758">
        <v>3035</v>
      </c>
      <c r="F5758">
        <v>8104</v>
      </c>
    </row>
    <row r="5759" spans="1:6">
      <c r="A5759" s="105">
        <v>33055001090000</v>
      </c>
      <c r="B5759">
        <v>2012</v>
      </c>
      <c r="C5759">
        <v>960</v>
      </c>
      <c r="D5759">
        <v>1666</v>
      </c>
      <c r="E5759">
        <v>930</v>
      </c>
      <c r="F5759">
        <v>8002</v>
      </c>
    </row>
    <row r="5760" spans="1:6">
      <c r="A5760" s="105">
        <v>33055001140000</v>
      </c>
      <c r="B5760">
        <v>2012</v>
      </c>
      <c r="C5760">
        <v>8249</v>
      </c>
      <c r="D5760">
        <v>16448</v>
      </c>
      <c r="E5760">
        <v>1772</v>
      </c>
      <c r="F5760">
        <v>14184</v>
      </c>
    </row>
    <row r="5761" spans="1:6">
      <c r="A5761" s="105">
        <v>33055001180000</v>
      </c>
      <c r="B5761">
        <v>2012</v>
      </c>
      <c r="C5761">
        <v>2788</v>
      </c>
      <c r="D5761">
        <v>14679</v>
      </c>
      <c r="E5761">
        <v>56903</v>
      </c>
      <c r="F5761">
        <v>14743</v>
      </c>
    </row>
    <row r="5762" spans="1:6">
      <c r="A5762" s="105">
        <v>33055001190000</v>
      </c>
      <c r="B5762">
        <v>2012</v>
      </c>
      <c r="C5762">
        <v>19264</v>
      </c>
      <c r="D5762">
        <v>35853</v>
      </c>
      <c r="E5762">
        <v>18277</v>
      </c>
      <c r="F5762">
        <v>20105</v>
      </c>
    </row>
    <row r="5763" spans="1:6">
      <c r="A5763" s="105">
        <v>33055001240000</v>
      </c>
      <c r="B5763">
        <v>2012</v>
      </c>
      <c r="C5763">
        <v>8862</v>
      </c>
      <c r="D5763">
        <v>16083</v>
      </c>
      <c r="E5763">
        <v>3406</v>
      </c>
      <c r="F5763">
        <v>14946</v>
      </c>
    </row>
    <row r="5764" spans="1:6">
      <c r="A5764" s="105">
        <v>33055001260000</v>
      </c>
      <c r="B5764">
        <v>2012</v>
      </c>
      <c r="C5764">
        <v>0</v>
      </c>
      <c r="D5764">
        <v>0</v>
      </c>
      <c r="E5764">
        <v>0</v>
      </c>
      <c r="F5764">
        <v>14445</v>
      </c>
    </row>
    <row r="5765" spans="1:6">
      <c r="A5765" s="105">
        <v>33055001270000</v>
      </c>
      <c r="B5765">
        <v>2012</v>
      </c>
      <c r="C5765">
        <v>27276</v>
      </c>
      <c r="D5765">
        <v>40137</v>
      </c>
      <c r="E5765">
        <v>10585</v>
      </c>
      <c r="F5765">
        <v>21630</v>
      </c>
    </row>
    <row r="5766" spans="1:6">
      <c r="A5766" s="105">
        <v>33055001310000</v>
      </c>
      <c r="B5766">
        <v>2012</v>
      </c>
      <c r="C5766">
        <v>23493</v>
      </c>
      <c r="D5766">
        <v>55807</v>
      </c>
      <c r="E5766">
        <v>30477</v>
      </c>
      <c r="F5766">
        <v>19200</v>
      </c>
    </row>
    <row r="5767" spans="1:6">
      <c r="A5767" s="105">
        <v>33055001320000</v>
      </c>
      <c r="B5767">
        <v>2012</v>
      </c>
      <c r="C5767">
        <v>19642</v>
      </c>
      <c r="D5767">
        <v>47260</v>
      </c>
      <c r="E5767">
        <v>15897</v>
      </c>
      <c r="F5767">
        <v>18050</v>
      </c>
    </row>
    <row r="5768" spans="1:6">
      <c r="A5768" s="105">
        <v>33055001350000</v>
      </c>
      <c r="B5768">
        <v>2012</v>
      </c>
      <c r="C5768">
        <v>17440</v>
      </c>
      <c r="D5768">
        <v>36208</v>
      </c>
      <c r="E5768">
        <v>8520</v>
      </c>
      <c r="F5768">
        <v>15771</v>
      </c>
    </row>
    <row r="5769" spans="1:6">
      <c r="A5769" s="105">
        <v>33055001370000</v>
      </c>
      <c r="B5769">
        <v>2012</v>
      </c>
      <c r="C5769">
        <v>10739</v>
      </c>
      <c r="D5769">
        <v>37938</v>
      </c>
      <c r="E5769">
        <v>34236</v>
      </c>
      <c r="F5769">
        <v>20663</v>
      </c>
    </row>
    <row r="5770" spans="1:6">
      <c r="A5770" s="105">
        <v>33055001380000</v>
      </c>
      <c r="B5770">
        <v>2012</v>
      </c>
      <c r="C5770">
        <v>25735</v>
      </c>
      <c r="D5770">
        <v>68119</v>
      </c>
      <c r="E5770">
        <v>31391</v>
      </c>
      <c r="F5770">
        <v>19457</v>
      </c>
    </row>
    <row r="5771" spans="1:6">
      <c r="A5771" s="105">
        <v>33055001390000</v>
      </c>
      <c r="B5771">
        <v>2012</v>
      </c>
      <c r="C5771">
        <v>48817</v>
      </c>
      <c r="D5771">
        <v>91778</v>
      </c>
      <c r="E5771">
        <v>43068</v>
      </c>
      <c r="F5771">
        <v>20889</v>
      </c>
    </row>
    <row r="5772" spans="1:6">
      <c r="A5772" s="105">
        <v>33055001410000</v>
      </c>
      <c r="B5772">
        <v>2012</v>
      </c>
      <c r="C5772">
        <v>31531</v>
      </c>
      <c r="D5772">
        <v>56663</v>
      </c>
      <c r="E5772">
        <v>8460</v>
      </c>
      <c r="F5772">
        <v>19543</v>
      </c>
    </row>
    <row r="5773" spans="1:6">
      <c r="A5773" s="105">
        <v>33055001420000</v>
      </c>
      <c r="B5773">
        <v>2012</v>
      </c>
      <c r="C5773">
        <v>37029</v>
      </c>
      <c r="D5773">
        <v>78769</v>
      </c>
      <c r="E5773">
        <v>33933</v>
      </c>
      <c r="F5773">
        <v>20524</v>
      </c>
    </row>
    <row r="5774" spans="1:6">
      <c r="A5774" s="105">
        <v>33055001430000</v>
      </c>
      <c r="B5774">
        <v>2012</v>
      </c>
      <c r="C5774">
        <v>25696</v>
      </c>
      <c r="D5774">
        <v>70502</v>
      </c>
      <c r="E5774">
        <v>6963</v>
      </c>
      <c r="F5774">
        <v>20300</v>
      </c>
    </row>
    <row r="5775" spans="1:6">
      <c r="A5775" s="105">
        <v>33055001450000</v>
      </c>
      <c r="B5775">
        <v>2012</v>
      </c>
      <c r="C5775">
        <v>41593</v>
      </c>
      <c r="D5775">
        <v>110914</v>
      </c>
      <c r="E5775">
        <v>35615</v>
      </c>
      <c r="F5775">
        <v>20000</v>
      </c>
    </row>
    <row r="5776" spans="1:6">
      <c r="A5776" s="105">
        <v>33055001460000</v>
      </c>
      <c r="B5776">
        <v>2012</v>
      </c>
      <c r="C5776">
        <v>51999</v>
      </c>
      <c r="D5776">
        <v>117854</v>
      </c>
      <c r="E5776">
        <v>40015</v>
      </c>
      <c r="F5776">
        <v>23036</v>
      </c>
    </row>
    <row r="5777" spans="1:6">
      <c r="A5777" s="105">
        <v>33055001470000</v>
      </c>
      <c r="B5777">
        <v>2012</v>
      </c>
      <c r="C5777">
        <v>71361</v>
      </c>
      <c r="D5777">
        <v>77894</v>
      </c>
      <c r="E5777">
        <v>27859</v>
      </c>
      <c r="F5777">
        <v>19909</v>
      </c>
    </row>
    <row r="5778" spans="1:6">
      <c r="A5778" s="105">
        <v>33055001480000</v>
      </c>
      <c r="B5778">
        <v>2012</v>
      </c>
      <c r="C5778">
        <v>55241</v>
      </c>
      <c r="D5778">
        <v>73283</v>
      </c>
      <c r="E5778">
        <v>20876</v>
      </c>
      <c r="F5778">
        <v>19549</v>
      </c>
    </row>
    <row r="5779" spans="1:6">
      <c r="A5779" s="105">
        <v>33055001490000</v>
      </c>
      <c r="B5779">
        <v>2012</v>
      </c>
      <c r="C5779">
        <v>14451</v>
      </c>
      <c r="D5779">
        <v>31708</v>
      </c>
      <c r="E5779">
        <v>10151</v>
      </c>
      <c r="F5779">
        <v>19525</v>
      </c>
    </row>
    <row r="5780" spans="1:6">
      <c r="A5780" s="105">
        <v>33055001510000</v>
      </c>
      <c r="B5780">
        <v>2012</v>
      </c>
      <c r="C5780">
        <v>13957</v>
      </c>
      <c r="D5780">
        <v>38196</v>
      </c>
      <c r="E5780">
        <v>22105</v>
      </c>
      <c r="F5780">
        <v>16834</v>
      </c>
    </row>
    <row r="5781" spans="1:6">
      <c r="A5781" s="105">
        <v>33055001520000</v>
      </c>
      <c r="B5781">
        <v>2012</v>
      </c>
      <c r="C5781">
        <v>4543</v>
      </c>
      <c r="D5781">
        <v>34655</v>
      </c>
      <c r="E5781">
        <v>19271</v>
      </c>
      <c r="F5781">
        <v>16596</v>
      </c>
    </row>
    <row r="5782" spans="1:6">
      <c r="A5782" s="105">
        <v>33055001530000</v>
      </c>
      <c r="B5782">
        <v>2012</v>
      </c>
      <c r="C5782">
        <v>18580</v>
      </c>
      <c r="D5782">
        <v>45029</v>
      </c>
      <c r="E5782">
        <v>29031</v>
      </c>
      <c r="F5782">
        <v>20175</v>
      </c>
    </row>
    <row r="5783" spans="1:6">
      <c r="A5783" s="105">
        <v>33055001540000</v>
      </c>
      <c r="B5783">
        <v>2012</v>
      </c>
      <c r="C5783">
        <v>15870</v>
      </c>
      <c r="D5783">
        <v>57557</v>
      </c>
      <c r="E5783">
        <v>25758</v>
      </c>
      <c r="F5783">
        <v>16919</v>
      </c>
    </row>
    <row r="5784" spans="1:6">
      <c r="A5784" s="105">
        <v>33055001550000</v>
      </c>
      <c r="B5784">
        <v>2012</v>
      </c>
      <c r="C5784">
        <v>60560</v>
      </c>
      <c r="D5784">
        <v>75810</v>
      </c>
      <c r="E5784">
        <v>14449</v>
      </c>
      <c r="F5784">
        <v>19307</v>
      </c>
    </row>
    <row r="5785" spans="1:6">
      <c r="A5785" s="105">
        <v>33055001560000</v>
      </c>
      <c r="B5785">
        <v>2012</v>
      </c>
      <c r="C5785">
        <v>16386</v>
      </c>
      <c r="D5785">
        <v>32581</v>
      </c>
      <c r="E5785">
        <v>23304</v>
      </c>
      <c r="F5785">
        <v>19389</v>
      </c>
    </row>
    <row r="5786" spans="1:6">
      <c r="A5786" s="105">
        <v>33055001570000</v>
      </c>
      <c r="B5786">
        <v>2012</v>
      </c>
      <c r="C5786">
        <v>24057</v>
      </c>
      <c r="D5786">
        <v>26242</v>
      </c>
      <c r="E5786">
        <v>8073</v>
      </c>
      <c r="F5786">
        <v>19513</v>
      </c>
    </row>
    <row r="5787" spans="1:6">
      <c r="A5787" s="105">
        <v>33055001580000</v>
      </c>
      <c r="B5787">
        <v>2012</v>
      </c>
      <c r="C5787">
        <v>43745</v>
      </c>
      <c r="D5787">
        <v>33689</v>
      </c>
      <c r="E5787">
        <v>16505</v>
      </c>
      <c r="F5787">
        <v>20040</v>
      </c>
    </row>
    <row r="5788" spans="1:6">
      <c r="A5788" s="105">
        <v>33055001590000</v>
      </c>
      <c r="B5788">
        <v>2012</v>
      </c>
      <c r="C5788">
        <v>24310</v>
      </c>
      <c r="D5788">
        <v>41302</v>
      </c>
      <c r="E5788">
        <v>26669</v>
      </c>
      <c r="F5788">
        <v>17149</v>
      </c>
    </row>
    <row r="5789" spans="1:6">
      <c r="A5789" s="105">
        <v>33055001600000</v>
      </c>
      <c r="B5789">
        <v>2012</v>
      </c>
      <c r="C5789">
        <v>22617</v>
      </c>
      <c r="D5789">
        <v>47568</v>
      </c>
      <c r="E5789">
        <v>6593</v>
      </c>
      <c r="F5789">
        <v>19461</v>
      </c>
    </row>
    <row r="5790" spans="1:6">
      <c r="A5790" s="105">
        <v>33055001610000</v>
      </c>
      <c r="B5790">
        <v>2012</v>
      </c>
      <c r="C5790">
        <v>11960</v>
      </c>
      <c r="D5790">
        <v>14859</v>
      </c>
      <c r="E5790">
        <v>7173</v>
      </c>
      <c r="F5790">
        <v>20133</v>
      </c>
    </row>
    <row r="5791" spans="1:6">
      <c r="A5791" s="105">
        <v>33055001620000</v>
      </c>
      <c r="B5791">
        <v>2012</v>
      </c>
      <c r="C5791">
        <v>30174</v>
      </c>
      <c r="D5791">
        <v>44617</v>
      </c>
      <c r="E5791">
        <v>13787</v>
      </c>
      <c r="F5791">
        <v>19465</v>
      </c>
    </row>
    <row r="5792" spans="1:6">
      <c r="A5792" s="105">
        <v>33055001640000</v>
      </c>
      <c r="B5792">
        <v>2012</v>
      </c>
      <c r="C5792">
        <v>9635</v>
      </c>
      <c r="D5792">
        <v>32331</v>
      </c>
      <c r="E5792">
        <v>5147</v>
      </c>
      <c r="F5792">
        <v>19340</v>
      </c>
    </row>
    <row r="5793" spans="1:6">
      <c r="A5793" s="105">
        <v>33055001650000</v>
      </c>
      <c r="B5793">
        <v>2012</v>
      </c>
      <c r="C5793">
        <v>16815</v>
      </c>
      <c r="D5793">
        <v>17600</v>
      </c>
      <c r="E5793">
        <v>8663</v>
      </c>
      <c r="F5793">
        <v>20116</v>
      </c>
    </row>
    <row r="5794" spans="1:6">
      <c r="A5794" s="105">
        <v>33057000360000</v>
      </c>
      <c r="B5794">
        <v>2012</v>
      </c>
      <c r="C5794">
        <v>362</v>
      </c>
      <c r="D5794">
        <v>1204</v>
      </c>
      <c r="E5794">
        <v>5869</v>
      </c>
      <c r="F5794">
        <v>19065</v>
      </c>
    </row>
    <row r="5795" spans="1:6">
      <c r="A5795" s="105">
        <v>33061000150000</v>
      </c>
      <c r="B5795">
        <v>2012</v>
      </c>
      <c r="C5795">
        <v>48642</v>
      </c>
      <c r="D5795">
        <v>1768</v>
      </c>
      <c r="E5795">
        <v>24807</v>
      </c>
      <c r="F5795">
        <v>10594</v>
      </c>
    </row>
    <row r="5796" spans="1:6">
      <c r="A5796" s="105">
        <v>33061000420000</v>
      </c>
      <c r="B5796">
        <v>2012</v>
      </c>
      <c r="C5796">
        <v>0</v>
      </c>
      <c r="D5796">
        <v>0</v>
      </c>
      <c r="E5796">
        <v>0</v>
      </c>
      <c r="F5796">
        <v>12806</v>
      </c>
    </row>
    <row r="5797" spans="1:6">
      <c r="A5797" s="105">
        <v>33061000460000</v>
      </c>
      <c r="B5797">
        <v>2012</v>
      </c>
      <c r="C5797">
        <v>0</v>
      </c>
      <c r="D5797">
        <v>0</v>
      </c>
      <c r="E5797">
        <v>0</v>
      </c>
      <c r="F5797">
        <v>10784</v>
      </c>
    </row>
    <row r="5798" spans="1:6">
      <c r="A5798" s="105">
        <v>33061000660000</v>
      </c>
      <c r="B5798">
        <v>2012</v>
      </c>
      <c r="C5798">
        <v>110428</v>
      </c>
      <c r="D5798">
        <v>4626</v>
      </c>
      <c r="E5798">
        <v>83339</v>
      </c>
      <c r="F5798">
        <v>11620</v>
      </c>
    </row>
    <row r="5799" spans="1:6">
      <c r="A5799" s="105">
        <v>33061000740000</v>
      </c>
      <c r="B5799">
        <v>2012</v>
      </c>
      <c r="C5799">
        <v>80601</v>
      </c>
      <c r="D5799">
        <v>3654</v>
      </c>
      <c r="E5799">
        <v>52059</v>
      </c>
      <c r="F5799">
        <v>9900</v>
      </c>
    </row>
    <row r="5800" spans="1:6">
      <c r="A5800" s="105">
        <v>33061000860000</v>
      </c>
      <c r="B5800">
        <v>2012</v>
      </c>
      <c r="C5800">
        <v>32087</v>
      </c>
      <c r="D5800">
        <v>8420</v>
      </c>
      <c r="E5800">
        <v>15578</v>
      </c>
      <c r="F5800">
        <v>9587</v>
      </c>
    </row>
    <row r="5801" spans="1:6">
      <c r="A5801" s="105">
        <v>33061000910000</v>
      </c>
      <c r="B5801">
        <v>2012</v>
      </c>
      <c r="C5801">
        <v>23930</v>
      </c>
      <c r="D5801">
        <v>1542</v>
      </c>
      <c r="E5801">
        <v>40099</v>
      </c>
      <c r="F5801">
        <v>12244</v>
      </c>
    </row>
    <row r="5802" spans="1:6">
      <c r="A5802" s="105">
        <v>33061000930000</v>
      </c>
      <c r="B5802">
        <v>2012</v>
      </c>
      <c r="C5802">
        <v>69589</v>
      </c>
      <c r="D5802">
        <v>2601</v>
      </c>
      <c r="E5802">
        <v>16645</v>
      </c>
      <c r="F5802">
        <v>11570</v>
      </c>
    </row>
    <row r="5803" spans="1:6">
      <c r="A5803" s="105">
        <v>33061001260000</v>
      </c>
      <c r="B5803">
        <v>2012</v>
      </c>
      <c r="C5803">
        <v>0</v>
      </c>
      <c r="D5803">
        <v>0</v>
      </c>
      <c r="E5803">
        <v>0</v>
      </c>
      <c r="F5803">
        <v>8347</v>
      </c>
    </row>
    <row r="5804" spans="1:6">
      <c r="A5804" s="105">
        <v>33061001910000</v>
      </c>
      <c r="B5804">
        <v>2012</v>
      </c>
      <c r="C5804">
        <v>15632</v>
      </c>
      <c r="D5804">
        <v>1525</v>
      </c>
      <c r="E5804">
        <v>8666</v>
      </c>
      <c r="F5804">
        <v>10100</v>
      </c>
    </row>
    <row r="5805" spans="1:6">
      <c r="A5805" s="105">
        <v>33061002220000</v>
      </c>
      <c r="B5805">
        <v>2012</v>
      </c>
      <c r="C5805">
        <v>605</v>
      </c>
      <c r="D5805">
        <v>4258</v>
      </c>
      <c r="E5805">
        <v>114578</v>
      </c>
      <c r="F5805">
        <v>8251</v>
      </c>
    </row>
    <row r="5806" spans="1:6">
      <c r="A5806" s="105">
        <v>33061002240000</v>
      </c>
      <c r="B5806">
        <v>2012</v>
      </c>
      <c r="C5806">
        <v>0</v>
      </c>
      <c r="D5806">
        <v>1382</v>
      </c>
      <c r="E5806">
        <v>15241</v>
      </c>
      <c r="F5806">
        <v>8330</v>
      </c>
    </row>
    <row r="5807" spans="1:6">
      <c r="A5807" s="105">
        <v>33061002340000</v>
      </c>
      <c r="B5807">
        <v>2012</v>
      </c>
      <c r="C5807">
        <v>525</v>
      </c>
      <c r="D5807">
        <v>2877</v>
      </c>
      <c r="E5807">
        <v>12473</v>
      </c>
      <c r="F5807">
        <v>13025</v>
      </c>
    </row>
    <row r="5808" spans="1:6">
      <c r="A5808" s="105">
        <v>33061002440000</v>
      </c>
      <c r="B5808">
        <v>2012</v>
      </c>
      <c r="C5808">
        <v>0</v>
      </c>
      <c r="D5808">
        <v>847</v>
      </c>
      <c r="E5808">
        <v>24461</v>
      </c>
      <c r="F5808">
        <v>8300</v>
      </c>
    </row>
    <row r="5809" spans="1:6">
      <c r="A5809" s="105">
        <v>33061002520000</v>
      </c>
      <c r="B5809">
        <v>2012</v>
      </c>
      <c r="C5809">
        <v>0</v>
      </c>
      <c r="D5809">
        <v>1245</v>
      </c>
      <c r="E5809">
        <v>17157</v>
      </c>
      <c r="F5809">
        <v>9571</v>
      </c>
    </row>
    <row r="5810" spans="1:6">
      <c r="A5810" s="105">
        <v>33061002630000</v>
      </c>
      <c r="B5810">
        <v>2012</v>
      </c>
      <c r="C5810">
        <v>0</v>
      </c>
      <c r="D5810">
        <v>851</v>
      </c>
      <c r="E5810">
        <v>7174</v>
      </c>
      <c r="F5810">
        <v>8332</v>
      </c>
    </row>
    <row r="5811" spans="1:6">
      <c r="A5811" s="105">
        <v>33061002710000</v>
      </c>
      <c r="B5811">
        <v>2012</v>
      </c>
      <c r="C5811">
        <v>0</v>
      </c>
      <c r="D5811">
        <v>2936</v>
      </c>
      <c r="E5811">
        <v>8580</v>
      </c>
      <c r="F5811">
        <v>8800</v>
      </c>
    </row>
    <row r="5812" spans="1:6">
      <c r="A5812" s="105">
        <v>33061002810000</v>
      </c>
      <c r="B5812">
        <v>2012</v>
      </c>
      <c r="C5812">
        <v>0</v>
      </c>
      <c r="D5812">
        <v>3142</v>
      </c>
      <c r="E5812">
        <v>1172</v>
      </c>
      <c r="F5812">
        <v>12025</v>
      </c>
    </row>
    <row r="5813" spans="1:6">
      <c r="A5813" s="105">
        <v>33061003030000</v>
      </c>
      <c r="B5813">
        <v>2012</v>
      </c>
      <c r="C5813">
        <v>0</v>
      </c>
      <c r="D5813">
        <v>1064</v>
      </c>
      <c r="E5813">
        <v>3786</v>
      </c>
      <c r="F5813">
        <v>8256</v>
      </c>
    </row>
    <row r="5814" spans="1:6">
      <c r="A5814" s="105">
        <v>33061003080000</v>
      </c>
      <c r="B5814">
        <v>2012</v>
      </c>
      <c r="C5814">
        <v>0</v>
      </c>
      <c r="D5814">
        <v>1617</v>
      </c>
      <c r="E5814">
        <v>41066</v>
      </c>
      <c r="F5814">
        <v>8350</v>
      </c>
    </row>
    <row r="5815" spans="1:6">
      <c r="A5815" s="105">
        <v>33061003090000</v>
      </c>
      <c r="B5815">
        <v>2012</v>
      </c>
      <c r="C5815">
        <v>0</v>
      </c>
      <c r="D5815">
        <v>164</v>
      </c>
      <c r="E5815">
        <v>1045</v>
      </c>
      <c r="F5815">
        <v>8335</v>
      </c>
    </row>
    <row r="5816" spans="1:6">
      <c r="A5816" s="105">
        <v>33061003310000</v>
      </c>
      <c r="B5816">
        <v>2012</v>
      </c>
      <c r="C5816">
        <v>0</v>
      </c>
      <c r="D5816">
        <v>983</v>
      </c>
      <c r="E5816">
        <v>4700</v>
      </c>
      <c r="F5816">
        <v>8300</v>
      </c>
    </row>
    <row r="5817" spans="1:6">
      <c r="A5817" s="105">
        <v>33061003410000</v>
      </c>
      <c r="B5817">
        <v>2012</v>
      </c>
      <c r="C5817">
        <v>0</v>
      </c>
      <c r="D5817">
        <v>2250</v>
      </c>
      <c r="E5817">
        <v>3615</v>
      </c>
      <c r="F5817">
        <v>7380</v>
      </c>
    </row>
    <row r="5818" spans="1:6">
      <c r="A5818" s="105">
        <v>33061003420000</v>
      </c>
      <c r="B5818">
        <v>2012</v>
      </c>
      <c r="C5818">
        <v>0</v>
      </c>
      <c r="D5818">
        <v>0</v>
      </c>
      <c r="E5818">
        <v>0</v>
      </c>
      <c r="F5818">
        <v>8300</v>
      </c>
    </row>
    <row r="5819" spans="1:6">
      <c r="A5819" s="105">
        <v>33061003460000</v>
      </c>
      <c r="B5819">
        <v>2012</v>
      </c>
      <c r="C5819">
        <v>0</v>
      </c>
      <c r="D5819">
        <v>0</v>
      </c>
      <c r="E5819">
        <v>0</v>
      </c>
      <c r="F5819">
        <v>7500</v>
      </c>
    </row>
    <row r="5820" spans="1:6">
      <c r="A5820" s="105">
        <v>33061003520000</v>
      </c>
      <c r="B5820">
        <v>2012</v>
      </c>
      <c r="C5820">
        <v>104</v>
      </c>
      <c r="D5820">
        <v>30</v>
      </c>
      <c r="E5820">
        <v>14513</v>
      </c>
      <c r="F5820">
        <v>9040</v>
      </c>
    </row>
    <row r="5821" spans="1:6">
      <c r="A5821" s="105">
        <v>33061003570000</v>
      </c>
      <c r="B5821">
        <v>2012</v>
      </c>
      <c r="C5821">
        <v>692</v>
      </c>
      <c r="D5821">
        <v>6216</v>
      </c>
      <c r="E5821">
        <v>64209</v>
      </c>
      <c r="F5821">
        <v>8800</v>
      </c>
    </row>
    <row r="5822" spans="1:6">
      <c r="A5822" s="105">
        <v>33061003590000</v>
      </c>
      <c r="B5822">
        <v>2012</v>
      </c>
      <c r="C5822">
        <v>0</v>
      </c>
      <c r="D5822">
        <v>0</v>
      </c>
      <c r="E5822">
        <v>0</v>
      </c>
      <c r="F5822">
        <v>7525</v>
      </c>
    </row>
    <row r="5823" spans="1:6">
      <c r="A5823" s="105">
        <v>33061003600000</v>
      </c>
      <c r="B5823">
        <v>2012</v>
      </c>
      <c r="C5823">
        <v>0</v>
      </c>
      <c r="D5823">
        <v>0</v>
      </c>
      <c r="E5823">
        <v>0</v>
      </c>
      <c r="F5823">
        <v>7550</v>
      </c>
    </row>
    <row r="5824" spans="1:6">
      <c r="A5824" s="105">
        <v>33061003620000</v>
      </c>
      <c r="B5824">
        <v>2012</v>
      </c>
      <c r="C5824">
        <v>174</v>
      </c>
      <c r="D5824">
        <v>1379</v>
      </c>
      <c r="E5824">
        <v>28214</v>
      </c>
      <c r="F5824">
        <v>7493</v>
      </c>
    </row>
    <row r="5825" spans="1:6">
      <c r="A5825" s="105">
        <v>33061003630000</v>
      </c>
      <c r="B5825">
        <v>2012</v>
      </c>
      <c r="C5825">
        <v>883</v>
      </c>
      <c r="D5825">
        <v>332</v>
      </c>
      <c r="E5825">
        <v>3896</v>
      </c>
      <c r="F5825">
        <v>7480</v>
      </c>
    </row>
    <row r="5826" spans="1:6">
      <c r="A5826" s="105">
        <v>33061003640000</v>
      </c>
      <c r="B5826">
        <v>2012</v>
      </c>
      <c r="C5826">
        <v>0</v>
      </c>
      <c r="D5826">
        <v>0</v>
      </c>
      <c r="E5826">
        <v>0</v>
      </c>
      <c r="F5826">
        <v>7530</v>
      </c>
    </row>
    <row r="5827" spans="1:6">
      <c r="A5827" s="105">
        <v>33061003810000</v>
      </c>
      <c r="B5827">
        <v>2012</v>
      </c>
      <c r="C5827">
        <v>0</v>
      </c>
      <c r="D5827">
        <v>0</v>
      </c>
      <c r="E5827">
        <v>0</v>
      </c>
      <c r="F5827">
        <v>7650</v>
      </c>
    </row>
    <row r="5828" spans="1:6">
      <c r="A5828" s="105">
        <v>33061003840000</v>
      </c>
      <c r="B5828">
        <v>2012</v>
      </c>
      <c r="C5828">
        <v>0</v>
      </c>
      <c r="D5828">
        <v>0</v>
      </c>
      <c r="E5828">
        <v>0</v>
      </c>
      <c r="F5828">
        <v>7590</v>
      </c>
    </row>
    <row r="5829" spans="1:6">
      <c r="A5829" s="105">
        <v>33061003850000</v>
      </c>
      <c r="B5829">
        <v>2012</v>
      </c>
      <c r="C5829">
        <v>1095</v>
      </c>
      <c r="D5829">
        <v>5590</v>
      </c>
      <c r="E5829">
        <v>8288</v>
      </c>
      <c r="F5829">
        <v>7591</v>
      </c>
    </row>
    <row r="5830" spans="1:6">
      <c r="A5830" s="105">
        <v>33061003880000</v>
      </c>
      <c r="B5830">
        <v>2012</v>
      </c>
      <c r="C5830">
        <v>932</v>
      </c>
      <c r="D5830">
        <v>1349</v>
      </c>
      <c r="E5830">
        <v>37858</v>
      </c>
      <c r="F5830">
        <v>7615</v>
      </c>
    </row>
    <row r="5831" spans="1:6">
      <c r="A5831" s="105">
        <v>33061003900000</v>
      </c>
      <c r="B5831">
        <v>2012</v>
      </c>
      <c r="C5831">
        <v>0</v>
      </c>
      <c r="D5831">
        <v>0</v>
      </c>
      <c r="E5831">
        <v>0</v>
      </c>
      <c r="F5831">
        <v>7670</v>
      </c>
    </row>
    <row r="5832" spans="1:6">
      <c r="A5832" s="105">
        <v>33061003910000</v>
      </c>
      <c r="B5832">
        <v>2012</v>
      </c>
      <c r="C5832">
        <v>0</v>
      </c>
      <c r="D5832">
        <v>0</v>
      </c>
      <c r="E5832">
        <v>0</v>
      </c>
      <c r="F5832">
        <v>7660</v>
      </c>
    </row>
    <row r="5833" spans="1:6">
      <c r="A5833" s="105">
        <v>33061003990000</v>
      </c>
      <c r="B5833">
        <v>2012</v>
      </c>
      <c r="C5833">
        <v>0</v>
      </c>
      <c r="D5833">
        <v>0</v>
      </c>
      <c r="E5833">
        <v>0</v>
      </c>
      <c r="F5833">
        <v>7636</v>
      </c>
    </row>
    <row r="5834" spans="1:6">
      <c r="A5834" s="105">
        <v>33061004000000</v>
      </c>
      <c r="B5834">
        <v>2012</v>
      </c>
      <c r="C5834">
        <v>0</v>
      </c>
      <c r="D5834">
        <v>0</v>
      </c>
      <c r="E5834">
        <v>0</v>
      </c>
      <c r="F5834">
        <v>7675</v>
      </c>
    </row>
    <row r="5835" spans="1:6">
      <c r="A5835" s="105">
        <v>33061004020000</v>
      </c>
      <c r="B5835">
        <v>2012</v>
      </c>
      <c r="C5835">
        <v>933</v>
      </c>
      <c r="D5835">
        <v>1269</v>
      </c>
      <c r="E5835">
        <v>966</v>
      </c>
      <c r="F5835">
        <v>7665</v>
      </c>
    </row>
    <row r="5836" spans="1:6">
      <c r="A5836" s="105">
        <v>33061004030000</v>
      </c>
      <c r="B5836">
        <v>2012</v>
      </c>
      <c r="C5836">
        <v>0</v>
      </c>
      <c r="D5836">
        <v>0</v>
      </c>
      <c r="E5836">
        <v>0</v>
      </c>
      <c r="F5836">
        <v>7650</v>
      </c>
    </row>
    <row r="5837" spans="1:6">
      <c r="A5837" s="105">
        <v>33061004110000</v>
      </c>
      <c r="B5837">
        <v>2012</v>
      </c>
      <c r="C5837">
        <v>1055</v>
      </c>
      <c r="D5837">
        <v>8488</v>
      </c>
      <c r="E5837">
        <v>3380</v>
      </c>
      <c r="F5837">
        <v>7619</v>
      </c>
    </row>
    <row r="5838" spans="1:6">
      <c r="A5838" s="105">
        <v>33061004160000</v>
      </c>
      <c r="B5838">
        <v>2012</v>
      </c>
      <c r="C5838">
        <v>0</v>
      </c>
      <c r="D5838">
        <v>42</v>
      </c>
      <c r="E5838">
        <v>0</v>
      </c>
      <c r="F5838">
        <v>13643</v>
      </c>
    </row>
    <row r="5839" spans="1:6">
      <c r="A5839" s="105">
        <v>33061004220000</v>
      </c>
      <c r="B5839">
        <v>2012</v>
      </c>
      <c r="C5839">
        <v>1004</v>
      </c>
      <c r="D5839">
        <v>1618</v>
      </c>
      <c r="E5839">
        <v>31740</v>
      </c>
      <c r="F5839">
        <v>7675</v>
      </c>
    </row>
    <row r="5840" spans="1:6">
      <c r="A5840" s="105">
        <v>33061004260000</v>
      </c>
      <c r="B5840">
        <v>2012</v>
      </c>
      <c r="C5840">
        <v>0</v>
      </c>
      <c r="D5840">
        <v>1318</v>
      </c>
      <c r="E5840">
        <v>2035</v>
      </c>
      <c r="F5840">
        <v>7660</v>
      </c>
    </row>
    <row r="5841" spans="1:6">
      <c r="A5841" s="105">
        <v>33061004270000</v>
      </c>
      <c r="B5841">
        <v>2012</v>
      </c>
      <c r="C5841">
        <v>0</v>
      </c>
      <c r="D5841">
        <v>0</v>
      </c>
      <c r="E5841">
        <v>0</v>
      </c>
      <c r="F5841">
        <v>7698</v>
      </c>
    </row>
    <row r="5842" spans="1:6">
      <c r="A5842" s="105">
        <v>33061004560000</v>
      </c>
      <c r="B5842">
        <v>2012</v>
      </c>
      <c r="C5842">
        <v>0</v>
      </c>
      <c r="D5842">
        <v>0</v>
      </c>
      <c r="E5842">
        <v>0</v>
      </c>
      <c r="F5842">
        <v>7550</v>
      </c>
    </row>
    <row r="5843" spans="1:6">
      <c r="A5843" s="105">
        <v>33061004730000</v>
      </c>
      <c r="B5843">
        <v>2012</v>
      </c>
      <c r="C5843">
        <v>90400</v>
      </c>
      <c r="D5843">
        <v>1937</v>
      </c>
      <c r="E5843">
        <v>40597</v>
      </c>
      <c r="F5843">
        <v>9801</v>
      </c>
    </row>
    <row r="5844" spans="1:6">
      <c r="A5844" s="105">
        <v>33061004780000</v>
      </c>
      <c r="B5844">
        <v>2012</v>
      </c>
      <c r="C5844">
        <v>64156</v>
      </c>
      <c r="D5844">
        <v>1786</v>
      </c>
      <c r="E5844">
        <v>20501</v>
      </c>
      <c r="F5844">
        <v>9888</v>
      </c>
    </row>
    <row r="5845" spans="1:6">
      <c r="A5845" s="105">
        <v>33061004790000</v>
      </c>
      <c r="B5845">
        <v>2012</v>
      </c>
      <c r="C5845">
        <v>0</v>
      </c>
      <c r="D5845">
        <v>3701</v>
      </c>
      <c r="E5845">
        <v>36413</v>
      </c>
      <c r="F5845">
        <v>11264</v>
      </c>
    </row>
    <row r="5846" spans="1:6">
      <c r="A5846" s="105">
        <v>33061004800000</v>
      </c>
      <c r="B5846">
        <v>2012</v>
      </c>
      <c r="C5846">
        <v>1220</v>
      </c>
      <c r="D5846">
        <v>8036</v>
      </c>
      <c r="E5846">
        <v>27020</v>
      </c>
      <c r="F5846">
        <v>11040</v>
      </c>
    </row>
    <row r="5847" spans="1:6">
      <c r="A5847" s="105">
        <v>33061004810000</v>
      </c>
      <c r="B5847">
        <v>2012</v>
      </c>
      <c r="C5847">
        <v>1422</v>
      </c>
      <c r="D5847">
        <v>3161</v>
      </c>
      <c r="E5847">
        <v>7897</v>
      </c>
      <c r="F5847">
        <v>13118</v>
      </c>
    </row>
    <row r="5848" spans="1:6">
      <c r="A5848" s="105">
        <v>33061004820000</v>
      </c>
      <c r="B5848">
        <v>2012</v>
      </c>
      <c r="C5848">
        <v>1422</v>
      </c>
      <c r="D5848">
        <v>3152</v>
      </c>
      <c r="E5848">
        <v>35219</v>
      </c>
      <c r="F5848">
        <v>11970</v>
      </c>
    </row>
    <row r="5849" spans="1:6">
      <c r="A5849" s="105">
        <v>33061004840000</v>
      </c>
      <c r="B5849">
        <v>2012</v>
      </c>
      <c r="C5849">
        <v>0</v>
      </c>
      <c r="D5849">
        <v>9</v>
      </c>
      <c r="E5849">
        <v>129</v>
      </c>
      <c r="F5849">
        <v>9659</v>
      </c>
    </row>
    <row r="5850" spans="1:6">
      <c r="A5850" s="105">
        <v>33061004890000</v>
      </c>
      <c r="B5850">
        <v>2012</v>
      </c>
      <c r="C5850">
        <v>5268</v>
      </c>
      <c r="D5850">
        <v>6327</v>
      </c>
      <c r="E5850">
        <v>1253</v>
      </c>
      <c r="F5850">
        <v>14433</v>
      </c>
    </row>
    <row r="5851" spans="1:6">
      <c r="A5851" s="105">
        <v>33061004900000</v>
      </c>
      <c r="B5851">
        <v>2012</v>
      </c>
      <c r="C5851">
        <v>2092</v>
      </c>
      <c r="D5851">
        <v>1352</v>
      </c>
      <c r="E5851">
        <v>6892</v>
      </c>
      <c r="F5851">
        <v>15902</v>
      </c>
    </row>
    <row r="5852" spans="1:6">
      <c r="A5852" s="105">
        <v>33061004910000</v>
      </c>
      <c r="B5852">
        <v>2012</v>
      </c>
      <c r="C5852">
        <v>30</v>
      </c>
      <c r="D5852">
        <v>2298</v>
      </c>
      <c r="E5852">
        <v>2084</v>
      </c>
      <c r="F5852">
        <v>15644</v>
      </c>
    </row>
    <row r="5853" spans="1:6">
      <c r="A5853" s="105">
        <v>33061004920000</v>
      </c>
      <c r="B5853">
        <v>2012</v>
      </c>
      <c r="C5853">
        <v>3205</v>
      </c>
      <c r="D5853">
        <v>2153</v>
      </c>
      <c r="E5853">
        <v>1445</v>
      </c>
      <c r="F5853">
        <v>15444</v>
      </c>
    </row>
    <row r="5854" spans="1:6">
      <c r="A5854" s="105">
        <v>33061004930000</v>
      </c>
      <c r="B5854">
        <v>2012</v>
      </c>
      <c r="C5854">
        <v>1861</v>
      </c>
      <c r="D5854">
        <v>2745</v>
      </c>
      <c r="E5854">
        <v>1371</v>
      </c>
      <c r="F5854">
        <v>16261</v>
      </c>
    </row>
    <row r="5855" spans="1:6">
      <c r="A5855" s="105">
        <v>33061004940000</v>
      </c>
      <c r="B5855">
        <v>2012</v>
      </c>
      <c r="C5855">
        <v>4055</v>
      </c>
      <c r="D5855">
        <v>4259</v>
      </c>
      <c r="E5855">
        <v>1658</v>
      </c>
      <c r="F5855">
        <v>15601</v>
      </c>
    </row>
    <row r="5856" spans="1:6">
      <c r="A5856" s="105">
        <v>33061004950000</v>
      </c>
      <c r="B5856">
        <v>2012</v>
      </c>
      <c r="C5856">
        <v>8437</v>
      </c>
      <c r="D5856">
        <v>13628</v>
      </c>
      <c r="E5856">
        <v>3949</v>
      </c>
      <c r="F5856">
        <v>16771</v>
      </c>
    </row>
    <row r="5857" spans="1:6">
      <c r="A5857" s="105">
        <v>33061004970000</v>
      </c>
      <c r="B5857">
        <v>2012</v>
      </c>
      <c r="C5857">
        <v>6144</v>
      </c>
      <c r="D5857">
        <v>3254</v>
      </c>
      <c r="E5857">
        <v>1488</v>
      </c>
      <c r="F5857">
        <v>16157</v>
      </c>
    </row>
    <row r="5858" spans="1:6">
      <c r="A5858" s="105">
        <v>33061004980000</v>
      </c>
      <c r="B5858">
        <v>2012</v>
      </c>
      <c r="C5858">
        <v>0</v>
      </c>
      <c r="D5858">
        <v>0</v>
      </c>
      <c r="E5858">
        <v>0</v>
      </c>
      <c r="F5858">
        <v>15180</v>
      </c>
    </row>
    <row r="5859" spans="1:6">
      <c r="A5859" s="105">
        <v>33061004990000</v>
      </c>
      <c r="B5859">
        <v>2012</v>
      </c>
      <c r="C5859">
        <v>5905</v>
      </c>
      <c r="D5859">
        <v>8072</v>
      </c>
      <c r="E5859">
        <v>226</v>
      </c>
      <c r="F5859">
        <v>11325</v>
      </c>
    </row>
    <row r="5860" spans="1:6">
      <c r="A5860" s="105">
        <v>33061005000000</v>
      </c>
      <c r="B5860">
        <v>2012</v>
      </c>
      <c r="C5860">
        <v>2662</v>
      </c>
      <c r="D5860">
        <v>2773</v>
      </c>
      <c r="E5860">
        <v>1003</v>
      </c>
      <c r="F5860">
        <v>15400</v>
      </c>
    </row>
    <row r="5861" spans="1:6">
      <c r="A5861" s="105">
        <v>33061005010000</v>
      </c>
      <c r="B5861">
        <v>2012</v>
      </c>
      <c r="C5861">
        <v>287</v>
      </c>
      <c r="D5861">
        <v>452</v>
      </c>
      <c r="E5861">
        <v>0</v>
      </c>
      <c r="F5861">
        <v>15315</v>
      </c>
    </row>
    <row r="5862" spans="1:6">
      <c r="A5862" s="105">
        <v>33061005020000</v>
      </c>
      <c r="B5862">
        <v>2012</v>
      </c>
      <c r="C5862">
        <v>8318</v>
      </c>
      <c r="D5862">
        <v>5924</v>
      </c>
      <c r="E5862">
        <v>3668</v>
      </c>
      <c r="F5862">
        <v>14900</v>
      </c>
    </row>
    <row r="5863" spans="1:6">
      <c r="A5863" s="105">
        <v>33061005030000</v>
      </c>
      <c r="B5863">
        <v>2012</v>
      </c>
      <c r="C5863">
        <v>11489</v>
      </c>
      <c r="D5863">
        <v>17176</v>
      </c>
      <c r="E5863">
        <v>360</v>
      </c>
      <c r="F5863">
        <v>12111</v>
      </c>
    </row>
    <row r="5864" spans="1:6">
      <c r="A5864" s="105">
        <v>33061005040000</v>
      </c>
      <c r="B5864">
        <v>2012</v>
      </c>
      <c r="C5864">
        <v>17824</v>
      </c>
      <c r="D5864">
        <v>19670</v>
      </c>
      <c r="E5864">
        <v>22030</v>
      </c>
      <c r="F5864">
        <v>14900</v>
      </c>
    </row>
    <row r="5865" spans="1:6">
      <c r="A5865" s="105">
        <v>33061005050000</v>
      </c>
      <c r="B5865">
        <v>2012</v>
      </c>
      <c r="C5865">
        <v>11162</v>
      </c>
      <c r="D5865">
        <v>8533</v>
      </c>
      <c r="E5865">
        <v>5225</v>
      </c>
      <c r="F5865">
        <v>15672</v>
      </c>
    </row>
    <row r="5866" spans="1:6">
      <c r="A5866" s="105">
        <v>33061005070000</v>
      </c>
      <c r="B5866">
        <v>2012</v>
      </c>
      <c r="C5866">
        <v>17431</v>
      </c>
      <c r="D5866">
        <v>23805</v>
      </c>
      <c r="E5866">
        <v>598</v>
      </c>
      <c r="F5866">
        <v>13289</v>
      </c>
    </row>
    <row r="5867" spans="1:6">
      <c r="A5867" s="105">
        <v>33061005080000</v>
      </c>
      <c r="B5867">
        <v>2012</v>
      </c>
      <c r="C5867">
        <v>21329</v>
      </c>
      <c r="D5867">
        <v>30959</v>
      </c>
      <c r="E5867">
        <v>2181</v>
      </c>
      <c r="F5867">
        <v>14500</v>
      </c>
    </row>
    <row r="5868" spans="1:6">
      <c r="A5868" s="105">
        <v>33061005090000</v>
      </c>
      <c r="B5868">
        <v>2012</v>
      </c>
      <c r="C5868">
        <v>11692</v>
      </c>
      <c r="D5868">
        <v>10798</v>
      </c>
      <c r="E5868">
        <v>1645</v>
      </c>
      <c r="F5868">
        <v>16155</v>
      </c>
    </row>
    <row r="5869" spans="1:6">
      <c r="A5869" s="105">
        <v>33061005110000</v>
      </c>
      <c r="B5869">
        <v>2012</v>
      </c>
      <c r="C5869">
        <v>16941</v>
      </c>
      <c r="D5869">
        <v>27756</v>
      </c>
      <c r="E5869">
        <v>6811</v>
      </c>
      <c r="F5869">
        <v>14200</v>
      </c>
    </row>
    <row r="5870" spans="1:6">
      <c r="A5870" s="105">
        <v>33061005120000</v>
      </c>
      <c r="B5870">
        <v>2012</v>
      </c>
      <c r="C5870">
        <v>15875</v>
      </c>
      <c r="D5870">
        <v>20246</v>
      </c>
      <c r="E5870">
        <v>44601</v>
      </c>
      <c r="F5870">
        <v>14437</v>
      </c>
    </row>
    <row r="5871" spans="1:6">
      <c r="A5871" s="105">
        <v>33061005130000</v>
      </c>
      <c r="B5871">
        <v>2012</v>
      </c>
      <c r="C5871">
        <v>38624</v>
      </c>
      <c r="D5871">
        <v>32316</v>
      </c>
      <c r="E5871">
        <v>2297</v>
      </c>
      <c r="F5871">
        <v>20593</v>
      </c>
    </row>
    <row r="5872" spans="1:6">
      <c r="A5872" s="105">
        <v>33061005140000</v>
      </c>
      <c r="B5872">
        <v>2012</v>
      </c>
      <c r="C5872">
        <v>13296</v>
      </c>
      <c r="D5872">
        <v>22460</v>
      </c>
      <c r="E5872">
        <v>3519</v>
      </c>
      <c r="F5872">
        <v>14215</v>
      </c>
    </row>
    <row r="5873" spans="1:6">
      <c r="A5873" s="105">
        <v>33061005150000</v>
      </c>
      <c r="B5873">
        <v>2012</v>
      </c>
      <c r="C5873">
        <v>42397</v>
      </c>
      <c r="D5873">
        <v>52214</v>
      </c>
      <c r="E5873">
        <v>3377</v>
      </c>
      <c r="F5873">
        <v>14493</v>
      </c>
    </row>
    <row r="5874" spans="1:6">
      <c r="A5874" s="105">
        <v>33061005160000</v>
      </c>
      <c r="B5874">
        <v>2012</v>
      </c>
      <c r="C5874">
        <v>19876</v>
      </c>
      <c r="D5874">
        <v>32473</v>
      </c>
      <c r="E5874">
        <v>1673</v>
      </c>
      <c r="F5874">
        <v>14400</v>
      </c>
    </row>
    <row r="5875" spans="1:6">
      <c r="A5875" s="105">
        <v>33061005170000</v>
      </c>
      <c r="B5875">
        <v>2012</v>
      </c>
      <c r="C5875">
        <v>13845</v>
      </c>
      <c r="D5875">
        <v>28466</v>
      </c>
      <c r="E5875">
        <v>2492</v>
      </c>
      <c r="F5875">
        <v>13940</v>
      </c>
    </row>
    <row r="5876" spans="1:6">
      <c r="A5876" s="105">
        <v>33061005180000</v>
      </c>
      <c r="B5876">
        <v>2012</v>
      </c>
      <c r="C5876">
        <v>24574</v>
      </c>
      <c r="D5876">
        <v>33979</v>
      </c>
      <c r="E5876">
        <v>2940</v>
      </c>
      <c r="F5876">
        <v>14416</v>
      </c>
    </row>
    <row r="5877" spans="1:6">
      <c r="A5877" s="105">
        <v>33061005190000</v>
      </c>
      <c r="B5877">
        <v>2012</v>
      </c>
      <c r="C5877">
        <v>21194</v>
      </c>
      <c r="D5877">
        <v>32072</v>
      </c>
      <c r="E5877">
        <v>2062</v>
      </c>
      <c r="F5877">
        <v>14518</v>
      </c>
    </row>
    <row r="5878" spans="1:6">
      <c r="A5878" s="105">
        <v>33061005200000</v>
      </c>
      <c r="B5878">
        <v>2012</v>
      </c>
      <c r="C5878">
        <v>16807</v>
      </c>
      <c r="D5878">
        <v>29292</v>
      </c>
      <c r="E5878">
        <v>3996</v>
      </c>
      <c r="F5878">
        <v>14328</v>
      </c>
    </row>
    <row r="5879" spans="1:6">
      <c r="A5879" s="105">
        <v>33061005210000</v>
      </c>
      <c r="B5879">
        <v>2012</v>
      </c>
      <c r="C5879">
        <v>28748</v>
      </c>
      <c r="D5879">
        <v>35623</v>
      </c>
      <c r="E5879">
        <v>2621</v>
      </c>
      <c r="F5879">
        <v>14900</v>
      </c>
    </row>
    <row r="5880" spans="1:6">
      <c r="A5880" s="105">
        <v>33061005220000</v>
      </c>
      <c r="B5880">
        <v>2012</v>
      </c>
      <c r="C5880">
        <v>13559</v>
      </c>
      <c r="D5880">
        <v>27974</v>
      </c>
      <c r="E5880">
        <v>3216</v>
      </c>
      <c r="F5880">
        <v>14565</v>
      </c>
    </row>
    <row r="5881" spans="1:6">
      <c r="A5881" s="105">
        <v>33061005230000</v>
      </c>
      <c r="B5881">
        <v>2012</v>
      </c>
      <c r="C5881">
        <v>18570</v>
      </c>
      <c r="D5881">
        <v>27651</v>
      </c>
      <c r="E5881">
        <v>6742</v>
      </c>
      <c r="F5881">
        <v>15041</v>
      </c>
    </row>
    <row r="5882" spans="1:6">
      <c r="A5882" s="105">
        <v>33061005240000</v>
      </c>
      <c r="B5882">
        <v>2012</v>
      </c>
      <c r="C5882">
        <v>10782</v>
      </c>
      <c r="D5882">
        <v>29404</v>
      </c>
      <c r="E5882">
        <v>15372</v>
      </c>
      <c r="F5882">
        <v>14100</v>
      </c>
    </row>
    <row r="5883" spans="1:6">
      <c r="A5883" s="105">
        <v>33061005250000</v>
      </c>
      <c r="B5883">
        <v>2012</v>
      </c>
      <c r="C5883">
        <v>2940</v>
      </c>
      <c r="D5883">
        <v>2063</v>
      </c>
      <c r="E5883">
        <v>3568</v>
      </c>
      <c r="F5883">
        <v>19070</v>
      </c>
    </row>
    <row r="5884" spans="1:6">
      <c r="A5884" s="105">
        <v>33061005260000</v>
      </c>
      <c r="B5884">
        <v>2012</v>
      </c>
      <c r="C5884">
        <v>29953</v>
      </c>
      <c r="D5884">
        <v>44123</v>
      </c>
      <c r="E5884">
        <v>8486</v>
      </c>
      <c r="F5884">
        <v>14780</v>
      </c>
    </row>
    <row r="5885" spans="1:6">
      <c r="A5885" s="105">
        <v>33061005270000</v>
      </c>
      <c r="B5885">
        <v>2012</v>
      </c>
      <c r="C5885">
        <v>23476</v>
      </c>
      <c r="D5885">
        <v>44849</v>
      </c>
      <c r="E5885">
        <v>3940</v>
      </c>
      <c r="F5885">
        <v>14680</v>
      </c>
    </row>
    <row r="5886" spans="1:6">
      <c r="A5886" s="105">
        <v>33061005280000</v>
      </c>
      <c r="B5886">
        <v>2012</v>
      </c>
      <c r="C5886">
        <v>10012</v>
      </c>
      <c r="D5886">
        <v>25063</v>
      </c>
      <c r="E5886">
        <v>2672</v>
      </c>
      <c r="F5886">
        <v>13845</v>
      </c>
    </row>
    <row r="5887" spans="1:6">
      <c r="A5887" s="105">
        <v>33061005300000</v>
      </c>
      <c r="B5887">
        <v>2012</v>
      </c>
      <c r="C5887">
        <v>12142</v>
      </c>
      <c r="D5887">
        <v>13337</v>
      </c>
      <c r="E5887">
        <v>10780</v>
      </c>
      <c r="F5887">
        <v>14926</v>
      </c>
    </row>
    <row r="5888" spans="1:6">
      <c r="A5888" s="105">
        <v>33061005310000</v>
      </c>
      <c r="B5888">
        <v>2012</v>
      </c>
      <c r="C5888">
        <v>12168</v>
      </c>
      <c r="D5888">
        <v>17753</v>
      </c>
      <c r="E5888">
        <v>8818</v>
      </c>
      <c r="F5888">
        <v>14770</v>
      </c>
    </row>
    <row r="5889" spans="1:6">
      <c r="A5889" s="105">
        <v>33061005330000</v>
      </c>
      <c r="B5889">
        <v>2012</v>
      </c>
      <c r="C5889">
        <v>18460</v>
      </c>
      <c r="D5889">
        <v>38157</v>
      </c>
      <c r="E5889">
        <v>970</v>
      </c>
      <c r="F5889">
        <v>14412</v>
      </c>
    </row>
    <row r="5890" spans="1:6">
      <c r="A5890" s="105">
        <v>33061005340000</v>
      </c>
      <c r="B5890">
        <v>2012</v>
      </c>
      <c r="C5890">
        <v>7403</v>
      </c>
      <c r="D5890">
        <v>14209</v>
      </c>
      <c r="E5890">
        <v>3095</v>
      </c>
      <c r="F5890">
        <v>14474</v>
      </c>
    </row>
    <row r="5891" spans="1:6">
      <c r="A5891" s="105">
        <v>33061005350000</v>
      </c>
      <c r="B5891">
        <v>2012</v>
      </c>
      <c r="C5891">
        <v>10233</v>
      </c>
      <c r="D5891">
        <v>27218</v>
      </c>
      <c r="E5891">
        <v>5052</v>
      </c>
      <c r="F5891">
        <v>14983</v>
      </c>
    </row>
    <row r="5892" spans="1:6">
      <c r="A5892" s="105">
        <v>33061005360000</v>
      </c>
      <c r="B5892">
        <v>2012</v>
      </c>
      <c r="C5892">
        <v>16851</v>
      </c>
      <c r="D5892">
        <v>29263</v>
      </c>
      <c r="E5892">
        <v>3054</v>
      </c>
      <c r="F5892">
        <v>14520</v>
      </c>
    </row>
    <row r="5893" spans="1:6">
      <c r="A5893" s="105">
        <v>33061005380000</v>
      </c>
      <c r="B5893">
        <v>2012</v>
      </c>
      <c r="C5893">
        <v>20430</v>
      </c>
      <c r="D5893">
        <v>12197</v>
      </c>
      <c r="E5893">
        <v>19097</v>
      </c>
      <c r="F5893">
        <v>15050</v>
      </c>
    </row>
    <row r="5894" spans="1:6">
      <c r="A5894" s="105">
        <v>33061005400000</v>
      </c>
      <c r="B5894">
        <v>2012</v>
      </c>
      <c r="C5894">
        <v>23233</v>
      </c>
      <c r="D5894">
        <v>32134</v>
      </c>
      <c r="E5894">
        <v>2361</v>
      </c>
      <c r="F5894">
        <v>14795</v>
      </c>
    </row>
    <row r="5895" spans="1:6">
      <c r="A5895" s="105">
        <v>33061005410000</v>
      </c>
      <c r="B5895">
        <v>2012</v>
      </c>
      <c r="C5895">
        <v>3279</v>
      </c>
      <c r="D5895">
        <v>3217</v>
      </c>
      <c r="E5895">
        <v>1980</v>
      </c>
      <c r="F5895">
        <v>18621</v>
      </c>
    </row>
    <row r="5896" spans="1:6">
      <c r="A5896" s="105">
        <v>33061005420000</v>
      </c>
      <c r="B5896">
        <v>2012</v>
      </c>
      <c r="C5896">
        <v>24190</v>
      </c>
      <c r="D5896">
        <v>30642</v>
      </c>
      <c r="E5896">
        <v>2115</v>
      </c>
      <c r="F5896">
        <v>14576</v>
      </c>
    </row>
    <row r="5897" spans="1:6">
      <c r="A5897" s="105">
        <v>33061005440000</v>
      </c>
      <c r="B5897">
        <v>2012</v>
      </c>
      <c r="C5897">
        <v>3571</v>
      </c>
      <c r="D5897">
        <v>3141</v>
      </c>
      <c r="E5897">
        <v>2241</v>
      </c>
      <c r="F5897">
        <v>19780</v>
      </c>
    </row>
    <row r="5898" spans="1:6">
      <c r="A5898" s="105">
        <v>33061005450000</v>
      </c>
      <c r="B5898">
        <v>2012</v>
      </c>
      <c r="C5898">
        <v>22872</v>
      </c>
      <c r="D5898">
        <v>33866</v>
      </c>
      <c r="E5898">
        <v>1288</v>
      </c>
      <c r="F5898">
        <v>14506</v>
      </c>
    </row>
    <row r="5899" spans="1:6">
      <c r="A5899" s="105">
        <v>33061005460000</v>
      </c>
      <c r="B5899">
        <v>2012</v>
      </c>
      <c r="C5899">
        <v>7645</v>
      </c>
      <c r="D5899">
        <v>14682</v>
      </c>
      <c r="E5899">
        <v>2681</v>
      </c>
      <c r="F5899">
        <v>14523</v>
      </c>
    </row>
    <row r="5900" spans="1:6">
      <c r="A5900" s="105">
        <v>33061005470000</v>
      </c>
      <c r="B5900">
        <v>2012</v>
      </c>
      <c r="C5900">
        <v>10134</v>
      </c>
      <c r="D5900">
        <v>10082</v>
      </c>
      <c r="E5900">
        <v>1067</v>
      </c>
      <c r="F5900">
        <v>19694</v>
      </c>
    </row>
    <row r="5901" spans="1:6">
      <c r="A5901" s="105">
        <v>33061005480000</v>
      </c>
      <c r="B5901">
        <v>2012</v>
      </c>
      <c r="C5901">
        <v>25399</v>
      </c>
      <c r="D5901">
        <v>24249</v>
      </c>
      <c r="E5901">
        <v>2587</v>
      </c>
      <c r="F5901">
        <v>19826</v>
      </c>
    </row>
    <row r="5902" spans="1:6">
      <c r="A5902" s="105">
        <v>33061005490000</v>
      </c>
      <c r="B5902">
        <v>2012</v>
      </c>
      <c r="C5902">
        <v>14801</v>
      </c>
      <c r="D5902">
        <v>31464</v>
      </c>
      <c r="E5902">
        <v>1284</v>
      </c>
      <c r="F5902">
        <v>14435</v>
      </c>
    </row>
    <row r="5903" spans="1:6">
      <c r="A5903" s="105">
        <v>33061005500000</v>
      </c>
      <c r="B5903">
        <v>2012</v>
      </c>
      <c r="C5903">
        <v>12142</v>
      </c>
      <c r="D5903">
        <v>6626</v>
      </c>
      <c r="E5903">
        <v>3215</v>
      </c>
      <c r="F5903">
        <v>20100</v>
      </c>
    </row>
    <row r="5904" spans="1:6">
      <c r="A5904" s="105">
        <v>33061005510000</v>
      </c>
      <c r="B5904">
        <v>2012</v>
      </c>
      <c r="C5904">
        <v>9587</v>
      </c>
      <c r="D5904">
        <v>16436</v>
      </c>
      <c r="E5904">
        <v>2618</v>
      </c>
      <c r="F5904">
        <v>14243</v>
      </c>
    </row>
    <row r="5905" spans="1:6">
      <c r="A5905" s="105">
        <v>33061005520000</v>
      </c>
      <c r="B5905">
        <v>2012</v>
      </c>
      <c r="C5905">
        <v>3515</v>
      </c>
      <c r="D5905">
        <v>10937</v>
      </c>
      <c r="E5905">
        <v>5598</v>
      </c>
      <c r="F5905">
        <v>13796</v>
      </c>
    </row>
    <row r="5906" spans="1:6">
      <c r="A5906" s="105">
        <v>33061005530000</v>
      </c>
      <c r="B5906">
        <v>2012</v>
      </c>
      <c r="C5906">
        <v>32459</v>
      </c>
      <c r="D5906">
        <v>48601</v>
      </c>
      <c r="E5906">
        <v>3629</v>
      </c>
      <c r="F5906">
        <v>19375</v>
      </c>
    </row>
    <row r="5907" spans="1:6">
      <c r="A5907" s="105">
        <v>33061005550000</v>
      </c>
      <c r="B5907">
        <v>2012</v>
      </c>
      <c r="C5907">
        <v>43990</v>
      </c>
      <c r="D5907">
        <v>50115</v>
      </c>
      <c r="E5907">
        <v>15360</v>
      </c>
      <c r="F5907">
        <v>21027</v>
      </c>
    </row>
    <row r="5908" spans="1:6">
      <c r="A5908" s="105">
        <v>33061005580000</v>
      </c>
      <c r="B5908">
        <v>2012</v>
      </c>
      <c r="C5908">
        <v>32465</v>
      </c>
      <c r="D5908">
        <v>57073</v>
      </c>
      <c r="E5908">
        <v>4925</v>
      </c>
      <c r="F5908">
        <v>14380</v>
      </c>
    </row>
    <row r="5909" spans="1:6">
      <c r="A5909" s="105">
        <v>33061005590000</v>
      </c>
      <c r="B5909">
        <v>2012</v>
      </c>
      <c r="C5909">
        <v>2661</v>
      </c>
      <c r="D5909">
        <v>6432</v>
      </c>
      <c r="E5909">
        <v>6808</v>
      </c>
      <c r="F5909">
        <v>14430</v>
      </c>
    </row>
    <row r="5910" spans="1:6">
      <c r="A5910" s="105">
        <v>33061005600000</v>
      </c>
      <c r="B5910">
        <v>2012</v>
      </c>
      <c r="C5910">
        <v>10827</v>
      </c>
      <c r="D5910">
        <v>12248</v>
      </c>
      <c r="E5910">
        <v>1742</v>
      </c>
      <c r="F5910">
        <v>15755</v>
      </c>
    </row>
    <row r="5911" spans="1:6">
      <c r="A5911" s="105">
        <v>33061005610000</v>
      </c>
      <c r="B5911">
        <v>2012</v>
      </c>
      <c r="C5911">
        <v>23410</v>
      </c>
      <c r="D5911">
        <v>36459</v>
      </c>
      <c r="E5911">
        <v>1596</v>
      </c>
      <c r="F5911">
        <v>14431</v>
      </c>
    </row>
    <row r="5912" spans="1:6">
      <c r="A5912" s="105">
        <v>33061005620000</v>
      </c>
      <c r="B5912">
        <v>2012</v>
      </c>
      <c r="C5912">
        <v>14402</v>
      </c>
      <c r="D5912">
        <v>10577</v>
      </c>
      <c r="E5912">
        <v>5461</v>
      </c>
      <c r="F5912">
        <v>19556</v>
      </c>
    </row>
    <row r="5913" spans="1:6">
      <c r="A5913" s="105">
        <v>33061005630000</v>
      </c>
      <c r="B5913">
        <v>2012</v>
      </c>
      <c r="C5913">
        <v>2438</v>
      </c>
      <c r="D5913">
        <v>4185</v>
      </c>
      <c r="E5913">
        <v>1596</v>
      </c>
      <c r="F5913">
        <v>19711</v>
      </c>
    </row>
    <row r="5914" spans="1:6">
      <c r="A5914" s="105">
        <v>33061005640000</v>
      </c>
      <c r="B5914">
        <v>2012</v>
      </c>
      <c r="C5914">
        <v>14982</v>
      </c>
      <c r="D5914">
        <v>25520</v>
      </c>
      <c r="E5914">
        <v>3269</v>
      </c>
      <c r="F5914">
        <v>14504</v>
      </c>
    </row>
    <row r="5915" spans="1:6">
      <c r="A5915" s="105">
        <v>33061005650000</v>
      </c>
      <c r="B5915">
        <v>2012</v>
      </c>
      <c r="C5915">
        <v>3256</v>
      </c>
      <c r="D5915">
        <v>10666</v>
      </c>
      <c r="E5915">
        <v>1288</v>
      </c>
      <c r="F5915">
        <v>13642</v>
      </c>
    </row>
    <row r="5916" spans="1:6">
      <c r="A5916" s="105">
        <v>33061005660000</v>
      </c>
      <c r="B5916">
        <v>2012</v>
      </c>
      <c r="C5916">
        <v>11788</v>
      </c>
      <c r="D5916">
        <v>13861</v>
      </c>
      <c r="E5916">
        <v>2553</v>
      </c>
      <c r="F5916">
        <v>19646</v>
      </c>
    </row>
    <row r="5917" spans="1:6">
      <c r="A5917" s="105">
        <v>33061005670000</v>
      </c>
      <c r="B5917">
        <v>2012</v>
      </c>
      <c r="C5917">
        <v>34101</v>
      </c>
      <c r="D5917">
        <v>45399</v>
      </c>
      <c r="E5917">
        <v>4167</v>
      </c>
      <c r="F5917">
        <v>19619</v>
      </c>
    </row>
    <row r="5918" spans="1:6">
      <c r="A5918" s="105">
        <v>33061005680000</v>
      </c>
      <c r="B5918">
        <v>2012</v>
      </c>
      <c r="C5918">
        <v>71858</v>
      </c>
      <c r="D5918">
        <v>43786</v>
      </c>
      <c r="E5918">
        <v>4686</v>
      </c>
      <c r="F5918">
        <v>20515</v>
      </c>
    </row>
    <row r="5919" spans="1:6">
      <c r="A5919" s="105">
        <v>33061005690000</v>
      </c>
      <c r="B5919">
        <v>2012</v>
      </c>
      <c r="C5919">
        <v>21203</v>
      </c>
      <c r="D5919">
        <v>35036</v>
      </c>
      <c r="E5919">
        <v>1443</v>
      </c>
      <c r="F5919">
        <v>14436</v>
      </c>
    </row>
    <row r="5920" spans="1:6">
      <c r="A5920" s="105">
        <v>33061005700000</v>
      </c>
      <c r="B5920">
        <v>2012</v>
      </c>
      <c r="C5920">
        <v>22327</v>
      </c>
      <c r="D5920">
        <v>32697</v>
      </c>
      <c r="E5920">
        <v>2135</v>
      </c>
      <c r="F5920">
        <v>14346</v>
      </c>
    </row>
    <row r="5921" spans="1:6">
      <c r="A5921" s="105">
        <v>33061005710000</v>
      </c>
      <c r="B5921">
        <v>2012</v>
      </c>
      <c r="C5921">
        <v>1385</v>
      </c>
      <c r="D5921">
        <v>9071</v>
      </c>
      <c r="E5921">
        <v>22521</v>
      </c>
      <c r="F5921">
        <v>13771</v>
      </c>
    </row>
    <row r="5922" spans="1:6">
      <c r="A5922" s="105">
        <v>33061005720000</v>
      </c>
      <c r="B5922">
        <v>2012</v>
      </c>
      <c r="C5922">
        <v>4897</v>
      </c>
      <c r="D5922">
        <v>6718</v>
      </c>
      <c r="E5922">
        <v>512</v>
      </c>
      <c r="F5922">
        <v>18907</v>
      </c>
    </row>
    <row r="5923" spans="1:6">
      <c r="A5923" s="105">
        <v>33061005760000</v>
      </c>
      <c r="B5923">
        <v>2012</v>
      </c>
      <c r="C5923">
        <v>3795</v>
      </c>
      <c r="D5923">
        <v>17327</v>
      </c>
      <c r="E5923">
        <v>7016</v>
      </c>
      <c r="F5923">
        <v>14541</v>
      </c>
    </row>
    <row r="5924" spans="1:6">
      <c r="A5924" s="105">
        <v>33061005770000</v>
      </c>
      <c r="B5924">
        <v>2012</v>
      </c>
      <c r="C5924">
        <v>11421</v>
      </c>
      <c r="D5924">
        <v>19594</v>
      </c>
      <c r="E5924">
        <v>4190</v>
      </c>
      <c r="F5924">
        <v>19041</v>
      </c>
    </row>
    <row r="5925" spans="1:6">
      <c r="A5925" s="105">
        <v>33061005780000</v>
      </c>
      <c r="B5925">
        <v>2012</v>
      </c>
      <c r="C5925">
        <v>12258</v>
      </c>
      <c r="D5925">
        <v>24695</v>
      </c>
      <c r="E5925">
        <v>6713</v>
      </c>
      <c r="F5925">
        <v>16150</v>
      </c>
    </row>
    <row r="5926" spans="1:6">
      <c r="A5926" s="105">
        <v>33061005790000</v>
      </c>
      <c r="B5926">
        <v>2012</v>
      </c>
      <c r="C5926">
        <v>35760</v>
      </c>
      <c r="D5926">
        <v>35597</v>
      </c>
      <c r="E5926">
        <v>294</v>
      </c>
      <c r="F5926">
        <v>13719</v>
      </c>
    </row>
    <row r="5927" spans="1:6">
      <c r="A5927" s="105">
        <v>33061005800000</v>
      </c>
      <c r="B5927">
        <v>2012</v>
      </c>
      <c r="C5927">
        <v>3105</v>
      </c>
      <c r="D5927">
        <v>5072</v>
      </c>
      <c r="E5927">
        <v>7509</v>
      </c>
      <c r="F5927">
        <v>13520</v>
      </c>
    </row>
    <row r="5928" spans="1:6">
      <c r="A5928" s="105">
        <v>33061005810000</v>
      </c>
      <c r="B5928">
        <v>2012</v>
      </c>
      <c r="C5928">
        <v>13495</v>
      </c>
      <c r="D5928">
        <v>21092</v>
      </c>
      <c r="E5928">
        <v>8063</v>
      </c>
      <c r="F5928">
        <v>15330</v>
      </c>
    </row>
    <row r="5929" spans="1:6">
      <c r="A5929" s="105">
        <v>33061005820000</v>
      </c>
      <c r="B5929">
        <v>2012</v>
      </c>
      <c r="C5929">
        <v>31142</v>
      </c>
      <c r="D5929">
        <v>46027</v>
      </c>
      <c r="E5929">
        <v>1952</v>
      </c>
      <c r="F5929">
        <v>15555</v>
      </c>
    </row>
    <row r="5930" spans="1:6">
      <c r="A5930" s="105">
        <v>33061005830000</v>
      </c>
      <c r="B5930">
        <v>2012</v>
      </c>
      <c r="C5930">
        <v>38931</v>
      </c>
      <c r="D5930">
        <v>30415</v>
      </c>
      <c r="E5930">
        <v>2561</v>
      </c>
      <c r="F5930">
        <v>14409</v>
      </c>
    </row>
    <row r="5931" spans="1:6">
      <c r="A5931" s="105">
        <v>33061005850000</v>
      </c>
      <c r="B5931">
        <v>2012</v>
      </c>
      <c r="C5931">
        <v>34117</v>
      </c>
      <c r="D5931">
        <v>65858</v>
      </c>
      <c r="E5931">
        <v>12924</v>
      </c>
      <c r="F5931">
        <v>19984</v>
      </c>
    </row>
    <row r="5932" spans="1:6">
      <c r="A5932" s="105">
        <v>33061005860000</v>
      </c>
      <c r="B5932">
        <v>2012</v>
      </c>
      <c r="C5932">
        <v>18945</v>
      </c>
      <c r="D5932">
        <v>24395</v>
      </c>
      <c r="E5932">
        <v>1027</v>
      </c>
      <c r="F5932">
        <v>13593</v>
      </c>
    </row>
    <row r="5933" spans="1:6">
      <c r="A5933" s="105">
        <v>33061005880000</v>
      </c>
      <c r="B5933">
        <v>2012</v>
      </c>
      <c r="C5933">
        <v>29385</v>
      </c>
      <c r="D5933">
        <v>47914</v>
      </c>
      <c r="E5933">
        <v>4073</v>
      </c>
      <c r="F5933">
        <v>20228</v>
      </c>
    </row>
    <row r="5934" spans="1:6">
      <c r="A5934" s="105">
        <v>33061005890000</v>
      </c>
      <c r="B5934">
        <v>2012</v>
      </c>
      <c r="C5934">
        <v>22173</v>
      </c>
      <c r="D5934">
        <v>26159</v>
      </c>
      <c r="E5934">
        <v>3066</v>
      </c>
      <c r="F5934">
        <v>13952</v>
      </c>
    </row>
    <row r="5935" spans="1:6">
      <c r="A5935" s="105">
        <v>33061005900000</v>
      </c>
      <c r="B5935">
        <v>2012</v>
      </c>
      <c r="C5935">
        <v>11174</v>
      </c>
      <c r="D5935">
        <v>13970</v>
      </c>
      <c r="E5935">
        <v>5190</v>
      </c>
      <c r="F5935">
        <v>15941</v>
      </c>
    </row>
    <row r="5936" spans="1:6">
      <c r="A5936" s="105">
        <v>33061005910000</v>
      </c>
      <c r="B5936">
        <v>2012</v>
      </c>
      <c r="C5936">
        <v>9796</v>
      </c>
      <c r="D5936">
        <v>17619</v>
      </c>
      <c r="E5936">
        <v>4318</v>
      </c>
      <c r="F5936">
        <v>15842</v>
      </c>
    </row>
    <row r="5937" spans="1:6">
      <c r="A5937" s="105">
        <v>33061005930000</v>
      </c>
      <c r="B5937">
        <v>2012</v>
      </c>
      <c r="C5937">
        <v>13466</v>
      </c>
      <c r="D5937">
        <v>17088</v>
      </c>
      <c r="E5937">
        <v>4384</v>
      </c>
      <c r="F5937">
        <v>16200</v>
      </c>
    </row>
    <row r="5938" spans="1:6">
      <c r="A5938" s="105">
        <v>33061005940000</v>
      </c>
      <c r="B5938">
        <v>2012</v>
      </c>
      <c r="C5938">
        <v>18139</v>
      </c>
      <c r="D5938">
        <v>17214</v>
      </c>
      <c r="E5938">
        <v>1215</v>
      </c>
      <c r="F5938">
        <v>19905</v>
      </c>
    </row>
    <row r="5939" spans="1:6">
      <c r="A5939" s="105">
        <v>33061005950000</v>
      </c>
      <c r="B5939">
        <v>2012</v>
      </c>
      <c r="C5939">
        <v>13952</v>
      </c>
      <c r="D5939">
        <v>36701</v>
      </c>
      <c r="E5939">
        <v>52</v>
      </c>
      <c r="F5939">
        <v>18624</v>
      </c>
    </row>
    <row r="5940" spans="1:6">
      <c r="A5940" s="105">
        <v>33061005960000</v>
      </c>
      <c r="B5940">
        <v>2012</v>
      </c>
      <c r="C5940">
        <v>34081</v>
      </c>
      <c r="D5940">
        <v>46107</v>
      </c>
      <c r="E5940">
        <v>3073</v>
      </c>
      <c r="F5940">
        <v>14843</v>
      </c>
    </row>
    <row r="5941" spans="1:6">
      <c r="A5941" s="105">
        <v>33061005970000</v>
      </c>
      <c r="B5941">
        <v>2012</v>
      </c>
      <c r="C5941">
        <v>2954</v>
      </c>
      <c r="D5941">
        <v>8308</v>
      </c>
      <c r="E5941">
        <v>3661</v>
      </c>
      <c r="F5941">
        <v>15090</v>
      </c>
    </row>
    <row r="5942" spans="1:6">
      <c r="A5942" s="105">
        <v>33061005980000</v>
      </c>
      <c r="B5942">
        <v>2012</v>
      </c>
      <c r="C5942">
        <v>2830</v>
      </c>
      <c r="D5942">
        <v>5451</v>
      </c>
      <c r="E5942">
        <v>3482</v>
      </c>
      <c r="F5942">
        <v>15660</v>
      </c>
    </row>
    <row r="5943" spans="1:6">
      <c r="A5943" s="105">
        <v>33061005990000</v>
      </c>
      <c r="B5943">
        <v>2012</v>
      </c>
      <c r="C5943">
        <v>30405</v>
      </c>
      <c r="D5943">
        <v>42189</v>
      </c>
      <c r="E5943">
        <v>7077</v>
      </c>
      <c r="F5943">
        <v>19890</v>
      </c>
    </row>
    <row r="5944" spans="1:6">
      <c r="A5944" s="105">
        <v>33061006000000</v>
      </c>
      <c r="B5944">
        <v>2012</v>
      </c>
      <c r="C5944">
        <v>23922</v>
      </c>
      <c r="D5944">
        <v>27389</v>
      </c>
      <c r="E5944">
        <v>9223</v>
      </c>
      <c r="F5944">
        <v>19539</v>
      </c>
    </row>
    <row r="5945" spans="1:6">
      <c r="A5945" s="105">
        <v>33061006010000</v>
      </c>
      <c r="B5945">
        <v>2012</v>
      </c>
      <c r="C5945">
        <v>11623</v>
      </c>
      <c r="D5945">
        <v>19800</v>
      </c>
      <c r="E5945">
        <v>2902</v>
      </c>
      <c r="F5945">
        <v>13900</v>
      </c>
    </row>
    <row r="5946" spans="1:6">
      <c r="A5946" s="105">
        <v>33061006020000</v>
      </c>
      <c r="B5946">
        <v>2012</v>
      </c>
      <c r="C5946">
        <v>11646</v>
      </c>
      <c r="D5946">
        <v>16444</v>
      </c>
      <c r="E5946">
        <v>5313</v>
      </c>
      <c r="F5946">
        <v>14692</v>
      </c>
    </row>
    <row r="5947" spans="1:6">
      <c r="A5947" s="105">
        <v>33061006030000</v>
      </c>
      <c r="B5947">
        <v>2012</v>
      </c>
      <c r="C5947">
        <v>7506</v>
      </c>
      <c r="D5947">
        <v>6637</v>
      </c>
      <c r="E5947">
        <v>1493</v>
      </c>
      <c r="F5947">
        <v>20420</v>
      </c>
    </row>
    <row r="5948" spans="1:6">
      <c r="A5948" s="105">
        <v>33061006040000</v>
      </c>
      <c r="B5948">
        <v>2012</v>
      </c>
      <c r="C5948">
        <v>17993</v>
      </c>
      <c r="D5948">
        <v>42127</v>
      </c>
      <c r="E5948">
        <v>6961</v>
      </c>
      <c r="F5948">
        <v>19243</v>
      </c>
    </row>
    <row r="5949" spans="1:6">
      <c r="A5949" s="105">
        <v>33061006050000</v>
      </c>
      <c r="B5949">
        <v>2012</v>
      </c>
      <c r="C5949">
        <v>24207</v>
      </c>
      <c r="D5949">
        <v>31762</v>
      </c>
      <c r="E5949">
        <v>3359</v>
      </c>
      <c r="F5949">
        <v>14380</v>
      </c>
    </row>
    <row r="5950" spans="1:6">
      <c r="A5950" s="105">
        <v>33061006070000</v>
      </c>
      <c r="B5950">
        <v>2012</v>
      </c>
      <c r="C5950">
        <v>39038</v>
      </c>
      <c r="D5950">
        <v>47427</v>
      </c>
      <c r="E5950">
        <v>5572</v>
      </c>
      <c r="F5950">
        <v>19875</v>
      </c>
    </row>
    <row r="5951" spans="1:6">
      <c r="A5951" s="105">
        <v>33061006080000</v>
      </c>
      <c r="B5951">
        <v>2012</v>
      </c>
      <c r="C5951">
        <v>5429</v>
      </c>
      <c r="D5951">
        <v>10158</v>
      </c>
      <c r="E5951">
        <v>4090</v>
      </c>
      <c r="F5951">
        <v>16258</v>
      </c>
    </row>
    <row r="5952" spans="1:6">
      <c r="A5952" s="105">
        <v>33061006090000</v>
      </c>
      <c r="B5952">
        <v>2012</v>
      </c>
      <c r="C5952">
        <v>13968</v>
      </c>
      <c r="D5952">
        <v>24109</v>
      </c>
      <c r="E5952">
        <v>3457</v>
      </c>
      <c r="F5952">
        <v>14336</v>
      </c>
    </row>
    <row r="5953" spans="1:6">
      <c r="A5953" s="105">
        <v>33061006120000</v>
      </c>
      <c r="B5953">
        <v>2012</v>
      </c>
      <c r="C5953">
        <v>11332</v>
      </c>
      <c r="D5953">
        <v>27819</v>
      </c>
      <c r="E5953">
        <v>5670</v>
      </c>
      <c r="F5953">
        <v>13910</v>
      </c>
    </row>
    <row r="5954" spans="1:6">
      <c r="A5954" s="105">
        <v>33061006130000</v>
      </c>
      <c r="B5954">
        <v>2012</v>
      </c>
      <c r="C5954">
        <v>31184</v>
      </c>
      <c r="D5954">
        <v>46594</v>
      </c>
      <c r="E5954">
        <v>14331</v>
      </c>
      <c r="F5954">
        <v>16100</v>
      </c>
    </row>
    <row r="5955" spans="1:6">
      <c r="A5955" s="105">
        <v>33061006140000</v>
      </c>
      <c r="B5955">
        <v>2012</v>
      </c>
      <c r="C5955">
        <v>30803</v>
      </c>
      <c r="D5955">
        <v>37007</v>
      </c>
      <c r="E5955">
        <v>1851</v>
      </c>
      <c r="F5955">
        <v>14530</v>
      </c>
    </row>
    <row r="5956" spans="1:6">
      <c r="A5956" s="105">
        <v>33061006150000</v>
      </c>
      <c r="B5956">
        <v>2012</v>
      </c>
      <c r="C5956">
        <v>12841</v>
      </c>
      <c r="D5956">
        <v>14604</v>
      </c>
      <c r="E5956">
        <v>3036</v>
      </c>
      <c r="F5956">
        <v>19600</v>
      </c>
    </row>
    <row r="5957" spans="1:6">
      <c r="A5957" s="105">
        <v>33061006160000</v>
      </c>
      <c r="B5957">
        <v>2012</v>
      </c>
      <c r="C5957">
        <v>20344</v>
      </c>
      <c r="D5957">
        <v>34625</v>
      </c>
      <c r="E5957">
        <v>1939</v>
      </c>
      <c r="F5957">
        <v>14604</v>
      </c>
    </row>
    <row r="5958" spans="1:6">
      <c r="A5958" s="105">
        <v>33061006170000</v>
      </c>
      <c r="B5958">
        <v>2012</v>
      </c>
      <c r="C5958">
        <v>38032</v>
      </c>
      <c r="D5958">
        <v>63942</v>
      </c>
      <c r="E5958">
        <v>1079</v>
      </c>
      <c r="F5958">
        <v>15090</v>
      </c>
    </row>
    <row r="5959" spans="1:6">
      <c r="A5959" s="105">
        <v>33061006180000</v>
      </c>
      <c r="B5959">
        <v>2012</v>
      </c>
      <c r="C5959">
        <v>31594</v>
      </c>
      <c r="D5959">
        <v>48694</v>
      </c>
      <c r="E5959">
        <v>963</v>
      </c>
      <c r="F5959">
        <v>14990</v>
      </c>
    </row>
    <row r="5960" spans="1:6">
      <c r="A5960" s="105">
        <v>33061006190000</v>
      </c>
      <c r="B5960">
        <v>2012</v>
      </c>
      <c r="C5960">
        <v>22778</v>
      </c>
      <c r="D5960">
        <v>27840</v>
      </c>
      <c r="E5960">
        <v>2685</v>
      </c>
      <c r="F5960">
        <v>14530</v>
      </c>
    </row>
    <row r="5961" spans="1:6">
      <c r="A5961" s="105">
        <v>33061006200000</v>
      </c>
      <c r="B5961">
        <v>2012</v>
      </c>
      <c r="C5961">
        <v>26637</v>
      </c>
      <c r="D5961">
        <v>41286</v>
      </c>
      <c r="E5961">
        <v>1579</v>
      </c>
      <c r="F5961">
        <v>14680</v>
      </c>
    </row>
    <row r="5962" spans="1:6">
      <c r="A5962" s="105">
        <v>33061006210000</v>
      </c>
      <c r="B5962">
        <v>2012</v>
      </c>
      <c r="C5962">
        <v>14394</v>
      </c>
      <c r="D5962">
        <v>28572</v>
      </c>
      <c r="E5962">
        <v>2806</v>
      </c>
      <c r="F5962">
        <v>14593</v>
      </c>
    </row>
    <row r="5963" spans="1:6">
      <c r="A5963" s="105">
        <v>33061006220000</v>
      </c>
      <c r="B5963">
        <v>2012</v>
      </c>
      <c r="C5963">
        <v>33943</v>
      </c>
      <c r="D5963">
        <v>42782</v>
      </c>
      <c r="E5963">
        <v>3690</v>
      </c>
      <c r="F5963">
        <v>15240</v>
      </c>
    </row>
    <row r="5964" spans="1:6">
      <c r="A5964" s="105">
        <v>33061006230000</v>
      </c>
      <c r="B5964">
        <v>2012</v>
      </c>
      <c r="C5964">
        <v>840</v>
      </c>
      <c r="D5964">
        <v>2666</v>
      </c>
      <c r="E5964">
        <v>14302</v>
      </c>
      <c r="F5964">
        <v>13750</v>
      </c>
    </row>
    <row r="5965" spans="1:6">
      <c r="A5965" s="105">
        <v>33061006240000</v>
      </c>
      <c r="B5965">
        <v>2012</v>
      </c>
      <c r="C5965">
        <v>6002</v>
      </c>
      <c r="D5965">
        <v>4692</v>
      </c>
      <c r="E5965">
        <v>2320</v>
      </c>
      <c r="F5965">
        <v>20141</v>
      </c>
    </row>
    <row r="5966" spans="1:6">
      <c r="A5966" s="105">
        <v>33061006250000</v>
      </c>
      <c r="B5966">
        <v>2012</v>
      </c>
      <c r="C5966">
        <v>14515</v>
      </c>
      <c r="D5966">
        <v>21558</v>
      </c>
      <c r="E5966">
        <v>3981</v>
      </c>
      <c r="F5966">
        <v>20511</v>
      </c>
    </row>
    <row r="5967" spans="1:6">
      <c r="A5967" s="105">
        <v>33061006260000</v>
      </c>
      <c r="B5967">
        <v>2012</v>
      </c>
      <c r="C5967">
        <v>7892</v>
      </c>
      <c r="D5967">
        <v>6499</v>
      </c>
      <c r="E5967">
        <v>765</v>
      </c>
      <c r="F5967">
        <v>14727</v>
      </c>
    </row>
    <row r="5968" spans="1:6">
      <c r="A5968" s="105">
        <v>33061006270000</v>
      </c>
      <c r="B5968">
        <v>2012</v>
      </c>
      <c r="C5968">
        <v>25979</v>
      </c>
      <c r="D5968">
        <v>34819</v>
      </c>
      <c r="E5968">
        <v>1812</v>
      </c>
      <c r="F5968">
        <v>14693</v>
      </c>
    </row>
    <row r="5969" spans="1:6">
      <c r="A5969" s="105">
        <v>33061006280000</v>
      </c>
      <c r="B5969">
        <v>2012</v>
      </c>
      <c r="C5969">
        <v>42474</v>
      </c>
      <c r="D5969">
        <v>71606</v>
      </c>
      <c r="E5969">
        <v>2786</v>
      </c>
      <c r="F5969">
        <v>14699</v>
      </c>
    </row>
    <row r="5970" spans="1:6">
      <c r="A5970" s="105">
        <v>33061006290000</v>
      </c>
      <c r="B5970">
        <v>2012</v>
      </c>
      <c r="C5970">
        <v>4112</v>
      </c>
      <c r="D5970">
        <v>13015</v>
      </c>
      <c r="E5970">
        <v>8802</v>
      </c>
      <c r="F5970">
        <v>14596</v>
      </c>
    </row>
    <row r="5971" spans="1:6">
      <c r="A5971" s="105">
        <v>33061006300000</v>
      </c>
      <c r="B5971">
        <v>2012</v>
      </c>
      <c r="C5971">
        <v>30615</v>
      </c>
      <c r="D5971">
        <v>48151</v>
      </c>
      <c r="E5971">
        <v>3000</v>
      </c>
      <c r="F5971">
        <v>14670</v>
      </c>
    </row>
    <row r="5972" spans="1:6">
      <c r="A5972" s="105">
        <v>33061006310000</v>
      </c>
      <c r="B5972">
        <v>2012</v>
      </c>
      <c r="C5972">
        <v>5109</v>
      </c>
      <c r="D5972">
        <v>3929</v>
      </c>
      <c r="E5972">
        <v>5179</v>
      </c>
      <c r="F5972">
        <v>19990</v>
      </c>
    </row>
    <row r="5973" spans="1:6">
      <c r="A5973" s="105">
        <v>33061006320000</v>
      </c>
      <c r="B5973">
        <v>2012</v>
      </c>
      <c r="C5973">
        <v>20763</v>
      </c>
      <c r="D5973">
        <v>28618</v>
      </c>
      <c r="E5973">
        <v>3263</v>
      </c>
      <c r="F5973">
        <v>14500</v>
      </c>
    </row>
    <row r="5974" spans="1:6">
      <c r="A5974" s="105">
        <v>33061006330000</v>
      </c>
      <c r="B5974">
        <v>2012</v>
      </c>
      <c r="C5974">
        <v>22818</v>
      </c>
      <c r="D5974">
        <v>29464</v>
      </c>
      <c r="E5974">
        <v>8633</v>
      </c>
      <c r="F5974">
        <v>20508</v>
      </c>
    </row>
    <row r="5975" spans="1:6">
      <c r="A5975" s="105">
        <v>33061006340000</v>
      </c>
      <c r="B5975">
        <v>2012</v>
      </c>
      <c r="C5975">
        <v>5108</v>
      </c>
      <c r="D5975">
        <v>10446</v>
      </c>
      <c r="E5975">
        <v>2149</v>
      </c>
      <c r="F5975">
        <v>18738</v>
      </c>
    </row>
    <row r="5976" spans="1:6">
      <c r="A5976" s="105">
        <v>33061006350000</v>
      </c>
      <c r="B5976">
        <v>2012</v>
      </c>
      <c r="C5976">
        <v>25636</v>
      </c>
      <c r="D5976">
        <v>38228</v>
      </c>
      <c r="E5976">
        <v>3021</v>
      </c>
      <c r="F5976">
        <v>14300</v>
      </c>
    </row>
    <row r="5977" spans="1:6">
      <c r="A5977" s="105">
        <v>33061006360000</v>
      </c>
      <c r="B5977">
        <v>2012</v>
      </c>
      <c r="C5977">
        <v>8697</v>
      </c>
      <c r="D5977">
        <v>23048</v>
      </c>
      <c r="E5977">
        <v>4689</v>
      </c>
      <c r="F5977">
        <v>13680</v>
      </c>
    </row>
    <row r="5978" spans="1:6">
      <c r="A5978" s="105">
        <v>33061006380000</v>
      </c>
      <c r="B5978">
        <v>2012</v>
      </c>
      <c r="C5978">
        <v>6264</v>
      </c>
      <c r="D5978">
        <v>12399</v>
      </c>
      <c r="E5978">
        <v>12867</v>
      </c>
      <c r="F5978">
        <v>16334</v>
      </c>
    </row>
    <row r="5979" spans="1:6">
      <c r="A5979" s="105">
        <v>33061006390000</v>
      </c>
      <c r="B5979">
        <v>2012</v>
      </c>
      <c r="C5979">
        <v>35628</v>
      </c>
      <c r="D5979">
        <v>71852</v>
      </c>
      <c r="E5979">
        <v>4429</v>
      </c>
      <c r="F5979">
        <v>15111</v>
      </c>
    </row>
    <row r="5980" spans="1:6">
      <c r="A5980" s="105">
        <v>33061006400000</v>
      </c>
      <c r="B5980">
        <v>2012</v>
      </c>
      <c r="C5980">
        <v>6029</v>
      </c>
      <c r="D5980">
        <v>16517</v>
      </c>
      <c r="E5980">
        <v>3548</v>
      </c>
      <c r="F5980">
        <v>19729</v>
      </c>
    </row>
    <row r="5981" spans="1:6">
      <c r="A5981" s="105">
        <v>33061006410000</v>
      </c>
      <c r="B5981">
        <v>2012</v>
      </c>
      <c r="C5981">
        <v>48561</v>
      </c>
      <c r="D5981">
        <v>80089</v>
      </c>
      <c r="E5981">
        <v>5848</v>
      </c>
      <c r="F5981">
        <v>19678</v>
      </c>
    </row>
    <row r="5982" spans="1:6">
      <c r="A5982" s="105">
        <v>33061006420000</v>
      </c>
      <c r="B5982">
        <v>2012</v>
      </c>
      <c r="C5982">
        <v>3859</v>
      </c>
      <c r="D5982">
        <v>7487</v>
      </c>
      <c r="E5982">
        <v>29464</v>
      </c>
      <c r="F5982">
        <v>14245</v>
      </c>
    </row>
    <row r="5983" spans="1:6">
      <c r="A5983" s="105">
        <v>33061006440000</v>
      </c>
      <c r="B5983">
        <v>2012</v>
      </c>
      <c r="C5983">
        <v>24289</v>
      </c>
      <c r="D5983">
        <v>45745</v>
      </c>
      <c r="E5983">
        <v>2226</v>
      </c>
      <c r="F5983">
        <v>14532</v>
      </c>
    </row>
    <row r="5984" spans="1:6">
      <c r="A5984" s="105">
        <v>33061006450000</v>
      </c>
      <c r="B5984">
        <v>2012</v>
      </c>
      <c r="C5984">
        <v>24784</v>
      </c>
      <c r="D5984">
        <v>49403</v>
      </c>
      <c r="E5984">
        <v>1922</v>
      </c>
      <c r="F5984">
        <v>14591</v>
      </c>
    </row>
    <row r="5985" spans="1:6">
      <c r="A5985" s="105">
        <v>33061006460000</v>
      </c>
      <c r="B5985">
        <v>2012</v>
      </c>
      <c r="C5985">
        <v>21860</v>
      </c>
      <c r="D5985">
        <v>36250</v>
      </c>
      <c r="E5985">
        <v>6685</v>
      </c>
      <c r="F5985">
        <v>19933</v>
      </c>
    </row>
    <row r="5986" spans="1:6">
      <c r="A5986" s="105">
        <v>33061006470000</v>
      </c>
      <c r="B5986">
        <v>2012</v>
      </c>
      <c r="C5986">
        <v>7026</v>
      </c>
      <c r="D5986">
        <v>16129</v>
      </c>
      <c r="E5986">
        <v>3762</v>
      </c>
      <c r="F5986">
        <v>14405</v>
      </c>
    </row>
    <row r="5987" spans="1:6">
      <c r="A5987" s="105">
        <v>33061006480000</v>
      </c>
      <c r="B5987">
        <v>2012</v>
      </c>
      <c r="C5987">
        <v>75346</v>
      </c>
      <c r="D5987">
        <v>103643</v>
      </c>
      <c r="E5987">
        <v>3927</v>
      </c>
      <c r="F5987">
        <v>19983</v>
      </c>
    </row>
    <row r="5988" spans="1:6">
      <c r="A5988" s="105">
        <v>33061006490000</v>
      </c>
      <c r="B5988">
        <v>2012</v>
      </c>
      <c r="C5988">
        <v>9437</v>
      </c>
      <c r="D5988">
        <v>17187</v>
      </c>
      <c r="E5988">
        <v>3553</v>
      </c>
      <c r="F5988">
        <v>14359</v>
      </c>
    </row>
    <row r="5989" spans="1:6">
      <c r="A5989" s="105">
        <v>33061006500000</v>
      </c>
      <c r="B5989">
        <v>2012</v>
      </c>
      <c r="C5989">
        <v>19393</v>
      </c>
      <c r="D5989">
        <v>39693</v>
      </c>
      <c r="E5989">
        <v>3102</v>
      </c>
      <c r="F5989">
        <v>14085</v>
      </c>
    </row>
    <row r="5990" spans="1:6">
      <c r="A5990" s="105">
        <v>33061006510000</v>
      </c>
      <c r="B5990">
        <v>2012</v>
      </c>
      <c r="C5990">
        <v>47422</v>
      </c>
      <c r="D5990">
        <v>41822</v>
      </c>
      <c r="E5990">
        <v>4115</v>
      </c>
      <c r="F5990">
        <v>14404</v>
      </c>
    </row>
    <row r="5991" spans="1:6">
      <c r="A5991" s="105">
        <v>33061006520000</v>
      </c>
      <c r="B5991">
        <v>2012</v>
      </c>
      <c r="C5991">
        <v>28888</v>
      </c>
      <c r="D5991">
        <v>48245</v>
      </c>
      <c r="E5991">
        <v>2104</v>
      </c>
      <c r="F5991">
        <v>14820</v>
      </c>
    </row>
    <row r="5992" spans="1:6">
      <c r="A5992" s="105">
        <v>33061006540000</v>
      </c>
      <c r="B5992">
        <v>2012</v>
      </c>
      <c r="C5992">
        <v>15543</v>
      </c>
      <c r="D5992">
        <v>43053</v>
      </c>
      <c r="E5992">
        <v>2830</v>
      </c>
      <c r="F5992">
        <v>14668</v>
      </c>
    </row>
    <row r="5993" spans="1:6">
      <c r="A5993" s="105">
        <v>33061006550000</v>
      </c>
      <c r="B5993">
        <v>2012</v>
      </c>
      <c r="C5993">
        <v>12998</v>
      </c>
      <c r="D5993">
        <v>25762</v>
      </c>
      <c r="E5993">
        <v>3849</v>
      </c>
      <c r="F5993">
        <v>14525</v>
      </c>
    </row>
    <row r="5994" spans="1:6">
      <c r="A5994" s="105">
        <v>33061006590000</v>
      </c>
      <c r="B5994">
        <v>2012</v>
      </c>
      <c r="C5994">
        <v>11325</v>
      </c>
      <c r="D5994">
        <v>11933</v>
      </c>
      <c r="E5994">
        <v>8078</v>
      </c>
      <c r="F5994">
        <v>16409</v>
      </c>
    </row>
    <row r="5995" spans="1:6">
      <c r="A5995" s="105">
        <v>33061006640000</v>
      </c>
      <c r="B5995">
        <v>2012</v>
      </c>
      <c r="C5995">
        <v>11671</v>
      </c>
      <c r="D5995">
        <v>30475</v>
      </c>
      <c r="E5995">
        <v>2457</v>
      </c>
      <c r="F5995">
        <v>14732</v>
      </c>
    </row>
    <row r="5996" spans="1:6">
      <c r="A5996" s="105">
        <v>33061006660000</v>
      </c>
      <c r="B5996">
        <v>2012</v>
      </c>
      <c r="C5996">
        <v>9301</v>
      </c>
      <c r="D5996">
        <v>27822</v>
      </c>
      <c r="E5996">
        <v>9815</v>
      </c>
      <c r="F5996">
        <v>19718</v>
      </c>
    </row>
    <row r="5997" spans="1:6">
      <c r="A5997" s="105">
        <v>33061006670000</v>
      </c>
      <c r="B5997">
        <v>2012</v>
      </c>
      <c r="C5997">
        <v>47989</v>
      </c>
      <c r="D5997">
        <v>89877</v>
      </c>
      <c r="E5997">
        <v>20976</v>
      </c>
      <c r="F5997">
        <v>19568</v>
      </c>
    </row>
    <row r="5998" spans="1:6">
      <c r="A5998" s="105">
        <v>33061006680000</v>
      </c>
      <c r="B5998">
        <v>2012</v>
      </c>
      <c r="C5998">
        <v>15157</v>
      </c>
      <c r="D5998">
        <v>7551</v>
      </c>
      <c r="E5998">
        <v>7143</v>
      </c>
      <c r="F5998">
        <v>19900</v>
      </c>
    </row>
    <row r="5999" spans="1:6">
      <c r="A5999" s="105">
        <v>33061006690000</v>
      </c>
      <c r="B5999">
        <v>2012</v>
      </c>
      <c r="C5999">
        <v>47715</v>
      </c>
      <c r="D5999">
        <v>48616</v>
      </c>
      <c r="E5999">
        <v>1765</v>
      </c>
      <c r="F5999">
        <v>14508</v>
      </c>
    </row>
    <row r="6000" spans="1:6">
      <c r="A6000" s="105">
        <v>33061006700000</v>
      </c>
      <c r="B6000">
        <v>2012</v>
      </c>
      <c r="C6000">
        <v>3660</v>
      </c>
      <c r="D6000">
        <v>25742</v>
      </c>
      <c r="E6000">
        <v>7831</v>
      </c>
      <c r="F6000">
        <v>13948</v>
      </c>
    </row>
    <row r="6001" spans="1:6">
      <c r="A6001" s="105">
        <v>33061006710000</v>
      </c>
      <c r="B6001">
        <v>2012</v>
      </c>
      <c r="C6001">
        <v>17447</v>
      </c>
      <c r="D6001">
        <v>8553</v>
      </c>
      <c r="E6001">
        <v>3530</v>
      </c>
      <c r="F6001">
        <v>20780</v>
      </c>
    </row>
    <row r="6002" spans="1:6">
      <c r="A6002" s="105">
        <v>33061006720000</v>
      </c>
      <c r="B6002">
        <v>2012</v>
      </c>
      <c r="C6002">
        <v>16110</v>
      </c>
      <c r="D6002">
        <v>34196</v>
      </c>
      <c r="E6002">
        <v>2125</v>
      </c>
      <c r="F6002">
        <v>14567</v>
      </c>
    </row>
    <row r="6003" spans="1:6">
      <c r="A6003" s="105">
        <v>33061006730000</v>
      </c>
      <c r="B6003">
        <v>2012</v>
      </c>
      <c r="C6003">
        <v>41369</v>
      </c>
      <c r="D6003">
        <v>76373</v>
      </c>
      <c r="E6003">
        <v>16453</v>
      </c>
      <c r="F6003">
        <v>19563</v>
      </c>
    </row>
    <row r="6004" spans="1:6">
      <c r="A6004" s="105">
        <v>33061006740000</v>
      </c>
      <c r="B6004">
        <v>2012</v>
      </c>
      <c r="C6004">
        <v>47744</v>
      </c>
      <c r="D6004">
        <v>88749</v>
      </c>
      <c r="E6004">
        <v>8077</v>
      </c>
      <c r="F6004">
        <v>19744</v>
      </c>
    </row>
    <row r="6005" spans="1:6">
      <c r="A6005" s="105">
        <v>33061006750000</v>
      </c>
      <c r="B6005">
        <v>2012</v>
      </c>
      <c r="C6005">
        <v>15561</v>
      </c>
      <c r="D6005">
        <v>36120</v>
      </c>
      <c r="E6005">
        <v>3078</v>
      </c>
      <c r="F6005">
        <v>14492</v>
      </c>
    </row>
    <row r="6006" spans="1:6">
      <c r="A6006" s="105">
        <v>33061006760000</v>
      </c>
      <c r="B6006">
        <v>2012</v>
      </c>
      <c r="C6006">
        <v>3327</v>
      </c>
      <c r="D6006">
        <v>7380</v>
      </c>
      <c r="E6006">
        <v>4259</v>
      </c>
      <c r="F6006">
        <v>15205</v>
      </c>
    </row>
    <row r="6007" spans="1:6">
      <c r="A6007" s="105">
        <v>33061006770000</v>
      </c>
      <c r="B6007">
        <v>2012</v>
      </c>
      <c r="C6007">
        <v>6458</v>
      </c>
      <c r="D6007">
        <v>14762</v>
      </c>
      <c r="E6007">
        <v>8527</v>
      </c>
      <c r="F6007">
        <v>16151</v>
      </c>
    </row>
    <row r="6008" spans="1:6">
      <c r="A6008" s="105">
        <v>33061006780000</v>
      </c>
      <c r="B6008">
        <v>2012</v>
      </c>
      <c r="C6008">
        <v>78183</v>
      </c>
      <c r="D6008">
        <v>99828</v>
      </c>
      <c r="E6008">
        <v>1829</v>
      </c>
      <c r="F6008">
        <v>19845</v>
      </c>
    </row>
    <row r="6009" spans="1:6">
      <c r="A6009" s="105">
        <v>33061006790000</v>
      </c>
      <c r="B6009">
        <v>2012</v>
      </c>
      <c r="C6009">
        <v>18682</v>
      </c>
      <c r="D6009">
        <v>22051</v>
      </c>
      <c r="E6009">
        <v>2716</v>
      </c>
      <c r="F6009">
        <v>19324</v>
      </c>
    </row>
    <row r="6010" spans="1:6">
      <c r="A6010" s="105">
        <v>33061006800000</v>
      </c>
      <c r="B6010">
        <v>2012</v>
      </c>
      <c r="C6010">
        <v>3839</v>
      </c>
      <c r="D6010">
        <v>4255</v>
      </c>
      <c r="E6010">
        <v>3841</v>
      </c>
      <c r="F6010">
        <v>15336</v>
      </c>
    </row>
    <row r="6011" spans="1:6">
      <c r="A6011" s="105">
        <v>33061006810000</v>
      </c>
      <c r="B6011">
        <v>2012</v>
      </c>
      <c r="C6011">
        <v>6956</v>
      </c>
      <c r="D6011">
        <v>14624</v>
      </c>
      <c r="E6011">
        <v>5728</v>
      </c>
      <c r="F6011">
        <v>15874</v>
      </c>
    </row>
    <row r="6012" spans="1:6">
      <c r="A6012" s="105">
        <v>33061006820000</v>
      </c>
      <c r="B6012">
        <v>2012</v>
      </c>
      <c r="C6012">
        <v>19127</v>
      </c>
      <c r="D6012">
        <v>11131</v>
      </c>
      <c r="E6012">
        <v>2955</v>
      </c>
      <c r="F6012">
        <v>20407</v>
      </c>
    </row>
    <row r="6013" spans="1:6">
      <c r="A6013" s="105">
        <v>33061006830000</v>
      </c>
      <c r="B6013">
        <v>2012</v>
      </c>
      <c r="C6013">
        <v>7912</v>
      </c>
      <c r="D6013">
        <v>14518</v>
      </c>
      <c r="E6013">
        <v>4137</v>
      </c>
      <c r="F6013">
        <v>15560</v>
      </c>
    </row>
    <row r="6014" spans="1:6">
      <c r="A6014" s="105">
        <v>33061006840000</v>
      </c>
      <c r="B6014">
        <v>2012</v>
      </c>
      <c r="C6014">
        <v>19965</v>
      </c>
      <c r="D6014">
        <v>31678</v>
      </c>
      <c r="E6014">
        <v>3143</v>
      </c>
      <c r="F6014">
        <v>19199</v>
      </c>
    </row>
    <row r="6015" spans="1:6">
      <c r="A6015" s="105">
        <v>33061006850000</v>
      </c>
      <c r="B6015">
        <v>2012</v>
      </c>
      <c r="C6015">
        <v>4113</v>
      </c>
      <c r="D6015">
        <v>3224</v>
      </c>
      <c r="E6015">
        <v>2372</v>
      </c>
      <c r="F6015">
        <v>14172</v>
      </c>
    </row>
    <row r="6016" spans="1:6">
      <c r="A6016" s="105">
        <v>33061006860000</v>
      </c>
      <c r="B6016">
        <v>2012</v>
      </c>
      <c r="C6016">
        <v>48125</v>
      </c>
      <c r="D6016">
        <v>62196</v>
      </c>
      <c r="E6016">
        <v>1818</v>
      </c>
      <c r="F6016">
        <v>14400</v>
      </c>
    </row>
    <row r="6017" spans="1:6">
      <c r="A6017" s="105">
        <v>33061006870000</v>
      </c>
      <c r="B6017">
        <v>2012</v>
      </c>
      <c r="C6017">
        <v>30562</v>
      </c>
      <c r="D6017">
        <v>42455</v>
      </c>
      <c r="E6017">
        <v>11582</v>
      </c>
      <c r="F6017">
        <v>20182</v>
      </c>
    </row>
    <row r="6018" spans="1:6">
      <c r="A6018" s="105">
        <v>33061006880000</v>
      </c>
      <c r="B6018">
        <v>2012</v>
      </c>
      <c r="C6018">
        <v>0</v>
      </c>
      <c r="D6018">
        <v>0</v>
      </c>
      <c r="E6018">
        <v>109</v>
      </c>
      <c r="F6018">
        <v>20109</v>
      </c>
    </row>
    <row r="6019" spans="1:6">
      <c r="A6019" s="105">
        <v>33061006890000</v>
      </c>
      <c r="B6019">
        <v>2012</v>
      </c>
      <c r="C6019">
        <v>52579</v>
      </c>
      <c r="D6019">
        <v>76146</v>
      </c>
      <c r="E6019">
        <v>1705</v>
      </c>
      <c r="F6019">
        <v>14670</v>
      </c>
    </row>
    <row r="6020" spans="1:6">
      <c r="A6020" s="105">
        <v>33061006900000</v>
      </c>
      <c r="B6020">
        <v>2012</v>
      </c>
      <c r="C6020">
        <v>42527</v>
      </c>
      <c r="D6020">
        <v>56168</v>
      </c>
      <c r="E6020">
        <v>3373</v>
      </c>
      <c r="F6020">
        <v>14767</v>
      </c>
    </row>
    <row r="6021" spans="1:6">
      <c r="A6021" s="105">
        <v>33061006910000</v>
      </c>
      <c r="B6021">
        <v>2012</v>
      </c>
      <c r="C6021">
        <v>52287</v>
      </c>
      <c r="D6021">
        <v>75839</v>
      </c>
      <c r="E6021">
        <v>2560</v>
      </c>
      <c r="F6021">
        <v>14400</v>
      </c>
    </row>
    <row r="6022" spans="1:6">
      <c r="A6022" s="105">
        <v>33061006920000</v>
      </c>
      <c r="B6022">
        <v>2012</v>
      </c>
      <c r="C6022">
        <v>4188</v>
      </c>
      <c r="D6022">
        <v>16003</v>
      </c>
      <c r="E6022">
        <v>3429</v>
      </c>
      <c r="F6022">
        <v>13704</v>
      </c>
    </row>
    <row r="6023" spans="1:6">
      <c r="A6023" s="105">
        <v>33061006930000</v>
      </c>
      <c r="B6023">
        <v>2012</v>
      </c>
      <c r="C6023">
        <v>43479</v>
      </c>
      <c r="D6023">
        <v>75117</v>
      </c>
      <c r="E6023">
        <v>2686</v>
      </c>
      <c r="F6023">
        <v>14759</v>
      </c>
    </row>
    <row r="6024" spans="1:6">
      <c r="A6024" s="105">
        <v>33061006940000</v>
      </c>
      <c r="B6024">
        <v>2012</v>
      </c>
      <c r="C6024">
        <v>18057</v>
      </c>
      <c r="D6024">
        <v>28357</v>
      </c>
      <c r="E6024">
        <v>3878</v>
      </c>
      <c r="F6024">
        <v>13760</v>
      </c>
    </row>
    <row r="6025" spans="1:6">
      <c r="A6025" s="105">
        <v>33061006950000</v>
      </c>
      <c r="B6025">
        <v>2012</v>
      </c>
      <c r="C6025">
        <v>33971</v>
      </c>
      <c r="D6025">
        <v>54158</v>
      </c>
      <c r="E6025">
        <v>2895</v>
      </c>
      <c r="F6025">
        <v>15520</v>
      </c>
    </row>
    <row r="6026" spans="1:6">
      <c r="A6026" s="105">
        <v>33061006960000</v>
      </c>
      <c r="B6026">
        <v>2012</v>
      </c>
      <c r="C6026">
        <v>3724</v>
      </c>
      <c r="D6026">
        <v>16541</v>
      </c>
      <c r="E6026">
        <v>3010</v>
      </c>
      <c r="F6026">
        <v>13985</v>
      </c>
    </row>
    <row r="6027" spans="1:6">
      <c r="A6027" s="105">
        <v>33061006970000</v>
      </c>
      <c r="B6027">
        <v>2012</v>
      </c>
      <c r="C6027">
        <v>29371</v>
      </c>
      <c r="D6027">
        <v>38170</v>
      </c>
      <c r="E6027">
        <v>7761</v>
      </c>
      <c r="F6027">
        <v>19450</v>
      </c>
    </row>
    <row r="6028" spans="1:6">
      <c r="A6028" s="105">
        <v>33061006980000</v>
      </c>
      <c r="B6028">
        <v>2012</v>
      </c>
      <c r="C6028">
        <v>39662</v>
      </c>
      <c r="D6028">
        <v>54072</v>
      </c>
      <c r="E6028">
        <v>9484</v>
      </c>
      <c r="F6028">
        <v>19372</v>
      </c>
    </row>
    <row r="6029" spans="1:6">
      <c r="A6029" s="105">
        <v>33061006990000</v>
      </c>
      <c r="B6029">
        <v>2012</v>
      </c>
      <c r="C6029">
        <v>28362</v>
      </c>
      <c r="D6029">
        <v>36227</v>
      </c>
      <c r="E6029">
        <v>10299</v>
      </c>
      <c r="F6029">
        <v>20375</v>
      </c>
    </row>
    <row r="6030" spans="1:6">
      <c r="A6030" s="105">
        <v>33061007000000</v>
      </c>
      <c r="B6030">
        <v>2012</v>
      </c>
      <c r="C6030">
        <v>33366</v>
      </c>
      <c r="D6030">
        <v>58085</v>
      </c>
      <c r="E6030">
        <v>2863</v>
      </c>
      <c r="F6030">
        <v>14976</v>
      </c>
    </row>
    <row r="6031" spans="1:6">
      <c r="A6031" s="105">
        <v>33061007010000</v>
      </c>
      <c r="B6031">
        <v>2012</v>
      </c>
      <c r="C6031">
        <v>12802</v>
      </c>
      <c r="D6031">
        <v>29651</v>
      </c>
      <c r="E6031">
        <v>7128</v>
      </c>
      <c r="F6031">
        <v>13760</v>
      </c>
    </row>
    <row r="6032" spans="1:6">
      <c r="A6032" s="105">
        <v>33061007020000</v>
      </c>
      <c r="B6032">
        <v>2012</v>
      </c>
      <c r="C6032">
        <v>11504</v>
      </c>
      <c r="D6032">
        <v>13388</v>
      </c>
      <c r="E6032">
        <v>12281</v>
      </c>
      <c r="F6032">
        <v>14012</v>
      </c>
    </row>
    <row r="6033" spans="1:6">
      <c r="A6033" s="105">
        <v>33061007030000</v>
      </c>
      <c r="B6033">
        <v>2012</v>
      </c>
      <c r="C6033">
        <v>49658</v>
      </c>
      <c r="D6033">
        <v>82188</v>
      </c>
      <c r="E6033">
        <v>673</v>
      </c>
      <c r="F6033">
        <v>14783</v>
      </c>
    </row>
    <row r="6034" spans="1:6">
      <c r="A6034" s="105">
        <v>33061007040000</v>
      </c>
      <c r="B6034">
        <v>2012</v>
      </c>
      <c r="C6034">
        <v>18488</v>
      </c>
      <c r="D6034">
        <v>37362</v>
      </c>
      <c r="E6034">
        <v>4963</v>
      </c>
      <c r="F6034">
        <v>19525</v>
      </c>
    </row>
    <row r="6035" spans="1:6">
      <c r="A6035" s="105">
        <v>33061007050000</v>
      </c>
      <c r="B6035">
        <v>2012</v>
      </c>
      <c r="C6035">
        <v>10875</v>
      </c>
      <c r="D6035">
        <v>28950</v>
      </c>
      <c r="E6035">
        <v>1417</v>
      </c>
      <c r="F6035">
        <v>14395</v>
      </c>
    </row>
    <row r="6036" spans="1:6">
      <c r="A6036" s="105">
        <v>33061007060000</v>
      </c>
      <c r="B6036">
        <v>2012</v>
      </c>
      <c r="C6036">
        <v>23314</v>
      </c>
      <c r="D6036">
        <v>19577</v>
      </c>
      <c r="E6036">
        <v>7207</v>
      </c>
      <c r="F6036">
        <v>20054</v>
      </c>
    </row>
    <row r="6037" spans="1:6">
      <c r="A6037" s="105">
        <v>33061007070000</v>
      </c>
      <c r="B6037">
        <v>2012</v>
      </c>
      <c r="C6037">
        <v>68983</v>
      </c>
      <c r="D6037">
        <v>93164</v>
      </c>
      <c r="E6037">
        <v>5087</v>
      </c>
      <c r="F6037">
        <v>19936</v>
      </c>
    </row>
    <row r="6038" spans="1:6">
      <c r="A6038" s="105">
        <v>33061007080000</v>
      </c>
      <c r="B6038">
        <v>2012</v>
      </c>
      <c r="C6038">
        <v>3330</v>
      </c>
      <c r="D6038">
        <v>5254</v>
      </c>
      <c r="E6038">
        <v>5525</v>
      </c>
      <c r="F6038">
        <v>14059</v>
      </c>
    </row>
    <row r="6039" spans="1:6">
      <c r="A6039" s="105">
        <v>33061007090000</v>
      </c>
      <c r="B6039">
        <v>2012</v>
      </c>
      <c r="C6039">
        <v>18789</v>
      </c>
      <c r="D6039">
        <v>32767</v>
      </c>
      <c r="E6039">
        <v>12298</v>
      </c>
      <c r="F6039">
        <v>15822</v>
      </c>
    </row>
    <row r="6040" spans="1:6">
      <c r="A6040" s="105">
        <v>33061007100000</v>
      </c>
      <c r="B6040">
        <v>2012</v>
      </c>
      <c r="C6040">
        <v>5064</v>
      </c>
      <c r="D6040">
        <v>9703</v>
      </c>
      <c r="E6040">
        <v>2781</v>
      </c>
      <c r="F6040">
        <v>18225</v>
      </c>
    </row>
    <row r="6041" spans="1:6">
      <c r="A6041" s="105">
        <v>33061007110000</v>
      </c>
      <c r="B6041">
        <v>2012</v>
      </c>
      <c r="C6041">
        <v>10146</v>
      </c>
      <c r="D6041">
        <v>19598</v>
      </c>
      <c r="E6041">
        <v>6884</v>
      </c>
      <c r="F6041">
        <v>14315</v>
      </c>
    </row>
    <row r="6042" spans="1:6">
      <c r="A6042" s="105">
        <v>33061007120000</v>
      </c>
      <c r="B6042">
        <v>2012</v>
      </c>
      <c r="C6042">
        <v>17371</v>
      </c>
      <c r="D6042">
        <v>25922</v>
      </c>
      <c r="E6042">
        <v>3659</v>
      </c>
      <c r="F6042">
        <v>20180</v>
      </c>
    </row>
    <row r="6043" spans="1:6">
      <c r="A6043" s="105">
        <v>33061007130000</v>
      </c>
      <c r="B6043">
        <v>2012</v>
      </c>
      <c r="C6043">
        <v>30868</v>
      </c>
      <c r="D6043">
        <v>40760</v>
      </c>
      <c r="E6043">
        <v>605</v>
      </c>
      <c r="F6043">
        <v>14142</v>
      </c>
    </row>
    <row r="6044" spans="1:6">
      <c r="A6044" s="105">
        <v>33061007140000</v>
      </c>
      <c r="B6044">
        <v>2012</v>
      </c>
      <c r="C6044">
        <v>22141</v>
      </c>
      <c r="D6044">
        <v>43501</v>
      </c>
      <c r="E6044">
        <v>362</v>
      </c>
      <c r="F6044">
        <v>14706</v>
      </c>
    </row>
    <row r="6045" spans="1:6">
      <c r="A6045" s="105">
        <v>33061007160000</v>
      </c>
      <c r="B6045">
        <v>2012</v>
      </c>
      <c r="C6045">
        <v>13929</v>
      </c>
      <c r="D6045">
        <v>17479</v>
      </c>
      <c r="E6045">
        <v>14881</v>
      </c>
      <c r="F6045">
        <v>15559</v>
      </c>
    </row>
    <row r="6046" spans="1:6">
      <c r="A6046" s="105">
        <v>33061007180000</v>
      </c>
      <c r="B6046">
        <v>2012</v>
      </c>
      <c r="C6046">
        <v>23941</v>
      </c>
      <c r="D6046">
        <v>47266</v>
      </c>
      <c r="E6046">
        <v>5369</v>
      </c>
      <c r="F6046">
        <v>14634</v>
      </c>
    </row>
    <row r="6047" spans="1:6">
      <c r="A6047" s="105">
        <v>33061007190000</v>
      </c>
      <c r="B6047">
        <v>2012</v>
      </c>
      <c r="C6047">
        <v>10485</v>
      </c>
      <c r="D6047">
        <v>15152</v>
      </c>
      <c r="E6047">
        <v>4265</v>
      </c>
      <c r="F6047">
        <v>19760</v>
      </c>
    </row>
    <row r="6048" spans="1:6">
      <c r="A6048" s="105">
        <v>33061007220000</v>
      </c>
      <c r="B6048">
        <v>2012</v>
      </c>
      <c r="C6048">
        <v>3105</v>
      </c>
      <c r="D6048">
        <v>5855</v>
      </c>
      <c r="E6048">
        <v>3387</v>
      </c>
      <c r="F6048">
        <v>15078</v>
      </c>
    </row>
    <row r="6049" spans="1:6">
      <c r="A6049" s="105">
        <v>33061007230000</v>
      </c>
      <c r="B6049">
        <v>2012</v>
      </c>
      <c r="C6049">
        <v>9761</v>
      </c>
      <c r="D6049">
        <v>14088</v>
      </c>
      <c r="E6049">
        <v>5492</v>
      </c>
      <c r="F6049">
        <v>20400</v>
      </c>
    </row>
    <row r="6050" spans="1:6">
      <c r="A6050" s="105">
        <v>33061007280000</v>
      </c>
      <c r="B6050">
        <v>2012</v>
      </c>
      <c r="C6050">
        <v>29049</v>
      </c>
      <c r="D6050">
        <v>45507</v>
      </c>
      <c r="E6050">
        <v>414</v>
      </c>
      <c r="F6050">
        <v>14700</v>
      </c>
    </row>
    <row r="6051" spans="1:6">
      <c r="A6051" s="105">
        <v>33061007300000</v>
      </c>
      <c r="B6051">
        <v>2012</v>
      </c>
      <c r="C6051">
        <v>38776</v>
      </c>
      <c r="D6051">
        <v>55637</v>
      </c>
      <c r="E6051">
        <v>1343</v>
      </c>
      <c r="F6051">
        <v>14895</v>
      </c>
    </row>
    <row r="6052" spans="1:6">
      <c r="A6052" s="105">
        <v>33061007310000</v>
      </c>
      <c r="B6052">
        <v>2012</v>
      </c>
      <c r="C6052">
        <v>43159</v>
      </c>
      <c r="D6052">
        <v>65018</v>
      </c>
      <c r="E6052">
        <v>1527</v>
      </c>
      <c r="F6052">
        <v>14914</v>
      </c>
    </row>
    <row r="6053" spans="1:6">
      <c r="A6053" s="105">
        <v>33061007320000</v>
      </c>
      <c r="B6053">
        <v>2012</v>
      </c>
      <c r="C6053">
        <v>17099</v>
      </c>
      <c r="D6053">
        <v>35026</v>
      </c>
      <c r="E6053">
        <v>5564</v>
      </c>
      <c r="F6053">
        <v>14797</v>
      </c>
    </row>
    <row r="6054" spans="1:6">
      <c r="A6054" s="105">
        <v>33061007330000</v>
      </c>
      <c r="B6054">
        <v>2012</v>
      </c>
      <c r="C6054">
        <v>13128</v>
      </c>
      <c r="D6054">
        <v>35534</v>
      </c>
      <c r="E6054">
        <v>6222</v>
      </c>
      <c r="F6054">
        <v>13768</v>
      </c>
    </row>
    <row r="6055" spans="1:6">
      <c r="A6055" s="105">
        <v>33061007340000</v>
      </c>
      <c r="B6055">
        <v>2012</v>
      </c>
      <c r="C6055">
        <v>37507</v>
      </c>
      <c r="D6055">
        <v>35428</v>
      </c>
      <c r="E6055">
        <v>17880</v>
      </c>
      <c r="F6055">
        <v>20308</v>
      </c>
    </row>
    <row r="6056" spans="1:6">
      <c r="A6056" s="105">
        <v>33061007360000</v>
      </c>
      <c r="B6056">
        <v>2012</v>
      </c>
      <c r="C6056">
        <v>8189</v>
      </c>
      <c r="D6056">
        <v>24390</v>
      </c>
      <c r="E6056">
        <v>6562</v>
      </c>
      <c r="F6056">
        <v>13883</v>
      </c>
    </row>
    <row r="6057" spans="1:6">
      <c r="A6057" s="105">
        <v>33061007380000</v>
      </c>
      <c r="B6057">
        <v>2012</v>
      </c>
      <c r="C6057">
        <v>18881</v>
      </c>
      <c r="D6057">
        <v>35018</v>
      </c>
      <c r="E6057">
        <v>6005</v>
      </c>
      <c r="F6057">
        <v>19663</v>
      </c>
    </row>
    <row r="6058" spans="1:6">
      <c r="A6058" s="105">
        <v>33061007390000</v>
      </c>
      <c r="B6058">
        <v>2012</v>
      </c>
      <c r="C6058">
        <v>19822</v>
      </c>
      <c r="D6058">
        <v>10392</v>
      </c>
      <c r="E6058">
        <v>4365</v>
      </c>
      <c r="F6058">
        <v>19966</v>
      </c>
    </row>
    <row r="6059" spans="1:6">
      <c r="A6059" s="105">
        <v>33061007400000</v>
      </c>
      <c r="B6059">
        <v>2012</v>
      </c>
      <c r="C6059">
        <v>18414</v>
      </c>
      <c r="D6059">
        <v>40389</v>
      </c>
      <c r="E6059">
        <v>1216</v>
      </c>
      <c r="F6059">
        <v>14720</v>
      </c>
    </row>
    <row r="6060" spans="1:6">
      <c r="A6060" s="105">
        <v>33061007410000</v>
      </c>
      <c r="B6060">
        <v>2012</v>
      </c>
      <c r="C6060">
        <v>91097</v>
      </c>
      <c r="D6060">
        <v>99129</v>
      </c>
      <c r="E6060">
        <v>702</v>
      </c>
      <c r="F6060">
        <v>19230</v>
      </c>
    </row>
    <row r="6061" spans="1:6">
      <c r="A6061" s="105">
        <v>33061007430000</v>
      </c>
      <c r="B6061">
        <v>2012</v>
      </c>
      <c r="C6061">
        <v>13490</v>
      </c>
      <c r="D6061">
        <v>39766</v>
      </c>
      <c r="E6061">
        <v>4012</v>
      </c>
      <c r="F6061">
        <v>14157</v>
      </c>
    </row>
    <row r="6062" spans="1:6">
      <c r="A6062" s="105">
        <v>33061007440000</v>
      </c>
      <c r="B6062">
        <v>2012</v>
      </c>
      <c r="C6062">
        <v>43839</v>
      </c>
      <c r="D6062">
        <v>76095</v>
      </c>
      <c r="E6062">
        <v>10477</v>
      </c>
      <c r="F6062">
        <v>15099</v>
      </c>
    </row>
    <row r="6063" spans="1:6">
      <c r="A6063" s="105">
        <v>33061007450000</v>
      </c>
      <c r="B6063">
        <v>2012</v>
      </c>
      <c r="C6063">
        <v>17701</v>
      </c>
      <c r="D6063">
        <v>33938</v>
      </c>
      <c r="E6063">
        <v>3510</v>
      </c>
      <c r="F6063">
        <v>14620</v>
      </c>
    </row>
    <row r="6064" spans="1:6">
      <c r="A6064" s="105">
        <v>33061007460000</v>
      </c>
      <c r="B6064">
        <v>2012</v>
      </c>
      <c r="C6064">
        <v>9758</v>
      </c>
      <c r="D6064">
        <v>11150</v>
      </c>
      <c r="E6064">
        <v>7402</v>
      </c>
      <c r="F6064">
        <v>20039</v>
      </c>
    </row>
    <row r="6065" spans="1:6">
      <c r="A6065" s="105">
        <v>33061007470000</v>
      </c>
      <c r="B6065">
        <v>2012</v>
      </c>
      <c r="C6065">
        <v>21628</v>
      </c>
      <c r="D6065">
        <v>25434</v>
      </c>
      <c r="E6065">
        <v>10322</v>
      </c>
      <c r="F6065">
        <v>19971</v>
      </c>
    </row>
    <row r="6066" spans="1:6">
      <c r="A6066" s="105">
        <v>33061007480000</v>
      </c>
      <c r="B6066">
        <v>2012</v>
      </c>
      <c r="C6066">
        <v>46939</v>
      </c>
      <c r="D6066">
        <v>79737</v>
      </c>
      <c r="E6066">
        <v>2215</v>
      </c>
      <c r="F6066">
        <v>15400</v>
      </c>
    </row>
    <row r="6067" spans="1:6">
      <c r="A6067" s="105">
        <v>33061007490000</v>
      </c>
      <c r="B6067">
        <v>2012</v>
      </c>
      <c r="C6067">
        <v>9918</v>
      </c>
      <c r="D6067">
        <v>7791</v>
      </c>
      <c r="E6067">
        <v>3615</v>
      </c>
      <c r="F6067">
        <v>15611</v>
      </c>
    </row>
    <row r="6068" spans="1:6">
      <c r="A6068" s="105">
        <v>33061007500000</v>
      </c>
      <c r="B6068">
        <v>2012</v>
      </c>
      <c r="C6068">
        <v>12884</v>
      </c>
      <c r="D6068">
        <v>29022</v>
      </c>
      <c r="E6068">
        <v>4165</v>
      </c>
      <c r="F6068">
        <v>13724</v>
      </c>
    </row>
    <row r="6069" spans="1:6">
      <c r="A6069" s="105">
        <v>33061007510000</v>
      </c>
      <c r="B6069">
        <v>2012</v>
      </c>
      <c r="C6069">
        <v>23191</v>
      </c>
      <c r="D6069">
        <v>32548</v>
      </c>
      <c r="E6069">
        <v>3139</v>
      </c>
      <c r="F6069">
        <v>14700</v>
      </c>
    </row>
    <row r="6070" spans="1:6">
      <c r="A6070" s="105">
        <v>33061007520000</v>
      </c>
      <c r="B6070">
        <v>2012</v>
      </c>
      <c r="C6070">
        <v>15446</v>
      </c>
      <c r="D6070">
        <v>26711</v>
      </c>
      <c r="E6070">
        <v>1265</v>
      </c>
      <c r="F6070">
        <v>14500</v>
      </c>
    </row>
    <row r="6071" spans="1:6">
      <c r="A6071" s="105">
        <v>33061007530000</v>
      </c>
      <c r="B6071">
        <v>2012</v>
      </c>
      <c r="C6071">
        <v>19054</v>
      </c>
      <c r="D6071">
        <v>32443</v>
      </c>
      <c r="E6071">
        <v>7446</v>
      </c>
      <c r="F6071">
        <v>14464</v>
      </c>
    </row>
    <row r="6072" spans="1:6">
      <c r="A6072" s="105">
        <v>33061007540000</v>
      </c>
      <c r="B6072">
        <v>2012</v>
      </c>
      <c r="C6072">
        <v>9474</v>
      </c>
      <c r="D6072">
        <v>25393</v>
      </c>
      <c r="E6072">
        <v>6306</v>
      </c>
      <c r="F6072">
        <v>14392</v>
      </c>
    </row>
    <row r="6073" spans="1:6">
      <c r="A6073" s="105">
        <v>33061007550000</v>
      </c>
      <c r="B6073">
        <v>2012</v>
      </c>
      <c r="C6073">
        <v>19635</v>
      </c>
      <c r="D6073">
        <v>34753</v>
      </c>
      <c r="E6073">
        <v>3269</v>
      </c>
      <c r="F6073">
        <v>14789</v>
      </c>
    </row>
    <row r="6074" spans="1:6">
      <c r="A6074" s="105">
        <v>33061007560000</v>
      </c>
      <c r="B6074">
        <v>2012</v>
      </c>
      <c r="C6074">
        <v>46491</v>
      </c>
      <c r="D6074">
        <v>67955</v>
      </c>
      <c r="E6074">
        <v>29672</v>
      </c>
      <c r="F6074">
        <v>19491</v>
      </c>
    </row>
    <row r="6075" spans="1:6">
      <c r="A6075" s="105">
        <v>33061007570000</v>
      </c>
      <c r="B6075">
        <v>2012</v>
      </c>
      <c r="C6075">
        <v>1817</v>
      </c>
      <c r="D6075">
        <v>1812</v>
      </c>
      <c r="E6075">
        <v>3210</v>
      </c>
      <c r="F6075">
        <v>13538</v>
      </c>
    </row>
    <row r="6076" spans="1:6">
      <c r="A6076" s="105">
        <v>33061007590000</v>
      </c>
      <c r="B6076">
        <v>2012</v>
      </c>
      <c r="C6076">
        <v>9934</v>
      </c>
      <c r="D6076">
        <v>10612</v>
      </c>
      <c r="E6076">
        <v>1931</v>
      </c>
      <c r="F6076">
        <v>13892</v>
      </c>
    </row>
    <row r="6077" spans="1:6">
      <c r="A6077" s="105">
        <v>33061007600000</v>
      </c>
      <c r="B6077">
        <v>2012</v>
      </c>
      <c r="C6077">
        <v>30523</v>
      </c>
      <c r="D6077">
        <v>46375</v>
      </c>
      <c r="E6077">
        <v>16407</v>
      </c>
      <c r="F6077">
        <v>19900</v>
      </c>
    </row>
    <row r="6078" spans="1:6">
      <c r="A6078" s="105">
        <v>33061007610000</v>
      </c>
      <c r="B6078">
        <v>2012</v>
      </c>
      <c r="C6078">
        <v>19454</v>
      </c>
      <c r="D6078">
        <v>51770</v>
      </c>
      <c r="E6078">
        <v>513</v>
      </c>
      <c r="F6078">
        <v>19300</v>
      </c>
    </row>
    <row r="6079" spans="1:6">
      <c r="A6079" s="105">
        <v>33061007620000</v>
      </c>
      <c r="B6079">
        <v>2012</v>
      </c>
      <c r="C6079">
        <v>4222</v>
      </c>
      <c r="D6079">
        <v>8526</v>
      </c>
      <c r="E6079">
        <v>9141</v>
      </c>
      <c r="F6079">
        <v>18825</v>
      </c>
    </row>
    <row r="6080" spans="1:6">
      <c r="A6080" s="105">
        <v>33061007630000</v>
      </c>
      <c r="B6080">
        <v>2012</v>
      </c>
      <c r="C6080">
        <v>29673</v>
      </c>
      <c r="D6080">
        <v>53377</v>
      </c>
      <c r="E6080">
        <v>1780</v>
      </c>
      <c r="F6080">
        <v>14655</v>
      </c>
    </row>
    <row r="6081" spans="1:6">
      <c r="A6081" s="105">
        <v>33061007640000</v>
      </c>
      <c r="B6081">
        <v>2012</v>
      </c>
      <c r="C6081">
        <v>23133</v>
      </c>
      <c r="D6081">
        <v>19490</v>
      </c>
      <c r="E6081">
        <v>2166</v>
      </c>
      <c r="F6081">
        <v>13870</v>
      </c>
    </row>
    <row r="6082" spans="1:6">
      <c r="A6082" s="105">
        <v>33061007650000</v>
      </c>
      <c r="B6082">
        <v>2012</v>
      </c>
      <c r="C6082">
        <v>35776</v>
      </c>
      <c r="D6082">
        <v>55548</v>
      </c>
      <c r="E6082">
        <v>38673</v>
      </c>
      <c r="F6082">
        <v>19900</v>
      </c>
    </row>
    <row r="6083" spans="1:6">
      <c r="A6083" s="105">
        <v>33061007660000</v>
      </c>
      <c r="B6083">
        <v>2012</v>
      </c>
      <c r="C6083">
        <v>3235</v>
      </c>
      <c r="D6083">
        <v>3237</v>
      </c>
      <c r="E6083">
        <v>15806</v>
      </c>
      <c r="F6083">
        <v>14580</v>
      </c>
    </row>
    <row r="6084" spans="1:6">
      <c r="A6084" s="105">
        <v>33061007680000</v>
      </c>
      <c r="B6084">
        <v>2012</v>
      </c>
      <c r="C6084">
        <v>21771</v>
      </c>
      <c r="D6084">
        <v>41755</v>
      </c>
      <c r="E6084">
        <v>2103</v>
      </c>
      <c r="F6084">
        <v>14970</v>
      </c>
    </row>
    <row r="6085" spans="1:6">
      <c r="A6085" s="105">
        <v>33061007690000</v>
      </c>
      <c r="B6085">
        <v>2012</v>
      </c>
      <c r="C6085">
        <v>35190</v>
      </c>
      <c r="D6085">
        <v>55528</v>
      </c>
      <c r="E6085">
        <v>29993</v>
      </c>
      <c r="F6085">
        <v>20350</v>
      </c>
    </row>
    <row r="6086" spans="1:6">
      <c r="A6086" s="105">
        <v>33061007700000</v>
      </c>
      <c r="B6086">
        <v>2012</v>
      </c>
      <c r="C6086">
        <v>15880</v>
      </c>
      <c r="D6086">
        <v>14109</v>
      </c>
      <c r="E6086">
        <v>6132</v>
      </c>
      <c r="F6086">
        <v>19938</v>
      </c>
    </row>
    <row r="6087" spans="1:6">
      <c r="A6087" s="105">
        <v>33061007710000</v>
      </c>
      <c r="B6087">
        <v>2012</v>
      </c>
      <c r="C6087">
        <v>3708</v>
      </c>
      <c r="D6087">
        <v>1359</v>
      </c>
      <c r="E6087">
        <v>4414</v>
      </c>
      <c r="F6087">
        <v>14935</v>
      </c>
    </row>
    <row r="6088" spans="1:6">
      <c r="A6088" s="105">
        <v>33061007720000</v>
      </c>
      <c r="B6088">
        <v>2012</v>
      </c>
      <c r="C6088">
        <v>13841</v>
      </c>
      <c r="D6088">
        <v>25434</v>
      </c>
      <c r="E6088">
        <v>7872</v>
      </c>
      <c r="F6088">
        <v>14745</v>
      </c>
    </row>
    <row r="6089" spans="1:6">
      <c r="A6089" s="105">
        <v>33061007730000</v>
      </c>
      <c r="B6089">
        <v>2012</v>
      </c>
      <c r="C6089">
        <v>9357</v>
      </c>
      <c r="D6089">
        <v>18657</v>
      </c>
      <c r="E6089">
        <v>4768</v>
      </c>
      <c r="F6089">
        <v>15500</v>
      </c>
    </row>
    <row r="6090" spans="1:6">
      <c r="A6090" s="105">
        <v>33061007740000</v>
      </c>
      <c r="B6090">
        <v>2012</v>
      </c>
      <c r="C6090">
        <v>29518</v>
      </c>
      <c r="D6090">
        <v>45205</v>
      </c>
      <c r="E6090">
        <v>2097</v>
      </c>
      <c r="F6090">
        <v>15110</v>
      </c>
    </row>
    <row r="6091" spans="1:6">
      <c r="A6091" s="105">
        <v>33061007760000</v>
      </c>
      <c r="B6091">
        <v>2012</v>
      </c>
      <c r="C6091">
        <v>11535</v>
      </c>
      <c r="D6091">
        <v>10311</v>
      </c>
      <c r="E6091">
        <v>9141</v>
      </c>
      <c r="F6091">
        <v>19578</v>
      </c>
    </row>
    <row r="6092" spans="1:6">
      <c r="A6092" s="105">
        <v>33061007770000</v>
      </c>
      <c r="B6092">
        <v>2012</v>
      </c>
      <c r="C6092">
        <v>38040</v>
      </c>
      <c r="D6092">
        <v>45782</v>
      </c>
      <c r="E6092">
        <v>1103</v>
      </c>
      <c r="F6092">
        <v>13868</v>
      </c>
    </row>
    <row r="6093" spans="1:6">
      <c r="A6093" s="105">
        <v>33061007780000</v>
      </c>
      <c r="B6093">
        <v>2012</v>
      </c>
      <c r="C6093">
        <v>5410</v>
      </c>
      <c r="D6093">
        <v>9625</v>
      </c>
      <c r="E6093">
        <v>6271</v>
      </c>
      <c r="F6093">
        <v>14130</v>
      </c>
    </row>
    <row r="6094" spans="1:6">
      <c r="A6094" s="105">
        <v>33061007790000</v>
      </c>
      <c r="B6094">
        <v>2012</v>
      </c>
      <c r="C6094">
        <v>31679</v>
      </c>
      <c r="D6094">
        <v>51363</v>
      </c>
      <c r="E6094">
        <v>1059</v>
      </c>
      <c r="F6094">
        <v>14800</v>
      </c>
    </row>
    <row r="6095" spans="1:6">
      <c r="A6095" s="105">
        <v>33061007800000</v>
      </c>
      <c r="B6095">
        <v>2012</v>
      </c>
      <c r="C6095">
        <v>15590</v>
      </c>
      <c r="D6095">
        <v>13248</v>
      </c>
      <c r="E6095">
        <v>3695</v>
      </c>
      <c r="F6095">
        <v>19794</v>
      </c>
    </row>
    <row r="6096" spans="1:6">
      <c r="A6096" s="105">
        <v>33061007810000</v>
      </c>
      <c r="B6096">
        <v>2012</v>
      </c>
      <c r="C6096">
        <v>40251</v>
      </c>
      <c r="D6096">
        <v>72395</v>
      </c>
      <c r="E6096">
        <v>4220</v>
      </c>
      <c r="F6096">
        <v>19508</v>
      </c>
    </row>
    <row r="6097" spans="1:6">
      <c r="A6097" s="105">
        <v>33061007860000</v>
      </c>
      <c r="B6097">
        <v>2012</v>
      </c>
      <c r="C6097">
        <v>19678</v>
      </c>
      <c r="D6097">
        <v>21848</v>
      </c>
      <c r="E6097">
        <v>5995</v>
      </c>
      <c r="F6097">
        <v>19625</v>
      </c>
    </row>
    <row r="6098" spans="1:6">
      <c r="A6098" s="105">
        <v>33061007870000</v>
      </c>
      <c r="B6098">
        <v>2012</v>
      </c>
      <c r="C6098">
        <v>12740</v>
      </c>
      <c r="D6098">
        <v>27507</v>
      </c>
      <c r="E6098">
        <v>1606</v>
      </c>
      <c r="F6098">
        <v>14690</v>
      </c>
    </row>
    <row r="6099" spans="1:6">
      <c r="A6099" s="105">
        <v>33061007880000</v>
      </c>
      <c r="B6099">
        <v>2012</v>
      </c>
      <c r="C6099">
        <v>4163</v>
      </c>
      <c r="D6099">
        <v>15864</v>
      </c>
      <c r="E6099">
        <v>5495</v>
      </c>
      <c r="F6099">
        <v>14450</v>
      </c>
    </row>
    <row r="6100" spans="1:6">
      <c r="A6100" s="105">
        <v>33061007890000</v>
      </c>
      <c r="B6100">
        <v>2012</v>
      </c>
      <c r="C6100">
        <v>14204</v>
      </c>
      <c r="D6100">
        <v>33243</v>
      </c>
      <c r="E6100">
        <v>5020</v>
      </c>
      <c r="F6100">
        <v>14518</v>
      </c>
    </row>
    <row r="6101" spans="1:6">
      <c r="A6101" s="105">
        <v>33061007900000</v>
      </c>
      <c r="B6101">
        <v>2012</v>
      </c>
      <c r="C6101">
        <v>64561</v>
      </c>
      <c r="D6101">
        <v>83332</v>
      </c>
      <c r="E6101">
        <v>1049</v>
      </c>
      <c r="F6101">
        <v>14753</v>
      </c>
    </row>
    <row r="6102" spans="1:6">
      <c r="A6102" s="105">
        <v>33061007910000</v>
      </c>
      <c r="B6102">
        <v>2012</v>
      </c>
      <c r="C6102">
        <v>20241</v>
      </c>
      <c r="D6102">
        <v>47532</v>
      </c>
      <c r="E6102">
        <v>4300</v>
      </c>
      <c r="F6102">
        <v>13740</v>
      </c>
    </row>
    <row r="6103" spans="1:6">
      <c r="A6103" s="105">
        <v>33061007920000</v>
      </c>
      <c r="B6103">
        <v>2012</v>
      </c>
      <c r="C6103">
        <v>8601</v>
      </c>
      <c r="D6103">
        <v>14269</v>
      </c>
      <c r="E6103">
        <v>8208</v>
      </c>
      <c r="F6103">
        <v>19577</v>
      </c>
    </row>
    <row r="6104" spans="1:6">
      <c r="A6104" s="105">
        <v>33061007930000</v>
      </c>
      <c r="B6104">
        <v>2012</v>
      </c>
      <c r="C6104">
        <v>7330</v>
      </c>
      <c r="D6104">
        <v>9643</v>
      </c>
      <c r="E6104">
        <v>2310</v>
      </c>
      <c r="F6104">
        <v>18745</v>
      </c>
    </row>
    <row r="6105" spans="1:6">
      <c r="A6105" s="105">
        <v>33061007940000</v>
      </c>
      <c r="B6105">
        <v>2012</v>
      </c>
      <c r="C6105">
        <v>40775</v>
      </c>
      <c r="D6105">
        <v>48095</v>
      </c>
      <c r="E6105">
        <v>1297</v>
      </c>
      <c r="F6105">
        <v>14000</v>
      </c>
    </row>
    <row r="6106" spans="1:6">
      <c r="A6106" s="105">
        <v>33061007950000</v>
      </c>
      <c r="B6106">
        <v>2012</v>
      </c>
      <c r="C6106">
        <v>10768</v>
      </c>
      <c r="D6106">
        <v>28987</v>
      </c>
      <c r="E6106">
        <v>1535</v>
      </c>
      <c r="F6106">
        <v>19288</v>
      </c>
    </row>
    <row r="6107" spans="1:6">
      <c r="A6107" s="105">
        <v>33061007960000</v>
      </c>
      <c r="B6107">
        <v>2012</v>
      </c>
      <c r="C6107">
        <v>43343</v>
      </c>
      <c r="D6107">
        <v>56472</v>
      </c>
      <c r="E6107">
        <v>5914</v>
      </c>
      <c r="F6107">
        <v>20040</v>
      </c>
    </row>
    <row r="6108" spans="1:6">
      <c r="A6108" s="105">
        <v>33061007970000</v>
      </c>
      <c r="B6108">
        <v>2012</v>
      </c>
      <c r="C6108">
        <v>10932</v>
      </c>
      <c r="D6108">
        <v>24990</v>
      </c>
      <c r="E6108">
        <v>6529</v>
      </c>
      <c r="F6108">
        <v>13650</v>
      </c>
    </row>
    <row r="6109" spans="1:6">
      <c r="A6109" s="105">
        <v>33061007980000</v>
      </c>
      <c r="B6109">
        <v>2012</v>
      </c>
      <c r="C6109">
        <v>10281</v>
      </c>
      <c r="D6109">
        <v>33757</v>
      </c>
      <c r="E6109">
        <v>37248</v>
      </c>
      <c r="F6109">
        <v>19418</v>
      </c>
    </row>
    <row r="6110" spans="1:6">
      <c r="A6110" s="105">
        <v>33061007990000</v>
      </c>
      <c r="B6110">
        <v>2012</v>
      </c>
      <c r="C6110">
        <v>6003</v>
      </c>
      <c r="D6110">
        <v>9426</v>
      </c>
      <c r="E6110">
        <v>4308</v>
      </c>
      <c r="F6110">
        <v>16540</v>
      </c>
    </row>
    <row r="6111" spans="1:6">
      <c r="A6111" s="105">
        <v>33061008000000</v>
      </c>
      <c r="B6111">
        <v>2012</v>
      </c>
      <c r="C6111">
        <v>10874</v>
      </c>
      <c r="D6111">
        <v>14396</v>
      </c>
      <c r="E6111">
        <v>2777</v>
      </c>
      <c r="F6111">
        <v>13920</v>
      </c>
    </row>
    <row r="6112" spans="1:6">
      <c r="A6112" s="105">
        <v>33061008010000</v>
      </c>
      <c r="B6112">
        <v>2012</v>
      </c>
      <c r="C6112">
        <v>49395</v>
      </c>
      <c r="D6112">
        <v>58361</v>
      </c>
      <c r="E6112">
        <v>4264</v>
      </c>
      <c r="F6112">
        <v>14733</v>
      </c>
    </row>
    <row r="6113" spans="1:6">
      <c r="A6113" s="105">
        <v>33061008030000</v>
      </c>
      <c r="B6113">
        <v>2012</v>
      </c>
      <c r="C6113">
        <v>12808</v>
      </c>
      <c r="D6113">
        <v>30410</v>
      </c>
      <c r="E6113">
        <v>9303</v>
      </c>
      <c r="F6113">
        <v>14359</v>
      </c>
    </row>
    <row r="6114" spans="1:6">
      <c r="A6114" s="105">
        <v>33061008040000</v>
      </c>
      <c r="B6114">
        <v>2012</v>
      </c>
      <c r="C6114">
        <v>40395</v>
      </c>
      <c r="D6114">
        <v>59915</v>
      </c>
      <c r="E6114">
        <v>305</v>
      </c>
      <c r="F6114">
        <v>14813</v>
      </c>
    </row>
    <row r="6115" spans="1:6">
      <c r="A6115" s="105">
        <v>33061008060000</v>
      </c>
      <c r="B6115">
        <v>2012</v>
      </c>
      <c r="C6115">
        <v>11714</v>
      </c>
      <c r="D6115">
        <v>40061</v>
      </c>
      <c r="E6115">
        <v>1979</v>
      </c>
      <c r="F6115">
        <v>14110</v>
      </c>
    </row>
    <row r="6116" spans="1:6">
      <c r="A6116" s="105">
        <v>33061008070000</v>
      </c>
      <c r="B6116">
        <v>2012</v>
      </c>
      <c r="C6116">
        <v>4106</v>
      </c>
      <c r="D6116">
        <v>6657</v>
      </c>
      <c r="E6116">
        <v>3380</v>
      </c>
      <c r="F6116">
        <v>15963</v>
      </c>
    </row>
    <row r="6117" spans="1:6">
      <c r="A6117" s="105">
        <v>33061008080000</v>
      </c>
      <c r="B6117">
        <v>2012</v>
      </c>
      <c r="C6117">
        <v>31988</v>
      </c>
      <c r="D6117">
        <v>60844</v>
      </c>
      <c r="E6117">
        <v>8052</v>
      </c>
      <c r="F6117">
        <v>15040</v>
      </c>
    </row>
    <row r="6118" spans="1:6">
      <c r="A6118" s="105">
        <v>33061008090000</v>
      </c>
      <c r="B6118">
        <v>2012</v>
      </c>
      <c r="C6118">
        <v>9087</v>
      </c>
      <c r="D6118">
        <v>25636</v>
      </c>
      <c r="E6118">
        <v>31440</v>
      </c>
      <c r="F6118">
        <v>13626</v>
      </c>
    </row>
    <row r="6119" spans="1:6">
      <c r="A6119" s="105">
        <v>33061008100000</v>
      </c>
      <c r="B6119">
        <v>2012</v>
      </c>
      <c r="C6119">
        <v>11025</v>
      </c>
      <c r="D6119">
        <v>19675</v>
      </c>
      <c r="E6119">
        <v>27299</v>
      </c>
      <c r="F6119">
        <v>15885</v>
      </c>
    </row>
    <row r="6120" spans="1:6">
      <c r="A6120" s="105">
        <v>33061008110000</v>
      </c>
      <c r="B6120">
        <v>2012</v>
      </c>
      <c r="C6120">
        <v>20374</v>
      </c>
      <c r="D6120">
        <v>18362</v>
      </c>
      <c r="E6120">
        <v>5089</v>
      </c>
      <c r="F6120">
        <v>20010</v>
      </c>
    </row>
    <row r="6121" spans="1:6">
      <c r="A6121" s="105">
        <v>33061008120000</v>
      </c>
      <c r="B6121">
        <v>2012</v>
      </c>
      <c r="C6121">
        <v>11070</v>
      </c>
      <c r="D6121">
        <v>30050</v>
      </c>
      <c r="E6121">
        <v>1286</v>
      </c>
      <c r="F6121">
        <v>14679</v>
      </c>
    </row>
    <row r="6122" spans="1:6">
      <c r="A6122" s="105">
        <v>33061008130000</v>
      </c>
      <c r="B6122">
        <v>2012</v>
      </c>
      <c r="C6122">
        <v>8212</v>
      </c>
      <c r="D6122">
        <v>24507</v>
      </c>
      <c r="E6122">
        <v>1146</v>
      </c>
      <c r="F6122">
        <v>14528</v>
      </c>
    </row>
    <row r="6123" spans="1:6">
      <c r="A6123" s="105">
        <v>33061008140000</v>
      </c>
      <c r="B6123">
        <v>2012</v>
      </c>
      <c r="C6123">
        <v>7235</v>
      </c>
      <c r="D6123">
        <v>17549</v>
      </c>
      <c r="E6123">
        <v>9125</v>
      </c>
      <c r="F6123">
        <v>14251</v>
      </c>
    </row>
    <row r="6124" spans="1:6">
      <c r="A6124" s="105">
        <v>33061008150000</v>
      </c>
      <c r="B6124">
        <v>2012</v>
      </c>
      <c r="C6124">
        <v>19129</v>
      </c>
      <c r="D6124">
        <v>38042</v>
      </c>
      <c r="E6124">
        <v>4011</v>
      </c>
      <c r="F6124">
        <v>18762</v>
      </c>
    </row>
    <row r="6125" spans="1:6">
      <c r="A6125" s="105">
        <v>33061008160000</v>
      </c>
      <c r="B6125">
        <v>2012</v>
      </c>
      <c r="C6125">
        <v>5721</v>
      </c>
      <c r="D6125">
        <v>13131</v>
      </c>
      <c r="E6125">
        <v>17478</v>
      </c>
      <c r="F6125">
        <v>14033</v>
      </c>
    </row>
    <row r="6126" spans="1:6">
      <c r="A6126" s="105">
        <v>33061008170000</v>
      </c>
      <c r="B6126">
        <v>2012</v>
      </c>
      <c r="C6126">
        <v>9098</v>
      </c>
      <c r="D6126">
        <v>13599</v>
      </c>
      <c r="E6126">
        <v>6609</v>
      </c>
      <c r="F6126">
        <v>20218</v>
      </c>
    </row>
    <row r="6127" spans="1:6">
      <c r="A6127" s="105">
        <v>33061008190000</v>
      </c>
      <c r="B6127">
        <v>2012</v>
      </c>
      <c r="C6127">
        <v>6839</v>
      </c>
      <c r="D6127">
        <v>10524</v>
      </c>
      <c r="E6127">
        <v>7497</v>
      </c>
      <c r="F6127">
        <v>19191</v>
      </c>
    </row>
    <row r="6128" spans="1:6">
      <c r="A6128" s="105">
        <v>33061008200000</v>
      </c>
      <c r="B6128">
        <v>2012</v>
      </c>
      <c r="C6128">
        <v>55582</v>
      </c>
      <c r="D6128">
        <v>68191</v>
      </c>
      <c r="E6128">
        <v>854</v>
      </c>
      <c r="F6128">
        <v>14946</v>
      </c>
    </row>
    <row r="6129" spans="1:6">
      <c r="A6129" s="105">
        <v>33061008210000</v>
      </c>
      <c r="B6129">
        <v>2012</v>
      </c>
      <c r="C6129">
        <v>37638</v>
      </c>
      <c r="D6129">
        <v>38438</v>
      </c>
      <c r="E6129">
        <v>3965</v>
      </c>
      <c r="F6129">
        <v>19993</v>
      </c>
    </row>
    <row r="6130" spans="1:6">
      <c r="A6130" s="105">
        <v>33061008220000</v>
      </c>
      <c r="B6130">
        <v>2012</v>
      </c>
      <c r="C6130">
        <v>16041</v>
      </c>
      <c r="D6130">
        <v>18924</v>
      </c>
      <c r="E6130">
        <v>4083</v>
      </c>
      <c r="F6130">
        <v>15424</v>
      </c>
    </row>
    <row r="6131" spans="1:6">
      <c r="A6131" s="105">
        <v>33061008230000</v>
      </c>
      <c r="B6131">
        <v>2012</v>
      </c>
      <c r="C6131">
        <v>19587</v>
      </c>
      <c r="D6131">
        <v>25334</v>
      </c>
      <c r="E6131">
        <v>53931</v>
      </c>
      <c r="F6131">
        <v>15685</v>
      </c>
    </row>
    <row r="6132" spans="1:6">
      <c r="A6132" s="105">
        <v>33061008240000</v>
      </c>
      <c r="B6132">
        <v>2012</v>
      </c>
      <c r="C6132">
        <v>51397</v>
      </c>
      <c r="D6132">
        <v>98467</v>
      </c>
      <c r="E6132">
        <v>3727</v>
      </c>
      <c r="F6132">
        <v>15200</v>
      </c>
    </row>
    <row r="6133" spans="1:6">
      <c r="A6133" s="105">
        <v>33061008250000</v>
      </c>
      <c r="B6133">
        <v>2012</v>
      </c>
      <c r="C6133">
        <v>3524</v>
      </c>
      <c r="D6133">
        <v>5329</v>
      </c>
      <c r="E6133">
        <v>6019</v>
      </c>
      <c r="F6133">
        <v>19015</v>
      </c>
    </row>
    <row r="6134" spans="1:6">
      <c r="A6134" s="105">
        <v>33061008260000</v>
      </c>
      <c r="B6134">
        <v>2012</v>
      </c>
      <c r="C6134">
        <v>88</v>
      </c>
      <c r="D6134">
        <v>117</v>
      </c>
      <c r="E6134">
        <v>0</v>
      </c>
      <c r="F6134">
        <v>13429</v>
      </c>
    </row>
    <row r="6135" spans="1:6">
      <c r="A6135" s="105">
        <v>33061008280000</v>
      </c>
      <c r="B6135">
        <v>2012</v>
      </c>
      <c r="C6135">
        <v>21734</v>
      </c>
      <c r="D6135">
        <v>32419</v>
      </c>
      <c r="E6135">
        <v>3707</v>
      </c>
      <c r="F6135">
        <v>14468</v>
      </c>
    </row>
    <row r="6136" spans="1:6">
      <c r="A6136" s="105">
        <v>33061008290000</v>
      </c>
      <c r="B6136">
        <v>2012</v>
      </c>
      <c r="C6136">
        <v>8380</v>
      </c>
      <c r="D6136">
        <v>15105</v>
      </c>
      <c r="E6136">
        <v>12285</v>
      </c>
      <c r="F6136">
        <v>14218</v>
      </c>
    </row>
    <row r="6137" spans="1:6">
      <c r="A6137" s="105">
        <v>33061008300000</v>
      </c>
      <c r="B6137">
        <v>2012</v>
      </c>
      <c r="C6137">
        <v>16316</v>
      </c>
      <c r="D6137">
        <v>19929</v>
      </c>
      <c r="E6137">
        <v>16054</v>
      </c>
      <c r="F6137">
        <v>15485</v>
      </c>
    </row>
    <row r="6138" spans="1:6">
      <c r="A6138" s="105">
        <v>33061008320000</v>
      </c>
      <c r="B6138">
        <v>2012</v>
      </c>
      <c r="C6138">
        <v>14688</v>
      </c>
      <c r="D6138">
        <v>20074</v>
      </c>
      <c r="E6138">
        <v>11646</v>
      </c>
      <c r="F6138">
        <v>14680</v>
      </c>
    </row>
    <row r="6139" spans="1:6">
      <c r="A6139" s="105">
        <v>33061008350000</v>
      </c>
      <c r="B6139">
        <v>2012</v>
      </c>
      <c r="C6139">
        <v>29437</v>
      </c>
      <c r="D6139">
        <v>54583</v>
      </c>
      <c r="E6139">
        <v>885</v>
      </c>
      <c r="F6139">
        <v>14525</v>
      </c>
    </row>
    <row r="6140" spans="1:6">
      <c r="A6140" s="105">
        <v>33061008360000</v>
      </c>
      <c r="B6140">
        <v>2012</v>
      </c>
      <c r="C6140">
        <v>7902</v>
      </c>
      <c r="D6140">
        <v>18010</v>
      </c>
      <c r="E6140">
        <v>5476</v>
      </c>
      <c r="F6140">
        <v>14565</v>
      </c>
    </row>
    <row r="6141" spans="1:6">
      <c r="A6141" s="105">
        <v>33061008370000</v>
      </c>
      <c r="B6141">
        <v>2012</v>
      </c>
      <c r="C6141">
        <v>6314</v>
      </c>
      <c r="D6141">
        <v>18924</v>
      </c>
      <c r="E6141">
        <v>6716</v>
      </c>
      <c r="F6141">
        <v>14630</v>
      </c>
    </row>
    <row r="6142" spans="1:6">
      <c r="A6142" s="105">
        <v>33061008380000</v>
      </c>
      <c r="B6142">
        <v>2012</v>
      </c>
      <c r="C6142">
        <v>28910</v>
      </c>
      <c r="D6142">
        <v>36247</v>
      </c>
      <c r="E6142">
        <v>4936</v>
      </c>
      <c r="F6142">
        <v>19353</v>
      </c>
    </row>
    <row r="6143" spans="1:6">
      <c r="A6143" s="105">
        <v>33061008420000</v>
      </c>
      <c r="B6143">
        <v>2012</v>
      </c>
      <c r="C6143">
        <v>14071</v>
      </c>
      <c r="D6143">
        <v>18798</v>
      </c>
      <c r="E6143">
        <v>5779</v>
      </c>
      <c r="F6143">
        <v>20393</v>
      </c>
    </row>
    <row r="6144" spans="1:6">
      <c r="A6144" s="105">
        <v>33061008430000</v>
      </c>
      <c r="B6144">
        <v>2012</v>
      </c>
      <c r="C6144">
        <v>22925</v>
      </c>
      <c r="D6144">
        <v>25635</v>
      </c>
      <c r="E6144">
        <v>10616</v>
      </c>
      <c r="F6144">
        <v>20902</v>
      </c>
    </row>
    <row r="6145" spans="1:6">
      <c r="A6145" s="105">
        <v>33061008440000</v>
      </c>
      <c r="B6145">
        <v>2012</v>
      </c>
      <c r="C6145">
        <v>20931</v>
      </c>
      <c r="D6145">
        <v>18586</v>
      </c>
      <c r="E6145">
        <v>8914</v>
      </c>
      <c r="F6145">
        <v>19333</v>
      </c>
    </row>
    <row r="6146" spans="1:6">
      <c r="A6146" s="105">
        <v>33061008450000</v>
      </c>
      <c r="B6146">
        <v>2012</v>
      </c>
      <c r="C6146">
        <v>153</v>
      </c>
      <c r="D6146">
        <v>1858</v>
      </c>
      <c r="E6146">
        <v>5623</v>
      </c>
      <c r="F6146">
        <v>15145</v>
      </c>
    </row>
    <row r="6147" spans="1:6">
      <c r="A6147" s="105">
        <v>33061008460000</v>
      </c>
      <c r="B6147">
        <v>2012</v>
      </c>
      <c r="C6147">
        <v>3642</v>
      </c>
      <c r="D6147">
        <v>2874</v>
      </c>
      <c r="E6147">
        <v>440</v>
      </c>
      <c r="F6147">
        <v>20500</v>
      </c>
    </row>
    <row r="6148" spans="1:6">
      <c r="A6148" s="105">
        <v>33061008470000</v>
      </c>
      <c r="B6148">
        <v>2012</v>
      </c>
      <c r="C6148">
        <v>10214</v>
      </c>
      <c r="D6148">
        <v>11215</v>
      </c>
      <c r="E6148">
        <v>3940</v>
      </c>
      <c r="F6148">
        <v>20090</v>
      </c>
    </row>
    <row r="6149" spans="1:6">
      <c r="A6149" s="105">
        <v>33061008480000</v>
      </c>
      <c r="B6149">
        <v>2012</v>
      </c>
      <c r="C6149">
        <v>26522</v>
      </c>
      <c r="D6149">
        <v>23657</v>
      </c>
      <c r="E6149">
        <v>1516</v>
      </c>
      <c r="F6149">
        <v>13868</v>
      </c>
    </row>
    <row r="6150" spans="1:6">
      <c r="A6150" s="105">
        <v>33061008490000</v>
      </c>
      <c r="B6150">
        <v>2012</v>
      </c>
      <c r="C6150">
        <v>17682</v>
      </c>
      <c r="D6150">
        <v>16133</v>
      </c>
      <c r="E6150">
        <v>1951</v>
      </c>
      <c r="F6150">
        <v>20321</v>
      </c>
    </row>
    <row r="6151" spans="1:6">
      <c r="A6151" s="105">
        <v>33061008510000</v>
      </c>
      <c r="B6151">
        <v>2012</v>
      </c>
      <c r="C6151">
        <v>13286</v>
      </c>
      <c r="D6151">
        <v>19258</v>
      </c>
      <c r="E6151">
        <v>87</v>
      </c>
      <c r="F6151">
        <v>19766</v>
      </c>
    </row>
    <row r="6152" spans="1:6">
      <c r="A6152" s="105">
        <v>33061008520000</v>
      </c>
      <c r="B6152">
        <v>2012</v>
      </c>
      <c r="C6152">
        <v>42364</v>
      </c>
      <c r="D6152">
        <v>68709</v>
      </c>
      <c r="E6152">
        <v>5410</v>
      </c>
      <c r="F6152">
        <v>19327</v>
      </c>
    </row>
    <row r="6153" spans="1:6">
      <c r="A6153" s="105">
        <v>33061008530000</v>
      </c>
      <c r="B6153">
        <v>2012</v>
      </c>
      <c r="C6153">
        <v>25651</v>
      </c>
      <c r="D6153">
        <v>28456</v>
      </c>
      <c r="E6153">
        <v>1482</v>
      </c>
      <c r="F6153">
        <v>14189</v>
      </c>
    </row>
    <row r="6154" spans="1:6">
      <c r="A6154" s="105">
        <v>33061008540000</v>
      </c>
      <c r="B6154">
        <v>2012</v>
      </c>
      <c r="C6154">
        <v>14408</v>
      </c>
      <c r="D6154">
        <v>27975</v>
      </c>
      <c r="E6154">
        <v>3980</v>
      </c>
      <c r="F6154">
        <v>14420</v>
      </c>
    </row>
    <row r="6155" spans="1:6">
      <c r="A6155" s="105">
        <v>33061008550000</v>
      </c>
      <c r="B6155">
        <v>2012</v>
      </c>
      <c r="C6155">
        <v>13605</v>
      </c>
      <c r="D6155">
        <v>14579</v>
      </c>
      <c r="E6155">
        <v>5767</v>
      </c>
      <c r="F6155">
        <v>16500</v>
      </c>
    </row>
    <row r="6156" spans="1:6">
      <c r="A6156" s="105">
        <v>33061008560000</v>
      </c>
      <c r="B6156">
        <v>2012</v>
      </c>
      <c r="C6156">
        <v>28283</v>
      </c>
      <c r="D6156">
        <v>38417</v>
      </c>
      <c r="E6156">
        <v>1951</v>
      </c>
      <c r="F6156">
        <v>19836</v>
      </c>
    </row>
    <row r="6157" spans="1:6">
      <c r="A6157" s="105">
        <v>33061008580000</v>
      </c>
      <c r="B6157">
        <v>2012</v>
      </c>
      <c r="C6157">
        <v>9148</v>
      </c>
      <c r="D6157">
        <v>10564</v>
      </c>
      <c r="E6157">
        <v>3726</v>
      </c>
      <c r="F6157">
        <v>13439</v>
      </c>
    </row>
    <row r="6158" spans="1:6">
      <c r="A6158" s="105">
        <v>33061008600000</v>
      </c>
      <c r="B6158">
        <v>2012</v>
      </c>
      <c r="C6158">
        <v>52013</v>
      </c>
      <c r="D6158">
        <v>66279</v>
      </c>
      <c r="E6158">
        <v>11633</v>
      </c>
      <c r="F6158">
        <v>19954</v>
      </c>
    </row>
    <row r="6159" spans="1:6">
      <c r="A6159" s="105">
        <v>33061008610000</v>
      </c>
      <c r="B6159">
        <v>2012</v>
      </c>
      <c r="C6159">
        <v>28273</v>
      </c>
      <c r="D6159">
        <v>41577</v>
      </c>
      <c r="E6159">
        <v>15174</v>
      </c>
      <c r="F6159">
        <v>19325</v>
      </c>
    </row>
    <row r="6160" spans="1:6">
      <c r="A6160" s="105">
        <v>33061008620000</v>
      </c>
      <c r="B6160">
        <v>2012</v>
      </c>
      <c r="C6160">
        <v>7921</v>
      </c>
      <c r="D6160">
        <v>21568</v>
      </c>
      <c r="E6160">
        <v>7748</v>
      </c>
      <c r="F6160">
        <v>13535</v>
      </c>
    </row>
    <row r="6161" spans="1:6">
      <c r="A6161" s="105">
        <v>33061008630000</v>
      </c>
      <c r="B6161">
        <v>2012</v>
      </c>
      <c r="C6161">
        <v>2476</v>
      </c>
      <c r="D6161">
        <v>5594</v>
      </c>
      <c r="E6161">
        <v>3819</v>
      </c>
      <c r="F6161">
        <v>15076</v>
      </c>
    </row>
    <row r="6162" spans="1:6">
      <c r="A6162" s="105">
        <v>33061008640000</v>
      </c>
      <c r="B6162">
        <v>2012</v>
      </c>
      <c r="C6162">
        <v>56488</v>
      </c>
      <c r="D6162">
        <v>99008</v>
      </c>
      <c r="E6162">
        <v>13527</v>
      </c>
      <c r="F6162">
        <v>19653</v>
      </c>
    </row>
    <row r="6163" spans="1:6">
      <c r="A6163" s="105">
        <v>33061008650000</v>
      </c>
      <c r="B6163">
        <v>2012</v>
      </c>
      <c r="C6163">
        <v>35336</v>
      </c>
      <c r="D6163">
        <v>59778</v>
      </c>
      <c r="E6163">
        <v>978</v>
      </c>
      <c r="F6163">
        <v>14809</v>
      </c>
    </row>
    <row r="6164" spans="1:6">
      <c r="A6164" s="105">
        <v>33061008660000</v>
      </c>
      <c r="B6164">
        <v>2012</v>
      </c>
      <c r="C6164">
        <v>45436</v>
      </c>
      <c r="D6164">
        <v>71109</v>
      </c>
      <c r="E6164">
        <v>372</v>
      </c>
      <c r="F6164">
        <v>15035</v>
      </c>
    </row>
    <row r="6165" spans="1:6">
      <c r="A6165" s="105">
        <v>33061008670000</v>
      </c>
      <c r="B6165">
        <v>2012</v>
      </c>
      <c r="C6165">
        <v>12498</v>
      </c>
      <c r="D6165">
        <v>16216</v>
      </c>
      <c r="E6165">
        <v>9307</v>
      </c>
      <c r="F6165">
        <v>17510</v>
      </c>
    </row>
    <row r="6166" spans="1:6">
      <c r="A6166" s="105">
        <v>33061008680000</v>
      </c>
      <c r="B6166">
        <v>2012</v>
      </c>
      <c r="C6166">
        <v>15680</v>
      </c>
      <c r="D6166">
        <v>27663</v>
      </c>
      <c r="E6166">
        <v>8787</v>
      </c>
      <c r="F6166">
        <v>20496</v>
      </c>
    </row>
    <row r="6167" spans="1:6">
      <c r="A6167" s="105">
        <v>33061008690000</v>
      </c>
      <c r="B6167">
        <v>2012</v>
      </c>
      <c r="C6167">
        <v>43866</v>
      </c>
      <c r="D6167">
        <v>65334</v>
      </c>
      <c r="E6167">
        <v>8118</v>
      </c>
      <c r="F6167">
        <v>14850</v>
      </c>
    </row>
    <row r="6168" spans="1:6">
      <c r="A6168" s="105">
        <v>33061008700000</v>
      </c>
      <c r="B6168">
        <v>2012</v>
      </c>
      <c r="C6168">
        <v>27811</v>
      </c>
      <c r="D6168">
        <v>26307</v>
      </c>
      <c r="E6168">
        <v>6105</v>
      </c>
      <c r="F6168">
        <v>14724</v>
      </c>
    </row>
    <row r="6169" spans="1:6">
      <c r="A6169" s="105">
        <v>33061008710000</v>
      </c>
      <c r="B6169">
        <v>2012</v>
      </c>
      <c r="C6169">
        <v>7927</v>
      </c>
      <c r="D6169">
        <v>21385</v>
      </c>
      <c r="E6169">
        <v>811</v>
      </c>
      <c r="F6169">
        <v>14649</v>
      </c>
    </row>
    <row r="6170" spans="1:6">
      <c r="A6170" s="105">
        <v>33061008720000</v>
      </c>
      <c r="B6170">
        <v>2012</v>
      </c>
      <c r="C6170">
        <v>13934</v>
      </c>
      <c r="D6170">
        <v>39431</v>
      </c>
      <c r="E6170">
        <v>580</v>
      </c>
      <c r="F6170">
        <v>14407</v>
      </c>
    </row>
    <row r="6171" spans="1:6">
      <c r="A6171" s="105">
        <v>33061008730000</v>
      </c>
      <c r="B6171">
        <v>2012</v>
      </c>
      <c r="C6171">
        <v>59957</v>
      </c>
      <c r="D6171">
        <v>73291</v>
      </c>
      <c r="E6171">
        <v>21454</v>
      </c>
      <c r="F6171">
        <v>20204</v>
      </c>
    </row>
    <row r="6172" spans="1:6">
      <c r="A6172" s="105">
        <v>33061008740000</v>
      </c>
      <c r="B6172">
        <v>2012</v>
      </c>
      <c r="C6172">
        <v>5591</v>
      </c>
      <c r="D6172">
        <v>10767</v>
      </c>
      <c r="E6172">
        <v>2331</v>
      </c>
      <c r="F6172">
        <v>15756</v>
      </c>
    </row>
    <row r="6173" spans="1:6">
      <c r="A6173" s="105">
        <v>33061008750000</v>
      </c>
      <c r="B6173">
        <v>2012</v>
      </c>
      <c r="C6173">
        <v>9873</v>
      </c>
      <c r="D6173">
        <v>15428</v>
      </c>
      <c r="E6173">
        <v>6291</v>
      </c>
      <c r="F6173">
        <v>16350</v>
      </c>
    </row>
    <row r="6174" spans="1:6">
      <c r="A6174" s="105">
        <v>33061008760000</v>
      </c>
      <c r="B6174">
        <v>2012</v>
      </c>
      <c r="C6174">
        <v>25046</v>
      </c>
      <c r="D6174">
        <v>25795</v>
      </c>
      <c r="E6174">
        <v>6601</v>
      </c>
      <c r="F6174">
        <v>20030</v>
      </c>
    </row>
    <row r="6175" spans="1:6">
      <c r="A6175" s="105">
        <v>33061008770000</v>
      </c>
      <c r="B6175">
        <v>2012</v>
      </c>
      <c r="C6175">
        <v>10385</v>
      </c>
      <c r="D6175">
        <v>24483</v>
      </c>
      <c r="E6175">
        <v>5411</v>
      </c>
      <c r="F6175">
        <v>13650</v>
      </c>
    </row>
    <row r="6176" spans="1:6">
      <c r="A6176" s="105">
        <v>33061008780000</v>
      </c>
      <c r="B6176">
        <v>2012</v>
      </c>
      <c r="C6176">
        <v>8457</v>
      </c>
      <c r="D6176">
        <v>18534</v>
      </c>
      <c r="E6176">
        <v>5332</v>
      </c>
      <c r="F6176">
        <v>15835</v>
      </c>
    </row>
    <row r="6177" spans="1:6">
      <c r="A6177" s="105">
        <v>33061008800000</v>
      </c>
      <c r="B6177">
        <v>2012</v>
      </c>
      <c r="C6177">
        <v>69670</v>
      </c>
      <c r="D6177">
        <v>69822</v>
      </c>
      <c r="E6177">
        <v>39048</v>
      </c>
      <c r="F6177">
        <v>20400</v>
      </c>
    </row>
    <row r="6178" spans="1:6">
      <c r="A6178" s="105">
        <v>33061008810000</v>
      </c>
      <c r="B6178">
        <v>2012</v>
      </c>
      <c r="C6178">
        <v>20254</v>
      </c>
      <c r="D6178">
        <v>19082</v>
      </c>
      <c r="E6178">
        <v>5209</v>
      </c>
      <c r="F6178">
        <v>20380</v>
      </c>
    </row>
    <row r="6179" spans="1:6">
      <c r="A6179" s="105">
        <v>33061008820000</v>
      </c>
      <c r="B6179">
        <v>2012</v>
      </c>
      <c r="C6179">
        <v>9265</v>
      </c>
      <c r="D6179">
        <v>17655</v>
      </c>
      <c r="E6179">
        <v>1515</v>
      </c>
      <c r="F6179">
        <v>19250</v>
      </c>
    </row>
    <row r="6180" spans="1:6">
      <c r="A6180" s="105">
        <v>33061008830000</v>
      </c>
      <c r="B6180">
        <v>2012</v>
      </c>
      <c r="C6180">
        <v>3067</v>
      </c>
      <c r="D6180">
        <v>2990</v>
      </c>
      <c r="E6180">
        <v>9113</v>
      </c>
      <c r="F6180">
        <v>20124</v>
      </c>
    </row>
    <row r="6181" spans="1:6">
      <c r="A6181" s="105">
        <v>33061008840000</v>
      </c>
      <c r="B6181">
        <v>2012</v>
      </c>
      <c r="C6181">
        <v>24878</v>
      </c>
      <c r="D6181">
        <v>16335</v>
      </c>
      <c r="E6181">
        <v>28481</v>
      </c>
      <c r="F6181">
        <v>13992</v>
      </c>
    </row>
    <row r="6182" spans="1:6">
      <c r="A6182" s="105">
        <v>33061008850000</v>
      </c>
      <c r="B6182">
        <v>2012</v>
      </c>
      <c r="C6182">
        <v>3343</v>
      </c>
      <c r="D6182">
        <v>6029</v>
      </c>
      <c r="E6182">
        <v>3227</v>
      </c>
      <c r="F6182">
        <v>19240</v>
      </c>
    </row>
    <row r="6183" spans="1:6">
      <c r="A6183" s="105">
        <v>33061008860000</v>
      </c>
      <c r="B6183">
        <v>2012</v>
      </c>
      <c r="C6183">
        <v>11915</v>
      </c>
      <c r="D6183">
        <v>13640</v>
      </c>
      <c r="E6183">
        <v>7843</v>
      </c>
      <c r="F6183">
        <v>20610</v>
      </c>
    </row>
    <row r="6184" spans="1:6">
      <c r="A6184" s="105">
        <v>33061008870000</v>
      </c>
      <c r="B6184">
        <v>2012</v>
      </c>
      <c r="C6184">
        <v>12968</v>
      </c>
      <c r="D6184">
        <v>35599</v>
      </c>
      <c r="E6184">
        <v>507</v>
      </c>
      <c r="F6184">
        <v>14608</v>
      </c>
    </row>
    <row r="6185" spans="1:6">
      <c r="A6185" s="105">
        <v>33061008880000</v>
      </c>
      <c r="B6185">
        <v>2012</v>
      </c>
      <c r="C6185">
        <v>27919</v>
      </c>
      <c r="D6185">
        <v>29840</v>
      </c>
      <c r="E6185">
        <v>8849</v>
      </c>
      <c r="F6185">
        <v>20022</v>
      </c>
    </row>
    <row r="6186" spans="1:6">
      <c r="A6186" s="105">
        <v>33061008890000</v>
      </c>
      <c r="B6186">
        <v>2012</v>
      </c>
      <c r="C6186">
        <v>58710</v>
      </c>
      <c r="D6186">
        <v>83671</v>
      </c>
      <c r="E6186">
        <v>9785</v>
      </c>
      <c r="F6186">
        <v>20200</v>
      </c>
    </row>
    <row r="6187" spans="1:6">
      <c r="A6187" s="105">
        <v>33061008900000</v>
      </c>
      <c r="B6187">
        <v>2012</v>
      </c>
      <c r="C6187">
        <v>6416</v>
      </c>
      <c r="D6187">
        <v>19367</v>
      </c>
      <c r="E6187">
        <v>2415</v>
      </c>
      <c r="F6187">
        <v>19277</v>
      </c>
    </row>
    <row r="6188" spans="1:6">
      <c r="A6188" s="105">
        <v>33061008910000</v>
      </c>
      <c r="B6188">
        <v>2012</v>
      </c>
      <c r="C6188">
        <v>20285</v>
      </c>
      <c r="D6188">
        <v>43675</v>
      </c>
      <c r="E6188">
        <v>3520</v>
      </c>
      <c r="F6188">
        <v>19069</v>
      </c>
    </row>
    <row r="6189" spans="1:6">
      <c r="A6189" s="105">
        <v>33061008920000</v>
      </c>
      <c r="B6189">
        <v>2012</v>
      </c>
      <c r="C6189">
        <v>18239</v>
      </c>
      <c r="D6189">
        <v>22863</v>
      </c>
      <c r="E6189">
        <v>4020</v>
      </c>
      <c r="F6189">
        <v>19874</v>
      </c>
    </row>
    <row r="6190" spans="1:6">
      <c r="A6190" s="105">
        <v>33061008930000</v>
      </c>
      <c r="B6190">
        <v>2012</v>
      </c>
      <c r="C6190">
        <v>0</v>
      </c>
      <c r="D6190">
        <v>0</v>
      </c>
      <c r="E6190">
        <v>965</v>
      </c>
      <c r="F6190">
        <v>20050</v>
      </c>
    </row>
    <row r="6191" spans="1:6">
      <c r="A6191" s="105">
        <v>33061008940000</v>
      </c>
      <c r="B6191">
        <v>2012</v>
      </c>
      <c r="C6191">
        <v>3324</v>
      </c>
      <c r="D6191">
        <v>4758</v>
      </c>
      <c r="E6191">
        <v>3789</v>
      </c>
      <c r="F6191">
        <v>19800</v>
      </c>
    </row>
    <row r="6192" spans="1:6">
      <c r="A6192" s="105">
        <v>33061008950000</v>
      </c>
      <c r="B6192">
        <v>2012</v>
      </c>
      <c r="C6192">
        <v>5669</v>
      </c>
      <c r="D6192">
        <v>12029</v>
      </c>
      <c r="E6192">
        <v>992</v>
      </c>
      <c r="F6192">
        <v>16134</v>
      </c>
    </row>
    <row r="6193" spans="1:6">
      <c r="A6193" s="105">
        <v>33061008960000</v>
      </c>
      <c r="B6193">
        <v>2012</v>
      </c>
      <c r="C6193">
        <v>35656</v>
      </c>
      <c r="D6193">
        <v>63352</v>
      </c>
      <c r="E6193">
        <v>15289</v>
      </c>
      <c r="F6193">
        <v>19053</v>
      </c>
    </row>
    <row r="6194" spans="1:6">
      <c r="A6194" s="105">
        <v>33061008970000</v>
      </c>
      <c r="B6194">
        <v>2012</v>
      </c>
      <c r="C6194">
        <v>13847</v>
      </c>
      <c r="D6194">
        <v>21856</v>
      </c>
      <c r="E6194">
        <v>39145</v>
      </c>
      <c r="F6194">
        <v>19536</v>
      </c>
    </row>
    <row r="6195" spans="1:6">
      <c r="A6195" s="105">
        <v>33061008990000</v>
      </c>
      <c r="B6195">
        <v>2012</v>
      </c>
      <c r="C6195">
        <v>9660</v>
      </c>
      <c r="D6195">
        <v>17025</v>
      </c>
      <c r="E6195">
        <v>2651</v>
      </c>
      <c r="F6195">
        <v>14700</v>
      </c>
    </row>
    <row r="6196" spans="1:6">
      <c r="A6196" s="105">
        <v>33061009000000</v>
      </c>
      <c r="B6196">
        <v>2012</v>
      </c>
      <c r="C6196">
        <v>5424</v>
      </c>
      <c r="D6196">
        <v>10436</v>
      </c>
      <c r="E6196">
        <v>9128</v>
      </c>
      <c r="F6196">
        <v>14500</v>
      </c>
    </row>
    <row r="6197" spans="1:6">
      <c r="A6197" s="105">
        <v>33061009010000</v>
      </c>
      <c r="B6197">
        <v>2012</v>
      </c>
      <c r="C6197">
        <v>13031</v>
      </c>
      <c r="D6197">
        <v>13759</v>
      </c>
      <c r="E6197">
        <v>12558</v>
      </c>
      <c r="F6197">
        <v>19330</v>
      </c>
    </row>
    <row r="6198" spans="1:6">
      <c r="A6198" s="105">
        <v>33061009020000</v>
      </c>
      <c r="B6198">
        <v>2012</v>
      </c>
      <c r="C6198">
        <v>28219</v>
      </c>
      <c r="D6198">
        <v>58874</v>
      </c>
      <c r="E6198">
        <v>4977</v>
      </c>
      <c r="F6198">
        <v>15164</v>
      </c>
    </row>
    <row r="6199" spans="1:6">
      <c r="A6199" s="105">
        <v>33061009040000</v>
      </c>
      <c r="B6199">
        <v>2012</v>
      </c>
      <c r="C6199">
        <v>15873</v>
      </c>
      <c r="D6199">
        <v>31529</v>
      </c>
      <c r="E6199">
        <v>4490</v>
      </c>
      <c r="F6199">
        <v>13644</v>
      </c>
    </row>
    <row r="6200" spans="1:6">
      <c r="A6200" s="105">
        <v>33061009050000</v>
      </c>
      <c r="B6200">
        <v>2012</v>
      </c>
      <c r="C6200">
        <v>26124</v>
      </c>
      <c r="D6200">
        <v>28753</v>
      </c>
      <c r="E6200">
        <v>6449</v>
      </c>
      <c r="F6200">
        <v>14313</v>
      </c>
    </row>
    <row r="6201" spans="1:6">
      <c r="A6201" s="105">
        <v>33061009060000</v>
      </c>
      <c r="B6201">
        <v>2012</v>
      </c>
      <c r="C6201">
        <v>11824</v>
      </c>
      <c r="D6201">
        <v>19760</v>
      </c>
      <c r="E6201">
        <v>3268</v>
      </c>
      <c r="F6201">
        <v>18683</v>
      </c>
    </row>
    <row r="6202" spans="1:6">
      <c r="A6202" s="105">
        <v>33061009070000</v>
      </c>
      <c r="B6202">
        <v>2012</v>
      </c>
      <c r="C6202">
        <v>11474</v>
      </c>
      <c r="D6202">
        <v>25045</v>
      </c>
      <c r="E6202">
        <v>4847</v>
      </c>
      <c r="F6202">
        <v>14964</v>
      </c>
    </row>
    <row r="6203" spans="1:6">
      <c r="A6203" s="105">
        <v>33061009080000</v>
      </c>
      <c r="B6203">
        <v>2012</v>
      </c>
      <c r="C6203">
        <v>27079</v>
      </c>
      <c r="D6203">
        <v>45564</v>
      </c>
      <c r="E6203">
        <v>54963</v>
      </c>
      <c r="F6203">
        <v>18744</v>
      </c>
    </row>
    <row r="6204" spans="1:6">
      <c r="A6204" s="105">
        <v>33061009090000</v>
      </c>
      <c r="B6204">
        <v>2012</v>
      </c>
      <c r="C6204">
        <v>32251</v>
      </c>
      <c r="D6204">
        <v>29194</v>
      </c>
      <c r="E6204">
        <v>5264</v>
      </c>
      <c r="F6204">
        <v>19906</v>
      </c>
    </row>
    <row r="6205" spans="1:6">
      <c r="A6205" s="105">
        <v>33061009100000</v>
      </c>
      <c r="B6205">
        <v>2012</v>
      </c>
      <c r="C6205">
        <v>9768</v>
      </c>
      <c r="D6205">
        <v>21010</v>
      </c>
      <c r="E6205">
        <v>12819</v>
      </c>
      <c r="F6205">
        <v>14670</v>
      </c>
    </row>
    <row r="6206" spans="1:6">
      <c r="A6206" s="105">
        <v>33061009110000</v>
      </c>
      <c r="B6206">
        <v>2012</v>
      </c>
      <c r="C6206">
        <v>37043</v>
      </c>
      <c r="D6206">
        <v>61681</v>
      </c>
      <c r="E6206">
        <v>12673</v>
      </c>
      <c r="F6206">
        <v>19893</v>
      </c>
    </row>
    <row r="6207" spans="1:6">
      <c r="A6207" s="105">
        <v>33061009120000</v>
      </c>
      <c r="B6207">
        <v>2012</v>
      </c>
      <c r="C6207">
        <v>3075</v>
      </c>
      <c r="D6207">
        <v>3718</v>
      </c>
      <c r="E6207">
        <v>17177</v>
      </c>
      <c r="F6207">
        <v>13652</v>
      </c>
    </row>
    <row r="6208" spans="1:6">
      <c r="A6208" s="105">
        <v>33061009130000</v>
      </c>
      <c r="B6208">
        <v>2012</v>
      </c>
      <c r="C6208">
        <v>6518</v>
      </c>
      <c r="D6208">
        <v>21628</v>
      </c>
      <c r="E6208">
        <v>21488</v>
      </c>
      <c r="F6208">
        <v>13212</v>
      </c>
    </row>
    <row r="6209" spans="1:6">
      <c r="A6209" s="105">
        <v>33061009170000</v>
      </c>
      <c r="B6209">
        <v>2012</v>
      </c>
      <c r="C6209">
        <v>8064</v>
      </c>
      <c r="D6209">
        <v>11437</v>
      </c>
      <c r="E6209">
        <v>4165</v>
      </c>
      <c r="F6209">
        <v>20082</v>
      </c>
    </row>
    <row r="6210" spans="1:6">
      <c r="A6210" s="105">
        <v>33061009180000</v>
      </c>
      <c r="B6210">
        <v>2012</v>
      </c>
      <c r="C6210">
        <v>39729</v>
      </c>
      <c r="D6210">
        <v>46673</v>
      </c>
      <c r="E6210">
        <v>34659</v>
      </c>
      <c r="F6210">
        <v>19531</v>
      </c>
    </row>
    <row r="6211" spans="1:6">
      <c r="A6211" s="105">
        <v>33061009190000</v>
      </c>
      <c r="B6211">
        <v>2012</v>
      </c>
      <c r="C6211">
        <v>52227</v>
      </c>
      <c r="D6211">
        <v>88673</v>
      </c>
      <c r="E6211">
        <v>9827</v>
      </c>
      <c r="F6211">
        <v>19715</v>
      </c>
    </row>
    <row r="6212" spans="1:6">
      <c r="A6212" s="105">
        <v>33061009200000</v>
      </c>
      <c r="B6212">
        <v>2012</v>
      </c>
      <c r="C6212">
        <v>8970</v>
      </c>
      <c r="D6212">
        <v>11735</v>
      </c>
      <c r="E6212">
        <v>8932</v>
      </c>
      <c r="F6212">
        <v>15270</v>
      </c>
    </row>
    <row r="6213" spans="1:6">
      <c r="A6213" s="105">
        <v>33061009210000</v>
      </c>
      <c r="B6213">
        <v>2012</v>
      </c>
      <c r="C6213">
        <v>9882</v>
      </c>
      <c r="D6213">
        <v>8795</v>
      </c>
      <c r="E6213">
        <v>5514</v>
      </c>
      <c r="F6213">
        <v>14595</v>
      </c>
    </row>
    <row r="6214" spans="1:6">
      <c r="A6214" s="105">
        <v>33061009220000</v>
      </c>
      <c r="B6214">
        <v>2012</v>
      </c>
      <c r="C6214">
        <v>20004</v>
      </c>
      <c r="D6214">
        <v>44750</v>
      </c>
      <c r="E6214">
        <v>15600</v>
      </c>
      <c r="F6214">
        <v>14786</v>
      </c>
    </row>
    <row r="6215" spans="1:6">
      <c r="A6215" s="105">
        <v>33061009230000</v>
      </c>
      <c r="B6215">
        <v>2012</v>
      </c>
      <c r="C6215">
        <v>11574</v>
      </c>
      <c r="D6215">
        <v>13604</v>
      </c>
      <c r="E6215">
        <v>3346</v>
      </c>
      <c r="F6215">
        <v>14385</v>
      </c>
    </row>
    <row r="6216" spans="1:6">
      <c r="A6216" s="105">
        <v>33061009240000</v>
      </c>
      <c r="B6216">
        <v>2012</v>
      </c>
      <c r="C6216">
        <v>19642</v>
      </c>
      <c r="D6216">
        <v>23646</v>
      </c>
      <c r="E6216">
        <v>5227</v>
      </c>
      <c r="F6216">
        <v>18943</v>
      </c>
    </row>
    <row r="6217" spans="1:6">
      <c r="A6217" s="105">
        <v>33061009250000</v>
      </c>
      <c r="B6217">
        <v>2012</v>
      </c>
      <c r="C6217">
        <v>18847</v>
      </c>
      <c r="D6217">
        <v>30693</v>
      </c>
      <c r="E6217">
        <v>6287</v>
      </c>
      <c r="F6217">
        <v>20042</v>
      </c>
    </row>
    <row r="6218" spans="1:6">
      <c r="A6218" s="105">
        <v>33061009260000</v>
      </c>
      <c r="B6218">
        <v>2012</v>
      </c>
      <c r="C6218">
        <v>38873</v>
      </c>
      <c r="D6218">
        <v>44612</v>
      </c>
      <c r="E6218">
        <v>1831</v>
      </c>
      <c r="F6218">
        <v>14125</v>
      </c>
    </row>
    <row r="6219" spans="1:6">
      <c r="A6219" s="105">
        <v>33061009270000</v>
      </c>
      <c r="B6219">
        <v>2012</v>
      </c>
      <c r="C6219">
        <v>20939</v>
      </c>
      <c r="D6219">
        <v>22987</v>
      </c>
      <c r="E6219">
        <v>56947</v>
      </c>
      <c r="F6219">
        <v>19419</v>
      </c>
    </row>
    <row r="6220" spans="1:6">
      <c r="A6220" s="105">
        <v>33061009280000</v>
      </c>
      <c r="B6220">
        <v>2012</v>
      </c>
      <c r="C6220">
        <v>14185</v>
      </c>
      <c r="D6220">
        <v>25916</v>
      </c>
      <c r="E6220">
        <v>2825</v>
      </c>
      <c r="F6220">
        <v>13813</v>
      </c>
    </row>
    <row r="6221" spans="1:6">
      <c r="A6221" s="105">
        <v>33061009290000</v>
      </c>
      <c r="B6221">
        <v>2012</v>
      </c>
      <c r="C6221">
        <v>29094</v>
      </c>
      <c r="D6221">
        <v>30451</v>
      </c>
      <c r="E6221">
        <v>19188</v>
      </c>
      <c r="F6221">
        <v>20080</v>
      </c>
    </row>
    <row r="6222" spans="1:6">
      <c r="A6222" s="105">
        <v>33061009300000</v>
      </c>
      <c r="B6222">
        <v>2012</v>
      </c>
      <c r="C6222">
        <v>7876</v>
      </c>
      <c r="D6222">
        <v>17759</v>
      </c>
      <c r="E6222">
        <v>1031</v>
      </c>
      <c r="F6222">
        <v>14528</v>
      </c>
    </row>
    <row r="6223" spans="1:6">
      <c r="A6223" s="105">
        <v>33061009310000</v>
      </c>
      <c r="B6223">
        <v>2012</v>
      </c>
      <c r="C6223">
        <v>13749</v>
      </c>
      <c r="D6223">
        <v>32923</v>
      </c>
      <c r="E6223">
        <v>3562</v>
      </c>
      <c r="F6223">
        <v>19306</v>
      </c>
    </row>
    <row r="6224" spans="1:6">
      <c r="A6224" s="105">
        <v>33061009320000</v>
      </c>
      <c r="B6224">
        <v>2012</v>
      </c>
      <c r="C6224">
        <v>28813</v>
      </c>
      <c r="D6224">
        <v>49772</v>
      </c>
      <c r="E6224">
        <v>736</v>
      </c>
      <c r="F6224">
        <v>14887</v>
      </c>
    </row>
    <row r="6225" spans="1:6">
      <c r="A6225" s="105">
        <v>33061009330000</v>
      </c>
      <c r="B6225">
        <v>2012</v>
      </c>
      <c r="C6225">
        <v>22292</v>
      </c>
      <c r="D6225">
        <v>15103</v>
      </c>
      <c r="E6225">
        <v>3921</v>
      </c>
      <c r="F6225">
        <v>20190</v>
      </c>
    </row>
    <row r="6226" spans="1:6">
      <c r="A6226" s="105">
        <v>33061009340000</v>
      </c>
      <c r="B6226">
        <v>2012</v>
      </c>
      <c r="C6226">
        <v>10760</v>
      </c>
      <c r="D6226">
        <v>21018</v>
      </c>
      <c r="E6226">
        <v>3235</v>
      </c>
      <c r="F6226">
        <v>13670</v>
      </c>
    </row>
    <row r="6227" spans="1:6">
      <c r="A6227" s="105">
        <v>33061009350000</v>
      </c>
      <c r="B6227">
        <v>2012</v>
      </c>
      <c r="C6227">
        <v>24678</v>
      </c>
      <c r="D6227">
        <v>13137</v>
      </c>
      <c r="E6227">
        <v>6068</v>
      </c>
      <c r="F6227">
        <v>20190</v>
      </c>
    </row>
    <row r="6228" spans="1:6">
      <c r="A6228" s="105">
        <v>33061009360000</v>
      </c>
      <c r="B6228">
        <v>2012</v>
      </c>
      <c r="C6228">
        <v>24680</v>
      </c>
      <c r="D6228">
        <v>54575</v>
      </c>
      <c r="E6228">
        <v>4299</v>
      </c>
      <c r="F6228">
        <v>19185</v>
      </c>
    </row>
    <row r="6229" spans="1:6">
      <c r="A6229" s="105">
        <v>33061009370000</v>
      </c>
      <c r="B6229">
        <v>2012</v>
      </c>
      <c r="C6229">
        <v>48561</v>
      </c>
      <c r="D6229">
        <v>25599</v>
      </c>
      <c r="E6229">
        <v>13687</v>
      </c>
      <c r="F6229">
        <v>20939</v>
      </c>
    </row>
    <row r="6230" spans="1:6">
      <c r="A6230" s="105">
        <v>33061009380000</v>
      </c>
      <c r="B6230">
        <v>2012</v>
      </c>
      <c r="C6230">
        <v>27545</v>
      </c>
      <c r="D6230">
        <v>19619</v>
      </c>
      <c r="E6230">
        <v>12852</v>
      </c>
      <c r="F6230">
        <v>20175</v>
      </c>
    </row>
    <row r="6231" spans="1:6">
      <c r="A6231" s="105">
        <v>33061009390000</v>
      </c>
      <c r="B6231">
        <v>2012</v>
      </c>
      <c r="C6231">
        <v>16347</v>
      </c>
      <c r="D6231">
        <v>16907</v>
      </c>
      <c r="E6231">
        <v>12176</v>
      </c>
      <c r="F6231">
        <v>14760</v>
      </c>
    </row>
    <row r="6232" spans="1:6">
      <c r="A6232" s="105">
        <v>33061009400000</v>
      </c>
      <c r="B6232">
        <v>2012</v>
      </c>
      <c r="C6232">
        <v>14341</v>
      </c>
      <c r="D6232">
        <v>32103</v>
      </c>
      <c r="E6232">
        <v>5242</v>
      </c>
      <c r="F6232">
        <v>14900</v>
      </c>
    </row>
    <row r="6233" spans="1:6">
      <c r="A6233" s="105">
        <v>33061009410000</v>
      </c>
      <c r="B6233">
        <v>2012</v>
      </c>
      <c r="C6233">
        <v>33634</v>
      </c>
      <c r="D6233">
        <v>30038</v>
      </c>
      <c r="E6233">
        <v>11328</v>
      </c>
      <c r="F6233">
        <v>20589</v>
      </c>
    </row>
    <row r="6234" spans="1:6">
      <c r="A6234" s="105">
        <v>33061009440000</v>
      </c>
      <c r="B6234">
        <v>2012</v>
      </c>
      <c r="C6234">
        <v>3952</v>
      </c>
      <c r="D6234">
        <v>7367</v>
      </c>
      <c r="E6234">
        <v>22355</v>
      </c>
      <c r="F6234">
        <v>14289</v>
      </c>
    </row>
    <row r="6235" spans="1:6">
      <c r="A6235" s="105">
        <v>33061009450000</v>
      </c>
      <c r="B6235">
        <v>2012</v>
      </c>
      <c r="C6235">
        <v>9076</v>
      </c>
      <c r="D6235">
        <v>11734</v>
      </c>
      <c r="E6235">
        <v>5851</v>
      </c>
      <c r="F6235">
        <v>19340</v>
      </c>
    </row>
    <row r="6236" spans="1:6">
      <c r="A6236" s="105">
        <v>33061009460000</v>
      </c>
      <c r="B6236">
        <v>2012</v>
      </c>
      <c r="C6236">
        <v>41082</v>
      </c>
      <c r="D6236">
        <v>39210</v>
      </c>
      <c r="E6236">
        <v>9517</v>
      </c>
      <c r="F6236">
        <v>15270</v>
      </c>
    </row>
    <row r="6237" spans="1:6">
      <c r="A6237" s="105">
        <v>33061009470000</v>
      </c>
      <c r="B6237">
        <v>2012</v>
      </c>
      <c r="C6237">
        <v>26054</v>
      </c>
      <c r="D6237">
        <v>36548</v>
      </c>
      <c r="E6237">
        <v>5062</v>
      </c>
      <c r="F6237">
        <v>14521</v>
      </c>
    </row>
    <row r="6238" spans="1:6">
      <c r="A6238" s="105">
        <v>33061009490000</v>
      </c>
      <c r="B6238">
        <v>2012</v>
      </c>
      <c r="C6238">
        <v>92522</v>
      </c>
      <c r="D6238">
        <v>127877</v>
      </c>
      <c r="E6238">
        <v>2504</v>
      </c>
      <c r="F6238">
        <v>19744</v>
      </c>
    </row>
    <row r="6239" spans="1:6">
      <c r="A6239" s="105">
        <v>33061009500000</v>
      </c>
      <c r="B6239">
        <v>2012</v>
      </c>
      <c r="C6239">
        <v>19490</v>
      </c>
      <c r="D6239">
        <v>15052</v>
      </c>
      <c r="E6239">
        <v>6218</v>
      </c>
      <c r="F6239">
        <v>15595</v>
      </c>
    </row>
    <row r="6240" spans="1:6">
      <c r="A6240" s="105">
        <v>33061009510000</v>
      </c>
      <c r="B6240">
        <v>2012</v>
      </c>
      <c r="C6240">
        <v>17172</v>
      </c>
      <c r="D6240">
        <v>8107</v>
      </c>
      <c r="E6240">
        <v>5533</v>
      </c>
      <c r="F6240">
        <v>20380</v>
      </c>
    </row>
    <row r="6241" spans="1:6">
      <c r="A6241" s="105">
        <v>33061009520000</v>
      </c>
      <c r="B6241">
        <v>2012</v>
      </c>
      <c r="C6241">
        <v>6820</v>
      </c>
      <c r="D6241">
        <v>19459</v>
      </c>
      <c r="E6241">
        <v>2667</v>
      </c>
      <c r="F6241">
        <v>14644</v>
      </c>
    </row>
    <row r="6242" spans="1:6">
      <c r="A6242" s="105">
        <v>33061009530000</v>
      </c>
      <c r="B6242">
        <v>2012</v>
      </c>
      <c r="C6242">
        <v>20708</v>
      </c>
      <c r="D6242">
        <v>14683</v>
      </c>
      <c r="E6242">
        <v>5812</v>
      </c>
      <c r="F6242">
        <v>19918</v>
      </c>
    </row>
    <row r="6243" spans="1:6">
      <c r="A6243" s="105">
        <v>33061009540000</v>
      </c>
      <c r="B6243">
        <v>2012</v>
      </c>
      <c r="C6243">
        <v>6547</v>
      </c>
      <c r="D6243">
        <v>7576</v>
      </c>
      <c r="E6243">
        <v>2406</v>
      </c>
      <c r="F6243">
        <v>19810</v>
      </c>
    </row>
    <row r="6244" spans="1:6">
      <c r="A6244" s="105">
        <v>33061009550000</v>
      </c>
      <c r="B6244">
        <v>2012</v>
      </c>
      <c r="C6244">
        <v>37285</v>
      </c>
      <c r="D6244">
        <v>51615</v>
      </c>
      <c r="E6244">
        <v>3349</v>
      </c>
      <c r="F6244">
        <v>20144</v>
      </c>
    </row>
    <row r="6245" spans="1:6">
      <c r="A6245" s="105">
        <v>33061009560000</v>
      </c>
      <c r="B6245">
        <v>2012</v>
      </c>
      <c r="C6245">
        <v>13186</v>
      </c>
      <c r="D6245">
        <v>36999</v>
      </c>
      <c r="E6245">
        <v>7593</v>
      </c>
      <c r="F6245">
        <v>18800</v>
      </c>
    </row>
    <row r="6246" spans="1:6">
      <c r="A6246" s="105">
        <v>33061009570000</v>
      </c>
      <c r="B6246">
        <v>2012</v>
      </c>
      <c r="C6246">
        <v>9689</v>
      </c>
      <c r="D6246">
        <v>44052</v>
      </c>
      <c r="E6246">
        <v>4504</v>
      </c>
      <c r="F6246">
        <v>19216</v>
      </c>
    </row>
    <row r="6247" spans="1:6">
      <c r="A6247" s="105">
        <v>33061009580000</v>
      </c>
      <c r="B6247">
        <v>2012</v>
      </c>
      <c r="C6247">
        <v>12996</v>
      </c>
      <c r="D6247">
        <v>17359</v>
      </c>
      <c r="E6247">
        <v>3098</v>
      </c>
      <c r="F6247">
        <v>19950</v>
      </c>
    </row>
    <row r="6248" spans="1:6">
      <c r="A6248" s="105">
        <v>33061009590000</v>
      </c>
      <c r="B6248">
        <v>2012</v>
      </c>
      <c r="C6248">
        <v>87889</v>
      </c>
      <c r="D6248">
        <v>125726</v>
      </c>
      <c r="E6248">
        <v>7730</v>
      </c>
      <c r="F6248">
        <v>19576</v>
      </c>
    </row>
    <row r="6249" spans="1:6">
      <c r="A6249" s="105">
        <v>33061009600000</v>
      </c>
      <c r="B6249">
        <v>2012</v>
      </c>
      <c r="C6249">
        <v>41206</v>
      </c>
      <c r="D6249">
        <v>66961</v>
      </c>
      <c r="E6249">
        <v>9566</v>
      </c>
      <c r="F6249">
        <v>19545</v>
      </c>
    </row>
    <row r="6250" spans="1:6">
      <c r="A6250" s="105">
        <v>33061009610000</v>
      </c>
      <c r="B6250">
        <v>2012</v>
      </c>
      <c r="C6250">
        <v>13371</v>
      </c>
      <c r="D6250">
        <v>22321</v>
      </c>
      <c r="E6250">
        <v>1408</v>
      </c>
      <c r="F6250">
        <v>14625</v>
      </c>
    </row>
    <row r="6251" spans="1:6">
      <c r="A6251" s="105">
        <v>33061009620000</v>
      </c>
      <c r="B6251">
        <v>2012</v>
      </c>
      <c r="C6251">
        <v>9149</v>
      </c>
      <c r="D6251">
        <v>16703</v>
      </c>
      <c r="E6251">
        <v>11315</v>
      </c>
      <c r="F6251">
        <v>14275</v>
      </c>
    </row>
    <row r="6252" spans="1:6">
      <c r="A6252" s="105">
        <v>33061009630000</v>
      </c>
      <c r="B6252">
        <v>2012</v>
      </c>
      <c r="C6252">
        <v>73800</v>
      </c>
      <c r="D6252">
        <v>126658</v>
      </c>
      <c r="E6252">
        <v>4842</v>
      </c>
      <c r="F6252">
        <v>20221</v>
      </c>
    </row>
    <row r="6253" spans="1:6">
      <c r="A6253" s="105">
        <v>33061009640000</v>
      </c>
      <c r="B6253">
        <v>2012</v>
      </c>
      <c r="C6253">
        <v>2817</v>
      </c>
      <c r="D6253">
        <v>6046</v>
      </c>
      <c r="E6253">
        <v>35142</v>
      </c>
      <c r="F6253">
        <v>14624</v>
      </c>
    </row>
    <row r="6254" spans="1:6">
      <c r="A6254" s="105">
        <v>33061009650000</v>
      </c>
      <c r="B6254">
        <v>2012</v>
      </c>
      <c r="C6254">
        <v>75455</v>
      </c>
      <c r="D6254">
        <v>93019</v>
      </c>
      <c r="E6254">
        <v>2426</v>
      </c>
      <c r="F6254">
        <v>20100</v>
      </c>
    </row>
    <row r="6255" spans="1:6">
      <c r="A6255" s="105">
        <v>33061009670000</v>
      </c>
      <c r="B6255">
        <v>2012</v>
      </c>
      <c r="C6255">
        <v>20719</v>
      </c>
      <c r="D6255">
        <v>30715</v>
      </c>
      <c r="E6255">
        <v>3640</v>
      </c>
      <c r="F6255">
        <v>14500</v>
      </c>
    </row>
    <row r="6256" spans="1:6">
      <c r="A6256" s="105">
        <v>33061009680000</v>
      </c>
      <c r="B6256">
        <v>2012</v>
      </c>
      <c r="C6256">
        <v>26561</v>
      </c>
      <c r="D6256">
        <v>38269</v>
      </c>
      <c r="E6256">
        <v>3560</v>
      </c>
      <c r="F6256">
        <v>14808</v>
      </c>
    </row>
    <row r="6257" spans="1:6">
      <c r="A6257" s="105">
        <v>33061009690000</v>
      </c>
      <c r="B6257">
        <v>2012</v>
      </c>
      <c r="C6257">
        <v>37383</v>
      </c>
      <c r="D6257">
        <v>35231</v>
      </c>
      <c r="E6257">
        <v>16543</v>
      </c>
      <c r="F6257">
        <v>20120</v>
      </c>
    </row>
    <row r="6258" spans="1:6">
      <c r="A6258" s="105">
        <v>33061009710000</v>
      </c>
      <c r="B6258">
        <v>2012</v>
      </c>
      <c r="C6258">
        <v>17712</v>
      </c>
      <c r="D6258">
        <v>17312</v>
      </c>
      <c r="E6258">
        <v>11019</v>
      </c>
      <c r="F6258">
        <v>14460</v>
      </c>
    </row>
    <row r="6259" spans="1:6">
      <c r="A6259" s="105">
        <v>33061009730000</v>
      </c>
      <c r="B6259">
        <v>2012</v>
      </c>
      <c r="C6259">
        <v>50835</v>
      </c>
      <c r="D6259">
        <v>45738</v>
      </c>
      <c r="E6259">
        <v>17221</v>
      </c>
      <c r="F6259">
        <v>22776</v>
      </c>
    </row>
    <row r="6260" spans="1:6">
      <c r="A6260" s="105">
        <v>33061009740000</v>
      </c>
      <c r="B6260">
        <v>2012</v>
      </c>
      <c r="C6260">
        <v>2814</v>
      </c>
      <c r="D6260">
        <v>7799</v>
      </c>
      <c r="E6260">
        <v>4490</v>
      </c>
      <c r="F6260">
        <v>14300</v>
      </c>
    </row>
    <row r="6261" spans="1:6">
      <c r="A6261" s="105">
        <v>33061009750000</v>
      </c>
      <c r="B6261">
        <v>2012</v>
      </c>
      <c r="C6261">
        <v>9887</v>
      </c>
      <c r="D6261">
        <v>13025</v>
      </c>
      <c r="E6261">
        <v>9035</v>
      </c>
      <c r="F6261">
        <v>14738</v>
      </c>
    </row>
    <row r="6262" spans="1:6">
      <c r="A6262" s="105">
        <v>33061009760000</v>
      </c>
      <c r="B6262">
        <v>2012</v>
      </c>
      <c r="C6262">
        <v>3501</v>
      </c>
      <c r="D6262">
        <v>9700</v>
      </c>
      <c r="E6262">
        <v>7114</v>
      </c>
      <c r="F6262">
        <v>14051</v>
      </c>
    </row>
    <row r="6263" spans="1:6">
      <c r="A6263" s="105">
        <v>33061009770000</v>
      </c>
      <c r="B6263">
        <v>2012</v>
      </c>
      <c r="C6263">
        <v>8567</v>
      </c>
      <c r="D6263">
        <v>8399</v>
      </c>
      <c r="E6263">
        <v>2715</v>
      </c>
      <c r="F6263">
        <v>19590</v>
      </c>
    </row>
    <row r="6264" spans="1:6">
      <c r="A6264" s="105">
        <v>33061009780000</v>
      </c>
      <c r="B6264">
        <v>2012</v>
      </c>
      <c r="C6264">
        <v>19857</v>
      </c>
      <c r="D6264">
        <v>16624</v>
      </c>
      <c r="E6264">
        <v>5915</v>
      </c>
      <c r="F6264">
        <v>20313</v>
      </c>
    </row>
    <row r="6265" spans="1:6">
      <c r="A6265" s="105">
        <v>33061009790000</v>
      </c>
      <c r="B6265">
        <v>2012</v>
      </c>
      <c r="C6265">
        <v>17419</v>
      </c>
      <c r="D6265">
        <v>22628</v>
      </c>
      <c r="E6265">
        <v>8325</v>
      </c>
      <c r="F6265">
        <v>21325</v>
      </c>
    </row>
    <row r="6266" spans="1:6">
      <c r="A6266" s="105">
        <v>33061009800000</v>
      </c>
      <c r="B6266">
        <v>2012</v>
      </c>
      <c r="C6266">
        <v>8362</v>
      </c>
      <c r="D6266">
        <v>8920</v>
      </c>
      <c r="E6266">
        <v>2840</v>
      </c>
      <c r="F6266">
        <v>20500</v>
      </c>
    </row>
    <row r="6267" spans="1:6">
      <c r="A6267" s="105">
        <v>33061009810000</v>
      </c>
      <c r="B6267">
        <v>2012</v>
      </c>
      <c r="C6267">
        <v>22161</v>
      </c>
      <c r="D6267">
        <v>16682</v>
      </c>
      <c r="E6267">
        <v>11265</v>
      </c>
      <c r="F6267">
        <v>20138</v>
      </c>
    </row>
    <row r="6268" spans="1:6">
      <c r="A6268" s="105">
        <v>33061009820000</v>
      </c>
      <c r="B6268">
        <v>2012</v>
      </c>
      <c r="C6268">
        <v>12020</v>
      </c>
      <c r="D6268">
        <v>17665</v>
      </c>
      <c r="E6268">
        <v>1907</v>
      </c>
      <c r="F6268">
        <v>20098</v>
      </c>
    </row>
    <row r="6269" spans="1:6">
      <c r="A6269" s="105">
        <v>33061009830000</v>
      </c>
      <c r="B6269">
        <v>2012</v>
      </c>
      <c r="C6269">
        <v>21789</v>
      </c>
      <c r="D6269">
        <v>37522</v>
      </c>
      <c r="E6269">
        <v>921</v>
      </c>
      <c r="F6269">
        <v>14484</v>
      </c>
    </row>
    <row r="6270" spans="1:6">
      <c r="A6270" s="105">
        <v>33061009850000</v>
      </c>
      <c r="B6270">
        <v>2012</v>
      </c>
      <c r="C6270">
        <v>26317</v>
      </c>
      <c r="D6270">
        <v>27751</v>
      </c>
      <c r="E6270">
        <v>17234</v>
      </c>
      <c r="F6270">
        <v>20389</v>
      </c>
    </row>
    <row r="6271" spans="1:6">
      <c r="A6271" s="105">
        <v>33061009860000</v>
      </c>
      <c r="B6271">
        <v>2012</v>
      </c>
      <c r="C6271">
        <v>23264</v>
      </c>
      <c r="D6271">
        <v>26873</v>
      </c>
      <c r="E6271">
        <v>5125</v>
      </c>
      <c r="F6271">
        <v>15006</v>
      </c>
    </row>
    <row r="6272" spans="1:6">
      <c r="A6272" s="105">
        <v>33061009890000</v>
      </c>
      <c r="B6272">
        <v>2012</v>
      </c>
      <c r="C6272">
        <v>2641</v>
      </c>
      <c r="D6272">
        <v>2918</v>
      </c>
      <c r="E6272">
        <v>14416</v>
      </c>
      <c r="F6272">
        <v>13934</v>
      </c>
    </row>
    <row r="6273" spans="1:6">
      <c r="A6273" s="105">
        <v>33061009900000</v>
      </c>
      <c r="B6273">
        <v>2012</v>
      </c>
      <c r="C6273">
        <v>14429</v>
      </c>
      <c r="D6273">
        <v>26601</v>
      </c>
      <c r="E6273">
        <v>2485</v>
      </c>
      <c r="F6273">
        <v>14909</v>
      </c>
    </row>
    <row r="6274" spans="1:6">
      <c r="A6274" s="105">
        <v>33061009910000</v>
      </c>
      <c r="B6274">
        <v>2012</v>
      </c>
      <c r="C6274">
        <v>35310</v>
      </c>
      <c r="D6274">
        <v>39210</v>
      </c>
      <c r="E6274">
        <v>3896</v>
      </c>
      <c r="F6274">
        <v>19530</v>
      </c>
    </row>
    <row r="6275" spans="1:6">
      <c r="A6275" s="105">
        <v>33061009920000</v>
      </c>
      <c r="B6275">
        <v>2012</v>
      </c>
      <c r="C6275">
        <v>27629</v>
      </c>
      <c r="D6275">
        <v>32876</v>
      </c>
      <c r="E6275">
        <v>12948</v>
      </c>
      <c r="F6275">
        <v>19865</v>
      </c>
    </row>
    <row r="6276" spans="1:6">
      <c r="A6276" s="105">
        <v>33061009930000</v>
      </c>
      <c r="B6276">
        <v>2012</v>
      </c>
      <c r="C6276">
        <v>29211</v>
      </c>
      <c r="D6276">
        <v>29032</v>
      </c>
      <c r="E6276">
        <v>14244</v>
      </c>
      <c r="F6276">
        <v>20060</v>
      </c>
    </row>
    <row r="6277" spans="1:6">
      <c r="A6277" s="105">
        <v>33061009940000</v>
      </c>
      <c r="B6277">
        <v>2012</v>
      </c>
      <c r="C6277">
        <v>40965</v>
      </c>
      <c r="D6277">
        <v>52327</v>
      </c>
      <c r="E6277">
        <v>11275</v>
      </c>
      <c r="F6277">
        <v>19685</v>
      </c>
    </row>
    <row r="6278" spans="1:6">
      <c r="A6278" s="105">
        <v>33061009960000</v>
      </c>
      <c r="B6278">
        <v>2012</v>
      </c>
      <c r="C6278">
        <v>14082</v>
      </c>
      <c r="D6278">
        <v>43532</v>
      </c>
      <c r="E6278">
        <v>1424</v>
      </c>
      <c r="F6278">
        <v>14097</v>
      </c>
    </row>
    <row r="6279" spans="1:6">
      <c r="A6279" s="105">
        <v>33061009970000</v>
      </c>
      <c r="B6279">
        <v>2012</v>
      </c>
      <c r="C6279">
        <v>6819</v>
      </c>
      <c r="D6279">
        <v>10512</v>
      </c>
      <c r="E6279">
        <v>9831</v>
      </c>
      <c r="F6279">
        <v>14842</v>
      </c>
    </row>
    <row r="6280" spans="1:6">
      <c r="A6280" s="105">
        <v>33061009980000</v>
      </c>
      <c r="B6280">
        <v>2012</v>
      </c>
      <c r="C6280">
        <v>12773</v>
      </c>
      <c r="D6280">
        <v>17860</v>
      </c>
      <c r="E6280">
        <v>9196</v>
      </c>
      <c r="F6280">
        <v>14864</v>
      </c>
    </row>
    <row r="6281" spans="1:6">
      <c r="A6281" s="105">
        <v>33061010000000</v>
      </c>
      <c r="B6281">
        <v>2012</v>
      </c>
      <c r="C6281">
        <v>25675</v>
      </c>
      <c r="D6281">
        <v>37954</v>
      </c>
      <c r="E6281">
        <v>9452</v>
      </c>
      <c r="F6281">
        <v>15561</v>
      </c>
    </row>
    <row r="6282" spans="1:6">
      <c r="A6282" s="105">
        <v>33061010030000</v>
      </c>
      <c r="B6282">
        <v>2012</v>
      </c>
      <c r="C6282">
        <v>37837</v>
      </c>
      <c r="D6282">
        <v>76956</v>
      </c>
      <c r="E6282">
        <v>9342</v>
      </c>
      <c r="F6282">
        <v>15203</v>
      </c>
    </row>
    <row r="6283" spans="1:6">
      <c r="A6283" s="105">
        <v>33061010040000</v>
      </c>
      <c r="B6283">
        <v>2012</v>
      </c>
      <c r="C6283">
        <v>54193</v>
      </c>
      <c r="D6283">
        <v>85319</v>
      </c>
      <c r="E6283">
        <v>15392</v>
      </c>
      <c r="F6283">
        <v>20074</v>
      </c>
    </row>
    <row r="6284" spans="1:6">
      <c r="A6284" s="105">
        <v>33061010050000</v>
      </c>
      <c r="B6284">
        <v>2012</v>
      </c>
      <c r="C6284">
        <v>18736</v>
      </c>
      <c r="D6284">
        <v>21506</v>
      </c>
      <c r="E6284">
        <v>2138</v>
      </c>
      <c r="F6284">
        <v>19574</v>
      </c>
    </row>
    <row r="6285" spans="1:6">
      <c r="A6285" s="105">
        <v>33061010070000</v>
      </c>
      <c r="B6285">
        <v>2012</v>
      </c>
      <c r="C6285">
        <v>30086</v>
      </c>
      <c r="D6285">
        <v>26271</v>
      </c>
      <c r="E6285">
        <v>8904</v>
      </c>
      <c r="F6285">
        <v>18972</v>
      </c>
    </row>
    <row r="6286" spans="1:6">
      <c r="A6286" s="105">
        <v>33061010080000</v>
      </c>
      <c r="B6286">
        <v>2012</v>
      </c>
      <c r="C6286">
        <v>37024</v>
      </c>
      <c r="D6286">
        <v>57267</v>
      </c>
      <c r="E6286">
        <v>11784</v>
      </c>
      <c r="F6286">
        <v>19898</v>
      </c>
    </row>
    <row r="6287" spans="1:6">
      <c r="A6287" s="105">
        <v>33061010090000</v>
      </c>
      <c r="B6287">
        <v>2012</v>
      </c>
      <c r="C6287">
        <v>32633</v>
      </c>
      <c r="D6287">
        <v>43387</v>
      </c>
      <c r="E6287">
        <v>5516</v>
      </c>
      <c r="F6287">
        <v>14972</v>
      </c>
    </row>
    <row r="6288" spans="1:6">
      <c r="A6288" s="105">
        <v>33061010110000</v>
      </c>
      <c r="B6288">
        <v>2012</v>
      </c>
      <c r="C6288">
        <v>9393</v>
      </c>
      <c r="D6288">
        <v>16703</v>
      </c>
      <c r="E6288">
        <v>4080</v>
      </c>
      <c r="F6288">
        <v>19365</v>
      </c>
    </row>
    <row r="6289" spans="1:6">
      <c r="A6289" s="105">
        <v>33061010120000</v>
      </c>
      <c r="B6289">
        <v>2012</v>
      </c>
      <c r="C6289">
        <v>7052</v>
      </c>
      <c r="D6289">
        <v>16579</v>
      </c>
      <c r="E6289">
        <v>3660</v>
      </c>
      <c r="F6289">
        <v>14337</v>
      </c>
    </row>
    <row r="6290" spans="1:6">
      <c r="A6290" s="105">
        <v>33061010130000</v>
      </c>
      <c r="B6290">
        <v>2012</v>
      </c>
      <c r="C6290">
        <v>12085</v>
      </c>
      <c r="D6290">
        <v>17427</v>
      </c>
      <c r="E6290">
        <v>6407</v>
      </c>
      <c r="F6290">
        <v>15100</v>
      </c>
    </row>
    <row r="6291" spans="1:6">
      <c r="A6291" s="105">
        <v>33061010140000</v>
      </c>
      <c r="B6291">
        <v>2012</v>
      </c>
      <c r="C6291">
        <v>8167</v>
      </c>
      <c r="D6291">
        <v>18925</v>
      </c>
      <c r="E6291">
        <v>17615</v>
      </c>
      <c r="F6291">
        <v>14064</v>
      </c>
    </row>
    <row r="6292" spans="1:6">
      <c r="A6292" s="105">
        <v>33061010150000</v>
      </c>
      <c r="B6292">
        <v>2012</v>
      </c>
      <c r="C6292">
        <v>13102</v>
      </c>
      <c r="D6292">
        <v>18392</v>
      </c>
      <c r="E6292">
        <v>27664</v>
      </c>
      <c r="F6292">
        <v>14766</v>
      </c>
    </row>
    <row r="6293" spans="1:6">
      <c r="A6293" s="105">
        <v>33061010160000</v>
      </c>
      <c r="B6293">
        <v>2012</v>
      </c>
      <c r="C6293">
        <v>7937</v>
      </c>
      <c r="D6293">
        <v>6638</v>
      </c>
      <c r="E6293">
        <v>6125</v>
      </c>
      <c r="F6293">
        <v>13666</v>
      </c>
    </row>
    <row r="6294" spans="1:6">
      <c r="A6294" s="105">
        <v>33061010180000</v>
      </c>
      <c r="B6294">
        <v>2012</v>
      </c>
      <c r="C6294">
        <v>6042</v>
      </c>
      <c r="D6294">
        <v>16614</v>
      </c>
      <c r="E6294">
        <v>792</v>
      </c>
      <c r="F6294">
        <v>14468</v>
      </c>
    </row>
    <row r="6295" spans="1:6">
      <c r="A6295" s="105">
        <v>33061010190000</v>
      </c>
      <c r="B6295">
        <v>2012</v>
      </c>
      <c r="C6295">
        <v>5749</v>
      </c>
      <c r="D6295">
        <v>17605</v>
      </c>
      <c r="E6295">
        <v>8245</v>
      </c>
      <c r="F6295">
        <v>13517</v>
      </c>
    </row>
    <row r="6296" spans="1:6">
      <c r="A6296" s="105">
        <v>33061010200000</v>
      </c>
      <c r="B6296">
        <v>2012</v>
      </c>
      <c r="C6296">
        <v>45052</v>
      </c>
      <c r="D6296">
        <v>52996</v>
      </c>
      <c r="E6296">
        <v>4781</v>
      </c>
      <c r="F6296">
        <v>21007</v>
      </c>
    </row>
    <row r="6297" spans="1:6">
      <c r="A6297" s="105">
        <v>33061010210000</v>
      </c>
      <c r="B6297">
        <v>2012</v>
      </c>
      <c r="C6297">
        <v>30922</v>
      </c>
      <c r="D6297">
        <v>46490</v>
      </c>
      <c r="E6297">
        <v>9440</v>
      </c>
      <c r="F6297">
        <v>19762</v>
      </c>
    </row>
    <row r="6298" spans="1:6">
      <c r="A6298" s="105">
        <v>33061010220000</v>
      </c>
      <c r="B6298">
        <v>2012</v>
      </c>
      <c r="C6298">
        <v>30663</v>
      </c>
      <c r="D6298">
        <v>52236</v>
      </c>
      <c r="E6298">
        <v>18610</v>
      </c>
      <c r="F6298">
        <v>19694</v>
      </c>
    </row>
    <row r="6299" spans="1:6">
      <c r="A6299" s="105">
        <v>33061010230000</v>
      </c>
      <c r="B6299">
        <v>2012</v>
      </c>
      <c r="C6299">
        <v>68979</v>
      </c>
      <c r="D6299">
        <v>67880</v>
      </c>
      <c r="E6299">
        <v>7333</v>
      </c>
      <c r="F6299">
        <v>19950</v>
      </c>
    </row>
    <row r="6300" spans="1:6">
      <c r="A6300" s="105">
        <v>33061010240000</v>
      </c>
      <c r="B6300">
        <v>2012</v>
      </c>
      <c r="C6300">
        <v>10329</v>
      </c>
      <c r="D6300">
        <v>17146</v>
      </c>
      <c r="E6300">
        <v>32231</v>
      </c>
      <c r="F6300">
        <v>18260</v>
      </c>
    </row>
    <row r="6301" spans="1:6">
      <c r="A6301" s="105">
        <v>33061010250000</v>
      </c>
      <c r="B6301">
        <v>2012</v>
      </c>
      <c r="C6301">
        <v>8402</v>
      </c>
      <c r="D6301">
        <v>13461</v>
      </c>
      <c r="E6301">
        <v>7641</v>
      </c>
      <c r="F6301">
        <v>14377</v>
      </c>
    </row>
    <row r="6302" spans="1:6">
      <c r="A6302" s="105">
        <v>33061010260000</v>
      </c>
      <c r="B6302">
        <v>2012</v>
      </c>
      <c r="C6302">
        <v>37580</v>
      </c>
      <c r="D6302">
        <v>35071</v>
      </c>
      <c r="E6302">
        <v>8915</v>
      </c>
      <c r="F6302">
        <v>20100</v>
      </c>
    </row>
    <row r="6303" spans="1:6">
      <c r="A6303" s="105">
        <v>33061010270000</v>
      </c>
      <c r="B6303">
        <v>2012</v>
      </c>
      <c r="C6303">
        <v>12175</v>
      </c>
      <c r="D6303">
        <v>21994</v>
      </c>
      <c r="E6303">
        <v>7173</v>
      </c>
      <c r="F6303">
        <v>14972</v>
      </c>
    </row>
    <row r="6304" spans="1:6">
      <c r="A6304" s="105">
        <v>33061010280000</v>
      </c>
      <c r="B6304">
        <v>2012</v>
      </c>
      <c r="C6304">
        <v>16453</v>
      </c>
      <c r="D6304">
        <v>29108</v>
      </c>
      <c r="E6304">
        <v>3207</v>
      </c>
      <c r="F6304">
        <v>14956</v>
      </c>
    </row>
    <row r="6305" spans="1:6">
      <c r="A6305" s="105">
        <v>33061010290000</v>
      </c>
      <c r="B6305">
        <v>2012</v>
      </c>
      <c r="C6305">
        <v>38632</v>
      </c>
      <c r="D6305">
        <v>77509</v>
      </c>
      <c r="E6305">
        <v>3779</v>
      </c>
      <c r="F6305">
        <v>19868</v>
      </c>
    </row>
    <row r="6306" spans="1:6">
      <c r="A6306" s="105">
        <v>33061010300000</v>
      </c>
      <c r="B6306">
        <v>2012</v>
      </c>
      <c r="C6306">
        <v>14531</v>
      </c>
      <c r="D6306">
        <v>33015</v>
      </c>
      <c r="E6306">
        <v>10820</v>
      </c>
      <c r="F6306">
        <v>14814</v>
      </c>
    </row>
    <row r="6307" spans="1:6">
      <c r="A6307" s="105">
        <v>33061010310000</v>
      </c>
      <c r="B6307">
        <v>2012</v>
      </c>
      <c r="C6307">
        <v>10207</v>
      </c>
      <c r="D6307">
        <v>19730</v>
      </c>
      <c r="E6307">
        <v>7081</v>
      </c>
      <c r="F6307">
        <v>13670</v>
      </c>
    </row>
    <row r="6308" spans="1:6">
      <c r="A6308" s="105">
        <v>33061010320000</v>
      </c>
      <c r="B6308">
        <v>2012</v>
      </c>
      <c r="C6308">
        <v>37886</v>
      </c>
      <c r="D6308">
        <v>50281</v>
      </c>
      <c r="E6308">
        <v>5610</v>
      </c>
      <c r="F6308">
        <v>18875</v>
      </c>
    </row>
    <row r="6309" spans="1:6">
      <c r="A6309" s="105">
        <v>33061010330000</v>
      </c>
      <c r="B6309">
        <v>2012</v>
      </c>
      <c r="C6309">
        <v>16040</v>
      </c>
      <c r="D6309">
        <v>29685</v>
      </c>
      <c r="E6309">
        <v>6297</v>
      </c>
      <c r="F6309">
        <v>14947</v>
      </c>
    </row>
    <row r="6310" spans="1:6">
      <c r="A6310" s="105">
        <v>33061010340000</v>
      </c>
      <c r="B6310">
        <v>2012</v>
      </c>
      <c r="C6310">
        <v>11178</v>
      </c>
      <c r="D6310">
        <v>12446</v>
      </c>
      <c r="E6310">
        <v>9080</v>
      </c>
      <c r="F6310">
        <v>15500</v>
      </c>
    </row>
    <row r="6311" spans="1:6">
      <c r="A6311" s="105">
        <v>33061010350000</v>
      </c>
      <c r="B6311">
        <v>2012</v>
      </c>
      <c r="C6311">
        <v>30563</v>
      </c>
      <c r="D6311">
        <v>28742</v>
      </c>
      <c r="E6311">
        <v>14315</v>
      </c>
      <c r="F6311">
        <v>14240</v>
      </c>
    </row>
    <row r="6312" spans="1:6">
      <c r="A6312" s="105">
        <v>33061010360000</v>
      </c>
      <c r="B6312">
        <v>2012</v>
      </c>
      <c r="C6312">
        <v>5543</v>
      </c>
      <c r="D6312">
        <v>13047</v>
      </c>
      <c r="E6312">
        <v>4531</v>
      </c>
      <c r="F6312">
        <v>15057</v>
      </c>
    </row>
    <row r="6313" spans="1:6">
      <c r="A6313" s="105">
        <v>33061010370000</v>
      </c>
      <c r="B6313">
        <v>2012</v>
      </c>
      <c r="C6313">
        <v>34038</v>
      </c>
      <c r="D6313">
        <v>19543</v>
      </c>
      <c r="E6313">
        <v>4559</v>
      </c>
      <c r="F6313">
        <v>13620</v>
      </c>
    </row>
    <row r="6314" spans="1:6">
      <c r="A6314" s="105">
        <v>33061010380000</v>
      </c>
      <c r="B6314">
        <v>2012</v>
      </c>
      <c r="C6314">
        <v>22245</v>
      </c>
      <c r="D6314">
        <v>20717</v>
      </c>
      <c r="E6314">
        <v>4914</v>
      </c>
      <c r="F6314">
        <v>14889</v>
      </c>
    </row>
    <row r="6315" spans="1:6">
      <c r="A6315" s="105">
        <v>33061010390000</v>
      </c>
      <c r="B6315">
        <v>2012</v>
      </c>
      <c r="C6315">
        <v>7517</v>
      </c>
      <c r="D6315">
        <v>14687</v>
      </c>
      <c r="E6315">
        <v>1633</v>
      </c>
      <c r="F6315">
        <v>18951</v>
      </c>
    </row>
    <row r="6316" spans="1:6">
      <c r="A6316" s="105">
        <v>33061010400000</v>
      </c>
      <c r="B6316">
        <v>2012</v>
      </c>
      <c r="C6316">
        <v>19544</v>
      </c>
      <c r="D6316">
        <v>25852</v>
      </c>
      <c r="E6316">
        <v>6163</v>
      </c>
      <c r="F6316">
        <v>20505</v>
      </c>
    </row>
    <row r="6317" spans="1:6">
      <c r="A6317" s="105">
        <v>33061010410000</v>
      </c>
      <c r="B6317">
        <v>2012</v>
      </c>
      <c r="C6317">
        <v>41824</v>
      </c>
      <c r="D6317">
        <v>28956</v>
      </c>
      <c r="E6317">
        <v>3831</v>
      </c>
      <c r="F6317">
        <v>15867</v>
      </c>
    </row>
    <row r="6318" spans="1:6">
      <c r="A6318" s="105">
        <v>33061010420000</v>
      </c>
      <c r="B6318">
        <v>2012</v>
      </c>
      <c r="C6318">
        <v>28842</v>
      </c>
      <c r="D6318">
        <v>52331</v>
      </c>
      <c r="E6318">
        <v>3719</v>
      </c>
      <c r="F6318">
        <v>19435</v>
      </c>
    </row>
    <row r="6319" spans="1:6">
      <c r="A6319" s="105">
        <v>33061010430000</v>
      </c>
      <c r="B6319">
        <v>2012</v>
      </c>
      <c r="C6319">
        <v>15327</v>
      </c>
      <c r="D6319">
        <v>18569</v>
      </c>
      <c r="E6319">
        <v>26393</v>
      </c>
      <c r="F6319">
        <v>13934</v>
      </c>
    </row>
    <row r="6320" spans="1:6">
      <c r="A6320" s="105">
        <v>33061010440000</v>
      </c>
      <c r="B6320">
        <v>2012</v>
      </c>
      <c r="C6320">
        <v>18760</v>
      </c>
      <c r="D6320">
        <v>12816</v>
      </c>
      <c r="E6320">
        <v>13952</v>
      </c>
      <c r="F6320">
        <v>13318</v>
      </c>
    </row>
    <row r="6321" spans="1:6">
      <c r="A6321" s="105">
        <v>33061010450000</v>
      </c>
      <c r="B6321">
        <v>2012</v>
      </c>
      <c r="C6321">
        <v>12593</v>
      </c>
      <c r="D6321">
        <v>21244</v>
      </c>
      <c r="E6321">
        <v>4468</v>
      </c>
      <c r="F6321">
        <v>14465</v>
      </c>
    </row>
    <row r="6322" spans="1:6">
      <c r="A6322" s="105">
        <v>33061010460000</v>
      </c>
      <c r="B6322">
        <v>2012</v>
      </c>
      <c r="C6322">
        <v>7896</v>
      </c>
      <c r="D6322">
        <v>14343</v>
      </c>
      <c r="E6322">
        <v>21056</v>
      </c>
      <c r="F6322">
        <v>13673</v>
      </c>
    </row>
    <row r="6323" spans="1:6">
      <c r="A6323" s="105">
        <v>33061010470000</v>
      </c>
      <c r="B6323">
        <v>2012</v>
      </c>
      <c r="C6323">
        <v>5877</v>
      </c>
      <c r="D6323">
        <v>15809</v>
      </c>
      <c r="E6323">
        <v>33105</v>
      </c>
      <c r="F6323">
        <v>13568</v>
      </c>
    </row>
    <row r="6324" spans="1:6">
      <c r="A6324" s="105">
        <v>33061010480000</v>
      </c>
      <c r="B6324">
        <v>2012</v>
      </c>
      <c r="C6324">
        <v>28302</v>
      </c>
      <c r="D6324">
        <v>37916</v>
      </c>
      <c r="E6324">
        <v>5081</v>
      </c>
      <c r="F6324">
        <v>19814</v>
      </c>
    </row>
    <row r="6325" spans="1:6">
      <c r="A6325" s="105">
        <v>33061010500000</v>
      </c>
      <c r="B6325">
        <v>2012</v>
      </c>
      <c r="C6325">
        <v>16354</v>
      </c>
      <c r="D6325">
        <v>28400</v>
      </c>
      <c r="E6325">
        <v>1485</v>
      </c>
      <c r="F6325">
        <v>14875</v>
      </c>
    </row>
    <row r="6326" spans="1:6">
      <c r="A6326" s="105">
        <v>33061010510000</v>
      </c>
      <c r="B6326">
        <v>2012</v>
      </c>
      <c r="C6326">
        <v>34592</v>
      </c>
      <c r="D6326">
        <v>56995</v>
      </c>
      <c r="E6326">
        <v>16637</v>
      </c>
      <c r="F6326">
        <v>19753</v>
      </c>
    </row>
    <row r="6327" spans="1:6">
      <c r="A6327" s="105">
        <v>33061010530000</v>
      </c>
      <c r="B6327">
        <v>2012</v>
      </c>
      <c r="C6327">
        <v>4936</v>
      </c>
      <c r="D6327">
        <v>10411</v>
      </c>
      <c r="E6327">
        <v>28799</v>
      </c>
      <c r="F6327">
        <v>14636</v>
      </c>
    </row>
    <row r="6328" spans="1:6">
      <c r="A6328" s="105">
        <v>33061010540000</v>
      </c>
      <c r="B6328">
        <v>2012</v>
      </c>
      <c r="C6328">
        <v>15979</v>
      </c>
      <c r="D6328">
        <v>28888</v>
      </c>
      <c r="E6328">
        <v>10888</v>
      </c>
      <c r="F6328">
        <v>14362</v>
      </c>
    </row>
    <row r="6329" spans="1:6">
      <c r="A6329" s="105">
        <v>33061010550000</v>
      </c>
      <c r="B6329">
        <v>2012</v>
      </c>
      <c r="C6329">
        <v>36016</v>
      </c>
      <c r="D6329">
        <v>35841</v>
      </c>
      <c r="E6329">
        <v>13062</v>
      </c>
      <c r="F6329">
        <v>19377</v>
      </c>
    </row>
    <row r="6330" spans="1:6">
      <c r="A6330" s="105">
        <v>33061010560000</v>
      </c>
      <c r="B6330">
        <v>2012</v>
      </c>
      <c r="C6330">
        <v>6302</v>
      </c>
      <c r="D6330">
        <v>15865</v>
      </c>
      <c r="E6330">
        <v>5325</v>
      </c>
      <c r="F6330">
        <v>13757</v>
      </c>
    </row>
    <row r="6331" spans="1:6">
      <c r="A6331" s="105">
        <v>33061010570000</v>
      </c>
      <c r="B6331">
        <v>2012</v>
      </c>
      <c r="C6331">
        <v>33611</v>
      </c>
      <c r="D6331">
        <v>15758</v>
      </c>
      <c r="E6331">
        <v>6313</v>
      </c>
      <c r="F6331">
        <v>20011</v>
      </c>
    </row>
    <row r="6332" spans="1:6">
      <c r="A6332" s="105">
        <v>33061010580000</v>
      </c>
      <c r="B6332">
        <v>2012</v>
      </c>
      <c r="C6332">
        <v>67531</v>
      </c>
      <c r="D6332">
        <v>147699</v>
      </c>
      <c r="E6332">
        <v>28577</v>
      </c>
      <c r="F6332">
        <v>19220</v>
      </c>
    </row>
    <row r="6333" spans="1:6">
      <c r="A6333" s="105">
        <v>33061010590000</v>
      </c>
      <c r="B6333">
        <v>2012</v>
      </c>
      <c r="C6333">
        <v>72583</v>
      </c>
      <c r="D6333">
        <v>102451</v>
      </c>
      <c r="E6333">
        <v>1779</v>
      </c>
      <c r="F6333">
        <v>15345</v>
      </c>
    </row>
    <row r="6334" spans="1:6">
      <c r="A6334" s="105">
        <v>33061010600000</v>
      </c>
      <c r="B6334">
        <v>2012</v>
      </c>
      <c r="C6334">
        <v>7108</v>
      </c>
      <c r="D6334">
        <v>17411</v>
      </c>
      <c r="E6334">
        <v>11863</v>
      </c>
      <c r="F6334">
        <v>14950</v>
      </c>
    </row>
    <row r="6335" spans="1:6">
      <c r="A6335" s="105">
        <v>33061010610000</v>
      </c>
      <c r="B6335">
        <v>2012</v>
      </c>
      <c r="C6335">
        <v>26081</v>
      </c>
      <c r="D6335">
        <v>41572</v>
      </c>
      <c r="E6335">
        <v>16414</v>
      </c>
      <c r="F6335">
        <v>19548</v>
      </c>
    </row>
    <row r="6336" spans="1:6">
      <c r="A6336" s="105">
        <v>33061010630000</v>
      </c>
      <c r="B6336">
        <v>2012</v>
      </c>
      <c r="C6336">
        <v>55900</v>
      </c>
      <c r="D6336">
        <v>77365</v>
      </c>
      <c r="E6336">
        <v>16580</v>
      </c>
      <c r="F6336">
        <v>19915</v>
      </c>
    </row>
    <row r="6337" spans="1:6">
      <c r="A6337" s="105">
        <v>33061010640000</v>
      </c>
      <c r="B6337">
        <v>2012</v>
      </c>
      <c r="C6337">
        <v>14673</v>
      </c>
      <c r="D6337">
        <v>34350</v>
      </c>
      <c r="E6337">
        <v>8667</v>
      </c>
      <c r="F6337">
        <v>14434</v>
      </c>
    </row>
    <row r="6338" spans="1:6">
      <c r="A6338" s="105">
        <v>33061010650000</v>
      </c>
      <c r="B6338">
        <v>2012</v>
      </c>
      <c r="C6338">
        <v>8036</v>
      </c>
      <c r="D6338">
        <v>24776</v>
      </c>
      <c r="E6338">
        <v>9981</v>
      </c>
      <c r="F6338">
        <v>18580</v>
      </c>
    </row>
    <row r="6339" spans="1:6">
      <c r="A6339" s="105">
        <v>33061010660000</v>
      </c>
      <c r="B6339">
        <v>2012</v>
      </c>
      <c r="C6339">
        <v>4763</v>
      </c>
      <c r="D6339">
        <v>4110</v>
      </c>
      <c r="E6339">
        <v>4809</v>
      </c>
      <c r="F6339">
        <v>20630</v>
      </c>
    </row>
    <row r="6340" spans="1:6">
      <c r="A6340" s="105">
        <v>33061010670000</v>
      </c>
      <c r="B6340">
        <v>2012</v>
      </c>
      <c r="C6340">
        <v>48250</v>
      </c>
      <c r="D6340">
        <v>27061</v>
      </c>
      <c r="E6340">
        <v>6226</v>
      </c>
      <c r="F6340">
        <v>14150</v>
      </c>
    </row>
    <row r="6341" spans="1:6">
      <c r="A6341" s="105">
        <v>33061010680000</v>
      </c>
      <c r="B6341">
        <v>2012</v>
      </c>
      <c r="C6341">
        <v>38869</v>
      </c>
      <c r="D6341">
        <v>38930</v>
      </c>
      <c r="E6341">
        <v>7612</v>
      </c>
      <c r="F6341">
        <v>20341</v>
      </c>
    </row>
    <row r="6342" spans="1:6">
      <c r="A6342" s="105">
        <v>33061010690000</v>
      </c>
      <c r="B6342">
        <v>2012</v>
      </c>
      <c r="C6342">
        <v>30926</v>
      </c>
      <c r="D6342">
        <v>42394</v>
      </c>
      <c r="E6342">
        <v>4343</v>
      </c>
      <c r="F6342">
        <v>19650</v>
      </c>
    </row>
    <row r="6343" spans="1:6">
      <c r="A6343" s="105">
        <v>33061010700000</v>
      </c>
      <c r="B6343">
        <v>2012</v>
      </c>
      <c r="C6343">
        <v>11244</v>
      </c>
      <c r="D6343">
        <v>13514</v>
      </c>
      <c r="E6343">
        <v>10768</v>
      </c>
      <c r="F6343">
        <v>20107</v>
      </c>
    </row>
    <row r="6344" spans="1:6">
      <c r="A6344" s="105">
        <v>33061010710000</v>
      </c>
      <c r="B6344">
        <v>2012</v>
      </c>
      <c r="C6344">
        <v>52929</v>
      </c>
      <c r="D6344">
        <v>39154</v>
      </c>
      <c r="E6344">
        <v>9267</v>
      </c>
      <c r="F6344">
        <v>15017</v>
      </c>
    </row>
    <row r="6345" spans="1:6">
      <c r="A6345" s="105">
        <v>33061010730000</v>
      </c>
      <c r="B6345">
        <v>2012</v>
      </c>
      <c r="C6345">
        <v>1850</v>
      </c>
      <c r="D6345">
        <v>4158</v>
      </c>
      <c r="E6345">
        <v>43769</v>
      </c>
      <c r="F6345">
        <v>14745</v>
      </c>
    </row>
    <row r="6346" spans="1:6">
      <c r="A6346" s="105">
        <v>33061010740000</v>
      </c>
      <c r="B6346">
        <v>2012</v>
      </c>
      <c r="C6346">
        <v>31631</v>
      </c>
      <c r="D6346">
        <v>84806</v>
      </c>
      <c r="E6346">
        <v>1542</v>
      </c>
      <c r="F6346">
        <v>19622</v>
      </c>
    </row>
    <row r="6347" spans="1:6">
      <c r="A6347" s="105">
        <v>33061010750000</v>
      </c>
      <c r="B6347">
        <v>2012</v>
      </c>
      <c r="C6347">
        <v>15907</v>
      </c>
      <c r="D6347">
        <v>34437</v>
      </c>
      <c r="E6347">
        <v>5828</v>
      </c>
      <c r="F6347">
        <v>14825</v>
      </c>
    </row>
    <row r="6348" spans="1:6">
      <c r="A6348" s="105">
        <v>33061010760000</v>
      </c>
      <c r="B6348">
        <v>2012</v>
      </c>
      <c r="C6348">
        <v>31765</v>
      </c>
      <c r="D6348">
        <v>33034</v>
      </c>
      <c r="E6348">
        <v>12615</v>
      </c>
      <c r="F6348">
        <v>14985</v>
      </c>
    </row>
    <row r="6349" spans="1:6">
      <c r="A6349" s="105">
        <v>33061010780000</v>
      </c>
      <c r="B6349">
        <v>2012</v>
      </c>
      <c r="C6349">
        <v>21294</v>
      </c>
      <c r="D6349">
        <v>67029</v>
      </c>
      <c r="E6349">
        <v>2833</v>
      </c>
      <c r="F6349">
        <v>19220</v>
      </c>
    </row>
    <row r="6350" spans="1:6">
      <c r="A6350" s="105">
        <v>33061010790000</v>
      </c>
      <c r="B6350">
        <v>2012</v>
      </c>
      <c r="C6350">
        <v>34235</v>
      </c>
      <c r="D6350">
        <v>30867</v>
      </c>
      <c r="E6350">
        <v>7293</v>
      </c>
      <c r="F6350">
        <v>14866</v>
      </c>
    </row>
    <row r="6351" spans="1:6">
      <c r="A6351" s="105">
        <v>33061010800000</v>
      </c>
      <c r="B6351">
        <v>2012</v>
      </c>
      <c r="C6351">
        <v>48642</v>
      </c>
      <c r="D6351">
        <v>69924</v>
      </c>
      <c r="E6351">
        <v>6595</v>
      </c>
      <c r="F6351">
        <v>19656</v>
      </c>
    </row>
    <row r="6352" spans="1:6">
      <c r="A6352" s="105">
        <v>33061010810000</v>
      </c>
      <c r="B6352">
        <v>2012</v>
      </c>
      <c r="C6352">
        <v>16357</v>
      </c>
      <c r="D6352">
        <v>26961</v>
      </c>
      <c r="E6352">
        <v>21309</v>
      </c>
      <c r="F6352">
        <v>17212</v>
      </c>
    </row>
    <row r="6353" spans="1:6">
      <c r="A6353" s="105">
        <v>33061010820000</v>
      </c>
      <c r="B6353">
        <v>2012</v>
      </c>
      <c r="C6353">
        <v>28802</v>
      </c>
      <c r="D6353">
        <v>24540</v>
      </c>
      <c r="E6353">
        <v>3641</v>
      </c>
      <c r="F6353">
        <v>15443</v>
      </c>
    </row>
    <row r="6354" spans="1:6">
      <c r="A6354" s="105">
        <v>33061010830000</v>
      </c>
      <c r="B6354">
        <v>2012</v>
      </c>
      <c r="C6354">
        <v>29053</v>
      </c>
      <c r="D6354">
        <v>28173</v>
      </c>
      <c r="E6354">
        <v>9110</v>
      </c>
      <c r="F6354">
        <v>20547</v>
      </c>
    </row>
    <row r="6355" spans="1:6">
      <c r="A6355" s="105">
        <v>33061010840000</v>
      </c>
      <c r="B6355">
        <v>2012</v>
      </c>
      <c r="C6355">
        <v>26513</v>
      </c>
      <c r="D6355">
        <v>25073</v>
      </c>
      <c r="E6355">
        <v>8066</v>
      </c>
      <c r="F6355">
        <v>20792</v>
      </c>
    </row>
    <row r="6356" spans="1:6">
      <c r="A6356" s="105">
        <v>33061010850000</v>
      </c>
      <c r="B6356">
        <v>2012</v>
      </c>
      <c r="C6356">
        <v>28141</v>
      </c>
      <c r="D6356">
        <v>38687</v>
      </c>
      <c r="E6356">
        <v>8299</v>
      </c>
      <c r="F6356">
        <v>20147</v>
      </c>
    </row>
    <row r="6357" spans="1:6">
      <c r="A6357" s="105">
        <v>33061010860000</v>
      </c>
      <c r="B6357">
        <v>2012</v>
      </c>
      <c r="C6357">
        <v>9633</v>
      </c>
      <c r="D6357">
        <v>10498</v>
      </c>
      <c r="E6357">
        <v>7479</v>
      </c>
      <c r="F6357">
        <v>14554</v>
      </c>
    </row>
    <row r="6358" spans="1:6">
      <c r="A6358" s="105">
        <v>33061010870000</v>
      </c>
      <c r="B6358">
        <v>2012</v>
      </c>
      <c r="C6358">
        <v>19435</v>
      </c>
      <c r="D6358">
        <v>57816</v>
      </c>
      <c r="E6358">
        <v>41107</v>
      </c>
      <c r="F6358">
        <v>18867</v>
      </c>
    </row>
    <row r="6359" spans="1:6">
      <c r="A6359" s="105">
        <v>33061010880000</v>
      </c>
      <c r="B6359">
        <v>2012</v>
      </c>
      <c r="C6359">
        <v>23330</v>
      </c>
      <c r="D6359">
        <v>32811</v>
      </c>
      <c r="E6359">
        <v>16068</v>
      </c>
      <c r="F6359">
        <v>20009</v>
      </c>
    </row>
    <row r="6360" spans="1:6">
      <c r="A6360" s="105">
        <v>33061010890000</v>
      </c>
      <c r="B6360">
        <v>2012</v>
      </c>
      <c r="C6360">
        <v>18893</v>
      </c>
      <c r="D6360">
        <v>45371</v>
      </c>
      <c r="E6360">
        <v>6431</v>
      </c>
      <c r="F6360">
        <v>19240</v>
      </c>
    </row>
    <row r="6361" spans="1:6">
      <c r="A6361" s="105">
        <v>33061010900000</v>
      </c>
      <c r="B6361">
        <v>2012</v>
      </c>
      <c r="C6361">
        <v>29386</v>
      </c>
      <c r="D6361">
        <v>26560</v>
      </c>
      <c r="E6361">
        <v>7782</v>
      </c>
      <c r="F6361">
        <v>14934</v>
      </c>
    </row>
    <row r="6362" spans="1:6">
      <c r="A6362" s="105">
        <v>33061010910000</v>
      </c>
      <c r="B6362">
        <v>2012</v>
      </c>
      <c r="C6362">
        <v>45657</v>
      </c>
      <c r="D6362">
        <v>60761</v>
      </c>
      <c r="E6362">
        <v>8693</v>
      </c>
      <c r="F6362">
        <v>20068</v>
      </c>
    </row>
    <row r="6363" spans="1:6">
      <c r="A6363" s="105">
        <v>33061010920000</v>
      </c>
      <c r="B6363">
        <v>2012</v>
      </c>
      <c r="C6363">
        <v>46061</v>
      </c>
      <c r="D6363">
        <v>80925</v>
      </c>
      <c r="E6363">
        <v>16316</v>
      </c>
      <c r="F6363">
        <v>19824</v>
      </c>
    </row>
    <row r="6364" spans="1:6">
      <c r="A6364" s="105">
        <v>33061010930000</v>
      </c>
      <c r="B6364">
        <v>2012</v>
      </c>
      <c r="C6364">
        <v>29314</v>
      </c>
      <c r="D6364">
        <v>44400</v>
      </c>
      <c r="E6364">
        <v>11849</v>
      </c>
      <c r="F6364">
        <v>19806</v>
      </c>
    </row>
    <row r="6365" spans="1:6">
      <c r="A6365" s="105">
        <v>33061010940000</v>
      </c>
      <c r="B6365">
        <v>2012</v>
      </c>
      <c r="C6365">
        <v>40540</v>
      </c>
      <c r="D6365">
        <v>76539</v>
      </c>
      <c r="E6365">
        <v>25404</v>
      </c>
      <c r="F6365">
        <v>19653</v>
      </c>
    </row>
    <row r="6366" spans="1:6">
      <c r="A6366" s="105">
        <v>33061010950000</v>
      </c>
      <c r="B6366">
        <v>2012</v>
      </c>
      <c r="C6366">
        <v>50358</v>
      </c>
      <c r="D6366">
        <v>50037</v>
      </c>
      <c r="E6366">
        <v>28101</v>
      </c>
      <c r="F6366">
        <v>14667</v>
      </c>
    </row>
    <row r="6367" spans="1:6">
      <c r="A6367" s="105">
        <v>33061010960000</v>
      </c>
      <c r="B6367">
        <v>2012</v>
      </c>
      <c r="C6367">
        <v>57609</v>
      </c>
      <c r="D6367">
        <v>52372</v>
      </c>
      <c r="E6367">
        <v>2490</v>
      </c>
      <c r="F6367">
        <v>14093</v>
      </c>
    </row>
    <row r="6368" spans="1:6">
      <c r="A6368" s="105">
        <v>33061010970000</v>
      </c>
      <c r="B6368">
        <v>2012</v>
      </c>
      <c r="C6368">
        <v>14534</v>
      </c>
      <c r="D6368">
        <v>52153</v>
      </c>
      <c r="E6368">
        <v>29476</v>
      </c>
      <c r="F6368">
        <v>18800</v>
      </c>
    </row>
    <row r="6369" spans="1:6">
      <c r="A6369" s="105">
        <v>33061010980000</v>
      </c>
      <c r="B6369">
        <v>2012</v>
      </c>
      <c r="C6369">
        <v>35582</v>
      </c>
      <c r="D6369">
        <v>28933</v>
      </c>
      <c r="E6369">
        <v>12833</v>
      </c>
      <c r="F6369">
        <v>19239</v>
      </c>
    </row>
    <row r="6370" spans="1:6">
      <c r="A6370" s="105">
        <v>33061010990000</v>
      </c>
      <c r="B6370">
        <v>2012</v>
      </c>
      <c r="C6370">
        <v>28507</v>
      </c>
      <c r="D6370">
        <v>21509</v>
      </c>
      <c r="E6370">
        <v>12329</v>
      </c>
      <c r="F6370">
        <v>20410</v>
      </c>
    </row>
    <row r="6371" spans="1:6">
      <c r="A6371" s="105">
        <v>33061011000000</v>
      </c>
      <c r="B6371">
        <v>2012</v>
      </c>
      <c r="C6371">
        <v>12406</v>
      </c>
      <c r="D6371">
        <v>24756</v>
      </c>
      <c r="E6371">
        <v>2342</v>
      </c>
      <c r="F6371">
        <v>15895</v>
      </c>
    </row>
    <row r="6372" spans="1:6">
      <c r="A6372" s="105">
        <v>33061011010000</v>
      </c>
      <c r="B6372">
        <v>2012</v>
      </c>
      <c r="C6372">
        <v>8701</v>
      </c>
      <c r="D6372">
        <v>15132</v>
      </c>
      <c r="E6372">
        <v>17698</v>
      </c>
      <c r="F6372">
        <v>13762</v>
      </c>
    </row>
    <row r="6373" spans="1:6">
      <c r="A6373" s="105">
        <v>33061011020000</v>
      </c>
      <c r="B6373">
        <v>2012</v>
      </c>
      <c r="C6373">
        <v>74336</v>
      </c>
      <c r="D6373">
        <v>98105</v>
      </c>
      <c r="E6373">
        <v>12456</v>
      </c>
      <c r="F6373">
        <v>19880</v>
      </c>
    </row>
    <row r="6374" spans="1:6">
      <c r="A6374" s="105">
        <v>33061011030000</v>
      </c>
      <c r="B6374">
        <v>2012</v>
      </c>
      <c r="C6374">
        <v>32476</v>
      </c>
      <c r="D6374">
        <v>38547</v>
      </c>
      <c r="E6374">
        <v>11630</v>
      </c>
      <c r="F6374">
        <v>19898</v>
      </c>
    </row>
    <row r="6375" spans="1:6">
      <c r="A6375" s="105">
        <v>33061011040000</v>
      </c>
      <c r="B6375">
        <v>2012</v>
      </c>
      <c r="C6375">
        <v>53350</v>
      </c>
      <c r="D6375">
        <v>89090</v>
      </c>
      <c r="E6375">
        <v>7703</v>
      </c>
      <c r="F6375">
        <v>19747</v>
      </c>
    </row>
    <row r="6376" spans="1:6">
      <c r="A6376" s="105">
        <v>33061011050000</v>
      </c>
      <c r="B6376">
        <v>2012</v>
      </c>
      <c r="C6376">
        <v>43398</v>
      </c>
      <c r="D6376">
        <v>35459</v>
      </c>
      <c r="E6376">
        <v>10161</v>
      </c>
      <c r="F6376">
        <v>20575</v>
      </c>
    </row>
    <row r="6377" spans="1:6">
      <c r="A6377" s="105">
        <v>33061011060000</v>
      </c>
      <c r="B6377">
        <v>2012</v>
      </c>
      <c r="C6377">
        <v>12079</v>
      </c>
      <c r="D6377">
        <v>48079</v>
      </c>
      <c r="E6377">
        <v>6496</v>
      </c>
      <c r="F6377">
        <v>19050</v>
      </c>
    </row>
    <row r="6378" spans="1:6">
      <c r="A6378" s="105">
        <v>33061011070000</v>
      </c>
      <c r="B6378">
        <v>2012</v>
      </c>
      <c r="C6378">
        <v>46540</v>
      </c>
      <c r="D6378">
        <v>28360</v>
      </c>
      <c r="E6378">
        <v>9204</v>
      </c>
      <c r="F6378">
        <v>14471</v>
      </c>
    </row>
    <row r="6379" spans="1:6">
      <c r="A6379" s="105">
        <v>33061011080000</v>
      </c>
      <c r="B6379">
        <v>2012</v>
      </c>
      <c r="C6379">
        <v>0</v>
      </c>
      <c r="D6379">
        <v>0</v>
      </c>
      <c r="E6379">
        <v>0</v>
      </c>
      <c r="F6379">
        <v>20552</v>
      </c>
    </row>
    <row r="6380" spans="1:6">
      <c r="A6380" s="105">
        <v>33061011090000</v>
      </c>
      <c r="B6380">
        <v>2012</v>
      </c>
      <c r="C6380">
        <v>5436</v>
      </c>
      <c r="D6380">
        <v>10684</v>
      </c>
      <c r="E6380">
        <v>4779</v>
      </c>
      <c r="F6380">
        <v>14978</v>
      </c>
    </row>
    <row r="6381" spans="1:6">
      <c r="A6381" s="105">
        <v>33061011100000</v>
      </c>
      <c r="B6381">
        <v>2012</v>
      </c>
      <c r="C6381">
        <v>7897</v>
      </c>
      <c r="D6381">
        <v>16322</v>
      </c>
      <c r="E6381">
        <v>39632</v>
      </c>
      <c r="F6381">
        <v>13700</v>
      </c>
    </row>
    <row r="6382" spans="1:6">
      <c r="A6382" s="105">
        <v>33061011110000</v>
      </c>
      <c r="B6382">
        <v>2012</v>
      </c>
      <c r="C6382">
        <v>48486</v>
      </c>
      <c r="D6382">
        <v>75333</v>
      </c>
      <c r="E6382">
        <v>13063</v>
      </c>
      <c r="F6382">
        <v>19827</v>
      </c>
    </row>
    <row r="6383" spans="1:6">
      <c r="A6383" s="105">
        <v>33061011120000</v>
      </c>
      <c r="B6383">
        <v>2012</v>
      </c>
      <c r="C6383">
        <v>64875</v>
      </c>
      <c r="D6383">
        <v>97916</v>
      </c>
      <c r="E6383">
        <v>7435</v>
      </c>
      <c r="F6383">
        <v>19800</v>
      </c>
    </row>
    <row r="6384" spans="1:6">
      <c r="A6384" s="105">
        <v>33061011130000</v>
      </c>
      <c r="B6384">
        <v>2012</v>
      </c>
      <c r="C6384">
        <v>9474</v>
      </c>
      <c r="D6384">
        <v>16055</v>
      </c>
      <c r="E6384">
        <v>35269</v>
      </c>
      <c r="F6384">
        <v>14350</v>
      </c>
    </row>
    <row r="6385" spans="1:6">
      <c r="A6385" s="105">
        <v>33061011140000</v>
      </c>
      <c r="B6385">
        <v>2012</v>
      </c>
      <c r="C6385">
        <v>8060</v>
      </c>
      <c r="D6385">
        <v>21750</v>
      </c>
      <c r="E6385">
        <v>7153</v>
      </c>
      <c r="F6385">
        <v>17005</v>
      </c>
    </row>
    <row r="6386" spans="1:6">
      <c r="A6386" s="105">
        <v>33061011150000</v>
      </c>
      <c r="B6386">
        <v>2012</v>
      </c>
      <c r="C6386">
        <v>8300</v>
      </c>
      <c r="D6386">
        <v>11850</v>
      </c>
      <c r="E6386">
        <v>26193</v>
      </c>
      <c r="F6386">
        <v>14500</v>
      </c>
    </row>
    <row r="6387" spans="1:6">
      <c r="A6387" s="105">
        <v>33061011160000</v>
      </c>
      <c r="B6387">
        <v>2012</v>
      </c>
      <c r="C6387">
        <v>24006</v>
      </c>
      <c r="D6387">
        <v>72681</v>
      </c>
      <c r="E6387">
        <v>4081</v>
      </c>
      <c r="F6387">
        <v>19172</v>
      </c>
    </row>
    <row r="6388" spans="1:6">
      <c r="A6388" s="105">
        <v>33061011170000</v>
      </c>
      <c r="B6388">
        <v>2012</v>
      </c>
      <c r="C6388">
        <v>57627</v>
      </c>
      <c r="D6388">
        <v>58330</v>
      </c>
      <c r="E6388">
        <v>1356</v>
      </c>
      <c r="F6388">
        <v>14084</v>
      </c>
    </row>
    <row r="6389" spans="1:6">
      <c r="A6389" s="105">
        <v>33061011180000</v>
      </c>
      <c r="B6389">
        <v>2012</v>
      </c>
      <c r="C6389">
        <v>12024</v>
      </c>
      <c r="D6389">
        <v>14629</v>
      </c>
      <c r="E6389">
        <v>12577</v>
      </c>
      <c r="F6389">
        <v>15365</v>
      </c>
    </row>
    <row r="6390" spans="1:6">
      <c r="A6390" s="105">
        <v>33061011190000</v>
      </c>
      <c r="B6390">
        <v>2012</v>
      </c>
      <c r="C6390">
        <v>25921</v>
      </c>
      <c r="D6390">
        <v>36579</v>
      </c>
      <c r="E6390">
        <v>13591</v>
      </c>
      <c r="F6390">
        <v>15453</v>
      </c>
    </row>
    <row r="6391" spans="1:6">
      <c r="A6391" s="105">
        <v>33061011200000</v>
      </c>
      <c r="B6391">
        <v>2012</v>
      </c>
      <c r="C6391">
        <v>11597</v>
      </c>
      <c r="D6391">
        <v>15221</v>
      </c>
      <c r="E6391">
        <v>38313</v>
      </c>
      <c r="F6391">
        <v>14773</v>
      </c>
    </row>
    <row r="6392" spans="1:6">
      <c r="A6392" s="105">
        <v>33061011210000</v>
      </c>
      <c r="B6392">
        <v>2012</v>
      </c>
      <c r="C6392">
        <v>37419</v>
      </c>
      <c r="D6392">
        <v>53897</v>
      </c>
      <c r="E6392">
        <v>20081</v>
      </c>
      <c r="F6392">
        <v>20051</v>
      </c>
    </row>
    <row r="6393" spans="1:6">
      <c r="A6393" s="105">
        <v>33061011220000</v>
      </c>
      <c r="B6393">
        <v>2012</v>
      </c>
      <c r="C6393">
        <v>51885</v>
      </c>
      <c r="D6393">
        <v>81054</v>
      </c>
      <c r="E6393">
        <v>3370</v>
      </c>
      <c r="F6393">
        <v>15485</v>
      </c>
    </row>
    <row r="6394" spans="1:6">
      <c r="A6394" s="105">
        <v>33061011230000</v>
      </c>
      <c r="B6394">
        <v>2012</v>
      </c>
      <c r="C6394">
        <v>31971</v>
      </c>
      <c r="D6394">
        <v>19492</v>
      </c>
      <c r="E6394">
        <v>23454</v>
      </c>
      <c r="F6394">
        <v>19430</v>
      </c>
    </row>
    <row r="6395" spans="1:6">
      <c r="A6395" s="105">
        <v>33061011240000</v>
      </c>
      <c r="B6395">
        <v>2012</v>
      </c>
      <c r="C6395">
        <v>16360</v>
      </c>
      <c r="D6395">
        <v>53992</v>
      </c>
      <c r="E6395">
        <v>14695</v>
      </c>
      <c r="F6395">
        <v>18475</v>
      </c>
    </row>
    <row r="6396" spans="1:6">
      <c r="A6396" s="105">
        <v>33061011250000</v>
      </c>
      <c r="B6396">
        <v>2012</v>
      </c>
      <c r="C6396">
        <v>25158</v>
      </c>
      <c r="D6396">
        <v>22977</v>
      </c>
      <c r="E6396">
        <v>8626</v>
      </c>
      <c r="F6396">
        <v>14522</v>
      </c>
    </row>
    <row r="6397" spans="1:6">
      <c r="A6397" s="105">
        <v>33061011260000</v>
      </c>
      <c r="B6397">
        <v>2012</v>
      </c>
      <c r="C6397">
        <v>7649</v>
      </c>
      <c r="D6397">
        <v>13286</v>
      </c>
      <c r="E6397">
        <v>26001</v>
      </c>
      <c r="F6397">
        <v>13834</v>
      </c>
    </row>
    <row r="6398" spans="1:6">
      <c r="A6398" s="105">
        <v>33061011270000</v>
      </c>
      <c r="B6398">
        <v>2012</v>
      </c>
      <c r="C6398">
        <v>31699</v>
      </c>
      <c r="D6398">
        <v>52642</v>
      </c>
      <c r="E6398">
        <v>16530</v>
      </c>
      <c r="F6398">
        <v>19450</v>
      </c>
    </row>
    <row r="6399" spans="1:6">
      <c r="A6399" s="105">
        <v>33061011280000</v>
      </c>
      <c r="B6399">
        <v>2012</v>
      </c>
      <c r="C6399">
        <v>10991</v>
      </c>
      <c r="D6399">
        <v>17604</v>
      </c>
      <c r="E6399">
        <v>21124</v>
      </c>
      <c r="F6399">
        <v>13763</v>
      </c>
    </row>
    <row r="6400" spans="1:6">
      <c r="A6400" s="105">
        <v>33061011300000</v>
      </c>
      <c r="B6400">
        <v>2012</v>
      </c>
      <c r="C6400">
        <v>36739</v>
      </c>
      <c r="D6400">
        <v>43547</v>
      </c>
      <c r="E6400">
        <v>12618</v>
      </c>
      <c r="F6400">
        <v>20225</v>
      </c>
    </row>
    <row r="6401" spans="1:6">
      <c r="A6401" s="105">
        <v>33061011310000</v>
      </c>
      <c r="B6401">
        <v>2012</v>
      </c>
      <c r="C6401">
        <v>32085</v>
      </c>
      <c r="D6401">
        <v>26142</v>
      </c>
      <c r="E6401">
        <v>4838</v>
      </c>
      <c r="F6401">
        <v>15509</v>
      </c>
    </row>
    <row r="6402" spans="1:6">
      <c r="A6402" s="105">
        <v>33061011320000</v>
      </c>
      <c r="B6402">
        <v>2012</v>
      </c>
      <c r="C6402">
        <v>22879</v>
      </c>
      <c r="D6402">
        <v>24622</v>
      </c>
      <c r="E6402">
        <v>5579</v>
      </c>
      <c r="F6402">
        <v>15825</v>
      </c>
    </row>
    <row r="6403" spans="1:6">
      <c r="A6403" s="105">
        <v>33061011330000</v>
      </c>
      <c r="B6403">
        <v>2012</v>
      </c>
      <c r="C6403">
        <v>51390</v>
      </c>
      <c r="D6403">
        <v>40513</v>
      </c>
      <c r="E6403">
        <v>16875</v>
      </c>
      <c r="F6403">
        <v>19932</v>
      </c>
    </row>
    <row r="6404" spans="1:6">
      <c r="A6404" s="105">
        <v>33061011340000</v>
      </c>
      <c r="B6404">
        <v>2012</v>
      </c>
      <c r="C6404">
        <v>30727</v>
      </c>
      <c r="D6404">
        <v>26968</v>
      </c>
      <c r="E6404">
        <v>10541</v>
      </c>
      <c r="F6404">
        <v>15471</v>
      </c>
    </row>
    <row r="6405" spans="1:6">
      <c r="A6405" s="105">
        <v>33061011350000</v>
      </c>
      <c r="B6405">
        <v>2012</v>
      </c>
      <c r="C6405">
        <v>52017</v>
      </c>
      <c r="D6405">
        <v>63947</v>
      </c>
      <c r="E6405">
        <v>21636</v>
      </c>
      <c r="F6405">
        <v>20000</v>
      </c>
    </row>
    <row r="6406" spans="1:6">
      <c r="A6406" s="105">
        <v>33061011360000</v>
      </c>
      <c r="B6406">
        <v>2012</v>
      </c>
      <c r="C6406">
        <v>31662</v>
      </c>
      <c r="D6406">
        <v>33983</v>
      </c>
      <c r="E6406">
        <v>7946</v>
      </c>
      <c r="F6406">
        <v>15604</v>
      </c>
    </row>
    <row r="6407" spans="1:6">
      <c r="A6407" s="105">
        <v>33061011370000</v>
      </c>
      <c r="B6407">
        <v>2012</v>
      </c>
      <c r="C6407">
        <v>39840</v>
      </c>
      <c r="D6407">
        <v>38574</v>
      </c>
      <c r="E6407">
        <v>13501</v>
      </c>
      <c r="F6407">
        <v>15523</v>
      </c>
    </row>
    <row r="6408" spans="1:6">
      <c r="A6408" s="105">
        <v>33061011380000</v>
      </c>
      <c r="B6408">
        <v>2012</v>
      </c>
      <c r="C6408">
        <v>33263</v>
      </c>
      <c r="D6408">
        <v>45525</v>
      </c>
      <c r="E6408">
        <v>4366</v>
      </c>
      <c r="F6408">
        <v>14822</v>
      </c>
    </row>
    <row r="6409" spans="1:6">
      <c r="A6409" s="105">
        <v>33061011390000</v>
      </c>
      <c r="B6409">
        <v>2012</v>
      </c>
      <c r="C6409">
        <v>11792</v>
      </c>
      <c r="D6409">
        <v>38145</v>
      </c>
      <c r="E6409">
        <v>4400</v>
      </c>
      <c r="F6409">
        <v>14502</v>
      </c>
    </row>
    <row r="6410" spans="1:6">
      <c r="A6410" s="105">
        <v>33061011400000</v>
      </c>
      <c r="B6410">
        <v>2012</v>
      </c>
      <c r="C6410">
        <v>49197</v>
      </c>
      <c r="D6410">
        <v>71835</v>
      </c>
      <c r="E6410">
        <v>7282</v>
      </c>
      <c r="F6410">
        <v>14156</v>
      </c>
    </row>
    <row r="6411" spans="1:6">
      <c r="A6411" s="105">
        <v>33061011410000</v>
      </c>
      <c r="B6411">
        <v>2012</v>
      </c>
      <c r="C6411">
        <v>34085</v>
      </c>
      <c r="D6411">
        <v>31911</v>
      </c>
      <c r="E6411">
        <v>30560</v>
      </c>
      <c r="F6411">
        <v>20030</v>
      </c>
    </row>
    <row r="6412" spans="1:6">
      <c r="A6412" s="105">
        <v>33061011420000</v>
      </c>
      <c r="B6412">
        <v>2012</v>
      </c>
      <c r="C6412">
        <v>20754</v>
      </c>
      <c r="D6412">
        <v>26890</v>
      </c>
      <c r="E6412">
        <v>2736</v>
      </c>
      <c r="F6412">
        <v>19098</v>
      </c>
    </row>
    <row r="6413" spans="1:6">
      <c r="A6413" s="105">
        <v>33061011430000</v>
      </c>
      <c r="B6413">
        <v>2012</v>
      </c>
      <c r="C6413">
        <v>7225</v>
      </c>
      <c r="D6413">
        <v>13355</v>
      </c>
      <c r="E6413">
        <v>27991</v>
      </c>
      <c r="F6413">
        <v>14338</v>
      </c>
    </row>
    <row r="6414" spans="1:6">
      <c r="A6414" s="105">
        <v>33061011440000</v>
      </c>
      <c r="B6414">
        <v>2012</v>
      </c>
      <c r="C6414">
        <v>8929</v>
      </c>
      <c r="D6414">
        <v>11469</v>
      </c>
      <c r="E6414">
        <v>4151</v>
      </c>
      <c r="F6414">
        <v>15650</v>
      </c>
    </row>
    <row r="6415" spans="1:6">
      <c r="A6415" s="105">
        <v>33061011450000</v>
      </c>
      <c r="B6415">
        <v>2012</v>
      </c>
      <c r="C6415">
        <v>54573</v>
      </c>
      <c r="D6415">
        <v>73703</v>
      </c>
      <c r="E6415">
        <v>18630</v>
      </c>
      <c r="F6415">
        <v>20043</v>
      </c>
    </row>
    <row r="6416" spans="1:6">
      <c r="A6416" s="105">
        <v>33061011460000</v>
      </c>
      <c r="B6416">
        <v>2012</v>
      </c>
      <c r="C6416">
        <v>13543</v>
      </c>
      <c r="D6416">
        <v>55542</v>
      </c>
      <c r="E6416">
        <v>25006</v>
      </c>
      <c r="F6416">
        <v>18719</v>
      </c>
    </row>
    <row r="6417" spans="1:6">
      <c r="A6417" s="105">
        <v>33061011470000</v>
      </c>
      <c r="B6417">
        <v>2012</v>
      </c>
      <c r="C6417">
        <v>10762</v>
      </c>
      <c r="D6417">
        <v>16937</v>
      </c>
      <c r="E6417">
        <v>12371</v>
      </c>
      <c r="F6417">
        <v>14603</v>
      </c>
    </row>
    <row r="6418" spans="1:6">
      <c r="A6418" s="105">
        <v>33061011480000</v>
      </c>
      <c r="B6418">
        <v>2012</v>
      </c>
      <c r="C6418">
        <v>30585</v>
      </c>
      <c r="D6418">
        <v>48453</v>
      </c>
      <c r="E6418">
        <v>9036</v>
      </c>
      <c r="F6418">
        <v>19790</v>
      </c>
    </row>
    <row r="6419" spans="1:6">
      <c r="A6419" s="105">
        <v>33061011490000</v>
      </c>
      <c r="B6419">
        <v>2012</v>
      </c>
      <c r="C6419">
        <v>5282</v>
      </c>
      <c r="D6419">
        <v>7498</v>
      </c>
      <c r="E6419">
        <v>13667</v>
      </c>
      <c r="F6419">
        <v>14694</v>
      </c>
    </row>
    <row r="6420" spans="1:6">
      <c r="A6420" s="105">
        <v>33061011500000</v>
      </c>
      <c r="B6420">
        <v>2012</v>
      </c>
      <c r="C6420">
        <v>26691</v>
      </c>
      <c r="D6420">
        <v>37211</v>
      </c>
      <c r="E6420">
        <v>8736</v>
      </c>
      <c r="F6420">
        <v>19993</v>
      </c>
    </row>
    <row r="6421" spans="1:6">
      <c r="A6421" s="105">
        <v>33061011510000</v>
      </c>
      <c r="B6421">
        <v>2012</v>
      </c>
      <c r="C6421">
        <v>33939</v>
      </c>
      <c r="D6421">
        <v>29196</v>
      </c>
      <c r="E6421">
        <v>12400</v>
      </c>
      <c r="F6421">
        <v>19257</v>
      </c>
    </row>
    <row r="6422" spans="1:6">
      <c r="A6422" s="105">
        <v>33061011520000</v>
      </c>
      <c r="B6422">
        <v>2012</v>
      </c>
      <c r="C6422">
        <v>38101</v>
      </c>
      <c r="D6422">
        <v>48087</v>
      </c>
      <c r="E6422">
        <v>10453</v>
      </c>
      <c r="F6422">
        <v>19795</v>
      </c>
    </row>
    <row r="6423" spans="1:6">
      <c r="A6423" s="105">
        <v>33061011530000</v>
      </c>
      <c r="B6423">
        <v>2012</v>
      </c>
      <c r="C6423">
        <v>17767</v>
      </c>
      <c r="D6423">
        <v>31614</v>
      </c>
      <c r="E6423">
        <v>7901</v>
      </c>
      <c r="F6423">
        <v>14340</v>
      </c>
    </row>
    <row r="6424" spans="1:6">
      <c r="A6424" s="105">
        <v>33061011540000</v>
      </c>
      <c r="B6424">
        <v>2012</v>
      </c>
      <c r="C6424">
        <v>9181</v>
      </c>
      <c r="D6424">
        <v>8839</v>
      </c>
      <c r="E6424">
        <v>3815</v>
      </c>
      <c r="F6424">
        <v>19929</v>
      </c>
    </row>
    <row r="6425" spans="1:6">
      <c r="A6425" s="105">
        <v>33061011550000</v>
      </c>
      <c r="B6425">
        <v>2012</v>
      </c>
      <c r="C6425">
        <v>31246</v>
      </c>
      <c r="D6425">
        <v>28875</v>
      </c>
      <c r="E6425">
        <v>10604</v>
      </c>
      <c r="F6425">
        <v>14179</v>
      </c>
    </row>
    <row r="6426" spans="1:6">
      <c r="A6426" s="105">
        <v>33061011560000</v>
      </c>
      <c r="B6426">
        <v>2012</v>
      </c>
      <c r="C6426">
        <v>158508</v>
      </c>
      <c r="D6426">
        <v>155075</v>
      </c>
      <c r="E6426">
        <v>2191</v>
      </c>
      <c r="F6426">
        <v>16050</v>
      </c>
    </row>
    <row r="6427" spans="1:6">
      <c r="A6427" s="105">
        <v>33061011570000</v>
      </c>
      <c r="B6427">
        <v>2012</v>
      </c>
      <c r="C6427">
        <v>53855</v>
      </c>
      <c r="D6427">
        <v>104574</v>
      </c>
      <c r="E6427">
        <v>6900</v>
      </c>
      <c r="F6427">
        <v>19500</v>
      </c>
    </row>
    <row r="6428" spans="1:6">
      <c r="A6428" s="105">
        <v>33061011580000</v>
      </c>
      <c r="B6428">
        <v>2012</v>
      </c>
      <c r="C6428">
        <v>116</v>
      </c>
      <c r="D6428">
        <v>206</v>
      </c>
      <c r="E6428">
        <v>1782</v>
      </c>
      <c r="F6428">
        <v>15360</v>
      </c>
    </row>
    <row r="6429" spans="1:6">
      <c r="A6429" s="105">
        <v>33061011590000</v>
      </c>
      <c r="B6429">
        <v>2012</v>
      </c>
      <c r="C6429">
        <v>21944</v>
      </c>
      <c r="D6429">
        <v>22792</v>
      </c>
      <c r="E6429">
        <v>8029</v>
      </c>
      <c r="F6429">
        <v>14715</v>
      </c>
    </row>
    <row r="6430" spans="1:6">
      <c r="A6430" s="105">
        <v>33061011600000</v>
      </c>
      <c r="B6430">
        <v>2012</v>
      </c>
      <c r="C6430">
        <v>7714</v>
      </c>
      <c r="D6430">
        <v>11149</v>
      </c>
      <c r="E6430">
        <v>16126</v>
      </c>
      <c r="F6430">
        <v>13560</v>
      </c>
    </row>
    <row r="6431" spans="1:6">
      <c r="A6431" s="105">
        <v>33061011610000</v>
      </c>
      <c r="B6431">
        <v>2012</v>
      </c>
      <c r="C6431">
        <v>77335</v>
      </c>
      <c r="D6431">
        <v>94293</v>
      </c>
      <c r="E6431">
        <v>5689</v>
      </c>
      <c r="F6431">
        <v>14854</v>
      </c>
    </row>
    <row r="6432" spans="1:6">
      <c r="A6432" s="105">
        <v>33061011620000</v>
      </c>
      <c r="B6432">
        <v>2012</v>
      </c>
      <c r="C6432">
        <v>27704</v>
      </c>
      <c r="D6432">
        <v>40654</v>
      </c>
      <c r="E6432">
        <v>5575</v>
      </c>
      <c r="F6432">
        <v>14870</v>
      </c>
    </row>
    <row r="6433" spans="1:6">
      <c r="A6433" s="105">
        <v>33061011630000</v>
      </c>
      <c r="B6433">
        <v>2012</v>
      </c>
      <c r="C6433">
        <v>32617</v>
      </c>
      <c r="D6433">
        <v>44657</v>
      </c>
      <c r="E6433">
        <v>12348</v>
      </c>
      <c r="F6433">
        <v>19830</v>
      </c>
    </row>
    <row r="6434" spans="1:6">
      <c r="A6434" s="105">
        <v>33061011640000</v>
      </c>
      <c r="B6434">
        <v>2012</v>
      </c>
      <c r="C6434">
        <v>5830</v>
      </c>
      <c r="D6434">
        <v>14323</v>
      </c>
      <c r="E6434">
        <v>7946</v>
      </c>
      <c r="F6434">
        <v>15407</v>
      </c>
    </row>
    <row r="6435" spans="1:6">
      <c r="A6435" s="105">
        <v>33061011650000</v>
      </c>
      <c r="B6435">
        <v>2012</v>
      </c>
      <c r="C6435">
        <v>24246</v>
      </c>
      <c r="D6435">
        <v>26571</v>
      </c>
      <c r="E6435">
        <v>28827</v>
      </c>
      <c r="F6435">
        <v>19858</v>
      </c>
    </row>
    <row r="6436" spans="1:6">
      <c r="A6436" s="105">
        <v>33061011660000</v>
      </c>
      <c r="B6436">
        <v>2012</v>
      </c>
      <c r="C6436">
        <v>11471</v>
      </c>
      <c r="D6436">
        <v>14988</v>
      </c>
      <c r="E6436">
        <v>10100</v>
      </c>
      <c r="F6436">
        <v>14980</v>
      </c>
    </row>
    <row r="6437" spans="1:6">
      <c r="A6437" s="105">
        <v>33061011670000</v>
      </c>
      <c r="B6437">
        <v>2012</v>
      </c>
      <c r="C6437">
        <v>26632</v>
      </c>
      <c r="D6437">
        <v>17854</v>
      </c>
      <c r="E6437">
        <v>15299</v>
      </c>
      <c r="F6437">
        <v>19100</v>
      </c>
    </row>
    <row r="6438" spans="1:6">
      <c r="A6438" s="105">
        <v>33061011680000</v>
      </c>
      <c r="B6438">
        <v>2012</v>
      </c>
      <c r="C6438">
        <v>9427</v>
      </c>
      <c r="D6438">
        <v>13015</v>
      </c>
      <c r="E6438">
        <v>52496</v>
      </c>
      <c r="F6438">
        <v>13285</v>
      </c>
    </row>
    <row r="6439" spans="1:6">
      <c r="A6439" s="105">
        <v>33061011690000</v>
      </c>
      <c r="B6439">
        <v>2012</v>
      </c>
      <c r="C6439">
        <v>6817</v>
      </c>
      <c r="D6439">
        <v>15855</v>
      </c>
      <c r="E6439">
        <v>28983</v>
      </c>
      <c r="F6439">
        <v>13802</v>
      </c>
    </row>
    <row r="6440" spans="1:6">
      <c r="A6440" s="105">
        <v>33061011700000</v>
      </c>
      <c r="B6440">
        <v>2012</v>
      </c>
      <c r="C6440">
        <v>18768</v>
      </c>
      <c r="D6440">
        <v>28710</v>
      </c>
      <c r="E6440">
        <v>10763</v>
      </c>
      <c r="F6440">
        <v>14680</v>
      </c>
    </row>
    <row r="6441" spans="1:6">
      <c r="A6441" s="105">
        <v>33061011720000</v>
      </c>
      <c r="B6441">
        <v>2012</v>
      </c>
      <c r="C6441">
        <v>10750</v>
      </c>
      <c r="D6441">
        <v>12755</v>
      </c>
      <c r="E6441">
        <v>19664</v>
      </c>
      <c r="F6441">
        <v>13929</v>
      </c>
    </row>
    <row r="6442" spans="1:6">
      <c r="A6442" s="105">
        <v>33061011730000</v>
      </c>
      <c r="B6442">
        <v>2012</v>
      </c>
      <c r="C6442">
        <v>37609</v>
      </c>
      <c r="D6442">
        <v>63070</v>
      </c>
      <c r="E6442">
        <v>17000</v>
      </c>
      <c r="F6442">
        <v>19735</v>
      </c>
    </row>
    <row r="6443" spans="1:6">
      <c r="A6443" s="105">
        <v>33061011740000</v>
      </c>
      <c r="B6443">
        <v>2012</v>
      </c>
      <c r="C6443">
        <v>21882</v>
      </c>
      <c r="D6443">
        <v>21170</v>
      </c>
      <c r="E6443">
        <v>17810</v>
      </c>
      <c r="F6443">
        <v>19825</v>
      </c>
    </row>
    <row r="6444" spans="1:6">
      <c r="A6444" s="105">
        <v>33061011750000</v>
      </c>
      <c r="B6444">
        <v>2012</v>
      </c>
      <c r="C6444">
        <v>11430</v>
      </c>
      <c r="D6444">
        <v>18365</v>
      </c>
      <c r="E6444">
        <v>25978</v>
      </c>
      <c r="F6444">
        <v>13852</v>
      </c>
    </row>
    <row r="6445" spans="1:6">
      <c r="A6445" s="105">
        <v>33061011760000</v>
      </c>
      <c r="B6445">
        <v>2012</v>
      </c>
      <c r="C6445">
        <v>21849</v>
      </c>
      <c r="D6445">
        <v>50203</v>
      </c>
      <c r="E6445">
        <v>6212</v>
      </c>
      <c r="F6445">
        <v>14650</v>
      </c>
    </row>
    <row r="6446" spans="1:6">
      <c r="A6446" s="105">
        <v>33061011780000</v>
      </c>
      <c r="B6446">
        <v>2012</v>
      </c>
      <c r="C6446">
        <v>52889</v>
      </c>
      <c r="D6446">
        <v>62338</v>
      </c>
      <c r="E6446">
        <v>8284</v>
      </c>
      <c r="F6446">
        <v>19625</v>
      </c>
    </row>
    <row r="6447" spans="1:6">
      <c r="A6447" s="105">
        <v>33061011790000</v>
      </c>
      <c r="B6447">
        <v>2012</v>
      </c>
      <c r="C6447">
        <v>43884</v>
      </c>
      <c r="D6447">
        <v>85815</v>
      </c>
      <c r="E6447">
        <v>13779</v>
      </c>
      <c r="F6447">
        <v>20067</v>
      </c>
    </row>
    <row r="6448" spans="1:6">
      <c r="A6448" s="105">
        <v>33061011800000</v>
      </c>
      <c r="B6448">
        <v>2012</v>
      </c>
      <c r="C6448">
        <v>17663</v>
      </c>
      <c r="D6448">
        <v>29365</v>
      </c>
      <c r="E6448">
        <v>52603</v>
      </c>
      <c r="F6448">
        <v>18829</v>
      </c>
    </row>
    <row r="6449" spans="1:6">
      <c r="A6449" s="105">
        <v>33061011810000</v>
      </c>
      <c r="B6449">
        <v>2012</v>
      </c>
      <c r="C6449">
        <v>52271</v>
      </c>
      <c r="D6449">
        <v>96020</v>
      </c>
      <c r="E6449">
        <v>6119</v>
      </c>
      <c r="F6449">
        <v>19470</v>
      </c>
    </row>
    <row r="6450" spans="1:6">
      <c r="A6450" s="105">
        <v>33061011820000</v>
      </c>
      <c r="B6450">
        <v>2012</v>
      </c>
      <c r="C6450">
        <v>8715</v>
      </c>
      <c r="D6450">
        <v>15709</v>
      </c>
      <c r="E6450">
        <v>18100</v>
      </c>
      <c r="F6450">
        <v>13713</v>
      </c>
    </row>
    <row r="6451" spans="1:6">
      <c r="A6451" s="105">
        <v>33061011860000</v>
      </c>
      <c r="B6451">
        <v>2012</v>
      </c>
      <c r="C6451">
        <v>29757</v>
      </c>
      <c r="D6451">
        <v>43301</v>
      </c>
      <c r="E6451">
        <v>45476</v>
      </c>
      <c r="F6451">
        <v>18661</v>
      </c>
    </row>
    <row r="6452" spans="1:6">
      <c r="A6452" s="105">
        <v>33061011870000</v>
      </c>
      <c r="B6452">
        <v>2012</v>
      </c>
      <c r="C6452">
        <v>39166</v>
      </c>
      <c r="D6452">
        <v>47223</v>
      </c>
      <c r="E6452">
        <v>9621</v>
      </c>
      <c r="F6452">
        <v>14705</v>
      </c>
    </row>
    <row r="6453" spans="1:6">
      <c r="A6453" s="105">
        <v>33061011880000</v>
      </c>
      <c r="B6453">
        <v>2012</v>
      </c>
      <c r="C6453">
        <v>43815</v>
      </c>
      <c r="D6453">
        <v>79394</v>
      </c>
      <c r="E6453">
        <v>14009</v>
      </c>
      <c r="F6453">
        <v>18616</v>
      </c>
    </row>
    <row r="6454" spans="1:6">
      <c r="A6454" s="105">
        <v>33061011890000</v>
      </c>
      <c r="B6454">
        <v>2012</v>
      </c>
      <c r="C6454">
        <v>25355</v>
      </c>
      <c r="D6454">
        <v>34286</v>
      </c>
      <c r="E6454">
        <v>14290</v>
      </c>
      <c r="F6454">
        <v>20066</v>
      </c>
    </row>
    <row r="6455" spans="1:6">
      <c r="A6455" s="105">
        <v>33061011900000</v>
      </c>
      <c r="B6455">
        <v>2012</v>
      </c>
      <c r="C6455">
        <v>23793</v>
      </c>
      <c r="D6455">
        <v>20755</v>
      </c>
      <c r="E6455">
        <v>14728</v>
      </c>
      <c r="F6455">
        <v>20119</v>
      </c>
    </row>
    <row r="6456" spans="1:6">
      <c r="A6456" s="105">
        <v>33061011910000</v>
      </c>
      <c r="B6456">
        <v>2012</v>
      </c>
      <c r="C6456">
        <v>73036</v>
      </c>
      <c r="D6456">
        <v>99363</v>
      </c>
      <c r="E6456">
        <v>2683</v>
      </c>
      <c r="F6456">
        <v>14705</v>
      </c>
    </row>
    <row r="6457" spans="1:6">
      <c r="A6457" s="105">
        <v>33061011920000</v>
      </c>
      <c r="B6457">
        <v>2012</v>
      </c>
      <c r="C6457">
        <v>32987</v>
      </c>
      <c r="D6457">
        <v>51610</v>
      </c>
      <c r="E6457">
        <v>30603</v>
      </c>
      <c r="F6457">
        <v>18730</v>
      </c>
    </row>
    <row r="6458" spans="1:6">
      <c r="A6458" s="105">
        <v>33061011930000</v>
      </c>
      <c r="B6458">
        <v>2012</v>
      </c>
      <c r="C6458">
        <v>54885</v>
      </c>
      <c r="D6458">
        <v>109853</v>
      </c>
      <c r="E6458">
        <v>19065</v>
      </c>
      <c r="F6458">
        <v>19473</v>
      </c>
    </row>
    <row r="6459" spans="1:6">
      <c r="A6459" s="105">
        <v>33061011940000</v>
      </c>
      <c r="B6459">
        <v>2012</v>
      </c>
      <c r="C6459">
        <v>0</v>
      </c>
      <c r="D6459">
        <v>0</v>
      </c>
      <c r="E6459">
        <v>0</v>
      </c>
      <c r="F6459">
        <v>10962</v>
      </c>
    </row>
    <row r="6460" spans="1:6">
      <c r="A6460" s="105">
        <v>33061011960000</v>
      </c>
      <c r="B6460">
        <v>2012</v>
      </c>
      <c r="C6460">
        <v>53847</v>
      </c>
      <c r="D6460">
        <v>80834</v>
      </c>
      <c r="E6460">
        <v>13213</v>
      </c>
      <c r="F6460">
        <v>19750</v>
      </c>
    </row>
    <row r="6461" spans="1:6">
      <c r="A6461" s="105">
        <v>33061011970000</v>
      </c>
      <c r="B6461">
        <v>2012</v>
      </c>
      <c r="C6461">
        <v>27869</v>
      </c>
      <c r="D6461">
        <v>20106</v>
      </c>
      <c r="E6461">
        <v>23427</v>
      </c>
      <c r="F6461">
        <v>13816</v>
      </c>
    </row>
    <row r="6462" spans="1:6">
      <c r="A6462" s="105">
        <v>33061011980000</v>
      </c>
      <c r="B6462">
        <v>2012</v>
      </c>
      <c r="C6462">
        <v>10572</v>
      </c>
      <c r="D6462">
        <v>21044</v>
      </c>
      <c r="E6462">
        <v>32724</v>
      </c>
      <c r="F6462">
        <v>18780</v>
      </c>
    </row>
    <row r="6463" spans="1:6">
      <c r="A6463" s="105">
        <v>33061011990000</v>
      </c>
      <c r="B6463">
        <v>2012</v>
      </c>
      <c r="C6463">
        <v>13253</v>
      </c>
      <c r="D6463">
        <v>27144</v>
      </c>
      <c r="E6463">
        <v>26821</v>
      </c>
      <c r="F6463">
        <v>18405</v>
      </c>
    </row>
    <row r="6464" spans="1:6">
      <c r="A6464" s="105">
        <v>33061012000000</v>
      </c>
      <c r="B6464">
        <v>2012</v>
      </c>
      <c r="C6464">
        <v>22722</v>
      </c>
      <c r="D6464">
        <v>68515</v>
      </c>
      <c r="E6464">
        <v>61579</v>
      </c>
      <c r="F6464">
        <v>18294</v>
      </c>
    </row>
    <row r="6465" spans="1:6">
      <c r="A6465" s="105">
        <v>33061012020000</v>
      </c>
      <c r="B6465">
        <v>2012</v>
      </c>
      <c r="C6465">
        <v>36051</v>
      </c>
      <c r="D6465">
        <v>57488</v>
      </c>
      <c r="E6465">
        <v>13209</v>
      </c>
      <c r="F6465">
        <v>18950</v>
      </c>
    </row>
    <row r="6466" spans="1:6">
      <c r="A6466" s="105">
        <v>33061012030000</v>
      </c>
      <c r="B6466">
        <v>2012</v>
      </c>
      <c r="C6466">
        <v>36803</v>
      </c>
      <c r="D6466">
        <v>57816</v>
      </c>
      <c r="E6466">
        <v>9750</v>
      </c>
      <c r="F6466">
        <v>20019</v>
      </c>
    </row>
    <row r="6467" spans="1:6">
      <c r="A6467" s="105">
        <v>33061012040000</v>
      </c>
      <c r="B6467">
        <v>2012</v>
      </c>
      <c r="C6467">
        <v>8160</v>
      </c>
      <c r="D6467">
        <v>15006</v>
      </c>
      <c r="E6467">
        <v>14913</v>
      </c>
      <c r="F6467">
        <v>14036</v>
      </c>
    </row>
    <row r="6468" spans="1:6">
      <c r="A6468" s="105">
        <v>33061012050000</v>
      </c>
      <c r="B6468">
        <v>2012</v>
      </c>
      <c r="C6468">
        <v>14043</v>
      </c>
      <c r="D6468">
        <v>21634</v>
      </c>
      <c r="E6468">
        <v>16288</v>
      </c>
      <c r="F6468">
        <v>13642</v>
      </c>
    </row>
    <row r="6469" spans="1:6">
      <c r="A6469" s="105">
        <v>33061012060000</v>
      </c>
      <c r="B6469">
        <v>2012</v>
      </c>
      <c r="C6469">
        <v>44568</v>
      </c>
      <c r="D6469">
        <v>37689</v>
      </c>
      <c r="E6469">
        <v>20237</v>
      </c>
      <c r="F6469">
        <v>19444</v>
      </c>
    </row>
    <row r="6470" spans="1:6">
      <c r="A6470" s="105">
        <v>33061012070000</v>
      </c>
      <c r="B6470">
        <v>2012</v>
      </c>
      <c r="C6470">
        <v>17009</v>
      </c>
      <c r="D6470">
        <v>37937</v>
      </c>
      <c r="E6470">
        <v>41638</v>
      </c>
      <c r="F6470">
        <v>17966</v>
      </c>
    </row>
    <row r="6471" spans="1:6">
      <c r="A6471" s="105">
        <v>33061012080000</v>
      </c>
      <c r="B6471">
        <v>2012</v>
      </c>
      <c r="C6471">
        <v>23154</v>
      </c>
      <c r="D6471">
        <v>33560</v>
      </c>
      <c r="E6471">
        <v>18143</v>
      </c>
      <c r="F6471">
        <v>19350</v>
      </c>
    </row>
    <row r="6472" spans="1:6">
      <c r="A6472" s="105">
        <v>33061012090000</v>
      </c>
      <c r="B6472">
        <v>2012</v>
      </c>
      <c r="C6472">
        <v>20783</v>
      </c>
      <c r="D6472">
        <v>36489</v>
      </c>
      <c r="E6472">
        <v>15074</v>
      </c>
      <c r="F6472">
        <v>14556</v>
      </c>
    </row>
    <row r="6473" spans="1:6">
      <c r="A6473" s="105">
        <v>33061012100000</v>
      </c>
      <c r="B6473">
        <v>2012</v>
      </c>
      <c r="C6473">
        <v>54747</v>
      </c>
      <c r="D6473">
        <v>106349</v>
      </c>
      <c r="E6473">
        <v>4084</v>
      </c>
      <c r="F6473">
        <v>19693</v>
      </c>
    </row>
    <row r="6474" spans="1:6">
      <c r="A6474" s="105">
        <v>33061012110000</v>
      </c>
      <c r="B6474">
        <v>2012</v>
      </c>
      <c r="C6474">
        <v>37017</v>
      </c>
      <c r="D6474">
        <v>44224</v>
      </c>
      <c r="E6474">
        <v>3378</v>
      </c>
      <c r="F6474">
        <v>19810</v>
      </c>
    </row>
    <row r="6475" spans="1:6">
      <c r="A6475" s="105">
        <v>33061012120000</v>
      </c>
      <c r="B6475">
        <v>2012</v>
      </c>
      <c r="C6475">
        <v>21859</v>
      </c>
      <c r="D6475">
        <v>50646</v>
      </c>
      <c r="E6475">
        <v>74476</v>
      </c>
      <c r="F6475">
        <v>18019</v>
      </c>
    </row>
    <row r="6476" spans="1:6">
      <c r="A6476" s="105">
        <v>33061012130000</v>
      </c>
      <c r="B6476">
        <v>2012</v>
      </c>
      <c r="C6476">
        <v>41896</v>
      </c>
      <c r="D6476">
        <v>69827</v>
      </c>
      <c r="E6476">
        <v>13778</v>
      </c>
      <c r="F6476">
        <v>19333</v>
      </c>
    </row>
    <row r="6477" spans="1:6">
      <c r="A6477" s="105">
        <v>33061012140000</v>
      </c>
      <c r="B6477">
        <v>2012</v>
      </c>
      <c r="C6477">
        <v>14786</v>
      </c>
      <c r="D6477">
        <v>17047</v>
      </c>
      <c r="E6477">
        <v>9473</v>
      </c>
      <c r="F6477">
        <v>15311</v>
      </c>
    </row>
    <row r="6478" spans="1:6">
      <c r="A6478" s="105">
        <v>33061012170000</v>
      </c>
      <c r="B6478">
        <v>2012</v>
      </c>
      <c r="C6478">
        <v>21675</v>
      </c>
      <c r="D6478">
        <v>37687</v>
      </c>
      <c r="E6478">
        <v>16842</v>
      </c>
      <c r="F6478">
        <v>20410</v>
      </c>
    </row>
    <row r="6479" spans="1:6">
      <c r="A6479" s="105">
        <v>33061012180000</v>
      </c>
      <c r="B6479">
        <v>2012</v>
      </c>
      <c r="C6479">
        <v>8146</v>
      </c>
      <c r="D6479">
        <v>27940</v>
      </c>
      <c r="E6479">
        <v>6470</v>
      </c>
      <c r="F6479">
        <v>19600</v>
      </c>
    </row>
    <row r="6480" spans="1:6">
      <c r="A6480" s="105">
        <v>33061012190000</v>
      </c>
      <c r="B6480">
        <v>2012</v>
      </c>
      <c r="C6480">
        <v>39360</v>
      </c>
      <c r="D6480">
        <v>71532</v>
      </c>
      <c r="E6480">
        <v>45399</v>
      </c>
      <c r="F6480">
        <v>14153</v>
      </c>
    </row>
    <row r="6481" spans="1:6">
      <c r="A6481" s="105">
        <v>33061012200000</v>
      </c>
      <c r="B6481">
        <v>2012</v>
      </c>
      <c r="C6481">
        <v>42220</v>
      </c>
      <c r="D6481">
        <v>70523</v>
      </c>
      <c r="E6481">
        <v>25656</v>
      </c>
      <c r="F6481">
        <v>19863</v>
      </c>
    </row>
    <row r="6482" spans="1:6">
      <c r="A6482" s="105">
        <v>33061012210000</v>
      </c>
      <c r="B6482">
        <v>2012</v>
      </c>
      <c r="C6482">
        <v>7397</v>
      </c>
      <c r="D6482">
        <v>13832</v>
      </c>
      <c r="E6482">
        <v>35602</v>
      </c>
      <c r="F6482">
        <v>13724</v>
      </c>
    </row>
    <row r="6483" spans="1:6">
      <c r="A6483" s="105">
        <v>33061012220000</v>
      </c>
      <c r="B6483">
        <v>2012</v>
      </c>
      <c r="C6483">
        <v>29205</v>
      </c>
      <c r="D6483">
        <v>38684</v>
      </c>
      <c r="E6483">
        <v>12937</v>
      </c>
      <c r="F6483">
        <v>14873</v>
      </c>
    </row>
    <row r="6484" spans="1:6">
      <c r="A6484" s="105">
        <v>33061012230000</v>
      </c>
      <c r="B6484">
        <v>2012</v>
      </c>
      <c r="C6484">
        <v>86876</v>
      </c>
      <c r="D6484">
        <v>119673</v>
      </c>
      <c r="E6484">
        <v>31542</v>
      </c>
      <c r="F6484">
        <v>19826</v>
      </c>
    </row>
    <row r="6485" spans="1:6">
      <c r="A6485" s="105">
        <v>33061012240000</v>
      </c>
      <c r="B6485">
        <v>2012</v>
      </c>
      <c r="C6485">
        <v>17045</v>
      </c>
      <c r="D6485">
        <v>52365</v>
      </c>
      <c r="E6485">
        <v>51619</v>
      </c>
      <c r="F6485">
        <v>18148</v>
      </c>
    </row>
    <row r="6486" spans="1:6">
      <c r="A6486" s="105">
        <v>33061012250000</v>
      </c>
      <c r="B6486">
        <v>2012</v>
      </c>
      <c r="C6486">
        <v>9336</v>
      </c>
      <c r="D6486">
        <v>13798</v>
      </c>
      <c r="E6486">
        <v>32601</v>
      </c>
      <c r="F6486">
        <v>14474</v>
      </c>
    </row>
    <row r="6487" spans="1:6">
      <c r="A6487" s="105">
        <v>33061012260000</v>
      </c>
      <c r="B6487">
        <v>2012</v>
      </c>
      <c r="C6487">
        <v>58967</v>
      </c>
      <c r="D6487">
        <v>78925</v>
      </c>
      <c r="E6487">
        <v>16382</v>
      </c>
      <c r="F6487">
        <v>20259</v>
      </c>
    </row>
    <row r="6488" spans="1:6">
      <c r="A6488" s="105">
        <v>33061012270000</v>
      </c>
      <c r="B6488">
        <v>2012</v>
      </c>
      <c r="C6488">
        <v>72723</v>
      </c>
      <c r="D6488">
        <v>115133</v>
      </c>
      <c r="E6488">
        <v>22751</v>
      </c>
      <c r="F6488">
        <v>20018</v>
      </c>
    </row>
    <row r="6489" spans="1:6">
      <c r="A6489" s="105">
        <v>33061012290000</v>
      </c>
      <c r="B6489">
        <v>2012</v>
      </c>
      <c r="C6489">
        <v>46690</v>
      </c>
      <c r="D6489">
        <v>54028</v>
      </c>
      <c r="E6489">
        <v>22115</v>
      </c>
      <c r="F6489">
        <v>19460</v>
      </c>
    </row>
    <row r="6490" spans="1:6">
      <c r="A6490" s="105">
        <v>33061012320000</v>
      </c>
      <c r="B6490">
        <v>2012</v>
      </c>
      <c r="C6490">
        <v>15396</v>
      </c>
      <c r="D6490">
        <v>45020</v>
      </c>
      <c r="E6490">
        <v>44426</v>
      </c>
      <c r="F6490">
        <v>19716</v>
      </c>
    </row>
    <row r="6491" spans="1:6">
      <c r="A6491" s="105">
        <v>33061012330000</v>
      </c>
      <c r="B6491">
        <v>2012</v>
      </c>
      <c r="C6491">
        <v>7603</v>
      </c>
      <c r="D6491">
        <v>24428</v>
      </c>
      <c r="E6491">
        <v>52891</v>
      </c>
      <c r="F6491">
        <v>18834</v>
      </c>
    </row>
    <row r="6492" spans="1:6">
      <c r="A6492" s="105">
        <v>33061012340000</v>
      </c>
      <c r="B6492">
        <v>2012</v>
      </c>
      <c r="C6492">
        <v>18098</v>
      </c>
      <c r="D6492">
        <v>43175</v>
      </c>
      <c r="E6492">
        <v>31490</v>
      </c>
      <c r="F6492">
        <v>19640</v>
      </c>
    </row>
    <row r="6493" spans="1:6">
      <c r="A6493" s="105">
        <v>33061012350000</v>
      </c>
      <c r="B6493">
        <v>2012</v>
      </c>
      <c r="C6493">
        <v>8462</v>
      </c>
      <c r="D6493">
        <v>28631</v>
      </c>
      <c r="E6493">
        <v>67329</v>
      </c>
      <c r="F6493">
        <v>18460</v>
      </c>
    </row>
    <row r="6494" spans="1:6">
      <c r="A6494" s="105">
        <v>33061012360000</v>
      </c>
      <c r="B6494">
        <v>2012</v>
      </c>
      <c r="C6494">
        <v>17043</v>
      </c>
      <c r="D6494">
        <v>45605</v>
      </c>
      <c r="E6494">
        <v>38500</v>
      </c>
      <c r="F6494">
        <v>19635</v>
      </c>
    </row>
    <row r="6495" spans="1:6">
      <c r="A6495" s="105">
        <v>33061012370000</v>
      </c>
      <c r="B6495">
        <v>2012</v>
      </c>
      <c r="C6495">
        <v>6795</v>
      </c>
      <c r="D6495">
        <v>25812</v>
      </c>
      <c r="E6495">
        <v>51599</v>
      </c>
      <c r="F6495">
        <v>18734</v>
      </c>
    </row>
    <row r="6496" spans="1:6">
      <c r="A6496" s="105">
        <v>33061012380000</v>
      </c>
      <c r="B6496">
        <v>2012</v>
      </c>
      <c r="C6496">
        <v>36564</v>
      </c>
      <c r="D6496">
        <v>57120</v>
      </c>
      <c r="E6496">
        <v>27974</v>
      </c>
      <c r="F6496">
        <v>18960</v>
      </c>
    </row>
    <row r="6497" spans="1:6">
      <c r="A6497" s="105">
        <v>33061012390000</v>
      </c>
      <c r="B6497">
        <v>2012</v>
      </c>
      <c r="C6497">
        <v>9041</v>
      </c>
      <c r="D6497">
        <v>14715</v>
      </c>
      <c r="E6497">
        <v>26966</v>
      </c>
      <c r="F6497">
        <v>13583</v>
      </c>
    </row>
    <row r="6498" spans="1:6">
      <c r="A6498" s="105">
        <v>33061012400000</v>
      </c>
      <c r="B6498">
        <v>2012</v>
      </c>
      <c r="C6498">
        <v>36625</v>
      </c>
      <c r="D6498">
        <v>40275</v>
      </c>
      <c r="E6498">
        <v>12601</v>
      </c>
      <c r="F6498">
        <v>14606</v>
      </c>
    </row>
    <row r="6499" spans="1:6">
      <c r="A6499" s="105">
        <v>33061012410000</v>
      </c>
      <c r="B6499">
        <v>2012</v>
      </c>
      <c r="C6499">
        <v>24445</v>
      </c>
      <c r="D6499">
        <v>33962</v>
      </c>
      <c r="E6499">
        <v>10896</v>
      </c>
      <c r="F6499">
        <v>15511</v>
      </c>
    </row>
    <row r="6500" spans="1:6">
      <c r="A6500" s="105">
        <v>33061012420000</v>
      </c>
      <c r="B6500">
        <v>2012</v>
      </c>
      <c r="C6500">
        <v>27104</v>
      </c>
      <c r="D6500">
        <v>32577</v>
      </c>
      <c r="E6500">
        <v>12318</v>
      </c>
      <c r="F6500">
        <v>14885</v>
      </c>
    </row>
    <row r="6501" spans="1:6">
      <c r="A6501" s="105">
        <v>33061012430000</v>
      </c>
      <c r="B6501">
        <v>2012</v>
      </c>
      <c r="C6501">
        <v>19914</v>
      </c>
      <c r="D6501">
        <v>37555</v>
      </c>
      <c r="E6501">
        <v>40944</v>
      </c>
      <c r="F6501">
        <v>19710</v>
      </c>
    </row>
    <row r="6502" spans="1:6">
      <c r="A6502" s="105">
        <v>33061012440000</v>
      </c>
      <c r="B6502">
        <v>2012</v>
      </c>
      <c r="C6502">
        <v>16070</v>
      </c>
      <c r="D6502">
        <v>26514</v>
      </c>
      <c r="E6502">
        <v>362</v>
      </c>
      <c r="F6502">
        <v>15270</v>
      </c>
    </row>
    <row r="6503" spans="1:6">
      <c r="A6503" s="105">
        <v>33061012470000</v>
      </c>
      <c r="B6503">
        <v>2012</v>
      </c>
      <c r="C6503">
        <v>70211</v>
      </c>
      <c r="D6503">
        <v>126540</v>
      </c>
      <c r="E6503">
        <v>8764</v>
      </c>
      <c r="F6503">
        <v>19521</v>
      </c>
    </row>
    <row r="6504" spans="1:6">
      <c r="A6504" s="105">
        <v>33061012480000</v>
      </c>
      <c r="B6504">
        <v>2012</v>
      </c>
      <c r="C6504">
        <v>53261</v>
      </c>
      <c r="D6504">
        <v>69437</v>
      </c>
      <c r="E6504">
        <v>19747</v>
      </c>
      <c r="F6504">
        <v>19964</v>
      </c>
    </row>
    <row r="6505" spans="1:6">
      <c r="A6505" s="105">
        <v>33061012490000</v>
      </c>
      <c r="B6505">
        <v>2012</v>
      </c>
      <c r="C6505">
        <v>11538</v>
      </c>
      <c r="D6505">
        <v>24024</v>
      </c>
      <c r="E6505">
        <v>8160</v>
      </c>
      <c r="F6505">
        <v>16112</v>
      </c>
    </row>
    <row r="6506" spans="1:6">
      <c r="A6506" s="105">
        <v>33061012500000</v>
      </c>
      <c r="B6506">
        <v>2012</v>
      </c>
      <c r="C6506">
        <v>20934</v>
      </c>
      <c r="D6506">
        <v>34957</v>
      </c>
      <c r="E6506">
        <v>120569</v>
      </c>
      <c r="F6506">
        <v>14670</v>
      </c>
    </row>
    <row r="6507" spans="1:6">
      <c r="A6507" s="105">
        <v>33061012510000</v>
      </c>
      <c r="B6507">
        <v>2012</v>
      </c>
      <c r="C6507">
        <v>29020</v>
      </c>
      <c r="D6507">
        <v>47407</v>
      </c>
      <c r="E6507">
        <v>24677</v>
      </c>
      <c r="F6507">
        <v>19750</v>
      </c>
    </row>
    <row r="6508" spans="1:6">
      <c r="A6508" s="105">
        <v>33061012520000</v>
      </c>
      <c r="B6508">
        <v>2012</v>
      </c>
      <c r="C6508">
        <v>35448</v>
      </c>
      <c r="D6508">
        <v>52560</v>
      </c>
      <c r="E6508">
        <v>12507</v>
      </c>
      <c r="F6508">
        <v>20295</v>
      </c>
    </row>
    <row r="6509" spans="1:6">
      <c r="A6509" s="105">
        <v>33061012530000</v>
      </c>
      <c r="B6509">
        <v>2012</v>
      </c>
      <c r="C6509">
        <v>7984</v>
      </c>
      <c r="D6509">
        <v>12768</v>
      </c>
      <c r="E6509">
        <v>21905</v>
      </c>
      <c r="F6509">
        <v>13420</v>
      </c>
    </row>
    <row r="6510" spans="1:6">
      <c r="A6510" s="105">
        <v>33061012540000</v>
      </c>
      <c r="B6510">
        <v>2012</v>
      </c>
      <c r="C6510">
        <v>2524</v>
      </c>
      <c r="D6510">
        <v>5361</v>
      </c>
      <c r="E6510">
        <v>26363</v>
      </c>
      <c r="F6510">
        <v>13922</v>
      </c>
    </row>
    <row r="6511" spans="1:6">
      <c r="A6511" s="105">
        <v>33061012560000</v>
      </c>
      <c r="B6511">
        <v>2012</v>
      </c>
      <c r="C6511">
        <v>33242</v>
      </c>
      <c r="D6511">
        <v>50389</v>
      </c>
      <c r="E6511">
        <v>34090</v>
      </c>
      <c r="F6511">
        <v>19612</v>
      </c>
    </row>
    <row r="6512" spans="1:6">
      <c r="A6512" s="105">
        <v>33061012570000</v>
      </c>
      <c r="B6512">
        <v>2012</v>
      </c>
      <c r="C6512">
        <v>49378</v>
      </c>
      <c r="D6512">
        <v>48802</v>
      </c>
      <c r="E6512">
        <v>16016</v>
      </c>
      <c r="F6512">
        <v>19875</v>
      </c>
    </row>
    <row r="6513" spans="1:6">
      <c r="A6513" s="105">
        <v>33061012580000</v>
      </c>
      <c r="B6513">
        <v>2012</v>
      </c>
      <c r="C6513">
        <v>24824</v>
      </c>
      <c r="D6513">
        <v>22539</v>
      </c>
      <c r="E6513">
        <v>9373</v>
      </c>
      <c r="F6513">
        <v>19804</v>
      </c>
    </row>
    <row r="6514" spans="1:6">
      <c r="A6514" s="105">
        <v>33061012610000</v>
      </c>
      <c r="B6514">
        <v>2012</v>
      </c>
      <c r="C6514">
        <v>20442</v>
      </c>
      <c r="D6514">
        <v>20224</v>
      </c>
      <c r="E6514">
        <v>14317</v>
      </c>
      <c r="F6514">
        <v>14883</v>
      </c>
    </row>
    <row r="6515" spans="1:6">
      <c r="A6515" s="105">
        <v>33061012620000</v>
      </c>
      <c r="B6515">
        <v>2012</v>
      </c>
      <c r="C6515">
        <v>19355</v>
      </c>
      <c r="D6515">
        <v>53946</v>
      </c>
      <c r="E6515">
        <v>10286</v>
      </c>
      <c r="F6515">
        <v>23065</v>
      </c>
    </row>
    <row r="6516" spans="1:6">
      <c r="A6516" s="105">
        <v>33061012630000</v>
      </c>
      <c r="B6516">
        <v>2012</v>
      </c>
      <c r="C6516">
        <v>26796</v>
      </c>
      <c r="D6516">
        <v>56044</v>
      </c>
      <c r="E6516">
        <v>12899</v>
      </c>
      <c r="F6516">
        <v>22985</v>
      </c>
    </row>
    <row r="6517" spans="1:6">
      <c r="A6517" s="105">
        <v>33061012640000</v>
      </c>
      <c r="B6517">
        <v>2012</v>
      </c>
      <c r="C6517">
        <v>15991</v>
      </c>
      <c r="D6517">
        <v>18189</v>
      </c>
      <c r="E6517">
        <v>9441</v>
      </c>
      <c r="F6517">
        <v>20032</v>
      </c>
    </row>
    <row r="6518" spans="1:6">
      <c r="A6518" s="105">
        <v>33061012650000</v>
      </c>
      <c r="B6518">
        <v>2012</v>
      </c>
      <c r="C6518">
        <v>9035</v>
      </c>
      <c r="D6518">
        <v>42461</v>
      </c>
      <c r="E6518">
        <v>29629</v>
      </c>
      <c r="F6518">
        <v>18635</v>
      </c>
    </row>
    <row r="6519" spans="1:6">
      <c r="A6519" s="105">
        <v>33061012670000</v>
      </c>
      <c r="B6519">
        <v>2012</v>
      </c>
      <c r="C6519">
        <v>50472</v>
      </c>
      <c r="D6519">
        <v>76956</v>
      </c>
      <c r="E6519">
        <v>22201</v>
      </c>
      <c r="F6519">
        <v>20272</v>
      </c>
    </row>
    <row r="6520" spans="1:6">
      <c r="A6520" s="105">
        <v>33061012680000</v>
      </c>
      <c r="B6520">
        <v>2012</v>
      </c>
      <c r="C6520">
        <v>59430</v>
      </c>
      <c r="D6520">
        <v>86352</v>
      </c>
      <c r="E6520">
        <v>34035</v>
      </c>
      <c r="F6520">
        <v>14576</v>
      </c>
    </row>
    <row r="6521" spans="1:6">
      <c r="A6521" s="105">
        <v>33061012700000</v>
      </c>
      <c r="B6521">
        <v>2012</v>
      </c>
      <c r="C6521">
        <v>50153</v>
      </c>
      <c r="D6521">
        <v>72980</v>
      </c>
      <c r="E6521">
        <v>13934</v>
      </c>
      <c r="F6521">
        <v>14270</v>
      </c>
    </row>
    <row r="6522" spans="1:6">
      <c r="A6522" s="105">
        <v>33061012720000</v>
      </c>
      <c r="B6522">
        <v>2012</v>
      </c>
      <c r="C6522">
        <v>36134</v>
      </c>
      <c r="D6522">
        <v>47323</v>
      </c>
      <c r="E6522">
        <v>15437</v>
      </c>
      <c r="F6522">
        <v>20388</v>
      </c>
    </row>
    <row r="6523" spans="1:6">
      <c r="A6523" s="105">
        <v>33061012730000</v>
      </c>
      <c r="B6523">
        <v>2012</v>
      </c>
      <c r="C6523">
        <v>40264</v>
      </c>
      <c r="D6523">
        <v>27445</v>
      </c>
      <c r="E6523">
        <v>20677</v>
      </c>
      <c r="F6523">
        <v>19484</v>
      </c>
    </row>
    <row r="6524" spans="1:6">
      <c r="A6524" s="105">
        <v>33061012740000</v>
      </c>
      <c r="B6524">
        <v>2012</v>
      </c>
      <c r="C6524">
        <v>38684</v>
      </c>
      <c r="D6524">
        <v>24005</v>
      </c>
      <c r="E6524">
        <v>18576</v>
      </c>
      <c r="F6524">
        <v>19535</v>
      </c>
    </row>
    <row r="6525" spans="1:6">
      <c r="A6525" s="105">
        <v>33061012750000</v>
      </c>
      <c r="B6525">
        <v>2012</v>
      </c>
      <c r="C6525">
        <v>73325</v>
      </c>
      <c r="D6525">
        <v>113244</v>
      </c>
      <c r="E6525">
        <v>27924</v>
      </c>
      <c r="F6525">
        <v>19824</v>
      </c>
    </row>
    <row r="6526" spans="1:6">
      <c r="A6526" s="105">
        <v>33061012760000</v>
      </c>
      <c r="B6526">
        <v>2012</v>
      </c>
      <c r="C6526">
        <v>33182</v>
      </c>
      <c r="D6526">
        <v>66606</v>
      </c>
      <c r="E6526">
        <v>30463</v>
      </c>
      <c r="F6526">
        <v>19638</v>
      </c>
    </row>
    <row r="6527" spans="1:6">
      <c r="A6527" s="105">
        <v>33061012770000</v>
      </c>
      <c r="B6527">
        <v>2012</v>
      </c>
      <c r="C6527">
        <v>61038</v>
      </c>
      <c r="D6527">
        <v>59644</v>
      </c>
      <c r="E6527">
        <v>23574</v>
      </c>
      <c r="F6527">
        <v>20467</v>
      </c>
    </row>
    <row r="6528" spans="1:6">
      <c r="A6528" s="105">
        <v>33061012780000</v>
      </c>
      <c r="B6528">
        <v>2012</v>
      </c>
      <c r="C6528">
        <v>32777</v>
      </c>
      <c r="D6528">
        <v>40443</v>
      </c>
      <c r="E6528">
        <v>33649</v>
      </c>
      <c r="F6528">
        <v>20225</v>
      </c>
    </row>
    <row r="6529" spans="1:6">
      <c r="A6529" s="105">
        <v>33061012790000</v>
      </c>
      <c r="B6529">
        <v>2012</v>
      </c>
      <c r="C6529">
        <v>38831</v>
      </c>
      <c r="D6529">
        <v>65859</v>
      </c>
      <c r="E6529">
        <v>18188</v>
      </c>
      <c r="F6529">
        <v>21910</v>
      </c>
    </row>
    <row r="6530" spans="1:6">
      <c r="A6530" s="105">
        <v>33061012800000</v>
      </c>
      <c r="B6530">
        <v>2012</v>
      </c>
      <c r="C6530">
        <v>49604</v>
      </c>
      <c r="D6530">
        <v>69674</v>
      </c>
      <c r="E6530">
        <v>24663</v>
      </c>
      <c r="F6530">
        <v>19257</v>
      </c>
    </row>
    <row r="6531" spans="1:6">
      <c r="A6531" s="105">
        <v>33061012810000</v>
      </c>
      <c r="B6531">
        <v>2012</v>
      </c>
      <c r="C6531">
        <v>41893</v>
      </c>
      <c r="D6531">
        <v>58141</v>
      </c>
      <c r="E6531">
        <v>22780</v>
      </c>
      <c r="F6531">
        <v>19025</v>
      </c>
    </row>
    <row r="6532" spans="1:6">
      <c r="A6532" s="105">
        <v>33061012820000</v>
      </c>
      <c r="B6532">
        <v>2012</v>
      </c>
      <c r="C6532">
        <v>60413</v>
      </c>
      <c r="D6532">
        <v>50440</v>
      </c>
      <c r="E6532">
        <v>31999</v>
      </c>
      <c r="F6532">
        <v>20210</v>
      </c>
    </row>
    <row r="6533" spans="1:6">
      <c r="A6533" s="105">
        <v>33061012830000</v>
      </c>
      <c r="B6533">
        <v>2012</v>
      </c>
      <c r="C6533">
        <v>62374</v>
      </c>
      <c r="D6533">
        <v>52026</v>
      </c>
      <c r="E6533">
        <v>15407</v>
      </c>
      <c r="F6533">
        <v>20293</v>
      </c>
    </row>
    <row r="6534" spans="1:6">
      <c r="A6534" s="105">
        <v>33061012840000</v>
      </c>
      <c r="B6534">
        <v>2012</v>
      </c>
      <c r="C6534">
        <v>31996</v>
      </c>
      <c r="D6534">
        <v>32119</v>
      </c>
      <c r="E6534">
        <v>17797</v>
      </c>
      <c r="F6534">
        <v>19216</v>
      </c>
    </row>
    <row r="6535" spans="1:6">
      <c r="A6535" s="105">
        <v>33061012850000</v>
      </c>
      <c r="B6535">
        <v>2012</v>
      </c>
      <c r="C6535">
        <v>30411</v>
      </c>
      <c r="D6535">
        <v>27576</v>
      </c>
      <c r="E6535">
        <v>10364</v>
      </c>
      <c r="F6535">
        <v>15215</v>
      </c>
    </row>
    <row r="6536" spans="1:6">
      <c r="A6536" s="105">
        <v>33061012860000</v>
      </c>
      <c r="B6536">
        <v>2012</v>
      </c>
      <c r="C6536">
        <v>14227</v>
      </c>
      <c r="D6536">
        <v>18771</v>
      </c>
      <c r="E6536">
        <v>31012</v>
      </c>
      <c r="F6536">
        <v>14666</v>
      </c>
    </row>
    <row r="6537" spans="1:6">
      <c r="A6537" s="105">
        <v>33061012870000</v>
      </c>
      <c r="B6537">
        <v>2012</v>
      </c>
      <c r="C6537">
        <v>28497</v>
      </c>
      <c r="D6537">
        <v>21185</v>
      </c>
      <c r="E6537">
        <v>12435</v>
      </c>
      <c r="F6537">
        <v>19350</v>
      </c>
    </row>
    <row r="6538" spans="1:6">
      <c r="A6538" s="105">
        <v>33061012880000</v>
      </c>
      <c r="B6538">
        <v>2012</v>
      </c>
      <c r="C6538">
        <v>27982</v>
      </c>
      <c r="D6538">
        <v>17164</v>
      </c>
      <c r="E6538">
        <v>10335</v>
      </c>
      <c r="F6538">
        <v>19873</v>
      </c>
    </row>
    <row r="6539" spans="1:6">
      <c r="A6539" s="105">
        <v>33061012890000</v>
      </c>
      <c r="B6539">
        <v>2012</v>
      </c>
      <c r="C6539">
        <v>42426</v>
      </c>
      <c r="D6539">
        <v>38570</v>
      </c>
      <c r="E6539">
        <v>27092</v>
      </c>
      <c r="F6539">
        <v>19458</v>
      </c>
    </row>
    <row r="6540" spans="1:6">
      <c r="A6540" s="105">
        <v>33061012900000</v>
      </c>
      <c r="B6540">
        <v>2012</v>
      </c>
      <c r="C6540">
        <v>25427</v>
      </c>
      <c r="D6540">
        <v>18537</v>
      </c>
      <c r="E6540">
        <v>9921</v>
      </c>
      <c r="F6540">
        <v>19825</v>
      </c>
    </row>
    <row r="6541" spans="1:6">
      <c r="A6541" s="105">
        <v>33061012910000</v>
      </c>
      <c r="B6541">
        <v>2012</v>
      </c>
      <c r="C6541">
        <v>31092</v>
      </c>
      <c r="D6541">
        <v>23983</v>
      </c>
      <c r="E6541">
        <v>14020</v>
      </c>
      <c r="F6541">
        <v>20129</v>
      </c>
    </row>
    <row r="6542" spans="1:6">
      <c r="A6542" s="105">
        <v>33061012920000</v>
      </c>
      <c r="B6542">
        <v>2012</v>
      </c>
      <c r="C6542">
        <v>29017</v>
      </c>
      <c r="D6542">
        <v>21644</v>
      </c>
      <c r="E6542">
        <v>14152</v>
      </c>
      <c r="F6542">
        <v>20401</v>
      </c>
    </row>
    <row r="6543" spans="1:6">
      <c r="A6543" s="105">
        <v>33061012930000</v>
      </c>
      <c r="B6543">
        <v>2012</v>
      </c>
      <c r="C6543">
        <v>37342</v>
      </c>
      <c r="D6543">
        <v>54305</v>
      </c>
      <c r="E6543">
        <v>48761</v>
      </c>
      <c r="F6543">
        <v>20300</v>
      </c>
    </row>
    <row r="6544" spans="1:6">
      <c r="A6544" s="105">
        <v>33061012940000</v>
      </c>
      <c r="B6544">
        <v>2012</v>
      </c>
      <c r="C6544">
        <v>17391</v>
      </c>
      <c r="D6544">
        <v>13433</v>
      </c>
      <c r="E6544">
        <v>9668</v>
      </c>
      <c r="F6544">
        <v>14460</v>
      </c>
    </row>
    <row r="6545" spans="1:6">
      <c r="A6545" s="105">
        <v>33061012950000</v>
      </c>
      <c r="B6545">
        <v>2012</v>
      </c>
      <c r="C6545">
        <v>99748</v>
      </c>
      <c r="D6545">
        <v>131665</v>
      </c>
      <c r="E6545">
        <v>30453</v>
      </c>
      <c r="F6545">
        <v>19809</v>
      </c>
    </row>
    <row r="6546" spans="1:6">
      <c r="A6546" s="105">
        <v>33061012960000</v>
      </c>
      <c r="B6546">
        <v>2012</v>
      </c>
      <c r="C6546">
        <v>14380</v>
      </c>
      <c r="D6546">
        <v>22444</v>
      </c>
      <c r="E6546">
        <v>3790</v>
      </c>
      <c r="F6546">
        <v>14411</v>
      </c>
    </row>
    <row r="6547" spans="1:6">
      <c r="A6547" s="105">
        <v>33061012970000</v>
      </c>
      <c r="B6547">
        <v>2012</v>
      </c>
      <c r="C6547">
        <v>38093</v>
      </c>
      <c r="D6547">
        <v>45164</v>
      </c>
      <c r="E6547">
        <v>17331</v>
      </c>
      <c r="F6547">
        <v>19594</v>
      </c>
    </row>
    <row r="6548" spans="1:6">
      <c r="A6548" s="105">
        <v>33061012980000</v>
      </c>
      <c r="B6548">
        <v>2012</v>
      </c>
      <c r="C6548">
        <v>10003</v>
      </c>
      <c r="D6548">
        <v>13170</v>
      </c>
      <c r="E6548">
        <v>28213</v>
      </c>
      <c r="F6548">
        <v>14495</v>
      </c>
    </row>
    <row r="6549" spans="1:6">
      <c r="A6549" s="105">
        <v>33061012990000</v>
      </c>
      <c r="B6549">
        <v>2012</v>
      </c>
      <c r="C6549">
        <v>18365</v>
      </c>
      <c r="D6549">
        <v>31385</v>
      </c>
      <c r="E6549">
        <v>79100</v>
      </c>
      <c r="F6549">
        <v>19496</v>
      </c>
    </row>
    <row r="6550" spans="1:6">
      <c r="A6550" s="105">
        <v>33061013000000</v>
      </c>
      <c r="B6550">
        <v>2012</v>
      </c>
      <c r="C6550">
        <v>18819</v>
      </c>
      <c r="D6550">
        <v>19495</v>
      </c>
      <c r="E6550">
        <v>11653</v>
      </c>
      <c r="F6550">
        <v>15072</v>
      </c>
    </row>
    <row r="6551" spans="1:6">
      <c r="A6551" s="105">
        <v>33061013010000</v>
      </c>
      <c r="B6551">
        <v>2012</v>
      </c>
      <c r="C6551">
        <v>63855</v>
      </c>
      <c r="D6551">
        <v>82532</v>
      </c>
      <c r="E6551">
        <v>5836</v>
      </c>
      <c r="F6551">
        <v>15085</v>
      </c>
    </row>
    <row r="6552" spans="1:6">
      <c r="A6552" s="105">
        <v>33061013020000</v>
      </c>
      <c r="B6552">
        <v>2012</v>
      </c>
      <c r="C6552">
        <v>35442</v>
      </c>
      <c r="D6552">
        <v>61085</v>
      </c>
      <c r="E6552">
        <v>6119</v>
      </c>
      <c r="F6552">
        <v>14452</v>
      </c>
    </row>
    <row r="6553" spans="1:6">
      <c r="A6553" s="105">
        <v>33061013030000</v>
      </c>
      <c r="B6553">
        <v>2012</v>
      </c>
      <c r="C6553">
        <v>66690</v>
      </c>
      <c r="D6553">
        <v>82553</v>
      </c>
      <c r="E6553">
        <v>14926</v>
      </c>
      <c r="F6553">
        <v>20036</v>
      </c>
    </row>
    <row r="6554" spans="1:6">
      <c r="A6554" s="105">
        <v>33061013040000</v>
      </c>
      <c r="B6554">
        <v>2012</v>
      </c>
      <c r="C6554">
        <v>54316</v>
      </c>
      <c r="D6554">
        <v>51261</v>
      </c>
      <c r="E6554">
        <v>27464</v>
      </c>
      <c r="F6554">
        <v>20353</v>
      </c>
    </row>
    <row r="6555" spans="1:6">
      <c r="A6555" s="105">
        <v>33061013050000</v>
      </c>
      <c r="B6555">
        <v>2012</v>
      </c>
      <c r="C6555">
        <v>57701</v>
      </c>
      <c r="D6555">
        <v>50705</v>
      </c>
      <c r="E6555">
        <v>20433</v>
      </c>
      <c r="F6555">
        <v>20147</v>
      </c>
    </row>
    <row r="6556" spans="1:6">
      <c r="A6556" s="105">
        <v>33061013060000</v>
      </c>
      <c r="B6556">
        <v>2012</v>
      </c>
      <c r="C6556">
        <v>61193</v>
      </c>
      <c r="D6556">
        <v>57689</v>
      </c>
      <c r="E6556">
        <v>22926</v>
      </c>
      <c r="F6556">
        <v>20878</v>
      </c>
    </row>
    <row r="6557" spans="1:6">
      <c r="A6557" s="105">
        <v>33061013070000</v>
      </c>
      <c r="B6557">
        <v>2012</v>
      </c>
      <c r="C6557">
        <v>14085</v>
      </c>
      <c r="D6557">
        <v>17496</v>
      </c>
      <c r="E6557">
        <v>12895</v>
      </c>
      <c r="F6557">
        <v>15166</v>
      </c>
    </row>
    <row r="6558" spans="1:6">
      <c r="A6558" s="105">
        <v>33061013090000</v>
      </c>
      <c r="B6558">
        <v>2012</v>
      </c>
      <c r="C6558">
        <v>12284</v>
      </c>
      <c r="D6558">
        <v>19210</v>
      </c>
      <c r="E6558">
        <v>32298</v>
      </c>
      <c r="F6558">
        <v>14498</v>
      </c>
    </row>
    <row r="6559" spans="1:6">
      <c r="A6559" s="105">
        <v>33061013100000</v>
      </c>
      <c r="B6559">
        <v>2012</v>
      </c>
      <c r="C6559">
        <v>43870</v>
      </c>
      <c r="D6559">
        <v>58739</v>
      </c>
      <c r="E6559">
        <v>7182</v>
      </c>
      <c r="F6559">
        <v>20150</v>
      </c>
    </row>
    <row r="6560" spans="1:6">
      <c r="A6560" s="105">
        <v>33061013110000</v>
      </c>
      <c r="B6560">
        <v>2012</v>
      </c>
      <c r="C6560">
        <v>89848</v>
      </c>
      <c r="D6560">
        <v>110805</v>
      </c>
      <c r="E6560">
        <v>72763</v>
      </c>
      <c r="F6560">
        <v>19587</v>
      </c>
    </row>
    <row r="6561" spans="1:6">
      <c r="A6561" s="105">
        <v>33061013120000</v>
      </c>
      <c r="B6561">
        <v>2012</v>
      </c>
      <c r="C6561">
        <v>42661</v>
      </c>
      <c r="D6561">
        <v>41568</v>
      </c>
      <c r="E6561">
        <v>20862</v>
      </c>
      <c r="F6561">
        <v>20360</v>
      </c>
    </row>
    <row r="6562" spans="1:6">
      <c r="A6562" s="105">
        <v>33061013140000</v>
      </c>
      <c r="B6562">
        <v>2012</v>
      </c>
      <c r="C6562">
        <v>42384</v>
      </c>
      <c r="D6562">
        <v>58357</v>
      </c>
      <c r="E6562">
        <v>10187</v>
      </c>
      <c r="F6562">
        <v>15436</v>
      </c>
    </row>
    <row r="6563" spans="1:6">
      <c r="A6563" s="105">
        <v>33061013150000</v>
      </c>
      <c r="B6563">
        <v>2012</v>
      </c>
      <c r="C6563">
        <v>47176</v>
      </c>
      <c r="D6563">
        <v>39711</v>
      </c>
      <c r="E6563">
        <v>8227</v>
      </c>
      <c r="F6563">
        <v>20450</v>
      </c>
    </row>
    <row r="6564" spans="1:6">
      <c r="A6564" s="105">
        <v>33061013160000</v>
      </c>
      <c r="B6564">
        <v>2012</v>
      </c>
      <c r="C6564">
        <v>34885</v>
      </c>
      <c r="D6564">
        <v>43405</v>
      </c>
      <c r="E6564">
        <v>12907</v>
      </c>
      <c r="F6564">
        <v>15170</v>
      </c>
    </row>
    <row r="6565" spans="1:6">
      <c r="A6565" s="105">
        <v>33061013170000</v>
      </c>
      <c r="B6565">
        <v>2012</v>
      </c>
      <c r="C6565">
        <v>24017</v>
      </c>
      <c r="D6565">
        <v>35518</v>
      </c>
      <c r="E6565">
        <v>13397</v>
      </c>
      <c r="F6565">
        <v>14843</v>
      </c>
    </row>
    <row r="6566" spans="1:6">
      <c r="A6566" s="105">
        <v>33061013180000</v>
      </c>
      <c r="B6566">
        <v>2012</v>
      </c>
      <c r="C6566">
        <v>49223</v>
      </c>
      <c r="D6566">
        <v>52572</v>
      </c>
      <c r="E6566">
        <v>12173</v>
      </c>
      <c r="F6566">
        <v>14796</v>
      </c>
    </row>
    <row r="6567" spans="1:6">
      <c r="A6567" s="105">
        <v>33061013190000</v>
      </c>
      <c r="B6567">
        <v>2012</v>
      </c>
      <c r="C6567">
        <v>22653</v>
      </c>
      <c r="D6567">
        <v>20071</v>
      </c>
      <c r="E6567">
        <v>16517</v>
      </c>
      <c r="F6567">
        <v>20806</v>
      </c>
    </row>
    <row r="6568" spans="1:6">
      <c r="A6568" s="105">
        <v>33061013200000</v>
      </c>
      <c r="B6568">
        <v>2012</v>
      </c>
      <c r="C6568">
        <v>66436</v>
      </c>
      <c r="D6568">
        <v>82297</v>
      </c>
      <c r="E6568">
        <v>3424</v>
      </c>
      <c r="F6568">
        <v>20120</v>
      </c>
    </row>
    <row r="6569" spans="1:6">
      <c r="A6569" s="105">
        <v>33061013210000</v>
      </c>
      <c r="B6569">
        <v>2012</v>
      </c>
      <c r="C6569">
        <v>14783</v>
      </c>
      <c r="D6569">
        <v>23112</v>
      </c>
      <c r="E6569">
        <v>29823</v>
      </c>
      <c r="F6569">
        <v>15690</v>
      </c>
    </row>
    <row r="6570" spans="1:6">
      <c r="A6570" s="105">
        <v>33061013230000</v>
      </c>
      <c r="B6570">
        <v>2012</v>
      </c>
      <c r="C6570">
        <v>50405</v>
      </c>
      <c r="D6570">
        <v>67323</v>
      </c>
      <c r="E6570">
        <v>13290</v>
      </c>
      <c r="F6570">
        <v>20700</v>
      </c>
    </row>
    <row r="6571" spans="1:6">
      <c r="A6571" s="105">
        <v>33061013240000</v>
      </c>
      <c r="B6571">
        <v>2012</v>
      </c>
      <c r="C6571">
        <v>30876</v>
      </c>
      <c r="D6571">
        <v>39997</v>
      </c>
      <c r="E6571">
        <v>26892</v>
      </c>
      <c r="F6571">
        <v>20090</v>
      </c>
    </row>
    <row r="6572" spans="1:6">
      <c r="A6572" s="105">
        <v>33061013250000</v>
      </c>
      <c r="B6572">
        <v>2012</v>
      </c>
      <c r="C6572">
        <v>40243</v>
      </c>
      <c r="D6572">
        <v>47756</v>
      </c>
      <c r="E6572">
        <v>15902</v>
      </c>
      <c r="F6572">
        <v>21157</v>
      </c>
    </row>
    <row r="6573" spans="1:6">
      <c r="A6573" s="105">
        <v>33061013260000</v>
      </c>
      <c r="B6573">
        <v>2012</v>
      </c>
      <c r="C6573">
        <v>14681</v>
      </c>
      <c r="D6573">
        <v>29664</v>
      </c>
      <c r="E6573">
        <v>9696</v>
      </c>
      <c r="F6573">
        <v>15283</v>
      </c>
    </row>
    <row r="6574" spans="1:6">
      <c r="A6574" s="105">
        <v>33061013270000</v>
      </c>
      <c r="B6574">
        <v>2012</v>
      </c>
      <c r="C6574">
        <v>23876</v>
      </c>
      <c r="D6574">
        <v>28499</v>
      </c>
      <c r="E6574">
        <v>8102</v>
      </c>
      <c r="F6574">
        <v>14710</v>
      </c>
    </row>
    <row r="6575" spans="1:6">
      <c r="A6575" s="105">
        <v>33061013280000</v>
      </c>
      <c r="B6575">
        <v>2012</v>
      </c>
      <c r="C6575">
        <v>38107</v>
      </c>
      <c r="D6575">
        <v>97867</v>
      </c>
      <c r="E6575">
        <v>64136</v>
      </c>
      <c r="F6575">
        <v>19750</v>
      </c>
    </row>
    <row r="6576" spans="1:6">
      <c r="A6576" s="105">
        <v>33061013290000</v>
      </c>
      <c r="B6576">
        <v>2012</v>
      </c>
      <c r="C6576">
        <v>17571</v>
      </c>
      <c r="D6576">
        <v>21012</v>
      </c>
      <c r="E6576">
        <v>24206</v>
      </c>
      <c r="F6576">
        <v>14630</v>
      </c>
    </row>
    <row r="6577" spans="1:6">
      <c r="A6577" s="105">
        <v>33061013310000</v>
      </c>
      <c r="B6577">
        <v>2012</v>
      </c>
      <c r="C6577">
        <v>85022</v>
      </c>
      <c r="D6577">
        <v>123883</v>
      </c>
      <c r="E6577">
        <v>13928</v>
      </c>
      <c r="F6577">
        <v>19085</v>
      </c>
    </row>
    <row r="6578" spans="1:6">
      <c r="A6578" s="105">
        <v>33061013320000</v>
      </c>
      <c r="B6578">
        <v>2012</v>
      </c>
      <c r="C6578">
        <v>85240</v>
      </c>
      <c r="D6578">
        <v>81108</v>
      </c>
      <c r="E6578">
        <v>14051</v>
      </c>
      <c r="F6578">
        <v>15350</v>
      </c>
    </row>
    <row r="6579" spans="1:6">
      <c r="A6579" s="105">
        <v>33061013330000</v>
      </c>
      <c r="B6579">
        <v>2012</v>
      </c>
      <c r="C6579">
        <v>44991</v>
      </c>
      <c r="D6579">
        <v>73932</v>
      </c>
      <c r="E6579">
        <v>19581</v>
      </c>
      <c r="F6579">
        <v>20172</v>
      </c>
    </row>
    <row r="6580" spans="1:6">
      <c r="A6580" s="105">
        <v>33061013340000</v>
      </c>
      <c r="B6580">
        <v>2012</v>
      </c>
      <c r="C6580">
        <v>46668</v>
      </c>
      <c r="D6580">
        <v>73012</v>
      </c>
      <c r="E6580">
        <v>24027</v>
      </c>
      <c r="F6580">
        <v>20191</v>
      </c>
    </row>
    <row r="6581" spans="1:6">
      <c r="A6581" s="105">
        <v>33061013350000</v>
      </c>
      <c r="B6581">
        <v>2012</v>
      </c>
      <c r="C6581">
        <v>15433</v>
      </c>
      <c r="D6581">
        <v>42543</v>
      </c>
      <c r="E6581">
        <v>60378</v>
      </c>
      <c r="F6581">
        <v>18200</v>
      </c>
    </row>
    <row r="6582" spans="1:6">
      <c r="A6582" s="105">
        <v>33061013360000</v>
      </c>
      <c r="B6582">
        <v>2012</v>
      </c>
      <c r="C6582">
        <v>33966</v>
      </c>
      <c r="D6582">
        <v>58773</v>
      </c>
      <c r="E6582">
        <v>48266</v>
      </c>
      <c r="F6582">
        <v>19350</v>
      </c>
    </row>
    <row r="6583" spans="1:6">
      <c r="A6583" s="105">
        <v>33061013370000</v>
      </c>
      <c r="B6583">
        <v>2012</v>
      </c>
      <c r="C6583">
        <v>19573</v>
      </c>
      <c r="D6583">
        <v>22045</v>
      </c>
      <c r="E6583">
        <v>15447</v>
      </c>
      <c r="F6583">
        <v>15030</v>
      </c>
    </row>
    <row r="6584" spans="1:6">
      <c r="A6584" s="105">
        <v>33061013380000</v>
      </c>
      <c r="B6584">
        <v>2012</v>
      </c>
      <c r="C6584">
        <v>91775</v>
      </c>
      <c r="D6584">
        <v>98919</v>
      </c>
      <c r="E6584">
        <v>3658</v>
      </c>
      <c r="F6584">
        <v>19527</v>
      </c>
    </row>
    <row r="6585" spans="1:6">
      <c r="A6585" s="105">
        <v>33061013390000</v>
      </c>
      <c r="B6585">
        <v>2012</v>
      </c>
      <c r="C6585">
        <v>46749</v>
      </c>
      <c r="D6585">
        <v>47842</v>
      </c>
      <c r="E6585">
        <v>26609</v>
      </c>
      <c r="F6585">
        <v>20257</v>
      </c>
    </row>
    <row r="6586" spans="1:6">
      <c r="A6586" s="105">
        <v>33061013400000</v>
      </c>
      <c r="B6586">
        <v>2012</v>
      </c>
      <c r="C6586">
        <v>64193</v>
      </c>
      <c r="D6586">
        <v>53671</v>
      </c>
      <c r="E6586">
        <v>27287</v>
      </c>
      <c r="F6586">
        <v>19644</v>
      </c>
    </row>
    <row r="6587" spans="1:6">
      <c r="A6587" s="105">
        <v>33061013410000</v>
      </c>
      <c r="B6587">
        <v>2012</v>
      </c>
      <c r="C6587">
        <v>70782</v>
      </c>
      <c r="D6587">
        <v>52857</v>
      </c>
      <c r="E6587">
        <v>25852</v>
      </c>
      <c r="F6587">
        <v>20112</v>
      </c>
    </row>
    <row r="6588" spans="1:6">
      <c r="A6588" s="105">
        <v>33061013420000</v>
      </c>
      <c r="B6588">
        <v>2012</v>
      </c>
      <c r="C6588">
        <v>46929</v>
      </c>
      <c r="D6588">
        <v>41113</v>
      </c>
      <c r="E6588">
        <v>19705</v>
      </c>
      <c r="F6588">
        <v>21184</v>
      </c>
    </row>
    <row r="6589" spans="1:6">
      <c r="A6589" s="105">
        <v>33061013430000</v>
      </c>
      <c r="B6589">
        <v>2012</v>
      </c>
      <c r="C6589">
        <v>34952</v>
      </c>
      <c r="D6589">
        <v>52337</v>
      </c>
      <c r="E6589">
        <v>11254</v>
      </c>
      <c r="F6589">
        <v>20335</v>
      </c>
    </row>
    <row r="6590" spans="1:6">
      <c r="A6590" s="105">
        <v>33061013440000</v>
      </c>
      <c r="B6590">
        <v>2012</v>
      </c>
      <c r="C6590">
        <v>59074</v>
      </c>
      <c r="D6590">
        <v>79260</v>
      </c>
      <c r="E6590">
        <v>7094</v>
      </c>
      <c r="F6590">
        <v>14254</v>
      </c>
    </row>
    <row r="6591" spans="1:6">
      <c r="A6591" s="105">
        <v>33061013450000</v>
      </c>
      <c r="B6591">
        <v>2012</v>
      </c>
      <c r="C6591">
        <v>54913</v>
      </c>
      <c r="D6591">
        <v>40884</v>
      </c>
      <c r="E6591">
        <v>21833</v>
      </c>
      <c r="F6591">
        <v>19882</v>
      </c>
    </row>
    <row r="6592" spans="1:6">
      <c r="A6592" s="105">
        <v>33061013460000</v>
      </c>
      <c r="B6592">
        <v>2012</v>
      </c>
      <c r="C6592">
        <v>50377</v>
      </c>
      <c r="D6592">
        <v>95083</v>
      </c>
      <c r="E6592">
        <v>32045</v>
      </c>
      <c r="F6592">
        <v>19674</v>
      </c>
    </row>
    <row r="6593" spans="1:6">
      <c r="A6593" s="105">
        <v>33061013470000</v>
      </c>
      <c r="B6593">
        <v>2012</v>
      </c>
      <c r="C6593">
        <v>34733</v>
      </c>
      <c r="D6593">
        <v>36901</v>
      </c>
      <c r="E6593">
        <v>26118</v>
      </c>
      <c r="F6593">
        <v>20210</v>
      </c>
    </row>
    <row r="6594" spans="1:6">
      <c r="A6594" s="105">
        <v>33061013480000</v>
      </c>
      <c r="B6594">
        <v>2012</v>
      </c>
      <c r="C6594">
        <v>55179</v>
      </c>
      <c r="D6594">
        <v>74400</v>
      </c>
      <c r="E6594">
        <v>25926</v>
      </c>
      <c r="F6594">
        <v>19433</v>
      </c>
    </row>
    <row r="6595" spans="1:6">
      <c r="A6595" s="105">
        <v>33061013490000</v>
      </c>
      <c r="B6595">
        <v>2012</v>
      </c>
      <c r="C6595">
        <v>16488</v>
      </c>
      <c r="D6595">
        <v>27086</v>
      </c>
      <c r="E6595">
        <v>3309</v>
      </c>
      <c r="F6595">
        <v>14500</v>
      </c>
    </row>
    <row r="6596" spans="1:6">
      <c r="A6596" s="105">
        <v>33061013510000</v>
      </c>
      <c r="B6596">
        <v>2012</v>
      </c>
      <c r="C6596">
        <v>71906</v>
      </c>
      <c r="D6596">
        <v>73956</v>
      </c>
      <c r="E6596">
        <v>41502</v>
      </c>
      <c r="F6596">
        <v>19744</v>
      </c>
    </row>
    <row r="6597" spans="1:6">
      <c r="A6597" s="105">
        <v>33061013520000</v>
      </c>
      <c r="B6597">
        <v>2012</v>
      </c>
      <c r="C6597">
        <v>44750</v>
      </c>
      <c r="D6597">
        <v>52216</v>
      </c>
      <c r="E6597">
        <v>23316</v>
      </c>
      <c r="F6597">
        <v>20347</v>
      </c>
    </row>
    <row r="6598" spans="1:6">
      <c r="A6598" s="105">
        <v>33061013530000</v>
      </c>
      <c r="B6598">
        <v>2012</v>
      </c>
      <c r="C6598">
        <v>31155</v>
      </c>
      <c r="D6598">
        <v>22162</v>
      </c>
      <c r="E6598">
        <v>12523</v>
      </c>
      <c r="F6598">
        <v>19820</v>
      </c>
    </row>
    <row r="6599" spans="1:6">
      <c r="A6599" s="105">
        <v>33061013540000</v>
      </c>
      <c r="B6599">
        <v>2012</v>
      </c>
      <c r="C6599">
        <v>22553</v>
      </c>
      <c r="D6599">
        <v>30750</v>
      </c>
      <c r="E6599">
        <v>29188</v>
      </c>
      <c r="F6599">
        <v>19464</v>
      </c>
    </row>
    <row r="6600" spans="1:6">
      <c r="A6600" s="105">
        <v>33061013550000</v>
      </c>
      <c r="B6600">
        <v>2012</v>
      </c>
      <c r="C6600">
        <v>28687</v>
      </c>
      <c r="D6600">
        <v>35551</v>
      </c>
      <c r="E6600">
        <v>12092</v>
      </c>
      <c r="F6600">
        <v>14657</v>
      </c>
    </row>
    <row r="6601" spans="1:6">
      <c r="A6601" s="105">
        <v>33061013560000</v>
      </c>
      <c r="B6601">
        <v>2012</v>
      </c>
      <c r="C6601">
        <v>42881</v>
      </c>
      <c r="D6601">
        <v>39602</v>
      </c>
      <c r="E6601">
        <v>23114</v>
      </c>
      <c r="F6601">
        <v>20611</v>
      </c>
    </row>
    <row r="6602" spans="1:6">
      <c r="A6602" s="105">
        <v>33061013570000</v>
      </c>
      <c r="B6602">
        <v>2012</v>
      </c>
      <c r="C6602">
        <v>40704</v>
      </c>
      <c r="D6602">
        <v>22589</v>
      </c>
      <c r="E6602">
        <v>12596</v>
      </c>
      <c r="F6602">
        <v>19763</v>
      </c>
    </row>
    <row r="6603" spans="1:6">
      <c r="A6603" s="105">
        <v>33061013580000</v>
      </c>
      <c r="B6603">
        <v>2012</v>
      </c>
      <c r="C6603">
        <v>35111</v>
      </c>
      <c r="D6603">
        <v>17485</v>
      </c>
      <c r="E6603">
        <v>9791</v>
      </c>
      <c r="F6603">
        <v>19415</v>
      </c>
    </row>
    <row r="6604" spans="1:6">
      <c r="A6604" s="105">
        <v>33061013590000</v>
      </c>
      <c r="B6604">
        <v>2012</v>
      </c>
      <c r="C6604">
        <v>50522</v>
      </c>
      <c r="D6604">
        <v>67020</v>
      </c>
      <c r="E6604">
        <v>23157</v>
      </c>
      <c r="F6604">
        <v>19890</v>
      </c>
    </row>
    <row r="6605" spans="1:6">
      <c r="A6605" s="105">
        <v>33061013610000</v>
      </c>
      <c r="B6605">
        <v>2012</v>
      </c>
      <c r="C6605">
        <v>44026</v>
      </c>
      <c r="D6605">
        <v>62172</v>
      </c>
      <c r="E6605">
        <v>2062</v>
      </c>
      <c r="F6605">
        <v>14815</v>
      </c>
    </row>
    <row r="6606" spans="1:6">
      <c r="A6606" s="105">
        <v>33061013630000</v>
      </c>
      <c r="B6606">
        <v>2012</v>
      </c>
      <c r="C6606">
        <v>58743</v>
      </c>
      <c r="D6606">
        <v>41760</v>
      </c>
      <c r="E6606">
        <v>15249</v>
      </c>
      <c r="F6606">
        <v>19820</v>
      </c>
    </row>
    <row r="6607" spans="1:6">
      <c r="A6607" s="105">
        <v>33061013640000</v>
      </c>
      <c r="B6607">
        <v>2012</v>
      </c>
      <c r="C6607">
        <v>44925</v>
      </c>
      <c r="D6607">
        <v>61444</v>
      </c>
      <c r="E6607">
        <v>26322</v>
      </c>
      <c r="F6607">
        <v>19372</v>
      </c>
    </row>
    <row r="6608" spans="1:6">
      <c r="A6608" s="105">
        <v>33061013650000</v>
      </c>
      <c r="B6608">
        <v>2012</v>
      </c>
      <c r="C6608">
        <v>49517</v>
      </c>
      <c r="D6608">
        <v>43908</v>
      </c>
      <c r="E6608">
        <v>26171</v>
      </c>
      <c r="F6608">
        <v>20085</v>
      </c>
    </row>
    <row r="6609" spans="1:6">
      <c r="A6609" s="105">
        <v>33061013660000</v>
      </c>
      <c r="B6609">
        <v>2012</v>
      </c>
      <c r="C6609">
        <v>22342</v>
      </c>
      <c r="D6609">
        <v>24850</v>
      </c>
      <c r="E6609">
        <v>35733</v>
      </c>
      <c r="F6609">
        <v>19492</v>
      </c>
    </row>
    <row r="6610" spans="1:6">
      <c r="A6610" s="105">
        <v>33061013670000</v>
      </c>
      <c r="B6610">
        <v>2012</v>
      </c>
      <c r="C6610">
        <v>22266</v>
      </c>
      <c r="D6610">
        <v>18922</v>
      </c>
      <c r="E6610">
        <v>26443</v>
      </c>
      <c r="F6610">
        <v>19560</v>
      </c>
    </row>
    <row r="6611" spans="1:6">
      <c r="A6611" s="105">
        <v>33061013680000</v>
      </c>
      <c r="B6611">
        <v>2012</v>
      </c>
      <c r="C6611">
        <v>34754</v>
      </c>
      <c r="D6611">
        <v>32481</v>
      </c>
      <c r="E6611">
        <v>15956</v>
      </c>
      <c r="F6611">
        <v>20400</v>
      </c>
    </row>
    <row r="6612" spans="1:6">
      <c r="A6612" s="105">
        <v>33061013690000</v>
      </c>
      <c r="B6612">
        <v>2012</v>
      </c>
      <c r="C6612">
        <v>58219</v>
      </c>
      <c r="D6612">
        <v>48243</v>
      </c>
      <c r="E6612">
        <v>18614</v>
      </c>
      <c r="F6612">
        <v>20390</v>
      </c>
    </row>
    <row r="6613" spans="1:6">
      <c r="A6613" s="105">
        <v>33061013700000</v>
      </c>
      <c r="B6613">
        <v>2012</v>
      </c>
      <c r="C6613">
        <v>26842</v>
      </c>
      <c r="D6613">
        <v>40941</v>
      </c>
      <c r="E6613">
        <v>11538</v>
      </c>
      <c r="F6613">
        <v>15100</v>
      </c>
    </row>
    <row r="6614" spans="1:6">
      <c r="A6614" s="105">
        <v>33061013710000</v>
      </c>
      <c r="B6614">
        <v>2012</v>
      </c>
      <c r="C6614">
        <v>7700</v>
      </c>
      <c r="D6614">
        <v>29995</v>
      </c>
      <c r="E6614">
        <v>68130</v>
      </c>
      <c r="F6614">
        <v>18960</v>
      </c>
    </row>
    <row r="6615" spans="1:6">
      <c r="A6615" s="105">
        <v>33061013720000</v>
      </c>
      <c r="B6615">
        <v>2012</v>
      </c>
      <c r="C6615">
        <v>56193</v>
      </c>
      <c r="D6615">
        <v>54731</v>
      </c>
      <c r="E6615">
        <v>32944</v>
      </c>
      <c r="F6615">
        <v>20125</v>
      </c>
    </row>
    <row r="6616" spans="1:6">
      <c r="A6616" s="105">
        <v>33061013730000</v>
      </c>
      <c r="B6616">
        <v>2012</v>
      </c>
      <c r="C6616">
        <v>94500</v>
      </c>
      <c r="D6616">
        <v>103852</v>
      </c>
      <c r="E6616">
        <v>41968</v>
      </c>
      <c r="F6616">
        <v>20330</v>
      </c>
    </row>
    <row r="6617" spans="1:6">
      <c r="A6617" s="105">
        <v>33061013740000</v>
      </c>
      <c r="B6617">
        <v>2012</v>
      </c>
      <c r="C6617">
        <v>67725</v>
      </c>
      <c r="D6617">
        <v>66631</v>
      </c>
      <c r="E6617">
        <v>11806</v>
      </c>
      <c r="F6617">
        <v>20305</v>
      </c>
    </row>
    <row r="6618" spans="1:6">
      <c r="A6618" s="105">
        <v>33061013750000</v>
      </c>
      <c r="B6618">
        <v>2012</v>
      </c>
      <c r="C6618">
        <v>55373</v>
      </c>
      <c r="D6618">
        <v>48966</v>
      </c>
      <c r="E6618">
        <v>20916</v>
      </c>
      <c r="F6618">
        <v>20347</v>
      </c>
    </row>
    <row r="6619" spans="1:6">
      <c r="A6619" s="105">
        <v>33061013760000</v>
      </c>
      <c r="B6619">
        <v>2012</v>
      </c>
      <c r="C6619">
        <v>48318</v>
      </c>
      <c r="D6619">
        <v>81356</v>
      </c>
      <c r="E6619">
        <v>32663</v>
      </c>
      <c r="F6619">
        <v>19499</v>
      </c>
    </row>
    <row r="6620" spans="1:6">
      <c r="A6620" s="105">
        <v>33061013770000</v>
      </c>
      <c r="B6620">
        <v>2012</v>
      </c>
      <c r="C6620">
        <v>26375</v>
      </c>
      <c r="D6620">
        <v>49376</v>
      </c>
      <c r="E6620">
        <v>40458</v>
      </c>
      <c r="F6620">
        <v>19950</v>
      </c>
    </row>
    <row r="6621" spans="1:6">
      <c r="A6621" s="105">
        <v>33061013780000</v>
      </c>
      <c r="B6621">
        <v>2012</v>
      </c>
      <c r="C6621">
        <v>23952</v>
      </c>
      <c r="D6621">
        <v>64175</v>
      </c>
      <c r="E6621">
        <v>64474</v>
      </c>
      <c r="F6621">
        <v>19110</v>
      </c>
    </row>
    <row r="6622" spans="1:6">
      <c r="A6622" s="105">
        <v>33061013790000</v>
      </c>
      <c r="B6622">
        <v>2012</v>
      </c>
      <c r="C6622">
        <v>40383</v>
      </c>
      <c r="D6622">
        <v>31266</v>
      </c>
      <c r="E6622">
        <v>8640</v>
      </c>
      <c r="F6622">
        <v>20290</v>
      </c>
    </row>
    <row r="6623" spans="1:6">
      <c r="A6623" s="105">
        <v>33061013800000</v>
      </c>
      <c r="B6623">
        <v>2012</v>
      </c>
      <c r="C6623">
        <v>44024</v>
      </c>
      <c r="D6623">
        <v>37226</v>
      </c>
      <c r="E6623">
        <v>10301</v>
      </c>
      <c r="F6623">
        <v>20115</v>
      </c>
    </row>
    <row r="6624" spans="1:6">
      <c r="A6624" s="105">
        <v>33061013810000</v>
      </c>
      <c r="B6624">
        <v>2012</v>
      </c>
      <c r="C6624">
        <v>87047</v>
      </c>
      <c r="D6624">
        <v>90083</v>
      </c>
      <c r="E6624">
        <v>17468</v>
      </c>
      <c r="F6624">
        <v>21082</v>
      </c>
    </row>
    <row r="6625" spans="1:6">
      <c r="A6625" s="105">
        <v>33061013820000</v>
      </c>
      <c r="B6625">
        <v>2012</v>
      </c>
      <c r="C6625">
        <v>56990</v>
      </c>
      <c r="D6625">
        <v>45135</v>
      </c>
      <c r="E6625">
        <v>15115</v>
      </c>
      <c r="F6625">
        <v>21000</v>
      </c>
    </row>
    <row r="6626" spans="1:6">
      <c r="A6626" s="105">
        <v>33061013830000</v>
      </c>
      <c r="B6626">
        <v>2012</v>
      </c>
      <c r="C6626">
        <v>80033</v>
      </c>
      <c r="D6626">
        <v>64506</v>
      </c>
      <c r="E6626">
        <v>21621</v>
      </c>
      <c r="F6626">
        <v>21203</v>
      </c>
    </row>
    <row r="6627" spans="1:6">
      <c r="A6627" s="105">
        <v>33061013840000</v>
      </c>
      <c r="B6627">
        <v>2012</v>
      </c>
      <c r="C6627">
        <v>110557</v>
      </c>
      <c r="D6627">
        <v>88476</v>
      </c>
      <c r="E6627">
        <v>23755</v>
      </c>
      <c r="F6627">
        <v>21709</v>
      </c>
    </row>
    <row r="6628" spans="1:6">
      <c r="A6628" s="105">
        <v>33061013850000</v>
      </c>
      <c r="B6628">
        <v>2012</v>
      </c>
      <c r="C6628">
        <v>34651</v>
      </c>
      <c r="D6628">
        <v>40012</v>
      </c>
      <c r="E6628">
        <v>17663</v>
      </c>
      <c r="F6628">
        <v>20800</v>
      </c>
    </row>
    <row r="6629" spans="1:6">
      <c r="A6629" s="105">
        <v>33061013860000</v>
      </c>
      <c r="B6629">
        <v>2012</v>
      </c>
      <c r="C6629">
        <v>38303</v>
      </c>
      <c r="D6629">
        <v>46720</v>
      </c>
      <c r="E6629">
        <v>16031</v>
      </c>
      <c r="F6629">
        <v>20696</v>
      </c>
    </row>
    <row r="6630" spans="1:6">
      <c r="A6630" s="105">
        <v>33061013870000</v>
      </c>
      <c r="B6630">
        <v>2012</v>
      </c>
      <c r="C6630">
        <v>36903</v>
      </c>
      <c r="D6630">
        <v>41255</v>
      </c>
      <c r="E6630">
        <v>18180</v>
      </c>
      <c r="F6630">
        <v>20829</v>
      </c>
    </row>
    <row r="6631" spans="1:6">
      <c r="A6631" s="105">
        <v>33061013880000</v>
      </c>
      <c r="B6631">
        <v>2012</v>
      </c>
      <c r="C6631">
        <v>32526</v>
      </c>
      <c r="D6631">
        <v>74929</v>
      </c>
      <c r="E6631">
        <v>15939</v>
      </c>
      <c r="F6631">
        <v>20190</v>
      </c>
    </row>
    <row r="6632" spans="1:6">
      <c r="A6632" s="105">
        <v>33061013890000</v>
      </c>
      <c r="B6632">
        <v>2012</v>
      </c>
      <c r="C6632">
        <v>48388</v>
      </c>
      <c r="D6632">
        <v>61237</v>
      </c>
      <c r="E6632">
        <v>23871</v>
      </c>
      <c r="F6632">
        <v>19806</v>
      </c>
    </row>
    <row r="6633" spans="1:6">
      <c r="A6633" s="105">
        <v>33061013900000</v>
      </c>
      <c r="B6633">
        <v>2012</v>
      </c>
      <c r="C6633">
        <v>21165</v>
      </c>
      <c r="D6633">
        <v>59551</v>
      </c>
      <c r="E6633">
        <v>8903</v>
      </c>
      <c r="F6633">
        <v>14515</v>
      </c>
    </row>
    <row r="6634" spans="1:6">
      <c r="A6634" s="105">
        <v>33061013910000</v>
      </c>
      <c r="B6634">
        <v>2012</v>
      </c>
      <c r="C6634">
        <v>22166</v>
      </c>
      <c r="D6634">
        <v>61886</v>
      </c>
      <c r="E6634">
        <v>44644</v>
      </c>
      <c r="F6634">
        <v>18752</v>
      </c>
    </row>
    <row r="6635" spans="1:6">
      <c r="A6635" s="105">
        <v>33061013920000</v>
      </c>
      <c r="B6635">
        <v>2012</v>
      </c>
      <c r="C6635">
        <v>6800</v>
      </c>
      <c r="D6635">
        <v>18176</v>
      </c>
      <c r="E6635">
        <v>12595</v>
      </c>
      <c r="F6635">
        <v>15000</v>
      </c>
    </row>
    <row r="6636" spans="1:6">
      <c r="A6636" s="105">
        <v>33061013930000</v>
      </c>
      <c r="B6636">
        <v>2012</v>
      </c>
      <c r="C6636">
        <v>8612</v>
      </c>
      <c r="D6636">
        <v>13791</v>
      </c>
      <c r="E6636">
        <v>22093</v>
      </c>
      <c r="F6636">
        <v>15437</v>
      </c>
    </row>
    <row r="6637" spans="1:6">
      <c r="A6637" s="105">
        <v>33061013940000</v>
      </c>
      <c r="B6637">
        <v>2012</v>
      </c>
      <c r="C6637">
        <v>30517</v>
      </c>
      <c r="D6637">
        <v>48201</v>
      </c>
      <c r="E6637">
        <v>48967</v>
      </c>
      <c r="F6637">
        <v>19348</v>
      </c>
    </row>
    <row r="6638" spans="1:6">
      <c r="A6638" s="105">
        <v>33061013950000</v>
      </c>
      <c r="B6638">
        <v>2012</v>
      </c>
      <c r="C6638">
        <v>14983</v>
      </c>
      <c r="D6638">
        <v>15640</v>
      </c>
      <c r="E6638">
        <v>19600</v>
      </c>
      <c r="F6638">
        <v>15020</v>
      </c>
    </row>
    <row r="6639" spans="1:6">
      <c r="A6639" s="105">
        <v>33061013960000</v>
      </c>
      <c r="B6639">
        <v>2012</v>
      </c>
      <c r="C6639">
        <v>6429</v>
      </c>
      <c r="D6639">
        <v>31732</v>
      </c>
      <c r="E6639">
        <v>13593</v>
      </c>
      <c r="F6639">
        <v>18476</v>
      </c>
    </row>
    <row r="6640" spans="1:6">
      <c r="A6640" s="105">
        <v>33061013970000</v>
      </c>
      <c r="B6640">
        <v>2012</v>
      </c>
      <c r="C6640">
        <v>43786</v>
      </c>
      <c r="D6640">
        <v>72504</v>
      </c>
      <c r="E6640">
        <v>32684</v>
      </c>
      <c r="F6640">
        <v>19195</v>
      </c>
    </row>
    <row r="6641" spans="1:6">
      <c r="A6641" s="105">
        <v>33061013980000</v>
      </c>
      <c r="B6641">
        <v>2012</v>
      </c>
      <c r="C6641">
        <v>58825</v>
      </c>
      <c r="D6641">
        <v>65422</v>
      </c>
      <c r="E6641">
        <v>26408</v>
      </c>
      <c r="F6641">
        <v>19756</v>
      </c>
    </row>
    <row r="6642" spans="1:6">
      <c r="A6642" s="105">
        <v>33061013990000</v>
      </c>
      <c r="B6642">
        <v>2012</v>
      </c>
      <c r="C6642">
        <v>29306</v>
      </c>
      <c r="D6642">
        <v>89468</v>
      </c>
      <c r="E6642">
        <v>40528</v>
      </c>
      <c r="F6642">
        <v>22570</v>
      </c>
    </row>
    <row r="6643" spans="1:6">
      <c r="A6643" s="105">
        <v>33061014000000</v>
      </c>
      <c r="B6643">
        <v>2012</v>
      </c>
      <c r="C6643">
        <v>72879</v>
      </c>
      <c r="D6643">
        <v>54232</v>
      </c>
      <c r="E6643">
        <v>60916</v>
      </c>
      <c r="F6643">
        <v>19258</v>
      </c>
    </row>
    <row r="6644" spans="1:6">
      <c r="A6644" s="105">
        <v>33061014010000</v>
      </c>
      <c r="B6644">
        <v>2012</v>
      </c>
      <c r="C6644">
        <v>36029</v>
      </c>
      <c r="D6644">
        <v>51461</v>
      </c>
      <c r="E6644">
        <v>20083</v>
      </c>
      <c r="F6644">
        <v>19422</v>
      </c>
    </row>
    <row r="6645" spans="1:6">
      <c r="A6645" s="105">
        <v>33061014020000</v>
      </c>
      <c r="B6645">
        <v>2012</v>
      </c>
      <c r="C6645">
        <v>55718</v>
      </c>
      <c r="D6645">
        <v>82284</v>
      </c>
      <c r="E6645">
        <v>17116</v>
      </c>
      <c r="F6645">
        <v>20120</v>
      </c>
    </row>
    <row r="6646" spans="1:6">
      <c r="A6646" s="105">
        <v>33061014030000</v>
      </c>
      <c r="B6646">
        <v>2012</v>
      </c>
      <c r="C6646">
        <v>10879</v>
      </c>
      <c r="D6646">
        <v>23300</v>
      </c>
      <c r="E6646">
        <v>29160</v>
      </c>
      <c r="F6646">
        <v>15197</v>
      </c>
    </row>
    <row r="6647" spans="1:6">
      <c r="A6647" s="105">
        <v>33061014040000</v>
      </c>
      <c r="B6647">
        <v>2012</v>
      </c>
      <c r="C6647">
        <v>64702</v>
      </c>
      <c r="D6647">
        <v>80598</v>
      </c>
      <c r="E6647">
        <v>13885</v>
      </c>
      <c r="F6647">
        <v>19915</v>
      </c>
    </row>
    <row r="6648" spans="1:6">
      <c r="A6648" s="105">
        <v>33061014050000</v>
      </c>
      <c r="B6648">
        <v>2012</v>
      </c>
      <c r="C6648">
        <v>20535</v>
      </c>
      <c r="D6648">
        <v>24426</v>
      </c>
      <c r="E6648">
        <v>22555</v>
      </c>
      <c r="F6648">
        <v>14290</v>
      </c>
    </row>
    <row r="6649" spans="1:6">
      <c r="A6649" s="105">
        <v>33061014060000</v>
      </c>
      <c r="B6649">
        <v>2012</v>
      </c>
      <c r="C6649">
        <v>5730</v>
      </c>
      <c r="D6649">
        <v>8845</v>
      </c>
      <c r="E6649">
        <v>38696</v>
      </c>
      <c r="F6649">
        <v>14395</v>
      </c>
    </row>
    <row r="6650" spans="1:6">
      <c r="A6650" s="105">
        <v>33061014070000</v>
      </c>
      <c r="B6650">
        <v>2012</v>
      </c>
      <c r="C6650">
        <v>44062</v>
      </c>
      <c r="D6650">
        <v>77755</v>
      </c>
      <c r="E6650">
        <v>22036</v>
      </c>
      <c r="F6650">
        <v>19886</v>
      </c>
    </row>
    <row r="6651" spans="1:6">
      <c r="A6651" s="105">
        <v>33061014080000</v>
      </c>
      <c r="B6651">
        <v>2012</v>
      </c>
      <c r="C6651">
        <v>16676</v>
      </c>
      <c r="D6651">
        <v>81195</v>
      </c>
      <c r="E6651">
        <v>61770</v>
      </c>
      <c r="F6651">
        <v>19700</v>
      </c>
    </row>
    <row r="6652" spans="1:6">
      <c r="A6652" s="105">
        <v>33061014090000</v>
      </c>
      <c r="B6652">
        <v>2012</v>
      </c>
      <c r="C6652">
        <v>39086</v>
      </c>
      <c r="D6652">
        <v>49062</v>
      </c>
      <c r="E6652">
        <v>42905</v>
      </c>
      <c r="F6652">
        <v>18493</v>
      </c>
    </row>
    <row r="6653" spans="1:6">
      <c r="A6653" s="105">
        <v>33061014100000</v>
      </c>
      <c r="B6653">
        <v>2012</v>
      </c>
      <c r="C6653">
        <v>33482</v>
      </c>
      <c r="D6653">
        <v>46036</v>
      </c>
      <c r="E6653">
        <v>13999</v>
      </c>
      <c r="F6653">
        <v>14690</v>
      </c>
    </row>
    <row r="6654" spans="1:6">
      <c r="A6654" s="105">
        <v>33061014110000</v>
      </c>
      <c r="B6654">
        <v>2012</v>
      </c>
      <c r="C6654">
        <v>25910</v>
      </c>
      <c r="D6654">
        <v>29627</v>
      </c>
      <c r="E6654">
        <v>12958</v>
      </c>
      <c r="F6654">
        <v>15373</v>
      </c>
    </row>
    <row r="6655" spans="1:6">
      <c r="A6655" s="105">
        <v>33061014120000</v>
      </c>
      <c r="B6655">
        <v>2012</v>
      </c>
      <c r="C6655">
        <v>17489</v>
      </c>
      <c r="D6655">
        <v>28789</v>
      </c>
      <c r="E6655">
        <v>4570</v>
      </c>
      <c r="F6655">
        <v>14264</v>
      </c>
    </row>
    <row r="6656" spans="1:6">
      <c r="A6656" s="105">
        <v>33061014130000</v>
      </c>
      <c r="B6656">
        <v>2012</v>
      </c>
      <c r="C6656">
        <v>34168</v>
      </c>
      <c r="D6656">
        <v>37074</v>
      </c>
      <c r="E6656">
        <v>15730</v>
      </c>
      <c r="F6656">
        <v>19918</v>
      </c>
    </row>
    <row r="6657" spans="1:6">
      <c r="A6657" s="105">
        <v>33061014140000</v>
      </c>
      <c r="B6657">
        <v>2012</v>
      </c>
      <c r="C6657">
        <v>39704</v>
      </c>
      <c r="D6657">
        <v>38724</v>
      </c>
      <c r="E6657">
        <v>18761</v>
      </c>
      <c r="F6657">
        <v>18153</v>
      </c>
    </row>
    <row r="6658" spans="1:6">
      <c r="A6658" s="105">
        <v>33061014150000</v>
      </c>
      <c r="B6658">
        <v>2012</v>
      </c>
      <c r="C6658">
        <v>69914</v>
      </c>
      <c r="D6658">
        <v>38506</v>
      </c>
      <c r="E6658">
        <v>33039</v>
      </c>
      <c r="F6658">
        <v>19588</v>
      </c>
    </row>
    <row r="6659" spans="1:6">
      <c r="A6659" s="105">
        <v>33061014160000</v>
      </c>
      <c r="B6659">
        <v>2012</v>
      </c>
      <c r="C6659">
        <v>53583</v>
      </c>
      <c r="D6659">
        <v>35653</v>
      </c>
      <c r="E6659">
        <v>18005</v>
      </c>
      <c r="F6659">
        <v>20367</v>
      </c>
    </row>
    <row r="6660" spans="1:6">
      <c r="A6660" s="105">
        <v>33061014170000</v>
      </c>
      <c r="B6660">
        <v>2012</v>
      </c>
      <c r="C6660">
        <v>37014</v>
      </c>
      <c r="D6660">
        <v>30250</v>
      </c>
      <c r="E6660">
        <v>81540</v>
      </c>
      <c r="F6660">
        <v>19504</v>
      </c>
    </row>
    <row r="6661" spans="1:6">
      <c r="A6661" s="105">
        <v>33061014180000</v>
      </c>
      <c r="B6661">
        <v>2012</v>
      </c>
      <c r="C6661">
        <v>66885</v>
      </c>
      <c r="D6661">
        <v>56301</v>
      </c>
      <c r="E6661">
        <v>23019</v>
      </c>
      <c r="F6661">
        <v>19900</v>
      </c>
    </row>
    <row r="6662" spans="1:6">
      <c r="A6662" s="105">
        <v>33061014190000</v>
      </c>
      <c r="B6662">
        <v>2012</v>
      </c>
      <c r="C6662">
        <v>86417</v>
      </c>
      <c r="D6662">
        <v>138253</v>
      </c>
      <c r="E6662">
        <v>41945</v>
      </c>
      <c r="F6662">
        <v>22757</v>
      </c>
    </row>
    <row r="6663" spans="1:6">
      <c r="A6663" s="105">
        <v>33061014200000</v>
      </c>
      <c r="B6663">
        <v>2012</v>
      </c>
      <c r="C6663">
        <v>10297</v>
      </c>
      <c r="D6663">
        <v>35267</v>
      </c>
      <c r="E6663">
        <v>62124</v>
      </c>
      <c r="F6663">
        <v>18575</v>
      </c>
    </row>
    <row r="6664" spans="1:6">
      <c r="A6664" s="105">
        <v>33061014210000</v>
      </c>
      <c r="B6664">
        <v>2012</v>
      </c>
      <c r="C6664">
        <v>41424</v>
      </c>
      <c r="D6664">
        <v>49438</v>
      </c>
      <c r="E6664">
        <v>14498</v>
      </c>
      <c r="F6664">
        <v>14750</v>
      </c>
    </row>
    <row r="6665" spans="1:6">
      <c r="A6665" s="105">
        <v>33061014220000</v>
      </c>
      <c r="B6665">
        <v>2012</v>
      </c>
      <c r="C6665">
        <v>39533</v>
      </c>
      <c r="D6665">
        <v>41050</v>
      </c>
      <c r="E6665">
        <v>20839</v>
      </c>
      <c r="F6665">
        <v>20455</v>
      </c>
    </row>
    <row r="6666" spans="1:6">
      <c r="A6666" s="105">
        <v>33061014230000</v>
      </c>
      <c r="B6666">
        <v>2012</v>
      </c>
      <c r="C6666">
        <v>56291</v>
      </c>
      <c r="D6666">
        <v>101383</v>
      </c>
      <c r="E6666">
        <v>18571</v>
      </c>
      <c r="F6666">
        <v>20115</v>
      </c>
    </row>
    <row r="6667" spans="1:6">
      <c r="A6667" s="105">
        <v>33061014240000</v>
      </c>
      <c r="B6667">
        <v>2012</v>
      </c>
      <c r="C6667">
        <v>58955</v>
      </c>
      <c r="D6667">
        <v>99964</v>
      </c>
      <c r="E6667">
        <v>28568</v>
      </c>
      <c r="F6667">
        <v>19989</v>
      </c>
    </row>
    <row r="6668" spans="1:6">
      <c r="A6668" s="105">
        <v>33061014250000</v>
      </c>
      <c r="B6668">
        <v>2012</v>
      </c>
      <c r="C6668">
        <v>44075</v>
      </c>
      <c r="D6668">
        <v>84325</v>
      </c>
      <c r="E6668">
        <v>13870</v>
      </c>
      <c r="F6668">
        <v>19982</v>
      </c>
    </row>
    <row r="6669" spans="1:6">
      <c r="A6669" s="105">
        <v>33061014260000</v>
      </c>
      <c r="B6669">
        <v>2012</v>
      </c>
      <c r="C6669">
        <v>44289</v>
      </c>
      <c r="D6669">
        <v>36326</v>
      </c>
      <c r="E6669">
        <v>12033</v>
      </c>
      <c r="F6669">
        <v>20130</v>
      </c>
    </row>
    <row r="6670" spans="1:6">
      <c r="A6670" s="105">
        <v>33061014270000</v>
      </c>
      <c r="B6670">
        <v>2012</v>
      </c>
      <c r="C6670">
        <v>45034</v>
      </c>
      <c r="D6670">
        <v>50338</v>
      </c>
      <c r="E6670">
        <v>17540</v>
      </c>
      <c r="F6670">
        <v>20472</v>
      </c>
    </row>
    <row r="6671" spans="1:6">
      <c r="A6671" s="105">
        <v>33061014280000</v>
      </c>
      <c r="B6671">
        <v>2012</v>
      </c>
      <c r="C6671">
        <v>55083</v>
      </c>
      <c r="D6671">
        <v>79963</v>
      </c>
      <c r="E6671">
        <v>16490</v>
      </c>
      <c r="F6671">
        <v>22230</v>
      </c>
    </row>
    <row r="6672" spans="1:6">
      <c r="A6672" s="105">
        <v>33061014290000</v>
      </c>
      <c r="B6672">
        <v>2012</v>
      </c>
      <c r="C6672">
        <v>30031</v>
      </c>
      <c r="D6672">
        <v>65737</v>
      </c>
      <c r="E6672">
        <v>10254</v>
      </c>
      <c r="F6672">
        <v>22469</v>
      </c>
    </row>
    <row r="6673" spans="1:6">
      <c r="A6673" s="105">
        <v>33061014300000</v>
      </c>
      <c r="B6673">
        <v>2012</v>
      </c>
      <c r="C6673">
        <v>2730</v>
      </c>
      <c r="D6673">
        <v>9909</v>
      </c>
      <c r="E6673">
        <v>53497</v>
      </c>
      <c r="F6673">
        <v>18643</v>
      </c>
    </row>
    <row r="6674" spans="1:6">
      <c r="A6674" s="105">
        <v>33061014310000</v>
      </c>
      <c r="B6674">
        <v>2012</v>
      </c>
      <c r="C6674">
        <v>9654</v>
      </c>
      <c r="D6674">
        <v>12311</v>
      </c>
      <c r="E6674">
        <v>29748</v>
      </c>
      <c r="F6674">
        <v>14217</v>
      </c>
    </row>
    <row r="6675" spans="1:6">
      <c r="A6675" s="105">
        <v>33061014320000</v>
      </c>
      <c r="B6675">
        <v>2012</v>
      </c>
      <c r="C6675">
        <v>30194</v>
      </c>
      <c r="D6675">
        <v>24812</v>
      </c>
      <c r="E6675">
        <v>13171</v>
      </c>
      <c r="F6675">
        <v>14410</v>
      </c>
    </row>
    <row r="6676" spans="1:6">
      <c r="A6676" s="105">
        <v>33061014330000</v>
      </c>
      <c r="B6676">
        <v>2012</v>
      </c>
      <c r="C6676">
        <v>37752</v>
      </c>
      <c r="D6676">
        <v>53015</v>
      </c>
      <c r="E6676">
        <v>18149</v>
      </c>
      <c r="F6676">
        <v>20860</v>
      </c>
    </row>
    <row r="6677" spans="1:6">
      <c r="A6677" s="105">
        <v>33061014340000</v>
      </c>
      <c r="B6677">
        <v>2012</v>
      </c>
      <c r="C6677">
        <v>12553</v>
      </c>
      <c r="D6677">
        <v>33682</v>
      </c>
      <c r="E6677">
        <v>59485</v>
      </c>
      <c r="F6677">
        <v>18667</v>
      </c>
    </row>
    <row r="6678" spans="1:6">
      <c r="A6678" s="105">
        <v>33061014350000</v>
      </c>
      <c r="B6678">
        <v>2012</v>
      </c>
      <c r="C6678">
        <v>81673</v>
      </c>
      <c r="D6678">
        <v>76346</v>
      </c>
      <c r="E6678">
        <v>24298</v>
      </c>
      <c r="F6678">
        <v>20057</v>
      </c>
    </row>
    <row r="6679" spans="1:6">
      <c r="A6679" s="105">
        <v>33061014360000</v>
      </c>
      <c r="B6679">
        <v>2012</v>
      </c>
      <c r="C6679">
        <v>104687</v>
      </c>
      <c r="D6679">
        <v>102106</v>
      </c>
      <c r="E6679">
        <v>26317</v>
      </c>
      <c r="F6679">
        <v>19419</v>
      </c>
    </row>
    <row r="6680" spans="1:6">
      <c r="A6680" s="105">
        <v>33061014380000</v>
      </c>
      <c r="B6680">
        <v>2012</v>
      </c>
      <c r="C6680">
        <v>56244</v>
      </c>
      <c r="D6680">
        <v>100044</v>
      </c>
      <c r="E6680">
        <v>25007</v>
      </c>
      <c r="F6680">
        <v>19869</v>
      </c>
    </row>
    <row r="6681" spans="1:6">
      <c r="A6681" s="105">
        <v>33061014390000</v>
      </c>
      <c r="B6681">
        <v>2012</v>
      </c>
      <c r="C6681">
        <v>20523</v>
      </c>
      <c r="D6681">
        <v>21012</v>
      </c>
      <c r="E6681">
        <v>11282</v>
      </c>
      <c r="F6681">
        <v>15372</v>
      </c>
    </row>
    <row r="6682" spans="1:6">
      <c r="A6682" s="105">
        <v>33061014410000</v>
      </c>
      <c r="B6682">
        <v>2012</v>
      </c>
      <c r="C6682">
        <v>35474</v>
      </c>
      <c r="D6682">
        <v>40697</v>
      </c>
      <c r="E6682">
        <v>19042</v>
      </c>
      <c r="F6682">
        <v>20130</v>
      </c>
    </row>
    <row r="6683" spans="1:6">
      <c r="A6683" s="105">
        <v>33061014420000</v>
      </c>
      <c r="B6683">
        <v>2012</v>
      </c>
      <c r="C6683">
        <v>55932</v>
      </c>
      <c r="D6683">
        <v>55463</v>
      </c>
      <c r="E6683">
        <v>28862</v>
      </c>
      <c r="F6683">
        <v>20489</v>
      </c>
    </row>
    <row r="6684" spans="1:6">
      <c r="A6684" s="105">
        <v>33061014430000</v>
      </c>
      <c r="B6684">
        <v>2012</v>
      </c>
      <c r="C6684">
        <v>69469</v>
      </c>
      <c r="D6684">
        <v>132970</v>
      </c>
      <c r="E6684">
        <v>53639</v>
      </c>
      <c r="F6684">
        <v>19587</v>
      </c>
    </row>
    <row r="6685" spans="1:6">
      <c r="A6685" s="105">
        <v>33061014440000</v>
      </c>
      <c r="B6685">
        <v>2012</v>
      </c>
      <c r="C6685">
        <v>49329</v>
      </c>
      <c r="D6685">
        <v>71279</v>
      </c>
      <c r="E6685">
        <v>9927</v>
      </c>
      <c r="F6685">
        <v>20256</v>
      </c>
    </row>
    <row r="6686" spans="1:6">
      <c r="A6686" s="105">
        <v>33061014450000</v>
      </c>
      <c r="B6686">
        <v>2012</v>
      </c>
      <c r="C6686">
        <v>80280</v>
      </c>
      <c r="D6686">
        <v>111155</v>
      </c>
      <c r="E6686">
        <v>39201</v>
      </c>
      <c r="F6686">
        <v>20240</v>
      </c>
    </row>
    <row r="6687" spans="1:6">
      <c r="A6687" s="105">
        <v>33061014460000</v>
      </c>
      <c r="B6687">
        <v>2012</v>
      </c>
      <c r="C6687">
        <v>12862</v>
      </c>
      <c r="D6687">
        <v>25718</v>
      </c>
      <c r="E6687">
        <v>70958</v>
      </c>
      <c r="F6687">
        <v>18891</v>
      </c>
    </row>
    <row r="6688" spans="1:6">
      <c r="A6688" s="105">
        <v>33061014470000</v>
      </c>
      <c r="B6688">
        <v>2012</v>
      </c>
      <c r="C6688">
        <v>15504</v>
      </c>
      <c r="D6688">
        <v>29898</v>
      </c>
      <c r="E6688">
        <v>51236</v>
      </c>
      <c r="F6688">
        <v>18278</v>
      </c>
    </row>
    <row r="6689" spans="1:6">
      <c r="A6689" s="105">
        <v>33061014480000</v>
      </c>
      <c r="B6689">
        <v>2012</v>
      </c>
      <c r="C6689">
        <v>22067</v>
      </c>
      <c r="D6689">
        <v>24037</v>
      </c>
      <c r="E6689">
        <v>27281</v>
      </c>
      <c r="F6689">
        <v>14970</v>
      </c>
    </row>
    <row r="6690" spans="1:6">
      <c r="A6690" s="105">
        <v>33061014490000</v>
      </c>
      <c r="B6690">
        <v>2012</v>
      </c>
      <c r="C6690">
        <v>3474</v>
      </c>
      <c r="D6690">
        <v>7071</v>
      </c>
      <c r="E6690">
        <v>16593</v>
      </c>
      <c r="F6690">
        <v>14498</v>
      </c>
    </row>
    <row r="6691" spans="1:6">
      <c r="A6691" s="105">
        <v>33061014510000</v>
      </c>
      <c r="B6691">
        <v>2012</v>
      </c>
      <c r="C6691">
        <v>34215</v>
      </c>
      <c r="D6691">
        <v>51457</v>
      </c>
      <c r="E6691">
        <v>56077</v>
      </c>
      <c r="F6691">
        <v>18729</v>
      </c>
    </row>
    <row r="6692" spans="1:6">
      <c r="A6692" s="105">
        <v>33061014520000</v>
      </c>
      <c r="B6692">
        <v>2012</v>
      </c>
      <c r="C6692">
        <v>59615</v>
      </c>
      <c r="D6692">
        <v>49359</v>
      </c>
      <c r="E6692">
        <v>26827</v>
      </c>
      <c r="F6692">
        <v>20572</v>
      </c>
    </row>
    <row r="6693" spans="1:6">
      <c r="A6693" s="105">
        <v>33061014530000</v>
      </c>
      <c r="B6693">
        <v>2012</v>
      </c>
      <c r="C6693">
        <v>60754</v>
      </c>
      <c r="D6693">
        <v>47459</v>
      </c>
      <c r="E6693">
        <v>11192</v>
      </c>
      <c r="F6693">
        <v>19724</v>
      </c>
    </row>
    <row r="6694" spans="1:6">
      <c r="A6694" s="105">
        <v>33061014540000</v>
      </c>
      <c r="B6694">
        <v>2012</v>
      </c>
      <c r="C6694">
        <v>40035</v>
      </c>
      <c r="D6694">
        <v>72001</v>
      </c>
      <c r="E6694">
        <v>15542</v>
      </c>
      <c r="F6694">
        <v>16130</v>
      </c>
    </row>
    <row r="6695" spans="1:6">
      <c r="A6695" s="105">
        <v>33061014560000</v>
      </c>
      <c r="B6695">
        <v>2012</v>
      </c>
      <c r="C6695">
        <v>33963</v>
      </c>
      <c r="D6695">
        <v>49018</v>
      </c>
      <c r="E6695">
        <v>41089</v>
      </c>
      <c r="F6695">
        <v>18750</v>
      </c>
    </row>
    <row r="6696" spans="1:6">
      <c r="A6696" s="105">
        <v>33061014570000</v>
      </c>
      <c r="B6696">
        <v>2012</v>
      </c>
      <c r="C6696">
        <v>16192</v>
      </c>
      <c r="D6696">
        <v>12276</v>
      </c>
      <c r="E6696">
        <v>4830</v>
      </c>
      <c r="F6696">
        <v>16755</v>
      </c>
    </row>
    <row r="6697" spans="1:6">
      <c r="A6697" s="105">
        <v>33061014580000</v>
      </c>
      <c r="B6697">
        <v>2012</v>
      </c>
      <c r="C6697">
        <v>57832</v>
      </c>
      <c r="D6697">
        <v>58626</v>
      </c>
      <c r="E6697">
        <v>18830</v>
      </c>
      <c r="F6697">
        <v>20312</v>
      </c>
    </row>
    <row r="6698" spans="1:6">
      <c r="A6698" s="105">
        <v>33061014590000</v>
      </c>
      <c r="B6698">
        <v>2012</v>
      </c>
      <c r="C6698">
        <v>26889</v>
      </c>
      <c r="D6698">
        <v>34049</v>
      </c>
      <c r="E6698">
        <v>33599</v>
      </c>
      <c r="F6698">
        <v>18167</v>
      </c>
    </row>
    <row r="6699" spans="1:6">
      <c r="A6699" s="105">
        <v>33061014640000</v>
      </c>
      <c r="B6699">
        <v>2012</v>
      </c>
      <c r="C6699">
        <v>22530</v>
      </c>
      <c r="D6699">
        <v>40371</v>
      </c>
      <c r="E6699">
        <v>39099</v>
      </c>
      <c r="F6699">
        <v>19473</v>
      </c>
    </row>
    <row r="6700" spans="1:6">
      <c r="A6700" s="105">
        <v>33061014650000</v>
      </c>
      <c r="B6700">
        <v>2012</v>
      </c>
      <c r="C6700">
        <v>11922</v>
      </c>
      <c r="D6700">
        <v>26938</v>
      </c>
      <c r="E6700">
        <v>37162</v>
      </c>
      <c r="F6700">
        <v>18458</v>
      </c>
    </row>
    <row r="6701" spans="1:6">
      <c r="A6701" s="105">
        <v>33061014660000</v>
      </c>
      <c r="B6701">
        <v>2012</v>
      </c>
      <c r="C6701">
        <v>19769</v>
      </c>
      <c r="D6701">
        <v>32268</v>
      </c>
      <c r="E6701">
        <v>35320</v>
      </c>
      <c r="F6701">
        <v>18500</v>
      </c>
    </row>
    <row r="6702" spans="1:6">
      <c r="A6702" s="105">
        <v>33061014670000</v>
      </c>
      <c r="B6702">
        <v>2012</v>
      </c>
      <c r="C6702">
        <v>32964</v>
      </c>
      <c r="D6702">
        <v>78118</v>
      </c>
      <c r="E6702">
        <v>23289</v>
      </c>
      <c r="F6702">
        <v>19525</v>
      </c>
    </row>
    <row r="6703" spans="1:6">
      <c r="A6703" s="105">
        <v>33061014680000</v>
      </c>
      <c r="B6703">
        <v>2012</v>
      </c>
      <c r="C6703">
        <v>76842</v>
      </c>
      <c r="D6703">
        <v>75697</v>
      </c>
      <c r="E6703">
        <v>13249</v>
      </c>
      <c r="F6703">
        <v>20107</v>
      </c>
    </row>
    <row r="6704" spans="1:6">
      <c r="A6704" s="105">
        <v>33061014690000</v>
      </c>
      <c r="B6704">
        <v>2012</v>
      </c>
      <c r="C6704">
        <v>89395</v>
      </c>
      <c r="D6704">
        <v>118423</v>
      </c>
      <c r="E6704">
        <v>12410</v>
      </c>
      <c r="F6704">
        <v>19514</v>
      </c>
    </row>
    <row r="6705" spans="1:6">
      <c r="A6705" s="105">
        <v>33061014700000</v>
      </c>
      <c r="B6705">
        <v>2012</v>
      </c>
      <c r="C6705">
        <v>51918</v>
      </c>
      <c r="D6705">
        <v>60569</v>
      </c>
      <c r="E6705">
        <v>14785</v>
      </c>
      <c r="F6705">
        <v>15066</v>
      </c>
    </row>
    <row r="6706" spans="1:6">
      <c r="A6706" s="105">
        <v>33061014710000</v>
      </c>
      <c r="B6706">
        <v>2012</v>
      </c>
      <c r="C6706">
        <v>44692</v>
      </c>
      <c r="D6706">
        <v>34704</v>
      </c>
      <c r="E6706">
        <v>15818</v>
      </c>
      <c r="F6706">
        <v>17300</v>
      </c>
    </row>
    <row r="6707" spans="1:6">
      <c r="A6707" s="105">
        <v>33061014720000</v>
      </c>
      <c r="B6707">
        <v>2012</v>
      </c>
      <c r="C6707">
        <v>37433</v>
      </c>
      <c r="D6707">
        <v>35547</v>
      </c>
      <c r="E6707">
        <v>9329</v>
      </c>
      <c r="F6707">
        <v>20460</v>
      </c>
    </row>
    <row r="6708" spans="1:6">
      <c r="A6708" s="105">
        <v>33061014730000</v>
      </c>
      <c r="B6708">
        <v>2012</v>
      </c>
      <c r="C6708">
        <v>16898</v>
      </c>
      <c r="D6708">
        <v>49039</v>
      </c>
      <c r="E6708">
        <v>53046</v>
      </c>
      <c r="F6708">
        <v>18817</v>
      </c>
    </row>
    <row r="6709" spans="1:6">
      <c r="A6709" s="105">
        <v>33061014740000</v>
      </c>
      <c r="B6709">
        <v>2012</v>
      </c>
      <c r="C6709">
        <v>24457</v>
      </c>
      <c r="D6709">
        <v>38338</v>
      </c>
      <c r="E6709">
        <v>36262</v>
      </c>
      <c r="F6709">
        <v>19257</v>
      </c>
    </row>
    <row r="6710" spans="1:6">
      <c r="A6710" s="105">
        <v>33061014750000</v>
      </c>
      <c r="B6710">
        <v>2012</v>
      </c>
      <c r="C6710">
        <v>43682</v>
      </c>
      <c r="D6710">
        <v>99567</v>
      </c>
      <c r="E6710">
        <v>8739</v>
      </c>
      <c r="F6710">
        <v>20090</v>
      </c>
    </row>
    <row r="6711" spans="1:6">
      <c r="A6711" s="105">
        <v>33061014760000</v>
      </c>
      <c r="B6711">
        <v>2012</v>
      </c>
      <c r="C6711">
        <v>21691</v>
      </c>
      <c r="D6711">
        <v>44076</v>
      </c>
      <c r="E6711">
        <v>26290</v>
      </c>
      <c r="F6711">
        <v>18535</v>
      </c>
    </row>
    <row r="6712" spans="1:6">
      <c r="A6712" s="105">
        <v>33061014770000</v>
      </c>
      <c r="B6712">
        <v>2012</v>
      </c>
      <c r="C6712">
        <v>55555</v>
      </c>
      <c r="D6712">
        <v>95241</v>
      </c>
      <c r="E6712">
        <v>14058</v>
      </c>
      <c r="F6712">
        <v>19933</v>
      </c>
    </row>
    <row r="6713" spans="1:6">
      <c r="A6713" s="105">
        <v>33061014780000</v>
      </c>
      <c r="B6713">
        <v>2012</v>
      </c>
      <c r="C6713">
        <v>60250</v>
      </c>
      <c r="D6713">
        <v>99982</v>
      </c>
      <c r="E6713">
        <v>3680</v>
      </c>
      <c r="F6713">
        <v>19980</v>
      </c>
    </row>
    <row r="6714" spans="1:6">
      <c r="A6714" s="105">
        <v>33061014790000</v>
      </c>
      <c r="B6714">
        <v>2012</v>
      </c>
      <c r="C6714">
        <v>52281</v>
      </c>
      <c r="D6714">
        <v>75205</v>
      </c>
      <c r="E6714">
        <v>40941</v>
      </c>
      <c r="F6714">
        <v>20453</v>
      </c>
    </row>
    <row r="6715" spans="1:6">
      <c r="A6715" s="105">
        <v>33061014800000</v>
      </c>
      <c r="B6715">
        <v>2012</v>
      </c>
      <c r="C6715">
        <v>63762</v>
      </c>
      <c r="D6715">
        <v>102727</v>
      </c>
      <c r="E6715">
        <v>28942</v>
      </c>
      <c r="F6715">
        <v>19950</v>
      </c>
    </row>
    <row r="6716" spans="1:6">
      <c r="A6716" s="105">
        <v>33061014810000</v>
      </c>
      <c r="B6716">
        <v>2012</v>
      </c>
      <c r="C6716">
        <v>43952</v>
      </c>
      <c r="D6716">
        <v>68490</v>
      </c>
      <c r="E6716">
        <v>30275</v>
      </c>
      <c r="F6716">
        <v>20231</v>
      </c>
    </row>
    <row r="6717" spans="1:6">
      <c r="A6717" s="105">
        <v>33061014820000</v>
      </c>
      <c r="B6717">
        <v>2012</v>
      </c>
      <c r="C6717">
        <v>44050</v>
      </c>
      <c r="D6717">
        <v>55684</v>
      </c>
      <c r="E6717">
        <v>2529</v>
      </c>
      <c r="F6717">
        <v>13537</v>
      </c>
    </row>
    <row r="6718" spans="1:6">
      <c r="A6718" s="105">
        <v>33061014830000</v>
      </c>
      <c r="B6718">
        <v>2012</v>
      </c>
      <c r="C6718">
        <v>47870</v>
      </c>
      <c r="D6718">
        <v>50637</v>
      </c>
      <c r="E6718">
        <v>22793</v>
      </c>
      <c r="F6718">
        <v>19321</v>
      </c>
    </row>
    <row r="6719" spans="1:6">
      <c r="A6719" s="105">
        <v>33061014860000</v>
      </c>
      <c r="B6719">
        <v>2012</v>
      </c>
      <c r="C6719">
        <v>38544</v>
      </c>
      <c r="D6719">
        <v>55854</v>
      </c>
      <c r="E6719">
        <v>3501</v>
      </c>
      <c r="F6719">
        <v>14722</v>
      </c>
    </row>
    <row r="6720" spans="1:6">
      <c r="A6720" s="105">
        <v>33061014870000</v>
      </c>
      <c r="B6720">
        <v>2012</v>
      </c>
      <c r="C6720">
        <v>38638</v>
      </c>
      <c r="D6720">
        <v>48605</v>
      </c>
      <c r="E6720">
        <v>18552</v>
      </c>
      <c r="F6720">
        <v>20085</v>
      </c>
    </row>
    <row r="6721" spans="1:6">
      <c r="A6721" s="105">
        <v>33061014880000</v>
      </c>
      <c r="B6721">
        <v>2012</v>
      </c>
      <c r="C6721">
        <v>33687</v>
      </c>
      <c r="D6721">
        <v>45861</v>
      </c>
      <c r="E6721">
        <v>60244</v>
      </c>
      <c r="F6721">
        <v>19650</v>
      </c>
    </row>
    <row r="6722" spans="1:6">
      <c r="A6722" s="105">
        <v>33061014890000</v>
      </c>
      <c r="B6722">
        <v>2012</v>
      </c>
      <c r="C6722">
        <v>29165</v>
      </c>
      <c r="D6722">
        <v>50648</v>
      </c>
      <c r="E6722">
        <v>44941</v>
      </c>
      <c r="F6722">
        <v>18880</v>
      </c>
    </row>
    <row r="6723" spans="1:6">
      <c r="A6723" s="105">
        <v>33061014900000</v>
      </c>
      <c r="B6723">
        <v>2012</v>
      </c>
      <c r="C6723">
        <v>4509</v>
      </c>
      <c r="D6723">
        <v>9413</v>
      </c>
      <c r="E6723">
        <v>17867</v>
      </c>
      <c r="F6723">
        <v>14475</v>
      </c>
    </row>
    <row r="6724" spans="1:6">
      <c r="A6724" s="105">
        <v>33061014910000</v>
      </c>
      <c r="B6724">
        <v>2012</v>
      </c>
      <c r="C6724">
        <v>41073</v>
      </c>
      <c r="D6724">
        <v>47635</v>
      </c>
      <c r="E6724">
        <v>26872</v>
      </c>
      <c r="F6724">
        <v>20640</v>
      </c>
    </row>
    <row r="6725" spans="1:6">
      <c r="A6725" s="105">
        <v>33061014920000</v>
      </c>
      <c r="B6725">
        <v>2012</v>
      </c>
      <c r="C6725">
        <v>34560</v>
      </c>
      <c r="D6725">
        <v>34238</v>
      </c>
      <c r="E6725">
        <v>11863</v>
      </c>
      <c r="F6725">
        <v>21063</v>
      </c>
    </row>
    <row r="6726" spans="1:6">
      <c r="A6726" s="105">
        <v>33061014930000</v>
      </c>
      <c r="B6726">
        <v>2012</v>
      </c>
      <c r="C6726">
        <v>38988</v>
      </c>
      <c r="D6726">
        <v>48459</v>
      </c>
      <c r="E6726">
        <v>45546</v>
      </c>
      <c r="F6726">
        <v>18143</v>
      </c>
    </row>
    <row r="6727" spans="1:6">
      <c r="A6727" s="105">
        <v>33061014940000</v>
      </c>
      <c r="B6727">
        <v>2012</v>
      </c>
      <c r="C6727">
        <v>43898</v>
      </c>
      <c r="D6727">
        <v>42646</v>
      </c>
      <c r="E6727">
        <v>11676</v>
      </c>
      <c r="F6727">
        <v>16425</v>
      </c>
    </row>
    <row r="6728" spans="1:6">
      <c r="A6728" s="105">
        <v>33061014960000</v>
      </c>
      <c r="B6728">
        <v>2012</v>
      </c>
      <c r="C6728">
        <v>43312</v>
      </c>
      <c r="D6728">
        <v>41581</v>
      </c>
      <c r="E6728">
        <v>9640</v>
      </c>
      <c r="F6728">
        <v>20604</v>
      </c>
    </row>
    <row r="6729" spans="1:6">
      <c r="A6729" s="105">
        <v>33061014970000</v>
      </c>
      <c r="B6729">
        <v>2012</v>
      </c>
      <c r="C6729">
        <v>44017</v>
      </c>
      <c r="D6729">
        <v>44936</v>
      </c>
      <c r="E6729">
        <v>9095</v>
      </c>
      <c r="F6729">
        <v>20414</v>
      </c>
    </row>
    <row r="6730" spans="1:6">
      <c r="A6730" s="105">
        <v>33061014980000</v>
      </c>
      <c r="B6730">
        <v>2012</v>
      </c>
      <c r="C6730">
        <v>50413</v>
      </c>
      <c r="D6730">
        <v>45168</v>
      </c>
      <c r="E6730">
        <v>9987</v>
      </c>
      <c r="F6730">
        <v>20965</v>
      </c>
    </row>
    <row r="6731" spans="1:6">
      <c r="A6731" s="105">
        <v>33061014990000</v>
      </c>
      <c r="B6731">
        <v>2012</v>
      </c>
      <c r="C6731">
        <v>28964</v>
      </c>
      <c r="D6731">
        <v>23162</v>
      </c>
      <c r="E6731">
        <v>22118</v>
      </c>
      <c r="F6731">
        <v>19940</v>
      </c>
    </row>
    <row r="6732" spans="1:6">
      <c r="A6732" s="105">
        <v>33061015000000</v>
      </c>
      <c r="B6732">
        <v>2012</v>
      </c>
      <c r="C6732">
        <v>41138</v>
      </c>
      <c r="D6732">
        <v>30363</v>
      </c>
      <c r="E6732">
        <v>24487</v>
      </c>
      <c r="F6732">
        <v>19016</v>
      </c>
    </row>
    <row r="6733" spans="1:6">
      <c r="A6733" s="105">
        <v>33061015020000</v>
      </c>
      <c r="B6733">
        <v>2012</v>
      </c>
      <c r="C6733">
        <v>29802</v>
      </c>
      <c r="D6733">
        <v>41970</v>
      </c>
      <c r="E6733">
        <v>43417</v>
      </c>
      <c r="F6733">
        <v>20024</v>
      </c>
    </row>
    <row r="6734" spans="1:6">
      <c r="A6734" s="105">
        <v>33061015030000</v>
      </c>
      <c r="B6734">
        <v>2012</v>
      </c>
      <c r="C6734">
        <v>32763</v>
      </c>
      <c r="D6734">
        <v>49393</v>
      </c>
      <c r="E6734">
        <v>32898</v>
      </c>
      <c r="F6734">
        <v>16635</v>
      </c>
    </row>
    <row r="6735" spans="1:6">
      <c r="A6735" s="105">
        <v>33061015040000</v>
      </c>
      <c r="B6735">
        <v>2012</v>
      </c>
      <c r="C6735">
        <v>50087</v>
      </c>
      <c r="D6735">
        <v>95487</v>
      </c>
      <c r="E6735">
        <v>27063</v>
      </c>
      <c r="F6735">
        <v>19877</v>
      </c>
    </row>
    <row r="6736" spans="1:6">
      <c r="A6736" s="105">
        <v>33061015060000</v>
      </c>
      <c r="B6736">
        <v>2012</v>
      </c>
      <c r="C6736">
        <v>20779</v>
      </c>
      <c r="D6736">
        <v>46868</v>
      </c>
      <c r="E6736">
        <v>4937</v>
      </c>
      <c r="F6736">
        <v>15355</v>
      </c>
    </row>
    <row r="6737" spans="1:6">
      <c r="A6737" s="105">
        <v>33061015080000</v>
      </c>
      <c r="B6737">
        <v>2012</v>
      </c>
      <c r="C6737">
        <v>21447</v>
      </c>
      <c r="D6737">
        <v>33953</v>
      </c>
      <c r="E6737">
        <v>43628</v>
      </c>
      <c r="F6737">
        <v>17987</v>
      </c>
    </row>
    <row r="6738" spans="1:6">
      <c r="A6738" s="105">
        <v>33061015090000</v>
      </c>
      <c r="B6738">
        <v>2012</v>
      </c>
      <c r="C6738">
        <v>38559</v>
      </c>
      <c r="D6738">
        <v>45582</v>
      </c>
      <c r="E6738">
        <v>57776</v>
      </c>
      <c r="F6738">
        <v>19011</v>
      </c>
    </row>
    <row r="6739" spans="1:6">
      <c r="A6739" s="105">
        <v>33061015100000</v>
      </c>
      <c r="B6739">
        <v>2012</v>
      </c>
      <c r="C6739">
        <v>83832</v>
      </c>
      <c r="D6739">
        <v>71346</v>
      </c>
      <c r="E6739">
        <v>17940</v>
      </c>
      <c r="F6739">
        <v>21185</v>
      </c>
    </row>
    <row r="6740" spans="1:6">
      <c r="A6740" s="105">
        <v>33061015110000</v>
      </c>
      <c r="B6740">
        <v>2012</v>
      </c>
      <c r="C6740">
        <v>139390</v>
      </c>
      <c r="D6740">
        <v>127057</v>
      </c>
      <c r="E6740">
        <v>34064</v>
      </c>
      <c r="F6740">
        <v>20740</v>
      </c>
    </row>
    <row r="6741" spans="1:6">
      <c r="A6741" s="105">
        <v>33061015130000</v>
      </c>
      <c r="B6741">
        <v>2012</v>
      </c>
      <c r="C6741">
        <v>22124</v>
      </c>
      <c r="D6741">
        <v>45767</v>
      </c>
      <c r="E6741">
        <v>47690</v>
      </c>
      <c r="F6741">
        <v>19016</v>
      </c>
    </row>
    <row r="6742" spans="1:6">
      <c r="A6742" s="105">
        <v>33061015140000</v>
      </c>
      <c r="B6742">
        <v>2012</v>
      </c>
      <c r="C6742">
        <v>8905</v>
      </c>
      <c r="D6742">
        <v>36520</v>
      </c>
      <c r="E6742">
        <v>42386</v>
      </c>
      <c r="F6742">
        <v>18794</v>
      </c>
    </row>
    <row r="6743" spans="1:6">
      <c r="A6743" s="105">
        <v>33061015150000</v>
      </c>
      <c r="B6743">
        <v>2012</v>
      </c>
      <c r="C6743">
        <v>32964</v>
      </c>
      <c r="D6743">
        <v>35045</v>
      </c>
      <c r="E6743">
        <v>20465</v>
      </c>
      <c r="F6743">
        <v>20327</v>
      </c>
    </row>
    <row r="6744" spans="1:6">
      <c r="A6744" s="105">
        <v>33061015160000</v>
      </c>
      <c r="B6744">
        <v>2012</v>
      </c>
      <c r="C6744">
        <v>42700</v>
      </c>
      <c r="D6744">
        <v>46076</v>
      </c>
      <c r="E6744">
        <v>13496</v>
      </c>
      <c r="F6744">
        <v>20345</v>
      </c>
    </row>
    <row r="6745" spans="1:6">
      <c r="A6745" s="105">
        <v>33061015170000</v>
      </c>
      <c r="B6745">
        <v>2012</v>
      </c>
      <c r="C6745">
        <v>21567</v>
      </c>
      <c r="D6745">
        <v>29830</v>
      </c>
      <c r="E6745">
        <v>71126</v>
      </c>
      <c r="F6745">
        <v>19520</v>
      </c>
    </row>
    <row r="6746" spans="1:6">
      <c r="A6746" s="105">
        <v>33061015180000</v>
      </c>
      <c r="B6746">
        <v>2012</v>
      </c>
      <c r="C6746">
        <v>64054</v>
      </c>
      <c r="D6746">
        <v>90010</v>
      </c>
      <c r="E6746">
        <v>7441</v>
      </c>
      <c r="F6746">
        <v>14893</v>
      </c>
    </row>
    <row r="6747" spans="1:6">
      <c r="A6747" s="105">
        <v>33061015190000</v>
      </c>
      <c r="B6747">
        <v>2012</v>
      </c>
      <c r="C6747">
        <v>57595</v>
      </c>
      <c r="D6747">
        <v>79129</v>
      </c>
      <c r="E6747">
        <v>9836</v>
      </c>
      <c r="F6747">
        <v>14385</v>
      </c>
    </row>
    <row r="6748" spans="1:6">
      <c r="A6748" s="105">
        <v>33061015200000</v>
      </c>
      <c r="B6748">
        <v>2012</v>
      </c>
      <c r="C6748">
        <v>42146</v>
      </c>
      <c r="D6748">
        <v>52522</v>
      </c>
      <c r="E6748">
        <v>25743</v>
      </c>
      <c r="F6748">
        <v>20775</v>
      </c>
    </row>
    <row r="6749" spans="1:6">
      <c r="A6749" s="105">
        <v>33061015210000</v>
      </c>
      <c r="B6749">
        <v>2012</v>
      </c>
      <c r="C6749">
        <v>65047</v>
      </c>
      <c r="D6749">
        <v>62352</v>
      </c>
      <c r="E6749">
        <v>21280</v>
      </c>
      <c r="F6749">
        <v>17532</v>
      </c>
    </row>
    <row r="6750" spans="1:6">
      <c r="A6750" s="105">
        <v>33061015220000</v>
      </c>
      <c r="B6750">
        <v>2012</v>
      </c>
      <c r="C6750">
        <v>67159</v>
      </c>
      <c r="D6750">
        <v>62617</v>
      </c>
      <c r="E6750">
        <v>28889</v>
      </c>
      <c r="F6750">
        <v>20329</v>
      </c>
    </row>
    <row r="6751" spans="1:6">
      <c r="A6751" s="105">
        <v>33061015230000</v>
      </c>
      <c r="B6751">
        <v>2012</v>
      </c>
      <c r="C6751">
        <v>60182</v>
      </c>
      <c r="D6751">
        <v>55743</v>
      </c>
      <c r="E6751">
        <v>21807</v>
      </c>
      <c r="F6751">
        <v>20047</v>
      </c>
    </row>
    <row r="6752" spans="1:6">
      <c r="A6752" s="105">
        <v>33061015240000</v>
      </c>
      <c r="B6752">
        <v>2012</v>
      </c>
      <c r="C6752">
        <v>79601</v>
      </c>
      <c r="D6752">
        <v>69676</v>
      </c>
      <c r="E6752">
        <v>31748</v>
      </c>
      <c r="F6752">
        <v>19109</v>
      </c>
    </row>
    <row r="6753" spans="1:6">
      <c r="A6753" s="105">
        <v>33061015280000</v>
      </c>
      <c r="B6753">
        <v>2012</v>
      </c>
      <c r="C6753">
        <v>34010</v>
      </c>
      <c r="D6753">
        <v>47372</v>
      </c>
      <c r="E6753">
        <v>26556</v>
      </c>
      <c r="F6753">
        <v>20443</v>
      </c>
    </row>
    <row r="6754" spans="1:6">
      <c r="A6754" s="105">
        <v>33061015290000</v>
      </c>
      <c r="B6754">
        <v>2012</v>
      </c>
      <c r="C6754">
        <v>35755</v>
      </c>
      <c r="D6754">
        <v>65882</v>
      </c>
      <c r="E6754">
        <v>10359</v>
      </c>
      <c r="F6754">
        <v>22212</v>
      </c>
    </row>
    <row r="6755" spans="1:6">
      <c r="A6755" s="105">
        <v>33061015300000</v>
      </c>
      <c r="B6755">
        <v>2012</v>
      </c>
      <c r="C6755">
        <v>41248</v>
      </c>
      <c r="D6755">
        <v>66023</v>
      </c>
      <c r="E6755">
        <v>14775</v>
      </c>
      <c r="F6755">
        <v>22385</v>
      </c>
    </row>
    <row r="6756" spans="1:6">
      <c r="A6756" s="105">
        <v>33061015310000</v>
      </c>
      <c r="B6756">
        <v>2012</v>
      </c>
      <c r="C6756">
        <v>31812</v>
      </c>
      <c r="D6756">
        <v>32659</v>
      </c>
      <c r="E6756">
        <v>19213</v>
      </c>
      <c r="F6756">
        <v>15908</v>
      </c>
    </row>
    <row r="6757" spans="1:6">
      <c r="A6757" s="105">
        <v>33061015320000</v>
      </c>
      <c r="B6757">
        <v>2012</v>
      </c>
      <c r="C6757">
        <v>43643</v>
      </c>
      <c r="D6757">
        <v>40906</v>
      </c>
      <c r="E6757">
        <v>18094</v>
      </c>
      <c r="F6757">
        <v>19948</v>
      </c>
    </row>
    <row r="6758" spans="1:6">
      <c r="A6758" s="105">
        <v>33061015340000</v>
      </c>
      <c r="B6758">
        <v>2012</v>
      </c>
      <c r="C6758">
        <v>26645</v>
      </c>
      <c r="D6758">
        <v>57838</v>
      </c>
      <c r="E6758">
        <v>74789</v>
      </c>
      <c r="F6758">
        <v>18635</v>
      </c>
    </row>
    <row r="6759" spans="1:6">
      <c r="A6759" s="105">
        <v>33061015360000</v>
      </c>
      <c r="B6759">
        <v>2012</v>
      </c>
      <c r="C6759">
        <v>47233</v>
      </c>
      <c r="D6759">
        <v>76056</v>
      </c>
      <c r="E6759">
        <v>22740</v>
      </c>
      <c r="F6759">
        <v>19970</v>
      </c>
    </row>
    <row r="6760" spans="1:6">
      <c r="A6760" s="105">
        <v>33061015370000</v>
      </c>
      <c r="B6760">
        <v>2012</v>
      </c>
      <c r="C6760">
        <v>44658</v>
      </c>
      <c r="D6760">
        <v>61301</v>
      </c>
      <c r="E6760">
        <v>29966</v>
      </c>
      <c r="F6760">
        <v>19897</v>
      </c>
    </row>
    <row r="6761" spans="1:6">
      <c r="A6761" s="105">
        <v>33061015380000</v>
      </c>
      <c r="B6761">
        <v>2012</v>
      </c>
      <c r="C6761">
        <v>35770</v>
      </c>
      <c r="D6761">
        <v>47418</v>
      </c>
      <c r="E6761">
        <v>26428</v>
      </c>
      <c r="F6761">
        <v>20318</v>
      </c>
    </row>
    <row r="6762" spans="1:6">
      <c r="A6762" s="105">
        <v>33061015390000</v>
      </c>
      <c r="B6762">
        <v>2012</v>
      </c>
      <c r="C6762">
        <v>27314</v>
      </c>
      <c r="D6762">
        <v>40497</v>
      </c>
      <c r="E6762">
        <v>35174</v>
      </c>
      <c r="F6762">
        <v>20085</v>
      </c>
    </row>
    <row r="6763" spans="1:6">
      <c r="A6763" s="105">
        <v>33061015400000</v>
      </c>
      <c r="B6763">
        <v>2012</v>
      </c>
      <c r="C6763">
        <v>27756</v>
      </c>
      <c r="D6763">
        <v>43077</v>
      </c>
      <c r="E6763">
        <v>30565</v>
      </c>
      <c r="F6763">
        <v>20379</v>
      </c>
    </row>
    <row r="6764" spans="1:6">
      <c r="A6764" s="105">
        <v>33061015410000</v>
      </c>
      <c r="B6764">
        <v>2012</v>
      </c>
      <c r="C6764">
        <v>42745</v>
      </c>
      <c r="D6764">
        <v>47449</v>
      </c>
      <c r="E6764">
        <v>27100</v>
      </c>
      <c r="F6764">
        <v>20140</v>
      </c>
    </row>
    <row r="6765" spans="1:6">
      <c r="A6765" s="105">
        <v>33061015420000</v>
      </c>
      <c r="B6765">
        <v>2012</v>
      </c>
      <c r="C6765">
        <v>32097</v>
      </c>
      <c r="D6765">
        <v>42297</v>
      </c>
      <c r="E6765">
        <v>27591</v>
      </c>
      <c r="F6765">
        <v>20367</v>
      </c>
    </row>
    <row r="6766" spans="1:6">
      <c r="A6766" s="105">
        <v>33061015430000</v>
      </c>
      <c r="B6766">
        <v>2012</v>
      </c>
      <c r="C6766">
        <v>170425</v>
      </c>
      <c r="D6766">
        <v>221177</v>
      </c>
      <c r="E6766">
        <v>53689</v>
      </c>
      <c r="F6766">
        <v>20600</v>
      </c>
    </row>
    <row r="6767" spans="1:6">
      <c r="A6767" s="105">
        <v>33061015440000</v>
      </c>
      <c r="B6767">
        <v>2012</v>
      </c>
      <c r="C6767">
        <v>79812</v>
      </c>
      <c r="D6767">
        <v>90591</v>
      </c>
      <c r="E6767">
        <v>48008</v>
      </c>
      <c r="F6767">
        <v>20775</v>
      </c>
    </row>
    <row r="6768" spans="1:6">
      <c r="A6768" s="105">
        <v>33061015450000</v>
      </c>
      <c r="B6768">
        <v>2012</v>
      </c>
      <c r="C6768">
        <v>46877</v>
      </c>
      <c r="D6768">
        <v>52375</v>
      </c>
      <c r="E6768">
        <v>35527</v>
      </c>
      <c r="F6768">
        <v>21148</v>
      </c>
    </row>
    <row r="6769" spans="1:6">
      <c r="A6769" s="105">
        <v>33061015460000</v>
      </c>
      <c r="B6769">
        <v>2012</v>
      </c>
      <c r="C6769">
        <v>35848</v>
      </c>
      <c r="D6769">
        <v>42220</v>
      </c>
      <c r="E6769">
        <v>25152</v>
      </c>
      <c r="F6769">
        <v>22801</v>
      </c>
    </row>
    <row r="6770" spans="1:6">
      <c r="A6770" s="105">
        <v>33061015470000</v>
      </c>
      <c r="B6770">
        <v>2012</v>
      </c>
      <c r="C6770">
        <v>66707</v>
      </c>
      <c r="D6770">
        <v>105474</v>
      </c>
      <c r="E6770">
        <v>38849</v>
      </c>
      <c r="F6770">
        <v>22655</v>
      </c>
    </row>
    <row r="6771" spans="1:6">
      <c r="A6771" s="105">
        <v>33061015480000</v>
      </c>
      <c r="B6771">
        <v>2012</v>
      </c>
      <c r="C6771">
        <v>18777</v>
      </c>
      <c r="D6771">
        <v>67832</v>
      </c>
      <c r="E6771">
        <v>52818</v>
      </c>
      <c r="F6771">
        <v>13950</v>
      </c>
    </row>
    <row r="6772" spans="1:6">
      <c r="A6772" s="105">
        <v>33061015490000</v>
      </c>
      <c r="B6772">
        <v>2012</v>
      </c>
      <c r="C6772">
        <v>39394</v>
      </c>
      <c r="D6772">
        <v>69623</v>
      </c>
      <c r="E6772">
        <v>13357</v>
      </c>
      <c r="F6772">
        <v>20718</v>
      </c>
    </row>
    <row r="6773" spans="1:6">
      <c r="A6773" s="105">
        <v>33061015500000</v>
      </c>
      <c r="B6773">
        <v>2012</v>
      </c>
      <c r="C6773">
        <v>45507</v>
      </c>
      <c r="D6773">
        <v>65083</v>
      </c>
      <c r="E6773">
        <v>14198</v>
      </c>
      <c r="F6773">
        <v>20781</v>
      </c>
    </row>
    <row r="6774" spans="1:6">
      <c r="A6774" s="105">
        <v>33061015510000</v>
      </c>
      <c r="B6774">
        <v>2012</v>
      </c>
      <c r="C6774">
        <v>15021</v>
      </c>
      <c r="D6774">
        <v>52403</v>
      </c>
      <c r="E6774">
        <v>49451</v>
      </c>
      <c r="F6774">
        <v>18793</v>
      </c>
    </row>
    <row r="6775" spans="1:6">
      <c r="A6775" s="105">
        <v>33061015520000</v>
      </c>
      <c r="B6775">
        <v>2012</v>
      </c>
      <c r="C6775">
        <v>68966</v>
      </c>
      <c r="D6775">
        <v>82511</v>
      </c>
      <c r="E6775">
        <v>38406</v>
      </c>
      <c r="F6775">
        <v>20355</v>
      </c>
    </row>
    <row r="6776" spans="1:6">
      <c r="A6776" s="105">
        <v>33061015540000</v>
      </c>
      <c r="B6776">
        <v>2012</v>
      </c>
      <c r="C6776">
        <v>88524</v>
      </c>
      <c r="D6776">
        <v>54685</v>
      </c>
      <c r="E6776">
        <v>24265</v>
      </c>
      <c r="F6776">
        <v>20089</v>
      </c>
    </row>
    <row r="6777" spans="1:6">
      <c r="A6777" s="105">
        <v>33061015560000</v>
      </c>
      <c r="B6777">
        <v>2012</v>
      </c>
      <c r="C6777">
        <v>48737</v>
      </c>
      <c r="D6777">
        <v>65031</v>
      </c>
      <c r="E6777">
        <v>48998</v>
      </c>
      <c r="F6777">
        <v>18954</v>
      </c>
    </row>
    <row r="6778" spans="1:6">
      <c r="A6778" s="105">
        <v>33061015570000</v>
      </c>
      <c r="B6778">
        <v>2012</v>
      </c>
      <c r="C6778">
        <v>36888</v>
      </c>
      <c r="D6778">
        <v>56650</v>
      </c>
      <c r="E6778">
        <v>25660</v>
      </c>
      <c r="F6778">
        <v>20515</v>
      </c>
    </row>
    <row r="6779" spans="1:6">
      <c r="A6779" s="105">
        <v>33061015580000</v>
      </c>
      <c r="B6779">
        <v>2012</v>
      </c>
      <c r="C6779">
        <v>48302</v>
      </c>
      <c r="D6779">
        <v>62431</v>
      </c>
      <c r="E6779">
        <v>39883</v>
      </c>
      <c r="F6779">
        <v>19450</v>
      </c>
    </row>
    <row r="6780" spans="1:6">
      <c r="A6780" s="105">
        <v>33061015590000</v>
      </c>
      <c r="B6780">
        <v>2012</v>
      </c>
      <c r="C6780">
        <v>59188</v>
      </c>
      <c r="D6780">
        <v>50059</v>
      </c>
      <c r="E6780">
        <v>20507</v>
      </c>
      <c r="F6780">
        <v>20041</v>
      </c>
    </row>
    <row r="6781" spans="1:6">
      <c r="A6781" s="105">
        <v>33061015610000</v>
      </c>
      <c r="B6781">
        <v>2012</v>
      </c>
      <c r="C6781">
        <v>57317</v>
      </c>
      <c r="D6781">
        <v>78909</v>
      </c>
      <c r="E6781">
        <v>5066</v>
      </c>
      <c r="F6781">
        <v>18956</v>
      </c>
    </row>
    <row r="6782" spans="1:6">
      <c r="A6782" s="105">
        <v>33061015620000</v>
      </c>
      <c r="B6782">
        <v>2012</v>
      </c>
      <c r="C6782">
        <v>90359</v>
      </c>
      <c r="D6782">
        <v>72698</v>
      </c>
      <c r="E6782">
        <v>45301</v>
      </c>
      <c r="F6782">
        <v>20185</v>
      </c>
    </row>
    <row r="6783" spans="1:6">
      <c r="A6783" s="105">
        <v>33061015630000</v>
      </c>
      <c r="B6783">
        <v>2012</v>
      </c>
      <c r="C6783">
        <v>60584</v>
      </c>
      <c r="D6783">
        <v>113565</v>
      </c>
      <c r="E6783">
        <v>72068</v>
      </c>
      <c r="F6783">
        <v>19212</v>
      </c>
    </row>
    <row r="6784" spans="1:6">
      <c r="A6784" s="105">
        <v>33061015640000</v>
      </c>
      <c r="B6784">
        <v>2012</v>
      </c>
      <c r="C6784">
        <v>39220</v>
      </c>
      <c r="D6784">
        <v>43827</v>
      </c>
      <c r="E6784">
        <v>39013</v>
      </c>
      <c r="F6784">
        <v>20420</v>
      </c>
    </row>
    <row r="6785" spans="1:6">
      <c r="A6785" s="105">
        <v>33061015650000</v>
      </c>
      <c r="B6785">
        <v>2012</v>
      </c>
      <c r="C6785">
        <v>72206</v>
      </c>
      <c r="D6785">
        <v>75436</v>
      </c>
      <c r="E6785">
        <v>36715</v>
      </c>
      <c r="F6785">
        <v>22125</v>
      </c>
    </row>
    <row r="6786" spans="1:6">
      <c r="A6786" s="105">
        <v>33061015660000</v>
      </c>
      <c r="B6786">
        <v>2012</v>
      </c>
      <c r="C6786">
        <v>109210</v>
      </c>
      <c r="D6786">
        <v>95087</v>
      </c>
      <c r="E6786">
        <v>35703</v>
      </c>
      <c r="F6786">
        <v>20636</v>
      </c>
    </row>
    <row r="6787" spans="1:6">
      <c r="A6787" s="105">
        <v>33061015670000</v>
      </c>
      <c r="B6787">
        <v>2012</v>
      </c>
      <c r="C6787">
        <v>74865</v>
      </c>
      <c r="D6787">
        <v>74860</v>
      </c>
      <c r="E6787">
        <v>24866</v>
      </c>
      <c r="F6787">
        <v>20700</v>
      </c>
    </row>
    <row r="6788" spans="1:6">
      <c r="A6788" s="105">
        <v>33061015680000</v>
      </c>
      <c r="B6788">
        <v>2012</v>
      </c>
      <c r="C6788">
        <v>107291</v>
      </c>
      <c r="D6788">
        <v>90798</v>
      </c>
      <c r="E6788">
        <v>30522</v>
      </c>
      <c r="F6788">
        <v>19877</v>
      </c>
    </row>
    <row r="6789" spans="1:6">
      <c r="A6789" s="105">
        <v>33061015690000</v>
      </c>
      <c r="B6789">
        <v>2012</v>
      </c>
      <c r="C6789">
        <v>84614</v>
      </c>
      <c r="D6789">
        <v>73268</v>
      </c>
      <c r="E6789">
        <v>27455</v>
      </c>
      <c r="F6789">
        <v>21902</v>
      </c>
    </row>
    <row r="6790" spans="1:6">
      <c r="A6790" s="105">
        <v>33061015700000</v>
      </c>
      <c r="B6790">
        <v>2012</v>
      </c>
      <c r="C6790">
        <v>119866</v>
      </c>
      <c r="D6790">
        <v>99054</v>
      </c>
      <c r="E6790">
        <v>33340</v>
      </c>
      <c r="F6790">
        <v>20571</v>
      </c>
    </row>
    <row r="6791" spans="1:6">
      <c r="A6791" s="105">
        <v>33061015720000</v>
      </c>
      <c r="B6791">
        <v>2012</v>
      </c>
      <c r="C6791">
        <v>66302</v>
      </c>
      <c r="D6791">
        <v>109891</v>
      </c>
      <c r="E6791">
        <v>21851</v>
      </c>
      <c r="F6791">
        <v>20368</v>
      </c>
    </row>
    <row r="6792" spans="1:6">
      <c r="A6792" s="105">
        <v>33061015730000</v>
      </c>
      <c r="B6792">
        <v>2012</v>
      </c>
      <c r="C6792">
        <v>84063</v>
      </c>
      <c r="D6792">
        <v>137074</v>
      </c>
      <c r="E6792">
        <v>25888</v>
      </c>
      <c r="F6792">
        <v>20257</v>
      </c>
    </row>
    <row r="6793" spans="1:6">
      <c r="A6793" s="105">
        <v>33061015740000</v>
      </c>
      <c r="B6793">
        <v>2012</v>
      </c>
      <c r="C6793">
        <v>20647</v>
      </c>
      <c r="D6793">
        <v>34441</v>
      </c>
      <c r="E6793">
        <v>56609</v>
      </c>
      <c r="F6793">
        <v>18374</v>
      </c>
    </row>
    <row r="6794" spans="1:6">
      <c r="A6794" s="105">
        <v>33061015750000</v>
      </c>
      <c r="B6794">
        <v>2012</v>
      </c>
      <c r="C6794">
        <v>41873</v>
      </c>
      <c r="D6794">
        <v>47679</v>
      </c>
      <c r="E6794">
        <v>22654</v>
      </c>
      <c r="F6794">
        <v>19622</v>
      </c>
    </row>
    <row r="6795" spans="1:6">
      <c r="A6795" s="105">
        <v>33061015760000</v>
      </c>
      <c r="B6795">
        <v>2012</v>
      </c>
      <c r="C6795">
        <v>53204</v>
      </c>
      <c r="D6795">
        <v>90850</v>
      </c>
      <c r="E6795">
        <v>74397</v>
      </c>
      <c r="F6795">
        <v>18609</v>
      </c>
    </row>
    <row r="6796" spans="1:6">
      <c r="A6796" s="105">
        <v>33061015770000</v>
      </c>
      <c r="B6796">
        <v>2012</v>
      </c>
      <c r="C6796">
        <v>51138</v>
      </c>
      <c r="D6796">
        <v>100539</v>
      </c>
      <c r="E6796">
        <v>90599</v>
      </c>
      <c r="F6796">
        <v>19316</v>
      </c>
    </row>
    <row r="6797" spans="1:6">
      <c r="A6797" s="105">
        <v>33061015780000</v>
      </c>
      <c r="B6797">
        <v>2012</v>
      </c>
      <c r="C6797">
        <v>42909</v>
      </c>
      <c r="D6797">
        <v>78631</v>
      </c>
      <c r="E6797">
        <v>74212</v>
      </c>
      <c r="F6797">
        <v>19417</v>
      </c>
    </row>
    <row r="6798" spans="1:6">
      <c r="A6798" s="105">
        <v>33061015790000</v>
      </c>
      <c r="B6798">
        <v>2012</v>
      </c>
      <c r="C6798">
        <v>25764</v>
      </c>
      <c r="D6798">
        <v>62277</v>
      </c>
      <c r="E6798">
        <v>67279</v>
      </c>
      <c r="F6798">
        <v>18595</v>
      </c>
    </row>
    <row r="6799" spans="1:6">
      <c r="A6799" s="105">
        <v>33061015800000</v>
      </c>
      <c r="B6799">
        <v>2012</v>
      </c>
      <c r="C6799">
        <v>149088</v>
      </c>
      <c r="D6799">
        <v>136378</v>
      </c>
      <c r="E6799">
        <v>33133</v>
      </c>
      <c r="F6799">
        <v>20578</v>
      </c>
    </row>
    <row r="6800" spans="1:6">
      <c r="A6800" s="105">
        <v>33061015810000</v>
      </c>
      <c r="B6800">
        <v>2012</v>
      </c>
      <c r="C6800">
        <v>94608</v>
      </c>
      <c r="D6800">
        <v>119786</v>
      </c>
      <c r="E6800">
        <v>29837</v>
      </c>
      <c r="F6800">
        <v>20360</v>
      </c>
    </row>
    <row r="6801" spans="1:6">
      <c r="A6801" s="105">
        <v>33061015820000</v>
      </c>
      <c r="B6801">
        <v>2012</v>
      </c>
      <c r="C6801">
        <v>43577</v>
      </c>
      <c r="D6801">
        <v>61645</v>
      </c>
      <c r="E6801">
        <v>48058</v>
      </c>
      <c r="F6801">
        <v>19773</v>
      </c>
    </row>
    <row r="6802" spans="1:6">
      <c r="A6802" s="105">
        <v>33061015830000</v>
      </c>
      <c r="B6802">
        <v>2012</v>
      </c>
      <c r="C6802">
        <v>58376</v>
      </c>
      <c r="D6802">
        <v>110169</v>
      </c>
      <c r="E6802">
        <v>15041</v>
      </c>
      <c r="F6802">
        <v>16210</v>
      </c>
    </row>
    <row r="6803" spans="1:6">
      <c r="A6803" s="105">
        <v>33061015840000</v>
      </c>
      <c r="B6803">
        <v>2012</v>
      </c>
      <c r="C6803">
        <v>47126</v>
      </c>
      <c r="D6803">
        <v>91419</v>
      </c>
      <c r="E6803">
        <v>14849</v>
      </c>
      <c r="F6803">
        <v>19740</v>
      </c>
    </row>
    <row r="6804" spans="1:6">
      <c r="A6804" s="105">
        <v>33061015850000</v>
      </c>
      <c r="B6804">
        <v>2012</v>
      </c>
      <c r="C6804">
        <v>68928</v>
      </c>
      <c r="D6804">
        <v>58142</v>
      </c>
      <c r="E6804">
        <v>25071</v>
      </c>
      <c r="F6804">
        <v>20794</v>
      </c>
    </row>
    <row r="6805" spans="1:6">
      <c r="A6805" s="105">
        <v>33061015860000</v>
      </c>
      <c r="B6805">
        <v>2012</v>
      </c>
      <c r="C6805">
        <v>72413</v>
      </c>
      <c r="D6805">
        <v>59192</v>
      </c>
      <c r="E6805">
        <v>24425</v>
      </c>
      <c r="F6805">
        <v>20130</v>
      </c>
    </row>
    <row r="6806" spans="1:6">
      <c r="A6806" s="105">
        <v>33061015870000</v>
      </c>
      <c r="B6806">
        <v>2012</v>
      </c>
      <c r="C6806">
        <v>64234</v>
      </c>
      <c r="D6806">
        <v>60437</v>
      </c>
      <c r="E6806">
        <v>26750</v>
      </c>
      <c r="F6806">
        <v>21107</v>
      </c>
    </row>
    <row r="6807" spans="1:6">
      <c r="A6807" s="105">
        <v>33061015880000</v>
      </c>
      <c r="B6807">
        <v>2012</v>
      </c>
      <c r="C6807">
        <v>65660</v>
      </c>
      <c r="D6807">
        <v>55380</v>
      </c>
      <c r="E6807">
        <v>24614</v>
      </c>
      <c r="F6807">
        <v>20207</v>
      </c>
    </row>
    <row r="6808" spans="1:6">
      <c r="A6808" s="105">
        <v>33061015890000</v>
      </c>
      <c r="B6808">
        <v>2012</v>
      </c>
      <c r="C6808">
        <v>98269</v>
      </c>
      <c r="D6808">
        <v>80587</v>
      </c>
      <c r="E6808">
        <v>36028</v>
      </c>
      <c r="F6808">
        <v>21208</v>
      </c>
    </row>
    <row r="6809" spans="1:6">
      <c r="A6809" s="105">
        <v>33061015900000</v>
      </c>
      <c r="B6809">
        <v>2012</v>
      </c>
      <c r="C6809">
        <v>64384</v>
      </c>
      <c r="D6809">
        <v>56657</v>
      </c>
      <c r="E6809">
        <v>27729</v>
      </c>
      <c r="F6809">
        <v>21611</v>
      </c>
    </row>
    <row r="6810" spans="1:6">
      <c r="A6810" s="105">
        <v>33061015910000</v>
      </c>
      <c r="B6810">
        <v>2012</v>
      </c>
      <c r="C6810">
        <v>37204</v>
      </c>
      <c r="D6810">
        <v>45755</v>
      </c>
      <c r="E6810">
        <v>60149</v>
      </c>
      <c r="F6810">
        <v>19380</v>
      </c>
    </row>
    <row r="6811" spans="1:6">
      <c r="A6811" s="105">
        <v>33061015920000</v>
      </c>
      <c r="B6811">
        <v>2012</v>
      </c>
      <c r="C6811">
        <v>65533</v>
      </c>
      <c r="D6811">
        <v>120825</v>
      </c>
      <c r="E6811">
        <v>35838</v>
      </c>
      <c r="F6811">
        <v>20046</v>
      </c>
    </row>
    <row r="6812" spans="1:6">
      <c r="A6812" s="105">
        <v>33061015930000</v>
      </c>
      <c r="B6812">
        <v>2012</v>
      </c>
      <c r="C6812">
        <v>39315</v>
      </c>
      <c r="D6812">
        <v>39227</v>
      </c>
      <c r="E6812">
        <v>48649</v>
      </c>
      <c r="F6812">
        <v>19939</v>
      </c>
    </row>
    <row r="6813" spans="1:6">
      <c r="A6813" s="105">
        <v>33061015940000</v>
      </c>
      <c r="B6813">
        <v>2012</v>
      </c>
      <c r="C6813">
        <v>79183</v>
      </c>
      <c r="D6813">
        <v>96233</v>
      </c>
      <c r="E6813">
        <v>28372</v>
      </c>
      <c r="F6813">
        <v>20046</v>
      </c>
    </row>
    <row r="6814" spans="1:6">
      <c r="A6814" s="105">
        <v>33061015950000</v>
      </c>
      <c r="B6814">
        <v>2012</v>
      </c>
      <c r="C6814">
        <v>38802</v>
      </c>
      <c r="D6814">
        <v>44518</v>
      </c>
      <c r="E6814">
        <v>47078</v>
      </c>
      <c r="F6814">
        <v>19812</v>
      </c>
    </row>
    <row r="6815" spans="1:6">
      <c r="A6815" s="105">
        <v>33061015960000</v>
      </c>
      <c r="B6815">
        <v>2012</v>
      </c>
      <c r="C6815">
        <v>35572</v>
      </c>
      <c r="D6815">
        <v>44112</v>
      </c>
      <c r="E6815">
        <v>37138</v>
      </c>
      <c r="F6815">
        <v>18461</v>
      </c>
    </row>
    <row r="6816" spans="1:6">
      <c r="A6816" s="105">
        <v>33061015980000</v>
      </c>
      <c r="B6816">
        <v>2012</v>
      </c>
      <c r="C6816">
        <v>80098</v>
      </c>
      <c r="D6816">
        <v>108307</v>
      </c>
      <c r="E6816">
        <v>83772</v>
      </c>
      <c r="F6816">
        <v>19209</v>
      </c>
    </row>
    <row r="6817" spans="1:6">
      <c r="A6817" s="105">
        <v>33061015990000</v>
      </c>
      <c r="B6817">
        <v>2012</v>
      </c>
      <c r="C6817">
        <v>67977</v>
      </c>
      <c r="D6817">
        <v>99747</v>
      </c>
      <c r="E6817">
        <v>100936</v>
      </c>
      <c r="F6817">
        <v>18852</v>
      </c>
    </row>
    <row r="6818" spans="1:6">
      <c r="A6818" s="105">
        <v>33061016000000</v>
      </c>
      <c r="B6818">
        <v>2012</v>
      </c>
      <c r="C6818">
        <v>79415</v>
      </c>
      <c r="D6818">
        <v>120876</v>
      </c>
      <c r="E6818">
        <v>70867</v>
      </c>
      <c r="F6818">
        <v>18644</v>
      </c>
    </row>
    <row r="6819" spans="1:6">
      <c r="A6819" s="105">
        <v>33061016010000</v>
      </c>
      <c r="B6819">
        <v>2012</v>
      </c>
      <c r="C6819">
        <v>34392</v>
      </c>
      <c r="D6819">
        <v>63203</v>
      </c>
      <c r="E6819">
        <v>75106</v>
      </c>
      <c r="F6819">
        <v>19351</v>
      </c>
    </row>
    <row r="6820" spans="1:6">
      <c r="A6820" s="105">
        <v>33061016020000</v>
      </c>
      <c r="B6820">
        <v>2012</v>
      </c>
      <c r="C6820">
        <v>26486</v>
      </c>
      <c r="D6820">
        <v>44053</v>
      </c>
      <c r="E6820">
        <v>36275</v>
      </c>
      <c r="F6820">
        <v>20024</v>
      </c>
    </row>
    <row r="6821" spans="1:6">
      <c r="A6821" s="105">
        <v>33061016030000</v>
      </c>
      <c r="B6821">
        <v>2012</v>
      </c>
      <c r="C6821">
        <v>4695</v>
      </c>
      <c r="D6821">
        <v>28792</v>
      </c>
      <c r="E6821">
        <v>61777</v>
      </c>
      <c r="F6821">
        <v>18725</v>
      </c>
    </row>
    <row r="6822" spans="1:6">
      <c r="A6822" s="105">
        <v>33061016040000</v>
      </c>
      <c r="B6822">
        <v>2012</v>
      </c>
      <c r="C6822">
        <v>37858</v>
      </c>
      <c r="D6822">
        <v>89734</v>
      </c>
      <c r="E6822">
        <v>14309</v>
      </c>
      <c r="F6822">
        <v>19478</v>
      </c>
    </row>
    <row r="6823" spans="1:6">
      <c r="A6823" s="105">
        <v>33061016050000</v>
      </c>
      <c r="B6823">
        <v>2012</v>
      </c>
      <c r="C6823">
        <v>10940</v>
      </c>
      <c r="D6823">
        <v>47875</v>
      </c>
      <c r="E6823">
        <v>10143</v>
      </c>
      <c r="F6823">
        <v>19460</v>
      </c>
    </row>
    <row r="6824" spans="1:6">
      <c r="A6824" s="105">
        <v>33061016060000</v>
      </c>
      <c r="B6824">
        <v>2012</v>
      </c>
      <c r="C6824">
        <v>45311</v>
      </c>
      <c r="D6824">
        <v>58054</v>
      </c>
      <c r="E6824">
        <v>28283</v>
      </c>
      <c r="F6824">
        <v>19215</v>
      </c>
    </row>
    <row r="6825" spans="1:6">
      <c r="A6825" s="105">
        <v>33061016070000</v>
      </c>
      <c r="B6825">
        <v>2012</v>
      </c>
      <c r="C6825">
        <v>47292</v>
      </c>
      <c r="D6825">
        <v>71359</v>
      </c>
      <c r="E6825">
        <v>22805</v>
      </c>
      <c r="F6825">
        <v>24390</v>
      </c>
    </row>
    <row r="6826" spans="1:6">
      <c r="A6826" s="105">
        <v>33061016080000</v>
      </c>
      <c r="B6826">
        <v>2012</v>
      </c>
      <c r="C6826">
        <v>49468</v>
      </c>
      <c r="D6826">
        <v>102285</v>
      </c>
      <c r="E6826">
        <v>47680</v>
      </c>
      <c r="F6826">
        <v>22270</v>
      </c>
    </row>
    <row r="6827" spans="1:6">
      <c r="A6827" s="105">
        <v>33061016090000</v>
      </c>
      <c r="B6827">
        <v>2012</v>
      </c>
      <c r="C6827">
        <v>37896</v>
      </c>
      <c r="D6827">
        <v>58135</v>
      </c>
      <c r="E6827">
        <v>27522</v>
      </c>
      <c r="F6827">
        <v>19382</v>
      </c>
    </row>
    <row r="6828" spans="1:6">
      <c r="A6828" s="105">
        <v>33061016100000</v>
      </c>
      <c r="B6828">
        <v>2012</v>
      </c>
      <c r="C6828">
        <v>47106</v>
      </c>
      <c r="D6828">
        <v>57326</v>
      </c>
      <c r="E6828">
        <v>36516</v>
      </c>
      <c r="F6828">
        <v>20440</v>
      </c>
    </row>
    <row r="6829" spans="1:6">
      <c r="A6829" s="105">
        <v>33061016110000</v>
      </c>
      <c r="B6829">
        <v>2012</v>
      </c>
      <c r="C6829">
        <v>31765</v>
      </c>
      <c r="D6829">
        <v>66651</v>
      </c>
      <c r="E6829">
        <v>50635</v>
      </c>
      <c r="F6829">
        <v>18120</v>
      </c>
    </row>
    <row r="6830" spans="1:6">
      <c r="A6830" s="105">
        <v>33061016120000</v>
      </c>
      <c r="B6830">
        <v>2012</v>
      </c>
      <c r="C6830">
        <v>80802</v>
      </c>
      <c r="D6830">
        <v>85898</v>
      </c>
      <c r="E6830">
        <v>18729</v>
      </c>
      <c r="F6830">
        <v>22930</v>
      </c>
    </row>
    <row r="6831" spans="1:6">
      <c r="A6831" s="105">
        <v>33061016130000</v>
      </c>
      <c r="B6831">
        <v>2012</v>
      </c>
      <c r="C6831">
        <v>68545</v>
      </c>
      <c r="D6831">
        <v>90767</v>
      </c>
      <c r="E6831">
        <v>21921</v>
      </c>
      <c r="F6831">
        <v>22745</v>
      </c>
    </row>
    <row r="6832" spans="1:6">
      <c r="A6832" s="105">
        <v>33061016140000</v>
      </c>
      <c r="B6832">
        <v>2012</v>
      </c>
      <c r="C6832">
        <v>63038</v>
      </c>
      <c r="D6832">
        <v>60371</v>
      </c>
      <c r="E6832">
        <v>13502</v>
      </c>
      <c r="F6832">
        <v>21708</v>
      </c>
    </row>
    <row r="6833" spans="1:6">
      <c r="A6833" s="105">
        <v>33061016150000</v>
      </c>
      <c r="B6833">
        <v>2012</v>
      </c>
      <c r="C6833">
        <v>69752</v>
      </c>
      <c r="D6833">
        <v>104433</v>
      </c>
      <c r="E6833">
        <v>1586</v>
      </c>
      <c r="F6833">
        <v>19913</v>
      </c>
    </row>
    <row r="6834" spans="1:6">
      <c r="A6834" s="105">
        <v>33061016160000</v>
      </c>
      <c r="B6834">
        <v>2012</v>
      </c>
      <c r="C6834">
        <v>19204</v>
      </c>
      <c r="D6834">
        <v>61795</v>
      </c>
      <c r="E6834">
        <v>58342</v>
      </c>
      <c r="F6834">
        <v>18287</v>
      </c>
    </row>
    <row r="6835" spans="1:6">
      <c r="A6835" s="105">
        <v>33061016170000</v>
      </c>
      <c r="B6835">
        <v>2012</v>
      </c>
      <c r="C6835">
        <v>30237</v>
      </c>
      <c r="D6835">
        <v>57756</v>
      </c>
      <c r="E6835">
        <v>58104</v>
      </c>
      <c r="F6835">
        <v>18550</v>
      </c>
    </row>
    <row r="6836" spans="1:6">
      <c r="A6836" s="105">
        <v>33061016180000</v>
      </c>
      <c r="B6836">
        <v>2012</v>
      </c>
      <c r="C6836">
        <v>56861</v>
      </c>
      <c r="D6836">
        <v>149447</v>
      </c>
      <c r="E6836">
        <v>35866</v>
      </c>
      <c r="F6836">
        <v>20080</v>
      </c>
    </row>
    <row r="6837" spans="1:6">
      <c r="A6837" s="105">
        <v>33061016190000</v>
      </c>
      <c r="B6837">
        <v>2012</v>
      </c>
      <c r="C6837">
        <v>68550</v>
      </c>
      <c r="D6837">
        <v>128945</v>
      </c>
      <c r="E6837">
        <v>12232</v>
      </c>
      <c r="F6837">
        <v>14060</v>
      </c>
    </row>
    <row r="6838" spans="1:6">
      <c r="A6838" s="105">
        <v>33061016200000</v>
      </c>
      <c r="B6838">
        <v>2012</v>
      </c>
      <c r="C6838">
        <v>35540</v>
      </c>
      <c r="D6838">
        <v>61394</v>
      </c>
      <c r="E6838">
        <v>13560</v>
      </c>
      <c r="F6838">
        <v>20240</v>
      </c>
    </row>
    <row r="6839" spans="1:6">
      <c r="A6839" s="105">
        <v>33061016210000</v>
      </c>
      <c r="B6839">
        <v>2012</v>
      </c>
      <c r="C6839">
        <v>36583</v>
      </c>
      <c r="D6839">
        <v>54176</v>
      </c>
      <c r="E6839">
        <v>49137</v>
      </c>
      <c r="F6839">
        <v>18145</v>
      </c>
    </row>
    <row r="6840" spans="1:6">
      <c r="A6840" s="105">
        <v>33061016220000</v>
      </c>
      <c r="B6840">
        <v>2012</v>
      </c>
      <c r="C6840">
        <v>37937</v>
      </c>
      <c r="D6840">
        <v>64398</v>
      </c>
      <c r="E6840">
        <v>54057</v>
      </c>
      <c r="F6840">
        <v>18758</v>
      </c>
    </row>
    <row r="6841" spans="1:6">
      <c r="A6841" s="105">
        <v>33061016240000</v>
      </c>
      <c r="B6841">
        <v>2012</v>
      </c>
      <c r="C6841">
        <v>43275</v>
      </c>
      <c r="D6841">
        <v>65192</v>
      </c>
      <c r="E6841">
        <v>20619</v>
      </c>
      <c r="F6841">
        <v>20905</v>
      </c>
    </row>
    <row r="6842" spans="1:6">
      <c r="A6842" s="105">
        <v>33061016250000</v>
      </c>
      <c r="B6842">
        <v>2012</v>
      </c>
      <c r="C6842">
        <v>50821</v>
      </c>
      <c r="D6842">
        <v>60205</v>
      </c>
      <c r="E6842">
        <v>28372</v>
      </c>
      <c r="F6842">
        <v>20100</v>
      </c>
    </row>
    <row r="6843" spans="1:6">
      <c r="A6843" s="105">
        <v>33061016260000</v>
      </c>
      <c r="B6843">
        <v>2012</v>
      </c>
      <c r="C6843">
        <v>68115</v>
      </c>
      <c r="D6843">
        <v>69645</v>
      </c>
      <c r="E6843">
        <v>22442</v>
      </c>
      <c r="F6843">
        <v>14801</v>
      </c>
    </row>
    <row r="6844" spans="1:6">
      <c r="A6844" s="105">
        <v>33061016280000</v>
      </c>
      <c r="B6844">
        <v>2012</v>
      </c>
      <c r="C6844">
        <v>87962</v>
      </c>
      <c r="D6844">
        <v>67046</v>
      </c>
      <c r="E6844">
        <v>33343</v>
      </c>
      <c r="F6844">
        <v>21489</v>
      </c>
    </row>
    <row r="6845" spans="1:6">
      <c r="A6845" s="105">
        <v>33061016300000</v>
      </c>
      <c r="B6845">
        <v>2012</v>
      </c>
      <c r="C6845">
        <v>100160</v>
      </c>
      <c r="D6845">
        <v>63120</v>
      </c>
      <c r="E6845">
        <v>35295</v>
      </c>
      <c r="F6845">
        <v>19849</v>
      </c>
    </row>
    <row r="6846" spans="1:6">
      <c r="A6846" s="105">
        <v>33061016310000</v>
      </c>
      <c r="B6846">
        <v>2012</v>
      </c>
      <c r="C6846">
        <v>158369</v>
      </c>
      <c r="D6846">
        <v>101278</v>
      </c>
      <c r="E6846">
        <v>47281</v>
      </c>
      <c r="F6846">
        <v>20799</v>
      </c>
    </row>
    <row r="6847" spans="1:6">
      <c r="A6847" s="105">
        <v>33061016320000</v>
      </c>
      <c r="B6847">
        <v>2012</v>
      </c>
      <c r="C6847">
        <v>77499</v>
      </c>
      <c r="D6847">
        <v>50898</v>
      </c>
      <c r="E6847">
        <v>33196</v>
      </c>
      <c r="F6847">
        <v>21660</v>
      </c>
    </row>
    <row r="6848" spans="1:6">
      <c r="A6848" s="105">
        <v>33061016340000</v>
      </c>
      <c r="B6848">
        <v>2012</v>
      </c>
      <c r="C6848">
        <v>62983</v>
      </c>
      <c r="D6848">
        <v>114912</v>
      </c>
      <c r="E6848">
        <v>6508</v>
      </c>
      <c r="F6848">
        <v>19542</v>
      </c>
    </row>
    <row r="6849" spans="1:6">
      <c r="A6849" s="105">
        <v>33061016350000</v>
      </c>
      <c r="B6849">
        <v>2012</v>
      </c>
      <c r="C6849">
        <v>53320</v>
      </c>
      <c r="D6849">
        <v>68845</v>
      </c>
      <c r="E6849">
        <v>34660</v>
      </c>
      <c r="F6849">
        <v>19550</v>
      </c>
    </row>
    <row r="6850" spans="1:6">
      <c r="A6850" s="105">
        <v>33061016360000</v>
      </c>
      <c r="B6850">
        <v>2012</v>
      </c>
      <c r="C6850">
        <v>46080</v>
      </c>
      <c r="D6850">
        <v>82405</v>
      </c>
      <c r="E6850">
        <v>14950</v>
      </c>
      <c r="F6850">
        <v>20058</v>
      </c>
    </row>
    <row r="6851" spans="1:6">
      <c r="A6851" s="105">
        <v>33061016370000</v>
      </c>
      <c r="B6851">
        <v>2012</v>
      </c>
      <c r="C6851">
        <v>76980</v>
      </c>
      <c r="D6851">
        <v>139574</v>
      </c>
      <c r="E6851">
        <v>1874</v>
      </c>
      <c r="F6851">
        <v>19622</v>
      </c>
    </row>
    <row r="6852" spans="1:6">
      <c r="A6852" s="105">
        <v>33061016380000</v>
      </c>
      <c r="B6852">
        <v>2012</v>
      </c>
      <c r="C6852">
        <v>77285</v>
      </c>
      <c r="D6852">
        <v>89716</v>
      </c>
      <c r="E6852">
        <v>45317</v>
      </c>
      <c r="F6852">
        <v>19558</v>
      </c>
    </row>
    <row r="6853" spans="1:6">
      <c r="A6853" s="105">
        <v>33061016390000</v>
      </c>
      <c r="B6853">
        <v>2012</v>
      </c>
      <c r="C6853">
        <v>151493</v>
      </c>
      <c r="D6853">
        <v>186810</v>
      </c>
      <c r="E6853">
        <v>46451</v>
      </c>
      <c r="F6853">
        <v>20050</v>
      </c>
    </row>
    <row r="6854" spans="1:6">
      <c r="A6854" s="105">
        <v>33061016400000</v>
      </c>
      <c r="B6854">
        <v>2012</v>
      </c>
      <c r="C6854">
        <v>70302</v>
      </c>
      <c r="D6854">
        <v>97295</v>
      </c>
      <c r="E6854">
        <v>37412</v>
      </c>
      <c r="F6854">
        <v>15796</v>
      </c>
    </row>
    <row r="6855" spans="1:6">
      <c r="A6855" s="105">
        <v>33061016420000</v>
      </c>
      <c r="B6855">
        <v>2012</v>
      </c>
      <c r="C6855">
        <v>95570</v>
      </c>
      <c r="D6855">
        <v>123485</v>
      </c>
      <c r="E6855">
        <v>5536</v>
      </c>
      <c r="F6855">
        <v>20195</v>
      </c>
    </row>
    <row r="6856" spans="1:6">
      <c r="A6856" s="105">
        <v>33061016430000</v>
      </c>
      <c r="B6856">
        <v>2012</v>
      </c>
      <c r="C6856">
        <v>75854</v>
      </c>
      <c r="D6856">
        <v>76500</v>
      </c>
      <c r="E6856">
        <v>19530</v>
      </c>
      <c r="F6856">
        <v>20448</v>
      </c>
    </row>
    <row r="6857" spans="1:6">
      <c r="A6857" s="105">
        <v>33061016440000</v>
      </c>
      <c r="B6857">
        <v>2012</v>
      </c>
      <c r="C6857">
        <v>65483</v>
      </c>
      <c r="D6857">
        <v>101262</v>
      </c>
      <c r="E6857">
        <v>65633</v>
      </c>
      <c r="F6857">
        <v>18953</v>
      </c>
    </row>
    <row r="6858" spans="1:6">
      <c r="A6858" s="105">
        <v>33061016450000</v>
      </c>
      <c r="B6858">
        <v>2012</v>
      </c>
      <c r="C6858">
        <v>72055</v>
      </c>
      <c r="D6858">
        <v>87918</v>
      </c>
      <c r="E6858">
        <v>22120</v>
      </c>
      <c r="F6858">
        <v>16262</v>
      </c>
    </row>
    <row r="6859" spans="1:6">
      <c r="A6859" s="105">
        <v>33061016460000</v>
      </c>
      <c r="B6859">
        <v>2012</v>
      </c>
      <c r="C6859">
        <v>73975</v>
      </c>
      <c r="D6859">
        <v>76476</v>
      </c>
      <c r="E6859">
        <v>19238</v>
      </c>
      <c r="F6859">
        <v>14969</v>
      </c>
    </row>
    <row r="6860" spans="1:6">
      <c r="A6860" s="105">
        <v>33061016470000</v>
      </c>
      <c r="B6860">
        <v>2012</v>
      </c>
      <c r="C6860">
        <v>77833</v>
      </c>
      <c r="D6860">
        <v>77218</v>
      </c>
      <c r="E6860">
        <v>20153</v>
      </c>
      <c r="F6860">
        <v>15591</v>
      </c>
    </row>
    <row r="6861" spans="1:6">
      <c r="A6861" s="105">
        <v>33061016490000</v>
      </c>
      <c r="B6861">
        <v>2012</v>
      </c>
      <c r="C6861">
        <v>59020</v>
      </c>
      <c r="D6861">
        <v>126009</v>
      </c>
      <c r="E6861">
        <v>32958</v>
      </c>
      <c r="F6861">
        <v>22864</v>
      </c>
    </row>
    <row r="6862" spans="1:6">
      <c r="A6862" s="105">
        <v>33061016500000</v>
      </c>
      <c r="B6862">
        <v>2012</v>
      </c>
      <c r="C6862">
        <v>76024</v>
      </c>
      <c r="D6862">
        <v>138852</v>
      </c>
      <c r="E6862">
        <v>51075</v>
      </c>
      <c r="F6862">
        <v>22166</v>
      </c>
    </row>
    <row r="6863" spans="1:6">
      <c r="A6863" s="105">
        <v>33061016510000</v>
      </c>
      <c r="B6863">
        <v>2012</v>
      </c>
      <c r="C6863">
        <v>102255</v>
      </c>
      <c r="D6863">
        <v>170286</v>
      </c>
      <c r="E6863">
        <v>102658</v>
      </c>
      <c r="F6863">
        <v>19436</v>
      </c>
    </row>
    <row r="6864" spans="1:6">
      <c r="A6864" s="105">
        <v>33061016520000</v>
      </c>
      <c r="B6864">
        <v>2012</v>
      </c>
      <c r="C6864">
        <v>33753</v>
      </c>
      <c r="D6864">
        <v>71114</v>
      </c>
      <c r="E6864">
        <v>2041</v>
      </c>
      <c r="F6864">
        <v>13861</v>
      </c>
    </row>
    <row r="6865" spans="1:6">
      <c r="A6865" s="105">
        <v>33061016530000</v>
      </c>
      <c r="B6865">
        <v>2012</v>
      </c>
      <c r="C6865">
        <v>66842</v>
      </c>
      <c r="D6865">
        <v>124697</v>
      </c>
      <c r="E6865">
        <v>44839</v>
      </c>
      <c r="F6865">
        <v>19995</v>
      </c>
    </row>
    <row r="6866" spans="1:6">
      <c r="A6866" s="105">
        <v>33061016540000</v>
      </c>
      <c r="B6866">
        <v>2012</v>
      </c>
      <c r="C6866">
        <v>19867</v>
      </c>
      <c r="D6866">
        <v>29256</v>
      </c>
      <c r="E6866">
        <v>49087</v>
      </c>
      <c r="F6866">
        <v>20112</v>
      </c>
    </row>
    <row r="6867" spans="1:6">
      <c r="A6867" s="105">
        <v>33061016550000</v>
      </c>
      <c r="B6867">
        <v>2012</v>
      </c>
      <c r="C6867">
        <v>52782</v>
      </c>
      <c r="D6867">
        <v>74449</v>
      </c>
      <c r="E6867">
        <v>29995</v>
      </c>
      <c r="F6867">
        <v>20034</v>
      </c>
    </row>
    <row r="6868" spans="1:6">
      <c r="A6868" s="105">
        <v>33061016560000</v>
      </c>
      <c r="B6868">
        <v>2012</v>
      </c>
      <c r="C6868">
        <v>68353</v>
      </c>
      <c r="D6868">
        <v>86289</v>
      </c>
      <c r="E6868">
        <v>17491</v>
      </c>
      <c r="F6868">
        <v>20500</v>
      </c>
    </row>
    <row r="6869" spans="1:6">
      <c r="A6869" s="105">
        <v>33061016570000</v>
      </c>
      <c r="B6869">
        <v>2012</v>
      </c>
      <c r="C6869">
        <v>87407</v>
      </c>
      <c r="D6869">
        <v>100188</v>
      </c>
      <c r="E6869">
        <v>21788</v>
      </c>
      <c r="F6869">
        <v>20810</v>
      </c>
    </row>
    <row r="6870" spans="1:6">
      <c r="A6870" s="105">
        <v>33061016580000</v>
      </c>
      <c r="B6870">
        <v>2012</v>
      </c>
      <c r="C6870">
        <v>30934</v>
      </c>
      <c r="D6870">
        <v>36176</v>
      </c>
      <c r="E6870">
        <v>12280</v>
      </c>
      <c r="F6870">
        <v>18795</v>
      </c>
    </row>
    <row r="6871" spans="1:6">
      <c r="A6871" s="105">
        <v>33061016590000</v>
      </c>
      <c r="B6871">
        <v>2012</v>
      </c>
      <c r="C6871">
        <v>30082</v>
      </c>
      <c r="D6871">
        <v>35771</v>
      </c>
      <c r="E6871">
        <v>16761</v>
      </c>
      <c r="F6871">
        <v>15758</v>
      </c>
    </row>
    <row r="6872" spans="1:6">
      <c r="A6872" s="105">
        <v>33061016600000</v>
      </c>
      <c r="B6872">
        <v>2012</v>
      </c>
      <c r="C6872">
        <v>39036</v>
      </c>
      <c r="D6872">
        <v>52903</v>
      </c>
      <c r="E6872">
        <v>34396</v>
      </c>
      <c r="F6872">
        <v>19185</v>
      </c>
    </row>
    <row r="6873" spans="1:6">
      <c r="A6873" s="105">
        <v>33061016610000</v>
      </c>
      <c r="B6873">
        <v>2012</v>
      </c>
      <c r="C6873">
        <v>21588</v>
      </c>
      <c r="D6873">
        <v>27854</v>
      </c>
      <c r="E6873">
        <v>38266</v>
      </c>
      <c r="F6873">
        <v>20330</v>
      </c>
    </row>
    <row r="6874" spans="1:6">
      <c r="A6874" s="105">
        <v>33061016620000</v>
      </c>
      <c r="B6874">
        <v>2012</v>
      </c>
      <c r="C6874">
        <v>101589</v>
      </c>
      <c r="D6874">
        <v>99058</v>
      </c>
      <c r="E6874">
        <v>52575</v>
      </c>
      <c r="F6874">
        <v>21070</v>
      </c>
    </row>
    <row r="6875" spans="1:6">
      <c r="A6875" s="105">
        <v>33061016630000</v>
      </c>
      <c r="B6875">
        <v>2012</v>
      </c>
      <c r="C6875">
        <v>69386</v>
      </c>
      <c r="D6875">
        <v>75615</v>
      </c>
      <c r="E6875">
        <v>36106</v>
      </c>
      <c r="F6875">
        <v>20630</v>
      </c>
    </row>
    <row r="6876" spans="1:6">
      <c r="A6876" s="105">
        <v>33061016650000</v>
      </c>
      <c r="B6876">
        <v>2012</v>
      </c>
      <c r="C6876">
        <v>15932</v>
      </c>
      <c r="D6876">
        <v>44158</v>
      </c>
      <c r="E6876">
        <v>59693</v>
      </c>
      <c r="F6876">
        <v>19110</v>
      </c>
    </row>
    <row r="6877" spans="1:6">
      <c r="A6877" s="105">
        <v>33061016660000</v>
      </c>
      <c r="B6877">
        <v>2012</v>
      </c>
      <c r="C6877">
        <v>47777</v>
      </c>
      <c r="D6877">
        <v>69454</v>
      </c>
      <c r="E6877">
        <v>28253</v>
      </c>
      <c r="F6877">
        <v>14893</v>
      </c>
    </row>
    <row r="6878" spans="1:6">
      <c r="A6878" s="105">
        <v>33061016670000</v>
      </c>
      <c r="B6878">
        <v>2012</v>
      </c>
      <c r="C6878">
        <v>30745</v>
      </c>
      <c r="D6878">
        <v>45543</v>
      </c>
      <c r="E6878">
        <v>24263</v>
      </c>
      <c r="F6878">
        <v>20060</v>
      </c>
    </row>
    <row r="6879" spans="1:6">
      <c r="A6879" s="105">
        <v>33061016690000</v>
      </c>
      <c r="B6879">
        <v>2012</v>
      </c>
      <c r="C6879">
        <v>56751</v>
      </c>
      <c r="D6879">
        <v>54217</v>
      </c>
      <c r="E6879">
        <v>47835</v>
      </c>
      <c r="F6879">
        <v>19875</v>
      </c>
    </row>
    <row r="6880" spans="1:6">
      <c r="A6880" s="105">
        <v>33061016700000</v>
      </c>
      <c r="B6880">
        <v>2012</v>
      </c>
      <c r="C6880">
        <v>48453</v>
      </c>
      <c r="D6880">
        <v>87488</v>
      </c>
      <c r="E6880">
        <v>48893</v>
      </c>
      <c r="F6880">
        <v>20380</v>
      </c>
    </row>
    <row r="6881" spans="1:6">
      <c r="A6881" s="105">
        <v>33061016710000</v>
      </c>
      <c r="B6881">
        <v>2012</v>
      </c>
      <c r="C6881">
        <v>38416</v>
      </c>
      <c r="D6881">
        <v>50347</v>
      </c>
      <c r="E6881">
        <v>28658</v>
      </c>
      <c r="F6881">
        <v>20313</v>
      </c>
    </row>
    <row r="6882" spans="1:6">
      <c r="A6882" s="105">
        <v>33061016720000</v>
      </c>
      <c r="B6882">
        <v>2012</v>
      </c>
      <c r="C6882">
        <v>24034</v>
      </c>
      <c r="D6882">
        <v>37465</v>
      </c>
      <c r="E6882">
        <v>28433</v>
      </c>
      <c r="F6882">
        <v>20154</v>
      </c>
    </row>
    <row r="6883" spans="1:6">
      <c r="A6883" s="105">
        <v>33061016730000</v>
      </c>
      <c r="B6883">
        <v>2012</v>
      </c>
      <c r="C6883">
        <v>29966</v>
      </c>
      <c r="D6883">
        <v>43027</v>
      </c>
      <c r="E6883">
        <v>36060</v>
      </c>
      <c r="F6883">
        <v>20399</v>
      </c>
    </row>
    <row r="6884" spans="1:6">
      <c r="A6884" s="105">
        <v>33061016740000</v>
      </c>
      <c r="B6884">
        <v>2012</v>
      </c>
      <c r="C6884">
        <v>31986</v>
      </c>
      <c r="D6884">
        <v>54229</v>
      </c>
      <c r="E6884">
        <v>35928</v>
      </c>
      <c r="F6884">
        <v>20667</v>
      </c>
    </row>
    <row r="6885" spans="1:6">
      <c r="A6885" s="105">
        <v>33061016760000</v>
      </c>
      <c r="B6885">
        <v>2012</v>
      </c>
      <c r="C6885">
        <v>63346</v>
      </c>
      <c r="D6885">
        <v>85270</v>
      </c>
      <c r="E6885">
        <v>19158</v>
      </c>
      <c r="F6885">
        <v>14860</v>
      </c>
    </row>
    <row r="6886" spans="1:6">
      <c r="A6886" s="105">
        <v>33061016770000</v>
      </c>
      <c r="B6886">
        <v>2012</v>
      </c>
      <c r="C6886">
        <v>50133</v>
      </c>
      <c r="D6886">
        <v>70018</v>
      </c>
      <c r="E6886">
        <v>19026</v>
      </c>
      <c r="F6886">
        <v>15339</v>
      </c>
    </row>
    <row r="6887" spans="1:6">
      <c r="A6887" s="105">
        <v>33061016780000</v>
      </c>
      <c r="B6887">
        <v>2012</v>
      </c>
      <c r="C6887">
        <v>33217</v>
      </c>
      <c r="D6887">
        <v>57427</v>
      </c>
      <c r="E6887">
        <v>28272</v>
      </c>
      <c r="F6887">
        <v>19985</v>
      </c>
    </row>
    <row r="6888" spans="1:6">
      <c r="A6888" s="105">
        <v>33061016790000</v>
      </c>
      <c r="B6888">
        <v>2012</v>
      </c>
      <c r="C6888">
        <v>82735</v>
      </c>
      <c r="D6888">
        <v>81358</v>
      </c>
      <c r="E6888">
        <v>19434</v>
      </c>
      <c r="F6888">
        <v>15426</v>
      </c>
    </row>
    <row r="6889" spans="1:6">
      <c r="A6889" s="105">
        <v>33061016810000</v>
      </c>
      <c r="B6889">
        <v>2012</v>
      </c>
      <c r="C6889">
        <v>22900</v>
      </c>
      <c r="D6889">
        <v>49065</v>
      </c>
      <c r="E6889">
        <v>7711</v>
      </c>
      <c r="F6889">
        <v>14230</v>
      </c>
    </row>
    <row r="6890" spans="1:6">
      <c r="A6890" s="105">
        <v>33061016820000</v>
      </c>
      <c r="B6890">
        <v>2012</v>
      </c>
      <c r="C6890">
        <v>38145</v>
      </c>
      <c r="D6890">
        <v>64762</v>
      </c>
      <c r="E6890">
        <v>70009</v>
      </c>
      <c r="F6890">
        <v>18627</v>
      </c>
    </row>
    <row r="6891" spans="1:6">
      <c r="A6891" s="105">
        <v>33061016830000</v>
      </c>
      <c r="B6891">
        <v>2012</v>
      </c>
      <c r="C6891">
        <v>37901</v>
      </c>
      <c r="D6891">
        <v>69865</v>
      </c>
      <c r="E6891">
        <v>71240</v>
      </c>
      <c r="F6891">
        <v>18571</v>
      </c>
    </row>
    <row r="6892" spans="1:6">
      <c r="A6892" s="105">
        <v>33061016850000</v>
      </c>
      <c r="B6892">
        <v>2012</v>
      </c>
      <c r="C6892">
        <v>39053</v>
      </c>
      <c r="D6892">
        <v>44646</v>
      </c>
      <c r="E6892">
        <v>24717</v>
      </c>
      <c r="F6892">
        <v>19900</v>
      </c>
    </row>
    <row r="6893" spans="1:6">
      <c r="A6893" s="105">
        <v>33061016870000</v>
      </c>
      <c r="B6893">
        <v>2012</v>
      </c>
      <c r="C6893">
        <v>46446</v>
      </c>
      <c r="D6893">
        <v>45667</v>
      </c>
      <c r="E6893">
        <v>20606</v>
      </c>
      <c r="F6893">
        <v>20296</v>
      </c>
    </row>
    <row r="6894" spans="1:6">
      <c r="A6894" s="105">
        <v>33061016880000</v>
      </c>
      <c r="B6894">
        <v>2012</v>
      </c>
      <c r="C6894">
        <v>29218</v>
      </c>
      <c r="D6894">
        <v>70179</v>
      </c>
      <c r="E6894">
        <v>96945</v>
      </c>
      <c r="F6894">
        <v>18406</v>
      </c>
    </row>
    <row r="6895" spans="1:6">
      <c r="A6895" s="105">
        <v>33061016890000</v>
      </c>
      <c r="B6895">
        <v>2012</v>
      </c>
      <c r="C6895">
        <v>82136</v>
      </c>
      <c r="D6895">
        <v>172473</v>
      </c>
      <c r="E6895">
        <v>4472</v>
      </c>
      <c r="F6895">
        <v>20386</v>
      </c>
    </row>
    <row r="6896" spans="1:6">
      <c r="A6896" s="105">
        <v>33061016900000</v>
      </c>
      <c r="B6896">
        <v>2012</v>
      </c>
      <c r="C6896">
        <v>35085</v>
      </c>
      <c r="D6896">
        <v>51168</v>
      </c>
      <c r="E6896">
        <v>38021</v>
      </c>
      <c r="F6896">
        <v>19812</v>
      </c>
    </row>
    <row r="6897" spans="1:6">
      <c r="A6897" s="105">
        <v>33061016910000</v>
      </c>
      <c r="B6897">
        <v>2012</v>
      </c>
      <c r="C6897">
        <v>70984</v>
      </c>
      <c r="D6897">
        <v>107267</v>
      </c>
      <c r="E6897">
        <v>48216</v>
      </c>
      <c r="F6897">
        <v>19922</v>
      </c>
    </row>
    <row r="6898" spans="1:6">
      <c r="A6898" s="105">
        <v>33061016920000</v>
      </c>
      <c r="B6898">
        <v>2012</v>
      </c>
      <c r="C6898">
        <v>146248</v>
      </c>
      <c r="D6898">
        <v>146056</v>
      </c>
      <c r="E6898">
        <v>35370</v>
      </c>
      <c r="F6898">
        <v>21300</v>
      </c>
    </row>
    <row r="6899" spans="1:6">
      <c r="A6899" s="105">
        <v>33061016940000</v>
      </c>
      <c r="B6899">
        <v>2012</v>
      </c>
      <c r="C6899">
        <v>102435</v>
      </c>
      <c r="D6899">
        <v>177966</v>
      </c>
      <c r="E6899">
        <v>21297</v>
      </c>
      <c r="F6899">
        <v>19994</v>
      </c>
    </row>
    <row r="6900" spans="1:6">
      <c r="A6900" s="105">
        <v>33061016950000</v>
      </c>
      <c r="B6900">
        <v>2012</v>
      </c>
      <c r="C6900">
        <v>23646</v>
      </c>
      <c r="D6900">
        <v>38396</v>
      </c>
      <c r="E6900">
        <v>30464</v>
      </c>
      <c r="F6900">
        <v>20210</v>
      </c>
    </row>
    <row r="6901" spans="1:6">
      <c r="A6901" s="105">
        <v>33061016960000</v>
      </c>
      <c r="B6901">
        <v>2012</v>
      </c>
      <c r="C6901">
        <v>55675</v>
      </c>
      <c r="D6901">
        <v>66238</v>
      </c>
      <c r="E6901">
        <v>10166</v>
      </c>
      <c r="F6901">
        <v>15826</v>
      </c>
    </row>
    <row r="6902" spans="1:6">
      <c r="A6902" s="105">
        <v>33061016970000</v>
      </c>
      <c r="B6902">
        <v>2012</v>
      </c>
      <c r="C6902">
        <v>39519</v>
      </c>
      <c r="D6902">
        <v>65332</v>
      </c>
      <c r="E6902">
        <v>11390</v>
      </c>
      <c r="F6902">
        <v>21331</v>
      </c>
    </row>
    <row r="6903" spans="1:6">
      <c r="A6903" s="105">
        <v>33061016980000</v>
      </c>
      <c r="B6903">
        <v>2012</v>
      </c>
      <c r="C6903">
        <v>49660</v>
      </c>
      <c r="D6903">
        <v>80567</v>
      </c>
      <c r="E6903">
        <v>17228</v>
      </c>
      <c r="F6903">
        <v>21152</v>
      </c>
    </row>
    <row r="6904" spans="1:6">
      <c r="A6904" s="105">
        <v>33061016990000</v>
      </c>
      <c r="B6904">
        <v>2012</v>
      </c>
      <c r="C6904">
        <v>31512</v>
      </c>
      <c r="D6904">
        <v>53017</v>
      </c>
      <c r="E6904">
        <v>29875</v>
      </c>
      <c r="F6904">
        <v>20250</v>
      </c>
    </row>
    <row r="6905" spans="1:6">
      <c r="A6905" s="105">
        <v>33061017020000</v>
      </c>
      <c r="B6905">
        <v>2012</v>
      </c>
      <c r="C6905">
        <v>51634</v>
      </c>
      <c r="D6905">
        <v>93219</v>
      </c>
      <c r="E6905">
        <v>50911</v>
      </c>
      <c r="F6905">
        <v>18865</v>
      </c>
    </row>
    <row r="6906" spans="1:6">
      <c r="A6906" s="105">
        <v>33061017030000</v>
      </c>
      <c r="B6906">
        <v>2012</v>
      </c>
      <c r="C6906">
        <v>70456</v>
      </c>
      <c r="D6906">
        <v>119382</v>
      </c>
      <c r="E6906">
        <v>26472</v>
      </c>
      <c r="F6906">
        <v>20580</v>
      </c>
    </row>
    <row r="6907" spans="1:6">
      <c r="A6907" s="105">
        <v>33061017050000</v>
      </c>
      <c r="B6907">
        <v>2012</v>
      </c>
      <c r="C6907">
        <v>30131</v>
      </c>
      <c r="D6907">
        <v>77555</v>
      </c>
      <c r="E6907">
        <v>14235</v>
      </c>
      <c r="F6907">
        <v>15397</v>
      </c>
    </row>
    <row r="6908" spans="1:6">
      <c r="A6908" s="105">
        <v>33061017060000</v>
      </c>
      <c r="B6908">
        <v>2012</v>
      </c>
      <c r="C6908">
        <v>31668</v>
      </c>
      <c r="D6908">
        <v>48701</v>
      </c>
      <c r="E6908">
        <v>4316</v>
      </c>
      <c r="F6908">
        <v>15520</v>
      </c>
    </row>
    <row r="6909" spans="1:6">
      <c r="A6909" s="105">
        <v>33061017070000</v>
      </c>
      <c r="B6909">
        <v>2012</v>
      </c>
      <c r="C6909">
        <v>81387</v>
      </c>
      <c r="D6909">
        <v>121564</v>
      </c>
      <c r="E6909">
        <v>88301</v>
      </c>
      <c r="F6909">
        <v>19567</v>
      </c>
    </row>
    <row r="6910" spans="1:6">
      <c r="A6910" s="105">
        <v>33061017080000</v>
      </c>
      <c r="B6910">
        <v>2012</v>
      </c>
      <c r="C6910">
        <v>39888</v>
      </c>
      <c r="D6910">
        <v>38213</v>
      </c>
      <c r="E6910">
        <v>20003</v>
      </c>
      <c r="F6910">
        <v>20825</v>
      </c>
    </row>
    <row r="6911" spans="1:6">
      <c r="A6911" s="105">
        <v>33061017090000</v>
      </c>
      <c r="B6911">
        <v>2012</v>
      </c>
      <c r="C6911">
        <v>35127</v>
      </c>
      <c r="D6911">
        <v>106551</v>
      </c>
      <c r="E6911">
        <v>16622</v>
      </c>
      <c r="F6911">
        <v>15516</v>
      </c>
    </row>
    <row r="6912" spans="1:6">
      <c r="A6912" s="105">
        <v>33061017100000</v>
      </c>
      <c r="B6912">
        <v>2012</v>
      </c>
      <c r="C6912">
        <v>36558</v>
      </c>
      <c r="D6912">
        <v>73897</v>
      </c>
      <c r="E6912">
        <v>55626</v>
      </c>
      <c r="F6912">
        <v>18512</v>
      </c>
    </row>
    <row r="6913" spans="1:6">
      <c r="A6913" s="105">
        <v>33061017120000</v>
      </c>
      <c r="B6913">
        <v>2012</v>
      </c>
      <c r="C6913">
        <v>41823</v>
      </c>
      <c r="D6913">
        <v>75350</v>
      </c>
      <c r="E6913">
        <v>12681</v>
      </c>
      <c r="F6913">
        <v>20120</v>
      </c>
    </row>
    <row r="6914" spans="1:6">
      <c r="A6914" s="105">
        <v>33061017130000</v>
      </c>
      <c r="B6914">
        <v>2012</v>
      </c>
      <c r="C6914">
        <v>51684</v>
      </c>
      <c r="D6914">
        <v>132142</v>
      </c>
      <c r="E6914">
        <v>11532</v>
      </c>
      <c r="F6914">
        <v>19770</v>
      </c>
    </row>
    <row r="6915" spans="1:6">
      <c r="A6915" s="105">
        <v>33061017140000</v>
      </c>
      <c r="B6915">
        <v>2012</v>
      </c>
      <c r="C6915">
        <v>31723</v>
      </c>
      <c r="D6915">
        <v>51484</v>
      </c>
      <c r="E6915">
        <v>48075</v>
      </c>
      <c r="F6915">
        <v>19875</v>
      </c>
    </row>
    <row r="6916" spans="1:6">
      <c r="A6916" s="105">
        <v>33061017160000</v>
      </c>
      <c r="B6916">
        <v>2012</v>
      </c>
      <c r="C6916">
        <v>26843</v>
      </c>
      <c r="D6916">
        <v>43451</v>
      </c>
      <c r="E6916">
        <v>29483</v>
      </c>
      <c r="F6916">
        <v>13620</v>
      </c>
    </row>
    <row r="6917" spans="1:6">
      <c r="A6917" s="105">
        <v>33061017170000</v>
      </c>
      <c r="B6917">
        <v>2012</v>
      </c>
      <c r="C6917">
        <v>47249</v>
      </c>
      <c r="D6917">
        <v>65504</v>
      </c>
      <c r="E6917">
        <v>37398</v>
      </c>
      <c r="F6917">
        <v>20450</v>
      </c>
    </row>
    <row r="6918" spans="1:6">
      <c r="A6918" s="105">
        <v>33061017190000</v>
      </c>
      <c r="B6918">
        <v>2012</v>
      </c>
      <c r="C6918">
        <v>131029</v>
      </c>
      <c r="D6918">
        <v>119452</v>
      </c>
      <c r="E6918">
        <v>28922</v>
      </c>
      <c r="F6918">
        <v>19889</v>
      </c>
    </row>
    <row r="6919" spans="1:6">
      <c r="A6919" s="105">
        <v>33061017200000</v>
      </c>
      <c r="B6919">
        <v>2012</v>
      </c>
      <c r="C6919">
        <v>197030</v>
      </c>
      <c r="D6919">
        <v>138657</v>
      </c>
      <c r="E6919">
        <v>29823</v>
      </c>
      <c r="F6919">
        <v>20110</v>
      </c>
    </row>
    <row r="6920" spans="1:6">
      <c r="A6920" s="105">
        <v>33061017210000</v>
      </c>
      <c r="B6920">
        <v>2012</v>
      </c>
      <c r="C6920">
        <v>13666</v>
      </c>
      <c r="D6920">
        <v>31148</v>
      </c>
      <c r="E6920">
        <v>18835</v>
      </c>
      <c r="F6920">
        <v>17674</v>
      </c>
    </row>
    <row r="6921" spans="1:6">
      <c r="A6921" s="105">
        <v>33061017220000</v>
      </c>
      <c r="B6921">
        <v>2012</v>
      </c>
      <c r="C6921">
        <v>68118</v>
      </c>
      <c r="D6921">
        <v>86372</v>
      </c>
      <c r="E6921">
        <v>27931</v>
      </c>
      <c r="F6921">
        <v>14900</v>
      </c>
    </row>
    <row r="6922" spans="1:6">
      <c r="A6922" s="105">
        <v>33061017230000</v>
      </c>
      <c r="B6922">
        <v>2012</v>
      </c>
      <c r="C6922">
        <v>118517</v>
      </c>
      <c r="D6922">
        <v>74330</v>
      </c>
      <c r="E6922">
        <v>44526</v>
      </c>
      <c r="F6922">
        <v>20459</v>
      </c>
    </row>
    <row r="6923" spans="1:6">
      <c r="A6923" s="105">
        <v>33061017240000</v>
      </c>
      <c r="B6923">
        <v>2012</v>
      </c>
      <c r="C6923">
        <v>114492</v>
      </c>
      <c r="D6923">
        <v>69986</v>
      </c>
      <c r="E6923">
        <v>47355</v>
      </c>
      <c r="F6923">
        <v>20555</v>
      </c>
    </row>
    <row r="6924" spans="1:6">
      <c r="A6924" s="105">
        <v>33061017250000</v>
      </c>
      <c r="B6924">
        <v>2012</v>
      </c>
      <c r="C6924">
        <v>45657</v>
      </c>
      <c r="D6924">
        <v>54721</v>
      </c>
      <c r="E6924">
        <v>29677</v>
      </c>
      <c r="F6924">
        <v>14900</v>
      </c>
    </row>
    <row r="6925" spans="1:6">
      <c r="A6925" s="105">
        <v>33061017260000</v>
      </c>
      <c r="B6925">
        <v>2012</v>
      </c>
      <c r="C6925">
        <v>43239</v>
      </c>
      <c r="D6925">
        <v>59294</v>
      </c>
      <c r="E6925">
        <v>25134</v>
      </c>
      <c r="F6925">
        <v>20148</v>
      </c>
    </row>
    <row r="6926" spans="1:6">
      <c r="A6926" s="105">
        <v>33061017280000</v>
      </c>
      <c r="B6926">
        <v>2012</v>
      </c>
      <c r="C6926">
        <v>3116</v>
      </c>
      <c r="D6926">
        <v>0</v>
      </c>
      <c r="E6926">
        <v>0</v>
      </c>
      <c r="F6926">
        <v>21454</v>
      </c>
    </row>
    <row r="6927" spans="1:6">
      <c r="A6927" s="105">
        <v>33061017290000</v>
      </c>
      <c r="B6927">
        <v>2012</v>
      </c>
      <c r="C6927">
        <v>31270</v>
      </c>
      <c r="D6927">
        <v>85448</v>
      </c>
      <c r="E6927">
        <v>6740</v>
      </c>
      <c r="F6927">
        <v>20621</v>
      </c>
    </row>
    <row r="6928" spans="1:6">
      <c r="A6928" s="105">
        <v>33061017300000</v>
      </c>
      <c r="B6928">
        <v>2012</v>
      </c>
      <c r="C6928">
        <v>20348</v>
      </c>
      <c r="D6928">
        <v>21182</v>
      </c>
      <c r="E6928">
        <v>16932</v>
      </c>
      <c r="F6928">
        <v>16155</v>
      </c>
    </row>
    <row r="6929" spans="1:6">
      <c r="A6929" s="105">
        <v>33061017310000</v>
      </c>
      <c r="B6929">
        <v>2012</v>
      </c>
      <c r="C6929">
        <v>40832</v>
      </c>
      <c r="D6929">
        <v>62031</v>
      </c>
      <c r="E6929">
        <v>1094</v>
      </c>
      <c r="F6929">
        <v>14065</v>
      </c>
    </row>
    <row r="6930" spans="1:6">
      <c r="A6930" s="105">
        <v>33061017320000</v>
      </c>
      <c r="B6930">
        <v>2012</v>
      </c>
      <c r="C6930">
        <v>44804</v>
      </c>
      <c r="D6930">
        <v>69668</v>
      </c>
      <c r="E6930">
        <v>82874</v>
      </c>
      <c r="F6930">
        <v>19205</v>
      </c>
    </row>
    <row r="6931" spans="1:6">
      <c r="A6931" s="105">
        <v>33061017330000</v>
      </c>
      <c r="B6931">
        <v>2012</v>
      </c>
      <c r="C6931">
        <v>28772</v>
      </c>
      <c r="D6931">
        <v>50565</v>
      </c>
      <c r="E6931">
        <v>22565</v>
      </c>
      <c r="F6931">
        <v>14594</v>
      </c>
    </row>
    <row r="6932" spans="1:6">
      <c r="A6932" s="105">
        <v>33061017340000</v>
      </c>
      <c r="B6932">
        <v>2012</v>
      </c>
      <c r="C6932">
        <v>19416</v>
      </c>
      <c r="D6932">
        <v>42932</v>
      </c>
      <c r="E6932">
        <v>16343</v>
      </c>
      <c r="F6932">
        <v>19170</v>
      </c>
    </row>
    <row r="6933" spans="1:6">
      <c r="A6933" s="105">
        <v>33061017360000</v>
      </c>
      <c r="B6933">
        <v>2012</v>
      </c>
      <c r="C6933">
        <v>59203</v>
      </c>
      <c r="D6933">
        <v>58742</v>
      </c>
      <c r="E6933">
        <v>59590</v>
      </c>
      <c r="F6933">
        <v>19638</v>
      </c>
    </row>
    <row r="6934" spans="1:6">
      <c r="A6934" s="105">
        <v>33061017370000</v>
      </c>
      <c r="B6934">
        <v>2012</v>
      </c>
      <c r="C6934">
        <v>93879</v>
      </c>
      <c r="D6934">
        <v>91867</v>
      </c>
      <c r="E6934">
        <v>26099</v>
      </c>
      <c r="F6934">
        <v>19770</v>
      </c>
    </row>
    <row r="6935" spans="1:6">
      <c r="A6935" s="105">
        <v>33061017380000</v>
      </c>
      <c r="B6935">
        <v>2012</v>
      </c>
      <c r="C6935">
        <v>38152</v>
      </c>
      <c r="D6935">
        <v>57478</v>
      </c>
      <c r="E6935">
        <v>25752</v>
      </c>
      <c r="F6935">
        <v>20580</v>
      </c>
    </row>
    <row r="6936" spans="1:6">
      <c r="A6936" s="105">
        <v>33061017390000</v>
      </c>
      <c r="B6936">
        <v>2012</v>
      </c>
      <c r="C6936">
        <v>54027</v>
      </c>
      <c r="D6936">
        <v>40534</v>
      </c>
      <c r="E6936">
        <v>10324</v>
      </c>
      <c r="F6936">
        <v>20300</v>
      </c>
    </row>
    <row r="6937" spans="1:6">
      <c r="A6937" s="105">
        <v>33061017400000</v>
      </c>
      <c r="B6937">
        <v>2012</v>
      </c>
      <c r="C6937">
        <v>111655</v>
      </c>
      <c r="D6937">
        <v>78881</v>
      </c>
      <c r="E6937">
        <v>43807</v>
      </c>
      <c r="F6937">
        <v>20520</v>
      </c>
    </row>
    <row r="6938" spans="1:6">
      <c r="A6938" s="105">
        <v>33061017410000</v>
      </c>
      <c r="B6938">
        <v>2012</v>
      </c>
      <c r="C6938">
        <v>75865</v>
      </c>
      <c r="D6938">
        <v>55829</v>
      </c>
      <c r="E6938">
        <v>69160</v>
      </c>
      <c r="F6938">
        <v>20315</v>
      </c>
    </row>
    <row r="6939" spans="1:6">
      <c r="A6939" s="105">
        <v>33061017420000</v>
      </c>
      <c r="B6939">
        <v>2012</v>
      </c>
      <c r="C6939">
        <v>97247</v>
      </c>
      <c r="D6939">
        <v>79652</v>
      </c>
      <c r="E6939">
        <v>48871</v>
      </c>
      <c r="F6939">
        <v>19701</v>
      </c>
    </row>
    <row r="6940" spans="1:6">
      <c r="A6940" s="105">
        <v>33061017440000</v>
      </c>
      <c r="B6940">
        <v>2012</v>
      </c>
      <c r="C6940">
        <v>60945</v>
      </c>
      <c r="D6940">
        <v>63309</v>
      </c>
      <c r="E6940">
        <v>34534</v>
      </c>
      <c r="F6940">
        <v>20374</v>
      </c>
    </row>
    <row r="6941" spans="1:6">
      <c r="A6941" s="105">
        <v>33061017450000</v>
      </c>
      <c r="B6941">
        <v>2012</v>
      </c>
      <c r="C6941">
        <v>23223</v>
      </c>
      <c r="D6941">
        <v>87609</v>
      </c>
      <c r="E6941">
        <v>11592</v>
      </c>
      <c r="F6941">
        <v>19115</v>
      </c>
    </row>
    <row r="6942" spans="1:6">
      <c r="A6942" s="105">
        <v>33061017460000</v>
      </c>
      <c r="B6942">
        <v>2012</v>
      </c>
      <c r="C6942">
        <v>70456</v>
      </c>
      <c r="D6942">
        <v>142050</v>
      </c>
      <c r="E6942">
        <v>10802</v>
      </c>
      <c r="F6942">
        <v>19890</v>
      </c>
    </row>
    <row r="6943" spans="1:6">
      <c r="A6943" s="105">
        <v>33061017470000</v>
      </c>
      <c r="B6943">
        <v>2012</v>
      </c>
      <c r="C6943">
        <v>11105</v>
      </c>
      <c r="D6943">
        <v>26533</v>
      </c>
      <c r="E6943">
        <v>38139</v>
      </c>
      <c r="F6943">
        <v>13592</v>
      </c>
    </row>
    <row r="6944" spans="1:6">
      <c r="A6944" s="105">
        <v>33061017480000</v>
      </c>
      <c r="B6944">
        <v>2012</v>
      </c>
      <c r="C6944">
        <v>124737</v>
      </c>
      <c r="D6944">
        <v>207407</v>
      </c>
      <c r="E6944">
        <v>17040</v>
      </c>
      <c r="F6944">
        <v>20047</v>
      </c>
    </row>
    <row r="6945" spans="1:6">
      <c r="A6945" s="105">
        <v>33061017490000</v>
      </c>
      <c r="B6945">
        <v>2012</v>
      </c>
      <c r="C6945">
        <v>15392</v>
      </c>
      <c r="D6945">
        <v>36059</v>
      </c>
      <c r="E6945">
        <v>12956</v>
      </c>
      <c r="F6945">
        <v>14580</v>
      </c>
    </row>
    <row r="6946" spans="1:6">
      <c r="A6946" s="105">
        <v>33061017500000</v>
      </c>
      <c r="B6946">
        <v>2012</v>
      </c>
      <c r="C6946">
        <v>12135</v>
      </c>
      <c r="D6946">
        <v>29083</v>
      </c>
      <c r="E6946">
        <v>10258</v>
      </c>
      <c r="F6946">
        <v>15110</v>
      </c>
    </row>
    <row r="6947" spans="1:6">
      <c r="A6947" s="105">
        <v>33061017510000</v>
      </c>
      <c r="B6947">
        <v>2012</v>
      </c>
      <c r="C6947">
        <v>21365</v>
      </c>
      <c r="D6947">
        <v>58506</v>
      </c>
      <c r="E6947">
        <v>34347</v>
      </c>
      <c r="F6947">
        <v>13150</v>
      </c>
    </row>
    <row r="6948" spans="1:6">
      <c r="A6948" s="105">
        <v>33061017520000</v>
      </c>
      <c r="B6948">
        <v>2012</v>
      </c>
      <c r="C6948">
        <v>61000</v>
      </c>
      <c r="D6948">
        <v>90940</v>
      </c>
      <c r="E6948">
        <v>23754</v>
      </c>
      <c r="F6948">
        <v>20334</v>
      </c>
    </row>
    <row r="6949" spans="1:6">
      <c r="A6949" s="105">
        <v>33061017530000</v>
      </c>
      <c r="B6949">
        <v>2012</v>
      </c>
      <c r="C6949">
        <v>34724</v>
      </c>
      <c r="D6949">
        <v>50487</v>
      </c>
      <c r="E6949">
        <v>32657</v>
      </c>
      <c r="F6949">
        <v>20230</v>
      </c>
    </row>
    <row r="6950" spans="1:6">
      <c r="A6950" s="105">
        <v>33061017540000</v>
      </c>
      <c r="B6950">
        <v>2012</v>
      </c>
      <c r="C6950">
        <v>34994</v>
      </c>
      <c r="D6950">
        <v>32859</v>
      </c>
      <c r="E6950">
        <v>21191</v>
      </c>
      <c r="F6950">
        <v>20440</v>
      </c>
    </row>
    <row r="6951" spans="1:6">
      <c r="A6951" s="105">
        <v>33061017550000</v>
      </c>
      <c r="B6951">
        <v>2012</v>
      </c>
      <c r="C6951">
        <v>20152</v>
      </c>
      <c r="D6951">
        <v>62941</v>
      </c>
      <c r="E6951">
        <v>59544</v>
      </c>
      <c r="F6951">
        <v>19126</v>
      </c>
    </row>
    <row r="6952" spans="1:6">
      <c r="A6952" s="105">
        <v>33061017560000</v>
      </c>
      <c r="B6952">
        <v>2012</v>
      </c>
      <c r="C6952">
        <v>15602</v>
      </c>
      <c r="D6952">
        <v>51029</v>
      </c>
      <c r="E6952">
        <v>64222</v>
      </c>
      <c r="F6952">
        <v>19589</v>
      </c>
    </row>
    <row r="6953" spans="1:6">
      <c r="A6953" s="105">
        <v>33061017570000</v>
      </c>
      <c r="B6953">
        <v>2012</v>
      </c>
      <c r="C6953">
        <v>137863</v>
      </c>
      <c r="D6953">
        <v>125920</v>
      </c>
      <c r="E6953">
        <v>21561</v>
      </c>
      <c r="F6953">
        <v>20953</v>
      </c>
    </row>
    <row r="6954" spans="1:6">
      <c r="A6954" s="105">
        <v>33061017580000</v>
      </c>
      <c r="B6954">
        <v>2012</v>
      </c>
      <c r="C6954">
        <v>156020</v>
      </c>
      <c r="D6954">
        <v>111904</v>
      </c>
      <c r="E6954">
        <v>21646</v>
      </c>
      <c r="F6954">
        <v>21608</v>
      </c>
    </row>
    <row r="6955" spans="1:6">
      <c r="A6955" s="105">
        <v>33061017590000</v>
      </c>
      <c r="B6955">
        <v>2012</v>
      </c>
      <c r="C6955">
        <v>86424</v>
      </c>
      <c r="D6955">
        <v>94427</v>
      </c>
      <c r="E6955">
        <v>62671</v>
      </c>
      <c r="F6955">
        <v>20190</v>
      </c>
    </row>
    <row r="6956" spans="1:6">
      <c r="A6956" s="105">
        <v>33061017600000</v>
      </c>
      <c r="B6956">
        <v>2012</v>
      </c>
      <c r="C6956">
        <v>64463</v>
      </c>
      <c r="D6956">
        <v>75076</v>
      </c>
      <c r="E6956">
        <v>56022</v>
      </c>
      <c r="F6956">
        <v>20018</v>
      </c>
    </row>
    <row r="6957" spans="1:6">
      <c r="A6957" s="105">
        <v>33061017630000</v>
      </c>
      <c r="B6957">
        <v>2012</v>
      </c>
      <c r="C6957">
        <v>98904</v>
      </c>
      <c r="D6957">
        <v>82691</v>
      </c>
      <c r="E6957">
        <v>36288</v>
      </c>
      <c r="F6957">
        <v>19633</v>
      </c>
    </row>
    <row r="6958" spans="1:6">
      <c r="A6958" s="105">
        <v>33061017640000</v>
      </c>
      <c r="B6958">
        <v>2012</v>
      </c>
      <c r="C6958">
        <v>72051</v>
      </c>
      <c r="D6958">
        <v>59149</v>
      </c>
      <c r="E6958">
        <v>30049</v>
      </c>
      <c r="F6958">
        <v>20186</v>
      </c>
    </row>
    <row r="6959" spans="1:6">
      <c r="A6959" s="105">
        <v>33061017650000</v>
      </c>
      <c r="B6959">
        <v>2012</v>
      </c>
      <c r="C6959">
        <v>85184</v>
      </c>
      <c r="D6959">
        <v>55780</v>
      </c>
      <c r="E6959">
        <v>29999</v>
      </c>
      <c r="F6959">
        <v>20630</v>
      </c>
    </row>
    <row r="6960" spans="1:6">
      <c r="A6960" s="105">
        <v>33061017660000</v>
      </c>
      <c r="B6960">
        <v>2012</v>
      </c>
      <c r="C6960">
        <v>105304</v>
      </c>
      <c r="D6960">
        <v>85162</v>
      </c>
      <c r="E6960">
        <v>30629</v>
      </c>
      <c r="F6960">
        <v>21414</v>
      </c>
    </row>
    <row r="6961" spans="1:6">
      <c r="A6961" s="105">
        <v>33061017670000</v>
      </c>
      <c r="B6961">
        <v>2012</v>
      </c>
      <c r="C6961">
        <v>21884</v>
      </c>
      <c r="D6961">
        <v>69007</v>
      </c>
      <c r="E6961">
        <v>57202</v>
      </c>
      <c r="F6961">
        <v>19052</v>
      </c>
    </row>
    <row r="6962" spans="1:6">
      <c r="A6962" s="105">
        <v>33061017680000</v>
      </c>
      <c r="B6962">
        <v>2012</v>
      </c>
      <c r="C6962">
        <v>108844</v>
      </c>
      <c r="D6962">
        <v>78037</v>
      </c>
      <c r="E6962">
        <v>37948</v>
      </c>
      <c r="F6962">
        <v>20470</v>
      </c>
    </row>
    <row r="6963" spans="1:6">
      <c r="A6963" s="105">
        <v>33061017690000</v>
      </c>
      <c r="B6963">
        <v>2012</v>
      </c>
      <c r="C6963">
        <v>175551</v>
      </c>
      <c r="D6963">
        <v>140053</v>
      </c>
      <c r="E6963">
        <v>43925</v>
      </c>
      <c r="F6963">
        <v>21112</v>
      </c>
    </row>
    <row r="6964" spans="1:6">
      <c r="A6964" s="105">
        <v>33061017700000</v>
      </c>
      <c r="B6964">
        <v>2012</v>
      </c>
      <c r="C6964">
        <v>12482</v>
      </c>
      <c r="D6964">
        <v>21080</v>
      </c>
      <c r="E6964">
        <v>33716</v>
      </c>
      <c r="F6964">
        <v>20200</v>
      </c>
    </row>
    <row r="6965" spans="1:6">
      <c r="A6965" s="105">
        <v>33061017730000</v>
      </c>
      <c r="B6965">
        <v>2012</v>
      </c>
      <c r="C6965">
        <v>69941</v>
      </c>
      <c r="D6965">
        <v>85751</v>
      </c>
      <c r="E6965">
        <v>44885</v>
      </c>
      <c r="F6965">
        <v>21148</v>
      </c>
    </row>
    <row r="6966" spans="1:6">
      <c r="A6966" s="105">
        <v>33061017740000</v>
      </c>
      <c r="B6966">
        <v>2012</v>
      </c>
      <c r="C6966">
        <v>65469</v>
      </c>
      <c r="D6966">
        <v>76894</v>
      </c>
      <c r="E6966">
        <v>52868</v>
      </c>
      <c r="F6966">
        <v>20754</v>
      </c>
    </row>
    <row r="6967" spans="1:6">
      <c r="A6967" s="105">
        <v>33061017750000</v>
      </c>
      <c r="B6967">
        <v>2012</v>
      </c>
      <c r="C6967">
        <v>53232</v>
      </c>
      <c r="D6967">
        <v>70897</v>
      </c>
      <c r="E6967">
        <v>39561</v>
      </c>
      <c r="F6967">
        <v>21177</v>
      </c>
    </row>
    <row r="6968" spans="1:6">
      <c r="A6968" s="105">
        <v>33061017760000</v>
      </c>
      <c r="B6968">
        <v>2012</v>
      </c>
      <c r="C6968">
        <v>38966</v>
      </c>
      <c r="D6968">
        <v>55294</v>
      </c>
      <c r="E6968">
        <v>83505</v>
      </c>
      <c r="F6968">
        <v>18923</v>
      </c>
    </row>
    <row r="6969" spans="1:6">
      <c r="A6969" s="105">
        <v>33061017770000</v>
      </c>
      <c r="B6969">
        <v>2012</v>
      </c>
      <c r="C6969">
        <v>34081</v>
      </c>
      <c r="D6969">
        <v>71561</v>
      </c>
      <c r="E6969">
        <v>69671</v>
      </c>
      <c r="F6969">
        <v>18738</v>
      </c>
    </row>
    <row r="6970" spans="1:6">
      <c r="A6970" s="105">
        <v>33061017780000</v>
      </c>
      <c r="B6970">
        <v>2012</v>
      </c>
      <c r="C6970">
        <v>20126</v>
      </c>
      <c r="D6970">
        <v>48161</v>
      </c>
      <c r="E6970">
        <v>62259</v>
      </c>
      <c r="F6970">
        <v>16672</v>
      </c>
    </row>
    <row r="6971" spans="1:6">
      <c r="A6971" s="105">
        <v>33061017790000</v>
      </c>
      <c r="B6971">
        <v>2012</v>
      </c>
      <c r="C6971">
        <v>24347</v>
      </c>
      <c r="D6971">
        <v>31504</v>
      </c>
      <c r="E6971">
        <v>24206</v>
      </c>
      <c r="F6971">
        <v>20036</v>
      </c>
    </row>
    <row r="6972" spans="1:6">
      <c r="A6972" s="105">
        <v>33061017800000</v>
      </c>
      <c r="B6972">
        <v>2012</v>
      </c>
      <c r="C6972">
        <v>49583</v>
      </c>
      <c r="D6972">
        <v>49883</v>
      </c>
      <c r="E6972">
        <v>79577</v>
      </c>
      <c r="F6972">
        <v>20183</v>
      </c>
    </row>
    <row r="6973" spans="1:6">
      <c r="A6973" s="105">
        <v>33061017810000</v>
      </c>
      <c r="B6973">
        <v>2012</v>
      </c>
      <c r="C6973">
        <v>28211</v>
      </c>
      <c r="D6973">
        <v>97973</v>
      </c>
      <c r="E6973">
        <v>12521</v>
      </c>
      <c r="F6973">
        <v>16112</v>
      </c>
    </row>
    <row r="6974" spans="1:6">
      <c r="A6974" s="105">
        <v>33061017820000</v>
      </c>
      <c r="B6974">
        <v>2012</v>
      </c>
      <c r="C6974">
        <v>43361</v>
      </c>
      <c r="D6974">
        <v>66439</v>
      </c>
      <c r="E6974">
        <v>32718</v>
      </c>
      <c r="F6974">
        <v>20260</v>
      </c>
    </row>
    <row r="6975" spans="1:6">
      <c r="A6975" s="105">
        <v>33061017830000</v>
      </c>
      <c r="B6975">
        <v>2012</v>
      </c>
      <c r="C6975">
        <v>20864</v>
      </c>
      <c r="D6975">
        <v>46566</v>
      </c>
      <c r="E6975">
        <v>12424</v>
      </c>
      <c r="F6975">
        <v>16900</v>
      </c>
    </row>
    <row r="6976" spans="1:6">
      <c r="A6976" s="105">
        <v>33061017840000</v>
      </c>
      <c r="B6976">
        <v>2012</v>
      </c>
      <c r="C6976">
        <v>19307</v>
      </c>
      <c r="D6976">
        <v>21285</v>
      </c>
      <c r="E6976">
        <v>23586</v>
      </c>
      <c r="F6976">
        <v>20532</v>
      </c>
    </row>
    <row r="6977" spans="1:6">
      <c r="A6977" s="105">
        <v>33061017850000</v>
      </c>
      <c r="B6977">
        <v>2012</v>
      </c>
      <c r="C6977">
        <v>40913</v>
      </c>
      <c r="D6977">
        <v>70213</v>
      </c>
      <c r="E6977">
        <v>59207</v>
      </c>
      <c r="F6977">
        <v>19282</v>
      </c>
    </row>
    <row r="6978" spans="1:6">
      <c r="A6978" s="105">
        <v>33061017860000</v>
      </c>
      <c r="B6978">
        <v>2012</v>
      </c>
      <c r="C6978">
        <v>62294</v>
      </c>
      <c r="D6978">
        <v>115048</v>
      </c>
      <c r="E6978">
        <v>3751</v>
      </c>
      <c r="F6978">
        <v>18240</v>
      </c>
    </row>
    <row r="6979" spans="1:6">
      <c r="A6979" s="105">
        <v>33061017870000</v>
      </c>
      <c r="B6979">
        <v>2012</v>
      </c>
      <c r="C6979">
        <v>119087</v>
      </c>
      <c r="D6979">
        <v>235041</v>
      </c>
      <c r="E6979">
        <v>36128</v>
      </c>
      <c r="F6979">
        <v>20691</v>
      </c>
    </row>
    <row r="6980" spans="1:6">
      <c r="A6980" s="105">
        <v>33061017880000</v>
      </c>
      <c r="B6980">
        <v>2012</v>
      </c>
      <c r="C6980">
        <v>52301</v>
      </c>
      <c r="D6980">
        <v>109944</v>
      </c>
      <c r="E6980">
        <v>25510</v>
      </c>
      <c r="F6980">
        <v>14114</v>
      </c>
    </row>
    <row r="6981" spans="1:6">
      <c r="A6981" s="105">
        <v>33061017890000</v>
      </c>
      <c r="B6981">
        <v>2012</v>
      </c>
      <c r="C6981">
        <v>73371</v>
      </c>
      <c r="D6981">
        <v>96328</v>
      </c>
      <c r="E6981">
        <v>67389</v>
      </c>
      <c r="F6981">
        <v>20210</v>
      </c>
    </row>
    <row r="6982" spans="1:6">
      <c r="A6982" s="105">
        <v>33061017900000</v>
      </c>
      <c r="B6982">
        <v>2012</v>
      </c>
      <c r="C6982">
        <v>16071</v>
      </c>
      <c r="D6982">
        <v>45316</v>
      </c>
      <c r="E6982">
        <v>34208</v>
      </c>
      <c r="F6982">
        <v>18990</v>
      </c>
    </row>
    <row r="6983" spans="1:6">
      <c r="A6983" s="105">
        <v>33061017910000</v>
      </c>
      <c r="B6983">
        <v>2012</v>
      </c>
      <c r="C6983">
        <v>41084</v>
      </c>
      <c r="D6983">
        <v>49226</v>
      </c>
      <c r="E6983">
        <v>34811</v>
      </c>
      <c r="F6983">
        <v>20572</v>
      </c>
    </row>
    <row r="6984" spans="1:6">
      <c r="A6984" s="105">
        <v>33061017920000</v>
      </c>
      <c r="B6984">
        <v>2012</v>
      </c>
      <c r="C6984">
        <v>54212</v>
      </c>
      <c r="D6984">
        <v>79104</v>
      </c>
      <c r="E6984">
        <v>64472</v>
      </c>
      <c r="F6984">
        <v>18588</v>
      </c>
    </row>
    <row r="6985" spans="1:6">
      <c r="A6985" s="105">
        <v>33061017930000</v>
      </c>
      <c r="B6985">
        <v>2012</v>
      </c>
      <c r="C6985">
        <v>16403</v>
      </c>
      <c r="D6985">
        <v>42489</v>
      </c>
      <c r="E6985">
        <v>50540</v>
      </c>
      <c r="F6985">
        <v>19020</v>
      </c>
    </row>
    <row r="6986" spans="1:6">
      <c r="A6986" s="105">
        <v>33061017940000</v>
      </c>
      <c r="B6986">
        <v>2012</v>
      </c>
      <c r="C6986">
        <v>31782</v>
      </c>
      <c r="D6986">
        <v>38033</v>
      </c>
      <c r="E6986">
        <v>8882</v>
      </c>
      <c r="F6986">
        <v>15300</v>
      </c>
    </row>
    <row r="6987" spans="1:6">
      <c r="A6987" s="105">
        <v>33061017950000</v>
      </c>
      <c r="B6987">
        <v>2012</v>
      </c>
      <c r="C6987">
        <v>53241</v>
      </c>
      <c r="D6987">
        <v>72556</v>
      </c>
      <c r="E6987">
        <v>49049</v>
      </c>
      <c r="F6987">
        <v>17934</v>
      </c>
    </row>
    <row r="6988" spans="1:6">
      <c r="A6988" s="105">
        <v>33061017960000</v>
      </c>
      <c r="B6988">
        <v>2012</v>
      </c>
      <c r="C6988">
        <v>149759</v>
      </c>
      <c r="D6988">
        <v>84425</v>
      </c>
      <c r="E6988">
        <v>60153</v>
      </c>
      <c r="F6988">
        <v>20126</v>
      </c>
    </row>
    <row r="6989" spans="1:6">
      <c r="A6989" s="105">
        <v>33061017970000</v>
      </c>
      <c r="B6989">
        <v>2012</v>
      </c>
      <c r="C6989">
        <v>47089</v>
      </c>
      <c r="D6989">
        <v>47397</v>
      </c>
      <c r="E6989">
        <v>23114</v>
      </c>
      <c r="F6989">
        <v>20710</v>
      </c>
    </row>
    <row r="6990" spans="1:6">
      <c r="A6990" s="105">
        <v>33061017980000</v>
      </c>
      <c r="B6990">
        <v>2012</v>
      </c>
      <c r="C6990">
        <v>62915</v>
      </c>
      <c r="D6990">
        <v>82330</v>
      </c>
      <c r="E6990">
        <v>50447</v>
      </c>
      <c r="F6990">
        <v>20464</v>
      </c>
    </row>
    <row r="6991" spans="1:6">
      <c r="A6991" s="105">
        <v>33061017990000</v>
      </c>
      <c r="B6991">
        <v>2012</v>
      </c>
      <c r="C6991">
        <v>51881</v>
      </c>
      <c r="D6991">
        <v>81691</v>
      </c>
      <c r="E6991">
        <v>10895</v>
      </c>
      <c r="F6991">
        <v>20161</v>
      </c>
    </row>
    <row r="6992" spans="1:6">
      <c r="A6992" s="105">
        <v>33061018000000</v>
      </c>
      <c r="B6992">
        <v>2012</v>
      </c>
      <c r="C6992">
        <v>67231</v>
      </c>
      <c r="D6992">
        <v>79071</v>
      </c>
      <c r="E6992">
        <v>53204</v>
      </c>
      <c r="F6992">
        <v>20485</v>
      </c>
    </row>
    <row r="6993" spans="1:6">
      <c r="A6993" s="105">
        <v>33061018010000</v>
      </c>
      <c r="B6993">
        <v>2012</v>
      </c>
      <c r="C6993">
        <v>70908</v>
      </c>
      <c r="D6993">
        <v>84167</v>
      </c>
      <c r="E6993">
        <v>38824</v>
      </c>
      <c r="F6993">
        <v>20735</v>
      </c>
    </row>
    <row r="6994" spans="1:6">
      <c r="A6994" s="105">
        <v>33061018020000</v>
      </c>
      <c r="B6994">
        <v>2012</v>
      </c>
      <c r="C6994">
        <v>77746</v>
      </c>
      <c r="D6994">
        <v>89211</v>
      </c>
      <c r="E6994">
        <v>50483</v>
      </c>
      <c r="F6994">
        <v>21265</v>
      </c>
    </row>
    <row r="6995" spans="1:6">
      <c r="A6995" s="105">
        <v>33061018030000</v>
      </c>
      <c r="B6995">
        <v>2012</v>
      </c>
      <c r="C6995">
        <v>48464</v>
      </c>
      <c r="D6995">
        <v>60720</v>
      </c>
      <c r="E6995">
        <v>19488</v>
      </c>
      <c r="F6995">
        <v>14900</v>
      </c>
    </row>
    <row r="6996" spans="1:6">
      <c r="A6996" s="105">
        <v>33061018040000</v>
      </c>
      <c r="B6996">
        <v>2012</v>
      </c>
      <c r="C6996">
        <v>105894</v>
      </c>
      <c r="D6996">
        <v>82836</v>
      </c>
      <c r="E6996">
        <v>58671</v>
      </c>
      <c r="F6996">
        <v>21290</v>
      </c>
    </row>
    <row r="6997" spans="1:6">
      <c r="A6997" s="105">
        <v>33061018050000</v>
      </c>
      <c r="B6997">
        <v>2012</v>
      </c>
      <c r="C6997">
        <v>53115</v>
      </c>
      <c r="D6997">
        <v>67075</v>
      </c>
      <c r="E6997">
        <v>47244</v>
      </c>
      <c r="F6997">
        <v>20714</v>
      </c>
    </row>
    <row r="6998" spans="1:6">
      <c r="A6998" s="105">
        <v>33061018060000</v>
      </c>
      <c r="B6998">
        <v>2012</v>
      </c>
      <c r="C6998">
        <v>117208</v>
      </c>
      <c r="D6998">
        <v>104094</v>
      </c>
      <c r="E6998">
        <v>48173</v>
      </c>
      <c r="F6998">
        <v>20562</v>
      </c>
    </row>
    <row r="6999" spans="1:6">
      <c r="A6999" s="105">
        <v>33061018070000</v>
      </c>
      <c r="B6999">
        <v>2012</v>
      </c>
      <c r="C6999">
        <v>46050</v>
      </c>
      <c r="D6999">
        <v>53620</v>
      </c>
      <c r="E6999">
        <v>43219</v>
      </c>
      <c r="F6999">
        <v>19825</v>
      </c>
    </row>
    <row r="7000" spans="1:6">
      <c r="A7000" s="105">
        <v>33061018080000</v>
      </c>
      <c r="B7000">
        <v>2012</v>
      </c>
      <c r="C7000">
        <v>91076</v>
      </c>
      <c r="D7000">
        <v>78130</v>
      </c>
      <c r="E7000">
        <v>60255</v>
      </c>
      <c r="F7000">
        <v>20071</v>
      </c>
    </row>
    <row r="7001" spans="1:6">
      <c r="A7001" s="105">
        <v>33061018090000</v>
      </c>
      <c r="B7001">
        <v>2012</v>
      </c>
      <c r="C7001">
        <v>43913</v>
      </c>
      <c r="D7001">
        <v>52170</v>
      </c>
      <c r="E7001">
        <v>38643</v>
      </c>
      <c r="F7001">
        <v>19997</v>
      </c>
    </row>
    <row r="7002" spans="1:6">
      <c r="A7002" s="105">
        <v>33061018100000</v>
      </c>
      <c r="B7002">
        <v>2012</v>
      </c>
      <c r="C7002">
        <v>0</v>
      </c>
      <c r="D7002">
        <v>0</v>
      </c>
      <c r="E7002">
        <v>0</v>
      </c>
      <c r="F7002">
        <v>7560</v>
      </c>
    </row>
    <row r="7003" spans="1:6">
      <c r="A7003" s="105">
        <v>33061018110000</v>
      </c>
      <c r="B7003">
        <v>2012</v>
      </c>
      <c r="C7003">
        <v>21436</v>
      </c>
      <c r="D7003">
        <v>39752</v>
      </c>
      <c r="E7003">
        <v>12943</v>
      </c>
      <c r="F7003">
        <v>14171</v>
      </c>
    </row>
    <row r="7004" spans="1:6">
      <c r="A7004" s="105">
        <v>33061018130000</v>
      </c>
      <c r="B7004">
        <v>2012</v>
      </c>
      <c r="C7004">
        <v>34872</v>
      </c>
      <c r="D7004">
        <v>89945</v>
      </c>
      <c r="E7004">
        <v>95562</v>
      </c>
      <c r="F7004">
        <v>17815</v>
      </c>
    </row>
    <row r="7005" spans="1:6">
      <c r="A7005" s="105">
        <v>33061018150000</v>
      </c>
      <c r="B7005">
        <v>2012</v>
      </c>
      <c r="C7005">
        <v>26103</v>
      </c>
      <c r="D7005">
        <v>71898</v>
      </c>
      <c r="E7005">
        <v>50767</v>
      </c>
      <c r="F7005">
        <v>18852</v>
      </c>
    </row>
    <row r="7006" spans="1:6">
      <c r="A7006" s="105">
        <v>33061018160000</v>
      </c>
      <c r="B7006">
        <v>2012</v>
      </c>
      <c r="C7006">
        <v>61709</v>
      </c>
      <c r="D7006">
        <v>112387</v>
      </c>
      <c r="E7006">
        <v>26701</v>
      </c>
      <c r="F7006">
        <v>18544</v>
      </c>
    </row>
    <row r="7007" spans="1:6">
      <c r="A7007" s="105">
        <v>33061018170000</v>
      </c>
      <c r="B7007">
        <v>2012</v>
      </c>
      <c r="C7007">
        <v>73747</v>
      </c>
      <c r="D7007">
        <v>159960</v>
      </c>
      <c r="E7007">
        <v>1900</v>
      </c>
      <c r="F7007">
        <v>19264</v>
      </c>
    </row>
    <row r="7008" spans="1:6">
      <c r="A7008" s="105">
        <v>33061018180000</v>
      </c>
      <c r="B7008">
        <v>2012</v>
      </c>
      <c r="C7008">
        <v>60402</v>
      </c>
      <c r="D7008">
        <v>65648</v>
      </c>
      <c r="E7008">
        <v>26841</v>
      </c>
      <c r="F7008">
        <v>20247</v>
      </c>
    </row>
    <row r="7009" spans="1:6">
      <c r="A7009" s="105">
        <v>33061018210000</v>
      </c>
      <c r="B7009">
        <v>2012</v>
      </c>
      <c r="C7009">
        <v>18396</v>
      </c>
      <c r="D7009">
        <v>40812</v>
      </c>
      <c r="E7009">
        <v>14571</v>
      </c>
      <c r="F7009">
        <v>13929</v>
      </c>
    </row>
    <row r="7010" spans="1:6">
      <c r="A7010" s="105">
        <v>33061018220000</v>
      </c>
      <c r="B7010">
        <v>2012</v>
      </c>
      <c r="C7010">
        <v>17235</v>
      </c>
      <c r="D7010">
        <v>40202</v>
      </c>
      <c r="E7010">
        <v>48120</v>
      </c>
      <c r="F7010">
        <v>19033</v>
      </c>
    </row>
    <row r="7011" spans="1:6">
      <c r="A7011" s="105">
        <v>33061018230000</v>
      </c>
      <c r="B7011">
        <v>2012</v>
      </c>
      <c r="C7011">
        <v>17357</v>
      </c>
      <c r="D7011">
        <v>32631</v>
      </c>
      <c r="E7011">
        <v>59210</v>
      </c>
      <c r="F7011">
        <v>19068</v>
      </c>
    </row>
    <row r="7012" spans="1:6">
      <c r="A7012" s="105">
        <v>33061018240000</v>
      </c>
      <c r="B7012">
        <v>2012</v>
      </c>
      <c r="C7012">
        <v>110042</v>
      </c>
      <c r="D7012">
        <v>201020</v>
      </c>
      <c r="E7012">
        <v>15538</v>
      </c>
      <c r="F7012">
        <v>21570</v>
      </c>
    </row>
    <row r="7013" spans="1:6">
      <c r="A7013" s="105">
        <v>33061018250000</v>
      </c>
      <c r="B7013">
        <v>2012</v>
      </c>
      <c r="C7013">
        <v>31239</v>
      </c>
      <c r="D7013">
        <v>84962</v>
      </c>
      <c r="E7013">
        <v>21989</v>
      </c>
      <c r="F7013">
        <v>15601</v>
      </c>
    </row>
    <row r="7014" spans="1:6">
      <c r="A7014" s="105">
        <v>33061018280000</v>
      </c>
      <c r="B7014">
        <v>2012</v>
      </c>
      <c r="C7014">
        <v>5580</v>
      </c>
      <c r="D7014">
        <v>9142</v>
      </c>
      <c r="E7014">
        <v>26732</v>
      </c>
      <c r="F7014">
        <v>19632</v>
      </c>
    </row>
    <row r="7015" spans="1:6">
      <c r="A7015" s="105">
        <v>33061018290000</v>
      </c>
      <c r="B7015">
        <v>2012</v>
      </c>
      <c r="C7015">
        <v>174178</v>
      </c>
      <c r="D7015">
        <v>306504</v>
      </c>
      <c r="E7015">
        <v>19405</v>
      </c>
      <c r="F7015">
        <v>18088</v>
      </c>
    </row>
    <row r="7016" spans="1:6">
      <c r="A7016" s="105">
        <v>33061018300000</v>
      </c>
      <c r="B7016">
        <v>2012</v>
      </c>
      <c r="C7016">
        <v>90592</v>
      </c>
      <c r="D7016">
        <v>132190</v>
      </c>
      <c r="E7016">
        <v>28519</v>
      </c>
      <c r="F7016">
        <v>21235</v>
      </c>
    </row>
    <row r="7017" spans="1:6">
      <c r="A7017" s="105">
        <v>33061018310000</v>
      </c>
      <c r="B7017">
        <v>2012</v>
      </c>
      <c r="C7017">
        <v>35064</v>
      </c>
      <c r="D7017">
        <v>43924</v>
      </c>
      <c r="E7017">
        <v>37533</v>
      </c>
      <c r="F7017">
        <v>20646</v>
      </c>
    </row>
    <row r="7018" spans="1:6">
      <c r="A7018" s="105">
        <v>33061018320000</v>
      </c>
      <c r="B7018">
        <v>2012</v>
      </c>
      <c r="C7018">
        <v>99981</v>
      </c>
      <c r="D7018">
        <v>71148</v>
      </c>
      <c r="E7018">
        <v>47350</v>
      </c>
      <c r="F7018">
        <v>20850</v>
      </c>
    </row>
    <row r="7019" spans="1:6">
      <c r="A7019" s="105">
        <v>33061018330000</v>
      </c>
      <c r="B7019">
        <v>2012</v>
      </c>
      <c r="C7019">
        <v>3270</v>
      </c>
      <c r="D7019">
        <v>1952</v>
      </c>
      <c r="E7019">
        <v>7716</v>
      </c>
      <c r="F7019">
        <v>21195</v>
      </c>
    </row>
    <row r="7020" spans="1:6">
      <c r="A7020" s="105">
        <v>33061018340000</v>
      </c>
      <c r="B7020">
        <v>2012</v>
      </c>
      <c r="C7020">
        <v>24118</v>
      </c>
      <c r="D7020">
        <v>44346</v>
      </c>
      <c r="E7020">
        <v>26354</v>
      </c>
      <c r="F7020">
        <v>20157</v>
      </c>
    </row>
    <row r="7021" spans="1:6">
      <c r="A7021" s="105">
        <v>33061018350000</v>
      </c>
      <c r="B7021">
        <v>2012</v>
      </c>
      <c r="C7021">
        <v>56842</v>
      </c>
      <c r="D7021">
        <v>116186</v>
      </c>
      <c r="E7021">
        <v>14399</v>
      </c>
      <c r="F7021">
        <v>19787</v>
      </c>
    </row>
    <row r="7022" spans="1:6">
      <c r="A7022" s="105">
        <v>33061018360000</v>
      </c>
      <c r="B7022">
        <v>2012</v>
      </c>
      <c r="C7022">
        <v>149521</v>
      </c>
      <c r="D7022">
        <v>79219</v>
      </c>
      <c r="E7022">
        <v>28783</v>
      </c>
      <c r="F7022">
        <v>21482</v>
      </c>
    </row>
    <row r="7023" spans="1:6">
      <c r="A7023" s="105">
        <v>33061018370000</v>
      </c>
      <c r="B7023">
        <v>2012</v>
      </c>
      <c r="C7023">
        <v>461730</v>
      </c>
      <c r="D7023">
        <v>180524</v>
      </c>
      <c r="E7023">
        <v>39419</v>
      </c>
      <c r="F7023">
        <v>21744</v>
      </c>
    </row>
    <row r="7024" spans="1:6">
      <c r="A7024" s="105">
        <v>33061018380000</v>
      </c>
      <c r="B7024">
        <v>2012</v>
      </c>
      <c r="C7024">
        <v>38431</v>
      </c>
      <c r="D7024">
        <v>74004</v>
      </c>
      <c r="E7024">
        <v>36105</v>
      </c>
      <c r="F7024">
        <v>19065</v>
      </c>
    </row>
    <row r="7025" spans="1:6">
      <c r="A7025" s="105">
        <v>33061018390000</v>
      </c>
      <c r="B7025">
        <v>2012</v>
      </c>
      <c r="C7025">
        <v>78684</v>
      </c>
      <c r="D7025">
        <v>68725</v>
      </c>
      <c r="E7025">
        <v>31360</v>
      </c>
      <c r="F7025">
        <v>20388</v>
      </c>
    </row>
    <row r="7026" spans="1:6">
      <c r="A7026" s="105">
        <v>33061018400000</v>
      </c>
      <c r="B7026">
        <v>2012</v>
      </c>
      <c r="C7026">
        <v>35678</v>
      </c>
      <c r="D7026">
        <v>110184</v>
      </c>
      <c r="E7026">
        <v>17708</v>
      </c>
      <c r="F7026">
        <v>20375</v>
      </c>
    </row>
    <row r="7027" spans="1:6">
      <c r="A7027" s="105">
        <v>33061018410000</v>
      </c>
      <c r="B7027">
        <v>2012</v>
      </c>
      <c r="C7027">
        <v>50864</v>
      </c>
      <c r="D7027">
        <v>134785</v>
      </c>
      <c r="E7027">
        <v>25342</v>
      </c>
      <c r="F7027">
        <v>18800</v>
      </c>
    </row>
    <row r="7028" spans="1:6">
      <c r="A7028" s="105">
        <v>33061018420000</v>
      </c>
      <c r="B7028">
        <v>2012</v>
      </c>
      <c r="C7028">
        <v>50479</v>
      </c>
      <c r="D7028">
        <v>59271</v>
      </c>
      <c r="E7028">
        <v>100472</v>
      </c>
      <c r="F7028">
        <v>19303</v>
      </c>
    </row>
    <row r="7029" spans="1:6">
      <c r="A7029" s="105">
        <v>33061018440000</v>
      </c>
      <c r="B7029">
        <v>2012</v>
      </c>
      <c r="C7029">
        <v>37429</v>
      </c>
      <c r="D7029">
        <v>24255</v>
      </c>
      <c r="E7029">
        <v>36830</v>
      </c>
      <c r="F7029">
        <v>19380</v>
      </c>
    </row>
    <row r="7030" spans="1:6">
      <c r="A7030" s="105">
        <v>33061018450000</v>
      </c>
      <c r="B7030">
        <v>2012</v>
      </c>
      <c r="C7030">
        <v>65346</v>
      </c>
      <c r="D7030">
        <v>46630</v>
      </c>
      <c r="E7030">
        <v>64736</v>
      </c>
      <c r="F7030">
        <v>20261</v>
      </c>
    </row>
    <row r="7031" spans="1:6">
      <c r="A7031" s="105">
        <v>33061018460000</v>
      </c>
      <c r="B7031">
        <v>2012</v>
      </c>
      <c r="C7031">
        <v>181356</v>
      </c>
      <c r="D7031">
        <v>95278</v>
      </c>
      <c r="E7031">
        <v>45202</v>
      </c>
      <c r="F7031">
        <v>20310</v>
      </c>
    </row>
    <row r="7032" spans="1:6">
      <c r="A7032" s="105">
        <v>33061018470000</v>
      </c>
      <c r="B7032">
        <v>2012</v>
      </c>
      <c r="C7032">
        <v>31588</v>
      </c>
      <c r="D7032">
        <v>59539</v>
      </c>
      <c r="E7032">
        <v>37670</v>
      </c>
      <c r="F7032">
        <v>20002</v>
      </c>
    </row>
    <row r="7033" spans="1:6">
      <c r="A7033" s="105">
        <v>33061018480000</v>
      </c>
      <c r="B7033">
        <v>2012</v>
      </c>
      <c r="C7033">
        <v>113118</v>
      </c>
      <c r="D7033">
        <v>159403</v>
      </c>
      <c r="E7033">
        <v>31451</v>
      </c>
      <c r="F7033">
        <v>20643</v>
      </c>
    </row>
    <row r="7034" spans="1:6">
      <c r="A7034" s="105">
        <v>33061018490000</v>
      </c>
      <c r="B7034">
        <v>2012</v>
      </c>
      <c r="C7034">
        <v>119899</v>
      </c>
      <c r="D7034">
        <v>158035</v>
      </c>
      <c r="E7034">
        <v>76226</v>
      </c>
      <c r="F7034">
        <v>19648</v>
      </c>
    </row>
    <row r="7035" spans="1:6">
      <c r="A7035" s="105">
        <v>33061018500000</v>
      </c>
      <c r="B7035">
        <v>2012</v>
      </c>
      <c r="C7035">
        <v>84568</v>
      </c>
      <c r="D7035">
        <v>104384</v>
      </c>
      <c r="E7035">
        <v>63071</v>
      </c>
      <c r="F7035">
        <v>20034</v>
      </c>
    </row>
    <row r="7036" spans="1:6">
      <c r="A7036" s="105">
        <v>33061018510000</v>
      </c>
      <c r="B7036">
        <v>2012</v>
      </c>
      <c r="C7036">
        <v>30644</v>
      </c>
      <c r="D7036">
        <v>54271</v>
      </c>
      <c r="E7036">
        <v>75854</v>
      </c>
      <c r="F7036">
        <v>18239</v>
      </c>
    </row>
    <row r="7037" spans="1:6">
      <c r="A7037" s="105">
        <v>33061018520000</v>
      </c>
      <c r="B7037">
        <v>2012</v>
      </c>
      <c r="C7037">
        <v>87030</v>
      </c>
      <c r="D7037">
        <v>90410</v>
      </c>
      <c r="E7037">
        <v>22253</v>
      </c>
      <c r="F7037">
        <v>20259</v>
      </c>
    </row>
    <row r="7038" spans="1:6">
      <c r="A7038" s="105">
        <v>33061018580000</v>
      </c>
      <c r="B7038">
        <v>2012</v>
      </c>
      <c r="C7038">
        <v>77382</v>
      </c>
      <c r="D7038">
        <v>181343</v>
      </c>
      <c r="E7038">
        <v>11052</v>
      </c>
      <c r="F7038">
        <v>16254</v>
      </c>
    </row>
    <row r="7039" spans="1:6">
      <c r="A7039" s="105">
        <v>33061018590000</v>
      </c>
      <c r="B7039">
        <v>2012</v>
      </c>
      <c r="C7039">
        <v>52566</v>
      </c>
      <c r="D7039">
        <v>111817</v>
      </c>
      <c r="E7039">
        <v>14350</v>
      </c>
      <c r="F7039">
        <v>20220</v>
      </c>
    </row>
    <row r="7040" spans="1:6">
      <c r="A7040" s="105">
        <v>33061018620000</v>
      </c>
      <c r="B7040">
        <v>2012</v>
      </c>
      <c r="C7040">
        <v>15149</v>
      </c>
      <c r="D7040">
        <v>100466</v>
      </c>
      <c r="E7040">
        <v>29970</v>
      </c>
      <c r="F7040">
        <v>14495</v>
      </c>
    </row>
    <row r="7041" spans="1:6">
      <c r="A7041" s="105">
        <v>33061018630000</v>
      </c>
      <c r="B7041">
        <v>2012</v>
      </c>
      <c r="C7041">
        <v>37897</v>
      </c>
      <c r="D7041">
        <v>58929</v>
      </c>
      <c r="E7041">
        <v>31037</v>
      </c>
      <c r="F7041">
        <v>20334</v>
      </c>
    </row>
    <row r="7042" spans="1:6">
      <c r="A7042" s="105">
        <v>33061018640000</v>
      </c>
      <c r="B7042">
        <v>2012</v>
      </c>
      <c r="C7042">
        <v>38638</v>
      </c>
      <c r="D7042">
        <v>71214</v>
      </c>
      <c r="E7042">
        <v>3064</v>
      </c>
      <c r="F7042">
        <v>16032</v>
      </c>
    </row>
    <row r="7043" spans="1:6">
      <c r="A7043" s="105">
        <v>33061018660000</v>
      </c>
      <c r="B7043">
        <v>2012</v>
      </c>
      <c r="C7043">
        <v>8733</v>
      </c>
      <c r="D7043">
        <v>27817</v>
      </c>
      <c r="E7043">
        <v>15332</v>
      </c>
      <c r="F7043">
        <v>15525</v>
      </c>
    </row>
    <row r="7044" spans="1:6">
      <c r="A7044" s="105">
        <v>33061018670000</v>
      </c>
      <c r="B7044">
        <v>2012</v>
      </c>
      <c r="C7044">
        <v>12433</v>
      </c>
      <c r="D7044">
        <v>49993</v>
      </c>
      <c r="E7044">
        <v>20021</v>
      </c>
      <c r="F7044">
        <v>20256</v>
      </c>
    </row>
    <row r="7045" spans="1:6">
      <c r="A7045" s="105">
        <v>33061018680000</v>
      </c>
      <c r="B7045">
        <v>2012</v>
      </c>
      <c r="C7045">
        <v>31066</v>
      </c>
      <c r="D7045">
        <v>45513</v>
      </c>
      <c r="E7045">
        <v>20830</v>
      </c>
      <c r="F7045">
        <v>15096</v>
      </c>
    </row>
    <row r="7046" spans="1:6">
      <c r="A7046" s="105">
        <v>33061018690000</v>
      </c>
      <c r="B7046">
        <v>2012</v>
      </c>
      <c r="C7046">
        <v>52212</v>
      </c>
      <c r="D7046">
        <v>68692</v>
      </c>
      <c r="E7046">
        <v>20770</v>
      </c>
      <c r="F7046">
        <v>15614</v>
      </c>
    </row>
    <row r="7047" spans="1:6">
      <c r="A7047" s="105">
        <v>33061018700000</v>
      </c>
      <c r="B7047">
        <v>2012</v>
      </c>
      <c r="C7047">
        <v>171555</v>
      </c>
      <c r="D7047">
        <v>160239</v>
      </c>
      <c r="E7047">
        <v>36572</v>
      </c>
      <c r="F7047">
        <v>20617</v>
      </c>
    </row>
    <row r="7048" spans="1:6">
      <c r="A7048" s="105">
        <v>33061018710000</v>
      </c>
      <c r="B7048">
        <v>2012</v>
      </c>
      <c r="C7048">
        <v>32374</v>
      </c>
      <c r="D7048">
        <v>54576</v>
      </c>
      <c r="E7048">
        <v>20129</v>
      </c>
      <c r="F7048">
        <v>17171</v>
      </c>
    </row>
    <row r="7049" spans="1:6">
      <c r="A7049" s="105">
        <v>33061018720000</v>
      </c>
      <c r="B7049">
        <v>2012</v>
      </c>
      <c r="C7049">
        <v>79830</v>
      </c>
      <c r="D7049">
        <v>81953</v>
      </c>
      <c r="E7049">
        <v>18540</v>
      </c>
      <c r="F7049">
        <v>21810</v>
      </c>
    </row>
    <row r="7050" spans="1:6">
      <c r="A7050" s="105">
        <v>33061018740000</v>
      </c>
      <c r="B7050">
        <v>2012</v>
      </c>
      <c r="C7050">
        <v>77174</v>
      </c>
      <c r="D7050">
        <v>87006</v>
      </c>
      <c r="E7050">
        <v>18452</v>
      </c>
      <c r="F7050">
        <v>20284</v>
      </c>
    </row>
    <row r="7051" spans="1:6">
      <c r="A7051" s="105">
        <v>33061018760000</v>
      </c>
      <c r="B7051">
        <v>2012</v>
      </c>
      <c r="C7051">
        <v>47671</v>
      </c>
      <c r="D7051">
        <v>63318</v>
      </c>
      <c r="E7051">
        <v>38222</v>
      </c>
      <c r="F7051">
        <v>20229</v>
      </c>
    </row>
    <row r="7052" spans="1:6">
      <c r="A7052" s="105">
        <v>33061018780000</v>
      </c>
      <c r="B7052">
        <v>2012</v>
      </c>
      <c r="C7052">
        <v>56583</v>
      </c>
      <c r="D7052">
        <v>49857</v>
      </c>
      <c r="E7052">
        <v>31771</v>
      </c>
      <c r="F7052">
        <v>19300</v>
      </c>
    </row>
    <row r="7053" spans="1:6">
      <c r="A7053" s="105">
        <v>33061018790000</v>
      </c>
      <c r="B7053">
        <v>2012</v>
      </c>
      <c r="C7053">
        <v>102565</v>
      </c>
      <c r="D7053">
        <v>76879</v>
      </c>
      <c r="E7053">
        <v>19685</v>
      </c>
      <c r="F7053">
        <v>20903</v>
      </c>
    </row>
    <row r="7054" spans="1:6">
      <c r="A7054" s="105">
        <v>33061018800000</v>
      </c>
      <c r="B7054">
        <v>2012</v>
      </c>
      <c r="C7054">
        <v>73496</v>
      </c>
      <c r="D7054">
        <v>80052</v>
      </c>
      <c r="E7054">
        <v>18824</v>
      </c>
      <c r="F7054">
        <v>20485</v>
      </c>
    </row>
    <row r="7055" spans="1:6">
      <c r="A7055" s="105">
        <v>33061018810000</v>
      </c>
      <c r="B7055">
        <v>2012</v>
      </c>
      <c r="C7055">
        <v>44054</v>
      </c>
      <c r="D7055">
        <v>65544</v>
      </c>
      <c r="E7055">
        <v>35242</v>
      </c>
      <c r="F7055">
        <v>20299</v>
      </c>
    </row>
    <row r="7056" spans="1:6">
      <c r="A7056" s="105">
        <v>33061018820000</v>
      </c>
      <c r="B7056">
        <v>2012</v>
      </c>
      <c r="C7056">
        <v>94175</v>
      </c>
      <c r="D7056">
        <v>136517</v>
      </c>
      <c r="E7056">
        <v>36101</v>
      </c>
      <c r="F7056">
        <v>21390</v>
      </c>
    </row>
    <row r="7057" spans="1:6">
      <c r="A7057" s="105">
        <v>33061018830000</v>
      </c>
      <c r="B7057">
        <v>2012</v>
      </c>
      <c r="C7057">
        <v>50576</v>
      </c>
      <c r="D7057">
        <v>97858</v>
      </c>
      <c r="E7057">
        <v>17851</v>
      </c>
      <c r="F7057">
        <v>21171</v>
      </c>
    </row>
    <row r="7058" spans="1:6">
      <c r="A7058" s="105">
        <v>33061018840000</v>
      </c>
      <c r="B7058">
        <v>2012</v>
      </c>
      <c r="C7058">
        <v>27999</v>
      </c>
      <c r="D7058">
        <v>59242</v>
      </c>
      <c r="E7058">
        <v>36633</v>
      </c>
      <c r="F7058">
        <v>17048</v>
      </c>
    </row>
    <row r="7059" spans="1:6">
      <c r="A7059" s="105">
        <v>33061018850000</v>
      </c>
      <c r="B7059">
        <v>2012</v>
      </c>
      <c r="C7059">
        <v>32897</v>
      </c>
      <c r="D7059">
        <v>57400</v>
      </c>
      <c r="E7059">
        <v>31406</v>
      </c>
      <c r="F7059">
        <v>18357</v>
      </c>
    </row>
    <row r="7060" spans="1:6">
      <c r="A7060" s="105">
        <v>33061018860000</v>
      </c>
      <c r="B7060">
        <v>2012</v>
      </c>
      <c r="C7060">
        <v>34348</v>
      </c>
      <c r="D7060">
        <v>75073</v>
      </c>
      <c r="E7060">
        <v>27969</v>
      </c>
      <c r="F7060">
        <v>20203</v>
      </c>
    </row>
    <row r="7061" spans="1:6">
      <c r="A7061" s="105">
        <v>33061018870000</v>
      </c>
      <c r="B7061">
        <v>2012</v>
      </c>
      <c r="C7061">
        <v>35803</v>
      </c>
      <c r="D7061">
        <v>50482</v>
      </c>
      <c r="E7061">
        <v>13252</v>
      </c>
      <c r="F7061">
        <v>20347</v>
      </c>
    </row>
    <row r="7062" spans="1:6">
      <c r="A7062" s="105">
        <v>33061018880000</v>
      </c>
      <c r="B7062">
        <v>2012</v>
      </c>
      <c r="C7062">
        <v>20609</v>
      </c>
      <c r="D7062">
        <v>49498</v>
      </c>
      <c r="E7062">
        <v>32485</v>
      </c>
      <c r="F7062">
        <v>17883</v>
      </c>
    </row>
    <row r="7063" spans="1:6">
      <c r="A7063" s="105">
        <v>33061018890000</v>
      </c>
      <c r="B7063">
        <v>2012</v>
      </c>
      <c r="C7063">
        <v>29873</v>
      </c>
      <c r="D7063">
        <v>20798</v>
      </c>
      <c r="E7063">
        <v>51315</v>
      </c>
      <c r="F7063">
        <v>19313</v>
      </c>
    </row>
    <row r="7064" spans="1:6">
      <c r="A7064" s="105">
        <v>33061018900000</v>
      </c>
      <c r="B7064">
        <v>2012</v>
      </c>
      <c r="C7064">
        <v>88124</v>
      </c>
      <c r="D7064">
        <v>67891</v>
      </c>
      <c r="E7064">
        <v>68639</v>
      </c>
      <c r="F7064">
        <v>20302</v>
      </c>
    </row>
    <row r="7065" spans="1:6">
      <c r="A7065" s="105">
        <v>33061018910000</v>
      </c>
      <c r="B7065">
        <v>2012</v>
      </c>
      <c r="C7065">
        <v>65703</v>
      </c>
      <c r="D7065">
        <v>106853</v>
      </c>
      <c r="E7065">
        <v>21410</v>
      </c>
      <c r="F7065">
        <v>20447</v>
      </c>
    </row>
    <row r="7066" spans="1:6">
      <c r="A7066" s="105">
        <v>33061018920000</v>
      </c>
      <c r="B7066">
        <v>2012</v>
      </c>
      <c r="C7066">
        <v>14481</v>
      </c>
      <c r="D7066">
        <v>37566</v>
      </c>
      <c r="E7066">
        <v>11716</v>
      </c>
      <c r="F7066">
        <v>14670</v>
      </c>
    </row>
    <row r="7067" spans="1:6">
      <c r="A7067" s="105">
        <v>33061018930000</v>
      </c>
      <c r="B7067">
        <v>2012</v>
      </c>
      <c r="C7067">
        <v>416</v>
      </c>
      <c r="D7067">
        <v>3721</v>
      </c>
      <c r="E7067">
        <v>790</v>
      </c>
      <c r="F7067">
        <v>15439</v>
      </c>
    </row>
    <row r="7068" spans="1:6">
      <c r="A7068" s="105">
        <v>33061018940000</v>
      </c>
      <c r="B7068">
        <v>2012</v>
      </c>
      <c r="C7068">
        <v>70931</v>
      </c>
      <c r="D7068">
        <v>68766</v>
      </c>
      <c r="E7068">
        <v>38525</v>
      </c>
      <c r="F7068">
        <v>18036</v>
      </c>
    </row>
    <row r="7069" spans="1:6">
      <c r="A7069" s="105">
        <v>33061018960000</v>
      </c>
      <c r="B7069">
        <v>2012</v>
      </c>
      <c r="C7069">
        <v>50793</v>
      </c>
      <c r="D7069">
        <v>77155</v>
      </c>
      <c r="E7069">
        <v>14754</v>
      </c>
      <c r="F7069">
        <v>20340</v>
      </c>
    </row>
    <row r="7070" spans="1:6">
      <c r="A7070" s="105">
        <v>33061018970000</v>
      </c>
      <c r="B7070">
        <v>2012</v>
      </c>
      <c r="C7070">
        <v>56544</v>
      </c>
      <c r="D7070">
        <v>85673</v>
      </c>
      <c r="E7070">
        <v>66252</v>
      </c>
      <c r="F7070">
        <v>20105</v>
      </c>
    </row>
    <row r="7071" spans="1:6">
      <c r="A7071" s="105">
        <v>33061018980000</v>
      </c>
      <c r="B7071">
        <v>2012</v>
      </c>
      <c r="C7071">
        <v>55980</v>
      </c>
      <c r="D7071">
        <v>82656</v>
      </c>
      <c r="E7071">
        <v>63405</v>
      </c>
      <c r="F7071">
        <v>19681</v>
      </c>
    </row>
    <row r="7072" spans="1:6">
      <c r="A7072" s="105">
        <v>33061018990000</v>
      </c>
      <c r="B7072">
        <v>2012</v>
      </c>
      <c r="C7072">
        <v>43458</v>
      </c>
      <c r="D7072">
        <v>59199</v>
      </c>
      <c r="E7072">
        <v>73036</v>
      </c>
      <c r="F7072">
        <v>19953</v>
      </c>
    </row>
    <row r="7073" spans="1:6">
      <c r="A7073" s="105">
        <v>33061019000000</v>
      </c>
      <c r="B7073">
        <v>2012</v>
      </c>
      <c r="C7073">
        <v>44431</v>
      </c>
      <c r="D7073">
        <v>79433</v>
      </c>
      <c r="E7073">
        <v>15622</v>
      </c>
      <c r="F7073">
        <v>18810</v>
      </c>
    </row>
    <row r="7074" spans="1:6">
      <c r="A7074" s="105">
        <v>33061019010000</v>
      </c>
      <c r="B7074">
        <v>2012</v>
      </c>
      <c r="C7074">
        <v>56532</v>
      </c>
      <c r="D7074">
        <v>64611</v>
      </c>
      <c r="E7074">
        <v>17339</v>
      </c>
      <c r="F7074">
        <v>22616</v>
      </c>
    </row>
    <row r="7075" spans="1:6">
      <c r="A7075" s="105">
        <v>33061019020000</v>
      </c>
      <c r="B7075">
        <v>2012</v>
      </c>
      <c r="C7075">
        <v>65198</v>
      </c>
      <c r="D7075">
        <v>78928</v>
      </c>
      <c r="E7075">
        <v>13878</v>
      </c>
      <c r="F7075">
        <v>22698</v>
      </c>
    </row>
    <row r="7076" spans="1:6">
      <c r="A7076" s="105">
        <v>33061019030000</v>
      </c>
      <c r="B7076">
        <v>2012</v>
      </c>
      <c r="C7076">
        <v>22595</v>
      </c>
      <c r="D7076">
        <v>65476</v>
      </c>
      <c r="E7076">
        <v>10021</v>
      </c>
      <c r="F7076">
        <v>14297</v>
      </c>
    </row>
    <row r="7077" spans="1:6">
      <c r="A7077" s="105">
        <v>33061019040000</v>
      </c>
      <c r="B7077">
        <v>2012</v>
      </c>
      <c r="C7077">
        <v>13552</v>
      </c>
      <c r="D7077">
        <v>48228</v>
      </c>
      <c r="E7077">
        <v>39825</v>
      </c>
      <c r="F7077">
        <v>19037</v>
      </c>
    </row>
    <row r="7078" spans="1:6">
      <c r="A7078" s="105">
        <v>33061019050000</v>
      </c>
      <c r="B7078">
        <v>2012</v>
      </c>
      <c r="C7078">
        <v>90159</v>
      </c>
      <c r="D7078">
        <v>97263</v>
      </c>
      <c r="E7078">
        <v>25842</v>
      </c>
      <c r="F7078">
        <v>20945</v>
      </c>
    </row>
    <row r="7079" spans="1:6">
      <c r="A7079" s="105">
        <v>33061019060000</v>
      </c>
      <c r="B7079">
        <v>2012</v>
      </c>
      <c r="C7079">
        <v>13433</v>
      </c>
      <c r="D7079">
        <v>17749</v>
      </c>
      <c r="E7079">
        <v>40498</v>
      </c>
      <c r="F7079">
        <v>19027</v>
      </c>
    </row>
    <row r="7080" spans="1:6">
      <c r="A7080" s="105">
        <v>33061019070000</v>
      </c>
      <c r="B7080">
        <v>2012</v>
      </c>
      <c r="C7080">
        <v>53546</v>
      </c>
      <c r="D7080">
        <v>100508</v>
      </c>
      <c r="E7080">
        <v>9876</v>
      </c>
      <c r="F7080">
        <v>18664</v>
      </c>
    </row>
    <row r="7081" spans="1:6">
      <c r="A7081" s="105">
        <v>33061019080000</v>
      </c>
      <c r="B7081">
        <v>2012</v>
      </c>
      <c r="C7081">
        <v>97625</v>
      </c>
      <c r="D7081">
        <v>88254</v>
      </c>
      <c r="E7081">
        <v>33173</v>
      </c>
      <c r="F7081">
        <v>15073</v>
      </c>
    </row>
    <row r="7082" spans="1:6">
      <c r="A7082" s="105">
        <v>33061019090000</v>
      </c>
      <c r="B7082">
        <v>2012</v>
      </c>
      <c r="C7082">
        <v>46029</v>
      </c>
      <c r="D7082">
        <v>55267</v>
      </c>
      <c r="E7082">
        <v>28321</v>
      </c>
      <c r="F7082">
        <v>19990</v>
      </c>
    </row>
    <row r="7083" spans="1:6">
      <c r="A7083" s="105">
        <v>33061019100000</v>
      </c>
      <c r="B7083">
        <v>2012</v>
      </c>
      <c r="C7083">
        <v>45832</v>
      </c>
      <c r="D7083">
        <v>53456</v>
      </c>
      <c r="E7083">
        <v>26500</v>
      </c>
      <c r="F7083">
        <v>20120</v>
      </c>
    </row>
    <row r="7084" spans="1:6">
      <c r="A7084" s="105">
        <v>33061019110000</v>
      </c>
      <c r="B7084">
        <v>2012</v>
      </c>
      <c r="C7084">
        <v>31035</v>
      </c>
      <c r="D7084">
        <v>44855</v>
      </c>
      <c r="E7084">
        <v>27831</v>
      </c>
      <c r="F7084">
        <v>20695</v>
      </c>
    </row>
    <row r="7085" spans="1:6">
      <c r="A7085" s="105">
        <v>33061019120000</v>
      </c>
      <c r="B7085">
        <v>2012</v>
      </c>
      <c r="C7085">
        <v>25684</v>
      </c>
      <c r="D7085">
        <v>35055</v>
      </c>
      <c r="E7085">
        <v>40868</v>
      </c>
      <c r="F7085">
        <v>20690</v>
      </c>
    </row>
    <row r="7086" spans="1:6">
      <c r="A7086" s="105">
        <v>33061019130000</v>
      </c>
      <c r="B7086">
        <v>2012</v>
      </c>
      <c r="C7086">
        <v>24535</v>
      </c>
      <c r="D7086">
        <v>39860</v>
      </c>
      <c r="E7086">
        <v>31867</v>
      </c>
      <c r="F7086">
        <v>20340</v>
      </c>
    </row>
    <row r="7087" spans="1:6">
      <c r="A7087" s="105">
        <v>33061019140000</v>
      </c>
      <c r="B7087">
        <v>2012</v>
      </c>
      <c r="C7087">
        <v>18623</v>
      </c>
      <c r="D7087">
        <v>48563</v>
      </c>
      <c r="E7087">
        <v>1538</v>
      </c>
      <c r="F7087">
        <v>14496</v>
      </c>
    </row>
    <row r="7088" spans="1:6">
      <c r="A7088" s="105">
        <v>33061019150000</v>
      </c>
      <c r="B7088">
        <v>2012</v>
      </c>
      <c r="C7088">
        <v>67556</v>
      </c>
      <c r="D7088">
        <v>100692</v>
      </c>
      <c r="E7088">
        <v>75770</v>
      </c>
      <c r="F7088">
        <v>19822</v>
      </c>
    </row>
    <row r="7089" spans="1:6">
      <c r="A7089" s="105">
        <v>33061019210000</v>
      </c>
      <c r="B7089">
        <v>2012</v>
      </c>
      <c r="C7089">
        <v>86310</v>
      </c>
      <c r="D7089">
        <v>157478</v>
      </c>
      <c r="E7089">
        <v>13910</v>
      </c>
      <c r="F7089">
        <v>18300</v>
      </c>
    </row>
    <row r="7090" spans="1:6">
      <c r="A7090" s="105">
        <v>33061019220000</v>
      </c>
      <c r="B7090">
        <v>2012</v>
      </c>
      <c r="C7090">
        <v>30417</v>
      </c>
      <c r="D7090">
        <v>43049</v>
      </c>
      <c r="E7090">
        <v>35373</v>
      </c>
      <c r="F7090">
        <v>18570</v>
      </c>
    </row>
    <row r="7091" spans="1:6">
      <c r="A7091" s="105">
        <v>33061019230000</v>
      </c>
      <c r="B7091">
        <v>2012</v>
      </c>
      <c r="C7091">
        <v>41233</v>
      </c>
      <c r="D7091">
        <v>89546</v>
      </c>
      <c r="E7091">
        <v>34354</v>
      </c>
      <c r="F7091">
        <v>18395</v>
      </c>
    </row>
    <row r="7092" spans="1:6">
      <c r="A7092" s="105">
        <v>33061019240000</v>
      </c>
      <c r="B7092">
        <v>2012</v>
      </c>
      <c r="C7092">
        <v>8258</v>
      </c>
      <c r="D7092">
        <v>21215</v>
      </c>
      <c r="E7092">
        <v>19954</v>
      </c>
      <c r="F7092">
        <v>20285</v>
      </c>
    </row>
    <row r="7093" spans="1:6">
      <c r="A7093" s="105">
        <v>33061019250000</v>
      </c>
      <c r="B7093">
        <v>2012</v>
      </c>
      <c r="C7093">
        <v>31132</v>
      </c>
      <c r="D7093">
        <v>34541</v>
      </c>
      <c r="E7093">
        <v>26075</v>
      </c>
      <c r="F7093">
        <v>20561</v>
      </c>
    </row>
    <row r="7094" spans="1:6">
      <c r="A7094" s="105">
        <v>33061019260000</v>
      </c>
      <c r="B7094">
        <v>2012</v>
      </c>
      <c r="C7094">
        <v>53778</v>
      </c>
      <c r="D7094">
        <v>56842</v>
      </c>
      <c r="E7094">
        <v>32584</v>
      </c>
      <c r="F7094">
        <v>20371</v>
      </c>
    </row>
    <row r="7095" spans="1:6">
      <c r="A7095" s="105">
        <v>33061019270000</v>
      </c>
      <c r="B7095">
        <v>2012</v>
      </c>
      <c r="C7095">
        <v>32620</v>
      </c>
      <c r="D7095">
        <v>33753</v>
      </c>
      <c r="E7095">
        <v>20032</v>
      </c>
      <c r="F7095">
        <v>20948</v>
      </c>
    </row>
    <row r="7096" spans="1:6">
      <c r="A7096" s="105">
        <v>33061019280000</v>
      </c>
      <c r="B7096">
        <v>2012</v>
      </c>
      <c r="C7096">
        <v>39455</v>
      </c>
      <c r="D7096">
        <v>42658</v>
      </c>
      <c r="E7096">
        <v>38961</v>
      </c>
      <c r="F7096">
        <v>20358</v>
      </c>
    </row>
    <row r="7097" spans="1:6">
      <c r="A7097" s="105">
        <v>33061019290000</v>
      </c>
      <c r="B7097">
        <v>2012</v>
      </c>
      <c r="C7097">
        <v>60347</v>
      </c>
      <c r="D7097">
        <v>53046</v>
      </c>
      <c r="E7097">
        <v>39807</v>
      </c>
      <c r="F7097">
        <v>20905</v>
      </c>
    </row>
    <row r="7098" spans="1:6">
      <c r="A7098" s="105">
        <v>33061019300000</v>
      </c>
      <c r="B7098">
        <v>2012</v>
      </c>
      <c r="C7098">
        <v>38953</v>
      </c>
      <c r="D7098">
        <v>37449</v>
      </c>
      <c r="E7098">
        <v>30209</v>
      </c>
      <c r="F7098">
        <v>19727</v>
      </c>
    </row>
    <row r="7099" spans="1:6">
      <c r="A7099" s="105">
        <v>33061019310000</v>
      </c>
      <c r="B7099">
        <v>2012</v>
      </c>
      <c r="C7099">
        <v>33917</v>
      </c>
      <c r="D7099">
        <v>67209</v>
      </c>
      <c r="E7099">
        <v>41578</v>
      </c>
      <c r="F7099">
        <v>20681</v>
      </c>
    </row>
    <row r="7100" spans="1:6">
      <c r="A7100" s="105">
        <v>33061019320000</v>
      </c>
      <c r="B7100">
        <v>2012</v>
      </c>
      <c r="C7100">
        <v>29200</v>
      </c>
      <c r="D7100">
        <v>46304</v>
      </c>
      <c r="E7100">
        <v>52321</v>
      </c>
      <c r="F7100">
        <v>19970</v>
      </c>
    </row>
    <row r="7101" spans="1:6">
      <c r="A7101" s="105">
        <v>33061019330000</v>
      </c>
      <c r="B7101">
        <v>2012</v>
      </c>
      <c r="C7101">
        <v>34834</v>
      </c>
      <c r="D7101">
        <v>51845</v>
      </c>
      <c r="E7101">
        <v>25952</v>
      </c>
      <c r="F7101">
        <v>20664</v>
      </c>
    </row>
    <row r="7102" spans="1:6">
      <c r="A7102" s="105">
        <v>33061019340000</v>
      </c>
      <c r="B7102">
        <v>2012</v>
      </c>
      <c r="C7102">
        <v>38974</v>
      </c>
      <c r="D7102">
        <v>61926</v>
      </c>
      <c r="E7102">
        <v>45319</v>
      </c>
      <c r="F7102">
        <v>19950</v>
      </c>
    </row>
    <row r="7103" spans="1:6">
      <c r="A7103" s="105">
        <v>33061019360000</v>
      </c>
      <c r="B7103">
        <v>2012</v>
      </c>
      <c r="C7103">
        <v>46194</v>
      </c>
      <c r="D7103">
        <v>70527</v>
      </c>
      <c r="E7103">
        <v>48122</v>
      </c>
      <c r="F7103">
        <v>20040</v>
      </c>
    </row>
    <row r="7104" spans="1:6">
      <c r="A7104" s="105">
        <v>33061019370000</v>
      </c>
      <c r="B7104">
        <v>2012</v>
      </c>
      <c r="C7104">
        <v>30258</v>
      </c>
      <c r="D7104">
        <v>29161</v>
      </c>
      <c r="E7104">
        <v>38306</v>
      </c>
      <c r="F7104">
        <v>18650</v>
      </c>
    </row>
    <row r="7105" spans="1:6">
      <c r="A7105" s="105">
        <v>33061019390000</v>
      </c>
      <c r="B7105">
        <v>2012</v>
      </c>
      <c r="C7105">
        <v>20199</v>
      </c>
      <c r="D7105">
        <v>36580</v>
      </c>
      <c r="E7105">
        <v>22528</v>
      </c>
      <c r="F7105">
        <v>21038</v>
      </c>
    </row>
    <row r="7106" spans="1:6">
      <c r="A7106" s="105">
        <v>33061019400000</v>
      </c>
      <c r="B7106">
        <v>2012</v>
      </c>
      <c r="C7106">
        <v>66531</v>
      </c>
      <c r="D7106">
        <v>126665</v>
      </c>
      <c r="E7106">
        <v>19231</v>
      </c>
      <c r="F7106">
        <v>20598</v>
      </c>
    </row>
    <row r="7107" spans="1:6">
      <c r="A7107" s="105">
        <v>33061019410000</v>
      </c>
      <c r="B7107">
        <v>2012</v>
      </c>
      <c r="C7107">
        <v>23454</v>
      </c>
      <c r="D7107">
        <v>40303</v>
      </c>
      <c r="E7107">
        <v>30019</v>
      </c>
      <c r="F7107">
        <v>20735</v>
      </c>
    </row>
    <row r="7108" spans="1:6">
      <c r="A7108" s="105">
        <v>33061019420000</v>
      </c>
      <c r="B7108">
        <v>2012</v>
      </c>
      <c r="C7108">
        <v>45873</v>
      </c>
      <c r="D7108">
        <v>65037</v>
      </c>
      <c r="E7108">
        <v>48243</v>
      </c>
      <c r="F7108">
        <v>19820</v>
      </c>
    </row>
    <row r="7109" spans="1:6">
      <c r="A7109" s="105">
        <v>33061019430000</v>
      </c>
      <c r="B7109">
        <v>2012</v>
      </c>
      <c r="C7109">
        <v>51197</v>
      </c>
      <c r="D7109">
        <v>78904</v>
      </c>
      <c r="E7109">
        <v>69771</v>
      </c>
      <c r="F7109">
        <v>18916</v>
      </c>
    </row>
    <row r="7110" spans="1:6">
      <c r="A7110" s="105">
        <v>33061019450000</v>
      </c>
      <c r="B7110">
        <v>2012</v>
      </c>
      <c r="C7110">
        <v>51610</v>
      </c>
      <c r="D7110">
        <v>46652</v>
      </c>
      <c r="E7110">
        <v>63468</v>
      </c>
      <c r="F7110">
        <v>19548</v>
      </c>
    </row>
    <row r="7111" spans="1:6">
      <c r="A7111" s="105">
        <v>33061019470000</v>
      </c>
      <c r="B7111">
        <v>2012</v>
      </c>
      <c r="C7111">
        <v>58088</v>
      </c>
      <c r="D7111">
        <v>82069</v>
      </c>
      <c r="E7111">
        <v>50366</v>
      </c>
      <c r="F7111">
        <v>20022</v>
      </c>
    </row>
    <row r="7112" spans="1:6">
      <c r="A7112" s="105">
        <v>33061019480000</v>
      </c>
      <c r="B7112">
        <v>2012</v>
      </c>
      <c r="C7112">
        <v>72427</v>
      </c>
      <c r="D7112">
        <v>93345</v>
      </c>
      <c r="E7112">
        <v>56003</v>
      </c>
      <c r="F7112">
        <v>20090</v>
      </c>
    </row>
    <row r="7113" spans="1:6">
      <c r="A7113" s="105">
        <v>33061019490000</v>
      </c>
      <c r="B7113">
        <v>2012</v>
      </c>
      <c r="C7113">
        <v>19624</v>
      </c>
      <c r="D7113">
        <v>79495</v>
      </c>
      <c r="E7113">
        <v>17041</v>
      </c>
      <c r="F7113">
        <v>19680</v>
      </c>
    </row>
    <row r="7114" spans="1:6">
      <c r="A7114" s="105">
        <v>33061019500000</v>
      </c>
      <c r="B7114">
        <v>2012</v>
      </c>
      <c r="C7114">
        <v>45766</v>
      </c>
      <c r="D7114">
        <v>66485</v>
      </c>
      <c r="E7114">
        <v>49125</v>
      </c>
      <c r="F7114">
        <v>19745</v>
      </c>
    </row>
    <row r="7115" spans="1:6">
      <c r="A7115" s="105">
        <v>33061019510000</v>
      </c>
      <c r="B7115">
        <v>2012</v>
      </c>
      <c r="C7115">
        <v>34491</v>
      </c>
      <c r="D7115">
        <v>43993</v>
      </c>
      <c r="E7115">
        <v>65783</v>
      </c>
      <c r="F7115">
        <v>19734</v>
      </c>
    </row>
    <row r="7116" spans="1:6">
      <c r="A7116" s="105">
        <v>33061019520000</v>
      </c>
      <c r="B7116">
        <v>2012</v>
      </c>
      <c r="C7116">
        <v>35045</v>
      </c>
      <c r="D7116">
        <v>51585</v>
      </c>
      <c r="E7116">
        <v>43932</v>
      </c>
      <c r="F7116">
        <v>19818</v>
      </c>
    </row>
    <row r="7117" spans="1:6">
      <c r="A7117" s="105">
        <v>33061019530000</v>
      </c>
      <c r="B7117">
        <v>2012</v>
      </c>
      <c r="C7117">
        <v>41894</v>
      </c>
      <c r="D7117">
        <v>53951</v>
      </c>
      <c r="E7117">
        <v>69314</v>
      </c>
      <c r="F7117">
        <v>19985</v>
      </c>
    </row>
    <row r="7118" spans="1:6">
      <c r="A7118" s="105">
        <v>33061019540000</v>
      </c>
      <c r="B7118">
        <v>2012</v>
      </c>
      <c r="C7118">
        <v>2370</v>
      </c>
      <c r="D7118">
        <v>38598</v>
      </c>
      <c r="E7118">
        <v>41251</v>
      </c>
      <c r="F7118">
        <v>19040</v>
      </c>
    </row>
    <row r="7119" spans="1:6">
      <c r="A7119" s="105">
        <v>33061019550000</v>
      </c>
      <c r="B7119">
        <v>2012</v>
      </c>
      <c r="C7119">
        <v>44108</v>
      </c>
      <c r="D7119">
        <v>57359</v>
      </c>
      <c r="E7119">
        <v>69224</v>
      </c>
      <c r="F7119">
        <v>20028</v>
      </c>
    </row>
    <row r="7120" spans="1:6">
      <c r="A7120" s="105">
        <v>33061019560000</v>
      </c>
      <c r="B7120">
        <v>2012</v>
      </c>
      <c r="C7120">
        <v>77195</v>
      </c>
      <c r="D7120">
        <v>100087</v>
      </c>
      <c r="E7120">
        <v>61081</v>
      </c>
      <c r="F7120">
        <v>20174</v>
      </c>
    </row>
    <row r="7121" spans="1:6">
      <c r="A7121" s="105">
        <v>33061019570000</v>
      </c>
      <c r="B7121">
        <v>2012</v>
      </c>
      <c r="C7121">
        <v>39242</v>
      </c>
      <c r="D7121">
        <v>44716</v>
      </c>
      <c r="E7121">
        <v>50406</v>
      </c>
      <c r="F7121">
        <v>20200</v>
      </c>
    </row>
    <row r="7122" spans="1:6">
      <c r="A7122" s="105">
        <v>33061019610000</v>
      </c>
      <c r="B7122">
        <v>2012</v>
      </c>
      <c r="C7122">
        <v>91822</v>
      </c>
      <c r="D7122">
        <v>85481</v>
      </c>
      <c r="E7122">
        <v>32743</v>
      </c>
      <c r="F7122">
        <v>19826</v>
      </c>
    </row>
    <row r="7123" spans="1:6">
      <c r="A7123" s="105">
        <v>33061019620000</v>
      </c>
      <c r="B7123">
        <v>2012</v>
      </c>
      <c r="C7123">
        <v>73421</v>
      </c>
      <c r="D7123">
        <v>74312</v>
      </c>
      <c r="E7123">
        <v>26545</v>
      </c>
      <c r="F7123">
        <v>20860</v>
      </c>
    </row>
    <row r="7124" spans="1:6">
      <c r="A7124" s="105">
        <v>33061019630000</v>
      </c>
      <c r="B7124">
        <v>2012</v>
      </c>
      <c r="C7124">
        <v>8090</v>
      </c>
      <c r="D7124">
        <v>27466</v>
      </c>
      <c r="E7124">
        <v>22582</v>
      </c>
      <c r="F7124">
        <v>20077</v>
      </c>
    </row>
    <row r="7125" spans="1:6">
      <c r="A7125" s="105">
        <v>33061019640000</v>
      </c>
      <c r="B7125">
        <v>2012</v>
      </c>
      <c r="C7125">
        <v>6739</v>
      </c>
      <c r="D7125">
        <v>29842</v>
      </c>
      <c r="E7125">
        <v>1730</v>
      </c>
      <c r="F7125">
        <v>19045</v>
      </c>
    </row>
    <row r="7126" spans="1:6">
      <c r="A7126" s="105">
        <v>33061019670000</v>
      </c>
      <c r="B7126">
        <v>2012</v>
      </c>
      <c r="C7126">
        <v>4396</v>
      </c>
      <c r="D7126">
        <v>38374</v>
      </c>
      <c r="E7126">
        <v>7579</v>
      </c>
      <c r="F7126">
        <v>20192</v>
      </c>
    </row>
    <row r="7127" spans="1:6">
      <c r="A7127" s="105">
        <v>33061019680000</v>
      </c>
      <c r="B7127">
        <v>2012</v>
      </c>
      <c r="C7127">
        <v>11614</v>
      </c>
      <c r="D7127">
        <v>43550</v>
      </c>
      <c r="E7127">
        <v>11576</v>
      </c>
      <c r="F7127">
        <v>20474</v>
      </c>
    </row>
    <row r="7128" spans="1:6">
      <c r="A7128" s="105">
        <v>33061019690000</v>
      </c>
      <c r="B7128">
        <v>2012</v>
      </c>
      <c r="C7128">
        <v>0</v>
      </c>
      <c r="D7128">
        <v>0</v>
      </c>
      <c r="E7128">
        <v>0</v>
      </c>
      <c r="F7128">
        <v>20161</v>
      </c>
    </row>
    <row r="7129" spans="1:6">
      <c r="A7129" s="105">
        <v>33061019710000</v>
      </c>
      <c r="B7129">
        <v>2012</v>
      </c>
      <c r="C7129">
        <v>0</v>
      </c>
      <c r="D7129">
        <v>0</v>
      </c>
      <c r="E7129">
        <v>0</v>
      </c>
      <c r="F7129">
        <v>20472</v>
      </c>
    </row>
    <row r="7130" spans="1:6">
      <c r="A7130" s="105">
        <v>33061019720000</v>
      </c>
      <c r="B7130">
        <v>2012</v>
      </c>
      <c r="C7130">
        <v>24175</v>
      </c>
      <c r="D7130">
        <v>52584</v>
      </c>
      <c r="E7130">
        <v>14436</v>
      </c>
      <c r="F7130">
        <v>15462</v>
      </c>
    </row>
    <row r="7131" spans="1:6">
      <c r="A7131" s="105">
        <v>33061019730000</v>
      </c>
      <c r="B7131">
        <v>2012</v>
      </c>
      <c r="C7131">
        <v>24674</v>
      </c>
      <c r="D7131">
        <v>42073</v>
      </c>
      <c r="E7131">
        <v>32207</v>
      </c>
      <c r="F7131">
        <v>20110</v>
      </c>
    </row>
    <row r="7132" spans="1:6">
      <c r="A7132" s="105">
        <v>33061019750000</v>
      </c>
      <c r="B7132">
        <v>2012</v>
      </c>
      <c r="C7132">
        <v>47920</v>
      </c>
      <c r="D7132">
        <v>70207</v>
      </c>
      <c r="E7132">
        <v>27665</v>
      </c>
      <c r="F7132">
        <v>16405</v>
      </c>
    </row>
    <row r="7133" spans="1:6">
      <c r="A7133" s="105">
        <v>33061019760000</v>
      </c>
      <c r="B7133">
        <v>2012</v>
      </c>
      <c r="C7133">
        <v>20706</v>
      </c>
      <c r="D7133">
        <v>33342</v>
      </c>
      <c r="E7133">
        <v>21764</v>
      </c>
      <c r="F7133">
        <v>20324</v>
      </c>
    </row>
    <row r="7134" spans="1:6">
      <c r="A7134" s="105">
        <v>33061019770000</v>
      </c>
      <c r="B7134">
        <v>2012</v>
      </c>
      <c r="C7134">
        <v>0</v>
      </c>
      <c r="D7134">
        <v>0</v>
      </c>
      <c r="E7134">
        <v>0</v>
      </c>
      <c r="F7134">
        <v>10540</v>
      </c>
    </row>
    <row r="7135" spans="1:6">
      <c r="A7135" s="105">
        <v>33061019780000</v>
      </c>
      <c r="B7135">
        <v>2012</v>
      </c>
      <c r="C7135">
        <v>6947</v>
      </c>
      <c r="D7135">
        <v>38310</v>
      </c>
      <c r="E7135">
        <v>35470</v>
      </c>
      <c r="F7135">
        <v>20155</v>
      </c>
    </row>
    <row r="7136" spans="1:6">
      <c r="A7136" s="105">
        <v>33061019790000</v>
      </c>
      <c r="B7136">
        <v>2012</v>
      </c>
      <c r="C7136">
        <v>28973</v>
      </c>
      <c r="D7136">
        <v>42897</v>
      </c>
      <c r="E7136">
        <v>33268</v>
      </c>
      <c r="F7136">
        <v>19988</v>
      </c>
    </row>
    <row r="7137" spans="1:6">
      <c r="A7137" s="105">
        <v>33061019800000</v>
      </c>
      <c r="B7137">
        <v>2012</v>
      </c>
      <c r="C7137">
        <v>33204</v>
      </c>
      <c r="D7137">
        <v>49046</v>
      </c>
      <c r="E7137">
        <v>34924</v>
      </c>
      <c r="F7137">
        <v>20177</v>
      </c>
    </row>
    <row r="7138" spans="1:6">
      <c r="A7138" s="105">
        <v>33061019820000</v>
      </c>
      <c r="B7138">
        <v>2012</v>
      </c>
      <c r="C7138">
        <v>66337</v>
      </c>
      <c r="D7138">
        <v>92472</v>
      </c>
      <c r="E7138">
        <v>11048</v>
      </c>
      <c r="F7138">
        <v>19757</v>
      </c>
    </row>
    <row r="7139" spans="1:6">
      <c r="A7139" s="105">
        <v>33061019830000</v>
      </c>
      <c r="B7139">
        <v>2012</v>
      </c>
      <c r="C7139">
        <v>23433</v>
      </c>
      <c r="D7139">
        <v>26551</v>
      </c>
      <c r="E7139">
        <v>21456</v>
      </c>
      <c r="F7139">
        <v>20010</v>
      </c>
    </row>
    <row r="7140" spans="1:6">
      <c r="A7140" s="105">
        <v>33061019840000</v>
      </c>
      <c r="B7140">
        <v>2012</v>
      </c>
      <c r="C7140">
        <v>350</v>
      </c>
      <c r="D7140">
        <v>13465</v>
      </c>
      <c r="E7140">
        <v>3061</v>
      </c>
      <c r="F7140">
        <v>14281</v>
      </c>
    </row>
    <row r="7141" spans="1:6">
      <c r="A7141" s="105">
        <v>33061019850000</v>
      </c>
      <c r="B7141">
        <v>2012</v>
      </c>
      <c r="C7141">
        <v>1210</v>
      </c>
      <c r="D7141">
        <v>27002</v>
      </c>
      <c r="E7141">
        <v>17623</v>
      </c>
      <c r="F7141">
        <v>14680</v>
      </c>
    </row>
    <row r="7142" spans="1:6">
      <c r="A7142" s="105">
        <v>33061019860000</v>
      </c>
      <c r="B7142">
        <v>2012</v>
      </c>
      <c r="C7142">
        <v>9036</v>
      </c>
      <c r="D7142">
        <v>52595</v>
      </c>
      <c r="E7142">
        <v>25684</v>
      </c>
      <c r="F7142">
        <v>14680</v>
      </c>
    </row>
    <row r="7143" spans="1:6">
      <c r="A7143" s="105">
        <v>33061019870000</v>
      </c>
      <c r="B7143">
        <v>2012</v>
      </c>
      <c r="C7143">
        <v>2210</v>
      </c>
      <c r="D7143">
        <v>42973</v>
      </c>
      <c r="E7143">
        <v>32210</v>
      </c>
      <c r="F7143">
        <v>14567</v>
      </c>
    </row>
    <row r="7144" spans="1:6">
      <c r="A7144" s="105">
        <v>33061019880000</v>
      </c>
      <c r="B7144">
        <v>2012</v>
      </c>
      <c r="C7144">
        <v>33407</v>
      </c>
      <c r="D7144">
        <v>39025</v>
      </c>
      <c r="E7144">
        <v>26598</v>
      </c>
      <c r="F7144">
        <v>22068</v>
      </c>
    </row>
    <row r="7145" spans="1:6">
      <c r="A7145" s="105">
        <v>33061019890000</v>
      </c>
      <c r="B7145">
        <v>2012</v>
      </c>
      <c r="C7145">
        <v>61110</v>
      </c>
      <c r="D7145">
        <v>93114</v>
      </c>
      <c r="E7145">
        <v>12094</v>
      </c>
      <c r="F7145">
        <v>21705</v>
      </c>
    </row>
    <row r="7146" spans="1:6">
      <c r="A7146" s="105">
        <v>33061019900000</v>
      </c>
      <c r="B7146">
        <v>2012</v>
      </c>
      <c r="C7146">
        <v>24932</v>
      </c>
      <c r="D7146">
        <v>39148</v>
      </c>
      <c r="E7146">
        <v>27154</v>
      </c>
      <c r="F7146">
        <v>21726</v>
      </c>
    </row>
    <row r="7147" spans="1:6">
      <c r="A7147" s="105">
        <v>33061019910000</v>
      </c>
      <c r="B7147">
        <v>2012</v>
      </c>
      <c r="C7147">
        <v>51251</v>
      </c>
      <c r="D7147">
        <v>45960</v>
      </c>
      <c r="E7147">
        <v>16217</v>
      </c>
      <c r="F7147">
        <v>19883</v>
      </c>
    </row>
    <row r="7148" spans="1:6">
      <c r="A7148" s="105">
        <v>33061019920000</v>
      </c>
      <c r="B7148">
        <v>2012</v>
      </c>
      <c r="C7148">
        <v>40129</v>
      </c>
      <c r="D7148">
        <v>33603</v>
      </c>
      <c r="E7148">
        <v>15756</v>
      </c>
      <c r="F7148">
        <v>19598</v>
      </c>
    </row>
    <row r="7149" spans="1:6">
      <c r="A7149" s="105">
        <v>33061019930000</v>
      </c>
      <c r="B7149">
        <v>2012</v>
      </c>
      <c r="C7149">
        <v>16760</v>
      </c>
      <c r="D7149">
        <v>35937</v>
      </c>
      <c r="E7149">
        <v>69019</v>
      </c>
      <c r="F7149">
        <v>18499</v>
      </c>
    </row>
    <row r="7150" spans="1:6">
      <c r="A7150" s="105">
        <v>33061019970000</v>
      </c>
      <c r="B7150">
        <v>2012</v>
      </c>
      <c r="C7150">
        <v>22538</v>
      </c>
      <c r="D7150">
        <v>38234</v>
      </c>
      <c r="E7150">
        <v>29547</v>
      </c>
      <c r="F7150">
        <v>20004</v>
      </c>
    </row>
    <row r="7151" spans="1:6">
      <c r="A7151" s="105">
        <v>33061019980000</v>
      </c>
      <c r="B7151">
        <v>2012</v>
      </c>
      <c r="C7151">
        <v>0</v>
      </c>
      <c r="D7151">
        <v>38469</v>
      </c>
      <c r="E7151">
        <v>47069</v>
      </c>
      <c r="F7151">
        <v>20048</v>
      </c>
    </row>
    <row r="7152" spans="1:6">
      <c r="A7152" s="105">
        <v>33061019990000</v>
      </c>
      <c r="B7152">
        <v>2012</v>
      </c>
      <c r="C7152">
        <v>25589</v>
      </c>
      <c r="D7152">
        <v>35714</v>
      </c>
      <c r="E7152">
        <v>35195</v>
      </c>
      <c r="F7152">
        <v>20097</v>
      </c>
    </row>
    <row r="7153" spans="1:6">
      <c r="A7153" s="105">
        <v>33061020020000</v>
      </c>
      <c r="B7153">
        <v>2012</v>
      </c>
      <c r="C7153">
        <v>490</v>
      </c>
      <c r="D7153">
        <v>817</v>
      </c>
      <c r="E7153">
        <v>945</v>
      </c>
      <c r="F7153">
        <v>19320</v>
      </c>
    </row>
    <row r="7154" spans="1:6">
      <c r="A7154" s="105">
        <v>33061020030000</v>
      </c>
      <c r="B7154">
        <v>2012</v>
      </c>
      <c r="C7154">
        <v>5542</v>
      </c>
      <c r="D7154">
        <v>24642</v>
      </c>
      <c r="E7154">
        <v>20051</v>
      </c>
      <c r="F7154">
        <v>18948</v>
      </c>
    </row>
    <row r="7155" spans="1:6">
      <c r="A7155" s="105">
        <v>33061020040000</v>
      </c>
      <c r="B7155">
        <v>2012</v>
      </c>
      <c r="C7155">
        <v>45157</v>
      </c>
      <c r="D7155">
        <v>30944</v>
      </c>
      <c r="E7155">
        <v>39508</v>
      </c>
      <c r="F7155">
        <v>19797</v>
      </c>
    </row>
    <row r="7156" spans="1:6">
      <c r="A7156" s="105">
        <v>33061020070000</v>
      </c>
      <c r="B7156">
        <v>2012</v>
      </c>
      <c r="C7156">
        <v>23061</v>
      </c>
      <c r="D7156">
        <v>45300</v>
      </c>
      <c r="E7156">
        <v>41437</v>
      </c>
      <c r="F7156">
        <v>19690</v>
      </c>
    </row>
    <row r="7157" spans="1:6">
      <c r="A7157" s="105">
        <v>33061020080000</v>
      </c>
      <c r="B7157">
        <v>2012</v>
      </c>
      <c r="C7157">
        <v>9451</v>
      </c>
      <c r="D7157">
        <v>16065</v>
      </c>
      <c r="E7157">
        <v>41406</v>
      </c>
      <c r="F7157">
        <v>20030</v>
      </c>
    </row>
    <row r="7158" spans="1:6">
      <c r="A7158" s="105">
        <v>33061020090000</v>
      </c>
      <c r="B7158">
        <v>2012</v>
      </c>
      <c r="C7158">
        <v>26107</v>
      </c>
      <c r="D7158">
        <v>47453</v>
      </c>
      <c r="E7158">
        <v>17012</v>
      </c>
      <c r="F7158">
        <v>17922</v>
      </c>
    </row>
    <row r="7159" spans="1:6">
      <c r="A7159" s="105">
        <v>33061020100000</v>
      </c>
      <c r="B7159">
        <v>2012</v>
      </c>
      <c r="C7159">
        <v>6843</v>
      </c>
      <c r="D7159">
        <v>27118</v>
      </c>
      <c r="E7159">
        <v>2652</v>
      </c>
      <c r="F7159">
        <v>18812</v>
      </c>
    </row>
    <row r="7160" spans="1:6">
      <c r="A7160" s="105">
        <v>33061020110000</v>
      </c>
      <c r="B7160">
        <v>2012</v>
      </c>
      <c r="C7160">
        <v>9468</v>
      </c>
      <c r="D7160">
        <v>22873</v>
      </c>
      <c r="E7160">
        <v>4126</v>
      </c>
      <c r="F7160">
        <v>19770</v>
      </c>
    </row>
    <row r="7161" spans="1:6">
      <c r="A7161" s="105">
        <v>33061020120000</v>
      </c>
      <c r="B7161">
        <v>2012</v>
      </c>
      <c r="C7161">
        <v>39559</v>
      </c>
      <c r="D7161">
        <v>60943</v>
      </c>
      <c r="E7161">
        <v>77888</v>
      </c>
      <c r="F7161">
        <v>19510</v>
      </c>
    </row>
    <row r="7162" spans="1:6">
      <c r="A7162" s="105">
        <v>33061020130000</v>
      </c>
      <c r="B7162">
        <v>2012</v>
      </c>
      <c r="C7162">
        <v>10619</v>
      </c>
      <c r="D7162">
        <v>44912</v>
      </c>
      <c r="E7162">
        <v>55844</v>
      </c>
      <c r="F7162">
        <v>18820</v>
      </c>
    </row>
    <row r="7163" spans="1:6">
      <c r="A7163" s="105">
        <v>33061020140000</v>
      </c>
      <c r="B7163">
        <v>2012</v>
      </c>
      <c r="C7163">
        <v>37011</v>
      </c>
      <c r="D7163">
        <v>38591</v>
      </c>
      <c r="E7163">
        <v>32834</v>
      </c>
      <c r="F7163">
        <v>20630</v>
      </c>
    </row>
    <row r="7164" spans="1:6">
      <c r="A7164" s="105">
        <v>33061020150000</v>
      </c>
      <c r="B7164">
        <v>2012</v>
      </c>
      <c r="C7164">
        <v>24152</v>
      </c>
      <c r="D7164">
        <v>53997</v>
      </c>
      <c r="E7164">
        <v>25884</v>
      </c>
      <c r="F7164">
        <v>14616</v>
      </c>
    </row>
    <row r="7165" spans="1:6">
      <c r="A7165" s="105">
        <v>33061020160000</v>
      </c>
      <c r="B7165">
        <v>2012</v>
      </c>
      <c r="C7165">
        <v>45906</v>
      </c>
      <c r="D7165">
        <v>55012</v>
      </c>
      <c r="E7165">
        <v>48674</v>
      </c>
      <c r="F7165">
        <v>20192</v>
      </c>
    </row>
    <row r="7166" spans="1:6">
      <c r="A7166" s="105">
        <v>33061020170000</v>
      </c>
      <c r="B7166">
        <v>2012</v>
      </c>
      <c r="C7166">
        <v>49671</v>
      </c>
      <c r="D7166">
        <v>81009</v>
      </c>
      <c r="E7166">
        <v>46115</v>
      </c>
      <c r="F7166">
        <v>18238</v>
      </c>
    </row>
    <row r="7167" spans="1:6">
      <c r="A7167" s="105">
        <v>33061020190000</v>
      </c>
      <c r="B7167">
        <v>2012</v>
      </c>
      <c r="C7167">
        <v>28987</v>
      </c>
      <c r="D7167">
        <v>44331</v>
      </c>
      <c r="E7167">
        <v>59791</v>
      </c>
      <c r="F7167">
        <v>20615</v>
      </c>
    </row>
    <row r="7168" spans="1:6">
      <c r="A7168" s="105">
        <v>33061020200000</v>
      </c>
      <c r="B7168">
        <v>2012</v>
      </c>
      <c r="C7168">
        <v>37233</v>
      </c>
      <c r="D7168">
        <v>38542</v>
      </c>
      <c r="E7168">
        <v>36603</v>
      </c>
      <c r="F7168">
        <v>20172</v>
      </c>
    </row>
    <row r="7169" spans="1:6">
      <c r="A7169" s="105">
        <v>33061020210000</v>
      </c>
      <c r="B7169">
        <v>2012</v>
      </c>
      <c r="C7169">
        <v>600</v>
      </c>
      <c r="D7169">
        <v>691</v>
      </c>
      <c r="E7169">
        <v>1810</v>
      </c>
      <c r="F7169">
        <v>20210</v>
      </c>
    </row>
    <row r="7170" spans="1:6">
      <c r="A7170" s="105">
        <v>33061020220000</v>
      </c>
      <c r="B7170">
        <v>2012</v>
      </c>
      <c r="C7170">
        <v>62265</v>
      </c>
      <c r="D7170">
        <v>43706</v>
      </c>
      <c r="E7170">
        <v>31041</v>
      </c>
      <c r="F7170">
        <v>21608</v>
      </c>
    </row>
    <row r="7171" spans="1:6">
      <c r="A7171" s="105">
        <v>33061020230000</v>
      </c>
      <c r="B7171">
        <v>2012</v>
      </c>
      <c r="C7171">
        <v>80428</v>
      </c>
      <c r="D7171">
        <v>51780</v>
      </c>
      <c r="E7171">
        <v>40686</v>
      </c>
      <c r="F7171">
        <v>21121</v>
      </c>
    </row>
    <row r="7172" spans="1:6">
      <c r="A7172" s="105">
        <v>33061020240000</v>
      </c>
      <c r="B7172">
        <v>2012</v>
      </c>
      <c r="C7172">
        <v>60390</v>
      </c>
      <c r="D7172">
        <v>40479</v>
      </c>
      <c r="E7172">
        <v>25326</v>
      </c>
      <c r="F7172">
        <v>21609</v>
      </c>
    </row>
    <row r="7173" spans="1:6">
      <c r="A7173" s="105">
        <v>33061020250000</v>
      </c>
      <c r="B7173">
        <v>2012</v>
      </c>
      <c r="C7173">
        <v>21381</v>
      </c>
      <c r="D7173">
        <v>17395</v>
      </c>
      <c r="E7173">
        <v>14748</v>
      </c>
      <c r="F7173">
        <v>17061</v>
      </c>
    </row>
    <row r="7174" spans="1:6">
      <c r="A7174" s="105">
        <v>33061020260000</v>
      </c>
      <c r="B7174">
        <v>2012</v>
      </c>
      <c r="C7174">
        <v>7815</v>
      </c>
      <c r="D7174">
        <v>4700</v>
      </c>
      <c r="E7174">
        <v>16591</v>
      </c>
      <c r="F7174">
        <v>14900</v>
      </c>
    </row>
    <row r="7175" spans="1:6">
      <c r="A7175" s="105">
        <v>33061020270000</v>
      </c>
      <c r="B7175">
        <v>2012</v>
      </c>
      <c r="C7175">
        <v>20769</v>
      </c>
      <c r="D7175">
        <v>16372</v>
      </c>
      <c r="E7175">
        <v>13834</v>
      </c>
      <c r="F7175">
        <v>15130</v>
      </c>
    </row>
    <row r="7176" spans="1:6">
      <c r="A7176" s="105">
        <v>33061020280000</v>
      </c>
      <c r="B7176">
        <v>2012</v>
      </c>
      <c r="C7176">
        <v>28764</v>
      </c>
      <c r="D7176">
        <v>44204</v>
      </c>
      <c r="E7176">
        <v>44360</v>
      </c>
      <c r="F7176">
        <v>20404</v>
      </c>
    </row>
    <row r="7177" spans="1:6">
      <c r="A7177" s="105">
        <v>33061020290000</v>
      </c>
      <c r="B7177">
        <v>2012</v>
      </c>
      <c r="C7177">
        <v>41402</v>
      </c>
      <c r="D7177">
        <v>52851</v>
      </c>
      <c r="E7177">
        <v>63014</v>
      </c>
      <c r="F7177">
        <v>20479</v>
      </c>
    </row>
    <row r="7178" spans="1:6">
      <c r="A7178" s="105">
        <v>33061020300000</v>
      </c>
      <c r="B7178">
        <v>2012</v>
      </c>
      <c r="C7178">
        <v>6054</v>
      </c>
      <c r="D7178">
        <v>31415</v>
      </c>
      <c r="E7178">
        <v>33630</v>
      </c>
      <c r="F7178">
        <v>18806</v>
      </c>
    </row>
    <row r="7179" spans="1:6">
      <c r="A7179" s="105">
        <v>33061020310000</v>
      </c>
      <c r="B7179">
        <v>2012</v>
      </c>
      <c r="C7179">
        <v>4045</v>
      </c>
      <c r="D7179">
        <v>15671</v>
      </c>
      <c r="E7179">
        <v>14094</v>
      </c>
      <c r="F7179">
        <v>19285</v>
      </c>
    </row>
    <row r="7180" spans="1:6">
      <c r="A7180" s="105">
        <v>33061020320000</v>
      </c>
      <c r="B7180">
        <v>2012</v>
      </c>
      <c r="C7180">
        <v>0</v>
      </c>
      <c r="D7180">
        <v>0</v>
      </c>
      <c r="E7180">
        <v>0</v>
      </c>
      <c r="F7180">
        <v>11818</v>
      </c>
    </row>
    <row r="7181" spans="1:6">
      <c r="A7181" s="105">
        <v>33061020330000</v>
      </c>
      <c r="B7181">
        <v>2012</v>
      </c>
      <c r="C7181">
        <v>38503</v>
      </c>
      <c r="D7181">
        <v>69761</v>
      </c>
      <c r="E7181">
        <v>17104</v>
      </c>
      <c r="F7181">
        <v>16341</v>
      </c>
    </row>
    <row r="7182" spans="1:6">
      <c r="A7182" s="105">
        <v>33061020340000</v>
      </c>
      <c r="B7182">
        <v>2012</v>
      </c>
      <c r="C7182">
        <v>9947</v>
      </c>
      <c r="D7182">
        <v>10111</v>
      </c>
      <c r="E7182">
        <v>27393</v>
      </c>
      <c r="F7182">
        <v>19625</v>
      </c>
    </row>
    <row r="7183" spans="1:6">
      <c r="A7183" s="105">
        <v>33061020350000</v>
      </c>
      <c r="B7183">
        <v>2012</v>
      </c>
      <c r="C7183">
        <v>47417</v>
      </c>
      <c r="D7183">
        <v>60345</v>
      </c>
      <c r="E7183">
        <v>16506</v>
      </c>
      <c r="F7183">
        <v>19811</v>
      </c>
    </row>
    <row r="7184" spans="1:6">
      <c r="A7184" s="105">
        <v>33061020360000</v>
      </c>
      <c r="B7184">
        <v>2012</v>
      </c>
      <c r="C7184">
        <v>74028</v>
      </c>
      <c r="D7184">
        <v>88456</v>
      </c>
      <c r="E7184">
        <v>23555</v>
      </c>
      <c r="F7184">
        <v>20450</v>
      </c>
    </row>
    <row r="7185" spans="1:6">
      <c r="A7185" s="105">
        <v>33061020370000</v>
      </c>
      <c r="B7185">
        <v>2012</v>
      </c>
      <c r="C7185">
        <v>20989</v>
      </c>
      <c r="D7185">
        <v>20072</v>
      </c>
      <c r="E7185">
        <v>18992</v>
      </c>
      <c r="F7185">
        <v>20231</v>
      </c>
    </row>
    <row r="7186" spans="1:6">
      <c r="A7186" s="105">
        <v>33061020380000</v>
      </c>
      <c r="B7186">
        <v>2012</v>
      </c>
      <c r="C7186">
        <v>15980</v>
      </c>
      <c r="D7186">
        <v>17790</v>
      </c>
      <c r="E7186">
        <v>24014</v>
      </c>
      <c r="F7186">
        <v>20452</v>
      </c>
    </row>
    <row r="7187" spans="1:6">
      <c r="A7187" s="105">
        <v>33061020390000</v>
      </c>
      <c r="B7187">
        <v>2012</v>
      </c>
      <c r="C7187">
        <v>96371</v>
      </c>
      <c r="D7187">
        <v>95318</v>
      </c>
      <c r="E7187">
        <v>65256</v>
      </c>
      <c r="F7187">
        <v>20120</v>
      </c>
    </row>
    <row r="7188" spans="1:6">
      <c r="A7188" s="105">
        <v>33061020400000</v>
      </c>
      <c r="B7188">
        <v>2012</v>
      </c>
      <c r="C7188">
        <v>38586</v>
      </c>
      <c r="D7188">
        <v>42726</v>
      </c>
      <c r="E7188">
        <v>27014</v>
      </c>
      <c r="F7188">
        <v>18675</v>
      </c>
    </row>
    <row r="7189" spans="1:6">
      <c r="A7189" s="105">
        <v>33061020410000</v>
      </c>
      <c r="B7189">
        <v>2012</v>
      </c>
      <c r="C7189">
        <v>28997</v>
      </c>
      <c r="D7189">
        <v>30437</v>
      </c>
      <c r="E7189">
        <v>18958</v>
      </c>
      <c r="F7189">
        <v>19088</v>
      </c>
    </row>
    <row r="7190" spans="1:6">
      <c r="A7190" s="105">
        <v>33061020420000</v>
      </c>
      <c r="B7190">
        <v>2012</v>
      </c>
      <c r="C7190">
        <v>34860</v>
      </c>
      <c r="D7190">
        <v>42244</v>
      </c>
      <c r="E7190">
        <v>43990</v>
      </c>
      <c r="F7190">
        <v>20175</v>
      </c>
    </row>
    <row r="7191" spans="1:6">
      <c r="A7191" s="105">
        <v>33061020430000</v>
      </c>
      <c r="B7191">
        <v>2012</v>
      </c>
      <c r="C7191">
        <v>24639</v>
      </c>
      <c r="D7191">
        <v>36138</v>
      </c>
      <c r="E7191">
        <v>44583</v>
      </c>
      <c r="F7191">
        <v>20201</v>
      </c>
    </row>
    <row r="7192" spans="1:6">
      <c r="A7192" s="105">
        <v>33061020440000</v>
      </c>
      <c r="B7192">
        <v>2012</v>
      </c>
      <c r="C7192">
        <v>31223</v>
      </c>
      <c r="D7192">
        <v>33683</v>
      </c>
      <c r="E7192">
        <v>18106</v>
      </c>
      <c r="F7192">
        <v>17152</v>
      </c>
    </row>
    <row r="7193" spans="1:6">
      <c r="A7193" s="105">
        <v>33061020450000</v>
      </c>
      <c r="B7193">
        <v>2012</v>
      </c>
      <c r="C7193">
        <v>35459</v>
      </c>
      <c r="D7193">
        <v>43099</v>
      </c>
      <c r="E7193">
        <v>35479</v>
      </c>
      <c r="F7193">
        <v>20121</v>
      </c>
    </row>
    <row r="7194" spans="1:6">
      <c r="A7194" s="105">
        <v>33061020460000</v>
      </c>
      <c r="B7194">
        <v>2012</v>
      </c>
      <c r="C7194">
        <v>33397</v>
      </c>
      <c r="D7194">
        <v>26045</v>
      </c>
      <c r="E7194">
        <v>27714</v>
      </c>
      <c r="F7194">
        <v>19610</v>
      </c>
    </row>
    <row r="7195" spans="1:6">
      <c r="A7195" s="105">
        <v>33061020470000</v>
      </c>
      <c r="B7195">
        <v>2012</v>
      </c>
      <c r="C7195">
        <v>24048</v>
      </c>
      <c r="D7195">
        <v>17988</v>
      </c>
      <c r="E7195">
        <v>26135</v>
      </c>
      <c r="F7195">
        <v>20156</v>
      </c>
    </row>
    <row r="7196" spans="1:6">
      <c r="A7196" s="105">
        <v>33061020490000</v>
      </c>
      <c r="B7196">
        <v>2012</v>
      </c>
      <c r="C7196">
        <v>39236</v>
      </c>
      <c r="D7196">
        <v>40834</v>
      </c>
      <c r="E7196">
        <v>18712</v>
      </c>
      <c r="F7196">
        <v>20700</v>
      </c>
    </row>
    <row r="7197" spans="1:6">
      <c r="A7197" s="105">
        <v>33061020500000</v>
      </c>
      <c r="B7197">
        <v>2012</v>
      </c>
      <c r="C7197">
        <v>56051</v>
      </c>
      <c r="D7197">
        <v>56585</v>
      </c>
      <c r="E7197">
        <v>21585</v>
      </c>
      <c r="F7197">
        <v>20180</v>
      </c>
    </row>
    <row r="7198" spans="1:6">
      <c r="A7198" s="105">
        <v>33061020530000</v>
      </c>
      <c r="B7198">
        <v>2012</v>
      </c>
      <c r="C7198">
        <v>10946</v>
      </c>
      <c r="D7198">
        <v>30990</v>
      </c>
      <c r="E7198">
        <v>12376</v>
      </c>
      <c r="F7198">
        <v>14385</v>
      </c>
    </row>
    <row r="7199" spans="1:6">
      <c r="A7199" s="105">
        <v>33061020540000</v>
      </c>
      <c r="B7199">
        <v>2012</v>
      </c>
      <c r="C7199">
        <v>37302</v>
      </c>
      <c r="D7199">
        <v>66408</v>
      </c>
      <c r="E7199">
        <v>10793</v>
      </c>
      <c r="F7199">
        <v>17523</v>
      </c>
    </row>
    <row r="7200" spans="1:6">
      <c r="A7200" s="105">
        <v>33061020550000</v>
      </c>
      <c r="B7200">
        <v>2012</v>
      </c>
      <c r="C7200">
        <v>92288</v>
      </c>
      <c r="D7200">
        <v>70726</v>
      </c>
      <c r="E7200">
        <v>20379</v>
      </c>
      <c r="F7200">
        <v>19910</v>
      </c>
    </row>
    <row r="7201" spans="1:6">
      <c r="A7201" s="105">
        <v>33061020560000</v>
      </c>
      <c r="B7201">
        <v>2012</v>
      </c>
      <c r="C7201">
        <v>89971</v>
      </c>
      <c r="D7201">
        <v>71497</v>
      </c>
      <c r="E7201">
        <v>22965</v>
      </c>
      <c r="F7201">
        <v>20510</v>
      </c>
    </row>
    <row r="7202" spans="1:6">
      <c r="A7202" s="105">
        <v>33061020570000</v>
      </c>
      <c r="B7202">
        <v>2012</v>
      </c>
      <c r="C7202">
        <v>27154</v>
      </c>
      <c r="D7202">
        <v>51431</v>
      </c>
      <c r="E7202">
        <v>13637</v>
      </c>
      <c r="F7202">
        <v>14626</v>
      </c>
    </row>
    <row r="7203" spans="1:6">
      <c r="A7203" s="105">
        <v>33061020580000</v>
      </c>
      <c r="B7203">
        <v>2012</v>
      </c>
      <c r="C7203">
        <v>53457</v>
      </c>
      <c r="D7203">
        <v>82616</v>
      </c>
      <c r="E7203">
        <v>49675</v>
      </c>
      <c r="F7203">
        <v>19476</v>
      </c>
    </row>
    <row r="7204" spans="1:6">
      <c r="A7204" s="105">
        <v>33061020590000</v>
      </c>
      <c r="B7204">
        <v>2012</v>
      </c>
      <c r="C7204">
        <v>16281</v>
      </c>
      <c r="D7204">
        <v>18284</v>
      </c>
      <c r="E7204">
        <v>13855</v>
      </c>
      <c r="F7204">
        <v>15290</v>
      </c>
    </row>
    <row r="7205" spans="1:6">
      <c r="A7205" s="105">
        <v>33061020600000</v>
      </c>
      <c r="B7205">
        <v>2012</v>
      </c>
      <c r="C7205">
        <v>75950</v>
      </c>
      <c r="D7205">
        <v>76870</v>
      </c>
      <c r="E7205">
        <v>35695</v>
      </c>
      <c r="F7205">
        <v>19928</v>
      </c>
    </row>
    <row r="7206" spans="1:6">
      <c r="A7206" s="105">
        <v>33061020630000</v>
      </c>
      <c r="B7206">
        <v>2012</v>
      </c>
      <c r="C7206">
        <v>0</v>
      </c>
      <c r="D7206">
        <v>0</v>
      </c>
      <c r="E7206">
        <v>0</v>
      </c>
      <c r="F7206">
        <v>20690</v>
      </c>
    </row>
    <row r="7207" spans="1:6">
      <c r="A7207" s="105">
        <v>33061020640000</v>
      </c>
      <c r="B7207">
        <v>2012</v>
      </c>
      <c r="C7207">
        <v>0</v>
      </c>
      <c r="D7207">
        <v>0</v>
      </c>
      <c r="E7207">
        <v>0</v>
      </c>
      <c r="F7207">
        <v>21354</v>
      </c>
    </row>
    <row r="7208" spans="1:6">
      <c r="A7208" s="105">
        <v>33061020650000</v>
      </c>
      <c r="B7208">
        <v>2012</v>
      </c>
      <c r="C7208">
        <v>0</v>
      </c>
      <c r="D7208">
        <v>0</v>
      </c>
      <c r="E7208">
        <v>0</v>
      </c>
      <c r="F7208">
        <v>20452</v>
      </c>
    </row>
    <row r="7209" spans="1:6">
      <c r="A7209" s="105">
        <v>33061020660000</v>
      </c>
      <c r="B7209">
        <v>2012</v>
      </c>
      <c r="C7209">
        <v>0</v>
      </c>
      <c r="D7209">
        <v>0</v>
      </c>
      <c r="E7209">
        <v>0</v>
      </c>
      <c r="F7209">
        <v>21153</v>
      </c>
    </row>
    <row r="7210" spans="1:6">
      <c r="A7210" s="105">
        <v>33061020670000</v>
      </c>
      <c r="B7210">
        <v>2012</v>
      </c>
      <c r="C7210">
        <v>1338</v>
      </c>
      <c r="D7210">
        <v>23626</v>
      </c>
      <c r="E7210">
        <v>3651</v>
      </c>
      <c r="F7210">
        <v>18345</v>
      </c>
    </row>
    <row r="7211" spans="1:6">
      <c r="A7211" s="105">
        <v>33061020680000</v>
      </c>
      <c r="B7211">
        <v>2012</v>
      </c>
      <c r="C7211">
        <v>4254</v>
      </c>
      <c r="D7211">
        <v>20742</v>
      </c>
      <c r="E7211">
        <v>3333</v>
      </c>
      <c r="F7211">
        <v>19505</v>
      </c>
    </row>
    <row r="7212" spans="1:6">
      <c r="A7212" s="105">
        <v>33061020690000</v>
      </c>
      <c r="B7212">
        <v>2012</v>
      </c>
      <c r="C7212">
        <v>35813</v>
      </c>
      <c r="D7212">
        <v>62770</v>
      </c>
      <c r="E7212">
        <v>18593</v>
      </c>
      <c r="F7212">
        <v>20730</v>
      </c>
    </row>
    <row r="7213" spans="1:6">
      <c r="A7213" s="105">
        <v>33061020700000</v>
      </c>
      <c r="B7213">
        <v>2012</v>
      </c>
      <c r="C7213">
        <v>304</v>
      </c>
      <c r="D7213">
        <v>304</v>
      </c>
      <c r="E7213">
        <v>4577</v>
      </c>
      <c r="F7213">
        <v>19452</v>
      </c>
    </row>
    <row r="7214" spans="1:6">
      <c r="A7214" s="105">
        <v>33061020720000</v>
      </c>
      <c r="B7214">
        <v>2012</v>
      </c>
      <c r="C7214">
        <v>11461</v>
      </c>
      <c r="D7214">
        <v>14218</v>
      </c>
      <c r="E7214">
        <v>26515</v>
      </c>
      <c r="F7214">
        <v>19692</v>
      </c>
    </row>
    <row r="7215" spans="1:6">
      <c r="A7215" s="105">
        <v>33061020730000</v>
      </c>
      <c r="B7215">
        <v>2012</v>
      </c>
      <c r="C7215">
        <v>19473</v>
      </c>
      <c r="D7215">
        <v>28352</v>
      </c>
      <c r="E7215">
        <v>31508</v>
      </c>
      <c r="F7215">
        <v>19700</v>
      </c>
    </row>
    <row r="7216" spans="1:6">
      <c r="A7216" s="105">
        <v>33061020740000</v>
      </c>
      <c r="B7216">
        <v>2012</v>
      </c>
      <c r="C7216">
        <v>12823</v>
      </c>
      <c r="D7216">
        <v>21271</v>
      </c>
      <c r="E7216">
        <v>14618</v>
      </c>
      <c r="F7216">
        <v>20140</v>
      </c>
    </row>
    <row r="7217" spans="1:6">
      <c r="A7217" s="105">
        <v>33061020750000</v>
      </c>
      <c r="B7217">
        <v>2012</v>
      </c>
      <c r="C7217">
        <v>25667</v>
      </c>
      <c r="D7217">
        <v>44488</v>
      </c>
      <c r="E7217">
        <v>45301</v>
      </c>
      <c r="F7217">
        <v>20239</v>
      </c>
    </row>
    <row r="7218" spans="1:6">
      <c r="A7218" s="105">
        <v>33061020760000</v>
      </c>
      <c r="B7218">
        <v>2012</v>
      </c>
      <c r="C7218">
        <v>12294</v>
      </c>
      <c r="D7218">
        <v>16926</v>
      </c>
      <c r="E7218">
        <v>9267</v>
      </c>
      <c r="F7218">
        <v>19223</v>
      </c>
    </row>
    <row r="7219" spans="1:6">
      <c r="A7219" s="105">
        <v>33061020770000</v>
      </c>
      <c r="B7219">
        <v>2012</v>
      </c>
      <c r="C7219">
        <v>30906</v>
      </c>
      <c r="D7219">
        <v>77824</v>
      </c>
      <c r="E7219">
        <v>9315</v>
      </c>
      <c r="F7219">
        <v>17612</v>
      </c>
    </row>
    <row r="7220" spans="1:6">
      <c r="A7220" s="105">
        <v>33061020780000</v>
      </c>
      <c r="B7220">
        <v>2012</v>
      </c>
      <c r="C7220">
        <v>22855</v>
      </c>
      <c r="D7220">
        <v>42231</v>
      </c>
      <c r="E7220">
        <v>47897</v>
      </c>
      <c r="F7220">
        <v>18427</v>
      </c>
    </row>
    <row r="7221" spans="1:6">
      <c r="A7221" s="105">
        <v>33061020790000</v>
      </c>
      <c r="B7221">
        <v>2012</v>
      </c>
      <c r="C7221">
        <v>77853</v>
      </c>
      <c r="D7221">
        <v>58461</v>
      </c>
      <c r="E7221">
        <v>23920</v>
      </c>
      <c r="F7221">
        <v>18445</v>
      </c>
    </row>
    <row r="7222" spans="1:6">
      <c r="A7222" s="105">
        <v>33061020800000</v>
      </c>
      <c r="B7222">
        <v>2012</v>
      </c>
      <c r="C7222">
        <v>55866</v>
      </c>
      <c r="D7222">
        <v>45385</v>
      </c>
      <c r="E7222">
        <v>22722</v>
      </c>
      <c r="F7222">
        <v>19394</v>
      </c>
    </row>
    <row r="7223" spans="1:6">
      <c r="A7223" s="105">
        <v>33061020810000</v>
      </c>
      <c r="B7223">
        <v>2012</v>
      </c>
      <c r="C7223">
        <v>11264</v>
      </c>
      <c r="D7223">
        <v>23279</v>
      </c>
      <c r="E7223">
        <v>34484</v>
      </c>
      <c r="F7223">
        <v>20285</v>
      </c>
    </row>
    <row r="7224" spans="1:6">
      <c r="A7224" s="105">
        <v>33061020880000</v>
      </c>
      <c r="B7224">
        <v>2012</v>
      </c>
      <c r="C7224">
        <v>25213</v>
      </c>
      <c r="D7224">
        <v>45490</v>
      </c>
      <c r="E7224">
        <v>36578</v>
      </c>
      <c r="F7224">
        <v>19562</v>
      </c>
    </row>
    <row r="7225" spans="1:6">
      <c r="A7225" s="105">
        <v>33061020900000</v>
      </c>
      <c r="B7225">
        <v>2012</v>
      </c>
      <c r="C7225">
        <v>17949</v>
      </c>
      <c r="D7225">
        <v>30235</v>
      </c>
      <c r="E7225">
        <v>20274</v>
      </c>
      <c r="F7225">
        <v>16980</v>
      </c>
    </row>
    <row r="7226" spans="1:6">
      <c r="A7226" s="105">
        <v>33061020910000</v>
      </c>
      <c r="B7226">
        <v>2012</v>
      </c>
      <c r="C7226">
        <v>14454</v>
      </c>
      <c r="D7226">
        <v>21701</v>
      </c>
      <c r="E7226">
        <v>18945</v>
      </c>
      <c r="F7226">
        <v>16381</v>
      </c>
    </row>
    <row r="7227" spans="1:6">
      <c r="A7227" s="105">
        <v>33061020920000</v>
      </c>
      <c r="B7227">
        <v>2012</v>
      </c>
      <c r="C7227">
        <v>16562</v>
      </c>
      <c r="D7227">
        <v>25510</v>
      </c>
      <c r="E7227">
        <v>33423</v>
      </c>
      <c r="F7227">
        <v>20686</v>
      </c>
    </row>
    <row r="7228" spans="1:6">
      <c r="A7228" s="105">
        <v>33061020930000</v>
      </c>
      <c r="B7228">
        <v>2012</v>
      </c>
      <c r="C7228">
        <v>23927</v>
      </c>
      <c r="D7228">
        <v>34387</v>
      </c>
      <c r="E7228">
        <v>28527</v>
      </c>
      <c r="F7228">
        <v>20690</v>
      </c>
    </row>
    <row r="7229" spans="1:6">
      <c r="A7229" s="105">
        <v>33061020960000</v>
      </c>
      <c r="B7229">
        <v>2012</v>
      </c>
      <c r="C7229">
        <v>21124</v>
      </c>
      <c r="D7229">
        <v>26343</v>
      </c>
      <c r="E7229">
        <v>43340</v>
      </c>
      <c r="F7229">
        <v>19370</v>
      </c>
    </row>
    <row r="7230" spans="1:6">
      <c r="A7230" s="105">
        <v>33061020980000</v>
      </c>
      <c r="B7230">
        <v>2012</v>
      </c>
      <c r="C7230">
        <v>12721</v>
      </c>
      <c r="D7230">
        <v>20438</v>
      </c>
      <c r="E7230">
        <v>24372</v>
      </c>
      <c r="F7230">
        <v>20322</v>
      </c>
    </row>
    <row r="7231" spans="1:6">
      <c r="A7231" s="105">
        <v>33061020990000</v>
      </c>
      <c r="B7231">
        <v>2012</v>
      </c>
      <c r="C7231">
        <v>15904</v>
      </c>
      <c r="D7231">
        <v>27214</v>
      </c>
      <c r="E7231">
        <v>27970</v>
      </c>
      <c r="F7231">
        <v>19929</v>
      </c>
    </row>
    <row r="7232" spans="1:6">
      <c r="A7232" s="105">
        <v>33061021000000</v>
      </c>
      <c r="B7232">
        <v>2012</v>
      </c>
      <c r="C7232">
        <v>11432</v>
      </c>
      <c r="D7232">
        <v>17363</v>
      </c>
      <c r="E7232">
        <v>31780</v>
      </c>
      <c r="F7232">
        <v>20468</v>
      </c>
    </row>
    <row r="7233" spans="1:6">
      <c r="A7233" s="105">
        <v>33061021020000</v>
      </c>
      <c r="B7233">
        <v>2012</v>
      </c>
      <c r="C7233">
        <v>0</v>
      </c>
      <c r="D7233">
        <v>0</v>
      </c>
      <c r="E7233">
        <v>0</v>
      </c>
      <c r="F7233">
        <v>20199</v>
      </c>
    </row>
    <row r="7234" spans="1:6">
      <c r="A7234" s="105">
        <v>33061021030000</v>
      </c>
      <c r="B7234">
        <v>2012</v>
      </c>
      <c r="C7234">
        <v>888</v>
      </c>
      <c r="D7234">
        <v>9433</v>
      </c>
      <c r="E7234">
        <v>2619</v>
      </c>
      <c r="F7234">
        <v>19610</v>
      </c>
    </row>
    <row r="7235" spans="1:6">
      <c r="A7235" s="105">
        <v>33061021040000</v>
      </c>
      <c r="B7235">
        <v>2012</v>
      </c>
      <c r="C7235">
        <v>2470</v>
      </c>
      <c r="D7235">
        <v>8169</v>
      </c>
      <c r="E7235">
        <v>4633</v>
      </c>
      <c r="F7235">
        <v>19600</v>
      </c>
    </row>
    <row r="7236" spans="1:6">
      <c r="A7236" s="105">
        <v>33061021050000</v>
      </c>
      <c r="B7236">
        <v>2012</v>
      </c>
      <c r="C7236">
        <v>5332</v>
      </c>
      <c r="D7236">
        <v>6394</v>
      </c>
      <c r="E7236">
        <v>27745</v>
      </c>
      <c r="F7236">
        <v>19439</v>
      </c>
    </row>
    <row r="7237" spans="1:6">
      <c r="A7237" s="105">
        <v>33061021070000</v>
      </c>
      <c r="B7237">
        <v>2012</v>
      </c>
      <c r="C7237">
        <v>34842</v>
      </c>
      <c r="D7237">
        <v>34486</v>
      </c>
      <c r="E7237">
        <v>19964</v>
      </c>
      <c r="F7237">
        <v>20878</v>
      </c>
    </row>
    <row r="7238" spans="1:6">
      <c r="A7238" s="105">
        <v>33061021080000</v>
      </c>
      <c r="B7238">
        <v>2012</v>
      </c>
      <c r="C7238">
        <v>25815</v>
      </c>
      <c r="D7238">
        <v>25121</v>
      </c>
      <c r="E7238">
        <v>14516</v>
      </c>
      <c r="F7238">
        <v>21050</v>
      </c>
    </row>
    <row r="7239" spans="1:6">
      <c r="A7239" s="105">
        <v>33061021090000</v>
      </c>
      <c r="B7239">
        <v>2012</v>
      </c>
      <c r="C7239">
        <v>20587</v>
      </c>
      <c r="D7239">
        <v>29593</v>
      </c>
      <c r="E7239">
        <v>6769</v>
      </c>
      <c r="F7239">
        <v>20290</v>
      </c>
    </row>
    <row r="7240" spans="1:6">
      <c r="A7240" s="105">
        <v>33061021100000</v>
      </c>
      <c r="B7240">
        <v>2012</v>
      </c>
      <c r="C7240">
        <v>9589</v>
      </c>
      <c r="D7240">
        <v>19451</v>
      </c>
      <c r="E7240">
        <v>6002</v>
      </c>
      <c r="F7240">
        <v>22040</v>
      </c>
    </row>
    <row r="7241" spans="1:6">
      <c r="A7241" s="105">
        <v>33061021110000</v>
      </c>
      <c r="B7241">
        <v>2012</v>
      </c>
      <c r="C7241">
        <v>38959</v>
      </c>
      <c r="D7241">
        <v>101625</v>
      </c>
      <c r="E7241">
        <v>38442</v>
      </c>
      <c r="F7241">
        <v>19714</v>
      </c>
    </row>
    <row r="7242" spans="1:6">
      <c r="A7242" s="105">
        <v>33061021130000</v>
      </c>
      <c r="B7242">
        <v>2012</v>
      </c>
      <c r="C7242">
        <v>68163</v>
      </c>
      <c r="D7242">
        <v>63085</v>
      </c>
      <c r="E7242">
        <v>18833</v>
      </c>
      <c r="F7242">
        <v>20330</v>
      </c>
    </row>
    <row r="7243" spans="1:6">
      <c r="A7243" s="105">
        <v>33061021140000</v>
      </c>
      <c r="B7243">
        <v>2012</v>
      </c>
      <c r="C7243">
        <v>60035</v>
      </c>
      <c r="D7243">
        <v>56985</v>
      </c>
      <c r="E7243">
        <v>17651</v>
      </c>
      <c r="F7243">
        <v>20020</v>
      </c>
    </row>
    <row r="7244" spans="1:6">
      <c r="A7244" s="105">
        <v>33061021170000</v>
      </c>
      <c r="B7244">
        <v>2012</v>
      </c>
      <c r="C7244">
        <v>20679</v>
      </c>
      <c r="D7244">
        <v>22774</v>
      </c>
      <c r="E7244">
        <v>14190</v>
      </c>
      <c r="F7244">
        <v>20529</v>
      </c>
    </row>
    <row r="7245" spans="1:6">
      <c r="A7245" s="105">
        <v>33061021200000</v>
      </c>
      <c r="B7245">
        <v>2012</v>
      </c>
      <c r="C7245">
        <v>17753</v>
      </c>
      <c r="D7245">
        <v>48940</v>
      </c>
      <c r="E7245">
        <v>25101</v>
      </c>
      <c r="F7245">
        <v>17250</v>
      </c>
    </row>
    <row r="7246" spans="1:6">
      <c r="A7246" s="105">
        <v>33061021210000</v>
      </c>
      <c r="B7246">
        <v>2012</v>
      </c>
      <c r="C7246">
        <v>33976</v>
      </c>
      <c r="D7246">
        <v>44232</v>
      </c>
      <c r="E7246">
        <v>30886</v>
      </c>
      <c r="F7246">
        <v>19605</v>
      </c>
    </row>
    <row r="7247" spans="1:6">
      <c r="A7247" s="105">
        <v>33061021220000</v>
      </c>
      <c r="B7247">
        <v>2012</v>
      </c>
      <c r="C7247">
        <v>32647</v>
      </c>
      <c r="D7247">
        <v>43584</v>
      </c>
      <c r="E7247">
        <v>14778</v>
      </c>
      <c r="F7247">
        <v>14360</v>
      </c>
    </row>
    <row r="7248" spans="1:6">
      <c r="A7248" s="105">
        <v>33061021230000</v>
      </c>
      <c r="B7248">
        <v>2012</v>
      </c>
      <c r="C7248">
        <v>28286</v>
      </c>
      <c r="D7248">
        <v>26009</v>
      </c>
      <c r="E7248">
        <v>27724</v>
      </c>
      <c r="F7248">
        <v>19115</v>
      </c>
    </row>
    <row r="7249" spans="1:6">
      <c r="A7249" s="105">
        <v>33061021240000</v>
      </c>
      <c r="B7249">
        <v>2012</v>
      </c>
      <c r="C7249">
        <v>14110</v>
      </c>
      <c r="D7249">
        <v>35891</v>
      </c>
      <c r="E7249">
        <v>6997</v>
      </c>
      <c r="F7249">
        <v>14584</v>
      </c>
    </row>
    <row r="7250" spans="1:6">
      <c r="A7250" s="105">
        <v>33061021250000</v>
      </c>
      <c r="B7250">
        <v>2012</v>
      </c>
      <c r="C7250">
        <v>39407</v>
      </c>
      <c r="D7250">
        <v>46217</v>
      </c>
      <c r="E7250">
        <v>22239</v>
      </c>
      <c r="F7250">
        <v>19569</v>
      </c>
    </row>
    <row r="7251" spans="1:6">
      <c r="A7251" s="105">
        <v>33061021260000</v>
      </c>
      <c r="B7251">
        <v>2012</v>
      </c>
      <c r="C7251">
        <v>35230</v>
      </c>
      <c r="D7251">
        <v>35687</v>
      </c>
      <c r="E7251">
        <v>21808</v>
      </c>
      <c r="F7251">
        <v>21079</v>
      </c>
    </row>
    <row r="7252" spans="1:6">
      <c r="A7252" s="105">
        <v>33061021270000</v>
      </c>
      <c r="B7252">
        <v>2012</v>
      </c>
      <c r="C7252">
        <v>21885</v>
      </c>
      <c r="D7252">
        <v>37526</v>
      </c>
      <c r="E7252">
        <v>24182</v>
      </c>
      <c r="F7252">
        <v>19340</v>
      </c>
    </row>
    <row r="7253" spans="1:6">
      <c r="A7253" s="105">
        <v>33061021280000</v>
      </c>
      <c r="B7253">
        <v>2012</v>
      </c>
      <c r="C7253">
        <v>46778</v>
      </c>
      <c r="D7253">
        <v>66919</v>
      </c>
      <c r="E7253">
        <v>29095</v>
      </c>
      <c r="F7253">
        <v>19022</v>
      </c>
    </row>
    <row r="7254" spans="1:6">
      <c r="A7254" s="105">
        <v>33061021290000</v>
      </c>
      <c r="B7254">
        <v>2012</v>
      </c>
      <c r="C7254">
        <v>26170</v>
      </c>
      <c r="D7254">
        <v>31730</v>
      </c>
      <c r="E7254">
        <v>16429</v>
      </c>
      <c r="F7254">
        <v>20960</v>
      </c>
    </row>
    <row r="7255" spans="1:6">
      <c r="A7255" s="105">
        <v>33061021300000</v>
      </c>
      <c r="B7255">
        <v>2012</v>
      </c>
      <c r="C7255">
        <v>5468</v>
      </c>
      <c r="D7255">
        <v>7222</v>
      </c>
      <c r="E7255">
        <v>9047</v>
      </c>
      <c r="F7255">
        <v>20420</v>
      </c>
    </row>
    <row r="7256" spans="1:6">
      <c r="A7256" s="105">
        <v>33061021310000</v>
      </c>
      <c r="B7256">
        <v>2012</v>
      </c>
      <c r="C7256">
        <v>0</v>
      </c>
      <c r="D7256">
        <v>95</v>
      </c>
      <c r="E7256">
        <v>270</v>
      </c>
      <c r="F7256">
        <v>19220</v>
      </c>
    </row>
    <row r="7257" spans="1:6">
      <c r="A7257" s="105">
        <v>33061021320000</v>
      </c>
      <c r="B7257">
        <v>2012</v>
      </c>
      <c r="C7257">
        <v>693</v>
      </c>
      <c r="D7257">
        <v>3044</v>
      </c>
      <c r="E7257">
        <v>7187</v>
      </c>
      <c r="F7257">
        <v>18580</v>
      </c>
    </row>
    <row r="7258" spans="1:6">
      <c r="A7258" s="105">
        <v>33061021330000</v>
      </c>
      <c r="B7258">
        <v>2012</v>
      </c>
      <c r="C7258">
        <v>52513</v>
      </c>
      <c r="D7258">
        <v>57912</v>
      </c>
      <c r="E7258">
        <v>46303</v>
      </c>
      <c r="F7258">
        <v>20150</v>
      </c>
    </row>
    <row r="7259" spans="1:6">
      <c r="A7259" s="105">
        <v>33061021340000</v>
      </c>
      <c r="B7259">
        <v>2012</v>
      </c>
      <c r="C7259">
        <v>12315</v>
      </c>
      <c r="D7259">
        <v>52583</v>
      </c>
      <c r="E7259">
        <v>16260</v>
      </c>
      <c r="F7259">
        <v>20328</v>
      </c>
    </row>
    <row r="7260" spans="1:6">
      <c r="A7260" s="105">
        <v>33061021350000</v>
      </c>
      <c r="B7260">
        <v>2012</v>
      </c>
      <c r="C7260">
        <v>12704</v>
      </c>
      <c r="D7260">
        <v>50525</v>
      </c>
      <c r="E7260">
        <v>8812</v>
      </c>
      <c r="F7260">
        <v>20352</v>
      </c>
    </row>
    <row r="7261" spans="1:6">
      <c r="A7261" s="105">
        <v>33061021390000</v>
      </c>
      <c r="B7261">
        <v>2012</v>
      </c>
      <c r="C7261">
        <v>8764</v>
      </c>
      <c r="D7261">
        <v>9992</v>
      </c>
      <c r="E7261">
        <v>27488</v>
      </c>
      <c r="F7261">
        <v>20490</v>
      </c>
    </row>
    <row r="7262" spans="1:6">
      <c r="A7262" s="105">
        <v>33061021420000</v>
      </c>
      <c r="B7262">
        <v>2012</v>
      </c>
      <c r="C7262">
        <v>29251</v>
      </c>
      <c r="D7262">
        <v>24827</v>
      </c>
      <c r="E7262">
        <v>58841</v>
      </c>
      <c r="F7262">
        <v>19407</v>
      </c>
    </row>
    <row r="7263" spans="1:6">
      <c r="A7263" s="105">
        <v>33061021440000</v>
      </c>
      <c r="B7263">
        <v>2012</v>
      </c>
      <c r="C7263">
        <v>22256</v>
      </c>
      <c r="D7263">
        <v>32004</v>
      </c>
      <c r="E7263">
        <v>37207</v>
      </c>
      <c r="F7263">
        <v>19412</v>
      </c>
    </row>
    <row r="7264" spans="1:6">
      <c r="A7264" s="105">
        <v>33061021450000</v>
      </c>
      <c r="B7264">
        <v>2012</v>
      </c>
      <c r="C7264">
        <v>30408</v>
      </c>
      <c r="D7264">
        <v>40214</v>
      </c>
      <c r="E7264">
        <v>9004</v>
      </c>
      <c r="F7264">
        <v>17948</v>
      </c>
    </row>
    <row r="7265" spans="1:6">
      <c r="A7265" s="105">
        <v>33061021460000</v>
      </c>
      <c r="B7265">
        <v>2012</v>
      </c>
      <c r="C7265">
        <v>23153</v>
      </c>
      <c r="D7265">
        <v>22655</v>
      </c>
      <c r="E7265">
        <v>20645</v>
      </c>
      <c r="F7265">
        <v>18150</v>
      </c>
    </row>
    <row r="7266" spans="1:6">
      <c r="A7266" s="105">
        <v>33061021480000</v>
      </c>
      <c r="B7266">
        <v>2012</v>
      </c>
      <c r="C7266">
        <v>114</v>
      </c>
      <c r="D7266">
        <v>8694</v>
      </c>
      <c r="E7266">
        <v>12203</v>
      </c>
      <c r="F7266">
        <v>16431</v>
      </c>
    </row>
    <row r="7267" spans="1:6">
      <c r="A7267" s="105">
        <v>33061021490000</v>
      </c>
      <c r="B7267">
        <v>2012</v>
      </c>
      <c r="C7267">
        <v>113</v>
      </c>
      <c r="D7267">
        <v>8598</v>
      </c>
      <c r="E7267">
        <v>4890</v>
      </c>
      <c r="F7267">
        <v>19294</v>
      </c>
    </row>
    <row r="7268" spans="1:6">
      <c r="A7268" s="105">
        <v>33061021500000</v>
      </c>
      <c r="B7268">
        <v>2012</v>
      </c>
      <c r="C7268">
        <v>77</v>
      </c>
      <c r="D7268">
        <v>5811</v>
      </c>
      <c r="E7268">
        <v>2236</v>
      </c>
      <c r="F7268">
        <v>19236</v>
      </c>
    </row>
    <row r="7269" spans="1:6">
      <c r="A7269" s="105">
        <v>33061021510000</v>
      </c>
      <c r="B7269">
        <v>2012</v>
      </c>
      <c r="C7269">
        <v>22096</v>
      </c>
      <c r="D7269">
        <v>30202</v>
      </c>
      <c r="E7269">
        <v>26129</v>
      </c>
      <c r="F7269">
        <v>20590</v>
      </c>
    </row>
    <row r="7270" spans="1:6">
      <c r="A7270" s="105">
        <v>33061021520000</v>
      </c>
      <c r="B7270">
        <v>2012</v>
      </c>
      <c r="C7270">
        <v>13764</v>
      </c>
      <c r="D7270">
        <v>17276</v>
      </c>
      <c r="E7270">
        <v>16486</v>
      </c>
      <c r="F7270">
        <v>20260</v>
      </c>
    </row>
    <row r="7271" spans="1:6">
      <c r="A7271" s="105">
        <v>33061021530000</v>
      </c>
      <c r="B7271">
        <v>2012</v>
      </c>
      <c r="C7271">
        <v>22848</v>
      </c>
      <c r="D7271">
        <v>47391</v>
      </c>
      <c r="E7271">
        <v>12608</v>
      </c>
      <c r="F7271">
        <v>17000</v>
      </c>
    </row>
    <row r="7272" spans="1:6">
      <c r="A7272" s="105">
        <v>33061021540000</v>
      </c>
      <c r="B7272">
        <v>2012</v>
      </c>
      <c r="C7272">
        <v>1557</v>
      </c>
      <c r="D7272">
        <v>17940</v>
      </c>
      <c r="E7272">
        <v>9956</v>
      </c>
      <c r="F7272">
        <v>19536</v>
      </c>
    </row>
    <row r="7273" spans="1:6">
      <c r="A7273" s="105">
        <v>33061021550000</v>
      </c>
      <c r="B7273">
        <v>2012</v>
      </c>
      <c r="C7273">
        <v>1710</v>
      </c>
      <c r="D7273">
        <v>1756</v>
      </c>
      <c r="E7273">
        <v>11462</v>
      </c>
      <c r="F7273">
        <v>19793</v>
      </c>
    </row>
    <row r="7274" spans="1:6">
      <c r="A7274" s="105">
        <v>33061021560000</v>
      </c>
      <c r="B7274">
        <v>2012</v>
      </c>
      <c r="C7274">
        <v>12665</v>
      </c>
      <c r="D7274">
        <v>25643</v>
      </c>
      <c r="E7274">
        <v>9152</v>
      </c>
      <c r="F7274">
        <v>21920</v>
      </c>
    </row>
    <row r="7275" spans="1:6">
      <c r="A7275" s="105">
        <v>33061021570000</v>
      </c>
      <c r="B7275">
        <v>2012</v>
      </c>
      <c r="C7275">
        <v>17021</v>
      </c>
      <c r="D7275">
        <v>25598</v>
      </c>
      <c r="E7275">
        <v>9386</v>
      </c>
      <c r="F7275">
        <v>18215</v>
      </c>
    </row>
    <row r="7276" spans="1:6">
      <c r="A7276" s="105">
        <v>33061021580000</v>
      </c>
      <c r="B7276">
        <v>2012</v>
      </c>
      <c r="C7276">
        <v>15130</v>
      </c>
      <c r="D7276">
        <v>21961</v>
      </c>
      <c r="E7276">
        <v>7798</v>
      </c>
      <c r="F7276">
        <v>22311</v>
      </c>
    </row>
    <row r="7277" spans="1:6">
      <c r="A7277" s="105">
        <v>33061021590000</v>
      </c>
      <c r="B7277">
        <v>2012</v>
      </c>
      <c r="C7277">
        <v>14141</v>
      </c>
      <c r="D7277">
        <v>28531</v>
      </c>
      <c r="E7277">
        <v>11322</v>
      </c>
      <c r="F7277">
        <v>18495</v>
      </c>
    </row>
    <row r="7278" spans="1:6">
      <c r="A7278" s="105">
        <v>33061021600000</v>
      </c>
      <c r="B7278">
        <v>2012</v>
      </c>
      <c r="C7278">
        <v>20516</v>
      </c>
      <c r="D7278">
        <v>32858</v>
      </c>
      <c r="E7278">
        <v>6177</v>
      </c>
      <c r="F7278">
        <v>18512</v>
      </c>
    </row>
    <row r="7279" spans="1:6">
      <c r="A7279" s="105">
        <v>33061021610000</v>
      </c>
      <c r="B7279">
        <v>2012</v>
      </c>
      <c r="C7279">
        <v>10093</v>
      </c>
      <c r="D7279">
        <v>11747</v>
      </c>
      <c r="E7279">
        <v>15762</v>
      </c>
      <c r="F7279">
        <v>16098</v>
      </c>
    </row>
    <row r="7280" spans="1:6">
      <c r="A7280" s="105">
        <v>33061021700000</v>
      </c>
      <c r="B7280">
        <v>2012</v>
      </c>
      <c r="C7280">
        <v>19894</v>
      </c>
      <c r="D7280">
        <v>53795</v>
      </c>
      <c r="E7280">
        <v>12546</v>
      </c>
      <c r="F7280">
        <v>15166</v>
      </c>
    </row>
    <row r="7281" spans="1:6">
      <c r="A7281" s="105">
        <v>33061021740000</v>
      </c>
      <c r="B7281">
        <v>2012</v>
      </c>
      <c r="C7281">
        <v>2577</v>
      </c>
      <c r="D7281">
        <v>3658</v>
      </c>
      <c r="E7281">
        <v>8572</v>
      </c>
      <c r="F7281">
        <v>17465</v>
      </c>
    </row>
    <row r="7282" spans="1:6">
      <c r="A7282" s="105">
        <v>33061021750000</v>
      </c>
      <c r="B7282">
        <v>2012</v>
      </c>
      <c r="C7282">
        <v>13143</v>
      </c>
      <c r="D7282">
        <v>32149</v>
      </c>
      <c r="E7282">
        <v>18025</v>
      </c>
      <c r="F7282">
        <v>15351</v>
      </c>
    </row>
    <row r="7283" spans="1:6">
      <c r="A7283" s="105">
        <v>33061021760000</v>
      </c>
      <c r="B7283">
        <v>2012</v>
      </c>
      <c r="C7283">
        <v>30521</v>
      </c>
      <c r="D7283">
        <v>43364</v>
      </c>
      <c r="E7283">
        <v>12002</v>
      </c>
      <c r="F7283">
        <v>17278</v>
      </c>
    </row>
    <row r="7284" spans="1:6">
      <c r="A7284" s="105">
        <v>33061021770000</v>
      </c>
      <c r="B7284">
        <v>2012</v>
      </c>
      <c r="C7284">
        <v>9822</v>
      </c>
      <c r="D7284">
        <v>13265</v>
      </c>
      <c r="E7284">
        <v>12351</v>
      </c>
      <c r="F7284">
        <v>17523</v>
      </c>
    </row>
    <row r="7285" spans="1:6">
      <c r="A7285" s="105">
        <v>33061021780000</v>
      </c>
      <c r="B7285">
        <v>2012</v>
      </c>
      <c r="C7285">
        <v>52944</v>
      </c>
      <c r="D7285">
        <v>65754</v>
      </c>
      <c r="E7285">
        <v>7898</v>
      </c>
      <c r="F7285">
        <v>17007</v>
      </c>
    </row>
    <row r="7286" spans="1:6">
      <c r="A7286" s="105">
        <v>33061021790000</v>
      </c>
      <c r="B7286">
        <v>2012</v>
      </c>
      <c r="C7286">
        <v>56334</v>
      </c>
      <c r="D7286">
        <v>58035</v>
      </c>
      <c r="E7286">
        <v>23882</v>
      </c>
      <c r="F7286">
        <v>15710</v>
      </c>
    </row>
    <row r="7287" spans="1:6">
      <c r="A7287" s="105">
        <v>33061021800000</v>
      </c>
      <c r="B7287">
        <v>2012</v>
      </c>
      <c r="C7287">
        <v>19818</v>
      </c>
      <c r="D7287">
        <v>43585</v>
      </c>
      <c r="E7287">
        <v>16993</v>
      </c>
      <c r="F7287">
        <v>20318</v>
      </c>
    </row>
    <row r="7288" spans="1:6">
      <c r="A7288" s="105">
        <v>33061021810000</v>
      </c>
      <c r="B7288">
        <v>2012</v>
      </c>
      <c r="C7288">
        <v>44368</v>
      </c>
      <c r="D7288">
        <v>44647</v>
      </c>
      <c r="E7288">
        <v>26278</v>
      </c>
      <c r="F7288">
        <v>20375</v>
      </c>
    </row>
    <row r="7289" spans="1:6">
      <c r="A7289" s="105">
        <v>33061021820000</v>
      </c>
      <c r="B7289">
        <v>2012</v>
      </c>
      <c r="C7289">
        <v>37123</v>
      </c>
      <c r="D7289">
        <v>37724</v>
      </c>
      <c r="E7289">
        <v>25571</v>
      </c>
      <c r="F7289">
        <v>19595</v>
      </c>
    </row>
    <row r="7290" spans="1:6">
      <c r="A7290" s="105">
        <v>33061021870000</v>
      </c>
      <c r="B7290">
        <v>2012</v>
      </c>
      <c r="C7290">
        <v>9685</v>
      </c>
      <c r="D7290">
        <v>10075</v>
      </c>
      <c r="E7290">
        <v>10569</v>
      </c>
      <c r="F7290">
        <v>20281</v>
      </c>
    </row>
    <row r="7291" spans="1:6">
      <c r="A7291" s="105">
        <v>33061021880000</v>
      </c>
      <c r="B7291">
        <v>2012</v>
      </c>
      <c r="C7291">
        <v>20390</v>
      </c>
      <c r="D7291">
        <v>20951</v>
      </c>
      <c r="E7291">
        <v>14043</v>
      </c>
      <c r="F7291">
        <v>20348</v>
      </c>
    </row>
    <row r="7292" spans="1:6">
      <c r="A7292" s="105">
        <v>33061021890000</v>
      </c>
      <c r="B7292">
        <v>2012</v>
      </c>
      <c r="C7292">
        <v>12475</v>
      </c>
      <c r="D7292">
        <v>12835</v>
      </c>
      <c r="E7292">
        <v>13640</v>
      </c>
      <c r="F7292">
        <v>20814</v>
      </c>
    </row>
    <row r="7293" spans="1:6">
      <c r="A7293" s="105">
        <v>33061021900000</v>
      </c>
      <c r="B7293">
        <v>2012</v>
      </c>
      <c r="C7293">
        <v>6981</v>
      </c>
      <c r="D7293">
        <v>6981</v>
      </c>
      <c r="E7293">
        <v>27924</v>
      </c>
      <c r="F7293">
        <v>19352</v>
      </c>
    </row>
    <row r="7294" spans="1:6">
      <c r="A7294" s="105">
        <v>33061021910000</v>
      </c>
      <c r="B7294">
        <v>2012</v>
      </c>
      <c r="C7294">
        <v>19089</v>
      </c>
      <c r="D7294">
        <v>22871</v>
      </c>
      <c r="E7294">
        <v>17564</v>
      </c>
      <c r="F7294">
        <v>19118</v>
      </c>
    </row>
    <row r="7295" spans="1:6">
      <c r="A7295" s="105">
        <v>33061021950000</v>
      </c>
      <c r="B7295">
        <v>2012</v>
      </c>
      <c r="C7295">
        <v>16596</v>
      </c>
      <c r="D7295">
        <v>39519</v>
      </c>
      <c r="E7295">
        <v>11173</v>
      </c>
      <c r="F7295">
        <v>19417</v>
      </c>
    </row>
    <row r="7296" spans="1:6">
      <c r="A7296" s="105">
        <v>33061022030000</v>
      </c>
      <c r="B7296">
        <v>2012</v>
      </c>
      <c r="C7296">
        <v>1038</v>
      </c>
      <c r="D7296">
        <v>2888</v>
      </c>
      <c r="E7296">
        <v>542</v>
      </c>
      <c r="F7296">
        <v>19822</v>
      </c>
    </row>
    <row r="7297" spans="1:6">
      <c r="A7297" s="105">
        <v>33061022040000</v>
      </c>
      <c r="B7297">
        <v>2012</v>
      </c>
      <c r="C7297">
        <v>6982</v>
      </c>
      <c r="D7297">
        <v>9846</v>
      </c>
      <c r="E7297">
        <v>3683</v>
      </c>
      <c r="F7297">
        <v>20521</v>
      </c>
    </row>
    <row r="7298" spans="1:6">
      <c r="A7298" s="105">
        <v>33061022050000</v>
      </c>
      <c r="B7298">
        <v>2012</v>
      </c>
      <c r="C7298">
        <v>0</v>
      </c>
      <c r="D7298">
        <v>0</v>
      </c>
      <c r="E7298">
        <v>0</v>
      </c>
      <c r="F7298">
        <v>20633</v>
      </c>
    </row>
    <row r="7299" spans="1:6">
      <c r="A7299" s="105">
        <v>33061022060000</v>
      </c>
      <c r="B7299">
        <v>2012</v>
      </c>
      <c r="C7299">
        <v>0</v>
      </c>
      <c r="D7299">
        <v>0</v>
      </c>
      <c r="E7299">
        <v>0</v>
      </c>
      <c r="F7299">
        <v>20820</v>
      </c>
    </row>
    <row r="7300" spans="1:6">
      <c r="A7300" s="105">
        <v>33061022090000</v>
      </c>
      <c r="B7300">
        <v>2012</v>
      </c>
      <c r="C7300">
        <v>14996</v>
      </c>
      <c r="D7300">
        <v>29571</v>
      </c>
      <c r="E7300">
        <v>12168</v>
      </c>
      <c r="F7300">
        <v>20339</v>
      </c>
    </row>
    <row r="7301" spans="1:6">
      <c r="A7301" s="105">
        <v>33061022100000</v>
      </c>
      <c r="B7301">
        <v>2012</v>
      </c>
      <c r="C7301">
        <v>9661</v>
      </c>
      <c r="D7301">
        <v>50552</v>
      </c>
      <c r="E7301">
        <v>9694</v>
      </c>
      <c r="F7301">
        <v>19737</v>
      </c>
    </row>
    <row r="7302" spans="1:6">
      <c r="A7302" s="105">
        <v>33061022140000</v>
      </c>
      <c r="B7302">
        <v>2012</v>
      </c>
      <c r="C7302">
        <v>10426</v>
      </c>
      <c r="D7302">
        <v>10530</v>
      </c>
      <c r="E7302">
        <v>12208</v>
      </c>
      <c r="F7302">
        <v>20050</v>
      </c>
    </row>
    <row r="7303" spans="1:6">
      <c r="A7303" s="105">
        <v>33061022150000</v>
      </c>
      <c r="B7303">
        <v>2012</v>
      </c>
      <c r="C7303">
        <v>9788</v>
      </c>
      <c r="D7303">
        <v>10254</v>
      </c>
      <c r="E7303">
        <v>10496</v>
      </c>
      <c r="F7303">
        <v>19922</v>
      </c>
    </row>
    <row r="7304" spans="1:6">
      <c r="A7304" s="105">
        <v>33061022160000</v>
      </c>
      <c r="B7304">
        <v>2012</v>
      </c>
      <c r="C7304">
        <v>13191</v>
      </c>
      <c r="D7304">
        <v>27813</v>
      </c>
      <c r="E7304">
        <v>8004</v>
      </c>
      <c r="F7304">
        <v>18985</v>
      </c>
    </row>
    <row r="7305" spans="1:6">
      <c r="A7305" s="105">
        <v>33061022170000</v>
      </c>
      <c r="B7305">
        <v>2012</v>
      </c>
      <c r="C7305">
        <v>219</v>
      </c>
      <c r="D7305">
        <v>2447</v>
      </c>
      <c r="E7305">
        <v>6463</v>
      </c>
      <c r="F7305">
        <v>20238</v>
      </c>
    </row>
    <row r="7306" spans="1:6">
      <c r="A7306" s="105">
        <v>33061022240000</v>
      </c>
      <c r="B7306">
        <v>2012</v>
      </c>
      <c r="C7306">
        <v>1317</v>
      </c>
      <c r="D7306">
        <v>5270</v>
      </c>
      <c r="E7306">
        <v>2159</v>
      </c>
      <c r="F7306">
        <v>20342</v>
      </c>
    </row>
    <row r="7307" spans="1:6">
      <c r="A7307" s="105">
        <v>33061022250000</v>
      </c>
      <c r="B7307">
        <v>2012</v>
      </c>
      <c r="C7307">
        <v>14266</v>
      </c>
      <c r="D7307">
        <v>16765</v>
      </c>
      <c r="E7307">
        <v>14170</v>
      </c>
      <c r="F7307">
        <v>14812</v>
      </c>
    </row>
    <row r="7308" spans="1:6">
      <c r="A7308" s="105">
        <v>33061022270000</v>
      </c>
      <c r="B7308">
        <v>2012</v>
      </c>
      <c r="C7308">
        <v>9748</v>
      </c>
      <c r="D7308">
        <v>12611</v>
      </c>
      <c r="E7308">
        <v>7832</v>
      </c>
      <c r="F7308">
        <v>19340</v>
      </c>
    </row>
    <row r="7309" spans="1:6">
      <c r="A7309" s="105">
        <v>33061022280000</v>
      </c>
      <c r="B7309">
        <v>2012</v>
      </c>
      <c r="C7309">
        <v>4385</v>
      </c>
      <c r="D7309">
        <v>4632</v>
      </c>
      <c r="E7309">
        <v>8906</v>
      </c>
      <c r="F7309">
        <v>20100</v>
      </c>
    </row>
    <row r="7310" spans="1:6">
      <c r="A7310" s="105">
        <v>33061022290000</v>
      </c>
      <c r="B7310">
        <v>2012</v>
      </c>
      <c r="C7310">
        <v>11784</v>
      </c>
      <c r="D7310">
        <v>24644</v>
      </c>
      <c r="E7310">
        <v>9984</v>
      </c>
      <c r="F7310">
        <v>16576</v>
      </c>
    </row>
    <row r="7311" spans="1:6">
      <c r="A7311" s="105">
        <v>33061022300000</v>
      </c>
      <c r="B7311">
        <v>2012</v>
      </c>
      <c r="C7311">
        <v>6083</v>
      </c>
      <c r="D7311">
        <v>13008</v>
      </c>
      <c r="E7311">
        <v>15064</v>
      </c>
      <c r="F7311">
        <v>20379</v>
      </c>
    </row>
    <row r="7312" spans="1:6">
      <c r="A7312" s="105">
        <v>33061022310000</v>
      </c>
      <c r="B7312">
        <v>2012</v>
      </c>
      <c r="C7312">
        <v>623</v>
      </c>
      <c r="D7312">
        <v>4766</v>
      </c>
      <c r="E7312">
        <v>702</v>
      </c>
      <c r="F7312">
        <v>15154</v>
      </c>
    </row>
    <row r="7313" spans="1:6">
      <c r="A7313" s="105">
        <v>33061022340000</v>
      </c>
      <c r="B7313">
        <v>2012</v>
      </c>
      <c r="C7313">
        <v>2567</v>
      </c>
      <c r="D7313">
        <v>6900</v>
      </c>
      <c r="E7313">
        <v>538</v>
      </c>
      <c r="F7313">
        <v>13396</v>
      </c>
    </row>
    <row r="7314" spans="1:6">
      <c r="A7314" s="105">
        <v>33061022370000</v>
      </c>
      <c r="B7314">
        <v>2012</v>
      </c>
      <c r="C7314">
        <v>13444</v>
      </c>
      <c r="D7314">
        <v>17665</v>
      </c>
      <c r="E7314">
        <v>4476</v>
      </c>
      <c r="F7314">
        <v>18137</v>
      </c>
    </row>
    <row r="7315" spans="1:6">
      <c r="A7315" s="105">
        <v>33061022380000</v>
      </c>
      <c r="B7315">
        <v>2012</v>
      </c>
      <c r="C7315">
        <v>284</v>
      </c>
      <c r="D7315">
        <v>1122</v>
      </c>
      <c r="E7315">
        <v>674</v>
      </c>
      <c r="F7315">
        <v>18568</v>
      </c>
    </row>
    <row r="7316" spans="1:6">
      <c r="A7316" s="105">
        <v>33061022630000</v>
      </c>
      <c r="B7316">
        <v>2012</v>
      </c>
      <c r="C7316">
        <v>5391</v>
      </c>
      <c r="D7316">
        <v>10935</v>
      </c>
      <c r="E7316">
        <v>16046</v>
      </c>
      <c r="F7316">
        <v>19085</v>
      </c>
    </row>
    <row r="7317" spans="1:6">
      <c r="A7317" s="105">
        <v>33061022680000</v>
      </c>
      <c r="B7317">
        <v>2012</v>
      </c>
      <c r="C7317">
        <v>14997</v>
      </c>
      <c r="D7317">
        <v>15976</v>
      </c>
      <c r="E7317">
        <v>11666</v>
      </c>
      <c r="F7317">
        <v>20381</v>
      </c>
    </row>
    <row r="7318" spans="1:6">
      <c r="A7318" s="105">
        <v>33061502800000</v>
      </c>
      <c r="B7318">
        <v>2012</v>
      </c>
      <c r="C7318">
        <v>0</v>
      </c>
      <c r="D7318">
        <v>0</v>
      </c>
      <c r="E7318">
        <v>0</v>
      </c>
      <c r="F7318">
        <v>0</v>
      </c>
    </row>
    <row r="7319" spans="1:6">
      <c r="A7319" s="105">
        <v>33061503460000</v>
      </c>
      <c r="B7319">
        <v>2012</v>
      </c>
      <c r="C7319">
        <v>0</v>
      </c>
      <c r="D7319">
        <v>2156</v>
      </c>
      <c r="E7319">
        <v>0</v>
      </c>
      <c r="F7319" t="s">
        <v>3320</v>
      </c>
    </row>
    <row r="7320" spans="1:6">
      <c r="A7320" s="105">
        <v>33061503600000</v>
      </c>
      <c r="B7320">
        <v>2012</v>
      </c>
      <c r="C7320">
        <v>0</v>
      </c>
      <c r="D7320">
        <v>1271</v>
      </c>
      <c r="E7320">
        <v>0</v>
      </c>
      <c r="F7320">
        <v>7660</v>
      </c>
    </row>
    <row r="7321" spans="1:6">
      <c r="A7321" s="105">
        <v>33061503740000</v>
      </c>
      <c r="B7321">
        <v>2012</v>
      </c>
      <c r="C7321">
        <v>0</v>
      </c>
      <c r="D7321">
        <v>5354</v>
      </c>
      <c r="E7321">
        <v>0</v>
      </c>
      <c r="F7321" t="s">
        <v>3320</v>
      </c>
    </row>
    <row r="7322" spans="1:6">
      <c r="A7322" s="105">
        <v>33061503780000</v>
      </c>
      <c r="B7322">
        <v>2012</v>
      </c>
      <c r="C7322">
        <v>0</v>
      </c>
      <c r="D7322">
        <v>2404</v>
      </c>
      <c r="E7322">
        <v>0</v>
      </c>
      <c r="F7322" t="s">
        <v>3320</v>
      </c>
    </row>
    <row r="7323" spans="1:6">
      <c r="A7323" s="105">
        <v>33061504040000</v>
      </c>
      <c r="B7323">
        <v>2012</v>
      </c>
      <c r="C7323">
        <v>0</v>
      </c>
      <c r="D7323">
        <v>3485</v>
      </c>
      <c r="E7323">
        <v>0</v>
      </c>
      <c r="F7323" t="s">
        <v>3320</v>
      </c>
    </row>
    <row r="7324" spans="1:6">
      <c r="A7324" s="105">
        <v>33061504080000</v>
      </c>
      <c r="B7324">
        <v>2012</v>
      </c>
      <c r="C7324">
        <v>0</v>
      </c>
      <c r="D7324">
        <v>1845</v>
      </c>
      <c r="E7324">
        <v>0</v>
      </c>
      <c r="F7324" t="s">
        <v>3320</v>
      </c>
    </row>
    <row r="7325" spans="1:6">
      <c r="A7325" s="105">
        <v>33061504100000</v>
      </c>
      <c r="B7325">
        <v>2012</v>
      </c>
      <c r="C7325">
        <v>0</v>
      </c>
      <c r="D7325">
        <v>7313</v>
      </c>
      <c r="E7325">
        <v>0</v>
      </c>
      <c r="F7325" t="s">
        <v>3320</v>
      </c>
    </row>
    <row r="7326" spans="1:6">
      <c r="A7326" s="105">
        <v>33061504230000</v>
      </c>
      <c r="B7326">
        <v>2012</v>
      </c>
      <c r="C7326">
        <v>0</v>
      </c>
      <c r="D7326">
        <v>9257</v>
      </c>
      <c r="E7326">
        <v>0</v>
      </c>
      <c r="F7326" t="s">
        <v>3320</v>
      </c>
    </row>
    <row r="7327" spans="1:6">
      <c r="A7327" s="105">
        <v>33061504320000</v>
      </c>
      <c r="B7327">
        <v>2012</v>
      </c>
      <c r="C7327">
        <v>0</v>
      </c>
      <c r="D7327">
        <v>3152</v>
      </c>
      <c r="E7327">
        <v>0</v>
      </c>
      <c r="F7327" t="s">
        <v>3320</v>
      </c>
    </row>
    <row r="7328" spans="1:6">
      <c r="A7328" s="105">
        <v>33061504380000</v>
      </c>
      <c r="B7328">
        <v>2012</v>
      </c>
      <c r="C7328">
        <v>0</v>
      </c>
      <c r="D7328">
        <v>3465</v>
      </c>
      <c r="E7328">
        <v>0</v>
      </c>
      <c r="F7328" t="s">
        <v>3320</v>
      </c>
    </row>
    <row r="7329" spans="1:6">
      <c r="A7329" s="105">
        <v>33061504430000</v>
      </c>
      <c r="B7329">
        <v>2012</v>
      </c>
      <c r="C7329">
        <v>0</v>
      </c>
      <c r="D7329">
        <v>5096</v>
      </c>
      <c r="E7329">
        <v>0</v>
      </c>
      <c r="F7329" t="s">
        <v>3320</v>
      </c>
    </row>
    <row r="7330" spans="1:6">
      <c r="A7330" s="105">
        <v>33061504460000</v>
      </c>
      <c r="B7330">
        <v>2012</v>
      </c>
      <c r="C7330">
        <v>0</v>
      </c>
      <c r="D7330">
        <v>10249</v>
      </c>
      <c r="E7330">
        <v>0</v>
      </c>
      <c r="F7330" t="s">
        <v>3320</v>
      </c>
    </row>
    <row r="7331" spans="1:6">
      <c r="A7331" s="105">
        <v>33061504710000</v>
      </c>
      <c r="B7331">
        <v>2012</v>
      </c>
      <c r="C7331">
        <v>0</v>
      </c>
      <c r="D7331">
        <v>0</v>
      </c>
      <c r="E7331">
        <v>0</v>
      </c>
      <c r="F7331" t="s">
        <v>3320</v>
      </c>
    </row>
    <row r="7332" spans="1:6">
      <c r="A7332" s="105">
        <v>33061504780000</v>
      </c>
      <c r="B7332">
        <v>2012</v>
      </c>
      <c r="C7332">
        <v>0</v>
      </c>
      <c r="D7332">
        <v>0</v>
      </c>
      <c r="E7332">
        <v>0</v>
      </c>
      <c r="F7332" t="s">
        <v>3320</v>
      </c>
    </row>
    <row r="7333" spans="1:6">
      <c r="A7333" s="105">
        <v>33061504790000</v>
      </c>
      <c r="B7333">
        <v>2012</v>
      </c>
      <c r="C7333">
        <v>0</v>
      </c>
      <c r="D7333">
        <v>595</v>
      </c>
      <c r="E7333">
        <v>0</v>
      </c>
      <c r="F7333" t="s">
        <v>3320</v>
      </c>
    </row>
    <row r="7334" spans="1:6">
      <c r="A7334" s="105">
        <v>33061505020000</v>
      </c>
      <c r="B7334">
        <v>2012</v>
      </c>
      <c r="C7334">
        <v>0</v>
      </c>
      <c r="D7334">
        <v>2424</v>
      </c>
      <c r="E7334">
        <v>0</v>
      </c>
      <c r="F7334">
        <v>5904</v>
      </c>
    </row>
    <row r="7335" spans="1:6">
      <c r="A7335" s="105">
        <v>33061505030000</v>
      </c>
      <c r="B7335">
        <v>2012</v>
      </c>
      <c r="C7335">
        <v>0</v>
      </c>
      <c r="D7335">
        <v>3925</v>
      </c>
      <c r="E7335">
        <v>0</v>
      </c>
      <c r="F7335">
        <v>5578</v>
      </c>
    </row>
    <row r="7336" spans="1:6">
      <c r="A7336" s="105">
        <v>33061505040000</v>
      </c>
      <c r="B7336">
        <v>2012</v>
      </c>
      <c r="C7336">
        <v>0</v>
      </c>
      <c r="D7336">
        <v>1858</v>
      </c>
      <c r="E7336">
        <v>0</v>
      </c>
      <c r="F7336" t="s">
        <v>3320</v>
      </c>
    </row>
    <row r="7337" spans="1:6">
      <c r="A7337" s="105">
        <v>33061505130000</v>
      </c>
      <c r="B7337">
        <v>2012</v>
      </c>
      <c r="C7337">
        <v>0</v>
      </c>
      <c r="D7337">
        <v>1749</v>
      </c>
      <c r="E7337">
        <v>0</v>
      </c>
      <c r="F7337" t="s">
        <v>3320</v>
      </c>
    </row>
    <row r="7338" spans="1:6">
      <c r="A7338" s="105">
        <v>33061505280000</v>
      </c>
      <c r="B7338">
        <v>2012</v>
      </c>
      <c r="C7338">
        <v>0</v>
      </c>
      <c r="D7338">
        <v>11</v>
      </c>
      <c r="E7338">
        <v>0</v>
      </c>
      <c r="F7338" t="s">
        <v>3320</v>
      </c>
    </row>
    <row r="7339" spans="1:6">
      <c r="A7339" s="105">
        <v>33061505420000</v>
      </c>
      <c r="B7339">
        <v>2012</v>
      </c>
      <c r="C7339">
        <v>0</v>
      </c>
      <c r="D7339">
        <v>551</v>
      </c>
      <c r="E7339">
        <v>0</v>
      </c>
      <c r="F7339" t="s">
        <v>3320</v>
      </c>
    </row>
    <row r="7340" spans="1:6">
      <c r="A7340" s="105">
        <v>33075000480000</v>
      </c>
      <c r="B7340">
        <v>2012</v>
      </c>
      <c r="C7340">
        <v>949</v>
      </c>
      <c r="D7340">
        <v>1377</v>
      </c>
      <c r="E7340">
        <v>25150</v>
      </c>
      <c r="F7340">
        <v>4176</v>
      </c>
    </row>
    <row r="7341" spans="1:6">
      <c r="A7341" s="105">
        <v>33075000490000</v>
      </c>
      <c r="B7341">
        <v>2012</v>
      </c>
      <c r="C7341">
        <v>489</v>
      </c>
      <c r="D7341">
        <v>940</v>
      </c>
      <c r="E7341">
        <v>53503</v>
      </c>
      <c r="F7341">
        <v>4196</v>
      </c>
    </row>
    <row r="7342" spans="1:6">
      <c r="A7342" s="105">
        <v>33075000540000</v>
      </c>
      <c r="B7342">
        <v>2012</v>
      </c>
      <c r="C7342">
        <v>942</v>
      </c>
      <c r="D7342">
        <v>4953</v>
      </c>
      <c r="E7342">
        <v>33708</v>
      </c>
      <c r="F7342">
        <v>4187</v>
      </c>
    </row>
    <row r="7343" spans="1:6">
      <c r="A7343" s="105">
        <v>33075000570000</v>
      </c>
      <c r="B7343">
        <v>2012</v>
      </c>
      <c r="C7343">
        <v>1044</v>
      </c>
      <c r="D7343">
        <v>1545</v>
      </c>
      <c r="E7343">
        <v>88375</v>
      </c>
      <c r="F7343">
        <v>4190</v>
      </c>
    </row>
    <row r="7344" spans="1:6">
      <c r="A7344" s="105">
        <v>33075000580000</v>
      </c>
      <c r="B7344">
        <v>2012</v>
      </c>
      <c r="C7344">
        <v>1086</v>
      </c>
      <c r="D7344">
        <v>1615</v>
      </c>
      <c r="E7344">
        <v>24712</v>
      </c>
      <c r="F7344">
        <v>4204</v>
      </c>
    </row>
    <row r="7345" spans="1:6">
      <c r="A7345" s="105">
        <v>33075000590000</v>
      </c>
      <c r="B7345">
        <v>2012</v>
      </c>
      <c r="C7345">
        <v>1325</v>
      </c>
      <c r="D7345">
        <v>1320</v>
      </c>
      <c r="E7345">
        <v>65861</v>
      </c>
      <c r="F7345">
        <v>4192</v>
      </c>
    </row>
    <row r="7346" spans="1:6">
      <c r="A7346" s="105">
        <v>33075000670000</v>
      </c>
      <c r="B7346">
        <v>2012</v>
      </c>
      <c r="C7346">
        <v>0</v>
      </c>
      <c r="D7346">
        <v>3615</v>
      </c>
      <c r="E7346">
        <v>28614</v>
      </c>
      <c r="F7346">
        <v>4597</v>
      </c>
    </row>
    <row r="7347" spans="1:6">
      <c r="A7347" s="105">
        <v>33075000680000</v>
      </c>
      <c r="B7347">
        <v>2012</v>
      </c>
      <c r="C7347">
        <v>0</v>
      </c>
      <c r="D7347">
        <v>281</v>
      </c>
      <c r="E7347">
        <v>9659</v>
      </c>
      <c r="F7347">
        <v>4525</v>
      </c>
    </row>
    <row r="7348" spans="1:6">
      <c r="A7348" s="105">
        <v>33075000690000</v>
      </c>
      <c r="B7348">
        <v>2012</v>
      </c>
      <c r="C7348">
        <v>0</v>
      </c>
      <c r="D7348">
        <v>4304</v>
      </c>
      <c r="E7348">
        <v>74970</v>
      </c>
      <c r="F7348">
        <v>4480</v>
      </c>
    </row>
    <row r="7349" spans="1:6">
      <c r="A7349" s="105">
        <v>33075000700000</v>
      </c>
      <c r="B7349">
        <v>2012</v>
      </c>
      <c r="C7349">
        <v>0</v>
      </c>
      <c r="D7349">
        <v>7678</v>
      </c>
      <c r="E7349">
        <v>208964</v>
      </c>
      <c r="F7349">
        <v>4529</v>
      </c>
    </row>
    <row r="7350" spans="1:6">
      <c r="A7350" s="105">
        <v>33075000740000</v>
      </c>
      <c r="B7350">
        <v>2012</v>
      </c>
      <c r="C7350">
        <v>176</v>
      </c>
      <c r="D7350">
        <v>8790</v>
      </c>
      <c r="E7350">
        <v>63811</v>
      </c>
      <c r="F7350">
        <v>4555</v>
      </c>
    </row>
    <row r="7351" spans="1:6">
      <c r="A7351" s="105">
        <v>33075000880000</v>
      </c>
      <c r="B7351">
        <v>2012</v>
      </c>
      <c r="C7351">
        <v>200</v>
      </c>
      <c r="D7351">
        <v>17652</v>
      </c>
      <c r="E7351">
        <v>172989</v>
      </c>
      <c r="F7351">
        <v>4524</v>
      </c>
    </row>
    <row r="7352" spans="1:6">
      <c r="A7352" s="105">
        <v>33075000910000</v>
      </c>
      <c r="B7352">
        <v>2012</v>
      </c>
      <c r="C7352">
        <v>155</v>
      </c>
      <c r="D7352">
        <v>6154</v>
      </c>
      <c r="E7352">
        <v>99514</v>
      </c>
      <c r="F7352">
        <v>4540</v>
      </c>
    </row>
    <row r="7353" spans="1:6">
      <c r="A7353" s="105">
        <v>33075000920000</v>
      </c>
      <c r="B7353">
        <v>2012</v>
      </c>
      <c r="C7353">
        <v>0</v>
      </c>
      <c r="D7353">
        <v>9753</v>
      </c>
      <c r="E7353">
        <v>247265</v>
      </c>
      <c r="F7353">
        <v>4505</v>
      </c>
    </row>
    <row r="7354" spans="1:6">
      <c r="A7354" s="105">
        <v>33075001160000</v>
      </c>
      <c r="B7354">
        <v>2012</v>
      </c>
      <c r="C7354">
        <v>653</v>
      </c>
      <c r="D7354">
        <v>610</v>
      </c>
      <c r="E7354">
        <v>3350</v>
      </c>
      <c r="F7354">
        <v>4200</v>
      </c>
    </row>
    <row r="7355" spans="1:6">
      <c r="A7355" s="105">
        <v>33075001180000</v>
      </c>
      <c r="B7355">
        <v>2012</v>
      </c>
      <c r="C7355">
        <v>1150</v>
      </c>
      <c r="D7355">
        <v>4403</v>
      </c>
      <c r="E7355">
        <v>49893</v>
      </c>
      <c r="F7355">
        <v>4207</v>
      </c>
    </row>
    <row r="7356" spans="1:6">
      <c r="A7356" s="105">
        <v>33075001210000</v>
      </c>
      <c r="B7356">
        <v>2012</v>
      </c>
      <c r="C7356">
        <v>1024</v>
      </c>
      <c r="D7356">
        <v>741</v>
      </c>
      <c r="E7356">
        <v>7823</v>
      </c>
      <c r="F7356">
        <v>4682</v>
      </c>
    </row>
    <row r="7357" spans="1:6">
      <c r="A7357" s="105">
        <v>33075001240000</v>
      </c>
      <c r="B7357">
        <v>2012</v>
      </c>
      <c r="C7357">
        <v>0</v>
      </c>
      <c r="D7357">
        <v>1934</v>
      </c>
      <c r="E7357">
        <v>8445</v>
      </c>
      <c r="F7357">
        <v>4107</v>
      </c>
    </row>
    <row r="7358" spans="1:6">
      <c r="A7358" s="105">
        <v>33075001260000</v>
      </c>
      <c r="B7358">
        <v>2012</v>
      </c>
      <c r="C7358">
        <v>1824</v>
      </c>
      <c r="D7358">
        <v>624</v>
      </c>
      <c r="E7358">
        <v>28024</v>
      </c>
      <c r="F7358">
        <v>4208</v>
      </c>
    </row>
    <row r="7359" spans="1:6">
      <c r="A7359" s="105">
        <v>33075001280000</v>
      </c>
      <c r="B7359">
        <v>2012</v>
      </c>
      <c r="C7359">
        <v>305</v>
      </c>
      <c r="D7359">
        <v>213</v>
      </c>
      <c r="E7359">
        <v>297</v>
      </c>
      <c r="F7359">
        <v>4289</v>
      </c>
    </row>
    <row r="7360" spans="1:6">
      <c r="A7360" s="105">
        <v>33075001340000</v>
      </c>
      <c r="B7360">
        <v>2012</v>
      </c>
      <c r="C7360">
        <v>0</v>
      </c>
      <c r="D7360">
        <v>2245</v>
      </c>
      <c r="E7360">
        <v>1089</v>
      </c>
      <c r="F7360">
        <v>4060</v>
      </c>
    </row>
    <row r="7361" spans="1:6">
      <c r="A7361" s="105">
        <v>33075001380000</v>
      </c>
      <c r="B7361">
        <v>2012</v>
      </c>
      <c r="C7361">
        <v>0</v>
      </c>
      <c r="D7361">
        <v>2059</v>
      </c>
      <c r="E7361">
        <v>18582</v>
      </c>
      <c r="F7361">
        <v>4010</v>
      </c>
    </row>
    <row r="7362" spans="1:6">
      <c r="A7362" s="105">
        <v>33075001410000</v>
      </c>
      <c r="B7362">
        <v>2012</v>
      </c>
      <c r="C7362">
        <v>0</v>
      </c>
      <c r="D7362">
        <v>1818</v>
      </c>
      <c r="E7362">
        <v>10457</v>
      </c>
      <c r="F7362">
        <v>4100</v>
      </c>
    </row>
    <row r="7363" spans="1:6">
      <c r="A7363" s="105">
        <v>33075001490000</v>
      </c>
      <c r="B7363">
        <v>2012</v>
      </c>
      <c r="C7363">
        <v>0</v>
      </c>
      <c r="D7363">
        <v>1496</v>
      </c>
      <c r="E7363">
        <v>3811</v>
      </c>
      <c r="F7363">
        <v>4018</v>
      </c>
    </row>
    <row r="7364" spans="1:6">
      <c r="A7364" s="105">
        <v>33075001500000</v>
      </c>
      <c r="B7364">
        <v>2012</v>
      </c>
      <c r="C7364">
        <v>0</v>
      </c>
      <c r="D7364">
        <v>1008</v>
      </c>
      <c r="E7364">
        <v>1034</v>
      </c>
      <c r="F7364">
        <v>3984</v>
      </c>
    </row>
    <row r="7365" spans="1:6">
      <c r="A7365" s="105">
        <v>33075001630000</v>
      </c>
      <c r="B7365">
        <v>2012</v>
      </c>
      <c r="C7365">
        <v>0</v>
      </c>
      <c r="D7365">
        <v>688</v>
      </c>
      <c r="E7365">
        <v>14740</v>
      </c>
      <c r="F7365">
        <v>4200</v>
      </c>
    </row>
    <row r="7366" spans="1:6">
      <c r="A7366" s="105">
        <v>33075001860000</v>
      </c>
      <c r="B7366">
        <v>2012</v>
      </c>
      <c r="C7366">
        <v>217</v>
      </c>
      <c r="D7366">
        <v>2593</v>
      </c>
      <c r="E7366">
        <v>45680</v>
      </c>
      <c r="F7366">
        <v>5262</v>
      </c>
    </row>
    <row r="7367" spans="1:6">
      <c r="A7367" s="105">
        <v>33075001900000</v>
      </c>
      <c r="B7367">
        <v>2012</v>
      </c>
      <c r="C7367">
        <v>0</v>
      </c>
      <c r="D7367">
        <v>0</v>
      </c>
      <c r="E7367">
        <v>0</v>
      </c>
      <c r="F7367">
        <v>5000</v>
      </c>
    </row>
    <row r="7368" spans="1:6">
      <c r="A7368" s="105">
        <v>33075001930000</v>
      </c>
      <c r="B7368">
        <v>2012</v>
      </c>
      <c r="C7368">
        <v>159</v>
      </c>
      <c r="D7368">
        <v>399</v>
      </c>
      <c r="E7368">
        <v>24074</v>
      </c>
      <c r="F7368">
        <v>4320</v>
      </c>
    </row>
    <row r="7369" spans="1:6">
      <c r="A7369" s="105">
        <v>33075001950000</v>
      </c>
      <c r="B7369">
        <v>2012</v>
      </c>
      <c r="C7369">
        <v>954</v>
      </c>
      <c r="D7369">
        <v>610</v>
      </c>
      <c r="E7369">
        <v>10348</v>
      </c>
      <c r="F7369">
        <v>4245</v>
      </c>
    </row>
    <row r="7370" spans="1:6">
      <c r="A7370" s="105">
        <v>33075001980000</v>
      </c>
      <c r="B7370">
        <v>2012</v>
      </c>
      <c r="C7370">
        <v>0</v>
      </c>
      <c r="D7370">
        <v>1065</v>
      </c>
      <c r="E7370">
        <v>22156</v>
      </c>
      <c r="F7370">
        <v>4966</v>
      </c>
    </row>
    <row r="7371" spans="1:6">
      <c r="A7371" s="105">
        <v>33075002020000</v>
      </c>
      <c r="B7371">
        <v>2012</v>
      </c>
      <c r="C7371">
        <v>0</v>
      </c>
      <c r="D7371">
        <v>127</v>
      </c>
      <c r="E7371">
        <v>6265</v>
      </c>
      <c r="F7371">
        <v>4989</v>
      </c>
    </row>
    <row r="7372" spans="1:6">
      <c r="A7372" s="105">
        <v>33075002030000</v>
      </c>
      <c r="B7372">
        <v>2012</v>
      </c>
      <c r="C7372">
        <v>0</v>
      </c>
      <c r="D7372">
        <v>4827</v>
      </c>
      <c r="E7372">
        <v>63065</v>
      </c>
      <c r="F7372">
        <v>4160</v>
      </c>
    </row>
    <row r="7373" spans="1:6">
      <c r="A7373" s="105">
        <v>33075002060000</v>
      </c>
      <c r="B7373">
        <v>2012</v>
      </c>
      <c r="C7373">
        <v>0</v>
      </c>
      <c r="D7373">
        <v>1298</v>
      </c>
      <c r="E7373">
        <v>33698</v>
      </c>
      <c r="F7373">
        <v>4175</v>
      </c>
    </row>
    <row r="7374" spans="1:6">
      <c r="A7374" s="105">
        <v>33075002140000</v>
      </c>
      <c r="B7374">
        <v>2012</v>
      </c>
      <c r="C7374">
        <v>1074</v>
      </c>
      <c r="D7374">
        <v>2869</v>
      </c>
      <c r="E7374">
        <v>54481</v>
      </c>
      <c r="F7374">
        <v>4160</v>
      </c>
    </row>
    <row r="7375" spans="1:6">
      <c r="A7375" s="105">
        <v>33075002170000</v>
      </c>
      <c r="B7375">
        <v>2012</v>
      </c>
      <c r="C7375">
        <v>0</v>
      </c>
      <c r="D7375">
        <v>2489</v>
      </c>
      <c r="E7375">
        <v>46329</v>
      </c>
      <c r="F7375">
        <v>4150</v>
      </c>
    </row>
    <row r="7376" spans="1:6">
      <c r="A7376" s="105">
        <v>33075002190000</v>
      </c>
      <c r="B7376">
        <v>2012</v>
      </c>
      <c r="C7376">
        <v>0</v>
      </c>
      <c r="D7376">
        <v>314</v>
      </c>
      <c r="E7376">
        <v>247</v>
      </c>
      <c r="F7376">
        <v>4943</v>
      </c>
    </row>
    <row r="7377" spans="1:6">
      <c r="A7377" s="105">
        <v>33075002280000</v>
      </c>
      <c r="B7377">
        <v>2012</v>
      </c>
      <c r="C7377">
        <v>0</v>
      </c>
      <c r="D7377">
        <v>1397</v>
      </c>
      <c r="E7377">
        <v>22945</v>
      </c>
      <c r="F7377">
        <v>4150</v>
      </c>
    </row>
    <row r="7378" spans="1:6">
      <c r="A7378" s="105">
        <v>33075002290000</v>
      </c>
      <c r="B7378">
        <v>2012</v>
      </c>
      <c r="C7378">
        <v>0</v>
      </c>
      <c r="D7378">
        <v>2834</v>
      </c>
      <c r="E7378">
        <v>777</v>
      </c>
      <c r="F7378">
        <v>4916</v>
      </c>
    </row>
    <row r="7379" spans="1:6">
      <c r="A7379" s="105">
        <v>33075002350000</v>
      </c>
      <c r="B7379">
        <v>2012</v>
      </c>
      <c r="C7379">
        <v>0</v>
      </c>
      <c r="D7379">
        <v>448</v>
      </c>
      <c r="E7379">
        <v>2458</v>
      </c>
      <c r="F7379">
        <v>4961</v>
      </c>
    </row>
    <row r="7380" spans="1:6">
      <c r="A7380" s="105">
        <v>33075002430000</v>
      </c>
      <c r="B7380">
        <v>2012</v>
      </c>
      <c r="C7380">
        <v>0</v>
      </c>
      <c r="D7380">
        <v>16249</v>
      </c>
      <c r="E7380">
        <v>15628</v>
      </c>
      <c r="F7380">
        <v>4998</v>
      </c>
    </row>
    <row r="7381" spans="1:6">
      <c r="A7381" s="105">
        <v>33075002440000</v>
      </c>
      <c r="B7381">
        <v>2012</v>
      </c>
      <c r="C7381">
        <v>0</v>
      </c>
      <c r="D7381">
        <v>320</v>
      </c>
      <c r="E7381">
        <v>1008</v>
      </c>
      <c r="F7381">
        <v>5031</v>
      </c>
    </row>
    <row r="7382" spans="1:6">
      <c r="A7382" s="105">
        <v>33075002450000</v>
      </c>
      <c r="B7382">
        <v>2012</v>
      </c>
      <c r="C7382">
        <v>0</v>
      </c>
      <c r="D7382">
        <v>550</v>
      </c>
      <c r="E7382">
        <v>450</v>
      </c>
      <c r="F7382">
        <v>4985</v>
      </c>
    </row>
    <row r="7383" spans="1:6">
      <c r="A7383" s="105">
        <v>33075002460000</v>
      </c>
      <c r="B7383">
        <v>2012</v>
      </c>
      <c r="C7383">
        <v>0</v>
      </c>
      <c r="D7383">
        <v>755</v>
      </c>
      <c r="E7383">
        <v>43</v>
      </c>
      <c r="F7383">
        <v>4888</v>
      </c>
    </row>
    <row r="7384" spans="1:6">
      <c r="A7384" s="105">
        <v>33075002540000</v>
      </c>
      <c r="B7384">
        <v>2012</v>
      </c>
      <c r="C7384">
        <v>0</v>
      </c>
      <c r="D7384">
        <v>908</v>
      </c>
      <c r="E7384">
        <v>39837</v>
      </c>
      <c r="F7384">
        <v>4950</v>
      </c>
    </row>
    <row r="7385" spans="1:6">
      <c r="A7385" s="105">
        <v>33075002550000</v>
      </c>
      <c r="B7385">
        <v>2012</v>
      </c>
      <c r="C7385">
        <v>0</v>
      </c>
      <c r="D7385">
        <v>304</v>
      </c>
      <c r="E7385">
        <v>3010</v>
      </c>
      <c r="F7385">
        <v>4930</v>
      </c>
    </row>
    <row r="7386" spans="1:6">
      <c r="A7386" s="105">
        <v>33075002580000</v>
      </c>
      <c r="B7386">
        <v>2012</v>
      </c>
      <c r="C7386">
        <v>0</v>
      </c>
      <c r="D7386">
        <v>0</v>
      </c>
      <c r="E7386">
        <v>0</v>
      </c>
      <c r="F7386">
        <v>4179</v>
      </c>
    </row>
    <row r="7387" spans="1:6">
      <c r="A7387" s="105">
        <v>33075002630000</v>
      </c>
      <c r="B7387">
        <v>2012</v>
      </c>
      <c r="C7387">
        <v>0</v>
      </c>
      <c r="D7387">
        <v>1271</v>
      </c>
      <c r="E7387">
        <v>14887</v>
      </c>
      <c r="F7387">
        <v>4186</v>
      </c>
    </row>
    <row r="7388" spans="1:6">
      <c r="A7388" s="105">
        <v>33075002730000</v>
      </c>
      <c r="B7388">
        <v>2012</v>
      </c>
      <c r="C7388">
        <v>0</v>
      </c>
      <c r="D7388">
        <v>593</v>
      </c>
      <c r="E7388">
        <v>22133</v>
      </c>
      <c r="F7388">
        <v>4191</v>
      </c>
    </row>
    <row r="7389" spans="1:6">
      <c r="A7389" s="105">
        <v>33075003520000</v>
      </c>
      <c r="B7389">
        <v>2012</v>
      </c>
      <c r="C7389">
        <v>0</v>
      </c>
      <c r="D7389">
        <v>1588</v>
      </c>
      <c r="E7389">
        <v>4476</v>
      </c>
      <c r="F7389">
        <v>5008</v>
      </c>
    </row>
    <row r="7390" spans="1:6">
      <c r="A7390" s="105">
        <v>33075003530000</v>
      </c>
      <c r="B7390">
        <v>2012</v>
      </c>
      <c r="C7390">
        <v>0</v>
      </c>
      <c r="D7390">
        <v>1907</v>
      </c>
      <c r="E7390">
        <v>2799</v>
      </c>
      <c r="F7390">
        <v>5005</v>
      </c>
    </row>
    <row r="7391" spans="1:6">
      <c r="A7391" s="105">
        <v>33075003640000</v>
      </c>
      <c r="B7391">
        <v>2012</v>
      </c>
      <c r="C7391">
        <v>0</v>
      </c>
      <c r="D7391">
        <v>9367</v>
      </c>
      <c r="E7391">
        <v>12507</v>
      </c>
      <c r="F7391">
        <v>5050</v>
      </c>
    </row>
    <row r="7392" spans="1:6">
      <c r="A7392" s="105">
        <v>33075003950000</v>
      </c>
      <c r="B7392">
        <v>2012</v>
      </c>
      <c r="C7392">
        <v>0</v>
      </c>
      <c r="D7392">
        <v>1181</v>
      </c>
      <c r="E7392">
        <v>11679</v>
      </c>
      <c r="F7392">
        <v>5029</v>
      </c>
    </row>
    <row r="7393" spans="1:6">
      <c r="A7393" s="105">
        <v>33075004120000</v>
      </c>
      <c r="B7393">
        <v>2012</v>
      </c>
      <c r="C7393">
        <v>0</v>
      </c>
      <c r="D7393">
        <v>1673</v>
      </c>
      <c r="E7393">
        <v>875</v>
      </c>
      <c r="F7393">
        <v>4920</v>
      </c>
    </row>
    <row r="7394" spans="1:6">
      <c r="A7394" s="105">
        <v>33075004170000</v>
      </c>
      <c r="B7394">
        <v>2012</v>
      </c>
      <c r="C7394">
        <v>0</v>
      </c>
      <c r="D7394">
        <v>3324</v>
      </c>
      <c r="E7394">
        <v>31110</v>
      </c>
      <c r="F7394">
        <v>4645</v>
      </c>
    </row>
    <row r="7395" spans="1:6">
      <c r="A7395" s="105">
        <v>33075004230000</v>
      </c>
      <c r="B7395">
        <v>2012</v>
      </c>
      <c r="C7395">
        <v>0</v>
      </c>
      <c r="D7395">
        <v>2366</v>
      </c>
      <c r="E7395">
        <v>19455</v>
      </c>
      <c r="F7395">
        <v>4953</v>
      </c>
    </row>
    <row r="7396" spans="1:6">
      <c r="A7396" s="105">
        <v>33075004240000</v>
      </c>
      <c r="B7396">
        <v>2012</v>
      </c>
      <c r="C7396">
        <v>0</v>
      </c>
      <c r="D7396">
        <v>642</v>
      </c>
      <c r="E7396">
        <v>30305</v>
      </c>
      <c r="F7396">
        <v>4650</v>
      </c>
    </row>
    <row r="7397" spans="1:6">
      <c r="A7397" s="105">
        <v>33075004260000</v>
      </c>
      <c r="B7397">
        <v>2012</v>
      </c>
      <c r="C7397">
        <v>0</v>
      </c>
      <c r="D7397">
        <v>1116</v>
      </c>
      <c r="E7397">
        <v>14378</v>
      </c>
      <c r="F7397">
        <v>4670</v>
      </c>
    </row>
    <row r="7398" spans="1:6">
      <c r="A7398" s="105">
        <v>33075004280000</v>
      </c>
      <c r="B7398">
        <v>2012</v>
      </c>
      <c r="C7398">
        <v>0</v>
      </c>
      <c r="D7398">
        <v>1435</v>
      </c>
      <c r="E7398">
        <v>14276</v>
      </c>
      <c r="F7398">
        <v>4670</v>
      </c>
    </row>
    <row r="7399" spans="1:6">
      <c r="A7399" s="105">
        <v>33075004290000</v>
      </c>
      <c r="B7399">
        <v>2012</v>
      </c>
      <c r="C7399">
        <v>11</v>
      </c>
      <c r="D7399">
        <v>222</v>
      </c>
      <c r="E7399">
        <v>6144</v>
      </c>
      <c r="F7399">
        <v>5556</v>
      </c>
    </row>
    <row r="7400" spans="1:6">
      <c r="A7400" s="105">
        <v>33075004310000</v>
      </c>
      <c r="B7400">
        <v>2012</v>
      </c>
      <c r="C7400">
        <v>0</v>
      </c>
      <c r="D7400">
        <v>1145</v>
      </c>
      <c r="E7400">
        <v>26428</v>
      </c>
      <c r="F7400">
        <v>4680</v>
      </c>
    </row>
    <row r="7401" spans="1:6">
      <c r="A7401" s="105">
        <v>33075004350000</v>
      </c>
      <c r="B7401">
        <v>2012</v>
      </c>
      <c r="C7401">
        <v>0</v>
      </c>
      <c r="D7401">
        <v>2073</v>
      </c>
      <c r="E7401">
        <v>7167</v>
      </c>
      <c r="F7401">
        <v>5031</v>
      </c>
    </row>
    <row r="7402" spans="1:6">
      <c r="A7402" s="105">
        <v>33075004430000</v>
      </c>
      <c r="B7402">
        <v>2012</v>
      </c>
      <c r="C7402">
        <v>0</v>
      </c>
      <c r="D7402">
        <v>1914</v>
      </c>
      <c r="E7402">
        <v>5572</v>
      </c>
      <c r="F7402">
        <v>4953</v>
      </c>
    </row>
    <row r="7403" spans="1:6">
      <c r="A7403" s="105">
        <v>33075004490000</v>
      </c>
      <c r="B7403">
        <v>2012</v>
      </c>
      <c r="C7403">
        <v>0</v>
      </c>
      <c r="D7403">
        <v>1708</v>
      </c>
      <c r="E7403">
        <v>19118</v>
      </c>
      <c r="F7403">
        <v>4970</v>
      </c>
    </row>
    <row r="7404" spans="1:6">
      <c r="A7404" s="105">
        <v>33075004710000</v>
      </c>
      <c r="B7404">
        <v>2012</v>
      </c>
      <c r="C7404">
        <v>0</v>
      </c>
      <c r="D7404">
        <v>3056</v>
      </c>
      <c r="E7404">
        <v>39096</v>
      </c>
      <c r="F7404">
        <v>4228</v>
      </c>
    </row>
    <row r="7405" spans="1:6">
      <c r="A7405" s="105">
        <v>33075004780000</v>
      </c>
      <c r="B7405">
        <v>2012</v>
      </c>
      <c r="C7405">
        <v>0</v>
      </c>
      <c r="D7405">
        <v>2442</v>
      </c>
      <c r="E7405">
        <v>40780</v>
      </c>
      <c r="F7405">
        <v>4270</v>
      </c>
    </row>
    <row r="7406" spans="1:6">
      <c r="A7406" s="105">
        <v>33075004790000</v>
      </c>
      <c r="B7406">
        <v>2012</v>
      </c>
      <c r="C7406">
        <v>0</v>
      </c>
      <c r="D7406">
        <v>1568</v>
      </c>
      <c r="E7406">
        <v>37684</v>
      </c>
      <c r="F7406">
        <v>4173</v>
      </c>
    </row>
    <row r="7407" spans="1:6">
      <c r="A7407" s="105">
        <v>33075004870000</v>
      </c>
      <c r="B7407">
        <v>2012</v>
      </c>
      <c r="C7407">
        <v>0</v>
      </c>
      <c r="D7407">
        <v>1604</v>
      </c>
      <c r="E7407">
        <v>10989</v>
      </c>
      <c r="F7407">
        <v>4968</v>
      </c>
    </row>
    <row r="7408" spans="1:6">
      <c r="A7408" s="105">
        <v>33075004930000</v>
      </c>
      <c r="B7408">
        <v>2012</v>
      </c>
      <c r="C7408">
        <v>0</v>
      </c>
      <c r="D7408">
        <v>2086</v>
      </c>
      <c r="E7408">
        <v>55063</v>
      </c>
      <c r="F7408">
        <v>5461</v>
      </c>
    </row>
    <row r="7409" spans="1:6">
      <c r="A7409" s="105">
        <v>33075004940000</v>
      </c>
      <c r="B7409">
        <v>2012</v>
      </c>
      <c r="C7409">
        <v>0</v>
      </c>
      <c r="D7409">
        <v>985</v>
      </c>
      <c r="E7409">
        <v>1481</v>
      </c>
      <c r="F7409">
        <v>4595</v>
      </c>
    </row>
    <row r="7410" spans="1:6">
      <c r="A7410" s="105">
        <v>33075004960000</v>
      </c>
      <c r="B7410">
        <v>2012</v>
      </c>
      <c r="C7410">
        <v>0</v>
      </c>
      <c r="D7410">
        <v>595</v>
      </c>
      <c r="E7410">
        <v>60513</v>
      </c>
      <c r="F7410">
        <v>5465</v>
      </c>
    </row>
    <row r="7411" spans="1:6">
      <c r="A7411" s="105">
        <v>33075005020000</v>
      </c>
      <c r="B7411">
        <v>2012</v>
      </c>
      <c r="C7411">
        <v>0</v>
      </c>
      <c r="D7411">
        <v>0</v>
      </c>
      <c r="E7411">
        <v>9785</v>
      </c>
      <c r="F7411">
        <v>5530</v>
      </c>
    </row>
    <row r="7412" spans="1:6">
      <c r="A7412" s="105">
        <v>33075005080000</v>
      </c>
      <c r="B7412">
        <v>2012</v>
      </c>
      <c r="C7412">
        <v>0</v>
      </c>
      <c r="D7412">
        <v>3493</v>
      </c>
      <c r="E7412">
        <v>2799</v>
      </c>
      <c r="F7412">
        <v>5029</v>
      </c>
    </row>
    <row r="7413" spans="1:6">
      <c r="A7413" s="105">
        <v>33075005180000</v>
      </c>
      <c r="B7413">
        <v>2012</v>
      </c>
      <c r="C7413">
        <v>0</v>
      </c>
      <c r="D7413">
        <v>1730</v>
      </c>
      <c r="E7413">
        <v>79746</v>
      </c>
      <c r="F7413">
        <v>5480</v>
      </c>
    </row>
    <row r="7414" spans="1:6">
      <c r="A7414" s="105">
        <v>33075005200000</v>
      </c>
      <c r="B7414">
        <v>2012</v>
      </c>
      <c r="C7414">
        <v>0</v>
      </c>
      <c r="D7414">
        <v>1141</v>
      </c>
      <c r="E7414">
        <v>11218</v>
      </c>
      <c r="F7414">
        <v>4577</v>
      </c>
    </row>
    <row r="7415" spans="1:6">
      <c r="A7415" s="105">
        <v>33075005230000</v>
      </c>
      <c r="B7415">
        <v>2012</v>
      </c>
      <c r="C7415">
        <v>0</v>
      </c>
      <c r="D7415">
        <v>3452</v>
      </c>
      <c r="E7415">
        <v>21975</v>
      </c>
      <c r="F7415">
        <v>4413</v>
      </c>
    </row>
    <row r="7416" spans="1:6">
      <c r="A7416" s="105">
        <v>33075005330000</v>
      </c>
      <c r="B7416">
        <v>2012</v>
      </c>
      <c r="C7416">
        <v>0</v>
      </c>
      <c r="D7416">
        <v>111</v>
      </c>
      <c r="E7416">
        <v>1615</v>
      </c>
      <c r="F7416">
        <v>4660</v>
      </c>
    </row>
    <row r="7417" spans="1:6">
      <c r="A7417" s="105">
        <v>33075005470000</v>
      </c>
      <c r="B7417">
        <v>2012</v>
      </c>
      <c r="C7417">
        <v>0</v>
      </c>
      <c r="D7417">
        <v>1066</v>
      </c>
      <c r="E7417">
        <v>31597</v>
      </c>
      <c r="F7417">
        <v>4385</v>
      </c>
    </row>
    <row r="7418" spans="1:6">
      <c r="A7418" s="105">
        <v>33075005500000</v>
      </c>
      <c r="B7418">
        <v>2012</v>
      </c>
      <c r="C7418">
        <v>0</v>
      </c>
      <c r="D7418">
        <v>862</v>
      </c>
      <c r="E7418">
        <v>46360</v>
      </c>
      <c r="F7418">
        <v>4929</v>
      </c>
    </row>
    <row r="7419" spans="1:6">
      <c r="A7419" s="105">
        <v>33075005510000</v>
      </c>
      <c r="B7419">
        <v>2012</v>
      </c>
      <c r="C7419">
        <v>0</v>
      </c>
      <c r="D7419">
        <v>1520</v>
      </c>
      <c r="E7419">
        <v>27064</v>
      </c>
      <c r="F7419">
        <v>4380</v>
      </c>
    </row>
    <row r="7420" spans="1:6">
      <c r="A7420" s="105">
        <v>33075005550000</v>
      </c>
      <c r="B7420">
        <v>2012</v>
      </c>
      <c r="C7420">
        <v>0</v>
      </c>
      <c r="D7420">
        <v>563</v>
      </c>
      <c r="E7420">
        <v>28477</v>
      </c>
      <c r="F7420">
        <v>5461</v>
      </c>
    </row>
    <row r="7421" spans="1:6">
      <c r="A7421" s="105">
        <v>33075005580000</v>
      </c>
      <c r="B7421">
        <v>2012</v>
      </c>
      <c r="C7421">
        <v>120</v>
      </c>
      <c r="D7421">
        <v>2916</v>
      </c>
      <c r="E7421">
        <v>2102</v>
      </c>
      <c r="F7421">
        <v>4966</v>
      </c>
    </row>
    <row r="7422" spans="1:6">
      <c r="A7422" s="105">
        <v>33075005600000</v>
      </c>
      <c r="B7422">
        <v>2012</v>
      </c>
      <c r="C7422">
        <v>0</v>
      </c>
      <c r="D7422">
        <v>1755</v>
      </c>
      <c r="E7422">
        <v>3629</v>
      </c>
      <c r="F7422">
        <v>5430</v>
      </c>
    </row>
    <row r="7423" spans="1:6">
      <c r="A7423" s="105">
        <v>33075005660000</v>
      </c>
      <c r="B7423">
        <v>2012</v>
      </c>
      <c r="C7423">
        <v>0</v>
      </c>
      <c r="D7423">
        <v>1120</v>
      </c>
      <c r="E7423">
        <v>127216</v>
      </c>
      <c r="F7423">
        <v>4825</v>
      </c>
    </row>
    <row r="7424" spans="1:6">
      <c r="A7424" s="105">
        <v>33075005700000</v>
      </c>
      <c r="B7424">
        <v>2012</v>
      </c>
      <c r="C7424">
        <v>0</v>
      </c>
      <c r="D7424">
        <v>686</v>
      </c>
      <c r="E7424">
        <v>53433</v>
      </c>
      <c r="F7424">
        <v>4816</v>
      </c>
    </row>
    <row r="7425" spans="1:6">
      <c r="A7425" s="105">
        <v>33075005730000</v>
      </c>
      <c r="B7425">
        <v>2012</v>
      </c>
      <c r="C7425">
        <v>100</v>
      </c>
      <c r="D7425">
        <v>2560</v>
      </c>
      <c r="E7425">
        <v>2943</v>
      </c>
      <c r="F7425">
        <v>4965</v>
      </c>
    </row>
    <row r="7426" spans="1:6">
      <c r="A7426" s="105">
        <v>33075005770000</v>
      </c>
      <c r="B7426">
        <v>2012</v>
      </c>
      <c r="C7426">
        <v>0</v>
      </c>
      <c r="D7426">
        <v>894</v>
      </c>
      <c r="E7426">
        <v>35508</v>
      </c>
      <c r="F7426">
        <v>4805</v>
      </c>
    </row>
    <row r="7427" spans="1:6">
      <c r="A7427" s="105">
        <v>33075005790000</v>
      </c>
      <c r="B7427">
        <v>2012</v>
      </c>
      <c r="C7427">
        <v>0</v>
      </c>
      <c r="D7427">
        <v>802</v>
      </c>
      <c r="E7427">
        <v>12417</v>
      </c>
      <c r="F7427">
        <v>4800</v>
      </c>
    </row>
    <row r="7428" spans="1:6">
      <c r="A7428" s="105">
        <v>33075005840000</v>
      </c>
      <c r="B7428">
        <v>2012</v>
      </c>
      <c r="C7428">
        <v>0</v>
      </c>
      <c r="D7428">
        <v>58</v>
      </c>
      <c r="E7428">
        <v>3703</v>
      </c>
      <c r="F7428">
        <v>5028</v>
      </c>
    </row>
    <row r="7429" spans="1:6">
      <c r="A7429" s="105">
        <v>33075005890000</v>
      </c>
      <c r="B7429">
        <v>2012</v>
      </c>
      <c r="C7429">
        <v>0</v>
      </c>
      <c r="D7429">
        <v>1063</v>
      </c>
      <c r="E7429">
        <v>32538</v>
      </c>
      <c r="F7429">
        <v>5609</v>
      </c>
    </row>
    <row r="7430" spans="1:6">
      <c r="A7430" s="105">
        <v>33075005980000</v>
      </c>
      <c r="B7430">
        <v>2012</v>
      </c>
      <c r="C7430">
        <v>0</v>
      </c>
      <c r="D7430">
        <v>0</v>
      </c>
      <c r="E7430">
        <v>0</v>
      </c>
      <c r="F7430">
        <v>4783</v>
      </c>
    </row>
    <row r="7431" spans="1:6">
      <c r="A7431" s="105">
        <v>33075005990000</v>
      </c>
      <c r="B7431">
        <v>2012</v>
      </c>
      <c r="C7431">
        <v>120</v>
      </c>
      <c r="D7431">
        <v>2539</v>
      </c>
      <c r="E7431">
        <v>1345</v>
      </c>
      <c r="F7431">
        <v>4916</v>
      </c>
    </row>
    <row r="7432" spans="1:6">
      <c r="A7432" s="105">
        <v>33075006010000</v>
      </c>
      <c r="B7432">
        <v>2012</v>
      </c>
      <c r="C7432">
        <v>0</v>
      </c>
      <c r="D7432">
        <v>939</v>
      </c>
      <c r="E7432">
        <v>17070</v>
      </c>
      <c r="F7432">
        <v>4830</v>
      </c>
    </row>
    <row r="7433" spans="1:6">
      <c r="A7433" s="105">
        <v>33075006020000</v>
      </c>
      <c r="B7433">
        <v>2012</v>
      </c>
      <c r="C7433">
        <v>0</v>
      </c>
      <c r="D7433">
        <v>246</v>
      </c>
      <c r="E7433">
        <v>10896</v>
      </c>
      <c r="F7433">
        <v>4899</v>
      </c>
    </row>
    <row r="7434" spans="1:6">
      <c r="A7434" s="105">
        <v>33075006060000</v>
      </c>
      <c r="B7434">
        <v>2012</v>
      </c>
      <c r="C7434">
        <v>0</v>
      </c>
      <c r="D7434">
        <v>990</v>
      </c>
      <c r="E7434">
        <v>21090</v>
      </c>
      <c r="F7434">
        <v>4800</v>
      </c>
    </row>
    <row r="7435" spans="1:6">
      <c r="A7435" s="105">
        <v>33075006070000</v>
      </c>
      <c r="B7435">
        <v>2012</v>
      </c>
      <c r="C7435">
        <v>0</v>
      </c>
      <c r="D7435">
        <v>1679</v>
      </c>
      <c r="E7435">
        <v>30520</v>
      </c>
      <c r="F7435">
        <v>4805</v>
      </c>
    </row>
    <row r="7436" spans="1:6">
      <c r="A7436" s="105">
        <v>33075006080000</v>
      </c>
      <c r="B7436">
        <v>2012</v>
      </c>
      <c r="C7436">
        <v>112</v>
      </c>
      <c r="D7436">
        <v>2118</v>
      </c>
      <c r="E7436">
        <v>2726</v>
      </c>
      <c r="F7436">
        <v>5523</v>
      </c>
    </row>
    <row r="7437" spans="1:6">
      <c r="A7437" s="105">
        <v>33075006160000</v>
      </c>
      <c r="B7437">
        <v>2012</v>
      </c>
      <c r="C7437">
        <v>0</v>
      </c>
      <c r="D7437">
        <v>1768</v>
      </c>
      <c r="E7437">
        <v>37907</v>
      </c>
      <c r="F7437">
        <v>4780</v>
      </c>
    </row>
    <row r="7438" spans="1:6">
      <c r="A7438" s="105">
        <v>33075006200000</v>
      </c>
      <c r="B7438">
        <v>2012</v>
      </c>
      <c r="C7438">
        <v>0</v>
      </c>
      <c r="D7438">
        <v>812</v>
      </c>
      <c r="E7438">
        <v>1244</v>
      </c>
      <c r="F7438">
        <v>4850</v>
      </c>
    </row>
    <row r="7439" spans="1:6">
      <c r="A7439" s="105">
        <v>33075006250000</v>
      </c>
      <c r="B7439">
        <v>2012</v>
      </c>
      <c r="C7439">
        <v>40</v>
      </c>
      <c r="D7439">
        <v>743</v>
      </c>
      <c r="E7439">
        <v>9925</v>
      </c>
      <c r="F7439">
        <v>5545</v>
      </c>
    </row>
    <row r="7440" spans="1:6">
      <c r="A7440" s="105">
        <v>33075006300000</v>
      </c>
      <c r="B7440">
        <v>2012</v>
      </c>
      <c r="C7440">
        <v>0</v>
      </c>
      <c r="D7440">
        <v>954</v>
      </c>
      <c r="E7440">
        <v>8672</v>
      </c>
      <c r="F7440">
        <v>4828</v>
      </c>
    </row>
    <row r="7441" spans="1:6">
      <c r="A7441" s="105">
        <v>33075006320000</v>
      </c>
      <c r="B7441">
        <v>2012</v>
      </c>
      <c r="C7441">
        <v>0</v>
      </c>
      <c r="D7441">
        <v>397</v>
      </c>
      <c r="E7441">
        <v>31944</v>
      </c>
      <c r="F7441">
        <v>4881</v>
      </c>
    </row>
    <row r="7442" spans="1:6">
      <c r="A7442" s="105">
        <v>33075006450000</v>
      </c>
      <c r="B7442">
        <v>2012</v>
      </c>
      <c r="C7442">
        <v>571</v>
      </c>
      <c r="D7442">
        <v>1521</v>
      </c>
      <c r="E7442">
        <v>32900</v>
      </c>
      <c r="F7442">
        <v>5435</v>
      </c>
    </row>
    <row r="7443" spans="1:6">
      <c r="A7443" s="105">
        <v>33075006460000</v>
      </c>
      <c r="B7443">
        <v>2012</v>
      </c>
      <c r="C7443">
        <v>634</v>
      </c>
      <c r="D7443">
        <v>4388</v>
      </c>
      <c r="E7443">
        <v>19388</v>
      </c>
      <c r="F7443">
        <v>5405</v>
      </c>
    </row>
    <row r="7444" spans="1:6">
      <c r="A7444" s="105">
        <v>33075006520000</v>
      </c>
      <c r="B7444">
        <v>2012</v>
      </c>
      <c r="C7444">
        <v>468</v>
      </c>
      <c r="D7444">
        <v>1858</v>
      </c>
      <c r="E7444">
        <v>32490</v>
      </c>
      <c r="F7444">
        <v>5435</v>
      </c>
    </row>
    <row r="7445" spans="1:6">
      <c r="A7445" s="105">
        <v>33075006570000</v>
      </c>
      <c r="B7445">
        <v>2012</v>
      </c>
      <c r="C7445">
        <v>143</v>
      </c>
      <c r="D7445">
        <v>2691</v>
      </c>
      <c r="E7445">
        <v>384</v>
      </c>
      <c r="F7445">
        <v>5510</v>
      </c>
    </row>
    <row r="7446" spans="1:6">
      <c r="A7446" s="105">
        <v>33075006680000</v>
      </c>
      <c r="B7446">
        <v>2012</v>
      </c>
      <c r="C7446">
        <v>115</v>
      </c>
      <c r="D7446">
        <v>2159</v>
      </c>
      <c r="E7446">
        <v>5047</v>
      </c>
      <c r="F7446">
        <v>5544</v>
      </c>
    </row>
    <row r="7447" spans="1:6">
      <c r="A7447" s="105">
        <v>33075006780000</v>
      </c>
      <c r="B7447">
        <v>2012</v>
      </c>
      <c r="C7447">
        <v>0</v>
      </c>
      <c r="D7447">
        <v>951</v>
      </c>
      <c r="E7447">
        <v>31945</v>
      </c>
      <c r="F7447">
        <v>5544</v>
      </c>
    </row>
    <row r="7448" spans="1:6">
      <c r="A7448" s="105">
        <v>33075006800000</v>
      </c>
      <c r="B7448">
        <v>2012</v>
      </c>
      <c r="C7448">
        <v>0</v>
      </c>
      <c r="D7448">
        <v>0</v>
      </c>
      <c r="E7448">
        <v>0</v>
      </c>
      <c r="F7448">
        <v>4850</v>
      </c>
    </row>
    <row r="7449" spans="1:6">
      <c r="A7449" s="105">
        <v>33075006830000</v>
      </c>
      <c r="B7449">
        <v>2012</v>
      </c>
      <c r="C7449">
        <v>0</v>
      </c>
      <c r="D7449">
        <v>9694</v>
      </c>
      <c r="E7449">
        <v>893</v>
      </c>
      <c r="F7449">
        <v>4950</v>
      </c>
    </row>
    <row r="7450" spans="1:6">
      <c r="A7450" s="105">
        <v>33075006960000</v>
      </c>
      <c r="B7450">
        <v>2012</v>
      </c>
      <c r="C7450">
        <v>0</v>
      </c>
      <c r="D7450">
        <v>3726</v>
      </c>
      <c r="E7450">
        <v>2727</v>
      </c>
      <c r="F7450">
        <v>5170</v>
      </c>
    </row>
    <row r="7451" spans="1:6">
      <c r="A7451" s="105">
        <v>33075007030000</v>
      </c>
      <c r="B7451">
        <v>2012</v>
      </c>
      <c r="C7451">
        <v>0</v>
      </c>
      <c r="D7451">
        <v>1962</v>
      </c>
      <c r="E7451">
        <v>85643</v>
      </c>
      <c r="F7451">
        <v>4631</v>
      </c>
    </row>
    <row r="7452" spans="1:6">
      <c r="A7452" s="105">
        <v>33075007240000</v>
      </c>
      <c r="B7452">
        <v>2012</v>
      </c>
      <c r="C7452">
        <v>0</v>
      </c>
      <c r="D7452">
        <v>1588</v>
      </c>
      <c r="E7452">
        <v>4476</v>
      </c>
      <c r="F7452">
        <v>4997</v>
      </c>
    </row>
    <row r="7453" spans="1:6">
      <c r="A7453" s="105">
        <v>33075007500000</v>
      </c>
      <c r="B7453">
        <v>2012</v>
      </c>
      <c r="C7453">
        <v>2553</v>
      </c>
      <c r="D7453">
        <v>6718</v>
      </c>
      <c r="E7453">
        <v>3380</v>
      </c>
      <c r="F7453">
        <v>9295</v>
      </c>
    </row>
    <row r="7454" spans="1:6">
      <c r="A7454" s="105">
        <v>33075007510000</v>
      </c>
      <c r="B7454">
        <v>2012</v>
      </c>
      <c r="C7454">
        <v>0</v>
      </c>
      <c r="D7454">
        <v>1983</v>
      </c>
      <c r="E7454">
        <v>2317</v>
      </c>
      <c r="F7454">
        <v>4910</v>
      </c>
    </row>
    <row r="7455" spans="1:6">
      <c r="A7455" s="105">
        <v>33075007770000</v>
      </c>
      <c r="B7455">
        <v>2012</v>
      </c>
      <c r="C7455">
        <v>0</v>
      </c>
      <c r="D7455">
        <v>498</v>
      </c>
      <c r="E7455">
        <v>0</v>
      </c>
      <c r="F7455">
        <v>4885</v>
      </c>
    </row>
    <row r="7456" spans="1:6">
      <c r="A7456" s="105">
        <v>33075007820000</v>
      </c>
      <c r="B7456">
        <v>2012</v>
      </c>
      <c r="C7456">
        <v>491</v>
      </c>
      <c r="D7456">
        <v>31145</v>
      </c>
      <c r="E7456">
        <v>329392</v>
      </c>
      <c r="F7456">
        <v>4640</v>
      </c>
    </row>
    <row r="7457" spans="1:6">
      <c r="A7457" s="105">
        <v>33075007880000</v>
      </c>
      <c r="B7457">
        <v>2012</v>
      </c>
      <c r="C7457">
        <v>0</v>
      </c>
      <c r="D7457">
        <v>3705</v>
      </c>
      <c r="E7457">
        <v>81263</v>
      </c>
      <c r="F7457">
        <v>4725</v>
      </c>
    </row>
    <row r="7458" spans="1:6">
      <c r="A7458" s="105">
        <v>33075007890000</v>
      </c>
      <c r="B7458">
        <v>2012</v>
      </c>
      <c r="C7458">
        <v>156</v>
      </c>
      <c r="D7458">
        <v>6480</v>
      </c>
      <c r="E7458">
        <v>214504</v>
      </c>
      <c r="F7458">
        <v>4598</v>
      </c>
    </row>
    <row r="7459" spans="1:6">
      <c r="A7459" s="105">
        <v>33075007920000</v>
      </c>
      <c r="B7459">
        <v>2012</v>
      </c>
      <c r="C7459">
        <v>201</v>
      </c>
      <c r="D7459">
        <v>2308</v>
      </c>
      <c r="E7459">
        <v>31451</v>
      </c>
      <c r="F7459">
        <v>5385</v>
      </c>
    </row>
    <row r="7460" spans="1:6">
      <c r="A7460" s="105">
        <v>33075007990000</v>
      </c>
      <c r="B7460">
        <v>2012</v>
      </c>
      <c r="C7460">
        <v>0</v>
      </c>
      <c r="D7460">
        <v>1602</v>
      </c>
      <c r="E7460">
        <v>40150</v>
      </c>
      <c r="F7460">
        <v>4695</v>
      </c>
    </row>
    <row r="7461" spans="1:6">
      <c r="A7461" s="105">
        <v>33075008000000</v>
      </c>
      <c r="B7461">
        <v>2012</v>
      </c>
      <c r="C7461">
        <v>0</v>
      </c>
      <c r="D7461">
        <v>1518</v>
      </c>
      <c r="E7461">
        <v>54112</v>
      </c>
      <c r="F7461">
        <v>4675</v>
      </c>
    </row>
    <row r="7462" spans="1:6">
      <c r="A7462" s="105">
        <v>33075008020000</v>
      </c>
      <c r="B7462">
        <v>2012</v>
      </c>
      <c r="C7462">
        <v>0</v>
      </c>
      <c r="D7462">
        <v>240</v>
      </c>
      <c r="E7462">
        <v>14154</v>
      </c>
      <c r="F7462">
        <v>4675</v>
      </c>
    </row>
    <row r="7463" spans="1:6">
      <c r="A7463" s="105">
        <v>33075008040000</v>
      </c>
      <c r="B7463">
        <v>2012</v>
      </c>
      <c r="C7463">
        <v>0</v>
      </c>
      <c r="D7463">
        <v>1394</v>
      </c>
      <c r="E7463">
        <v>19786</v>
      </c>
      <c r="F7463">
        <v>5000</v>
      </c>
    </row>
    <row r="7464" spans="1:6">
      <c r="A7464" s="105">
        <v>33075008100000</v>
      </c>
      <c r="B7464">
        <v>2012</v>
      </c>
      <c r="C7464">
        <v>0</v>
      </c>
      <c r="D7464">
        <v>3493</v>
      </c>
      <c r="E7464">
        <v>27626</v>
      </c>
      <c r="F7464">
        <v>4730</v>
      </c>
    </row>
    <row r="7465" spans="1:6">
      <c r="A7465" s="105">
        <v>33075008120000</v>
      </c>
      <c r="B7465">
        <v>2012</v>
      </c>
      <c r="C7465">
        <v>0</v>
      </c>
      <c r="D7465">
        <v>614</v>
      </c>
      <c r="E7465">
        <v>23</v>
      </c>
      <c r="F7465">
        <v>4907</v>
      </c>
    </row>
    <row r="7466" spans="1:6">
      <c r="A7466" s="105">
        <v>33075008200000</v>
      </c>
      <c r="B7466">
        <v>2012</v>
      </c>
      <c r="C7466">
        <v>0</v>
      </c>
      <c r="D7466">
        <v>2016</v>
      </c>
      <c r="E7466">
        <v>54419</v>
      </c>
      <c r="F7466">
        <v>4616</v>
      </c>
    </row>
    <row r="7467" spans="1:6">
      <c r="A7467" s="105">
        <v>33075008220000</v>
      </c>
      <c r="B7467">
        <v>2012</v>
      </c>
      <c r="C7467">
        <v>478</v>
      </c>
      <c r="D7467">
        <v>10040</v>
      </c>
      <c r="E7467">
        <v>98824</v>
      </c>
      <c r="F7467">
        <v>4628</v>
      </c>
    </row>
    <row r="7468" spans="1:6">
      <c r="A7468" s="105">
        <v>33075008230000</v>
      </c>
      <c r="B7468">
        <v>2012</v>
      </c>
      <c r="C7468">
        <v>0</v>
      </c>
      <c r="D7468">
        <v>983</v>
      </c>
      <c r="E7468">
        <v>77778</v>
      </c>
      <c r="F7468">
        <v>4677</v>
      </c>
    </row>
    <row r="7469" spans="1:6">
      <c r="A7469" s="105">
        <v>33075008250000</v>
      </c>
      <c r="B7469">
        <v>2012</v>
      </c>
      <c r="C7469">
        <v>0</v>
      </c>
      <c r="D7469">
        <v>333</v>
      </c>
      <c r="E7469">
        <v>30709</v>
      </c>
      <c r="F7469">
        <v>4680</v>
      </c>
    </row>
    <row r="7470" spans="1:6">
      <c r="A7470" s="105">
        <v>33075008260000</v>
      </c>
      <c r="B7470">
        <v>2012</v>
      </c>
      <c r="C7470">
        <v>0</v>
      </c>
      <c r="D7470">
        <v>2053</v>
      </c>
      <c r="E7470">
        <v>46758</v>
      </c>
      <c r="F7470">
        <v>4730</v>
      </c>
    </row>
    <row r="7471" spans="1:6">
      <c r="A7471" s="105">
        <v>33075008270000</v>
      </c>
      <c r="B7471">
        <v>2012</v>
      </c>
      <c r="C7471">
        <v>0</v>
      </c>
      <c r="D7471">
        <v>2210</v>
      </c>
      <c r="E7471">
        <v>4164</v>
      </c>
      <c r="F7471">
        <v>4993</v>
      </c>
    </row>
    <row r="7472" spans="1:6">
      <c r="A7472" s="105">
        <v>33075008310000</v>
      </c>
      <c r="B7472">
        <v>2012</v>
      </c>
      <c r="C7472">
        <v>0</v>
      </c>
      <c r="D7472">
        <v>6688</v>
      </c>
      <c r="E7472">
        <v>32643</v>
      </c>
      <c r="F7472">
        <v>4860</v>
      </c>
    </row>
    <row r="7473" spans="1:6">
      <c r="A7473" s="105">
        <v>33075008370000</v>
      </c>
      <c r="B7473">
        <v>2012</v>
      </c>
      <c r="C7473">
        <v>0</v>
      </c>
      <c r="D7473">
        <v>1200</v>
      </c>
      <c r="E7473">
        <v>76593</v>
      </c>
      <c r="F7473">
        <v>4650</v>
      </c>
    </row>
    <row r="7474" spans="1:6">
      <c r="A7474" s="105">
        <v>33075008390000</v>
      </c>
      <c r="B7474">
        <v>2012</v>
      </c>
      <c r="C7474">
        <v>0</v>
      </c>
      <c r="D7474">
        <v>1828</v>
      </c>
      <c r="E7474">
        <v>2444</v>
      </c>
      <c r="F7474">
        <v>4090</v>
      </c>
    </row>
    <row r="7475" spans="1:6">
      <c r="A7475" s="105">
        <v>33075008400000</v>
      </c>
      <c r="B7475">
        <v>2012</v>
      </c>
      <c r="C7475">
        <v>163</v>
      </c>
      <c r="D7475">
        <v>11077</v>
      </c>
      <c r="E7475">
        <v>135360</v>
      </c>
      <c r="F7475">
        <v>4605</v>
      </c>
    </row>
    <row r="7476" spans="1:6">
      <c r="A7476" s="105">
        <v>33075008550000</v>
      </c>
      <c r="B7476">
        <v>2012</v>
      </c>
      <c r="C7476">
        <v>0</v>
      </c>
      <c r="D7476">
        <v>1605</v>
      </c>
      <c r="E7476">
        <v>63875</v>
      </c>
      <c r="F7476">
        <v>4692</v>
      </c>
    </row>
    <row r="7477" spans="1:6">
      <c r="A7477" s="105">
        <v>33075008570000</v>
      </c>
      <c r="B7477">
        <v>2012</v>
      </c>
      <c r="C7477">
        <v>39</v>
      </c>
      <c r="D7477">
        <v>2845</v>
      </c>
      <c r="E7477">
        <v>113243</v>
      </c>
      <c r="F7477">
        <v>4638</v>
      </c>
    </row>
    <row r="7478" spans="1:6">
      <c r="A7478" s="105">
        <v>33075008580000</v>
      </c>
      <c r="B7478">
        <v>2012</v>
      </c>
      <c r="C7478">
        <v>122</v>
      </c>
      <c r="D7478">
        <v>5090</v>
      </c>
      <c r="E7478">
        <v>191423</v>
      </c>
      <c r="F7478">
        <v>4653</v>
      </c>
    </row>
    <row r="7479" spans="1:6">
      <c r="A7479" s="105">
        <v>33075008600000</v>
      </c>
      <c r="B7479">
        <v>2012</v>
      </c>
      <c r="C7479">
        <v>384</v>
      </c>
      <c r="D7479">
        <v>7070</v>
      </c>
      <c r="E7479">
        <v>92443</v>
      </c>
      <c r="F7479">
        <v>4636</v>
      </c>
    </row>
    <row r="7480" spans="1:6">
      <c r="A7480" s="105">
        <v>33075008650000</v>
      </c>
      <c r="B7480">
        <v>2012</v>
      </c>
      <c r="C7480">
        <v>0</v>
      </c>
      <c r="D7480">
        <v>1221</v>
      </c>
      <c r="E7480">
        <v>17747</v>
      </c>
      <c r="F7480">
        <v>4215</v>
      </c>
    </row>
    <row r="7481" spans="1:6">
      <c r="A7481" s="105">
        <v>33075008660000</v>
      </c>
      <c r="B7481">
        <v>2012</v>
      </c>
      <c r="C7481">
        <v>0</v>
      </c>
      <c r="D7481">
        <v>429</v>
      </c>
      <c r="E7481">
        <v>6198</v>
      </c>
      <c r="F7481">
        <v>3980</v>
      </c>
    </row>
    <row r="7482" spans="1:6">
      <c r="A7482" s="105">
        <v>33075008680000</v>
      </c>
      <c r="B7482">
        <v>2012</v>
      </c>
      <c r="C7482">
        <v>0</v>
      </c>
      <c r="D7482">
        <v>5207</v>
      </c>
      <c r="E7482">
        <v>71628</v>
      </c>
      <c r="F7482">
        <v>4650</v>
      </c>
    </row>
    <row r="7483" spans="1:6">
      <c r="A7483" s="105">
        <v>33075008690000</v>
      </c>
      <c r="B7483">
        <v>2012</v>
      </c>
      <c r="C7483">
        <v>0</v>
      </c>
      <c r="D7483">
        <v>896</v>
      </c>
      <c r="E7483">
        <v>32013</v>
      </c>
      <c r="F7483">
        <v>4633</v>
      </c>
    </row>
    <row r="7484" spans="1:6">
      <c r="A7484" s="105">
        <v>33075008780000</v>
      </c>
      <c r="B7484">
        <v>2012</v>
      </c>
      <c r="C7484">
        <v>0</v>
      </c>
      <c r="D7484">
        <v>1375</v>
      </c>
      <c r="E7484">
        <v>47826</v>
      </c>
      <c r="F7484">
        <v>4606</v>
      </c>
    </row>
    <row r="7485" spans="1:6">
      <c r="A7485" s="105">
        <v>33075008820000</v>
      </c>
      <c r="B7485">
        <v>2012</v>
      </c>
      <c r="C7485">
        <v>0</v>
      </c>
      <c r="D7485">
        <v>2950</v>
      </c>
      <c r="E7485">
        <v>96967</v>
      </c>
      <c r="F7485">
        <v>4555</v>
      </c>
    </row>
    <row r="7486" spans="1:6">
      <c r="A7486" s="105">
        <v>33075008830000</v>
      </c>
      <c r="B7486">
        <v>2012</v>
      </c>
      <c r="C7486">
        <v>0</v>
      </c>
      <c r="D7486">
        <v>2223</v>
      </c>
      <c r="E7486">
        <v>62006</v>
      </c>
      <c r="F7486">
        <v>4564</v>
      </c>
    </row>
    <row r="7487" spans="1:6">
      <c r="A7487" s="105">
        <v>33075008870000</v>
      </c>
      <c r="B7487">
        <v>2012</v>
      </c>
      <c r="C7487">
        <v>0</v>
      </c>
      <c r="D7487">
        <v>6989</v>
      </c>
      <c r="E7487">
        <v>73361</v>
      </c>
      <c r="F7487">
        <v>4560</v>
      </c>
    </row>
    <row r="7488" spans="1:6">
      <c r="A7488" s="105">
        <v>33075009010000</v>
      </c>
      <c r="B7488">
        <v>2012</v>
      </c>
      <c r="C7488">
        <v>0</v>
      </c>
      <c r="D7488">
        <v>1142</v>
      </c>
      <c r="E7488">
        <v>23945</v>
      </c>
      <c r="F7488">
        <v>4660</v>
      </c>
    </row>
    <row r="7489" spans="1:6">
      <c r="A7489" s="105">
        <v>33075009030000</v>
      </c>
      <c r="B7489">
        <v>2012</v>
      </c>
      <c r="C7489">
        <v>0</v>
      </c>
      <c r="D7489">
        <v>973</v>
      </c>
      <c r="E7489">
        <v>3448</v>
      </c>
      <c r="F7489">
        <v>4099</v>
      </c>
    </row>
    <row r="7490" spans="1:6">
      <c r="A7490" s="105">
        <v>33075009050000</v>
      </c>
      <c r="B7490">
        <v>2012</v>
      </c>
      <c r="C7490">
        <v>0</v>
      </c>
      <c r="D7490">
        <v>9232</v>
      </c>
      <c r="E7490">
        <v>10598</v>
      </c>
      <c r="F7490">
        <v>4904</v>
      </c>
    </row>
    <row r="7491" spans="1:6">
      <c r="A7491" s="105">
        <v>33075009140000</v>
      </c>
      <c r="B7491">
        <v>2012</v>
      </c>
      <c r="C7491">
        <v>0</v>
      </c>
      <c r="D7491">
        <v>906</v>
      </c>
      <c r="E7491">
        <v>30723</v>
      </c>
      <c r="F7491">
        <v>4694</v>
      </c>
    </row>
    <row r="7492" spans="1:6">
      <c r="A7492" s="105">
        <v>33075009150000</v>
      </c>
      <c r="B7492">
        <v>2012</v>
      </c>
      <c r="C7492">
        <v>0</v>
      </c>
      <c r="D7492">
        <v>3314</v>
      </c>
      <c r="E7492">
        <v>17797</v>
      </c>
      <c r="F7492">
        <v>4667</v>
      </c>
    </row>
    <row r="7493" spans="1:6">
      <c r="A7493" s="105">
        <v>33075009170000</v>
      </c>
      <c r="B7493">
        <v>2012</v>
      </c>
      <c r="C7493">
        <v>0</v>
      </c>
      <c r="D7493">
        <v>3517</v>
      </c>
      <c r="E7493">
        <v>10603</v>
      </c>
      <c r="F7493">
        <v>4904</v>
      </c>
    </row>
    <row r="7494" spans="1:6">
      <c r="A7494" s="105">
        <v>33075009230000</v>
      </c>
      <c r="B7494">
        <v>2012</v>
      </c>
      <c r="C7494">
        <v>0</v>
      </c>
      <c r="D7494">
        <v>3163</v>
      </c>
      <c r="E7494">
        <v>75600</v>
      </c>
      <c r="F7494">
        <v>4656</v>
      </c>
    </row>
    <row r="7495" spans="1:6">
      <c r="A7495" s="105">
        <v>33075009240000</v>
      </c>
      <c r="B7495">
        <v>2012</v>
      </c>
      <c r="C7495">
        <v>0</v>
      </c>
      <c r="D7495">
        <v>4040</v>
      </c>
      <c r="E7495">
        <v>30204</v>
      </c>
      <c r="F7495">
        <v>4675</v>
      </c>
    </row>
    <row r="7496" spans="1:6">
      <c r="A7496" s="105">
        <v>33075009300000</v>
      </c>
      <c r="B7496">
        <v>2012</v>
      </c>
      <c r="C7496">
        <v>0</v>
      </c>
      <c r="D7496">
        <v>2132</v>
      </c>
      <c r="E7496">
        <v>64832</v>
      </c>
      <c r="F7496">
        <v>4568</v>
      </c>
    </row>
    <row r="7497" spans="1:6">
      <c r="A7497" s="105">
        <v>33075009310000</v>
      </c>
      <c r="B7497">
        <v>2012</v>
      </c>
      <c r="C7497">
        <v>0</v>
      </c>
      <c r="D7497">
        <v>1094</v>
      </c>
      <c r="E7497">
        <v>26261</v>
      </c>
      <c r="F7497">
        <v>4490</v>
      </c>
    </row>
    <row r="7498" spans="1:6">
      <c r="A7498" s="105">
        <v>33075009320000</v>
      </c>
      <c r="B7498">
        <v>2012</v>
      </c>
      <c r="C7498">
        <v>0</v>
      </c>
      <c r="D7498">
        <v>407</v>
      </c>
      <c r="E7498">
        <v>25185</v>
      </c>
      <c r="F7498">
        <v>4700</v>
      </c>
    </row>
    <row r="7499" spans="1:6">
      <c r="A7499" s="105">
        <v>33075009330000</v>
      </c>
      <c r="B7499">
        <v>2012</v>
      </c>
      <c r="C7499">
        <v>0</v>
      </c>
      <c r="D7499">
        <v>2042</v>
      </c>
      <c r="E7499">
        <v>4446</v>
      </c>
      <c r="F7499">
        <v>4088</v>
      </c>
    </row>
    <row r="7500" spans="1:6">
      <c r="A7500" s="105">
        <v>33075009510000</v>
      </c>
      <c r="B7500">
        <v>2012</v>
      </c>
      <c r="C7500">
        <v>0</v>
      </c>
      <c r="D7500">
        <v>1728</v>
      </c>
      <c r="E7500">
        <v>26193</v>
      </c>
      <c r="F7500">
        <v>4238</v>
      </c>
    </row>
    <row r="7501" spans="1:6">
      <c r="A7501" s="105">
        <v>33075009560000</v>
      </c>
      <c r="B7501">
        <v>2012</v>
      </c>
      <c r="C7501">
        <v>0</v>
      </c>
      <c r="D7501">
        <v>1276</v>
      </c>
      <c r="E7501">
        <v>26055</v>
      </c>
      <c r="F7501">
        <v>4700</v>
      </c>
    </row>
    <row r="7502" spans="1:6">
      <c r="A7502" s="105">
        <v>33075009580000</v>
      </c>
      <c r="B7502">
        <v>2012</v>
      </c>
      <c r="C7502">
        <v>0</v>
      </c>
      <c r="D7502">
        <v>5762</v>
      </c>
      <c r="E7502">
        <v>139241</v>
      </c>
      <c r="F7502">
        <v>4681</v>
      </c>
    </row>
    <row r="7503" spans="1:6">
      <c r="A7503" s="105">
        <v>33075009590000</v>
      </c>
      <c r="B7503">
        <v>2012</v>
      </c>
      <c r="C7503">
        <v>0</v>
      </c>
      <c r="D7503">
        <v>3588</v>
      </c>
      <c r="E7503">
        <v>72158</v>
      </c>
      <c r="F7503">
        <v>4618</v>
      </c>
    </row>
    <row r="7504" spans="1:6">
      <c r="A7504" s="105">
        <v>33075009630000</v>
      </c>
      <c r="B7504">
        <v>2012</v>
      </c>
      <c r="C7504">
        <v>0</v>
      </c>
      <c r="D7504">
        <v>2057</v>
      </c>
      <c r="E7504">
        <v>1174</v>
      </c>
      <c r="F7504">
        <v>4084</v>
      </c>
    </row>
    <row r="7505" spans="1:6">
      <c r="A7505" s="105">
        <v>33075009650000</v>
      </c>
      <c r="B7505">
        <v>2012</v>
      </c>
      <c r="C7505">
        <v>0</v>
      </c>
      <c r="D7505">
        <v>1529</v>
      </c>
      <c r="E7505">
        <v>3135</v>
      </c>
      <c r="F7505">
        <v>4100</v>
      </c>
    </row>
    <row r="7506" spans="1:6">
      <c r="A7506" s="105">
        <v>33075009660000</v>
      </c>
      <c r="B7506">
        <v>2012</v>
      </c>
      <c r="C7506">
        <v>55</v>
      </c>
      <c r="D7506">
        <v>2145</v>
      </c>
      <c r="E7506">
        <v>97480</v>
      </c>
      <c r="F7506">
        <v>4700</v>
      </c>
    </row>
    <row r="7507" spans="1:6">
      <c r="A7507" s="105">
        <v>33075009670000</v>
      </c>
      <c r="B7507">
        <v>2012</v>
      </c>
      <c r="C7507">
        <v>0</v>
      </c>
      <c r="D7507">
        <v>341</v>
      </c>
      <c r="E7507">
        <v>12323</v>
      </c>
      <c r="F7507">
        <v>5500</v>
      </c>
    </row>
    <row r="7508" spans="1:6">
      <c r="A7508" s="105">
        <v>33075009720000</v>
      </c>
      <c r="B7508">
        <v>2012</v>
      </c>
      <c r="C7508">
        <v>0</v>
      </c>
      <c r="D7508">
        <v>7</v>
      </c>
      <c r="E7508">
        <v>1485</v>
      </c>
      <c r="F7508">
        <v>4850</v>
      </c>
    </row>
    <row r="7509" spans="1:6">
      <c r="A7509" s="105">
        <v>33075009730000</v>
      </c>
      <c r="B7509">
        <v>2012</v>
      </c>
      <c r="C7509">
        <v>0</v>
      </c>
      <c r="D7509">
        <v>921</v>
      </c>
      <c r="E7509">
        <v>13740</v>
      </c>
      <c r="F7509">
        <v>5500</v>
      </c>
    </row>
    <row r="7510" spans="1:6">
      <c r="A7510" s="105">
        <v>33075009780000</v>
      </c>
      <c r="B7510">
        <v>2012</v>
      </c>
      <c r="C7510">
        <v>0</v>
      </c>
      <c r="D7510">
        <v>591</v>
      </c>
      <c r="E7510">
        <v>7902</v>
      </c>
      <c r="F7510">
        <v>5526</v>
      </c>
    </row>
    <row r="7511" spans="1:6">
      <c r="A7511" s="105">
        <v>33075009810000</v>
      </c>
      <c r="B7511">
        <v>2012</v>
      </c>
      <c r="C7511">
        <v>0</v>
      </c>
      <c r="D7511">
        <v>1048</v>
      </c>
      <c r="E7511">
        <v>18939</v>
      </c>
      <c r="F7511">
        <v>5450</v>
      </c>
    </row>
    <row r="7512" spans="1:6">
      <c r="A7512" s="105">
        <v>33075009820000</v>
      </c>
      <c r="B7512">
        <v>2012</v>
      </c>
      <c r="C7512">
        <v>0</v>
      </c>
      <c r="D7512">
        <v>345</v>
      </c>
      <c r="E7512">
        <v>9371</v>
      </c>
      <c r="F7512">
        <v>5460</v>
      </c>
    </row>
    <row r="7513" spans="1:6">
      <c r="A7513" s="105">
        <v>33075009940000</v>
      </c>
      <c r="B7513">
        <v>2012</v>
      </c>
      <c r="C7513">
        <v>0</v>
      </c>
      <c r="D7513">
        <v>68</v>
      </c>
      <c r="E7513">
        <v>1462</v>
      </c>
      <c r="F7513">
        <v>5460</v>
      </c>
    </row>
    <row r="7514" spans="1:6">
      <c r="A7514" s="105">
        <v>33075009950000</v>
      </c>
      <c r="B7514">
        <v>2012</v>
      </c>
      <c r="C7514">
        <v>0</v>
      </c>
      <c r="D7514">
        <v>1659</v>
      </c>
      <c r="E7514">
        <v>10585</v>
      </c>
      <c r="F7514">
        <v>5500</v>
      </c>
    </row>
    <row r="7515" spans="1:6">
      <c r="A7515" s="105">
        <v>33075009970000</v>
      </c>
      <c r="B7515">
        <v>2012</v>
      </c>
      <c r="C7515">
        <v>0</v>
      </c>
      <c r="D7515">
        <v>352</v>
      </c>
      <c r="E7515">
        <v>22294</v>
      </c>
      <c r="F7515">
        <v>5450</v>
      </c>
    </row>
    <row r="7516" spans="1:6">
      <c r="A7516" s="105">
        <v>33075010030000</v>
      </c>
      <c r="B7516">
        <v>2012</v>
      </c>
      <c r="C7516">
        <v>0</v>
      </c>
      <c r="D7516">
        <v>584</v>
      </c>
      <c r="E7516">
        <v>20642</v>
      </c>
      <c r="F7516">
        <v>5425</v>
      </c>
    </row>
    <row r="7517" spans="1:6">
      <c r="A7517" s="105">
        <v>33075010040000</v>
      </c>
      <c r="B7517">
        <v>2012</v>
      </c>
      <c r="C7517">
        <v>0</v>
      </c>
      <c r="D7517">
        <v>525</v>
      </c>
      <c r="E7517">
        <v>42094</v>
      </c>
      <c r="F7517">
        <v>5425</v>
      </c>
    </row>
    <row r="7518" spans="1:6">
      <c r="A7518" s="105">
        <v>33075010060000</v>
      </c>
      <c r="B7518">
        <v>2012</v>
      </c>
      <c r="C7518">
        <v>0</v>
      </c>
      <c r="D7518">
        <v>1125</v>
      </c>
      <c r="E7518">
        <v>15096</v>
      </c>
      <c r="F7518">
        <v>5450</v>
      </c>
    </row>
    <row r="7519" spans="1:6">
      <c r="A7519" s="105">
        <v>33075010090000</v>
      </c>
      <c r="B7519">
        <v>2012</v>
      </c>
      <c r="C7519">
        <v>0</v>
      </c>
      <c r="D7519">
        <v>1034</v>
      </c>
      <c r="E7519">
        <v>26386</v>
      </c>
      <c r="F7519">
        <v>5486</v>
      </c>
    </row>
    <row r="7520" spans="1:6">
      <c r="A7520" s="105">
        <v>33075010190000</v>
      </c>
      <c r="B7520">
        <v>2012</v>
      </c>
      <c r="C7520">
        <v>0</v>
      </c>
      <c r="D7520">
        <v>584</v>
      </c>
      <c r="E7520">
        <v>17516</v>
      </c>
      <c r="F7520">
        <v>5450</v>
      </c>
    </row>
    <row r="7521" spans="1:6">
      <c r="A7521" s="105">
        <v>33075010200000</v>
      </c>
      <c r="B7521">
        <v>2012</v>
      </c>
      <c r="C7521">
        <v>0</v>
      </c>
      <c r="D7521">
        <v>2994</v>
      </c>
      <c r="E7521">
        <v>2203</v>
      </c>
      <c r="F7521">
        <v>4963</v>
      </c>
    </row>
    <row r="7522" spans="1:6">
      <c r="A7522" s="105">
        <v>33075010290000</v>
      </c>
      <c r="B7522">
        <v>2012</v>
      </c>
      <c r="C7522">
        <v>0</v>
      </c>
      <c r="D7522">
        <v>586</v>
      </c>
      <c r="E7522">
        <v>11146</v>
      </c>
      <c r="F7522">
        <v>5450</v>
      </c>
    </row>
    <row r="7523" spans="1:6">
      <c r="A7523" s="105">
        <v>33075010300000</v>
      </c>
      <c r="B7523">
        <v>2012</v>
      </c>
      <c r="C7523">
        <v>0</v>
      </c>
      <c r="D7523">
        <v>2005</v>
      </c>
      <c r="E7523">
        <v>8274</v>
      </c>
      <c r="F7523">
        <v>4360</v>
      </c>
    </row>
    <row r="7524" spans="1:6">
      <c r="A7524" s="105">
        <v>33075010340000</v>
      </c>
      <c r="B7524">
        <v>2012</v>
      </c>
      <c r="C7524">
        <v>0</v>
      </c>
      <c r="D7524">
        <v>576</v>
      </c>
      <c r="E7524">
        <v>8624</v>
      </c>
      <c r="F7524">
        <v>4336</v>
      </c>
    </row>
    <row r="7525" spans="1:6">
      <c r="A7525" s="105">
        <v>33075010350000</v>
      </c>
      <c r="B7525">
        <v>2012</v>
      </c>
      <c r="C7525">
        <v>0</v>
      </c>
      <c r="D7525">
        <v>780</v>
      </c>
      <c r="E7525">
        <v>37777</v>
      </c>
      <c r="F7525">
        <v>4346</v>
      </c>
    </row>
    <row r="7526" spans="1:6">
      <c r="A7526" s="105">
        <v>33075010370000</v>
      </c>
      <c r="B7526">
        <v>2012</v>
      </c>
      <c r="C7526">
        <v>516</v>
      </c>
      <c r="D7526">
        <v>774</v>
      </c>
      <c r="E7526">
        <v>18986</v>
      </c>
      <c r="F7526">
        <v>4263</v>
      </c>
    </row>
    <row r="7527" spans="1:6">
      <c r="A7527" s="105">
        <v>33075010400000</v>
      </c>
      <c r="B7527">
        <v>2012</v>
      </c>
      <c r="C7527">
        <v>0</v>
      </c>
      <c r="D7527">
        <v>1345</v>
      </c>
      <c r="E7527">
        <v>40609</v>
      </c>
      <c r="F7527">
        <v>4950</v>
      </c>
    </row>
    <row r="7528" spans="1:6">
      <c r="A7528" s="105">
        <v>33075010560000</v>
      </c>
      <c r="B7528">
        <v>2012</v>
      </c>
      <c r="C7528">
        <v>0</v>
      </c>
      <c r="D7528">
        <v>2501</v>
      </c>
      <c r="E7528">
        <v>39124</v>
      </c>
      <c r="F7528">
        <v>4180</v>
      </c>
    </row>
    <row r="7529" spans="1:6">
      <c r="A7529" s="105">
        <v>33075010650000</v>
      </c>
      <c r="B7529">
        <v>2012</v>
      </c>
      <c r="C7529">
        <v>902</v>
      </c>
      <c r="D7529">
        <v>1907</v>
      </c>
      <c r="E7529">
        <v>6785</v>
      </c>
      <c r="F7529">
        <v>5760</v>
      </c>
    </row>
    <row r="7530" spans="1:6">
      <c r="A7530" s="105">
        <v>33075010670000</v>
      </c>
      <c r="B7530">
        <v>2012</v>
      </c>
      <c r="C7530">
        <v>0</v>
      </c>
      <c r="D7530">
        <v>1665</v>
      </c>
      <c r="E7530">
        <v>11624</v>
      </c>
      <c r="F7530">
        <v>5653</v>
      </c>
    </row>
    <row r="7531" spans="1:6">
      <c r="A7531" s="105">
        <v>33075010780000</v>
      </c>
      <c r="B7531">
        <v>2012</v>
      </c>
      <c r="C7531">
        <v>954</v>
      </c>
      <c r="D7531">
        <v>2425</v>
      </c>
      <c r="E7531">
        <v>13727</v>
      </c>
      <c r="F7531">
        <v>5670</v>
      </c>
    </row>
    <row r="7532" spans="1:6">
      <c r="A7532" s="105">
        <v>33075010800000</v>
      </c>
      <c r="B7532">
        <v>2012</v>
      </c>
      <c r="C7532">
        <v>0</v>
      </c>
      <c r="D7532">
        <v>713</v>
      </c>
      <c r="E7532">
        <v>65521</v>
      </c>
      <c r="F7532">
        <v>4260</v>
      </c>
    </row>
    <row r="7533" spans="1:6">
      <c r="A7533" s="105">
        <v>33075010810000</v>
      </c>
      <c r="B7533">
        <v>2012</v>
      </c>
      <c r="C7533">
        <v>944</v>
      </c>
      <c r="D7533">
        <v>1798</v>
      </c>
      <c r="E7533">
        <v>5039</v>
      </c>
      <c r="F7533">
        <v>5670</v>
      </c>
    </row>
    <row r="7534" spans="1:6">
      <c r="A7534" s="105">
        <v>33075010820000</v>
      </c>
      <c r="B7534">
        <v>2012</v>
      </c>
      <c r="C7534">
        <v>0</v>
      </c>
      <c r="D7534">
        <v>4242</v>
      </c>
      <c r="E7534">
        <v>90040</v>
      </c>
      <c r="F7534">
        <v>4180</v>
      </c>
    </row>
    <row r="7535" spans="1:6">
      <c r="A7535" s="105">
        <v>33075010860000</v>
      </c>
      <c r="B7535">
        <v>2012</v>
      </c>
      <c r="C7535">
        <v>723</v>
      </c>
      <c r="D7535">
        <v>966</v>
      </c>
      <c r="E7535">
        <v>12260</v>
      </c>
      <c r="F7535">
        <v>5660</v>
      </c>
    </row>
    <row r="7536" spans="1:6">
      <c r="A7536" s="105">
        <v>33075010890000</v>
      </c>
      <c r="B7536">
        <v>2012</v>
      </c>
      <c r="C7536">
        <v>70</v>
      </c>
      <c r="D7536">
        <v>678</v>
      </c>
      <c r="E7536">
        <v>1157</v>
      </c>
      <c r="F7536">
        <v>5650</v>
      </c>
    </row>
    <row r="7537" spans="1:6">
      <c r="A7537" s="105">
        <v>33075011000000</v>
      </c>
      <c r="B7537">
        <v>2012</v>
      </c>
      <c r="C7537">
        <v>323</v>
      </c>
      <c r="D7537">
        <v>555</v>
      </c>
      <c r="E7537">
        <v>38496</v>
      </c>
      <c r="F7537">
        <v>5550</v>
      </c>
    </row>
    <row r="7538" spans="1:6">
      <c r="A7538" s="105">
        <v>33075011090000</v>
      </c>
      <c r="B7538">
        <v>2012</v>
      </c>
      <c r="C7538">
        <v>0</v>
      </c>
      <c r="D7538">
        <v>12032</v>
      </c>
      <c r="E7538">
        <v>19978</v>
      </c>
      <c r="F7538">
        <v>4940</v>
      </c>
    </row>
    <row r="7539" spans="1:6">
      <c r="A7539" s="105">
        <v>33075011100000</v>
      </c>
      <c r="B7539">
        <v>2012</v>
      </c>
      <c r="C7539">
        <v>0</v>
      </c>
      <c r="D7539">
        <v>1374</v>
      </c>
      <c r="E7539">
        <v>3461</v>
      </c>
      <c r="F7539">
        <v>5650</v>
      </c>
    </row>
    <row r="7540" spans="1:6">
      <c r="A7540" s="105">
        <v>33075011150000</v>
      </c>
      <c r="B7540">
        <v>2012</v>
      </c>
      <c r="C7540">
        <v>0</v>
      </c>
      <c r="D7540">
        <v>2305</v>
      </c>
      <c r="E7540">
        <v>14339</v>
      </c>
      <c r="F7540">
        <v>4100</v>
      </c>
    </row>
    <row r="7541" spans="1:6">
      <c r="A7541" s="105">
        <v>33075011220000</v>
      </c>
      <c r="B7541">
        <v>2012</v>
      </c>
      <c r="C7541">
        <v>945</v>
      </c>
      <c r="D7541">
        <v>1841</v>
      </c>
      <c r="E7541">
        <v>48356</v>
      </c>
      <c r="F7541">
        <v>5600</v>
      </c>
    </row>
    <row r="7542" spans="1:6">
      <c r="A7542" s="105">
        <v>33075011250000</v>
      </c>
      <c r="B7542">
        <v>2012</v>
      </c>
      <c r="C7542">
        <v>0</v>
      </c>
      <c r="D7542">
        <v>2015</v>
      </c>
      <c r="E7542">
        <v>19292</v>
      </c>
      <c r="F7542">
        <v>5650</v>
      </c>
    </row>
    <row r="7543" spans="1:6">
      <c r="A7543" s="105">
        <v>33075011260000</v>
      </c>
      <c r="B7543">
        <v>2012</v>
      </c>
      <c r="C7543">
        <v>509</v>
      </c>
      <c r="D7543">
        <v>1292</v>
      </c>
      <c r="E7543">
        <v>56289</v>
      </c>
      <c r="F7543">
        <v>5800</v>
      </c>
    </row>
    <row r="7544" spans="1:6">
      <c r="A7544" s="105">
        <v>33075011270000</v>
      </c>
      <c r="B7544">
        <v>2012</v>
      </c>
      <c r="C7544">
        <v>963</v>
      </c>
      <c r="D7544">
        <v>2615</v>
      </c>
      <c r="E7544">
        <v>27187</v>
      </c>
      <c r="F7544">
        <v>5800</v>
      </c>
    </row>
    <row r="7545" spans="1:6">
      <c r="A7545" s="105">
        <v>33075011330000</v>
      </c>
      <c r="B7545">
        <v>2012</v>
      </c>
      <c r="C7545">
        <v>0</v>
      </c>
      <c r="D7545">
        <v>955</v>
      </c>
      <c r="E7545">
        <v>37943</v>
      </c>
      <c r="F7545">
        <v>5650</v>
      </c>
    </row>
    <row r="7546" spans="1:6">
      <c r="A7546" s="105">
        <v>33075011360000</v>
      </c>
      <c r="B7546">
        <v>2012</v>
      </c>
      <c r="C7546">
        <v>0</v>
      </c>
      <c r="D7546">
        <v>786</v>
      </c>
      <c r="E7546">
        <v>31614</v>
      </c>
      <c r="F7546">
        <v>5700</v>
      </c>
    </row>
    <row r="7547" spans="1:6">
      <c r="A7547" s="105">
        <v>33075011370000</v>
      </c>
      <c r="B7547">
        <v>2012</v>
      </c>
      <c r="C7547">
        <v>0</v>
      </c>
      <c r="D7547">
        <v>0</v>
      </c>
      <c r="E7547">
        <v>0</v>
      </c>
      <c r="F7547">
        <v>5700</v>
      </c>
    </row>
    <row r="7548" spans="1:6">
      <c r="A7548" s="105">
        <v>33075011410000</v>
      </c>
      <c r="B7548">
        <v>2012</v>
      </c>
      <c r="C7548">
        <v>240</v>
      </c>
      <c r="D7548">
        <v>1541</v>
      </c>
      <c r="E7548">
        <v>12356</v>
      </c>
      <c r="F7548">
        <v>5100</v>
      </c>
    </row>
    <row r="7549" spans="1:6">
      <c r="A7549" s="105">
        <v>33075011440000</v>
      </c>
      <c r="B7549">
        <v>2012</v>
      </c>
      <c r="C7549">
        <v>0</v>
      </c>
      <c r="D7549">
        <v>0</v>
      </c>
      <c r="E7549">
        <v>0</v>
      </c>
      <c r="F7549">
        <v>4250</v>
      </c>
    </row>
    <row r="7550" spans="1:6">
      <c r="A7550" s="105">
        <v>33075011450000</v>
      </c>
      <c r="B7550">
        <v>2012</v>
      </c>
      <c r="C7550">
        <v>248</v>
      </c>
      <c r="D7550">
        <v>1101</v>
      </c>
      <c r="E7550">
        <v>5299</v>
      </c>
      <c r="F7550">
        <v>4250</v>
      </c>
    </row>
    <row r="7551" spans="1:6">
      <c r="A7551" s="105">
        <v>33075011460000</v>
      </c>
      <c r="B7551">
        <v>2012</v>
      </c>
      <c r="C7551">
        <v>0</v>
      </c>
      <c r="D7551">
        <v>1061</v>
      </c>
      <c r="E7551">
        <v>1461</v>
      </c>
      <c r="F7551">
        <v>5725</v>
      </c>
    </row>
    <row r="7552" spans="1:6">
      <c r="A7552" s="105">
        <v>33075011500000</v>
      </c>
      <c r="B7552">
        <v>2012</v>
      </c>
      <c r="C7552">
        <v>946</v>
      </c>
      <c r="D7552">
        <v>1573</v>
      </c>
      <c r="E7552">
        <v>10437</v>
      </c>
      <c r="F7552">
        <v>5755</v>
      </c>
    </row>
    <row r="7553" spans="1:6">
      <c r="A7553" s="105">
        <v>33075011550000</v>
      </c>
      <c r="B7553">
        <v>2012</v>
      </c>
      <c r="C7553">
        <v>0</v>
      </c>
      <c r="D7553">
        <v>545</v>
      </c>
      <c r="E7553">
        <v>3380</v>
      </c>
      <c r="F7553">
        <v>5050</v>
      </c>
    </row>
    <row r="7554" spans="1:6">
      <c r="A7554" s="105">
        <v>33075011560000</v>
      </c>
      <c r="B7554">
        <v>2012</v>
      </c>
      <c r="C7554">
        <v>1200</v>
      </c>
      <c r="D7554">
        <v>2560</v>
      </c>
      <c r="E7554">
        <v>37546</v>
      </c>
      <c r="F7554">
        <v>5010</v>
      </c>
    </row>
    <row r="7555" spans="1:6">
      <c r="A7555" s="105">
        <v>33075011570000</v>
      </c>
      <c r="B7555">
        <v>2012</v>
      </c>
      <c r="C7555">
        <v>0</v>
      </c>
      <c r="D7555">
        <v>0</v>
      </c>
      <c r="E7555">
        <v>0</v>
      </c>
      <c r="F7555">
        <v>5600</v>
      </c>
    </row>
    <row r="7556" spans="1:6">
      <c r="A7556" s="105">
        <v>33075011610000</v>
      </c>
      <c r="B7556">
        <v>2012</v>
      </c>
      <c r="C7556">
        <v>0</v>
      </c>
      <c r="D7556">
        <v>788</v>
      </c>
      <c r="E7556">
        <v>1814</v>
      </c>
      <c r="F7556">
        <v>5750</v>
      </c>
    </row>
    <row r="7557" spans="1:6">
      <c r="A7557" s="105">
        <v>33075011640000</v>
      </c>
      <c r="B7557">
        <v>2012</v>
      </c>
      <c r="C7557">
        <v>0</v>
      </c>
      <c r="D7557">
        <v>630</v>
      </c>
      <c r="E7557">
        <v>2055</v>
      </c>
      <c r="F7557">
        <v>5700</v>
      </c>
    </row>
    <row r="7558" spans="1:6">
      <c r="A7558" s="105">
        <v>33075011670000</v>
      </c>
      <c r="B7558">
        <v>2012</v>
      </c>
      <c r="C7558">
        <v>264</v>
      </c>
      <c r="D7558">
        <v>1229</v>
      </c>
      <c r="E7558">
        <v>24167</v>
      </c>
      <c r="F7558">
        <v>5080</v>
      </c>
    </row>
    <row r="7559" spans="1:6">
      <c r="A7559" s="105">
        <v>33075011700000</v>
      </c>
      <c r="B7559">
        <v>2012</v>
      </c>
      <c r="C7559">
        <v>1310</v>
      </c>
      <c r="D7559">
        <v>504</v>
      </c>
      <c r="E7559">
        <v>5443</v>
      </c>
      <c r="F7559">
        <v>4250</v>
      </c>
    </row>
    <row r="7560" spans="1:6">
      <c r="A7560" s="105">
        <v>33075011770000</v>
      </c>
      <c r="B7560">
        <v>2012</v>
      </c>
      <c r="C7560">
        <v>300</v>
      </c>
      <c r="D7560">
        <v>35</v>
      </c>
      <c r="E7560">
        <v>1029</v>
      </c>
      <c r="F7560">
        <v>5110</v>
      </c>
    </row>
    <row r="7561" spans="1:6">
      <c r="A7561" s="105">
        <v>33075011780000</v>
      </c>
      <c r="B7561">
        <v>2012</v>
      </c>
      <c r="C7561">
        <v>600</v>
      </c>
      <c r="D7561">
        <v>3713</v>
      </c>
      <c r="E7561">
        <v>64156</v>
      </c>
      <c r="F7561">
        <v>5090</v>
      </c>
    </row>
    <row r="7562" spans="1:6">
      <c r="A7562" s="105">
        <v>33075011820000</v>
      </c>
      <c r="B7562">
        <v>2012</v>
      </c>
      <c r="C7562">
        <v>360</v>
      </c>
      <c r="D7562">
        <v>2912</v>
      </c>
      <c r="E7562">
        <v>35783</v>
      </c>
      <c r="F7562">
        <v>5103</v>
      </c>
    </row>
    <row r="7563" spans="1:6">
      <c r="A7563" s="105">
        <v>33075011830000</v>
      </c>
      <c r="B7563">
        <v>2012</v>
      </c>
      <c r="C7563">
        <v>420</v>
      </c>
      <c r="D7563">
        <v>2227</v>
      </c>
      <c r="E7563">
        <v>45667</v>
      </c>
      <c r="F7563">
        <v>5100</v>
      </c>
    </row>
    <row r="7564" spans="1:6">
      <c r="A7564" s="105">
        <v>33075011840000</v>
      </c>
      <c r="B7564">
        <v>2012</v>
      </c>
      <c r="C7564">
        <v>1200</v>
      </c>
      <c r="D7564">
        <v>7488</v>
      </c>
      <c r="E7564">
        <v>37618</v>
      </c>
      <c r="F7564">
        <v>4970</v>
      </c>
    </row>
    <row r="7565" spans="1:6">
      <c r="A7565" s="105">
        <v>33075011930000</v>
      </c>
      <c r="B7565">
        <v>2012</v>
      </c>
      <c r="C7565">
        <v>3000</v>
      </c>
      <c r="D7565">
        <v>2463</v>
      </c>
      <c r="E7565">
        <v>10998</v>
      </c>
      <c r="F7565">
        <v>5006</v>
      </c>
    </row>
    <row r="7566" spans="1:6">
      <c r="A7566" s="105">
        <v>33075011940000</v>
      </c>
      <c r="B7566">
        <v>2012</v>
      </c>
      <c r="C7566">
        <v>360</v>
      </c>
      <c r="D7566">
        <v>1648</v>
      </c>
      <c r="E7566">
        <v>14093</v>
      </c>
      <c r="F7566">
        <v>5101</v>
      </c>
    </row>
    <row r="7567" spans="1:6">
      <c r="A7567" s="105">
        <v>33075011980000</v>
      </c>
      <c r="B7567">
        <v>2012</v>
      </c>
      <c r="C7567">
        <v>240</v>
      </c>
      <c r="D7567">
        <v>1248</v>
      </c>
      <c r="E7567">
        <v>57347</v>
      </c>
      <c r="F7567">
        <v>5100</v>
      </c>
    </row>
    <row r="7568" spans="1:6">
      <c r="A7568" s="105">
        <v>33075012090000</v>
      </c>
      <c r="B7568">
        <v>2012</v>
      </c>
      <c r="C7568">
        <v>0</v>
      </c>
      <c r="D7568">
        <v>401</v>
      </c>
      <c r="E7568">
        <v>8403</v>
      </c>
      <c r="F7568">
        <v>5030</v>
      </c>
    </row>
    <row r="7569" spans="1:6">
      <c r="A7569" s="105">
        <v>33075012110000</v>
      </c>
      <c r="B7569">
        <v>2012</v>
      </c>
      <c r="C7569">
        <v>987</v>
      </c>
      <c r="D7569">
        <v>5650</v>
      </c>
      <c r="E7569">
        <v>50490</v>
      </c>
      <c r="F7569">
        <v>4250</v>
      </c>
    </row>
    <row r="7570" spans="1:6">
      <c r="A7570" s="105">
        <v>33075012120000</v>
      </c>
      <c r="B7570">
        <v>2012</v>
      </c>
      <c r="C7570">
        <v>0</v>
      </c>
      <c r="D7570">
        <v>752</v>
      </c>
      <c r="E7570">
        <v>1211</v>
      </c>
      <c r="F7570">
        <v>5700</v>
      </c>
    </row>
    <row r="7571" spans="1:6">
      <c r="A7571" s="105">
        <v>33075012160000</v>
      </c>
      <c r="B7571">
        <v>2012</v>
      </c>
      <c r="C7571">
        <v>0</v>
      </c>
      <c r="D7571">
        <v>3015</v>
      </c>
      <c r="E7571">
        <v>17436</v>
      </c>
      <c r="F7571">
        <v>4944</v>
      </c>
    </row>
    <row r="7572" spans="1:6">
      <c r="A7572" s="105">
        <v>33075012170000</v>
      </c>
      <c r="B7572">
        <v>2012</v>
      </c>
      <c r="C7572">
        <v>0</v>
      </c>
      <c r="D7572">
        <v>2061</v>
      </c>
      <c r="E7572">
        <v>9097</v>
      </c>
      <c r="F7572">
        <v>4985</v>
      </c>
    </row>
    <row r="7573" spans="1:6">
      <c r="A7573" s="105">
        <v>33075012180000</v>
      </c>
      <c r="B7573">
        <v>2012</v>
      </c>
      <c r="C7573">
        <v>0</v>
      </c>
      <c r="D7573">
        <v>4143</v>
      </c>
      <c r="E7573">
        <v>19207</v>
      </c>
      <c r="F7573">
        <v>4951</v>
      </c>
    </row>
    <row r="7574" spans="1:6">
      <c r="A7574" s="105">
        <v>33075012200000</v>
      </c>
      <c r="B7574">
        <v>2012</v>
      </c>
      <c r="C7574">
        <v>0</v>
      </c>
      <c r="D7574">
        <v>1480</v>
      </c>
      <c r="E7574">
        <v>13324</v>
      </c>
      <c r="F7574">
        <v>4956</v>
      </c>
    </row>
    <row r="7575" spans="1:6">
      <c r="A7575" s="105">
        <v>33075012260000</v>
      </c>
      <c r="B7575">
        <v>2012</v>
      </c>
      <c r="C7575">
        <v>0</v>
      </c>
      <c r="D7575">
        <v>2029</v>
      </c>
      <c r="E7575">
        <v>11171</v>
      </c>
      <c r="F7575">
        <v>5100</v>
      </c>
    </row>
    <row r="7576" spans="1:6">
      <c r="A7576" s="105">
        <v>33075012330000</v>
      </c>
      <c r="B7576">
        <v>2012</v>
      </c>
      <c r="C7576">
        <v>390</v>
      </c>
      <c r="D7576">
        <v>1686</v>
      </c>
      <c r="E7576">
        <v>10032</v>
      </c>
      <c r="F7576">
        <v>5704</v>
      </c>
    </row>
    <row r="7577" spans="1:6">
      <c r="A7577" s="105">
        <v>33075012430000</v>
      </c>
      <c r="B7577">
        <v>2012</v>
      </c>
      <c r="C7577">
        <v>0</v>
      </c>
      <c r="D7577">
        <v>393</v>
      </c>
      <c r="E7577">
        <v>13124</v>
      </c>
      <c r="F7577">
        <v>4275</v>
      </c>
    </row>
    <row r="7578" spans="1:6">
      <c r="A7578" s="105">
        <v>33075012540000</v>
      </c>
      <c r="B7578">
        <v>2012</v>
      </c>
      <c r="C7578">
        <v>0</v>
      </c>
      <c r="D7578">
        <v>2861</v>
      </c>
      <c r="E7578">
        <v>81899</v>
      </c>
      <c r="F7578">
        <v>5186</v>
      </c>
    </row>
    <row r="7579" spans="1:6">
      <c r="A7579" s="105">
        <v>33075012640000</v>
      </c>
      <c r="B7579">
        <v>2012</v>
      </c>
      <c r="C7579">
        <v>546</v>
      </c>
      <c r="D7579">
        <v>1054</v>
      </c>
      <c r="E7579">
        <v>19767</v>
      </c>
      <c r="F7579">
        <v>4270</v>
      </c>
    </row>
    <row r="7580" spans="1:6">
      <c r="A7580" s="105">
        <v>33075012660000</v>
      </c>
      <c r="B7580">
        <v>2012</v>
      </c>
      <c r="C7580">
        <v>1612</v>
      </c>
      <c r="D7580">
        <v>6576</v>
      </c>
      <c r="E7580">
        <v>57871</v>
      </c>
      <c r="F7580">
        <v>6760</v>
      </c>
    </row>
    <row r="7581" spans="1:6">
      <c r="A7581" s="105">
        <v>33075012700000</v>
      </c>
      <c r="B7581">
        <v>2012</v>
      </c>
      <c r="C7581">
        <v>642</v>
      </c>
      <c r="D7581">
        <v>1934</v>
      </c>
      <c r="E7581">
        <v>24953</v>
      </c>
      <c r="F7581">
        <v>5716</v>
      </c>
    </row>
    <row r="7582" spans="1:6">
      <c r="A7582" s="105">
        <v>33075012730000</v>
      </c>
      <c r="B7582">
        <v>2012</v>
      </c>
      <c r="C7582">
        <v>0</v>
      </c>
      <c r="D7582">
        <v>451</v>
      </c>
      <c r="E7582">
        <v>5639</v>
      </c>
      <c r="F7582">
        <v>4275</v>
      </c>
    </row>
    <row r="7583" spans="1:6">
      <c r="A7583" s="105">
        <v>33075012760000</v>
      </c>
      <c r="B7583">
        <v>2012</v>
      </c>
      <c r="C7583">
        <v>1289</v>
      </c>
      <c r="D7583">
        <v>1665</v>
      </c>
      <c r="E7583">
        <v>46385</v>
      </c>
      <c r="F7583">
        <v>5400</v>
      </c>
    </row>
    <row r="7584" spans="1:6">
      <c r="A7584" s="105">
        <v>33075012800000</v>
      </c>
      <c r="B7584">
        <v>2012</v>
      </c>
      <c r="C7584">
        <v>0</v>
      </c>
      <c r="D7584">
        <v>0</v>
      </c>
      <c r="E7584">
        <v>0</v>
      </c>
      <c r="F7584">
        <v>5450</v>
      </c>
    </row>
    <row r="7585" spans="1:6">
      <c r="A7585" s="105">
        <v>33075012830000</v>
      </c>
      <c r="B7585">
        <v>2012</v>
      </c>
      <c r="C7585">
        <v>0</v>
      </c>
      <c r="D7585">
        <v>1326</v>
      </c>
      <c r="E7585">
        <v>22305</v>
      </c>
      <c r="F7585">
        <v>4336</v>
      </c>
    </row>
    <row r="7586" spans="1:6">
      <c r="A7586" s="105">
        <v>33075012860000</v>
      </c>
      <c r="B7586">
        <v>2012</v>
      </c>
      <c r="C7586">
        <v>608</v>
      </c>
      <c r="D7586">
        <v>871</v>
      </c>
      <c r="E7586">
        <v>7585</v>
      </c>
      <c r="F7586">
        <v>9918</v>
      </c>
    </row>
    <row r="7587" spans="1:6">
      <c r="A7587" s="105">
        <v>33075012870000</v>
      </c>
      <c r="B7587">
        <v>2012</v>
      </c>
      <c r="C7587">
        <v>0</v>
      </c>
      <c r="D7587">
        <v>920</v>
      </c>
      <c r="E7587">
        <v>18532</v>
      </c>
      <c r="F7587">
        <v>5780</v>
      </c>
    </row>
    <row r="7588" spans="1:6">
      <c r="A7588" s="105">
        <v>33075012950000</v>
      </c>
      <c r="B7588">
        <v>2012</v>
      </c>
      <c r="C7588">
        <v>0</v>
      </c>
      <c r="D7588">
        <v>2111</v>
      </c>
      <c r="E7588">
        <v>7782</v>
      </c>
      <c r="F7588">
        <v>4850</v>
      </c>
    </row>
    <row r="7589" spans="1:6">
      <c r="A7589" s="105">
        <v>33075012980000</v>
      </c>
      <c r="B7589">
        <v>2012</v>
      </c>
      <c r="C7589">
        <v>0</v>
      </c>
      <c r="D7589">
        <v>1321</v>
      </c>
      <c r="E7589">
        <v>28925</v>
      </c>
      <c r="F7589">
        <v>4350</v>
      </c>
    </row>
    <row r="7590" spans="1:6">
      <c r="A7590" s="105">
        <v>33075013010000</v>
      </c>
      <c r="B7590">
        <v>2012</v>
      </c>
      <c r="C7590">
        <v>100</v>
      </c>
      <c r="D7590">
        <v>1867</v>
      </c>
      <c r="E7590">
        <v>554</v>
      </c>
      <c r="F7590">
        <v>5610</v>
      </c>
    </row>
    <row r="7591" spans="1:6">
      <c r="A7591" s="105">
        <v>33075013070000</v>
      </c>
      <c r="B7591">
        <v>2012</v>
      </c>
      <c r="C7591">
        <v>1788</v>
      </c>
      <c r="D7591">
        <v>394</v>
      </c>
      <c r="E7591">
        <v>74930</v>
      </c>
      <c r="F7591">
        <v>6070</v>
      </c>
    </row>
    <row r="7592" spans="1:6">
      <c r="A7592" s="105">
        <v>33075013110000</v>
      </c>
      <c r="B7592">
        <v>2012</v>
      </c>
      <c r="C7592">
        <v>0</v>
      </c>
      <c r="D7592">
        <v>0</v>
      </c>
      <c r="E7592">
        <v>0</v>
      </c>
      <c r="F7592">
        <v>5752</v>
      </c>
    </row>
    <row r="7593" spans="1:6">
      <c r="A7593" s="105">
        <v>33075013120000</v>
      </c>
      <c r="B7593">
        <v>2012</v>
      </c>
      <c r="C7593">
        <v>966</v>
      </c>
      <c r="D7593">
        <v>1926</v>
      </c>
      <c r="E7593">
        <v>39121</v>
      </c>
      <c r="F7593">
        <v>9650</v>
      </c>
    </row>
    <row r="7594" spans="1:6">
      <c r="A7594" s="105">
        <v>33075013150000</v>
      </c>
      <c r="B7594">
        <v>2012</v>
      </c>
      <c r="C7594">
        <v>0</v>
      </c>
      <c r="D7594">
        <v>417</v>
      </c>
      <c r="E7594">
        <v>1701</v>
      </c>
      <c r="F7594">
        <v>5052</v>
      </c>
    </row>
    <row r="7595" spans="1:6">
      <c r="A7595" s="105">
        <v>33075013230000</v>
      </c>
      <c r="B7595">
        <v>2012</v>
      </c>
      <c r="C7595">
        <v>0</v>
      </c>
      <c r="D7595">
        <v>4268</v>
      </c>
      <c r="E7595">
        <v>9890</v>
      </c>
      <c r="F7595">
        <v>4784</v>
      </c>
    </row>
    <row r="7596" spans="1:6">
      <c r="A7596" s="105">
        <v>33075013270000</v>
      </c>
      <c r="B7596">
        <v>2012</v>
      </c>
      <c r="C7596">
        <v>0</v>
      </c>
      <c r="D7596">
        <v>4734</v>
      </c>
      <c r="E7596">
        <v>5129</v>
      </c>
      <c r="F7596">
        <v>4775</v>
      </c>
    </row>
    <row r="7597" spans="1:6">
      <c r="A7597" s="105">
        <v>33075013280000</v>
      </c>
      <c r="B7597">
        <v>2012</v>
      </c>
      <c r="C7597">
        <v>0</v>
      </c>
      <c r="D7597">
        <v>4768</v>
      </c>
      <c r="E7597">
        <v>1751</v>
      </c>
      <c r="F7597">
        <v>4760</v>
      </c>
    </row>
    <row r="7598" spans="1:6">
      <c r="A7598" s="105">
        <v>33075013300000</v>
      </c>
      <c r="B7598">
        <v>2012</v>
      </c>
      <c r="C7598">
        <v>0</v>
      </c>
      <c r="D7598">
        <v>745</v>
      </c>
      <c r="E7598">
        <v>20282</v>
      </c>
      <c r="F7598">
        <v>4777</v>
      </c>
    </row>
    <row r="7599" spans="1:6">
      <c r="A7599" s="105">
        <v>33075013350000</v>
      </c>
      <c r="B7599">
        <v>2012</v>
      </c>
      <c r="C7599">
        <v>185</v>
      </c>
      <c r="D7599">
        <v>1069</v>
      </c>
      <c r="E7599">
        <v>1195</v>
      </c>
      <c r="F7599">
        <v>5415</v>
      </c>
    </row>
    <row r="7600" spans="1:6">
      <c r="A7600" s="105">
        <v>33075013390000</v>
      </c>
      <c r="B7600">
        <v>2012</v>
      </c>
      <c r="C7600">
        <v>0</v>
      </c>
      <c r="D7600">
        <v>2090</v>
      </c>
      <c r="E7600">
        <v>7566</v>
      </c>
      <c r="F7600">
        <v>5105</v>
      </c>
    </row>
    <row r="7601" spans="1:6">
      <c r="A7601" s="105">
        <v>33075013410000</v>
      </c>
      <c r="B7601">
        <v>2012</v>
      </c>
      <c r="C7601">
        <v>0</v>
      </c>
      <c r="D7601">
        <v>2986</v>
      </c>
      <c r="E7601">
        <v>22549</v>
      </c>
      <c r="F7601">
        <v>5105</v>
      </c>
    </row>
    <row r="7602" spans="1:6">
      <c r="A7602" s="105">
        <v>33075013450000</v>
      </c>
      <c r="B7602">
        <v>2012</v>
      </c>
      <c r="C7602">
        <v>22366</v>
      </c>
      <c r="D7602">
        <v>25284</v>
      </c>
      <c r="E7602">
        <v>138530</v>
      </c>
      <c r="F7602">
        <v>10040</v>
      </c>
    </row>
    <row r="7603" spans="1:6">
      <c r="A7603" s="105">
        <v>33075013470000</v>
      </c>
      <c r="B7603">
        <v>2012</v>
      </c>
      <c r="C7603">
        <v>0</v>
      </c>
      <c r="D7603">
        <v>1734</v>
      </c>
      <c r="E7603">
        <v>13615</v>
      </c>
      <c r="F7603">
        <v>5056</v>
      </c>
    </row>
    <row r="7604" spans="1:6">
      <c r="A7604" s="105">
        <v>33075013480000</v>
      </c>
      <c r="B7604">
        <v>2012</v>
      </c>
      <c r="C7604">
        <v>0</v>
      </c>
      <c r="D7604">
        <v>8975</v>
      </c>
      <c r="E7604">
        <v>8286</v>
      </c>
      <c r="F7604">
        <v>5100</v>
      </c>
    </row>
    <row r="7605" spans="1:6">
      <c r="A7605" s="105">
        <v>33075013500000</v>
      </c>
      <c r="B7605">
        <v>2012</v>
      </c>
      <c r="C7605">
        <v>0</v>
      </c>
      <c r="D7605">
        <v>6708</v>
      </c>
      <c r="E7605">
        <v>46050</v>
      </c>
      <c r="F7605">
        <v>6746</v>
      </c>
    </row>
    <row r="7606" spans="1:6">
      <c r="A7606" s="105">
        <v>33075013520000</v>
      </c>
      <c r="B7606">
        <v>2012</v>
      </c>
      <c r="C7606">
        <v>0</v>
      </c>
      <c r="D7606">
        <v>593</v>
      </c>
      <c r="E7606">
        <v>21794</v>
      </c>
      <c r="F7606">
        <v>7097</v>
      </c>
    </row>
    <row r="7607" spans="1:6">
      <c r="A7607" s="105">
        <v>33075013530000</v>
      </c>
      <c r="B7607">
        <v>2012</v>
      </c>
      <c r="C7607">
        <v>0</v>
      </c>
      <c r="D7607">
        <v>19614</v>
      </c>
      <c r="E7607">
        <v>208614</v>
      </c>
      <c r="F7607">
        <v>4556</v>
      </c>
    </row>
    <row r="7608" spans="1:6">
      <c r="A7608" s="105">
        <v>33075013540000</v>
      </c>
      <c r="B7608">
        <v>2012</v>
      </c>
      <c r="C7608">
        <v>0</v>
      </c>
      <c r="D7608">
        <v>14262</v>
      </c>
      <c r="E7608">
        <v>14716</v>
      </c>
      <c r="F7608">
        <v>5046</v>
      </c>
    </row>
    <row r="7609" spans="1:6">
      <c r="A7609" s="105">
        <v>33075013550000</v>
      </c>
      <c r="B7609">
        <v>2012</v>
      </c>
      <c r="C7609">
        <v>0</v>
      </c>
      <c r="D7609">
        <v>10805</v>
      </c>
      <c r="E7609">
        <v>233314</v>
      </c>
      <c r="F7609">
        <v>4550</v>
      </c>
    </row>
    <row r="7610" spans="1:6">
      <c r="A7610" s="105">
        <v>33075013560000</v>
      </c>
      <c r="B7610">
        <v>2012</v>
      </c>
      <c r="C7610">
        <v>0</v>
      </c>
      <c r="D7610">
        <v>11435</v>
      </c>
      <c r="E7610">
        <v>399572</v>
      </c>
      <c r="F7610">
        <v>4549</v>
      </c>
    </row>
    <row r="7611" spans="1:6">
      <c r="A7611" s="105">
        <v>33075013590000</v>
      </c>
      <c r="B7611">
        <v>2012</v>
      </c>
      <c r="C7611">
        <v>0</v>
      </c>
      <c r="D7611">
        <v>11574</v>
      </c>
      <c r="E7611">
        <v>24184</v>
      </c>
      <c r="F7611">
        <v>7023</v>
      </c>
    </row>
    <row r="7612" spans="1:6">
      <c r="A7612" s="105">
        <v>33075013620000</v>
      </c>
      <c r="B7612">
        <v>2012</v>
      </c>
      <c r="C7612">
        <v>0</v>
      </c>
      <c r="D7612">
        <v>5324</v>
      </c>
      <c r="E7612">
        <v>13894</v>
      </c>
      <c r="F7612">
        <v>5208</v>
      </c>
    </row>
    <row r="7613" spans="1:6">
      <c r="A7613" s="105">
        <v>33075013650000</v>
      </c>
      <c r="B7613">
        <v>2012</v>
      </c>
      <c r="C7613">
        <v>0</v>
      </c>
      <c r="D7613">
        <v>250</v>
      </c>
      <c r="E7613">
        <v>4312</v>
      </c>
      <c r="F7613">
        <v>6706</v>
      </c>
    </row>
    <row r="7614" spans="1:6">
      <c r="A7614" s="105">
        <v>33075013660000</v>
      </c>
      <c r="B7614">
        <v>2012</v>
      </c>
      <c r="C7614">
        <v>0</v>
      </c>
      <c r="D7614">
        <v>247</v>
      </c>
      <c r="E7614">
        <v>5181</v>
      </c>
      <c r="F7614">
        <v>5020</v>
      </c>
    </row>
    <row r="7615" spans="1:6">
      <c r="A7615" s="105">
        <v>33075013670000</v>
      </c>
      <c r="B7615">
        <v>2012</v>
      </c>
      <c r="C7615">
        <v>0</v>
      </c>
      <c r="D7615">
        <v>832</v>
      </c>
      <c r="E7615">
        <v>11468</v>
      </c>
      <c r="F7615">
        <v>5100</v>
      </c>
    </row>
    <row r="7616" spans="1:6">
      <c r="A7616" s="105">
        <v>33075013700000</v>
      </c>
      <c r="B7616">
        <v>2012</v>
      </c>
      <c r="C7616">
        <v>0</v>
      </c>
      <c r="D7616">
        <v>1955</v>
      </c>
      <c r="E7616">
        <v>4442</v>
      </c>
      <c r="F7616">
        <v>5206</v>
      </c>
    </row>
    <row r="7617" spans="1:6">
      <c r="A7617" s="105">
        <v>33075013710000</v>
      </c>
      <c r="B7617">
        <v>2012</v>
      </c>
      <c r="C7617">
        <v>0</v>
      </c>
      <c r="D7617">
        <v>13386</v>
      </c>
      <c r="E7617">
        <v>44776</v>
      </c>
      <c r="F7617">
        <v>8503</v>
      </c>
    </row>
    <row r="7618" spans="1:6">
      <c r="A7618" s="105">
        <v>33075013720000</v>
      </c>
      <c r="B7618">
        <v>2012</v>
      </c>
      <c r="C7618">
        <v>0</v>
      </c>
      <c r="D7618">
        <v>3265</v>
      </c>
      <c r="E7618">
        <v>271</v>
      </c>
      <c r="F7618">
        <v>5000</v>
      </c>
    </row>
    <row r="7619" spans="1:6">
      <c r="A7619" s="105">
        <v>33075013750000</v>
      </c>
      <c r="B7619">
        <v>2012</v>
      </c>
      <c r="C7619">
        <v>0</v>
      </c>
      <c r="D7619">
        <v>6918</v>
      </c>
      <c r="E7619">
        <v>19158</v>
      </c>
      <c r="F7619">
        <v>6775</v>
      </c>
    </row>
    <row r="7620" spans="1:6">
      <c r="A7620" s="105">
        <v>33075013760000</v>
      </c>
      <c r="B7620">
        <v>2012</v>
      </c>
      <c r="C7620">
        <v>1679</v>
      </c>
      <c r="D7620">
        <v>11581</v>
      </c>
      <c r="E7620">
        <v>1271104</v>
      </c>
      <c r="F7620">
        <v>9021</v>
      </c>
    </row>
    <row r="7621" spans="1:6">
      <c r="A7621" s="105">
        <v>33075013780000</v>
      </c>
      <c r="B7621">
        <v>2012</v>
      </c>
      <c r="C7621">
        <v>0</v>
      </c>
      <c r="D7621">
        <v>642</v>
      </c>
      <c r="E7621">
        <v>13865</v>
      </c>
      <c r="F7621">
        <v>5050</v>
      </c>
    </row>
    <row r="7622" spans="1:6">
      <c r="A7622" s="105">
        <v>33075013810000</v>
      </c>
      <c r="B7622">
        <v>2012</v>
      </c>
      <c r="C7622">
        <v>339</v>
      </c>
      <c r="D7622">
        <v>6419</v>
      </c>
      <c r="E7622">
        <v>97422</v>
      </c>
      <c r="F7622">
        <v>8590</v>
      </c>
    </row>
    <row r="7623" spans="1:6">
      <c r="A7623" s="105">
        <v>33075013850000</v>
      </c>
      <c r="B7623">
        <v>2012</v>
      </c>
      <c r="C7623">
        <v>0</v>
      </c>
      <c r="D7623">
        <v>1324</v>
      </c>
      <c r="E7623">
        <v>14165</v>
      </c>
      <c r="F7623">
        <v>5450</v>
      </c>
    </row>
    <row r="7624" spans="1:6">
      <c r="A7624" s="105">
        <v>33075013860000</v>
      </c>
      <c r="B7624">
        <v>2012</v>
      </c>
      <c r="C7624">
        <v>0</v>
      </c>
      <c r="D7624">
        <v>6041</v>
      </c>
      <c r="E7624">
        <v>15663</v>
      </c>
      <c r="F7624">
        <v>6317</v>
      </c>
    </row>
    <row r="7625" spans="1:6">
      <c r="A7625" s="105">
        <v>33075013890000</v>
      </c>
      <c r="B7625">
        <v>2012</v>
      </c>
      <c r="C7625">
        <v>0</v>
      </c>
      <c r="D7625">
        <v>12454</v>
      </c>
      <c r="E7625">
        <v>3969</v>
      </c>
      <c r="F7625">
        <v>5386</v>
      </c>
    </row>
    <row r="7626" spans="1:6">
      <c r="A7626" s="105">
        <v>33075013900000</v>
      </c>
      <c r="B7626">
        <v>2012</v>
      </c>
      <c r="C7626">
        <v>0</v>
      </c>
      <c r="D7626">
        <v>4491</v>
      </c>
      <c r="E7626">
        <v>10275</v>
      </c>
      <c r="F7626">
        <v>5346</v>
      </c>
    </row>
    <row r="7627" spans="1:6">
      <c r="A7627" s="105">
        <v>33075013910000</v>
      </c>
      <c r="B7627">
        <v>2012</v>
      </c>
      <c r="C7627">
        <v>0</v>
      </c>
      <c r="D7627">
        <v>8912</v>
      </c>
      <c r="E7627">
        <v>4970</v>
      </c>
      <c r="F7627">
        <v>5164</v>
      </c>
    </row>
    <row r="7628" spans="1:6">
      <c r="A7628" s="105">
        <v>33075013940000</v>
      </c>
      <c r="B7628">
        <v>2012</v>
      </c>
      <c r="C7628">
        <v>0</v>
      </c>
      <c r="D7628">
        <v>2421</v>
      </c>
      <c r="E7628">
        <v>35132</v>
      </c>
      <c r="F7628">
        <v>5238</v>
      </c>
    </row>
    <row r="7629" spans="1:6">
      <c r="A7629" s="105">
        <v>33075013960000</v>
      </c>
      <c r="B7629">
        <v>2012</v>
      </c>
      <c r="C7629">
        <v>0</v>
      </c>
      <c r="D7629">
        <v>10700</v>
      </c>
      <c r="E7629">
        <v>9011</v>
      </c>
      <c r="F7629">
        <v>5185</v>
      </c>
    </row>
    <row r="7630" spans="1:6">
      <c r="A7630" s="105">
        <v>33075014010000</v>
      </c>
      <c r="B7630">
        <v>2012</v>
      </c>
      <c r="C7630">
        <v>12845</v>
      </c>
      <c r="D7630">
        <v>9182</v>
      </c>
      <c r="E7630">
        <v>111152</v>
      </c>
      <c r="F7630">
        <v>5590</v>
      </c>
    </row>
    <row r="7631" spans="1:6">
      <c r="A7631" s="105">
        <v>33075014040000</v>
      </c>
      <c r="B7631">
        <v>2012</v>
      </c>
      <c r="C7631">
        <v>353</v>
      </c>
      <c r="D7631">
        <v>1151</v>
      </c>
      <c r="E7631">
        <v>20230</v>
      </c>
      <c r="F7631">
        <v>5075</v>
      </c>
    </row>
    <row r="7632" spans="1:6">
      <c r="A7632" s="105">
        <v>33075014050000</v>
      </c>
      <c r="B7632">
        <v>2012</v>
      </c>
      <c r="C7632">
        <v>3000</v>
      </c>
      <c r="D7632">
        <v>7644</v>
      </c>
      <c r="E7632">
        <v>4852</v>
      </c>
      <c r="F7632">
        <v>5100</v>
      </c>
    </row>
    <row r="7633" spans="1:6">
      <c r="A7633" s="105">
        <v>33075014070000</v>
      </c>
      <c r="B7633">
        <v>2012</v>
      </c>
      <c r="C7633">
        <v>0</v>
      </c>
      <c r="D7633">
        <v>0</v>
      </c>
      <c r="E7633">
        <v>0</v>
      </c>
      <c r="F7633">
        <v>9133</v>
      </c>
    </row>
    <row r="7634" spans="1:6">
      <c r="A7634" s="105">
        <v>33075014090000</v>
      </c>
      <c r="B7634">
        <v>2012</v>
      </c>
      <c r="C7634">
        <v>13052</v>
      </c>
      <c r="D7634">
        <v>10493</v>
      </c>
      <c r="E7634">
        <v>5712</v>
      </c>
      <c r="F7634">
        <v>5020</v>
      </c>
    </row>
    <row r="7635" spans="1:6">
      <c r="A7635" s="105">
        <v>33075014100000</v>
      </c>
      <c r="B7635">
        <v>2012</v>
      </c>
      <c r="C7635">
        <v>0</v>
      </c>
      <c r="D7635">
        <v>0</v>
      </c>
      <c r="E7635">
        <v>0</v>
      </c>
      <c r="F7635">
        <v>4809</v>
      </c>
    </row>
    <row r="7636" spans="1:6">
      <c r="A7636" s="105">
        <v>33075014110000</v>
      </c>
      <c r="B7636">
        <v>2012</v>
      </c>
      <c r="C7636">
        <v>1200</v>
      </c>
      <c r="D7636">
        <v>7850</v>
      </c>
      <c r="E7636">
        <v>6956</v>
      </c>
      <c r="F7636">
        <v>5120</v>
      </c>
    </row>
    <row r="7637" spans="1:6">
      <c r="A7637" s="105">
        <v>33075014120000</v>
      </c>
      <c r="B7637">
        <v>2012</v>
      </c>
      <c r="C7637">
        <v>0</v>
      </c>
      <c r="D7637">
        <v>11364</v>
      </c>
      <c r="E7637">
        <v>29826</v>
      </c>
      <c r="F7637">
        <v>6308</v>
      </c>
    </row>
    <row r="7638" spans="1:6">
      <c r="A7638" s="105">
        <v>33075014170000</v>
      </c>
      <c r="B7638">
        <v>2012</v>
      </c>
      <c r="C7638">
        <v>0</v>
      </c>
      <c r="D7638">
        <v>2111</v>
      </c>
      <c r="E7638">
        <v>20274</v>
      </c>
      <c r="F7638">
        <v>8950</v>
      </c>
    </row>
    <row r="7639" spans="1:6">
      <c r="A7639" s="105">
        <v>33075014200000</v>
      </c>
      <c r="B7639">
        <v>2012</v>
      </c>
      <c r="C7639">
        <v>686</v>
      </c>
      <c r="D7639">
        <v>3165</v>
      </c>
      <c r="E7639">
        <v>16110</v>
      </c>
      <c r="F7639">
        <v>5020</v>
      </c>
    </row>
    <row r="7640" spans="1:6">
      <c r="A7640" s="105">
        <v>33075014230000</v>
      </c>
      <c r="B7640">
        <v>2012</v>
      </c>
      <c r="C7640">
        <v>2866</v>
      </c>
      <c r="D7640">
        <v>845</v>
      </c>
      <c r="E7640">
        <v>59521</v>
      </c>
      <c r="F7640">
        <v>5783</v>
      </c>
    </row>
    <row r="7641" spans="1:6">
      <c r="A7641" s="105">
        <v>33075014280000</v>
      </c>
      <c r="B7641">
        <v>2012</v>
      </c>
      <c r="C7641">
        <v>0</v>
      </c>
      <c r="D7641">
        <v>4724</v>
      </c>
      <c r="E7641">
        <v>11188</v>
      </c>
      <c r="F7641">
        <v>6530</v>
      </c>
    </row>
    <row r="7642" spans="1:6">
      <c r="A7642" s="105">
        <v>33075504830000</v>
      </c>
      <c r="B7642">
        <v>2012</v>
      </c>
      <c r="C7642">
        <v>0</v>
      </c>
      <c r="D7642">
        <v>0</v>
      </c>
      <c r="E7642">
        <v>0</v>
      </c>
      <c r="F7642" t="s">
        <v>3320</v>
      </c>
    </row>
    <row r="7643" spans="1:6">
      <c r="A7643" s="105">
        <v>33087000600000</v>
      </c>
      <c r="B7643">
        <v>2012</v>
      </c>
      <c r="C7643">
        <v>0</v>
      </c>
      <c r="D7643">
        <v>1441</v>
      </c>
      <c r="E7643">
        <v>9142</v>
      </c>
      <c r="F7643">
        <v>8130</v>
      </c>
    </row>
    <row r="7644" spans="1:6">
      <c r="A7644" s="105">
        <v>33087000780000</v>
      </c>
      <c r="B7644">
        <v>2012</v>
      </c>
      <c r="C7644">
        <v>0</v>
      </c>
      <c r="D7644">
        <v>2769</v>
      </c>
      <c r="E7644">
        <v>19203</v>
      </c>
      <c r="F7644">
        <v>8043</v>
      </c>
    </row>
    <row r="7645" spans="1:6">
      <c r="A7645" s="105">
        <v>33087001390000</v>
      </c>
      <c r="B7645">
        <v>2012</v>
      </c>
      <c r="C7645">
        <v>32737</v>
      </c>
      <c r="D7645">
        <v>12452</v>
      </c>
      <c r="E7645">
        <v>15729</v>
      </c>
      <c r="F7645">
        <v>15202</v>
      </c>
    </row>
    <row r="7646" spans="1:6">
      <c r="A7646" s="105">
        <v>33087001480000</v>
      </c>
      <c r="B7646">
        <v>2012</v>
      </c>
      <c r="C7646">
        <v>1584</v>
      </c>
      <c r="D7646">
        <v>4815</v>
      </c>
      <c r="E7646">
        <v>27415</v>
      </c>
      <c r="F7646">
        <v>14680</v>
      </c>
    </row>
    <row r="7647" spans="1:6">
      <c r="A7647" s="105">
        <v>33087001490000</v>
      </c>
      <c r="B7647">
        <v>2012</v>
      </c>
      <c r="C7647">
        <v>7407</v>
      </c>
      <c r="D7647">
        <v>8318</v>
      </c>
      <c r="E7647">
        <v>53289</v>
      </c>
      <c r="F7647">
        <v>14654</v>
      </c>
    </row>
    <row r="7648" spans="1:6">
      <c r="A7648" s="105">
        <v>33087001500000</v>
      </c>
      <c r="B7648">
        <v>2012</v>
      </c>
      <c r="C7648">
        <v>23797</v>
      </c>
      <c r="D7648">
        <v>8803</v>
      </c>
      <c r="E7648">
        <v>20306</v>
      </c>
      <c r="F7648">
        <v>13750</v>
      </c>
    </row>
    <row r="7649" spans="1:6">
      <c r="A7649" s="105">
        <v>33087003320000</v>
      </c>
      <c r="B7649">
        <v>2012</v>
      </c>
      <c r="C7649">
        <v>40964</v>
      </c>
      <c r="D7649">
        <v>13289</v>
      </c>
      <c r="E7649">
        <v>27866</v>
      </c>
      <c r="F7649">
        <v>14600</v>
      </c>
    </row>
    <row r="7650" spans="1:6">
      <c r="A7650" s="105">
        <v>33087003460000</v>
      </c>
      <c r="B7650">
        <v>2012</v>
      </c>
      <c r="C7650">
        <v>11121</v>
      </c>
      <c r="D7650">
        <v>38409</v>
      </c>
      <c r="E7650">
        <v>161947</v>
      </c>
      <c r="F7650">
        <v>14968</v>
      </c>
    </row>
    <row r="7651" spans="1:6">
      <c r="A7651" s="105">
        <v>33087003470000</v>
      </c>
      <c r="B7651">
        <v>2012</v>
      </c>
      <c r="C7651">
        <v>19120</v>
      </c>
      <c r="D7651">
        <v>91356</v>
      </c>
      <c r="E7651">
        <v>29846</v>
      </c>
      <c r="F7651">
        <v>16224</v>
      </c>
    </row>
    <row r="7652" spans="1:6">
      <c r="A7652" s="105">
        <v>33087003480000</v>
      </c>
      <c r="B7652">
        <v>2012</v>
      </c>
      <c r="C7652">
        <v>10478</v>
      </c>
      <c r="D7652">
        <v>45501</v>
      </c>
      <c r="E7652">
        <v>82482</v>
      </c>
      <c r="F7652">
        <v>15700</v>
      </c>
    </row>
    <row r="7653" spans="1:6">
      <c r="A7653" s="105">
        <v>33087003490000</v>
      </c>
      <c r="B7653">
        <v>2012</v>
      </c>
      <c r="C7653">
        <v>7829</v>
      </c>
      <c r="D7653">
        <v>23611</v>
      </c>
      <c r="E7653">
        <v>119311</v>
      </c>
      <c r="F7653">
        <v>15452</v>
      </c>
    </row>
    <row r="7654" spans="1:6">
      <c r="A7654" s="105">
        <v>33087003500000</v>
      </c>
      <c r="B7654">
        <v>2012</v>
      </c>
      <c r="C7654">
        <v>22557</v>
      </c>
      <c r="D7654">
        <v>91040</v>
      </c>
      <c r="E7654">
        <v>48192</v>
      </c>
      <c r="F7654">
        <v>16130</v>
      </c>
    </row>
    <row r="7655" spans="1:6">
      <c r="A7655" s="105">
        <v>33087003510000</v>
      </c>
      <c r="B7655">
        <v>2012</v>
      </c>
      <c r="C7655">
        <v>13368</v>
      </c>
      <c r="D7655">
        <v>80521</v>
      </c>
      <c r="E7655">
        <v>32365</v>
      </c>
      <c r="F7655">
        <v>15723</v>
      </c>
    </row>
    <row r="7656" spans="1:6">
      <c r="A7656" s="105">
        <v>33087003520000</v>
      </c>
      <c r="B7656">
        <v>2012</v>
      </c>
      <c r="C7656">
        <v>8693</v>
      </c>
      <c r="D7656">
        <v>32690</v>
      </c>
      <c r="E7656">
        <v>20176</v>
      </c>
      <c r="F7656">
        <v>12759</v>
      </c>
    </row>
    <row r="7657" spans="1:6">
      <c r="A7657" s="105">
        <v>33087003530000</v>
      </c>
      <c r="B7657">
        <v>2012</v>
      </c>
      <c r="C7657">
        <v>4743</v>
      </c>
      <c r="D7657">
        <v>29930</v>
      </c>
      <c r="E7657">
        <v>37997</v>
      </c>
      <c r="F7657">
        <v>14395</v>
      </c>
    </row>
    <row r="7658" spans="1:6">
      <c r="A7658" s="105">
        <v>33087003540000</v>
      </c>
      <c r="B7658">
        <v>2012</v>
      </c>
      <c r="C7658">
        <v>49870</v>
      </c>
      <c r="D7658">
        <v>31648</v>
      </c>
      <c r="E7658">
        <v>716910</v>
      </c>
      <c r="F7658">
        <v>15924</v>
      </c>
    </row>
    <row r="7659" spans="1:6">
      <c r="A7659" s="105">
        <v>33087003550000</v>
      </c>
      <c r="B7659">
        <v>2012</v>
      </c>
      <c r="C7659">
        <v>26163</v>
      </c>
      <c r="D7659">
        <v>38202</v>
      </c>
      <c r="E7659">
        <v>40034</v>
      </c>
      <c r="F7659">
        <v>15327</v>
      </c>
    </row>
    <row r="7660" spans="1:6">
      <c r="A7660" s="105">
        <v>33087003560000</v>
      </c>
      <c r="B7660">
        <v>2012</v>
      </c>
      <c r="C7660">
        <v>28548</v>
      </c>
      <c r="D7660">
        <v>30779</v>
      </c>
      <c r="E7660">
        <v>53789</v>
      </c>
      <c r="F7660">
        <v>14844</v>
      </c>
    </row>
    <row r="7661" spans="1:6">
      <c r="A7661" s="105">
        <v>33087003570000</v>
      </c>
      <c r="B7661">
        <v>2012</v>
      </c>
      <c r="C7661">
        <v>11524</v>
      </c>
      <c r="D7661">
        <v>4965</v>
      </c>
      <c r="E7661">
        <v>80900</v>
      </c>
      <c r="F7661">
        <v>14040</v>
      </c>
    </row>
    <row r="7662" spans="1:6">
      <c r="A7662" s="105">
        <v>33089000170000</v>
      </c>
      <c r="B7662">
        <v>2012</v>
      </c>
      <c r="C7662">
        <v>298</v>
      </c>
      <c r="D7662">
        <v>2577</v>
      </c>
      <c r="E7662">
        <v>33302</v>
      </c>
      <c r="F7662">
        <v>9030</v>
      </c>
    </row>
    <row r="7663" spans="1:6">
      <c r="A7663" s="105">
        <v>33089000230000</v>
      </c>
      <c r="B7663">
        <v>2012</v>
      </c>
      <c r="C7663">
        <v>0</v>
      </c>
      <c r="D7663">
        <v>11241</v>
      </c>
      <c r="E7663">
        <v>282137</v>
      </c>
      <c r="F7663">
        <v>9110</v>
      </c>
    </row>
    <row r="7664" spans="1:6">
      <c r="A7664" s="105">
        <v>33089000550000</v>
      </c>
      <c r="B7664">
        <v>2012</v>
      </c>
      <c r="C7664">
        <v>363</v>
      </c>
      <c r="D7664">
        <v>979</v>
      </c>
      <c r="E7664">
        <v>9454</v>
      </c>
      <c r="F7664">
        <v>8020</v>
      </c>
    </row>
    <row r="7665" spans="1:6">
      <c r="A7665" s="105">
        <v>33089000570000</v>
      </c>
      <c r="B7665">
        <v>2012</v>
      </c>
      <c r="C7665">
        <v>0</v>
      </c>
      <c r="D7665">
        <v>1920</v>
      </c>
      <c r="E7665">
        <v>30239</v>
      </c>
      <c r="F7665">
        <v>7925</v>
      </c>
    </row>
    <row r="7666" spans="1:6">
      <c r="A7666" s="105">
        <v>33089000600000</v>
      </c>
      <c r="B7666">
        <v>2012</v>
      </c>
      <c r="C7666">
        <v>284</v>
      </c>
      <c r="D7666">
        <v>1321</v>
      </c>
      <c r="E7666">
        <v>27510</v>
      </c>
      <c r="F7666">
        <v>7970</v>
      </c>
    </row>
    <row r="7667" spans="1:6">
      <c r="A7667" s="105">
        <v>33089000630000</v>
      </c>
      <c r="B7667">
        <v>2012</v>
      </c>
      <c r="C7667">
        <v>293</v>
      </c>
      <c r="D7667">
        <v>4684</v>
      </c>
      <c r="E7667">
        <v>7678</v>
      </c>
      <c r="F7667">
        <v>7956</v>
      </c>
    </row>
    <row r="7668" spans="1:6">
      <c r="A7668" s="105">
        <v>33089000720000</v>
      </c>
      <c r="B7668">
        <v>2012</v>
      </c>
      <c r="C7668">
        <v>4</v>
      </c>
      <c r="D7668">
        <v>1</v>
      </c>
      <c r="E7668">
        <v>3</v>
      </c>
      <c r="F7668">
        <v>8050</v>
      </c>
    </row>
    <row r="7669" spans="1:6">
      <c r="A7669" s="105">
        <v>33089000820000</v>
      </c>
      <c r="B7669">
        <v>2012</v>
      </c>
      <c r="C7669">
        <v>267</v>
      </c>
      <c r="D7669">
        <v>1484</v>
      </c>
      <c r="E7669">
        <v>6633</v>
      </c>
      <c r="F7669">
        <v>8119</v>
      </c>
    </row>
    <row r="7670" spans="1:6">
      <c r="A7670" s="105">
        <v>33089000850000</v>
      </c>
      <c r="B7670">
        <v>2012</v>
      </c>
      <c r="C7670">
        <v>0</v>
      </c>
      <c r="D7670">
        <v>6269</v>
      </c>
      <c r="E7670">
        <v>284796</v>
      </c>
      <c r="F7670">
        <v>7998</v>
      </c>
    </row>
    <row r="7671" spans="1:6">
      <c r="A7671" s="105">
        <v>33089000900000</v>
      </c>
      <c r="B7671">
        <v>2012</v>
      </c>
      <c r="C7671">
        <v>0</v>
      </c>
      <c r="D7671">
        <v>5190</v>
      </c>
      <c r="E7671">
        <v>321652</v>
      </c>
      <c r="F7671">
        <v>8038</v>
      </c>
    </row>
    <row r="7672" spans="1:6">
      <c r="A7672" s="105">
        <v>33089001510000</v>
      </c>
      <c r="B7672">
        <v>2012</v>
      </c>
      <c r="C7672">
        <v>0</v>
      </c>
      <c r="D7672">
        <v>0</v>
      </c>
      <c r="E7672">
        <v>0</v>
      </c>
      <c r="F7672">
        <v>8000</v>
      </c>
    </row>
    <row r="7673" spans="1:6">
      <c r="A7673" s="105">
        <v>33089001530000</v>
      </c>
      <c r="B7673">
        <v>2012</v>
      </c>
      <c r="C7673">
        <v>0</v>
      </c>
      <c r="D7673">
        <v>0</v>
      </c>
      <c r="E7673">
        <v>0</v>
      </c>
      <c r="F7673">
        <v>8310</v>
      </c>
    </row>
    <row r="7674" spans="1:6">
      <c r="A7674" s="105">
        <v>33089001800000</v>
      </c>
      <c r="B7674">
        <v>2012</v>
      </c>
      <c r="C7674">
        <v>0</v>
      </c>
      <c r="D7674">
        <v>0</v>
      </c>
      <c r="E7674">
        <v>0</v>
      </c>
      <c r="F7674">
        <v>8055</v>
      </c>
    </row>
    <row r="7675" spans="1:6">
      <c r="A7675" s="105">
        <v>33089001820000</v>
      </c>
      <c r="B7675">
        <v>2012</v>
      </c>
      <c r="C7675">
        <v>0</v>
      </c>
      <c r="D7675">
        <v>2857</v>
      </c>
      <c r="E7675">
        <v>724</v>
      </c>
      <c r="F7675">
        <v>7980</v>
      </c>
    </row>
    <row r="7676" spans="1:6">
      <c r="A7676" s="105">
        <v>33089002120000</v>
      </c>
      <c r="B7676">
        <v>2012</v>
      </c>
      <c r="C7676">
        <v>265</v>
      </c>
      <c r="D7676">
        <v>1022</v>
      </c>
      <c r="E7676">
        <v>2649</v>
      </c>
      <c r="F7676">
        <v>7886</v>
      </c>
    </row>
    <row r="7677" spans="1:6">
      <c r="A7677" s="105">
        <v>33089002130000</v>
      </c>
      <c r="B7677">
        <v>2012</v>
      </c>
      <c r="C7677">
        <v>0</v>
      </c>
      <c r="D7677">
        <v>0</v>
      </c>
      <c r="E7677">
        <v>0</v>
      </c>
      <c r="F7677">
        <v>7885</v>
      </c>
    </row>
    <row r="7678" spans="1:6">
      <c r="A7678" s="105">
        <v>33089002350000</v>
      </c>
      <c r="B7678">
        <v>2012</v>
      </c>
      <c r="C7678">
        <v>0</v>
      </c>
      <c r="D7678">
        <v>9867</v>
      </c>
      <c r="E7678">
        <v>37440</v>
      </c>
      <c r="F7678">
        <v>8120</v>
      </c>
    </row>
    <row r="7679" spans="1:6">
      <c r="A7679" s="105">
        <v>33089002410000</v>
      </c>
      <c r="B7679">
        <v>2012</v>
      </c>
      <c r="C7679">
        <v>0</v>
      </c>
      <c r="D7679">
        <v>3565</v>
      </c>
      <c r="E7679">
        <v>673</v>
      </c>
      <c r="F7679">
        <v>7899</v>
      </c>
    </row>
    <row r="7680" spans="1:6">
      <c r="A7680" s="105">
        <v>33089002520000</v>
      </c>
      <c r="B7680">
        <v>2012</v>
      </c>
      <c r="C7680">
        <v>0</v>
      </c>
      <c r="D7680">
        <v>0</v>
      </c>
      <c r="E7680">
        <v>0</v>
      </c>
      <c r="F7680">
        <v>9450</v>
      </c>
    </row>
    <row r="7681" spans="1:6">
      <c r="A7681" s="105">
        <v>33089002550000</v>
      </c>
      <c r="B7681">
        <v>2012</v>
      </c>
      <c r="C7681">
        <v>0</v>
      </c>
      <c r="D7681">
        <v>0</v>
      </c>
      <c r="E7681">
        <v>0</v>
      </c>
      <c r="F7681">
        <v>8200</v>
      </c>
    </row>
    <row r="7682" spans="1:6">
      <c r="A7682" s="105">
        <v>33089002560000</v>
      </c>
      <c r="B7682">
        <v>2012</v>
      </c>
      <c r="C7682">
        <v>0</v>
      </c>
      <c r="D7682">
        <v>0</v>
      </c>
      <c r="E7682">
        <v>0</v>
      </c>
      <c r="F7682">
        <v>11928</v>
      </c>
    </row>
    <row r="7683" spans="1:6">
      <c r="A7683" s="105">
        <v>33089002640000</v>
      </c>
      <c r="B7683">
        <v>2012</v>
      </c>
      <c r="C7683">
        <v>1450</v>
      </c>
      <c r="D7683">
        <v>3244</v>
      </c>
      <c r="E7683">
        <v>127636</v>
      </c>
      <c r="F7683">
        <v>12756</v>
      </c>
    </row>
    <row r="7684" spans="1:6">
      <c r="A7684" s="105">
        <v>33089002770000</v>
      </c>
      <c r="B7684">
        <v>2012</v>
      </c>
      <c r="C7684">
        <v>5070</v>
      </c>
      <c r="D7684">
        <v>8396</v>
      </c>
      <c r="E7684">
        <v>129202</v>
      </c>
      <c r="F7684">
        <v>12146</v>
      </c>
    </row>
    <row r="7685" spans="1:6">
      <c r="A7685" s="105">
        <v>33089002800000</v>
      </c>
      <c r="B7685">
        <v>2012</v>
      </c>
      <c r="C7685">
        <v>300</v>
      </c>
      <c r="D7685">
        <v>19163</v>
      </c>
      <c r="E7685">
        <v>10507</v>
      </c>
      <c r="F7685">
        <v>9500</v>
      </c>
    </row>
    <row r="7686" spans="1:6">
      <c r="A7686" s="105">
        <v>33089002820000</v>
      </c>
      <c r="B7686">
        <v>2012</v>
      </c>
      <c r="C7686">
        <v>0</v>
      </c>
      <c r="D7686">
        <v>2149</v>
      </c>
      <c r="E7686">
        <v>11087</v>
      </c>
      <c r="F7686">
        <v>8100</v>
      </c>
    </row>
    <row r="7687" spans="1:6">
      <c r="A7687" s="105">
        <v>33089002850000</v>
      </c>
      <c r="B7687">
        <v>2012</v>
      </c>
      <c r="C7687">
        <v>2928</v>
      </c>
      <c r="D7687">
        <v>4865</v>
      </c>
      <c r="E7687">
        <v>63694</v>
      </c>
      <c r="F7687">
        <v>12205</v>
      </c>
    </row>
    <row r="7688" spans="1:6">
      <c r="A7688" s="105">
        <v>33089002890000</v>
      </c>
      <c r="B7688">
        <v>2012</v>
      </c>
      <c r="C7688">
        <v>346</v>
      </c>
      <c r="D7688">
        <v>6889</v>
      </c>
      <c r="E7688">
        <v>18090</v>
      </c>
      <c r="F7688">
        <v>8400</v>
      </c>
    </row>
    <row r="7689" spans="1:6">
      <c r="A7689" s="105">
        <v>33089002910000</v>
      </c>
      <c r="B7689">
        <v>2012</v>
      </c>
      <c r="C7689">
        <v>0</v>
      </c>
      <c r="D7689">
        <v>2034</v>
      </c>
      <c r="E7689">
        <v>607</v>
      </c>
      <c r="F7689">
        <v>8309</v>
      </c>
    </row>
    <row r="7690" spans="1:6">
      <c r="A7690" s="105">
        <v>33089002970000</v>
      </c>
      <c r="B7690">
        <v>2012</v>
      </c>
      <c r="C7690">
        <v>197</v>
      </c>
      <c r="D7690">
        <v>943</v>
      </c>
      <c r="E7690">
        <v>14346</v>
      </c>
      <c r="F7690">
        <v>8300</v>
      </c>
    </row>
    <row r="7691" spans="1:6">
      <c r="A7691" s="105">
        <v>33089003050000</v>
      </c>
      <c r="B7691">
        <v>2012</v>
      </c>
      <c r="C7691">
        <v>0</v>
      </c>
      <c r="D7691">
        <v>1574</v>
      </c>
      <c r="E7691">
        <v>0</v>
      </c>
      <c r="F7691">
        <v>7932</v>
      </c>
    </row>
    <row r="7692" spans="1:6">
      <c r="A7692" s="105">
        <v>33089003180000</v>
      </c>
      <c r="B7692">
        <v>2012</v>
      </c>
      <c r="C7692">
        <v>0</v>
      </c>
      <c r="D7692">
        <v>3837</v>
      </c>
      <c r="E7692">
        <v>35259</v>
      </c>
      <c r="F7692">
        <v>8108</v>
      </c>
    </row>
    <row r="7693" spans="1:6">
      <c r="A7693" s="105">
        <v>33089003250000</v>
      </c>
      <c r="B7693">
        <v>2012</v>
      </c>
      <c r="C7693">
        <v>70</v>
      </c>
      <c r="D7693">
        <v>252</v>
      </c>
      <c r="E7693">
        <v>2526</v>
      </c>
      <c r="F7693">
        <v>8314</v>
      </c>
    </row>
    <row r="7694" spans="1:6">
      <c r="A7694" s="105">
        <v>33089003290000</v>
      </c>
      <c r="B7694">
        <v>2012</v>
      </c>
      <c r="C7694">
        <v>339</v>
      </c>
      <c r="D7694">
        <v>23557</v>
      </c>
      <c r="E7694">
        <v>28111</v>
      </c>
      <c r="F7694">
        <v>8285</v>
      </c>
    </row>
    <row r="7695" spans="1:6">
      <c r="A7695" s="105">
        <v>33089003490000</v>
      </c>
      <c r="B7695">
        <v>2012</v>
      </c>
      <c r="C7695">
        <v>0</v>
      </c>
      <c r="D7695">
        <v>3079</v>
      </c>
      <c r="E7695">
        <v>998</v>
      </c>
      <c r="F7695">
        <v>7925</v>
      </c>
    </row>
    <row r="7696" spans="1:6">
      <c r="A7696" s="105">
        <v>33089003590000</v>
      </c>
      <c r="B7696">
        <v>2012</v>
      </c>
      <c r="C7696">
        <v>0</v>
      </c>
      <c r="D7696">
        <v>1924</v>
      </c>
      <c r="E7696">
        <v>4332</v>
      </c>
      <c r="F7696">
        <v>7937</v>
      </c>
    </row>
    <row r="7697" spans="1:6">
      <c r="A7697" s="105">
        <v>33089003610000</v>
      </c>
      <c r="B7697">
        <v>2012</v>
      </c>
      <c r="C7697">
        <v>0</v>
      </c>
      <c r="D7697">
        <v>1507</v>
      </c>
      <c r="E7697">
        <v>4908</v>
      </c>
      <c r="F7697">
        <v>8280</v>
      </c>
    </row>
    <row r="7698" spans="1:6">
      <c r="A7698" s="105">
        <v>33089003720000</v>
      </c>
      <c r="B7698">
        <v>2012</v>
      </c>
      <c r="C7698">
        <v>0</v>
      </c>
      <c r="D7698">
        <v>1913</v>
      </c>
      <c r="E7698">
        <v>7286</v>
      </c>
      <c r="F7698">
        <v>8213</v>
      </c>
    </row>
    <row r="7699" spans="1:6">
      <c r="A7699" s="105">
        <v>33089003770000</v>
      </c>
      <c r="B7699">
        <v>2012</v>
      </c>
      <c r="C7699">
        <v>0</v>
      </c>
      <c r="D7699">
        <v>1219</v>
      </c>
      <c r="E7699">
        <v>69004</v>
      </c>
      <c r="F7699">
        <v>8090</v>
      </c>
    </row>
    <row r="7700" spans="1:6">
      <c r="A7700" s="105">
        <v>33089003850000</v>
      </c>
      <c r="B7700">
        <v>2012</v>
      </c>
      <c r="C7700">
        <v>0</v>
      </c>
      <c r="D7700">
        <v>1438</v>
      </c>
      <c r="E7700">
        <v>7713</v>
      </c>
      <c r="F7700">
        <v>8051</v>
      </c>
    </row>
    <row r="7701" spans="1:6">
      <c r="A7701" s="105">
        <v>33089003970000</v>
      </c>
      <c r="B7701">
        <v>2012</v>
      </c>
      <c r="C7701">
        <v>33821</v>
      </c>
      <c r="D7701">
        <v>45856</v>
      </c>
      <c r="E7701">
        <v>353365</v>
      </c>
      <c r="F7701">
        <v>12855</v>
      </c>
    </row>
    <row r="7702" spans="1:6">
      <c r="A7702" s="105">
        <v>33089004000000</v>
      </c>
      <c r="B7702">
        <v>2012</v>
      </c>
      <c r="C7702">
        <v>1980</v>
      </c>
      <c r="D7702">
        <v>12129</v>
      </c>
      <c r="E7702">
        <v>98600</v>
      </c>
      <c r="F7702">
        <v>10150</v>
      </c>
    </row>
    <row r="7703" spans="1:6">
      <c r="A7703" s="105">
        <v>33089004100000</v>
      </c>
      <c r="B7703">
        <v>2012</v>
      </c>
      <c r="C7703">
        <v>0</v>
      </c>
      <c r="D7703">
        <v>2586</v>
      </c>
      <c r="E7703">
        <v>26994</v>
      </c>
      <c r="F7703">
        <v>8007</v>
      </c>
    </row>
    <row r="7704" spans="1:6">
      <c r="A7704" s="105">
        <v>33089004150000</v>
      </c>
      <c r="B7704">
        <v>2012</v>
      </c>
      <c r="C7704">
        <v>198</v>
      </c>
      <c r="D7704">
        <v>2790</v>
      </c>
      <c r="E7704">
        <v>1781</v>
      </c>
      <c r="F7704">
        <v>7950</v>
      </c>
    </row>
    <row r="7705" spans="1:6">
      <c r="A7705" s="105">
        <v>33089004170000</v>
      </c>
      <c r="B7705">
        <v>2012</v>
      </c>
      <c r="C7705">
        <v>6306</v>
      </c>
      <c r="D7705">
        <v>10696</v>
      </c>
      <c r="E7705">
        <v>135326</v>
      </c>
      <c r="F7705">
        <v>10150</v>
      </c>
    </row>
    <row r="7706" spans="1:6">
      <c r="A7706" s="105">
        <v>33089004180000</v>
      </c>
      <c r="B7706">
        <v>2012</v>
      </c>
      <c r="C7706">
        <v>7107</v>
      </c>
      <c r="D7706">
        <v>9527</v>
      </c>
      <c r="E7706">
        <v>358149</v>
      </c>
      <c r="F7706">
        <v>10100</v>
      </c>
    </row>
    <row r="7707" spans="1:6">
      <c r="A7707" s="105">
        <v>33089004220000</v>
      </c>
      <c r="B7707">
        <v>2012</v>
      </c>
      <c r="C7707">
        <v>29789</v>
      </c>
      <c r="D7707">
        <v>39833</v>
      </c>
      <c r="E7707">
        <v>487023</v>
      </c>
      <c r="F7707">
        <v>10050</v>
      </c>
    </row>
    <row r="7708" spans="1:6">
      <c r="A7708" s="105">
        <v>33089004240000</v>
      </c>
      <c r="B7708">
        <v>2012</v>
      </c>
      <c r="C7708">
        <v>21774</v>
      </c>
      <c r="D7708">
        <v>34633</v>
      </c>
      <c r="E7708">
        <v>238090</v>
      </c>
      <c r="F7708">
        <v>10214</v>
      </c>
    </row>
    <row r="7709" spans="1:6">
      <c r="A7709" s="105">
        <v>33089004250000</v>
      </c>
      <c r="B7709">
        <v>2012</v>
      </c>
      <c r="C7709">
        <v>12476</v>
      </c>
      <c r="D7709">
        <v>17550</v>
      </c>
      <c r="E7709">
        <v>530319</v>
      </c>
      <c r="F7709">
        <v>10070</v>
      </c>
    </row>
    <row r="7710" spans="1:6">
      <c r="A7710" s="105">
        <v>33089004260000</v>
      </c>
      <c r="B7710">
        <v>2012</v>
      </c>
      <c r="C7710">
        <v>9005</v>
      </c>
      <c r="D7710">
        <v>13613</v>
      </c>
      <c r="E7710">
        <v>157640</v>
      </c>
      <c r="F7710">
        <v>9704</v>
      </c>
    </row>
    <row r="7711" spans="1:6">
      <c r="A7711" s="105">
        <v>33089004270000</v>
      </c>
      <c r="B7711">
        <v>2012</v>
      </c>
      <c r="C7711">
        <v>13195</v>
      </c>
      <c r="D7711">
        <v>12659</v>
      </c>
      <c r="E7711">
        <v>735474</v>
      </c>
      <c r="F7711">
        <v>10796</v>
      </c>
    </row>
    <row r="7712" spans="1:6">
      <c r="A7712" s="105">
        <v>33089004310000</v>
      </c>
      <c r="B7712">
        <v>2012</v>
      </c>
      <c r="C7712">
        <v>9400</v>
      </c>
      <c r="D7712">
        <v>13592</v>
      </c>
      <c r="E7712">
        <v>139971</v>
      </c>
      <c r="F7712">
        <v>10070</v>
      </c>
    </row>
    <row r="7713" spans="1:6">
      <c r="A7713" s="105">
        <v>33089004330000</v>
      </c>
      <c r="B7713">
        <v>2012</v>
      </c>
      <c r="C7713">
        <v>13820</v>
      </c>
      <c r="D7713">
        <v>20271</v>
      </c>
      <c r="E7713">
        <v>378958</v>
      </c>
      <c r="F7713">
        <v>10540</v>
      </c>
    </row>
    <row r="7714" spans="1:6">
      <c r="A7714" s="105">
        <v>33089004360000</v>
      </c>
      <c r="B7714">
        <v>2012</v>
      </c>
      <c r="C7714">
        <v>2939</v>
      </c>
      <c r="D7714">
        <v>6577</v>
      </c>
      <c r="E7714">
        <v>108479</v>
      </c>
      <c r="F7714">
        <v>9622</v>
      </c>
    </row>
    <row r="7715" spans="1:6">
      <c r="A7715" s="105">
        <v>33089004370000</v>
      </c>
      <c r="B7715">
        <v>2012</v>
      </c>
      <c r="C7715">
        <v>11715</v>
      </c>
      <c r="D7715">
        <v>24093</v>
      </c>
      <c r="E7715">
        <v>206337</v>
      </c>
      <c r="F7715">
        <v>10402</v>
      </c>
    </row>
    <row r="7716" spans="1:6">
      <c r="A7716" s="105">
        <v>33089004390000</v>
      </c>
      <c r="B7716">
        <v>2012</v>
      </c>
      <c r="C7716">
        <v>31789</v>
      </c>
      <c r="D7716">
        <v>44427</v>
      </c>
      <c r="E7716">
        <v>411220</v>
      </c>
      <c r="F7716">
        <v>10230</v>
      </c>
    </row>
    <row r="7717" spans="1:6">
      <c r="A7717" s="105">
        <v>33089004400000</v>
      </c>
      <c r="B7717">
        <v>2012</v>
      </c>
      <c r="C7717">
        <v>19663</v>
      </c>
      <c r="D7717">
        <v>33108</v>
      </c>
      <c r="E7717">
        <v>264281</v>
      </c>
      <c r="F7717">
        <v>10040</v>
      </c>
    </row>
    <row r="7718" spans="1:6">
      <c r="A7718" s="105">
        <v>33089004560000</v>
      </c>
      <c r="B7718">
        <v>2012</v>
      </c>
      <c r="C7718">
        <v>0</v>
      </c>
      <c r="D7718">
        <v>0</v>
      </c>
      <c r="E7718">
        <v>0</v>
      </c>
      <c r="F7718">
        <v>10430</v>
      </c>
    </row>
    <row r="7719" spans="1:6">
      <c r="A7719" s="105">
        <v>33089004640000</v>
      </c>
      <c r="B7719">
        <v>2012</v>
      </c>
      <c r="C7719">
        <v>23450</v>
      </c>
      <c r="D7719">
        <v>37740</v>
      </c>
      <c r="E7719">
        <v>300706</v>
      </c>
      <c r="F7719">
        <v>10600</v>
      </c>
    </row>
    <row r="7720" spans="1:6">
      <c r="A7720" s="105">
        <v>33089004660000</v>
      </c>
      <c r="B7720">
        <v>2012</v>
      </c>
      <c r="C7720">
        <v>2582</v>
      </c>
      <c r="D7720">
        <v>10067</v>
      </c>
      <c r="E7720">
        <v>105276</v>
      </c>
      <c r="F7720">
        <v>9650</v>
      </c>
    </row>
    <row r="7721" spans="1:6">
      <c r="A7721" s="105">
        <v>33089004670000</v>
      </c>
      <c r="B7721">
        <v>2012</v>
      </c>
      <c r="C7721">
        <v>19458</v>
      </c>
      <c r="D7721">
        <v>32893</v>
      </c>
      <c r="E7721">
        <v>278240</v>
      </c>
      <c r="F7721">
        <v>10002</v>
      </c>
    </row>
    <row r="7722" spans="1:6">
      <c r="A7722" s="105">
        <v>33089004700000</v>
      </c>
      <c r="B7722">
        <v>2012</v>
      </c>
      <c r="C7722">
        <v>1935</v>
      </c>
      <c r="D7722">
        <v>5591</v>
      </c>
      <c r="E7722">
        <v>114375</v>
      </c>
      <c r="F7722">
        <v>10040</v>
      </c>
    </row>
    <row r="7723" spans="1:6">
      <c r="A7723" s="105">
        <v>33089004740000</v>
      </c>
      <c r="B7723">
        <v>2012</v>
      </c>
      <c r="C7723">
        <v>0</v>
      </c>
      <c r="D7723">
        <v>775</v>
      </c>
      <c r="E7723">
        <v>97</v>
      </c>
      <c r="F7723">
        <v>9990</v>
      </c>
    </row>
    <row r="7724" spans="1:6">
      <c r="A7724" s="105">
        <v>33089004790000</v>
      </c>
      <c r="B7724">
        <v>2012</v>
      </c>
      <c r="C7724">
        <v>1971</v>
      </c>
      <c r="D7724">
        <v>3937</v>
      </c>
      <c r="E7724">
        <v>152957</v>
      </c>
      <c r="F7724">
        <v>9996</v>
      </c>
    </row>
    <row r="7725" spans="1:6">
      <c r="A7725" s="105">
        <v>33089004800000</v>
      </c>
      <c r="B7725">
        <v>2012</v>
      </c>
      <c r="C7725">
        <v>35881</v>
      </c>
      <c r="D7725">
        <v>69493</v>
      </c>
      <c r="E7725">
        <v>156557</v>
      </c>
      <c r="F7725">
        <v>10761</v>
      </c>
    </row>
    <row r="7726" spans="1:6">
      <c r="A7726" s="105">
        <v>33089004810000</v>
      </c>
      <c r="B7726">
        <v>2012</v>
      </c>
      <c r="C7726">
        <v>6208</v>
      </c>
      <c r="D7726">
        <v>14858</v>
      </c>
      <c r="E7726">
        <v>396049</v>
      </c>
      <c r="F7726">
        <v>10620</v>
      </c>
    </row>
    <row r="7727" spans="1:6">
      <c r="A7727" s="105">
        <v>33089004820000</v>
      </c>
      <c r="B7727">
        <v>2012</v>
      </c>
      <c r="C7727">
        <v>21085</v>
      </c>
      <c r="D7727">
        <v>40698</v>
      </c>
      <c r="E7727">
        <v>645449</v>
      </c>
      <c r="F7727">
        <v>11800</v>
      </c>
    </row>
    <row r="7728" spans="1:6">
      <c r="A7728" s="105">
        <v>33089004900000</v>
      </c>
      <c r="B7728">
        <v>2012</v>
      </c>
      <c r="C7728">
        <v>14486</v>
      </c>
      <c r="D7728">
        <v>36086</v>
      </c>
      <c r="E7728">
        <v>135711</v>
      </c>
      <c r="F7728">
        <v>10580</v>
      </c>
    </row>
    <row r="7729" spans="1:6">
      <c r="A7729" s="105">
        <v>33089004910000</v>
      </c>
      <c r="B7729">
        <v>2012</v>
      </c>
      <c r="C7729">
        <v>0</v>
      </c>
      <c r="D7729">
        <v>1274</v>
      </c>
      <c r="E7729">
        <v>298</v>
      </c>
      <c r="F7729">
        <v>10285</v>
      </c>
    </row>
    <row r="7730" spans="1:6">
      <c r="A7730" s="105">
        <v>33089005070000</v>
      </c>
      <c r="B7730">
        <v>2012</v>
      </c>
      <c r="C7730">
        <v>14834</v>
      </c>
      <c r="D7730">
        <v>26426</v>
      </c>
      <c r="E7730">
        <v>164880</v>
      </c>
      <c r="F7730">
        <v>10220</v>
      </c>
    </row>
    <row r="7731" spans="1:6">
      <c r="A7731" s="105">
        <v>33089005510000</v>
      </c>
      <c r="B7731">
        <v>2012</v>
      </c>
      <c r="C7731">
        <v>2349</v>
      </c>
      <c r="D7731">
        <v>5243</v>
      </c>
      <c r="E7731">
        <v>92624</v>
      </c>
      <c r="F7731">
        <v>9800</v>
      </c>
    </row>
    <row r="7732" spans="1:6">
      <c r="A7732" s="105">
        <v>33089005560000</v>
      </c>
      <c r="B7732">
        <v>2012</v>
      </c>
      <c r="C7732">
        <v>400</v>
      </c>
      <c r="D7732">
        <v>3720</v>
      </c>
      <c r="E7732">
        <v>220969</v>
      </c>
      <c r="F7732">
        <v>13217</v>
      </c>
    </row>
    <row r="7733" spans="1:6">
      <c r="A7733" s="105">
        <v>33089005580000</v>
      </c>
      <c r="B7733">
        <v>2012</v>
      </c>
      <c r="C7733">
        <v>1568</v>
      </c>
      <c r="D7733">
        <v>9734</v>
      </c>
      <c r="E7733">
        <v>30473</v>
      </c>
      <c r="F7733">
        <v>13565</v>
      </c>
    </row>
    <row r="7734" spans="1:6">
      <c r="A7734" s="105">
        <v>33089005590000</v>
      </c>
      <c r="B7734">
        <v>2012</v>
      </c>
      <c r="C7734">
        <v>0</v>
      </c>
      <c r="D7734">
        <v>11470</v>
      </c>
      <c r="E7734">
        <v>30062</v>
      </c>
      <c r="F7734">
        <v>14700</v>
      </c>
    </row>
    <row r="7735" spans="1:6">
      <c r="A7735" s="105">
        <v>33089005610000</v>
      </c>
      <c r="B7735">
        <v>2012</v>
      </c>
      <c r="C7735">
        <v>805</v>
      </c>
      <c r="D7735">
        <v>4293</v>
      </c>
      <c r="E7735">
        <v>59928</v>
      </c>
      <c r="F7735">
        <v>13699</v>
      </c>
    </row>
    <row r="7736" spans="1:6">
      <c r="A7736" s="105">
        <v>33089005620000</v>
      </c>
      <c r="B7736">
        <v>2012</v>
      </c>
      <c r="C7736">
        <v>374</v>
      </c>
      <c r="D7736">
        <v>862</v>
      </c>
      <c r="E7736">
        <v>32343</v>
      </c>
      <c r="F7736">
        <v>13724</v>
      </c>
    </row>
    <row r="7737" spans="1:6">
      <c r="A7737" s="105">
        <v>33089005690000</v>
      </c>
      <c r="B7737">
        <v>2012</v>
      </c>
      <c r="C7737">
        <v>2974</v>
      </c>
      <c r="D7737">
        <v>1761</v>
      </c>
      <c r="E7737">
        <v>1864</v>
      </c>
      <c r="F7737">
        <v>17044</v>
      </c>
    </row>
    <row r="7738" spans="1:6">
      <c r="A7738" s="105">
        <v>33089005830000</v>
      </c>
      <c r="B7738">
        <v>2012</v>
      </c>
      <c r="C7738">
        <v>47058</v>
      </c>
      <c r="D7738">
        <v>122190</v>
      </c>
      <c r="E7738">
        <v>0</v>
      </c>
      <c r="F7738">
        <v>9754</v>
      </c>
    </row>
    <row r="7739" spans="1:6">
      <c r="A7739" s="105">
        <v>33089005840000</v>
      </c>
      <c r="B7739">
        <v>2012</v>
      </c>
      <c r="C7739">
        <v>44535</v>
      </c>
      <c r="D7739">
        <v>116266</v>
      </c>
      <c r="E7739">
        <v>0</v>
      </c>
      <c r="F7739">
        <v>9802</v>
      </c>
    </row>
    <row r="7740" spans="1:6">
      <c r="A7740" s="105">
        <v>33089005850000</v>
      </c>
      <c r="B7740">
        <v>2012</v>
      </c>
      <c r="C7740">
        <v>52111</v>
      </c>
      <c r="D7740">
        <v>38798</v>
      </c>
      <c r="E7740">
        <v>19226</v>
      </c>
      <c r="F7740">
        <v>20480</v>
      </c>
    </row>
    <row r="7741" spans="1:6">
      <c r="A7741" s="105">
        <v>33089005860000</v>
      </c>
      <c r="B7741">
        <v>2012</v>
      </c>
      <c r="C7741">
        <v>27635</v>
      </c>
      <c r="D7741">
        <v>26394</v>
      </c>
      <c r="E7741">
        <v>15461</v>
      </c>
      <c r="F7741">
        <v>20780</v>
      </c>
    </row>
    <row r="7742" spans="1:6">
      <c r="A7742" s="105">
        <v>33089005870000</v>
      </c>
      <c r="B7742">
        <v>2012</v>
      </c>
      <c r="C7742">
        <v>0</v>
      </c>
      <c r="D7742">
        <v>0</v>
      </c>
      <c r="E7742">
        <v>0</v>
      </c>
      <c r="F7742">
        <v>9680</v>
      </c>
    </row>
    <row r="7743" spans="1:6">
      <c r="A7743" s="105">
        <v>33089005880000</v>
      </c>
      <c r="B7743">
        <v>2012</v>
      </c>
      <c r="C7743">
        <v>15369</v>
      </c>
      <c r="D7743">
        <v>28128</v>
      </c>
      <c r="E7743">
        <v>13732</v>
      </c>
      <c r="F7743">
        <v>14642</v>
      </c>
    </row>
    <row r="7744" spans="1:6">
      <c r="A7744" s="105">
        <v>33089005900000</v>
      </c>
      <c r="B7744">
        <v>2012</v>
      </c>
      <c r="C7744">
        <v>11549</v>
      </c>
      <c r="D7744">
        <v>29904</v>
      </c>
      <c r="E7744">
        <v>10889</v>
      </c>
      <c r="F7744">
        <v>15158</v>
      </c>
    </row>
    <row r="7745" spans="1:6">
      <c r="A7745" s="105">
        <v>33089005910000</v>
      </c>
      <c r="B7745">
        <v>2012</v>
      </c>
      <c r="C7745">
        <v>3364</v>
      </c>
      <c r="D7745">
        <v>8651</v>
      </c>
      <c r="E7745">
        <v>11032</v>
      </c>
      <c r="F7745">
        <v>14738</v>
      </c>
    </row>
    <row r="7746" spans="1:6">
      <c r="A7746" s="105">
        <v>33089005920000</v>
      </c>
      <c r="B7746">
        <v>2012</v>
      </c>
      <c r="C7746">
        <v>28061</v>
      </c>
      <c r="D7746">
        <v>24455</v>
      </c>
      <c r="E7746">
        <v>43660</v>
      </c>
      <c r="F7746">
        <v>20340</v>
      </c>
    </row>
    <row r="7747" spans="1:6">
      <c r="A7747" s="105">
        <v>33089005940000</v>
      </c>
      <c r="B7747">
        <v>2012</v>
      </c>
      <c r="C7747">
        <v>98408</v>
      </c>
      <c r="D7747">
        <v>71184</v>
      </c>
      <c r="E7747">
        <v>15218</v>
      </c>
      <c r="F7747">
        <v>20485</v>
      </c>
    </row>
    <row r="7748" spans="1:6">
      <c r="A7748" s="105">
        <v>33089005950000</v>
      </c>
      <c r="B7748">
        <v>2012</v>
      </c>
      <c r="C7748">
        <v>22568</v>
      </c>
      <c r="D7748">
        <v>27195</v>
      </c>
      <c r="E7748">
        <v>23049</v>
      </c>
      <c r="F7748">
        <v>19957</v>
      </c>
    </row>
    <row r="7749" spans="1:6">
      <c r="A7749" s="105">
        <v>33089005980000</v>
      </c>
      <c r="B7749">
        <v>2012</v>
      </c>
      <c r="C7749">
        <v>68007</v>
      </c>
      <c r="D7749">
        <v>61303</v>
      </c>
      <c r="E7749">
        <v>5658</v>
      </c>
      <c r="F7749">
        <v>20440</v>
      </c>
    </row>
    <row r="7750" spans="1:6">
      <c r="A7750" s="105">
        <v>33089005990000</v>
      </c>
      <c r="B7750">
        <v>2012</v>
      </c>
      <c r="C7750">
        <v>28351</v>
      </c>
      <c r="D7750">
        <v>79294</v>
      </c>
      <c r="E7750">
        <v>36054</v>
      </c>
      <c r="F7750">
        <v>19830</v>
      </c>
    </row>
    <row r="7751" spans="1:6">
      <c r="A7751" s="105">
        <v>33089006010000</v>
      </c>
      <c r="B7751">
        <v>2012</v>
      </c>
      <c r="C7751">
        <v>14943</v>
      </c>
      <c r="D7751">
        <v>38804</v>
      </c>
      <c r="E7751">
        <v>30520</v>
      </c>
      <c r="F7751">
        <v>21435</v>
      </c>
    </row>
    <row r="7752" spans="1:6">
      <c r="A7752" s="105">
        <v>33089006020000</v>
      </c>
      <c r="B7752">
        <v>2012</v>
      </c>
      <c r="C7752">
        <v>943</v>
      </c>
      <c r="D7752">
        <v>7826</v>
      </c>
      <c r="E7752">
        <v>44444</v>
      </c>
      <c r="F7752">
        <v>14414</v>
      </c>
    </row>
    <row r="7753" spans="1:6">
      <c r="A7753" s="105">
        <v>33089006040000</v>
      </c>
      <c r="B7753">
        <v>2012</v>
      </c>
      <c r="C7753">
        <v>12949</v>
      </c>
      <c r="D7753">
        <v>9889</v>
      </c>
      <c r="E7753">
        <v>15311</v>
      </c>
      <c r="F7753">
        <v>20156</v>
      </c>
    </row>
    <row r="7754" spans="1:6">
      <c r="A7754" s="105">
        <v>33089006050000</v>
      </c>
      <c r="B7754">
        <v>2012</v>
      </c>
      <c r="C7754">
        <v>35210</v>
      </c>
      <c r="D7754">
        <v>23155</v>
      </c>
      <c r="E7754">
        <v>15936</v>
      </c>
      <c r="F7754">
        <v>20216</v>
      </c>
    </row>
    <row r="7755" spans="1:6">
      <c r="A7755" s="105">
        <v>33089006060000</v>
      </c>
      <c r="B7755">
        <v>2012</v>
      </c>
      <c r="C7755">
        <v>18569</v>
      </c>
      <c r="D7755">
        <v>13774</v>
      </c>
      <c r="E7755">
        <v>27877</v>
      </c>
      <c r="F7755">
        <v>20264</v>
      </c>
    </row>
    <row r="7756" spans="1:6">
      <c r="A7756" s="105">
        <v>33089006070000</v>
      </c>
      <c r="B7756">
        <v>2012</v>
      </c>
      <c r="C7756">
        <v>63356</v>
      </c>
      <c r="D7756">
        <v>53718</v>
      </c>
      <c r="E7756">
        <v>25865</v>
      </c>
      <c r="F7756">
        <v>20410</v>
      </c>
    </row>
    <row r="7757" spans="1:6">
      <c r="A7757" s="105">
        <v>33089006080000</v>
      </c>
      <c r="B7757">
        <v>2012</v>
      </c>
      <c r="C7757">
        <v>34447</v>
      </c>
      <c r="D7757">
        <v>28470</v>
      </c>
      <c r="E7757">
        <v>18535</v>
      </c>
      <c r="F7757">
        <v>20300</v>
      </c>
    </row>
    <row r="7758" spans="1:6">
      <c r="A7758" s="105">
        <v>33089006110000</v>
      </c>
      <c r="B7758">
        <v>2012</v>
      </c>
      <c r="C7758">
        <v>0</v>
      </c>
      <c r="D7758">
        <v>591</v>
      </c>
      <c r="E7758">
        <v>0</v>
      </c>
      <c r="F7758">
        <v>10065</v>
      </c>
    </row>
    <row r="7759" spans="1:6">
      <c r="A7759" s="105">
        <v>33089006120000</v>
      </c>
      <c r="B7759">
        <v>2012</v>
      </c>
      <c r="C7759">
        <v>99686</v>
      </c>
      <c r="D7759">
        <v>92946</v>
      </c>
      <c r="E7759">
        <v>28564</v>
      </c>
      <c r="F7759">
        <v>20530</v>
      </c>
    </row>
    <row r="7760" spans="1:6">
      <c r="A7760" s="105">
        <v>33089006130000</v>
      </c>
      <c r="B7760">
        <v>2012</v>
      </c>
      <c r="C7760">
        <v>42289</v>
      </c>
      <c r="D7760">
        <v>28489</v>
      </c>
      <c r="E7760">
        <v>23391</v>
      </c>
      <c r="F7760">
        <v>20290</v>
      </c>
    </row>
    <row r="7761" spans="1:6">
      <c r="A7761" s="105">
        <v>33089006140000</v>
      </c>
      <c r="B7761">
        <v>2012</v>
      </c>
      <c r="C7761">
        <v>12306</v>
      </c>
      <c r="D7761">
        <v>9733</v>
      </c>
      <c r="E7761">
        <v>19368</v>
      </c>
      <c r="F7761">
        <v>20240</v>
      </c>
    </row>
    <row r="7762" spans="1:6">
      <c r="A7762" s="105">
        <v>33089006150000</v>
      </c>
      <c r="B7762">
        <v>2012</v>
      </c>
      <c r="C7762">
        <v>21233</v>
      </c>
      <c r="D7762">
        <v>14122</v>
      </c>
      <c r="E7762">
        <v>31627</v>
      </c>
      <c r="F7762">
        <v>20055</v>
      </c>
    </row>
    <row r="7763" spans="1:6">
      <c r="A7763" s="105">
        <v>33089006160000</v>
      </c>
      <c r="B7763">
        <v>2012</v>
      </c>
      <c r="C7763">
        <v>62322</v>
      </c>
      <c r="D7763">
        <v>52753</v>
      </c>
      <c r="E7763">
        <v>14908</v>
      </c>
      <c r="F7763">
        <v>20146</v>
      </c>
    </row>
    <row r="7764" spans="1:6">
      <c r="A7764" s="105">
        <v>33089006180000</v>
      </c>
      <c r="B7764">
        <v>2012</v>
      </c>
      <c r="C7764">
        <v>14506</v>
      </c>
      <c r="D7764">
        <v>29973</v>
      </c>
      <c r="E7764">
        <v>34495</v>
      </c>
      <c r="F7764">
        <v>19944</v>
      </c>
    </row>
    <row r="7765" spans="1:6">
      <c r="A7765" s="105">
        <v>33089006190000</v>
      </c>
      <c r="B7765">
        <v>2012</v>
      </c>
      <c r="C7765">
        <v>32895</v>
      </c>
      <c r="D7765">
        <v>31609</v>
      </c>
      <c r="E7765">
        <v>29151</v>
      </c>
      <c r="F7765">
        <v>20150</v>
      </c>
    </row>
    <row r="7766" spans="1:6">
      <c r="A7766" s="105">
        <v>33089006200000</v>
      </c>
      <c r="B7766">
        <v>2012</v>
      </c>
      <c r="C7766">
        <v>65669</v>
      </c>
      <c r="D7766">
        <v>73687</v>
      </c>
      <c r="E7766">
        <v>28183</v>
      </c>
      <c r="F7766">
        <v>21572</v>
      </c>
    </row>
    <row r="7767" spans="1:6">
      <c r="A7767" s="105">
        <v>33089006210000</v>
      </c>
      <c r="B7767">
        <v>2012</v>
      </c>
      <c r="C7767">
        <v>12271</v>
      </c>
      <c r="D7767">
        <v>8929</v>
      </c>
      <c r="E7767">
        <v>16567</v>
      </c>
      <c r="F7767">
        <v>19818</v>
      </c>
    </row>
    <row r="7768" spans="1:6">
      <c r="A7768" s="105">
        <v>33089006230000</v>
      </c>
      <c r="B7768">
        <v>2012</v>
      </c>
      <c r="C7768">
        <v>48255</v>
      </c>
      <c r="D7768">
        <v>35787</v>
      </c>
      <c r="E7768">
        <v>26947</v>
      </c>
      <c r="F7768">
        <v>20505</v>
      </c>
    </row>
    <row r="7769" spans="1:6">
      <c r="A7769" s="105">
        <v>33089006240000</v>
      </c>
      <c r="B7769">
        <v>2012</v>
      </c>
      <c r="C7769">
        <v>219277</v>
      </c>
      <c r="D7769">
        <v>191266</v>
      </c>
      <c r="E7769">
        <v>29167</v>
      </c>
      <c r="F7769">
        <v>20475</v>
      </c>
    </row>
    <row r="7770" spans="1:6">
      <c r="A7770" s="105">
        <v>33089006250000</v>
      </c>
      <c r="B7770">
        <v>2012</v>
      </c>
      <c r="C7770">
        <v>53836</v>
      </c>
      <c r="D7770">
        <v>50620</v>
      </c>
      <c r="E7770">
        <v>32411</v>
      </c>
      <c r="F7770">
        <v>20200</v>
      </c>
    </row>
    <row r="7771" spans="1:6">
      <c r="A7771" s="105">
        <v>33089006280000</v>
      </c>
      <c r="B7771">
        <v>2012</v>
      </c>
      <c r="C7771">
        <v>7809</v>
      </c>
      <c r="D7771">
        <v>19506</v>
      </c>
      <c r="E7771">
        <v>52973</v>
      </c>
      <c r="F7771">
        <v>19942</v>
      </c>
    </row>
    <row r="7772" spans="1:6">
      <c r="A7772" s="105">
        <v>33089006290000</v>
      </c>
      <c r="B7772">
        <v>2012</v>
      </c>
      <c r="C7772">
        <v>28519</v>
      </c>
      <c r="D7772">
        <v>30262</v>
      </c>
      <c r="E7772">
        <v>28975</v>
      </c>
      <c r="F7772">
        <v>21490</v>
      </c>
    </row>
    <row r="7773" spans="1:6">
      <c r="A7773" s="105">
        <v>33089006300000</v>
      </c>
      <c r="B7773">
        <v>2012</v>
      </c>
      <c r="C7773">
        <v>9185</v>
      </c>
      <c r="D7773">
        <v>15532</v>
      </c>
      <c r="E7773">
        <v>47981</v>
      </c>
      <c r="F7773">
        <v>21321</v>
      </c>
    </row>
    <row r="7774" spans="1:6">
      <c r="A7774" s="105">
        <v>33089006320000</v>
      </c>
      <c r="B7774">
        <v>2012</v>
      </c>
      <c r="C7774">
        <v>134440</v>
      </c>
      <c r="D7774">
        <v>103584</v>
      </c>
      <c r="E7774">
        <v>27269</v>
      </c>
      <c r="F7774">
        <v>21595</v>
      </c>
    </row>
    <row r="7775" spans="1:6">
      <c r="A7775" s="105">
        <v>33089006330000</v>
      </c>
      <c r="B7775">
        <v>2012</v>
      </c>
      <c r="C7775">
        <v>45428</v>
      </c>
      <c r="D7775">
        <v>53466</v>
      </c>
      <c r="E7775">
        <v>40861</v>
      </c>
      <c r="F7775">
        <v>20226</v>
      </c>
    </row>
    <row r="7776" spans="1:6">
      <c r="A7776" s="105">
        <v>33089006350000</v>
      </c>
      <c r="B7776">
        <v>2012</v>
      </c>
      <c r="C7776">
        <v>245748</v>
      </c>
      <c r="D7776">
        <v>215169</v>
      </c>
      <c r="E7776">
        <v>30375</v>
      </c>
      <c r="F7776">
        <v>21525</v>
      </c>
    </row>
    <row r="7777" spans="1:6">
      <c r="A7777" s="105">
        <v>33089006360000</v>
      </c>
      <c r="B7777">
        <v>2012</v>
      </c>
      <c r="C7777">
        <v>25621</v>
      </c>
      <c r="D7777">
        <v>27996</v>
      </c>
      <c r="E7777">
        <v>57230</v>
      </c>
      <c r="F7777">
        <v>21612</v>
      </c>
    </row>
    <row r="7778" spans="1:6">
      <c r="A7778" s="105">
        <v>33089006370000</v>
      </c>
      <c r="B7778">
        <v>2012</v>
      </c>
      <c r="C7778">
        <v>214187</v>
      </c>
      <c r="D7778">
        <v>180644</v>
      </c>
      <c r="E7778">
        <v>24369</v>
      </c>
      <c r="F7778">
        <v>20260</v>
      </c>
    </row>
    <row r="7779" spans="1:6">
      <c r="A7779" s="105">
        <v>33089006400000</v>
      </c>
      <c r="B7779">
        <v>2012</v>
      </c>
      <c r="C7779">
        <v>34156</v>
      </c>
      <c r="D7779">
        <v>26651</v>
      </c>
      <c r="E7779">
        <v>21777</v>
      </c>
      <c r="F7779">
        <v>20309</v>
      </c>
    </row>
    <row r="7780" spans="1:6">
      <c r="A7780" s="105">
        <v>33089006420000</v>
      </c>
      <c r="B7780">
        <v>2012</v>
      </c>
      <c r="C7780">
        <v>48007</v>
      </c>
      <c r="D7780">
        <v>38362</v>
      </c>
      <c r="E7780">
        <v>41005</v>
      </c>
      <c r="F7780">
        <v>20265</v>
      </c>
    </row>
    <row r="7781" spans="1:6">
      <c r="A7781" s="105">
        <v>33089006430000</v>
      </c>
      <c r="B7781">
        <v>2012</v>
      </c>
      <c r="C7781">
        <v>13583</v>
      </c>
      <c r="D7781">
        <v>26502</v>
      </c>
      <c r="E7781">
        <v>40297</v>
      </c>
      <c r="F7781">
        <v>21151</v>
      </c>
    </row>
    <row r="7782" spans="1:6">
      <c r="A7782" s="105">
        <v>33089006440000</v>
      </c>
      <c r="B7782">
        <v>2012</v>
      </c>
      <c r="C7782">
        <v>164458</v>
      </c>
      <c r="D7782">
        <v>140442</v>
      </c>
      <c r="E7782">
        <v>12855</v>
      </c>
      <c r="F7782">
        <v>20394</v>
      </c>
    </row>
    <row r="7783" spans="1:6">
      <c r="A7783" s="105">
        <v>33089006460000</v>
      </c>
      <c r="B7783">
        <v>2012</v>
      </c>
      <c r="C7783">
        <v>849</v>
      </c>
      <c r="D7783">
        <v>2497</v>
      </c>
      <c r="E7783">
        <v>45246</v>
      </c>
      <c r="F7783">
        <v>19630</v>
      </c>
    </row>
    <row r="7784" spans="1:6">
      <c r="A7784" s="105">
        <v>33089006470000</v>
      </c>
      <c r="B7784">
        <v>2012</v>
      </c>
      <c r="C7784">
        <v>0</v>
      </c>
      <c r="D7784">
        <v>0</v>
      </c>
      <c r="E7784">
        <v>32813</v>
      </c>
      <c r="F7784">
        <v>20269</v>
      </c>
    </row>
    <row r="7785" spans="1:6">
      <c r="A7785" s="105">
        <v>33089006480000</v>
      </c>
      <c r="B7785">
        <v>2012</v>
      </c>
      <c r="C7785">
        <v>12223</v>
      </c>
      <c r="D7785">
        <v>18335</v>
      </c>
      <c r="E7785">
        <v>36811</v>
      </c>
      <c r="F7785">
        <v>21058</v>
      </c>
    </row>
    <row r="7786" spans="1:6">
      <c r="A7786" s="105">
        <v>33089006500000</v>
      </c>
      <c r="B7786">
        <v>2012</v>
      </c>
      <c r="C7786">
        <v>22145</v>
      </c>
      <c r="D7786">
        <v>0</v>
      </c>
      <c r="E7786">
        <v>0</v>
      </c>
      <c r="F7786">
        <v>12381</v>
      </c>
    </row>
    <row r="7787" spans="1:6">
      <c r="A7787" s="105">
        <v>33089006510000</v>
      </c>
      <c r="B7787">
        <v>2012</v>
      </c>
      <c r="C7787">
        <v>83324</v>
      </c>
      <c r="D7787">
        <v>67019</v>
      </c>
      <c r="E7787">
        <v>28905</v>
      </c>
      <c r="F7787">
        <v>19934</v>
      </c>
    </row>
    <row r="7788" spans="1:6">
      <c r="A7788" s="105">
        <v>33089006530000</v>
      </c>
      <c r="B7788">
        <v>2012</v>
      </c>
      <c r="C7788">
        <v>45015</v>
      </c>
      <c r="D7788">
        <v>81823</v>
      </c>
      <c r="E7788">
        <v>17256</v>
      </c>
      <c r="F7788">
        <v>20180</v>
      </c>
    </row>
    <row r="7789" spans="1:6">
      <c r="A7789" s="105">
        <v>33089006540000</v>
      </c>
      <c r="B7789">
        <v>2012</v>
      </c>
      <c r="C7789">
        <v>51950</v>
      </c>
      <c r="D7789">
        <v>99208</v>
      </c>
      <c r="E7789">
        <v>40855</v>
      </c>
      <c r="F7789">
        <v>21288</v>
      </c>
    </row>
    <row r="7790" spans="1:6">
      <c r="A7790" s="105">
        <v>33089006560000</v>
      </c>
      <c r="B7790">
        <v>2012</v>
      </c>
      <c r="C7790">
        <v>43185</v>
      </c>
      <c r="D7790">
        <v>47526</v>
      </c>
      <c r="E7790">
        <v>29767</v>
      </c>
      <c r="F7790">
        <v>21418</v>
      </c>
    </row>
    <row r="7791" spans="1:6">
      <c r="A7791" s="105">
        <v>33089006570000</v>
      </c>
      <c r="B7791">
        <v>2012</v>
      </c>
      <c r="C7791">
        <v>310</v>
      </c>
      <c r="D7791">
        <v>1724</v>
      </c>
      <c r="E7791">
        <v>28387</v>
      </c>
      <c r="F7791">
        <v>19715</v>
      </c>
    </row>
    <row r="7792" spans="1:6">
      <c r="A7792" s="105">
        <v>33089006600000</v>
      </c>
      <c r="B7792">
        <v>2012</v>
      </c>
      <c r="C7792">
        <v>0</v>
      </c>
      <c r="D7792">
        <v>106</v>
      </c>
      <c r="E7792">
        <v>33891</v>
      </c>
      <c r="F7792">
        <v>20100</v>
      </c>
    </row>
    <row r="7793" spans="1:6">
      <c r="A7793" s="105">
        <v>33089006630000</v>
      </c>
      <c r="B7793">
        <v>2012</v>
      </c>
      <c r="C7793">
        <v>51045</v>
      </c>
      <c r="D7793">
        <v>49899</v>
      </c>
      <c r="E7793">
        <v>36837</v>
      </c>
      <c r="F7793">
        <v>21520</v>
      </c>
    </row>
    <row r="7794" spans="1:6">
      <c r="A7794" s="105">
        <v>33089006640000</v>
      </c>
      <c r="B7794">
        <v>2012</v>
      </c>
      <c r="C7794">
        <v>41758</v>
      </c>
      <c r="D7794">
        <v>41409</v>
      </c>
      <c r="E7794">
        <v>45862</v>
      </c>
      <c r="F7794">
        <v>20320</v>
      </c>
    </row>
    <row r="7795" spans="1:6">
      <c r="A7795" s="105">
        <v>33089006660000</v>
      </c>
      <c r="B7795">
        <v>2012</v>
      </c>
      <c r="C7795">
        <v>13387</v>
      </c>
      <c r="D7795">
        <v>30581</v>
      </c>
      <c r="E7795">
        <v>26571</v>
      </c>
      <c r="F7795">
        <v>19072</v>
      </c>
    </row>
    <row r="7796" spans="1:6">
      <c r="A7796" s="105">
        <v>33089006690000</v>
      </c>
      <c r="B7796">
        <v>2012</v>
      </c>
      <c r="C7796">
        <v>36488</v>
      </c>
      <c r="D7796">
        <v>32041</v>
      </c>
      <c r="E7796">
        <v>32947</v>
      </c>
      <c r="F7796">
        <v>20041</v>
      </c>
    </row>
    <row r="7797" spans="1:6">
      <c r="A7797" s="105">
        <v>33089006720000</v>
      </c>
      <c r="B7797">
        <v>2012</v>
      </c>
      <c r="C7797">
        <v>9342</v>
      </c>
      <c r="D7797">
        <v>19553</v>
      </c>
      <c r="E7797">
        <v>30671</v>
      </c>
      <c r="F7797">
        <v>20051</v>
      </c>
    </row>
    <row r="7798" spans="1:6">
      <c r="A7798" s="105">
        <v>33089006730000</v>
      </c>
      <c r="B7798">
        <v>2012</v>
      </c>
      <c r="C7798">
        <v>42493</v>
      </c>
      <c r="D7798">
        <v>38205</v>
      </c>
      <c r="E7798">
        <v>39437</v>
      </c>
      <c r="F7798">
        <v>20310</v>
      </c>
    </row>
    <row r="7799" spans="1:6">
      <c r="A7799" s="105">
        <v>33089006740000</v>
      </c>
      <c r="B7799">
        <v>2012</v>
      </c>
      <c r="C7799">
        <v>36460</v>
      </c>
      <c r="D7799">
        <v>30388</v>
      </c>
      <c r="E7799">
        <v>45223</v>
      </c>
      <c r="F7799">
        <v>21300</v>
      </c>
    </row>
    <row r="7800" spans="1:6">
      <c r="A7800" s="105">
        <v>33089006750000</v>
      </c>
      <c r="B7800">
        <v>2012</v>
      </c>
      <c r="C7800">
        <v>20610</v>
      </c>
      <c r="D7800">
        <v>20140</v>
      </c>
      <c r="E7800">
        <v>50876</v>
      </c>
      <c r="F7800">
        <v>20425</v>
      </c>
    </row>
    <row r="7801" spans="1:6">
      <c r="A7801" s="105">
        <v>33089006760000</v>
      </c>
      <c r="B7801">
        <v>2012</v>
      </c>
      <c r="C7801">
        <v>345</v>
      </c>
      <c r="D7801">
        <v>0</v>
      </c>
      <c r="E7801">
        <v>30010</v>
      </c>
      <c r="F7801">
        <v>14180</v>
      </c>
    </row>
    <row r="7802" spans="1:6">
      <c r="A7802" s="105">
        <v>33089006770000</v>
      </c>
      <c r="B7802">
        <v>2012</v>
      </c>
      <c r="C7802">
        <v>136743</v>
      </c>
      <c r="D7802">
        <v>124638</v>
      </c>
      <c r="E7802">
        <v>22122</v>
      </c>
      <c r="F7802">
        <v>21600</v>
      </c>
    </row>
    <row r="7803" spans="1:6">
      <c r="A7803" s="105">
        <v>33089006780000</v>
      </c>
      <c r="B7803">
        <v>2012</v>
      </c>
      <c r="C7803">
        <v>49678</v>
      </c>
      <c r="D7803">
        <v>43823</v>
      </c>
      <c r="E7803">
        <v>41751</v>
      </c>
      <c r="F7803">
        <v>21344</v>
      </c>
    </row>
    <row r="7804" spans="1:6">
      <c r="A7804" s="105">
        <v>33089006790000</v>
      </c>
      <c r="B7804">
        <v>2012</v>
      </c>
      <c r="C7804">
        <v>41139</v>
      </c>
      <c r="D7804">
        <v>78412</v>
      </c>
      <c r="E7804">
        <v>25223</v>
      </c>
      <c r="F7804">
        <v>21362</v>
      </c>
    </row>
    <row r="7805" spans="1:6">
      <c r="A7805" s="105">
        <v>33089006800000</v>
      </c>
      <c r="B7805">
        <v>2012</v>
      </c>
      <c r="C7805">
        <v>1403</v>
      </c>
      <c r="D7805">
        <v>419</v>
      </c>
      <c r="E7805">
        <v>62116</v>
      </c>
      <c r="F7805" t="s">
        <v>3320</v>
      </c>
    </row>
    <row r="7806" spans="1:6">
      <c r="A7806" s="105">
        <v>33089006810000</v>
      </c>
      <c r="B7806">
        <v>2012</v>
      </c>
      <c r="C7806">
        <v>34027</v>
      </c>
      <c r="D7806">
        <v>73422</v>
      </c>
      <c r="E7806">
        <v>35394</v>
      </c>
      <c r="F7806">
        <v>20020</v>
      </c>
    </row>
    <row r="7807" spans="1:6">
      <c r="A7807" s="105">
        <v>33089006830000</v>
      </c>
      <c r="B7807">
        <v>2012</v>
      </c>
      <c r="C7807">
        <v>29025</v>
      </c>
      <c r="D7807">
        <v>33067</v>
      </c>
      <c r="E7807">
        <v>39172</v>
      </c>
      <c r="F7807">
        <v>20203</v>
      </c>
    </row>
    <row r="7808" spans="1:6">
      <c r="A7808" s="105">
        <v>33089006840000</v>
      </c>
      <c r="B7808">
        <v>2012</v>
      </c>
      <c r="C7808">
        <v>94617</v>
      </c>
      <c r="D7808">
        <v>79598</v>
      </c>
      <c r="E7808">
        <v>25098</v>
      </c>
      <c r="F7808">
        <v>20627</v>
      </c>
    </row>
    <row r="7809" spans="1:6">
      <c r="A7809" s="105">
        <v>33089006850000</v>
      </c>
      <c r="B7809">
        <v>2012</v>
      </c>
      <c r="C7809">
        <v>30403</v>
      </c>
      <c r="D7809">
        <v>32727</v>
      </c>
      <c r="E7809">
        <v>19778</v>
      </c>
      <c r="F7809">
        <v>21595</v>
      </c>
    </row>
    <row r="7810" spans="1:6">
      <c r="A7810" s="105">
        <v>33089006860000</v>
      </c>
      <c r="B7810">
        <v>2012</v>
      </c>
      <c r="C7810">
        <v>50955</v>
      </c>
      <c r="D7810">
        <v>46312</v>
      </c>
      <c r="E7810">
        <v>24021</v>
      </c>
      <c r="F7810">
        <v>21300</v>
      </c>
    </row>
    <row r="7811" spans="1:6">
      <c r="A7811" s="105">
        <v>33089006870000</v>
      </c>
      <c r="B7811">
        <v>2012</v>
      </c>
      <c r="C7811">
        <v>32650</v>
      </c>
      <c r="D7811">
        <v>29677</v>
      </c>
      <c r="E7811">
        <v>18986</v>
      </c>
      <c r="F7811">
        <v>21125</v>
      </c>
    </row>
    <row r="7812" spans="1:6">
      <c r="A7812" s="105">
        <v>33089006880000</v>
      </c>
      <c r="B7812">
        <v>2012</v>
      </c>
      <c r="C7812">
        <v>102328</v>
      </c>
      <c r="D7812">
        <v>79889</v>
      </c>
      <c r="E7812">
        <v>24811</v>
      </c>
      <c r="F7812">
        <v>20360</v>
      </c>
    </row>
    <row r="7813" spans="1:6">
      <c r="A7813" s="105">
        <v>33089006900000</v>
      </c>
      <c r="B7813">
        <v>2012</v>
      </c>
      <c r="C7813">
        <v>117146</v>
      </c>
      <c r="D7813">
        <v>111068</v>
      </c>
      <c r="E7813">
        <v>23819</v>
      </c>
      <c r="F7813">
        <v>21070</v>
      </c>
    </row>
    <row r="7814" spans="1:6">
      <c r="A7814" s="105">
        <v>33089006910000</v>
      </c>
      <c r="B7814">
        <v>2012</v>
      </c>
      <c r="C7814">
        <v>36926</v>
      </c>
      <c r="D7814">
        <v>30477</v>
      </c>
      <c r="E7814">
        <v>26996</v>
      </c>
      <c r="F7814">
        <v>20870</v>
      </c>
    </row>
    <row r="7815" spans="1:6">
      <c r="A7815" s="105">
        <v>33089006920000</v>
      </c>
      <c r="B7815">
        <v>2012</v>
      </c>
      <c r="C7815">
        <v>43821</v>
      </c>
      <c r="D7815">
        <v>41741</v>
      </c>
      <c r="E7815">
        <v>32624</v>
      </c>
      <c r="F7815">
        <v>21436</v>
      </c>
    </row>
    <row r="7816" spans="1:6">
      <c r="A7816" s="105">
        <v>33089006940000</v>
      </c>
      <c r="B7816">
        <v>2012</v>
      </c>
      <c r="C7816">
        <v>635</v>
      </c>
      <c r="D7816">
        <v>2881</v>
      </c>
      <c r="E7816">
        <v>591</v>
      </c>
      <c r="F7816">
        <v>20311</v>
      </c>
    </row>
    <row r="7817" spans="1:6">
      <c r="A7817" s="105">
        <v>33089006950000</v>
      </c>
      <c r="B7817">
        <v>2012</v>
      </c>
      <c r="C7817">
        <v>32216</v>
      </c>
      <c r="D7817">
        <v>28487</v>
      </c>
      <c r="E7817">
        <v>25627</v>
      </c>
      <c r="F7817">
        <v>21235</v>
      </c>
    </row>
    <row r="7818" spans="1:6">
      <c r="A7818" s="105">
        <v>33089006960000</v>
      </c>
      <c r="B7818">
        <v>2012</v>
      </c>
      <c r="C7818">
        <v>29389</v>
      </c>
      <c r="D7818">
        <v>27102</v>
      </c>
      <c r="E7818">
        <v>21697</v>
      </c>
      <c r="F7818">
        <v>18750</v>
      </c>
    </row>
    <row r="7819" spans="1:6">
      <c r="A7819" s="105">
        <v>33089006970000</v>
      </c>
      <c r="B7819">
        <v>2012</v>
      </c>
      <c r="C7819">
        <v>39046</v>
      </c>
      <c r="D7819">
        <v>31144</v>
      </c>
      <c r="E7819">
        <v>16322</v>
      </c>
      <c r="F7819">
        <v>20521</v>
      </c>
    </row>
    <row r="7820" spans="1:6">
      <c r="A7820" s="105">
        <v>33089006980000</v>
      </c>
      <c r="B7820">
        <v>2012</v>
      </c>
      <c r="C7820">
        <v>37087</v>
      </c>
      <c r="D7820">
        <v>33656</v>
      </c>
      <c r="E7820">
        <v>16127</v>
      </c>
      <c r="F7820">
        <v>22020</v>
      </c>
    </row>
    <row r="7821" spans="1:6">
      <c r="A7821" s="105">
        <v>33089006990000</v>
      </c>
      <c r="B7821">
        <v>2012</v>
      </c>
      <c r="C7821">
        <v>43898</v>
      </c>
      <c r="D7821">
        <v>36295</v>
      </c>
      <c r="E7821">
        <v>46594</v>
      </c>
      <c r="F7821">
        <v>20877</v>
      </c>
    </row>
    <row r="7822" spans="1:6">
      <c r="A7822" s="105">
        <v>33089007000000</v>
      </c>
      <c r="B7822">
        <v>2012</v>
      </c>
      <c r="C7822">
        <v>34340</v>
      </c>
      <c r="D7822">
        <v>39045</v>
      </c>
      <c r="E7822">
        <v>27999</v>
      </c>
      <c r="F7822">
        <v>21500</v>
      </c>
    </row>
    <row r="7823" spans="1:6">
      <c r="A7823" s="105">
        <v>33089007020000</v>
      </c>
      <c r="B7823">
        <v>2012</v>
      </c>
      <c r="C7823">
        <v>52951</v>
      </c>
      <c r="D7823">
        <v>45583</v>
      </c>
      <c r="E7823">
        <v>14017</v>
      </c>
      <c r="F7823">
        <v>20225</v>
      </c>
    </row>
    <row r="7824" spans="1:6">
      <c r="A7824" s="105">
        <v>33089007030000</v>
      </c>
      <c r="B7824">
        <v>2012</v>
      </c>
      <c r="C7824">
        <v>9115</v>
      </c>
      <c r="D7824">
        <v>24202</v>
      </c>
      <c r="E7824">
        <v>18274</v>
      </c>
      <c r="F7824">
        <v>15159</v>
      </c>
    </row>
    <row r="7825" spans="1:6">
      <c r="A7825" s="105">
        <v>33089007070000</v>
      </c>
      <c r="B7825">
        <v>2012</v>
      </c>
      <c r="C7825">
        <v>16043</v>
      </c>
      <c r="D7825">
        <v>39082</v>
      </c>
      <c r="E7825">
        <v>15303</v>
      </c>
      <c r="F7825">
        <v>19648</v>
      </c>
    </row>
    <row r="7826" spans="1:6">
      <c r="A7826" s="105">
        <v>33089007080000</v>
      </c>
      <c r="B7826">
        <v>2012</v>
      </c>
      <c r="C7826">
        <v>16640</v>
      </c>
      <c r="D7826">
        <v>34137</v>
      </c>
      <c r="E7826">
        <v>24507</v>
      </c>
      <c r="F7826">
        <v>19777</v>
      </c>
    </row>
    <row r="7827" spans="1:6">
      <c r="A7827" s="105">
        <v>33089007140000</v>
      </c>
      <c r="B7827">
        <v>2012</v>
      </c>
      <c r="C7827">
        <v>18018</v>
      </c>
      <c r="D7827">
        <v>16712</v>
      </c>
      <c r="E7827">
        <v>12434</v>
      </c>
      <c r="F7827">
        <v>18360</v>
      </c>
    </row>
    <row r="7828" spans="1:6">
      <c r="A7828" s="105">
        <v>33089007160000</v>
      </c>
      <c r="B7828">
        <v>2012</v>
      </c>
      <c r="C7828">
        <v>58513</v>
      </c>
      <c r="D7828">
        <v>46686</v>
      </c>
      <c r="E7828">
        <v>18123</v>
      </c>
      <c r="F7828">
        <v>20450</v>
      </c>
    </row>
    <row r="7829" spans="1:6">
      <c r="A7829" s="105">
        <v>33089007170000</v>
      </c>
      <c r="B7829">
        <v>2012</v>
      </c>
      <c r="C7829">
        <v>54667</v>
      </c>
      <c r="D7829">
        <v>46597</v>
      </c>
      <c r="E7829">
        <v>13145</v>
      </c>
      <c r="F7829">
        <v>22050</v>
      </c>
    </row>
    <row r="7830" spans="1:6">
      <c r="A7830" s="105">
        <v>33089007200000</v>
      </c>
      <c r="B7830">
        <v>2012</v>
      </c>
      <c r="C7830">
        <v>25780</v>
      </c>
      <c r="D7830">
        <v>21858</v>
      </c>
      <c r="E7830">
        <v>19617</v>
      </c>
      <c r="F7830">
        <v>22005</v>
      </c>
    </row>
    <row r="7831" spans="1:6">
      <c r="A7831" s="105">
        <v>33089007210000</v>
      </c>
      <c r="B7831">
        <v>2012</v>
      </c>
      <c r="C7831">
        <v>25934</v>
      </c>
      <c r="D7831">
        <v>16293</v>
      </c>
      <c r="E7831">
        <v>20955</v>
      </c>
      <c r="F7831">
        <v>20450</v>
      </c>
    </row>
    <row r="7832" spans="1:6">
      <c r="A7832" s="105">
        <v>33089007220000</v>
      </c>
      <c r="B7832">
        <v>2012</v>
      </c>
      <c r="C7832">
        <v>5996</v>
      </c>
      <c r="D7832">
        <v>7686</v>
      </c>
      <c r="E7832">
        <v>10218</v>
      </c>
      <c r="F7832">
        <v>20425</v>
      </c>
    </row>
    <row r="7833" spans="1:6">
      <c r="A7833" s="105">
        <v>33089007230000</v>
      </c>
      <c r="B7833">
        <v>2012</v>
      </c>
      <c r="C7833">
        <v>5972</v>
      </c>
      <c r="D7833">
        <v>7200</v>
      </c>
      <c r="E7833">
        <v>15821</v>
      </c>
      <c r="F7833">
        <v>20290</v>
      </c>
    </row>
    <row r="7834" spans="1:6">
      <c r="A7834" s="105">
        <v>33089007270000</v>
      </c>
      <c r="B7834">
        <v>2012</v>
      </c>
      <c r="C7834">
        <v>5153</v>
      </c>
      <c r="D7834">
        <v>10847</v>
      </c>
      <c r="E7834">
        <v>3792</v>
      </c>
      <c r="F7834">
        <v>20064</v>
      </c>
    </row>
    <row r="7835" spans="1:6">
      <c r="A7835" s="105">
        <v>33089007280000</v>
      </c>
      <c r="B7835">
        <v>2012</v>
      </c>
      <c r="C7835">
        <v>3173</v>
      </c>
      <c r="D7835">
        <v>5426</v>
      </c>
      <c r="E7835">
        <v>23580</v>
      </c>
      <c r="F7835">
        <v>19950</v>
      </c>
    </row>
    <row r="7836" spans="1:6">
      <c r="A7836" s="105">
        <v>33089007500000</v>
      </c>
      <c r="B7836">
        <v>2012</v>
      </c>
      <c r="C7836">
        <v>14017</v>
      </c>
      <c r="D7836">
        <v>25147</v>
      </c>
      <c r="E7836">
        <v>16469</v>
      </c>
      <c r="F7836">
        <v>20430</v>
      </c>
    </row>
    <row r="7837" spans="1:6">
      <c r="A7837" s="105">
        <v>33089502720000</v>
      </c>
      <c r="B7837">
        <v>2012</v>
      </c>
      <c r="C7837">
        <v>0</v>
      </c>
      <c r="D7837">
        <v>29321</v>
      </c>
      <c r="E7837">
        <v>3301</v>
      </c>
      <c r="F7837">
        <v>0</v>
      </c>
    </row>
    <row r="7838" spans="1:6">
      <c r="A7838" s="105">
        <v>33089504810000</v>
      </c>
      <c r="B7838">
        <v>2012</v>
      </c>
      <c r="C7838">
        <v>0</v>
      </c>
      <c r="D7838">
        <v>0</v>
      </c>
      <c r="E7838">
        <v>0</v>
      </c>
      <c r="F7838" t="s">
        <v>3320</v>
      </c>
    </row>
    <row r="7839" spans="1:6">
      <c r="A7839" s="105">
        <v>33089504820000</v>
      </c>
      <c r="B7839">
        <v>2012</v>
      </c>
      <c r="C7839">
        <v>0</v>
      </c>
      <c r="D7839">
        <v>0</v>
      </c>
      <c r="E7839">
        <v>0</v>
      </c>
      <c r="F7839" t="s">
        <v>3320</v>
      </c>
    </row>
    <row r="7840" spans="1:6">
      <c r="A7840" s="105">
        <v>33089504840000</v>
      </c>
      <c r="B7840">
        <v>2012</v>
      </c>
      <c r="C7840">
        <v>0</v>
      </c>
      <c r="D7840">
        <v>494</v>
      </c>
      <c r="E7840">
        <v>0</v>
      </c>
      <c r="F7840" t="s">
        <v>3320</v>
      </c>
    </row>
    <row r="7841" spans="1:6">
      <c r="A7841" s="105">
        <v>33101000880000</v>
      </c>
      <c r="B7841">
        <v>2012</v>
      </c>
      <c r="C7841">
        <v>0</v>
      </c>
      <c r="D7841">
        <v>0</v>
      </c>
      <c r="E7841">
        <v>0</v>
      </c>
      <c r="F7841">
        <v>6470</v>
      </c>
    </row>
    <row r="7842" spans="1:6">
      <c r="A7842" s="105">
        <v>33101000930000</v>
      </c>
      <c r="B7842">
        <v>2012</v>
      </c>
      <c r="C7842">
        <v>0</v>
      </c>
      <c r="D7842">
        <v>0</v>
      </c>
      <c r="E7842">
        <v>0</v>
      </c>
      <c r="F7842">
        <v>6378</v>
      </c>
    </row>
    <row r="7843" spans="1:6">
      <c r="A7843" s="105">
        <v>33101001030000</v>
      </c>
      <c r="B7843">
        <v>2012</v>
      </c>
      <c r="C7843">
        <v>0</v>
      </c>
      <c r="D7843">
        <v>0</v>
      </c>
      <c r="E7843">
        <v>0</v>
      </c>
      <c r="F7843">
        <v>6400</v>
      </c>
    </row>
    <row r="7844" spans="1:6">
      <c r="A7844" s="105">
        <v>33101001120000</v>
      </c>
      <c r="B7844">
        <v>2012</v>
      </c>
      <c r="C7844">
        <v>0</v>
      </c>
      <c r="D7844">
        <v>2069</v>
      </c>
      <c r="E7844">
        <v>16117</v>
      </c>
      <c r="F7844">
        <v>6404</v>
      </c>
    </row>
    <row r="7845" spans="1:6">
      <c r="A7845" s="105">
        <v>33101001220000</v>
      </c>
      <c r="B7845">
        <v>2012</v>
      </c>
      <c r="C7845">
        <v>0</v>
      </c>
      <c r="D7845">
        <v>1426</v>
      </c>
      <c r="E7845">
        <v>43425</v>
      </c>
      <c r="F7845">
        <v>6600</v>
      </c>
    </row>
    <row r="7846" spans="1:6">
      <c r="A7846" s="105">
        <v>33101001270000</v>
      </c>
      <c r="B7846">
        <v>2012</v>
      </c>
      <c r="C7846">
        <v>0</v>
      </c>
      <c r="D7846">
        <v>1028</v>
      </c>
      <c r="E7846">
        <v>38046</v>
      </c>
      <c r="F7846">
        <v>6585</v>
      </c>
    </row>
    <row r="7847" spans="1:6">
      <c r="A7847" s="105">
        <v>33101003010000</v>
      </c>
      <c r="B7847">
        <v>2012</v>
      </c>
      <c r="C7847">
        <v>0</v>
      </c>
      <c r="D7847">
        <v>666</v>
      </c>
      <c r="E7847">
        <v>133</v>
      </c>
      <c r="F7847">
        <v>6780</v>
      </c>
    </row>
    <row r="7848" spans="1:6">
      <c r="A7848" s="105">
        <v>33101003410000</v>
      </c>
      <c r="B7848">
        <v>2012</v>
      </c>
      <c r="C7848">
        <v>0</v>
      </c>
      <c r="D7848">
        <v>3543</v>
      </c>
      <c r="E7848">
        <v>16519</v>
      </c>
      <c r="F7848">
        <v>6130</v>
      </c>
    </row>
    <row r="7849" spans="1:6">
      <c r="A7849" s="105">
        <v>33101003490000</v>
      </c>
      <c r="B7849">
        <v>2012</v>
      </c>
      <c r="C7849">
        <v>650</v>
      </c>
      <c r="D7849">
        <v>4030</v>
      </c>
      <c r="E7849">
        <v>11252</v>
      </c>
      <c r="F7849">
        <v>6188</v>
      </c>
    </row>
    <row r="7850" spans="1:6">
      <c r="A7850" s="105">
        <v>33101003540000</v>
      </c>
      <c r="B7850">
        <v>2012</v>
      </c>
      <c r="C7850">
        <v>0</v>
      </c>
      <c r="D7850">
        <v>0</v>
      </c>
      <c r="E7850">
        <v>11605</v>
      </c>
      <c r="F7850">
        <v>7504</v>
      </c>
    </row>
    <row r="7851" spans="1:6">
      <c r="A7851" s="105">
        <v>33101003560000</v>
      </c>
      <c r="B7851">
        <v>2012</v>
      </c>
      <c r="C7851">
        <v>0</v>
      </c>
      <c r="D7851">
        <v>0</v>
      </c>
      <c r="E7851">
        <v>0</v>
      </c>
      <c r="F7851">
        <v>7576</v>
      </c>
    </row>
    <row r="7852" spans="1:6">
      <c r="A7852" s="105">
        <v>33101003570000</v>
      </c>
      <c r="B7852">
        <v>2012</v>
      </c>
      <c r="C7852">
        <v>110</v>
      </c>
      <c r="D7852">
        <v>5826</v>
      </c>
      <c r="E7852">
        <v>19683</v>
      </c>
      <c r="F7852">
        <v>7481</v>
      </c>
    </row>
    <row r="7853" spans="1:6">
      <c r="A7853" s="105">
        <v>33101003610000</v>
      </c>
      <c r="B7853">
        <v>2012</v>
      </c>
      <c r="C7853">
        <v>0</v>
      </c>
      <c r="D7853">
        <v>0</v>
      </c>
      <c r="E7853">
        <v>0</v>
      </c>
      <c r="F7853">
        <v>10143</v>
      </c>
    </row>
    <row r="7854" spans="1:6">
      <c r="A7854" s="105">
        <v>33101003630000</v>
      </c>
      <c r="B7854">
        <v>2012</v>
      </c>
      <c r="C7854">
        <v>2191</v>
      </c>
      <c r="D7854">
        <v>5635</v>
      </c>
      <c r="E7854">
        <v>37445</v>
      </c>
      <c r="F7854">
        <v>6230</v>
      </c>
    </row>
    <row r="7855" spans="1:6">
      <c r="A7855" s="105">
        <v>33101003660000</v>
      </c>
      <c r="B7855">
        <v>2012</v>
      </c>
      <c r="C7855">
        <v>0</v>
      </c>
      <c r="D7855">
        <v>0</v>
      </c>
      <c r="E7855">
        <v>0</v>
      </c>
      <c r="F7855">
        <v>6285</v>
      </c>
    </row>
    <row r="7856" spans="1:6">
      <c r="A7856" s="105">
        <v>33101003770000</v>
      </c>
      <c r="B7856">
        <v>2012</v>
      </c>
      <c r="C7856">
        <v>612</v>
      </c>
      <c r="D7856">
        <v>10161</v>
      </c>
      <c r="E7856">
        <v>9238</v>
      </c>
      <c r="F7856">
        <v>7480</v>
      </c>
    </row>
    <row r="7857" spans="1:6">
      <c r="A7857" s="105">
        <v>33101003870000</v>
      </c>
      <c r="B7857">
        <v>2012</v>
      </c>
      <c r="C7857">
        <v>1428</v>
      </c>
      <c r="D7857">
        <v>1190</v>
      </c>
      <c r="E7857">
        <v>33938</v>
      </c>
      <c r="F7857">
        <v>6228</v>
      </c>
    </row>
    <row r="7858" spans="1:6">
      <c r="A7858" s="105">
        <v>33101004050000</v>
      </c>
      <c r="B7858">
        <v>2012</v>
      </c>
      <c r="C7858">
        <v>813</v>
      </c>
      <c r="D7858">
        <v>4563</v>
      </c>
      <c r="E7858">
        <v>6232</v>
      </c>
      <c r="F7858">
        <v>7157</v>
      </c>
    </row>
    <row r="7859" spans="1:6">
      <c r="A7859" s="105">
        <v>33101004100000</v>
      </c>
      <c r="B7859">
        <v>2012</v>
      </c>
      <c r="C7859">
        <v>0</v>
      </c>
      <c r="D7859">
        <v>0</v>
      </c>
      <c r="E7859">
        <v>0</v>
      </c>
      <c r="F7859">
        <v>7240</v>
      </c>
    </row>
    <row r="7860" spans="1:6">
      <c r="A7860" s="105">
        <v>33101004210000</v>
      </c>
      <c r="B7860">
        <v>2012</v>
      </c>
      <c r="C7860">
        <v>0</v>
      </c>
      <c r="D7860">
        <v>0</v>
      </c>
      <c r="E7860">
        <v>0</v>
      </c>
      <c r="F7860">
        <v>7255</v>
      </c>
    </row>
    <row r="7861" spans="1:6">
      <c r="A7861" s="105">
        <v>33101004250000</v>
      </c>
      <c r="B7861">
        <v>2012</v>
      </c>
      <c r="C7861">
        <v>0</v>
      </c>
      <c r="D7861">
        <v>0</v>
      </c>
      <c r="E7861">
        <v>0</v>
      </c>
      <c r="F7861">
        <v>6100</v>
      </c>
    </row>
    <row r="7862" spans="1:6">
      <c r="A7862" s="105">
        <v>33101004370000</v>
      </c>
      <c r="B7862">
        <v>2012</v>
      </c>
      <c r="C7862">
        <v>0</v>
      </c>
      <c r="D7862">
        <v>0</v>
      </c>
      <c r="E7862">
        <v>0</v>
      </c>
      <c r="F7862">
        <v>8500</v>
      </c>
    </row>
    <row r="7863" spans="1:6">
      <c r="A7863" s="105">
        <v>33101004380000</v>
      </c>
      <c r="B7863">
        <v>2012</v>
      </c>
      <c r="C7863">
        <v>0</v>
      </c>
      <c r="D7863">
        <v>0</v>
      </c>
      <c r="E7863">
        <v>0</v>
      </c>
      <c r="F7863">
        <v>9310</v>
      </c>
    </row>
    <row r="7864" spans="1:6">
      <c r="A7864" s="105">
        <v>33101004630000</v>
      </c>
      <c r="B7864">
        <v>2012</v>
      </c>
      <c r="C7864">
        <v>0</v>
      </c>
      <c r="D7864">
        <v>1206</v>
      </c>
      <c r="E7864">
        <v>275587</v>
      </c>
      <c r="F7864">
        <v>5852</v>
      </c>
    </row>
    <row r="7865" spans="1:6">
      <c r="A7865" s="105">
        <v>33101004740000</v>
      </c>
      <c r="B7865">
        <v>2012</v>
      </c>
      <c r="C7865">
        <v>5748</v>
      </c>
      <c r="D7865">
        <v>13838</v>
      </c>
      <c r="E7865">
        <v>34285</v>
      </c>
      <c r="F7865">
        <v>17991</v>
      </c>
    </row>
    <row r="7866" spans="1:6">
      <c r="A7866" s="105">
        <v>33101004750000</v>
      </c>
      <c r="B7866">
        <v>2012</v>
      </c>
      <c r="C7866">
        <v>0</v>
      </c>
      <c r="D7866">
        <v>0</v>
      </c>
      <c r="E7866">
        <v>0</v>
      </c>
      <c r="F7866">
        <v>14721</v>
      </c>
    </row>
    <row r="7867" spans="1:6">
      <c r="A7867" s="105">
        <v>33101004770000</v>
      </c>
      <c r="B7867">
        <v>2012</v>
      </c>
      <c r="C7867">
        <v>0</v>
      </c>
      <c r="D7867">
        <v>0</v>
      </c>
      <c r="E7867">
        <v>0</v>
      </c>
      <c r="F7867">
        <v>12305</v>
      </c>
    </row>
    <row r="7868" spans="1:6">
      <c r="A7868" s="105">
        <v>33101004860000</v>
      </c>
      <c r="B7868">
        <v>2012</v>
      </c>
      <c r="C7868">
        <v>0</v>
      </c>
      <c r="D7868">
        <v>23</v>
      </c>
      <c r="E7868">
        <v>1056</v>
      </c>
      <c r="F7868">
        <v>6350</v>
      </c>
    </row>
    <row r="7869" spans="1:6">
      <c r="A7869" s="105">
        <v>33105000070000</v>
      </c>
      <c r="B7869">
        <v>2012</v>
      </c>
      <c r="C7869">
        <v>11673</v>
      </c>
      <c r="D7869">
        <v>18248</v>
      </c>
      <c r="E7869">
        <v>89875</v>
      </c>
      <c r="F7869">
        <v>13325</v>
      </c>
    </row>
    <row r="7870" spans="1:6">
      <c r="A7870" s="105">
        <v>33105001450000</v>
      </c>
      <c r="B7870">
        <v>2012</v>
      </c>
      <c r="C7870">
        <v>0</v>
      </c>
      <c r="D7870">
        <v>0</v>
      </c>
      <c r="E7870">
        <v>0</v>
      </c>
      <c r="F7870">
        <v>8508</v>
      </c>
    </row>
    <row r="7871" spans="1:6">
      <c r="A7871" s="105">
        <v>33105002250000</v>
      </c>
      <c r="B7871">
        <v>2012</v>
      </c>
      <c r="C7871">
        <v>0</v>
      </c>
      <c r="D7871">
        <v>0</v>
      </c>
      <c r="E7871">
        <v>0</v>
      </c>
      <c r="F7871">
        <v>8626</v>
      </c>
    </row>
    <row r="7872" spans="1:6">
      <c r="A7872" s="105">
        <v>33105002390000</v>
      </c>
      <c r="B7872">
        <v>2012</v>
      </c>
      <c r="C7872">
        <v>6546</v>
      </c>
      <c r="D7872">
        <v>7973</v>
      </c>
      <c r="E7872">
        <v>79639</v>
      </c>
      <c r="F7872">
        <v>11098</v>
      </c>
    </row>
    <row r="7873" spans="1:6">
      <c r="A7873" s="105">
        <v>33105002440000</v>
      </c>
      <c r="B7873">
        <v>2012</v>
      </c>
      <c r="C7873">
        <v>0</v>
      </c>
      <c r="D7873">
        <v>0</v>
      </c>
      <c r="E7873">
        <v>0</v>
      </c>
      <c r="F7873">
        <v>8318</v>
      </c>
    </row>
    <row r="7874" spans="1:6">
      <c r="A7874" s="105">
        <v>33105002650000</v>
      </c>
      <c r="B7874">
        <v>2012</v>
      </c>
      <c r="C7874">
        <v>0</v>
      </c>
      <c r="D7874">
        <v>0</v>
      </c>
      <c r="E7874">
        <v>0</v>
      </c>
      <c r="F7874">
        <v>9928</v>
      </c>
    </row>
    <row r="7875" spans="1:6">
      <c r="A7875" s="105">
        <v>33105002760000</v>
      </c>
      <c r="B7875">
        <v>2012</v>
      </c>
      <c r="C7875">
        <v>9363</v>
      </c>
      <c r="D7875">
        <v>10294</v>
      </c>
      <c r="E7875">
        <v>12967</v>
      </c>
      <c r="F7875">
        <v>10290</v>
      </c>
    </row>
    <row r="7876" spans="1:6">
      <c r="A7876" s="105">
        <v>33105003050000</v>
      </c>
      <c r="B7876">
        <v>2012</v>
      </c>
      <c r="C7876">
        <v>19818</v>
      </c>
      <c r="D7876">
        <v>17547</v>
      </c>
      <c r="E7876">
        <v>42308</v>
      </c>
      <c r="F7876">
        <v>12787</v>
      </c>
    </row>
    <row r="7877" spans="1:6">
      <c r="A7877" s="105">
        <v>33105003220000</v>
      </c>
      <c r="B7877">
        <v>2012</v>
      </c>
      <c r="C7877">
        <v>0</v>
      </c>
      <c r="D7877">
        <v>0</v>
      </c>
      <c r="E7877">
        <v>0</v>
      </c>
      <c r="F7877">
        <v>8300</v>
      </c>
    </row>
    <row r="7878" spans="1:6">
      <c r="A7878" s="105">
        <v>33105003270000</v>
      </c>
      <c r="B7878">
        <v>2012</v>
      </c>
      <c r="C7878">
        <v>0</v>
      </c>
      <c r="D7878">
        <v>0</v>
      </c>
      <c r="E7878">
        <v>0</v>
      </c>
      <c r="F7878">
        <v>8372</v>
      </c>
    </row>
    <row r="7879" spans="1:6">
      <c r="A7879" s="105">
        <v>33105003280000</v>
      </c>
      <c r="B7879">
        <v>2012</v>
      </c>
      <c r="C7879">
        <v>148010</v>
      </c>
      <c r="D7879">
        <v>4777</v>
      </c>
      <c r="E7879">
        <v>19975</v>
      </c>
      <c r="F7879">
        <v>10732</v>
      </c>
    </row>
    <row r="7880" spans="1:6">
      <c r="A7880" s="105">
        <v>33105003300000</v>
      </c>
      <c r="B7880">
        <v>2012</v>
      </c>
      <c r="C7880">
        <v>2890</v>
      </c>
      <c r="D7880">
        <v>8426</v>
      </c>
      <c r="E7880">
        <v>27947</v>
      </c>
      <c r="F7880">
        <v>10675</v>
      </c>
    </row>
    <row r="7881" spans="1:6">
      <c r="A7881" s="105">
        <v>33105003320000</v>
      </c>
      <c r="B7881">
        <v>2012</v>
      </c>
      <c r="C7881">
        <v>22918</v>
      </c>
      <c r="D7881">
        <v>3326</v>
      </c>
      <c r="E7881">
        <v>63624</v>
      </c>
      <c r="F7881">
        <v>10787</v>
      </c>
    </row>
    <row r="7882" spans="1:6">
      <c r="A7882" s="105">
        <v>33105003530000</v>
      </c>
      <c r="B7882">
        <v>2012</v>
      </c>
      <c r="C7882">
        <v>80208</v>
      </c>
      <c r="D7882">
        <v>5480</v>
      </c>
      <c r="E7882">
        <v>77425</v>
      </c>
      <c r="F7882">
        <v>10000</v>
      </c>
    </row>
    <row r="7883" spans="1:6">
      <c r="A7883" s="105">
        <v>33105003730000</v>
      </c>
      <c r="B7883">
        <v>2012</v>
      </c>
      <c r="C7883">
        <v>2576</v>
      </c>
      <c r="D7883">
        <v>2339</v>
      </c>
      <c r="E7883">
        <v>602</v>
      </c>
      <c r="F7883">
        <v>8380</v>
      </c>
    </row>
    <row r="7884" spans="1:6">
      <c r="A7884" s="105">
        <v>33105003760000</v>
      </c>
      <c r="B7884">
        <v>2012</v>
      </c>
      <c r="C7884">
        <v>263</v>
      </c>
      <c r="D7884">
        <v>1307</v>
      </c>
      <c r="E7884">
        <v>214</v>
      </c>
      <c r="F7884">
        <v>8158</v>
      </c>
    </row>
    <row r="7885" spans="1:6">
      <c r="A7885" s="105">
        <v>33105004000000</v>
      </c>
      <c r="B7885">
        <v>2012</v>
      </c>
      <c r="C7885">
        <v>0</v>
      </c>
      <c r="D7885">
        <v>0</v>
      </c>
      <c r="E7885">
        <v>0</v>
      </c>
      <c r="F7885">
        <v>8620</v>
      </c>
    </row>
    <row r="7886" spans="1:6">
      <c r="A7886" s="105">
        <v>33105004250000</v>
      </c>
      <c r="B7886">
        <v>2012</v>
      </c>
      <c r="C7886">
        <v>0</v>
      </c>
      <c r="D7886">
        <v>0</v>
      </c>
      <c r="E7886">
        <v>0</v>
      </c>
      <c r="F7886">
        <v>8460</v>
      </c>
    </row>
    <row r="7887" spans="1:6">
      <c r="A7887" s="105">
        <v>33105004290000</v>
      </c>
      <c r="B7887">
        <v>2012</v>
      </c>
      <c r="C7887">
        <v>7052</v>
      </c>
      <c r="D7887">
        <v>6181</v>
      </c>
      <c r="E7887">
        <v>59894</v>
      </c>
      <c r="F7887">
        <v>10420</v>
      </c>
    </row>
    <row r="7888" spans="1:6">
      <c r="A7888" s="105">
        <v>33105004340000</v>
      </c>
      <c r="B7888">
        <v>2012</v>
      </c>
      <c r="C7888">
        <v>0</v>
      </c>
      <c r="D7888">
        <v>0</v>
      </c>
      <c r="E7888">
        <v>0</v>
      </c>
      <c r="F7888">
        <v>8548</v>
      </c>
    </row>
    <row r="7889" spans="1:6">
      <c r="A7889" s="105">
        <v>33105004500000</v>
      </c>
      <c r="B7889">
        <v>2012</v>
      </c>
      <c r="C7889">
        <v>11808</v>
      </c>
      <c r="D7889">
        <v>1990</v>
      </c>
      <c r="E7889">
        <v>16488</v>
      </c>
      <c r="F7889">
        <v>10501</v>
      </c>
    </row>
    <row r="7890" spans="1:6">
      <c r="A7890" s="105">
        <v>33105004660000</v>
      </c>
      <c r="B7890">
        <v>2012</v>
      </c>
      <c r="C7890">
        <v>10408</v>
      </c>
      <c r="D7890">
        <v>2372</v>
      </c>
      <c r="E7890">
        <v>19215</v>
      </c>
      <c r="F7890">
        <v>11465</v>
      </c>
    </row>
    <row r="7891" spans="1:6">
      <c r="A7891" s="105">
        <v>33105004720000</v>
      </c>
      <c r="B7891">
        <v>2012</v>
      </c>
      <c r="C7891">
        <v>0</v>
      </c>
      <c r="D7891">
        <v>0</v>
      </c>
      <c r="E7891">
        <v>0</v>
      </c>
      <c r="F7891">
        <v>8278</v>
      </c>
    </row>
    <row r="7892" spans="1:6">
      <c r="A7892" s="105">
        <v>33105004790000</v>
      </c>
      <c r="B7892">
        <v>2012</v>
      </c>
      <c r="C7892">
        <v>0</v>
      </c>
      <c r="D7892">
        <v>0</v>
      </c>
      <c r="E7892">
        <v>0</v>
      </c>
      <c r="F7892">
        <v>8541</v>
      </c>
    </row>
    <row r="7893" spans="1:6">
      <c r="A7893" s="105">
        <v>33105004890000</v>
      </c>
      <c r="B7893">
        <v>2012</v>
      </c>
      <c r="C7893">
        <v>2154</v>
      </c>
      <c r="D7893">
        <v>1107</v>
      </c>
      <c r="E7893">
        <v>11098</v>
      </c>
      <c r="F7893">
        <v>12822</v>
      </c>
    </row>
    <row r="7894" spans="1:6">
      <c r="A7894" s="105">
        <v>33105004950000</v>
      </c>
      <c r="B7894">
        <v>2012</v>
      </c>
      <c r="C7894">
        <v>0</v>
      </c>
      <c r="D7894">
        <v>0</v>
      </c>
      <c r="E7894">
        <v>0</v>
      </c>
      <c r="F7894">
        <v>13615</v>
      </c>
    </row>
    <row r="7895" spans="1:6">
      <c r="A7895" s="105">
        <v>33105005020000</v>
      </c>
      <c r="B7895">
        <v>2012</v>
      </c>
      <c r="C7895">
        <v>1863</v>
      </c>
      <c r="D7895">
        <v>3071</v>
      </c>
      <c r="E7895">
        <v>89651</v>
      </c>
      <c r="F7895">
        <v>8186</v>
      </c>
    </row>
    <row r="7896" spans="1:6">
      <c r="A7896" s="105">
        <v>33105005030000</v>
      </c>
      <c r="B7896">
        <v>2012</v>
      </c>
      <c r="C7896">
        <v>691</v>
      </c>
      <c r="D7896">
        <v>4051</v>
      </c>
      <c r="E7896">
        <v>59986</v>
      </c>
      <c r="F7896">
        <v>12985</v>
      </c>
    </row>
    <row r="7897" spans="1:6">
      <c r="A7897" s="105">
        <v>33105005190000</v>
      </c>
      <c r="B7897">
        <v>2012</v>
      </c>
      <c r="C7897">
        <v>37296</v>
      </c>
      <c r="D7897">
        <v>24500</v>
      </c>
      <c r="E7897">
        <v>120241</v>
      </c>
      <c r="F7897">
        <v>14154</v>
      </c>
    </row>
    <row r="7898" spans="1:6">
      <c r="A7898" s="105">
        <v>33105005250000</v>
      </c>
      <c r="B7898">
        <v>2012</v>
      </c>
      <c r="C7898">
        <v>0</v>
      </c>
      <c r="D7898">
        <v>12</v>
      </c>
      <c r="E7898">
        <v>8</v>
      </c>
      <c r="F7898">
        <v>8361</v>
      </c>
    </row>
    <row r="7899" spans="1:6">
      <c r="A7899" s="105">
        <v>33105005340000</v>
      </c>
      <c r="B7899">
        <v>2012</v>
      </c>
      <c r="C7899">
        <v>22672</v>
      </c>
      <c r="D7899">
        <v>9590</v>
      </c>
      <c r="E7899">
        <v>19971</v>
      </c>
      <c r="F7899">
        <v>14095</v>
      </c>
    </row>
    <row r="7900" spans="1:6">
      <c r="A7900" s="105">
        <v>33105005490000</v>
      </c>
      <c r="B7900">
        <v>2012</v>
      </c>
      <c r="C7900">
        <v>4536</v>
      </c>
      <c r="D7900">
        <v>7758</v>
      </c>
      <c r="E7900">
        <v>53066</v>
      </c>
      <c r="F7900">
        <v>12840</v>
      </c>
    </row>
    <row r="7901" spans="1:6">
      <c r="A7901" s="105">
        <v>33105005520000</v>
      </c>
      <c r="B7901">
        <v>2012</v>
      </c>
      <c r="C7901">
        <v>2265</v>
      </c>
      <c r="D7901">
        <v>3849</v>
      </c>
      <c r="E7901">
        <v>26176</v>
      </c>
      <c r="F7901">
        <v>11747</v>
      </c>
    </row>
    <row r="7902" spans="1:6">
      <c r="A7902" s="105">
        <v>33105005560000</v>
      </c>
      <c r="B7902">
        <v>2012</v>
      </c>
      <c r="C7902">
        <v>388779</v>
      </c>
      <c r="D7902">
        <v>11939</v>
      </c>
      <c r="E7902">
        <v>3288</v>
      </c>
      <c r="F7902">
        <v>14153</v>
      </c>
    </row>
    <row r="7903" spans="1:6">
      <c r="A7903" s="105">
        <v>33105005590000</v>
      </c>
      <c r="B7903">
        <v>2012</v>
      </c>
      <c r="C7903">
        <v>7256</v>
      </c>
      <c r="D7903">
        <v>5080</v>
      </c>
      <c r="E7903">
        <v>227261</v>
      </c>
      <c r="F7903">
        <v>11859</v>
      </c>
    </row>
    <row r="7904" spans="1:6">
      <c r="A7904" s="105">
        <v>33105005600000</v>
      </c>
      <c r="B7904">
        <v>2012</v>
      </c>
      <c r="C7904">
        <v>5170</v>
      </c>
      <c r="D7904">
        <v>3516</v>
      </c>
      <c r="E7904">
        <v>613</v>
      </c>
      <c r="F7904">
        <v>10441</v>
      </c>
    </row>
    <row r="7905" spans="1:6">
      <c r="A7905" s="105">
        <v>33105005610000</v>
      </c>
      <c r="B7905">
        <v>2012</v>
      </c>
      <c r="C7905">
        <v>2112</v>
      </c>
      <c r="D7905">
        <v>2086</v>
      </c>
      <c r="E7905">
        <v>732</v>
      </c>
      <c r="F7905">
        <v>10425</v>
      </c>
    </row>
    <row r="7906" spans="1:6">
      <c r="A7906" s="105">
        <v>33105005640000</v>
      </c>
      <c r="B7906">
        <v>2012</v>
      </c>
      <c r="C7906">
        <v>163702</v>
      </c>
      <c r="D7906">
        <v>6169</v>
      </c>
      <c r="E7906">
        <v>550</v>
      </c>
      <c r="F7906">
        <v>11622</v>
      </c>
    </row>
    <row r="7907" spans="1:6">
      <c r="A7907" s="105">
        <v>33105005760000</v>
      </c>
      <c r="B7907">
        <v>2012</v>
      </c>
      <c r="C7907">
        <v>69423</v>
      </c>
      <c r="D7907">
        <v>2797</v>
      </c>
      <c r="E7907">
        <v>59324</v>
      </c>
      <c r="F7907">
        <v>7975</v>
      </c>
    </row>
    <row r="7908" spans="1:6">
      <c r="A7908" s="105">
        <v>33105005780000</v>
      </c>
      <c r="B7908">
        <v>2012</v>
      </c>
      <c r="C7908">
        <v>0</v>
      </c>
      <c r="D7908">
        <v>0</v>
      </c>
      <c r="E7908">
        <v>0</v>
      </c>
      <c r="F7908">
        <v>11764</v>
      </c>
    </row>
    <row r="7909" spans="1:6">
      <c r="A7909" s="105">
        <v>33105005800000</v>
      </c>
      <c r="B7909">
        <v>2012</v>
      </c>
      <c r="C7909">
        <v>223582</v>
      </c>
      <c r="D7909">
        <v>11588</v>
      </c>
      <c r="E7909">
        <v>2977</v>
      </c>
      <c r="F7909">
        <v>12790</v>
      </c>
    </row>
    <row r="7910" spans="1:6">
      <c r="A7910" s="105">
        <v>33105005850000</v>
      </c>
      <c r="B7910">
        <v>2012</v>
      </c>
      <c r="C7910">
        <v>7062</v>
      </c>
      <c r="D7910">
        <v>2956</v>
      </c>
      <c r="E7910">
        <v>224</v>
      </c>
      <c r="F7910">
        <v>8326</v>
      </c>
    </row>
    <row r="7911" spans="1:6">
      <c r="A7911" s="105">
        <v>33105005870000</v>
      </c>
      <c r="B7911">
        <v>2012</v>
      </c>
      <c r="C7911">
        <v>7018</v>
      </c>
      <c r="D7911">
        <v>2432</v>
      </c>
      <c r="E7911">
        <v>11734</v>
      </c>
      <c r="F7911">
        <v>8400</v>
      </c>
    </row>
    <row r="7912" spans="1:6">
      <c r="A7912" s="105">
        <v>33105005940000</v>
      </c>
      <c r="B7912">
        <v>2012</v>
      </c>
      <c r="C7912">
        <v>1242</v>
      </c>
      <c r="D7912">
        <v>1278</v>
      </c>
      <c r="E7912">
        <v>34891</v>
      </c>
      <c r="F7912">
        <v>8084</v>
      </c>
    </row>
    <row r="7913" spans="1:6">
      <c r="A7913" s="105">
        <v>33105006070000</v>
      </c>
      <c r="B7913">
        <v>2012</v>
      </c>
      <c r="C7913">
        <v>0</v>
      </c>
      <c r="D7913">
        <v>7</v>
      </c>
      <c r="E7913">
        <v>124</v>
      </c>
      <c r="F7913">
        <v>8639</v>
      </c>
    </row>
    <row r="7914" spans="1:6">
      <c r="A7914" s="105">
        <v>33105006110000</v>
      </c>
      <c r="B7914">
        <v>2012</v>
      </c>
      <c r="C7914">
        <v>20370</v>
      </c>
      <c r="D7914">
        <v>12367</v>
      </c>
      <c r="E7914">
        <v>19943</v>
      </c>
      <c r="F7914">
        <v>11250</v>
      </c>
    </row>
    <row r="7915" spans="1:6">
      <c r="A7915" s="105">
        <v>33105006150000</v>
      </c>
      <c r="B7915">
        <v>2012</v>
      </c>
      <c r="C7915">
        <v>73</v>
      </c>
      <c r="D7915">
        <v>1948</v>
      </c>
      <c r="E7915">
        <v>47675</v>
      </c>
      <c r="F7915">
        <v>10420</v>
      </c>
    </row>
    <row r="7916" spans="1:6">
      <c r="A7916" s="105">
        <v>33105006360000</v>
      </c>
      <c r="B7916">
        <v>2012</v>
      </c>
      <c r="C7916">
        <v>0</v>
      </c>
      <c r="D7916">
        <v>540</v>
      </c>
      <c r="E7916">
        <v>13715</v>
      </c>
      <c r="F7916">
        <v>10147</v>
      </c>
    </row>
    <row r="7917" spans="1:6">
      <c r="A7917" s="105">
        <v>33105006550000</v>
      </c>
      <c r="B7917">
        <v>2012</v>
      </c>
      <c r="C7917">
        <v>171161</v>
      </c>
      <c r="D7917">
        <v>6289</v>
      </c>
      <c r="E7917">
        <v>2349</v>
      </c>
      <c r="F7917">
        <v>14600</v>
      </c>
    </row>
    <row r="7918" spans="1:6">
      <c r="A7918" s="105">
        <v>33105006580000</v>
      </c>
      <c r="B7918">
        <v>2012</v>
      </c>
      <c r="C7918">
        <v>0</v>
      </c>
      <c r="D7918">
        <v>0</v>
      </c>
      <c r="E7918">
        <v>0</v>
      </c>
      <c r="F7918">
        <v>10398</v>
      </c>
    </row>
    <row r="7919" spans="1:6">
      <c r="A7919" s="105">
        <v>33105006590000</v>
      </c>
      <c r="B7919">
        <v>2012</v>
      </c>
      <c r="C7919">
        <v>0</v>
      </c>
      <c r="D7919">
        <v>0</v>
      </c>
      <c r="E7919">
        <v>0</v>
      </c>
      <c r="F7919">
        <v>10522</v>
      </c>
    </row>
    <row r="7920" spans="1:6">
      <c r="A7920" s="105">
        <v>33105006620000</v>
      </c>
      <c r="B7920">
        <v>2012</v>
      </c>
      <c r="C7920">
        <v>4688</v>
      </c>
      <c r="D7920">
        <v>10922</v>
      </c>
      <c r="E7920">
        <v>15296</v>
      </c>
      <c r="F7920">
        <v>10390</v>
      </c>
    </row>
    <row r="7921" spans="1:6">
      <c r="A7921" s="105">
        <v>33105006650000</v>
      </c>
      <c r="B7921">
        <v>2012</v>
      </c>
      <c r="C7921">
        <v>12187</v>
      </c>
      <c r="D7921">
        <v>1043</v>
      </c>
      <c r="E7921">
        <v>7072</v>
      </c>
      <c r="F7921">
        <v>14426</v>
      </c>
    </row>
    <row r="7922" spans="1:6">
      <c r="A7922" s="105">
        <v>33105006660000</v>
      </c>
      <c r="B7922">
        <v>2012</v>
      </c>
      <c r="C7922">
        <v>127744</v>
      </c>
      <c r="D7922">
        <v>2892</v>
      </c>
      <c r="E7922">
        <v>71161</v>
      </c>
      <c r="F7922">
        <v>13757</v>
      </c>
    </row>
    <row r="7923" spans="1:6">
      <c r="A7923" s="105">
        <v>33105006700000</v>
      </c>
      <c r="B7923">
        <v>2012</v>
      </c>
      <c r="C7923">
        <v>0</v>
      </c>
      <c r="D7923">
        <v>0</v>
      </c>
      <c r="E7923">
        <v>0</v>
      </c>
      <c r="F7923">
        <v>13018</v>
      </c>
    </row>
    <row r="7924" spans="1:6">
      <c r="A7924" s="105">
        <v>33105006770000</v>
      </c>
      <c r="B7924">
        <v>2012</v>
      </c>
      <c r="C7924">
        <v>0</v>
      </c>
      <c r="D7924">
        <v>0</v>
      </c>
      <c r="E7924">
        <v>0</v>
      </c>
      <c r="F7924">
        <v>13142</v>
      </c>
    </row>
    <row r="7925" spans="1:6">
      <c r="A7925" s="105">
        <v>33105006780000</v>
      </c>
      <c r="B7925">
        <v>2012</v>
      </c>
      <c r="C7925">
        <v>6175</v>
      </c>
      <c r="D7925">
        <v>6497</v>
      </c>
      <c r="E7925">
        <v>33434</v>
      </c>
      <c r="F7925">
        <v>10325</v>
      </c>
    </row>
    <row r="7926" spans="1:6">
      <c r="A7926" s="105">
        <v>33105006800000</v>
      </c>
      <c r="B7926">
        <v>2012</v>
      </c>
      <c r="C7926">
        <v>69704</v>
      </c>
      <c r="D7926">
        <v>1451</v>
      </c>
      <c r="E7926">
        <v>15257</v>
      </c>
      <c r="F7926">
        <v>10370</v>
      </c>
    </row>
    <row r="7927" spans="1:6">
      <c r="A7927" s="105">
        <v>33105006860000</v>
      </c>
      <c r="B7927">
        <v>2012</v>
      </c>
      <c r="C7927">
        <v>192424</v>
      </c>
      <c r="D7927">
        <v>80</v>
      </c>
      <c r="E7927">
        <v>729</v>
      </c>
      <c r="F7927">
        <v>13765</v>
      </c>
    </row>
    <row r="7928" spans="1:6">
      <c r="A7928" s="105">
        <v>33105006960000</v>
      </c>
      <c r="B7928">
        <v>2012</v>
      </c>
      <c r="C7928">
        <v>1096991</v>
      </c>
      <c r="D7928">
        <v>21235</v>
      </c>
      <c r="E7928">
        <v>23278</v>
      </c>
      <c r="F7928">
        <v>13913</v>
      </c>
    </row>
    <row r="7929" spans="1:6">
      <c r="A7929" s="105">
        <v>33105007040000</v>
      </c>
      <c r="B7929">
        <v>2012</v>
      </c>
      <c r="C7929">
        <v>9</v>
      </c>
      <c r="D7929">
        <v>43</v>
      </c>
      <c r="E7929">
        <v>242</v>
      </c>
      <c r="F7929">
        <v>10600</v>
      </c>
    </row>
    <row r="7930" spans="1:6">
      <c r="A7930" s="105">
        <v>33105007050000</v>
      </c>
      <c r="B7930">
        <v>2012</v>
      </c>
      <c r="C7930">
        <v>6902</v>
      </c>
      <c r="D7930">
        <v>4813</v>
      </c>
      <c r="E7930">
        <v>65938</v>
      </c>
      <c r="F7930">
        <v>10480</v>
      </c>
    </row>
    <row r="7931" spans="1:6">
      <c r="A7931" s="105">
        <v>33105007060000</v>
      </c>
      <c r="B7931">
        <v>2012</v>
      </c>
      <c r="C7931">
        <v>17534</v>
      </c>
      <c r="D7931">
        <v>14897</v>
      </c>
      <c r="E7931">
        <v>185300</v>
      </c>
      <c r="F7931">
        <v>10570</v>
      </c>
    </row>
    <row r="7932" spans="1:6">
      <c r="A7932" s="105">
        <v>33105007080000</v>
      </c>
      <c r="B7932">
        <v>2012</v>
      </c>
      <c r="C7932">
        <v>8458</v>
      </c>
      <c r="D7932">
        <v>7494</v>
      </c>
      <c r="E7932">
        <v>114305</v>
      </c>
      <c r="F7932">
        <v>10616</v>
      </c>
    </row>
    <row r="7933" spans="1:6">
      <c r="A7933" s="105">
        <v>33105007090000</v>
      </c>
      <c r="B7933">
        <v>2012</v>
      </c>
      <c r="C7933">
        <v>18687</v>
      </c>
      <c r="D7933">
        <v>18516</v>
      </c>
      <c r="E7933">
        <v>35046</v>
      </c>
      <c r="F7933">
        <v>10510</v>
      </c>
    </row>
    <row r="7934" spans="1:6">
      <c r="A7934" s="105">
        <v>33105007150000</v>
      </c>
      <c r="B7934">
        <v>2012</v>
      </c>
      <c r="C7934">
        <v>3837</v>
      </c>
      <c r="D7934">
        <v>5246</v>
      </c>
      <c r="E7934">
        <v>33782</v>
      </c>
      <c r="F7934">
        <v>10559</v>
      </c>
    </row>
    <row r="7935" spans="1:6">
      <c r="A7935" s="105">
        <v>33105007170000</v>
      </c>
      <c r="B7935">
        <v>2012</v>
      </c>
      <c r="C7935">
        <v>14785</v>
      </c>
      <c r="D7935">
        <v>13821</v>
      </c>
      <c r="E7935">
        <v>50746</v>
      </c>
      <c r="F7935">
        <v>10560</v>
      </c>
    </row>
    <row r="7936" spans="1:6">
      <c r="A7936" s="105">
        <v>33105007180000</v>
      </c>
      <c r="B7936">
        <v>2012</v>
      </c>
      <c r="C7936">
        <v>17135</v>
      </c>
      <c r="D7936">
        <v>16403</v>
      </c>
      <c r="E7936">
        <v>42010</v>
      </c>
      <c r="F7936">
        <v>10470</v>
      </c>
    </row>
    <row r="7937" spans="1:6">
      <c r="A7937" s="105">
        <v>33105007190000</v>
      </c>
      <c r="B7937">
        <v>2012</v>
      </c>
      <c r="C7937">
        <v>15182</v>
      </c>
      <c r="D7937">
        <v>17704</v>
      </c>
      <c r="E7937">
        <v>70247</v>
      </c>
      <c r="F7937">
        <v>10505</v>
      </c>
    </row>
    <row r="7938" spans="1:6">
      <c r="A7938" s="105">
        <v>33105007220000</v>
      </c>
      <c r="B7938">
        <v>2012</v>
      </c>
      <c r="C7938">
        <v>654</v>
      </c>
      <c r="D7938">
        <v>244</v>
      </c>
      <c r="E7938">
        <v>30</v>
      </c>
      <c r="F7938">
        <v>13075</v>
      </c>
    </row>
    <row r="7939" spans="1:6">
      <c r="A7939" s="105">
        <v>33105007280000</v>
      </c>
      <c r="B7939">
        <v>2012</v>
      </c>
      <c r="C7939">
        <v>5483</v>
      </c>
      <c r="D7939">
        <v>4963</v>
      </c>
      <c r="E7939">
        <v>131283</v>
      </c>
      <c r="F7939">
        <v>10515</v>
      </c>
    </row>
    <row r="7940" spans="1:6">
      <c r="A7940" s="105">
        <v>33105007290000</v>
      </c>
      <c r="B7940">
        <v>2012</v>
      </c>
      <c r="C7940">
        <v>2815</v>
      </c>
      <c r="D7940">
        <v>1646</v>
      </c>
      <c r="E7940">
        <v>162228</v>
      </c>
      <c r="F7940">
        <v>10600</v>
      </c>
    </row>
    <row r="7941" spans="1:6">
      <c r="A7941" s="105">
        <v>33105007300000</v>
      </c>
      <c r="B7941">
        <v>2012</v>
      </c>
      <c r="C7941">
        <v>63376</v>
      </c>
      <c r="D7941">
        <v>37728</v>
      </c>
      <c r="E7941">
        <v>42788</v>
      </c>
      <c r="F7941">
        <v>10490</v>
      </c>
    </row>
    <row r="7942" spans="1:6">
      <c r="A7942" s="105">
        <v>33105007310000</v>
      </c>
      <c r="B7942">
        <v>2012</v>
      </c>
      <c r="C7942">
        <v>0</v>
      </c>
      <c r="D7942">
        <v>0</v>
      </c>
      <c r="E7942">
        <v>0</v>
      </c>
      <c r="F7942">
        <v>12950</v>
      </c>
    </row>
    <row r="7943" spans="1:6">
      <c r="A7943" s="105">
        <v>33105007320000</v>
      </c>
      <c r="B7943">
        <v>2012</v>
      </c>
      <c r="C7943">
        <v>4036</v>
      </c>
      <c r="D7943">
        <v>3146</v>
      </c>
      <c r="E7943">
        <v>2152</v>
      </c>
      <c r="F7943">
        <v>13000</v>
      </c>
    </row>
    <row r="7944" spans="1:6">
      <c r="A7944" s="105">
        <v>33105007330000</v>
      </c>
      <c r="B7944">
        <v>2012</v>
      </c>
      <c r="C7944">
        <v>1430</v>
      </c>
      <c r="D7944">
        <v>1147</v>
      </c>
      <c r="E7944">
        <v>191</v>
      </c>
      <c r="F7944">
        <v>12945</v>
      </c>
    </row>
    <row r="7945" spans="1:6">
      <c r="A7945" s="105">
        <v>33105007360000</v>
      </c>
      <c r="B7945">
        <v>2012</v>
      </c>
      <c r="C7945">
        <v>0</v>
      </c>
      <c r="D7945">
        <v>0</v>
      </c>
      <c r="E7945">
        <v>0</v>
      </c>
      <c r="F7945">
        <v>12944</v>
      </c>
    </row>
    <row r="7946" spans="1:6">
      <c r="A7946" s="105">
        <v>33105007380000</v>
      </c>
      <c r="B7946">
        <v>2012</v>
      </c>
      <c r="C7946">
        <v>0</v>
      </c>
      <c r="D7946">
        <v>1535</v>
      </c>
      <c r="E7946">
        <v>5828</v>
      </c>
      <c r="F7946">
        <v>8300</v>
      </c>
    </row>
    <row r="7947" spans="1:6">
      <c r="A7947" s="105">
        <v>33105007400000</v>
      </c>
      <c r="B7947">
        <v>2012</v>
      </c>
      <c r="C7947">
        <v>0</v>
      </c>
      <c r="D7947">
        <v>3</v>
      </c>
      <c r="E7947">
        <v>57</v>
      </c>
      <c r="F7947">
        <v>7900</v>
      </c>
    </row>
    <row r="7948" spans="1:6">
      <c r="A7948" s="105">
        <v>33105007430000</v>
      </c>
      <c r="B7948">
        <v>2012</v>
      </c>
      <c r="C7948">
        <v>0</v>
      </c>
      <c r="D7948">
        <v>0</v>
      </c>
      <c r="E7948">
        <v>0</v>
      </c>
      <c r="F7948">
        <v>13812</v>
      </c>
    </row>
    <row r="7949" spans="1:6">
      <c r="A7949" s="105">
        <v>33105007450000</v>
      </c>
      <c r="B7949">
        <v>2012</v>
      </c>
      <c r="C7949">
        <v>4276</v>
      </c>
      <c r="D7949">
        <v>4535</v>
      </c>
      <c r="E7949">
        <v>43825</v>
      </c>
      <c r="F7949">
        <v>10467</v>
      </c>
    </row>
    <row r="7950" spans="1:6">
      <c r="A7950" s="105">
        <v>33105007520000</v>
      </c>
      <c r="B7950">
        <v>2012</v>
      </c>
      <c r="C7950">
        <v>1092</v>
      </c>
      <c r="D7950">
        <v>5169</v>
      </c>
      <c r="E7950">
        <v>13118</v>
      </c>
      <c r="F7950">
        <v>11137</v>
      </c>
    </row>
    <row r="7951" spans="1:6">
      <c r="A7951" s="105">
        <v>33105007640000</v>
      </c>
      <c r="B7951">
        <v>2012</v>
      </c>
      <c r="C7951">
        <v>0</v>
      </c>
      <c r="D7951">
        <v>1707</v>
      </c>
      <c r="E7951">
        <v>1039</v>
      </c>
      <c r="F7951">
        <v>13540</v>
      </c>
    </row>
    <row r="7952" spans="1:6">
      <c r="A7952" s="105">
        <v>33105007650000</v>
      </c>
      <c r="B7952">
        <v>2012</v>
      </c>
      <c r="C7952">
        <v>16214</v>
      </c>
      <c r="D7952">
        <v>20674</v>
      </c>
      <c r="E7952">
        <v>5571</v>
      </c>
      <c r="F7952">
        <v>13181</v>
      </c>
    </row>
    <row r="7953" spans="1:6">
      <c r="A7953" s="105">
        <v>33105007710000</v>
      </c>
      <c r="B7953">
        <v>2012</v>
      </c>
      <c r="C7953">
        <v>5315</v>
      </c>
      <c r="D7953">
        <v>4178</v>
      </c>
      <c r="E7953">
        <v>127</v>
      </c>
      <c r="F7953">
        <v>12942</v>
      </c>
    </row>
    <row r="7954" spans="1:6">
      <c r="A7954" s="105">
        <v>33105007720000</v>
      </c>
      <c r="B7954">
        <v>2012</v>
      </c>
      <c r="C7954">
        <v>2777</v>
      </c>
      <c r="D7954">
        <v>1725</v>
      </c>
      <c r="E7954">
        <v>7180</v>
      </c>
      <c r="F7954">
        <v>8460</v>
      </c>
    </row>
    <row r="7955" spans="1:6">
      <c r="A7955" s="105">
        <v>33105007740000</v>
      </c>
      <c r="B7955">
        <v>2012</v>
      </c>
      <c r="C7955">
        <v>864</v>
      </c>
      <c r="D7955">
        <v>4130</v>
      </c>
      <c r="E7955">
        <v>24333</v>
      </c>
      <c r="F7955">
        <v>13536</v>
      </c>
    </row>
    <row r="7956" spans="1:6">
      <c r="A7956" s="105">
        <v>33105007760000</v>
      </c>
      <c r="B7956">
        <v>2012</v>
      </c>
      <c r="C7956">
        <v>0</v>
      </c>
      <c r="D7956">
        <v>1929</v>
      </c>
      <c r="E7956">
        <v>1542</v>
      </c>
      <c r="F7956">
        <v>13621</v>
      </c>
    </row>
    <row r="7957" spans="1:6">
      <c r="A7957" s="105">
        <v>33105007770000</v>
      </c>
      <c r="B7957">
        <v>2012</v>
      </c>
      <c r="C7957">
        <v>2016</v>
      </c>
      <c r="D7957">
        <v>2087</v>
      </c>
      <c r="E7957">
        <v>2093</v>
      </c>
      <c r="F7957">
        <v>9650</v>
      </c>
    </row>
    <row r="7958" spans="1:6">
      <c r="A7958" s="105">
        <v>33105007810000</v>
      </c>
      <c r="B7958">
        <v>2012</v>
      </c>
      <c r="C7958">
        <v>17</v>
      </c>
      <c r="D7958">
        <v>513</v>
      </c>
      <c r="E7958">
        <v>20845</v>
      </c>
      <c r="F7958">
        <v>12000</v>
      </c>
    </row>
    <row r="7959" spans="1:6">
      <c r="A7959" s="105">
        <v>33105007830000</v>
      </c>
      <c r="B7959">
        <v>2012</v>
      </c>
      <c r="C7959">
        <v>4097</v>
      </c>
      <c r="D7959">
        <v>6183</v>
      </c>
      <c r="E7959">
        <v>25963</v>
      </c>
      <c r="F7959">
        <v>13575</v>
      </c>
    </row>
    <row r="7960" spans="1:6">
      <c r="A7960" s="105">
        <v>33105007840000</v>
      </c>
      <c r="B7960">
        <v>2012</v>
      </c>
      <c r="C7960">
        <v>2621</v>
      </c>
      <c r="D7960">
        <v>2037</v>
      </c>
      <c r="E7960">
        <v>12398</v>
      </c>
      <c r="F7960">
        <v>8322</v>
      </c>
    </row>
    <row r="7961" spans="1:6">
      <c r="A7961" s="105">
        <v>33105007880000</v>
      </c>
      <c r="B7961">
        <v>2012</v>
      </c>
      <c r="C7961">
        <v>4340</v>
      </c>
      <c r="D7961">
        <v>2243</v>
      </c>
      <c r="E7961">
        <v>439</v>
      </c>
      <c r="F7961">
        <v>8355</v>
      </c>
    </row>
    <row r="7962" spans="1:6">
      <c r="A7962" s="105">
        <v>33105007900000</v>
      </c>
      <c r="B7962">
        <v>2012</v>
      </c>
      <c r="C7962">
        <v>147</v>
      </c>
      <c r="D7962">
        <v>5749</v>
      </c>
      <c r="E7962">
        <v>244300</v>
      </c>
      <c r="F7962">
        <v>11800</v>
      </c>
    </row>
    <row r="7963" spans="1:6">
      <c r="A7963" s="105">
        <v>33105007980000</v>
      </c>
      <c r="B7963">
        <v>2012</v>
      </c>
      <c r="C7963">
        <v>0</v>
      </c>
      <c r="D7963">
        <v>0</v>
      </c>
      <c r="E7963">
        <v>0</v>
      </c>
      <c r="F7963">
        <v>14080</v>
      </c>
    </row>
    <row r="7964" spans="1:6">
      <c r="A7964" s="105">
        <v>33105008090000</v>
      </c>
      <c r="B7964">
        <v>2012</v>
      </c>
      <c r="C7964">
        <v>828</v>
      </c>
      <c r="D7964">
        <v>1126</v>
      </c>
      <c r="E7964">
        <v>4041</v>
      </c>
      <c r="F7964">
        <v>9865</v>
      </c>
    </row>
    <row r="7965" spans="1:6">
      <c r="A7965" s="105">
        <v>33105008100000</v>
      </c>
      <c r="B7965">
        <v>2012</v>
      </c>
      <c r="C7965">
        <v>2671</v>
      </c>
      <c r="D7965">
        <v>4515</v>
      </c>
      <c r="E7965">
        <v>3854</v>
      </c>
      <c r="F7965">
        <v>13750</v>
      </c>
    </row>
    <row r="7966" spans="1:6">
      <c r="A7966" s="105">
        <v>33105008110000</v>
      </c>
      <c r="B7966">
        <v>2012</v>
      </c>
      <c r="C7966">
        <v>2338</v>
      </c>
      <c r="D7966">
        <v>3202</v>
      </c>
      <c r="E7966">
        <v>4459</v>
      </c>
      <c r="F7966">
        <v>9650</v>
      </c>
    </row>
    <row r="7967" spans="1:6">
      <c r="A7967" s="105">
        <v>33105008120000</v>
      </c>
      <c r="B7967">
        <v>2012</v>
      </c>
      <c r="C7967">
        <v>1241</v>
      </c>
      <c r="D7967">
        <v>2160</v>
      </c>
      <c r="E7967">
        <v>1965</v>
      </c>
      <c r="F7967">
        <v>9650</v>
      </c>
    </row>
    <row r="7968" spans="1:6">
      <c r="A7968" s="105">
        <v>33105008180000</v>
      </c>
      <c r="B7968">
        <v>2012</v>
      </c>
      <c r="C7968">
        <v>7261</v>
      </c>
      <c r="D7968">
        <v>5319</v>
      </c>
      <c r="E7968">
        <v>85711</v>
      </c>
      <c r="F7968">
        <v>8401</v>
      </c>
    </row>
    <row r="7969" spans="1:6">
      <c r="A7969" s="105">
        <v>33105008190000</v>
      </c>
      <c r="B7969">
        <v>2012</v>
      </c>
      <c r="C7969">
        <v>0</v>
      </c>
      <c r="D7969">
        <v>5747</v>
      </c>
      <c r="E7969">
        <v>2995</v>
      </c>
      <c r="F7969">
        <v>14094</v>
      </c>
    </row>
    <row r="7970" spans="1:6">
      <c r="A7970" s="105">
        <v>33105008200000</v>
      </c>
      <c r="B7970">
        <v>2012</v>
      </c>
      <c r="C7970">
        <v>14261</v>
      </c>
      <c r="D7970">
        <v>2367</v>
      </c>
      <c r="E7970">
        <v>38321</v>
      </c>
      <c r="F7970">
        <v>12850</v>
      </c>
    </row>
    <row r="7971" spans="1:6">
      <c r="A7971" s="105">
        <v>33105008220000</v>
      </c>
      <c r="B7971">
        <v>2012</v>
      </c>
      <c r="C7971">
        <v>5191</v>
      </c>
      <c r="D7971">
        <v>3902</v>
      </c>
      <c r="E7971">
        <v>14491</v>
      </c>
      <c r="F7971">
        <v>13310</v>
      </c>
    </row>
    <row r="7972" spans="1:6">
      <c r="A7972" s="105">
        <v>33105008260000</v>
      </c>
      <c r="B7972">
        <v>2012</v>
      </c>
      <c r="C7972">
        <v>1942</v>
      </c>
      <c r="D7972">
        <v>3715</v>
      </c>
      <c r="E7972">
        <v>685</v>
      </c>
      <c r="F7972">
        <v>11270</v>
      </c>
    </row>
    <row r="7973" spans="1:6">
      <c r="A7973" s="105">
        <v>33105008290000</v>
      </c>
      <c r="B7973">
        <v>2012</v>
      </c>
      <c r="C7973">
        <v>530</v>
      </c>
      <c r="D7973">
        <v>1194</v>
      </c>
      <c r="E7973">
        <v>4193</v>
      </c>
      <c r="F7973">
        <v>13960</v>
      </c>
    </row>
    <row r="7974" spans="1:6">
      <c r="A7974" s="105">
        <v>33105008300000</v>
      </c>
      <c r="B7974">
        <v>2012</v>
      </c>
      <c r="C7974">
        <v>18766</v>
      </c>
      <c r="D7974">
        <v>7936</v>
      </c>
      <c r="E7974">
        <v>50534</v>
      </c>
      <c r="F7974">
        <v>13185</v>
      </c>
    </row>
    <row r="7975" spans="1:6">
      <c r="A7975" s="105">
        <v>33105008310000</v>
      </c>
      <c r="B7975">
        <v>2012</v>
      </c>
      <c r="C7975">
        <v>496</v>
      </c>
      <c r="D7975">
        <v>1451</v>
      </c>
      <c r="E7975">
        <v>2613</v>
      </c>
      <c r="F7975">
        <v>13138</v>
      </c>
    </row>
    <row r="7976" spans="1:6">
      <c r="A7976" s="105">
        <v>33105008420000</v>
      </c>
      <c r="B7976">
        <v>2012</v>
      </c>
      <c r="C7976">
        <v>2553</v>
      </c>
      <c r="D7976">
        <v>1506</v>
      </c>
      <c r="E7976">
        <v>11943</v>
      </c>
      <c r="F7976">
        <v>8180</v>
      </c>
    </row>
    <row r="7977" spans="1:6">
      <c r="A7977" s="105">
        <v>33105008440000</v>
      </c>
      <c r="B7977">
        <v>2012</v>
      </c>
      <c r="C7977">
        <v>0</v>
      </c>
      <c r="D7977">
        <v>2370</v>
      </c>
      <c r="E7977">
        <v>21255</v>
      </c>
      <c r="F7977">
        <v>8415</v>
      </c>
    </row>
    <row r="7978" spans="1:6">
      <c r="A7978" s="105">
        <v>33105008500000</v>
      </c>
      <c r="B7978">
        <v>2012</v>
      </c>
      <c r="C7978">
        <v>3199</v>
      </c>
      <c r="D7978">
        <v>3899</v>
      </c>
      <c r="E7978">
        <v>5167</v>
      </c>
      <c r="F7978">
        <v>10800</v>
      </c>
    </row>
    <row r="7979" spans="1:6">
      <c r="A7979" s="105">
        <v>33105008570000</v>
      </c>
      <c r="B7979">
        <v>2012</v>
      </c>
      <c r="C7979">
        <v>0</v>
      </c>
      <c r="D7979">
        <v>2377</v>
      </c>
      <c r="E7979">
        <v>516</v>
      </c>
      <c r="F7979">
        <v>8380</v>
      </c>
    </row>
    <row r="7980" spans="1:6">
      <c r="A7980" s="105">
        <v>33105008620000</v>
      </c>
      <c r="B7980">
        <v>2012</v>
      </c>
      <c r="C7980">
        <v>39198</v>
      </c>
      <c r="D7980">
        <v>6163</v>
      </c>
      <c r="E7980">
        <v>628</v>
      </c>
      <c r="F7980">
        <v>13600</v>
      </c>
    </row>
    <row r="7981" spans="1:6">
      <c r="A7981" s="105">
        <v>33105008630000</v>
      </c>
      <c r="B7981">
        <v>2012</v>
      </c>
      <c r="C7981">
        <v>5709</v>
      </c>
      <c r="D7981">
        <v>2363</v>
      </c>
      <c r="E7981">
        <v>8508</v>
      </c>
      <c r="F7981">
        <v>13400</v>
      </c>
    </row>
    <row r="7982" spans="1:6">
      <c r="A7982" s="105">
        <v>33105008720000</v>
      </c>
      <c r="B7982">
        <v>2012</v>
      </c>
      <c r="C7982">
        <v>6826</v>
      </c>
      <c r="D7982">
        <v>3310</v>
      </c>
      <c r="E7982">
        <v>20263</v>
      </c>
      <c r="F7982">
        <v>8246</v>
      </c>
    </row>
    <row r="7983" spans="1:6">
      <c r="A7983" s="105">
        <v>33105008830000</v>
      </c>
      <c r="B7983">
        <v>2012</v>
      </c>
      <c r="C7983">
        <v>6426</v>
      </c>
      <c r="D7983">
        <v>912</v>
      </c>
      <c r="E7983">
        <v>15390</v>
      </c>
      <c r="F7983">
        <v>8310</v>
      </c>
    </row>
    <row r="7984" spans="1:6">
      <c r="A7984" s="105">
        <v>33105008850000</v>
      </c>
      <c r="B7984">
        <v>2012</v>
      </c>
      <c r="C7984">
        <v>852</v>
      </c>
      <c r="D7984">
        <v>1146</v>
      </c>
      <c r="E7984">
        <v>6332</v>
      </c>
      <c r="F7984">
        <v>11425</v>
      </c>
    </row>
    <row r="7985" spans="1:6">
      <c r="A7985" s="105">
        <v>33105008940000</v>
      </c>
      <c r="B7985">
        <v>2012</v>
      </c>
      <c r="C7985">
        <v>57084</v>
      </c>
      <c r="D7985">
        <v>6232</v>
      </c>
      <c r="E7985">
        <v>945</v>
      </c>
      <c r="F7985">
        <v>11780</v>
      </c>
    </row>
    <row r="7986" spans="1:6">
      <c r="A7986" s="105">
        <v>33105008950000</v>
      </c>
      <c r="B7986">
        <v>2012</v>
      </c>
      <c r="C7986">
        <v>509</v>
      </c>
      <c r="D7986">
        <v>581</v>
      </c>
      <c r="E7986">
        <v>723</v>
      </c>
      <c r="F7986">
        <v>14207</v>
      </c>
    </row>
    <row r="7987" spans="1:6">
      <c r="A7987" s="105">
        <v>33105008960000</v>
      </c>
      <c r="B7987">
        <v>2012</v>
      </c>
      <c r="C7987">
        <v>5631</v>
      </c>
      <c r="D7987">
        <v>4012</v>
      </c>
      <c r="E7987">
        <v>109</v>
      </c>
      <c r="F7987">
        <v>8378</v>
      </c>
    </row>
    <row r="7988" spans="1:6">
      <c r="A7988" s="105">
        <v>33105008980000</v>
      </c>
      <c r="B7988">
        <v>2012</v>
      </c>
      <c r="C7988">
        <v>3587</v>
      </c>
      <c r="D7988">
        <v>5082</v>
      </c>
      <c r="E7988">
        <v>14037</v>
      </c>
      <c r="F7988">
        <v>9222</v>
      </c>
    </row>
    <row r="7989" spans="1:6">
      <c r="A7989" s="105">
        <v>33105009100000</v>
      </c>
      <c r="B7989">
        <v>2012</v>
      </c>
      <c r="C7989">
        <v>0</v>
      </c>
      <c r="D7989">
        <v>1303</v>
      </c>
      <c r="E7989">
        <v>3237</v>
      </c>
      <c r="F7989">
        <v>14380</v>
      </c>
    </row>
    <row r="7990" spans="1:6">
      <c r="A7990" s="105">
        <v>33105009130000</v>
      </c>
      <c r="B7990">
        <v>2012</v>
      </c>
      <c r="C7990">
        <v>205</v>
      </c>
      <c r="D7990">
        <v>248</v>
      </c>
      <c r="E7990">
        <v>1172</v>
      </c>
      <c r="F7990">
        <v>8237</v>
      </c>
    </row>
    <row r="7991" spans="1:6">
      <c r="A7991" s="105">
        <v>33105009140000</v>
      </c>
      <c r="B7991">
        <v>2012</v>
      </c>
      <c r="C7991">
        <v>10056</v>
      </c>
      <c r="D7991">
        <v>1323</v>
      </c>
      <c r="E7991">
        <v>14719</v>
      </c>
      <c r="F7991">
        <v>8174</v>
      </c>
    </row>
    <row r="7992" spans="1:6">
      <c r="A7992" s="105">
        <v>33105009220000</v>
      </c>
      <c r="B7992">
        <v>2012</v>
      </c>
      <c r="C7992">
        <v>0</v>
      </c>
      <c r="D7992">
        <v>1761</v>
      </c>
      <c r="E7992">
        <v>1578</v>
      </c>
      <c r="F7992">
        <v>8550</v>
      </c>
    </row>
    <row r="7993" spans="1:6">
      <c r="A7993" s="105">
        <v>33105009260000</v>
      </c>
      <c r="B7993">
        <v>2012</v>
      </c>
      <c r="C7993">
        <v>4024</v>
      </c>
      <c r="D7993">
        <v>1620</v>
      </c>
      <c r="E7993">
        <v>688</v>
      </c>
      <c r="F7993">
        <v>9579</v>
      </c>
    </row>
    <row r="7994" spans="1:6">
      <c r="A7994" s="105">
        <v>33105009300000</v>
      </c>
      <c r="B7994">
        <v>2012</v>
      </c>
      <c r="C7994">
        <v>2141</v>
      </c>
      <c r="D7994">
        <v>2014</v>
      </c>
      <c r="E7994">
        <v>2347</v>
      </c>
      <c r="F7994">
        <v>14824</v>
      </c>
    </row>
    <row r="7995" spans="1:6">
      <c r="A7995" s="105">
        <v>33105009380000</v>
      </c>
      <c r="B7995">
        <v>2012</v>
      </c>
      <c r="C7995">
        <v>0</v>
      </c>
      <c r="D7995">
        <v>0</v>
      </c>
      <c r="E7995">
        <v>0</v>
      </c>
      <c r="F7995">
        <v>8460</v>
      </c>
    </row>
    <row r="7996" spans="1:6">
      <c r="A7996" s="105">
        <v>33105009460000</v>
      </c>
      <c r="B7996">
        <v>2012</v>
      </c>
      <c r="C7996">
        <v>2768</v>
      </c>
      <c r="D7996">
        <v>2434</v>
      </c>
      <c r="E7996">
        <v>2050</v>
      </c>
      <c r="F7996">
        <v>8450</v>
      </c>
    </row>
    <row r="7997" spans="1:6">
      <c r="A7997" s="105">
        <v>33105009510000</v>
      </c>
      <c r="B7997">
        <v>2012</v>
      </c>
      <c r="C7997">
        <v>3738</v>
      </c>
      <c r="D7997">
        <v>1931</v>
      </c>
      <c r="E7997">
        <v>17084</v>
      </c>
      <c r="F7997">
        <v>8278</v>
      </c>
    </row>
    <row r="7998" spans="1:6">
      <c r="A7998" s="105">
        <v>33105009560000</v>
      </c>
      <c r="B7998">
        <v>2012</v>
      </c>
      <c r="C7998">
        <v>2382</v>
      </c>
      <c r="D7998">
        <v>1395</v>
      </c>
      <c r="E7998">
        <v>4901</v>
      </c>
      <c r="F7998">
        <v>8495</v>
      </c>
    </row>
    <row r="7999" spans="1:6">
      <c r="A7999" s="105">
        <v>33105009570000</v>
      </c>
      <c r="B7999">
        <v>2012</v>
      </c>
      <c r="C7999">
        <v>3761</v>
      </c>
      <c r="D7999">
        <v>4736</v>
      </c>
      <c r="E7999">
        <v>2873</v>
      </c>
      <c r="F7999">
        <v>14200</v>
      </c>
    </row>
    <row r="8000" spans="1:6">
      <c r="A8000" s="105">
        <v>33105009590000</v>
      </c>
      <c r="B8000">
        <v>2012</v>
      </c>
      <c r="C8000">
        <v>3509</v>
      </c>
      <c r="D8000">
        <v>5338</v>
      </c>
      <c r="E8000">
        <v>20051</v>
      </c>
      <c r="F8000">
        <v>13392</v>
      </c>
    </row>
    <row r="8001" spans="1:6">
      <c r="A8001" s="105">
        <v>33105009600000</v>
      </c>
      <c r="B8001">
        <v>2012</v>
      </c>
      <c r="C8001">
        <v>4706</v>
      </c>
      <c r="D8001">
        <v>2055</v>
      </c>
      <c r="E8001">
        <v>31250</v>
      </c>
      <c r="F8001">
        <v>8280</v>
      </c>
    </row>
    <row r="8002" spans="1:6">
      <c r="A8002" s="105">
        <v>33105009630000</v>
      </c>
      <c r="B8002">
        <v>2012</v>
      </c>
      <c r="C8002">
        <v>0</v>
      </c>
      <c r="D8002">
        <v>2681</v>
      </c>
      <c r="E8002">
        <v>0</v>
      </c>
      <c r="F8002">
        <v>10864</v>
      </c>
    </row>
    <row r="8003" spans="1:6">
      <c r="A8003" s="105">
        <v>33105009690000</v>
      </c>
      <c r="B8003">
        <v>2012</v>
      </c>
      <c r="C8003">
        <v>1353</v>
      </c>
      <c r="D8003">
        <v>1789</v>
      </c>
      <c r="E8003">
        <v>17062</v>
      </c>
      <c r="F8003">
        <v>10320</v>
      </c>
    </row>
    <row r="8004" spans="1:6">
      <c r="A8004" s="105">
        <v>33105009700000</v>
      </c>
      <c r="B8004">
        <v>2012</v>
      </c>
      <c r="C8004">
        <v>10557</v>
      </c>
      <c r="D8004">
        <v>1786</v>
      </c>
      <c r="E8004">
        <v>28913</v>
      </c>
      <c r="F8004">
        <v>8300</v>
      </c>
    </row>
    <row r="8005" spans="1:6">
      <c r="A8005" s="105">
        <v>33105009720000</v>
      </c>
      <c r="B8005">
        <v>2012</v>
      </c>
      <c r="C8005">
        <v>292</v>
      </c>
      <c r="D8005">
        <v>364</v>
      </c>
      <c r="E8005">
        <v>471</v>
      </c>
      <c r="F8005">
        <v>10185</v>
      </c>
    </row>
    <row r="8006" spans="1:6">
      <c r="A8006" s="105">
        <v>33105009790000</v>
      </c>
      <c r="B8006">
        <v>2012</v>
      </c>
      <c r="C8006">
        <v>5542</v>
      </c>
      <c r="D8006">
        <v>3307</v>
      </c>
      <c r="E8006">
        <v>42080</v>
      </c>
      <c r="F8006">
        <v>8192</v>
      </c>
    </row>
    <row r="8007" spans="1:6">
      <c r="A8007" s="105">
        <v>33105009830000</v>
      </c>
      <c r="B8007">
        <v>2012</v>
      </c>
      <c r="C8007">
        <v>7064</v>
      </c>
      <c r="D8007">
        <v>1564</v>
      </c>
      <c r="E8007">
        <v>24471</v>
      </c>
      <c r="F8007">
        <v>10700</v>
      </c>
    </row>
    <row r="8008" spans="1:6">
      <c r="A8008" s="105">
        <v>33105009880000</v>
      </c>
      <c r="B8008">
        <v>2012</v>
      </c>
      <c r="C8008">
        <v>284</v>
      </c>
      <c r="D8008">
        <v>6436</v>
      </c>
      <c r="E8008">
        <v>11567</v>
      </c>
      <c r="F8008">
        <v>13300</v>
      </c>
    </row>
    <row r="8009" spans="1:6">
      <c r="A8009" s="105">
        <v>33105010050000</v>
      </c>
      <c r="B8009">
        <v>2012</v>
      </c>
      <c r="C8009">
        <v>8629</v>
      </c>
      <c r="D8009">
        <v>5464</v>
      </c>
      <c r="E8009">
        <v>13417</v>
      </c>
      <c r="F8009">
        <v>12980</v>
      </c>
    </row>
    <row r="8010" spans="1:6">
      <c r="A8010" s="105">
        <v>33105010070000</v>
      </c>
      <c r="B8010">
        <v>2012</v>
      </c>
      <c r="C8010">
        <v>5835</v>
      </c>
      <c r="D8010">
        <v>1253</v>
      </c>
      <c r="E8010">
        <v>10056</v>
      </c>
      <c r="F8010">
        <v>8274</v>
      </c>
    </row>
    <row r="8011" spans="1:6">
      <c r="A8011" s="105">
        <v>33105010120000</v>
      </c>
      <c r="B8011">
        <v>2012</v>
      </c>
      <c r="C8011">
        <v>310</v>
      </c>
      <c r="D8011">
        <v>503</v>
      </c>
      <c r="E8011">
        <v>1118</v>
      </c>
      <c r="F8011">
        <v>14100</v>
      </c>
    </row>
    <row r="8012" spans="1:6">
      <c r="A8012" s="105">
        <v>33105010170000</v>
      </c>
      <c r="B8012">
        <v>2012</v>
      </c>
      <c r="C8012">
        <v>1636</v>
      </c>
      <c r="D8012">
        <v>1920</v>
      </c>
      <c r="E8012">
        <v>1863</v>
      </c>
      <c r="F8012">
        <v>10046</v>
      </c>
    </row>
    <row r="8013" spans="1:6">
      <c r="A8013" s="105">
        <v>33105010220000</v>
      </c>
      <c r="B8013">
        <v>2012</v>
      </c>
      <c r="C8013">
        <v>0</v>
      </c>
      <c r="D8013">
        <v>3762</v>
      </c>
      <c r="E8013">
        <v>16974</v>
      </c>
      <c r="F8013">
        <v>13500</v>
      </c>
    </row>
    <row r="8014" spans="1:6">
      <c r="A8014" s="105">
        <v>33105010230000</v>
      </c>
      <c r="B8014">
        <v>2012</v>
      </c>
      <c r="C8014">
        <v>2680</v>
      </c>
      <c r="D8014">
        <v>2592</v>
      </c>
      <c r="E8014">
        <v>4336</v>
      </c>
      <c r="F8014">
        <v>9955</v>
      </c>
    </row>
    <row r="8015" spans="1:6">
      <c r="A8015" s="105">
        <v>33105010240000</v>
      </c>
      <c r="B8015">
        <v>2012</v>
      </c>
      <c r="C8015">
        <v>89039</v>
      </c>
      <c r="D8015">
        <v>31252</v>
      </c>
      <c r="E8015">
        <v>15949</v>
      </c>
      <c r="F8015">
        <v>11798</v>
      </c>
    </row>
    <row r="8016" spans="1:6">
      <c r="A8016" s="105">
        <v>33105010260000</v>
      </c>
      <c r="B8016">
        <v>2012</v>
      </c>
      <c r="C8016">
        <v>1932</v>
      </c>
      <c r="D8016">
        <v>3794</v>
      </c>
      <c r="E8016">
        <v>6318</v>
      </c>
      <c r="F8016">
        <v>9690</v>
      </c>
    </row>
    <row r="8017" spans="1:6">
      <c r="A8017" s="105">
        <v>33105010290000</v>
      </c>
      <c r="B8017">
        <v>2012</v>
      </c>
      <c r="C8017">
        <v>447</v>
      </c>
      <c r="D8017">
        <v>1114</v>
      </c>
      <c r="E8017">
        <v>2207</v>
      </c>
      <c r="F8017">
        <v>9800</v>
      </c>
    </row>
    <row r="8018" spans="1:6">
      <c r="A8018" s="105">
        <v>33105010320000</v>
      </c>
      <c r="B8018">
        <v>2012</v>
      </c>
      <c r="C8018">
        <v>403</v>
      </c>
      <c r="D8018">
        <v>2999</v>
      </c>
      <c r="E8018">
        <v>2967</v>
      </c>
      <c r="F8018">
        <v>9950</v>
      </c>
    </row>
    <row r="8019" spans="1:6">
      <c r="A8019" s="105">
        <v>33105010340000</v>
      </c>
      <c r="B8019">
        <v>2012</v>
      </c>
      <c r="C8019">
        <v>4317</v>
      </c>
      <c r="D8019">
        <v>3336</v>
      </c>
      <c r="E8019">
        <v>12864</v>
      </c>
      <c r="F8019">
        <v>9195</v>
      </c>
    </row>
    <row r="8020" spans="1:6">
      <c r="A8020" s="105">
        <v>33105010400000</v>
      </c>
      <c r="B8020">
        <v>2012</v>
      </c>
      <c r="C8020">
        <v>113</v>
      </c>
      <c r="D8020">
        <v>1088</v>
      </c>
      <c r="E8020">
        <v>9845</v>
      </c>
      <c r="F8020">
        <v>9150</v>
      </c>
    </row>
    <row r="8021" spans="1:6">
      <c r="A8021" s="105">
        <v>33105010410000</v>
      </c>
      <c r="B8021">
        <v>2012</v>
      </c>
      <c r="C8021">
        <v>1950</v>
      </c>
      <c r="D8021">
        <v>2159</v>
      </c>
      <c r="E8021">
        <v>2848</v>
      </c>
      <c r="F8021">
        <v>14175</v>
      </c>
    </row>
    <row r="8022" spans="1:6">
      <c r="A8022" s="105">
        <v>33105010490000</v>
      </c>
      <c r="B8022">
        <v>2012</v>
      </c>
      <c r="C8022">
        <v>186</v>
      </c>
      <c r="D8022">
        <v>699</v>
      </c>
      <c r="E8022">
        <v>776</v>
      </c>
      <c r="F8022">
        <v>9850</v>
      </c>
    </row>
    <row r="8023" spans="1:6">
      <c r="A8023" s="105">
        <v>33105010500000</v>
      </c>
      <c r="B8023">
        <v>2012</v>
      </c>
      <c r="C8023">
        <v>855</v>
      </c>
      <c r="D8023">
        <v>2917</v>
      </c>
      <c r="E8023">
        <v>275</v>
      </c>
      <c r="F8023">
        <v>9797</v>
      </c>
    </row>
    <row r="8024" spans="1:6">
      <c r="A8024" s="105">
        <v>33105010540000</v>
      </c>
      <c r="B8024">
        <v>2012</v>
      </c>
      <c r="C8024">
        <v>2792</v>
      </c>
      <c r="D8024">
        <v>3859</v>
      </c>
      <c r="E8024">
        <v>6528</v>
      </c>
      <c r="F8024">
        <v>9700</v>
      </c>
    </row>
    <row r="8025" spans="1:6">
      <c r="A8025" s="105">
        <v>33105010550000</v>
      </c>
      <c r="B8025">
        <v>2012</v>
      </c>
      <c r="C8025">
        <v>0</v>
      </c>
      <c r="D8025">
        <v>0</v>
      </c>
      <c r="E8025">
        <v>0</v>
      </c>
      <c r="F8025">
        <v>9300</v>
      </c>
    </row>
    <row r="8026" spans="1:6">
      <c r="A8026" s="105">
        <v>33105010570000</v>
      </c>
      <c r="B8026">
        <v>2012</v>
      </c>
      <c r="C8026">
        <v>0</v>
      </c>
      <c r="D8026">
        <v>41</v>
      </c>
      <c r="E8026">
        <v>0</v>
      </c>
      <c r="F8026">
        <v>11240</v>
      </c>
    </row>
    <row r="8027" spans="1:6">
      <c r="A8027" s="105">
        <v>33105010580000</v>
      </c>
      <c r="B8027">
        <v>2012</v>
      </c>
      <c r="C8027">
        <v>4394</v>
      </c>
      <c r="D8027">
        <v>3731</v>
      </c>
      <c r="E8027">
        <v>63908</v>
      </c>
      <c r="F8027">
        <v>8300</v>
      </c>
    </row>
    <row r="8028" spans="1:6">
      <c r="A8028" s="105">
        <v>33105010590000</v>
      </c>
      <c r="B8028">
        <v>2012</v>
      </c>
      <c r="C8028">
        <v>937</v>
      </c>
      <c r="D8028">
        <v>971</v>
      </c>
      <c r="E8028">
        <v>30228</v>
      </c>
      <c r="F8028">
        <v>11270</v>
      </c>
    </row>
    <row r="8029" spans="1:6">
      <c r="A8029" s="105">
        <v>33105010620000</v>
      </c>
      <c r="B8029">
        <v>2012</v>
      </c>
      <c r="C8029">
        <v>2496</v>
      </c>
      <c r="D8029">
        <v>3504</v>
      </c>
      <c r="E8029">
        <v>37973</v>
      </c>
      <c r="F8029">
        <v>12880</v>
      </c>
    </row>
    <row r="8030" spans="1:6">
      <c r="A8030" s="105">
        <v>33105010630000</v>
      </c>
      <c r="B8030">
        <v>2012</v>
      </c>
      <c r="C8030">
        <v>0</v>
      </c>
      <c r="D8030">
        <v>391</v>
      </c>
      <c r="E8030">
        <v>1542</v>
      </c>
      <c r="F8030">
        <v>9300</v>
      </c>
    </row>
    <row r="8031" spans="1:6">
      <c r="A8031" s="105">
        <v>33105010650000</v>
      </c>
      <c r="B8031">
        <v>2012</v>
      </c>
      <c r="C8031">
        <v>3592</v>
      </c>
      <c r="D8031">
        <v>4617</v>
      </c>
      <c r="E8031">
        <v>2010</v>
      </c>
      <c r="F8031">
        <v>9755</v>
      </c>
    </row>
    <row r="8032" spans="1:6">
      <c r="A8032" s="105">
        <v>33105010690000</v>
      </c>
      <c r="B8032">
        <v>2012</v>
      </c>
      <c r="C8032">
        <v>795</v>
      </c>
      <c r="D8032">
        <v>1191</v>
      </c>
      <c r="E8032">
        <v>22524</v>
      </c>
      <c r="F8032">
        <v>8300</v>
      </c>
    </row>
    <row r="8033" spans="1:6">
      <c r="A8033" s="105">
        <v>33105010730000</v>
      </c>
      <c r="B8033">
        <v>2012</v>
      </c>
      <c r="C8033">
        <v>0</v>
      </c>
      <c r="D8033">
        <v>1061</v>
      </c>
      <c r="E8033">
        <v>1160</v>
      </c>
      <c r="F8033">
        <v>9700</v>
      </c>
    </row>
    <row r="8034" spans="1:6">
      <c r="A8034" s="105">
        <v>33105010760000</v>
      </c>
      <c r="B8034">
        <v>2012</v>
      </c>
      <c r="C8034">
        <v>14125</v>
      </c>
      <c r="D8034">
        <v>22079</v>
      </c>
      <c r="E8034">
        <v>68276</v>
      </c>
      <c r="F8034">
        <v>11292</v>
      </c>
    </row>
    <row r="8035" spans="1:6">
      <c r="A8035" s="105">
        <v>33105010790000</v>
      </c>
      <c r="B8035">
        <v>2012</v>
      </c>
      <c r="C8035">
        <v>2528</v>
      </c>
      <c r="D8035">
        <v>1913</v>
      </c>
      <c r="E8035">
        <v>3527</v>
      </c>
      <c r="F8035">
        <v>9645</v>
      </c>
    </row>
    <row r="8036" spans="1:6">
      <c r="A8036" s="105">
        <v>33105010810000</v>
      </c>
      <c r="B8036">
        <v>2012</v>
      </c>
      <c r="C8036">
        <v>1277</v>
      </c>
      <c r="D8036">
        <v>1678</v>
      </c>
      <c r="E8036">
        <v>477</v>
      </c>
      <c r="F8036">
        <v>13005</v>
      </c>
    </row>
    <row r="8037" spans="1:6">
      <c r="A8037" s="105">
        <v>33105010830000</v>
      </c>
      <c r="B8037">
        <v>2012</v>
      </c>
      <c r="C8037">
        <v>4770</v>
      </c>
      <c r="D8037">
        <v>1768</v>
      </c>
      <c r="E8037">
        <v>10019</v>
      </c>
      <c r="F8037">
        <v>8260</v>
      </c>
    </row>
    <row r="8038" spans="1:6">
      <c r="A8038" s="105">
        <v>33105010840000</v>
      </c>
      <c r="B8038">
        <v>2012</v>
      </c>
      <c r="C8038">
        <v>3309</v>
      </c>
      <c r="D8038">
        <v>10356</v>
      </c>
      <c r="E8038">
        <v>3197</v>
      </c>
      <c r="F8038">
        <v>13210</v>
      </c>
    </row>
    <row r="8039" spans="1:6">
      <c r="A8039" s="105">
        <v>33105010890000</v>
      </c>
      <c r="B8039">
        <v>2012</v>
      </c>
      <c r="C8039">
        <v>6717</v>
      </c>
      <c r="D8039">
        <v>4521</v>
      </c>
      <c r="E8039">
        <v>33352</v>
      </c>
      <c r="F8039">
        <v>11450</v>
      </c>
    </row>
    <row r="8040" spans="1:6">
      <c r="A8040" s="105">
        <v>33105010920000</v>
      </c>
      <c r="B8040">
        <v>2012</v>
      </c>
      <c r="C8040">
        <v>0</v>
      </c>
      <c r="D8040">
        <v>6</v>
      </c>
      <c r="E8040">
        <v>0</v>
      </c>
      <c r="F8040">
        <v>13506</v>
      </c>
    </row>
    <row r="8041" spans="1:6">
      <c r="A8041" s="105">
        <v>33105010940000</v>
      </c>
      <c r="B8041">
        <v>2012</v>
      </c>
      <c r="C8041">
        <v>1098</v>
      </c>
      <c r="D8041">
        <v>280</v>
      </c>
      <c r="E8041">
        <v>14769</v>
      </c>
      <c r="F8041">
        <v>11307</v>
      </c>
    </row>
    <row r="8042" spans="1:6">
      <c r="A8042" s="105">
        <v>33105011020000</v>
      </c>
      <c r="B8042">
        <v>2012</v>
      </c>
      <c r="C8042">
        <v>1393</v>
      </c>
      <c r="D8042">
        <v>11643</v>
      </c>
      <c r="E8042">
        <v>7904</v>
      </c>
      <c r="F8042">
        <v>10855</v>
      </c>
    </row>
    <row r="8043" spans="1:6">
      <c r="A8043" s="105">
        <v>33105011030000</v>
      </c>
      <c r="B8043">
        <v>2012</v>
      </c>
      <c r="C8043">
        <v>918</v>
      </c>
      <c r="D8043">
        <v>6690</v>
      </c>
      <c r="E8043">
        <v>5649</v>
      </c>
      <c r="F8043">
        <v>13700</v>
      </c>
    </row>
    <row r="8044" spans="1:6">
      <c r="A8044" s="105">
        <v>33105011040000</v>
      </c>
      <c r="B8044">
        <v>2012</v>
      </c>
      <c r="C8044">
        <v>10781</v>
      </c>
      <c r="D8044">
        <v>8161</v>
      </c>
      <c r="E8044">
        <v>108</v>
      </c>
      <c r="F8044">
        <v>11705</v>
      </c>
    </row>
    <row r="8045" spans="1:6">
      <c r="A8045" s="105">
        <v>33105011060000</v>
      </c>
      <c r="B8045">
        <v>2012</v>
      </c>
      <c r="C8045">
        <v>1100</v>
      </c>
      <c r="D8045">
        <v>3463</v>
      </c>
      <c r="E8045">
        <v>2335</v>
      </c>
      <c r="F8045">
        <v>13965</v>
      </c>
    </row>
    <row r="8046" spans="1:6">
      <c r="A8046" s="105">
        <v>33105011200000</v>
      </c>
      <c r="B8046">
        <v>2012</v>
      </c>
      <c r="C8046">
        <v>0</v>
      </c>
      <c r="D8046">
        <v>2490</v>
      </c>
      <c r="E8046">
        <v>3216</v>
      </c>
      <c r="F8046">
        <v>13348</v>
      </c>
    </row>
    <row r="8047" spans="1:6">
      <c r="A8047" s="105">
        <v>33105011300000</v>
      </c>
      <c r="B8047">
        <v>2012</v>
      </c>
      <c r="C8047">
        <v>13082</v>
      </c>
      <c r="D8047">
        <v>5799</v>
      </c>
      <c r="E8047">
        <v>1842</v>
      </c>
      <c r="F8047">
        <v>13080</v>
      </c>
    </row>
    <row r="8048" spans="1:6">
      <c r="A8048" s="105">
        <v>33105011320000</v>
      </c>
      <c r="B8048">
        <v>2012</v>
      </c>
      <c r="C8048">
        <v>371</v>
      </c>
      <c r="D8048">
        <v>1683</v>
      </c>
      <c r="E8048">
        <v>2834</v>
      </c>
      <c r="F8048">
        <v>12919</v>
      </c>
    </row>
    <row r="8049" spans="1:6">
      <c r="A8049" s="105">
        <v>33105011380000</v>
      </c>
      <c r="B8049">
        <v>2012</v>
      </c>
      <c r="C8049">
        <v>0</v>
      </c>
      <c r="D8049">
        <v>0</v>
      </c>
      <c r="E8049">
        <v>0</v>
      </c>
      <c r="F8049">
        <v>11220</v>
      </c>
    </row>
    <row r="8050" spans="1:6">
      <c r="A8050" s="105">
        <v>33105011390000</v>
      </c>
      <c r="B8050">
        <v>2012</v>
      </c>
      <c r="C8050">
        <v>0</v>
      </c>
      <c r="D8050">
        <v>0</v>
      </c>
      <c r="E8050">
        <v>0</v>
      </c>
      <c r="F8050">
        <v>12985</v>
      </c>
    </row>
    <row r="8051" spans="1:6">
      <c r="A8051" s="105">
        <v>33105011400000</v>
      </c>
      <c r="B8051">
        <v>2012</v>
      </c>
      <c r="C8051">
        <v>2315</v>
      </c>
      <c r="D8051">
        <v>3040</v>
      </c>
      <c r="E8051">
        <v>6559</v>
      </c>
      <c r="F8051">
        <v>11200</v>
      </c>
    </row>
    <row r="8052" spans="1:6">
      <c r="A8052" s="105">
        <v>33105011430000</v>
      </c>
      <c r="B8052">
        <v>2012</v>
      </c>
      <c r="C8052">
        <v>1837</v>
      </c>
      <c r="D8052">
        <v>3534</v>
      </c>
      <c r="E8052">
        <v>537</v>
      </c>
      <c r="F8052">
        <v>12966</v>
      </c>
    </row>
    <row r="8053" spans="1:6">
      <c r="A8053" s="105">
        <v>33105011500000</v>
      </c>
      <c r="B8053">
        <v>2012</v>
      </c>
      <c r="C8053">
        <v>16942</v>
      </c>
      <c r="D8053">
        <v>12028</v>
      </c>
      <c r="E8053">
        <v>26749</v>
      </c>
      <c r="F8053">
        <v>12960</v>
      </c>
    </row>
    <row r="8054" spans="1:6">
      <c r="A8054" s="105">
        <v>33105011530000</v>
      </c>
      <c r="B8054">
        <v>2012</v>
      </c>
      <c r="C8054">
        <v>851</v>
      </c>
      <c r="D8054">
        <v>3074</v>
      </c>
      <c r="E8054">
        <v>10525</v>
      </c>
      <c r="F8054">
        <v>11200</v>
      </c>
    </row>
    <row r="8055" spans="1:6">
      <c r="A8055" s="105">
        <v>33105011560000</v>
      </c>
      <c r="B8055">
        <v>2012</v>
      </c>
      <c r="C8055">
        <v>1936</v>
      </c>
      <c r="D8055">
        <v>4393</v>
      </c>
      <c r="E8055">
        <v>1131</v>
      </c>
      <c r="F8055">
        <v>13455</v>
      </c>
    </row>
    <row r="8056" spans="1:6">
      <c r="A8056" s="105">
        <v>33105011570000</v>
      </c>
      <c r="B8056">
        <v>2012</v>
      </c>
      <c r="C8056">
        <v>1516</v>
      </c>
      <c r="D8056">
        <v>860</v>
      </c>
      <c r="E8056">
        <v>895</v>
      </c>
      <c r="F8056">
        <v>9300</v>
      </c>
    </row>
    <row r="8057" spans="1:6">
      <c r="A8057" s="105">
        <v>33105011580000</v>
      </c>
      <c r="B8057">
        <v>2012</v>
      </c>
      <c r="C8057">
        <v>0</v>
      </c>
      <c r="D8057">
        <v>0</v>
      </c>
      <c r="E8057">
        <v>0</v>
      </c>
      <c r="F8057">
        <v>11401</v>
      </c>
    </row>
    <row r="8058" spans="1:6">
      <c r="A8058" s="105">
        <v>33105011590000</v>
      </c>
      <c r="B8058">
        <v>2012</v>
      </c>
      <c r="C8058">
        <v>2</v>
      </c>
      <c r="D8058">
        <v>4893</v>
      </c>
      <c r="E8058">
        <v>6352</v>
      </c>
      <c r="F8058">
        <v>8964</v>
      </c>
    </row>
    <row r="8059" spans="1:6">
      <c r="A8059" s="105">
        <v>33105011680000</v>
      </c>
      <c r="B8059">
        <v>2012</v>
      </c>
      <c r="C8059">
        <v>0</v>
      </c>
      <c r="D8059">
        <v>2100</v>
      </c>
      <c r="E8059">
        <v>719</v>
      </c>
      <c r="F8059">
        <v>11410</v>
      </c>
    </row>
    <row r="8060" spans="1:6">
      <c r="A8060" s="105">
        <v>33105011730000</v>
      </c>
      <c r="B8060">
        <v>2012</v>
      </c>
      <c r="C8060">
        <v>0</v>
      </c>
      <c r="D8060">
        <v>1137</v>
      </c>
      <c r="E8060">
        <v>1138</v>
      </c>
      <c r="F8060">
        <v>12940</v>
      </c>
    </row>
    <row r="8061" spans="1:6">
      <c r="A8061" s="105">
        <v>33105011740000</v>
      </c>
      <c r="B8061">
        <v>2012</v>
      </c>
      <c r="C8061">
        <v>3835</v>
      </c>
      <c r="D8061">
        <v>7240</v>
      </c>
      <c r="E8061">
        <v>6869</v>
      </c>
      <c r="F8061">
        <v>9530</v>
      </c>
    </row>
    <row r="8062" spans="1:6">
      <c r="A8062" s="105">
        <v>33105011790000</v>
      </c>
      <c r="B8062">
        <v>2012</v>
      </c>
      <c r="C8062">
        <v>1525</v>
      </c>
      <c r="D8062">
        <v>1008</v>
      </c>
      <c r="E8062">
        <v>36163</v>
      </c>
      <c r="F8062">
        <v>11350</v>
      </c>
    </row>
    <row r="8063" spans="1:6">
      <c r="A8063" s="105">
        <v>33105011800000</v>
      </c>
      <c r="B8063">
        <v>2012</v>
      </c>
      <c r="C8063">
        <v>37</v>
      </c>
      <c r="D8063">
        <v>278</v>
      </c>
      <c r="E8063">
        <v>509</v>
      </c>
      <c r="F8063">
        <v>9312</v>
      </c>
    </row>
    <row r="8064" spans="1:6">
      <c r="A8064" s="105">
        <v>33105011830000</v>
      </c>
      <c r="B8064">
        <v>2012</v>
      </c>
      <c r="C8064">
        <v>582</v>
      </c>
      <c r="D8064">
        <v>2621</v>
      </c>
      <c r="E8064">
        <v>4066</v>
      </c>
      <c r="F8064">
        <v>10738</v>
      </c>
    </row>
    <row r="8065" spans="1:6">
      <c r="A8065" s="105">
        <v>33105011860000</v>
      </c>
      <c r="B8065">
        <v>2012</v>
      </c>
      <c r="C8065">
        <v>678</v>
      </c>
      <c r="D8065">
        <v>7906</v>
      </c>
      <c r="E8065">
        <v>7206</v>
      </c>
      <c r="F8065">
        <v>9180</v>
      </c>
    </row>
    <row r="8066" spans="1:6">
      <c r="A8066" s="105">
        <v>33105011880000</v>
      </c>
      <c r="B8066">
        <v>2012</v>
      </c>
      <c r="C8066">
        <v>0</v>
      </c>
      <c r="D8066">
        <v>1671</v>
      </c>
      <c r="E8066">
        <v>3773</v>
      </c>
      <c r="F8066">
        <v>9244</v>
      </c>
    </row>
    <row r="8067" spans="1:6">
      <c r="A8067" s="105">
        <v>33105011900000</v>
      </c>
      <c r="B8067">
        <v>2012</v>
      </c>
      <c r="C8067">
        <v>534</v>
      </c>
      <c r="D8067">
        <v>1700</v>
      </c>
      <c r="E8067">
        <v>8929</v>
      </c>
      <c r="F8067">
        <v>9950</v>
      </c>
    </row>
    <row r="8068" spans="1:6">
      <c r="A8068" s="105">
        <v>33105011910000</v>
      </c>
      <c r="B8068">
        <v>2012</v>
      </c>
      <c r="C8068">
        <v>0</v>
      </c>
      <c r="D8068">
        <v>1325</v>
      </c>
      <c r="E8068">
        <v>2095</v>
      </c>
      <c r="F8068">
        <v>9850</v>
      </c>
    </row>
    <row r="8069" spans="1:6">
      <c r="A8069" s="105">
        <v>33105011950000</v>
      </c>
      <c r="B8069">
        <v>2012</v>
      </c>
      <c r="C8069">
        <v>4065</v>
      </c>
      <c r="D8069">
        <v>3704</v>
      </c>
      <c r="E8069">
        <v>6084</v>
      </c>
      <c r="F8069">
        <v>13644</v>
      </c>
    </row>
    <row r="8070" spans="1:6">
      <c r="A8070" s="105">
        <v>33105011990000</v>
      </c>
      <c r="B8070">
        <v>2012</v>
      </c>
      <c r="C8070">
        <v>706</v>
      </c>
      <c r="D8070">
        <v>3006</v>
      </c>
      <c r="E8070">
        <v>4277</v>
      </c>
      <c r="F8070">
        <v>11230</v>
      </c>
    </row>
    <row r="8071" spans="1:6">
      <c r="A8071" s="105">
        <v>33105012100000</v>
      </c>
      <c r="B8071">
        <v>2012</v>
      </c>
      <c r="C8071">
        <v>2248</v>
      </c>
      <c r="D8071">
        <v>5813</v>
      </c>
      <c r="E8071">
        <v>11374</v>
      </c>
      <c r="F8071">
        <v>9175</v>
      </c>
    </row>
    <row r="8072" spans="1:6">
      <c r="A8072" s="105">
        <v>33105012120000</v>
      </c>
      <c r="B8072">
        <v>2012</v>
      </c>
      <c r="C8072">
        <v>880</v>
      </c>
      <c r="D8072">
        <v>1066</v>
      </c>
      <c r="E8072">
        <v>14623</v>
      </c>
      <c r="F8072">
        <v>9340</v>
      </c>
    </row>
    <row r="8073" spans="1:6">
      <c r="A8073" s="105">
        <v>33105012150000</v>
      </c>
      <c r="B8073">
        <v>2012</v>
      </c>
      <c r="C8073">
        <v>877</v>
      </c>
      <c r="D8073">
        <v>6094</v>
      </c>
      <c r="E8073">
        <v>12787</v>
      </c>
      <c r="F8073">
        <v>11150</v>
      </c>
    </row>
    <row r="8074" spans="1:6">
      <c r="A8074" s="105">
        <v>33105012180000</v>
      </c>
      <c r="B8074">
        <v>2012</v>
      </c>
      <c r="C8074">
        <v>281</v>
      </c>
      <c r="D8074">
        <v>624</v>
      </c>
      <c r="E8074">
        <v>767</v>
      </c>
      <c r="F8074">
        <v>9265</v>
      </c>
    </row>
    <row r="8075" spans="1:6">
      <c r="A8075" s="105">
        <v>33105012240000</v>
      </c>
      <c r="B8075">
        <v>2012</v>
      </c>
      <c r="C8075">
        <v>0</v>
      </c>
      <c r="D8075">
        <v>5973</v>
      </c>
      <c r="E8075">
        <v>7646</v>
      </c>
      <c r="F8075">
        <v>9233</v>
      </c>
    </row>
    <row r="8076" spans="1:6">
      <c r="A8076" s="105">
        <v>33105012330000</v>
      </c>
      <c r="B8076">
        <v>2012</v>
      </c>
      <c r="C8076">
        <v>609</v>
      </c>
      <c r="D8076">
        <v>1382</v>
      </c>
      <c r="E8076">
        <v>4225</v>
      </c>
      <c r="F8076">
        <v>9140</v>
      </c>
    </row>
    <row r="8077" spans="1:6">
      <c r="A8077" s="105">
        <v>33105012380000</v>
      </c>
      <c r="B8077">
        <v>2012</v>
      </c>
      <c r="C8077">
        <v>7513</v>
      </c>
      <c r="D8077">
        <v>6342</v>
      </c>
      <c r="E8077">
        <v>5189</v>
      </c>
      <c r="F8077">
        <v>12601</v>
      </c>
    </row>
    <row r="8078" spans="1:6">
      <c r="A8078" s="105">
        <v>33105012390000</v>
      </c>
      <c r="B8078">
        <v>2012</v>
      </c>
      <c r="C8078">
        <v>2401</v>
      </c>
      <c r="D8078">
        <v>1848</v>
      </c>
      <c r="E8078">
        <v>6427</v>
      </c>
      <c r="F8078">
        <v>9500</v>
      </c>
    </row>
    <row r="8079" spans="1:6">
      <c r="A8079" s="105">
        <v>33105012500000</v>
      </c>
      <c r="B8079">
        <v>2012</v>
      </c>
      <c r="C8079">
        <v>2806</v>
      </c>
      <c r="D8079">
        <v>3507</v>
      </c>
      <c r="E8079">
        <v>23724</v>
      </c>
      <c r="F8079">
        <v>9366</v>
      </c>
    </row>
    <row r="8080" spans="1:6">
      <c r="A8080" s="105">
        <v>33105012520000</v>
      </c>
      <c r="B8080">
        <v>2012</v>
      </c>
      <c r="C8080">
        <v>2312</v>
      </c>
      <c r="D8080">
        <v>3219</v>
      </c>
      <c r="E8080">
        <v>23615</v>
      </c>
      <c r="F8080">
        <v>13320</v>
      </c>
    </row>
    <row r="8081" spans="1:6">
      <c r="A8081" s="105">
        <v>33105012530000</v>
      </c>
      <c r="B8081">
        <v>2012</v>
      </c>
      <c r="C8081">
        <v>562</v>
      </c>
      <c r="D8081">
        <v>1210</v>
      </c>
      <c r="E8081">
        <v>1419</v>
      </c>
      <c r="F8081">
        <v>9300</v>
      </c>
    </row>
    <row r="8082" spans="1:6">
      <c r="A8082" s="105">
        <v>33105012540000</v>
      </c>
      <c r="B8082">
        <v>2012</v>
      </c>
      <c r="C8082">
        <v>1181</v>
      </c>
      <c r="D8082">
        <v>316</v>
      </c>
      <c r="E8082">
        <v>23</v>
      </c>
      <c r="F8082">
        <v>9420</v>
      </c>
    </row>
    <row r="8083" spans="1:6">
      <c r="A8083" s="105">
        <v>33105012550000</v>
      </c>
      <c r="B8083">
        <v>2012</v>
      </c>
      <c r="C8083">
        <v>4887</v>
      </c>
      <c r="D8083">
        <v>1231</v>
      </c>
      <c r="E8083">
        <v>3615</v>
      </c>
      <c r="F8083">
        <v>9450</v>
      </c>
    </row>
    <row r="8084" spans="1:6">
      <c r="A8084" s="105">
        <v>33105012570000</v>
      </c>
      <c r="B8084">
        <v>2012</v>
      </c>
      <c r="C8084">
        <v>2398</v>
      </c>
      <c r="D8084">
        <v>1070</v>
      </c>
      <c r="E8084">
        <v>473</v>
      </c>
      <c r="F8084">
        <v>9560</v>
      </c>
    </row>
    <row r="8085" spans="1:6">
      <c r="A8085" s="105">
        <v>33105012680000</v>
      </c>
      <c r="B8085">
        <v>2012</v>
      </c>
      <c r="C8085">
        <v>366</v>
      </c>
      <c r="D8085">
        <v>172</v>
      </c>
      <c r="E8085">
        <v>289</v>
      </c>
      <c r="F8085">
        <v>9415</v>
      </c>
    </row>
    <row r="8086" spans="1:6">
      <c r="A8086" s="105">
        <v>33105012700000</v>
      </c>
      <c r="B8086">
        <v>2012</v>
      </c>
      <c r="C8086">
        <v>394</v>
      </c>
      <c r="D8086">
        <v>1281</v>
      </c>
      <c r="E8086">
        <v>632</v>
      </c>
      <c r="F8086">
        <v>9650</v>
      </c>
    </row>
    <row r="8087" spans="1:6">
      <c r="A8087" s="105">
        <v>33105012730000</v>
      </c>
      <c r="B8087">
        <v>2012</v>
      </c>
      <c r="C8087">
        <v>3220</v>
      </c>
      <c r="D8087">
        <v>3010</v>
      </c>
      <c r="E8087">
        <v>309</v>
      </c>
      <c r="F8087">
        <v>13672</v>
      </c>
    </row>
    <row r="8088" spans="1:6">
      <c r="A8088" s="105">
        <v>33105012750000</v>
      </c>
      <c r="B8088">
        <v>2012</v>
      </c>
      <c r="C8088">
        <v>1489</v>
      </c>
      <c r="D8088">
        <v>3383</v>
      </c>
      <c r="E8088">
        <v>7549</v>
      </c>
      <c r="F8088">
        <v>13100</v>
      </c>
    </row>
    <row r="8089" spans="1:6">
      <c r="A8089" s="105">
        <v>33105012760000</v>
      </c>
      <c r="B8089">
        <v>2012</v>
      </c>
      <c r="C8089">
        <v>5</v>
      </c>
      <c r="D8089">
        <v>78</v>
      </c>
      <c r="E8089">
        <v>85</v>
      </c>
      <c r="F8089">
        <v>9400</v>
      </c>
    </row>
    <row r="8090" spans="1:6">
      <c r="A8090" s="105">
        <v>33105012780000</v>
      </c>
      <c r="B8090">
        <v>2012</v>
      </c>
      <c r="C8090">
        <v>2751</v>
      </c>
      <c r="D8090">
        <v>1427</v>
      </c>
      <c r="E8090">
        <v>260</v>
      </c>
      <c r="F8090">
        <v>9550</v>
      </c>
    </row>
    <row r="8091" spans="1:6">
      <c r="A8091" s="105">
        <v>33105012790000</v>
      </c>
      <c r="B8091">
        <v>2012</v>
      </c>
      <c r="C8091">
        <v>6946</v>
      </c>
      <c r="D8091">
        <v>4570</v>
      </c>
      <c r="E8091">
        <v>8455</v>
      </c>
      <c r="F8091">
        <v>13200</v>
      </c>
    </row>
    <row r="8092" spans="1:6">
      <c r="A8092" s="105">
        <v>33105012800000</v>
      </c>
      <c r="B8092">
        <v>2012</v>
      </c>
      <c r="C8092">
        <v>2918</v>
      </c>
      <c r="D8092">
        <v>3650</v>
      </c>
      <c r="E8092">
        <v>1112</v>
      </c>
      <c r="F8092">
        <v>9600</v>
      </c>
    </row>
    <row r="8093" spans="1:6">
      <c r="A8093" s="105">
        <v>33105012830000</v>
      </c>
      <c r="B8093">
        <v>2012</v>
      </c>
      <c r="C8093">
        <v>673</v>
      </c>
      <c r="D8093">
        <v>1668</v>
      </c>
      <c r="E8093">
        <v>203</v>
      </c>
      <c r="F8093">
        <v>9670</v>
      </c>
    </row>
    <row r="8094" spans="1:6">
      <c r="A8094" s="105">
        <v>33105012850000</v>
      </c>
      <c r="B8094">
        <v>2012</v>
      </c>
      <c r="C8094">
        <v>94</v>
      </c>
      <c r="D8094">
        <v>0</v>
      </c>
      <c r="E8094">
        <v>0</v>
      </c>
      <c r="F8094">
        <v>9530</v>
      </c>
    </row>
    <row r="8095" spans="1:6">
      <c r="A8095" s="105">
        <v>33105012900000</v>
      </c>
      <c r="B8095">
        <v>2012</v>
      </c>
      <c r="C8095">
        <v>2567</v>
      </c>
      <c r="D8095">
        <v>3344</v>
      </c>
      <c r="E8095">
        <v>1533</v>
      </c>
      <c r="F8095">
        <v>9597</v>
      </c>
    </row>
    <row r="8096" spans="1:6">
      <c r="A8096" s="105">
        <v>33105012910000</v>
      </c>
      <c r="B8096">
        <v>2012</v>
      </c>
      <c r="C8096">
        <v>0</v>
      </c>
      <c r="D8096">
        <v>0</v>
      </c>
      <c r="E8096">
        <v>0</v>
      </c>
      <c r="F8096">
        <v>13530</v>
      </c>
    </row>
    <row r="8097" spans="1:6">
      <c r="A8097" s="105">
        <v>33105012920000</v>
      </c>
      <c r="B8097">
        <v>2012</v>
      </c>
      <c r="C8097">
        <v>6222</v>
      </c>
      <c r="D8097">
        <v>3785</v>
      </c>
      <c r="E8097">
        <v>10459</v>
      </c>
      <c r="F8097">
        <v>9200</v>
      </c>
    </row>
    <row r="8098" spans="1:6">
      <c r="A8098" s="105">
        <v>33105012950000</v>
      </c>
      <c r="B8098">
        <v>2012</v>
      </c>
      <c r="C8098">
        <v>4853</v>
      </c>
      <c r="D8098">
        <v>1017</v>
      </c>
      <c r="E8098">
        <v>299</v>
      </c>
      <c r="F8098">
        <v>9550</v>
      </c>
    </row>
    <row r="8099" spans="1:6">
      <c r="A8099" s="105">
        <v>33105012980000</v>
      </c>
      <c r="B8099">
        <v>2012</v>
      </c>
      <c r="C8099">
        <v>6716</v>
      </c>
      <c r="D8099">
        <v>4351</v>
      </c>
      <c r="E8099">
        <v>6991</v>
      </c>
      <c r="F8099">
        <v>9128</v>
      </c>
    </row>
    <row r="8100" spans="1:6">
      <c r="A8100" s="105">
        <v>33105013060000</v>
      </c>
      <c r="B8100">
        <v>2012</v>
      </c>
      <c r="C8100">
        <v>2525</v>
      </c>
      <c r="D8100">
        <v>2121</v>
      </c>
      <c r="E8100">
        <v>1146</v>
      </c>
      <c r="F8100">
        <v>9525</v>
      </c>
    </row>
    <row r="8101" spans="1:6">
      <c r="A8101" s="105">
        <v>33105013080000</v>
      </c>
      <c r="B8101">
        <v>2012</v>
      </c>
      <c r="C8101">
        <v>2655</v>
      </c>
      <c r="D8101">
        <v>5086</v>
      </c>
      <c r="E8101">
        <v>10512</v>
      </c>
      <c r="F8101">
        <v>14000</v>
      </c>
    </row>
    <row r="8102" spans="1:6">
      <c r="A8102" s="105">
        <v>33105013090000</v>
      </c>
      <c r="B8102">
        <v>2012</v>
      </c>
      <c r="C8102">
        <v>0</v>
      </c>
      <c r="D8102">
        <v>542</v>
      </c>
      <c r="E8102">
        <v>217</v>
      </c>
      <c r="F8102">
        <v>13269</v>
      </c>
    </row>
    <row r="8103" spans="1:6">
      <c r="A8103" s="105">
        <v>33105013100000</v>
      </c>
      <c r="B8103">
        <v>2012</v>
      </c>
      <c r="C8103">
        <v>3810</v>
      </c>
      <c r="D8103">
        <v>5808</v>
      </c>
      <c r="E8103">
        <v>25642</v>
      </c>
      <c r="F8103">
        <v>12405</v>
      </c>
    </row>
    <row r="8104" spans="1:6">
      <c r="A8104" s="105">
        <v>33105013120000</v>
      </c>
      <c r="B8104">
        <v>2012</v>
      </c>
      <c r="C8104">
        <v>4794</v>
      </c>
      <c r="D8104">
        <v>2338</v>
      </c>
      <c r="E8104">
        <v>8746</v>
      </c>
      <c r="F8104">
        <v>9270</v>
      </c>
    </row>
    <row r="8105" spans="1:6">
      <c r="A8105" s="105">
        <v>33105013150000</v>
      </c>
      <c r="B8105">
        <v>2012</v>
      </c>
      <c r="C8105">
        <v>2984</v>
      </c>
      <c r="D8105">
        <v>2012</v>
      </c>
      <c r="E8105">
        <v>177</v>
      </c>
      <c r="F8105">
        <v>9400</v>
      </c>
    </row>
    <row r="8106" spans="1:6">
      <c r="A8106" s="105">
        <v>33105013160000</v>
      </c>
      <c r="B8106">
        <v>2012</v>
      </c>
      <c r="C8106">
        <v>4804</v>
      </c>
      <c r="D8106">
        <v>5187</v>
      </c>
      <c r="E8106">
        <v>373</v>
      </c>
      <c r="F8106">
        <v>9575</v>
      </c>
    </row>
    <row r="8107" spans="1:6">
      <c r="A8107" s="105">
        <v>33105013290000</v>
      </c>
      <c r="B8107">
        <v>2012</v>
      </c>
      <c r="C8107">
        <v>2168</v>
      </c>
      <c r="D8107">
        <v>1555</v>
      </c>
      <c r="E8107">
        <v>322</v>
      </c>
      <c r="F8107">
        <v>9200</v>
      </c>
    </row>
    <row r="8108" spans="1:6">
      <c r="A8108" s="105">
        <v>33105013310000</v>
      </c>
      <c r="B8108">
        <v>2012</v>
      </c>
      <c r="C8108">
        <v>1794</v>
      </c>
      <c r="D8108">
        <v>1527</v>
      </c>
      <c r="E8108">
        <v>251</v>
      </c>
      <c r="F8108">
        <v>9800</v>
      </c>
    </row>
    <row r="8109" spans="1:6">
      <c r="A8109" s="105">
        <v>33105013330000</v>
      </c>
      <c r="B8109">
        <v>2012</v>
      </c>
      <c r="C8109">
        <v>1213</v>
      </c>
      <c r="D8109">
        <v>1587</v>
      </c>
      <c r="E8109">
        <v>1411</v>
      </c>
      <c r="F8109">
        <v>9700</v>
      </c>
    </row>
    <row r="8110" spans="1:6">
      <c r="A8110" s="105">
        <v>33105013360000</v>
      </c>
      <c r="B8110">
        <v>2012</v>
      </c>
      <c r="C8110">
        <v>585</v>
      </c>
      <c r="D8110">
        <v>919</v>
      </c>
      <c r="E8110">
        <v>389</v>
      </c>
      <c r="F8110">
        <v>9580</v>
      </c>
    </row>
    <row r="8111" spans="1:6">
      <c r="A8111" s="105">
        <v>33105013400000</v>
      </c>
      <c r="B8111">
        <v>2012</v>
      </c>
      <c r="C8111">
        <v>0</v>
      </c>
      <c r="D8111">
        <v>0</v>
      </c>
      <c r="E8111">
        <v>0</v>
      </c>
      <c r="F8111">
        <v>13880</v>
      </c>
    </row>
    <row r="8112" spans="1:6">
      <c r="A8112" s="105">
        <v>33105013420000</v>
      </c>
      <c r="B8112">
        <v>2012</v>
      </c>
      <c r="C8112">
        <v>4705</v>
      </c>
      <c r="D8112">
        <v>7154</v>
      </c>
      <c r="E8112">
        <v>3079</v>
      </c>
      <c r="F8112">
        <v>13249</v>
      </c>
    </row>
    <row r="8113" spans="1:6">
      <c r="A8113" s="105">
        <v>33105013430000</v>
      </c>
      <c r="B8113">
        <v>2012</v>
      </c>
      <c r="C8113">
        <v>33</v>
      </c>
      <c r="D8113">
        <v>4145</v>
      </c>
      <c r="E8113">
        <v>1522</v>
      </c>
      <c r="F8113">
        <v>9500</v>
      </c>
    </row>
    <row r="8114" spans="1:6">
      <c r="A8114" s="105">
        <v>33105013440000</v>
      </c>
      <c r="B8114">
        <v>2012</v>
      </c>
      <c r="C8114">
        <v>445</v>
      </c>
      <c r="D8114">
        <v>505</v>
      </c>
      <c r="E8114">
        <v>2233</v>
      </c>
      <c r="F8114">
        <v>12353</v>
      </c>
    </row>
    <row r="8115" spans="1:6">
      <c r="A8115" s="105">
        <v>33105013460000</v>
      </c>
      <c r="B8115">
        <v>2012</v>
      </c>
      <c r="C8115">
        <v>299829</v>
      </c>
      <c r="D8115">
        <v>59</v>
      </c>
      <c r="E8115">
        <v>544</v>
      </c>
      <c r="F8115">
        <v>13727</v>
      </c>
    </row>
    <row r="8116" spans="1:6">
      <c r="A8116" s="105">
        <v>33105013510000</v>
      </c>
      <c r="B8116">
        <v>2012</v>
      </c>
      <c r="C8116">
        <v>34123</v>
      </c>
      <c r="D8116">
        <v>12097</v>
      </c>
      <c r="E8116">
        <v>9794</v>
      </c>
      <c r="F8116">
        <v>11905</v>
      </c>
    </row>
    <row r="8117" spans="1:6">
      <c r="A8117" s="105">
        <v>33105013540000</v>
      </c>
      <c r="B8117">
        <v>2012</v>
      </c>
      <c r="C8117">
        <v>7786</v>
      </c>
      <c r="D8117">
        <v>6068</v>
      </c>
      <c r="E8117">
        <v>11706</v>
      </c>
      <c r="F8117">
        <v>9300</v>
      </c>
    </row>
    <row r="8118" spans="1:6">
      <c r="A8118" s="105">
        <v>33105013590000</v>
      </c>
      <c r="B8118">
        <v>2012</v>
      </c>
      <c r="C8118">
        <v>29092</v>
      </c>
      <c r="D8118">
        <v>8941</v>
      </c>
      <c r="E8118">
        <v>6112</v>
      </c>
      <c r="F8118">
        <v>10927</v>
      </c>
    </row>
    <row r="8119" spans="1:6">
      <c r="A8119" s="105">
        <v>33105013640000</v>
      </c>
      <c r="B8119">
        <v>2012</v>
      </c>
      <c r="C8119">
        <v>10599</v>
      </c>
      <c r="D8119">
        <v>1326</v>
      </c>
      <c r="E8119">
        <v>4282</v>
      </c>
      <c r="F8119">
        <v>11139</v>
      </c>
    </row>
    <row r="8120" spans="1:6">
      <c r="A8120" s="105">
        <v>33105013650000</v>
      </c>
      <c r="B8120">
        <v>2012</v>
      </c>
      <c r="C8120">
        <v>10864</v>
      </c>
      <c r="D8120">
        <v>7362</v>
      </c>
      <c r="E8120">
        <v>4731</v>
      </c>
      <c r="F8120">
        <v>11041</v>
      </c>
    </row>
    <row r="8121" spans="1:6">
      <c r="A8121" s="105">
        <v>33105013690000</v>
      </c>
      <c r="B8121">
        <v>2012</v>
      </c>
      <c r="C8121">
        <v>135962</v>
      </c>
      <c r="D8121">
        <v>3012</v>
      </c>
      <c r="E8121">
        <v>7592</v>
      </c>
      <c r="F8121">
        <v>13950</v>
      </c>
    </row>
    <row r="8122" spans="1:6">
      <c r="A8122" s="105">
        <v>33105013740000</v>
      </c>
      <c r="B8122">
        <v>2012</v>
      </c>
      <c r="C8122">
        <v>3835</v>
      </c>
      <c r="D8122">
        <v>1423</v>
      </c>
      <c r="E8122">
        <v>6697</v>
      </c>
      <c r="F8122">
        <v>9202</v>
      </c>
    </row>
    <row r="8123" spans="1:6">
      <c r="A8123" s="105">
        <v>33105013760000</v>
      </c>
      <c r="B8123">
        <v>2012</v>
      </c>
      <c r="C8123">
        <v>0</v>
      </c>
      <c r="D8123">
        <v>2665</v>
      </c>
      <c r="E8123">
        <v>8269</v>
      </c>
      <c r="F8123">
        <v>9000</v>
      </c>
    </row>
    <row r="8124" spans="1:6">
      <c r="A8124" s="105">
        <v>33105013770000</v>
      </c>
      <c r="B8124">
        <v>2012</v>
      </c>
      <c r="C8124">
        <v>3216</v>
      </c>
      <c r="D8124">
        <v>2841</v>
      </c>
      <c r="E8124">
        <v>4992</v>
      </c>
      <c r="F8124">
        <v>9305</v>
      </c>
    </row>
    <row r="8125" spans="1:6">
      <c r="A8125" s="105">
        <v>33105013800000</v>
      </c>
      <c r="B8125">
        <v>2012</v>
      </c>
      <c r="C8125">
        <v>1204</v>
      </c>
      <c r="D8125">
        <v>2249</v>
      </c>
      <c r="E8125">
        <v>1285</v>
      </c>
      <c r="F8125">
        <v>13500</v>
      </c>
    </row>
    <row r="8126" spans="1:6">
      <c r="A8126" s="105">
        <v>33105013850000</v>
      </c>
      <c r="B8126">
        <v>2012</v>
      </c>
      <c r="C8126">
        <v>3019</v>
      </c>
      <c r="D8126">
        <v>868</v>
      </c>
      <c r="E8126">
        <v>5070</v>
      </c>
      <c r="F8126">
        <v>13400</v>
      </c>
    </row>
    <row r="8127" spans="1:6">
      <c r="A8127" s="105">
        <v>33105013970000</v>
      </c>
      <c r="B8127">
        <v>2012</v>
      </c>
      <c r="C8127">
        <v>2517</v>
      </c>
      <c r="D8127">
        <v>1839</v>
      </c>
      <c r="E8127">
        <v>20873</v>
      </c>
      <c r="F8127">
        <v>14350</v>
      </c>
    </row>
    <row r="8128" spans="1:6">
      <c r="A8128" s="105">
        <v>33105014020000</v>
      </c>
      <c r="B8128">
        <v>2012</v>
      </c>
      <c r="C8128">
        <v>4027</v>
      </c>
      <c r="D8128">
        <v>10065</v>
      </c>
      <c r="E8128">
        <v>8103</v>
      </c>
      <c r="F8128">
        <v>9500</v>
      </c>
    </row>
    <row r="8129" spans="1:6">
      <c r="A8129" s="105">
        <v>33105014110000</v>
      </c>
      <c r="B8129">
        <v>2012</v>
      </c>
      <c r="C8129">
        <v>363666</v>
      </c>
      <c r="D8129">
        <v>5012</v>
      </c>
      <c r="E8129">
        <v>1173</v>
      </c>
      <c r="F8129">
        <v>13900</v>
      </c>
    </row>
    <row r="8130" spans="1:6">
      <c r="A8130" s="105">
        <v>33105014120000</v>
      </c>
      <c r="B8130">
        <v>2012</v>
      </c>
      <c r="C8130">
        <v>339</v>
      </c>
      <c r="D8130">
        <v>657</v>
      </c>
      <c r="E8130">
        <v>17493</v>
      </c>
      <c r="F8130">
        <v>13323</v>
      </c>
    </row>
    <row r="8131" spans="1:6">
      <c r="A8131" s="105">
        <v>33105014130000</v>
      </c>
      <c r="B8131">
        <v>2012</v>
      </c>
      <c r="C8131">
        <v>7319</v>
      </c>
      <c r="D8131">
        <v>9391</v>
      </c>
      <c r="E8131">
        <v>15403</v>
      </c>
      <c r="F8131">
        <v>9228</v>
      </c>
    </row>
    <row r="8132" spans="1:6">
      <c r="A8132" s="105">
        <v>33105014170000</v>
      </c>
      <c r="B8132">
        <v>2012</v>
      </c>
      <c r="C8132">
        <v>14143</v>
      </c>
      <c r="D8132">
        <v>5429</v>
      </c>
      <c r="E8132">
        <v>126272</v>
      </c>
      <c r="F8132">
        <v>10700</v>
      </c>
    </row>
    <row r="8133" spans="1:6">
      <c r="A8133" s="105">
        <v>33105014180000</v>
      </c>
      <c r="B8133">
        <v>2012</v>
      </c>
      <c r="C8133">
        <v>1066</v>
      </c>
      <c r="D8133">
        <v>505</v>
      </c>
      <c r="E8133">
        <v>14576</v>
      </c>
      <c r="F8133">
        <v>10730</v>
      </c>
    </row>
    <row r="8134" spans="1:6">
      <c r="A8134" s="105">
        <v>33105014200000</v>
      </c>
      <c r="B8134">
        <v>2012</v>
      </c>
      <c r="C8134">
        <v>0</v>
      </c>
      <c r="D8134">
        <v>3</v>
      </c>
      <c r="E8134">
        <v>0</v>
      </c>
      <c r="F8134">
        <v>10900</v>
      </c>
    </row>
    <row r="8135" spans="1:6">
      <c r="A8135" s="105">
        <v>33105014230000</v>
      </c>
      <c r="B8135">
        <v>2012</v>
      </c>
      <c r="C8135">
        <v>7380</v>
      </c>
      <c r="D8135">
        <v>4838</v>
      </c>
      <c r="E8135">
        <v>7188</v>
      </c>
      <c r="F8135">
        <v>14887</v>
      </c>
    </row>
    <row r="8136" spans="1:6">
      <c r="A8136" s="105">
        <v>33105014300000</v>
      </c>
      <c r="B8136">
        <v>2012</v>
      </c>
      <c r="C8136">
        <v>35459</v>
      </c>
      <c r="D8136">
        <v>25381</v>
      </c>
      <c r="E8136">
        <v>114444</v>
      </c>
      <c r="F8136">
        <v>10700</v>
      </c>
    </row>
    <row r="8137" spans="1:6">
      <c r="A8137" s="105">
        <v>33105014310000</v>
      </c>
      <c r="B8137">
        <v>2012</v>
      </c>
      <c r="C8137">
        <v>186</v>
      </c>
      <c r="D8137">
        <v>1017</v>
      </c>
      <c r="E8137">
        <v>2298</v>
      </c>
      <c r="F8137">
        <v>13049</v>
      </c>
    </row>
    <row r="8138" spans="1:6">
      <c r="A8138" s="105">
        <v>33105014320000</v>
      </c>
      <c r="B8138">
        <v>2012</v>
      </c>
      <c r="C8138">
        <v>7354</v>
      </c>
      <c r="D8138">
        <v>1951</v>
      </c>
      <c r="E8138">
        <v>695</v>
      </c>
      <c r="F8138">
        <v>12356</v>
      </c>
    </row>
    <row r="8139" spans="1:6">
      <c r="A8139" s="105">
        <v>33105014330000</v>
      </c>
      <c r="B8139">
        <v>2012</v>
      </c>
      <c r="C8139">
        <v>555</v>
      </c>
      <c r="D8139">
        <v>1338</v>
      </c>
      <c r="E8139">
        <v>3015</v>
      </c>
      <c r="F8139">
        <v>11000</v>
      </c>
    </row>
    <row r="8140" spans="1:6">
      <c r="A8140" s="105">
        <v>33105014340000</v>
      </c>
      <c r="B8140">
        <v>2012</v>
      </c>
      <c r="C8140">
        <v>217</v>
      </c>
      <c r="D8140">
        <v>1228</v>
      </c>
      <c r="E8140">
        <v>4183</v>
      </c>
      <c r="F8140">
        <v>10925</v>
      </c>
    </row>
    <row r="8141" spans="1:6">
      <c r="A8141" s="105">
        <v>33105014350000</v>
      </c>
      <c r="B8141">
        <v>2012</v>
      </c>
      <c r="C8141">
        <v>1643</v>
      </c>
      <c r="D8141">
        <v>3893</v>
      </c>
      <c r="E8141">
        <v>35203</v>
      </c>
      <c r="F8141">
        <v>11000</v>
      </c>
    </row>
    <row r="8142" spans="1:6">
      <c r="A8142" s="105">
        <v>33105014360000</v>
      </c>
      <c r="B8142">
        <v>2012</v>
      </c>
      <c r="C8142">
        <v>5120</v>
      </c>
      <c r="D8142">
        <v>2521</v>
      </c>
      <c r="E8142">
        <v>1158</v>
      </c>
      <c r="F8142">
        <v>13049</v>
      </c>
    </row>
    <row r="8143" spans="1:6">
      <c r="A8143" s="105">
        <v>33105014370000</v>
      </c>
      <c r="B8143">
        <v>2012</v>
      </c>
      <c r="C8143">
        <v>1282</v>
      </c>
      <c r="D8143">
        <v>3155</v>
      </c>
      <c r="E8143">
        <v>3881</v>
      </c>
      <c r="F8143">
        <v>13097</v>
      </c>
    </row>
    <row r="8144" spans="1:6">
      <c r="A8144" s="105">
        <v>33105014390000</v>
      </c>
      <c r="B8144">
        <v>2012</v>
      </c>
      <c r="C8144">
        <v>43191</v>
      </c>
      <c r="D8144">
        <v>1979</v>
      </c>
      <c r="E8144">
        <v>4598</v>
      </c>
      <c r="F8144">
        <v>9795</v>
      </c>
    </row>
    <row r="8145" spans="1:6">
      <c r="A8145" s="105">
        <v>33105014400000</v>
      </c>
      <c r="B8145">
        <v>2012</v>
      </c>
      <c r="C8145">
        <v>10294</v>
      </c>
      <c r="D8145">
        <v>13100</v>
      </c>
      <c r="E8145">
        <v>10332</v>
      </c>
      <c r="F8145">
        <v>11279</v>
      </c>
    </row>
    <row r="8146" spans="1:6">
      <c r="A8146" s="105">
        <v>33105014410000</v>
      </c>
      <c r="B8146">
        <v>2012</v>
      </c>
      <c r="C8146">
        <v>3158</v>
      </c>
      <c r="D8146">
        <v>7895</v>
      </c>
      <c r="E8146">
        <v>2767</v>
      </c>
      <c r="F8146">
        <v>14156</v>
      </c>
    </row>
    <row r="8147" spans="1:6">
      <c r="A8147" s="105">
        <v>33105014470000</v>
      </c>
      <c r="B8147">
        <v>2012</v>
      </c>
      <c r="C8147">
        <v>772</v>
      </c>
      <c r="D8147">
        <v>2129</v>
      </c>
      <c r="E8147">
        <v>1559</v>
      </c>
      <c r="F8147">
        <v>13250</v>
      </c>
    </row>
    <row r="8148" spans="1:6">
      <c r="A8148" s="105">
        <v>33105014520000</v>
      </c>
      <c r="B8148">
        <v>2012</v>
      </c>
      <c r="C8148">
        <v>481885</v>
      </c>
      <c r="D8148">
        <v>24572</v>
      </c>
      <c r="E8148">
        <v>3239</v>
      </c>
      <c r="F8148">
        <v>11850</v>
      </c>
    </row>
    <row r="8149" spans="1:6">
      <c r="A8149" s="105">
        <v>33105014530000</v>
      </c>
      <c r="B8149">
        <v>2012</v>
      </c>
      <c r="C8149">
        <v>2227</v>
      </c>
      <c r="D8149">
        <v>3732</v>
      </c>
      <c r="E8149">
        <v>17843</v>
      </c>
      <c r="F8149">
        <v>10350</v>
      </c>
    </row>
    <row r="8150" spans="1:6">
      <c r="A8150" s="105">
        <v>33105014540000</v>
      </c>
      <c r="B8150">
        <v>2012</v>
      </c>
      <c r="C8150">
        <v>0</v>
      </c>
      <c r="D8150">
        <v>0</v>
      </c>
      <c r="E8150">
        <v>0</v>
      </c>
      <c r="F8150">
        <v>10700</v>
      </c>
    </row>
    <row r="8151" spans="1:6">
      <c r="A8151" s="105">
        <v>33105014560000</v>
      </c>
      <c r="B8151">
        <v>2012</v>
      </c>
      <c r="C8151">
        <v>1145</v>
      </c>
      <c r="D8151">
        <v>5634</v>
      </c>
      <c r="E8151">
        <v>4491</v>
      </c>
      <c r="F8151">
        <v>11253</v>
      </c>
    </row>
    <row r="8152" spans="1:6">
      <c r="A8152" s="105">
        <v>33105014630000</v>
      </c>
      <c r="B8152">
        <v>2012</v>
      </c>
      <c r="C8152">
        <v>0</v>
      </c>
      <c r="D8152">
        <v>11</v>
      </c>
      <c r="E8152">
        <v>0</v>
      </c>
      <c r="F8152">
        <v>14375</v>
      </c>
    </row>
    <row r="8153" spans="1:6">
      <c r="A8153" s="105">
        <v>33105014640000</v>
      </c>
      <c r="B8153">
        <v>2012</v>
      </c>
      <c r="C8153">
        <v>189</v>
      </c>
      <c r="D8153">
        <v>42</v>
      </c>
      <c r="E8153">
        <v>980</v>
      </c>
      <c r="F8153">
        <v>10131</v>
      </c>
    </row>
    <row r="8154" spans="1:6">
      <c r="A8154" s="105">
        <v>33105014670000</v>
      </c>
      <c r="B8154">
        <v>2012</v>
      </c>
      <c r="C8154">
        <v>108776</v>
      </c>
      <c r="D8154">
        <v>631</v>
      </c>
      <c r="E8154">
        <v>62821</v>
      </c>
      <c r="F8154">
        <v>10024</v>
      </c>
    </row>
    <row r="8155" spans="1:6">
      <c r="A8155" s="105">
        <v>33105014700000</v>
      </c>
      <c r="B8155">
        <v>2012</v>
      </c>
      <c r="C8155">
        <v>6713</v>
      </c>
      <c r="D8155">
        <v>3024</v>
      </c>
      <c r="E8155">
        <v>1281</v>
      </c>
      <c r="F8155">
        <v>13174</v>
      </c>
    </row>
    <row r="8156" spans="1:6">
      <c r="A8156" s="105">
        <v>33105014720000</v>
      </c>
      <c r="B8156">
        <v>2012</v>
      </c>
      <c r="C8156">
        <v>65172</v>
      </c>
      <c r="D8156">
        <v>3045</v>
      </c>
      <c r="E8156">
        <v>41139</v>
      </c>
      <c r="F8156">
        <v>10350</v>
      </c>
    </row>
    <row r="8157" spans="1:6">
      <c r="A8157" s="105">
        <v>33105014730000</v>
      </c>
      <c r="B8157">
        <v>2012</v>
      </c>
      <c r="C8157">
        <v>0</v>
      </c>
      <c r="D8157">
        <v>2888</v>
      </c>
      <c r="E8157">
        <v>4564</v>
      </c>
      <c r="F8157">
        <v>13492</v>
      </c>
    </row>
    <row r="8158" spans="1:6">
      <c r="A8158" s="105">
        <v>33105014740000</v>
      </c>
      <c r="B8158">
        <v>2012</v>
      </c>
      <c r="C8158">
        <v>0</v>
      </c>
      <c r="D8158">
        <v>855</v>
      </c>
      <c r="E8158">
        <v>830</v>
      </c>
      <c r="F8158">
        <v>13018</v>
      </c>
    </row>
    <row r="8159" spans="1:6">
      <c r="A8159" s="105">
        <v>33105014750000</v>
      </c>
      <c r="B8159">
        <v>2012</v>
      </c>
      <c r="C8159">
        <v>1283</v>
      </c>
      <c r="D8159">
        <v>1414</v>
      </c>
      <c r="E8159">
        <v>37235</v>
      </c>
      <c r="F8159">
        <v>10610</v>
      </c>
    </row>
    <row r="8160" spans="1:6">
      <c r="A8160" s="105">
        <v>33105014760000</v>
      </c>
      <c r="B8160">
        <v>2012</v>
      </c>
      <c r="C8160">
        <v>3709</v>
      </c>
      <c r="D8160">
        <v>2959</v>
      </c>
      <c r="E8160">
        <v>46238</v>
      </c>
      <c r="F8160">
        <v>9438</v>
      </c>
    </row>
    <row r="8161" spans="1:6">
      <c r="A8161" s="105">
        <v>33105014770000</v>
      </c>
      <c r="B8161">
        <v>2012</v>
      </c>
      <c r="C8161">
        <v>29031</v>
      </c>
      <c r="D8161">
        <v>27039</v>
      </c>
      <c r="E8161">
        <v>146245</v>
      </c>
      <c r="F8161">
        <v>10700</v>
      </c>
    </row>
    <row r="8162" spans="1:6">
      <c r="A8162" s="105">
        <v>33105014780000</v>
      </c>
      <c r="B8162">
        <v>2012</v>
      </c>
      <c r="C8162">
        <v>4451</v>
      </c>
      <c r="D8162">
        <v>13349</v>
      </c>
      <c r="E8162">
        <v>3952</v>
      </c>
      <c r="F8162">
        <v>11420</v>
      </c>
    </row>
    <row r="8163" spans="1:6">
      <c r="A8163" s="105">
        <v>33105014790000</v>
      </c>
      <c r="B8163">
        <v>2012</v>
      </c>
      <c r="C8163">
        <v>57</v>
      </c>
      <c r="D8163">
        <v>6870</v>
      </c>
      <c r="E8163">
        <v>10998</v>
      </c>
      <c r="F8163">
        <v>11954</v>
      </c>
    </row>
    <row r="8164" spans="1:6">
      <c r="A8164" s="105">
        <v>33105014800000</v>
      </c>
      <c r="B8164">
        <v>2012</v>
      </c>
      <c r="C8164">
        <v>11693</v>
      </c>
      <c r="D8164">
        <v>13065</v>
      </c>
      <c r="E8164">
        <v>47946</v>
      </c>
      <c r="F8164">
        <v>10650</v>
      </c>
    </row>
    <row r="8165" spans="1:6">
      <c r="A8165" s="105">
        <v>33105014810000</v>
      </c>
      <c r="B8165">
        <v>2012</v>
      </c>
      <c r="C8165">
        <v>6217</v>
      </c>
      <c r="D8165">
        <v>6845</v>
      </c>
      <c r="E8165">
        <v>104491</v>
      </c>
      <c r="F8165">
        <v>10700</v>
      </c>
    </row>
    <row r="8166" spans="1:6">
      <c r="A8166" s="105">
        <v>33105014820000</v>
      </c>
      <c r="B8166">
        <v>2012</v>
      </c>
      <c r="C8166">
        <v>18212</v>
      </c>
      <c r="D8166">
        <v>15333</v>
      </c>
      <c r="E8166">
        <v>57702</v>
      </c>
      <c r="F8166">
        <v>10700</v>
      </c>
    </row>
    <row r="8167" spans="1:6">
      <c r="A8167" s="105">
        <v>33105014830000</v>
      </c>
      <c r="B8167">
        <v>2012</v>
      </c>
      <c r="C8167">
        <v>225112</v>
      </c>
      <c r="D8167">
        <v>4769</v>
      </c>
      <c r="E8167">
        <v>1569</v>
      </c>
      <c r="F8167">
        <v>12095</v>
      </c>
    </row>
    <row r="8168" spans="1:6">
      <c r="A8168" s="105">
        <v>33105014840000</v>
      </c>
      <c r="B8168">
        <v>2012</v>
      </c>
      <c r="C8168">
        <v>0</v>
      </c>
      <c r="D8168">
        <v>0</v>
      </c>
      <c r="E8168">
        <v>0</v>
      </c>
      <c r="F8168">
        <v>11930</v>
      </c>
    </row>
    <row r="8169" spans="1:6">
      <c r="A8169" s="105">
        <v>33105014850000</v>
      </c>
      <c r="B8169">
        <v>2012</v>
      </c>
      <c r="C8169">
        <v>200145</v>
      </c>
      <c r="D8169">
        <v>6939</v>
      </c>
      <c r="E8169">
        <v>342391</v>
      </c>
      <c r="F8169">
        <v>10680</v>
      </c>
    </row>
    <row r="8170" spans="1:6">
      <c r="A8170" s="105">
        <v>33105014860000</v>
      </c>
      <c r="B8170">
        <v>2012</v>
      </c>
      <c r="C8170">
        <v>227055</v>
      </c>
      <c r="D8170">
        <v>4210</v>
      </c>
      <c r="E8170">
        <v>249646</v>
      </c>
      <c r="F8170">
        <v>10230</v>
      </c>
    </row>
    <row r="8171" spans="1:6">
      <c r="A8171" s="105">
        <v>33105014870000</v>
      </c>
      <c r="B8171">
        <v>2012</v>
      </c>
      <c r="C8171">
        <v>11369</v>
      </c>
      <c r="D8171">
        <v>15377</v>
      </c>
      <c r="E8171">
        <v>1263</v>
      </c>
      <c r="F8171">
        <v>13649</v>
      </c>
    </row>
    <row r="8172" spans="1:6">
      <c r="A8172" s="105">
        <v>33105014880000</v>
      </c>
      <c r="B8172">
        <v>2012</v>
      </c>
      <c r="C8172">
        <v>88116</v>
      </c>
      <c r="D8172">
        <v>1315</v>
      </c>
      <c r="E8172">
        <v>47017</v>
      </c>
      <c r="F8172">
        <v>10443</v>
      </c>
    </row>
    <row r="8173" spans="1:6">
      <c r="A8173" s="105">
        <v>33105014890000</v>
      </c>
      <c r="B8173">
        <v>2012</v>
      </c>
      <c r="C8173">
        <v>0</v>
      </c>
      <c r="D8173">
        <v>0</v>
      </c>
      <c r="E8173">
        <v>0</v>
      </c>
      <c r="F8173">
        <v>15003</v>
      </c>
    </row>
    <row r="8174" spans="1:6">
      <c r="A8174" s="105">
        <v>33105014900000</v>
      </c>
      <c r="B8174">
        <v>2012</v>
      </c>
      <c r="C8174">
        <v>168327</v>
      </c>
      <c r="D8174">
        <v>4123</v>
      </c>
      <c r="E8174">
        <v>162419</v>
      </c>
      <c r="F8174">
        <v>11607</v>
      </c>
    </row>
    <row r="8175" spans="1:6">
      <c r="A8175" s="105">
        <v>33105014910000</v>
      </c>
      <c r="B8175">
        <v>2012</v>
      </c>
      <c r="C8175">
        <v>0</v>
      </c>
      <c r="D8175">
        <v>550</v>
      </c>
      <c r="E8175">
        <v>1032</v>
      </c>
      <c r="F8175">
        <v>11496</v>
      </c>
    </row>
    <row r="8176" spans="1:6">
      <c r="A8176" s="105">
        <v>33105014940000</v>
      </c>
      <c r="B8176">
        <v>2012</v>
      </c>
      <c r="C8176">
        <v>0</v>
      </c>
      <c r="D8176">
        <v>0</v>
      </c>
      <c r="E8176">
        <v>0</v>
      </c>
      <c r="F8176">
        <v>14381</v>
      </c>
    </row>
    <row r="8177" spans="1:6">
      <c r="A8177" s="105">
        <v>33105014950000</v>
      </c>
      <c r="B8177">
        <v>2012</v>
      </c>
      <c r="C8177">
        <v>49800</v>
      </c>
      <c r="D8177">
        <v>16932</v>
      </c>
      <c r="E8177">
        <v>4303</v>
      </c>
      <c r="F8177">
        <v>12574</v>
      </c>
    </row>
    <row r="8178" spans="1:6">
      <c r="A8178" s="105">
        <v>33105014960000</v>
      </c>
      <c r="B8178">
        <v>2012</v>
      </c>
      <c r="C8178">
        <v>6477</v>
      </c>
      <c r="D8178">
        <v>8578</v>
      </c>
      <c r="E8178">
        <v>78491</v>
      </c>
      <c r="F8178">
        <v>10600</v>
      </c>
    </row>
    <row r="8179" spans="1:6">
      <c r="A8179" s="105">
        <v>33105014980000</v>
      </c>
      <c r="B8179">
        <v>2012</v>
      </c>
      <c r="C8179">
        <v>20018</v>
      </c>
      <c r="D8179">
        <v>25621</v>
      </c>
      <c r="E8179">
        <v>33504</v>
      </c>
      <c r="F8179">
        <v>10600</v>
      </c>
    </row>
    <row r="8180" spans="1:6">
      <c r="A8180" s="105">
        <v>33105014990000</v>
      </c>
      <c r="B8180">
        <v>2012</v>
      </c>
      <c r="C8180">
        <v>4163</v>
      </c>
      <c r="D8180">
        <v>180</v>
      </c>
      <c r="E8180">
        <v>20439</v>
      </c>
      <c r="F8180">
        <v>11920</v>
      </c>
    </row>
    <row r="8181" spans="1:6">
      <c r="A8181" s="105">
        <v>33105015020000</v>
      </c>
      <c r="B8181">
        <v>2012</v>
      </c>
      <c r="C8181">
        <v>7007</v>
      </c>
      <c r="D8181">
        <v>15033</v>
      </c>
      <c r="E8181">
        <v>25589</v>
      </c>
      <c r="F8181">
        <v>11370</v>
      </c>
    </row>
    <row r="8182" spans="1:6">
      <c r="A8182" s="105">
        <v>33105015030000</v>
      </c>
      <c r="B8182">
        <v>2012</v>
      </c>
      <c r="C8182">
        <v>7351</v>
      </c>
      <c r="D8182">
        <v>7931</v>
      </c>
      <c r="E8182">
        <v>138334</v>
      </c>
      <c r="F8182">
        <v>11850</v>
      </c>
    </row>
    <row r="8183" spans="1:6">
      <c r="A8183" s="105">
        <v>33105015040000</v>
      </c>
      <c r="B8183">
        <v>2012</v>
      </c>
      <c r="C8183">
        <v>16277</v>
      </c>
      <c r="D8183">
        <v>1230</v>
      </c>
      <c r="E8183">
        <v>45543</v>
      </c>
      <c r="F8183">
        <v>11702</v>
      </c>
    </row>
    <row r="8184" spans="1:6">
      <c r="A8184" s="105">
        <v>33105015050000</v>
      </c>
      <c r="B8184">
        <v>2012</v>
      </c>
      <c r="C8184">
        <v>2006</v>
      </c>
      <c r="D8184">
        <v>1410</v>
      </c>
      <c r="E8184">
        <v>539</v>
      </c>
      <c r="F8184">
        <v>11469</v>
      </c>
    </row>
    <row r="8185" spans="1:6">
      <c r="A8185" s="105">
        <v>33105015070000</v>
      </c>
      <c r="B8185">
        <v>2012</v>
      </c>
      <c r="C8185">
        <v>1901</v>
      </c>
      <c r="D8185">
        <v>7253</v>
      </c>
      <c r="E8185">
        <v>46159</v>
      </c>
      <c r="F8185">
        <v>10750</v>
      </c>
    </row>
    <row r="8186" spans="1:6">
      <c r="A8186" s="105">
        <v>33105015080000</v>
      </c>
      <c r="B8186">
        <v>2012</v>
      </c>
      <c r="C8186">
        <v>245145</v>
      </c>
      <c r="D8186">
        <v>1582</v>
      </c>
      <c r="E8186">
        <v>461162</v>
      </c>
      <c r="F8186">
        <v>12215</v>
      </c>
    </row>
    <row r="8187" spans="1:6">
      <c r="A8187" s="105">
        <v>33105015090000</v>
      </c>
      <c r="B8187">
        <v>2012</v>
      </c>
      <c r="C8187">
        <v>114405</v>
      </c>
      <c r="D8187">
        <v>386</v>
      </c>
      <c r="E8187">
        <v>29353</v>
      </c>
      <c r="F8187">
        <v>10870</v>
      </c>
    </row>
    <row r="8188" spans="1:6">
      <c r="A8188" s="105">
        <v>33105015100000</v>
      </c>
      <c r="B8188">
        <v>2012</v>
      </c>
      <c r="C8188">
        <v>18485</v>
      </c>
      <c r="D8188">
        <v>16350</v>
      </c>
      <c r="E8188">
        <v>167004</v>
      </c>
      <c r="F8188">
        <v>10620</v>
      </c>
    </row>
    <row r="8189" spans="1:6">
      <c r="A8189" s="105">
        <v>33105015110000</v>
      </c>
      <c r="B8189">
        <v>2012</v>
      </c>
      <c r="C8189">
        <v>125983</v>
      </c>
      <c r="D8189">
        <v>3779</v>
      </c>
      <c r="E8189">
        <v>92824</v>
      </c>
      <c r="F8189">
        <v>11655</v>
      </c>
    </row>
    <row r="8190" spans="1:6">
      <c r="A8190" s="105">
        <v>33105015140000</v>
      </c>
      <c r="B8190">
        <v>2012</v>
      </c>
      <c r="C8190">
        <v>320852</v>
      </c>
      <c r="D8190">
        <v>9311</v>
      </c>
      <c r="E8190">
        <v>285105</v>
      </c>
      <c r="F8190">
        <v>12097</v>
      </c>
    </row>
    <row r="8191" spans="1:6">
      <c r="A8191" s="105">
        <v>33105015150000</v>
      </c>
      <c r="B8191">
        <v>2012</v>
      </c>
      <c r="C8191">
        <v>28859</v>
      </c>
      <c r="D8191">
        <v>18468</v>
      </c>
      <c r="E8191">
        <v>389558</v>
      </c>
      <c r="F8191">
        <v>10650</v>
      </c>
    </row>
    <row r="8192" spans="1:6">
      <c r="A8192" s="105">
        <v>33105015160000</v>
      </c>
      <c r="B8192">
        <v>2012</v>
      </c>
      <c r="C8192">
        <v>9787</v>
      </c>
      <c r="D8192">
        <v>3633</v>
      </c>
      <c r="E8192">
        <v>140068</v>
      </c>
      <c r="F8192">
        <v>12809</v>
      </c>
    </row>
    <row r="8193" spans="1:6">
      <c r="A8193" s="105">
        <v>33105015170000</v>
      </c>
      <c r="B8193">
        <v>2012</v>
      </c>
      <c r="C8193">
        <v>237101</v>
      </c>
      <c r="D8193">
        <v>3558</v>
      </c>
      <c r="E8193">
        <v>334785</v>
      </c>
      <c r="F8193">
        <v>11305</v>
      </c>
    </row>
    <row r="8194" spans="1:6">
      <c r="A8194" s="105">
        <v>33105015180000</v>
      </c>
      <c r="B8194">
        <v>2012</v>
      </c>
      <c r="C8194">
        <v>5693</v>
      </c>
      <c r="D8194">
        <v>15263</v>
      </c>
      <c r="E8194">
        <v>40548</v>
      </c>
      <c r="F8194">
        <v>10675</v>
      </c>
    </row>
    <row r="8195" spans="1:6">
      <c r="A8195" s="105">
        <v>33105015190000</v>
      </c>
      <c r="B8195">
        <v>2012</v>
      </c>
      <c r="C8195">
        <v>140</v>
      </c>
      <c r="D8195">
        <v>42</v>
      </c>
      <c r="E8195">
        <v>102</v>
      </c>
      <c r="F8195">
        <v>13090</v>
      </c>
    </row>
    <row r="8196" spans="1:6">
      <c r="A8196" s="105">
        <v>33105015200000</v>
      </c>
      <c r="B8196">
        <v>2012</v>
      </c>
      <c r="C8196">
        <v>389</v>
      </c>
      <c r="D8196">
        <v>6207</v>
      </c>
      <c r="E8196">
        <v>5835</v>
      </c>
      <c r="F8196">
        <v>13980</v>
      </c>
    </row>
    <row r="8197" spans="1:6">
      <c r="A8197" s="105">
        <v>33105015210000</v>
      </c>
      <c r="B8197">
        <v>2012</v>
      </c>
      <c r="C8197">
        <v>5717</v>
      </c>
      <c r="D8197">
        <v>7371</v>
      </c>
      <c r="E8197">
        <v>17927</v>
      </c>
      <c r="F8197">
        <v>10588</v>
      </c>
    </row>
    <row r="8198" spans="1:6">
      <c r="A8198" s="105">
        <v>33105015220000</v>
      </c>
      <c r="B8198">
        <v>2012</v>
      </c>
      <c r="C8198">
        <v>220358</v>
      </c>
      <c r="D8198">
        <v>14596</v>
      </c>
      <c r="E8198">
        <v>326662</v>
      </c>
      <c r="F8198">
        <v>11950</v>
      </c>
    </row>
    <row r="8199" spans="1:6">
      <c r="A8199" s="105">
        <v>33105015230000</v>
      </c>
      <c r="B8199">
        <v>2012</v>
      </c>
      <c r="C8199">
        <v>179</v>
      </c>
      <c r="D8199">
        <v>4672</v>
      </c>
      <c r="E8199">
        <v>3247</v>
      </c>
      <c r="F8199">
        <v>13585</v>
      </c>
    </row>
    <row r="8200" spans="1:6">
      <c r="A8200" s="105">
        <v>33105015240000</v>
      </c>
      <c r="B8200">
        <v>2012</v>
      </c>
      <c r="C8200">
        <v>48343</v>
      </c>
      <c r="D8200">
        <v>576</v>
      </c>
      <c r="E8200">
        <v>64871</v>
      </c>
      <c r="F8200">
        <v>12500</v>
      </c>
    </row>
    <row r="8201" spans="1:6">
      <c r="A8201" s="105">
        <v>33105015250000</v>
      </c>
      <c r="B8201">
        <v>2012</v>
      </c>
      <c r="C8201">
        <v>101446</v>
      </c>
      <c r="D8201">
        <v>7636</v>
      </c>
      <c r="E8201">
        <v>3936</v>
      </c>
      <c r="F8201">
        <v>11860</v>
      </c>
    </row>
    <row r="8202" spans="1:6">
      <c r="A8202" s="105">
        <v>33105015270000</v>
      </c>
      <c r="B8202">
        <v>2012</v>
      </c>
      <c r="C8202">
        <v>26154</v>
      </c>
      <c r="D8202">
        <v>11353</v>
      </c>
      <c r="E8202">
        <v>1476</v>
      </c>
      <c r="F8202">
        <v>13261</v>
      </c>
    </row>
    <row r="8203" spans="1:6">
      <c r="A8203" s="105">
        <v>33105015280000</v>
      </c>
      <c r="B8203">
        <v>2012</v>
      </c>
      <c r="C8203">
        <v>29182</v>
      </c>
      <c r="D8203">
        <v>23576</v>
      </c>
      <c r="E8203">
        <v>6379</v>
      </c>
      <c r="F8203">
        <v>14665</v>
      </c>
    </row>
    <row r="8204" spans="1:6">
      <c r="A8204" s="105">
        <v>33105015290000</v>
      </c>
      <c r="B8204">
        <v>2012</v>
      </c>
      <c r="C8204">
        <v>73812</v>
      </c>
      <c r="D8204">
        <v>3449</v>
      </c>
      <c r="E8204">
        <v>109091</v>
      </c>
      <c r="F8204">
        <v>12906</v>
      </c>
    </row>
    <row r="8205" spans="1:6">
      <c r="A8205" s="105">
        <v>33105015300000</v>
      </c>
      <c r="B8205">
        <v>2012</v>
      </c>
      <c r="C8205">
        <v>3049</v>
      </c>
      <c r="D8205">
        <v>7622</v>
      </c>
      <c r="E8205">
        <v>44587</v>
      </c>
      <c r="F8205">
        <v>14719</v>
      </c>
    </row>
    <row r="8206" spans="1:6">
      <c r="A8206" s="105">
        <v>33105015310000</v>
      </c>
      <c r="B8206">
        <v>2012</v>
      </c>
      <c r="C8206">
        <v>5010</v>
      </c>
      <c r="D8206">
        <v>19857</v>
      </c>
      <c r="E8206">
        <v>20635</v>
      </c>
      <c r="F8206">
        <v>15050</v>
      </c>
    </row>
    <row r="8207" spans="1:6">
      <c r="A8207" s="105">
        <v>33105015320000</v>
      </c>
      <c r="B8207">
        <v>2012</v>
      </c>
      <c r="C8207">
        <v>0</v>
      </c>
      <c r="D8207">
        <v>0</v>
      </c>
      <c r="E8207">
        <v>0</v>
      </c>
      <c r="F8207">
        <v>13278</v>
      </c>
    </row>
    <row r="8208" spans="1:6">
      <c r="A8208" s="105">
        <v>33105015330000</v>
      </c>
      <c r="B8208">
        <v>2012</v>
      </c>
      <c r="C8208">
        <v>19822</v>
      </c>
      <c r="D8208">
        <v>7705</v>
      </c>
      <c r="E8208">
        <v>9041</v>
      </c>
      <c r="F8208">
        <v>15609</v>
      </c>
    </row>
    <row r="8209" spans="1:6">
      <c r="A8209" s="105">
        <v>33105015340000</v>
      </c>
      <c r="B8209">
        <v>2012</v>
      </c>
      <c r="C8209">
        <v>2485</v>
      </c>
      <c r="D8209">
        <v>3762</v>
      </c>
      <c r="E8209">
        <v>31769</v>
      </c>
      <c r="F8209">
        <v>14960</v>
      </c>
    </row>
    <row r="8210" spans="1:6">
      <c r="A8210" s="105">
        <v>33105015350000</v>
      </c>
      <c r="B8210">
        <v>2012</v>
      </c>
      <c r="C8210">
        <v>6263</v>
      </c>
      <c r="D8210">
        <v>1535</v>
      </c>
      <c r="E8210">
        <v>6404</v>
      </c>
      <c r="F8210">
        <v>15145</v>
      </c>
    </row>
    <row r="8211" spans="1:6">
      <c r="A8211" s="105">
        <v>33105015360000</v>
      </c>
      <c r="B8211">
        <v>2012</v>
      </c>
      <c r="C8211">
        <v>14310</v>
      </c>
      <c r="D8211">
        <v>10478</v>
      </c>
      <c r="E8211">
        <v>3026</v>
      </c>
      <c r="F8211">
        <v>15922</v>
      </c>
    </row>
    <row r="8212" spans="1:6">
      <c r="A8212" s="105">
        <v>33105015380000</v>
      </c>
      <c r="B8212">
        <v>2012</v>
      </c>
      <c r="C8212">
        <v>8339</v>
      </c>
      <c r="D8212">
        <v>5755</v>
      </c>
      <c r="E8212">
        <v>2832</v>
      </c>
      <c r="F8212">
        <v>14402</v>
      </c>
    </row>
    <row r="8213" spans="1:6">
      <c r="A8213" s="105">
        <v>33105015400000</v>
      </c>
      <c r="B8213">
        <v>2012</v>
      </c>
      <c r="C8213">
        <v>2487</v>
      </c>
      <c r="D8213">
        <v>3110</v>
      </c>
      <c r="E8213">
        <v>2986</v>
      </c>
      <c r="F8213">
        <v>19500</v>
      </c>
    </row>
    <row r="8214" spans="1:6">
      <c r="A8214" s="105">
        <v>33105015440000</v>
      </c>
      <c r="B8214">
        <v>2012</v>
      </c>
      <c r="C8214">
        <v>1786</v>
      </c>
      <c r="D8214">
        <v>4466</v>
      </c>
      <c r="E8214">
        <v>24138</v>
      </c>
      <c r="F8214">
        <v>14818</v>
      </c>
    </row>
    <row r="8215" spans="1:6">
      <c r="A8215" s="105">
        <v>33105015470000</v>
      </c>
      <c r="B8215">
        <v>2012</v>
      </c>
      <c r="C8215">
        <v>20817</v>
      </c>
      <c r="D8215">
        <v>14282</v>
      </c>
      <c r="E8215">
        <v>4349</v>
      </c>
      <c r="F8215">
        <v>16471</v>
      </c>
    </row>
    <row r="8216" spans="1:6">
      <c r="A8216" s="105">
        <v>33105015480000</v>
      </c>
      <c r="B8216">
        <v>2012</v>
      </c>
      <c r="C8216">
        <v>1483</v>
      </c>
      <c r="D8216">
        <v>1452</v>
      </c>
      <c r="E8216">
        <v>7006</v>
      </c>
      <c r="F8216">
        <v>15911</v>
      </c>
    </row>
    <row r="8217" spans="1:6">
      <c r="A8217" s="105">
        <v>33105015510000</v>
      </c>
      <c r="B8217">
        <v>2012</v>
      </c>
      <c r="C8217">
        <v>5631</v>
      </c>
      <c r="D8217">
        <v>2796</v>
      </c>
      <c r="E8217">
        <v>4088</v>
      </c>
      <c r="F8217">
        <v>18441</v>
      </c>
    </row>
    <row r="8218" spans="1:6">
      <c r="A8218" s="105">
        <v>33105015520000</v>
      </c>
      <c r="B8218">
        <v>2012</v>
      </c>
      <c r="C8218">
        <v>27802</v>
      </c>
      <c r="D8218">
        <v>18275</v>
      </c>
      <c r="E8218">
        <v>12231</v>
      </c>
      <c r="F8218">
        <v>15781</v>
      </c>
    </row>
    <row r="8219" spans="1:6">
      <c r="A8219" s="105">
        <v>33105015540000</v>
      </c>
      <c r="B8219">
        <v>2012</v>
      </c>
      <c r="C8219">
        <v>2224</v>
      </c>
      <c r="D8219">
        <v>5559</v>
      </c>
      <c r="E8219">
        <v>46312</v>
      </c>
      <c r="F8219">
        <v>15113</v>
      </c>
    </row>
    <row r="8220" spans="1:6">
      <c r="A8220" s="105">
        <v>33105015550000</v>
      </c>
      <c r="B8220">
        <v>2012</v>
      </c>
      <c r="C8220">
        <v>26382</v>
      </c>
      <c r="D8220">
        <v>20708</v>
      </c>
      <c r="E8220">
        <v>7832</v>
      </c>
      <c r="F8220">
        <v>16770</v>
      </c>
    </row>
    <row r="8221" spans="1:6">
      <c r="A8221" s="105">
        <v>33105015560000</v>
      </c>
      <c r="B8221">
        <v>2012</v>
      </c>
      <c r="C8221">
        <v>32497</v>
      </c>
      <c r="D8221">
        <v>1656</v>
      </c>
      <c r="E8221">
        <v>43778</v>
      </c>
      <c r="F8221">
        <v>12410</v>
      </c>
    </row>
    <row r="8222" spans="1:6">
      <c r="A8222" s="105">
        <v>33105015570000</v>
      </c>
      <c r="B8222">
        <v>2012</v>
      </c>
      <c r="C8222">
        <v>16789</v>
      </c>
      <c r="D8222">
        <v>17026</v>
      </c>
      <c r="E8222">
        <v>3923</v>
      </c>
      <c r="F8222">
        <v>15242</v>
      </c>
    </row>
    <row r="8223" spans="1:6">
      <c r="A8223" s="105">
        <v>33105015580000</v>
      </c>
      <c r="B8223">
        <v>2012</v>
      </c>
      <c r="C8223">
        <v>0</v>
      </c>
      <c r="D8223">
        <v>3</v>
      </c>
      <c r="E8223">
        <v>223</v>
      </c>
      <c r="F8223">
        <v>17000</v>
      </c>
    </row>
    <row r="8224" spans="1:6">
      <c r="A8224" s="105">
        <v>33105015600000</v>
      </c>
      <c r="B8224">
        <v>2012</v>
      </c>
      <c r="C8224">
        <v>17418</v>
      </c>
      <c r="D8224">
        <v>12900</v>
      </c>
      <c r="E8224">
        <v>2497</v>
      </c>
      <c r="F8224">
        <v>15640</v>
      </c>
    </row>
    <row r="8225" spans="1:6">
      <c r="A8225" s="105">
        <v>33105015610000</v>
      </c>
      <c r="B8225">
        <v>2012</v>
      </c>
      <c r="C8225">
        <v>2203</v>
      </c>
      <c r="D8225">
        <v>4338</v>
      </c>
      <c r="E8225">
        <v>3101</v>
      </c>
      <c r="F8225">
        <v>15765</v>
      </c>
    </row>
    <row r="8226" spans="1:6">
      <c r="A8226" s="105">
        <v>33105015630000</v>
      </c>
      <c r="B8226">
        <v>2012</v>
      </c>
      <c r="C8226">
        <v>96368</v>
      </c>
      <c r="D8226">
        <v>5739</v>
      </c>
      <c r="E8226">
        <v>150312</v>
      </c>
      <c r="F8226">
        <v>13050</v>
      </c>
    </row>
    <row r="8227" spans="1:6">
      <c r="A8227" s="105">
        <v>33105015640000</v>
      </c>
      <c r="B8227">
        <v>2012</v>
      </c>
      <c r="C8227">
        <v>3334</v>
      </c>
      <c r="D8227">
        <v>5186</v>
      </c>
      <c r="E8227">
        <v>2032</v>
      </c>
      <c r="F8227">
        <v>18367</v>
      </c>
    </row>
    <row r="8228" spans="1:6">
      <c r="A8228" s="105">
        <v>33105015650000</v>
      </c>
      <c r="B8228">
        <v>2012</v>
      </c>
      <c r="C8228">
        <v>0</v>
      </c>
      <c r="D8228">
        <v>0</v>
      </c>
      <c r="E8228">
        <v>0</v>
      </c>
      <c r="F8228">
        <v>11500</v>
      </c>
    </row>
    <row r="8229" spans="1:6">
      <c r="A8229" s="105">
        <v>33105015660000</v>
      </c>
      <c r="B8229">
        <v>2012</v>
      </c>
      <c r="C8229">
        <v>35820</v>
      </c>
      <c r="D8229">
        <v>29593</v>
      </c>
      <c r="E8229">
        <v>8296</v>
      </c>
      <c r="F8229">
        <v>19385</v>
      </c>
    </row>
    <row r="8230" spans="1:6">
      <c r="A8230" s="105">
        <v>33105015700000</v>
      </c>
      <c r="B8230">
        <v>2012</v>
      </c>
      <c r="C8230">
        <v>9322</v>
      </c>
      <c r="D8230">
        <v>12336</v>
      </c>
      <c r="E8230">
        <v>3878</v>
      </c>
      <c r="F8230">
        <v>13962</v>
      </c>
    </row>
    <row r="8231" spans="1:6">
      <c r="A8231" s="105">
        <v>33105015740000</v>
      </c>
      <c r="B8231">
        <v>2012</v>
      </c>
      <c r="C8231">
        <v>1553</v>
      </c>
      <c r="D8231">
        <v>6455</v>
      </c>
      <c r="E8231">
        <v>2096</v>
      </c>
      <c r="F8231">
        <v>19634</v>
      </c>
    </row>
    <row r="8232" spans="1:6">
      <c r="A8232" s="105">
        <v>33105015750000</v>
      </c>
      <c r="B8232">
        <v>2012</v>
      </c>
      <c r="C8232">
        <v>38856</v>
      </c>
      <c r="D8232">
        <v>30817</v>
      </c>
      <c r="E8232">
        <v>9424</v>
      </c>
      <c r="F8232">
        <v>19573</v>
      </c>
    </row>
    <row r="8233" spans="1:6">
      <c r="A8233" s="105">
        <v>33105015760000</v>
      </c>
      <c r="B8233">
        <v>2012</v>
      </c>
      <c r="C8233">
        <v>950</v>
      </c>
      <c r="D8233">
        <v>1989</v>
      </c>
      <c r="E8233">
        <v>1240</v>
      </c>
      <c r="F8233">
        <v>17963</v>
      </c>
    </row>
    <row r="8234" spans="1:6">
      <c r="A8234" s="105">
        <v>33105015770000</v>
      </c>
      <c r="B8234">
        <v>2012</v>
      </c>
      <c r="C8234">
        <v>43118</v>
      </c>
      <c r="D8234">
        <v>20516</v>
      </c>
      <c r="E8234">
        <v>7801</v>
      </c>
      <c r="F8234">
        <v>16616</v>
      </c>
    </row>
    <row r="8235" spans="1:6">
      <c r="A8235" s="105">
        <v>33105015790000</v>
      </c>
      <c r="B8235">
        <v>2012</v>
      </c>
      <c r="C8235">
        <v>14139</v>
      </c>
      <c r="D8235">
        <v>6184</v>
      </c>
      <c r="E8235">
        <v>4844</v>
      </c>
      <c r="F8235">
        <v>19594</v>
      </c>
    </row>
    <row r="8236" spans="1:6">
      <c r="A8236" s="105">
        <v>33105015810000</v>
      </c>
      <c r="B8236">
        <v>2012</v>
      </c>
      <c r="C8236">
        <v>58800</v>
      </c>
      <c r="D8236">
        <v>31443</v>
      </c>
      <c r="E8236">
        <v>12121</v>
      </c>
      <c r="F8236">
        <v>16675</v>
      </c>
    </row>
    <row r="8237" spans="1:6">
      <c r="A8237" s="105">
        <v>33105015830000</v>
      </c>
      <c r="B8237">
        <v>2012</v>
      </c>
      <c r="C8237">
        <v>3263</v>
      </c>
      <c r="D8237">
        <v>2015</v>
      </c>
      <c r="E8237">
        <v>6578</v>
      </c>
      <c r="F8237">
        <v>17264</v>
      </c>
    </row>
    <row r="8238" spans="1:6">
      <c r="A8238" s="105">
        <v>33105015840000</v>
      </c>
      <c r="B8238">
        <v>2012</v>
      </c>
      <c r="C8238">
        <v>12907</v>
      </c>
      <c r="D8238">
        <v>12912</v>
      </c>
      <c r="E8238">
        <v>12967</v>
      </c>
      <c r="F8238">
        <v>19683</v>
      </c>
    </row>
    <row r="8239" spans="1:6">
      <c r="A8239" s="105">
        <v>33105015860000</v>
      </c>
      <c r="B8239">
        <v>2012</v>
      </c>
      <c r="C8239">
        <v>9493</v>
      </c>
      <c r="D8239">
        <v>6550</v>
      </c>
      <c r="E8239">
        <v>4335</v>
      </c>
      <c r="F8239">
        <v>19049</v>
      </c>
    </row>
    <row r="8240" spans="1:6">
      <c r="A8240" s="105">
        <v>33105015870000</v>
      </c>
      <c r="B8240">
        <v>2012</v>
      </c>
      <c r="C8240">
        <v>40796</v>
      </c>
      <c r="D8240">
        <v>21433</v>
      </c>
      <c r="E8240">
        <v>10805</v>
      </c>
      <c r="F8240">
        <v>19579</v>
      </c>
    </row>
    <row r="8241" spans="1:6">
      <c r="A8241" s="105">
        <v>33105015880000</v>
      </c>
      <c r="B8241">
        <v>2012</v>
      </c>
      <c r="C8241">
        <v>2787</v>
      </c>
      <c r="D8241">
        <v>2417</v>
      </c>
      <c r="E8241">
        <v>4322</v>
      </c>
      <c r="F8241">
        <v>18800</v>
      </c>
    </row>
    <row r="8242" spans="1:6">
      <c r="A8242" s="105">
        <v>33105015900000</v>
      </c>
      <c r="B8242">
        <v>2012</v>
      </c>
      <c r="C8242">
        <v>8671</v>
      </c>
      <c r="D8242">
        <v>5181</v>
      </c>
      <c r="E8242">
        <v>1971</v>
      </c>
      <c r="F8242">
        <v>13190</v>
      </c>
    </row>
    <row r="8243" spans="1:6">
      <c r="A8243" s="105">
        <v>33105015910000</v>
      </c>
      <c r="B8243">
        <v>2012</v>
      </c>
      <c r="C8243">
        <v>11062</v>
      </c>
      <c r="D8243">
        <v>10748</v>
      </c>
      <c r="E8243">
        <v>17653</v>
      </c>
      <c r="F8243">
        <v>19774</v>
      </c>
    </row>
    <row r="8244" spans="1:6">
      <c r="A8244" s="105">
        <v>33105015920000</v>
      </c>
      <c r="B8244">
        <v>2012</v>
      </c>
      <c r="C8244">
        <v>42854</v>
      </c>
      <c r="D8244">
        <v>40976</v>
      </c>
      <c r="E8244">
        <v>7941</v>
      </c>
      <c r="F8244">
        <v>19941</v>
      </c>
    </row>
    <row r="8245" spans="1:6">
      <c r="A8245" s="105">
        <v>33105015930000</v>
      </c>
      <c r="B8245">
        <v>2012</v>
      </c>
      <c r="C8245">
        <v>32723</v>
      </c>
      <c r="D8245">
        <v>11722</v>
      </c>
      <c r="E8245">
        <v>23678</v>
      </c>
      <c r="F8245">
        <v>19490</v>
      </c>
    </row>
    <row r="8246" spans="1:6">
      <c r="A8246" s="105">
        <v>33105015960000</v>
      </c>
      <c r="B8246">
        <v>2012</v>
      </c>
      <c r="C8246">
        <v>19777</v>
      </c>
      <c r="D8246">
        <v>9846</v>
      </c>
      <c r="E8246">
        <v>8365</v>
      </c>
      <c r="F8246">
        <v>18175</v>
      </c>
    </row>
    <row r="8247" spans="1:6">
      <c r="A8247" s="105">
        <v>33105015970000</v>
      </c>
      <c r="B8247">
        <v>2012</v>
      </c>
      <c r="C8247">
        <v>19487</v>
      </c>
      <c r="D8247">
        <v>3744</v>
      </c>
      <c r="E8247">
        <v>10545</v>
      </c>
      <c r="F8247">
        <v>16400</v>
      </c>
    </row>
    <row r="8248" spans="1:6">
      <c r="A8248" s="105">
        <v>33105015980000</v>
      </c>
      <c r="B8248">
        <v>2012</v>
      </c>
      <c r="C8248">
        <v>2870</v>
      </c>
      <c r="D8248">
        <v>1037</v>
      </c>
      <c r="E8248">
        <v>8070</v>
      </c>
      <c r="F8248">
        <v>15710</v>
      </c>
    </row>
    <row r="8249" spans="1:6">
      <c r="A8249" s="105">
        <v>33105015990000</v>
      </c>
      <c r="B8249">
        <v>2012</v>
      </c>
      <c r="C8249">
        <v>22478</v>
      </c>
      <c r="D8249">
        <v>7056</v>
      </c>
      <c r="E8249">
        <v>6661</v>
      </c>
      <c r="F8249">
        <v>19500</v>
      </c>
    </row>
    <row r="8250" spans="1:6">
      <c r="A8250" s="105">
        <v>33105016000000</v>
      </c>
      <c r="B8250">
        <v>2012</v>
      </c>
      <c r="C8250">
        <v>62160</v>
      </c>
      <c r="D8250">
        <v>29790</v>
      </c>
      <c r="E8250">
        <v>16640</v>
      </c>
      <c r="F8250">
        <v>19130</v>
      </c>
    </row>
    <row r="8251" spans="1:6">
      <c r="A8251" s="105">
        <v>33105016010000</v>
      </c>
      <c r="B8251">
        <v>2012</v>
      </c>
      <c r="C8251">
        <v>20229</v>
      </c>
      <c r="D8251">
        <v>13570</v>
      </c>
      <c r="E8251">
        <v>4952</v>
      </c>
      <c r="F8251">
        <v>19415</v>
      </c>
    </row>
    <row r="8252" spans="1:6">
      <c r="A8252" s="105">
        <v>33105016020000</v>
      </c>
      <c r="B8252">
        <v>2012</v>
      </c>
      <c r="C8252">
        <v>15348</v>
      </c>
      <c r="D8252">
        <v>14438</v>
      </c>
      <c r="E8252">
        <v>7841</v>
      </c>
      <c r="F8252">
        <v>18760</v>
      </c>
    </row>
    <row r="8253" spans="1:6">
      <c r="A8253" s="105">
        <v>33105016030000</v>
      </c>
      <c r="B8253">
        <v>2012</v>
      </c>
      <c r="C8253">
        <v>25235</v>
      </c>
      <c r="D8253">
        <v>18620</v>
      </c>
      <c r="E8253">
        <v>881</v>
      </c>
      <c r="F8253">
        <v>18266</v>
      </c>
    </row>
    <row r="8254" spans="1:6">
      <c r="A8254" s="105">
        <v>33105016040000</v>
      </c>
      <c r="B8254">
        <v>2012</v>
      </c>
      <c r="C8254">
        <v>60970</v>
      </c>
      <c r="D8254">
        <v>22947</v>
      </c>
      <c r="E8254">
        <v>7316</v>
      </c>
      <c r="F8254">
        <v>19532</v>
      </c>
    </row>
    <row r="8255" spans="1:6">
      <c r="A8255" s="105">
        <v>33105016050000</v>
      </c>
      <c r="B8255">
        <v>2012</v>
      </c>
      <c r="C8255">
        <v>31328</v>
      </c>
      <c r="D8255">
        <v>16417</v>
      </c>
      <c r="E8255">
        <v>3397</v>
      </c>
      <c r="F8255">
        <v>19057</v>
      </c>
    </row>
    <row r="8256" spans="1:6">
      <c r="A8256" s="105">
        <v>33105016070000</v>
      </c>
      <c r="B8256">
        <v>2012</v>
      </c>
      <c r="C8256">
        <v>10760</v>
      </c>
      <c r="D8256">
        <v>5672</v>
      </c>
      <c r="E8256">
        <v>6500</v>
      </c>
      <c r="F8256">
        <v>19921</v>
      </c>
    </row>
    <row r="8257" spans="1:6">
      <c r="A8257" s="105">
        <v>33105016080000</v>
      </c>
      <c r="B8257">
        <v>2012</v>
      </c>
      <c r="C8257">
        <v>7780</v>
      </c>
      <c r="D8257">
        <v>3801</v>
      </c>
      <c r="E8257">
        <v>4989</v>
      </c>
      <c r="F8257">
        <v>19045</v>
      </c>
    </row>
    <row r="8258" spans="1:6">
      <c r="A8258" s="105">
        <v>33105016090000</v>
      </c>
      <c r="B8258">
        <v>2012</v>
      </c>
      <c r="C8258">
        <v>36214</v>
      </c>
      <c r="D8258">
        <v>21883</v>
      </c>
      <c r="E8258">
        <v>4150</v>
      </c>
      <c r="F8258">
        <v>19260</v>
      </c>
    </row>
    <row r="8259" spans="1:6">
      <c r="A8259" s="105">
        <v>33105016100000</v>
      </c>
      <c r="B8259">
        <v>2012</v>
      </c>
      <c r="C8259">
        <v>285</v>
      </c>
      <c r="D8259">
        <v>6901</v>
      </c>
      <c r="E8259">
        <v>46265</v>
      </c>
      <c r="F8259">
        <v>14810</v>
      </c>
    </row>
    <row r="8260" spans="1:6">
      <c r="A8260" s="105">
        <v>33105016110000</v>
      </c>
      <c r="B8260">
        <v>2012</v>
      </c>
      <c r="C8260">
        <v>11554</v>
      </c>
      <c r="D8260">
        <v>13541</v>
      </c>
      <c r="E8260">
        <v>9795</v>
      </c>
      <c r="F8260">
        <v>20365</v>
      </c>
    </row>
    <row r="8261" spans="1:6">
      <c r="A8261" s="105">
        <v>33105016120000</v>
      </c>
      <c r="B8261">
        <v>2012</v>
      </c>
      <c r="C8261">
        <v>35145</v>
      </c>
      <c r="D8261">
        <v>25767</v>
      </c>
      <c r="E8261">
        <v>21194</v>
      </c>
      <c r="F8261">
        <v>19440</v>
      </c>
    </row>
    <row r="8262" spans="1:6">
      <c r="A8262" s="105">
        <v>33105016140000</v>
      </c>
      <c r="B8262">
        <v>2012</v>
      </c>
      <c r="C8262">
        <v>32529</v>
      </c>
      <c r="D8262">
        <v>24448</v>
      </c>
      <c r="E8262">
        <v>3909</v>
      </c>
      <c r="F8262">
        <v>19595</v>
      </c>
    </row>
    <row r="8263" spans="1:6">
      <c r="A8263" s="105">
        <v>33105016160000</v>
      </c>
      <c r="B8263">
        <v>2012</v>
      </c>
      <c r="C8263">
        <v>9426</v>
      </c>
      <c r="D8263">
        <v>8930</v>
      </c>
      <c r="E8263">
        <v>2054</v>
      </c>
      <c r="F8263">
        <v>18879</v>
      </c>
    </row>
    <row r="8264" spans="1:6">
      <c r="A8264" s="105">
        <v>33105016170000</v>
      </c>
      <c r="B8264">
        <v>2012</v>
      </c>
      <c r="C8264">
        <v>26444</v>
      </c>
      <c r="D8264">
        <v>12692</v>
      </c>
      <c r="E8264">
        <v>6629</v>
      </c>
      <c r="F8264">
        <v>18429</v>
      </c>
    </row>
    <row r="8265" spans="1:6">
      <c r="A8265" s="105">
        <v>33105016180000</v>
      </c>
      <c r="B8265">
        <v>2012</v>
      </c>
      <c r="C8265">
        <v>8691</v>
      </c>
      <c r="D8265">
        <v>5503</v>
      </c>
      <c r="E8265">
        <v>2402</v>
      </c>
      <c r="F8265">
        <v>18870</v>
      </c>
    </row>
    <row r="8266" spans="1:6">
      <c r="A8266" s="105">
        <v>33105016190000</v>
      </c>
      <c r="B8266">
        <v>2012</v>
      </c>
      <c r="C8266">
        <v>8311</v>
      </c>
      <c r="D8266">
        <v>6141</v>
      </c>
      <c r="E8266">
        <v>5848</v>
      </c>
      <c r="F8266">
        <v>18992</v>
      </c>
    </row>
    <row r="8267" spans="1:6">
      <c r="A8267" s="105">
        <v>33105016200000</v>
      </c>
      <c r="B8267">
        <v>2012</v>
      </c>
      <c r="C8267">
        <v>10168</v>
      </c>
      <c r="D8267">
        <v>9315</v>
      </c>
      <c r="E8267">
        <v>11946</v>
      </c>
      <c r="F8267">
        <v>15291</v>
      </c>
    </row>
    <row r="8268" spans="1:6">
      <c r="A8268" s="105">
        <v>33105016210000</v>
      </c>
      <c r="B8268">
        <v>2012</v>
      </c>
      <c r="C8268">
        <v>17874</v>
      </c>
      <c r="D8268">
        <v>10688</v>
      </c>
      <c r="E8268">
        <v>19073</v>
      </c>
      <c r="F8268">
        <v>16368</v>
      </c>
    </row>
    <row r="8269" spans="1:6">
      <c r="A8269" s="105">
        <v>33105016220000</v>
      </c>
      <c r="B8269">
        <v>2012</v>
      </c>
      <c r="C8269">
        <v>4164</v>
      </c>
      <c r="D8269">
        <v>1883</v>
      </c>
      <c r="E8269">
        <v>44447</v>
      </c>
      <c r="F8269">
        <v>14285</v>
      </c>
    </row>
    <row r="8270" spans="1:6">
      <c r="A8270" s="105">
        <v>33105016230000</v>
      </c>
      <c r="B8270">
        <v>2012</v>
      </c>
      <c r="C8270">
        <v>13079</v>
      </c>
      <c r="D8270">
        <v>12906</v>
      </c>
      <c r="E8270">
        <v>3795</v>
      </c>
      <c r="F8270">
        <v>15019</v>
      </c>
    </row>
    <row r="8271" spans="1:6">
      <c r="A8271" s="105">
        <v>33105016240000</v>
      </c>
      <c r="B8271">
        <v>2012</v>
      </c>
      <c r="C8271">
        <v>31576</v>
      </c>
      <c r="D8271">
        <v>14668</v>
      </c>
      <c r="E8271">
        <v>9360</v>
      </c>
      <c r="F8271">
        <v>20955</v>
      </c>
    </row>
    <row r="8272" spans="1:6">
      <c r="A8272" s="105">
        <v>33105016250000</v>
      </c>
      <c r="B8272">
        <v>2012</v>
      </c>
      <c r="C8272">
        <v>15787</v>
      </c>
      <c r="D8272">
        <v>8736</v>
      </c>
      <c r="E8272">
        <v>1336</v>
      </c>
      <c r="F8272">
        <v>21119</v>
      </c>
    </row>
    <row r="8273" spans="1:6">
      <c r="A8273" s="105">
        <v>33105016260000</v>
      </c>
      <c r="B8273">
        <v>2012</v>
      </c>
      <c r="C8273">
        <v>8614</v>
      </c>
      <c r="D8273">
        <v>4033</v>
      </c>
      <c r="E8273">
        <v>16358</v>
      </c>
      <c r="F8273">
        <v>20320</v>
      </c>
    </row>
    <row r="8274" spans="1:6">
      <c r="A8274" s="105">
        <v>33105016270000</v>
      </c>
      <c r="B8274">
        <v>2012</v>
      </c>
      <c r="C8274">
        <v>27284</v>
      </c>
      <c r="D8274">
        <v>11090</v>
      </c>
      <c r="E8274">
        <v>4334</v>
      </c>
      <c r="F8274">
        <v>16601</v>
      </c>
    </row>
    <row r="8275" spans="1:6">
      <c r="A8275" s="105">
        <v>33105016280000</v>
      </c>
      <c r="B8275">
        <v>2012</v>
      </c>
      <c r="C8275">
        <v>28024</v>
      </c>
      <c r="D8275">
        <v>13369</v>
      </c>
      <c r="E8275">
        <v>7350</v>
      </c>
      <c r="F8275">
        <v>19114</v>
      </c>
    </row>
    <row r="8276" spans="1:6">
      <c r="A8276" s="105">
        <v>33105016300000</v>
      </c>
      <c r="B8276">
        <v>2012</v>
      </c>
      <c r="C8276">
        <v>28340</v>
      </c>
      <c r="D8276">
        <v>33529</v>
      </c>
      <c r="E8276">
        <v>10710</v>
      </c>
      <c r="F8276">
        <v>14690</v>
      </c>
    </row>
    <row r="8277" spans="1:6">
      <c r="A8277" s="105">
        <v>33105016310000</v>
      </c>
      <c r="B8277">
        <v>2012</v>
      </c>
      <c r="C8277">
        <v>36489</v>
      </c>
      <c r="D8277">
        <v>24812</v>
      </c>
      <c r="E8277">
        <v>16315</v>
      </c>
      <c r="F8277">
        <v>19000</v>
      </c>
    </row>
    <row r="8278" spans="1:6">
      <c r="A8278" s="105">
        <v>33105016320000</v>
      </c>
      <c r="B8278">
        <v>2012</v>
      </c>
      <c r="C8278">
        <v>1524</v>
      </c>
      <c r="D8278">
        <v>2393</v>
      </c>
      <c r="E8278">
        <v>221637</v>
      </c>
      <c r="F8278">
        <v>10650</v>
      </c>
    </row>
    <row r="8279" spans="1:6">
      <c r="A8279" s="105">
        <v>33105016330000</v>
      </c>
      <c r="B8279">
        <v>2012</v>
      </c>
      <c r="C8279">
        <v>35253</v>
      </c>
      <c r="D8279">
        <v>24221</v>
      </c>
      <c r="E8279">
        <v>7722</v>
      </c>
      <c r="F8279">
        <v>16884</v>
      </c>
    </row>
    <row r="8280" spans="1:6">
      <c r="A8280" s="105">
        <v>33105016350000</v>
      </c>
      <c r="B8280">
        <v>2012</v>
      </c>
      <c r="C8280">
        <v>37026</v>
      </c>
      <c r="D8280">
        <v>20289</v>
      </c>
      <c r="E8280">
        <v>7231</v>
      </c>
      <c r="F8280">
        <v>19455</v>
      </c>
    </row>
    <row r="8281" spans="1:6">
      <c r="A8281" s="105">
        <v>33105016360000</v>
      </c>
      <c r="B8281">
        <v>2012</v>
      </c>
      <c r="C8281">
        <v>5045</v>
      </c>
      <c r="D8281">
        <v>10831</v>
      </c>
      <c r="E8281">
        <v>3150</v>
      </c>
      <c r="F8281">
        <v>11368</v>
      </c>
    </row>
    <row r="8282" spans="1:6">
      <c r="A8282" s="105">
        <v>33105016370000</v>
      </c>
      <c r="B8282">
        <v>2012</v>
      </c>
      <c r="C8282">
        <v>3</v>
      </c>
      <c r="D8282">
        <v>41</v>
      </c>
      <c r="E8282">
        <v>0</v>
      </c>
      <c r="F8282">
        <v>11390</v>
      </c>
    </row>
    <row r="8283" spans="1:6">
      <c r="A8283" s="105">
        <v>33105016380000</v>
      </c>
      <c r="B8283">
        <v>2012</v>
      </c>
      <c r="C8283">
        <v>81</v>
      </c>
      <c r="D8283">
        <v>1882</v>
      </c>
      <c r="E8283">
        <v>35593</v>
      </c>
      <c r="F8283">
        <v>9145</v>
      </c>
    </row>
    <row r="8284" spans="1:6">
      <c r="A8284" s="105">
        <v>33105016390000</v>
      </c>
      <c r="B8284">
        <v>2012</v>
      </c>
      <c r="C8284">
        <v>6616</v>
      </c>
      <c r="D8284">
        <v>1676</v>
      </c>
      <c r="E8284">
        <v>3817</v>
      </c>
      <c r="F8284">
        <v>16877</v>
      </c>
    </row>
    <row r="8285" spans="1:6">
      <c r="A8285" s="105">
        <v>33105016410000</v>
      </c>
      <c r="B8285">
        <v>2012</v>
      </c>
      <c r="C8285">
        <v>209331</v>
      </c>
      <c r="D8285">
        <v>7206</v>
      </c>
      <c r="E8285">
        <v>612</v>
      </c>
      <c r="F8285">
        <v>12185</v>
      </c>
    </row>
    <row r="8286" spans="1:6">
      <c r="A8286" s="105">
        <v>33105016420000</v>
      </c>
      <c r="B8286">
        <v>2012</v>
      </c>
      <c r="C8286">
        <v>5383</v>
      </c>
      <c r="D8286">
        <v>6890</v>
      </c>
      <c r="E8286">
        <v>2065</v>
      </c>
      <c r="F8286">
        <v>18615</v>
      </c>
    </row>
    <row r="8287" spans="1:6">
      <c r="A8287" s="105">
        <v>33105016430000</v>
      </c>
      <c r="B8287">
        <v>2012</v>
      </c>
      <c r="C8287">
        <v>10562</v>
      </c>
      <c r="D8287">
        <v>7188</v>
      </c>
      <c r="E8287">
        <v>1821</v>
      </c>
      <c r="F8287">
        <v>19500</v>
      </c>
    </row>
    <row r="8288" spans="1:6">
      <c r="A8288" s="105">
        <v>33105016440000</v>
      </c>
      <c r="B8288">
        <v>2012</v>
      </c>
      <c r="C8288">
        <v>14034</v>
      </c>
      <c r="D8288">
        <v>9349</v>
      </c>
      <c r="E8288">
        <v>4152</v>
      </c>
      <c r="F8288">
        <v>19674</v>
      </c>
    </row>
    <row r="8289" spans="1:6">
      <c r="A8289" s="105">
        <v>33105016450000</v>
      </c>
      <c r="B8289">
        <v>2012</v>
      </c>
      <c r="C8289">
        <v>1207</v>
      </c>
      <c r="D8289">
        <v>3307</v>
      </c>
      <c r="E8289">
        <v>8456</v>
      </c>
      <c r="F8289">
        <v>15161</v>
      </c>
    </row>
    <row r="8290" spans="1:6">
      <c r="A8290" s="105">
        <v>33105016460000</v>
      </c>
      <c r="B8290">
        <v>2012</v>
      </c>
      <c r="C8290">
        <v>13169</v>
      </c>
      <c r="D8290">
        <v>9233</v>
      </c>
      <c r="E8290">
        <v>23819</v>
      </c>
      <c r="F8290">
        <v>14016</v>
      </c>
    </row>
    <row r="8291" spans="1:6">
      <c r="A8291" s="105">
        <v>33105016470000</v>
      </c>
      <c r="B8291">
        <v>2012</v>
      </c>
      <c r="C8291">
        <v>9660</v>
      </c>
      <c r="D8291">
        <v>10780</v>
      </c>
      <c r="E8291">
        <v>3778</v>
      </c>
      <c r="F8291">
        <v>16610</v>
      </c>
    </row>
    <row r="8292" spans="1:6">
      <c r="A8292" s="105">
        <v>33105016480000</v>
      </c>
      <c r="B8292">
        <v>2012</v>
      </c>
      <c r="C8292">
        <v>24046</v>
      </c>
      <c r="D8292">
        <v>15279</v>
      </c>
      <c r="E8292">
        <v>9420</v>
      </c>
      <c r="F8292">
        <v>18923</v>
      </c>
    </row>
    <row r="8293" spans="1:6">
      <c r="A8293" s="105">
        <v>33105016490000</v>
      </c>
      <c r="B8293">
        <v>2012</v>
      </c>
      <c r="C8293">
        <v>33462</v>
      </c>
      <c r="D8293">
        <v>13174</v>
      </c>
      <c r="E8293">
        <v>496497</v>
      </c>
      <c r="F8293">
        <v>12370</v>
      </c>
    </row>
    <row r="8294" spans="1:6">
      <c r="A8294" s="105">
        <v>33105016500000</v>
      </c>
      <c r="B8294">
        <v>2012</v>
      </c>
      <c r="C8294">
        <v>335762</v>
      </c>
      <c r="D8294">
        <v>4881</v>
      </c>
      <c r="E8294">
        <v>136249</v>
      </c>
      <c r="F8294">
        <v>12020</v>
      </c>
    </row>
    <row r="8295" spans="1:6">
      <c r="A8295" s="105">
        <v>33105016510000</v>
      </c>
      <c r="B8295">
        <v>2012</v>
      </c>
      <c r="C8295">
        <v>372071</v>
      </c>
      <c r="D8295">
        <v>10081</v>
      </c>
      <c r="E8295">
        <v>526073</v>
      </c>
      <c r="F8295">
        <v>12765</v>
      </c>
    </row>
    <row r="8296" spans="1:6">
      <c r="A8296" s="105">
        <v>33105016520000</v>
      </c>
      <c r="B8296">
        <v>2012</v>
      </c>
      <c r="C8296">
        <v>23459</v>
      </c>
      <c r="D8296">
        <v>15071</v>
      </c>
      <c r="E8296">
        <v>1490</v>
      </c>
      <c r="F8296">
        <v>19036</v>
      </c>
    </row>
    <row r="8297" spans="1:6">
      <c r="A8297" s="105">
        <v>33105016530000</v>
      </c>
      <c r="B8297">
        <v>2012</v>
      </c>
      <c r="C8297">
        <v>43905</v>
      </c>
      <c r="D8297">
        <v>21559</v>
      </c>
      <c r="E8297">
        <v>899</v>
      </c>
      <c r="F8297">
        <v>19104</v>
      </c>
    </row>
    <row r="8298" spans="1:6">
      <c r="A8298" s="105">
        <v>33105016540000</v>
      </c>
      <c r="B8298">
        <v>2012</v>
      </c>
      <c r="C8298">
        <v>4635</v>
      </c>
      <c r="D8298">
        <v>4942</v>
      </c>
      <c r="E8298">
        <v>3482</v>
      </c>
      <c r="F8298">
        <v>19240</v>
      </c>
    </row>
    <row r="8299" spans="1:6">
      <c r="A8299" s="105">
        <v>33105016550000</v>
      </c>
      <c r="B8299">
        <v>2012</v>
      </c>
      <c r="C8299">
        <v>8088</v>
      </c>
      <c r="D8299">
        <v>3468</v>
      </c>
      <c r="E8299">
        <v>682</v>
      </c>
      <c r="F8299">
        <v>19927</v>
      </c>
    </row>
    <row r="8300" spans="1:6">
      <c r="A8300" s="105">
        <v>33105016560000</v>
      </c>
      <c r="B8300">
        <v>2012</v>
      </c>
      <c r="C8300">
        <v>48713</v>
      </c>
      <c r="D8300">
        <v>34634</v>
      </c>
      <c r="E8300">
        <v>8028</v>
      </c>
      <c r="F8300">
        <v>20367</v>
      </c>
    </row>
    <row r="8301" spans="1:6">
      <c r="A8301" s="105">
        <v>33105016570000</v>
      </c>
      <c r="B8301">
        <v>2012</v>
      </c>
      <c r="C8301">
        <v>326686</v>
      </c>
      <c r="D8301">
        <v>12678</v>
      </c>
      <c r="E8301">
        <v>258</v>
      </c>
      <c r="F8301">
        <v>12117</v>
      </c>
    </row>
    <row r="8302" spans="1:6">
      <c r="A8302" s="105">
        <v>33105016580000</v>
      </c>
      <c r="B8302">
        <v>2012</v>
      </c>
      <c r="C8302">
        <v>20872</v>
      </c>
      <c r="D8302">
        <v>14581</v>
      </c>
      <c r="E8302">
        <v>9470</v>
      </c>
      <c r="F8302">
        <v>18880</v>
      </c>
    </row>
    <row r="8303" spans="1:6">
      <c r="A8303" s="105">
        <v>33105016590000</v>
      </c>
      <c r="B8303">
        <v>2012</v>
      </c>
      <c r="C8303">
        <v>1738</v>
      </c>
      <c r="D8303">
        <v>3745</v>
      </c>
      <c r="E8303">
        <v>22233</v>
      </c>
      <c r="F8303">
        <v>15656</v>
      </c>
    </row>
    <row r="8304" spans="1:6">
      <c r="A8304" s="105">
        <v>33105016600000</v>
      </c>
      <c r="B8304">
        <v>2012</v>
      </c>
      <c r="C8304">
        <v>10054</v>
      </c>
      <c r="D8304">
        <v>8430</v>
      </c>
      <c r="E8304">
        <v>1536</v>
      </c>
      <c r="F8304">
        <v>19367</v>
      </c>
    </row>
    <row r="8305" spans="1:6">
      <c r="A8305" s="105">
        <v>33105016610000</v>
      </c>
      <c r="B8305">
        <v>2012</v>
      </c>
      <c r="C8305">
        <v>2395</v>
      </c>
      <c r="D8305">
        <v>6030</v>
      </c>
      <c r="E8305">
        <v>32400</v>
      </c>
      <c r="F8305">
        <v>16258</v>
      </c>
    </row>
    <row r="8306" spans="1:6">
      <c r="A8306" s="105">
        <v>33105016620000</v>
      </c>
      <c r="B8306">
        <v>2012</v>
      </c>
      <c r="C8306">
        <v>25398</v>
      </c>
      <c r="D8306">
        <v>22139</v>
      </c>
      <c r="E8306">
        <v>6671</v>
      </c>
      <c r="F8306">
        <v>19349</v>
      </c>
    </row>
    <row r="8307" spans="1:6">
      <c r="A8307" s="105">
        <v>33105016640000</v>
      </c>
      <c r="B8307">
        <v>2012</v>
      </c>
      <c r="C8307">
        <v>12825</v>
      </c>
      <c r="D8307">
        <v>11763</v>
      </c>
      <c r="E8307">
        <v>2449</v>
      </c>
      <c r="F8307">
        <v>18967</v>
      </c>
    </row>
    <row r="8308" spans="1:6">
      <c r="A8308" s="105">
        <v>33105016650000</v>
      </c>
      <c r="B8308">
        <v>2012</v>
      </c>
      <c r="C8308">
        <v>23324</v>
      </c>
      <c r="D8308">
        <v>20228</v>
      </c>
      <c r="E8308">
        <v>1224</v>
      </c>
      <c r="F8308">
        <v>15600</v>
      </c>
    </row>
    <row r="8309" spans="1:6">
      <c r="A8309" s="105">
        <v>33105016660000</v>
      </c>
      <c r="B8309">
        <v>2012</v>
      </c>
      <c r="C8309">
        <v>7064</v>
      </c>
      <c r="D8309">
        <v>2446</v>
      </c>
      <c r="E8309">
        <v>2434</v>
      </c>
      <c r="F8309">
        <v>14565</v>
      </c>
    </row>
    <row r="8310" spans="1:6">
      <c r="A8310" s="105">
        <v>33105016680000</v>
      </c>
      <c r="B8310">
        <v>2012</v>
      </c>
      <c r="C8310">
        <v>4607</v>
      </c>
      <c r="D8310">
        <v>2706</v>
      </c>
      <c r="E8310">
        <v>2439</v>
      </c>
      <c r="F8310">
        <v>14611</v>
      </c>
    </row>
    <row r="8311" spans="1:6">
      <c r="A8311" s="105">
        <v>33105016700000</v>
      </c>
      <c r="B8311">
        <v>2012</v>
      </c>
      <c r="C8311">
        <v>20809</v>
      </c>
      <c r="D8311">
        <v>22230</v>
      </c>
      <c r="E8311">
        <v>2647</v>
      </c>
      <c r="F8311">
        <v>18415</v>
      </c>
    </row>
    <row r="8312" spans="1:6">
      <c r="A8312" s="105">
        <v>33105016710000</v>
      </c>
      <c r="B8312">
        <v>2012</v>
      </c>
      <c r="C8312">
        <v>112429</v>
      </c>
      <c r="D8312">
        <v>97007</v>
      </c>
      <c r="E8312">
        <v>3223</v>
      </c>
      <c r="F8312">
        <v>21030</v>
      </c>
    </row>
    <row r="8313" spans="1:6">
      <c r="A8313" s="105">
        <v>33105016720000</v>
      </c>
      <c r="B8313">
        <v>2012</v>
      </c>
      <c r="C8313">
        <v>35817</v>
      </c>
      <c r="D8313">
        <v>21369</v>
      </c>
      <c r="E8313">
        <v>2346</v>
      </c>
      <c r="F8313">
        <v>20119</v>
      </c>
    </row>
    <row r="8314" spans="1:6">
      <c r="A8314" s="105">
        <v>33105016740000</v>
      </c>
      <c r="B8314">
        <v>2012</v>
      </c>
      <c r="C8314">
        <v>57641</v>
      </c>
      <c r="D8314">
        <v>42188</v>
      </c>
      <c r="E8314">
        <v>3169</v>
      </c>
      <c r="F8314">
        <v>19395</v>
      </c>
    </row>
    <row r="8315" spans="1:6">
      <c r="A8315" s="105">
        <v>33105016750000</v>
      </c>
      <c r="B8315">
        <v>2012</v>
      </c>
      <c r="C8315">
        <v>22101</v>
      </c>
      <c r="D8315">
        <v>17462</v>
      </c>
      <c r="E8315">
        <v>4909</v>
      </c>
      <c r="F8315">
        <v>19961</v>
      </c>
    </row>
    <row r="8316" spans="1:6">
      <c r="A8316" s="105">
        <v>33105016780000</v>
      </c>
      <c r="B8316">
        <v>2012</v>
      </c>
      <c r="C8316">
        <v>19324</v>
      </c>
      <c r="D8316">
        <v>9684</v>
      </c>
      <c r="E8316">
        <v>5265</v>
      </c>
      <c r="F8316">
        <v>19258</v>
      </c>
    </row>
    <row r="8317" spans="1:6">
      <c r="A8317" s="105">
        <v>33105016790000</v>
      </c>
      <c r="B8317">
        <v>2012</v>
      </c>
      <c r="C8317">
        <v>16389</v>
      </c>
      <c r="D8317">
        <v>18753</v>
      </c>
      <c r="E8317">
        <v>5811</v>
      </c>
      <c r="F8317">
        <v>18725</v>
      </c>
    </row>
    <row r="8318" spans="1:6">
      <c r="A8318" s="105">
        <v>33105016800000</v>
      </c>
      <c r="B8318">
        <v>2012</v>
      </c>
      <c r="C8318">
        <v>36503</v>
      </c>
      <c r="D8318">
        <v>22759</v>
      </c>
      <c r="E8318">
        <v>2999</v>
      </c>
      <c r="F8318">
        <v>21340</v>
      </c>
    </row>
    <row r="8319" spans="1:6">
      <c r="A8319" s="105">
        <v>33105016810000</v>
      </c>
      <c r="B8319">
        <v>2012</v>
      </c>
      <c r="C8319">
        <v>33528</v>
      </c>
      <c r="D8319">
        <v>16092</v>
      </c>
      <c r="E8319">
        <v>3962</v>
      </c>
      <c r="F8319">
        <v>18882</v>
      </c>
    </row>
    <row r="8320" spans="1:6">
      <c r="A8320" s="105">
        <v>33105016820000</v>
      </c>
      <c r="B8320">
        <v>2012</v>
      </c>
      <c r="C8320">
        <v>29864</v>
      </c>
      <c r="D8320">
        <v>15057</v>
      </c>
      <c r="E8320">
        <v>4586</v>
      </c>
      <c r="F8320">
        <v>19233</v>
      </c>
    </row>
    <row r="8321" spans="1:6">
      <c r="A8321" s="105">
        <v>33105016830000</v>
      </c>
      <c r="B8321">
        <v>2012</v>
      </c>
      <c r="C8321">
        <v>27881</v>
      </c>
      <c r="D8321">
        <v>22321</v>
      </c>
      <c r="E8321">
        <v>12231</v>
      </c>
      <c r="F8321">
        <v>18660</v>
      </c>
    </row>
    <row r="8322" spans="1:6">
      <c r="A8322" s="105">
        <v>33105016840000</v>
      </c>
      <c r="B8322">
        <v>2012</v>
      </c>
      <c r="C8322">
        <v>20301</v>
      </c>
      <c r="D8322">
        <v>19297</v>
      </c>
      <c r="E8322">
        <v>29325</v>
      </c>
      <c r="F8322">
        <v>14962</v>
      </c>
    </row>
    <row r="8323" spans="1:6">
      <c r="A8323" s="105">
        <v>33105016850000</v>
      </c>
      <c r="B8323">
        <v>2012</v>
      </c>
      <c r="C8323">
        <v>40132</v>
      </c>
      <c r="D8323">
        <v>21103</v>
      </c>
      <c r="E8323">
        <v>6541</v>
      </c>
      <c r="F8323">
        <v>18965</v>
      </c>
    </row>
    <row r="8324" spans="1:6">
      <c r="A8324" s="105">
        <v>33105016860000</v>
      </c>
      <c r="B8324">
        <v>2012</v>
      </c>
      <c r="C8324">
        <v>54287</v>
      </c>
      <c r="D8324">
        <v>35358</v>
      </c>
      <c r="E8324">
        <v>25407</v>
      </c>
      <c r="F8324">
        <v>19044</v>
      </c>
    </row>
    <row r="8325" spans="1:6">
      <c r="A8325" s="105">
        <v>33105016870000</v>
      </c>
      <c r="B8325">
        <v>2012</v>
      </c>
      <c r="C8325">
        <v>14555</v>
      </c>
      <c r="D8325">
        <v>8605</v>
      </c>
      <c r="E8325">
        <v>4275</v>
      </c>
      <c r="F8325">
        <v>19477</v>
      </c>
    </row>
    <row r="8326" spans="1:6">
      <c r="A8326" s="105">
        <v>33105016880000</v>
      </c>
      <c r="B8326">
        <v>2012</v>
      </c>
      <c r="C8326">
        <v>12179</v>
      </c>
      <c r="D8326">
        <v>12102</v>
      </c>
      <c r="E8326">
        <v>5875</v>
      </c>
      <c r="F8326">
        <v>18777</v>
      </c>
    </row>
    <row r="8327" spans="1:6">
      <c r="A8327" s="105">
        <v>33105016890000</v>
      </c>
      <c r="B8327">
        <v>2012</v>
      </c>
      <c r="C8327">
        <v>17830</v>
      </c>
      <c r="D8327">
        <v>11583</v>
      </c>
      <c r="E8327">
        <v>6487</v>
      </c>
      <c r="F8327">
        <v>17110</v>
      </c>
    </row>
    <row r="8328" spans="1:6">
      <c r="A8328" s="105">
        <v>33105016900000</v>
      </c>
      <c r="B8328">
        <v>2012</v>
      </c>
      <c r="C8328">
        <v>14164</v>
      </c>
      <c r="D8328">
        <v>11696</v>
      </c>
      <c r="E8328">
        <v>6195</v>
      </c>
      <c r="F8328">
        <v>16121</v>
      </c>
    </row>
    <row r="8329" spans="1:6">
      <c r="A8329" s="105">
        <v>33105016910000</v>
      </c>
      <c r="B8329">
        <v>2012</v>
      </c>
      <c r="C8329">
        <v>66</v>
      </c>
      <c r="D8329">
        <v>49</v>
      </c>
      <c r="E8329">
        <v>32</v>
      </c>
      <c r="F8329">
        <v>14430</v>
      </c>
    </row>
    <row r="8330" spans="1:6">
      <c r="A8330" s="105">
        <v>33105016920000</v>
      </c>
      <c r="B8330">
        <v>2012</v>
      </c>
      <c r="C8330">
        <v>22401</v>
      </c>
      <c r="D8330">
        <v>19511</v>
      </c>
      <c r="E8330">
        <v>7744</v>
      </c>
      <c r="F8330">
        <v>19159</v>
      </c>
    </row>
    <row r="8331" spans="1:6">
      <c r="A8331" s="105">
        <v>33105016930000</v>
      </c>
      <c r="B8331">
        <v>2012</v>
      </c>
      <c r="C8331">
        <v>8761</v>
      </c>
      <c r="D8331">
        <v>23373</v>
      </c>
      <c r="E8331">
        <v>15473</v>
      </c>
      <c r="F8331">
        <v>20600</v>
      </c>
    </row>
    <row r="8332" spans="1:6">
      <c r="A8332" s="105">
        <v>33105016940000</v>
      </c>
      <c r="B8332">
        <v>2012</v>
      </c>
      <c r="C8332">
        <v>37336</v>
      </c>
      <c r="D8332">
        <v>20347</v>
      </c>
      <c r="E8332">
        <v>8563</v>
      </c>
      <c r="F8332">
        <v>18990</v>
      </c>
    </row>
    <row r="8333" spans="1:6">
      <c r="A8333" s="105">
        <v>33105016960000</v>
      </c>
      <c r="B8333">
        <v>2012</v>
      </c>
      <c r="C8333">
        <v>22759</v>
      </c>
      <c r="D8333">
        <v>21626</v>
      </c>
      <c r="E8333">
        <v>7468</v>
      </c>
      <c r="F8333">
        <v>18519</v>
      </c>
    </row>
    <row r="8334" spans="1:6">
      <c r="A8334" s="105">
        <v>33105016970000</v>
      </c>
      <c r="B8334">
        <v>2012</v>
      </c>
      <c r="C8334">
        <v>2543</v>
      </c>
      <c r="D8334">
        <v>3869</v>
      </c>
      <c r="E8334">
        <v>3459</v>
      </c>
      <c r="F8334">
        <v>19625</v>
      </c>
    </row>
    <row r="8335" spans="1:6">
      <c r="A8335" s="105">
        <v>33105016980000</v>
      </c>
      <c r="B8335">
        <v>2012</v>
      </c>
      <c r="C8335">
        <v>34591</v>
      </c>
      <c r="D8335">
        <v>27310</v>
      </c>
      <c r="E8335">
        <v>8649</v>
      </c>
      <c r="F8335">
        <v>18868</v>
      </c>
    </row>
    <row r="8336" spans="1:6">
      <c r="A8336" s="105">
        <v>33105016990000</v>
      </c>
      <c r="B8336">
        <v>2012</v>
      </c>
      <c r="C8336">
        <v>22279</v>
      </c>
      <c r="D8336">
        <v>13217</v>
      </c>
      <c r="E8336">
        <v>9716</v>
      </c>
      <c r="F8336">
        <v>19090</v>
      </c>
    </row>
    <row r="8337" spans="1:6">
      <c r="A8337" s="105">
        <v>33105017000000</v>
      </c>
      <c r="B8337">
        <v>2012</v>
      </c>
      <c r="C8337">
        <v>36415</v>
      </c>
      <c r="D8337">
        <v>32621</v>
      </c>
      <c r="E8337">
        <v>8999</v>
      </c>
      <c r="F8337">
        <v>18737</v>
      </c>
    </row>
    <row r="8338" spans="1:6">
      <c r="A8338" s="105">
        <v>33105017020000</v>
      </c>
      <c r="B8338">
        <v>2012</v>
      </c>
      <c r="C8338">
        <v>13454</v>
      </c>
      <c r="D8338">
        <v>10474</v>
      </c>
      <c r="E8338">
        <v>7370</v>
      </c>
      <c r="F8338">
        <v>19816</v>
      </c>
    </row>
    <row r="8339" spans="1:6">
      <c r="A8339" s="105">
        <v>33105017030000</v>
      </c>
      <c r="B8339">
        <v>2012</v>
      </c>
      <c r="C8339">
        <v>40957</v>
      </c>
      <c r="D8339">
        <v>32968</v>
      </c>
      <c r="E8339">
        <v>23903</v>
      </c>
      <c r="F8339">
        <v>20634</v>
      </c>
    </row>
    <row r="8340" spans="1:6">
      <c r="A8340" s="105">
        <v>33105017040000</v>
      </c>
      <c r="B8340">
        <v>2012</v>
      </c>
      <c r="C8340">
        <v>103225</v>
      </c>
      <c r="D8340">
        <v>72978</v>
      </c>
      <c r="E8340">
        <v>19993</v>
      </c>
      <c r="F8340">
        <v>18858</v>
      </c>
    </row>
    <row r="8341" spans="1:6">
      <c r="A8341" s="105">
        <v>33105017050000</v>
      </c>
      <c r="B8341">
        <v>2012</v>
      </c>
      <c r="C8341">
        <v>33327</v>
      </c>
      <c r="D8341">
        <v>10362</v>
      </c>
      <c r="E8341">
        <v>10141</v>
      </c>
      <c r="F8341">
        <v>19428</v>
      </c>
    </row>
    <row r="8342" spans="1:6">
      <c r="A8342" s="105">
        <v>33105017060000</v>
      </c>
      <c r="B8342">
        <v>2012</v>
      </c>
      <c r="C8342">
        <v>50285</v>
      </c>
      <c r="D8342">
        <v>23214</v>
      </c>
      <c r="E8342">
        <v>17190</v>
      </c>
      <c r="F8342">
        <v>20482</v>
      </c>
    </row>
    <row r="8343" spans="1:6">
      <c r="A8343" s="105">
        <v>33105017070000</v>
      </c>
      <c r="B8343">
        <v>2012</v>
      </c>
      <c r="C8343">
        <v>22898</v>
      </c>
      <c r="D8343">
        <v>12550</v>
      </c>
      <c r="E8343">
        <v>9405</v>
      </c>
      <c r="F8343">
        <v>19926</v>
      </c>
    </row>
    <row r="8344" spans="1:6">
      <c r="A8344" s="105">
        <v>33105017090000</v>
      </c>
      <c r="B8344">
        <v>2012</v>
      </c>
      <c r="C8344">
        <v>44283</v>
      </c>
      <c r="D8344">
        <v>49658</v>
      </c>
      <c r="E8344">
        <v>28172</v>
      </c>
      <c r="F8344">
        <v>17160</v>
      </c>
    </row>
    <row r="8345" spans="1:6">
      <c r="A8345" s="105">
        <v>33105017100000</v>
      </c>
      <c r="B8345">
        <v>2012</v>
      </c>
      <c r="C8345">
        <v>32650</v>
      </c>
      <c r="D8345">
        <v>31012</v>
      </c>
      <c r="E8345">
        <v>14008</v>
      </c>
      <c r="F8345">
        <v>17000</v>
      </c>
    </row>
    <row r="8346" spans="1:6">
      <c r="A8346" s="105">
        <v>33105017110000</v>
      </c>
      <c r="B8346">
        <v>2012</v>
      </c>
      <c r="C8346">
        <v>20314</v>
      </c>
      <c r="D8346">
        <v>20066</v>
      </c>
      <c r="E8346">
        <v>12762</v>
      </c>
      <c r="F8346">
        <v>16641</v>
      </c>
    </row>
    <row r="8347" spans="1:6">
      <c r="A8347" s="105">
        <v>33105017120000</v>
      </c>
      <c r="B8347">
        <v>2012</v>
      </c>
      <c r="C8347">
        <v>54434</v>
      </c>
      <c r="D8347">
        <v>37550</v>
      </c>
      <c r="E8347">
        <v>13245</v>
      </c>
      <c r="F8347">
        <v>18010</v>
      </c>
    </row>
    <row r="8348" spans="1:6">
      <c r="A8348" s="105">
        <v>33105017140000</v>
      </c>
      <c r="B8348">
        <v>2012</v>
      </c>
      <c r="C8348">
        <v>27790</v>
      </c>
      <c r="D8348">
        <v>26588</v>
      </c>
      <c r="E8348">
        <v>12984</v>
      </c>
      <c r="F8348">
        <v>17825</v>
      </c>
    </row>
    <row r="8349" spans="1:6">
      <c r="A8349" s="105">
        <v>33105017150000</v>
      </c>
      <c r="B8349">
        <v>2012</v>
      </c>
      <c r="C8349">
        <v>21100</v>
      </c>
      <c r="D8349">
        <v>19256</v>
      </c>
      <c r="E8349">
        <v>9187</v>
      </c>
      <c r="F8349">
        <v>19222</v>
      </c>
    </row>
    <row r="8350" spans="1:6">
      <c r="A8350" s="105">
        <v>33105017180000</v>
      </c>
      <c r="B8350">
        <v>2012</v>
      </c>
      <c r="C8350">
        <v>30115</v>
      </c>
      <c r="D8350">
        <v>21313</v>
      </c>
      <c r="E8350">
        <v>9687</v>
      </c>
      <c r="F8350">
        <v>16539</v>
      </c>
    </row>
    <row r="8351" spans="1:6">
      <c r="A8351" s="105">
        <v>33105017190000</v>
      </c>
      <c r="B8351">
        <v>2012</v>
      </c>
      <c r="C8351">
        <v>32272</v>
      </c>
      <c r="D8351">
        <v>14975</v>
      </c>
      <c r="E8351">
        <v>16099</v>
      </c>
      <c r="F8351">
        <v>19550</v>
      </c>
    </row>
    <row r="8352" spans="1:6">
      <c r="A8352" s="105">
        <v>33105017200000</v>
      </c>
      <c r="B8352">
        <v>2012</v>
      </c>
      <c r="C8352">
        <v>68704</v>
      </c>
      <c r="D8352">
        <v>38273</v>
      </c>
      <c r="E8352">
        <v>19073</v>
      </c>
      <c r="F8352">
        <v>17222</v>
      </c>
    </row>
    <row r="8353" spans="1:6">
      <c r="A8353" s="105">
        <v>33105017210000</v>
      </c>
      <c r="B8353">
        <v>2012</v>
      </c>
      <c r="C8353">
        <v>94092</v>
      </c>
      <c r="D8353">
        <v>105797</v>
      </c>
      <c r="E8353">
        <v>73665</v>
      </c>
      <c r="F8353">
        <v>16610</v>
      </c>
    </row>
    <row r="8354" spans="1:6">
      <c r="A8354" s="105">
        <v>33105017220000</v>
      </c>
      <c r="B8354">
        <v>2012</v>
      </c>
      <c r="C8354">
        <v>65701</v>
      </c>
      <c r="D8354">
        <v>58668</v>
      </c>
      <c r="E8354">
        <v>32108</v>
      </c>
      <c r="F8354">
        <v>17215</v>
      </c>
    </row>
    <row r="8355" spans="1:6">
      <c r="A8355" s="105">
        <v>33105017230000</v>
      </c>
      <c r="B8355">
        <v>2012</v>
      </c>
      <c r="C8355">
        <v>80885</v>
      </c>
      <c r="D8355">
        <v>80744</v>
      </c>
      <c r="E8355">
        <v>59119</v>
      </c>
      <c r="F8355">
        <v>17840</v>
      </c>
    </row>
    <row r="8356" spans="1:6">
      <c r="A8356" s="105">
        <v>33105017240000</v>
      </c>
      <c r="B8356">
        <v>2012</v>
      </c>
      <c r="C8356">
        <v>22958</v>
      </c>
      <c r="D8356">
        <v>21672</v>
      </c>
      <c r="E8356">
        <v>16413</v>
      </c>
      <c r="F8356">
        <v>16230</v>
      </c>
    </row>
    <row r="8357" spans="1:6">
      <c r="A8357" s="105">
        <v>33105017260000</v>
      </c>
      <c r="B8357">
        <v>2012</v>
      </c>
      <c r="C8357">
        <v>71682</v>
      </c>
      <c r="D8357">
        <v>74836</v>
      </c>
      <c r="E8357">
        <v>58656</v>
      </c>
      <c r="F8357">
        <v>16640</v>
      </c>
    </row>
    <row r="8358" spans="1:6">
      <c r="A8358" s="105">
        <v>33105017270000</v>
      </c>
      <c r="B8358">
        <v>2012</v>
      </c>
      <c r="C8358">
        <v>97167</v>
      </c>
      <c r="D8358">
        <v>104969</v>
      </c>
      <c r="E8358">
        <v>71043</v>
      </c>
      <c r="F8358">
        <v>17505</v>
      </c>
    </row>
    <row r="8359" spans="1:6">
      <c r="A8359" s="105">
        <v>33105017280000</v>
      </c>
      <c r="B8359">
        <v>2012</v>
      </c>
      <c r="C8359">
        <v>46253</v>
      </c>
      <c r="D8359">
        <v>33418</v>
      </c>
      <c r="E8359">
        <v>4111</v>
      </c>
      <c r="F8359">
        <v>21018</v>
      </c>
    </row>
    <row r="8360" spans="1:6">
      <c r="A8360" s="105">
        <v>33105017290000</v>
      </c>
      <c r="B8360">
        <v>2012</v>
      </c>
      <c r="C8360">
        <v>27307</v>
      </c>
      <c r="D8360">
        <v>19147</v>
      </c>
      <c r="E8360">
        <v>14135</v>
      </c>
      <c r="F8360">
        <v>19253</v>
      </c>
    </row>
    <row r="8361" spans="1:6">
      <c r="A8361" s="105">
        <v>33105017310000</v>
      </c>
      <c r="B8361">
        <v>2012</v>
      </c>
      <c r="C8361">
        <v>28803</v>
      </c>
      <c r="D8361">
        <v>25993</v>
      </c>
      <c r="E8361">
        <v>3589</v>
      </c>
      <c r="F8361">
        <v>19200</v>
      </c>
    </row>
    <row r="8362" spans="1:6">
      <c r="A8362" s="105">
        <v>33105017320000</v>
      </c>
      <c r="B8362">
        <v>2012</v>
      </c>
      <c r="C8362">
        <v>43953</v>
      </c>
      <c r="D8362">
        <v>22581</v>
      </c>
      <c r="E8362">
        <v>8551</v>
      </c>
      <c r="F8362">
        <v>19847</v>
      </c>
    </row>
    <row r="8363" spans="1:6">
      <c r="A8363" s="105">
        <v>33105017330000</v>
      </c>
      <c r="B8363">
        <v>2012</v>
      </c>
      <c r="C8363">
        <v>22684</v>
      </c>
      <c r="D8363">
        <v>13475</v>
      </c>
      <c r="E8363">
        <v>18731</v>
      </c>
      <c r="F8363">
        <v>19120</v>
      </c>
    </row>
    <row r="8364" spans="1:6">
      <c r="A8364" s="105">
        <v>33105017350000</v>
      </c>
      <c r="B8364">
        <v>2012</v>
      </c>
      <c r="C8364">
        <v>35794</v>
      </c>
      <c r="D8364">
        <v>18358</v>
      </c>
      <c r="E8364">
        <v>6371</v>
      </c>
      <c r="F8364">
        <v>20710</v>
      </c>
    </row>
    <row r="8365" spans="1:6">
      <c r="A8365" s="105">
        <v>33105017360000</v>
      </c>
      <c r="B8365">
        <v>2012</v>
      </c>
      <c r="C8365">
        <v>11522</v>
      </c>
      <c r="D8365">
        <v>7123</v>
      </c>
      <c r="E8365">
        <v>7598</v>
      </c>
      <c r="F8365">
        <v>19678</v>
      </c>
    </row>
    <row r="8366" spans="1:6">
      <c r="A8366" s="105">
        <v>33105017400000</v>
      </c>
      <c r="B8366">
        <v>2012</v>
      </c>
      <c r="C8366">
        <v>13533</v>
      </c>
      <c r="D8366">
        <v>30082</v>
      </c>
      <c r="E8366">
        <v>36837</v>
      </c>
      <c r="F8366">
        <v>20125</v>
      </c>
    </row>
    <row r="8367" spans="1:6">
      <c r="A8367" s="105">
        <v>33105017450000</v>
      </c>
      <c r="B8367">
        <v>2012</v>
      </c>
      <c r="C8367">
        <v>19448</v>
      </c>
      <c r="D8367">
        <v>18361</v>
      </c>
      <c r="E8367">
        <v>18021</v>
      </c>
      <c r="F8367">
        <v>19426</v>
      </c>
    </row>
    <row r="8368" spans="1:6">
      <c r="A8368" s="105">
        <v>33105017460000</v>
      </c>
      <c r="B8368">
        <v>2012</v>
      </c>
      <c r="C8368">
        <v>3797</v>
      </c>
      <c r="D8368">
        <v>6705</v>
      </c>
      <c r="E8368">
        <v>5765</v>
      </c>
      <c r="F8368">
        <v>14935</v>
      </c>
    </row>
    <row r="8369" spans="1:6">
      <c r="A8369" s="105">
        <v>33105017470000</v>
      </c>
      <c r="B8369">
        <v>2012</v>
      </c>
      <c r="C8369">
        <v>23931</v>
      </c>
      <c r="D8369">
        <v>21804</v>
      </c>
      <c r="E8369">
        <v>29807</v>
      </c>
      <c r="F8369">
        <v>20347</v>
      </c>
    </row>
    <row r="8370" spans="1:6">
      <c r="A8370" s="105">
        <v>33105017480000</v>
      </c>
      <c r="B8370">
        <v>2012</v>
      </c>
      <c r="C8370">
        <v>15609</v>
      </c>
      <c r="D8370">
        <v>14518</v>
      </c>
      <c r="E8370">
        <v>17135</v>
      </c>
      <c r="F8370">
        <v>15661</v>
      </c>
    </row>
    <row r="8371" spans="1:6">
      <c r="A8371" s="105">
        <v>33105017490000</v>
      </c>
      <c r="B8371">
        <v>2012</v>
      </c>
      <c r="C8371">
        <v>14210</v>
      </c>
      <c r="D8371">
        <v>21477</v>
      </c>
      <c r="E8371">
        <v>18078</v>
      </c>
      <c r="F8371">
        <v>20044</v>
      </c>
    </row>
    <row r="8372" spans="1:6">
      <c r="A8372" s="105">
        <v>33105017500000</v>
      </c>
      <c r="B8372">
        <v>2012</v>
      </c>
      <c r="C8372">
        <v>51693</v>
      </c>
      <c r="D8372">
        <v>36478</v>
      </c>
      <c r="E8372">
        <v>9930</v>
      </c>
      <c r="F8372">
        <v>18940</v>
      </c>
    </row>
    <row r="8373" spans="1:6">
      <c r="A8373" s="105">
        <v>33105017510000</v>
      </c>
      <c r="B8373">
        <v>2012</v>
      </c>
      <c r="C8373">
        <v>48477</v>
      </c>
      <c r="D8373">
        <v>42682</v>
      </c>
      <c r="E8373">
        <v>28384</v>
      </c>
      <c r="F8373">
        <v>20255</v>
      </c>
    </row>
    <row r="8374" spans="1:6">
      <c r="A8374" s="105">
        <v>33105017520000</v>
      </c>
      <c r="B8374">
        <v>2012</v>
      </c>
      <c r="C8374">
        <v>42097</v>
      </c>
      <c r="D8374">
        <v>32914</v>
      </c>
      <c r="E8374">
        <v>27854</v>
      </c>
      <c r="F8374">
        <v>20500</v>
      </c>
    </row>
    <row r="8375" spans="1:6">
      <c r="A8375" s="105">
        <v>33105017530000</v>
      </c>
      <c r="B8375">
        <v>2012</v>
      </c>
      <c r="C8375">
        <v>38865</v>
      </c>
      <c r="D8375">
        <v>31035</v>
      </c>
      <c r="E8375">
        <v>33200</v>
      </c>
      <c r="F8375">
        <v>19920</v>
      </c>
    </row>
    <row r="8376" spans="1:6">
      <c r="A8376" s="105">
        <v>33105017540000</v>
      </c>
      <c r="B8376">
        <v>2012</v>
      </c>
      <c r="C8376">
        <v>39608</v>
      </c>
      <c r="D8376">
        <v>27767</v>
      </c>
      <c r="E8376">
        <v>10913</v>
      </c>
      <c r="F8376">
        <v>18638</v>
      </c>
    </row>
    <row r="8377" spans="1:6">
      <c r="A8377" s="105">
        <v>33105017550000</v>
      </c>
      <c r="B8377">
        <v>2012</v>
      </c>
      <c r="C8377">
        <v>30108</v>
      </c>
      <c r="D8377">
        <v>28824</v>
      </c>
      <c r="E8377">
        <v>32622</v>
      </c>
      <c r="F8377">
        <v>19875</v>
      </c>
    </row>
    <row r="8378" spans="1:6">
      <c r="A8378" s="105">
        <v>33105017560000</v>
      </c>
      <c r="B8378">
        <v>2012</v>
      </c>
      <c r="C8378">
        <v>10444</v>
      </c>
      <c r="D8378">
        <v>13332</v>
      </c>
      <c r="E8378">
        <v>16321</v>
      </c>
      <c r="F8378">
        <v>15327</v>
      </c>
    </row>
    <row r="8379" spans="1:6">
      <c r="A8379" s="105">
        <v>33105017570000</v>
      </c>
      <c r="B8379">
        <v>2012</v>
      </c>
      <c r="C8379">
        <v>26354</v>
      </c>
      <c r="D8379">
        <v>23314</v>
      </c>
      <c r="E8379">
        <v>21640</v>
      </c>
      <c r="F8379">
        <v>19700</v>
      </c>
    </row>
    <row r="8380" spans="1:6">
      <c r="A8380" s="105">
        <v>33105017580000</v>
      </c>
      <c r="B8380">
        <v>2012</v>
      </c>
      <c r="C8380">
        <v>30528</v>
      </c>
      <c r="D8380">
        <v>17064</v>
      </c>
      <c r="E8380">
        <v>4543</v>
      </c>
      <c r="F8380">
        <v>22445</v>
      </c>
    </row>
    <row r="8381" spans="1:6">
      <c r="A8381" s="105">
        <v>33105017590000</v>
      </c>
      <c r="B8381">
        <v>2012</v>
      </c>
      <c r="C8381">
        <v>59761</v>
      </c>
      <c r="D8381">
        <v>40241</v>
      </c>
      <c r="E8381">
        <v>14520</v>
      </c>
      <c r="F8381">
        <v>19500</v>
      </c>
    </row>
    <row r="8382" spans="1:6">
      <c r="A8382" s="105">
        <v>33105017600000</v>
      </c>
      <c r="B8382">
        <v>2012</v>
      </c>
      <c r="C8382">
        <v>9420</v>
      </c>
      <c r="D8382">
        <v>16746</v>
      </c>
      <c r="E8382">
        <v>23437</v>
      </c>
      <c r="F8382">
        <v>19920</v>
      </c>
    </row>
    <row r="8383" spans="1:6">
      <c r="A8383" s="105">
        <v>33105017610000</v>
      </c>
      <c r="B8383">
        <v>2012</v>
      </c>
      <c r="C8383">
        <v>19244</v>
      </c>
      <c r="D8383">
        <v>28781</v>
      </c>
      <c r="E8383">
        <v>35183</v>
      </c>
      <c r="F8383">
        <v>20390</v>
      </c>
    </row>
    <row r="8384" spans="1:6">
      <c r="A8384" s="105">
        <v>33105017620000</v>
      </c>
      <c r="B8384">
        <v>2012</v>
      </c>
      <c r="C8384">
        <v>21086</v>
      </c>
      <c r="D8384">
        <v>20146</v>
      </c>
      <c r="E8384">
        <v>26418</v>
      </c>
      <c r="F8384">
        <v>19701</v>
      </c>
    </row>
    <row r="8385" spans="1:6">
      <c r="A8385" s="105">
        <v>33105017630000</v>
      </c>
      <c r="B8385">
        <v>2012</v>
      </c>
      <c r="C8385">
        <v>30954</v>
      </c>
      <c r="D8385">
        <v>21077</v>
      </c>
      <c r="E8385">
        <v>37681</v>
      </c>
      <c r="F8385">
        <v>19028</v>
      </c>
    </row>
    <row r="8386" spans="1:6">
      <c r="A8386" s="105">
        <v>33105017640000</v>
      </c>
      <c r="B8386">
        <v>2012</v>
      </c>
      <c r="C8386">
        <v>28442</v>
      </c>
      <c r="D8386">
        <v>19200</v>
      </c>
      <c r="E8386">
        <v>11595</v>
      </c>
      <c r="F8386">
        <v>19846</v>
      </c>
    </row>
    <row r="8387" spans="1:6">
      <c r="A8387" s="105">
        <v>33105017650000</v>
      </c>
      <c r="B8387">
        <v>2012</v>
      </c>
      <c r="C8387">
        <v>31296</v>
      </c>
      <c r="D8387">
        <v>19375</v>
      </c>
      <c r="E8387">
        <v>8188</v>
      </c>
      <c r="F8387">
        <v>20011</v>
      </c>
    </row>
    <row r="8388" spans="1:6">
      <c r="A8388" s="105">
        <v>33105017660000</v>
      </c>
      <c r="B8388">
        <v>2012</v>
      </c>
      <c r="C8388">
        <v>19470</v>
      </c>
      <c r="D8388">
        <v>28222</v>
      </c>
      <c r="E8388">
        <v>27791</v>
      </c>
      <c r="F8388">
        <v>19950</v>
      </c>
    </row>
    <row r="8389" spans="1:6">
      <c r="A8389" s="105">
        <v>33105017670000</v>
      </c>
      <c r="B8389">
        <v>2012</v>
      </c>
      <c r="C8389">
        <v>21834</v>
      </c>
      <c r="D8389">
        <v>22459</v>
      </c>
      <c r="E8389">
        <v>32892</v>
      </c>
      <c r="F8389">
        <v>20120</v>
      </c>
    </row>
    <row r="8390" spans="1:6">
      <c r="A8390" s="105">
        <v>33105017680000</v>
      </c>
      <c r="B8390">
        <v>2012</v>
      </c>
      <c r="C8390">
        <v>39881</v>
      </c>
      <c r="D8390">
        <v>25657</v>
      </c>
      <c r="E8390">
        <v>15762</v>
      </c>
      <c r="F8390">
        <v>19478</v>
      </c>
    </row>
    <row r="8391" spans="1:6">
      <c r="A8391" s="105">
        <v>33105017690000</v>
      </c>
      <c r="B8391">
        <v>2012</v>
      </c>
      <c r="C8391">
        <v>20088</v>
      </c>
      <c r="D8391">
        <v>21096</v>
      </c>
      <c r="E8391">
        <v>22324</v>
      </c>
      <c r="F8391">
        <v>15750</v>
      </c>
    </row>
    <row r="8392" spans="1:6">
      <c r="A8392" s="105">
        <v>33105017700000</v>
      </c>
      <c r="B8392">
        <v>2012</v>
      </c>
      <c r="C8392">
        <v>88562</v>
      </c>
      <c r="D8392">
        <v>77438</v>
      </c>
      <c r="E8392">
        <v>7777</v>
      </c>
      <c r="F8392">
        <v>19696</v>
      </c>
    </row>
    <row r="8393" spans="1:6">
      <c r="A8393" s="105">
        <v>33105017710000</v>
      </c>
      <c r="B8393">
        <v>2012</v>
      </c>
      <c r="C8393">
        <v>35365</v>
      </c>
      <c r="D8393">
        <v>25316</v>
      </c>
      <c r="E8393">
        <v>16306</v>
      </c>
      <c r="F8393">
        <v>19399</v>
      </c>
    </row>
    <row r="8394" spans="1:6">
      <c r="A8394" s="105">
        <v>33105017720000</v>
      </c>
      <c r="B8394">
        <v>2012</v>
      </c>
      <c r="C8394">
        <v>23793</v>
      </c>
      <c r="D8394">
        <v>31330</v>
      </c>
      <c r="E8394">
        <v>29370</v>
      </c>
      <c r="F8394">
        <v>20020</v>
      </c>
    </row>
    <row r="8395" spans="1:6">
      <c r="A8395" s="105">
        <v>33105017730000</v>
      </c>
      <c r="B8395">
        <v>2012</v>
      </c>
      <c r="C8395">
        <v>38784</v>
      </c>
      <c r="D8395">
        <v>49845</v>
      </c>
      <c r="E8395">
        <v>64124</v>
      </c>
      <c r="F8395">
        <v>20750</v>
      </c>
    </row>
    <row r="8396" spans="1:6">
      <c r="A8396" s="105">
        <v>33105017740000</v>
      </c>
      <c r="B8396">
        <v>2012</v>
      </c>
      <c r="C8396">
        <v>56020</v>
      </c>
      <c r="D8396">
        <v>42331</v>
      </c>
      <c r="E8396">
        <v>7476</v>
      </c>
      <c r="F8396">
        <v>20090</v>
      </c>
    </row>
    <row r="8397" spans="1:6">
      <c r="A8397" s="105">
        <v>33105017750000</v>
      </c>
      <c r="B8397">
        <v>2012</v>
      </c>
      <c r="C8397">
        <v>30294</v>
      </c>
      <c r="D8397">
        <v>24508</v>
      </c>
      <c r="E8397">
        <v>22239</v>
      </c>
      <c r="F8397">
        <v>19320</v>
      </c>
    </row>
    <row r="8398" spans="1:6">
      <c r="A8398" s="105">
        <v>33105017760000</v>
      </c>
      <c r="B8398">
        <v>2012</v>
      </c>
      <c r="C8398">
        <v>36185</v>
      </c>
      <c r="D8398">
        <v>23959</v>
      </c>
      <c r="E8398">
        <v>22736</v>
      </c>
      <c r="F8398">
        <v>20560</v>
      </c>
    </row>
    <row r="8399" spans="1:6">
      <c r="A8399" s="105">
        <v>33105017770000</v>
      </c>
      <c r="B8399">
        <v>2012</v>
      </c>
      <c r="C8399">
        <v>37264</v>
      </c>
      <c r="D8399">
        <v>25767</v>
      </c>
      <c r="E8399">
        <v>34489</v>
      </c>
      <c r="F8399">
        <v>21200</v>
      </c>
    </row>
    <row r="8400" spans="1:6">
      <c r="A8400" s="105">
        <v>33105017780000</v>
      </c>
      <c r="B8400">
        <v>2012</v>
      </c>
      <c r="C8400">
        <v>27706</v>
      </c>
      <c r="D8400">
        <v>22350</v>
      </c>
      <c r="E8400">
        <v>19465</v>
      </c>
      <c r="F8400">
        <v>19536</v>
      </c>
    </row>
    <row r="8401" spans="1:6">
      <c r="A8401" s="105">
        <v>33105017790000</v>
      </c>
      <c r="B8401">
        <v>2012</v>
      </c>
      <c r="C8401">
        <v>21535</v>
      </c>
      <c r="D8401">
        <v>19736</v>
      </c>
      <c r="E8401">
        <v>18140</v>
      </c>
      <c r="F8401">
        <v>15382</v>
      </c>
    </row>
    <row r="8402" spans="1:6">
      <c r="A8402" s="105">
        <v>33105017800000</v>
      </c>
      <c r="B8402">
        <v>2012</v>
      </c>
      <c r="C8402">
        <v>56358</v>
      </c>
      <c r="D8402">
        <v>38372</v>
      </c>
      <c r="E8402">
        <v>29168</v>
      </c>
      <c r="F8402">
        <v>18952</v>
      </c>
    </row>
    <row r="8403" spans="1:6">
      <c r="A8403" s="105">
        <v>33105017810000</v>
      </c>
      <c r="B8403">
        <v>2012</v>
      </c>
      <c r="C8403">
        <v>14710</v>
      </c>
      <c r="D8403">
        <v>16558</v>
      </c>
      <c r="E8403">
        <v>24360</v>
      </c>
      <c r="F8403">
        <v>20000</v>
      </c>
    </row>
    <row r="8404" spans="1:6">
      <c r="A8404" s="105">
        <v>33105017830000</v>
      </c>
      <c r="B8404">
        <v>2012</v>
      </c>
      <c r="C8404">
        <v>31370</v>
      </c>
      <c r="D8404">
        <v>17373</v>
      </c>
      <c r="E8404">
        <v>18595</v>
      </c>
      <c r="F8404">
        <v>19600</v>
      </c>
    </row>
    <row r="8405" spans="1:6">
      <c r="A8405" s="105">
        <v>33105017840000</v>
      </c>
      <c r="B8405">
        <v>2012</v>
      </c>
      <c r="C8405">
        <v>11473</v>
      </c>
      <c r="D8405">
        <v>11988</v>
      </c>
      <c r="E8405">
        <v>20574</v>
      </c>
      <c r="F8405">
        <v>15855</v>
      </c>
    </row>
    <row r="8406" spans="1:6">
      <c r="A8406" s="105">
        <v>33105017850000</v>
      </c>
      <c r="B8406">
        <v>2012</v>
      </c>
      <c r="C8406">
        <v>42149</v>
      </c>
      <c r="D8406">
        <v>44439</v>
      </c>
      <c r="E8406">
        <v>36453</v>
      </c>
      <c r="F8406">
        <v>20250</v>
      </c>
    </row>
    <row r="8407" spans="1:6">
      <c r="A8407" s="105">
        <v>33105017870000</v>
      </c>
      <c r="B8407">
        <v>2012</v>
      </c>
      <c r="C8407">
        <v>599749</v>
      </c>
      <c r="D8407">
        <v>13390</v>
      </c>
      <c r="E8407">
        <v>6430</v>
      </c>
      <c r="F8407">
        <v>13925</v>
      </c>
    </row>
    <row r="8408" spans="1:6">
      <c r="A8408" s="105">
        <v>33105017890000</v>
      </c>
      <c r="B8408">
        <v>2012</v>
      </c>
      <c r="C8408">
        <v>31300</v>
      </c>
      <c r="D8408">
        <v>26694</v>
      </c>
      <c r="E8408">
        <v>33731</v>
      </c>
      <c r="F8408">
        <v>19988</v>
      </c>
    </row>
    <row r="8409" spans="1:6">
      <c r="A8409" s="105">
        <v>33105017900000</v>
      </c>
      <c r="B8409">
        <v>2012</v>
      </c>
      <c r="C8409">
        <v>46920</v>
      </c>
      <c r="D8409">
        <v>25778</v>
      </c>
      <c r="E8409">
        <v>18888</v>
      </c>
      <c r="F8409">
        <v>18880</v>
      </c>
    </row>
    <row r="8410" spans="1:6">
      <c r="A8410" s="105">
        <v>33105017910000</v>
      </c>
      <c r="B8410">
        <v>2012</v>
      </c>
      <c r="C8410">
        <v>72113</v>
      </c>
      <c r="D8410">
        <v>32685</v>
      </c>
      <c r="E8410">
        <v>12305</v>
      </c>
      <c r="F8410">
        <v>19100</v>
      </c>
    </row>
    <row r="8411" spans="1:6">
      <c r="A8411" s="105">
        <v>33105017920000</v>
      </c>
      <c r="B8411">
        <v>2012</v>
      </c>
      <c r="C8411">
        <v>24940</v>
      </c>
      <c r="D8411">
        <v>18617</v>
      </c>
      <c r="E8411">
        <v>19225</v>
      </c>
      <c r="F8411">
        <v>19506</v>
      </c>
    </row>
    <row r="8412" spans="1:6">
      <c r="A8412" s="105">
        <v>33105017930000</v>
      </c>
      <c r="B8412">
        <v>2012</v>
      </c>
      <c r="C8412">
        <v>12478</v>
      </c>
      <c r="D8412">
        <v>14400</v>
      </c>
      <c r="E8412">
        <v>15213</v>
      </c>
      <c r="F8412">
        <v>16397</v>
      </c>
    </row>
    <row r="8413" spans="1:6">
      <c r="A8413" s="105">
        <v>33105017940000</v>
      </c>
      <c r="B8413">
        <v>2012</v>
      </c>
      <c r="C8413">
        <v>146170</v>
      </c>
      <c r="D8413">
        <v>3694</v>
      </c>
      <c r="E8413">
        <v>37</v>
      </c>
      <c r="F8413">
        <v>14200</v>
      </c>
    </row>
    <row r="8414" spans="1:6">
      <c r="A8414" s="105">
        <v>33105017950000</v>
      </c>
      <c r="B8414">
        <v>2012</v>
      </c>
      <c r="C8414">
        <v>13671</v>
      </c>
      <c r="D8414">
        <v>18946</v>
      </c>
      <c r="E8414">
        <v>13008</v>
      </c>
      <c r="F8414">
        <v>19388</v>
      </c>
    </row>
    <row r="8415" spans="1:6">
      <c r="A8415" s="105">
        <v>33105017970000</v>
      </c>
      <c r="B8415">
        <v>2012</v>
      </c>
      <c r="C8415">
        <v>56156</v>
      </c>
      <c r="D8415">
        <v>46418</v>
      </c>
      <c r="E8415">
        <v>23237</v>
      </c>
      <c r="F8415">
        <v>19390</v>
      </c>
    </row>
    <row r="8416" spans="1:6">
      <c r="A8416" s="105">
        <v>33105017980000</v>
      </c>
      <c r="B8416">
        <v>2012</v>
      </c>
      <c r="C8416">
        <v>26075</v>
      </c>
      <c r="D8416">
        <v>16824</v>
      </c>
      <c r="E8416">
        <v>14466</v>
      </c>
      <c r="F8416">
        <v>19538</v>
      </c>
    </row>
    <row r="8417" spans="1:6">
      <c r="A8417" s="105">
        <v>33105017990000</v>
      </c>
      <c r="B8417">
        <v>2012</v>
      </c>
      <c r="C8417">
        <v>18098</v>
      </c>
      <c r="D8417">
        <v>25606</v>
      </c>
      <c r="E8417">
        <v>29798</v>
      </c>
      <c r="F8417">
        <v>20283</v>
      </c>
    </row>
    <row r="8418" spans="1:6">
      <c r="A8418" s="105">
        <v>33105018000000</v>
      </c>
      <c r="B8418">
        <v>2012</v>
      </c>
      <c r="C8418">
        <v>37874</v>
      </c>
      <c r="D8418">
        <v>38779</v>
      </c>
      <c r="E8418">
        <v>27951</v>
      </c>
      <c r="F8418">
        <v>20420</v>
      </c>
    </row>
    <row r="8419" spans="1:6">
      <c r="A8419" s="105">
        <v>33105018010000</v>
      </c>
      <c r="B8419">
        <v>2012</v>
      </c>
      <c r="C8419">
        <v>52739</v>
      </c>
      <c r="D8419">
        <v>53443</v>
      </c>
      <c r="E8419">
        <v>28402</v>
      </c>
      <c r="F8419">
        <v>20650</v>
      </c>
    </row>
    <row r="8420" spans="1:6">
      <c r="A8420" s="105">
        <v>33105018020000</v>
      </c>
      <c r="B8420">
        <v>2012</v>
      </c>
      <c r="C8420">
        <v>21116</v>
      </c>
      <c r="D8420">
        <v>20687</v>
      </c>
      <c r="E8420">
        <v>29428</v>
      </c>
      <c r="F8420">
        <v>20304</v>
      </c>
    </row>
    <row r="8421" spans="1:6">
      <c r="A8421" s="105">
        <v>33105018030000</v>
      </c>
      <c r="B8421">
        <v>2012</v>
      </c>
      <c r="C8421">
        <v>80676</v>
      </c>
      <c r="D8421">
        <v>40517</v>
      </c>
      <c r="E8421">
        <v>14238</v>
      </c>
      <c r="F8421">
        <v>18955</v>
      </c>
    </row>
    <row r="8422" spans="1:6">
      <c r="A8422" s="105">
        <v>33105018040000</v>
      </c>
      <c r="B8422">
        <v>2012</v>
      </c>
      <c r="C8422">
        <v>18744</v>
      </c>
      <c r="D8422">
        <v>27780</v>
      </c>
      <c r="E8422">
        <v>26338</v>
      </c>
      <c r="F8422">
        <v>20060</v>
      </c>
    </row>
    <row r="8423" spans="1:6">
      <c r="A8423" s="105">
        <v>33105018050000</v>
      </c>
      <c r="B8423">
        <v>2012</v>
      </c>
      <c r="C8423">
        <v>21222</v>
      </c>
      <c r="D8423">
        <v>23388</v>
      </c>
      <c r="E8423">
        <v>35909</v>
      </c>
      <c r="F8423">
        <v>20508</v>
      </c>
    </row>
    <row r="8424" spans="1:6">
      <c r="A8424" s="105">
        <v>33105018060000</v>
      </c>
      <c r="B8424">
        <v>2012</v>
      </c>
      <c r="C8424">
        <v>31336</v>
      </c>
      <c r="D8424">
        <v>33873</v>
      </c>
      <c r="E8424">
        <v>39638</v>
      </c>
      <c r="F8424">
        <v>20300</v>
      </c>
    </row>
    <row r="8425" spans="1:6">
      <c r="A8425" s="105">
        <v>33105018070000</v>
      </c>
      <c r="B8425">
        <v>2012</v>
      </c>
      <c r="C8425">
        <v>8124</v>
      </c>
      <c r="D8425">
        <v>12028</v>
      </c>
      <c r="E8425">
        <v>23773</v>
      </c>
      <c r="F8425">
        <v>16400</v>
      </c>
    </row>
    <row r="8426" spans="1:6">
      <c r="A8426" s="105">
        <v>33105018080000</v>
      </c>
      <c r="B8426">
        <v>2012</v>
      </c>
      <c r="C8426">
        <v>26968</v>
      </c>
      <c r="D8426">
        <v>34632</v>
      </c>
      <c r="E8426">
        <v>36340</v>
      </c>
      <c r="F8426">
        <v>20080</v>
      </c>
    </row>
    <row r="8427" spans="1:6">
      <c r="A8427" s="105">
        <v>33105018090000</v>
      </c>
      <c r="B8427">
        <v>2012</v>
      </c>
      <c r="C8427">
        <v>29918</v>
      </c>
      <c r="D8427">
        <v>41430</v>
      </c>
      <c r="E8427">
        <v>31763</v>
      </c>
      <c r="F8427">
        <v>20800</v>
      </c>
    </row>
    <row r="8428" spans="1:6">
      <c r="A8428" s="105">
        <v>33105018100000</v>
      </c>
      <c r="B8428">
        <v>2012</v>
      </c>
      <c r="C8428">
        <v>24295</v>
      </c>
      <c r="D8428">
        <v>27466</v>
      </c>
      <c r="E8428">
        <v>30193</v>
      </c>
      <c r="F8428">
        <v>20369</v>
      </c>
    </row>
    <row r="8429" spans="1:6">
      <c r="A8429" s="105">
        <v>33105018110000</v>
      </c>
      <c r="B8429">
        <v>2012</v>
      </c>
      <c r="C8429">
        <v>25512</v>
      </c>
      <c r="D8429">
        <v>27093</v>
      </c>
      <c r="E8429">
        <v>26955</v>
      </c>
      <c r="F8429">
        <v>21055</v>
      </c>
    </row>
    <row r="8430" spans="1:6">
      <c r="A8430" s="105">
        <v>33105018120000</v>
      </c>
      <c r="B8430">
        <v>2012</v>
      </c>
      <c r="C8430">
        <v>34707</v>
      </c>
      <c r="D8430">
        <v>26501</v>
      </c>
      <c r="E8430">
        <v>8812</v>
      </c>
      <c r="F8430">
        <v>19943</v>
      </c>
    </row>
    <row r="8431" spans="1:6">
      <c r="A8431" s="105">
        <v>33105018130000</v>
      </c>
      <c r="B8431">
        <v>2012</v>
      </c>
      <c r="C8431">
        <v>25855</v>
      </c>
      <c r="D8431">
        <v>27392</v>
      </c>
      <c r="E8431">
        <v>21668</v>
      </c>
      <c r="F8431">
        <v>20300</v>
      </c>
    </row>
    <row r="8432" spans="1:6">
      <c r="A8432" s="105">
        <v>33105018140000</v>
      </c>
      <c r="B8432">
        <v>2012</v>
      </c>
      <c r="C8432">
        <v>47832</v>
      </c>
      <c r="D8432">
        <v>40787</v>
      </c>
      <c r="E8432">
        <v>23513</v>
      </c>
      <c r="F8432">
        <v>19959</v>
      </c>
    </row>
    <row r="8433" spans="1:6">
      <c r="A8433" s="105">
        <v>33105018150000</v>
      </c>
      <c r="B8433">
        <v>2012</v>
      </c>
      <c r="C8433">
        <v>61999</v>
      </c>
      <c r="D8433">
        <v>34895</v>
      </c>
      <c r="E8433">
        <v>14134</v>
      </c>
      <c r="F8433">
        <v>17272</v>
      </c>
    </row>
    <row r="8434" spans="1:6">
      <c r="A8434" s="105">
        <v>33105018160000</v>
      </c>
      <c r="B8434">
        <v>2012</v>
      </c>
      <c r="C8434">
        <v>45457</v>
      </c>
      <c r="D8434">
        <v>30081</v>
      </c>
      <c r="E8434">
        <v>21179</v>
      </c>
      <c r="F8434">
        <v>20578</v>
      </c>
    </row>
    <row r="8435" spans="1:6">
      <c r="A8435" s="105">
        <v>33105018170000</v>
      </c>
      <c r="B8435">
        <v>2012</v>
      </c>
      <c r="C8435">
        <v>89205</v>
      </c>
      <c r="D8435">
        <v>60709</v>
      </c>
      <c r="E8435">
        <v>37955</v>
      </c>
      <c r="F8435">
        <v>18928</v>
      </c>
    </row>
    <row r="8436" spans="1:6">
      <c r="A8436" s="105">
        <v>33105018180000</v>
      </c>
      <c r="B8436">
        <v>2012</v>
      </c>
      <c r="C8436">
        <v>41297</v>
      </c>
      <c r="D8436">
        <v>31935</v>
      </c>
      <c r="E8436">
        <v>24001</v>
      </c>
      <c r="F8436">
        <v>19315</v>
      </c>
    </row>
    <row r="8437" spans="1:6">
      <c r="A8437" s="105">
        <v>33105018190000</v>
      </c>
      <c r="B8437">
        <v>2012</v>
      </c>
      <c r="C8437">
        <v>74937</v>
      </c>
      <c r="D8437">
        <v>49895</v>
      </c>
      <c r="E8437">
        <v>20510</v>
      </c>
      <c r="F8437">
        <v>19585</v>
      </c>
    </row>
    <row r="8438" spans="1:6">
      <c r="A8438" s="105">
        <v>33105018200000</v>
      </c>
      <c r="B8438">
        <v>2012</v>
      </c>
      <c r="C8438">
        <v>70301</v>
      </c>
      <c r="D8438">
        <v>35314</v>
      </c>
      <c r="E8438">
        <v>25204</v>
      </c>
      <c r="F8438">
        <v>20686</v>
      </c>
    </row>
    <row r="8439" spans="1:6">
      <c r="A8439" s="105">
        <v>33105018210000</v>
      </c>
      <c r="B8439">
        <v>2012</v>
      </c>
      <c r="C8439">
        <v>87509</v>
      </c>
      <c r="D8439">
        <v>51212</v>
      </c>
      <c r="E8439">
        <v>19277</v>
      </c>
      <c r="F8439">
        <v>20360</v>
      </c>
    </row>
    <row r="8440" spans="1:6">
      <c r="A8440" s="105">
        <v>33105018220000</v>
      </c>
      <c r="B8440">
        <v>2012</v>
      </c>
      <c r="C8440">
        <v>107648</v>
      </c>
      <c r="D8440">
        <v>88681</v>
      </c>
      <c r="E8440">
        <v>51225</v>
      </c>
      <c r="F8440">
        <v>20028</v>
      </c>
    </row>
    <row r="8441" spans="1:6">
      <c r="A8441" s="105">
        <v>33105018230000</v>
      </c>
      <c r="B8441">
        <v>2012</v>
      </c>
      <c r="C8441">
        <v>45546</v>
      </c>
      <c r="D8441">
        <v>42473</v>
      </c>
      <c r="E8441">
        <v>19787</v>
      </c>
      <c r="F8441">
        <v>20596</v>
      </c>
    </row>
    <row r="8442" spans="1:6">
      <c r="A8442" s="105">
        <v>33105018240000</v>
      </c>
      <c r="B8442">
        <v>2012</v>
      </c>
      <c r="C8442">
        <v>48186</v>
      </c>
      <c r="D8442">
        <v>29222</v>
      </c>
      <c r="E8442">
        <v>17266</v>
      </c>
      <c r="F8442">
        <v>20012</v>
      </c>
    </row>
    <row r="8443" spans="1:6">
      <c r="A8443" s="105">
        <v>33105018250000</v>
      </c>
      <c r="B8443">
        <v>2012</v>
      </c>
      <c r="C8443">
        <v>54668</v>
      </c>
      <c r="D8443">
        <v>29246</v>
      </c>
      <c r="E8443">
        <v>15329</v>
      </c>
      <c r="F8443">
        <v>19606</v>
      </c>
    </row>
    <row r="8444" spans="1:6">
      <c r="A8444" s="105">
        <v>33105018260000</v>
      </c>
      <c r="B8444">
        <v>2012</v>
      </c>
      <c r="C8444">
        <v>13089</v>
      </c>
      <c r="D8444">
        <v>20446</v>
      </c>
      <c r="E8444">
        <v>28794</v>
      </c>
      <c r="F8444">
        <v>19984</v>
      </c>
    </row>
    <row r="8445" spans="1:6">
      <c r="A8445" s="105">
        <v>33105018270000</v>
      </c>
      <c r="B8445">
        <v>2012</v>
      </c>
      <c r="C8445">
        <v>24376</v>
      </c>
      <c r="D8445">
        <v>37232</v>
      </c>
      <c r="E8445">
        <v>36473</v>
      </c>
      <c r="F8445">
        <v>20262</v>
      </c>
    </row>
    <row r="8446" spans="1:6">
      <c r="A8446" s="105">
        <v>33105018280000</v>
      </c>
      <c r="B8446">
        <v>2012</v>
      </c>
      <c r="C8446">
        <v>31615</v>
      </c>
      <c r="D8446">
        <v>28817</v>
      </c>
      <c r="E8446">
        <v>28336</v>
      </c>
      <c r="F8446">
        <v>20335</v>
      </c>
    </row>
    <row r="8447" spans="1:6">
      <c r="A8447" s="105">
        <v>33105018290000</v>
      </c>
      <c r="B8447">
        <v>2012</v>
      </c>
      <c r="C8447">
        <v>26277</v>
      </c>
      <c r="D8447">
        <v>33350</v>
      </c>
      <c r="E8447">
        <v>34443</v>
      </c>
      <c r="F8447">
        <v>20470</v>
      </c>
    </row>
    <row r="8448" spans="1:6">
      <c r="A8448" s="105">
        <v>33105018320000</v>
      </c>
      <c r="B8448">
        <v>2012</v>
      </c>
      <c r="C8448">
        <v>71386</v>
      </c>
      <c r="D8448">
        <v>28226</v>
      </c>
      <c r="E8448">
        <v>25230</v>
      </c>
      <c r="F8448">
        <v>20780</v>
      </c>
    </row>
    <row r="8449" spans="1:6">
      <c r="A8449" s="105">
        <v>33105018330000</v>
      </c>
      <c r="B8449">
        <v>2012</v>
      </c>
      <c r="C8449">
        <v>30429</v>
      </c>
      <c r="D8449">
        <v>37768</v>
      </c>
      <c r="E8449">
        <v>26843</v>
      </c>
      <c r="F8449">
        <v>20449</v>
      </c>
    </row>
    <row r="8450" spans="1:6">
      <c r="A8450" s="105">
        <v>33105018340000</v>
      </c>
      <c r="B8450">
        <v>2012</v>
      </c>
      <c r="C8450">
        <v>53981</v>
      </c>
      <c r="D8450">
        <v>26276</v>
      </c>
      <c r="E8450">
        <v>12193</v>
      </c>
      <c r="F8450">
        <v>20385</v>
      </c>
    </row>
    <row r="8451" spans="1:6">
      <c r="A8451" s="105">
        <v>33105018350000</v>
      </c>
      <c r="B8451">
        <v>2012</v>
      </c>
      <c r="C8451">
        <v>21122</v>
      </c>
      <c r="D8451">
        <v>35648</v>
      </c>
      <c r="E8451">
        <v>33664</v>
      </c>
      <c r="F8451">
        <v>20360</v>
      </c>
    </row>
    <row r="8452" spans="1:6">
      <c r="A8452" s="105">
        <v>33105018360000</v>
      </c>
      <c r="B8452">
        <v>2012</v>
      </c>
      <c r="C8452">
        <v>89017</v>
      </c>
      <c r="D8452">
        <v>43917</v>
      </c>
      <c r="E8452">
        <v>19153</v>
      </c>
      <c r="F8452">
        <v>19165</v>
      </c>
    </row>
    <row r="8453" spans="1:6">
      <c r="A8453" s="105">
        <v>33105018370000</v>
      </c>
      <c r="B8453">
        <v>2012</v>
      </c>
      <c r="C8453">
        <v>21038</v>
      </c>
      <c r="D8453">
        <v>31947</v>
      </c>
      <c r="E8453">
        <v>47478</v>
      </c>
      <c r="F8453">
        <v>20475</v>
      </c>
    </row>
    <row r="8454" spans="1:6">
      <c r="A8454" s="105">
        <v>33105018380000</v>
      </c>
      <c r="B8454">
        <v>2012</v>
      </c>
      <c r="C8454">
        <v>26676</v>
      </c>
      <c r="D8454">
        <v>44247</v>
      </c>
      <c r="E8454">
        <v>53374</v>
      </c>
      <c r="F8454">
        <v>20562</v>
      </c>
    </row>
    <row r="8455" spans="1:6">
      <c r="A8455" s="105">
        <v>33105018390000</v>
      </c>
      <c r="B8455">
        <v>2012</v>
      </c>
      <c r="C8455">
        <v>27970</v>
      </c>
      <c r="D8455">
        <v>14809</v>
      </c>
      <c r="E8455">
        <v>22647</v>
      </c>
      <c r="F8455">
        <v>19962</v>
      </c>
    </row>
    <row r="8456" spans="1:6">
      <c r="A8456" s="105">
        <v>33105018400000</v>
      </c>
      <c r="B8456">
        <v>2012</v>
      </c>
      <c r="C8456">
        <v>15812</v>
      </c>
      <c r="D8456">
        <v>16431</v>
      </c>
      <c r="E8456">
        <v>18389</v>
      </c>
      <c r="F8456">
        <v>20360</v>
      </c>
    </row>
    <row r="8457" spans="1:6">
      <c r="A8457" s="105">
        <v>33105018410000</v>
      </c>
      <c r="B8457">
        <v>2012</v>
      </c>
      <c r="C8457">
        <v>33567</v>
      </c>
      <c r="D8457">
        <v>42099</v>
      </c>
      <c r="E8457">
        <v>45195</v>
      </c>
      <c r="F8457">
        <v>20470</v>
      </c>
    </row>
    <row r="8458" spans="1:6">
      <c r="A8458" s="105">
        <v>33105018420000</v>
      </c>
      <c r="B8458">
        <v>2012</v>
      </c>
      <c r="C8458">
        <v>37279</v>
      </c>
      <c r="D8458">
        <v>45430</v>
      </c>
      <c r="E8458">
        <v>31725</v>
      </c>
      <c r="F8458">
        <v>19690</v>
      </c>
    </row>
    <row r="8459" spans="1:6">
      <c r="A8459" s="105">
        <v>33105018430000</v>
      </c>
      <c r="B8459">
        <v>2012</v>
      </c>
      <c r="C8459">
        <v>53448</v>
      </c>
      <c r="D8459">
        <v>23305</v>
      </c>
      <c r="E8459">
        <v>18161</v>
      </c>
      <c r="F8459">
        <v>19883</v>
      </c>
    </row>
    <row r="8460" spans="1:6">
      <c r="A8460" s="105">
        <v>33105018440000</v>
      </c>
      <c r="B8460">
        <v>2012</v>
      </c>
      <c r="C8460">
        <v>46462</v>
      </c>
      <c r="D8460">
        <v>33531</v>
      </c>
      <c r="E8460">
        <v>21703</v>
      </c>
      <c r="F8460">
        <v>20768</v>
      </c>
    </row>
    <row r="8461" spans="1:6">
      <c r="A8461" s="105">
        <v>33105018450000</v>
      </c>
      <c r="B8461">
        <v>2012</v>
      </c>
      <c r="C8461">
        <v>22694</v>
      </c>
      <c r="D8461">
        <v>34815</v>
      </c>
      <c r="E8461">
        <v>55209</v>
      </c>
      <c r="F8461">
        <v>19950</v>
      </c>
    </row>
    <row r="8462" spans="1:6">
      <c r="A8462" s="105">
        <v>33105018460000</v>
      </c>
      <c r="B8462">
        <v>2012</v>
      </c>
      <c r="C8462">
        <v>46958</v>
      </c>
      <c r="D8462">
        <v>25477</v>
      </c>
      <c r="E8462">
        <v>18517</v>
      </c>
      <c r="F8462">
        <v>20970</v>
      </c>
    </row>
    <row r="8463" spans="1:6">
      <c r="A8463" s="105">
        <v>33105018470000</v>
      </c>
      <c r="B8463">
        <v>2012</v>
      </c>
      <c r="C8463">
        <v>41951</v>
      </c>
      <c r="D8463">
        <v>48006</v>
      </c>
      <c r="E8463">
        <v>37741</v>
      </c>
      <c r="F8463">
        <v>20676</v>
      </c>
    </row>
    <row r="8464" spans="1:6">
      <c r="A8464" s="105">
        <v>33105018480000</v>
      </c>
      <c r="B8464">
        <v>2012</v>
      </c>
      <c r="C8464">
        <v>39115</v>
      </c>
      <c r="D8464">
        <v>47530</v>
      </c>
      <c r="E8464">
        <v>40026</v>
      </c>
      <c r="F8464">
        <v>20300</v>
      </c>
    </row>
    <row r="8465" spans="1:6">
      <c r="A8465" s="105">
        <v>33105018490000</v>
      </c>
      <c r="B8465">
        <v>2012</v>
      </c>
      <c r="C8465">
        <v>25275</v>
      </c>
      <c r="D8465">
        <v>33512</v>
      </c>
      <c r="E8465">
        <v>31997</v>
      </c>
      <c r="F8465">
        <v>19933</v>
      </c>
    </row>
    <row r="8466" spans="1:6">
      <c r="A8466" s="105">
        <v>33105018500000</v>
      </c>
      <c r="B8466">
        <v>2012</v>
      </c>
      <c r="C8466">
        <v>26326</v>
      </c>
      <c r="D8466">
        <v>39802</v>
      </c>
      <c r="E8466">
        <v>35210</v>
      </c>
      <c r="F8466">
        <v>20126</v>
      </c>
    </row>
    <row r="8467" spans="1:6">
      <c r="A8467" s="105">
        <v>33105018510000</v>
      </c>
      <c r="B8467">
        <v>2012</v>
      </c>
      <c r="C8467">
        <v>13990</v>
      </c>
      <c r="D8467">
        <v>34353</v>
      </c>
      <c r="E8467">
        <v>43678</v>
      </c>
      <c r="F8467">
        <v>20100</v>
      </c>
    </row>
    <row r="8468" spans="1:6">
      <c r="A8468" s="105">
        <v>33105018520000</v>
      </c>
      <c r="B8468">
        <v>2012</v>
      </c>
      <c r="C8468">
        <v>28631</v>
      </c>
      <c r="D8468">
        <v>38588</v>
      </c>
      <c r="E8468">
        <v>36792</v>
      </c>
      <c r="F8468">
        <v>20346</v>
      </c>
    </row>
    <row r="8469" spans="1:6">
      <c r="A8469" s="105">
        <v>33105018530000</v>
      </c>
      <c r="B8469">
        <v>2012</v>
      </c>
      <c r="C8469">
        <v>28318</v>
      </c>
      <c r="D8469">
        <v>50979</v>
      </c>
      <c r="E8469">
        <v>43525</v>
      </c>
      <c r="F8469">
        <v>20527</v>
      </c>
    </row>
    <row r="8470" spans="1:6">
      <c r="A8470" s="105">
        <v>33105018540000</v>
      </c>
      <c r="B8470">
        <v>2012</v>
      </c>
      <c r="C8470">
        <v>9599</v>
      </c>
      <c r="D8470">
        <v>6398</v>
      </c>
      <c r="E8470">
        <v>11222</v>
      </c>
      <c r="F8470">
        <v>17750</v>
      </c>
    </row>
    <row r="8471" spans="1:6">
      <c r="A8471" s="105">
        <v>33105018550000</v>
      </c>
      <c r="B8471">
        <v>2012</v>
      </c>
      <c r="C8471">
        <v>29062</v>
      </c>
      <c r="D8471">
        <v>18760</v>
      </c>
      <c r="E8471">
        <v>25046</v>
      </c>
      <c r="F8471">
        <v>19500</v>
      </c>
    </row>
    <row r="8472" spans="1:6">
      <c r="A8472" s="105">
        <v>33105018560000</v>
      </c>
      <c r="B8472">
        <v>2012</v>
      </c>
      <c r="C8472">
        <v>59080</v>
      </c>
      <c r="D8472">
        <v>28312</v>
      </c>
      <c r="E8472">
        <v>36398</v>
      </c>
      <c r="F8472">
        <v>20270</v>
      </c>
    </row>
    <row r="8473" spans="1:6">
      <c r="A8473" s="105">
        <v>33105018570000</v>
      </c>
      <c r="B8473">
        <v>2012</v>
      </c>
      <c r="C8473">
        <v>25122</v>
      </c>
      <c r="D8473">
        <v>48265</v>
      </c>
      <c r="E8473">
        <v>49258</v>
      </c>
      <c r="F8473">
        <v>20440</v>
      </c>
    </row>
    <row r="8474" spans="1:6">
      <c r="A8474" s="105">
        <v>33105018580000</v>
      </c>
      <c r="B8474">
        <v>2012</v>
      </c>
      <c r="C8474">
        <v>33844</v>
      </c>
      <c r="D8474">
        <v>42396</v>
      </c>
      <c r="E8474">
        <v>41025</v>
      </c>
      <c r="F8474">
        <v>20580</v>
      </c>
    </row>
    <row r="8475" spans="1:6">
      <c r="A8475" s="105">
        <v>33105018590000</v>
      </c>
      <c r="B8475">
        <v>2012</v>
      </c>
      <c r="C8475">
        <v>39748</v>
      </c>
      <c r="D8475">
        <v>32745</v>
      </c>
      <c r="E8475">
        <v>24071</v>
      </c>
      <c r="F8475">
        <v>20700</v>
      </c>
    </row>
    <row r="8476" spans="1:6">
      <c r="A8476" s="105">
        <v>33105018600000</v>
      </c>
      <c r="B8476">
        <v>2012</v>
      </c>
      <c r="C8476">
        <v>49408</v>
      </c>
      <c r="D8476">
        <v>51749</v>
      </c>
      <c r="E8476">
        <v>44889</v>
      </c>
      <c r="F8476">
        <v>20926</v>
      </c>
    </row>
    <row r="8477" spans="1:6">
      <c r="A8477" s="105">
        <v>33105018610000</v>
      </c>
      <c r="B8477">
        <v>2012</v>
      </c>
      <c r="C8477">
        <v>26537</v>
      </c>
      <c r="D8477">
        <v>31046</v>
      </c>
      <c r="E8477">
        <v>30941</v>
      </c>
      <c r="F8477">
        <v>20526</v>
      </c>
    </row>
    <row r="8478" spans="1:6">
      <c r="A8478" s="105">
        <v>33105018620000</v>
      </c>
      <c r="B8478">
        <v>2012</v>
      </c>
      <c r="C8478">
        <v>23370</v>
      </c>
      <c r="D8478">
        <v>24336</v>
      </c>
      <c r="E8478">
        <v>29492</v>
      </c>
      <c r="F8478">
        <v>19940</v>
      </c>
    </row>
    <row r="8479" spans="1:6">
      <c r="A8479" s="105">
        <v>33105018630000</v>
      </c>
      <c r="B8479">
        <v>2012</v>
      </c>
      <c r="C8479">
        <v>39886</v>
      </c>
      <c r="D8479">
        <v>57751</v>
      </c>
      <c r="E8479">
        <v>55671</v>
      </c>
      <c r="F8479">
        <v>19874</v>
      </c>
    </row>
    <row r="8480" spans="1:6">
      <c r="A8480" s="105">
        <v>33105018640000</v>
      </c>
      <c r="B8480">
        <v>2012</v>
      </c>
      <c r="C8480">
        <v>63503</v>
      </c>
      <c r="D8480">
        <v>59374</v>
      </c>
      <c r="E8480">
        <v>18726</v>
      </c>
      <c r="F8480">
        <v>20263</v>
      </c>
    </row>
    <row r="8481" spans="1:6">
      <c r="A8481" s="105">
        <v>33105018650000</v>
      </c>
      <c r="B8481">
        <v>2012</v>
      </c>
      <c r="C8481">
        <v>37006</v>
      </c>
      <c r="D8481">
        <v>51649</v>
      </c>
      <c r="E8481">
        <v>52711</v>
      </c>
      <c r="F8481">
        <v>20400</v>
      </c>
    </row>
    <row r="8482" spans="1:6">
      <c r="A8482" s="105">
        <v>33105018660000</v>
      </c>
      <c r="B8482">
        <v>2012</v>
      </c>
      <c r="C8482">
        <v>81565</v>
      </c>
      <c r="D8482">
        <v>60948</v>
      </c>
      <c r="E8482">
        <v>64510</v>
      </c>
      <c r="F8482">
        <v>20930</v>
      </c>
    </row>
    <row r="8483" spans="1:6">
      <c r="A8483" s="105">
        <v>33105018670000</v>
      </c>
      <c r="B8483">
        <v>2012</v>
      </c>
      <c r="C8483">
        <v>59276</v>
      </c>
      <c r="D8483">
        <v>32095</v>
      </c>
      <c r="E8483">
        <v>10316</v>
      </c>
      <c r="F8483">
        <v>21135</v>
      </c>
    </row>
    <row r="8484" spans="1:6">
      <c r="A8484" s="105">
        <v>33105018680000</v>
      </c>
      <c r="B8484">
        <v>2012</v>
      </c>
      <c r="C8484">
        <v>68341</v>
      </c>
      <c r="D8484">
        <v>31419</v>
      </c>
      <c r="E8484">
        <v>21984</v>
      </c>
      <c r="F8484">
        <v>20479</v>
      </c>
    </row>
    <row r="8485" spans="1:6">
      <c r="A8485" s="105">
        <v>33105018690000</v>
      </c>
      <c r="B8485">
        <v>2012</v>
      </c>
      <c r="C8485">
        <v>31376</v>
      </c>
      <c r="D8485">
        <v>29071</v>
      </c>
      <c r="E8485">
        <v>36406</v>
      </c>
      <c r="F8485">
        <v>19754</v>
      </c>
    </row>
    <row r="8486" spans="1:6">
      <c r="A8486" s="105">
        <v>33105018700000</v>
      </c>
      <c r="B8486">
        <v>2012</v>
      </c>
      <c r="C8486">
        <v>33869</v>
      </c>
      <c r="D8486">
        <v>37039</v>
      </c>
      <c r="E8486">
        <v>34489</v>
      </c>
      <c r="F8486">
        <v>21222</v>
      </c>
    </row>
    <row r="8487" spans="1:6">
      <c r="A8487" s="105">
        <v>33105018710000</v>
      </c>
      <c r="B8487">
        <v>2012</v>
      </c>
      <c r="C8487">
        <v>25258</v>
      </c>
      <c r="D8487">
        <v>31251</v>
      </c>
      <c r="E8487">
        <v>28933</v>
      </c>
      <c r="F8487">
        <v>19777</v>
      </c>
    </row>
    <row r="8488" spans="1:6">
      <c r="A8488" s="105">
        <v>33105018720000</v>
      </c>
      <c r="B8488">
        <v>2012</v>
      </c>
      <c r="C8488">
        <v>72065</v>
      </c>
      <c r="D8488">
        <v>32795</v>
      </c>
      <c r="E8488">
        <v>12681</v>
      </c>
      <c r="F8488">
        <v>20454</v>
      </c>
    </row>
    <row r="8489" spans="1:6">
      <c r="A8489" s="105">
        <v>33105018730000</v>
      </c>
      <c r="B8489">
        <v>2012</v>
      </c>
      <c r="C8489">
        <v>72355</v>
      </c>
      <c r="D8489">
        <v>37978</v>
      </c>
      <c r="E8489">
        <v>15621</v>
      </c>
      <c r="F8489">
        <v>21045</v>
      </c>
    </row>
    <row r="8490" spans="1:6">
      <c r="A8490" s="105">
        <v>33105018740000</v>
      </c>
      <c r="B8490">
        <v>2012</v>
      </c>
      <c r="C8490">
        <v>18028</v>
      </c>
      <c r="D8490">
        <v>28323</v>
      </c>
      <c r="E8490">
        <v>35044</v>
      </c>
      <c r="F8490">
        <v>20529</v>
      </c>
    </row>
    <row r="8491" spans="1:6">
      <c r="A8491" s="105">
        <v>33105018750000</v>
      </c>
      <c r="B8491">
        <v>2012</v>
      </c>
      <c r="C8491">
        <v>6570</v>
      </c>
      <c r="D8491">
        <v>13657</v>
      </c>
      <c r="E8491">
        <v>20012</v>
      </c>
      <c r="F8491">
        <v>15965</v>
      </c>
    </row>
    <row r="8492" spans="1:6">
      <c r="A8492" s="105">
        <v>33105018760000</v>
      </c>
      <c r="B8492">
        <v>2012</v>
      </c>
      <c r="C8492">
        <v>43890</v>
      </c>
      <c r="D8492">
        <v>52488</v>
      </c>
      <c r="E8492">
        <v>43510</v>
      </c>
      <c r="F8492">
        <v>20450</v>
      </c>
    </row>
    <row r="8493" spans="1:6">
      <c r="A8493" s="105">
        <v>33105018770000</v>
      </c>
      <c r="B8493">
        <v>2012</v>
      </c>
      <c r="C8493">
        <v>54755</v>
      </c>
      <c r="D8493">
        <v>38294</v>
      </c>
      <c r="E8493">
        <v>15188</v>
      </c>
      <c r="F8493">
        <v>21000</v>
      </c>
    </row>
    <row r="8494" spans="1:6">
      <c r="A8494" s="105">
        <v>33105018780000</v>
      </c>
      <c r="B8494">
        <v>2012</v>
      </c>
      <c r="C8494">
        <v>88610</v>
      </c>
      <c r="D8494">
        <v>47762</v>
      </c>
      <c r="E8494">
        <v>18295</v>
      </c>
      <c r="F8494">
        <v>20890</v>
      </c>
    </row>
    <row r="8495" spans="1:6">
      <c r="A8495" s="105">
        <v>33105018790000</v>
      </c>
      <c r="B8495">
        <v>2012</v>
      </c>
      <c r="C8495">
        <v>85857</v>
      </c>
      <c r="D8495">
        <v>48764</v>
      </c>
      <c r="E8495">
        <v>28922</v>
      </c>
      <c r="F8495">
        <v>19146</v>
      </c>
    </row>
    <row r="8496" spans="1:6">
      <c r="A8496" s="105">
        <v>33105018800000</v>
      </c>
      <c r="B8496">
        <v>2012</v>
      </c>
      <c r="C8496">
        <v>87527</v>
      </c>
      <c r="D8496">
        <v>47642</v>
      </c>
      <c r="E8496">
        <v>29351</v>
      </c>
      <c r="F8496">
        <v>19590</v>
      </c>
    </row>
    <row r="8497" spans="1:6">
      <c r="A8497" s="105">
        <v>33105018810000</v>
      </c>
      <c r="B8497">
        <v>2012</v>
      </c>
      <c r="C8497">
        <v>69794</v>
      </c>
      <c r="D8497">
        <v>45923</v>
      </c>
      <c r="E8497">
        <v>36076</v>
      </c>
      <c r="F8497">
        <v>19314</v>
      </c>
    </row>
    <row r="8498" spans="1:6">
      <c r="A8498" s="105">
        <v>33105018820000</v>
      </c>
      <c r="B8498">
        <v>2012</v>
      </c>
      <c r="C8498">
        <v>114416</v>
      </c>
      <c r="D8498">
        <v>67499</v>
      </c>
      <c r="E8498">
        <v>45594</v>
      </c>
      <c r="F8498">
        <v>19814</v>
      </c>
    </row>
    <row r="8499" spans="1:6">
      <c r="A8499" s="105">
        <v>33105018830000</v>
      </c>
      <c r="B8499">
        <v>2012</v>
      </c>
      <c r="C8499">
        <v>71668</v>
      </c>
      <c r="D8499">
        <v>35786</v>
      </c>
      <c r="E8499">
        <v>12974</v>
      </c>
      <c r="F8499">
        <v>20420</v>
      </c>
    </row>
    <row r="8500" spans="1:6">
      <c r="A8500" s="105">
        <v>33105018840000</v>
      </c>
      <c r="B8500">
        <v>2012</v>
      </c>
      <c r="C8500">
        <v>57387</v>
      </c>
      <c r="D8500">
        <v>31911</v>
      </c>
      <c r="E8500">
        <v>25137</v>
      </c>
      <c r="F8500">
        <v>20242</v>
      </c>
    </row>
    <row r="8501" spans="1:6">
      <c r="A8501" s="105">
        <v>33105018850000</v>
      </c>
      <c r="B8501">
        <v>2012</v>
      </c>
      <c r="C8501">
        <v>18544</v>
      </c>
      <c r="D8501">
        <v>27236</v>
      </c>
      <c r="E8501">
        <v>19261</v>
      </c>
      <c r="F8501">
        <v>20466</v>
      </c>
    </row>
    <row r="8502" spans="1:6">
      <c r="A8502" s="105">
        <v>33105018860000</v>
      </c>
      <c r="B8502">
        <v>2012</v>
      </c>
      <c r="C8502">
        <v>20344</v>
      </c>
      <c r="D8502">
        <v>10144</v>
      </c>
      <c r="E8502">
        <v>8743</v>
      </c>
      <c r="F8502">
        <v>15560</v>
      </c>
    </row>
    <row r="8503" spans="1:6">
      <c r="A8503" s="105">
        <v>33105018870000</v>
      </c>
      <c r="B8503">
        <v>2012</v>
      </c>
      <c r="C8503">
        <v>16786</v>
      </c>
      <c r="D8503">
        <v>31423</v>
      </c>
      <c r="E8503">
        <v>40143</v>
      </c>
      <c r="F8503">
        <v>20163</v>
      </c>
    </row>
    <row r="8504" spans="1:6">
      <c r="A8504" s="105">
        <v>33105018880000</v>
      </c>
      <c r="B8504">
        <v>2012</v>
      </c>
      <c r="C8504">
        <v>6554</v>
      </c>
      <c r="D8504">
        <v>18791</v>
      </c>
      <c r="E8504">
        <v>33857</v>
      </c>
      <c r="F8504">
        <v>17450</v>
      </c>
    </row>
    <row r="8505" spans="1:6">
      <c r="A8505" s="105">
        <v>33105018900000</v>
      </c>
      <c r="B8505">
        <v>2012</v>
      </c>
      <c r="C8505">
        <v>27136</v>
      </c>
      <c r="D8505">
        <v>34373</v>
      </c>
      <c r="E8505">
        <v>33978</v>
      </c>
      <c r="F8505">
        <v>20585</v>
      </c>
    </row>
    <row r="8506" spans="1:6">
      <c r="A8506" s="105">
        <v>33105018910000</v>
      </c>
      <c r="B8506">
        <v>2012</v>
      </c>
      <c r="C8506">
        <v>116042</v>
      </c>
      <c r="D8506">
        <v>91994</v>
      </c>
      <c r="E8506">
        <v>34374</v>
      </c>
      <c r="F8506">
        <v>20372</v>
      </c>
    </row>
    <row r="8507" spans="1:6">
      <c r="A8507" s="105">
        <v>33105018930000</v>
      </c>
      <c r="B8507">
        <v>2012</v>
      </c>
      <c r="C8507">
        <v>83243</v>
      </c>
      <c r="D8507">
        <v>69293</v>
      </c>
      <c r="E8507">
        <v>43880</v>
      </c>
      <c r="F8507">
        <v>21000</v>
      </c>
    </row>
    <row r="8508" spans="1:6">
      <c r="A8508" s="105">
        <v>33105018940000</v>
      </c>
      <c r="B8508">
        <v>2012</v>
      </c>
      <c r="C8508">
        <v>70011</v>
      </c>
      <c r="D8508">
        <v>40388</v>
      </c>
      <c r="E8508">
        <v>8978</v>
      </c>
      <c r="F8508">
        <v>19600</v>
      </c>
    </row>
    <row r="8509" spans="1:6">
      <c r="A8509" s="105">
        <v>33105018950000</v>
      </c>
      <c r="B8509">
        <v>2012</v>
      </c>
      <c r="C8509">
        <v>25242</v>
      </c>
      <c r="D8509">
        <v>36957</v>
      </c>
      <c r="E8509">
        <v>40833</v>
      </c>
      <c r="F8509">
        <v>20499</v>
      </c>
    </row>
    <row r="8510" spans="1:6">
      <c r="A8510" s="105">
        <v>33105018960000</v>
      </c>
      <c r="B8510">
        <v>2012</v>
      </c>
      <c r="C8510">
        <v>12985</v>
      </c>
      <c r="D8510">
        <v>18803</v>
      </c>
      <c r="E8510">
        <v>12989</v>
      </c>
      <c r="F8510">
        <v>16166</v>
      </c>
    </row>
    <row r="8511" spans="1:6">
      <c r="A8511" s="105">
        <v>33105018980000</v>
      </c>
      <c r="B8511">
        <v>2012</v>
      </c>
      <c r="C8511">
        <v>36551</v>
      </c>
      <c r="D8511">
        <v>33237</v>
      </c>
      <c r="E8511">
        <v>39808</v>
      </c>
      <c r="F8511">
        <v>20460</v>
      </c>
    </row>
    <row r="8512" spans="1:6">
      <c r="A8512" s="105">
        <v>33105018990000</v>
      </c>
      <c r="B8512">
        <v>2012</v>
      </c>
      <c r="C8512">
        <v>109380</v>
      </c>
      <c r="D8512">
        <v>57924</v>
      </c>
      <c r="E8512">
        <v>24708</v>
      </c>
      <c r="F8512">
        <v>19602</v>
      </c>
    </row>
    <row r="8513" spans="1:6">
      <c r="A8513" s="105">
        <v>33105019000000</v>
      </c>
      <c r="B8513">
        <v>2012</v>
      </c>
      <c r="C8513">
        <v>19531</v>
      </c>
      <c r="D8513">
        <v>25343</v>
      </c>
      <c r="E8513">
        <v>29326</v>
      </c>
      <c r="F8513">
        <v>20280</v>
      </c>
    </row>
    <row r="8514" spans="1:6">
      <c r="A8514" s="105">
        <v>33105019010000</v>
      </c>
      <c r="B8514">
        <v>2012</v>
      </c>
      <c r="C8514">
        <v>26582</v>
      </c>
      <c r="D8514">
        <v>28208</v>
      </c>
      <c r="E8514">
        <v>31503</v>
      </c>
      <c r="F8514">
        <v>21311</v>
      </c>
    </row>
    <row r="8515" spans="1:6">
      <c r="A8515" s="105">
        <v>33105019020000</v>
      </c>
      <c r="B8515">
        <v>2012</v>
      </c>
      <c r="C8515">
        <v>51306</v>
      </c>
      <c r="D8515">
        <v>24017</v>
      </c>
      <c r="E8515">
        <v>18704</v>
      </c>
      <c r="F8515">
        <v>19237</v>
      </c>
    </row>
    <row r="8516" spans="1:6">
      <c r="A8516" s="105">
        <v>33105019030000</v>
      </c>
      <c r="B8516">
        <v>2012</v>
      </c>
      <c r="C8516">
        <v>44425</v>
      </c>
      <c r="D8516">
        <v>65765</v>
      </c>
      <c r="E8516">
        <v>93196</v>
      </c>
      <c r="F8516">
        <v>20440</v>
      </c>
    </row>
    <row r="8517" spans="1:6">
      <c r="A8517" s="105">
        <v>33105019040000</v>
      </c>
      <c r="B8517">
        <v>2012</v>
      </c>
      <c r="C8517">
        <v>22330</v>
      </c>
      <c r="D8517">
        <v>27991</v>
      </c>
      <c r="E8517">
        <v>33245</v>
      </c>
      <c r="F8517">
        <v>20460</v>
      </c>
    </row>
    <row r="8518" spans="1:6">
      <c r="A8518" s="105">
        <v>33105019050000</v>
      </c>
      <c r="B8518">
        <v>2012</v>
      </c>
      <c r="C8518">
        <v>34366</v>
      </c>
      <c r="D8518">
        <v>41920</v>
      </c>
      <c r="E8518">
        <v>43543</v>
      </c>
      <c r="F8518">
        <v>20147</v>
      </c>
    </row>
    <row r="8519" spans="1:6">
      <c r="A8519" s="105">
        <v>33105019060000</v>
      </c>
      <c r="B8519">
        <v>2012</v>
      </c>
      <c r="C8519">
        <v>30153</v>
      </c>
      <c r="D8519">
        <v>41566</v>
      </c>
      <c r="E8519">
        <v>44618</v>
      </c>
      <c r="F8519">
        <v>21277</v>
      </c>
    </row>
    <row r="8520" spans="1:6">
      <c r="A8520" s="105">
        <v>33105019070000</v>
      </c>
      <c r="B8520">
        <v>2012</v>
      </c>
      <c r="C8520">
        <v>49601</v>
      </c>
      <c r="D8520">
        <v>28398</v>
      </c>
      <c r="E8520">
        <v>32115</v>
      </c>
      <c r="F8520">
        <v>20450</v>
      </c>
    </row>
    <row r="8521" spans="1:6">
      <c r="A8521" s="105">
        <v>33105019080000</v>
      </c>
      <c r="B8521">
        <v>2012</v>
      </c>
      <c r="C8521">
        <v>79207</v>
      </c>
      <c r="D8521">
        <v>44800</v>
      </c>
      <c r="E8521">
        <v>28386</v>
      </c>
      <c r="F8521">
        <v>20119</v>
      </c>
    </row>
    <row r="8522" spans="1:6">
      <c r="A8522" s="105">
        <v>33105019090000</v>
      </c>
      <c r="B8522">
        <v>2012</v>
      </c>
      <c r="C8522">
        <v>38538</v>
      </c>
      <c r="D8522">
        <v>32244</v>
      </c>
      <c r="E8522">
        <v>23756</v>
      </c>
      <c r="F8522">
        <v>20503</v>
      </c>
    </row>
    <row r="8523" spans="1:6">
      <c r="A8523" s="105">
        <v>33105019100000</v>
      </c>
      <c r="B8523">
        <v>2012</v>
      </c>
      <c r="C8523">
        <v>13474</v>
      </c>
      <c r="D8523">
        <v>22836</v>
      </c>
      <c r="E8523">
        <v>50771</v>
      </c>
      <c r="F8523">
        <v>20300</v>
      </c>
    </row>
    <row r="8524" spans="1:6">
      <c r="A8524" s="105">
        <v>33105019110000</v>
      </c>
      <c r="B8524">
        <v>2012</v>
      </c>
      <c r="C8524">
        <v>101277</v>
      </c>
      <c r="D8524">
        <v>63759</v>
      </c>
      <c r="E8524">
        <v>30395</v>
      </c>
      <c r="F8524">
        <v>17342</v>
      </c>
    </row>
    <row r="8525" spans="1:6">
      <c r="A8525" s="105">
        <v>33105019120000</v>
      </c>
      <c r="B8525">
        <v>2012</v>
      </c>
      <c r="C8525">
        <v>90484</v>
      </c>
      <c r="D8525">
        <v>76392</v>
      </c>
      <c r="E8525">
        <v>58390</v>
      </c>
      <c r="F8525">
        <v>21123</v>
      </c>
    </row>
    <row r="8526" spans="1:6">
      <c r="A8526" s="105">
        <v>33105019130000</v>
      </c>
      <c r="B8526">
        <v>2012</v>
      </c>
      <c r="C8526">
        <v>70399</v>
      </c>
      <c r="D8526">
        <v>54679</v>
      </c>
      <c r="E8526">
        <v>13459</v>
      </c>
      <c r="F8526">
        <v>19893</v>
      </c>
    </row>
    <row r="8527" spans="1:6">
      <c r="A8527" s="105">
        <v>33105019140000</v>
      </c>
      <c r="B8527">
        <v>2012</v>
      </c>
      <c r="C8527">
        <v>42391</v>
      </c>
      <c r="D8527">
        <v>19351</v>
      </c>
      <c r="E8527">
        <v>21788</v>
      </c>
      <c r="F8527">
        <v>20151</v>
      </c>
    </row>
    <row r="8528" spans="1:6">
      <c r="A8528" s="105">
        <v>33105019150000</v>
      </c>
      <c r="B8528">
        <v>2012</v>
      </c>
      <c r="C8528">
        <v>12780</v>
      </c>
      <c r="D8528">
        <v>6358</v>
      </c>
      <c r="E8528">
        <v>7772</v>
      </c>
      <c r="F8528">
        <v>19945</v>
      </c>
    </row>
    <row r="8529" spans="1:6">
      <c r="A8529" s="105">
        <v>33105019160000</v>
      </c>
      <c r="B8529">
        <v>2012</v>
      </c>
      <c r="C8529">
        <v>43570</v>
      </c>
      <c r="D8529">
        <v>22265</v>
      </c>
      <c r="E8529">
        <v>15043</v>
      </c>
      <c r="F8529">
        <v>20965</v>
      </c>
    </row>
    <row r="8530" spans="1:6">
      <c r="A8530" s="105">
        <v>33105019180000</v>
      </c>
      <c r="B8530">
        <v>2012</v>
      </c>
      <c r="C8530">
        <v>22648</v>
      </c>
      <c r="D8530">
        <v>16234</v>
      </c>
      <c r="E8530">
        <v>15810</v>
      </c>
      <c r="F8530">
        <v>20247</v>
      </c>
    </row>
    <row r="8531" spans="1:6">
      <c r="A8531" s="105">
        <v>33105019190000</v>
      </c>
      <c r="B8531">
        <v>2012</v>
      </c>
      <c r="C8531">
        <v>26216</v>
      </c>
      <c r="D8531">
        <v>18206</v>
      </c>
      <c r="E8531">
        <v>29077</v>
      </c>
      <c r="F8531">
        <v>19765</v>
      </c>
    </row>
    <row r="8532" spans="1:6">
      <c r="A8532" s="105">
        <v>33105019200000</v>
      </c>
      <c r="B8532">
        <v>2012</v>
      </c>
      <c r="C8532">
        <v>46588</v>
      </c>
      <c r="D8532">
        <v>55000</v>
      </c>
      <c r="E8532">
        <v>60379</v>
      </c>
      <c r="F8532">
        <v>20123</v>
      </c>
    </row>
    <row r="8533" spans="1:6">
      <c r="A8533" s="105">
        <v>33105019210000</v>
      </c>
      <c r="B8533">
        <v>2012</v>
      </c>
      <c r="C8533">
        <v>123106</v>
      </c>
      <c r="D8533">
        <v>62098</v>
      </c>
      <c r="E8533">
        <v>31261</v>
      </c>
      <c r="F8533">
        <v>20974</v>
      </c>
    </row>
    <row r="8534" spans="1:6">
      <c r="A8534" s="105">
        <v>33105019220000</v>
      </c>
      <c r="B8534">
        <v>2012</v>
      </c>
      <c r="C8534">
        <v>29943</v>
      </c>
      <c r="D8534">
        <v>40016</v>
      </c>
      <c r="E8534">
        <v>44431</v>
      </c>
      <c r="F8534">
        <v>20500</v>
      </c>
    </row>
    <row r="8535" spans="1:6">
      <c r="A8535" s="105">
        <v>33105019230000</v>
      </c>
      <c r="B8535">
        <v>2012</v>
      </c>
      <c r="C8535">
        <v>32071</v>
      </c>
      <c r="D8535">
        <v>52446</v>
      </c>
      <c r="E8535">
        <v>57974</v>
      </c>
      <c r="F8535">
        <v>20490</v>
      </c>
    </row>
    <row r="8536" spans="1:6">
      <c r="A8536" s="105">
        <v>33105019240000</v>
      </c>
      <c r="B8536">
        <v>2012</v>
      </c>
      <c r="C8536">
        <v>53429</v>
      </c>
      <c r="D8536">
        <v>41976</v>
      </c>
      <c r="E8536">
        <v>28283</v>
      </c>
      <c r="F8536">
        <v>20690</v>
      </c>
    </row>
    <row r="8537" spans="1:6">
      <c r="A8537" s="105">
        <v>33105019250000</v>
      </c>
      <c r="B8537">
        <v>2012</v>
      </c>
      <c r="C8537">
        <v>60843</v>
      </c>
      <c r="D8537">
        <v>28152</v>
      </c>
      <c r="E8537">
        <v>22345</v>
      </c>
      <c r="F8537">
        <v>20744</v>
      </c>
    </row>
    <row r="8538" spans="1:6">
      <c r="A8538" s="105">
        <v>33105019260000</v>
      </c>
      <c r="B8538">
        <v>2012</v>
      </c>
      <c r="C8538">
        <v>127607</v>
      </c>
      <c r="D8538">
        <v>45470</v>
      </c>
      <c r="E8538">
        <v>37385</v>
      </c>
      <c r="F8538">
        <v>19055</v>
      </c>
    </row>
    <row r="8539" spans="1:6">
      <c r="A8539" s="105">
        <v>33105019270000</v>
      </c>
      <c r="B8539">
        <v>2012</v>
      </c>
      <c r="C8539">
        <v>60705</v>
      </c>
      <c r="D8539">
        <v>61195</v>
      </c>
      <c r="E8539">
        <v>26828</v>
      </c>
      <c r="F8539">
        <v>20400</v>
      </c>
    </row>
    <row r="8540" spans="1:6">
      <c r="A8540" s="105">
        <v>33105019280000</v>
      </c>
      <c r="B8540">
        <v>2012</v>
      </c>
      <c r="C8540">
        <v>44432</v>
      </c>
      <c r="D8540">
        <v>56451</v>
      </c>
      <c r="E8540">
        <v>61379</v>
      </c>
      <c r="F8540">
        <v>20576</v>
      </c>
    </row>
    <row r="8541" spans="1:6">
      <c r="A8541" s="105">
        <v>33105019290000</v>
      </c>
      <c r="B8541">
        <v>2012</v>
      </c>
      <c r="C8541">
        <v>59396</v>
      </c>
      <c r="D8541">
        <v>25228</v>
      </c>
      <c r="E8541">
        <v>25794</v>
      </c>
      <c r="F8541">
        <v>19877</v>
      </c>
    </row>
    <row r="8542" spans="1:6">
      <c r="A8542" s="105">
        <v>33105019300000</v>
      </c>
      <c r="B8542">
        <v>2012</v>
      </c>
      <c r="C8542">
        <v>27761</v>
      </c>
      <c r="D8542">
        <v>39005</v>
      </c>
      <c r="E8542">
        <v>41541</v>
      </c>
      <c r="F8542">
        <v>20052</v>
      </c>
    </row>
    <row r="8543" spans="1:6">
      <c r="A8543" s="105">
        <v>33105019310000</v>
      </c>
      <c r="B8543">
        <v>2012</v>
      </c>
      <c r="C8543">
        <v>39793</v>
      </c>
      <c r="D8543">
        <v>54142</v>
      </c>
      <c r="E8543">
        <v>74895</v>
      </c>
      <c r="F8543">
        <v>19946</v>
      </c>
    </row>
    <row r="8544" spans="1:6">
      <c r="A8544" s="105">
        <v>33105019320000</v>
      </c>
      <c r="B8544">
        <v>2012</v>
      </c>
      <c r="C8544">
        <v>35778</v>
      </c>
      <c r="D8544">
        <v>44824</v>
      </c>
      <c r="E8544">
        <v>33630</v>
      </c>
      <c r="F8544">
        <v>20339</v>
      </c>
    </row>
    <row r="8545" spans="1:6">
      <c r="A8545" s="105">
        <v>33105019330000</v>
      </c>
      <c r="B8545">
        <v>2012</v>
      </c>
      <c r="C8545">
        <v>41782</v>
      </c>
      <c r="D8545">
        <v>49579</v>
      </c>
      <c r="E8545">
        <v>46678</v>
      </c>
      <c r="F8545">
        <v>21120</v>
      </c>
    </row>
    <row r="8546" spans="1:6">
      <c r="A8546" s="105">
        <v>33105019340000</v>
      </c>
      <c r="B8546">
        <v>2012</v>
      </c>
      <c r="C8546">
        <v>38411</v>
      </c>
      <c r="D8546">
        <v>52174</v>
      </c>
      <c r="E8546">
        <v>42167</v>
      </c>
      <c r="F8546">
        <v>20491</v>
      </c>
    </row>
    <row r="8547" spans="1:6">
      <c r="A8547" s="105">
        <v>33105019350000</v>
      </c>
      <c r="B8547">
        <v>2012</v>
      </c>
      <c r="C8547">
        <v>74876</v>
      </c>
      <c r="D8547">
        <v>57018</v>
      </c>
      <c r="E8547">
        <v>26874</v>
      </c>
      <c r="F8547">
        <v>20725</v>
      </c>
    </row>
    <row r="8548" spans="1:6">
      <c r="A8548" s="105">
        <v>33105019360000</v>
      </c>
      <c r="B8548">
        <v>2012</v>
      </c>
      <c r="C8548">
        <v>41108</v>
      </c>
      <c r="D8548">
        <v>53888</v>
      </c>
      <c r="E8548">
        <v>44268</v>
      </c>
      <c r="F8548">
        <v>20302</v>
      </c>
    </row>
    <row r="8549" spans="1:6">
      <c r="A8549" s="105">
        <v>33105019370000</v>
      </c>
      <c r="B8549">
        <v>2012</v>
      </c>
      <c r="C8549">
        <v>62938</v>
      </c>
      <c r="D8549">
        <v>76871</v>
      </c>
      <c r="E8549">
        <v>45015</v>
      </c>
      <c r="F8549">
        <v>20500</v>
      </c>
    </row>
    <row r="8550" spans="1:6">
      <c r="A8550" s="105">
        <v>33105019380000</v>
      </c>
      <c r="B8550">
        <v>2012</v>
      </c>
      <c r="C8550">
        <v>49475</v>
      </c>
      <c r="D8550">
        <v>62594</v>
      </c>
      <c r="E8550">
        <v>30585</v>
      </c>
      <c r="F8550">
        <v>21213</v>
      </c>
    </row>
    <row r="8551" spans="1:6">
      <c r="A8551" s="105">
        <v>33105019390000</v>
      </c>
      <c r="B8551">
        <v>2012</v>
      </c>
      <c r="C8551">
        <v>55905</v>
      </c>
      <c r="D8551">
        <v>62326</v>
      </c>
      <c r="E8551">
        <v>42479</v>
      </c>
      <c r="F8551">
        <v>20400</v>
      </c>
    </row>
    <row r="8552" spans="1:6">
      <c r="A8552" s="105">
        <v>33105019400000</v>
      </c>
      <c r="B8552">
        <v>2012</v>
      </c>
      <c r="C8552">
        <v>110531</v>
      </c>
      <c r="D8552">
        <v>56955</v>
      </c>
      <c r="E8552">
        <v>29953</v>
      </c>
      <c r="F8552">
        <v>17136</v>
      </c>
    </row>
    <row r="8553" spans="1:6">
      <c r="A8553" s="105">
        <v>33105019410000</v>
      </c>
      <c r="B8553">
        <v>2012</v>
      </c>
      <c r="C8553">
        <v>34436</v>
      </c>
      <c r="D8553">
        <v>18118</v>
      </c>
      <c r="E8553">
        <v>28181</v>
      </c>
      <c r="F8553">
        <v>19330</v>
      </c>
    </row>
    <row r="8554" spans="1:6">
      <c r="A8554" s="105">
        <v>33105019420000</v>
      </c>
      <c r="B8554">
        <v>2012</v>
      </c>
      <c r="C8554">
        <v>35881</v>
      </c>
      <c r="D8554">
        <v>22460</v>
      </c>
      <c r="E8554">
        <v>19098</v>
      </c>
      <c r="F8554">
        <v>20220</v>
      </c>
    </row>
    <row r="8555" spans="1:6">
      <c r="A8555" s="105">
        <v>33105019430000</v>
      </c>
      <c r="B8555">
        <v>2012</v>
      </c>
      <c r="C8555">
        <v>80767</v>
      </c>
      <c r="D8555">
        <v>40094</v>
      </c>
      <c r="E8555">
        <v>26372</v>
      </c>
      <c r="F8555">
        <v>20701</v>
      </c>
    </row>
    <row r="8556" spans="1:6">
      <c r="A8556" s="105">
        <v>33105019440000</v>
      </c>
      <c r="B8556">
        <v>2012</v>
      </c>
      <c r="C8556">
        <v>63534</v>
      </c>
      <c r="D8556">
        <v>36023</v>
      </c>
      <c r="E8556">
        <v>64034</v>
      </c>
      <c r="F8556">
        <v>20494</v>
      </c>
    </row>
    <row r="8557" spans="1:6">
      <c r="A8557" s="105">
        <v>33105019450000</v>
      </c>
      <c r="B8557">
        <v>2012</v>
      </c>
      <c r="C8557">
        <v>27464</v>
      </c>
      <c r="D8557">
        <v>34847</v>
      </c>
      <c r="E8557">
        <v>37803</v>
      </c>
      <c r="F8557">
        <v>20057</v>
      </c>
    </row>
    <row r="8558" spans="1:6">
      <c r="A8558" s="105">
        <v>33105019460000</v>
      </c>
      <c r="B8558">
        <v>2012</v>
      </c>
      <c r="C8558">
        <v>210627</v>
      </c>
      <c r="D8558">
        <v>109393</v>
      </c>
      <c r="E8558">
        <v>36034</v>
      </c>
      <c r="F8558">
        <v>20650</v>
      </c>
    </row>
    <row r="8559" spans="1:6">
      <c r="A8559" s="105">
        <v>33105019470000</v>
      </c>
      <c r="B8559">
        <v>2012</v>
      </c>
      <c r="C8559">
        <v>37359</v>
      </c>
      <c r="D8559">
        <v>50721</v>
      </c>
      <c r="E8559">
        <v>47351</v>
      </c>
      <c r="F8559">
        <v>20434</v>
      </c>
    </row>
    <row r="8560" spans="1:6">
      <c r="A8560" s="105">
        <v>33105019480000</v>
      </c>
      <c r="B8560">
        <v>2012</v>
      </c>
      <c r="C8560">
        <v>18075</v>
      </c>
      <c r="D8560">
        <v>11123</v>
      </c>
      <c r="E8560">
        <v>18671</v>
      </c>
      <c r="F8560">
        <v>19852</v>
      </c>
    </row>
    <row r="8561" spans="1:6">
      <c r="A8561" s="105">
        <v>33105019500000</v>
      </c>
      <c r="B8561">
        <v>2012</v>
      </c>
      <c r="C8561">
        <v>89932</v>
      </c>
      <c r="D8561">
        <v>37728</v>
      </c>
      <c r="E8561">
        <v>30335</v>
      </c>
      <c r="F8561">
        <v>20500</v>
      </c>
    </row>
    <row r="8562" spans="1:6">
      <c r="A8562" s="105">
        <v>33105019510000</v>
      </c>
      <c r="B8562">
        <v>2012</v>
      </c>
      <c r="C8562">
        <v>49345</v>
      </c>
      <c r="D8562">
        <v>58147</v>
      </c>
      <c r="E8562">
        <v>23884</v>
      </c>
      <c r="F8562">
        <v>19967</v>
      </c>
    </row>
    <row r="8563" spans="1:6">
      <c r="A8563" s="105">
        <v>33105019520000</v>
      </c>
      <c r="B8563">
        <v>2012</v>
      </c>
      <c r="C8563">
        <v>62344</v>
      </c>
      <c r="D8563">
        <v>41742</v>
      </c>
      <c r="E8563">
        <v>43857</v>
      </c>
      <c r="F8563">
        <v>19985</v>
      </c>
    </row>
    <row r="8564" spans="1:6">
      <c r="A8564" s="105">
        <v>33105019530000</v>
      </c>
      <c r="B8564">
        <v>2012</v>
      </c>
      <c r="C8564">
        <v>31839</v>
      </c>
      <c r="D8564">
        <v>41916</v>
      </c>
      <c r="E8564">
        <v>28789</v>
      </c>
      <c r="F8564">
        <v>20271</v>
      </c>
    </row>
    <row r="8565" spans="1:6">
      <c r="A8565" s="105">
        <v>33105019540000</v>
      </c>
      <c r="B8565">
        <v>2012</v>
      </c>
      <c r="C8565">
        <v>165072</v>
      </c>
      <c r="D8565">
        <v>128244</v>
      </c>
      <c r="E8565">
        <v>29876</v>
      </c>
      <c r="F8565">
        <v>19643</v>
      </c>
    </row>
    <row r="8566" spans="1:6">
      <c r="A8566" s="105">
        <v>33105019550000</v>
      </c>
      <c r="B8566">
        <v>2012</v>
      </c>
      <c r="C8566">
        <v>77444</v>
      </c>
      <c r="D8566">
        <v>64867</v>
      </c>
      <c r="E8566">
        <v>28470</v>
      </c>
      <c r="F8566">
        <v>19062</v>
      </c>
    </row>
    <row r="8567" spans="1:6">
      <c r="A8567" s="105">
        <v>33105019560000</v>
      </c>
      <c r="B8567">
        <v>2012</v>
      </c>
      <c r="C8567">
        <v>150517</v>
      </c>
      <c r="D8567">
        <v>126944</v>
      </c>
      <c r="E8567">
        <v>39098</v>
      </c>
      <c r="F8567">
        <v>19620</v>
      </c>
    </row>
    <row r="8568" spans="1:6">
      <c r="A8568" s="105">
        <v>33105019570000</v>
      </c>
      <c r="B8568">
        <v>2012</v>
      </c>
      <c r="C8568">
        <v>58596</v>
      </c>
      <c r="D8568">
        <v>65668</v>
      </c>
      <c r="E8568">
        <v>32260</v>
      </c>
      <c r="F8568">
        <v>19090</v>
      </c>
    </row>
    <row r="8569" spans="1:6">
      <c r="A8569" s="105">
        <v>33105019580000</v>
      </c>
      <c r="B8569">
        <v>2012</v>
      </c>
      <c r="C8569">
        <v>80613</v>
      </c>
      <c r="D8569">
        <v>68238</v>
      </c>
      <c r="E8569">
        <v>15975</v>
      </c>
      <c r="F8569">
        <v>19700</v>
      </c>
    </row>
    <row r="8570" spans="1:6">
      <c r="A8570" s="105">
        <v>33105019590000</v>
      </c>
      <c r="B8570">
        <v>2012</v>
      </c>
      <c r="C8570">
        <v>44</v>
      </c>
      <c r="D8570">
        <v>237</v>
      </c>
      <c r="E8570">
        <v>367</v>
      </c>
      <c r="F8570">
        <v>17614</v>
      </c>
    </row>
    <row r="8571" spans="1:6">
      <c r="A8571" s="105">
        <v>33105019600000</v>
      </c>
      <c r="B8571">
        <v>2012</v>
      </c>
      <c r="C8571">
        <v>27930</v>
      </c>
      <c r="D8571">
        <v>37427</v>
      </c>
      <c r="E8571">
        <v>48941</v>
      </c>
      <c r="F8571">
        <v>19835</v>
      </c>
    </row>
    <row r="8572" spans="1:6">
      <c r="A8572" s="105">
        <v>33105019610000</v>
      </c>
      <c r="B8572">
        <v>2012</v>
      </c>
      <c r="C8572">
        <v>87877</v>
      </c>
      <c r="D8572">
        <v>64568</v>
      </c>
      <c r="E8572">
        <v>33510</v>
      </c>
      <c r="F8572">
        <v>20467</v>
      </c>
    </row>
    <row r="8573" spans="1:6">
      <c r="A8573" s="105">
        <v>33105019620000</v>
      </c>
      <c r="B8573">
        <v>2012</v>
      </c>
      <c r="C8573">
        <v>29770</v>
      </c>
      <c r="D8573">
        <v>22855</v>
      </c>
      <c r="E8573">
        <v>17342</v>
      </c>
      <c r="F8573">
        <v>20235</v>
      </c>
    </row>
    <row r="8574" spans="1:6">
      <c r="A8574" s="105">
        <v>33105019630000</v>
      </c>
      <c r="B8574">
        <v>2012</v>
      </c>
      <c r="C8574">
        <v>32671</v>
      </c>
      <c r="D8574">
        <v>47054</v>
      </c>
      <c r="E8574">
        <v>45838</v>
      </c>
      <c r="F8574">
        <v>20330</v>
      </c>
    </row>
    <row r="8575" spans="1:6">
      <c r="A8575" s="105">
        <v>33105019640000</v>
      </c>
      <c r="B8575">
        <v>2012</v>
      </c>
      <c r="C8575">
        <v>24182</v>
      </c>
      <c r="D8575">
        <v>37257</v>
      </c>
      <c r="E8575">
        <v>19826</v>
      </c>
      <c r="F8575">
        <v>19300</v>
      </c>
    </row>
    <row r="8576" spans="1:6">
      <c r="A8576" s="105">
        <v>33105019650000</v>
      </c>
      <c r="B8576">
        <v>2012</v>
      </c>
      <c r="C8576">
        <v>39304</v>
      </c>
      <c r="D8576">
        <v>54966</v>
      </c>
      <c r="E8576">
        <v>55615</v>
      </c>
      <c r="F8576">
        <v>20900</v>
      </c>
    </row>
    <row r="8577" spans="1:6">
      <c r="A8577" s="105">
        <v>33105019660000</v>
      </c>
      <c r="B8577">
        <v>2012</v>
      </c>
      <c r="C8577">
        <v>111787</v>
      </c>
      <c r="D8577">
        <v>48640</v>
      </c>
      <c r="E8577">
        <v>31036</v>
      </c>
      <c r="F8577">
        <v>21028</v>
      </c>
    </row>
    <row r="8578" spans="1:6">
      <c r="A8578" s="105">
        <v>33105019670000</v>
      </c>
      <c r="B8578">
        <v>2012</v>
      </c>
      <c r="C8578">
        <v>31012</v>
      </c>
      <c r="D8578">
        <v>27826</v>
      </c>
      <c r="E8578">
        <v>37940</v>
      </c>
      <c r="F8578">
        <v>20030</v>
      </c>
    </row>
    <row r="8579" spans="1:6">
      <c r="A8579" s="105">
        <v>33105019680000</v>
      </c>
      <c r="B8579">
        <v>2012</v>
      </c>
      <c r="C8579">
        <v>90862</v>
      </c>
      <c r="D8579">
        <v>73816</v>
      </c>
      <c r="E8579">
        <v>38439</v>
      </c>
      <c r="F8579">
        <v>21112</v>
      </c>
    </row>
    <row r="8580" spans="1:6">
      <c r="A8580" s="105">
        <v>33105019690000</v>
      </c>
      <c r="B8580">
        <v>2012</v>
      </c>
      <c r="C8580">
        <v>43825</v>
      </c>
      <c r="D8580">
        <v>28229</v>
      </c>
      <c r="E8580">
        <v>41058</v>
      </c>
      <c r="F8580">
        <v>19243</v>
      </c>
    </row>
    <row r="8581" spans="1:6">
      <c r="A8581" s="105">
        <v>33105019700000</v>
      </c>
      <c r="B8581">
        <v>2012</v>
      </c>
      <c r="C8581">
        <v>41766</v>
      </c>
      <c r="D8581">
        <v>18705</v>
      </c>
      <c r="E8581">
        <v>15815</v>
      </c>
      <c r="F8581">
        <v>19966</v>
      </c>
    </row>
    <row r="8582" spans="1:6">
      <c r="A8582" s="105">
        <v>33105019710000</v>
      </c>
      <c r="B8582">
        <v>2012</v>
      </c>
      <c r="C8582">
        <v>50054</v>
      </c>
      <c r="D8582">
        <v>62435</v>
      </c>
      <c r="E8582">
        <v>37096</v>
      </c>
      <c r="F8582">
        <v>20300</v>
      </c>
    </row>
    <row r="8583" spans="1:6">
      <c r="A8583" s="105">
        <v>33105019720000</v>
      </c>
      <c r="B8583">
        <v>2012</v>
      </c>
      <c r="C8583">
        <v>8395</v>
      </c>
      <c r="D8583">
        <v>17253</v>
      </c>
      <c r="E8583">
        <v>33833</v>
      </c>
      <c r="F8583">
        <v>19997</v>
      </c>
    </row>
    <row r="8584" spans="1:6">
      <c r="A8584" s="105">
        <v>33105019730000</v>
      </c>
      <c r="B8584">
        <v>2012</v>
      </c>
      <c r="C8584">
        <v>59261</v>
      </c>
      <c r="D8584">
        <v>22770</v>
      </c>
      <c r="E8584">
        <v>25388</v>
      </c>
      <c r="F8584">
        <v>19902</v>
      </c>
    </row>
    <row r="8585" spans="1:6">
      <c r="A8585" s="105">
        <v>33105019740000</v>
      </c>
      <c r="B8585">
        <v>2012</v>
      </c>
      <c r="C8585">
        <v>29735</v>
      </c>
      <c r="D8585">
        <v>36899</v>
      </c>
      <c r="E8585">
        <v>32315</v>
      </c>
      <c r="F8585">
        <v>20540</v>
      </c>
    </row>
    <row r="8586" spans="1:6">
      <c r="A8586" s="105">
        <v>33105019750000</v>
      </c>
      <c r="B8586">
        <v>2012</v>
      </c>
      <c r="C8586">
        <v>54065</v>
      </c>
      <c r="D8586">
        <v>59104</v>
      </c>
      <c r="E8586">
        <v>97010</v>
      </c>
      <c r="F8586">
        <v>20430</v>
      </c>
    </row>
    <row r="8587" spans="1:6">
      <c r="A8587" s="105">
        <v>33105019760000</v>
      </c>
      <c r="B8587">
        <v>2012</v>
      </c>
      <c r="C8587">
        <v>76015</v>
      </c>
      <c r="D8587">
        <v>38129</v>
      </c>
      <c r="E8587">
        <v>36513</v>
      </c>
      <c r="F8587">
        <v>20486</v>
      </c>
    </row>
    <row r="8588" spans="1:6">
      <c r="A8588" s="105">
        <v>33105019770000</v>
      </c>
      <c r="B8588">
        <v>2012</v>
      </c>
      <c r="C8588">
        <v>38923</v>
      </c>
      <c r="D8588">
        <v>60769</v>
      </c>
      <c r="E8588">
        <v>63872</v>
      </c>
      <c r="F8588">
        <v>20355</v>
      </c>
    </row>
    <row r="8589" spans="1:6">
      <c r="A8589" s="105">
        <v>33105019810000</v>
      </c>
      <c r="B8589">
        <v>2012</v>
      </c>
      <c r="C8589">
        <v>11665</v>
      </c>
      <c r="D8589">
        <v>19812</v>
      </c>
      <c r="E8589">
        <v>42336</v>
      </c>
      <c r="F8589">
        <v>18960</v>
      </c>
    </row>
    <row r="8590" spans="1:6">
      <c r="A8590" s="105">
        <v>33105019820000</v>
      </c>
      <c r="B8590">
        <v>2012</v>
      </c>
      <c r="C8590">
        <v>48202</v>
      </c>
      <c r="D8590">
        <v>43888</v>
      </c>
      <c r="E8590">
        <v>20677</v>
      </c>
      <c r="F8590">
        <v>20703</v>
      </c>
    </row>
    <row r="8591" spans="1:6">
      <c r="A8591" s="105">
        <v>33105019830000</v>
      </c>
      <c r="B8591">
        <v>2012</v>
      </c>
      <c r="C8591">
        <v>93777</v>
      </c>
      <c r="D8591">
        <v>97583</v>
      </c>
      <c r="E8591">
        <v>47847</v>
      </c>
      <c r="F8591">
        <v>21204</v>
      </c>
    </row>
    <row r="8592" spans="1:6">
      <c r="A8592" s="105">
        <v>33105019850000</v>
      </c>
      <c r="B8592">
        <v>2012</v>
      </c>
      <c r="C8592">
        <v>38405</v>
      </c>
      <c r="D8592">
        <v>58296</v>
      </c>
      <c r="E8592">
        <v>58288</v>
      </c>
      <c r="F8592">
        <v>19948</v>
      </c>
    </row>
    <row r="8593" spans="1:6">
      <c r="A8593" s="105">
        <v>33105019860000</v>
      </c>
      <c r="B8593">
        <v>2012</v>
      </c>
      <c r="C8593">
        <v>80080</v>
      </c>
      <c r="D8593">
        <v>58888</v>
      </c>
      <c r="E8593">
        <v>37063</v>
      </c>
      <c r="F8593">
        <v>20834</v>
      </c>
    </row>
    <row r="8594" spans="1:6">
      <c r="A8594" s="105">
        <v>33105019870000</v>
      </c>
      <c r="B8594">
        <v>2012</v>
      </c>
      <c r="C8594">
        <v>15602</v>
      </c>
      <c r="D8594">
        <v>26056</v>
      </c>
      <c r="E8594">
        <v>36559</v>
      </c>
      <c r="F8594">
        <v>20240</v>
      </c>
    </row>
    <row r="8595" spans="1:6">
      <c r="A8595" s="105">
        <v>33105019890000</v>
      </c>
      <c r="B8595">
        <v>2012</v>
      </c>
      <c r="C8595">
        <v>16035</v>
      </c>
      <c r="D8595">
        <v>29556</v>
      </c>
      <c r="E8595">
        <v>39953</v>
      </c>
      <c r="F8595">
        <v>21040</v>
      </c>
    </row>
    <row r="8596" spans="1:6">
      <c r="A8596" s="105">
        <v>33105019900000</v>
      </c>
      <c r="B8596">
        <v>2012</v>
      </c>
      <c r="C8596">
        <v>131181</v>
      </c>
      <c r="D8596">
        <v>59361</v>
      </c>
      <c r="E8596">
        <v>15606</v>
      </c>
      <c r="F8596">
        <v>21340</v>
      </c>
    </row>
    <row r="8597" spans="1:6">
      <c r="A8597" s="105">
        <v>33105019910000</v>
      </c>
      <c r="B8597">
        <v>2012</v>
      </c>
      <c r="C8597">
        <v>23345</v>
      </c>
      <c r="D8597">
        <v>32172</v>
      </c>
      <c r="E8597">
        <v>60661</v>
      </c>
      <c r="F8597">
        <v>20031</v>
      </c>
    </row>
    <row r="8598" spans="1:6">
      <c r="A8598" s="105">
        <v>33105019920000</v>
      </c>
      <c r="B8598">
        <v>2012</v>
      </c>
      <c r="C8598">
        <v>27837</v>
      </c>
      <c r="D8598">
        <v>31515</v>
      </c>
      <c r="E8598">
        <v>10640</v>
      </c>
      <c r="F8598">
        <v>19300</v>
      </c>
    </row>
    <row r="8599" spans="1:6">
      <c r="A8599" s="105">
        <v>33105019930000</v>
      </c>
      <c r="B8599">
        <v>2012</v>
      </c>
      <c r="C8599">
        <v>119722</v>
      </c>
      <c r="D8599">
        <v>71761</v>
      </c>
      <c r="E8599">
        <v>22526</v>
      </c>
      <c r="F8599">
        <v>19530</v>
      </c>
    </row>
    <row r="8600" spans="1:6">
      <c r="A8600" s="105">
        <v>33105019950000</v>
      </c>
      <c r="B8600">
        <v>2012</v>
      </c>
      <c r="C8600">
        <v>24784</v>
      </c>
      <c r="D8600">
        <v>22367</v>
      </c>
      <c r="E8600">
        <v>37159</v>
      </c>
      <c r="F8600">
        <v>19560</v>
      </c>
    </row>
    <row r="8601" spans="1:6">
      <c r="A8601" s="105">
        <v>33105019960000</v>
      </c>
      <c r="B8601">
        <v>2012</v>
      </c>
      <c r="C8601">
        <v>23694</v>
      </c>
      <c r="D8601">
        <v>26080</v>
      </c>
      <c r="E8601">
        <v>22439</v>
      </c>
      <c r="F8601">
        <v>16187</v>
      </c>
    </row>
    <row r="8602" spans="1:6">
      <c r="A8602" s="105">
        <v>33105019970000</v>
      </c>
      <c r="B8602">
        <v>2012</v>
      </c>
      <c r="C8602">
        <v>1087</v>
      </c>
      <c r="D8602">
        <v>5406</v>
      </c>
      <c r="E8602">
        <v>7529</v>
      </c>
      <c r="F8602">
        <v>20228</v>
      </c>
    </row>
    <row r="8603" spans="1:6">
      <c r="A8603" s="105">
        <v>33105019980000</v>
      </c>
      <c r="B8603">
        <v>2012</v>
      </c>
      <c r="C8603">
        <v>50027</v>
      </c>
      <c r="D8603">
        <v>55600</v>
      </c>
      <c r="E8603">
        <v>34357</v>
      </c>
      <c r="F8603">
        <v>21515</v>
      </c>
    </row>
    <row r="8604" spans="1:6">
      <c r="A8604" s="105">
        <v>33105020000000</v>
      </c>
      <c r="B8604">
        <v>2012</v>
      </c>
      <c r="C8604">
        <v>39160</v>
      </c>
      <c r="D8604">
        <v>49325</v>
      </c>
      <c r="E8604">
        <v>42359</v>
      </c>
      <c r="F8604">
        <v>20163</v>
      </c>
    </row>
    <row r="8605" spans="1:6">
      <c r="A8605" s="105">
        <v>33105020010000</v>
      </c>
      <c r="B8605">
        <v>2012</v>
      </c>
      <c r="C8605">
        <v>85655</v>
      </c>
      <c r="D8605">
        <v>52742</v>
      </c>
      <c r="E8605">
        <v>37540</v>
      </c>
      <c r="F8605">
        <v>20654</v>
      </c>
    </row>
    <row r="8606" spans="1:6">
      <c r="A8606" s="105">
        <v>33105020020000</v>
      </c>
      <c r="B8606">
        <v>2012</v>
      </c>
      <c r="C8606">
        <v>84239</v>
      </c>
      <c r="D8606">
        <v>48880</v>
      </c>
      <c r="E8606">
        <v>33074</v>
      </c>
      <c r="F8606">
        <v>20835</v>
      </c>
    </row>
    <row r="8607" spans="1:6">
      <c r="A8607" s="105">
        <v>33105020030000</v>
      </c>
      <c r="B8607">
        <v>2012</v>
      </c>
      <c r="C8607">
        <v>59877</v>
      </c>
      <c r="D8607">
        <v>23283</v>
      </c>
      <c r="E8607">
        <v>55401</v>
      </c>
      <c r="F8607">
        <v>19685</v>
      </c>
    </row>
    <row r="8608" spans="1:6">
      <c r="A8608" s="105">
        <v>33105020050000</v>
      </c>
      <c r="B8608">
        <v>2012</v>
      </c>
      <c r="C8608">
        <v>29638</v>
      </c>
      <c r="D8608">
        <v>39559</v>
      </c>
      <c r="E8608">
        <v>60897</v>
      </c>
      <c r="F8608">
        <v>19867</v>
      </c>
    </row>
    <row r="8609" spans="1:6">
      <c r="A8609" s="105">
        <v>33105020060000</v>
      </c>
      <c r="B8609">
        <v>2012</v>
      </c>
      <c r="C8609">
        <v>63904</v>
      </c>
      <c r="D8609">
        <v>89733</v>
      </c>
      <c r="E8609">
        <v>83269</v>
      </c>
      <c r="F8609">
        <v>20543</v>
      </c>
    </row>
    <row r="8610" spans="1:6">
      <c r="A8610" s="105">
        <v>33105020070000</v>
      </c>
      <c r="B8610">
        <v>2012</v>
      </c>
      <c r="C8610">
        <v>23227</v>
      </c>
      <c r="D8610">
        <v>28867</v>
      </c>
      <c r="E8610">
        <v>30578</v>
      </c>
      <c r="F8610">
        <v>20225</v>
      </c>
    </row>
    <row r="8611" spans="1:6">
      <c r="A8611" s="105">
        <v>33105020090000</v>
      </c>
      <c r="B8611">
        <v>2012</v>
      </c>
      <c r="C8611">
        <v>21662</v>
      </c>
      <c r="D8611">
        <v>17899</v>
      </c>
      <c r="E8611">
        <v>38319</v>
      </c>
      <c r="F8611">
        <v>19770</v>
      </c>
    </row>
    <row r="8612" spans="1:6">
      <c r="A8612" s="105">
        <v>33105020100000</v>
      </c>
      <c r="B8612">
        <v>2012</v>
      </c>
      <c r="C8612">
        <v>41541</v>
      </c>
      <c r="D8612">
        <v>32781</v>
      </c>
      <c r="E8612">
        <v>41773</v>
      </c>
      <c r="F8612">
        <v>19745</v>
      </c>
    </row>
    <row r="8613" spans="1:6">
      <c r="A8613" s="105">
        <v>33105020110000</v>
      </c>
      <c r="B8613">
        <v>2012</v>
      </c>
      <c r="C8613">
        <v>29806</v>
      </c>
      <c r="D8613">
        <v>26011</v>
      </c>
      <c r="E8613">
        <v>26861</v>
      </c>
      <c r="F8613">
        <v>19592</v>
      </c>
    </row>
    <row r="8614" spans="1:6">
      <c r="A8614" s="105">
        <v>33105020120000</v>
      </c>
      <c r="B8614">
        <v>2012</v>
      </c>
      <c r="C8614">
        <v>58599</v>
      </c>
      <c r="D8614">
        <v>39720</v>
      </c>
      <c r="E8614">
        <v>40432</v>
      </c>
      <c r="F8614">
        <v>19940</v>
      </c>
    </row>
    <row r="8615" spans="1:6">
      <c r="A8615" s="105">
        <v>33105020140000</v>
      </c>
      <c r="B8615">
        <v>2012</v>
      </c>
      <c r="C8615">
        <v>9678</v>
      </c>
      <c r="D8615">
        <v>17725</v>
      </c>
      <c r="E8615">
        <v>24447</v>
      </c>
      <c r="F8615">
        <v>17820</v>
      </c>
    </row>
    <row r="8616" spans="1:6">
      <c r="A8616" s="105">
        <v>33105020150000</v>
      </c>
      <c r="B8616">
        <v>2012</v>
      </c>
      <c r="C8616">
        <v>40046</v>
      </c>
      <c r="D8616">
        <v>57309</v>
      </c>
      <c r="E8616">
        <v>39654</v>
      </c>
      <c r="F8616">
        <v>20122</v>
      </c>
    </row>
    <row r="8617" spans="1:6">
      <c r="A8617" s="105">
        <v>33105020160000</v>
      </c>
      <c r="B8617">
        <v>2012</v>
      </c>
      <c r="C8617">
        <v>50397</v>
      </c>
      <c r="D8617">
        <v>72632</v>
      </c>
      <c r="E8617">
        <v>54128</v>
      </c>
      <c r="F8617">
        <v>20855</v>
      </c>
    </row>
    <row r="8618" spans="1:6">
      <c r="A8618" s="105">
        <v>33105020170000</v>
      </c>
      <c r="B8618">
        <v>2012</v>
      </c>
      <c r="C8618">
        <v>44173</v>
      </c>
      <c r="D8618">
        <v>59564</v>
      </c>
      <c r="E8618">
        <v>74239</v>
      </c>
      <c r="F8618">
        <v>20363</v>
      </c>
    </row>
    <row r="8619" spans="1:6">
      <c r="A8619" s="105">
        <v>33105020180000</v>
      </c>
      <c r="B8619">
        <v>2012</v>
      </c>
      <c r="C8619">
        <v>115509</v>
      </c>
      <c r="D8619">
        <v>58927</v>
      </c>
      <c r="E8619">
        <v>30186</v>
      </c>
      <c r="F8619">
        <v>20751</v>
      </c>
    </row>
    <row r="8620" spans="1:6">
      <c r="A8620" s="105">
        <v>33105020190000</v>
      </c>
      <c r="B8620">
        <v>2012</v>
      </c>
      <c r="C8620">
        <v>16402</v>
      </c>
      <c r="D8620">
        <v>28118</v>
      </c>
      <c r="E8620">
        <v>31317</v>
      </c>
      <c r="F8620">
        <v>20414</v>
      </c>
    </row>
    <row r="8621" spans="1:6">
      <c r="A8621" s="105">
        <v>33105020200000</v>
      </c>
      <c r="B8621">
        <v>2012</v>
      </c>
      <c r="C8621">
        <v>81023</v>
      </c>
      <c r="D8621">
        <v>65902</v>
      </c>
      <c r="E8621">
        <v>68207</v>
      </c>
      <c r="F8621">
        <v>20244</v>
      </c>
    </row>
    <row r="8622" spans="1:6">
      <c r="A8622" s="105">
        <v>33105020210000</v>
      </c>
      <c r="B8622">
        <v>2012</v>
      </c>
      <c r="C8622">
        <v>54469</v>
      </c>
      <c r="D8622">
        <v>76323</v>
      </c>
      <c r="E8622">
        <v>95164</v>
      </c>
      <c r="F8622">
        <v>20550</v>
      </c>
    </row>
    <row r="8623" spans="1:6">
      <c r="A8623" s="105">
        <v>33105020220000</v>
      </c>
      <c r="B8623">
        <v>2012</v>
      </c>
      <c r="C8623">
        <v>88437</v>
      </c>
      <c r="D8623">
        <v>36119</v>
      </c>
      <c r="E8623">
        <v>33393</v>
      </c>
      <c r="F8623">
        <v>20657</v>
      </c>
    </row>
    <row r="8624" spans="1:6">
      <c r="A8624" s="105">
        <v>33105020240000</v>
      </c>
      <c r="B8624">
        <v>2012</v>
      </c>
      <c r="C8624">
        <v>224437</v>
      </c>
      <c r="D8624">
        <v>74899</v>
      </c>
      <c r="E8624">
        <v>33423</v>
      </c>
      <c r="F8624">
        <v>19015</v>
      </c>
    </row>
    <row r="8625" spans="1:6">
      <c r="A8625" s="105">
        <v>33105020250000</v>
      </c>
      <c r="B8625">
        <v>2012</v>
      </c>
      <c r="C8625">
        <v>66732</v>
      </c>
      <c r="D8625">
        <v>68727</v>
      </c>
      <c r="E8625">
        <v>45143</v>
      </c>
      <c r="F8625">
        <v>20700</v>
      </c>
    </row>
    <row r="8626" spans="1:6">
      <c r="A8626" s="105">
        <v>33105020260000</v>
      </c>
      <c r="B8626">
        <v>2012</v>
      </c>
      <c r="C8626">
        <v>19932</v>
      </c>
      <c r="D8626">
        <v>18677</v>
      </c>
      <c r="E8626">
        <v>52955</v>
      </c>
      <c r="F8626">
        <v>17739</v>
      </c>
    </row>
    <row r="8627" spans="1:6">
      <c r="A8627" s="105">
        <v>33105020280000</v>
      </c>
      <c r="B8627">
        <v>2012</v>
      </c>
      <c r="C8627">
        <v>103879</v>
      </c>
      <c r="D8627">
        <v>84818</v>
      </c>
      <c r="E8627">
        <v>55567</v>
      </c>
      <c r="F8627">
        <v>20742</v>
      </c>
    </row>
    <row r="8628" spans="1:6">
      <c r="A8628" s="105">
        <v>33105020300000</v>
      </c>
      <c r="B8628">
        <v>2012</v>
      </c>
      <c r="C8628">
        <v>14018</v>
      </c>
      <c r="D8628">
        <v>34149</v>
      </c>
      <c r="E8628">
        <v>84674</v>
      </c>
      <c r="F8628">
        <v>20466</v>
      </c>
    </row>
    <row r="8629" spans="1:6">
      <c r="A8629" s="105">
        <v>33105020310000</v>
      </c>
      <c r="B8629">
        <v>2012</v>
      </c>
      <c r="C8629">
        <v>16501</v>
      </c>
      <c r="D8629">
        <v>53599</v>
      </c>
      <c r="E8629">
        <v>54777</v>
      </c>
      <c r="F8629">
        <v>20205</v>
      </c>
    </row>
    <row r="8630" spans="1:6">
      <c r="A8630" s="105">
        <v>33105020320000</v>
      </c>
      <c r="B8630">
        <v>2012</v>
      </c>
      <c r="C8630">
        <v>51662</v>
      </c>
      <c r="D8630">
        <v>33893</v>
      </c>
      <c r="E8630">
        <v>70512</v>
      </c>
      <c r="F8630">
        <v>19555</v>
      </c>
    </row>
    <row r="8631" spans="1:6">
      <c r="A8631" s="105">
        <v>33105020330000</v>
      </c>
      <c r="B8631">
        <v>2012</v>
      </c>
      <c r="C8631">
        <v>49085</v>
      </c>
      <c r="D8631">
        <v>66473</v>
      </c>
      <c r="E8631">
        <v>72599</v>
      </c>
      <c r="F8631">
        <v>20778</v>
      </c>
    </row>
    <row r="8632" spans="1:6">
      <c r="A8632" s="105">
        <v>33105020340000</v>
      </c>
      <c r="B8632">
        <v>2012</v>
      </c>
      <c r="C8632">
        <v>57541</v>
      </c>
      <c r="D8632">
        <v>56252</v>
      </c>
      <c r="E8632">
        <v>28986</v>
      </c>
      <c r="F8632">
        <v>20627</v>
      </c>
    </row>
    <row r="8633" spans="1:6">
      <c r="A8633" s="105">
        <v>33105020350000</v>
      </c>
      <c r="B8633">
        <v>2012</v>
      </c>
      <c r="C8633">
        <v>48428</v>
      </c>
      <c r="D8633">
        <v>56518</v>
      </c>
      <c r="E8633">
        <v>41399</v>
      </c>
      <c r="F8633">
        <v>20348</v>
      </c>
    </row>
    <row r="8634" spans="1:6">
      <c r="A8634" s="105">
        <v>33105020360000</v>
      </c>
      <c r="B8634">
        <v>2012</v>
      </c>
      <c r="C8634">
        <v>21047</v>
      </c>
      <c r="D8634">
        <v>34832</v>
      </c>
      <c r="E8634">
        <v>59238</v>
      </c>
      <c r="F8634">
        <v>20020</v>
      </c>
    </row>
    <row r="8635" spans="1:6">
      <c r="A8635" s="105">
        <v>33105020370000</v>
      </c>
      <c r="B8635">
        <v>2012</v>
      </c>
      <c r="C8635">
        <v>63896</v>
      </c>
      <c r="D8635">
        <v>40251</v>
      </c>
      <c r="E8635">
        <v>36636</v>
      </c>
      <c r="F8635">
        <v>18981</v>
      </c>
    </row>
    <row r="8636" spans="1:6">
      <c r="A8636" s="105">
        <v>33105020380000</v>
      </c>
      <c r="B8636">
        <v>2012</v>
      </c>
      <c r="C8636">
        <v>32627</v>
      </c>
      <c r="D8636">
        <v>43909</v>
      </c>
      <c r="E8636">
        <v>38123</v>
      </c>
      <c r="F8636">
        <v>20496</v>
      </c>
    </row>
    <row r="8637" spans="1:6">
      <c r="A8637" s="105">
        <v>33105020390000</v>
      </c>
      <c r="B8637">
        <v>2012</v>
      </c>
      <c r="C8637">
        <v>36671</v>
      </c>
      <c r="D8637">
        <v>47913</v>
      </c>
      <c r="E8637">
        <v>59970</v>
      </c>
      <c r="F8637">
        <v>20380</v>
      </c>
    </row>
    <row r="8638" spans="1:6">
      <c r="A8638" s="105">
        <v>33105020400000</v>
      </c>
      <c r="B8638">
        <v>2012</v>
      </c>
      <c r="C8638">
        <v>18268</v>
      </c>
      <c r="D8638">
        <v>8097</v>
      </c>
      <c r="E8638">
        <v>16295</v>
      </c>
      <c r="F8638">
        <v>20178</v>
      </c>
    </row>
    <row r="8639" spans="1:6">
      <c r="A8639" s="105">
        <v>33105020410000</v>
      </c>
      <c r="B8639">
        <v>2012</v>
      </c>
      <c r="C8639">
        <v>51877</v>
      </c>
      <c r="D8639">
        <v>71711</v>
      </c>
      <c r="E8639">
        <v>93979</v>
      </c>
      <c r="F8639">
        <v>20178</v>
      </c>
    </row>
    <row r="8640" spans="1:6">
      <c r="A8640" s="105">
        <v>33105020420000</v>
      </c>
      <c r="B8640">
        <v>2012</v>
      </c>
      <c r="C8640">
        <v>14619</v>
      </c>
      <c r="D8640">
        <v>24939</v>
      </c>
      <c r="E8640">
        <v>45088</v>
      </c>
      <c r="F8640">
        <v>19130</v>
      </c>
    </row>
    <row r="8641" spans="1:6">
      <c r="A8641" s="105">
        <v>33105020430000</v>
      </c>
      <c r="B8641">
        <v>2012</v>
      </c>
      <c r="C8641">
        <v>73670</v>
      </c>
      <c r="D8641">
        <v>22917</v>
      </c>
      <c r="E8641">
        <v>12487</v>
      </c>
      <c r="F8641">
        <v>19150</v>
      </c>
    </row>
    <row r="8642" spans="1:6">
      <c r="A8642" s="105">
        <v>33105020440000</v>
      </c>
      <c r="B8642">
        <v>2012</v>
      </c>
      <c r="C8642">
        <v>895</v>
      </c>
      <c r="D8642">
        <v>29459</v>
      </c>
      <c r="E8642">
        <v>21679</v>
      </c>
      <c r="F8642">
        <v>19590</v>
      </c>
    </row>
    <row r="8643" spans="1:6">
      <c r="A8643" s="105">
        <v>33105020450000</v>
      </c>
      <c r="B8643">
        <v>2012</v>
      </c>
      <c r="C8643">
        <v>72581</v>
      </c>
      <c r="D8643">
        <v>55012</v>
      </c>
      <c r="E8643">
        <v>21935</v>
      </c>
      <c r="F8643">
        <v>21000</v>
      </c>
    </row>
    <row r="8644" spans="1:6">
      <c r="A8644" s="105">
        <v>33105020460000</v>
      </c>
      <c r="B8644">
        <v>2012</v>
      </c>
      <c r="C8644">
        <v>13791</v>
      </c>
      <c r="D8644">
        <v>28225</v>
      </c>
      <c r="E8644">
        <v>46868</v>
      </c>
      <c r="F8644">
        <v>19545</v>
      </c>
    </row>
    <row r="8645" spans="1:6">
      <c r="A8645" s="105">
        <v>33105020470000</v>
      </c>
      <c r="B8645">
        <v>2012</v>
      </c>
      <c r="C8645">
        <v>36119</v>
      </c>
      <c r="D8645">
        <v>25153</v>
      </c>
      <c r="E8645">
        <v>10574</v>
      </c>
      <c r="F8645">
        <v>21275</v>
      </c>
    </row>
    <row r="8646" spans="1:6">
      <c r="A8646" s="105">
        <v>33105020480000</v>
      </c>
      <c r="B8646">
        <v>2012</v>
      </c>
      <c r="C8646">
        <v>259159</v>
      </c>
      <c r="D8646">
        <v>180010</v>
      </c>
      <c r="E8646">
        <v>81590</v>
      </c>
      <c r="F8646">
        <v>21250</v>
      </c>
    </row>
    <row r="8647" spans="1:6">
      <c r="A8647" s="105">
        <v>33105020490000</v>
      </c>
      <c r="B8647">
        <v>2012</v>
      </c>
      <c r="C8647">
        <v>177154</v>
      </c>
      <c r="D8647">
        <v>155180</v>
      </c>
      <c r="E8647">
        <v>84264</v>
      </c>
      <c r="F8647">
        <v>20980</v>
      </c>
    </row>
    <row r="8648" spans="1:6">
      <c r="A8648" s="105">
        <v>33105020500000</v>
      </c>
      <c r="B8648">
        <v>2012</v>
      </c>
      <c r="C8648">
        <v>85395</v>
      </c>
      <c r="D8648">
        <v>59717</v>
      </c>
      <c r="E8648">
        <v>28507</v>
      </c>
      <c r="F8648">
        <v>21139</v>
      </c>
    </row>
    <row r="8649" spans="1:6">
      <c r="A8649" s="105">
        <v>33105020510000</v>
      </c>
      <c r="B8649">
        <v>2012</v>
      </c>
      <c r="C8649">
        <v>56726</v>
      </c>
      <c r="D8649">
        <v>44408</v>
      </c>
      <c r="E8649">
        <v>61154</v>
      </c>
      <c r="F8649">
        <v>20264</v>
      </c>
    </row>
    <row r="8650" spans="1:6">
      <c r="A8650" s="105">
        <v>33105020530000</v>
      </c>
      <c r="B8650">
        <v>2012</v>
      </c>
      <c r="C8650">
        <v>64438</v>
      </c>
      <c r="D8650">
        <v>77662</v>
      </c>
      <c r="E8650">
        <v>38553</v>
      </c>
      <c r="F8650">
        <v>20050</v>
      </c>
    </row>
    <row r="8651" spans="1:6">
      <c r="A8651" s="105">
        <v>33105020540000</v>
      </c>
      <c r="B8651">
        <v>2012</v>
      </c>
      <c r="C8651">
        <v>36258</v>
      </c>
      <c r="D8651">
        <v>45383</v>
      </c>
      <c r="E8651">
        <v>54195</v>
      </c>
      <c r="F8651">
        <v>20436</v>
      </c>
    </row>
    <row r="8652" spans="1:6">
      <c r="A8652" s="105">
        <v>33105020550000</v>
      </c>
      <c r="B8652">
        <v>2012</v>
      </c>
      <c r="C8652">
        <v>74763</v>
      </c>
      <c r="D8652">
        <v>49312</v>
      </c>
      <c r="E8652">
        <v>32634</v>
      </c>
      <c r="F8652">
        <v>20275</v>
      </c>
    </row>
    <row r="8653" spans="1:6">
      <c r="A8653" s="105">
        <v>33105020560000</v>
      </c>
      <c r="B8653">
        <v>2012</v>
      </c>
      <c r="C8653">
        <v>84975</v>
      </c>
      <c r="D8653">
        <v>54798</v>
      </c>
      <c r="E8653">
        <v>59788</v>
      </c>
      <c r="F8653">
        <v>19582</v>
      </c>
    </row>
    <row r="8654" spans="1:6">
      <c r="A8654" s="105">
        <v>33105020570000</v>
      </c>
      <c r="B8654">
        <v>2012</v>
      </c>
      <c r="C8654">
        <v>103740</v>
      </c>
      <c r="D8654">
        <v>65902</v>
      </c>
      <c r="E8654">
        <v>33721</v>
      </c>
      <c r="F8654">
        <v>20811</v>
      </c>
    </row>
    <row r="8655" spans="1:6">
      <c r="A8655" s="105">
        <v>33105020580000</v>
      </c>
      <c r="B8655">
        <v>2012</v>
      </c>
      <c r="C8655">
        <v>80082</v>
      </c>
      <c r="D8655">
        <v>90914</v>
      </c>
      <c r="E8655">
        <v>21838</v>
      </c>
      <c r="F8655">
        <v>19415</v>
      </c>
    </row>
    <row r="8656" spans="1:6">
      <c r="A8656" s="105">
        <v>33105020590000</v>
      </c>
      <c r="B8656">
        <v>2012</v>
      </c>
      <c r="C8656">
        <v>19450</v>
      </c>
      <c r="D8656">
        <v>23547</v>
      </c>
      <c r="E8656">
        <v>75240</v>
      </c>
      <c r="F8656">
        <v>20808</v>
      </c>
    </row>
    <row r="8657" spans="1:6">
      <c r="A8657" s="105">
        <v>33105020600000</v>
      </c>
      <c r="B8657">
        <v>2012</v>
      </c>
      <c r="C8657">
        <v>37928</v>
      </c>
      <c r="D8657">
        <v>29477</v>
      </c>
      <c r="E8657">
        <v>25759</v>
      </c>
      <c r="F8657">
        <v>20815</v>
      </c>
    </row>
    <row r="8658" spans="1:6">
      <c r="A8658" s="105">
        <v>33105020610000</v>
      </c>
      <c r="B8658">
        <v>2012</v>
      </c>
      <c r="C8658">
        <v>83338</v>
      </c>
      <c r="D8658">
        <v>46981</v>
      </c>
      <c r="E8658">
        <v>35653</v>
      </c>
      <c r="F8658">
        <v>21124</v>
      </c>
    </row>
    <row r="8659" spans="1:6">
      <c r="A8659" s="105">
        <v>33105020620000</v>
      </c>
      <c r="B8659">
        <v>2012</v>
      </c>
      <c r="C8659">
        <v>125189</v>
      </c>
      <c r="D8659">
        <v>63370</v>
      </c>
      <c r="E8659">
        <v>23204</v>
      </c>
      <c r="F8659">
        <v>20836</v>
      </c>
    </row>
    <row r="8660" spans="1:6">
      <c r="A8660" s="105">
        <v>33105020630000</v>
      </c>
      <c r="B8660">
        <v>2012</v>
      </c>
      <c r="C8660">
        <v>16866</v>
      </c>
      <c r="D8660">
        <v>13184</v>
      </c>
      <c r="E8660">
        <v>32281</v>
      </c>
      <c r="F8660">
        <v>17610</v>
      </c>
    </row>
    <row r="8661" spans="1:6">
      <c r="A8661" s="105">
        <v>33105020640000</v>
      </c>
      <c r="B8661">
        <v>2012</v>
      </c>
      <c r="C8661">
        <v>66533</v>
      </c>
      <c r="D8661">
        <v>47805</v>
      </c>
      <c r="E8661">
        <v>42455</v>
      </c>
      <c r="F8661">
        <v>20750</v>
      </c>
    </row>
    <row r="8662" spans="1:6">
      <c r="A8662" s="105">
        <v>33105020650000</v>
      </c>
      <c r="B8662">
        <v>2012</v>
      </c>
      <c r="C8662">
        <v>90226</v>
      </c>
      <c r="D8662">
        <v>64892</v>
      </c>
      <c r="E8662">
        <v>39633</v>
      </c>
      <c r="F8662">
        <v>19753</v>
      </c>
    </row>
    <row r="8663" spans="1:6">
      <c r="A8663" s="105">
        <v>33105020670000</v>
      </c>
      <c r="B8663">
        <v>2012</v>
      </c>
      <c r="C8663">
        <v>29212</v>
      </c>
      <c r="D8663">
        <v>44995</v>
      </c>
      <c r="E8663">
        <v>69762</v>
      </c>
      <c r="F8663">
        <v>19900</v>
      </c>
    </row>
    <row r="8664" spans="1:6">
      <c r="A8664" s="105">
        <v>33105020680000</v>
      </c>
      <c r="B8664">
        <v>2012</v>
      </c>
      <c r="C8664">
        <v>34506</v>
      </c>
      <c r="D8664">
        <v>47426</v>
      </c>
      <c r="E8664">
        <v>46803</v>
      </c>
      <c r="F8664">
        <v>20223</v>
      </c>
    </row>
    <row r="8665" spans="1:6">
      <c r="A8665" s="105">
        <v>33105020750000</v>
      </c>
      <c r="B8665">
        <v>2012</v>
      </c>
      <c r="C8665">
        <v>98110</v>
      </c>
      <c r="D8665">
        <v>81729</v>
      </c>
      <c r="E8665">
        <v>53500</v>
      </c>
      <c r="F8665">
        <v>20910</v>
      </c>
    </row>
    <row r="8666" spans="1:6">
      <c r="A8666" s="105">
        <v>33105020760000</v>
      </c>
      <c r="B8666">
        <v>2012</v>
      </c>
      <c r="C8666">
        <v>47071</v>
      </c>
      <c r="D8666">
        <v>34122</v>
      </c>
      <c r="E8666">
        <v>32521</v>
      </c>
      <c r="F8666">
        <v>19822</v>
      </c>
    </row>
    <row r="8667" spans="1:6">
      <c r="A8667" s="105">
        <v>33105020770000</v>
      </c>
      <c r="B8667">
        <v>2012</v>
      </c>
      <c r="C8667">
        <v>111523</v>
      </c>
      <c r="D8667">
        <v>90240</v>
      </c>
      <c r="E8667">
        <v>21931</v>
      </c>
      <c r="F8667">
        <v>21547</v>
      </c>
    </row>
    <row r="8668" spans="1:6">
      <c r="A8668" s="105">
        <v>33105020780000</v>
      </c>
      <c r="B8668">
        <v>2012</v>
      </c>
      <c r="C8668">
        <v>45351</v>
      </c>
      <c r="D8668">
        <v>43292</v>
      </c>
      <c r="E8668">
        <v>20202</v>
      </c>
      <c r="F8668">
        <v>20224</v>
      </c>
    </row>
    <row r="8669" spans="1:6">
      <c r="A8669" s="105">
        <v>33105020790000</v>
      </c>
      <c r="B8669">
        <v>2012</v>
      </c>
      <c r="C8669">
        <v>51377</v>
      </c>
      <c r="D8669">
        <v>56788</v>
      </c>
      <c r="E8669">
        <v>31152</v>
      </c>
      <c r="F8669">
        <v>17070</v>
      </c>
    </row>
    <row r="8670" spans="1:6">
      <c r="A8670" s="105">
        <v>33105020800000</v>
      </c>
      <c r="B8670">
        <v>2012</v>
      </c>
      <c r="C8670">
        <v>48334</v>
      </c>
      <c r="D8670">
        <v>59779</v>
      </c>
      <c r="E8670">
        <v>88684</v>
      </c>
      <c r="F8670">
        <v>20175</v>
      </c>
    </row>
    <row r="8671" spans="1:6">
      <c r="A8671" s="105">
        <v>33105020810000</v>
      </c>
      <c r="B8671">
        <v>2012</v>
      </c>
      <c r="C8671">
        <v>41344</v>
      </c>
      <c r="D8671">
        <v>60613</v>
      </c>
      <c r="E8671">
        <v>88850</v>
      </c>
      <c r="F8671">
        <v>17404</v>
      </c>
    </row>
    <row r="8672" spans="1:6">
      <c r="A8672" s="105">
        <v>33105020830000</v>
      </c>
      <c r="B8672">
        <v>2012</v>
      </c>
      <c r="C8672">
        <v>77129</v>
      </c>
      <c r="D8672">
        <v>62078</v>
      </c>
      <c r="E8672">
        <v>24605</v>
      </c>
      <c r="F8672">
        <v>21611</v>
      </c>
    </row>
    <row r="8673" spans="1:6">
      <c r="A8673" s="105">
        <v>33105020850000</v>
      </c>
      <c r="B8673">
        <v>2012</v>
      </c>
      <c r="C8673">
        <v>11861</v>
      </c>
      <c r="D8673">
        <v>37616</v>
      </c>
      <c r="E8673">
        <v>39146</v>
      </c>
      <c r="F8673">
        <v>17396</v>
      </c>
    </row>
    <row r="8674" spans="1:6">
      <c r="A8674" s="105">
        <v>33105020860000</v>
      </c>
      <c r="B8674">
        <v>2012</v>
      </c>
      <c r="C8674">
        <v>19376</v>
      </c>
      <c r="D8674">
        <v>30894</v>
      </c>
      <c r="E8674">
        <v>89504</v>
      </c>
      <c r="F8674">
        <v>20383</v>
      </c>
    </row>
    <row r="8675" spans="1:6">
      <c r="A8675" s="105">
        <v>33105020870000</v>
      </c>
      <c r="B8675">
        <v>2012</v>
      </c>
      <c r="C8675">
        <v>93588</v>
      </c>
      <c r="D8675">
        <v>54304</v>
      </c>
      <c r="E8675">
        <v>29986</v>
      </c>
      <c r="F8675">
        <v>19512</v>
      </c>
    </row>
    <row r="8676" spans="1:6">
      <c r="A8676" s="105">
        <v>33105020880000</v>
      </c>
      <c r="B8676">
        <v>2012</v>
      </c>
      <c r="C8676">
        <v>31022</v>
      </c>
      <c r="D8676">
        <v>45946</v>
      </c>
      <c r="E8676">
        <v>54119</v>
      </c>
      <c r="F8676">
        <v>20190</v>
      </c>
    </row>
    <row r="8677" spans="1:6">
      <c r="A8677" s="105">
        <v>33105020890000</v>
      </c>
      <c r="B8677">
        <v>2012</v>
      </c>
      <c r="C8677">
        <v>36670</v>
      </c>
      <c r="D8677">
        <v>38096</v>
      </c>
      <c r="E8677">
        <v>48507</v>
      </c>
      <c r="F8677">
        <v>17483</v>
      </c>
    </row>
    <row r="8678" spans="1:6">
      <c r="A8678" s="105">
        <v>33105020900000</v>
      </c>
      <c r="B8678">
        <v>2012</v>
      </c>
      <c r="C8678">
        <v>40740</v>
      </c>
      <c r="D8678">
        <v>57849</v>
      </c>
      <c r="E8678">
        <v>82062</v>
      </c>
      <c r="F8678">
        <v>17534</v>
      </c>
    </row>
    <row r="8679" spans="1:6">
      <c r="A8679" s="105">
        <v>33105020910000</v>
      </c>
      <c r="B8679">
        <v>2012</v>
      </c>
      <c r="C8679">
        <v>56983</v>
      </c>
      <c r="D8679">
        <v>79003</v>
      </c>
      <c r="E8679">
        <v>103004</v>
      </c>
      <c r="F8679">
        <v>20528</v>
      </c>
    </row>
    <row r="8680" spans="1:6">
      <c r="A8680" s="105">
        <v>33105020920000</v>
      </c>
      <c r="B8680">
        <v>2012</v>
      </c>
      <c r="C8680">
        <v>18749</v>
      </c>
      <c r="D8680">
        <v>21839</v>
      </c>
      <c r="E8680">
        <v>30942</v>
      </c>
      <c r="F8680">
        <v>17266</v>
      </c>
    </row>
    <row r="8681" spans="1:6">
      <c r="A8681" s="105">
        <v>33105020930000</v>
      </c>
      <c r="B8681">
        <v>2012</v>
      </c>
      <c r="C8681">
        <v>40046</v>
      </c>
      <c r="D8681">
        <v>53835</v>
      </c>
      <c r="E8681">
        <v>70056</v>
      </c>
      <c r="F8681">
        <v>20422</v>
      </c>
    </row>
    <row r="8682" spans="1:6">
      <c r="A8682" s="105">
        <v>33105020940000</v>
      </c>
      <c r="B8682">
        <v>2012</v>
      </c>
      <c r="C8682">
        <v>41546</v>
      </c>
      <c r="D8682">
        <v>65659</v>
      </c>
      <c r="E8682">
        <v>57788</v>
      </c>
      <c r="F8682">
        <v>20398</v>
      </c>
    </row>
    <row r="8683" spans="1:6">
      <c r="A8683" s="105">
        <v>33105020950000</v>
      </c>
      <c r="B8683">
        <v>2012</v>
      </c>
      <c r="C8683">
        <v>101890</v>
      </c>
      <c r="D8683">
        <v>68750</v>
      </c>
      <c r="E8683">
        <v>39838</v>
      </c>
      <c r="F8683">
        <v>20503</v>
      </c>
    </row>
    <row r="8684" spans="1:6">
      <c r="A8684" s="105">
        <v>33105020970000</v>
      </c>
      <c r="B8684">
        <v>2012</v>
      </c>
      <c r="C8684">
        <v>39864</v>
      </c>
      <c r="D8684">
        <v>59564</v>
      </c>
      <c r="E8684">
        <v>71524</v>
      </c>
      <c r="F8684">
        <v>20626</v>
      </c>
    </row>
    <row r="8685" spans="1:6">
      <c r="A8685" s="105">
        <v>33105020990000</v>
      </c>
      <c r="B8685">
        <v>2012</v>
      </c>
      <c r="C8685">
        <v>36925</v>
      </c>
      <c r="D8685">
        <v>55841</v>
      </c>
      <c r="E8685">
        <v>51973</v>
      </c>
      <c r="F8685">
        <v>20450</v>
      </c>
    </row>
    <row r="8686" spans="1:6">
      <c r="A8686" s="105">
        <v>33105021000000</v>
      </c>
      <c r="B8686">
        <v>2012</v>
      </c>
      <c r="C8686">
        <v>82638</v>
      </c>
      <c r="D8686">
        <v>52565</v>
      </c>
      <c r="E8686">
        <v>22808</v>
      </c>
      <c r="F8686">
        <v>20642</v>
      </c>
    </row>
    <row r="8687" spans="1:6">
      <c r="A8687" s="105">
        <v>33105021010000</v>
      </c>
      <c r="B8687">
        <v>2012</v>
      </c>
      <c r="C8687">
        <v>74783</v>
      </c>
      <c r="D8687">
        <v>47075</v>
      </c>
      <c r="E8687">
        <v>42258</v>
      </c>
      <c r="F8687">
        <v>20345</v>
      </c>
    </row>
    <row r="8688" spans="1:6">
      <c r="A8688" s="105">
        <v>33105021020000</v>
      </c>
      <c r="B8688">
        <v>2012</v>
      </c>
      <c r="C8688">
        <v>47781</v>
      </c>
      <c r="D8688">
        <v>49015</v>
      </c>
      <c r="E8688">
        <v>22446</v>
      </c>
      <c r="F8688">
        <v>20880</v>
      </c>
    </row>
    <row r="8689" spans="1:6">
      <c r="A8689" s="105">
        <v>33105021040000</v>
      </c>
      <c r="B8689">
        <v>2012</v>
      </c>
      <c r="C8689">
        <v>99249</v>
      </c>
      <c r="D8689">
        <v>78978</v>
      </c>
      <c r="E8689">
        <v>45542</v>
      </c>
      <c r="F8689">
        <v>21050</v>
      </c>
    </row>
    <row r="8690" spans="1:6">
      <c r="A8690" s="105">
        <v>33105021050000</v>
      </c>
      <c r="B8690">
        <v>2012</v>
      </c>
      <c r="C8690">
        <v>29618</v>
      </c>
      <c r="D8690">
        <v>47954</v>
      </c>
      <c r="E8690">
        <v>24145</v>
      </c>
      <c r="F8690">
        <v>19190</v>
      </c>
    </row>
    <row r="8691" spans="1:6">
      <c r="A8691" s="105">
        <v>33105021060000</v>
      </c>
      <c r="B8691">
        <v>2012</v>
      </c>
      <c r="C8691">
        <v>107030</v>
      </c>
      <c r="D8691">
        <v>66980</v>
      </c>
      <c r="E8691">
        <v>25264</v>
      </c>
      <c r="F8691">
        <v>21023</v>
      </c>
    </row>
    <row r="8692" spans="1:6">
      <c r="A8692" s="105">
        <v>33105021070000</v>
      </c>
      <c r="B8692">
        <v>2012</v>
      </c>
      <c r="C8692">
        <v>136959</v>
      </c>
      <c r="D8692">
        <v>74917</v>
      </c>
      <c r="E8692">
        <v>32963</v>
      </c>
      <c r="F8692">
        <v>20884</v>
      </c>
    </row>
    <row r="8693" spans="1:6">
      <c r="A8693" s="105">
        <v>33105021080000</v>
      </c>
      <c r="B8693">
        <v>2012</v>
      </c>
      <c r="C8693">
        <v>121266</v>
      </c>
      <c r="D8693">
        <v>85837</v>
      </c>
      <c r="E8693">
        <v>31978</v>
      </c>
      <c r="F8693">
        <v>21110</v>
      </c>
    </row>
    <row r="8694" spans="1:6">
      <c r="A8694" s="105">
        <v>33105021090000</v>
      </c>
      <c r="B8694">
        <v>2012</v>
      </c>
      <c r="C8694">
        <v>22666</v>
      </c>
      <c r="D8694">
        <v>37221</v>
      </c>
      <c r="E8694">
        <v>74379</v>
      </c>
      <c r="F8694">
        <v>20193</v>
      </c>
    </row>
    <row r="8695" spans="1:6">
      <c r="A8695" s="105">
        <v>33105021100000</v>
      </c>
      <c r="B8695">
        <v>2012</v>
      </c>
      <c r="C8695">
        <v>36079</v>
      </c>
      <c r="D8695">
        <v>55571</v>
      </c>
      <c r="E8695">
        <v>43822</v>
      </c>
      <c r="F8695">
        <v>20300</v>
      </c>
    </row>
    <row r="8696" spans="1:6">
      <c r="A8696" s="105">
        <v>33105021110000</v>
      </c>
      <c r="B8696">
        <v>2012</v>
      </c>
      <c r="C8696">
        <v>10348</v>
      </c>
      <c r="D8696">
        <v>15440</v>
      </c>
      <c r="E8696">
        <v>21917</v>
      </c>
      <c r="F8696">
        <v>15996</v>
      </c>
    </row>
    <row r="8697" spans="1:6">
      <c r="A8697" s="105">
        <v>33105021120000</v>
      </c>
      <c r="B8697">
        <v>2012</v>
      </c>
      <c r="C8697">
        <v>64820</v>
      </c>
      <c r="D8697">
        <v>36954</v>
      </c>
      <c r="E8697">
        <v>16824</v>
      </c>
      <c r="F8697">
        <v>19515</v>
      </c>
    </row>
    <row r="8698" spans="1:6">
      <c r="A8698" s="105">
        <v>33105021130000</v>
      </c>
      <c r="B8698">
        <v>2012</v>
      </c>
      <c r="C8698">
        <v>32859</v>
      </c>
      <c r="D8698">
        <v>44368</v>
      </c>
      <c r="E8698">
        <v>36550</v>
      </c>
      <c r="F8698">
        <v>20323</v>
      </c>
    </row>
    <row r="8699" spans="1:6">
      <c r="A8699" s="105">
        <v>33105021150000</v>
      </c>
      <c r="B8699">
        <v>2012</v>
      </c>
      <c r="C8699">
        <v>45002</v>
      </c>
      <c r="D8699">
        <v>40244</v>
      </c>
      <c r="E8699">
        <v>13162</v>
      </c>
      <c r="F8699">
        <v>20310</v>
      </c>
    </row>
    <row r="8700" spans="1:6">
      <c r="A8700" s="105">
        <v>33105021180000</v>
      </c>
      <c r="B8700">
        <v>2012</v>
      </c>
      <c r="C8700">
        <v>119560</v>
      </c>
      <c r="D8700">
        <v>61705</v>
      </c>
      <c r="E8700">
        <v>29264</v>
      </c>
      <c r="F8700">
        <v>20816</v>
      </c>
    </row>
    <row r="8701" spans="1:6">
      <c r="A8701" s="105">
        <v>33105021190000</v>
      </c>
      <c r="B8701">
        <v>2012</v>
      </c>
      <c r="C8701">
        <v>81183</v>
      </c>
      <c r="D8701">
        <v>91954</v>
      </c>
      <c r="E8701">
        <v>52489</v>
      </c>
      <c r="F8701">
        <v>20395</v>
      </c>
    </row>
    <row r="8702" spans="1:6">
      <c r="A8702" s="105">
        <v>33105021200000</v>
      </c>
      <c r="B8702">
        <v>2012</v>
      </c>
      <c r="C8702">
        <v>25943</v>
      </c>
      <c r="D8702">
        <v>30089</v>
      </c>
      <c r="E8702">
        <v>74644</v>
      </c>
      <c r="F8702">
        <v>20486</v>
      </c>
    </row>
    <row r="8703" spans="1:6">
      <c r="A8703" s="105">
        <v>33105021210000</v>
      </c>
      <c r="B8703">
        <v>2012</v>
      </c>
      <c r="C8703">
        <v>72283</v>
      </c>
      <c r="D8703">
        <v>41788</v>
      </c>
      <c r="E8703">
        <v>32767</v>
      </c>
      <c r="F8703">
        <v>20130</v>
      </c>
    </row>
    <row r="8704" spans="1:6">
      <c r="A8704" s="105">
        <v>33105021220000</v>
      </c>
      <c r="B8704">
        <v>2012</v>
      </c>
      <c r="C8704">
        <v>72145</v>
      </c>
      <c r="D8704">
        <v>80492</v>
      </c>
      <c r="E8704">
        <v>40605</v>
      </c>
      <c r="F8704">
        <v>20700</v>
      </c>
    </row>
    <row r="8705" spans="1:6">
      <c r="A8705" s="105">
        <v>33105021230000</v>
      </c>
      <c r="B8705">
        <v>2012</v>
      </c>
      <c r="C8705">
        <v>121259</v>
      </c>
      <c r="D8705">
        <v>47440</v>
      </c>
      <c r="E8705">
        <v>39828</v>
      </c>
      <c r="F8705">
        <v>20356</v>
      </c>
    </row>
    <row r="8706" spans="1:6">
      <c r="A8706" s="105">
        <v>33105021240000</v>
      </c>
      <c r="B8706">
        <v>2012</v>
      </c>
      <c r="C8706">
        <v>38459</v>
      </c>
      <c r="D8706">
        <v>30109</v>
      </c>
      <c r="E8706">
        <v>23944</v>
      </c>
      <c r="F8706">
        <v>20066</v>
      </c>
    </row>
    <row r="8707" spans="1:6">
      <c r="A8707" s="105">
        <v>33105021250000</v>
      </c>
      <c r="B8707">
        <v>2012</v>
      </c>
      <c r="C8707">
        <v>45335</v>
      </c>
      <c r="D8707">
        <v>48102</v>
      </c>
      <c r="E8707">
        <v>36799</v>
      </c>
      <c r="F8707">
        <v>15529</v>
      </c>
    </row>
    <row r="8708" spans="1:6">
      <c r="A8708" s="105">
        <v>33105021260000</v>
      </c>
      <c r="B8708">
        <v>2012</v>
      </c>
      <c r="C8708">
        <v>100459</v>
      </c>
      <c r="D8708">
        <v>60177</v>
      </c>
      <c r="E8708">
        <v>39819</v>
      </c>
      <c r="F8708">
        <v>20870</v>
      </c>
    </row>
    <row r="8709" spans="1:6">
      <c r="A8709" s="105">
        <v>33105021270000</v>
      </c>
      <c r="B8709">
        <v>2012</v>
      </c>
      <c r="C8709">
        <v>104460</v>
      </c>
      <c r="D8709">
        <v>48658</v>
      </c>
      <c r="E8709">
        <v>44412</v>
      </c>
      <c r="F8709">
        <v>20086</v>
      </c>
    </row>
    <row r="8710" spans="1:6">
      <c r="A8710" s="105">
        <v>33105021290000</v>
      </c>
      <c r="B8710">
        <v>2012</v>
      </c>
      <c r="C8710">
        <v>110614</v>
      </c>
      <c r="D8710">
        <v>40606</v>
      </c>
      <c r="E8710">
        <v>51751</v>
      </c>
      <c r="F8710">
        <v>19924</v>
      </c>
    </row>
    <row r="8711" spans="1:6">
      <c r="A8711" s="105">
        <v>33105021310000</v>
      </c>
      <c r="B8711">
        <v>2012</v>
      </c>
      <c r="C8711">
        <v>65766</v>
      </c>
      <c r="D8711">
        <v>28519</v>
      </c>
      <c r="E8711">
        <v>30672</v>
      </c>
      <c r="F8711">
        <v>19837</v>
      </c>
    </row>
    <row r="8712" spans="1:6">
      <c r="A8712" s="105">
        <v>33105021320000</v>
      </c>
      <c r="B8712">
        <v>2012</v>
      </c>
      <c r="C8712">
        <v>147157</v>
      </c>
      <c r="D8712">
        <v>130620</v>
      </c>
      <c r="E8712">
        <v>80207</v>
      </c>
      <c r="F8712">
        <v>20980</v>
      </c>
    </row>
    <row r="8713" spans="1:6">
      <c r="A8713" s="105">
        <v>33105021330000</v>
      </c>
      <c r="B8713">
        <v>2012</v>
      </c>
      <c r="C8713">
        <v>69864</v>
      </c>
      <c r="D8713">
        <v>95491</v>
      </c>
      <c r="E8713">
        <v>52278</v>
      </c>
      <c r="F8713">
        <v>20783</v>
      </c>
    </row>
    <row r="8714" spans="1:6">
      <c r="A8714" s="105">
        <v>33105021340000</v>
      </c>
      <c r="B8714">
        <v>2012</v>
      </c>
      <c r="C8714">
        <v>105873</v>
      </c>
      <c r="D8714">
        <v>65329</v>
      </c>
      <c r="E8714">
        <v>36794</v>
      </c>
      <c r="F8714">
        <v>20360</v>
      </c>
    </row>
    <row r="8715" spans="1:6">
      <c r="A8715" s="105">
        <v>33105021350000</v>
      </c>
      <c r="B8715">
        <v>2012</v>
      </c>
      <c r="C8715">
        <v>113689</v>
      </c>
      <c r="D8715">
        <v>38699</v>
      </c>
      <c r="E8715">
        <v>12050</v>
      </c>
      <c r="F8715">
        <v>20689</v>
      </c>
    </row>
    <row r="8716" spans="1:6">
      <c r="A8716" s="105">
        <v>33105021360000</v>
      </c>
      <c r="B8716">
        <v>2012</v>
      </c>
      <c r="C8716">
        <v>33910</v>
      </c>
      <c r="D8716">
        <v>41812</v>
      </c>
      <c r="E8716">
        <v>64822</v>
      </c>
      <c r="F8716">
        <v>20709</v>
      </c>
    </row>
    <row r="8717" spans="1:6">
      <c r="A8717" s="105">
        <v>33105021370000</v>
      </c>
      <c r="B8717">
        <v>2012</v>
      </c>
      <c r="C8717">
        <v>33872</v>
      </c>
      <c r="D8717">
        <v>48729</v>
      </c>
      <c r="E8717">
        <v>73853</v>
      </c>
      <c r="F8717">
        <v>20452</v>
      </c>
    </row>
    <row r="8718" spans="1:6">
      <c r="A8718" s="105">
        <v>33105021390000</v>
      </c>
      <c r="B8718">
        <v>2012</v>
      </c>
      <c r="C8718">
        <v>104385</v>
      </c>
      <c r="D8718">
        <v>89964</v>
      </c>
      <c r="E8718">
        <v>49664</v>
      </c>
      <c r="F8718">
        <v>17280</v>
      </c>
    </row>
    <row r="8719" spans="1:6">
      <c r="A8719" s="105">
        <v>33105021410000</v>
      </c>
      <c r="B8719">
        <v>2012</v>
      </c>
      <c r="C8719">
        <v>131062</v>
      </c>
      <c r="D8719">
        <v>64284</v>
      </c>
      <c r="E8719">
        <v>29591</v>
      </c>
      <c r="F8719">
        <v>19233</v>
      </c>
    </row>
    <row r="8720" spans="1:6">
      <c r="A8720" s="105">
        <v>33105021420000</v>
      </c>
      <c r="B8720">
        <v>2012</v>
      </c>
      <c r="C8720">
        <v>171981</v>
      </c>
      <c r="D8720">
        <v>74812</v>
      </c>
      <c r="E8720">
        <v>33694</v>
      </c>
      <c r="F8720">
        <v>20940</v>
      </c>
    </row>
    <row r="8721" spans="1:6">
      <c r="A8721" s="105">
        <v>33105021450000</v>
      </c>
      <c r="B8721">
        <v>2012</v>
      </c>
      <c r="C8721">
        <v>14180</v>
      </c>
      <c r="D8721">
        <v>57366</v>
      </c>
      <c r="E8721">
        <v>53290</v>
      </c>
      <c r="F8721">
        <v>20921</v>
      </c>
    </row>
    <row r="8722" spans="1:6">
      <c r="A8722" s="105">
        <v>33105021460000</v>
      </c>
      <c r="B8722">
        <v>2012</v>
      </c>
      <c r="C8722">
        <v>266372</v>
      </c>
      <c r="D8722">
        <v>154622</v>
      </c>
      <c r="E8722">
        <v>73766</v>
      </c>
      <c r="F8722">
        <v>19681</v>
      </c>
    </row>
    <row r="8723" spans="1:6">
      <c r="A8723" s="105">
        <v>33105021470000</v>
      </c>
      <c r="B8723">
        <v>2012</v>
      </c>
      <c r="C8723">
        <v>124173</v>
      </c>
      <c r="D8723">
        <v>67802</v>
      </c>
      <c r="E8723">
        <v>58065</v>
      </c>
      <c r="F8723">
        <v>20990</v>
      </c>
    </row>
    <row r="8724" spans="1:6">
      <c r="A8724" s="105">
        <v>33105021490000</v>
      </c>
      <c r="B8724">
        <v>2012</v>
      </c>
      <c r="C8724">
        <v>116700</v>
      </c>
      <c r="D8724">
        <v>94118</v>
      </c>
      <c r="E8724">
        <v>33320</v>
      </c>
      <c r="F8724">
        <v>21425</v>
      </c>
    </row>
    <row r="8725" spans="1:6">
      <c r="A8725" s="105">
        <v>33105021500000</v>
      </c>
      <c r="B8725">
        <v>2012</v>
      </c>
      <c r="C8725">
        <v>111021</v>
      </c>
      <c r="D8725">
        <v>79597</v>
      </c>
      <c r="E8725">
        <v>37155</v>
      </c>
      <c r="F8725">
        <v>17350</v>
      </c>
    </row>
    <row r="8726" spans="1:6">
      <c r="A8726" s="105">
        <v>33105021510000</v>
      </c>
      <c r="B8726">
        <v>2012</v>
      </c>
      <c r="C8726">
        <v>116100</v>
      </c>
      <c r="D8726">
        <v>77870</v>
      </c>
      <c r="E8726">
        <v>68660</v>
      </c>
      <c r="F8726">
        <v>21800</v>
      </c>
    </row>
    <row r="8727" spans="1:6">
      <c r="A8727" s="105">
        <v>33105021520000</v>
      </c>
      <c r="B8727">
        <v>2012</v>
      </c>
      <c r="C8727">
        <v>162680</v>
      </c>
      <c r="D8727">
        <v>65327</v>
      </c>
      <c r="E8727">
        <v>25265</v>
      </c>
      <c r="F8727">
        <v>19080</v>
      </c>
    </row>
    <row r="8728" spans="1:6">
      <c r="A8728" s="105">
        <v>33105021530000</v>
      </c>
      <c r="B8728">
        <v>2012</v>
      </c>
      <c r="C8728">
        <v>31798</v>
      </c>
      <c r="D8728">
        <v>39404</v>
      </c>
      <c r="E8728">
        <v>59331</v>
      </c>
      <c r="F8728">
        <v>20278</v>
      </c>
    </row>
    <row r="8729" spans="1:6">
      <c r="A8729" s="105">
        <v>33105021540000</v>
      </c>
      <c r="B8729">
        <v>2012</v>
      </c>
      <c r="C8729">
        <v>33247</v>
      </c>
      <c r="D8729">
        <v>47586</v>
      </c>
      <c r="E8729">
        <v>61614</v>
      </c>
      <c r="F8729">
        <v>19627</v>
      </c>
    </row>
    <row r="8730" spans="1:6">
      <c r="A8730" s="105">
        <v>33105021550000</v>
      </c>
      <c r="B8730">
        <v>2012</v>
      </c>
      <c r="C8730">
        <v>56422</v>
      </c>
      <c r="D8730">
        <v>23990</v>
      </c>
      <c r="E8730">
        <v>35366</v>
      </c>
      <c r="F8730">
        <v>20700</v>
      </c>
    </row>
    <row r="8731" spans="1:6">
      <c r="A8731" s="105">
        <v>33105021560000</v>
      </c>
      <c r="B8731">
        <v>2012</v>
      </c>
      <c r="C8731">
        <v>119403</v>
      </c>
      <c r="D8731">
        <v>47544</v>
      </c>
      <c r="E8731">
        <v>25336</v>
      </c>
      <c r="F8731">
        <v>19960</v>
      </c>
    </row>
    <row r="8732" spans="1:6">
      <c r="A8732" s="105">
        <v>33105021570000</v>
      </c>
      <c r="B8732">
        <v>2012</v>
      </c>
      <c r="C8732">
        <v>28455</v>
      </c>
      <c r="D8732">
        <v>24543</v>
      </c>
      <c r="E8732">
        <v>73298</v>
      </c>
      <c r="F8732">
        <v>19333</v>
      </c>
    </row>
    <row r="8733" spans="1:6">
      <c r="A8733" s="105">
        <v>33105021580000</v>
      </c>
      <c r="B8733">
        <v>2012</v>
      </c>
      <c r="C8733">
        <v>46053</v>
      </c>
      <c r="D8733">
        <v>50254</v>
      </c>
      <c r="E8733">
        <v>70515</v>
      </c>
      <c r="F8733">
        <v>20085</v>
      </c>
    </row>
    <row r="8734" spans="1:6">
      <c r="A8734" s="105">
        <v>33105021600000</v>
      </c>
      <c r="B8734">
        <v>2012</v>
      </c>
      <c r="C8734">
        <v>88066</v>
      </c>
      <c r="D8734">
        <v>64469</v>
      </c>
      <c r="E8734">
        <v>63648</v>
      </c>
      <c r="F8734">
        <v>20712</v>
      </c>
    </row>
    <row r="8735" spans="1:6">
      <c r="A8735" s="105">
        <v>33105021630000</v>
      </c>
      <c r="B8735">
        <v>2012</v>
      </c>
      <c r="C8735">
        <v>62752</v>
      </c>
      <c r="D8735">
        <v>35501</v>
      </c>
      <c r="E8735">
        <v>36422</v>
      </c>
      <c r="F8735">
        <v>20067</v>
      </c>
    </row>
    <row r="8736" spans="1:6">
      <c r="A8736" s="105">
        <v>33105021640000</v>
      </c>
      <c r="B8736">
        <v>2012</v>
      </c>
      <c r="C8736">
        <v>52644</v>
      </c>
      <c r="D8736">
        <v>21169</v>
      </c>
      <c r="E8736">
        <v>24145</v>
      </c>
      <c r="F8736">
        <v>20600</v>
      </c>
    </row>
    <row r="8737" spans="1:6">
      <c r="A8737" s="105">
        <v>33105021650000</v>
      </c>
      <c r="B8737">
        <v>2012</v>
      </c>
      <c r="C8737">
        <v>12956</v>
      </c>
      <c r="D8737">
        <v>13311</v>
      </c>
      <c r="E8737">
        <v>41378</v>
      </c>
      <c r="F8737">
        <v>19923</v>
      </c>
    </row>
    <row r="8738" spans="1:6">
      <c r="A8738" s="105">
        <v>33105021660000</v>
      </c>
      <c r="B8738">
        <v>2012</v>
      </c>
      <c r="C8738">
        <v>24473</v>
      </c>
      <c r="D8738">
        <v>35813</v>
      </c>
      <c r="E8738">
        <v>52346</v>
      </c>
      <c r="F8738">
        <v>19954</v>
      </c>
    </row>
    <row r="8739" spans="1:6">
      <c r="A8739" s="105">
        <v>33105021670000</v>
      </c>
      <c r="B8739">
        <v>2012</v>
      </c>
      <c r="C8739">
        <v>47455</v>
      </c>
      <c r="D8739">
        <v>59443</v>
      </c>
      <c r="E8739">
        <v>100692</v>
      </c>
      <c r="F8739">
        <v>20200</v>
      </c>
    </row>
    <row r="8740" spans="1:6">
      <c r="A8740" s="105">
        <v>33105021680000</v>
      </c>
      <c r="B8740">
        <v>2012</v>
      </c>
      <c r="C8740">
        <v>49154</v>
      </c>
      <c r="D8740">
        <v>72637</v>
      </c>
      <c r="E8740">
        <v>95178</v>
      </c>
      <c r="F8740">
        <v>21048</v>
      </c>
    </row>
    <row r="8741" spans="1:6">
      <c r="A8741" s="105">
        <v>33105021690000</v>
      </c>
      <c r="B8741">
        <v>2012</v>
      </c>
      <c r="C8741">
        <v>108654</v>
      </c>
      <c r="D8741">
        <v>50850</v>
      </c>
      <c r="E8741">
        <v>38550</v>
      </c>
      <c r="F8741">
        <v>20025</v>
      </c>
    </row>
    <row r="8742" spans="1:6">
      <c r="A8742" s="105">
        <v>33105021700000</v>
      </c>
      <c r="B8742">
        <v>2012</v>
      </c>
      <c r="C8742">
        <v>44244</v>
      </c>
      <c r="D8742">
        <v>58239</v>
      </c>
      <c r="E8742">
        <v>82196</v>
      </c>
      <c r="F8742">
        <v>20527</v>
      </c>
    </row>
    <row r="8743" spans="1:6">
      <c r="A8743" s="105">
        <v>33105021710000</v>
      </c>
      <c r="B8743">
        <v>2012</v>
      </c>
      <c r="C8743">
        <v>49511</v>
      </c>
      <c r="D8743">
        <v>66656</v>
      </c>
      <c r="E8743">
        <v>80843</v>
      </c>
      <c r="F8743">
        <v>20490</v>
      </c>
    </row>
    <row r="8744" spans="1:6">
      <c r="A8744" s="105">
        <v>33105021730000</v>
      </c>
      <c r="B8744">
        <v>2012</v>
      </c>
      <c r="C8744">
        <v>70578</v>
      </c>
      <c r="D8744">
        <v>80146</v>
      </c>
      <c r="E8744">
        <v>52760</v>
      </c>
      <c r="F8744">
        <v>20854</v>
      </c>
    </row>
    <row r="8745" spans="1:6">
      <c r="A8745" s="105">
        <v>33105021740000</v>
      </c>
      <c r="B8745">
        <v>2012</v>
      </c>
      <c r="C8745">
        <v>54882</v>
      </c>
      <c r="D8745">
        <v>62883</v>
      </c>
      <c r="E8745">
        <v>46368</v>
      </c>
      <c r="F8745">
        <v>20500</v>
      </c>
    </row>
    <row r="8746" spans="1:6">
      <c r="A8746" s="105">
        <v>33105021750000</v>
      </c>
      <c r="B8746">
        <v>2012</v>
      </c>
      <c r="C8746">
        <v>90456</v>
      </c>
      <c r="D8746">
        <v>54138</v>
      </c>
      <c r="E8746">
        <v>62879</v>
      </c>
      <c r="F8746">
        <v>19012</v>
      </c>
    </row>
    <row r="8747" spans="1:6">
      <c r="A8747" s="105">
        <v>33105021760000</v>
      </c>
      <c r="B8747">
        <v>2012</v>
      </c>
      <c r="C8747">
        <v>107126</v>
      </c>
      <c r="D8747">
        <v>42256</v>
      </c>
      <c r="E8747">
        <v>30657</v>
      </c>
      <c r="F8747">
        <v>20750</v>
      </c>
    </row>
    <row r="8748" spans="1:6">
      <c r="A8748" s="105">
        <v>33105021770000</v>
      </c>
      <c r="B8748">
        <v>2012</v>
      </c>
      <c r="C8748">
        <v>38767</v>
      </c>
      <c r="D8748">
        <v>31132</v>
      </c>
      <c r="E8748">
        <v>45266</v>
      </c>
      <c r="F8748">
        <v>19674</v>
      </c>
    </row>
    <row r="8749" spans="1:6">
      <c r="A8749" s="105">
        <v>33105021810000</v>
      </c>
      <c r="B8749">
        <v>2012</v>
      </c>
      <c r="C8749">
        <v>28971</v>
      </c>
      <c r="D8749">
        <v>41863</v>
      </c>
      <c r="E8749">
        <v>51286</v>
      </c>
      <c r="F8749">
        <v>20000</v>
      </c>
    </row>
    <row r="8750" spans="1:6">
      <c r="A8750" s="105">
        <v>33105021830000</v>
      </c>
      <c r="B8750">
        <v>2012</v>
      </c>
      <c r="C8750">
        <v>40361</v>
      </c>
      <c r="D8750">
        <v>67990</v>
      </c>
      <c r="E8750">
        <v>72537</v>
      </c>
      <c r="F8750">
        <v>20260</v>
      </c>
    </row>
    <row r="8751" spans="1:6">
      <c r="A8751" s="105">
        <v>33105021840000</v>
      </c>
      <c r="B8751">
        <v>2012</v>
      </c>
      <c r="C8751">
        <v>118397</v>
      </c>
      <c r="D8751">
        <v>62065</v>
      </c>
      <c r="E8751">
        <v>42681</v>
      </c>
      <c r="F8751">
        <v>20865</v>
      </c>
    </row>
    <row r="8752" spans="1:6">
      <c r="A8752" s="105">
        <v>33105021850000</v>
      </c>
      <c r="B8752">
        <v>2012</v>
      </c>
      <c r="C8752">
        <v>18651</v>
      </c>
      <c r="D8752">
        <v>29449</v>
      </c>
      <c r="E8752">
        <v>56186</v>
      </c>
      <c r="F8752">
        <v>19626</v>
      </c>
    </row>
    <row r="8753" spans="1:6">
      <c r="A8753" s="105">
        <v>33105021860000</v>
      </c>
      <c r="B8753">
        <v>2012</v>
      </c>
      <c r="C8753">
        <v>27170</v>
      </c>
      <c r="D8753">
        <v>32252</v>
      </c>
      <c r="E8753">
        <v>56111</v>
      </c>
      <c r="F8753">
        <v>19940</v>
      </c>
    </row>
    <row r="8754" spans="1:6">
      <c r="A8754" s="105">
        <v>33105021870000</v>
      </c>
      <c r="B8754">
        <v>2012</v>
      </c>
      <c r="C8754">
        <v>26724</v>
      </c>
      <c r="D8754">
        <v>43039</v>
      </c>
      <c r="E8754">
        <v>57859</v>
      </c>
      <c r="F8754">
        <v>19840</v>
      </c>
    </row>
    <row r="8755" spans="1:6">
      <c r="A8755" s="105">
        <v>33105021880000</v>
      </c>
      <c r="B8755">
        <v>2012</v>
      </c>
      <c r="C8755">
        <v>198261</v>
      </c>
      <c r="D8755">
        <v>137209</v>
      </c>
      <c r="E8755">
        <v>113169</v>
      </c>
      <c r="F8755">
        <v>21060</v>
      </c>
    </row>
    <row r="8756" spans="1:6">
      <c r="A8756" s="105">
        <v>33105021890000</v>
      </c>
      <c r="B8756">
        <v>2012</v>
      </c>
      <c r="C8756">
        <v>839</v>
      </c>
      <c r="D8756">
        <v>203</v>
      </c>
      <c r="E8756">
        <v>7103</v>
      </c>
      <c r="F8756">
        <v>20712</v>
      </c>
    </row>
    <row r="8757" spans="1:6">
      <c r="A8757" s="105">
        <v>33105021900000</v>
      </c>
      <c r="B8757">
        <v>2012</v>
      </c>
      <c r="C8757">
        <v>40214</v>
      </c>
      <c r="D8757">
        <v>49598</v>
      </c>
      <c r="E8757">
        <v>42694</v>
      </c>
      <c r="F8757">
        <v>20695</v>
      </c>
    </row>
    <row r="8758" spans="1:6">
      <c r="A8758" s="105">
        <v>33105021910000</v>
      </c>
      <c r="B8758">
        <v>2012</v>
      </c>
      <c r="C8758">
        <v>47344</v>
      </c>
      <c r="D8758">
        <v>62399</v>
      </c>
      <c r="E8758">
        <v>78817</v>
      </c>
      <c r="F8758">
        <v>20268</v>
      </c>
    </row>
    <row r="8759" spans="1:6">
      <c r="A8759" s="105">
        <v>33105021920000</v>
      </c>
      <c r="B8759">
        <v>2012</v>
      </c>
      <c r="C8759">
        <v>14884</v>
      </c>
      <c r="D8759">
        <v>19658</v>
      </c>
      <c r="E8759">
        <v>22584</v>
      </c>
      <c r="F8759">
        <v>21875</v>
      </c>
    </row>
    <row r="8760" spans="1:6">
      <c r="A8760" s="105">
        <v>33105021930000</v>
      </c>
      <c r="B8760">
        <v>2012</v>
      </c>
      <c r="C8760">
        <v>33862</v>
      </c>
      <c r="D8760">
        <v>48327</v>
      </c>
      <c r="E8760">
        <v>70701</v>
      </c>
      <c r="F8760">
        <v>20361</v>
      </c>
    </row>
    <row r="8761" spans="1:6">
      <c r="A8761" s="105">
        <v>33105021940000</v>
      </c>
      <c r="B8761">
        <v>2012</v>
      </c>
      <c r="C8761">
        <v>36948</v>
      </c>
      <c r="D8761">
        <v>61558</v>
      </c>
      <c r="E8761">
        <v>102315</v>
      </c>
      <c r="F8761">
        <v>20278</v>
      </c>
    </row>
    <row r="8762" spans="1:6">
      <c r="A8762" s="105">
        <v>33105021950000</v>
      </c>
      <c r="B8762">
        <v>2012</v>
      </c>
      <c r="C8762">
        <v>28606</v>
      </c>
      <c r="D8762">
        <v>52775</v>
      </c>
      <c r="E8762">
        <v>67045</v>
      </c>
      <c r="F8762">
        <v>20640</v>
      </c>
    </row>
    <row r="8763" spans="1:6">
      <c r="A8763" s="105">
        <v>33105021960000</v>
      </c>
      <c r="B8763">
        <v>2012</v>
      </c>
      <c r="C8763">
        <v>33128</v>
      </c>
      <c r="D8763">
        <v>51224</v>
      </c>
      <c r="E8763">
        <v>68665</v>
      </c>
      <c r="F8763">
        <v>20715</v>
      </c>
    </row>
    <row r="8764" spans="1:6">
      <c r="A8764" s="105">
        <v>33105021970000</v>
      </c>
      <c r="B8764">
        <v>2012</v>
      </c>
      <c r="C8764">
        <v>103844</v>
      </c>
      <c r="D8764">
        <v>42520</v>
      </c>
      <c r="E8764">
        <v>36542</v>
      </c>
      <c r="F8764">
        <v>20765</v>
      </c>
    </row>
    <row r="8765" spans="1:6">
      <c r="A8765" s="105">
        <v>33105021980000</v>
      </c>
      <c r="B8765">
        <v>2012</v>
      </c>
      <c r="C8765">
        <v>29695</v>
      </c>
      <c r="D8765">
        <v>41391</v>
      </c>
      <c r="E8765">
        <v>57315</v>
      </c>
      <c r="F8765">
        <v>19640</v>
      </c>
    </row>
    <row r="8766" spans="1:6">
      <c r="A8766" s="105">
        <v>33105021990000</v>
      </c>
      <c r="B8766">
        <v>2012</v>
      </c>
      <c r="C8766">
        <v>86537</v>
      </c>
      <c r="D8766">
        <v>56623</v>
      </c>
      <c r="E8766">
        <v>36610</v>
      </c>
      <c r="F8766">
        <v>20168</v>
      </c>
    </row>
    <row r="8767" spans="1:6">
      <c r="A8767" s="105">
        <v>33105022000000</v>
      </c>
      <c r="B8767">
        <v>2012</v>
      </c>
      <c r="C8767">
        <v>42</v>
      </c>
      <c r="D8767">
        <v>1992</v>
      </c>
      <c r="E8767">
        <v>102</v>
      </c>
      <c r="F8767">
        <v>19690</v>
      </c>
    </row>
    <row r="8768" spans="1:6">
      <c r="A8768" s="105">
        <v>33105022010000</v>
      </c>
      <c r="B8768">
        <v>2012</v>
      </c>
      <c r="C8768">
        <v>76276</v>
      </c>
      <c r="D8768">
        <v>70503</v>
      </c>
      <c r="E8768">
        <v>62294</v>
      </c>
      <c r="F8768">
        <v>21027</v>
      </c>
    </row>
    <row r="8769" spans="1:6">
      <c r="A8769" s="105">
        <v>33105022020000</v>
      </c>
      <c r="B8769">
        <v>2012</v>
      </c>
      <c r="C8769">
        <v>106014</v>
      </c>
      <c r="D8769">
        <v>72044</v>
      </c>
      <c r="E8769">
        <v>49781</v>
      </c>
      <c r="F8769">
        <v>21084</v>
      </c>
    </row>
    <row r="8770" spans="1:6">
      <c r="A8770" s="105">
        <v>33105022030000</v>
      </c>
      <c r="B8770">
        <v>2012</v>
      </c>
      <c r="C8770">
        <v>64810</v>
      </c>
      <c r="D8770">
        <v>72403</v>
      </c>
      <c r="E8770">
        <v>37667</v>
      </c>
      <c r="F8770">
        <v>21450</v>
      </c>
    </row>
    <row r="8771" spans="1:6">
      <c r="A8771" s="105">
        <v>33105022040000</v>
      </c>
      <c r="B8771">
        <v>2012</v>
      </c>
      <c r="C8771">
        <v>52176</v>
      </c>
      <c r="D8771">
        <v>47025</v>
      </c>
      <c r="E8771">
        <v>60948</v>
      </c>
      <c r="F8771">
        <v>19936</v>
      </c>
    </row>
    <row r="8772" spans="1:6">
      <c r="A8772" s="105">
        <v>33105022050000</v>
      </c>
      <c r="B8772">
        <v>2012</v>
      </c>
      <c r="C8772">
        <v>49248</v>
      </c>
      <c r="D8772">
        <v>71622</v>
      </c>
      <c r="E8772">
        <v>65856</v>
      </c>
      <c r="F8772">
        <v>21225</v>
      </c>
    </row>
    <row r="8773" spans="1:6">
      <c r="A8773" s="105">
        <v>33105022060000</v>
      </c>
      <c r="B8773">
        <v>2012</v>
      </c>
      <c r="C8773">
        <v>128239</v>
      </c>
      <c r="D8773">
        <v>59810</v>
      </c>
      <c r="E8773">
        <v>41035</v>
      </c>
      <c r="F8773">
        <v>19040</v>
      </c>
    </row>
    <row r="8774" spans="1:6">
      <c r="A8774" s="105">
        <v>33105022070000</v>
      </c>
      <c r="B8774">
        <v>2012</v>
      </c>
      <c r="C8774">
        <v>125423</v>
      </c>
      <c r="D8774">
        <v>77252</v>
      </c>
      <c r="E8774">
        <v>37098</v>
      </c>
      <c r="F8774">
        <v>19566</v>
      </c>
    </row>
    <row r="8775" spans="1:6">
      <c r="A8775" s="105">
        <v>33105022080000</v>
      </c>
      <c r="B8775">
        <v>2012</v>
      </c>
      <c r="C8775">
        <v>74633</v>
      </c>
      <c r="D8775">
        <v>32008</v>
      </c>
      <c r="E8775">
        <v>32811</v>
      </c>
      <c r="F8775">
        <v>20326</v>
      </c>
    </row>
    <row r="8776" spans="1:6">
      <c r="A8776" s="105">
        <v>33105022090000</v>
      </c>
      <c r="B8776">
        <v>2012</v>
      </c>
      <c r="C8776">
        <v>76435</v>
      </c>
      <c r="D8776">
        <v>87269</v>
      </c>
      <c r="E8776">
        <v>46446</v>
      </c>
      <c r="F8776">
        <v>21020</v>
      </c>
    </row>
    <row r="8777" spans="1:6">
      <c r="A8777" s="105">
        <v>33105022100000</v>
      </c>
      <c r="B8777">
        <v>2012</v>
      </c>
      <c r="C8777">
        <v>171550</v>
      </c>
      <c r="D8777">
        <v>52629</v>
      </c>
      <c r="E8777">
        <v>54021</v>
      </c>
      <c r="F8777">
        <v>18660</v>
      </c>
    </row>
    <row r="8778" spans="1:6">
      <c r="A8778" s="105">
        <v>33105022130000</v>
      </c>
      <c r="B8778">
        <v>2012</v>
      </c>
      <c r="C8778">
        <v>70878</v>
      </c>
      <c r="D8778">
        <v>66737</v>
      </c>
      <c r="E8778">
        <v>46880</v>
      </c>
      <c r="F8778">
        <v>20874</v>
      </c>
    </row>
    <row r="8779" spans="1:6">
      <c r="A8779" s="105">
        <v>33105022140000</v>
      </c>
      <c r="B8779">
        <v>2012</v>
      </c>
      <c r="C8779">
        <v>117371</v>
      </c>
      <c r="D8779">
        <v>73811</v>
      </c>
      <c r="E8779">
        <v>27069</v>
      </c>
      <c r="F8779">
        <v>19930</v>
      </c>
    </row>
    <row r="8780" spans="1:6">
      <c r="A8780" s="105">
        <v>33105022150000</v>
      </c>
      <c r="B8780">
        <v>2012</v>
      </c>
      <c r="C8780">
        <v>28297</v>
      </c>
      <c r="D8780">
        <v>41468</v>
      </c>
      <c r="E8780">
        <v>59940</v>
      </c>
      <c r="F8780">
        <v>20590</v>
      </c>
    </row>
    <row r="8781" spans="1:6">
      <c r="A8781" s="105">
        <v>33105022160000</v>
      </c>
      <c r="B8781">
        <v>2012</v>
      </c>
      <c r="C8781">
        <v>75189</v>
      </c>
      <c r="D8781">
        <v>79726</v>
      </c>
      <c r="E8781">
        <v>36834</v>
      </c>
      <c r="F8781">
        <v>20850</v>
      </c>
    </row>
    <row r="8782" spans="1:6">
      <c r="A8782" s="105">
        <v>33105022210000</v>
      </c>
      <c r="B8782">
        <v>2012</v>
      </c>
      <c r="C8782">
        <v>48241</v>
      </c>
      <c r="D8782">
        <v>43447</v>
      </c>
      <c r="E8782">
        <v>28473</v>
      </c>
      <c r="F8782">
        <v>21032</v>
      </c>
    </row>
    <row r="8783" spans="1:6">
      <c r="A8783" s="105">
        <v>33105022220000</v>
      </c>
      <c r="B8783">
        <v>2012</v>
      </c>
      <c r="C8783">
        <v>22621</v>
      </c>
      <c r="D8783">
        <v>36719</v>
      </c>
      <c r="E8783">
        <v>81318</v>
      </c>
      <c r="F8783">
        <v>19577</v>
      </c>
    </row>
    <row r="8784" spans="1:6">
      <c r="A8784" s="105">
        <v>33105022240000</v>
      </c>
      <c r="B8784">
        <v>2012</v>
      </c>
      <c r="C8784">
        <v>22995</v>
      </c>
      <c r="D8784">
        <v>57701</v>
      </c>
      <c r="E8784">
        <v>79223</v>
      </c>
      <c r="F8784">
        <v>20664</v>
      </c>
    </row>
    <row r="8785" spans="1:6">
      <c r="A8785" s="105">
        <v>33105022260000</v>
      </c>
      <c r="B8785">
        <v>2012</v>
      </c>
      <c r="C8785">
        <v>134071</v>
      </c>
      <c r="D8785">
        <v>55338</v>
      </c>
      <c r="E8785">
        <v>35571</v>
      </c>
      <c r="F8785">
        <v>20062</v>
      </c>
    </row>
    <row r="8786" spans="1:6">
      <c r="A8786" s="105">
        <v>33105022270000</v>
      </c>
      <c r="B8786">
        <v>2012</v>
      </c>
      <c r="C8786">
        <v>19579</v>
      </c>
      <c r="D8786">
        <v>17884</v>
      </c>
      <c r="E8786">
        <v>6521</v>
      </c>
      <c r="F8786">
        <v>21913</v>
      </c>
    </row>
    <row r="8787" spans="1:6">
      <c r="A8787" s="105">
        <v>33105022280000</v>
      </c>
      <c r="B8787">
        <v>2012</v>
      </c>
      <c r="C8787">
        <v>32424</v>
      </c>
      <c r="D8787">
        <v>46863</v>
      </c>
      <c r="E8787">
        <v>69898</v>
      </c>
      <c r="F8787">
        <v>20440</v>
      </c>
    </row>
    <row r="8788" spans="1:6">
      <c r="A8788" s="105">
        <v>33105022290000</v>
      </c>
      <c r="B8788">
        <v>2012</v>
      </c>
      <c r="C8788">
        <v>41184</v>
      </c>
      <c r="D8788">
        <v>69366</v>
      </c>
      <c r="E8788">
        <v>38659</v>
      </c>
      <c r="F8788">
        <v>20335</v>
      </c>
    </row>
    <row r="8789" spans="1:6">
      <c r="A8789" s="105">
        <v>33105022310000</v>
      </c>
      <c r="B8789">
        <v>2012</v>
      </c>
      <c r="C8789">
        <v>29718</v>
      </c>
      <c r="D8789">
        <v>41583</v>
      </c>
      <c r="E8789">
        <v>75423</v>
      </c>
      <c r="F8789">
        <v>20033</v>
      </c>
    </row>
    <row r="8790" spans="1:6">
      <c r="A8790" s="105">
        <v>33105022320000</v>
      </c>
      <c r="B8790">
        <v>2012</v>
      </c>
      <c r="C8790">
        <v>17795</v>
      </c>
      <c r="D8790">
        <v>28438</v>
      </c>
      <c r="E8790">
        <v>56681</v>
      </c>
      <c r="F8790">
        <v>20478</v>
      </c>
    </row>
    <row r="8791" spans="1:6">
      <c r="A8791" s="105">
        <v>33105022330000</v>
      </c>
      <c r="B8791">
        <v>2012</v>
      </c>
      <c r="C8791">
        <v>23039</v>
      </c>
      <c r="D8791">
        <v>39390</v>
      </c>
      <c r="E8791">
        <v>62188</v>
      </c>
      <c r="F8791">
        <v>20003</v>
      </c>
    </row>
    <row r="8792" spans="1:6">
      <c r="A8792" s="105">
        <v>33105022340000</v>
      </c>
      <c r="B8792">
        <v>2012</v>
      </c>
      <c r="C8792">
        <v>83513</v>
      </c>
      <c r="D8792">
        <v>92032</v>
      </c>
      <c r="E8792">
        <v>45927</v>
      </c>
      <c r="F8792">
        <v>21254</v>
      </c>
    </row>
    <row r="8793" spans="1:6">
      <c r="A8793" s="105">
        <v>33105022350000</v>
      </c>
      <c r="B8793">
        <v>2012</v>
      </c>
      <c r="C8793">
        <v>32585</v>
      </c>
      <c r="D8793">
        <v>53217</v>
      </c>
      <c r="E8793">
        <v>60324</v>
      </c>
      <c r="F8793">
        <v>20310</v>
      </c>
    </row>
    <row r="8794" spans="1:6">
      <c r="A8794" s="105">
        <v>33105022360000</v>
      </c>
      <c r="B8794">
        <v>2012</v>
      </c>
      <c r="C8794">
        <v>66947</v>
      </c>
      <c r="D8794">
        <v>78238</v>
      </c>
      <c r="E8794">
        <v>65939</v>
      </c>
      <c r="F8794">
        <v>20725</v>
      </c>
    </row>
    <row r="8795" spans="1:6">
      <c r="A8795" s="105">
        <v>33105022370000</v>
      </c>
      <c r="B8795">
        <v>2012</v>
      </c>
      <c r="C8795">
        <v>74732</v>
      </c>
      <c r="D8795">
        <v>85323</v>
      </c>
      <c r="E8795">
        <v>71213</v>
      </c>
      <c r="F8795">
        <v>20310</v>
      </c>
    </row>
    <row r="8796" spans="1:6">
      <c r="A8796" s="105">
        <v>33105022380000</v>
      </c>
      <c r="B8796">
        <v>2012</v>
      </c>
      <c r="C8796">
        <v>81351</v>
      </c>
      <c r="D8796">
        <v>95912</v>
      </c>
      <c r="E8796">
        <v>84978</v>
      </c>
      <c r="F8796">
        <v>21248</v>
      </c>
    </row>
    <row r="8797" spans="1:6">
      <c r="A8797" s="105">
        <v>33105022390000</v>
      </c>
      <c r="B8797">
        <v>2012</v>
      </c>
      <c r="C8797">
        <v>61422</v>
      </c>
      <c r="D8797">
        <v>74727</v>
      </c>
      <c r="E8797">
        <v>63103</v>
      </c>
      <c r="F8797">
        <v>20950</v>
      </c>
    </row>
    <row r="8798" spans="1:6">
      <c r="A8798" s="105">
        <v>33105022400000</v>
      </c>
      <c r="B8798">
        <v>2012</v>
      </c>
      <c r="C8798">
        <v>78431</v>
      </c>
      <c r="D8798">
        <v>100366</v>
      </c>
      <c r="E8798">
        <v>74920</v>
      </c>
      <c r="F8798">
        <v>21200</v>
      </c>
    </row>
    <row r="8799" spans="1:6">
      <c r="A8799" s="105">
        <v>33105022410000</v>
      </c>
      <c r="B8799">
        <v>2012</v>
      </c>
      <c r="C8799">
        <v>68134</v>
      </c>
      <c r="D8799">
        <v>85805</v>
      </c>
      <c r="E8799">
        <v>78887</v>
      </c>
      <c r="F8799">
        <v>21300</v>
      </c>
    </row>
    <row r="8800" spans="1:6">
      <c r="A8800" s="105">
        <v>33105022420000</v>
      </c>
      <c r="B8800">
        <v>2012</v>
      </c>
      <c r="C8800">
        <v>48231</v>
      </c>
      <c r="D8800">
        <v>70383</v>
      </c>
      <c r="E8800">
        <v>83204</v>
      </c>
      <c r="F8800">
        <v>20228</v>
      </c>
    </row>
    <row r="8801" spans="1:6">
      <c r="A8801" s="105">
        <v>33105022430000</v>
      </c>
      <c r="B8801">
        <v>2012</v>
      </c>
      <c r="C8801">
        <v>122355</v>
      </c>
      <c r="D8801">
        <v>71183</v>
      </c>
      <c r="E8801">
        <v>61675</v>
      </c>
      <c r="F8801">
        <v>20844</v>
      </c>
    </row>
    <row r="8802" spans="1:6">
      <c r="A8802" s="105">
        <v>33105022450000</v>
      </c>
      <c r="B8802">
        <v>2012</v>
      </c>
      <c r="C8802">
        <v>67995</v>
      </c>
      <c r="D8802">
        <v>59838</v>
      </c>
      <c r="E8802">
        <v>45722</v>
      </c>
      <c r="F8802">
        <v>20547</v>
      </c>
    </row>
    <row r="8803" spans="1:6">
      <c r="A8803" s="105">
        <v>33105022460000</v>
      </c>
      <c r="B8803">
        <v>2012</v>
      </c>
      <c r="C8803">
        <v>69078</v>
      </c>
      <c r="D8803">
        <v>42054</v>
      </c>
      <c r="E8803">
        <v>34589</v>
      </c>
      <c r="F8803">
        <v>20844</v>
      </c>
    </row>
    <row r="8804" spans="1:6">
      <c r="A8804" s="105">
        <v>33105022470000</v>
      </c>
      <c r="B8804">
        <v>2012</v>
      </c>
      <c r="C8804">
        <v>112354</v>
      </c>
      <c r="D8804">
        <v>50711</v>
      </c>
      <c r="E8804">
        <v>41836</v>
      </c>
      <c r="F8804">
        <v>20855</v>
      </c>
    </row>
    <row r="8805" spans="1:6">
      <c r="A8805" s="105">
        <v>33105022480000</v>
      </c>
      <c r="B8805">
        <v>2012</v>
      </c>
      <c r="C8805">
        <v>46578</v>
      </c>
      <c r="D8805">
        <v>64575</v>
      </c>
      <c r="E8805">
        <v>30581</v>
      </c>
      <c r="F8805">
        <v>20145</v>
      </c>
    </row>
    <row r="8806" spans="1:6">
      <c r="A8806" s="105">
        <v>33105022490000</v>
      </c>
      <c r="B8806">
        <v>2012</v>
      </c>
      <c r="C8806">
        <v>3273</v>
      </c>
      <c r="D8806">
        <v>5918</v>
      </c>
      <c r="E8806">
        <v>34749</v>
      </c>
      <c r="F8806">
        <v>20626</v>
      </c>
    </row>
    <row r="8807" spans="1:6">
      <c r="A8807" s="105">
        <v>33105022500000</v>
      </c>
      <c r="B8807">
        <v>2012</v>
      </c>
      <c r="C8807">
        <v>30065</v>
      </c>
      <c r="D8807">
        <v>48776</v>
      </c>
      <c r="E8807">
        <v>78501</v>
      </c>
      <c r="F8807">
        <v>20667</v>
      </c>
    </row>
    <row r="8808" spans="1:6">
      <c r="A8808" s="105">
        <v>33105022510000</v>
      </c>
      <c r="B8808">
        <v>2012</v>
      </c>
      <c r="C8808">
        <v>49143</v>
      </c>
      <c r="D8808">
        <v>56818</v>
      </c>
      <c r="E8808">
        <v>69928</v>
      </c>
      <c r="F8808">
        <v>20483</v>
      </c>
    </row>
    <row r="8809" spans="1:6">
      <c r="A8809" s="105">
        <v>33105022520000</v>
      </c>
      <c r="B8809">
        <v>2012</v>
      </c>
      <c r="C8809">
        <v>80710</v>
      </c>
      <c r="D8809">
        <v>35741</v>
      </c>
      <c r="E8809">
        <v>33317</v>
      </c>
      <c r="F8809">
        <v>20975</v>
      </c>
    </row>
    <row r="8810" spans="1:6">
      <c r="A8810" s="105">
        <v>33105022540000</v>
      </c>
      <c r="B8810">
        <v>2012</v>
      </c>
      <c r="C8810">
        <v>86026</v>
      </c>
      <c r="D8810">
        <v>57814</v>
      </c>
      <c r="E8810">
        <v>21222</v>
      </c>
      <c r="F8810">
        <v>20626</v>
      </c>
    </row>
    <row r="8811" spans="1:6">
      <c r="A8811" s="105">
        <v>33105022550000</v>
      </c>
      <c r="B8811">
        <v>2012</v>
      </c>
      <c r="C8811">
        <v>27829</v>
      </c>
      <c r="D8811">
        <v>51054</v>
      </c>
      <c r="E8811">
        <v>58210</v>
      </c>
      <c r="F8811">
        <v>20057</v>
      </c>
    </row>
    <row r="8812" spans="1:6">
      <c r="A8812" s="105">
        <v>33105022560000</v>
      </c>
      <c r="B8812">
        <v>2012</v>
      </c>
      <c r="C8812">
        <v>80890</v>
      </c>
      <c r="D8812">
        <v>64796</v>
      </c>
      <c r="E8812">
        <v>36576</v>
      </c>
      <c r="F8812">
        <v>20225</v>
      </c>
    </row>
    <row r="8813" spans="1:6">
      <c r="A8813" s="105">
        <v>33105022570000</v>
      </c>
      <c r="B8813">
        <v>2012</v>
      </c>
      <c r="C8813">
        <v>80010</v>
      </c>
      <c r="D8813">
        <v>63122</v>
      </c>
      <c r="E8813">
        <v>43154</v>
      </c>
      <c r="F8813">
        <v>21863</v>
      </c>
    </row>
    <row r="8814" spans="1:6">
      <c r="A8814" s="105">
        <v>33105022580000</v>
      </c>
      <c r="B8814">
        <v>2012</v>
      </c>
      <c r="C8814">
        <v>44552</v>
      </c>
      <c r="D8814">
        <v>70102</v>
      </c>
      <c r="E8814">
        <v>48869</v>
      </c>
      <c r="F8814">
        <v>19698</v>
      </c>
    </row>
    <row r="8815" spans="1:6">
      <c r="A8815" s="105">
        <v>33105022590000</v>
      </c>
      <c r="B8815">
        <v>2012</v>
      </c>
      <c r="C8815">
        <v>90958</v>
      </c>
      <c r="D8815">
        <v>101283</v>
      </c>
      <c r="E8815">
        <v>76300</v>
      </c>
      <c r="F8815">
        <v>21085</v>
      </c>
    </row>
    <row r="8816" spans="1:6">
      <c r="A8816" s="105">
        <v>33105022600000</v>
      </c>
      <c r="B8816">
        <v>2012</v>
      </c>
      <c r="C8816">
        <v>66823</v>
      </c>
      <c r="D8816">
        <v>74408</v>
      </c>
      <c r="E8816">
        <v>56785</v>
      </c>
      <c r="F8816">
        <v>20272</v>
      </c>
    </row>
    <row r="8817" spans="1:6">
      <c r="A8817" s="105">
        <v>33105022610000</v>
      </c>
      <c r="B8817">
        <v>2012</v>
      </c>
      <c r="C8817">
        <v>72273</v>
      </c>
      <c r="D8817">
        <v>81119</v>
      </c>
      <c r="E8817">
        <v>49203</v>
      </c>
      <c r="F8817">
        <v>20675</v>
      </c>
    </row>
    <row r="8818" spans="1:6">
      <c r="A8818" s="105">
        <v>33105022630000</v>
      </c>
      <c r="B8818">
        <v>2012</v>
      </c>
      <c r="C8818">
        <v>142716</v>
      </c>
      <c r="D8818">
        <v>74823</v>
      </c>
      <c r="E8818">
        <v>36982</v>
      </c>
      <c r="F8818">
        <v>20283</v>
      </c>
    </row>
    <row r="8819" spans="1:6">
      <c r="A8819" s="105">
        <v>33105022660000</v>
      </c>
      <c r="B8819">
        <v>2012</v>
      </c>
      <c r="C8819">
        <v>71655</v>
      </c>
      <c r="D8819">
        <v>71437</v>
      </c>
      <c r="E8819">
        <v>34898</v>
      </c>
      <c r="F8819">
        <v>20449</v>
      </c>
    </row>
    <row r="8820" spans="1:6">
      <c r="A8820" s="105">
        <v>33105022670000</v>
      </c>
      <c r="B8820">
        <v>2012</v>
      </c>
      <c r="C8820">
        <v>11045</v>
      </c>
      <c r="D8820">
        <v>45936</v>
      </c>
      <c r="E8820">
        <v>43628</v>
      </c>
      <c r="F8820">
        <v>20062</v>
      </c>
    </row>
    <row r="8821" spans="1:6">
      <c r="A8821" s="105">
        <v>33105022680000</v>
      </c>
      <c r="B8821">
        <v>2012</v>
      </c>
      <c r="C8821">
        <v>57657</v>
      </c>
      <c r="D8821">
        <v>61672</v>
      </c>
      <c r="E8821">
        <v>57199</v>
      </c>
      <c r="F8821">
        <v>20555</v>
      </c>
    </row>
    <row r="8822" spans="1:6">
      <c r="A8822" s="105">
        <v>33105022700000</v>
      </c>
      <c r="B8822">
        <v>2012</v>
      </c>
      <c r="C8822">
        <v>66406</v>
      </c>
      <c r="D8822">
        <v>59849</v>
      </c>
      <c r="E8822">
        <v>68620</v>
      </c>
      <c r="F8822">
        <v>20883</v>
      </c>
    </row>
    <row r="8823" spans="1:6">
      <c r="A8823" s="105">
        <v>33105022710000</v>
      </c>
      <c r="B8823">
        <v>2012</v>
      </c>
      <c r="C8823">
        <v>85844</v>
      </c>
      <c r="D8823">
        <v>62493</v>
      </c>
      <c r="E8823">
        <v>65918</v>
      </c>
      <c r="F8823">
        <v>20272</v>
      </c>
    </row>
    <row r="8824" spans="1:6">
      <c r="A8824" s="105">
        <v>33105022720000</v>
      </c>
      <c r="B8824">
        <v>2012</v>
      </c>
      <c r="C8824">
        <v>37912</v>
      </c>
      <c r="D8824">
        <v>36948</v>
      </c>
      <c r="E8824">
        <v>79365</v>
      </c>
      <c r="F8824">
        <v>19771</v>
      </c>
    </row>
    <row r="8825" spans="1:6">
      <c r="A8825" s="105">
        <v>33105022730000</v>
      </c>
      <c r="B8825">
        <v>2012</v>
      </c>
      <c r="C8825">
        <v>135805</v>
      </c>
      <c r="D8825">
        <v>87292</v>
      </c>
      <c r="E8825">
        <v>56448</v>
      </c>
      <c r="F8825">
        <v>20724</v>
      </c>
    </row>
    <row r="8826" spans="1:6">
      <c r="A8826" s="105">
        <v>33105022740000</v>
      </c>
      <c r="B8826">
        <v>2012</v>
      </c>
      <c r="C8826">
        <v>173779</v>
      </c>
      <c r="D8826">
        <v>79944</v>
      </c>
      <c r="E8826">
        <v>42726</v>
      </c>
      <c r="F8826">
        <v>21088</v>
      </c>
    </row>
    <row r="8827" spans="1:6">
      <c r="A8827" s="105">
        <v>33105022750000</v>
      </c>
      <c r="B8827">
        <v>2012</v>
      </c>
      <c r="C8827">
        <v>23920</v>
      </c>
      <c r="D8827">
        <v>47101</v>
      </c>
      <c r="E8827">
        <v>24129</v>
      </c>
      <c r="F8827">
        <v>19530</v>
      </c>
    </row>
    <row r="8828" spans="1:6">
      <c r="A8828" s="105">
        <v>33105022770000</v>
      </c>
      <c r="B8828">
        <v>2012</v>
      </c>
      <c r="C8828">
        <v>38484</v>
      </c>
      <c r="D8828">
        <v>39159</v>
      </c>
      <c r="E8828">
        <v>88245</v>
      </c>
      <c r="F8828">
        <v>20256</v>
      </c>
    </row>
    <row r="8829" spans="1:6">
      <c r="A8829" s="105">
        <v>33105022780000</v>
      </c>
      <c r="B8829">
        <v>2012</v>
      </c>
      <c r="C8829">
        <v>38399</v>
      </c>
      <c r="D8829">
        <v>25701</v>
      </c>
      <c r="E8829">
        <v>33549</v>
      </c>
      <c r="F8829">
        <v>14936</v>
      </c>
    </row>
    <row r="8830" spans="1:6">
      <c r="A8830" s="105">
        <v>33105022790000</v>
      </c>
      <c r="B8830">
        <v>2012</v>
      </c>
      <c r="C8830">
        <v>46652</v>
      </c>
      <c r="D8830">
        <v>68737</v>
      </c>
      <c r="E8830">
        <v>80029</v>
      </c>
      <c r="F8830">
        <v>20176</v>
      </c>
    </row>
    <row r="8831" spans="1:6">
      <c r="A8831" s="105">
        <v>33105022800000</v>
      </c>
      <c r="B8831">
        <v>2012</v>
      </c>
      <c r="C8831">
        <v>43560</v>
      </c>
      <c r="D8831">
        <v>65588</v>
      </c>
      <c r="E8831">
        <v>99456</v>
      </c>
      <c r="F8831">
        <v>20870</v>
      </c>
    </row>
    <row r="8832" spans="1:6">
      <c r="A8832" s="105">
        <v>33105022810000</v>
      </c>
      <c r="B8832">
        <v>2012</v>
      </c>
      <c r="C8832">
        <v>50360</v>
      </c>
      <c r="D8832">
        <v>73079</v>
      </c>
      <c r="E8832">
        <v>101587</v>
      </c>
      <c r="F8832">
        <v>20410</v>
      </c>
    </row>
    <row r="8833" spans="1:6">
      <c r="A8833" s="105">
        <v>33105022820000</v>
      </c>
      <c r="B8833">
        <v>2012</v>
      </c>
      <c r="C8833">
        <v>157930</v>
      </c>
      <c r="D8833">
        <v>76728</v>
      </c>
      <c r="E8833">
        <v>39673</v>
      </c>
      <c r="F8833">
        <v>18847</v>
      </c>
    </row>
    <row r="8834" spans="1:6">
      <c r="A8834" s="105">
        <v>33105022830000</v>
      </c>
      <c r="B8834">
        <v>2012</v>
      </c>
      <c r="C8834">
        <v>54882</v>
      </c>
      <c r="D8834">
        <v>70906</v>
      </c>
      <c r="E8834">
        <v>78021</v>
      </c>
      <c r="F8834">
        <v>20477</v>
      </c>
    </row>
    <row r="8835" spans="1:6">
      <c r="A8835" s="105">
        <v>33105022840000</v>
      </c>
      <c r="B8835">
        <v>2012</v>
      </c>
      <c r="C8835">
        <v>91397</v>
      </c>
      <c r="D8835">
        <v>93967</v>
      </c>
      <c r="E8835">
        <v>66567</v>
      </c>
      <c r="F8835">
        <v>21123</v>
      </c>
    </row>
    <row r="8836" spans="1:6">
      <c r="A8836" s="105">
        <v>33105022850000</v>
      </c>
      <c r="B8836">
        <v>2012</v>
      </c>
      <c r="C8836">
        <v>126419</v>
      </c>
      <c r="D8836">
        <v>124089</v>
      </c>
      <c r="E8836">
        <v>91920</v>
      </c>
      <c r="F8836">
        <v>21414</v>
      </c>
    </row>
    <row r="8837" spans="1:6">
      <c r="A8837" s="105">
        <v>33105022860000</v>
      </c>
      <c r="B8837">
        <v>2012</v>
      </c>
      <c r="C8837">
        <v>40026</v>
      </c>
      <c r="D8837">
        <v>18581</v>
      </c>
      <c r="E8837">
        <v>28118</v>
      </c>
      <c r="F8837">
        <v>19766</v>
      </c>
    </row>
    <row r="8838" spans="1:6">
      <c r="A8838" s="105">
        <v>33105022870000</v>
      </c>
      <c r="B8838">
        <v>2012</v>
      </c>
      <c r="C8838">
        <v>94558</v>
      </c>
      <c r="D8838">
        <v>47767</v>
      </c>
      <c r="E8838">
        <v>66369</v>
      </c>
      <c r="F8838">
        <v>20408</v>
      </c>
    </row>
    <row r="8839" spans="1:6">
      <c r="A8839" s="105">
        <v>33105022880000</v>
      </c>
      <c r="B8839">
        <v>2012</v>
      </c>
      <c r="C8839">
        <v>25757</v>
      </c>
      <c r="D8839">
        <v>40155</v>
      </c>
      <c r="E8839">
        <v>50632</v>
      </c>
      <c r="F8839">
        <v>20250</v>
      </c>
    </row>
    <row r="8840" spans="1:6">
      <c r="A8840" s="105">
        <v>33105022890000</v>
      </c>
      <c r="B8840">
        <v>2012</v>
      </c>
      <c r="C8840">
        <v>44924</v>
      </c>
      <c r="D8840">
        <v>62268</v>
      </c>
      <c r="E8840">
        <v>54835</v>
      </c>
      <c r="F8840">
        <v>20194</v>
      </c>
    </row>
    <row r="8841" spans="1:6">
      <c r="A8841" s="105">
        <v>33105022920000</v>
      </c>
      <c r="B8841">
        <v>2012</v>
      </c>
      <c r="C8841">
        <v>3723</v>
      </c>
      <c r="D8841">
        <v>12191</v>
      </c>
      <c r="E8841">
        <v>7937</v>
      </c>
      <c r="F8841">
        <v>19965</v>
      </c>
    </row>
    <row r="8842" spans="1:6">
      <c r="A8842" s="105">
        <v>33105022940000</v>
      </c>
      <c r="B8842">
        <v>2012</v>
      </c>
      <c r="C8842">
        <v>111070</v>
      </c>
      <c r="D8842">
        <v>90203</v>
      </c>
      <c r="E8842">
        <v>54149</v>
      </c>
      <c r="F8842">
        <v>19395</v>
      </c>
    </row>
    <row r="8843" spans="1:6">
      <c r="A8843" s="105">
        <v>33105022950000</v>
      </c>
      <c r="B8843">
        <v>2012</v>
      </c>
      <c r="C8843">
        <v>123716</v>
      </c>
      <c r="D8843">
        <v>114117</v>
      </c>
      <c r="E8843">
        <v>64764</v>
      </c>
      <c r="F8843">
        <v>19523</v>
      </c>
    </row>
    <row r="8844" spans="1:6">
      <c r="A8844" s="105">
        <v>33105022960000</v>
      </c>
      <c r="B8844">
        <v>2012</v>
      </c>
      <c r="C8844">
        <v>24574</v>
      </c>
      <c r="D8844">
        <v>30086</v>
      </c>
      <c r="E8844">
        <v>81540</v>
      </c>
      <c r="F8844">
        <v>19540</v>
      </c>
    </row>
    <row r="8845" spans="1:6">
      <c r="A8845" s="105">
        <v>33105022970000</v>
      </c>
      <c r="B8845">
        <v>2012</v>
      </c>
      <c r="C8845">
        <v>71288</v>
      </c>
      <c r="D8845">
        <v>45908</v>
      </c>
      <c r="E8845">
        <v>60816</v>
      </c>
      <c r="F8845">
        <v>20160</v>
      </c>
    </row>
    <row r="8846" spans="1:6">
      <c r="A8846" s="105">
        <v>33105022980000</v>
      </c>
      <c r="B8846">
        <v>2012</v>
      </c>
      <c r="C8846">
        <v>60812</v>
      </c>
      <c r="D8846">
        <v>49931</v>
      </c>
      <c r="E8846">
        <v>59303</v>
      </c>
      <c r="F8846">
        <v>19975</v>
      </c>
    </row>
    <row r="8847" spans="1:6">
      <c r="A8847" s="105">
        <v>33105022990000</v>
      </c>
      <c r="B8847">
        <v>2012</v>
      </c>
      <c r="C8847">
        <v>50130</v>
      </c>
      <c r="D8847">
        <v>37903</v>
      </c>
      <c r="E8847">
        <v>46192</v>
      </c>
      <c r="F8847">
        <v>20860</v>
      </c>
    </row>
    <row r="8848" spans="1:6">
      <c r="A8848" s="105">
        <v>33105023000000</v>
      </c>
      <c r="B8848">
        <v>2012</v>
      </c>
      <c r="C8848">
        <v>84010</v>
      </c>
      <c r="D8848">
        <v>107694</v>
      </c>
      <c r="E8848">
        <v>110595</v>
      </c>
      <c r="F8848">
        <v>19960</v>
      </c>
    </row>
    <row r="8849" spans="1:6">
      <c r="A8849" s="105">
        <v>33105023010000</v>
      </c>
      <c r="B8849">
        <v>2012</v>
      </c>
      <c r="C8849">
        <v>107429</v>
      </c>
      <c r="D8849">
        <v>118938</v>
      </c>
      <c r="E8849">
        <v>99026</v>
      </c>
      <c r="F8849">
        <v>21395</v>
      </c>
    </row>
    <row r="8850" spans="1:6">
      <c r="A8850" s="105">
        <v>33105023020000</v>
      </c>
      <c r="B8850">
        <v>2012</v>
      </c>
      <c r="C8850">
        <v>10530</v>
      </c>
      <c r="D8850">
        <v>10335</v>
      </c>
      <c r="E8850">
        <v>39730</v>
      </c>
      <c r="F8850">
        <v>19584</v>
      </c>
    </row>
    <row r="8851" spans="1:6">
      <c r="A8851" s="105">
        <v>33105023040000</v>
      </c>
      <c r="B8851">
        <v>2012</v>
      </c>
      <c r="C8851">
        <v>22197</v>
      </c>
      <c r="D8851">
        <v>30218</v>
      </c>
      <c r="E8851">
        <v>71947</v>
      </c>
      <c r="F8851">
        <v>20377</v>
      </c>
    </row>
    <row r="8852" spans="1:6">
      <c r="A8852" s="105">
        <v>33105023050000</v>
      </c>
      <c r="B8852">
        <v>2012</v>
      </c>
      <c r="C8852">
        <v>106292</v>
      </c>
      <c r="D8852">
        <v>54481</v>
      </c>
      <c r="E8852">
        <v>43354</v>
      </c>
      <c r="F8852">
        <v>20745</v>
      </c>
    </row>
    <row r="8853" spans="1:6">
      <c r="A8853" s="105">
        <v>33105023060000</v>
      </c>
      <c r="B8853">
        <v>2012</v>
      </c>
      <c r="C8853">
        <v>122930</v>
      </c>
      <c r="D8853">
        <v>133538</v>
      </c>
      <c r="E8853">
        <v>99632</v>
      </c>
      <c r="F8853">
        <v>20130</v>
      </c>
    </row>
    <row r="8854" spans="1:6">
      <c r="A8854" s="105">
        <v>33105023070000</v>
      </c>
      <c r="B8854">
        <v>2012</v>
      </c>
      <c r="C8854">
        <v>92692</v>
      </c>
      <c r="D8854">
        <v>96597</v>
      </c>
      <c r="E8854">
        <v>87170</v>
      </c>
      <c r="F8854">
        <v>20085</v>
      </c>
    </row>
    <row r="8855" spans="1:6">
      <c r="A8855" s="105">
        <v>33105023080000</v>
      </c>
      <c r="B8855">
        <v>2012</v>
      </c>
      <c r="C8855">
        <v>30132</v>
      </c>
      <c r="D8855">
        <v>52909</v>
      </c>
      <c r="E8855">
        <v>80969</v>
      </c>
      <c r="F8855">
        <v>19855</v>
      </c>
    </row>
    <row r="8856" spans="1:6">
      <c r="A8856" s="105">
        <v>33105023090000</v>
      </c>
      <c r="B8856">
        <v>2012</v>
      </c>
      <c r="C8856">
        <v>30753</v>
      </c>
      <c r="D8856">
        <v>48139</v>
      </c>
      <c r="E8856">
        <v>101993</v>
      </c>
      <c r="F8856">
        <v>20667</v>
      </c>
    </row>
    <row r="8857" spans="1:6">
      <c r="A8857" s="105">
        <v>33105023100000</v>
      </c>
      <c r="B8857">
        <v>2012</v>
      </c>
      <c r="C8857">
        <v>41998</v>
      </c>
      <c r="D8857">
        <v>64424</v>
      </c>
      <c r="E8857">
        <v>96210</v>
      </c>
      <c r="F8857">
        <v>21040</v>
      </c>
    </row>
    <row r="8858" spans="1:6">
      <c r="A8858" s="105">
        <v>33105023150000</v>
      </c>
      <c r="B8858">
        <v>2012</v>
      </c>
      <c r="C8858">
        <v>4292</v>
      </c>
      <c r="D8858">
        <v>5798</v>
      </c>
      <c r="E8858">
        <v>5817</v>
      </c>
      <c r="F8858">
        <v>14410</v>
      </c>
    </row>
    <row r="8859" spans="1:6">
      <c r="A8859" s="105">
        <v>33105023180000</v>
      </c>
      <c r="B8859">
        <v>2012</v>
      </c>
      <c r="C8859">
        <v>33768</v>
      </c>
      <c r="D8859">
        <v>43593</v>
      </c>
      <c r="E8859">
        <v>82478</v>
      </c>
      <c r="F8859">
        <v>20160</v>
      </c>
    </row>
    <row r="8860" spans="1:6">
      <c r="A8860" s="105">
        <v>33105023190000</v>
      </c>
      <c r="B8860">
        <v>2012</v>
      </c>
      <c r="C8860">
        <v>58810</v>
      </c>
      <c r="D8860">
        <v>77116</v>
      </c>
      <c r="E8860">
        <v>28056</v>
      </c>
      <c r="F8860">
        <v>19510</v>
      </c>
    </row>
    <row r="8861" spans="1:6">
      <c r="A8861" s="105">
        <v>33105023200000</v>
      </c>
      <c r="B8861">
        <v>2012</v>
      </c>
      <c r="C8861">
        <v>48428</v>
      </c>
      <c r="D8861">
        <v>36722</v>
      </c>
      <c r="E8861">
        <v>39975</v>
      </c>
      <c r="F8861">
        <v>20485</v>
      </c>
    </row>
    <row r="8862" spans="1:6">
      <c r="A8862" s="105">
        <v>33105023210000</v>
      </c>
      <c r="B8862">
        <v>2012</v>
      </c>
      <c r="C8862">
        <v>25926</v>
      </c>
      <c r="D8862">
        <v>11625</v>
      </c>
      <c r="E8862">
        <v>7236</v>
      </c>
      <c r="F8862">
        <v>15405</v>
      </c>
    </row>
    <row r="8863" spans="1:6">
      <c r="A8863" s="105">
        <v>33105023220000</v>
      </c>
      <c r="B8863">
        <v>2012</v>
      </c>
      <c r="C8863">
        <v>33700</v>
      </c>
      <c r="D8863">
        <v>48522</v>
      </c>
      <c r="E8863">
        <v>23327</v>
      </c>
      <c r="F8863">
        <v>20516</v>
      </c>
    </row>
    <row r="8864" spans="1:6">
      <c r="A8864" s="105">
        <v>33105023230000</v>
      </c>
      <c r="B8864">
        <v>2012</v>
      </c>
      <c r="C8864">
        <v>72540</v>
      </c>
      <c r="D8864">
        <v>77779</v>
      </c>
      <c r="E8864">
        <v>43404</v>
      </c>
      <c r="F8864">
        <v>20675</v>
      </c>
    </row>
    <row r="8865" spans="1:6">
      <c r="A8865" s="105">
        <v>33105023240000</v>
      </c>
      <c r="B8865">
        <v>2012</v>
      </c>
      <c r="C8865">
        <v>128490</v>
      </c>
      <c r="D8865">
        <v>65746</v>
      </c>
      <c r="E8865">
        <v>50732</v>
      </c>
      <c r="F8865">
        <v>21000</v>
      </c>
    </row>
    <row r="8866" spans="1:6">
      <c r="A8866" s="105">
        <v>33105023250000</v>
      </c>
      <c r="B8866">
        <v>2012</v>
      </c>
      <c r="C8866">
        <v>54405</v>
      </c>
      <c r="D8866">
        <v>69606</v>
      </c>
      <c r="E8866">
        <v>61237</v>
      </c>
      <c r="F8866">
        <v>20445</v>
      </c>
    </row>
    <row r="8867" spans="1:6">
      <c r="A8867" s="105">
        <v>33105023260000</v>
      </c>
      <c r="B8867">
        <v>2012</v>
      </c>
      <c r="C8867">
        <v>25040</v>
      </c>
      <c r="D8867">
        <v>8672</v>
      </c>
      <c r="E8867">
        <v>26150</v>
      </c>
      <c r="F8867">
        <v>18944</v>
      </c>
    </row>
    <row r="8868" spans="1:6">
      <c r="A8868" s="105">
        <v>33105023270000</v>
      </c>
      <c r="B8868">
        <v>2012</v>
      </c>
      <c r="C8868">
        <v>37222</v>
      </c>
      <c r="D8868">
        <v>49078</v>
      </c>
      <c r="E8868">
        <v>93547</v>
      </c>
      <c r="F8868">
        <v>20550</v>
      </c>
    </row>
    <row r="8869" spans="1:6">
      <c r="A8869" s="105">
        <v>33105023280000</v>
      </c>
      <c r="B8869">
        <v>2012</v>
      </c>
      <c r="C8869">
        <v>69677</v>
      </c>
      <c r="D8869">
        <v>75553</v>
      </c>
      <c r="E8869">
        <v>78803</v>
      </c>
      <c r="F8869">
        <v>20880</v>
      </c>
    </row>
    <row r="8870" spans="1:6">
      <c r="A8870" s="105">
        <v>33105023310000</v>
      </c>
      <c r="B8870">
        <v>2012</v>
      </c>
      <c r="C8870">
        <v>84075</v>
      </c>
      <c r="D8870">
        <v>67490</v>
      </c>
      <c r="E8870">
        <v>35095</v>
      </c>
      <c r="F8870">
        <v>21221</v>
      </c>
    </row>
    <row r="8871" spans="1:6">
      <c r="A8871" s="105">
        <v>33105023320000</v>
      </c>
      <c r="B8871">
        <v>2012</v>
      </c>
      <c r="C8871">
        <v>34083</v>
      </c>
      <c r="D8871">
        <v>30775</v>
      </c>
      <c r="E8871">
        <v>41292</v>
      </c>
      <c r="F8871">
        <v>20015</v>
      </c>
    </row>
    <row r="8872" spans="1:6">
      <c r="A8872" s="105">
        <v>33105023330000</v>
      </c>
      <c r="B8872">
        <v>2012</v>
      </c>
      <c r="C8872">
        <v>56793</v>
      </c>
      <c r="D8872">
        <v>69163</v>
      </c>
      <c r="E8872">
        <v>58416</v>
      </c>
      <c r="F8872">
        <v>20364</v>
      </c>
    </row>
    <row r="8873" spans="1:6">
      <c r="A8873" s="105">
        <v>33105023340000</v>
      </c>
      <c r="B8873">
        <v>2012</v>
      </c>
      <c r="C8873">
        <v>22311</v>
      </c>
      <c r="D8873">
        <v>36086</v>
      </c>
      <c r="E8873">
        <v>23087</v>
      </c>
      <c r="F8873">
        <v>19538</v>
      </c>
    </row>
    <row r="8874" spans="1:6">
      <c r="A8874" s="105">
        <v>33105023350000</v>
      </c>
      <c r="B8874">
        <v>2012</v>
      </c>
      <c r="C8874">
        <v>80163</v>
      </c>
      <c r="D8874">
        <v>89344</v>
      </c>
      <c r="E8874">
        <v>92172</v>
      </c>
      <c r="F8874">
        <v>20200</v>
      </c>
    </row>
    <row r="8875" spans="1:6">
      <c r="A8875" s="105">
        <v>33105023360000</v>
      </c>
      <c r="B8875">
        <v>2012</v>
      </c>
      <c r="C8875">
        <v>29948</v>
      </c>
      <c r="D8875">
        <v>38918</v>
      </c>
      <c r="E8875">
        <v>34079</v>
      </c>
      <c r="F8875">
        <v>20060</v>
      </c>
    </row>
    <row r="8876" spans="1:6">
      <c r="A8876" s="105">
        <v>33105023370000</v>
      </c>
      <c r="B8876">
        <v>2012</v>
      </c>
      <c r="C8876">
        <v>69824</v>
      </c>
      <c r="D8876">
        <v>49215</v>
      </c>
      <c r="E8876">
        <v>34902</v>
      </c>
      <c r="F8876">
        <v>19725</v>
      </c>
    </row>
    <row r="8877" spans="1:6">
      <c r="A8877" s="105">
        <v>33105023390000</v>
      </c>
      <c r="B8877">
        <v>2012</v>
      </c>
      <c r="C8877">
        <v>50613</v>
      </c>
      <c r="D8877">
        <v>63123</v>
      </c>
      <c r="E8877">
        <v>40953</v>
      </c>
      <c r="F8877">
        <v>20753</v>
      </c>
    </row>
    <row r="8878" spans="1:6">
      <c r="A8878" s="105">
        <v>33105023400000</v>
      </c>
      <c r="B8878">
        <v>2012</v>
      </c>
      <c r="C8878">
        <v>202309</v>
      </c>
      <c r="D8878">
        <v>103327</v>
      </c>
      <c r="E8878">
        <v>25702</v>
      </c>
      <c r="F8878">
        <v>19743</v>
      </c>
    </row>
    <row r="8879" spans="1:6">
      <c r="A8879" s="105">
        <v>33105023410000</v>
      </c>
      <c r="B8879">
        <v>2012</v>
      </c>
      <c r="C8879">
        <v>210846</v>
      </c>
      <c r="D8879">
        <v>93900</v>
      </c>
      <c r="E8879">
        <v>25678</v>
      </c>
      <c r="F8879">
        <v>20515</v>
      </c>
    </row>
    <row r="8880" spans="1:6">
      <c r="A8880" s="105">
        <v>33105023420000</v>
      </c>
      <c r="B8880">
        <v>2012</v>
      </c>
      <c r="C8880">
        <v>13531</v>
      </c>
      <c r="D8880">
        <v>11803</v>
      </c>
      <c r="E8880">
        <v>23862</v>
      </c>
      <c r="F8880">
        <v>19507</v>
      </c>
    </row>
    <row r="8881" spans="1:6">
      <c r="A8881" s="105">
        <v>33105023430000</v>
      </c>
      <c r="B8881">
        <v>2012</v>
      </c>
      <c r="C8881">
        <v>107348</v>
      </c>
      <c r="D8881">
        <v>67803</v>
      </c>
      <c r="E8881">
        <v>20704</v>
      </c>
      <c r="F8881">
        <v>19549</v>
      </c>
    </row>
    <row r="8882" spans="1:6">
      <c r="A8882" s="105">
        <v>33105023440000</v>
      </c>
      <c r="B8882">
        <v>2012</v>
      </c>
      <c r="C8882">
        <v>185278</v>
      </c>
      <c r="D8882">
        <v>111380</v>
      </c>
      <c r="E8882">
        <v>27016</v>
      </c>
      <c r="F8882">
        <v>19646</v>
      </c>
    </row>
    <row r="8883" spans="1:6">
      <c r="A8883" s="105">
        <v>33105023450000</v>
      </c>
      <c r="B8883">
        <v>2012</v>
      </c>
      <c r="C8883">
        <v>41399</v>
      </c>
      <c r="D8883">
        <v>60693</v>
      </c>
      <c r="E8883">
        <v>68398</v>
      </c>
      <c r="F8883">
        <v>20520</v>
      </c>
    </row>
    <row r="8884" spans="1:6">
      <c r="A8884" s="105">
        <v>33105023500000</v>
      </c>
      <c r="B8884">
        <v>2012</v>
      </c>
      <c r="C8884">
        <v>8374</v>
      </c>
      <c r="D8884">
        <v>16428</v>
      </c>
      <c r="E8884">
        <v>38429</v>
      </c>
      <c r="F8884">
        <v>20174</v>
      </c>
    </row>
    <row r="8885" spans="1:6">
      <c r="A8885" s="105">
        <v>33105023510000</v>
      </c>
      <c r="B8885">
        <v>2012</v>
      </c>
      <c r="C8885">
        <v>40563</v>
      </c>
      <c r="D8885">
        <v>49247</v>
      </c>
      <c r="E8885">
        <v>66564</v>
      </c>
      <c r="F8885">
        <v>20298</v>
      </c>
    </row>
    <row r="8886" spans="1:6">
      <c r="A8886" s="105">
        <v>33105023520000</v>
      </c>
      <c r="B8886">
        <v>2012</v>
      </c>
      <c r="C8886">
        <v>157335</v>
      </c>
      <c r="D8886">
        <v>85069</v>
      </c>
      <c r="E8886">
        <v>59621</v>
      </c>
      <c r="F8886">
        <v>20890</v>
      </c>
    </row>
    <row r="8887" spans="1:6">
      <c r="A8887" s="105">
        <v>33105023530000</v>
      </c>
      <c r="B8887">
        <v>2012</v>
      </c>
      <c r="C8887">
        <v>2778</v>
      </c>
      <c r="D8887">
        <v>3241</v>
      </c>
      <c r="E8887">
        <v>5033</v>
      </c>
      <c r="F8887">
        <v>20000</v>
      </c>
    </row>
    <row r="8888" spans="1:6">
      <c r="A8888" s="105">
        <v>33105023540000</v>
      </c>
      <c r="B8888">
        <v>2012</v>
      </c>
      <c r="C8888">
        <v>159247</v>
      </c>
      <c r="D8888">
        <v>74031</v>
      </c>
      <c r="E8888">
        <v>41859</v>
      </c>
      <c r="F8888">
        <v>21000</v>
      </c>
    </row>
    <row r="8889" spans="1:6">
      <c r="A8889" s="105">
        <v>33105023550000</v>
      </c>
      <c r="B8889">
        <v>2012</v>
      </c>
      <c r="C8889">
        <v>134338</v>
      </c>
      <c r="D8889">
        <v>105648</v>
      </c>
      <c r="E8889">
        <v>31794</v>
      </c>
      <c r="F8889">
        <v>21407</v>
      </c>
    </row>
    <row r="8890" spans="1:6">
      <c r="A8890" s="105">
        <v>33105023560000</v>
      </c>
      <c r="B8890">
        <v>2012</v>
      </c>
      <c r="C8890">
        <v>66465</v>
      </c>
      <c r="D8890">
        <v>83803</v>
      </c>
      <c r="E8890">
        <v>97727</v>
      </c>
      <c r="F8890">
        <v>20033</v>
      </c>
    </row>
    <row r="8891" spans="1:6">
      <c r="A8891" s="105">
        <v>33105023570000</v>
      </c>
      <c r="B8891">
        <v>2012</v>
      </c>
      <c r="C8891">
        <v>57466</v>
      </c>
      <c r="D8891">
        <v>38325</v>
      </c>
      <c r="E8891">
        <v>42651</v>
      </c>
      <c r="F8891">
        <v>20290</v>
      </c>
    </row>
    <row r="8892" spans="1:6">
      <c r="A8892" s="105">
        <v>33105023580000</v>
      </c>
      <c r="B8892">
        <v>2012</v>
      </c>
      <c r="C8892">
        <v>42566</v>
      </c>
      <c r="D8892">
        <v>32648</v>
      </c>
      <c r="E8892">
        <v>26723</v>
      </c>
      <c r="F8892">
        <v>20984</v>
      </c>
    </row>
    <row r="8893" spans="1:6">
      <c r="A8893" s="105">
        <v>33105023590000</v>
      </c>
      <c r="B8893">
        <v>2012</v>
      </c>
      <c r="C8893">
        <v>57931</v>
      </c>
      <c r="D8893">
        <v>33376</v>
      </c>
      <c r="E8893">
        <v>43398</v>
      </c>
      <c r="F8893">
        <v>20690</v>
      </c>
    </row>
    <row r="8894" spans="1:6">
      <c r="A8894" s="105">
        <v>33105023610000</v>
      </c>
      <c r="B8894">
        <v>2012</v>
      </c>
      <c r="C8894">
        <v>91402</v>
      </c>
      <c r="D8894">
        <v>47688</v>
      </c>
      <c r="E8894">
        <v>42793</v>
      </c>
      <c r="F8894">
        <v>20069</v>
      </c>
    </row>
    <row r="8895" spans="1:6">
      <c r="A8895" s="105">
        <v>33105023620000</v>
      </c>
      <c r="B8895">
        <v>2012</v>
      </c>
      <c r="C8895">
        <v>41305</v>
      </c>
      <c r="D8895">
        <v>57831</v>
      </c>
      <c r="E8895">
        <v>105299</v>
      </c>
      <c r="F8895">
        <v>20667</v>
      </c>
    </row>
    <row r="8896" spans="1:6">
      <c r="A8896" s="105">
        <v>33105023630000</v>
      </c>
      <c r="B8896">
        <v>2012</v>
      </c>
      <c r="C8896">
        <v>58097</v>
      </c>
      <c r="D8896">
        <v>84730</v>
      </c>
      <c r="E8896">
        <v>90568</v>
      </c>
      <c r="F8896">
        <v>20425</v>
      </c>
    </row>
    <row r="8897" spans="1:6">
      <c r="A8897" s="105">
        <v>33105023640000</v>
      </c>
      <c r="B8897">
        <v>2012</v>
      </c>
      <c r="C8897">
        <v>39110</v>
      </c>
      <c r="D8897">
        <v>58003</v>
      </c>
      <c r="E8897">
        <v>87086</v>
      </c>
      <c r="F8897">
        <v>20415</v>
      </c>
    </row>
    <row r="8898" spans="1:6">
      <c r="A8898" s="105">
        <v>33105023650000</v>
      </c>
      <c r="B8898">
        <v>2012</v>
      </c>
      <c r="C8898">
        <v>29500</v>
      </c>
      <c r="D8898">
        <v>37954</v>
      </c>
      <c r="E8898">
        <v>33418</v>
      </c>
      <c r="F8898">
        <v>20900</v>
      </c>
    </row>
    <row r="8899" spans="1:6">
      <c r="A8899" s="105">
        <v>33105023660000</v>
      </c>
      <c r="B8899">
        <v>2012</v>
      </c>
      <c r="C8899">
        <v>0</v>
      </c>
      <c r="D8899">
        <v>0</v>
      </c>
      <c r="E8899">
        <v>0</v>
      </c>
      <c r="F8899">
        <v>19700</v>
      </c>
    </row>
    <row r="8900" spans="1:6">
      <c r="A8900" s="105">
        <v>33105023670000</v>
      </c>
      <c r="B8900">
        <v>2012</v>
      </c>
      <c r="C8900">
        <v>0</v>
      </c>
      <c r="D8900">
        <v>0</v>
      </c>
      <c r="E8900">
        <v>0</v>
      </c>
      <c r="F8900">
        <v>19000</v>
      </c>
    </row>
    <row r="8901" spans="1:6">
      <c r="A8901" s="105">
        <v>33105023680000</v>
      </c>
      <c r="B8901">
        <v>2012</v>
      </c>
      <c r="C8901">
        <v>0</v>
      </c>
      <c r="D8901">
        <v>0</v>
      </c>
      <c r="E8901">
        <v>0</v>
      </c>
      <c r="F8901">
        <v>19660</v>
      </c>
    </row>
    <row r="8902" spans="1:6">
      <c r="A8902" s="105">
        <v>33105023690000</v>
      </c>
      <c r="B8902">
        <v>2012</v>
      </c>
      <c r="C8902">
        <v>0</v>
      </c>
      <c r="D8902">
        <v>0</v>
      </c>
      <c r="E8902">
        <v>0</v>
      </c>
      <c r="F8902">
        <v>19132</v>
      </c>
    </row>
    <row r="8903" spans="1:6">
      <c r="A8903" s="105">
        <v>33105023700000</v>
      </c>
      <c r="B8903">
        <v>2012</v>
      </c>
      <c r="C8903">
        <v>36611</v>
      </c>
      <c r="D8903">
        <v>40748</v>
      </c>
      <c r="E8903">
        <v>51961</v>
      </c>
      <c r="F8903">
        <v>20895</v>
      </c>
    </row>
    <row r="8904" spans="1:6">
      <c r="A8904" s="105">
        <v>33105023710000</v>
      </c>
      <c r="B8904">
        <v>2012</v>
      </c>
      <c r="C8904">
        <v>29571</v>
      </c>
      <c r="D8904">
        <v>32930</v>
      </c>
      <c r="E8904">
        <v>72388</v>
      </c>
      <c r="F8904">
        <v>19579</v>
      </c>
    </row>
    <row r="8905" spans="1:6">
      <c r="A8905" s="105">
        <v>33105023730000</v>
      </c>
      <c r="B8905">
        <v>2012</v>
      </c>
      <c r="C8905">
        <v>80136</v>
      </c>
      <c r="D8905">
        <v>102006</v>
      </c>
      <c r="E8905">
        <v>74413</v>
      </c>
      <c r="F8905">
        <v>20650</v>
      </c>
    </row>
    <row r="8906" spans="1:6">
      <c r="A8906" s="105">
        <v>33105023750000</v>
      </c>
      <c r="B8906">
        <v>2012</v>
      </c>
      <c r="C8906">
        <v>32136</v>
      </c>
      <c r="D8906">
        <v>32808</v>
      </c>
      <c r="E8906">
        <v>34577</v>
      </c>
      <c r="F8906">
        <v>19938</v>
      </c>
    </row>
    <row r="8907" spans="1:6">
      <c r="A8907" s="105">
        <v>33105023760000</v>
      </c>
      <c r="B8907">
        <v>2012</v>
      </c>
      <c r="C8907">
        <v>25766</v>
      </c>
      <c r="D8907">
        <v>40354</v>
      </c>
      <c r="E8907">
        <v>87843</v>
      </c>
      <c r="F8907">
        <v>20659</v>
      </c>
    </row>
    <row r="8908" spans="1:6">
      <c r="A8908" s="105">
        <v>33105023770000</v>
      </c>
      <c r="B8908">
        <v>2012</v>
      </c>
      <c r="C8908">
        <v>73246</v>
      </c>
      <c r="D8908">
        <v>79312</v>
      </c>
      <c r="E8908">
        <v>60451</v>
      </c>
      <c r="F8908">
        <v>19871</v>
      </c>
    </row>
    <row r="8909" spans="1:6">
      <c r="A8909" s="105">
        <v>33105023780000</v>
      </c>
      <c r="B8909">
        <v>2012</v>
      </c>
      <c r="C8909">
        <v>20116</v>
      </c>
      <c r="D8909">
        <v>28974</v>
      </c>
      <c r="E8909">
        <v>47303</v>
      </c>
      <c r="F8909">
        <v>19577</v>
      </c>
    </row>
    <row r="8910" spans="1:6">
      <c r="A8910" s="105">
        <v>33105023790000</v>
      </c>
      <c r="B8910">
        <v>2012</v>
      </c>
      <c r="C8910">
        <v>4383</v>
      </c>
      <c r="D8910">
        <v>6625</v>
      </c>
      <c r="E8910">
        <v>24499</v>
      </c>
      <c r="F8910">
        <v>19726</v>
      </c>
    </row>
    <row r="8911" spans="1:6">
      <c r="A8911" s="105">
        <v>33105023800000</v>
      </c>
      <c r="B8911">
        <v>2012</v>
      </c>
      <c r="C8911">
        <v>6813</v>
      </c>
      <c r="D8911">
        <v>7326</v>
      </c>
      <c r="E8911">
        <v>8029</v>
      </c>
      <c r="F8911">
        <v>20016</v>
      </c>
    </row>
    <row r="8912" spans="1:6">
      <c r="A8912" s="105">
        <v>33105023810000</v>
      </c>
      <c r="B8912">
        <v>2012</v>
      </c>
      <c r="C8912">
        <v>63922</v>
      </c>
      <c r="D8912">
        <v>51296</v>
      </c>
      <c r="E8912">
        <v>68905</v>
      </c>
      <c r="F8912">
        <v>19661</v>
      </c>
    </row>
    <row r="8913" spans="1:6">
      <c r="A8913" s="105">
        <v>33105023820000</v>
      </c>
      <c r="B8913">
        <v>2012</v>
      </c>
      <c r="C8913">
        <v>32282</v>
      </c>
      <c r="D8913">
        <v>49572</v>
      </c>
      <c r="E8913">
        <v>49098</v>
      </c>
      <c r="F8913">
        <v>18880</v>
      </c>
    </row>
    <row r="8914" spans="1:6">
      <c r="A8914" s="105">
        <v>33105023830000</v>
      </c>
      <c r="B8914">
        <v>2012</v>
      </c>
      <c r="C8914">
        <v>28395</v>
      </c>
      <c r="D8914">
        <v>40094</v>
      </c>
      <c r="E8914">
        <v>58898</v>
      </c>
      <c r="F8914">
        <v>19680</v>
      </c>
    </row>
    <row r="8915" spans="1:6">
      <c r="A8915" s="105">
        <v>33105023840000</v>
      </c>
      <c r="B8915">
        <v>2012</v>
      </c>
      <c r="C8915">
        <v>27751</v>
      </c>
      <c r="D8915">
        <v>37487</v>
      </c>
      <c r="E8915">
        <v>48105</v>
      </c>
      <c r="F8915">
        <v>20095</v>
      </c>
    </row>
    <row r="8916" spans="1:6">
      <c r="A8916" s="105">
        <v>33105023860000</v>
      </c>
      <c r="B8916">
        <v>2012</v>
      </c>
      <c r="C8916">
        <v>63687</v>
      </c>
      <c r="D8916">
        <v>59858</v>
      </c>
      <c r="E8916">
        <v>41399</v>
      </c>
      <c r="F8916">
        <v>20636</v>
      </c>
    </row>
    <row r="8917" spans="1:6">
      <c r="A8917" s="105">
        <v>33105023870000</v>
      </c>
      <c r="B8917">
        <v>2012</v>
      </c>
      <c r="C8917">
        <v>40372</v>
      </c>
      <c r="D8917">
        <v>72095</v>
      </c>
      <c r="E8917">
        <v>89897</v>
      </c>
      <c r="F8917">
        <v>20617</v>
      </c>
    </row>
    <row r="8918" spans="1:6">
      <c r="A8918" s="105">
        <v>33105023880000</v>
      </c>
      <c r="B8918">
        <v>2012</v>
      </c>
      <c r="C8918">
        <v>38036</v>
      </c>
      <c r="D8918">
        <v>56953</v>
      </c>
      <c r="E8918">
        <v>69559</v>
      </c>
      <c r="F8918">
        <v>20050</v>
      </c>
    </row>
    <row r="8919" spans="1:6">
      <c r="A8919" s="105">
        <v>33105023900000</v>
      </c>
      <c r="B8919">
        <v>2012</v>
      </c>
      <c r="C8919">
        <v>58894</v>
      </c>
      <c r="D8919">
        <v>59575</v>
      </c>
      <c r="E8919">
        <v>67469</v>
      </c>
      <c r="F8919">
        <v>20275</v>
      </c>
    </row>
    <row r="8920" spans="1:6">
      <c r="A8920" s="105">
        <v>33105023910000</v>
      </c>
      <c r="B8920">
        <v>2012</v>
      </c>
      <c r="C8920">
        <v>74742</v>
      </c>
      <c r="D8920">
        <v>89602</v>
      </c>
      <c r="E8920">
        <v>62669</v>
      </c>
      <c r="F8920">
        <v>19905</v>
      </c>
    </row>
    <row r="8921" spans="1:6">
      <c r="A8921" s="105">
        <v>33105023930000</v>
      </c>
      <c r="B8921">
        <v>2012</v>
      </c>
      <c r="C8921">
        <v>33618</v>
      </c>
      <c r="D8921">
        <v>50613</v>
      </c>
      <c r="E8921">
        <v>74357</v>
      </c>
      <c r="F8921">
        <v>20279</v>
      </c>
    </row>
    <row r="8922" spans="1:6">
      <c r="A8922" s="105">
        <v>33105023940000</v>
      </c>
      <c r="B8922">
        <v>2012</v>
      </c>
      <c r="C8922">
        <v>48260</v>
      </c>
      <c r="D8922">
        <v>67240</v>
      </c>
      <c r="E8922">
        <v>89145</v>
      </c>
      <c r="F8922">
        <v>20442</v>
      </c>
    </row>
    <row r="8923" spans="1:6">
      <c r="A8923" s="105">
        <v>33105023950000</v>
      </c>
      <c r="B8923">
        <v>2012</v>
      </c>
      <c r="C8923">
        <v>26603</v>
      </c>
      <c r="D8923">
        <v>40347</v>
      </c>
      <c r="E8923">
        <v>64431</v>
      </c>
      <c r="F8923">
        <v>20425</v>
      </c>
    </row>
    <row r="8924" spans="1:6">
      <c r="A8924" s="105">
        <v>33105023960000</v>
      </c>
      <c r="B8924">
        <v>2012</v>
      </c>
      <c r="C8924">
        <v>38879</v>
      </c>
      <c r="D8924">
        <v>58160</v>
      </c>
      <c r="E8924">
        <v>66682</v>
      </c>
      <c r="F8924">
        <v>21150</v>
      </c>
    </row>
    <row r="8925" spans="1:6">
      <c r="A8925" s="105">
        <v>33105023980000</v>
      </c>
      <c r="B8925">
        <v>2012</v>
      </c>
      <c r="C8925">
        <v>120657</v>
      </c>
      <c r="D8925">
        <v>120651</v>
      </c>
      <c r="E8925">
        <v>60713</v>
      </c>
      <c r="F8925">
        <v>21765</v>
      </c>
    </row>
    <row r="8926" spans="1:6">
      <c r="A8926" s="105">
        <v>33105023990000</v>
      </c>
      <c r="B8926">
        <v>2012</v>
      </c>
      <c r="C8926">
        <v>115285</v>
      </c>
      <c r="D8926">
        <v>97019</v>
      </c>
      <c r="E8926">
        <v>32776</v>
      </c>
      <c r="F8926">
        <v>21598</v>
      </c>
    </row>
    <row r="8927" spans="1:6">
      <c r="A8927" s="105">
        <v>33105024000000</v>
      </c>
      <c r="B8927">
        <v>2012</v>
      </c>
      <c r="C8927">
        <v>22716</v>
      </c>
      <c r="D8927">
        <v>37690</v>
      </c>
      <c r="E8927">
        <v>60033</v>
      </c>
      <c r="F8927">
        <v>20105</v>
      </c>
    </row>
    <row r="8928" spans="1:6">
      <c r="A8928" s="105">
        <v>33105024010000</v>
      </c>
      <c r="B8928">
        <v>2012</v>
      </c>
      <c r="C8928">
        <v>106414</v>
      </c>
      <c r="D8928">
        <v>77434</v>
      </c>
      <c r="E8928">
        <v>55476</v>
      </c>
      <c r="F8928">
        <v>22120</v>
      </c>
    </row>
    <row r="8929" spans="1:6">
      <c r="A8929" s="105">
        <v>33105024020000</v>
      </c>
      <c r="B8929">
        <v>2012</v>
      </c>
      <c r="C8929">
        <v>0</v>
      </c>
      <c r="D8929">
        <v>0</v>
      </c>
      <c r="E8929">
        <v>0</v>
      </c>
      <c r="F8929">
        <v>20212</v>
      </c>
    </row>
    <row r="8930" spans="1:6">
      <c r="A8930" s="105">
        <v>33105024030000</v>
      </c>
      <c r="B8930">
        <v>2012</v>
      </c>
      <c r="C8930">
        <v>27386</v>
      </c>
      <c r="D8930">
        <v>45078</v>
      </c>
      <c r="E8930">
        <v>72499</v>
      </c>
      <c r="F8930">
        <v>20525</v>
      </c>
    </row>
    <row r="8931" spans="1:6">
      <c r="A8931" s="105">
        <v>33105024040000</v>
      </c>
      <c r="B8931">
        <v>2012</v>
      </c>
      <c r="C8931">
        <v>40187</v>
      </c>
      <c r="D8931">
        <v>50666</v>
      </c>
      <c r="E8931">
        <v>53986</v>
      </c>
      <c r="F8931">
        <v>20650</v>
      </c>
    </row>
    <row r="8932" spans="1:6">
      <c r="A8932" s="105">
        <v>33105024050000</v>
      </c>
      <c r="B8932">
        <v>2012</v>
      </c>
      <c r="C8932">
        <v>36103</v>
      </c>
      <c r="D8932">
        <v>41613</v>
      </c>
      <c r="E8932">
        <v>43324</v>
      </c>
      <c r="F8932">
        <v>20870</v>
      </c>
    </row>
    <row r="8933" spans="1:6">
      <c r="A8933" s="105">
        <v>33105024060000</v>
      </c>
      <c r="B8933">
        <v>2012</v>
      </c>
      <c r="C8933">
        <v>24725</v>
      </c>
      <c r="D8933">
        <v>31615</v>
      </c>
      <c r="E8933">
        <v>41244</v>
      </c>
      <c r="F8933">
        <v>20682</v>
      </c>
    </row>
    <row r="8934" spans="1:6">
      <c r="A8934" s="105">
        <v>33105024070000</v>
      </c>
      <c r="B8934">
        <v>2012</v>
      </c>
      <c r="C8934">
        <v>30701</v>
      </c>
      <c r="D8934">
        <v>34509</v>
      </c>
      <c r="E8934">
        <v>38040</v>
      </c>
      <c r="F8934">
        <v>20314</v>
      </c>
    </row>
    <row r="8935" spans="1:6">
      <c r="A8935" s="105">
        <v>33105024080000</v>
      </c>
      <c r="B8935">
        <v>2012</v>
      </c>
      <c r="C8935">
        <v>42537</v>
      </c>
      <c r="D8935">
        <v>51884</v>
      </c>
      <c r="E8935">
        <v>60591</v>
      </c>
      <c r="F8935">
        <v>20115</v>
      </c>
    </row>
    <row r="8936" spans="1:6">
      <c r="A8936" s="105">
        <v>33105024090000</v>
      </c>
      <c r="B8936">
        <v>2012</v>
      </c>
      <c r="C8936">
        <v>0</v>
      </c>
      <c r="D8936">
        <v>0</v>
      </c>
      <c r="E8936">
        <v>0</v>
      </c>
      <c r="F8936">
        <v>19830</v>
      </c>
    </row>
    <row r="8937" spans="1:6">
      <c r="A8937" s="105">
        <v>33105024100000</v>
      </c>
      <c r="B8937">
        <v>2012</v>
      </c>
      <c r="C8937">
        <v>0</v>
      </c>
      <c r="D8937">
        <v>0</v>
      </c>
      <c r="E8937">
        <v>0</v>
      </c>
      <c r="F8937">
        <v>19268</v>
      </c>
    </row>
    <row r="8938" spans="1:6">
      <c r="A8938" s="105">
        <v>33105024110000</v>
      </c>
      <c r="B8938">
        <v>2012</v>
      </c>
      <c r="C8938">
        <v>41898</v>
      </c>
      <c r="D8938">
        <v>56201</v>
      </c>
      <c r="E8938">
        <v>80961</v>
      </c>
      <c r="F8938">
        <v>19701</v>
      </c>
    </row>
    <row r="8939" spans="1:6">
      <c r="A8939" s="105">
        <v>33105024120000</v>
      </c>
      <c r="B8939">
        <v>2012</v>
      </c>
      <c r="C8939">
        <v>83499</v>
      </c>
      <c r="D8939">
        <v>80177</v>
      </c>
      <c r="E8939">
        <v>92689</v>
      </c>
      <c r="F8939">
        <v>21075</v>
      </c>
    </row>
    <row r="8940" spans="1:6">
      <c r="A8940" s="105">
        <v>33105024130000</v>
      </c>
      <c r="B8940">
        <v>2012</v>
      </c>
      <c r="C8940">
        <v>64416</v>
      </c>
      <c r="D8940">
        <v>76853</v>
      </c>
      <c r="E8940">
        <v>64327</v>
      </c>
      <c r="F8940">
        <v>19895</v>
      </c>
    </row>
    <row r="8941" spans="1:6">
      <c r="A8941" s="105">
        <v>33105024150000</v>
      </c>
      <c r="B8941">
        <v>2012</v>
      </c>
      <c r="C8941">
        <v>221551</v>
      </c>
      <c r="D8941">
        <v>112623</v>
      </c>
      <c r="E8941">
        <v>26724</v>
      </c>
      <c r="F8941">
        <v>20171</v>
      </c>
    </row>
    <row r="8942" spans="1:6">
      <c r="A8942" s="105">
        <v>33105024160000</v>
      </c>
      <c r="B8942">
        <v>2012</v>
      </c>
      <c r="C8942">
        <v>221550</v>
      </c>
      <c r="D8942">
        <v>113121</v>
      </c>
      <c r="E8942">
        <v>24464</v>
      </c>
      <c r="F8942">
        <v>19492</v>
      </c>
    </row>
    <row r="8943" spans="1:6">
      <c r="A8943" s="105">
        <v>33105024170000</v>
      </c>
      <c r="B8943">
        <v>2012</v>
      </c>
      <c r="C8943">
        <v>42126</v>
      </c>
      <c r="D8943">
        <v>48709</v>
      </c>
      <c r="E8943">
        <v>53869</v>
      </c>
      <c r="F8943">
        <v>20240</v>
      </c>
    </row>
    <row r="8944" spans="1:6">
      <c r="A8944" s="105">
        <v>33105024180000</v>
      </c>
      <c r="B8944">
        <v>2012</v>
      </c>
      <c r="C8944">
        <v>58854</v>
      </c>
      <c r="D8944">
        <v>80282</v>
      </c>
      <c r="E8944">
        <v>109363</v>
      </c>
      <c r="F8944">
        <v>21391</v>
      </c>
    </row>
    <row r="8945" spans="1:6">
      <c r="A8945" s="105">
        <v>33105024190000</v>
      </c>
      <c r="B8945">
        <v>2012</v>
      </c>
      <c r="C8945">
        <v>70590</v>
      </c>
      <c r="D8945">
        <v>48262</v>
      </c>
      <c r="E8945">
        <v>51433</v>
      </c>
      <c r="F8945">
        <v>20317</v>
      </c>
    </row>
    <row r="8946" spans="1:6">
      <c r="A8946" s="105">
        <v>33105024210000</v>
      </c>
      <c r="B8946">
        <v>2012</v>
      </c>
      <c r="C8946">
        <v>36218</v>
      </c>
      <c r="D8946">
        <v>55955</v>
      </c>
      <c r="E8946">
        <v>76992</v>
      </c>
      <c r="F8946">
        <v>19350</v>
      </c>
    </row>
    <row r="8947" spans="1:6">
      <c r="A8947" s="105">
        <v>33105024220000</v>
      </c>
      <c r="B8947">
        <v>2012</v>
      </c>
      <c r="C8947">
        <v>10132</v>
      </c>
      <c r="D8947">
        <v>9104</v>
      </c>
      <c r="E8947">
        <v>40047</v>
      </c>
      <c r="F8947">
        <v>20765</v>
      </c>
    </row>
    <row r="8948" spans="1:6">
      <c r="A8948" s="105">
        <v>33105024250000</v>
      </c>
      <c r="B8948">
        <v>2012</v>
      </c>
      <c r="C8948">
        <v>235144</v>
      </c>
      <c r="D8948">
        <v>174136</v>
      </c>
      <c r="E8948">
        <v>21831</v>
      </c>
      <c r="F8948">
        <v>20980</v>
      </c>
    </row>
    <row r="8949" spans="1:6">
      <c r="A8949" s="105">
        <v>33105024260000</v>
      </c>
      <c r="B8949">
        <v>2012</v>
      </c>
      <c r="C8949">
        <v>214884</v>
      </c>
      <c r="D8949">
        <v>148049</v>
      </c>
      <c r="E8949">
        <v>17146</v>
      </c>
      <c r="F8949">
        <v>19592</v>
      </c>
    </row>
    <row r="8950" spans="1:6">
      <c r="A8950" s="105">
        <v>33105024270000</v>
      </c>
      <c r="B8950">
        <v>2012</v>
      </c>
      <c r="C8950">
        <v>83007</v>
      </c>
      <c r="D8950">
        <v>59137</v>
      </c>
      <c r="E8950">
        <v>56659</v>
      </c>
      <c r="F8950">
        <v>20763</v>
      </c>
    </row>
    <row r="8951" spans="1:6">
      <c r="A8951" s="105">
        <v>33105024280000</v>
      </c>
      <c r="B8951">
        <v>2012</v>
      </c>
      <c r="C8951">
        <v>30101</v>
      </c>
      <c r="D8951">
        <v>34655</v>
      </c>
      <c r="E8951">
        <v>44900</v>
      </c>
      <c r="F8951">
        <v>20442</v>
      </c>
    </row>
    <row r="8952" spans="1:6">
      <c r="A8952" s="105">
        <v>33105024290000</v>
      </c>
      <c r="B8952">
        <v>2012</v>
      </c>
      <c r="C8952">
        <v>66087</v>
      </c>
      <c r="D8952">
        <v>78493</v>
      </c>
      <c r="E8952">
        <v>46890</v>
      </c>
      <c r="F8952">
        <v>20582</v>
      </c>
    </row>
    <row r="8953" spans="1:6">
      <c r="A8953" s="105">
        <v>33105024300000</v>
      </c>
      <c r="B8953">
        <v>2012</v>
      </c>
      <c r="C8953">
        <v>21918</v>
      </c>
      <c r="D8953">
        <v>61560</v>
      </c>
      <c r="E8953">
        <v>57113</v>
      </c>
      <c r="F8953">
        <v>20185</v>
      </c>
    </row>
    <row r="8954" spans="1:6">
      <c r="A8954" s="105">
        <v>33105024310000</v>
      </c>
      <c r="B8954">
        <v>2012</v>
      </c>
      <c r="C8954">
        <v>16387</v>
      </c>
      <c r="D8954">
        <v>14263</v>
      </c>
      <c r="E8954">
        <v>10321</v>
      </c>
      <c r="F8954">
        <v>20500</v>
      </c>
    </row>
    <row r="8955" spans="1:6">
      <c r="A8955" s="105">
        <v>33105024330000</v>
      </c>
      <c r="B8955">
        <v>2012</v>
      </c>
      <c r="C8955">
        <v>232334</v>
      </c>
      <c r="D8955">
        <v>95257</v>
      </c>
      <c r="E8955">
        <v>35346</v>
      </c>
      <c r="F8955">
        <v>20320</v>
      </c>
    </row>
    <row r="8956" spans="1:6">
      <c r="A8956" s="105">
        <v>33105024340000</v>
      </c>
      <c r="B8956">
        <v>2012</v>
      </c>
      <c r="C8956">
        <v>228643</v>
      </c>
      <c r="D8956">
        <v>108687</v>
      </c>
      <c r="E8956">
        <v>25147</v>
      </c>
      <c r="F8956">
        <v>19838</v>
      </c>
    </row>
    <row r="8957" spans="1:6">
      <c r="A8957" s="105">
        <v>33105024350000</v>
      </c>
      <c r="B8957">
        <v>2012</v>
      </c>
      <c r="C8957">
        <v>173234</v>
      </c>
      <c r="D8957">
        <v>65197</v>
      </c>
      <c r="E8957">
        <v>49480</v>
      </c>
      <c r="F8957">
        <v>18686</v>
      </c>
    </row>
    <row r="8958" spans="1:6">
      <c r="A8958" s="105">
        <v>33105024370000</v>
      </c>
      <c r="B8958">
        <v>2012</v>
      </c>
      <c r="C8958">
        <v>85350</v>
      </c>
      <c r="D8958">
        <v>58167</v>
      </c>
      <c r="E8958">
        <v>17893</v>
      </c>
      <c r="F8958">
        <v>20326</v>
      </c>
    </row>
    <row r="8959" spans="1:6">
      <c r="A8959" s="105">
        <v>33105024380000</v>
      </c>
      <c r="B8959">
        <v>2012</v>
      </c>
      <c r="C8959">
        <v>293102</v>
      </c>
      <c r="D8959">
        <v>130377</v>
      </c>
      <c r="E8959">
        <v>66897</v>
      </c>
      <c r="F8959">
        <v>20564</v>
      </c>
    </row>
    <row r="8960" spans="1:6">
      <c r="A8960" s="105">
        <v>33105024390000</v>
      </c>
      <c r="B8960">
        <v>2012</v>
      </c>
      <c r="C8960">
        <v>61059</v>
      </c>
      <c r="D8960">
        <v>66909</v>
      </c>
      <c r="E8960">
        <v>38886</v>
      </c>
      <c r="F8960">
        <v>20559</v>
      </c>
    </row>
    <row r="8961" spans="1:6">
      <c r="A8961" s="105">
        <v>33105024400000</v>
      </c>
      <c r="B8961">
        <v>2012</v>
      </c>
      <c r="C8961">
        <v>202893</v>
      </c>
      <c r="D8961">
        <v>124760</v>
      </c>
      <c r="E8961">
        <v>35031</v>
      </c>
      <c r="F8961">
        <v>19524</v>
      </c>
    </row>
    <row r="8962" spans="1:6">
      <c r="A8962" s="105">
        <v>33105024420000</v>
      </c>
      <c r="B8962">
        <v>2012</v>
      </c>
      <c r="C8962">
        <v>32561</v>
      </c>
      <c r="D8962">
        <v>62127</v>
      </c>
      <c r="E8962">
        <v>45457</v>
      </c>
      <c r="F8962">
        <v>20517</v>
      </c>
    </row>
    <row r="8963" spans="1:6">
      <c r="A8963" s="105">
        <v>33105024430000</v>
      </c>
      <c r="B8963">
        <v>2012</v>
      </c>
      <c r="C8963">
        <v>40020</v>
      </c>
      <c r="D8963">
        <v>46323</v>
      </c>
      <c r="E8963">
        <v>92274</v>
      </c>
      <c r="F8963">
        <v>20380</v>
      </c>
    </row>
    <row r="8964" spans="1:6">
      <c r="A8964" s="105">
        <v>33105024440000</v>
      </c>
      <c r="B8964">
        <v>2012</v>
      </c>
      <c r="C8964">
        <v>49129</v>
      </c>
      <c r="D8964">
        <v>28719</v>
      </c>
      <c r="E8964">
        <v>71805</v>
      </c>
      <c r="F8964">
        <v>19810</v>
      </c>
    </row>
    <row r="8965" spans="1:6">
      <c r="A8965" s="105">
        <v>33105024450000</v>
      </c>
      <c r="B8965">
        <v>2012</v>
      </c>
      <c r="C8965">
        <v>17481</v>
      </c>
      <c r="D8965">
        <v>28452</v>
      </c>
      <c r="E8965">
        <v>56581</v>
      </c>
      <c r="F8965">
        <v>20608</v>
      </c>
    </row>
    <row r="8966" spans="1:6">
      <c r="A8966" s="105">
        <v>33105024460000</v>
      </c>
      <c r="B8966">
        <v>2012</v>
      </c>
      <c r="C8966">
        <v>69509</v>
      </c>
      <c r="D8966">
        <v>69471</v>
      </c>
      <c r="E8966">
        <v>51661</v>
      </c>
      <c r="F8966">
        <v>16610</v>
      </c>
    </row>
    <row r="8967" spans="1:6">
      <c r="A8967" s="105">
        <v>33105024470000</v>
      </c>
      <c r="B8967">
        <v>2012</v>
      </c>
      <c r="C8967">
        <v>65974</v>
      </c>
      <c r="D8967">
        <v>69988</v>
      </c>
      <c r="E8967">
        <v>45489</v>
      </c>
      <c r="F8967">
        <v>16600</v>
      </c>
    </row>
    <row r="8968" spans="1:6">
      <c r="A8968" s="105">
        <v>33105024480000</v>
      </c>
      <c r="B8968">
        <v>2012</v>
      </c>
      <c r="C8968">
        <v>26245</v>
      </c>
      <c r="D8968">
        <v>49722</v>
      </c>
      <c r="E8968">
        <v>59539</v>
      </c>
      <c r="F8968">
        <v>20006</v>
      </c>
    </row>
    <row r="8969" spans="1:6">
      <c r="A8969" s="105">
        <v>33105024490000</v>
      </c>
      <c r="B8969">
        <v>2012</v>
      </c>
      <c r="C8969">
        <v>49448</v>
      </c>
      <c r="D8969">
        <v>65089</v>
      </c>
      <c r="E8969">
        <v>87814</v>
      </c>
      <c r="F8969">
        <v>21395</v>
      </c>
    </row>
    <row r="8970" spans="1:6">
      <c r="A8970" s="105">
        <v>33105024510000</v>
      </c>
      <c r="B8970">
        <v>2012</v>
      </c>
      <c r="C8970">
        <v>153201</v>
      </c>
      <c r="D8970">
        <v>73986</v>
      </c>
      <c r="E8970">
        <v>59114</v>
      </c>
      <c r="F8970">
        <v>19800</v>
      </c>
    </row>
    <row r="8971" spans="1:6">
      <c r="A8971" s="105">
        <v>33105024520000</v>
      </c>
      <c r="B8971">
        <v>2012</v>
      </c>
      <c r="C8971">
        <v>53014</v>
      </c>
      <c r="D8971">
        <v>41493</v>
      </c>
      <c r="E8971">
        <v>36455</v>
      </c>
      <c r="F8971">
        <v>20164</v>
      </c>
    </row>
    <row r="8972" spans="1:6">
      <c r="A8972" s="105">
        <v>33105024530000</v>
      </c>
      <c r="B8972">
        <v>2012</v>
      </c>
      <c r="C8972">
        <v>113356</v>
      </c>
      <c r="D8972">
        <v>76638</v>
      </c>
      <c r="E8972">
        <v>28142</v>
      </c>
      <c r="F8972">
        <v>19686</v>
      </c>
    </row>
    <row r="8973" spans="1:6">
      <c r="A8973" s="105">
        <v>33105024540000</v>
      </c>
      <c r="B8973">
        <v>2012</v>
      </c>
      <c r="C8973">
        <v>73787</v>
      </c>
      <c r="D8973">
        <v>104955</v>
      </c>
      <c r="E8973">
        <v>52860</v>
      </c>
      <c r="F8973">
        <v>21520</v>
      </c>
    </row>
    <row r="8974" spans="1:6">
      <c r="A8974" s="105">
        <v>33105024550000</v>
      </c>
      <c r="B8974">
        <v>2012</v>
      </c>
      <c r="C8974">
        <v>52025</v>
      </c>
      <c r="D8974">
        <v>93099</v>
      </c>
      <c r="E8974">
        <v>55990</v>
      </c>
      <c r="F8974">
        <v>21550</v>
      </c>
    </row>
    <row r="8975" spans="1:6">
      <c r="A8975" s="105">
        <v>33105024560000</v>
      </c>
      <c r="B8975">
        <v>2012</v>
      </c>
      <c r="C8975">
        <v>92926</v>
      </c>
      <c r="D8975">
        <v>95555</v>
      </c>
      <c r="E8975">
        <v>63889</v>
      </c>
      <c r="F8975">
        <v>20175</v>
      </c>
    </row>
    <row r="8976" spans="1:6">
      <c r="A8976" s="105">
        <v>33105024570000</v>
      </c>
      <c r="B8976">
        <v>2012</v>
      </c>
      <c r="C8976">
        <v>28145</v>
      </c>
      <c r="D8976">
        <v>34608</v>
      </c>
      <c r="E8976">
        <v>36687</v>
      </c>
      <c r="F8976">
        <v>19619</v>
      </c>
    </row>
    <row r="8977" spans="1:6">
      <c r="A8977" s="105">
        <v>33105024580000</v>
      </c>
      <c r="B8977">
        <v>2012</v>
      </c>
      <c r="C8977">
        <v>27375</v>
      </c>
      <c r="D8977">
        <v>45494</v>
      </c>
      <c r="E8977">
        <v>42144</v>
      </c>
      <c r="F8977">
        <v>19795</v>
      </c>
    </row>
    <row r="8978" spans="1:6">
      <c r="A8978" s="105">
        <v>33105024590000</v>
      </c>
      <c r="B8978">
        <v>2012</v>
      </c>
      <c r="C8978">
        <v>84225</v>
      </c>
      <c r="D8978">
        <v>42211</v>
      </c>
      <c r="E8978">
        <v>53703</v>
      </c>
      <c r="F8978">
        <v>20608</v>
      </c>
    </row>
    <row r="8979" spans="1:6">
      <c r="A8979" s="105">
        <v>33105024600000</v>
      </c>
      <c r="B8979">
        <v>2012</v>
      </c>
      <c r="C8979">
        <v>54027</v>
      </c>
      <c r="D8979">
        <v>45031</v>
      </c>
      <c r="E8979">
        <v>55667</v>
      </c>
      <c r="F8979">
        <v>20123</v>
      </c>
    </row>
    <row r="8980" spans="1:6">
      <c r="A8980" s="105">
        <v>33105024610000</v>
      </c>
      <c r="B8980">
        <v>2012</v>
      </c>
      <c r="C8980">
        <v>47004</v>
      </c>
      <c r="D8980">
        <v>73983</v>
      </c>
      <c r="E8980">
        <v>60684</v>
      </c>
      <c r="F8980">
        <v>19640</v>
      </c>
    </row>
    <row r="8981" spans="1:6">
      <c r="A8981" s="105">
        <v>33105024620000</v>
      </c>
      <c r="B8981">
        <v>2012</v>
      </c>
      <c r="C8981">
        <v>23825</v>
      </c>
      <c r="D8981">
        <v>31777</v>
      </c>
      <c r="E8981">
        <v>65011</v>
      </c>
      <c r="F8981">
        <v>20400</v>
      </c>
    </row>
    <row r="8982" spans="1:6">
      <c r="A8982" s="105">
        <v>33105024630000</v>
      </c>
      <c r="B8982">
        <v>2012</v>
      </c>
      <c r="C8982">
        <v>35702</v>
      </c>
      <c r="D8982">
        <v>43952</v>
      </c>
      <c r="E8982">
        <v>74219</v>
      </c>
      <c r="F8982">
        <v>19864</v>
      </c>
    </row>
    <row r="8983" spans="1:6">
      <c r="A8983" s="105">
        <v>33105024640000</v>
      </c>
      <c r="B8983">
        <v>2012</v>
      </c>
      <c r="C8983">
        <v>16649</v>
      </c>
      <c r="D8983">
        <v>13396</v>
      </c>
      <c r="E8983">
        <v>15262</v>
      </c>
      <c r="F8983">
        <v>19779</v>
      </c>
    </row>
    <row r="8984" spans="1:6">
      <c r="A8984" s="105">
        <v>33105024650000</v>
      </c>
      <c r="B8984">
        <v>2012</v>
      </c>
      <c r="C8984">
        <v>36602</v>
      </c>
      <c r="D8984">
        <v>39209</v>
      </c>
      <c r="E8984">
        <v>51149</v>
      </c>
      <c r="F8984">
        <v>20445</v>
      </c>
    </row>
    <row r="8985" spans="1:6">
      <c r="A8985" s="105">
        <v>33105024660000</v>
      </c>
      <c r="B8985">
        <v>2012</v>
      </c>
      <c r="C8985">
        <v>51122</v>
      </c>
      <c r="D8985">
        <v>60689</v>
      </c>
      <c r="E8985">
        <v>48905</v>
      </c>
      <c r="F8985">
        <v>20476</v>
      </c>
    </row>
    <row r="8986" spans="1:6">
      <c r="A8986" s="105">
        <v>33105024670000</v>
      </c>
      <c r="B8986">
        <v>2012</v>
      </c>
      <c r="C8986">
        <v>21201</v>
      </c>
      <c r="D8986">
        <v>34918</v>
      </c>
      <c r="E8986">
        <v>87542</v>
      </c>
      <c r="F8986">
        <v>19831</v>
      </c>
    </row>
    <row r="8987" spans="1:6">
      <c r="A8987" s="105">
        <v>33105024680000</v>
      </c>
      <c r="B8987">
        <v>2012</v>
      </c>
      <c r="C8987">
        <v>83032</v>
      </c>
      <c r="D8987">
        <v>97230</v>
      </c>
      <c r="E8987">
        <v>74276</v>
      </c>
      <c r="F8987">
        <v>20222</v>
      </c>
    </row>
    <row r="8988" spans="1:6">
      <c r="A8988" s="105">
        <v>33105024690000</v>
      </c>
      <c r="B8988">
        <v>2012</v>
      </c>
      <c r="C8988">
        <v>32992</v>
      </c>
      <c r="D8988">
        <v>51746</v>
      </c>
      <c r="E8988">
        <v>45683</v>
      </c>
      <c r="F8988">
        <v>18171</v>
      </c>
    </row>
    <row r="8989" spans="1:6">
      <c r="A8989" s="105">
        <v>33105024700000</v>
      </c>
      <c r="B8989">
        <v>2012</v>
      </c>
      <c r="C8989">
        <v>106904</v>
      </c>
      <c r="D8989">
        <v>69554</v>
      </c>
      <c r="E8989">
        <v>39953</v>
      </c>
      <c r="F8989">
        <v>20300</v>
      </c>
    </row>
    <row r="8990" spans="1:6">
      <c r="A8990" s="105">
        <v>33105024720000</v>
      </c>
      <c r="B8990">
        <v>2012</v>
      </c>
      <c r="C8990">
        <v>87679</v>
      </c>
      <c r="D8990">
        <v>63015</v>
      </c>
      <c r="E8990">
        <v>9661</v>
      </c>
      <c r="F8990">
        <v>21469</v>
      </c>
    </row>
    <row r="8991" spans="1:6">
      <c r="A8991" s="105">
        <v>33105024730000</v>
      </c>
      <c r="B8991">
        <v>2012</v>
      </c>
      <c r="C8991">
        <v>47282</v>
      </c>
      <c r="D8991">
        <v>54595</v>
      </c>
      <c r="E8991">
        <v>37209</v>
      </c>
      <c r="F8991">
        <v>20660</v>
      </c>
    </row>
    <row r="8992" spans="1:6">
      <c r="A8992" s="105">
        <v>33105024740000</v>
      </c>
      <c r="B8992">
        <v>2012</v>
      </c>
      <c r="C8992">
        <v>19395</v>
      </c>
      <c r="D8992">
        <v>23830</v>
      </c>
      <c r="E8992">
        <v>45940</v>
      </c>
      <c r="F8992">
        <v>20133</v>
      </c>
    </row>
    <row r="8993" spans="1:6">
      <c r="A8993" s="105">
        <v>33105024750000</v>
      </c>
      <c r="B8993">
        <v>2012</v>
      </c>
      <c r="C8993">
        <v>86748</v>
      </c>
      <c r="D8993">
        <v>52330</v>
      </c>
      <c r="E8993">
        <v>70852</v>
      </c>
      <c r="F8993">
        <v>20600</v>
      </c>
    </row>
    <row r="8994" spans="1:6">
      <c r="A8994" s="105">
        <v>33105024760000</v>
      </c>
      <c r="B8994">
        <v>2012</v>
      </c>
      <c r="C8994">
        <v>24401</v>
      </c>
      <c r="D8994">
        <v>38835</v>
      </c>
      <c r="E8994">
        <v>43090</v>
      </c>
      <c r="F8994">
        <v>20590</v>
      </c>
    </row>
    <row r="8995" spans="1:6">
      <c r="A8995" s="105">
        <v>33105024770000</v>
      </c>
      <c r="B8995">
        <v>2012</v>
      </c>
      <c r="C8995">
        <v>24889</v>
      </c>
      <c r="D8995">
        <v>36785</v>
      </c>
      <c r="E8995">
        <v>38485</v>
      </c>
      <c r="F8995">
        <v>20480</v>
      </c>
    </row>
    <row r="8996" spans="1:6">
      <c r="A8996" s="105">
        <v>33105024780000</v>
      </c>
      <c r="B8996">
        <v>2012</v>
      </c>
      <c r="C8996">
        <v>52643</v>
      </c>
      <c r="D8996">
        <v>74857</v>
      </c>
      <c r="E8996">
        <v>128959</v>
      </c>
      <c r="F8996">
        <v>21207</v>
      </c>
    </row>
    <row r="8997" spans="1:6">
      <c r="A8997" s="105">
        <v>33105024790000</v>
      </c>
      <c r="B8997">
        <v>2012</v>
      </c>
      <c r="C8997">
        <v>50287</v>
      </c>
      <c r="D8997">
        <v>65242</v>
      </c>
      <c r="E8997">
        <v>98356</v>
      </c>
      <c r="F8997">
        <v>20207</v>
      </c>
    </row>
    <row r="8998" spans="1:6">
      <c r="A8998" s="105">
        <v>33105024810000</v>
      </c>
      <c r="B8998">
        <v>2012</v>
      </c>
      <c r="C8998">
        <v>38974</v>
      </c>
      <c r="D8998">
        <v>47678</v>
      </c>
      <c r="E8998">
        <v>42101</v>
      </c>
      <c r="F8998">
        <v>20320</v>
      </c>
    </row>
    <row r="8999" spans="1:6">
      <c r="A8999" s="105">
        <v>33105024820000</v>
      </c>
      <c r="B8999">
        <v>2012</v>
      </c>
      <c r="C8999">
        <v>47142</v>
      </c>
      <c r="D8999">
        <v>50274</v>
      </c>
      <c r="E8999">
        <v>55784</v>
      </c>
      <c r="F8999">
        <v>21407</v>
      </c>
    </row>
    <row r="9000" spans="1:6">
      <c r="A9000" s="105">
        <v>33105024840000</v>
      </c>
      <c r="B9000">
        <v>2012</v>
      </c>
      <c r="C9000">
        <v>30740</v>
      </c>
      <c r="D9000">
        <v>49163</v>
      </c>
      <c r="E9000">
        <v>33899</v>
      </c>
      <c r="F9000">
        <v>20750</v>
      </c>
    </row>
    <row r="9001" spans="1:6">
      <c r="A9001" s="105">
        <v>33105024850000</v>
      </c>
      <c r="B9001">
        <v>2012</v>
      </c>
      <c r="C9001">
        <v>63064</v>
      </c>
      <c r="D9001">
        <v>47449</v>
      </c>
      <c r="E9001">
        <v>49976</v>
      </c>
      <c r="F9001">
        <v>20850</v>
      </c>
    </row>
    <row r="9002" spans="1:6">
      <c r="A9002" s="105">
        <v>33105024870000</v>
      </c>
      <c r="B9002">
        <v>2012</v>
      </c>
      <c r="C9002">
        <v>38496</v>
      </c>
      <c r="D9002">
        <v>49618</v>
      </c>
      <c r="E9002">
        <v>91938</v>
      </c>
      <c r="F9002">
        <v>20029</v>
      </c>
    </row>
    <row r="9003" spans="1:6">
      <c r="A9003" s="105">
        <v>33105024890000</v>
      </c>
      <c r="B9003">
        <v>2012</v>
      </c>
      <c r="C9003">
        <v>30090</v>
      </c>
      <c r="D9003">
        <v>38635</v>
      </c>
      <c r="E9003">
        <v>48583</v>
      </c>
      <c r="F9003">
        <v>19910</v>
      </c>
    </row>
    <row r="9004" spans="1:6">
      <c r="A9004" s="105">
        <v>33105024900000</v>
      </c>
      <c r="B9004">
        <v>2012</v>
      </c>
      <c r="C9004">
        <v>53416</v>
      </c>
      <c r="D9004">
        <v>55298</v>
      </c>
      <c r="E9004">
        <v>40886</v>
      </c>
      <c r="F9004">
        <v>20643</v>
      </c>
    </row>
    <row r="9005" spans="1:6">
      <c r="A9005" s="105">
        <v>33105024910000</v>
      </c>
      <c r="B9005">
        <v>2012</v>
      </c>
      <c r="C9005">
        <v>26459</v>
      </c>
      <c r="D9005">
        <v>23024</v>
      </c>
      <c r="E9005">
        <v>29485</v>
      </c>
      <c r="F9005">
        <v>20556</v>
      </c>
    </row>
    <row r="9006" spans="1:6">
      <c r="A9006" s="105">
        <v>33105024920000</v>
      </c>
      <c r="B9006">
        <v>2012</v>
      </c>
      <c r="C9006">
        <v>85072</v>
      </c>
      <c r="D9006">
        <v>50035</v>
      </c>
      <c r="E9006">
        <v>34767</v>
      </c>
      <c r="F9006">
        <v>19918</v>
      </c>
    </row>
    <row r="9007" spans="1:6">
      <c r="A9007" s="105">
        <v>33105024930000</v>
      </c>
      <c r="B9007">
        <v>2012</v>
      </c>
      <c r="C9007">
        <v>20366</v>
      </c>
      <c r="D9007">
        <v>11650</v>
      </c>
      <c r="E9007">
        <v>7022</v>
      </c>
      <c r="F9007">
        <v>20975</v>
      </c>
    </row>
    <row r="9008" spans="1:6">
      <c r="A9008" s="105">
        <v>33105024940000</v>
      </c>
      <c r="B9008">
        <v>2012</v>
      </c>
      <c r="C9008">
        <v>48913</v>
      </c>
      <c r="D9008">
        <v>46222</v>
      </c>
      <c r="E9008">
        <v>35725</v>
      </c>
      <c r="F9008">
        <v>19830</v>
      </c>
    </row>
    <row r="9009" spans="1:6">
      <c r="A9009" s="105">
        <v>33105024950000</v>
      </c>
      <c r="B9009">
        <v>2012</v>
      </c>
      <c r="C9009">
        <v>181539</v>
      </c>
      <c r="D9009">
        <v>56797</v>
      </c>
      <c r="E9009">
        <v>58767</v>
      </c>
      <c r="F9009">
        <v>20600</v>
      </c>
    </row>
    <row r="9010" spans="1:6">
      <c r="A9010" s="105">
        <v>33105024960000</v>
      </c>
      <c r="B9010">
        <v>2012</v>
      </c>
      <c r="C9010">
        <v>177066</v>
      </c>
      <c r="D9010">
        <v>51655</v>
      </c>
      <c r="E9010">
        <v>62008</v>
      </c>
      <c r="F9010">
        <v>19946</v>
      </c>
    </row>
    <row r="9011" spans="1:6">
      <c r="A9011" s="105">
        <v>33105024970000</v>
      </c>
      <c r="B9011">
        <v>2012</v>
      </c>
      <c r="C9011">
        <v>5085</v>
      </c>
      <c r="D9011">
        <v>7318</v>
      </c>
      <c r="E9011">
        <v>4693</v>
      </c>
      <c r="F9011">
        <v>21010</v>
      </c>
    </row>
    <row r="9012" spans="1:6">
      <c r="A9012" s="105">
        <v>33105024980000</v>
      </c>
      <c r="B9012">
        <v>2012</v>
      </c>
      <c r="C9012">
        <v>33317</v>
      </c>
      <c r="D9012">
        <v>45496</v>
      </c>
      <c r="E9012">
        <v>66236</v>
      </c>
      <c r="F9012">
        <v>20052</v>
      </c>
    </row>
    <row r="9013" spans="1:6">
      <c r="A9013" s="105">
        <v>33105024990000</v>
      </c>
      <c r="B9013">
        <v>2012</v>
      </c>
      <c r="C9013">
        <v>81238</v>
      </c>
      <c r="D9013">
        <v>66954</v>
      </c>
      <c r="E9013">
        <v>30113</v>
      </c>
      <c r="F9013">
        <v>19520</v>
      </c>
    </row>
    <row r="9014" spans="1:6">
      <c r="A9014" s="105">
        <v>33105025000000</v>
      </c>
      <c r="B9014">
        <v>2012</v>
      </c>
      <c r="C9014">
        <v>50591</v>
      </c>
      <c r="D9014">
        <v>44180</v>
      </c>
      <c r="E9014">
        <v>46471</v>
      </c>
      <c r="F9014">
        <v>20077</v>
      </c>
    </row>
    <row r="9015" spans="1:6">
      <c r="A9015" s="105">
        <v>33105025010000</v>
      </c>
      <c r="B9015">
        <v>2012</v>
      </c>
      <c r="C9015">
        <v>38099</v>
      </c>
      <c r="D9015">
        <v>50419</v>
      </c>
      <c r="E9015">
        <v>67004</v>
      </c>
      <c r="F9015">
        <v>20190</v>
      </c>
    </row>
    <row r="9016" spans="1:6">
      <c r="A9016" s="105">
        <v>33105025020000</v>
      </c>
      <c r="B9016">
        <v>2012</v>
      </c>
      <c r="C9016">
        <v>43505</v>
      </c>
      <c r="D9016">
        <v>52973</v>
      </c>
      <c r="E9016">
        <v>107335</v>
      </c>
      <c r="F9016">
        <v>20478</v>
      </c>
    </row>
    <row r="9017" spans="1:6">
      <c r="A9017" s="105">
        <v>33105025030000</v>
      </c>
      <c r="B9017">
        <v>2012</v>
      </c>
      <c r="C9017">
        <v>34771</v>
      </c>
      <c r="D9017">
        <v>50284</v>
      </c>
      <c r="E9017">
        <v>62905</v>
      </c>
      <c r="F9017">
        <v>21400</v>
      </c>
    </row>
    <row r="9018" spans="1:6">
      <c r="A9018" s="105">
        <v>33105025040000</v>
      </c>
      <c r="B9018">
        <v>2012</v>
      </c>
      <c r="C9018">
        <v>20418</v>
      </c>
      <c r="D9018">
        <v>26149</v>
      </c>
      <c r="E9018">
        <v>30555</v>
      </c>
      <c r="F9018">
        <v>19480</v>
      </c>
    </row>
    <row r="9019" spans="1:6">
      <c r="A9019" s="105">
        <v>33105025050000</v>
      </c>
      <c r="B9019">
        <v>2012</v>
      </c>
      <c r="C9019">
        <v>15747</v>
      </c>
      <c r="D9019">
        <v>27679</v>
      </c>
      <c r="E9019">
        <v>58430</v>
      </c>
      <c r="F9019">
        <v>19540</v>
      </c>
    </row>
    <row r="9020" spans="1:6">
      <c r="A9020" s="105">
        <v>33105025060000</v>
      </c>
      <c r="B9020">
        <v>2012</v>
      </c>
      <c r="C9020">
        <v>36256</v>
      </c>
      <c r="D9020">
        <v>29783</v>
      </c>
      <c r="E9020">
        <v>30760</v>
      </c>
      <c r="F9020">
        <v>20860</v>
      </c>
    </row>
    <row r="9021" spans="1:6">
      <c r="A9021" s="105">
        <v>33105025070000</v>
      </c>
      <c r="B9021">
        <v>2012</v>
      </c>
      <c r="C9021">
        <v>64711</v>
      </c>
      <c r="D9021">
        <v>39977</v>
      </c>
      <c r="E9021">
        <v>25512</v>
      </c>
      <c r="F9021">
        <v>20970</v>
      </c>
    </row>
    <row r="9022" spans="1:6">
      <c r="A9022" s="105">
        <v>33105025080000</v>
      </c>
      <c r="B9022">
        <v>2012</v>
      </c>
      <c r="C9022">
        <v>0</v>
      </c>
      <c r="D9022">
        <v>0</v>
      </c>
      <c r="E9022">
        <v>0</v>
      </c>
      <c r="F9022">
        <v>20574</v>
      </c>
    </row>
    <row r="9023" spans="1:6">
      <c r="A9023" s="105">
        <v>33105025090000</v>
      </c>
      <c r="B9023">
        <v>2012</v>
      </c>
      <c r="C9023">
        <v>9765</v>
      </c>
      <c r="D9023">
        <v>11084</v>
      </c>
      <c r="E9023">
        <v>23465</v>
      </c>
      <c r="F9023">
        <v>20035</v>
      </c>
    </row>
    <row r="9024" spans="1:6">
      <c r="A9024" s="105">
        <v>33105025110000</v>
      </c>
      <c r="B9024">
        <v>2012</v>
      </c>
      <c r="C9024">
        <v>21816</v>
      </c>
      <c r="D9024">
        <v>32225</v>
      </c>
      <c r="E9024">
        <v>36638</v>
      </c>
      <c r="F9024">
        <v>20204</v>
      </c>
    </row>
    <row r="9025" spans="1:6">
      <c r="A9025" s="105">
        <v>33105025120000</v>
      </c>
      <c r="B9025">
        <v>2012</v>
      </c>
      <c r="C9025">
        <v>19280</v>
      </c>
      <c r="D9025">
        <v>27334</v>
      </c>
      <c r="E9025">
        <v>27245</v>
      </c>
      <c r="F9025">
        <v>20730</v>
      </c>
    </row>
    <row r="9026" spans="1:6">
      <c r="A9026" s="105">
        <v>33105025130000</v>
      </c>
      <c r="B9026">
        <v>2012</v>
      </c>
      <c r="C9026">
        <v>26193</v>
      </c>
      <c r="D9026">
        <v>29142</v>
      </c>
      <c r="E9026">
        <v>65480</v>
      </c>
      <c r="F9026">
        <v>20570</v>
      </c>
    </row>
    <row r="9027" spans="1:6">
      <c r="A9027" s="105">
        <v>33105025140000</v>
      </c>
      <c r="B9027">
        <v>2012</v>
      </c>
      <c r="C9027">
        <v>4551</v>
      </c>
      <c r="D9027">
        <v>6531</v>
      </c>
      <c r="E9027">
        <v>20984</v>
      </c>
      <c r="F9027">
        <v>18961</v>
      </c>
    </row>
    <row r="9028" spans="1:6">
      <c r="A9028" s="105">
        <v>33105025150000</v>
      </c>
      <c r="B9028">
        <v>2012</v>
      </c>
      <c r="C9028">
        <v>51842</v>
      </c>
      <c r="D9028">
        <v>70179</v>
      </c>
      <c r="E9028">
        <v>54753</v>
      </c>
      <c r="F9028">
        <v>20870</v>
      </c>
    </row>
    <row r="9029" spans="1:6">
      <c r="A9029" s="105">
        <v>33105025160000</v>
      </c>
      <c r="B9029">
        <v>2012</v>
      </c>
      <c r="C9029">
        <v>39869</v>
      </c>
      <c r="D9029">
        <v>42917</v>
      </c>
      <c r="E9029">
        <v>21967</v>
      </c>
      <c r="F9029">
        <v>20891</v>
      </c>
    </row>
    <row r="9030" spans="1:6">
      <c r="A9030" s="105">
        <v>33105025170000</v>
      </c>
      <c r="B9030">
        <v>2012</v>
      </c>
      <c r="C9030">
        <v>28470</v>
      </c>
      <c r="D9030">
        <v>40327</v>
      </c>
      <c r="E9030">
        <v>72183</v>
      </c>
      <c r="F9030">
        <v>20386</v>
      </c>
    </row>
    <row r="9031" spans="1:6">
      <c r="A9031" s="105">
        <v>33105025180000</v>
      </c>
      <c r="B9031">
        <v>2012</v>
      </c>
      <c r="C9031">
        <v>13344</v>
      </c>
      <c r="D9031">
        <v>24103</v>
      </c>
      <c r="E9031">
        <v>84388</v>
      </c>
      <c r="F9031">
        <v>19616</v>
      </c>
    </row>
    <row r="9032" spans="1:6">
      <c r="A9032" s="105">
        <v>33105025190000</v>
      </c>
      <c r="B9032">
        <v>2012</v>
      </c>
      <c r="C9032">
        <v>25669</v>
      </c>
      <c r="D9032">
        <v>31475</v>
      </c>
      <c r="E9032">
        <v>50792</v>
      </c>
      <c r="F9032">
        <v>17960</v>
      </c>
    </row>
    <row r="9033" spans="1:6">
      <c r="A9033" s="105">
        <v>33105025230000</v>
      </c>
      <c r="B9033">
        <v>2012</v>
      </c>
      <c r="C9033">
        <v>37593</v>
      </c>
      <c r="D9033">
        <v>32986</v>
      </c>
      <c r="E9033">
        <v>23533</v>
      </c>
      <c r="F9033">
        <v>20003</v>
      </c>
    </row>
    <row r="9034" spans="1:6">
      <c r="A9034" s="105">
        <v>33105025240000</v>
      </c>
      <c r="B9034">
        <v>2012</v>
      </c>
      <c r="C9034">
        <v>60962</v>
      </c>
      <c r="D9034">
        <v>43649</v>
      </c>
      <c r="E9034">
        <v>45091</v>
      </c>
      <c r="F9034">
        <v>20021</v>
      </c>
    </row>
    <row r="9035" spans="1:6">
      <c r="A9035" s="105">
        <v>33105025250000</v>
      </c>
      <c r="B9035">
        <v>2012</v>
      </c>
      <c r="C9035">
        <v>54456</v>
      </c>
      <c r="D9035">
        <v>63960</v>
      </c>
      <c r="E9035">
        <v>49915</v>
      </c>
      <c r="F9035">
        <v>20250</v>
      </c>
    </row>
    <row r="9036" spans="1:6">
      <c r="A9036" s="105">
        <v>33105025280000</v>
      </c>
      <c r="B9036">
        <v>2012</v>
      </c>
      <c r="C9036">
        <v>184469</v>
      </c>
      <c r="D9036">
        <v>87637</v>
      </c>
      <c r="E9036">
        <v>55028</v>
      </c>
      <c r="F9036">
        <v>20730</v>
      </c>
    </row>
    <row r="9037" spans="1:6">
      <c r="A9037" s="105">
        <v>33105025290000</v>
      </c>
      <c r="B9037">
        <v>2012</v>
      </c>
      <c r="C9037">
        <v>49563</v>
      </c>
      <c r="D9037">
        <v>53640</v>
      </c>
      <c r="E9037">
        <v>35962</v>
      </c>
      <c r="F9037">
        <v>21050</v>
      </c>
    </row>
    <row r="9038" spans="1:6">
      <c r="A9038" s="105">
        <v>33105025300000</v>
      </c>
      <c r="B9038">
        <v>2012</v>
      </c>
      <c r="C9038">
        <v>27600</v>
      </c>
      <c r="D9038">
        <v>48453</v>
      </c>
      <c r="E9038">
        <v>28368</v>
      </c>
      <c r="F9038">
        <v>20950</v>
      </c>
    </row>
    <row r="9039" spans="1:6">
      <c r="A9039" s="105">
        <v>33105025310000</v>
      </c>
      <c r="B9039">
        <v>2012</v>
      </c>
      <c r="C9039">
        <v>35845</v>
      </c>
      <c r="D9039">
        <v>44013</v>
      </c>
      <c r="E9039">
        <v>61697</v>
      </c>
      <c r="F9039">
        <v>20480</v>
      </c>
    </row>
    <row r="9040" spans="1:6">
      <c r="A9040" s="105">
        <v>33105025320000</v>
      </c>
      <c r="B9040">
        <v>2012</v>
      </c>
      <c r="C9040">
        <v>25905</v>
      </c>
      <c r="D9040">
        <v>34259</v>
      </c>
      <c r="E9040">
        <v>46545</v>
      </c>
      <c r="F9040">
        <v>20950</v>
      </c>
    </row>
    <row r="9041" spans="1:6">
      <c r="A9041" s="105">
        <v>33105025330000</v>
      </c>
      <c r="B9041">
        <v>2012</v>
      </c>
      <c r="C9041">
        <v>16958</v>
      </c>
      <c r="D9041">
        <v>10341</v>
      </c>
      <c r="E9041">
        <v>19449</v>
      </c>
      <c r="F9041">
        <v>15136</v>
      </c>
    </row>
    <row r="9042" spans="1:6">
      <c r="A9042" s="105">
        <v>33105025340000</v>
      </c>
      <c r="B9042">
        <v>2012</v>
      </c>
      <c r="C9042">
        <v>34425</v>
      </c>
      <c r="D9042">
        <v>38459</v>
      </c>
      <c r="E9042">
        <v>49861</v>
      </c>
      <c r="F9042">
        <v>19517</v>
      </c>
    </row>
    <row r="9043" spans="1:6">
      <c r="A9043" s="105">
        <v>33105025350000</v>
      </c>
      <c r="B9043">
        <v>2012</v>
      </c>
      <c r="C9043">
        <v>95253</v>
      </c>
      <c r="D9043">
        <v>100466</v>
      </c>
      <c r="E9043">
        <v>65896</v>
      </c>
      <c r="F9043">
        <v>20526</v>
      </c>
    </row>
    <row r="9044" spans="1:6">
      <c r="A9044" s="105">
        <v>33105025370000</v>
      </c>
      <c r="B9044">
        <v>2012</v>
      </c>
      <c r="C9044">
        <v>37243</v>
      </c>
      <c r="D9044">
        <v>53186</v>
      </c>
      <c r="E9044">
        <v>72830</v>
      </c>
      <c r="F9044">
        <v>20715</v>
      </c>
    </row>
    <row r="9045" spans="1:6">
      <c r="A9045" s="105">
        <v>33105025390000</v>
      </c>
      <c r="B9045">
        <v>2012</v>
      </c>
      <c r="C9045">
        <v>35512</v>
      </c>
      <c r="D9045">
        <v>28964</v>
      </c>
      <c r="E9045">
        <v>47525</v>
      </c>
      <c r="F9045">
        <v>19770</v>
      </c>
    </row>
    <row r="9046" spans="1:6">
      <c r="A9046" s="105">
        <v>33105025400000</v>
      </c>
      <c r="B9046">
        <v>2012</v>
      </c>
      <c r="C9046">
        <v>6918</v>
      </c>
      <c r="D9046">
        <v>10345</v>
      </c>
      <c r="E9046">
        <v>26669</v>
      </c>
      <c r="F9046">
        <v>20145</v>
      </c>
    </row>
    <row r="9047" spans="1:6">
      <c r="A9047" s="105">
        <v>33105025410000</v>
      </c>
      <c r="B9047">
        <v>2012</v>
      </c>
      <c r="C9047">
        <v>5006</v>
      </c>
      <c r="D9047">
        <v>6688</v>
      </c>
      <c r="E9047">
        <v>27387</v>
      </c>
      <c r="F9047">
        <v>20602</v>
      </c>
    </row>
    <row r="9048" spans="1:6">
      <c r="A9048" s="105">
        <v>33105025420000</v>
      </c>
      <c r="B9048">
        <v>2012</v>
      </c>
      <c r="C9048">
        <v>56934</v>
      </c>
      <c r="D9048">
        <v>54876</v>
      </c>
      <c r="E9048">
        <v>55302</v>
      </c>
      <c r="F9048">
        <v>20874</v>
      </c>
    </row>
    <row r="9049" spans="1:6">
      <c r="A9049" s="105">
        <v>33105025430000</v>
      </c>
      <c r="B9049">
        <v>2012</v>
      </c>
      <c r="C9049">
        <v>72792</v>
      </c>
      <c r="D9049">
        <v>69853</v>
      </c>
      <c r="E9049">
        <v>52036</v>
      </c>
      <c r="F9049">
        <v>20286</v>
      </c>
    </row>
    <row r="9050" spans="1:6">
      <c r="A9050" s="105">
        <v>33105025440000</v>
      </c>
      <c r="B9050">
        <v>2012</v>
      </c>
      <c r="C9050">
        <v>3800</v>
      </c>
      <c r="D9050">
        <v>8806</v>
      </c>
      <c r="E9050">
        <v>999</v>
      </c>
      <c r="F9050">
        <v>19872</v>
      </c>
    </row>
    <row r="9051" spans="1:6">
      <c r="A9051" s="105">
        <v>33105025450000</v>
      </c>
      <c r="B9051">
        <v>2012</v>
      </c>
      <c r="C9051">
        <v>14866</v>
      </c>
      <c r="D9051">
        <v>28663</v>
      </c>
      <c r="E9051">
        <v>66418</v>
      </c>
      <c r="F9051">
        <v>20357</v>
      </c>
    </row>
    <row r="9052" spans="1:6">
      <c r="A9052" s="105">
        <v>33105025460000</v>
      </c>
      <c r="B9052">
        <v>2012</v>
      </c>
      <c r="C9052">
        <v>14472</v>
      </c>
      <c r="D9052">
        <v>17633</v>
      </c>
      <c r="E9052">
        <v>54496</v>
      </c>
      <c r="F9052">
        <v>19720</v>
      </c>
    </row>
    <row r="9053" spans="1:6">
      <c r="A9053" s="105">
        <v>33105025480000</v>
      </c>
      <c r="B9053">
        <v>2012</v>
      </c>
      <c r="C9053">
        <v>55720</v>
      </c>
      <c r="D9053">
        <v>80679</v>
      </c>
      <c r="E9053">
        <v>81808</v>
      </c>
      <c r="F9053">
        <v>20688</v>
      </c>
    </row>
    <row r="9054" spans="1:6">
      <c r="A9054" s="105">
        <v>33105025490000</v>
      </c>
      <c r="B9054">
        <v>2012</v>
      </c>
      <c r="C9054">
        <v>37196</v>
      </c>
      <c r="D9054">
        <v>55293</v>
      </c>
      <c r="E9054">
        <v>69013</v>
      </c>
      <c r="F9054">
        <v>20428</v>
      </c>
    </row>
    <row r="9055" spans="1:6">
      <c r="A9055" s="105">
        <v>33105025510000</v>
      </c>
      <c r="B9055">
        <v>2012</v>
      </c>
      <c r="C9055">
        <v>19496</v>
      </c>
      <c r="D9055">
        <v>30564</v>
      </c>
      <c r="E9055">
        <v>69418</v>
      </c>
      <c r="F9055">
        <v>19997</v>
      </c>
    </row>
    <row r="9056" spans="1:6">
      <c r="A9056" s="105">
        <v>33105025520000</v>
      </c>
      <c r="B9056">
        <v>2012</v>
      </c>
      <c r="C9056">
        <v>11334</v>
      </c>
      <c r="D9056">
        <v>14146</v>
      </c>
      <c r="E9056">
        <v>6796</v>
      </c>
      <c r="F9056">
        <v>19600</v>
      </c>
    </row>
    <row r="9057" spans="1:6">
      <c r="A9057" s="105">
        <v>33105025530000</v>
      </c>
      <c r="B9057">
        <v>2012</v>
      </c>
      <c r="C9057">
        <v>44877</v>
      </c>
      <c r="D9057">
        <v>32811</v>
      </c>
      <c r="E9057">
        <v>34006</v>
      </c>
      <c r="F9057">
        <v>20229</v>
      </c>
    </row>
    <row r="9058" spans="1:6">
      <c r="A9058" s="105">
        <v>33105025550000</v>
      </c>
      <c r="B9058">
        <v>2012</v>
      </c>
      <c r="C9058">
        <v>11427</v>
      </c>
      <c r="D9058">
        <v>16101</v>
      </c>
      <c r="E9058">
        <v>31658</v>
      </c>
      <c r="F9058">
        <v>20031</v>
      </c>
    </row>
    <row r="9059" spans="1:6">
      <c r="A9059" s="105">
        <v>33105025560000</v>
      </c>
      <c r="B9059">
        <v>2012</v>
      </c>
      <c r="C9059">
        <v>25059</v>
      </c>
      <c r="D9059">
        <v>19464</v>
      </c>
      <c r="E9059">
        <v>33730</v>
      </c>
      <c r="F9059">
        <v>20022</v>
      </c>
    </row>
    <row r="9060" spans="1:6">
      <c r="A9060" s="105">
        <v>33105025570000</v>
      </c>
      <c r="B9060">
        <v>2012</v>
      </c>
      <c r="C9060">
        <v>69320</v>
      </c>
      <c r="D9060">
        <v>79230</v>
      </c>
      <c r="E9060">
        <v>65341</v>
      </c>
      <c r="F9060">
        <v>20860</v>
      </c>
    </row>
    <row r="9061" spans="1:6">
      <c r="A9061" s="105">
        <v>33105025590000</v>
      </c>
      <c r="B9061">
        <v>2012</v>
      </c>
      <c r="C9061">
        <v>15496</v>
      </c>
      <c r="D9061">
        <v>30310</v>
      </c>
      <c r="E9061">
        <v>77033</v>
      </c>
      <c r="F9061">
        <v>19345</v>
      </c>
    </row>
    <row r="9062" spans="1:6">
      <c r="A9062" s="105">
        <v>33105025610000</v>
      </c>
      <c r="B9062">
        <v>2012</v>
      </c>
      <c r="C9062">
        <v>77992</v>
      </c>
      <c r="D9062">
        <v>71488</v>
      </c>
      <c r="E9062">
        <v>46854</v>
      </c>
      <c r="F9062">
        <v>17118</v>
      </c>
    </row>
    <row r="9063" spans="1:6">
      <c r="A9063" s="105">
        <v>33105025620000</v>
      </c>
      <c r="B9063">
        <v>2012</v>
      </c>
      <c r="C9063">
        <v>25586</v>
      </c>
      <c r="D9063">
        <v>38484</v>
      </c>
      <c r="E9063">
        <v>41014</v>
      </c>
      <c r="F9063">
        <v>20437</v>
      </c>
    </row>
    <row r="9064" spans="1:6">
      <c r="A9064" s="105">
        <v>33105025630000</v>
      </c>
      <c r="B9064">
        <v>2012</v>
      </c>
      <c r="C9064">
        <v>7492</v>
      </c>
      <c r="D9064">
        <v>10767</v>
      </c>
      <c r="E9064">
        <v>15838</v>
      </c>
      <c r="F9064">
        <v>20250</v>
      </c>
    </row>
    <row r="9065" spans="1:6">
      <c r="A9065" s="105">
        <v>33105025640000</v>
      </c>
      <c r="B9065">
        <v>2012</v>
      </c>
      <c r="C9065">
        <v>28518</v>
      </c>
      <c r="D9065">
        <v>30992</v>
      </c>
      <c r="E9065">
        <v>34325</v>
      </c>
      <c r="F9065">
        <v>20550</v>
      </c>
    </row>
    <row r="9066" spans="1:6">
      <c r="A9066" s="105">
        <v>33105025650000</v>
      </c>
      <c r="B9066">
        <v>2012</v>
      </c>
      <c r="C9066">
        <v>30409</v>
      </c>
      <c r="D9066">
        <v>29592</v>
      </c>
      <c r="E9066">
        <v>43311</v>
      </c>
      <c r="F9066">
        <v>20708</v>
      </c>
    </row>
    <row r="9067" spans="1:6">
      <c r="A9067" s="105">
        <v>33105025660000</v>
      </c>
      <c r="B9067">
        <v>2012</v>
      </c>
      <c r="C9067">
        <v>15941</v>
      </c>
      <c r="D9067">
        <v>24554</v>
      </c>
      <c r="E9067">
        <v>50228</v>
      </c>
      <c r="F9067">
        <v>19797</v>
      </c>
    </row>
    <row r="9068" spans="1:6">
      <c r="A9068" s="105">
        <v>33105025670000</v>
      </c>
      <c r="B9068">
        <v>2012</v>
      </c>
      <c r="C9068">
        <v>51794</v>
      </c>
      <c r="D9068">
        <v>45491</v>
      </c>
      <c r="E9068">
        <v>29750</v>
      </c>
      <c r="F9068">
        <v>19620</v>
      </c>
    </row>
    <row r="9069" spans="1:6">
      <c r="A9069" s="105">
        <v>33105025690000</v>
      </c>
      <c r="B9069">
        <v>2012</v>
      </c>
      <c r="C9069">
        <v>15638</v>
      </c>
      <c r="D9069">
        <v>28587</v>
      </c>
      <c r="E9069">
        <v>28018</v>
      </c>
      <c r="F9069">
        <v>20386</v>
      </c>
    </row>
    <row r="9070" spans="1:6">
      <c r="A9070" s="105">
        <v>33105025700000</v>
      </c>
      <c r="B9070">
        <v>2012</v>
      </c>
      <c r="C9070">
        <v>27396</v>
      </c>
      <c r="D9070">
        <v>35730</v>
      </c>
      <c r="E9070">
        <v>38455</v>
      </c>
      <c r="F9070">
        <v>20416</v>
      </c>
    </row>
    <row r="9071" spans="1:6">
      <c r="A9071" s="105">
        <v>33105025710000</v>
      </c>
      <c r="B9071">
        <v>2012</v>
      </c>
      <c r="C9071">
        <v>36298</v>
      </c>
      <c r="D9071">
        <v>26233</v>
      </c>
      <c r="E9071">
        <v>12841</v>
      </c>
      <c r="F9071">
        <v>20731</v>
      </c>
    </row>
    <row r="9072" spans="1:6">
      <c r="A9072" s="105">
        <v>33105025720000</v>
      </c>
      <c r="B9072">
        <v>2012</v>
      </c>
      <c r="C9072">
        <v>24551</v>
      </c>
      <c r="D9072">
        <v>29294</v>
      </c>
      <c r="E9072">
        <v>37141</v>
      </c>
      <c r="F9072">
        <v>20345</v>
      </c>
    </row>
    <row r="9073" spans="1:6">
      <c r="A9073" s="105">
        <v>33105025730000</v>
      </c>
      <c r="B9073">
        <v>2012</v>
      </c>
      <c r="C9073">
        <v>27086</v>
      </c>
      <c r="D9073">
        <v>33439</v>
      </c>
      <c r="E9073">
        <v>47913</v>
      </c>
      <c r="F9073">
        <v>21035</v>
      </c>
    </row>
    <row r="9074" spans="1:6">
      <c r="A9074" s="105">
        <v>33105025780000</v>
      </c>
      <c r="B9074">
        <v>2012</v>
      </c>
      <c r="C9074">
        <v>4723</v>
      </c>
      <c r="D9074">
        <v>7126</v>
      </c>
      <c r="E9074">
        <v>25011</v>
      </c>
      <c r="F9074">
        <v>19589</v>
      </c>
    </row>
    <row r="9075" spans="1:6">
      <c r="A9075" s="105">
        <v>33105025790000</v>
      </c>
      <c r="B9075">
        <v>2012</v>
      </c>
      <c r="C9075">
        <v>53013</v>
      </c>
      <c r="D9075">
        <v>37961</v>
      </c>
      <c r="E9075">
        <v>23719</v>
      </c>
      <c r="F9075">
        <v>20970</v>
      </c>
    </row>
    <row r="9076" spans="1:6">
      <c r="A9076" s="105">
        <v>33105025800000</v>
      </c>
      <c r="B9076">
        <v>2012</v>
      </c>
      <c r="C9076">
        <v>6418</v>
      </c>
      <c r="D9076">
        <v>8123</v>
      </c>
      <c r="E9076">
        <v>20323</v>
      </c>
      <c r="F9076">
        <v>20330</v>
      </c>
    </row>
    <row r="9077" spans="1:6">
      <c r="A9077" s="105">
        <v>33105025810000</v>
      </c>
      <c r="B9077">
        <v>2012</v>
      </c>
      <c r="C9077">
        <v>75635</v>
      </c>
      <c r="D9077">
        <v>62818</v>
      </c>
      <c r="E9077">
        <v>21618</v>
      </c>
      <c r="F9077">
        <v>20246</v>
      </c>
    </row>
    <row r="9078" spans="1:6">
      <c r="A9078" s="105">
        <v>33105025880000</v>
      </c>
      <c r="B9078">
        <v>2012</v>
      </c>
      <c r="C9078">
        <v>98</v>
      </c>
      <c r="D9078">
        <v>680</v>
      </c>
      <c r="E9078">
        <v>4574</v>
      </c>
      <c r="F9078">
        <v>19491</v>
      </c>
    </row>
    <row r="9079" spans="1:6">
      <c r="A9079" s="105">
        <v>33105025930000</v>
      </c>
      <c r="B9079">
        <v>2012</v>
      </c>
      <c r="C9079">
        <v>47179</v>
      </c>
      <c r="D9079">
        <v>35696</v>
      </c>
      <c r="E9079">
        <v>27813</v>
      </c>
      <c r="F9079">
        <v>20820</v>
      </c>
    </row>
    <row r="9080" spans="1:6">
      <c r="A9080" s="105">
        <v>33105025940000</v>
      </c>
      <c r="B9080">
        <v>2012</v>
      </c>
      <c r="C9080">
        <v>54032</v>
      </c>
      <c r="D9080">
        <v>32473</v>
      </c>
      <c r="E9080">
        <v>26888</v>
      </c>
      <c r="F9080">
        <v>21135</v>
      </c>
    </row>
    <row r="9081" spans="1:6">
      <c r="A9081" s="105">
        <v>33105025950000</v>
      </c>
      <c r="B9081">
        <v>2012</v>
      </c>
      <c r="C9081">
        <v>4733</v>
      </c>
      <c r="D9081">
        <v>6239</v>
      </c>
      <c r="E9081">
        <v>27950</v>
      </c>
      <c r="F9081">
        <v>20632</v>
      </c>
    </row>
    <row r="9082" spans="1:6">
      <c r="A9082" s="105">
        <v>33105025960000</v>
      </c>
      <c r="B9082">
        <v>2012</v>
      </c>
      <c r="C9082">
        <v>77377</v>
      </c>
      <c r="D9082">
        <v>59426</v>
      </c>
      <c r="E9082">
        <v>29207</v>
      </c>
      <c r="F9082">
        <v>20894</v>
      </c>
    </row>
    <row r="9083" spans="1:6">
      <c r="A9083" s="105">
        <v>33105025970000</v>
      </c>
      <c r="B9083">
        <v>2012</v>
      </c>
      <c r="C9083">
        <v>86723</v>
      </c>
      <c r="D9083">
        <v>54169</v>
      </c>
      <c r="E9083">
        <v>56038</v>
      </c>
      <c r="F9083">
        <v>20780</v>
      </c>
    </row>
    <row r="9084" spans="1:6">
      <c r="A9084" s="105">
        <v>33105025980000</v>
      </c>
      <c r="B9084">
        <v>2012</v>
      </c>
      <c r="C9084">
        <v>12959</v>
      </c>
      <c r="D9084">
        <v>13405</v>
      </c>
      <c r="E9084">
        <v>28180</v>
      </c>
      <c r="F9084">
        <v>19731</v>
      </c>
    </row>
    <row r="9085" spans="1:6">
      <c r="A9085" s="105">
        <v>33105025990000</v>
      </c>
      <c r="B9085">
        <v>2012</v>
      </c>
      <c r="C9085">
        <v>75340</v>
      </c>
      <c r="D9085">
        <v>62806</v>
      </c>
      <c r="E9085">
        <v>38450</v>
      </c>
      <c r="F9085">
        <v>20730</v>
      </c>
    </row>
    <row r="9086" spans="1:6">
      <c r="A9086" s="105">
        <v>33105026000000</v>
      </c>
      <c r="B9086">
        <v>2012</v>
      </c>
      <c r="C9086">
        <v>44231</v>
      </c>
      <c r="D9086">
        <v>46473</v>
      </c>
      <c r="E9086">
        <v>42434</v>
      </c>
      <c r="F9086">
        <v>15200</v>
      </c>
    </row>
    <row r="9087" spans="1:6">
      <c r="A9087" s="105">
        <v>33105026010000</v>
      </c>
      <c r="B9087">
        <v>2012</v>
      </c>
      <c r="C9087">
        <v>14629</v>
      </c>
      <c r="D9087">
        <v>22906</v>
      </c>
      <c r="E9087">
        <v>27454</v>
      </c>
      <c r="F9087">
        <v>20965</v>
      </c>
    </row>
    <row r="9088" spans="1:6">
      <c r="A9088" s="105">
        <v>33105026020000</v>
      </c>
      <c r="B9088">
        <v>2012</v>
      </c>
      <c r="C9088">
        <v>17367</v>
      </c>
      <c r="D9088">
        <v>30144</v>
      </c>
      <c r="E9088">
        <v>48713</v>
      </c>
      <c r="F9088">
        <v>20492</v>
      </c>
    </row>
    <row r="9089" spans="1:6">
      <c r="A9089" s="105">
        <v>33105026030000</v>
      </c>
      <c r="B9089">
        <v>2012</v>
      </c>
      <c r="C9089">
        <v>14499</v>
      </c>
      <c r="D9089">
        <v>26819</v>
      </c>
      <c r="E9089">
        <v>52194</v>
      </c>
      <c r="F9089">
        <v>20021</v>
      </c>
    </row>
    <row r="9090" spans="1:6">
      <c r="A9090" s="105">
        <v>33105026070000</v>
      </c>
      <c r="B9090">
        <v>2012</v>
      </c>
      <c r="C9090">
        <v>20239</v>
      </c>
      <c r="D9090">
        <v>32425</v>
      </c>
      <c r="E9090">
        <v>47934</v>
      </c>
      <c r="F9090">
        <v>20402</v>
      </c>
    </row>
    <row r="9091" spans="1:6">
      <c r="A9091" s="105">
        <v>33105026080000</v>
      </c>
      <c r="B9091">
        <v>2012</v>
      </c>
      <c r="C9091">
        <v>36209</v>
      </c>
      <c r="D9091">
        <v>28829</v>
      </c>
      <c r="E9091">
        <v>39215</v>
      </c>
      <c r="F9091">
        <v>20220</v>
      </c>
    </row>
    <row r="9092" spans="1:6">
      <c r="A9092" s="105">
        <v>33105026090000</v>
      </c>
      <c r="B9092">
        <v>2012</v>
      </c>
      <c r="C9092">
        <v>29366</v>
      </c>
      <c r="D9092">
        <v>29895</v>
      </c>
      <c r="E9092">
        <v>44654</v>
      </c>
      <c r="F9092">
        <v>19233</v>
      </c>
    </row>
    <row r="9093" spans="1:6">
      <c r="A9093" s="105">
        <v>33105026100000</v>
      </c>
      <c r="B9093">
        <v>2012</v>
      </c>
      <c r="C9093">
        <v>48630</v>
      </c>
      <c r="D9093">
        <v>44916</v>
      </c>
      <c r="E9093">
        <v>35333</v>
      </c>
      <c r="F9093">
        <v>20955</v>
      </c>
    </row>
    <row r="9094" spans="1:6">
      <c r="A9094" s="105">
        <v>33105026110000</v>
      </c>
      <c r="B9094">
        <v>2012</v>
      </c>
      <c r="C9094">
        <v>89052</v>
      </c>
      <c r="D9094">
        <v>60514</v>
      </c>
      <c r="E9094">
        <v>64915</v>
      </c>
      <c r="F9094">
        <v>21201</v>
      </c>
    </row>
    <row r="9095" spans="1:6">
      <c r="A9095" s="105">
        <v>33105026160000</v>
      </c>
      <c r="B9095">
        <v>2012</v>
      </c>
      <c r="C9095">
        <v>58347</v>
      </c>
      <c r="D9095">
        <v>31249</v>
      </c>
      <c r="E9095">
        <v>35308</v>
      </c>
      <c r="F9095">
        <v>20025</v>
      </c>
    </row>
    <row r="9096" spans="1:6">
      <c r="A9096" s="105">
        <v>33105026170000</v>
      </c>
      <c r="B9096">
        <v>2012</v>
      </c>
      <c r="C9096">
        <v>16024</v>
      </c>
      <c r="D9096">
        <v>8824</v>
      </c>
      <c r="E9096">
        <v>18004</v>
      </c>
      <c r="F9096">
        <v>20702</v>
      </c>
    </row>
    <row r="9097" spans="1:6">
      <c r="A9097" s="105">
        <v>33105026180000</v>
      </c>
      <c r="B9097">
        <v>2012</v>
      </c>
      <c r="C9097">
        <v>23049</v>
      </c>
      <c r="D9097">
        <v>11656</v>
      </c>
      <c r="E9097">
        <v>14882</v>
      </c>
      <c r="F9097">
        <v>20622</v>
      </c>
    </row>
    <row r="9098" spans="1:6">
      <c r="A9098" s="105">
        <v>33105026200000</v>
      </c>
      <c r="B9098">
        <v>2012</v>
      </c>
      <c r="C9098">
        <v>19287</v>
      </c>
      <c r="D9098">
        <v>18965</v>
      </c>
      <c r="E9098">
        <v>25615</v>
      </c>
      <c r="F9098">
        <v>20510</v>
      </c>
    </row>
    <row r="9099" spans="1:6">
      <c r="A9099" s="105">
        <v>33105026210000</v>
      </c>
      <c r="B9099">
        <v>2012</v>
      </c>
      <c r="C9099">
        <v>11682</v>
      </c>
      <c r="D9099">
        <v>6792</v>
      </c>
      <c r="E9099">
        <v>6337</v>
      </c>
      <c r="F9099">
        <v>20850</v>
      </c>
    </row>
    <row r="9100" spans="1:6">
      <c r="A9100" s="105">
        <v>33105026220000</v>
      </c>
      <c r="B9100">
        <v>2012</v>
      </c>
      <c r="C9100">
        <v>9305</v>
      </c>
      <c r="D9100">
        <v>6043</v>
      </c>
      <c r="E9100">
        <v>5856</v>
      </c>
      <c r="F9100">
        <v>20912</v>
      </c>
    </row>
    <row r="9101" spans="1:6">
      <c r="A9101" s="105">
        <v>33105026230000</v>
      </c>
      <c r="B9101">
        <v>2012</v>
      </c>
      <c r="C9101">
        <v>102337</v>
      </c>
      <c r="D9101">
        <v>67954</v>
      </c>
      <c r="E9101">
        <v>12513</v>
      </c>
      <c r="F9101">
        <v>21010</v>
      </c>
    </row>
    <row r="9102" spans="1:6">
      <c r="A9102" s="105">
        <v>33105026240000</v>
      </c>
      <c r="B9102">
        <v>2012</v>
      </c>
      <c r="C9102">
        <v>124195</v>
      </c>
      <c r="D9102">
        <v>80697</v>
      </c>
      <c r="E9102">
        <v>18823</v>
      </c>
      <c r="F9102">
        <v>20932</v>
      </c>
    </row>
    <row r="9103" spans="1:6">
      <c r="A9103" s="105">
        <v>33105026250000</v>
      </c>
      <c r="B9103">
        <v>2012</v>
      </c>
      <c r="C9103">
        <v>37331</v>
      </c>
      <c r="D9103">
        <v>20813</v>
      </c>
      <c r="E9103">
        <v>24677</v>
      </c>
      <c r="F9103">
        <v>19725</v>
      </c>
    </row>
    <row r="9104" spans="1:6">
      <c r="A9104" s="105">
        <v>33105026290000</v>
      </c>
      <c r="B9104">
        <v>2012</v>
      </c>
      <c r="C9104">
        <v>20343</v>
      </c>
      <c r="D9104">
        <v>15770</v>
      </c>
      <c r="E9104">
        <v>13148</v>
      </c>
      <c r="F9104">
        <v>22806</v>
      </c>
    </row>
    <row r="9105" spans="1:6">
      <c r="A9105" s="105">
        <v>33105026300000</v>
      </c>
      <c r="B9105">
        <v>2012</v>
      </c>
      <c r="C9105">
        <v>21825</v>
      </c>
      <c r="D9105">
        <v>16657</v>
      </c>
      <c r="E9105">
        <v>14650</v>
      </c>
      <c r="F9105">
        <v>20709</v>
      </c>
    </row>
    <row r="9106" spans="1:6">
      <c r="A9106" s="105">
        <v>33105026310000</v>
      </c>
      <c r="B9106">
        <v>2012</v>
      </c>
      <c r="C9106">
        <v>4990</v>
      </c>
      <c r="D9106">
        <v>3388</v>
      </c>
      <c r="E9106">
        <v>20599</v>
      </c>
      <c r="F9106">
        <v>20120</v>
      </c>
    </row>
    <row r="9107" spans="1:6">
      <c r="A9107" s="105">
        <v>33105026320000</v>
      </c>
      <c r="B9107">
        <v>2012</v>
      </c>
      <c r="C9107">
        <v>53175</v>
      </c>
      <c r="D9107">
        <v>48624</v>
      </c>
      <c r="E9107">
        <v>18861</v>
      </c>
      <c r="F9107">
        <v>23607</v>
      </c>
    </row>
    <row r="9108" spans="1:6">
      <c r="A9108" s="105">
        <v>33105026340000</v>
      </c>
      <c r="B9108">
        <v>2012</v>
      </c>
      <c r="C9108">
        <v>41785</v>
      </c>
      <c r="D9108">
        <v>39640</v>
      </c>
      <c r="E9108">
        <v>20020</v>
      </c>
      <c r="F9108">
        <v>20779</v>
      </c>
    </row>
    <row r="9109" spans="1:6">
      <c r="A9109" s="105">
        <v>33105026430000</v>
      </c>
      <c r="B9109">
        <v>2012</v>
      </c>
      <c r="C9109">
        <v>28552</v>
      </c>
      <c r="D9109">
        <v>29041</v>
      </c>
      <c r="E9109">
        <v>35418</v>
      </c>
      <c r="F9109">
        <v>20935</v>
      </c>
    </row>
    <row r="9110" spans="1:6">
      <c r="A9110" s="105">
        <v>33105026440000</v>
      </c>
      <c r="B9110">
        <v>2012</v>
      </c>
      <c r="C9110">
        <v>27567</v>
      </c>
      <c r="D9110">
        <v>29903</v>
      </c>
      <c r="E9110">
        <v>38212</v>
      </c>
      <c r="F9110">
        <v>20300</v>
      </c>
    </row>
    <row r="9111" spans="1:6">
      <c r="A9111" s="105">
        <v>33105026510000</v>
      </c>
      <c r="B9111">
        <v>2012</v>
      </c>
      <c r="C9111">
        <v>8407</v>
      </c>
      <c r="D9111">
        <v>10962</v>
      </c>
      <c r="E9111">
        <v>22025</v>
      </c>
      <c r="F9111">
        <v>20981</v>
      </c>
    </row>
    <row r="9112" spans="1:6">
      <c r="A9112" s="105">
        <v>33105026520000</v>
      </c>
      <c r="B9112">
        <v>2012</v>
      </c>
      <c r="C9112">
        <v>15686</v>
      </c>
      <c r="D9112">
        <v>19049</v>
      </c>
      <c r="E9112">
        <v>25750</v>
      </c>
      <c r="F9112">
        <v>21124</v>
      </c>
    </row>
    <row r="9113" spans="1:6">
      <c r="A9113" s="105">
        <v>33105026530000</v>
      </c>
      <c r="B9113">
        <v>2012</v>
      </c>
      <c r="C9113">
        <v>29535</v>
      </c>
      <c r="D9113">
        <v>35298</v>
      </c>
      <c r="E9113">
        <v>29632</v>
      </c>
      <c r="F9113">
        <v>20260</v>
      </c>
    </row>
    <row r="9114" spans="1:6">
      <c r="A9114" s="105">
        <v>33105026540000</v>
      </c>
      <c r="B9114">
        <v>2012</v>
      </c>
      <c r="C9114">
        <v>14370</v>
      </c>
      <c r="D9114">
        <v>18289</v>
      </c>
      <c r="E9114">
        <v>18259</v>
      </c>
      <c r="F9114">
        <v>20235</v>
      </c>
    </row>
    <row r="9115" spans="1:6">
      <c r="A9115" s="105">
        <v>33105026550000</v>
      </c>
      <c r="B9115">
        <v>2012</v>
      </c>
      <c r="C9115">
        <v>0</v>
      </c>
      <c r="D9115">
        <v>0</v>
      </c>
      <c r="E9115">
        <v>4353</v>
      </c>
      <c r="F9115">
        <v>19435</v>
      </c>
    </row>
    <row r="9116" spans="1:6">
      <c r="A9116" s="105">
        <v>33105026600000</v>
      </c>
      <c r="B9116">
        <v>2012</v>
      </c>
      <c r="C9116">
        <v>7832</v>
      </c>
      <c r="D9116">
        <v>8032</v>
      </c>
      <c r="E9116">
        <v>17410</v>
      </c>
      <c r="F9116">
        <v>19857</v>
      </c>
    </row>
    <row r="9117" spans="1:6">
      <c r="A9117" s="105">
        <v>33105026650000</v>
      </c>
      <c r="B9117">
        <v>2012</v>
      </c>
      <c r="C9117">
        <v>88474</v>
      </c>
      <c r="D9117">
        <v>66119</v>
      </c>
      <c r="E9117">
        <v>65301</v>
      </c>
      <c r="F9117">
        <v>20570</v>
      </c>
    </row>
    <row r="9118" spans="1:6">
      <c r="A9118" s="105">
        <v>33105026660000</v>
      </c>
      <c r="B9118">
        <v>2012</v>
      </c>
      <c r="C9118">
        <v>9884</v>
      </c>
      <c r="D9118">
        <v>14634</v>
      </c>
      <c r="E9118">
        <v>38974</v>
      </c>
      <c r="F9118">
        <v>20650</v>
      </c>
    </row>
    <row r="9119" spans="1:6">
      <c r="A9119" s="105">
        <v>33105026670000</v>
      </c>
      <c r="B9119">
        <v>2012</v>
      </c>
      <c r="C9119">
        <v>41914</v>
      </c>
      <c r="D9119">
        <v>44784</v>
      </c>
      <c r="E9119">
        <v>46550</v>
      </c>
      <c r="F9119">
        <v>20600</v>
      </c>
    </row>
    <row r="9120" spans="1:6">
      <c r="A9120" s="105">
        <v>33105026680000</v>
      </c>
      <c r="B9120">
        <v>2012</v>
      </c>
      <c r="C9120">
        <v>15065</v>
      </c>
      <c r="D9120">
        <v>10953</v>
      </c>
      <c r="E9120">
        <v>6257</v>
      </c>
      <c r="F9120">
        <v>20785</v>
      </c>
    </row>
    <row r="9121" spans="1:6">
      <c r="A9121" s="105">
        <v>33105026720000</v>
      </c>
      <c r="B9121">
        <v>2012</v>
      </c>
      <c r="C9121">
        <v>47541</v>
      </c>
      <c r="D9121">
        <v>58790</v>
      </c>
      <c r="E9121">
        <v>75119</v>
      </c>
      <c r="F9121">
        <v>20611</v>
      </c>
    </row>
    <row r="9122" spans="1:6">
      <c r="A9122" s="105">
        <v>33105026730000</v>
      </c>
      <c r="B9122">
        <v>2012</v>
      </c>
      <c r="C9122">
        <v>22899</v>
      </c>
      <c r="D9122">
        <v>32094</v>
      </c>
      <c r="E9122">
        <v>40851</v>
      </c>
      <c r="F9122">
        <v>20058</v>
      </c>
    </row>
    <row r="9123" spans="1:6">
      <c r="A9123" s="105">
        <v>33105026750000</v>
      </c>
      <c r="B9123">
        <v>2012</v>
      </c>
      <c r="C9123">
        <v>20507</v>
      </c>
      <c r="D9123">
        <v>28698</v>
      </c>
      <c r="E9123">
        <v>53582</v>
      </c>
      <c r="F9123">
        <v>20437</v>
      </c>
    </row>
    <row r="9124" spans="1:6">
      <c r="A9124" s="105">
        <v>33105026760000</v>
      </c>
      <c r="B9124">
        <v>2012</v>
      </c>
      <c r="C9124">
        <v>14104</v>
      </c>
      <c r="D9124">
        <v>17211</v>
      </c>
      <c r="E9124">
        <v>23349</v>
      </c>
      <c r="F9124">
        <v>19650</v>
      </c>
    </row>
    <row r="9125" spans="1:6">
      <c r="A9125" s="105">
        <v>33105026780000</v>
      </c>
      <c r="B9125">
        <v>2012</v>
      </c>
      <c r="C9125">
        <v>28073</v>
      </c>
      <c r="D9125">
        <v>37047</v>
      </c>
      <c r="E9125">
        <v>36902</v>
      </c>
      <c r="F9125">
        <v>20249</v>
      </c>
    </row>
    <row r="9126" spans="1:6">
      <c r="A9126" s="105">
        <v>33105026850000</v>
      </c>
      <c r="B9126">
        <v>2012</v>
      </c>
      <c r="C9126">
        <v>24586</v>
      </c>
      <c r="D9126">
        <v>16172</v>
      </c>
      <c r="E9126">
        <v>8854</v>
      </c>
      <c r="F9126">
        <v>21055</v>
      </c>
    </row>
    <row r="9127" spans="1:6">
      <c r="A9127" s="105">
        <v>33105026860000</v>
      </c>
      <c r="B9127">
        <v>2012</v>
      </c>
      <c r="C9127">
        <v>12139</v>
      </c>
      <c r="D9127">
        <v>8418</v>
      </c>
      <c r="E9127">
        <v>4832</v>
      </c>
      <c r="F9127">
        <v>21089</v>
      </c>
    </row>
    <row r="9128" spans="1:6">
      <c r="A9128" s="105">
        <v>33105026870000</v>
      </c>
      <c r="B9128">
        <v>2012</v>
      </c>
      <c r="C9128">
        <v>24174</v>
      </c>
      <c r="D9128">
        <v>19950</v>
      </c>
      <c r="E9128">
        <v>8944</v>
      </c>
      <c r="F9128">
        <v>20163</v>
      </c>
    </row>
    <row r="9129" spans="1:6">
      <c r="A9129" s="105">
        <v>33105026880000</v>
      </c>
      <c r="B9129">
        <v>2012</v>
      </c>
      <c r="C9129">
        <v>30180</v>
      </c>
      <c r="D9129">
        <v>22533</v>
      </c>
      <c r="E9129">
        <v>7452</v>
      </c>
      <c r="F9129">
        <v>19270</v>
      </c>
    </row>
    <row r="9130" spans="1:6">
      <c r="A9130" s="105">
        <v>33105026890000</v>
      </c>
      <c r="B9130">
        <v>2012</v>
      </c>
      <c r="C9130">
        <v>10088</v>
      </c>
      <c r="D9130">
        <v>10015</v>
      </c>
      <c r="E9130">
        <v>24547</v>
      </c>
      <c r="F9130">
        <v>17373</v>
      </c>
    </row>
    <row r="9131" spans="1:6">
      <c r="A9131" s="105">
        <v>33105026920000</v>
      </c>
      <c r="B9131">
        <v>2012</v>
      </c>
      <c r="C9131">
        <v>38273</v>
      </c>
      <c r="D9131">
        <v>29823</v>
      </c>
      <c r="E9131">
        <v>18925</v>
      </c>
      <c r="F9131">
        <v>20820</v>
      </c>
    </row>
    <row r="9132" spans="1:6">
      <c r="A9132" s="105">
        <v>33105026970000</v>
      </c>
      <c r="B9132">
        <v>2012</v>
      </c>
      <c r="C9132">
        <v>3783</v>
      </c>
      <c r="D9132">
        <v>2984</v>
      </c>
      <c r="E9132">
        <v>7965</v>
      </c>
      <c r="F9132">
        <v>19864</v>
      </c>
    </row>
    <row r="9133" spans="1:6">
      <c r="A9133" s="105">
        <v>33105027020000</v>
      </c>
      <c r="B9133">
        <v>2012</v>
      </c>
      <c r="C9133">
        <v>1411</v>
      </c>
      <c r="D9133">
        <v>5401</v>
      </c>
      <c r="E9133">
        <v>19890</v>
      </c>
      <c r="F9133">
        <v>19866</v>
      </c>
    </row>
    <row r="9134" spans="1:6">
      <c r="A9134" s="105">
        <v>33105027030000</v>
      </c>
      <c r="B9134">
        <v>2012</v>
      </c>
      <c r="C9134">
        <v>3930</v>
      </c>
      <c r="D9134">
        <v>7204</v>
      </c>
      <c r="E9134">
        <v>27370</v>
      </c>
      <c r="F9134">
        <v>20378</v>
      </c>
    </row>
    <row r="9135" spans="1:6">
      <c r="A9135" s="105">
        <v>33105027060000</v>
      </c>
      <c r="B9135">
        <v>2012</v>
      </c>
      <c r="C9135">
        <v>7435</v>
      </c>
      <c r="D9135">
        <v>12319</v>
      </c>
      <c r="E9135">
        <v>16544</v>
      </c>
      <c r="F9135">
        <v>20709</v>
      </c>
    </row>
    <row r="9136" spans="1:6">
      <c r="A9136" s="105">
        <v>33105027070000</v>
      </c>
      <c r="B9136">
        <v>2012</v>
      </c>
      <c r="C9136">
        <v>25212</v>
      </c>
      <c r="D9136">
        <v>27816</v>
      </c>
      <c r="E9136">
        <v>17854</v>
      </c>
      <c r="F9136">
        <v>20167</v>
      </c>
    </row>
    <row r="9137" spans="1:6">
      <c r="A9137" s="105">
        <v>33105027130000</v>
      </c>
      <c r="B9137">
        <v>2012</v>
      </c>
      <c r="C9137">
        <v>28099</v>
      </c>
      <c r="D9137">
        <v>16841</v>
      </c>
      <c r="E9137">
        <v>5960</v>
      </c>
      <c r="F9137">
        <v>20509</v>
      </c>
    </row>
    <row r="9138" spans="1:6">
      <c r="A9138" s="105">
        <v>33105027140000</v>
      </c>
      <c r="B9138">
        <v>2012</v>
      </c>
      <c r="C9138">
        <v>38670</v>
      </c>
      <c r="D9138">
        <v>30015</v>
      </c>
      <c r="E9138">
        <v>9250</v>
      </c>
      <c r="F9138">
        <v>20733</v>
      </c>
    </row>
    <row r="9139" spans="1:6">
      <c r="A9139" s="105">
        <v>33105027170000</v>
      </c>
      <c r="B9139">
        <v>2012</v>
      </c>
      <c r="C9139">
        <v>798</v>
      </c>
      <c r="D9139">
        <v>1968</v>
      </c>
      <c r="E9139">
        <v>1390</v>
      </c>
      <c r="F9139">
        <v>20748</v>
      </c>
    </row>
    <row r="9140" spans="1:6">
      <c r="A9140" s="105">
        <v>33105027330000</v>
      </c>
      <c r="B9140">
        <v>2012</v>
      </c>
      <c r="C9140">
        <v>24843</v>
      </c>
      <c r="D9140">
        <v>8835</v>
      </c>
      <c r="E9140">
        <v>16302</v>
      </c>
      <c r="F9140">
        <v>20630</v>
      </c>
    </row>
    <row r="9141" spans="1:6">
      <c r="A9141" s="105">
        <v>33105027360000</v>
      </c>
      <c r="B9141">
        <v>2012</v>
      </c>
      <c r="C9141">
        <v>9062</v>
      </c>
      <c r="D9141">
        <v>10368</v>
      </c>
      <c r="E9141">
        <v>6416</v>
      </c>
      <c r="F9141">
        <v>20677</v>
      </c>
    </row>
    <row r="9142" spans="1:6">
      <c r="A9142" s="105">
        <v>33105027370000</v>
      </c>
      <c r="B9142">
        <v>2012</v>
      </c>
      <c r="C9142">
        <v>0</v>
      </c>
      <c r="D9142">
        <v>0</v>
      </c>
      <c r="E9142">
        <v>0</v>
      </c>
      <c r="F9142">
        <v>20250</v>
      </c>
    </row>
    <row r="9143" spans="1:6">
      <c r="A9143" s="105">
        <v>33105027380000</v>
      </c>
      <c r="B9143">
        <v>2012</v>
      </c>
      <c r="C9143">
        <v>10913</v>
      </c>
      <c r="D9143">
        <v>9025</v>
      </c>
      <c r="E9143">
        <v>28580</v>
      </c>
      <c r="F9143">
        <v>19957</v>
      </c>
    </row>
    <row r="9144" spans="1:6">
      <c r="A9144" s="105">
        <v>33105027400000</v>
      </c>
      <c r="B9144">
        <v>2012</v>
      </c>
      <c r="C9144">
        <v>22419</v>
      </c>
      <c r="D9144">
        <v>24534</v>
      </c>
      <c r="E9144">
        <v>77849</v>
      </c>
      <c r="F9144">
        <v>20821</v>
      </c>
    </row>
    <row r="9145" spans="1:6">
      <c r="A9145" s="105">
        <v>33105027420000</v>
      </c>
      <c r="B9145">
        <v>2012</v>
      </c>
      <c r="C9145">
        <v>46385</v>
      </c>
      <c r="D9145">
        <v>53360</v>
      </c>
      <c r="E9145">
        <v>68149</v>
      </c>
      <c r="F9145">
        <v>20434</v>
      </c>
    </row>
    <row r="9146" spans="1:6">
      <c r="A9146" s="105">
        <v>33105027430000</v>
      </c>
      <c r="B9146">
        <v>2012</v>
      </c>
      <c r="C9146">
        <v>2688</v>
      </c>
      <c r="D9146">
        <v>2716</v>
      </c>
      <c r="E9146">
        <v>2534</v>
      </c>
      <c r="F9146">
        <v>19879</v>
      </c>
    </row>
    <row r="9147" spans="1:6">
      <c r="A9147" s="105">
        <v>33105027510000</v>
      </c>
      <c r="B9147">
        <v>2012</v>
      </c>
      <c r="C9147">
        <v>0</v>
      </c>
      <c r="D9147">
        <v>0</v>
      </c>
      <c r="E9147">
        <v>0</v>
      </c>
      <c r="F9147">
        <v>20512</v>
      </c>
    </row>
    <row r="9148" spans="1:6">
      <c r="A9148" s="105">
        <v>33105027520000</v>
      </c>
      <c r="B9148">
        <v>2012</v>
      </c>
      <c r="C9148">
        <v>5317</v>
      </c>
      <c r="D9148">
        <v>5899</v>
      </c>
      <c r="E9148">
        <v>7103</v>
      </c>
      <c r="F9148">
        <v>20930</v>
      </c>
    </row>
    <row r="9149" spans="1:6">
      <c r="A9149" s="105">
        <v>33105027610000</v>
      </c>
      <c r="B9149">
        <v>2012</v>
      </c>
      <c r="C9149">
        <v>400</v>
      </c>
      <c r="D9149">
        <v>491</v>
      </c>
      <c r="E9149">
        <v>0</v>
      </c>
      <c r="F9149">
        <v>19274</v>
      </c>
    </row>
    <row r="9150" spans="1:6">
      <c r="A9150" s="105">
        <v>33105027860000</v>
      </c>
      <c r="B9150">
        <v>2012</v>
      </c>
      <c r="C9150">
        <v>4830</v>
      </c>
      <c r="D9150">
        <v>6594</v>
      </c>
      <c r="E9150">
        <v>4890</v>
      </c>
      <c r="F9150">
        <v>20006</v>
      </c>
    </row>
    <row r="9151" spans="1:6">
      <c r="A9151" s="105">
        <v>33105027880000</v>
      </c>
      <c r="B9151">
        <v>2012</v>
      </c>
      <c r="C9151">
        <v>0</v>
      </c>
      <c r="D9151">
        <v>0</v>
      </c>
      <c r="E9151">
        <v>0</v>
      </c>
      <c r="F9151">
        <v>20550</v>
      </c>
    </row>
    <row r="9152" spans="1:6">
      <c r="A9152" s="105">
        <v>33105027930000</v>
      </c>
      <c r="B9152">
        <v>2012</v>
      </c>
      <c r="C9152">
        <v>2350</v>
      </c>
      <c r="D9152">
        <v>2737</v>
      </c>
      <c r="E9152">
        <v>891</v>
      </c>
      <c r="F9152">
        <v>19818</v>
      </c>
    </row>
    <row r="9153" spans="1:6">
      <c r="A9153" s="105">
        <v>33105027940000</v>
      </c>
      <c r="B9153">
        <v>2012</v>
      </c>
      <c r="C9153">
        <v>995</v>
      </c>
      <c r="D9153">
        <v>1818</v>
      </c>
      <c r="E9153">
        <v>1348</v>
      </c>
      <c r="F9153">
        <v>20266</v>
      </c>
    </row>
    <row r="9154" spans="1:6">
      <c r="A9154" s="105">
        <v>33105500010000</v>
      </c>
      <c r="B9154">
        <v>2012</v>
      </c>
      <c r="C9154">
        <v>0</v>
      </c>
      <c r="D9154">
        <v>400</v>
      </c>
      <c r="E9154">
        <v>0</v>
      </c>
      <c r="F9154" t="s">
        <v>3320</v>
      </c>
    </row>
    <row r="9155" spans="1:6">
      <c r="A9155" s="105">
        <v>33105500140000</v>
      </c>
      <c r="B9155">
        <v>2012</v>
      </c>
      <c r="C9155">
        <v>0</v>
      </c>
      <c r="D9155">
        <v>43568</v>
      </c>
      <c r="E9155">
        <v>0</v>
      </c>
      <c r="F9155">
        <v>0</v>
      </c>
    </row>
    <row r="9156" spans="1:6">
      <c r="A9156" s="105">
        <v>33105502240000</v>
      </c>
      <c r="B9156">
        <v>2012</v>
      </c>
      <c r="C9156">
        <v>0</v>
      </c>
      <c r="D9156">
        <v>0</v>
      </c>
      <c r="E9156">
        <v>0</v>
      </c>
      <c r="F9156">
        <v>0</v>
      </c>
    </row>
    <row r="9157" spans="1:6">
      <c r="A9157" s="105">
        <v>33105502740000</v>
      </c>
      <c r="B9157">
        <v>2012</v>
      </c>
      <c r="C9157">
        <v>0</v>
      </c>
      <c r="D9157">
        <v>908</v>
      </c>
      <c r="E9157">
        <v>641</v>
      </c>
      <c r="F9157">
        <v>0</v>
      </c>
    </row>
    <row r="9158" spans="1:6">
      <c r="A9158" s="105">
        <v>33105502760000</v>
      </c>
      <c r="B9158">
        <v>2012</v>
      </c>
      <c r="C9158">
        <v>0</v>
      </c>
      <c r="D9158">
        <v>6752</v>
      </c>
      <c r="E9158">
        <v>1121</v>
      </c>
      <c r="F9158">
        <v>0</v>
      </c>
    </row>
    <row r="9159" spans="1:6">
      <c r="A9159" s="105">
        <v>33105502930000</v>
      </c>
      <c r="B9159">
        <v>2012</v>
      </c>
      <c r="C9159">
        <v>0</v>
      </c>
      <c r="D9159">
        <v>2850</v>
      </c>
      <c r="E9159">
        <v>307</v>
      </c>
      <c r="F9159" t="s">
        <v>3320</v>
      </c>
    </row>
    <row r="9160" spans="1:6">
      <c r="A9160" s="105">
        <v>33105502960000</v>
      </c>
      <c r="B9160">
        <v>2012</v>
      </c>
      <c r="C9160">
        <v>0</v>
      </c>
      <c r="D9160">
        <v>0</v>
      </c>
      <c r="E9160">
        <v>0</v>
      </c>
      <c r="F9160">
        <v>0</v>
      </c>
    </row>
    <row r="9161" spans="1:6">
      <c r="A9161" s="105">
        <v>33105503260000</v>
      </c>
      <c r="B9161">
        <v>2012</v>
      </c>
      <c r="C9161">
        <v>0</v>
      </c>
      <c r="D9161">
        <v>7355</v>
      </c>
      <c r="E9161">
        <v>0</v>
      </c>
      <c r="F9161" t="s">
        <v>3320</v>
      </c>
    </row>
    <row r="9162" spans="1:6">
      <c r="A9162" s="105">
        <v>33105504110000</v>
      </c>
      <c r="B9162">
        <v>2012</v>
      </c>
      <c r="C9162">
        <v>0</v>
      </c>
      <c r="D9162">
        <v>711</v>
      </c>
      <c r="E9162">
        <v>0</v>
      </c>
      <c r="F9162" t="s">
        <v>3320</v>
      </c>
    </row>
    <row r="9163" spans="1:6">
      <c r="A9163" s="105">
        <v>33105504180000</v>
      </c>
      <c r="B9163">
        <v>2012</v>
      </c>
      <c r="C9163">
        <v>0</v>
      </c>
      <c r="D9163">
        <v>30812</v>
      </c>
      <c r="E9163">
        <v>2965</v>
      </c>
      <c r="F9163">
        <v>0</v>
      </c>
    </row>
    <row r="9164" spans="1:6">
      <c r="A9164" s="105">
        <v>33105504220000</v>
      </c>
      <c r="B9164">
        <v>2012</v>
      </c>
      <c r="C9164">
        <v>0</v>
      </c>
      <c r="D9164">
        <v>4937</v>
      </c>
      <c r="E9164">
        <v>0</v>
      </c>
      <c r="F9164" t="s">
        <v>3320</v>
      </c>
    </row>
    <row r="9165" spans="1:6">
      <c r="A9165" s="105">
        <v>33105504240000</v>
      </c>
      <c r="B9165">
        <v>2012</v>
      </c>
      <c r="C9165">
        <v>0</v>
      </c>
      <c r="D9165">
        <v>2610</v>
      </c>
      <c r="E9165">
        <v>0</v>
      </c>
      <c r="F9165" t="s">
        <v>3320</v>
      </c>
    </row>
    <row r="9166" spans="1:6">
      <c r="A9166" s="105">
        <v>33105504250000</v>
      </c>
      <c r="B9166">
        <v>2012</v>
      </c>
      <c r="C9166">
        <v>0</v>
      </c>
      <c r="D9166">
        <v>2729</v>
      </c>
      <c r="E9166">
        <v>0</v>
      </c>
      <c r="F9166" t="s">
        <v>3320</v>
      </c>
    </row>
    <row r="9167" spans="1:6">
      <c r="A9167" s="105">
        <v>33105504260000</v>
      </c>
      <c r="B9167">
        <v>2012</v>
      </c>
      <c r="C9167">
        <v>0</v>
      </c>
      <c r="D9167">
        <v>1831</v>
      </c>
      <c r="E9167">
        <v>0</v>
      </c>
      <c r="F9167" t="s">
        <v>3320</v>
      </c>
    </row>
    <row r="9168" spans="1:6">
      <c r="A9168" s="105">
        <v>33105504280000</v>
      </c>
      <c r="B9168">
        <v>2012</v>
      </c>
      <c r="C9168">
        <v>0</v>
      </c>
      <c r="D9168">
        <v>2802</v>
      </c>
      <c r="E9168">
        <v>0</v>
      </c>
      <c r="F9168" t="s">
        <v>3320</v>
      </c>
    </row>
    <row r="9169" spans="1:6">
      <c r="A9169" s="105">
        <v>33105504330000</v>
      </c>
      <c r="B9169">
        <v>2012</v>
      </c>
      <c r="C9169">
        <v>0</v>
      </c>
      <c r="D9169">
        <v>2830</v>
      </c>
      <c r="E9169">
        <v>0</v>
      </c>
      <c r="F9169" t="s">
        <v>3320</v>
      </c>
    </row>
    <row r="9170" spans="1:6">
      <c r="A9170" s="105">
        <v>33105504350000</v>
      </c>
      <c r="B9170">
        <v>2012</v>
      </c>
      <c r="C9170">
        <v>0</v>
      </c>
      <c r="D9170">
        <v>4585</v>
      </c>
      <c r="E9170">
        <v>0</v>
      </c>
      <c r="F9170" t="s">
        <v>3320</v>
      </c>
    </row>
    <row r="9171" spans="1:6">
      <c r="A9171" s="105">
        <v>33105504390000</v>
      </c>
      <c r="B9171">
        <v>2012</v>
      </c>
      <c r="C9171">
        <v>0</v>
      </c>
      <c r="D9171">
        <v>3768</v>
      </c>
      <c r="E9171">
        <v>0</v>
      </c>
      <c r="F9171">
        <v>0</v>
      </c>
    </row>
    <row r="9172" spans="1:6">
      <c r="A9172" s="105">
        <v>33105504450000</v>
      </c>
      <c r="B9172">
        <v>2012</v>
      </c>
      <c r="C9172">
        <v>0</v>
      </c>
      <c r="D9172">
        <v>3721</v>
      </c>
      <c r="E9172">
        <v>0</v>
      </c>
      <c r="F9172" t="s">
        <v>3320</v>
      </c>
    </row>
    <row r="9173" spans="1:6">
      <c r="A9173" s="105">
        <v>33105504480000</v>
      </c>
      <c r="B9173">
        <v>2012</v>
      </c>
      <c r="C9173">
        <v>0</v>
      </c>
      <c r="D9173">
        <v>907</v>
      </c>
      <c r="E9173">
        <v>0</v>
      </c>
      <c r="F9173" t="s">
        <v>3320</v>
      </c>
    </row>
    <row r="9174" spans="1:6">
      <c r="A9174" s="105">
        <v>33105504520000</v>
      </c>
      <c r="B9174">
        <v>2012</v>
      </c>
      <c r="C9174">
        <v>0</v>
      </c>
      <c r="D9174">
        <v>20570</v>
      </c>
      <c r="E9174">
        <v>2657</v>
      </c>
      <c r="F9174">
        <v>0</v>
      </c>
    </row>
    <row r="9175" spans="1:6">
      <c r="A9175" s="105">
        <v>33105504620000</v>
      </c>
      <c r="B9175">
        <v>2012</v>
      </c>
      <c r="C9175">
        <v>0</v>
      </c>
      <c r="D9175">
        <v>1112</v>
      </c>
      <c r="E9175">
        <v>0</v>
      </c>
      <c r="F9175">
        <v>0</v>
      </c>
    </row>
    <row r="9176" spans="1:6">
      <c r="A9176" s="105">
        <v>33105504630000</v>
      </c>
      <c r="B9176">
        <v>2012</v>
      </c>
      <c r="C9176">
        <v>0</v>
      </c>
      <c r="D9176">
        <v>685</v>
      </c>
      <c r="E9176">
        <v>0</v>
      </c>
      <c r="F9176">
        <v>0</v>
      </c>
    </row>
    <row r="9177" spans="1:6">
      <c r="A9177" s="105">
        <v>33105504800000</v>
      </c>
      <c r="B9177">
        <v>2012</v>
      </c>
      <c r="C9177">
        <v>0</v>
      </c>
      <c r="D9177">
        <v>335</v>
      </c>
      <c r="E9177">
        <v>0</v>
      </c>
      <c r="F9177" t="s">
        <v>3320</v>
      </c>
    </row>
    <row r="9178" spans="1:6">
      <c r="A9178" s="105">
        <v>33105504850000</v>
      </c>
      <c r="B9178">
        <v>2012</v>
      </c>
      <c r="C9178">
        <v>0</v>
      </c>
      <c r="D9178">
        <v>0</v>
      </c>
      <c r="E9178">
        <v>0</v>
      </c>
      <c r="F9178" t="s">
        <v>3320</v>
      </c>
    </row>
    <row r="9179" spans="1:6">
      <c r="A9179" s="105">
        <v>33105504890000</v>
      </c>
      <c r="B9179">
        <v>2012</v>
      </c>
      <c r="C9179">
        <v>0</v>
      </c>
      <c r="D9179">
        <v>481</v>
      </c>
      <c r="E9179">
        <v>0</v>
      </c>
      <c r="F9179" t="s">
        <v>3320</v>
      </c>
    </row>
    <row r="9180" spans="1:6">
      <c r="A9180" s="105">
        <v>33105504950000</v>
      </c>
      <c r="B9180">
        <v>2012</v>
      </c>
      <c r="C9180">
        <v>0</v>
      </c>
      <c r="D9180">
        <v>699</v>
      </c>
      <c r="E9180">
        <v>0</v>
      </c>
      <c r="F9180" t="s">
        <v>3320</v>
      </c>
    </row>
    <row r="9181" spans="1:6">
      <c r="A9181" s="105">
        <v>33105504960000</v>
      </c>
      <c r="B9181">
        <v>2012</v>
      </c>
      <c r="C9181">
        <v>0</v>
      </c>
      <c r="D9181">
        <v>793</v>
      </c>
      <c r="E9181">
        <v>0</v>
      </c>
      <c r="F9181">
        <v>13615</v>
      </c>
    </row>
    <row r="9182" spans="1:6">
      <c r="A9182" s="105">
        <v>33105505010000</v>
      </c>
      <c r="B9182">
        <v>2012</v>
      </c>
      <c r="C9182">
        <v>0</v>
      </c>
      <c r="D9182">
        <v>6009</v>
      </c>
      <c r="E9182">
        <v>0</v>
      </c>
      <c r="F9182">
        <v>5912</v>
      </c>
    </row>
    <row r="9183" spans="1:6">
      <c r="A9183" s="105">
        <v>33105505050000</v>
      </c>
      <c r="B9183">
        <v>2012</v>
      </c>
      <c r="C9183">
        <v>0</v>
      </c>
      <c r="D9183">
        <v>1927</v>
      </c>
      <c r="E9183">
        <v>0</v>
      </c>
      <c r="F9183">
        <v>5675</v>
      </c>
    </row>
    <row r="9184" spans="1:6">
      <c r="A9184" s="105">
        <v>33105505080000</v>
      </c>
      <c r="B9184">
        <v>2012</v>
      </c>
      <c r="C9184">
        <v>0</v>
      </c>
      <c r="D9184">
        <v>282</v>
      </c>
      <c r="E9184">
        <v>0</v>
      </c>
      <c r="F9184" t="s">
        <v>3320</v>
      </c>
    </row>
    <row r="9185" spans="1:6">
      <c r="A9185" s="105">
        <v>33105505100000</v>
      </c>
      <c r="B9185">
        <v>2012</v>
      </c>
      <c r="C9185">
        <v>0</v>
      </c>
      <c r="D9185">
        <v>576</v>
      </c>
      <c r="E9185">
        <v>0</v>
      </c>
      <c r="F9185">
        <v>6182</v>
      </c>
    </row>
    <row r="9186" spans="1:6">
      <c r="A9186" s="105">
        <v>33105505290000</v>
      </c>
      <c r="B9186">
        <v>2012</v>
      </c>
      <c r="C9186">
        <v>0</v>
      </c>
      <c r="D9186">
        <v>367</v>
      </c>
      <c r="E9186">
        <v>0</v>
      </c>
      <c r="F9186" t="s">
        <v>3320</v>
      </c>
    </row>
    <row r="9187" spans="1:6">
      <c r="A9187" s="105">
        <v>33105505300000</v>
      </c>
      <c r="B9187">
        <v>2012</v>
      </c>
      <c r="C9187">
        <v>0</v>
      </c>
      <c r="D9187">
        <v>180</v>
      </c>
      <c r="E9187">
        <v>0</v>
      </c>
      <c r="F9187" t="s">
        <v>3320</v>
      </c>
    </row>
    <row r="9188" spans="1:6">
      <c r="A9188" s="105">
        <v>33105505350000</v>
      </c>
      <c r="B9188">
        <v>2012</v>
      </c>
      <c r="C9188">
        <v>0</v>
      </c>
      <c r="D9188">
        <v>52</v>
      </c>
      <c r="E9188">
        <v>0</v>
      </c>
      <c r="F9188" t="s">
        <v>3320</v>
      </c>
    </row>
    <row r="9189" spans="1:6">
      <c r="A9189" s="105">
        <v>33105505390000</v>
      </c>
      <c r="B9189">
        <v>2012</v>
      </c>
      <c r="C9189">
        <v>0</v>
      </c>
      <c r="D9189">
        <v>1877</v>
      </c>
      <c r="E9189">
        <v>0</v>
      </c>
      <c r="F9189" t="s">
        <v>3320</v>
      </c>
    </row>
    <row r="9190" spans="1:6">
      <c r="A9190" s="105">
        <v>33105506020000</v>
      </c>
      <c r="B9190">
        <v>2012</v>
      </c>
      <c r="C9190">
        <v>0</v>
      </c>
      <c r="D9190">
        <v>10002</v>
      </c>
      <c r="E9190">
        <v>0</v>
      </c>
      <c r="F9190" t="s">
        <v>3320</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785"/>
  <sheetViews>
    <sheetView workbookViewId="0">
      <selection activeCell="E2" sqref="E2"/>
    </sheetView>
  </sheetViews>
  <sheetFormatPr defaultRowHeight="15"/>
  <cols>
    <col min="1" max="1" width="15.140625" style="105" bestFit="1" customWidth="1"/>
    <col min="2" max="2" width="10" bestFit="1" customWidth="1"/>
    <col min="4" max="4" width="9.7109375" style="690" bestFit="1" customWidth="1"/>
  </cols>
  <sheetData>
    <row r="1" spans="1:5">
      <c r="A1" s="214" t="s">
        <v>1075</v>
      </c>
      <c r="B1" s="92">
        <f>B2/'2012 ND Production Data'!E2</f>
        <v>0.44333884572107846</v>
      </c>
      <c r="C1" s="92">
        <f>C2/'2012 ND Production Data'!C2</f>
        <v>6.0030849414483119E-2</v>
      </c>
      <c r="E1" s="539" t="s">
        <v>3341</v>
      </c>
    </row>
    <row r="2" spans="1:5">
      <c r="A2" s="214" t="s">
        <v>479</v>
      </c>
      <c r="B2">
        <f>SUM(B4:B8785)</f>
        <v>129069122</v>
      </c>
      <c r="C2">
        <f>SUM(C4:C8785)</f>
        <v>15517481</v>
      </c>
    </row>
    <row r="3" spans="1:5">
      <c r="A3" s="105" t="s">
        <v>3039</v>
      </c>
      <c r="B3" t="s">
        <v>3322</v>
      </c>
      <c r="C3" t="s">
        <v>3323</v>
      </c>
      <c r="D3" s="690" t="s">
        <v>3016</v>
      </c>
    </row>
    <row r="4" spans="1:5">
      <c r="A4" s="105">
        <v>33007000090000</v>
      </c>
      <c r="B4">
        <v>3727</v>
      </c>
      <c r="C4">
        <v>0</v>
      </c>
      <c r="D4" s="690">
        <v>40909</v>
      </c>
    </row>
    <row r="5" spans="1:5">
      <c r="A5" s="105">
        <v>33007000090000</v>
      </c>
      <c r="B5">
        <v>3333</v>
      </c>
      <c r="C5">
        <v>0</v>
      </c>
      <c r="D5" s="690">
        <v>40940</v>
      </c>
    </row>
    <row r="6" spans="1:5">
      <c r="A6" s="105">
        <v>33007000090000</v>
      </c>
      <c r="B6">
        <v>3046</v>
      </c>
      <c r="C6">
        <v>0</v>
      </c>
      <c r="D6" s="690">
        <v>40969</v>
      </c>
    </row>
    <row r="7" spans="1:5">
      <c r="A7" s="105">
        <v>33007000090000</v>
      </c>
      <c r="B7">
        <v>2683</v>
      </c>
      <c r="C7">
        <v>0</v>
      </c>
      <c r="D7" s="690">
        <v>41000</v>
      </c>
    </row>
    <row r="8" spans="1:5">
      <c r="A8" s="105">
        <v>33007000090000</v>
      </c>
      <c r="B8">
        <v>3105</v>
      </c>
      <c r="C8">
        <v>0</v>
      </c>
      <c r="D8" s="690">
        <v>41030</v>
      </c>
    </row>
    <row r="9" spans="1:5">
      <c r="A9" s="105">
        <v>33007000090000</v>
      </c>
      <c r="B9">
        <v>2319</v>
      </c>
      <c r="C9">
        <v>0</v>
      </c>
      <c r="D9" s="690">
        <v>41061</v>
      </c>
    </row>
    <row r="10" spans="1:5">
      <c r="A10" s="105">
        <v>33007000090000</v>
      </c>
      <c r="B10">
        <v>0</v>
      </c>
      <c r="C10">
        <v>1984</v>
      </c>
      <c r="D10" s="690">
        <v>41091</v>
      </c>
    </row>
    <row r="11" spans="1:5">
      <c r="A11" s="105">
        <v>33007000090000</v>
      </c>
      <c r="B11">
        <v>2576</v>
      </c>
      <c r="C11">
        <v>0</v>
      </c>
      <c r="D11" s="690">
        <v>41122</v>
      </c>
    </row>
    <row r="12" spans="1:5">
      <c r="A12" s="105">
        <v>33007000090000</v>
      </c>
      <c r="B12">
        <v>2985</v>
      </c>
      <c r="C12">
        <v>0</v>
      </c>
      <c r="D12" s="690">
        <v>41153</v>
      </c>
    </row>
    <row r="13" spans="1:5">
      <c r="A13" s="105">
        <v>33007000090000</v>
      </c>
      <c r="B13">
        <v>3546</v>
      </c>
      <c r="C13">
        <v>0</v>
      </c>
      <c r="D13" s="690">
        <v>41183</v>
      </c>
    </row>
    <row r="14" spans="1:5">
      <c r="A14" s="105">
        <v>33007000090000</v>
      </c>
      <c r="B14">
        <v>3562</v>
      </c>
      <c r="C14">
        <v>0</v>
      </c>
      <c r="D14" s="690">
        <v>41214</v>
      </c>
    </row>
    <row r="15" spans="1:5">
      <c r="A15" s="105">
        <v>33007000090000</v>
      </c>
      <c r="B15">
        <v>3545</v>
      </c>
      <c r="C15">
        <v>0</v>
      </c>
      <c r="D15" s="690">
        <v>41244</v>
      </c>
    </row>
    <row r="16" spans="1:5">
      <c r="A16" s="105">
        <v>33007000200000</v>
      </c>
      <c r="B16">
        <v>11884</v>
      </c>
      <c r="C16">
        <v>0</v>
      </c>
      <c r="D16" s="690">
        <v>40909</v>
      </c>
    </row>
    <row r="17" spans="1:4">
      <c r="A17" s="105">
        <v>33007000200000</v>
      </c>
      <c r="B17">
        <v>59026</v>
      </c>
      <c r="C17">
        <v>0</v>
      </c>
      <c r="D17" s="690">
        <v>40940</v>
      </c>
    </row>
    <row r="18" spans="1:4">
      <c r="A18" s="105">
        <v>33007000200000</v>
      </c>
      <c r="B18">
        <v>63152</v>
      </c>
      <c r="C18">
        <v>0</v>
      </c>
      <c r="D18" s="690">
        <v>40969</v>
      </c>
    </row>
    <row r="19" spans="1:4">
      <c r="A19" s="105">
        <v>33007000200000</v>
      </c>
      <c r="B19">
        <v>60731</v>
      </c>
      <c r="C19">
        <v>0</v>
      </c>
      <c r="D19" s="690">
        <v>41000</v>
      </c>
    </row>
    <row r="20" spans="1:4">
      <c r="A20" s="105">
        <v>33007000200000</v>
      </c>
      <c r="B20">
        <v>60798</v>
      </c>
      <c r="C20">
        <v>0</v>
      </c>
      <c r="D20" s="690">
        <v>41030</v>
      </c>
    </row>
    <row r="21" spans="1:4">
      <c r="A21" s="105">
        <v>33007000200000</v>
      </c>
      <c r="B21">
        <v>55665</v>
      </c>
      <c r="C21">
        <v>0</v>
      </c>
      <c r="D21" s="690">
        <v>41061</v>
      </c>
    </row>
    <row r="22" spans="1:4">
      <c r="A22" s="105">
        <v>33007000200000</v>
      </c>
      <c r="B22">
        <v>0</v>
      </c>
      <c r="C22">
        <v>54207</v>
      </c>
      <c r="D22" s="690">
        <v>41091</v>
      </c>
    </row>
    <row r="23" spans="1:4">
      <c r="A23" s="105">
        <v>33007000200000</v>
      </c>
      <c r="B23">
        <v>54888</v>
      </c>
      <c r="C23">
        <v>0</v>
      </c>
      <c r="D23" s="690">
        <v>41122</v>
      </c>
    </row>
    <row r="24" spans="1:4">
      <c r="A24" s="105">
        <v>33007000200000</v>
      </c>
      <c r="B24">
        <v>46431</v>
      </c>
      <c r="C24">
        <v>0</v>
      </c>
      <c r="D24" s="690">
        <v>41153</v>
      </c>
    </row>
    <row r="25" spans="1:4">
      <c r="A25" s="105">
        <v>33007000200000</v>
      </c>
      <c r="B25">
        <v>49841</v>
      </c>
      <c r="C25">
        <v>0</v>
      </c>
      <c r="D25" s="690">
        <v>41183</v>
      </c>
    </row>
    <row r="26" spans="1:4">
      <c r="A26" s="105">
        <v>33007000200000</v>
      </c>
      <c r="B26">
        <v>48868</v>
      </c>
      <c r="C26">
        <v>0</v>
      </c>
      <c r="D26" s="690">
        <v>41214</v>
      </c>
    </row>
    <row r="27" spans="1:4">
      <c r="A27" s="105">
        <v>33007000200000</v>
      </c>
      <c r="B27">
        <v>47149</v>
      </c>
      <c r="C27">
        <v>0</v>
      </c>
      <c r="D27" s="690">
        <v>41244</v>
      </c>
    </row>
    <row r="28" spans="1:4">
      <c r="A28" s="105">
        <v>33007000320000</v>
      </c>
      <c r="B28">
        <v>0</v>
      </c>
      <c r="C28">
        <v>0</v>
      </c>
      <c r="D28" s="690">
        <v>40909</v>
      </c>
    </row>
    <row r="29" spans="1:4">
      <c r="A29" s="105">
        <v>33007000320000</v>
      </c>
      <c r="B29">
        <v>0</v>
      </c>
      <c r="C29">
        <v>0</v>
      </c>
      <c r="D29" s="690">
        <v>40940</v>
      </c>
    </row>
    <row r="30" spans="1:4">
      <c r="A30" s="105">
        <v>33007000320000</v>
      </c>
      <c r="B30">
        <v>0</v>
      </c>
      <c r="C30">
        <v>0</v>
      </c>
      <c r="D30" s="690">
        <v>40969</v>
      </c>
    </row>
    <row r="31" spans="1:4">
      <c r="A31" s="105">
        <v>33007000320000</v>
      </c>
      <c r="B31">
        <v>0</v>
      </c>
      <c r="C31">
        <v>0</v>
      </c>
      <c r="D31" s="690">
        <v>41000</v>
      </c>
    </row>
    <row r="32" spans="1:4">
      <c r="A32" s="105">
        <v>33007000320000</v>
      </c>
      <c r="B32">
        <v>0</v>
      </c>
      <c r="C32">
        <v>0</v>
      </c>
      <c r="D32" s="690">
        <v>41030</v>
      </c>
    </row>
    <row r="33" spans="1:4">
      <c r="A33" s="105">
        <v>33007000320000</v>
      </c>
      <c r="B33">
        <v>0</v>
      </c>
      <c r="C33">
        <v>0</v>
      </c>
      <c r="D33" s="690">
        <v>41061</v>
      </c>
    </row>
    <row r="34" spans="1:4">
      <c r="A34" s="105">
        <v>33007000320000</v>
      </c>
      <c r="B34">
        <v>0</v>
      </c>
      <c r="C34">
        <v>0</v>
      </c>
      <c r="D34" s="690">
        <v>41091</v>
      </c>
    </row>
    <row r="35" spans="1:4">
      <c r="A35" s="105">
        <v>33007000320000</v>
      </c>
      <c r="B35">
        <v>0</v>
      </c>
      <c r="C35">
        <v>0</v>
      </c>
      <c r="D35" s="690">
        <v>41122</v>
      </c>
    </row>
    <row r="36" spans="1:4">
      <c r="A36" s="105">
        <v>33007000320000</v>
      </c>
      <c r="B36">
        <v>0</v>
      </c>
      <c r="C36">
        <v>0</v>
      </c>
      <c r="D36" s="690">
        <v>41153</v>
      </c>
    </row>
    <row r="37" spans="1:4">
      <c r="A37" s="105">
        <v>33007000320000</v>
      </c>
      <c r="B37">
        <v>0</v>
      </c>
      <c r="C37">
        <v>0</v>
      </c>
      <c r="D37" s="690">
        <v>41183</v>
      </c>
    </row>
    <row r="38" spans="1:4">
      <c r="A38" s="105">
        <v>33007000320000</v>
      </c>
      <c r="B38">
        <v>0</v>
      </c>
      <c r="C38">
        <v>0</v>
      </c>
      <c r="D38" s="690">
        <v>41214</v>
      </c>
    </row>
    <row r="39" spans="1:4">
      <c r="A39" s="105">
        <v>33007000320000</v>
      </c>
      <c r="B39">
        <v>0</v>
      </c>
      <c r="C39">
        <v>0</v>
      </c>
      <c r="D39" s="690">
        <v>41244</v>
      </c>
    </row>
    <row r="40" spans="1:4">
      <c r="A40" s="105">
        <v>33007000930000</v>
      </c>
      <c r="B40">
        <v>34076</v>
      </c>
      <c r="C40">
        <v>0</v>
      </c>
      <c r="D40" s="690">
        <v>40909</v>
      </c>
    </row>
    <row r="41" spans="1:4">
      <c r="A41" s="105">
        <v>33007000930000</v>
      </c>
      <c r="B41">
        <v>37308</v>
      </c>
      <c r="C41">
        <v>0</v>
      </c>
      <c r="D41" s="690">
        <v>40940</v>
      </c>
    </row>
    <row r="42" spans="1:4">
      <c r="A42" s="105">
        <v>33007000930000</v>
      </c>
      <c r="B42">
        <v>40171</v>
      </c>
      <c r="C42">
        <v>0</v>
      </c>
      <c r="D42" s="690">
        <v>40969</v>
      </c>
    </row>
    <row r="43" spans="1:4">
      <c r="A43" s="105">
        <v>33007000930000</v>
      </c>
      <c r="B43">
        <v>38353</v>
      </c>
      <c r="C43">
        <v>0</v>
      </c>
      <c r="D43" s="690">
        <v>41000</v>
      </c>
    </row>
    <row r="44" spans="1:4">
      <c r="A44" s="105">
        <v>33007000930000</v>
      </c>
      <c r="B44">
        <v>40378</v>
      </c>
      <c r="C44">
        <v>0</v>
      </c>
      <c r="D44" s="690">
        <v>41030</v>
      </c>
    </row>
    <row r="45" spans="1:4">
      <c r="A45" s="105">
        <v>33007000930000</v>
      </c>
      <c r="B45">
        <v>38886</v>
      </c>
      <c r="C45">
        <v>0</v>
      </c>
      <c r="D45" s="690">
        <v>41061</v>
      </c>
    </row>
    <row r="46" spans="1:4">
      <c r="A46" s="105">
        <v>33007000930000</v>
      </c>
      <c r="B46">
        <v>0</v>
      </c>
      <c r="C46">
        <v>38563</v>
      </c>
      <c r="D46" s="690">
        <v>41091</v>
      </c>
    </row>
    <row r="47" spans="1:4">
      <c r="A47" s="105">
        <v>33007000930000</v>
      </c>
      <c r="B47">
        <v>39030</v>
      </c>
      <c r="C47">
        <v>0</v>
      </c>
      <c r="D47" s="690">
        <v>41122</v>
      </c>
    </row>
    <row r="48" spans="1:4">
      <c r="A48" s="105">
        <v>33007000930000</v>
      </c>
      <c r="B48">
        <v>35175</v>
      </c>
      <c r="C48">
        <v>0</v>
      </c>
      <c r="D48" s="690">
        <v>41153</v>
      </c>
    </row>
    <row r="49" spans="1:4">
      <c r="A49" s="105">
        <v>33007000930000</v>
      </c>
      <c r="B49">
        <v>36836</v>
      </c>
      <c r="C49">
        <v>0</v>
      </c>
      <c r="D49" s="690">
        <v>41183</v>
      </c>
    </row>
    <row r="50" spans="1:4">
      <c r="A50" s="105">
        <v>33007000930000</v>
      </c>
      <c r="B50">
        <v>36745</v>
      </c>
      <c r="C50">
        <v>0</v>
      </c>
      <c r="D50" s="690">
        <v>41214</v>
      </c>
    </row>
    <row r="51" spans="1:4">
      <c r="A51" s="105">
        <v>33007000930000</v>
      </c>
      <c r="B51">
        <v>35115</v>
      </c>
      <c r="C51">
        <v>0</v>
      </c>
      <c r="D51" s="690">
        <v>41244</v>
      </c>
    </row>
    <row r="52" spans="1:4">
      <c r="A52" s="105">
        <v>33007000990000</v>
      </c>
      <c r="B52">
        <v>0</v>
      </c>
      <c r="C52">
        <v>0</v>
      </c>
      <c r="D52" s="690">
        <v>40909</v>
      </c>
    </row>
    <row r="53" spans="1:4">
      <c r="A53" s="105">
        <v>33007000990000</v>
      </c>
      <c r="B53">
        <v>0</v>
      </c>
      <c r="C53">
        <v>0</v>
      </c>
      <c r="D53" s="690">
        <v>40940</v>
      </c>
    </row>
    <row r="54" spans="1:4">
      <c r="A54" s="105">
        <v>33007000990000</v>
      </c>
      <c r="B54">
        <v>0</v>
      </c>
      <c r="C54">
        <v>0</v>
      </c>
      <c r="D54" s="690">
        <v>40969</v>
      </c>
    </row>
    <row r="55" spans="1:4">
      <c r="A55" s="105">
        <v>33007000990000</v>
      </c>
      <c r="B55">
        <v>0</v>
      </c>
      <c r="C55">
        <v>0</v>
      </c>
      <c r="D55" s="690">
        <v>41000</v>
      </c>
    </row>
    <row r="56" spans="1:4">
      <c r="A56" s="105">
        <v>33007000990000</v>
      </c>
      <c r="B56">
        <v>0</v>
      </c>
      <c r="C56">
        <v>0</v>
      </c>
      <c r="D56" s="690">
        <v>41030</v>
      </c>
    </row>
    <row r="57" spans="1:4">
      <c r="A57" s="105">
        <v>33007000990000</v>
      </c>
      <c r="B57">
        <v>0</v>
      </c>
      <c r="C57">
        <v>0</v>
      </c>
      <c r="D57" s="690">
        <v>41061</v>
      </c>
    </row>
    <row r="58" spans="1:4">
      <c r="A58" s="105">
        <v>33007000990000</v>
      </c>
      <c r="B58">
        <v>0</v>
      </c>
      <c r="C58">
        <v>0</v>
      </c>
      <c r="D58" s="690">
        <v>41091</v>
      </c>
    </row>
    <row r="59" spans="1:4">
      <c r="A59" s="105">
        <v>33007000990000</v>
      </c>
      <c r="B59">
        <v>0</v>
      </c>
      <c r="C59">
        <v>0</v>
      </c>
      <c r="D59" s="690">
        <v>41122</v>
      </c>
    </row>
    <row r="60" spans="1:4">
      <c r="A60" s="105">
        <v>33007000990000</v>
      </c>
      <c r="B60">
        <v>0</v>
      </c>
      <c r="C60">
        <v>0</v>
      </c>
      <c r="D60" s="690">
        <v>41153</v>
      </c>
    </row>
    <row r="61" spans="1:4">
      <c r="A61" s="105">
        <v>33007000990000</v>
      </c>
      <c r="B61">
        <v>0</v>
      </c>
      <c r="C61">
        <v>0</v>
      </c>
      <c r="D61" s="690">
        <v>41183</v>
      </c>
    </row>
    <row r="62" spans="1:4">
      <c r="A62" s="105">
        <v>33007000990000</v>
      </c>
      <c r="B62">
        <v>0</v>
      </c>
      <c r="C62">
        <v>0</v>
      </c>
      <c r="D62" s="690">
        <v>41214</v>
      </c>
    </row>
    <row r="63" spans="1:4">
      <c r="A63" s="105">
        <v>33007000990000</v>
      </c>
      <c r="B63">
        <v>0</v>
      </c>
      <c r="C63">
        <v>0</v>
      </c>
      <c r="D63" s="690">
        <v>41244</v>
      </c>
    </row>
    <row r="64" spans="1:4">
      <c r="A64" s="105">
        <v>33007001540000</v>
      </c>
      <c r="B64">
        <v>0</v>
      </c>
      <c r="C64">
        <v>0</v>
      </c>
      <c r="D64" s="690">
        <v>40909</v>
      </c>
    </row>
    <row r="65" spans="1:4">
      <c r="A65" s="105">
        <v>33007001540000</v>
      </c>
      <c r="B65">
        <v>0</v>
      </c>
      <c r="C65">
        <v>0</v>
      </c>
      <c r="D65" s="690">
        <v>40940</v>
      </c>
    </row>
    <row r="66" spans="1:4">
      <c r="A66" s="105">
        <v>33007001540000</v>
      </c>
      <c r="B66">
        <v>0</v>
      </c>
      <c r="C66">
        <v>0</v>
      </c>
      <c r="D66" s="690">
        <v>40969</v>
      </c>
    </row>
    <row r="67" spans="1:4">
      <c r="A67" s="105">
        <v>33007001540000</v>
      </c>
      <c r="B67">
        <v>0</v>
      </c>
      <c r="C67">
        <v>0</v>
      </c>
      <c r="D67" s="690">
        <v>41000</v>
      </c>
    </row>
    <row r="68" spans="1:4">
      <c r="A68" s="105">
        <v>33007001540000</v>
      </c>
      <c r="B68">
        <v>0</v>
      </c>
      <c r="C68">
        <v>0</v>
      </c>
      <c r="D68" s="690">
        <v>41030</v>
      </c>
    </row>
    <row r="69" spans="1:4">
      <c r="A69" s="105">
        <v>33007001540000</v>
      </c>
      <c r="B69">
        <v>0</v>
      </c>
      <c r="C69">
        <v>0</v>
      </c>
      <c r="D69" s="690">
        <v>41061</v>
      </c>
    </row>
    <row r="70" spans="1:4">
      <c r="A70" s="105">
        <v>33007001540000</v>
      </c>
      <c r="B70">
        <v>0</v>
      </c>
      <c r="C70">
        <v>0</v>
      </c>
      <c r="D70" s="690">
        <v>41091</v>
      </c>
    </row>
    <row r="71" spans="1:4">
      <c r="A71" s="105">
        <v>33007001540000</v>
      </c>
      <c r="B71">
        <v>0</v>
      </c>
      <c r="C71">
        <v>0</v>
      </c>
      <c r="D71" s="690">
        <v>41122</v>
      </c>
    </row>
    <row r="72" spans="1:4">
      <c r="A72" s="105">
        <v>33007001540000</v>
      </c>
      <c r="B72">
        <v>0</v>
      </c>
      <c r="C72">
        <v>0</v>
      </c>
      <c r="D72" s="690">
        <v>41153</v>
      </c>
    </row>
    <row r="73" spans="1:4">
      <c r="A73" s="105">
        <v>33007001540000</v>
      </c>
      <c r="B73">
        <v>0</v>
      </c>
      <c r="C73">
        <v>0</v>
      </c>
      <c r="D73" s="690">
        <v>41183</v>
      </c>
    </row>
    <row r="74" spans="1:4">
      <c r="A74" s="105">
        <v>33007001540000</v>
      </c>
      <c r="B74">
        <v>0</v>
      </c>
      <c r="C74">
        <v>0</v>
      </c>
      <c r="D74" s="690">
        <v>41214</v>
      </c>
    </row>
    <row r="75" spans="1:4">
      <c r="A75" s="105">
        <v>33007001540000</v>
      </c>
      <c r="B75">
        <v>0</v>
      </c>
      <c r="C75">
        <v>0</v>
      </c>
      <c r="D75" s="690">
        <v>41244</v>
      </c>
    </row>
    <row r="76" spans="1:4">
      <c r="A76" s="105">
        <v>33007001760000</v>
      </c>
      <c r="B76">
        <v>0</v>
      </c>
      <c r="C76">
        <v>0</v>
      </c>
      <c r="D76" s="690">
        <v>40909</v>
      </c>
    </row>
    <row r="77" spans="1:4">
      <c r="A77" s="105">
        <v>33007001760000</v>
      </c>
      <c r="B77">
        <v>0</v>
      </c>
      <c r="C77">
        <v>0</v>
      </c>
      <c r="D77" s="690">
        <v>40940</v>
      </c>
    </row>
    <row r="78" spans="1:4">
      <c r="A78" s="105">
        <v>33007001760000</v>
      </c>
      <c r="B78">
        <v>0</v>
      </c>
      <c r="C78">
        <v>0</v>
      </c>
      <c r="D78" s="690">
        <v>40969</v>
      </c>
    </row>
    <row r="79" spans="1:4">
      <c r="A79" s="105">
        <v>33007001760000</v>
      </c>
      <c r="B79">
        <v>0</v>
      </c>
      <c r="C79">
        <v>0</v>
      </c>
      <c r="D79" s="690">
        <v>41000</v>
      </c>
    </row>
    <row r="80" spans="1:4">
      <c r="A80" s="105">
        <v>33007001760000</v>
      </c>
      <c r="B80">
        <v>0</v>
      </c>
      <c r="C80">
        <v>0</v>
      </c>
      <c r="D80" s="690">
        <v>41030</v>
      </c>
    </row>
    <row r="81" spans="1:4">
      <c r="A81" s="105">
        <v>33007001760000</v>
      </c>
      <c r="B81">
        <v>0</v>
      </c>
      <c r="C81">
        <v>0</v>
      </c>
      <c r="D81" s="690">
        <v>41061</v>
      </c>
    </row>
    <row r="82" spans="1:4">
      <c r="A82" s="105">
        <v>33007001760000</v>
      </c>
      <c r="B82">
        <v>0</v>
      </c>
      <c r="C82">
        <v>0</v>
      </c>
      <c r="D82" s="690">
        <v>41091</v>
      </c>
    </row>
    <row r="83" spans="1:4">
      <c r="A83" s="105">
        <v>33007001760000</v>
      </c>
      <c r="B83">
        <v>0</v>
      </c>
      <c r="C83">
        <v>0</v>
      </c>
      <c r="D83" s="690">
        <v>41122</v>
      </c>
    </row>
    <row r="84" spans="1:4">
      <c r="A84" s="105">
        <v>33007001760000</v>
      </c>
      <c r="B84">
        <v>0</v>
      </c>
      <c r="C84">
        <v>0</v>
      </c>
      <c r="D84" s="690">
        <v>41153</v>
      </c>
    </row>
    <row r="85" spans="1:4">
      <c r="A85" s="105">
        <v>33007001760000</v>
      </c>
      <c r="B85">
        <v>0</v>
      </c>
      <c r="C85">
        <v>0</v>
      </c>
      <c r="D85" s="690">
        <v>41183</v>
      </c>
    </row>
    <row r="86" spans="1:4">
      <c r="A86" s="105">
        <v>33007001760000</v>
      </c>
      <c r="B86">
        <v>0</v>
      </c>
      <c r="C86">
        <v>0</v>
      </c>
      <c r="D86" s="690">
        <v>41214</v>
      </c>
    </row>
    <row r="87" spans="1:4">
      <c r="A87" s="105">
        <v>33007001760000</v>
      </c>
      <c r="B87">
        <v>0</v>
      </c>
      <c r="C87">
        <v>0</v>
      </c>
      <c r="D87" s="690">
        <v>41244</v>
      </c>
    </row>
    <row r="88" spans="1:4">
      <c r="A88" s="105">
        <v>33007001920000</v>
      </c>
      <c r="B88">
        <v>0</v>
      </c>
      <c r="C88">
        <v>0</v>
      </c>
      <c r="D88" s="690">
        <v>40909</v>
      </c>
    </row>
    <row r="89" spans="1:4">
      <c r="A89" s="105">
        <v>33007001920000</v>
      </c>
      <c r="B89">
        <v>0</v>
      </c>
      <c r="C89">
        <v>0</v>
      </c>
      <c r="D89" s="690">
        <v>40940</v>
      </c>
    </row>
    <row r="90" spans="1:4">
      <c r="A90" s="105">
        <v>33007001920000</v>
      </c>
      <c r="B90">
        <v>0</v>
      </c>
      <c r="C90">
        <v>0</v>
      </c>
      <c r="D90" s="690">
        <v>40969</v>
      </c>
    </row>
    <row r="91" spans="1:4">
      <c r="A91" s="105">
        <v>33007001920000</v>
      </c>
      <c r="B91">
        <v>0</v>
      </c>
      <c r="C91">
        <v>0</v>
      </c>
      <c r="D91" s="690">
        <v>41000</v>
      </c>
    </row>
    <row r="92" spans="1:4">
      <c r="A92" s="105">
        <v>33007001920000</v>
      </c>
      <c r="B92">
        <v>0</v>
      </c>
      <c r="C92">
        <v>0</v>
      </c>
      <c r="D92" s="690">
        <v>41030</v>
      </c>
    </row>
    <row r="93" spans="1:4">
      <c r="A93" s="105">
        <v>33007001920000</v>
      </c>
      <c r="B93">
        <v>0</v>
      </c>
      <c r="C93">
        <v>0</v>
      </c>
      <c r="D93" s="690">
        <v>41061</v>
      </c>
    </row>
    <row r="94" spans="1:4">
      <c r="A94" s="105">
        <v>33007001920000</v>
      </c>
      <c r="B94">
        <v>0</v>
      </c>
      <c r="C94">
        <v>0</v>
      </c>
      <c r="D94" s="690">
        <v>41091</v>
      </c>
    </row>
    <row r="95" spans="1:4">
      <c r="A95" s="105">
        <v>33007001920000</v>
      </c>
      <c r="B95">
        <v>0</v>
      </c>
      <c r="C95">
        <v>0</v>
      </c>
      <c r="D95" s="690">
        <v>41122</v>
      </c>
    </row>
    <row r="96" spans="1:4">
      <c r="A96" s="105">
        <v>33007001920000</v>
      </c>
      <c r="B96">
        <v>0</v>
      </c>
      <c r="C96">
        <v>0</v>
      </c>
      <c r="D96" s="690">
        <v>41153</v>
      </c>
    </row>
    <row r="97" spans="1:4">
      <c r="A97" s="105">
        <v>33007001920000</v>
      </c>
      <c r="B97">
        <v>0</v>
      </c>
      <c r="C97">
        <v>0</v>
      </c>
      <c r="D97" s="690">
        <v>41183</v>
      </c>
    </row>
    <row r="98" spans="1:4">
      <c r="A98" s="105">
        <v>33007001920000</v>
      </c>
      <c r="B98">
        <v>0</v>
      </c>
      <c r="C98">
        <v>0</v>
      </c>
      <c r="D98" s="690">
        <v>41214</v>
      </c>
    </row>
    <row r="99" spans="1:4">
      <c r="A99" s="105">
        <v>33007001920000</v>
      </c>
      <c r="B99">
        <v>0</v>
      </c>
      <c r="C99">
        <v>0</v>
      </c>
      <c r="D99" s="690">
        <v>41244</v>
      </c>
    </row>
    <row r="100" spans="1:4">
      <c r="A100" s="105">
        <v>33007002600000</v>
      </c>
      <c r="B100">
        <v>107476</v>
      </c>
      <c r="C100">
        <v>0</v>
      </c>
      <c r="D100" s="690">
        <v>40909</v>
      </c>
    </row>
    <row r="101" spans="1:4">
      <c r="A101" s="105">
        <v>33007002600000</v>
      </c>
      <c r="B101">
        <v>72307</v>
      </c>
      <c r="C101">
        <v>0</v>
      </c>
      <c r="D101" s="690">
        <v>40940</v>
      </c>
    </row>
    <row r="102" spans="1:4">
      <c r="A102" s="105">
        <v>33007002600000</v>
      </c>
      <c r="B102">
        <v>76421</v>
      </c>
      <c r="C102">
        <v>0</v>
      </c>
      <c r="D102" s="690">
        <v>40969</v>
      </c>
    </row>
    <row r="103" spans="1:4">
      <c r="A103" s="105">
        <v>33007002600000</v>
      </c>
      <c r="B103">
        <v>73389</v>
      </c>
      <c r="C103">
        <v>0</v>
      </c>
      <c r="D103" s="690">
        <v>41000</v>
      </c>
    </row>
    <row r="104" spans="1:4">
      <c r="A104" s="105">
        <v>33007002600000</v>
      </c>
      <c r="B104">
        <v>76152</v>
      </c>
      <c r="C104">
        <v>0</v>
      </c>
      <c r="D104" s="690">
        <v>41030</v>
      </c>
    </row>
    <row r="105" spans="1:4">
      <c r="A105" s="105">
        <v>33007002600000</v>
      </c>
      <c r="B105">
        <v>70157</v>
      </c>
      <c r="C105">
        <v>0</v>
      </c>
      <c r="D105" s="690">
        <v>41061</v>
      </c>
    </row>
    <row r="106" spans="1:4">
      <c r="A106" s="105">
        <v>33007002600000</v>
      </c>
      <c r="B106">
        <v>74634</v>
      </c>
      <c r="C106">
        <v>0</v>
      </c>
      <c r="D106" s="690">
        <v>41091</v>
      </c>
    </row>
    <row r="107" spans="1:4">
      <c r="A107" s="105">
        <v>33007002600000</v>
      </c>
      <c r="B107">
        <v>76258</v>
      </c>
      <c r="C107">
        <v>0</v>
      </c>
      <c r="D107" s="690">
        <v>41122</v>
      </c>
    </row>
    <row r="108" spans="1:4">
      <c r="A108" s="105">
        <v>33007002600000</v>
      </c>
      <c r="B108">
        <v>53574</v>
      </c>
      <c r="C108">
        <v>0</v>
      </c>
      <c r="D108" s="690">
        <v>41153</v>
      </c>
    </row>
    <row r="109" spans="1:4">
      <c r="A109" s="105">
        <v>33007002600000</v>
      </c>
      <c r="B109">
        <v>80956</v>
      </c>
      <c r="C109">
        <v>0</v>
      </c>
      <c r="D109" s="690">
        <v>41183</v>
      </c>
    </row>
    <row r="110" spans="1:4">
      <c r="A110" s="105">
        <v>33007002600000</v>
      </c>
      <c r="B110">
        <v>79825</v>
      </c>
      <c r="C110">
        <v>0</v>
      </c>
      <c r="D110" s="690">
        <v>41214</v>
      </c>
    </row>
    <row r="111" spans="1:4">
      <c r="A111" s="105">
        <v>33007002600000</v>
      </c>
      <c r="B111">
        <v>69320</v>
      </c>
      <c r="C111">
        <v>0</v>
      </c>
      <c r="D111" s="690">
        <v>41244</v>
      </c>
    </row>
    <row r="112" spans="1:4">
      <c r="A112" s="105">
        <v>33007002690000</v>
      </c>
      <c r="B112">
        <v>75394</v>
      </c>
      <c r="C112">
        <v>0</v>
      </c>
      <c r="D112" s="690">
        <v>40909</v>
      </c>
    </row>
    <row r="113" spans="1:4">
      <c r="A113" s="105">
        <v>33007002690000</v>
      </c>
      <c r="B113">
        <v>106739</v>
      </c>
      <c r="C113">
        <v>0</v>
      </c>
      <c r="D113" s="690">
        <v>40940</v>
      </c>
    </row>
    <row r="114" spans="1:4">
      <c r="A114" s="105">
        <v>33007002690000</v>
      </c>
      <c r="B114">
        <v>98923</v>
      </c>
      <c r="C114">
        <v>0</v>
      </c>
      <c r="D114" s="690">
        <v>40969</v>
      </c>
    </row>
    <row r="115" spans="1:4">
      <c r="A115" s="105">
        <v>33007002690000</v>
      </c>
      <c r="B115">
        <v>102053</v>
      </c>
      <c r="C115">
        <v>0</v>
      </c>
      <c r="D115" s="690">
        <v>41000</v>
      </c>
    </row>
    <row r="116" spans="1:4">
      <c r="A116" s="105">
        <v>33007002690000</v>
      </c>
      <c r="B116">
        <v>101337</v>
      </c>
      <c r="C116">
        <v>0</v>
      </c>
      <c r="D116" s="690">
        <v>41030</v>
      </c>
    </row>
    <row r="117" spans="1:4">
      <c r="A117" s="105">
        <v>33007002690000</v>
      </c>
      <c r="B117">
        <v>104242</v>
      </c>
      <c r="C117">
        <v>0</v>
      </c>
      <c r="D117" s="690">
        <v>41061</v>
      </c>
    </row>
    <row r="118" spans="1:4">
      <c r="A118" s="105">
        <v>33007002690000</v>
      </c>
      <c r="B118">
        <v>109520</v>
      </c>
      <c r="C118">
        <v>0</v>
      </c>
      <c r="D118" s="690">
        <v>41091</v>
      </c>
    </row>
    <row r="119" spans="1:4">
      <c r="A119" s="105">
        <v>33007002690000</v>
      </c>
      <c r="B119">
        <v>99930</v>
      </c>
      <c r="C119">
        <v>0</v>
      </c>
      <c r="D119" s="690">
        <v>41122</v>
      </c>
    </row>
    <row r="120" spans="1:4">
      <c r="A120" s="105">
        <v>33007002690000</v>
      </c>
      <c r="B120">
        <v>110576</v>
      </c>
      <c r="C120">
        <v>0</v>
      </c>
      <c r="D120" s="690">
        <v>41153</v>
      </c>
    </row>
    <row r="121" spans="1:4">
      <c r="A121" s="105">
        <v>33007002690000</v>
      </c>
      <c r="B121">
        <v>113864</v>
      </c>
      <c r="C121">
        <v>0</v>
      </c>
      <c r="D121" s="690">
        <v>41183</v>
      </c>
    </row>
    <row r="122" spans="1:4">
      <c r="A122" s="105">
        <v>33007002690000</v>
      </c>
      <c r="B122">
        <v>108253</v>
      </c>
      <c r="C122">
        <v>0</v>
      </c>
      <c r="D122" s="690">
        <v>41214</v>
      </c>
    </row>
    <row r="123" spans="1:4">
      <c r="A123" s="105">
        <v>33007002690000</v>
      </c>
      <c r="B123">
        <v>108862</v>
      </c>
      <c r="C123">
        <v>0</v>
      </c>
      <c r="D123" s="690">
        <v>41244</v>
      </c>
    </row>
    <row r="124" spans="1:4">
      <c r="A124" s="105">
        <v>33007002930000</v>
      </c>
      <c r="B124">
        <v>55641</v>
      </c>
      <c r="C124">
        <v>0</v>
      </c>
      <c r="D124" s="690">
        <v>40909</v>
      </c>
    </row>
    <row r="125" spans="1:4">
      <c r="A125" s="105">
        <v>33007002930000</v>
      </c>
      <c r="B125">
        <v>16588</v>
      </c>
      <c r="C125">
        <v>0</v>
      </c>
      <c r="D125" s="690">
        <v>40940</v>
      </c>
    </row>
    <row r="126" spans="1:4">
      <c r="A126" s="105">
        <v>33007002930000</v>
      </c>
      <c r="B126">
        <v>0</v>
      </c>
      <c r="C126">
        <v>0</v>
      </c>
      <c r="D126" s="690">
        <v>40969</v>
      </c>
    </row>
    <row r="127" spans="1:4">
      <c r="A127" s="105">
        <v>33007002930000</v>
      </c>
      <c r="B127">
        <v>75147</v>
      </c>
      <c r="C127">
        <v>0</v>
      </c>
      <c r="D127" s="690">
        <v>41000</v>
      </c>
    </row>
    <row r="128" spans="1:4">
      <c r="A128" s="105">
        <v>33007002930000</v>
      </c>
      <c r="B128">
        <v>82377</v>
      </c>
      <c r="C128">
        <v>0</v>
      </c>
      <c r="D128" s="690">
        <v>41030</v>
      </c>
    </row>
    <row r="129" spans="1:4">
      <c r="A129" s="105">
        <v>33007002930000</v>
      </c>
      <c r="B129">
        <v>59924</v>
      </c>
      <c r="C129">
        <v>0</v>
      </c>
      <c r="D129" s="690">
        <v>41061</v>
      </c>
    </row>
    <row r="130" spans="1:4">
      <c r="A130" s="105">
        <v>33007002930000</v>
      </c>
      <c r="B130">
        <v>74317</v>
      </c>
      <c r="C130">
        <v>0</v>
      </c>
      <c r="D130" s="690">
        <v>41091</v>
      </c>
    </row>
    <row r="131" spans="1:4">
      <c r="A131" s="105">
        <v>33007002930000</v>
      </c>
      <c r="B131">
        <v>74493</v>
      </c>
      <c r="C131">
        <v>0</v>
      </c>
      <c r="D131" s="690">
        <v>41122</v>
      </c>
    </row>
    <row r="132" spans="1:4">
      <c r="A132" s="105">
        <v>33007002930000</v>
      </c>
      <c r="B132">
        <v>71121</v>
      </c>
      <c r="C132">
        <v>0</v>
      </c>
      <c r="D132" s="690">
        <v>41153</v>
      </c>
    </row>
    <row r="133" spans="1:4">
      <c r="A133" s="105">
        <v>33007002930000</v>
      </c>
      <c r="B133">
        <v>72819</v>
      </c>
      <c r="C133">
        <v>0</v>
      </c>
      <c r="D133" s="690">
        <v>41183</v>
      </c>
    </row>
    <row r="134" spans="1:4">
      <c r="A134" s="105">
        <v>33007002930000</v>
      </c>
      <c r="B134">
        <v>39401</v>
      </c>
      <c r="C134">
        <v>0</v>
      </c>
      <c r="D134" s="690">
        <v>41214</v>
      </c>
    </row>
    <row r="135" spans="1:4">
      <c r="A135" s="105">
        <v>33007002930000</v>
      </c>
      <c r="B135">
        <v>28569</v>
      </c>
      <c r="C135">
        <v>0</v>
      </c>
      <c r="D135" s="690">
        <v>41244</v>
      </c>
    </row>
    <row r="136" spans="1:4">
      <c r="A136" s="105">
        <v>33007003750000</v>
      </c>
      <c r="B136">
        <v>61492</v>
      </c>
      <c r="C136">
        <v>0</v>
      </c>
      <c r="D136" s="690">
        <v>40909</v>
      </c>
    </row>
    <row r="137" spans="1:4">
      <c r="A137" s="105">
        <v>33007003750000</v>
      </c>
      <c r="B137">
        <v>60840</v>
      </c>
      <c r="C137">
        <v>0</v>
      </c>
      <c r="D137" s="690">
        <v>40940</v>
      </c>
    </row>
    <row r="138" spans="1:4">
      <c r="A138" s="105">
        <v>33007003750000</v>
      </c>
      <c r="B138">
        <v>63054</v>
      </c>
      <c r="C138">
        <v>0</v>
      </c>
      <c r="D138" s="690">
        <v>40969</v>
      </c>
    </row>
    <row r="139" spans="1:4">
      <c r="A139" s="105">
        <v>33007003750000</v>
      </c>
      <c r="B139">
        <v>59575</v>
      </c>
      <c r="C139">
        <v>0</v>
      </c>
      <c r="D139" s="690">
        <v>41000</v>
      </c>
    </row>
    <row r="140" spans="1:4">
      <c r="A140" s="105">
        <v>33007003750000</v>
      </c>
      <c r="B140">
        <v>60546</v>
      </c>
      <c r="C140">
        <v>0</v>
      </c>
      <c r="D140" s="690">
        <v>41030</v>
      </c>
    </row>
    <row r="141" spans="1:4">
      <c r="A141" s="105">
        <v>33007003750000</v>
      </c>
      <c r="B141">
        <v>59757</v>
      </c>
      <c r="C141">
        <v>0</v>
      </c>
      <c r="D141" s="690">
        <v>41061</v>
      </c>
    </row>
    <row r="142" spans="1:4">
      <c r="A142" s="105">
        <v>33007003750000</v>
      </c>
      <c r="B142">
        <v>64197</v>
      </c>
      <c r="C142">
        <v>0</v>
      </c>
      <c r="D142" s="690">
        <v>41091</v>
      </c>
    </row>
    <row r="143" spans="1:4">
      <c r="A143" s="105">
        <v>33007003750000</v>
      </c>
      <c r="B143">
        <v>62920</v>
      </c>
      <c r="C143">
        <v>0</v>
      </c>
      <c r="D143" s="690">
        <v>41122</v>
      </c>
    </row>
    <row r="144" spans="1:4">
      <c r="A144" s="105">
        <v>33007003750000</v>
      </c>
      <c r="B144">
        <v>59681</v>
      </c>
      <c r="C144">
        <v>0</v>
      </c>
      <c r="D144" s="690">
        <v>41153</v>
      </c>
    </row>
    <row r="145" spans="1:4">
      <c r="A145" s="105">
        <v>33007003750000</v>
      </c>
      <c r="B145">
        <v>57717</v>
      </c>
      <c r="C145">
        <v>0</v>
      </c>
      <c r="D145" s="690">
        <v>41183</v>
      </c>
    </row>
    <row r="146" spans="1:4">
      <c r="A146" s="105">
        <v>33007003750000</v>
      </c>
      <c r="B146">
        <v>58195</v>
      </c>
      <c r="C146">
        <v>0</v>
      </c>
      <c r="D146" s="690">
        <v>41214</v>
      </c>
    </row>
    <row r="147" spans="1:4">
      <c r="A147" s="105">
        <v>33007003750000</v>
      </c>
      <c r="B147">
        <v>61358</v>
      </c>
      <c r="C147">
        <v>0</v>
      </c>
      <c r="D147" s="690">
        <v>41244</v>
      </c>
    </row>
    <row r="148" spans="1:4">
      <c r="A148" s="105">
        <v>33007003910000</v>
      </c>
      <c r="B148">
        <v>22084</v>
      </c>
      <c r="C148">
        <v>0</v>
      </c>
      <c r="D148" s="690">
        <v>40909</v>
      </c>
    </row>
    <row r="149" spans="1:4">
      <c r="A149" s="105">
        <v>33007003910000</v>
      </c>
      <c r="B149">
        <v>22033</v>
      </c>
      <c r="C149">
        <v>0</v>
      </c>
      <c r="D149" s="690">
        <v>40940</v>
      </c>
    </row>
    <row r="150" spans="1:4">
      <c r="A150" s="105">
        <v>33007003910000</v>
      </c>
      <c r="B150">
        <v>21592</v>
      </c>
      <c r="C150">
        <v>0</v>
      </c>
      <c r="D150" s="690">
        <v>40969</v>
      </c>
    </row>
    <row r="151" spans="1:4">
      <c r="A151" s="105">
        <v>33007003910000</v>
      </c>
      <c r="B151">
        <v>22540</v>
      </c>
      <c r="C151">
        <v>0</v>
      </c>
      <c r="D151" s="690">
        <v>41000</v>
      </c>
    </row>
    <row r="152" spans="1:4">
      <c r="A152" s="105">
        <v>33007003910000</v>
      </c>
      <c r="B152">
        <v>22375</v>
      </c>
      <c r="C152">
        <v>0</v>
      </c>
      <c r="D152" s="690">
        <v>41030</v>
      </c>
    </row>
    <row r="153" spans="1:4">
      <c r="A153" s="105">
        <v>33007003910000</v>
      </c>
      <c r="B153">
        <v>21829</v>
      </c>
      <c r="C153">
        <v>0</v>
      </c>
      <c r="D153" s="690">
        <v>41061</v>
      </c>
    </row>
    <row r="154" spans="1:4">
      <c r="A154" s="105">
        <v>33007003910000</v>
      </c>
      <c r="B154">
        <v>24086</v>
      </c>
      <c r="C154">
        <v>0</v>
      </c>
      <c r="D154" s="690">
        <v>41091</v>
      </c>
    </row>
    <row r="155" spans="1:4">
      <c r="A155" s="105">
        <v>33007003910000</v>
      </c>
      <c r="B155">
        <v>23523</v>
      </c>
      <c r="C155">
        <v>0</v>
      </c>
      <c r="D155" s="690">
        <v>41122</v>
      </c>
    </row>
    <row r="156" spans="1:4">
      <c r="A156" s="105">
        <v>33007003910000</v>
      </c>
      <c r="B156">
        <v>19201</v>
      </c>
      <c r="C156">
        <v>0</v>
      </c>
      <c r="D156" s="690">
        <v>41153</v>
      </c>
    </row>
    <row r="157" spans="1:4">
      <c r="A157" s="105">
        <v>33007003910000</v>
      </c>
      <c r="B157">
        <v>19882</v>
      </c>
      <c r="C157">
        <v>0</v>
      </c>
      <c r="D157" s="690">
        <v>41183</v>
      </c>
    </row>
    <row r="158" spans="1:4">
      <c r="A158" s="105">
        <v>33007003910000</v>
      </c>
      <c r="B158">
        <v>20446</v>
      </c>
      <c r="C158">
        <v>0</v>
      </c>
      <c r="D158" s="690">
        <v>41214</v>
      </c>
    </row>
    <row r="159" spans="1:4">
      <c r="A159" s="105">
        <v>33007003910000</v>
      </c>
      <c r="B159">
        <v>20993</v>
      </c>
      <c r="C159">
        <v>0</v>
      </c>
      <c r="D159" s="690">
        <v>41244</v>
      </c>
    </row>
    <row r="160" spans="1:4">
      <c r="A160" s="105">
        <v>33007004010000</v>
      </c>
      <c r="B160">
        <v>27069</v>
      </c>
      <c r="C160">
        <v>0</v>
      </c>
      <c r="D160" s="690">
        <v>40909</v>
      </c>
    </row>
    <row r="161" spans="1:4">
      <c r="A161" s="105">
        <v>33007004010000</v>
      </c>
      <c r="B161">
        <v>24033</v>
      </c>
      <c r="C161">
        <v>0</v>
      </c>
      <c r="D161" s="690">
        <v>40940</v>
      </c>
    </row>
    <row r="162" spans="1:4">
      <c r="A162" s="105">
        <v>33007004010000</v>
      </c>
      <c r="B162">
        <v>23118</v>
      </c>
      <c r="C162">
        <v>0</v>
      </c>
      <c r="D162" s="690">
        <v>40969</v>
      </c>
    </row>
    <row r="163" spans="1:4">
      <c r="A163" s="105">
        <v>33007004010000</v>
      </c>
      <c r="B163">
        <v>24094</v>
      </c>
      <c r="C163">
        <v>0</v>
      </c>
      <c r="D163" s="690">
        <v>41000</v>
      </c>
    </row>
    <row r="164" spans="1:4">
      <c r="A164" s="105">
        <v>33007004010000</v>
      </c>
      <c r="B164">
        <v>28887</v>
      </c>
      <c r="C164">
        <v>0</v>
      </c>
      <c r="D164" s="690">
        <v>41030</v>
      </c>
    </row>
    <row r="165" spans="1:4">
      <c r="A165" s="105">
        <v>33007004010000</v>
      </c>
      <c r="B165">
        <v>29679</v>
      </c>
      <c r="C165">
        <v>0</v>
      </c>
      <c r="D165" s="690">
        <v>41061</v>
      </c>
    </row>
    <row r="166" spans="1:4">
      <c r="A166" s="105">
        <v>33007004010000</v>
      </c>
      <c r="B166">
        <v>30319</v>
      </c>
      <c r="C166">
        <v>0</v>
      </c>
      <c r="D166" s="690">
        <v>41091</v>
      </c>
    </row>
    <row r="167" spans="1:4">
      <c r="A167" s="105">
        <v>33007004010000</v>
      </c>
      <c r="B167">
        <v>30578</v>
      </c>
      <c r="C167">
        <v>0</v>
      </c>
      <c r="D167" s="690">
        <v>41122</v>
      </c>
    </row>
    <row r="168" spans="1:4">
      <c r="A168" s="105">
        <v>33007004010000</v>
      </c>
      <c r="B168">
        <v>31676</v>
      </c>
      <c r="C168">
        <v>0</v>
      </c>
      <c r="D168" s="690">
        <v>41153</v>
      </c>
    </row>
    <row r="169" spans="1:4">
      <c r="A169" s="105">
        <v>33007004010000</v>
      </c>
      <c r="B169">
        <v>980</v>
      </c>
      <c r="C169">
        <v>0</v>
      </c>
      <c r="D169" s="690">
        <v>41183</v>
      </c>
    </row>
    <row r="170" spans="1:4">
      <c r="A170" s="105">
        <v>33007004010000</v>
      </c>
      <c r="B170">
        <v>30163</v>
      </c>
      <c r="C170">
        <v>0</v>
      </c>
      <c r="D170" s="690">
        <v>41214</v>
      </c>
    </row>
    <row r="171" spans="1:4">
      <c r="A171" s="105">
        <v>33007004010000</v>
      </c>
      <c r="B171">
        <v>32276</v>
      </c>
      <c r="C171">
        <v>0</v>
      </c>
      <c r="D171" s="690">
        <v>41244</v>
      </c>
    </row>
    <row r="172" spans="1:4">
      <c r="A172" s="105">
        <v>33007004310000</v>
      </c>
      <c r="B172">
        <v>35731</v>
      </c>
      <c r="C172">
        <v>0</v>
      </c>
      <c r="D172" s="690">
        <v>40909</v>
      </c>
    </row>
    <row r="173" spans="1:4">
      <c r="A173" s="105">
        <v>33007004310000</v>
      </c>
      <c r="B173">
        <v>32638</v>
      </c>
      <c r="C173">
        <v>0</v>
      </c>
      <c r="D173" s="690">
        <v>40940</v>
      </c>
    </row>
    <row r="174" spans="1:4">
      <c r="A174" s="105">
        <v>33007004310000</v>
      </c>
      <c r="B174">
        <v>34975</v>
      </c>
      <c r="C174">
        <v>0</v>
      </c>
      <c r="D174" s="690">
        <v>40969</v>
      </c>
    </row>
    <row r="175" spans="1:4">
      <c r="A175" s="105">
        <v>33007004310000</v>
      </c>
      <c r="B175">
        <v>35565</v>
      </c>
      <c r="C175">
        <v>0</v>
      </c>
      <c r="D175" s="690">
        <v>41000</v>
      </c>
    </row>
    <row r="176" spans="1:4">
      <c r="A176" s="105">
        <v>33007004310000</v>
      </c>
      <c r="B176">
        <v>34762</v>
      </c>
      <c r="C176">
        <v>0</v>
      </c>
      <c r="D176" s="690">
        <v>41030</v>
      </c>
    </row>
    <row r="177" spans="1:4">
      <c r="A177" s="105">
        <v>33007004310000</v>
      </c>
      <c r="B177">
        <v>32895</v>
      </c>
      <c r="C177">
        <v>0</v>
      </c>
      <c r="D177" s="690">
        <v>41061</v>
      </c>
    </row>
    <row r="178" spans="1:4">
      <c r="A178" s="105">
        <v>33007004310000</v>
      </c>
      <c r="B178">
        <v>33118</v>
      </c>
      <c r="C178">
        <v>0</v>
      </c>
      <c r="D178" s="690">
        <v>41091</v>
      </c>
    </row>
    <row r="179" spans="1:4">
      <c r="A179" s="105">
        <v>33007004310000</v>
      </c>
      <c r="B179">
        <v>33664</v>
      </c>
      <c r="C179">
        <v>0</v>
      </c>
      <c r="D179" s="690">
        <v>41122</v>
      </c>
    </row>
    <row r="180" spans="1:4">
      <c r="A180" s="105">
        <v>33007004310000</v>
      </c>
      <c r="B180">
        <v>32383</v>
      </c>
      <c r="C180">
        <v>0</v>
      </c>
      <c r="D180" s="690">
        <v>41153</v>
      </c>
    </row>
    <row r="181" spans="1:4">
      <c r="A181" s="105">
        <v>33007004310000</v>
      </c>
      <c r="B181">
        <v>33800</v>
      </c>
      <c r="C181">
        <v>0</v>
      </c>
      <c r="D181" s="690">
        <v>41183</v>
      </c>
    </row>
    <row r="182" spans="1:4">
      <c r="A182" s="105">
        <v>33007004310000</v>
      </c>
      <c r="B182">
        <v>32612</v>
      </c>
      <c r="C182">
        <v>0</v>
      </c>
      <c r="D182" s="690">
        <v>41214</v>
      </c>
    </row>
    <row r="183" spans="1:4">
      <c r="A183" s="105">
        <v>33007004310000</v>
      </c>
      <c r="B183">
        <v>34466</v>
      </c>
      <c r="C183">
        <v>0</v>
      </c>
      <c r="D183" s="690">
        <v>41244</v>
      </c>
    </row>
    <row r="184" spans="1:4">
      <c r="A184" s="105">
        <v>33007004520000</v>
      </c>
      <c r="B184">
        <v>51399</v>
      </c>
      <c r="C184">
        <v>0</v>
      </c>
      <c r="D184" s="690">
        <v>40909</v>
      </c>
    </row>
    <row r="185" spans="1:4">
      <c r="A185" s="105">
        <v>33007004520000</v>
      </c>
      <c r="B185">
        <v>50396</v>
      </c>
      <c r="C185">
        <v>0</v>
      </c>
      <c r="D185" s="690">
        <v>40940</v>
      </c>
    </row>
    <row r="186" spans="1:4">
      <c r="A186" s="105">
        <v>33007004520000</v>
      </c>
      <c r="B186">
        <v>51505</v>
      </c>
      <c r="C186">
        <v>0</v>
      </c>
      <c r="D186" s="690">
        <v>40969</v>
      </c>
    </row>
    <row r="187" spans="1:4">
      <c r="A187" s="105">
        <v>33007004520000</v>
      </c>
      <c r="B187">
        <v>55821</v>
      </c>
      <c r="C187">
        <v>0</v>
      </c>
      <c r="D187" s="690">
        <v>41000</v>
      </c>
    </row>
    <row r="188" spans="1:4">
      <c r="A188" s="105">
        <v>33007004520000</v>
      </c>
      <c r="B188">
        <v>55586</v>
      </c>
      <c r="C188">
        <v>0</v>
      </c>
      <c r="D188" s="690">
        <v>41030</v>
      </c>
    </row>
    <row r="189" spans="1:4">
      <c r="A189" s="105">
        <v>33007004520000</v>
      </c>
      <c r="B189">
        <v>54743</v>
      </c>
      <c r="C189">
        <v>0</v>
      </c>
      <c r="D189" s="690">
        <v>41061</v>
      </c>
    </row>
    <row r="190" spans="1:4">
      <c r="A190" s="105">
        <v>33007004520000</v>
      </c>
      <c r="B190">
        <v>53825</v>
      </c>
      <c r="C190">
        <v>0</v>
      </c>
      <c r="D190" s="690">
        <v>41091</v>
      </c>
    </row>
    <row r="191" spans="1:4">
      <c r="A191" s="105">
        <v>33007004520000</v>
      </c>
      <c r="B191">
        <v>53315</v>
      </c>
      <c r="C191">
        <v>0</v>
      </c>
      <c r="D191" s="690">
        <v>41122</v>
      </c>
    </row>
    <row r="192" spans="1:4">
      <c r="A192" s="105">
        <v>33007004520000</v>
      </c>
      <c r="B192">
        <v>47317</v>
      </c>
      <c r="C192">
        <v>0</v>
      </c>
      <c r="D192" s="690">
        <v>41153</v>
      </c>
    </row>
    <row r="193" spans="1:4">
      <c r="A193" s="105">
        <v>33007004520000</v>
      </c>
      <c r="B193">
        <v>53316</v>
      </c>
      <c r="C193">
        <v>0</v>
      </c>
      <c r="D193" s="690">
        <v>41183</v>
      </c>
    </row>
    <row r="194" spans="1:4">
      <c r="A194" s="105">
        <v>33007004520000</v>
      </c>
      <c r="B194">
        <v>50076</v>
      </c>
      <c r="C194">
        <v>0</v>
      </c>
      <c r="D194" s="690">
        <v>41214</v>
      </c>
    </row>
    <row r="195" spans="1:4">
      <c r="A195" s="105">
        <v>33007004520000</v>
      </c>
      <c r="B195">
        <v>46507</v>
      </c>
      <c r="C195">
        <v>0</v>
      </c>
      <c r="D195" s="690">
        <v>41244</v>
      </c>
    </row>
    <row r="196" spans="1:4">
      <c r="A196" s="105">
        <v>33007005100000</v>
      </c>
      <c r="B196">
        <v>82</v>
      </c>
      <c r="C196">
        <v>0</v>
      </c>
      <c r="D196" s="690">
        <v>40909</v>
      </c>
    </row>
    <row r="197" spans="1:4">
      <c r="A197" s="105">
        <v>33007005100000</v>
      </c>
      <c r="B197">
        <v>78</v>
      </c>
      <c r="C197">
        <v>0</v>
      </c>
      <c r="D197" s="690">
        <v>40940</v>
      </c>
    </row>
    <row r="198" spans="1:4">
      <c r="A198" s="105">
        <v>33007005100000</v>
      </c>
      <c r="B198">
        <v>87</v>
      </c>
      <c r="C198">
        <v>0</v>
      </c>
      <c r="D198" s="690">
        <v>40969</v>
      </c>
    </row>
    <row r="199" spans="1:4">
      <c r="A199" s="105">
        <v>33007005100000</v>
      </c>
      <c r="B199">
        <v>77</v>
      </c>
      <c r="C199">
        <v>0</v>
      </c>
      <c r="D199" s="690">
        <v>41000</v>
      </c>
    </row>
    <row r="200" spans="1:4">
      <c r="A200" s="105">
        <v>33007005100000</v>
      </c>
      <c r="B200">
        <v>78</v>
      </c>
      <c r="C200">
        <v>0</v>
      </c>
      <c r="D200" s="690">
        <v>41030</v>
      </c>
    </row>
    <row r="201" spans="1:4">
      <c r="A201" s="105">
        <v>33007005100000</v>
      </c>
      <c r="B201">
        <v>0</v>
      </c>
      <c r="C201">
        <v>0</v>
      </c>
      <c r="D201" s="690">
        <v>41061</v>
      </c>
    </row>
    <row r="202" spans="1:4">
      <c r="A202" s="105">
        <v>33007005100000</v>
      </c>
      <c r="B202">
        <v>56</v>
      </c>
      <c r="C202">
        <v>0</v>
      </c>
      <c r="D202" s="690">
        <v>41091</v>
      </c>
    </row>
    <row r="203" spans="1:4">
      <c r="A203" s="105">
        <v>33007005100000</v>
      </c>
      <c r="B203">
        <v>0</v>
      </c>
      <c r="C203">
        <v>0</v>
      </c>
      <c r="D203" s="690">
        <v>41122</v>
      </c>
    </row>
    <row r="204" spans="1:4">
      <c r="A204" s="105">
        <v>33007005100000</v>
      </c>
      <c r="B204">
        <v>57</v>
      </c>
      <c r="C204">
        <v>0</v>
      </c>
      <c r="D204" s="690">
        <v>41153</v>
      </c>
    </row>
    <row r="205" spans="1:4">
      <c r="A205" s="105">
        <v>33007005100000</v>
      </c>
      <c r="B205">
        <v>65</v>
      </c>
      <c r="C205">
        <v>0</v>
      </c>
      <c r="D205" s="690">
        <v>41183</v>
      </c>
    </row>
    <row r="206" spans="1:4">
      <c r="A206" s="105">
        <v>33007005100000</v>
      </c>
      <c r="B206">
        <v>55</v>
      </c>
      <c r="C206">
        <v>0</v>
      </c>
      <c r="D206" s="690">
        <v>41214</v>
      </c>
    </row>
    <row r="207" spans="1:4">
      <c r="A207" s="105">
        <v>33007005100000</v>
      </c>
      <c r="B207">
        <v>49</v>
      </c>
      <c r="C207">
        <v>0</v>
      </c>
      <c r="D207" s="690">
        <v>41244</v>
      </c>
    </row>
    <row r="208" spans="1:4">
      <c r="A208" s="105">
        <v>33007005180000</v>
      </c>
      <c r="B208">
        <v>58424</v>
      </c>
      <c r="C208">
        <v>0</v>
      </c>
      <c r="D208" s="690">
        <v>40909</v>
      </c>
    </row>
    <row r="209" spans="1:4">
      <c r="A209" s="105">
        <v>33007005180000</v>
      </c>
      <c r="B209">
        <v>51007</v>
      </c>
      <c r="C209">
        <v>0</v>
      </c>
      <c r="D209" s="690">
        <v>40940</v>
      </c>
    </row>
    <row r="210" spans="1:4">
      <c r="A210" s="105">
        <v>33007005180000</v>
      </c>
      <c r="B210">
        <v>46139</v>
      </c>
      <c r="C210">
        <v>0</v>
      </c>
      <c r="D210" s="690">
        <v>40969</v>
      </c>
    </row>
    <row r="211" spans="1:4">
      <c r="A211" s="105">
        <v>33007005180000</v>
      </c>
      <c r="B211">
        <v>45517</v>
      </c>
      <c r="C211">
        <v>0</v>
      </c>
      <c r="D211" s="690">
        <v>41000</v>
      </c>
    </row>
    <row r="212" spans="1:4">
      <c r="A212" s="105">
        <v>33007005180000</v>
      </c>
      <c r="B212">
        <v>47911</v>
      </c>
      <c r="C212">
        <v>0</v>
      </c>
      <c r="D212" s="690">
        <v>41030</v>
      </c>
    </row>
    <row r="213" spans="1:4">
      <c r="A213" s="105">
        <v>33007005180000</v>
      </c>
      <c r="B213">
        <v>52963</v>
      </c>
      <c r="C213">
        <v>0</v>
      </c>
      <c r="D213" s="690">
        <v>41061</v>
      </c>
    </row>
    <row r="214" spans="1:4">
      <c r="A214" s="105">
        <v>33007005180000</v>
      </c>
      <c r="B214">
        <v>52118</v>
      </c>
      <c r="C214">
        <v>0</v>
      </c>
      <c r="D214" s="690">
        <v>41091</v>
      </c>
    </row>
    <row r="215" spans="1:4">
      <c r="A215" s="105">
        <v>33007005180000</v>
      </c>
      <c r="B215">
        <v>49008</v>
      </c>
      <c r="C215">
        <v>0</v>
      </c>
      <c r="D215" s="690">
        <v>41122</v>
      </c>
    </row>
    <row r="216" spans="1:4">
      <c r="A216" s="105">
        <v>33007005180000</v>
      </c>
      <c r="B216">
        <v>46884</v>
      </c>
      <c r="C216">
        <v>0</v>
      </c>
      <c r="D216" s="690">
        <v>41153</v>
      </c>
    </row>
    <row r="217" spans="1:4">
      <c r="A217" s="105">
        <v>33007005180000</v>
      </c>
      <c r="B217">
        <v>57467</v>
      </c>
      <c r="C217">
        <v>0</v>
      </c>
      <c r="D217" s="690">
        <v>41183</v>
      </c>
    </row>
    <row r="218" spans="1:4">
      <c r="A218" s="105">
        <v>33007005180000</v>
      </c>
      <c r="B218">
        <v>54992</v>
      </c>
      <c r="C218">
        <v>0</v>
      </c>
      <c r="D218" s="690">
        <v>41214</v>
      </c>
    </row>
    <row r="219" spans="1:4">
      <c r="A219" s="105">
        <v>33007005180000</v>
      </c>
      <c r="B219">
        <v>63861</v>
      </c>
      <c r="C219">
        <v>0</v>
      </c>
      <c r="D219" s="690">
        <v>41244</v>
      </c>
    </row>
    <row r="220" spans="1:4">
      <c r="A220" s="105">
        <v>33007005410000</v>
      </c>
      <c r="B220">
        <v>19056</v>
      </c>
      <c r="C220">
        <v>0</v>
      </c>
      <c r="D220" s="690">
        <v>40909</v>
      </c>
    </row>
    <row r="221" spans="1:4">
      <c r="A221" s="105">
        <v>33007005410000</v>
      </c>
      <c r="B221">
        <v>14212</v>
      </c>
      <c r="C221">
        <v>0</v>
      </c>
      <c r="D221" s="690">
        <v>40940</v>
      </c>
    </row>
    <row r="222" spans="1:4">
      <c r="A222" s="105">
        <v>33007005410000</v>
      </c>
      <c r="B222">
        <v>18411</v>
      </c>
      <c r="C222">
        <v>0</v>
      </c>
      <c r="D222" s="690">
        <v>40969</v>
      </c>
    </row>
    <row r="223" spans="1:4">
      <c r="A223" s="105">
        <v>33007005410000</v>
      </c>
      <c r="B223">
        <v>11044</v>
      </c>
      <c r="C223">
        <v>0</v>
      </c>
      <c r="D223" s="690">
        <v>41000</v>
      </c>
    </row>
    <row r="224" spans="1:4">
      <c r="A224" s="105">
        <v>33007005410000</v>
      </c>
      <c r="B224">
        <v>25447</v>
      </c>
      <c r="C224">
        <v>0</v>
      </c>
      <c r="D224" s="690">
        <v>41030</v>
      </c>
    </row>
    <row r="225" spans="1:4">
      <c r="A225" s="105">
        <v>33007005410000</v>
      </c>
      <c r="B225">
        <v>29896</v>
      </c>
      <c r="C225">
        <v>0</v>
      </c>
      <c r="D225" s="690">
        <v>41061</v>
      </c>
    </row>
    <row r="226" spans="1:4">
      <c r="A226" s="105">
        <v>33007005410000</v>
      </c>
      <c r="B226">
        <v>27545</v>
      </c>
      <c r="C226">
        <v>0</v>
      </c>
      <c r="D226" s="690">
        <v>41091</v>
      </c>
    </row>
    <row r="227" spans="1:4">
      <c r="A227" s="105">
        <v>33007005410000</v>
      </c>
      <c r="B227">
        <v>22311</v>
      </c>
      <c r="C227">
        <v>0</v>
      </c>
      <c r="D227" s="690">
        <v>41122</v>
      </c>
    </row>
    <row r="228" spans="1:4">
      <c r="A228" s="105">
        <v>33007005410000</v>
      </c>
      <c r="B228">
        <v>27954</v>
      </c>
      <c r="C228">
        <v>0</v>
      </c>
      <c r="D228" s="690">
        <v>41153</v>
      </c>
    </row>
    <row r="229" spans="1:4">
      <c r="A229" s="105">
        <v>33007005410000</v>
      </c>
      <c r="B229">
        <v>834</v>
      </c>
      <c r="C229">
        <v>0</v>
      </c>
      <c r="D229" s="690">
        <v>41183</v>
      </c>
    </row>
    <row r="230" spans="1:4">
      <c r="A230" s="105">
        <v>33007005410000</v>
      </c>
      <c r="B230">
        <v>32143</v>
      </c>
      <c r="C230">
        <v>0</v>
      </c>
      <c r="D230" s="690">
        <v>41214</v>
      </c>
    </row>
    <row r="231" spans="1:4">
      <c r="A231" s="105">
        <v>33007005410000</v>
      </c>
      <c r="B231">
        <v>40876</v>
      </c>
      <c r="C231">
        <v>0</v>
      </c>
      <c r="D231" s="690">
        <v>41244</v>
      </c>
    </row>
    <row r="232" spans="1:4">
      <c r="A232" s="105">
        <v>33007005660000</v>
      </c>
      <c r="B232">
        <v>0</v>
      </c>
      <c r="C232">
        <v>0</v>
      </c>
      <c r="D232" s="690">
        <v>40909</v>
      </c>
    </row>
    <row r="233" spans="1:4">
      <c r="A233" s="105">
        <v>33007005660000</v>
      </c>
      <c r="B233">
        <v>0</v>
      </c>
      <c r="C233">
        <v>0</v>
      </c>
      <c r="D233" s="690">
        <v>40940</v>
      </c>
    </row>
    <row r="234" spans="1:4">
      <c r="A234" s="105">
        <v>33007005660000</v>
      </c>
      <c r="B234">
        <v>0</v>
      </c>
      <c r="C234">
        <v>0</v>
      </c>
      <c r="D234" s="690">
        <v>40969</v>
      </c>
    </row>
    <row r="235" spans="1:4">
      <c r="A235" s="105">
        <v>33007005660000</v>
      </c>
      <c r="B235">
        <v>0</v>
      </c>
      <c r="C235">
        <v>0</v>
      </c>
      <c r="D235" s="690">
        <v>41000</v>
      </c>
    </row>
    <row r="236" spans="1:4">
      <c r="A236" s="105">
        <v>33007005660000</v>
      </c>
      <c r="B236">
        <v>0</v>
      </c>
      <c r="C236">
        <v>0</v>
      </c>
      <c r="D236" s="690">
        <v>41030</v>
      </c>
    </row>
    <row r="237" spans="1:4">
      <c r="A237" s="105">
        <v>33007005660000</v>
      </c>
      <c r="B237">
        <v>0</v>
      </c>
      <c r="C237">
        <v>0</v>
      </c>
      <c r="D237" s="690">
        <v>41061</v>
      </c>
    </row>
    <row r="238" spans="1:4">
      <c r="A238" s="105">
        <v>33007005660000</v>
      </c>
      <c r="B238">
        <v>0</v>
      </c>
      <c r="C238">
        <v>0</v>
      </c>
      <c r="D238" s="690">
        <v>41091</v>
      </c>
    </row>
    <row r="239" spans="1:4">
      <c r="A239" s="105">
        <v>33007005660000</v>
      </c>
      <c r="B239">
        <v>0</v>
      </c>
      <c r="C239">
        <v>0</v>
      </c>
      <c r="D239" s="690">
        <v>41122</v>
      </c>
    </row>
    <row r="240" spans="1:4">
      <c r="A240" s="105">
        <v>33007005660000</v>
      </c>
      <c r="B240">
        <v>0</v>
      </c>
      <c r="C240">
        <v>0</v>
      </c>
      <c r="D240" s="690">
        <v>41153</v>
      </c>
    </row>
    <row r="241" spans="1:4">
      <c r="A241" s="105">
        <v>33007005660000</v>
      </c>
      <c r="B241">
        <v>0</v>
      </c>
      <c r="C241">
        <v>0</v>
      </c>
      <c r="D241" s="690">
        <v>41183</v>
      </c>
    </row>
    <row r="242" spans="1:4">
      <c r="A242" s="105">
        <v>33007005660000</v>
      </c>
      <c r="B242">
        <v>0</v>
      </c>
      <c r="C242">
        <v>0</v>
      </c>
      <c r="D242" s="690">
        <v>41214</v>
      </c>
    </row>
    <row r="243" spans="1:4">
      <c r="A243" s="105">
        <v>33007005660000</v>
      </c>
      <c r="B243">
        <v>0</v>
      </c>
      <c r="C243">
        <v>0</v>
      </c>
      <c r="D243" s="690">
        <v>41244</v>
      </c>
    </row>
    <row r="244" spans="1:4">
      <c r="A244" s="105">
        <v>33007005690000</v>
      </c>
      <c r="B244">
        <v>36487</v>
      </c>
      <c r="C244">
        <v>0</v>
      </c>
      <c r="D244" s="690">
        <v>40909</v>
      </c>
    </row>
    <row r="245" spans="1:4">
      <c r="A245" s="105">
        <v>33007005690000</v>
      </c>
      <c r="B245">
        <v>40340</v>
      </c>
      <c r="C245">
        <v>0</v>
      </c>
      <c r="D245" s="690">
        <v>40940</v>
      </c>
    </row>
    <row r="246" spans="1:4">
      <c r="A246" s="105">
        <v>33007005690000</v>
      </c>
      <c r="B246">
        <v>44477</v>
      </c>
      <c r="C246">
        <v>0</v>
      </c>
      <c r="D246" s="690">
        <v>40969</v>
      </c>
    </row>
    <row r="247" spans="1:4">
      <c r="A247" s="105">
        <v>33007005690000</v>
      </c>
      <c r="B247">
        <v>45172</v>
      </c>
      <c r="C247">
        <v>0</v>
      </c>
      <c r="D247" s="690">
        <v>41000</v>
      </c>
    </row>
    <row r="248" spans="1:4">
      <c r="A248" s="105">
        <v>33007005690000</v>
      </c>
      <c r="B248">
        <v>39628</v>
      </c>
      <c r="C248">
        <v>0</v>
      </c>
      <c r="D248" s="690">
        <v>41030</v>
      </c>
    </row>
    <row r="249" spans="1:4">
      <c r="A249" s="105">
        <v>33007005690000</v>
      </c>
      <c r="B249">
        <v>39984</v>
      </c>
      <c r="C249">
        <v>0</v>
      </c>
      <c r="D249" s="690">
        <v>41061</v>
      </c>
    </row>
    <row r="250" spans="1:4">
      <c r="A250" s="105">
        <v>33007005690000</v>
      </c>
      <c r="B250">
        <v>41883</v>
      </c>
      <c r="C250">
        <v>0</v>
      </c>
      <c r="D250" s="690">
        <v>41091</v>
      </c>
    </row>
    <row r="251" spans="1:4">
      <c r="A251" s="105">
        <v>33007005690000</v>
      </c>
      <c r="B251">
        <v>45573</v>
      </c>
      <c r="C251">
        <v>0</v>
      </c>
      <c r="D251" s="690">
        <v>41122</v>
      </c>
    </row>
    <row r="252" spans="1:4">
      <c r="A252" s="105">
        <v>33007005690000</v>
      </c>
      <c r="B252">
        <v>42013</v>
      </c>
      <c r="C252">
        <v>0</v>
      </c>
      <c r="D252" s="690">
        <v>41153</v>
      </c>
    </row>
    <row r="253" spans="1:4">
      <c r="A253" s="105">
        <v>33007005690000</v>
      </c>
      <c r="B253">
        <v>51612</v>
      </c>
      <c r="C253">
        <v>0</v>
      </c>
      <c r="D253" s="690">
        <v>41183</v>
      </c>
    </row>
    <row r="254" spans="1:4">
      <c r="A254" s="105">
        <v>33007005690000</v>
      </c>
      <c r="B254">
        <v>47284</v>
      </c>
      <c r="C254">
        <v>0</v>
      </c>
      <c r="D254" s="690">
        <v>41214</v>
      </c>
    </row>
    <row r="255" spans="1:4">
      <c r="A255" s="105">
        <v>33007005690000</v>
      </c>
      <c r="B255">
        <v>46867</v>
      </c>
      <c r="C255">
        <v>0</v>
      </c>
      <c r="D255" s="690">
        <v>41244</v>
      </c>
    </row>
    <row r="256" spans="1:4">
      <c r="A256" s="105">
        <v>33007006750000</v>
      </c>
      <c r="B256">
        <v>22262</v>
      </c>
      <c r="C256">
        <v>0</v>
      </c>
      <c r="D256" s="690">
        <v>40909</v>
      </c>
    </row>
    <row r="257" spans="1:4">
      <c r="A257" s="105">
        <v>33007006750000</v>
      </c>
      <c r="B257">
        <v>21491</v>
      </c>
      <c r="C257">
        <v>0</v>
      </c>
      <c r="D257" s="690">
        <v>40940</v>
      </c>
    </row>
    <row r="258" spans="1:4">
      <c r="A258" s="105">
        <v>33007006750000</v>
      </c>
      <c r="B258">
        <v>22886</v>
      </c>
      <c r="C258">
        <v>0</v>
      </c>
      <c r="D258" s="690">
        <v>40969</v>
      </c>
    </row>
    <row r="259" spans="1:4">
      <c r="A259" s="105">
        <v>33007006750000</v>
      </c>
      <c r="B259">
        <v>21387</v>
      </c>
      <c r="C259">
        <v>0</v>
      </c>
      <c r="D259" s="690">
        <v>41000</v>
      </c>
    </row>
    <row r="260" spans="1:4">
      <c r="A260" s="105">
        <v>33007006750000</v>
      </c>
      <c r="B260">
        <v>23372</v>
      </c>
      <c r="C260">
        <v>0</v>
      </c>
      <c r="D260" s="690">
        <v>41030</v>
      </c>
    </row>
    <row r="261" spans="1:4">
      <c r="A261" s="105">
        <v>33007006750000</v>
      </c>
      <c r="B261">
        <v>20090</v>
      </c>
      <c r="C261">
        <v>0</v>
      </c>
      <c r="D261" s="690">
        <v>41061</v>
      </c>
    </row>
    <row r="262" spans="1:4">
      <c r="A262" s="105">
        <v>33007006750000</v>
      </c>
      <c r="B262">
        <v>0</v>
      </c>
      <c r="C262">
        <v>20230</v>
      </c>
      <c r="D262" s="690">
        <v>41091</v>
      </c>
    </row>
    <row r="263" spans="1:4">
      <c r="A263" s="105">
        <v>33007006750000</v>
      </c>
      <c r="B263">
        <v>20219</v>
      </c>
      <c r="C263">
        <v>0</v>
      </c>
      <c r="D263" s="690">
        <v>41122</v>
      </c>
    </row>
    <row r="264" spans="1:4">
      <c r="A264" s="105">
        <v>33007006750000</v>
      </c>
      <c r="B264">
        <v>22419</v>
      </c>
      <c r="C264">
        <v>0</v>
      </c>
      <c r="D264" s="690">
        <v>41153</v>
      </c>
    </row>
    <row r="265" spans="1:4">
      <c r="A265" s="105">
        <v>33007006750000</v>
      </c>
      <c r="B265">
        <v>20495</v>
      </c>
      <c r="C265">
        <v>0</v>
      </c>
      <c r="D265" s="690">
        <v>41183</v>
      </c>
    </row>
    <row r="266" spans="1:4">
      <c r="A266" s="105">
        <v>33007006750000</v>
      </c>
      <c r="B266">
        <v>23782</v>
      </c>
      <c r="C266">
        <v>0</v>
      </c>
      <c r="D266" s="690">
        <v>41214</v>
      </c>
    </row>
    <row r="267" spans="1:4">
      <c r="A267" s="105">
        <v>33007006750000</v>
      </c>
      <c r="B267">
        <v>24310</v>
      </c>
      <c r="C267">
        <v>0</v>
      </c>
      <c r="D267" s="690">
        <v>41244</v>
      </c>
    </row>
    <row r="268" spans="1:4">
      <c r="A268" s="105">
        <v>33007006780000</v>
      </c>
      <c r="B268">
        <v>3989</v>
      </c>
      <c r="C268">
        <v>0</v>
      </c>
      <c r="D268" s="690">
        <v>40909</v>
      </c>
    </row>
    <row r="269" spans="1:4">
      <c r="A269" s="105">
        <v>33007006780000</v>
      </c>
      <c r="B269">
        <v>8417</v>
      </c>
      <c r="C269">
        <v>0</v>
      </c>
      <c r="D269" s="690">
        <v>40940</v>
      </c>
    </row>
    <row r="270" spans="1:4">
      <c r="A270" s="105">
        <v>33007006780000</v>
      </c>
      <c r="B270">
        <v>10433</v>
      </c>
      <c r="C270">
        <v>0</v>
      </c>
      <c r="D270" s="690">
        <v>40969</v>
      </c>
    </row>
    <row r="271" spans="1:4">
      <c r="A271" s="105">
        <v>33007006780000</v>
      </c>
      <c r="B271">
        <v>8385</v>
      </c>
      <c r="C271">
        <v>0</v>
      </c>
      <c r="D271" s="690">
        <v>41000</v>
      </c>
    </row>
    <row r="272" spans="1:4">
      <c r="A272" s="105">
        <v>33007006780000</v>
      </c>
      <c r="B272">
        <v>9308</v>
      </c>
      <c r="C272">
        <v>0</v>
      </c>
      <c r="D272" s="690">
        <v>41030</v>
      </c>
    </row>
    <row r="273" spans="1:4">
      <c r="A273" s="105">
        <v>33007006780000</v>
      </c>
      <c r="B273">
        <v>8499</v>
      </c>
      <c r="C273">
        <v>0</v>
      </c>
      <c r="D273" s="690">
        <v>41061</v>
      </c>
    </row>
    <row r="274" spans="1:4">
      <c r="A274" s="105">
        <v>33007006780000</v>
      </c>
      <c r="B274">
        <v>11128</v>
      </c>
      <c r="C274">
        <v>0</v>
      </c>
      <c r="D274" s="690">
        <v>41091</v>
      </c>
    </row>
    <row r="275" spans="1:4">
      <c r="A275" s="105">
        <v>33007006780000</v>
      </c>
      <c r="B275">
        <v>9258</v>
      </c>
      <c r="C275">
        <v>0</v>
      </c>
      <c r="D275" s="690">
        <v>41122</v>
      </c>
    </row>
    <row r="276" spans="1:4">
      <c r="A276" s="105">
        <v>33007006780000</v>
      </c>
      <c r="B276">
        <v>8634</v>
      </c>
      <c r="C276">
        <v>0</v>
      </c>
      <c r="D276" s="690">
        <v>41153</v>
      </c>
    </row>
    <row r="277" spans="1:4">
      <c r="A277" s="105">
        <v>33007006780000</v>
      </c>
      <c r="B277">
        <v>8602</v>
      </c>
      <c r="C277">
        <v>0</v>
      </c>
      <c r="D277" s="690">
        <v>41183</v>
      </c>
    </row>
    <row r="278" spans="1:4">
      <c r="A278" s="105">
        <v>33007006780000</v>
      </c>
      <c r="B278">
        <v>9249</v>
      </c>
      <c r="C278">
        <v>0</v>
      </c>
      <c r="D278" s="690">
        <v>41214</v>
      </c>
    </row>
    <row r="279" spans="1:4">
      <c r="A279" s="105">
        <v>33007006780000</v>
      </c>
      <c r="B279">
        <v>9591</v>
      </c>
      <c r="C279">
        <v>0</v>
      </c>
      <c r="D279" s="690">
        <v>41244</v>
      </c>
    </row>
    <row r="280" spans="1:4">
      <c r="A280" s="105">
        <v>33007006950000</v>
      </c>
      <c r="B280">
        <v>27388</v>
      </c>
      <c r="C280">
        <v>0</v>
      </c>
      <c r="D280" s="690">
        <v>40909</v>
      </c>
    </row>
    <row r="281" spans="1:4">
      <c r="A281" s="105">
        <v>33007006950000</v>
      </c>
      <c r="B281">
        <v>22643</v>
      </c>
      <c r="C281">
        <v>0</v>
      </c>
      <c r="D281" s="690">
        <v>40940</v>
      </c>
    </row>
    <row r="282" spans="1:4">
      <c r="A282" s="105">
        <v>33007006950000</v>
      </c>
      <c r="B282">
        <v>21667</v>
      </c>
      <c r="C282">
        <v>0</v>
      </c>
      <c r="D282" s="690">
        <v>40969</v>
      </c>
    </row>
    <row r="283" spans="1:4">
      <c r="A283" s="105">
        <v>33007006950000</v>
      </c>
      <c r="B283">
        <v>23042</v>
      </c>
      <c r="C283">
        <v>0</v>
      </c>
      <c r="D283" s="690">
        <v>41000</v>
      </c>
    </row>
    <row r="284" spans="1:4">
      <c r="A284" s="105">
        <v>33007006950000</v>
      </c>
      <c r="B284">
        <v>23174</v>
      </c>
      <c r="C284">
        <v>0</v>
      </c>
      <c r="D284" s="690">
        <v>41030</v>
      </c>
    </row>
    <row r="285" spans="1:4">
      <c r="A285" s="105">
        <v>33007006950000</v>
      </c>
      <c r="B285">
        <v>23543</v>
      </c>
      <c r="C285">
        <v>0</v>
      </c>
      <c r="D285" s="690">
        <v>41061</v>
      </c>
    </row>
    <row r="286" spans="1:4">
      <c r="A286" s="105">
        <v>33007006950000</v>
      </c>
      <c r="B286">
        <v>22295</v>
      </c>
      <c r="C286">
        <v>0</v>
      </c>
      <c r="D286" s="690">
        <v>41091</v>
      </c>
    </row>
    <row r="287" spans="1:4">
      <c r="A287" s="105">
        <v>33007006950000</v>
      </c>
      <c r="B287">
        <v>23259</v>
      </c>
      <c r="C287">
        <v>0</v>
      </c>
      <c r="D287" s="690">
        <v>41122</v>
      </c>
    </row>
    <row r="288" spans="1:4">
      <c r="A288" s="105">
        <v>33007006950000</v>
      </c>
      <c r="B288">
        <v>19942</v>
      </c>
      <c r="C288">
        <v>0</v>
      </c>
      <c r="D288" s="690">
        <v>41153</v>
      </c>
    </row>
    <row r="289" spans="1:4">
      <c r="A289" s="105">
        <v>33007006950000</v>
      </c>
      <c r="B289">
        <v>22711</v>
      </c>
      <c r="C289">
        <v>0</v>
      </c>
      <c r="D289" s="690">
        <v>41183</v>
      </c>
    </row>
    <row r="290" spans="1:4">
      <c r="A290" s="105">
        <v>33007006950000</v>
      </c>
      <c r="B290">
        <v>21884</v>
      </c>
      <c r="C290">
        <v>0</v>
      </c>
      <c r="D290" s="690">
        <v>41214</v>
      </c>
    </row>
    <row r="291" spans="1:4">
      <c r="A291" s="105">
        <v>33007006950000</v>
      </c>
      <c r="B291">
        <v>22106</v>
      </c>
      <c r="C291">
        <v>0</v>
      </c>
      <c r="D291" s="690">
        <v>41244</v>
      </c>
    </row>
    <row r="292" spans="1:4">
      <c r="A292" s="105">
        <v>33007007370000</v>
      </c>
      <c r="B292">
        <v>12337</v>
      </c>
      <c r="C292">
        <v>0</v>
      </c>
      <c r="D292" s="690">
        <v>40909</v>
      </c>
    </row>
    <row r="293" spans="1:4">
      <c r="A293" s="105">
        <v>33007007370000</v>
      </c>
      <c r="B293">
        <v>10455</v>
      </c>
      <c r="C293">
        <v>0</v>
      </c>
      <c r="D293" s="690">
        <v>40940</v>
      </c>
    </row>
    <row r="294" spans="1:4">
      <c r="A294" s="105">
        <v>33007007370000</v>
      </c>
      <c r="B294">
        <v>10832</v>
      </c>
      <c r="C294">
        <v>0</v>
      </c>
      <c r="D294" s="690">
        <v>40969</v>
      </c>
    </row>
    <row r="295" spans="1:4">
      <c r="A295" s="105">
        <v>33007007370000</v>
      </c>
      <c r="B295">
        <v>11299</v>
      </c>
      <c r="C295">
        <v>0</v>
      </c>
      <c r="D295" s="690">
        <v>41000</v>
      </c>
    </row>
    <row r="296" spans="1:4">
      <c r="A296" s="105">
        <v>33007007370000</v>
      </c>
      <c r="B296">
        <v>12673</v>
      </c>
      <c r="C296">
        <v>0</v>
      </c>
      <c r="D296" s="690">
        <v>41030</v>
      </c>
    </row>
    <row r="297" spans="1:4">
      <c r="A297" s="105">
        <v>33007007370000</v>
      </c>
      <c r="B297">
        <v>10673</v>
      </c>
      <c r="C297">
        <v>0</v>
      </c>
      <c r="D297" s="690">
        <v>41061</v>
      </c>
    </row>
    <row r="298" spans="1:4">
      <c r="A298" s="105">
        <v>33007007370000</v>
      </c>
      <c r="B298">
        <v>10972</v>
      </c>
      <c r="C298">
        <v>0</v>
      </c>
      <c r="D298" s="690">
        <v>41091</v>
      </c>
    </row>
    <row r="299" spans="1:4">
      <c r="A299" s="105">
        <v>33007007370000</v>
      </c>
      <c r="B299">
        <v>11298</v>
      </c>
      <c r="C299">
        <v>0</v>
      </c>
      <c r="D299" s="690">
        <v>41122</v>
      </c>
    </row>
    <row r="300" spans="1:4">
      <c r="A300" s="105">
        <v>33007007370000</v>
      </c>
      <c r="B300">
        <v>8879</v>
      </c>
      <c r="C300">
        <v>0</v>
      </c>
      <c r="D300" s="690">
        <v>41153</v>
      </c>
    </row>
    <row r="301" spans="1:4">
      <c r="A301" s="105">
        <v>33007007370000</v>
      </c>
      <c r="B301">
        <v>10533</v>
      </c>
      <c r="C301">
        <v>0</v>
      </c>
      <c r="D301" s="690">
        <v>41183</v>
      </c>
    </row>
    <row r="302" spans="1:4">
      <c r="A302" s="105">
        <v>33007007370000</v>
      </c>
      <c r="B302">
        <v>11782</v>
      </c>
      <c r="C302">
        <v>0</v>
      </c>
      <c r="D302" s="690">
        <v>41214</v>
      </c>
    </row>
    <row r="303" spans="1:4">
      <c r="A303" s="105">
        <v>33007007370000</v>
      </c>
      <c r="B303">
        <v>13131</v>
      </c>
      <c r="C303">
        <v>0</v>
      </c>
      <c r="D303" s="690">
        <v>41244</v>
      </c>
    </row>
    <row r="304" spans="1:4">
      <c r="A304" s="105">
        <v>33007007950000</v>
      </c>
      <c r="B304">
        <v>46935</v>
      </c>
      <c r="C304">
        <v>0</v>
      </c>
      <c r="D304" s="690">
        <v>40909</v>
      </c>
    </row>
    <row r="305" spans="1:4">
      <c r="A305" s="105">
        <v>33007007950000</v>
      </c>
      <c r="B305">
        <v>47693</v>
      </c>
      <c r="C305">
        <v>0</v>
      </c>
      <c r="D305" s="690">
        <v>40940</v>
      </c>
    </row>
    <row r="306" spans="1:4">
      <c r="A306" s="105">
        <v>33007007950000</v>
      </c>
      <c r="B306">
        <v>40768</v>
      </c>
      <c r="C306">
        <v>0</v>
      </c>
      <c r="D306" s="690">
        <v>40969</v>
      </c>
    </row>
    <row r="307" spans="1:4">
      <c r="A307" s="105">
        <v>33007007950000</v>
      </c>
      <c r="B307">
        <v>40274</v>
      </c>
      <c r="C307">
        <v>0</v>
      </c>
      <c r="D307" s="690">
        <v>41000</v>
      </c>
    </row>
    <row r="308" spans="1:4">
      <c r="A308" s="105">
        <v>33007007950000</v>
      </c>
      <c r="B308">
        <v>39360</v>
      </c>
      <c r="C308">
        <v>0</v>
      </c>
      <c r="D308" s="690">
        <v>41030</v>
      </c>
    </row>
    <row r="309" spans="1:4">
      <c r="A309" s="105">
        <v>33007007950000</v>
      </c>
      <c r="B309">
        <v>38398</v>
      </c>
      <c r="C309">
        <v>0</v>
      </c>
      <c r="D309" s="690">
        <v>41061</v>
      </c>
    </row>
    <row r="310" spans="1:4">
      <c r="A310" s="105">
        <v>33007007950000</v>
      </c>
      <c r="B310">
        <v>39789</v>
      </c>
      <c r="C310">
        <v>0</v>
      </c>
      <c r="D310" s="690">
        <v>41091</v>
      </c>
    </row>
    <row r="311" spans="1:4">
      <c r="A311" s="105">
        <v>33007007950000</v>
      </c>
      <c r="B311">
        <v>40860</v>
      </c>
      <c r="C311">
        <v>0</v>
      </c>
      <c r="D311" s="690">
        <v>41122</v>
      </c>
    </row>
    <row r="312" spans="1:4">
      <c r="A312" s="105">
        <v>33007007950000</v>
      </c>
      <c r="B312">
        <v>34769</v>
      </c>
      <c r="C312">
        <v>0</v>
      </c>
      <c r="D312" s="690">
        <v>41153</v>
      </c>
    </row>
    <row r="313" spans="1:4">
      <c r="A313" s="105">
        <v>33007007950000</v>
      </c>
      <c r="B313">
        <v>39157</v>
      </c>
      <c r="C313">
        <v>0</v>
      </c>
      <c r="D313" s="690">
        <v>41183</v>
      </c>
    </row>
    <row r="314" spans="1:4">
      <c r="A314" s="105">
        <v>33007007950000</v>
      </c>
      <c r="B314">
        <v>39752</v>
      </c>
      <c r="C314">
        <v>0</v>
      </c>
      <c r="D314" s="690">
        <v>41214</v>
      </c>
    </row>
    <row r="315" spans="1:4">
      <c r="A315" s="105">
        <v>33007007950000</v>
      </c>
      <c r="B315">
        <v>42725</v>
      </c>
      <c r="C315">
        <v>0</v>
      </c>
      <c r="D315" s="690">
        <v>41244</v>
      </c>
    </row>
    <row r="316" spans="1:4">
      <c r="A316" s="105">
        <v>33007008170000</v>
      </c>
      <c r="B316">
        <v>22882</v>
      </c>
      <c r="C316">
        <v>0</v>
      </c>
      <c r="D316" s="690">
        <v>40909</v>
      </c>
    </row>
    <row r="317" spans="1:4">
      <c r="A317" s="105">
        <v>33007008170000</v>
      </c>
      <c r="B317">
        <v>27646</v>
      </c>
      <c r="C317">
        <v>0</v>
      </c>
      <c r="D317" s="690">
        <v>40940</v>
      </c>
    </row>
    <row r="318" spans="1:4">
      <c r="A318" s="105">
        <v>33007008170000</v>
      </c>
      <c r="B318">
        <v>33686</v>
      </c>
      <c r="C318">
        <v>0</v>
      </c>
      <c r="D318" s="690">
        <v>40969</v>
      </c>
    </row>
    <row r="319" spans="1:4">
      <c r="A319" s="105">
        <v>33007008170000</v>
      </c>
      <c r="B319">
        <v>34727</v>
      </c>
      <c r="C319">
        <v>0</v>
      </c>
      <c r="D319" s="690">
        <v>41000</v>
      </c>
    </row>
    <row r="320" spans="1:4">
      <c r="A320" s="105">
        <v>33007008170000</v>
      </c>
      <c r="B320">
        <v>30941</v>
      </c>
      <c r="C320">
        <v>0</v>
      </c>
      <c r="D320" s="690">
        <v>41030</v>
      </c>
    </row>
    <row r="321" spans="1:4">
      <c r="A321" s="105">
        <v>33007008170000</v>
      </c>
      <c r="B321">
        <v>20728</v>
      </c>
      <c r="C321">
        <v>0</v>
      </c>
      <c r="D321" s="690">
        <v>41061</v>
      </c>
    </row>
    <row r="322" spans="1:4">
      <c r="A322" s="105">
        <v>33007008170000</v>
      </c>
      <c r="B322">
        <v>35099</v>
      </c>
      <c r="C322">
        <v>0</v>
      </c>
      <c r="D322" s="690">
        <v>41091</v>
      </c>
    </row>
    <row r="323" spans="1:4">
      <c r="A323" s="105">
        <v>33007008170000</v>
      </c>
      <c r="B323">
        <v>40219</v>
      </c>
      <c r="C323">
        <v>0</v>
      </c>
      <c r="D323" s="690">
        <v>41122</v>
      </c>
    </row>
    <row r="324" spans="1:4">
      <c r="A324" s="105">
        <v>33007008170000</v>
      </c>
      <c r="B324">
        <v>27888</v>
      </c>
      <c r="C324">
        <v>0</v>
      </c>
      <c r="D324" s="690">
        <v>41153</v>
      </c>
    </row>
    <row r="325" spans="1:4">
      <c r="A325" s="105">
        <v>33007008170000</v>
      </c>
      <c r="B325">
        <v>16436</v>
      </c>
      <c r="C325">
        <v>0</v>
      </c>
      <c r="D325" s="690">
        <v>41183</v>
      </c>
    </row>
    <row r="326" spans="1:4">
      <c r="A326" s="105">
        <v>33007008170000</v>
      </c>
      <c r="B326">
        <v>19699</v>
      </c>
      <c r="C326">
        <v>0</v>
      </c>
      <c r="D326" s="690">
        <v>41214</v>
      </c>
    </row>
    <row r="327" spans="1:4">
      <c r="A327" s="105">
        <v>33007008170000</v>
      </c>
      <c r="B327">
        <v>25502</v>
      </c>
      <c r="C327">
        <v>0</v>
      </c>
      <c r="D327" s="690">
        <v>41244</v>
      </c>
    </row>
    <row r="328" spans="1:4">
      <c r="A328" s="105">
        <v>33007008590000</v>
      </c>
      <c r="B328">
        <v>9397</v>
      </c>
      <c r="C328">
        <v>0</v>
      </c>
      <c r="D328" s="690">
        <v>40909</v>
      </c>
    </row>
    <row r="329" spans="1:4">
      <c r="A329" s="105">
        <v>33007008590000</v>
      </c>
      <c r="B329">
        <v>8434</v>
      </c>
      <c r="C329">
        <v>0</v>
      </c>
      <c r="D329" s="690">
        <v>40940</v>
      </c>
    </row>
    <row r="330" spans="1:4">
      <c r="A330" s="105">
        <v>33007008590000</v>
      </c>
      <c r="B330">
        <v>8652</v>
      </c>
      <c r="C330">
        <v>0</v>
      </c>
      <c r="D330" s="690">
        <v>40969</v>
      </c>
    </row>
    <row r="331" spans="1:4">
      <c r="A331" s="105">
        <v>33007008590000</v>
      </c>
      <c r="B331">
        <v>7555</v>
      </c>
      <c r="C331">
        <v>0</v>
      </c>
      <c r="D331" s="690">
        <v>41000</v>
      </c>
    </row>
    <row r="332" spans="1:4">
      <c r="A332" s="105">
        <v>33007008590000</v>
      </c>
      <c r="B332">
        <v>8316</v>
      </c>
      <c r="C332">
        <v>0</v>
      </c>
      <c r="D332" s="690">
        <v>41030</v>
      </c>
    </row>
    <row r="333" spans="1:4">
      <c r="A333" s="105">
        <v>33007008590000</v>
      </c>
      <c r="B333">
        <v>7606</v>
      </c>
      <c r="C333">
        <v>0</v>
      </c>
      <c r="D333" s="690">
        <v>41061</v>
      </c>
    </row>
    <row r="334" spans="1:4">
      <c r="A334" s="105">
        <v>33007008590000</v>
      </c>
      <c r="B334">
        <v>7035</v>
      </c>
      <c r="C334">
        <v>0</v>
      </c>
      <c r="D334" s="690">
        <v>41091</v>
      </c>
    </row>
    <row r="335" spans="1:4">
      <c r="A335" s="105">
        <v>33007008590000</v>
      </c>
      <c r="B335">
        <v>7149</v>
      </c>
      <c r="C335">
        <v>0</v>
      </c>
      <c r="D335" s="690">
        <v>41122</v>
      </c>
    </row>
    <row r="336" spans="1:4">
      <c r="A336" s="105">
        <v>33007008590000</v>
      </c>
      <c r="B336">
        <v>7110</v>
      </c>
      <c r="C336">
        <v>0</v>
      </c>
      <c r="D336" s="690">
        <v>41153</v>
      </c>
    </row>
    <row r="337" spans="1:4">
      <c r="A337" s="105">
        <v>33007008590000</v>
      </c>
      <c r="B337">
        <v>7208</v>
      </c>
      <c r="C337">
        <v>0</v>
      </c>
      <c r="D337" s="690">
        <v>41183</v>
      </c>
    </row>
    <row r="338" spans="1:4">
      <c r="A338" s="105">
        <v>33007008590000</v>
      </c>
      <c r="B338">
        <v>7911</v>
      </c>
      <c r="C338">
        <v>0</v>
      </c>
      <c r="D338" s="690">
        <v>41214</v>
      </c>
    </row>
    <row r="339" spans="1:4">
      <c r="A339" s="105">
        <v>33007008590000</v>
      </c>
      <c r="B339">
        <v>8548</v>
      </c>
      <c r="C339">
        <v>0</v>
      </c>
      <c r="D339" s="690">
        <v>41244</v>
      </c>
    </row>
    <row r="340" spans="1:4">
      <c r="A340" s="105">
        <v>33007008610000</v>
      </c>
      <c r="B340">
        <v>17944</v>
      </c>
      <c r="C340">
        <v>0</v>
      </c>
      <c r="D340" s="690">
        <v>40909</v>
      </c>
    </row>
    <row r="341" spans="1:4">
      <c r="A341" s="105">
        <v>33007008610000</v>
      </c>
      <c r="B341">
        <v>17822</v>
      </c>
      <c r="C341">
        <v>0</v>
      </c>
      <c r="D341" s="690">
        <v>40940</v>
      </c>
    </row>
    <row r="342" spans="1:4">
      <c r="A342" s="105">
        <v>33007008610000</v>
      </c>
      <c r="B342">
        <v>18539</v>
      </c>
      <c r="C342">
        <v>0</v>
      </c>
      <c r="D342" s="690">
        <v>40969</v>
      </c>
    </row>
    <row r="343" spans="1:4">
      <c r="A343" s="105">
        <v>33007008610000</v>
      </c>
      <c r="B343">
        <v>17835</v>
      </c>
      <c r="C343">
        <v>0</v>
      </c>
      <c r="D343" s="690">
        <v>41000</v>
      </c>
    </row>
    <row r="344" spans="1:4">
      <c r="A344" s="105">
        <v>33007008610000</v>
      </c>
      <c r="B344">
        <v>18819</v>
      </c>
      <c r="C344">
        <v>0</v>
      </c>
      <c r="D344" s="690">
        <v>41030</v>
      </c>
    </row>
    <row r="345" spans="1:4">
      <c r="A345" s="105">
        <v>33007008610000</v>
      </c>
      <c r="B345">
        <v>16332</v>
      </c>
      <c r="C345">
        <v>0</v>
      </c>
      <c r="D345" s="690">
        <v>41061</v>
      </c>
    </row>
    <row r="346" spans="1:4">
      <c r="A346" s="105">
        <v>33007008610000</v>
      </c>
      <c r="B346">
        <v>16004</v>
      </c>
      <c r="C346">
        <v>0</v>
      </c>
      <c r="D346" s="690">
        <v>41091</v>
      </c>
    </row>
    <row r="347" spans="1:4">
      <c r="A347" s="105">
        <v>33007008610000</v>
      </c>
      <c r="B347">
        <v>16479</v>
      </c>
      <c r="C347">
        <v>0</v>
      </c>
      <c r="D347" s="690">
        <v>41122</v>
      </c>
    </row>
    <row r="348" spans="1:4">
      <c r="A348" s="105">
        <v>33007008610000</v>
      </c>
      <c r="B348">
        <v>14068</v>
      </c>
      <c r="C348">
        <v>0</v>
      </c>
      <c r="D348" s="690">
        <v>41153</v>
      </c>
    </row>
    <row r="349" spans="1:4">
      <c r="A349" s="105">
        <v>33007008610000</v>
      </c>
      <c r="B349">
        <v>14414</v>
      </c>
      <c r="C349">
        <v>0</v>
      </c>
      <c r="D349" s="690">
        <v>41183</v>
      </c>
    </row>
    <row r="350" spans="1:4">
      <c r="A350" s="105">
        <v>33007008610000</v>
      </c>
      <c r="B350">
        <v>16675</v>
      </c>
      <c r="C350">
        <v>0</v>
      </c>
      <c r="D350" s="690">
        <v>41214</v>
      </c>
    </row>
    <row r="351" spans="1:4">
      <c r="A351" s="105">
        <v>33007008610000</v>
      </c>
      <c r="B351">
        <v>18939</v>
      </c>
      <c r="C351">
        <v>0</v>
      </c>
      <c r="D351" s="690">
        <v>41244</v>
      </c>
    </row>
    <row r="352" spans="1:4">
      <c r="A352" s="105">
        <v>33007009080000</v>
      </c>
      <c r="B352">
        <v>0</v>
      </c>
      <c r="C352">
        <v>0</v>
      </c>
      <c r="D352" s="690">
        <v>40909</v>
      </c>
    </row>
    <row r="353" spans="1:4">
      <c r="A353" s="105">
        <v>33007009080000</v>
      </c>
      <c r="B353">
        <v>0</v>
      </c>
      <c r="C353">
        <v>0</v>
      </c>
      <c r="D353" s="690">
        <v>40940</v>
      </c>
    </row>
    <row r="354" spans="1:4">
      <c r="A354" s="105">
        <v>33007009080000</v>
      </c>
      <c r="B354">
        <v>0</v>
      </c>
      <c r="C354">
        <v>0</v>
      </c>
      <c r="D354" s="690">
        <v>40969</v>
      </c>
    </row>
    <row r="355" spans="1:4">
      <c r="A355" s="105">
        <v>33007009080000</v>
      </c>
      <c r="B355">
        <v>0</v>
      </c>
      <c r="C355">
        <v>0</v>
      </c>
      <c r="D355" s="690">
        <v>41000</v>
      </c>
    </row>
    <row r="356" spans="1:4">
      <c r="A356" s="105">
        <v>33007009080000</v>
      </c>
      <c r="B356">
        <v>0</v>
      </c>
      <c r="C356">
        <v>0</v>
      </c>
      <c r="D356" s="690">
        <v>41030</v>
      </c>
    </row>
    <row r="357" spans="1:4">
      <c r="A357" s="105">
        <v>33007009080000</v>
      </c>
      <c r="B357">
        <v>0</v>
      </c>
      <c r="C357">
        <v>0</v>
      </c>
      <c r="D357" s="690">
        <v>41061</v>
      </c>
    </row>
    <row r="358" spans="1:4">
      <c r="A358" s="105">
        <v>33007009080000</v>
      </c>
      <c r="B358">
        <v>0</v>
      </c>
      <c r="C358">
        <v>0</v>
      </c>
      <c r="D358" s="690">
        <v>41091</v>
      </c>
    </row>
    <row r="359" spans="1:4">
      <c r="A359" s="105">
        <v>33007009080000</v>
      </c>
      <c r="B359">
        <v>0</v>
      </c>
      <c r="C359">
        <v>0</v>
      </c>
      <c r="D359" s="690">
        <v>41122</v>
      </c>
    </row>
    <row r="360" spans="1:4">
      <c r="A360" s="105">
        <v>33007009080000</v>
      </c>
      <c r="B360">
        <v>0</v>
      </c>
      <c r="C360">
        <v>0</v>
      </c>
      <c r="D360" s="690">
        <v>41153</v>
      </c>
    </row>
    <row r="361" spans="1:4">
      <c r="A361" s="105">
        <v>33007009080000</v>
      </c>
      <c r="B361">
        <v>0</v>
      </c>
      <c r="C361">
        <v>0</v>
      </c>
      <c r="D361" s="690">
        <v>41183</v>
      </c>
    </row>
    <row r="362" spans="1:4">
      <c r="A362" s="105">
        <v>33007009080000</v>
      </c>
      <c r="B362">
        <v>0</v>
      </c>
      <c r="C362">
        <v>0</v>
      </c>
      <c r="D362" s="690">
        <v>41214</v>
      </c>
    </row>
    <row r="363" spans="1:4">
      <c r="A363" s="105">
        <v>33007009080000</v>
      </c>
      <c r="B363">
        <v>0</v>
      </c>
      <c r="C363">
        <v>0</v>
      </c>
      <c r="D363" s="690">
        <v>41244</v>
      </c>
    </row>
    <row r="364" spans="1:4">
      <c r="A364" s="105">
        <v>33007009360000</v>
      </c>
      <c r="B364">
        <v>5680</v>
      </c>
      <c r="C364">
        <v>0</v>
      </c>
      <c r="D364" s="690">
        <v>40909</v>
      </c>
    </row>
    <row r="365" spans="1:4">
      <c r="A365" s="105">
        <v>33007009360000</v>
      </c>
      <c r="B365">
        <v>10643</v>
      </c>
      <c r="C365">
        <v>0</v>
      </c>
      <c r="D365" s="690">
        <v>40940</v>
      </c>
    </row>
    <row r="366" spans="1:4">
      <c r="A366" s="105">
        <v>33007009360000</v>
      </c>
      <c r="B366">
        <v>8370</v>
      </c>
      <c r="C366">
        <v>0</v>
      </c>
      <c r="D366" s="690">
        <v>40969</v>
      </c>
    </row>
    <row r="367" spans="1:4">
      <c r="A367" s="105">
        <v>33007009360000</v>
      </c>
      <c r="B367">
        <v>7711</v>
      </c>
      <c r="C367">
        <v>0</v>
      </c>
      <c r="D367" s="690">
        <v>41000</v>
      </c>
    </row>
    <row r="368" spans="1:4">
      <c r="A368" s="105">
        <v>33007009360000</v>
      </c>
      <c r="B368">
        <v>7853</v>
      </c>
      <c r="C368">
        <v>0</v>
      </c>
      <c r="D368" s="690">
        <v>41030</v>
      </c>
    </row>
    <row r="369" spans="1:4">
      <c r="A369" s="105">
        <v>33007009360000</v>
      </c>
      <c r="B369">
        <v>6585</v>
      </c>
      <c r="C369">
        <v>0</v>
      </c>
      <c r="D369" s="690">
        <v>41061</v>
      </c>
    </row>
    <row r="370" spans="1:4">
      <c r="A370" s="105">
        <v>33007009360000</v>
      </c>
      <c r="B370">
        <v>7613</v>
      </c>
      <c r="C370">
        <v>0</v>
      </c>
      <c r="D370" s="690">
        <v>41091</v>
      </c>
    </row>
    <row r="371" spans="1:4">
      <c r="A371" s="105">
        <v>33007009360000</v>
      </c>
      <c r="B371">
        <v>7730</v>
      </c>
      <c r="C371">
        <v>0</v>
      </c>
      <c r="D371" s="690">
        <v>41122</v>
      </c>
    </row>
    <row r="372" spans="1:4">
      <c r="A372" s="105">
        <v>33007009360000</v>
      </c>
      <c r="B372">
        <v>6136</v>
      </c>
      <c r="C372">
        <v>0</v>
      </c>
      <c r="D372" s="690">
        <v>41153</v>
      </c>
    </row>
    <row r="373" spans="1:4">
      <c r="A373" s="105">
        <v>33007009360000</v>
      </c>
      <c r="B373">
        <v>6896</v>
      </c>
      <c r="C373">
        <v>0</v>
      </c>
      <c r="D373" s="690">
        <v>41183</v>
      </c>
    </row>
    <row r="374" spans="1:4">
      <c r="A374" s="105">
        <v>33007009360000</v>
      </c>
      <c r="B374">
        <v>6497</v>
      </c>
      <c r="C374">
        <v>0</v>
      </c>
      <c r="D374" s="690">
        <v>41214</v>
      </c>
    </row>
    <row r="375" spans="1:4">
      <c r="A375" s="105">
        <v>33007009360000</v>
      </c>
      <c r="B375">
        <v>5207</v>
      </c>
      <c r="C375">
        <v>0</v>
      </c>
      <c r="D375" s="690">
        <v>41244</v>
      </c>
    </row>
    <row r="376" spans="1:4">
      <c r="A376" s="105">
        <v>33007009530000</v>
      </c>
      <c r="B376">
        <v>18339</v>
      </c>
      <c r="C376">
        <v>0</v>
      </c>
      <c r="D376" s="690">
        <v>40909</v>
      </c>
    </row>
    <row r="377" spans="1:4">
      <c r="A377" s="105">
        <v>33007009530000</v>
      </c>
      <c r="B377">
        <v>15917</v>
      </c>
      <c r="C377">
        <v>0</v>
      </c>
      <c r="D377" s="690">
        <v>40940</v>
      </c>
    </row>
    <row r="378" spans="1:4">
      <c r="A378" s="105">
        <v>33007009530000</v>
      </c>
      <c r="B378">
        <v>10582</v>
      </c>
      <c r="C378">
        <v>0</v>
      </c>
      <c r="D378" s="690">
        <v>40969</v>
      </c>
    </row>
    <row r="379" spans="1:4">
      <c r="A379" s="105">
        <v>33007009530000</v>
      </c>
      <c r="B379">
        <v>13736</v>
      </c>
      <c r="C379">
        <v>0</v>
      </c>
      <c r="D379" s="690">
        <v>41000</v>
      </c>
    </row>
    <row r="380" spans="1:4">
      <c r="A380" s="105">
        <v>33007009530000</v>
      </c>
      <c r="B380">
        <v>17287</v>
      </c>
      <c r="C380">
        <v>0</v>
      </c>
      <c r="D380" s="690">
        <v>41030</v>
      </c>
    </row>
    <row r="381" spans="1:4">
      <c r="A381" s="105">
        <v>33007009530000</v>
      </c>
      <c r="B381">
        <v>16955</v>
      </c>
      <c r="C381">
        <v>0</v>
      </c>
      <c r="D381" s="690">
        <v>41061</v>
      </c>
    </row>
    <row r="382" spans="1:4">
      <c r="A382" s="105">
        <v>33007009530000</v>
      </c>
      <c r="B382">
        <v>16138</v>
      </c>
      <c r="C382">
        <v>0</v>
      </c>
      <c r="D382" s="690">
        <v>41091</v>
      </c>
    </row>
    <row r="383" spans="1:4">
      <c r="A383" s="105">
        <v>33007009530000</v>
      </c>
      <c r="B383">
        <v>15619</v>
      </c>
      <c r="C383">
        <v>0</v>
      </c>
      <c r="D383" s="690">
        <v>41122</v>
      </c>
    </row>
    <row r="384" spans="1:4">
      <c r="A384" s="105">
        <v>33007009530000</v>
      </c>
      <c r="B384">
        <v>9954</v>
      </c>
      <c r="C384">
        <v>0</v>
      </c>
      <c r="D384" s="690">
        <v>41153</v>
      </c>
    </row>
    <row r="385" spans="1:4">
      <c r="A385" s="105">
        <v>33007009530000</v>
      </c>
      <c r="B385">
        <v>20401</v>
      </c>
      <c r="C385">
        <v>0</v>
      </c>
      <c r="D385" s="690">
        <v>41183</v>
      </c>
    </row>
    <row r="386" spans="1:4">
      <c r="A386" s="105">
        <v>33007009530000</v>
      </c>
      <c r="B386">
        <v>17696</v>
      </c>
      <c r="C386">
        <v>0</v>
      </c>
      <c r="D386" s="690">
        <v>41214</v>
      </c>
    </row>
    <row r="387" spans="1:4">
      <c r="A387" s="105">
        <v>33007009530000</v>
      </c>
      <c r="B387">
        <v>16127</v>
      </c>
      <c r="C387">
        <v>0</v>
      </c>
      <c r="D387" s="690">
        <v>41244</v>
      </c>
    </row>
    <row r="388" spans="1:4">
      <c r="A388" s="105">
        <v>33007009850000</v>
      </c>
      <c r="B388">
        <v>48682</v>
      </c>
      <c r="C388">
        <v>0</v>
      </c>
      <c r="D388" s="690">
        <v>40909</v>
      </c>
    </row>
    <row r="389" spans="1:4">
      <c r="A389" s="105">
        <v>33007009850000</v>
      </c>
      <c r="B389">
        <v>53389</v>
      </c>
      <c r="C389">
        <v>0</v>
      </c>
      <c r="D389" s="690">
        <v>40940</v>
      </c>
    </row>
    <row r="390" spans="1:4">
      <c r="A390" s="105">
        <v>33007009850000</v>
      </c>
      <c r="B390">
        <v>62090</v>
      </c>
      <c r="C390">
        <v>0</v>
      </c>
      <c r="D390" s="690">
        <v>40969</v>
      </c>
    </row>
    <row r="391" spans="1:4">
      <c r="A391" s="105">
        <v>33007009850000</v>
      </c>
      <c r="B391">
        <v>58558</v>
      </c>
      <c r="C391">
        <v>0</v>
      </c>
      <c r="D391" s="690">
        <v>41000</v>
      </c>
    </row>
    <row r="392" spans="1:4">
      <c r="A392" s="105">
        <v>33007009850000</v>
      </c>
      <c r="B392">
        <v>56534</v>
      </c>
      <c r="C392">
        <v>0</v>
      </c>
      <c r="D392" s="690">
        <v>41030</v>
      </c>
    </row>
    <row r="393" spans="1:4">
      <c r="A393" s="105">
        <v>33007009850000</v>
      </c>
      <c r="B393">
        <v>51517</v>
      </c>
      <c r="C393">
        <v>0</v>
      </c>
      <c r="D393" s="690">
        <v>41061</v>
      </c>
    </row>
    <row r="394" spans="1:4">
      <c r="A394" s="105">
        <v>33007009850000</v>
      </c>
      <c r="B394">
        <v>57761</v>
      </c>
      <c r="C394">
        <v>0</v>
      </c>
      <c r="D394" s="690">
        <v>41091</v>
      </c>
    </row>
    <row r="395" spans="1:4">
      <c r="A395" s="105">
        <v>33007009850000</v>
      </c>
      <c r="B395">
        <v>58067</v>
      </c>
      <c r="C395">
        <v>0</v>
      </c>
      <c r="D395" s="690">
        <v>41122</v>
      </c>
    </row>
    <row r="396" spans="1:4">
      <c r="A396" s="105">
        <v>33007009850000</v>
      </c>
      <c r="B396">
        <v>50373</v>
      </c>
      <c r="C396">
        <v>0</v>
      </c>
      <c r="D396" s="690">
        <v>41153</v>
      </c>
    </row>
    <row r="397" spans="1:4">
      <c r="A397" s="105">
        <v>33007009850000</v>
      </c>
      <c r="B397">
        <v>55049</v>
      </c>
      <c r="C397">
        <v>0</v>
      </c>
      <c r="D397" s="690">
        <v>41183</v>
      </c>
    </row>
    <row r="398" spans="1:4">
      <c r="A398" s="105">
        <v>33007009850000</v>
      </c>
      <c r="B398">
        <v>43502</v>
      </c>
      <c r="C398">
        <v>0</v>
      </c>
      <c r="D398" s="690">
        <v>41214</v>
      </c>
    </row>
    <row r="399" spans="1:4">
      <c r="A399" s="105">
        <v>33007009850000</v>
      </c>
      <c r="B399">
        <v>52452</v>
      </c>
      <c r="C399">
        <v>0</v>
      </c>
      <c r="D399" s="690">
        <v>41244</v>
      </c>
    </row>
    <row r="400" spans="1:4">
      <c r="A400" s="105">
        <v>33007011210000</v>
      </c>
      <c r="B400">
        <v>0</v>
      </c>
      <c r="C400">
        <v>0</v>
      </c>
      <c r="D400" s="690">
        <v>40909</v>
      </c>
    </row>
    <row r="401" spans="1:4">
      <c r="A401" s="105">
        <v>33007011210000</v>
      </c>
      <c r="B401">
        <v>0</v>
      </c>
      <c r="C401">
        <v>0</v>
      </c>
      <c r="D401" s="690">
        <v>40940</v>
      </c>
    </row>
    <row r="402" spans="1:4">
      <c r="A402" s="105">
        <v>33007011210000</v>
      </c>
      <c r="B402">
        <v>0</v>
      </c>
      <c r="C402">
        <v>0</v>
      </c>
      <c r="D402" s="690">
        <v>40969</v>
      </c>
    </row>
    <row r="403" spans="1:4">
      <c r="A403" s="105">
        <v>33007011210000</v>
      </c>
      <c r="B403">
        <v>0</v>
      </c>
      <c r="C403">
        <v>0</v>
      </c>
      <c r="D403" s="690">
        <v>41000</v>
      </c>
    </row>
    <row r="404" spans="1:4">
      <c r="A404" s="105">
        <v>33007011210000</v>
      </c>
      <c r="B404">
        <v>0</v>
      </c>
      <c r="C404">
        <v>0</v>
      </c>
      <c r="D404" s="690">
        <v>41030</v>
      </c>
    </row>
    <row r="405" spans="1:4">
      <c r="A405" s="105">
        <v>33007011210000</v>
      </c>
      <c r="B405">
        <v>0</v>
      </c>
      <c r="C405">
        <v>0</v>
      </c>
      <c r="D405" s="690">
        <v>41061</v>
      </c>
    </row>
    <row r="406" spans="1:4">
      <c r="A406" s="105">
        <v>33007011210000</v>
      </c>
      <c r="B406">
        <v>0</v>
      </c>
      <c r="C406">
        <v>0</v>
      </c>
      <c r="D406" s="690">
        <v>41091</v>
      </c>
    </row>
    <row r="407" spans="1:4">
      <c r="A407" s="105">
        <v>33007011210000</v>
      </c>
      <c r="B407">
        <v>0</v>
      </c>
      <c r="C407">
        <v>0</v>
      </c>
      <c r="D407" s="690">
        <v>41122</v>
      </c>
    </row>
    <row r="408" spans="1:4">
      <c r="A408" s="105">
        <v>33007011210000</v>
      </c>
      <c r="B408">
        <v>0</v>
      </c>
      <c r="C408">
        <v>0</v>
      </c>
      <c r="D408" s="690">
        <v>41153</v>
      </c>
    </row>
    <row r="409" spans="1:4">
      <c r="A409" s="105">
        <v>33007011210000</v>
      </c>
      <c r="B409">
        <v>0</v>
      </c>
      <c r="C409">
        <v>0</v>
      </c>
      <c r="D409" s="690">
        <v>41183</v>
      </c>
    </row>
    <row r="410" spans="1:4">
      <c r="A410" s="105">
        <v>33007011210000</v>
      </c>
      <c r="B410">
        <v>0</v>
      </c>
      <c r="C410">
        <v>0</v>
      </c>
      <c r="D410" s="690">
        <v>41214</v>
      </c>
    </row>
    <row r="411" spans="1:4">
      <c r="A411" s="105">
        <v>33007011210000</v>
      </c>
      <c r="B411">
        <v>0</v>
      </c>
      <c r="C411">
        <v>0</v>
      </c>
      <c r="D411" s="690">
        <v>41244</v>
      </c>
    </row>
    <row r="412" spans="1:4">
      <c r="A412" s="105">
        <v>33007012520000</v>
      </c>
      <c r="B412">
        <v>12445</v>
      </c>
      <c r="C412">
        <v>0</v>
      </c>
      <c r="D412" s="690">
        <v>40909</v>
      </c>
    </row>
    <row r="413" spans="1:4">
      <c r="A413" s="105">
        <v>33007012520000</v>
      </c>
      <c r="B413">
        <v>11354</v>
      </c>
      <c r="C413">
        <v>0</v>
      </c>
      <c r="D413" s="690">
        <v>40940</v>
      </c>
    </row>
    <row r="414" spans="1:4">
      <c r="A414" s="105">
        <v>33007012520000</v>
      </c>
      <c r="B414">
        <v>11825</v>
      </c>
      <c r="C414">
        <v>0</v>
      </c>
      <c r="D414" s="690">
        <v>40969</v>
      </c>
    </row>
    <row r="415" spans="1:4">
      <c r="A415" s="105">
        <v>33007012520000</v>
      </c>
      <c r="B415">
        <v>11041</v>
      </c>
      <c r="C415">
        <v>0</v>
      </c>
      <c r="D415" s="690">
        <v>41000</v>
      </c>
    </row>
    <row r="416" spans="1:4">
      <c r="A416" s="105">
        <v>33007012520000</v>
      </c>
      <c r="B416">
        <v>11171</v>
      </c>
      <c r="C416">
        <v>0</v>
      </c>
      <c r="D416" s="690">
        <v>41030</v>
      </c>
    </row>
    <row r="417" spans="1:4">
      <c r="A417" s="105">
        <v>33007012520000</v>
      </c>
      <c r="B417">
        <v>10907</v>
      </c>
      <c r="C417">
        <v>0</v>
      </c>
      <c r="D417" s="690">
        <v>41061</v>
      </c>
    </row>
    <row r="418" spans="1:4">
      <c r="A418" s="105">
        <v>33007012520000</v>
      </c>
      <c r="B418">
        <v>7971</v>
      </c>
      <c r="C418">
        <v>0</v>
      </c>
      <c r="D418" s="690">
        <v>41091</v>
      </c>
    </row>
    <row r="419" spans="1:4">
      <c r="A419" s="105">
        <v>33007012520000</v>
      </c>
      <c r="B419">
        <v>1070</v>
      </c>
      <c r="C419">
        <v>0</v>
      </c>
      <c r="D419" s="690">
        <v>41122</v>
      </c>
    </row>
    <row r="420" spans="1:4">
      <c r="A420" s="105">
        <v>33007012520000</v>
      </c>
      <c r="B420">
        <v>55</v>
      </c>
      <c r="C420">
        <v>0</v>
      </c>
      <c r="D420" s="690">
        <v>41153</v>
      </c>
    </row>
    <row r="421" spans="1:4">
      <c r="A421" s="105">
        <v>33007012520000</v>
      </c>
      <c r="B421">
        <v>4920</v>
      </c>
      <c r="C421">
        <v>0</v>
      </c>
      <c r="D421" s="690">
        <v>41183</v>
      </c>
    </row>
    <row r="422" spans="1:4">
      <c r="A422" s="105">
        <v>33007012520000</v>
      </c>
      <c r="B422">
        <v>2637</v>
      </c>
      <c r="C422">
        <v>0</v>
      </c>
      <c r="D422" s="690">
        <v>41214</v>
      </c>
    </row>
    <row r="423" spans="1:4">
      <c r="A423" s="105">
        <v>33007012520000</v>
      </c>
      <c r="B423">
        <v>0</v>
      </c>
      <c r="C423">
        <v>0</v>
      </c>
      <c r="D423" s="690">
        <v>41244</v>
      </c>
    </row>
    <row r="424" spans="1:4">
      <c r="A424" s="105">
        <v>33007012710000</v>
      </c>
      <c r="B424">
        <v>42419</v>
      </c>
      <c r="C424">
        <v>0</v>
      </c>
      <c r="D424" s="690">
        <v>40909</v>
      </c>
    </row>
    <row r="425" spans="1:4">
      <c r="A425" s="105">
        <v>33007012710000</v>
      </c>
      <c r="B425">
        <v>39650</v>
      </c>
      <c r="C425">
        <v>0</v>
      </c>
      <c r="D425" s="690">
        <v>40940</v>
      </c>
    </row>
    <row r="426" spans="1:4">
      <c r="A426" s="105">
        <v>33007012710000</v>
      </c>
      <c r="B426">
        <v>42432</v>
      </c>
      <c r="C426">
        <v>0</v>
      </c>
      <c r="D426" s="690">
        <v>40969</v>
      </c>
    </row>
    <row r="427" spans="1:4">
      <c r="A427" s="105">
        <v>33007012710000</v>
      </c>
      <c r="B427">
        <v>41237</v>
      </c>
      <c r="C427">
        <v>0</v>
      </c>
      <c r="D427" s="690">
        <v>41000</v>
      </c>
    </row>
    <row r="428" spans="1:4">
      <c r="A428" s="105">
        <v>33007012710000</v>
      </c>
      <c r="B428">
        <v>42942</v>
      </c>
      <c r="C428">
        <v>0</v>
      </c>
      <c r="D428" s="690">
        <v>41030</v>
      </c>
    </row>
    <row r="429" spans="1:4">
      <c r="A429" s="105">
        <v>33007012710000</v>
      </c>
      <c r="B429">
        <v>40674</v>
      </c>
      <c r="C429">
        <v>0</v>
      </c>
      <c r="D429" s="690">
        <v>41061</v>
      </c>
    </row>
    <row r="430" spans="1:4">
      <c r="A430" s="105">
        <v>33007012710000</v>
      </c>
      <c r="B430">
        <v>31028</v>
      </c>
      <c r="C430">
        <v>0</v>
      </c>
      <c r="D430" s="690">
        <v>41091</v>
      </c>
    </row>
    <row r="431" spans="1:4">
      <c r="A431" s="105">
        <v>33007012710000</v>
      </c>
      <c r="B431">
        <v>38112</v>
      </c>
      <c r="C431">
        <v>0</v>
      </c>
      <c r="D431" s="690">
        <v>41122</v>
      </c>
    </row>
    <row r="432" spans="1:4">
      <c r="A432" s="105">
        <v>33007012710000</v>
      </c>
      <c r="B432">
        <v>39626</v>
      </c>
      <c r="C432">
        <v>0</v>
      </c>
      <c r="D432" s="690">
        <v>41153</v>
      </c>
    </row>
    <row r="433" spans="1:4">
      <c r="A433" s="105">
        <v>33007012710000</v>
      </c>
      <c r="B433">
        <v>42791</v>
      </c>
      <c r="C433">
        <v>0</v>
      </c>
      <c r="D433" s="690">
        <v>41183</v>
      </c>
    </row>
    <row r="434" spans="1:4">
      <c r="A434" s="105">
        <v>33007012710000</v>
      </c>
      <c r="B434">
        <v>39659</v>
      </c>
      <c r="C434">
        <v>0</v>
      </c>
      <c r="D434" s="690">
        <v>41214</v>
      </c>
    </row>
    <row r="435" spans="1:4">
      <c r="A435" s="105">
        <v>33007012710000</v>
      </c>
      <c r="B435">
        <v>41548</v>
      </c>
      <c r="C435">
        <v>0</v>
      </c>
      <c r="D435" s="690">
        <v>41244</v>
      </c>
    </row>
    <row r="436" spans="1:4">
      <c r="A436" s="105">
        <v>33007012770000</v>
      </c>
      <c r="B436">
        <v>12670</v>
      </c>
      <c r="C436">
        <v>0</v>
      </c>
      <c r="D436" s="690">
        <v>40909</v>
      </c>
    </row>
    <row r="437" spans="1:4">
      <c r="A437" s="105">
        <v>33007012770000</v>
      </c>
      <c r="B437">
        <v>12667</v>
      </c>
      <c r="C437">
        <v>0</v>
      </c>
      <c r="D437" s="690">
        <v>40940</v>
      </c>
    </row>
    <row r="438" spans="1:4">
      <c r="A438" s="105">
        <v>33007012770000</v>
      </c>
      <c r="B438">
        <v>12778</v>
      </c>
      <c r="C438">
        <v>0</v>
      </c>
      <c r="D438" s="690">
        <v>40969</v>
      </c>
    </row>
    <row r="439" spans="1:4">
      <c r="A439" s="105">
        <v>33007012770000</v>
      </c>
      <c r="B439">
        <v>12174</v>
      </c>
      <c r="C439">
        <v>0</v>
      </c>
      <c r="D439" s="690">
        <v>41000</v>
      </c>
    </row>
    <row r="440" spans="1:4">
      <c r="A440" s="105">
        <v>33007012770000</v>
      </c>
      <c r="B440">
        <v>13421</v>
      </c>
      <c r="C440">
        <v>0</v>
      </c>
      <c r="D440" s="690">
        <v>41030</v>
      </c>
    </row>
    <row r="441" spans="1:4">
      <c r="A441" s="105">
        <v>33007012770000</v>
      </c>
      <c r="B441">
        <v>8970</v>
      </c>
      <c r="C441">
        <v>0</v>
      </c>
      <c r="D441" s="690">
        <v>41061</v>
      </c>
    </row>
    <row r="442" spans="1:4">
      <c r="A442" s="105">
        <v>33007012770000</v>
      </c>
      <c r="B442">
        <v>0</v>
      </c>
      <c r="C442">
        <v>0</v>
      </c>
      <c r="D442" s="690">
        <v>41091</v>
      </c>
    </row>
    <row r="443" spans="1:4">
      <c r="A443" s="105">
        <v>33007012770000</v>
      </c>
      <c r="B443">
        <v>0</v>
      </c>
      <c r="C443">
        <v>0</v>
      </c>
      <c r="D443" s="690">
        <v>41122</v>
      </c>
    </row>
    <row r="444" spans="1:4">
      <c r="A444" s="105">
        <v>33007012770000</v>
      </c>
      <c r="B444">
        <v>7375</v>
      </c>
      <c r="C444">
        <v>0</v>
      </c>
      <c r="D444" s="690">
        <v>41153</v>
      </c>
    </row>
    <row r="445" spans="1:4">
      <c r="A445" s="105">
        <v>33007012770000</v>
      </c>
      <c r="B445">
        <v>11732</v>
      </c>
      <c r="C445">
        <v>0</v>
      </c>
      <c r="D445" s="690">
        <v>41183</v>
      </c>
    </row>
    <row r="446" spans="1:4">
      <c r="A446" s="105">
        <v>33007012770000</v>
      </c>
      <c r="B446">
        <v>4648</v>
      </c>
      <c r="C446">
        <v>0</v>
      </c>
      <c r="D446" s="690">
        <v>41214</v>
      </c>
    </row>
    <row r="447" spans="1:4">
      <c r="A447" s="105">
        <v>33007012770000</v>
      </c>
      <c r="B447">
        <v>10782</v>
      </c>
      <c r="C447">
        <v>0</v>
      </c>
      <c r="D447" s="690">
        <v>41244</v>
      </c>
    </row>
    <row r="448" spans="1:4">
      <c r="A448" s="105">
        <v>33007012830000</v>
      </c>
      <c r="B448">
        <v>2735</v>
      </c>
      <c r="C448">
        <v>0</v>
      </c>
      <c r="D448" s="690">
        <v>40909</v>
      </c>
    </row>
    <row r="449" spans="1:4">
      <c r="A449" s="105">
        <v>33007012830000</v>
      </c>
      <c r="B449">
        <v>2532</v>
      </c>
      <c r="C449">
        <v>0</v>
      </c>
      <c r="D449" s="690">
        <v>40940</v>
      </c>
    </row>
    <row r="450" spans="1:4">
      <c r="A450" s="105">
        <v>33007012830000</v>
      </c>
      <c r="B450">
        <v>2559</v>
      </c>
      <c r="C450">
        <v>0</v>
      </c>
      <c r="D450" s="690">
        <v>40969</v>
      </c>
    </row>
    <row r="451" spans="1:4">
      <c r="A451" s="105">
        <v>33007012830000</v>
      </c>
      <c r="B451">
        <v>2433</v>
      </c>
      <c r="C451">
        <v>0</v>
      </c>
      <c r="D451" s="690">
        <v>41000</v>
      </c>
    </row>
    <row r="452" spans="1:4">
      <c r="A452" s="105">
        <v>33007012830000</v>
      </c>
      <c r="B452">
        <v>2692</v>
      </c>
      <c r="C452">
        <v>0</v>
      </c>
      <c r="D452" s="690">
        <v>41030</v>
      </c>
    </row>
    <row r="453" spans="1:4">
      <c r="A453" s="105">
        <v>33007012830000</v>
      </c>
      <c r="B453">
        <v>2952</v>
      </c>
      <c r="C453">
        <v>0</v>
      </c>
      <c r="D453" s="690">
        <v>41061</v>
      </c>
    </row>
    <row r="454" spans="1:4">
      <c r="A454" s="105">
        <v>33007012830000</v>
      </c>
      <c r="B454">
        <v>1329</v>
      </c>
      <c r="C454">
        <v>0</v>
      </c>
      <c r="D454" s="690">
        <v>41091</v>
      </c>
    </row>
    <row r="455" spans="1:4">
      <c r="A455" s="105">
        <v>33007012830000</v>
      </c>
      <c r="B455">
        <v>692</v>
      </c>
      <c r="C455">
        <v>0</v>
      </c>
      <c r="D455" s="690">
        <v>41122</v>
      </c>
    </row>
    <row r="456" spans="1:4">
      <c r="A456" s="105">
        <v>33007012830000</v>
      </c>
      <c r="B456">
        <v>1430</v>
      </c>
      <c r="C456">
        <v>0</v>
      </c>
      <c r="D456" s="690">
        <v>41153</v>
      </c>
    </row>
    <row r="457" spans="1:4">
      <c r="A457" s="105">
        <v>33007012830000</v>
      </c>
      <c r="B457">
        <v>1484</v>
      </c>
      <c r="C457">
        <v>0</v>
      </c>
      <c r="D457" s="690">
        <v>41183</v>
      </c>
    </row>
    <row r="458" spans="1:4">
      <c r="A458" s="105">
        <v>33007012830000</v>
      </c>
      <c r="B458">
        <v>1846</v>
      </c>
      <c r="C458">
        <v>0</v>
      </c>
      <c r="D458" s="690">
        <v>41214</v>
      </c>
    </row>
    <row r="459" spans="1:4">
      <c r="A459" s="105">
        <v>33007012830000</v>
      </c>
      <c r="B459">
        <v>1446</v>
      </c>
      <c r="C459">
        <v>0</v>
      </c>
      <c r="D459" s="690">
        <v>41244</v>
      </c>
    </row>
    <row r="460" spans="1:4">
      <c r="A460" s="105">
        <v>33007012860000</v>
      </c>
      <c r="B460">
        <v>14751</v>
      </c>
      <c r="C460">
        <v>0</v>
      </c>
      <c r="D460" s="690">
        <v>40909</v>
      </c>
    </row>
    <row r="461" spans="1:4">
      <c r="A461" s="105">
        <v>33007012860000</v>
      </c>
      <c r="B461">
        <v>11120</v>
      </c>
      <c r="C461">
        <v>0</v>
      </c>
      <c r="D461" s="690">
        <v>40940</v>
      </c>
    </row>
    <row r="462" spans="1:4">
      <c r="A462" s="105">
        <v>33007012860000</v>
      </c>
      <c r="B462">
        <v>12778</v>
      </c>
      <c r="C462">
        <v>0</v>
      </c>
      <c r="D462" s="690">
        <v>40969</v>
      </c>
    </row>
    <row r="463" spans="1:4">
      <c r="A463" s="105">
        <v>33007012860000</v>
      </c>
      <c r="B463">
        <v>11505</v>
      </c>
      <c r="C463">
        <v>0</v>
      </c>
      <c r="D463" s="690">
        <v>41000</v>
      </c>
    </row>
    <row r="464" spans="1:4">
      <c r="A464" s="105">
        <v>33007012860000</v>
      </c>
      <c r="B464">
        <v>13981</v>
      </c>
      <c r="C464">
        <v>0</v>
      </c>
      <c r="D464" s="690">
        <v>41030</v>
      </c>
    </row>
    <row r="465" spans="1:4">
      <c r="A465" s="105">
        <v>33007012860000</v>
      </c>
      <c r="B465">
        <v>16844</v>
      </c>
      <c r="C465">
        <v>0</v>
      </c>
      <c r="D465" s="690">
        <v>41061</v>
      </c>
    </row>
    <row r="466" spans="1:4">
      <c r="A466" s="105">
        <v>33007012860000</v>
      </c>
      <c r="B466">
        <v>17177</v>
      </c>
      <c r="C466">
        <v>0</v>
      </c>
      <c r="D466" s="690">
        <v>41091</v>
      </c>
    </row>
    <row r="467" spans="1:4">
      <c r="A467" s="105">
        <v>33007012860000</v>
      </c>
      <c r="B467">
        <v>10002</v>
      </c>
      <c r="C467">
        <v>0</v>
      </c>
      <c r="D467" s="690">
        <v>41122</v>
      </c>
    </row>
    <row r="468" spans="1:4">
      <c r="A468" s="105">
        <v>33007012860000</v>
      </c>
      <c r="B468">
        <v>16601</v>
      </c>
      <c r="C468">
        <v>0</v>
      </c>
      <c r="D468" s="690">
        <v>41153</v>
      </c>
    </row>
    <row r="469" spans="1:4">
      <c r="A469" s="105">
        <v>33007012860000</v>
      </c>
      <c r="B469">
        <v>18583</v>
      </c>
      <c r="C469">
        <v>0</v>
      </c>
      <c r="D469" s="690">
        <v>41183</v>
      </c>
    </row>
    <row r="470" spans="1:4">
      <c r="A470" s="105">
        <v>33007012860000</v>
      </c>
      <c r="B470">
        <v>12258</v>
      </c>
      <c r="C470">
        <v>0</v>
      </c>
      <c r="D470" s="690">
        <v>41214</v>
      </c>
    </row>
    <row r="471" spans="1:4">
      <c r="A471" s="105">
        <v>33007012860000</v>
      </c>
      <c r="B471">
        <v>6025</v>
      </c>
      <c r="C471">
        <v>0</v>
      </c>
      <c r="D471" s="690">
        <v>41244</v>
      </c>
    </row>
    <row r="472" spans="1:4">
      <c r="A472" s="105">
        <v>33007012890000</v>
      </c>
      <c r="B472">
        <v>0</v>
      </c>
      <c r="C472">
        <v>0</v>
      </c>
      <c r="D472" s="690">
        <v>40909</v>
      </c>
    </row>
    <row r="473" spans="1:4">
      <c r="A473" s="105">
        <v>33007012890000</v>
      </c>
      <c r="B473">
        <v>0</v>
      </c>
      <c r="C473">
        <v>0</v>
      </c>
      <c r="D473" s="690">
        <v>40940</v>
      </c>
    </row>
    <row r="474" spans="1:4">
      <c r="A474" s="105">
        <v>33007012890000</v>
      </c>
      <c r="B474">
        <v>0</v>
      </c>
      <c r="C474">
        <v>0</v>
      </c>
      <c r="D474" s="690">
        <v>40969</v>
      </c>
    </row>
    <row r="475" spans="1:4">
      <c r="A475" s="105">
        <v>33007012890000</v>
      </c>
      <c r="B475">
        <v>0</v>
      </c>
      <c r="C475">
        <v>0</v>
      </c>
      <c r="D475" s="690">
        <v>41000</v>
      </c>
    </row>
    <row r="476" spans="1:4">
      <c r="A476" s="105">
        <v>33007012890000</v>
      </c>
      <c r="B476">
        <v>0</v>
      </c>
      <c r="C476">
        <v>0</v>
      </c>
      <c r="D476" s="690">
        <v>41030</v>
      </c>
    </row>
    <row r="477" spans="1:4">
      <c r="A477" s="105">
        <v>33007012890000</v>
      </c>
      <c r="B477">
        <v>0</v>
      </c>
      <c r="C477">
        <v>0</v>
      </c>
      <c r="D477" s="690">
        <v>41061</v>
      </c>
    </row>
    <row r="478" spans="1:4">
      <c r="A478" s="105">
        <v>33007012890000</v>
      </c>
      <c r="B478">
        <v>0</v>
      </c>
      <c r="C478">
        <v>0</v>
      </c>
      <c r="D478" s="690">
        <v>41091</v>
      </c>
    </row>
    <row r="479" spans="1:4">
      <c r="A479" s="105">
        <v>33007012890000</v>
      </c>
      <c r="B479">
        <v>0</v>
      </c>
      <c r="C479">
        <v>0</v>
      </c>
      <c r="D479" s="690">
        <v>41153</v>
      </c>
    </row>
    <row r="480" spans="1:4">
      <c r="A480" s="105">
        <v>33007012890000</v>
      </c>
      <c r="B480">
        <v>0</v>
      </c>
      <c r="C480">
        <v>0</v>
      </c>
      <c r="D480" s="690">
        <v>41183</v>
      </c>
    </row>
    <row r="481" spans="1:4">
      <c r="A481" s="105">
        <v>33007012890000</v>
      </c>
      <c r="B481">
        <v>0</v>
      </c>
      <c r="C481">
        <v>0</v>
      </c>
      <c r="D481" s="690">
        <v>41214</v>
      </c>
    </row>
    <row r="482" spans="1:4">
      <c r="A482" s="105">
        <v>33007012890000</v>
      </c>
      <c r="B482">
        <v>0</v>
      </c>
      <c r="C482">
        <v>0</v>
      </c>
      <c r="D482" s="690">
        <v>41244</v>
      </c>
    </row>
    <row r="483" spans="1:4">
      <c r="A483" s="105">
        <v>33007012940000</v>
      </c>
      <c r="B483">
        <v>0</v>
      </c>
      <c r="C483">
        <v>0</v>
      </c>
      <c r="D483" s="690">
        <v>40909</v>
      </c>
    </row>
    <row r="484" spans="1:4">
      <c r="A484" s="105">
        <v>33007012940000</v>
      </c>
      <c r="B484">
        <v>0</v>
      </c>
      <c r="C484">
        <v>0</v>
      </c>
      <c r="D484" s="690">
        <v>40940</v>
      </c>
    </row>
    <row r="485" spans="1:4">
      <c r="A485" s="105">
        <v>33007012940000</v>
      </c>
      <c r="B485">
        <v>0</v>
      </c>
      <c r="C485">
        <v>0</v>
      </c>
      <c r="D485" s="690">
        <v>40969</v>
      </c>
    </row>
    <row r="486" spans="1:4">
      <c r="A486" s="105">
        <v>33007012940000</v>
      </c>
      <c r="B486">
        <v>0</v>
      </c>
      <c r="C486">
        <v>0</v>
      </c>
      <c r="D486" s="690">
        <v>41000</v>
      </c>
    </row>
    <row r="487" spans="1:4">
      <c r="A487" s="105">
        <v>33007012940000</v>
      </c>
      <c r="B487">
        <v>0</v>
      </c>
      <c r="C487">
        <v>0</v>
      </c>
      <c r="D487" s="690">
        <v>41030</v>
      </c>
    </row>
    <row r="488" spans="1:4">
      <c r="A488" s="105">
        <v>33007012940000</v>
      </c>
      <c r="B488">
        <v>0</v>
      </c>
      <c r="C488">
        <v>0</v>
      </c>
      <c r="D488" s="690">
        <v>41061</v>
      </c>
    </row>
    <row r="489" spans="1:4">
      <c r="A489" s="105">
        <v>33007012940000</v>
      </c>
      <c r="B489">
        <v>0</v>
      </c>
      <c r="C489">
        <v>0</v>
      </c>
      <c r="D489" s="690">
        <v>41091</v>
      </c>
    </row>
    <row r="490" spans="1:4">
      <c r="A490" s="105">
        <v>33007012940000</v>
      </c>
      <c r="B490">
        <v>0</v>
      </c>
      <c r="C490">
        <v>0</v>
      </c>
      <c r="D490" s="690">
        <v>41153</v>
      </c>
    </row>
    <row r="491" spans="1:4">
      <c r="A491" s="105">
        <v>33007012940000</v>
      </c>
      <c r="B491">
        <v>0</v>
      </c>
      <c r="C491">
        <v>0</v>
      </c>
      <c r="D491" s="690">
        <v>41183</v>
      </c>
    </row>
    <row r="492" spans="1:4">
      <c r="A492" s="105">
        <v>33007012940000</v>
      </c>
      <c r="B492">
        <v>0</v>
      </c>
      <c r="C492">
        <v>0</v>
      </c>
      <c r="D492" s="690">
        <v>41214</v>
      </c>
    </row>
    <row r="493" spans="1:4">
      <c r="A493" s="105">
        <v>33007012940000</v>
      </c>
      <c r="B493">
        <v>0</v>
      </c>
      <c r="C493">
        <v>0</v>
      </c>
      <c r="D493" s="690">
        <v>41244</v>
      </c>
    </row>
    <row r="494" spans="1:4">
      <c r="A494" s="105">
        <v>33007013020000</v>
      </c>
      <c r="B494">
        <v>0</v>
      </c>
      <c r="C494">
        <v>0</v>
      </c>
      <c r="D494" s="690">
        <v>40909</v>
      </c>
    </row>
    <row r="495" spans="1:4">
      <c r="A495" s="105">
        <v>33007013020000</v>
      </c>
      <c r="B495">
        <v>0</v>
      </c>
      <c r="C495">
        <v>0</v>
      </c>
      <c r="D495" s="690">
        <v>40940</v>
      </c>
    </row>
    <row r="496" spans="1:4">
      <c r="A496" s="105">
        <v>33007013020000</v>
      </c>
      <c r="B496">
        <v>0</v>
      </c>
      <c r="C496">
        <v>0</v>
      </c>
      <c r="D496" s="690">
        <v>40969</v>
      </c>
    </row>
    <row r="497" spans="1:4">
      <c r="A497" s="105">
        <v>33007013020000</v>
      </c>
      <c r="B497">
        <v>0</v>
      </c>
      <c r="C497">
        <v>0</v>
      </c>
      <c r="D497" s="690">
        <v>41000</v>
      </c>
    </row>
    <row r="498" spans="1:4">
      <c r="A498" s="105">
        <v>33007013020000</v>
      </c>
      <c r="B498">
        <v>0</v>
      </c>
      <c r="C498">
        <v>0</v>
      </c>
      <c r="D498" s="690">
        <v>41030</v>
      </c>
    </row>
    <row r="499" spans="1:4">
      <c r="A499" s="105">
        <v>33007013020000</v>
      </c>
      <c r="B499">
        <v>0</v>
      </c>
      <c r="C499">
        <v>0</v>
      </c>
      <c r="D499" s="690">
        <v>41061</v>
      </c>
    </row>
    <row r="500" spans="1:4">
      <c r="A500" s="105">
        <v>33007013020000</v>
      </c>
      <c r="B500">
        <v>0</v>
      </c>
      <c r="C500">
        <v>0</v>
      </c>
      <c r="D500" s="690">
        <v>41091</v>
      </c>
    </row>
    <row r="501" spans="1:4">
      <c r="A501" s="105">
        <v>33007013020000</v>
      </c>
      <c r="B501">
        <v>0</v>
      </c>
      <c r="C501">
        <v>0</v>
      </c>
      <c r="D501" s="690">
        <v>41153</v>
      </c>
    </row>
    <row r="502" spans="1:4">
      <c r="A502" s="105">
        <v>33007013020000</v>
      </c>
      <c r="B502">
        <v>0</v>
      </c>
      <c r="C502">
        <v>0</v>
      </c>
      <c r="D502" s="690">
        <v>41183</v>
      </c>
    </row>
    <row r="503" spans="1:4">
      <c r="A503" s="105">
        <v>33007013020000</v>
      </c>
      <c r="B503">
        <v>0</v>
      </c>
      <c r="C503">
        <v>0</v>
      </c>
      <c r="D503" s="690">
        <v>41214</v>
      </c>
    </row>
    <row r="504" spans="1:4">
      <c r="A504" s="105">
        <v>33007013020000</v>
      </c>
      <c r="B504">
        <v>0</v>
      </c>
      <c r="C504">
        <v>0</v>
      </c>
      <c r="D504" s="690">
        <v>41244</v>
      </c>
    </row>
    <row r="505" spans="1:4">
      <c r="A505" s="105">
        <v>33007013190000</v>
      </c>
      <c r="B505">
        <v>5703</v>
      </c>
      <c r="C505">
        <v>0</v>
      </c>
      <c r="D505" s="690">
        <v>40909</v>
      </c>
    </row>
    <row r="506" spans="1:4">
      <c r="A506" s="105">
        <v>33007013190000</v>
      </c>
      <c r="B506">
        <v>5302</v>
      </c>
      <c r="C506">
        <v>0</v>
      </c>
      <c r="D506" s="690">
        <v>40940</v>
      </c>
    </row>
    <row r="507" spans="1:4">
      <c r="A507" s="105">
        <v>33007013190000</v>
      </c>
      <c r="B507">
        <v>5663</v>
      </c>
      <c r="C507">
        <v>0</v>
      </c>
      <c r="D507" s="690">
        <v>40969</v>
      </c>
    </row>
    <row r="508" spans="1:4">
      <c r="A508" s="105">
        <v>33007013190000</v>
      </c>
      <c r="B508">
        <v>5338</v>
      </c>
      <c r="C508">
        <v>0</v>
      </c>
      <c r="D508" s="690">
        <v>41000</v>
      </c>
    </row>
    <row r="509" spans="1:4">
      <c r="A509" s="105">
        <v>33007013190000</v>
      </c>
      <c r="B509">
        <v>5725</v>
      </c>
      <c r="C509">
        <v>0</v>
      </c>
      <c r="D509" s="690">
        <v>41030</v>
      </c>
    </row>
    <row r="510" spans="1:4">
      <c r="A510" s="105">
        <v>33007013190000</v>
      </c>
      <c r="B510">
        <v>5332</v>
      </c>
      <c r="C510">
        <v>0</v>
      </c>
      <c r="D510" s="690">
        <v>41061</v>
      </c>
    </row>
    <row r="511" spans="1:4">
      <c r="A511" s="105">
        <v>33007013190000</v>
      </c>
      <c r="B511">
        <v>4458</v>
      </c>
      <c r="C511">
        <v>0</v>
      </c>
      <c r="D511" s="690">
        <v>41091</v>
      </c>
    </row>
    <row r="512" spans="1:4">
      <c r="A512" s="105">
        <v>33007013190000</v>
      </c>
      <c r="B512">
        <v>5508</v>
      </c>
      <c r="C512">
        <v>0</v>
      </c>
      <c r="D512" s="690">
        <v>41122</v>
      </c>
    </row>
    <row r="513" spans="1:4">
      <c r="A513" s="105">
        <v>33007013190000</v>
      </c>
      <c r="B513">
        <v>5403</v>
      </c>
      <c r="C513">
        <v>0</v>
      </c>
      <c r="D513" s="690">
        <v>41153</v>
      </c>
    </row>
    <row r="514" spans="1:4">
      <c r="A514" s="105">
        <v>33007013190000</v>
      </c>
      <c r="B514">
        <v>6319</v>
      </c>
      <c r="C514">
        <v>0</v>
      </c>
      <c r="D514" s="690">
        <v>41183</v>
      </c>
    </row>
    <row r="515" spans="1:4">
      <c r="A515" s="105">
        <v>33007013190000</v>
      </c>
      <c r="B515">
        <v>5362</v>
      </c>
      <c r="C515">
        <v>0</v>
      </c>
      <c r="D515" s="690">
        <v>41214</v>
      </c>
    </row>
    <row r="516" spans="1:4">
      <c r="A516" s="105">
        <v>33007013190000</v>
      </c>
      <c r="B516">
        <v>5802</v>
      </c>
      <c r="C516">
        <v>0</v>
      </c>
      <c r="D516" s="690">
        <v>41244</v>
      </c>
    </row>
    <row r="517" spans="1:4">
      <c r="A517" s="105">
        <v>33007013330000</v>
      </c>
      <c r="B517">
        <v>0</v>
      </c>
      <c r="C517">
        <v>0</v>
      </c>
      <c r="D517" s="690">
        <v>40909</v>
      </c>
    </row>
    <row r="518" spans="1:4">
      <c r="A518" s="105">
        <v>33007013330000</v>
      </c>
      <c r="B518">
        <v>0</v>
      </c>
      <c r="C518">
        <v>0</v>
      </c>
      <c r="D518" s="690">
        <v>40940</v>
      </c>
    </row>
    <row r="519" spans="1:4">
      <c r="A519" s="105">
        <v>33007013330000</v>
      </c>
      <c r="B519">
        <v>0</v>
      </c>
      <c r="C519">
        <v>0</v>
      </c>
      <c r="D519" s="690">
        <v>40969</v>
      </c>
    </row>
    <row r="520" spans="1:4">
      <c r="A520" s="105">
        <v>33007013330000</v>
      </c>
      <c r="B520">
        <v>0</v>
      </c>
      <c r="C520">
        <v>0</v>
      </c>
      <c r="D520" s="690">
        <v>41000</v>
      </c>
    </row>
    <row r="521" spans="1:4">
      <c r="A521" s="105">
        <v>33007013330000</v>
      </c>
      <c r="B521">
        <v>0</v>
      </c>
      <c r="C521">
        <v>0</v>
      </c>
      <c r="D521" s="690">
        <v>41030</v>
      </c>
    </row>
    <row r="522" spans="1:4">
      <c r="A522" s="105">
        <v>33007013330000</v>
      </c>
      <c r="B522">
        <v>0</v>
      </c>
      <c r="C522">
        <v>0</v>
      </c>
      <c r="D522" s="690">
        <v>41061</v>
      </c>
    </row>
    <row r="523" spans="1:4">
      <c r="A523" s="105">
        <v>33007013330000</v>
      </c>
      <c r="B523">
        <v>0</v>
      </c>
      <c r="C523">
        <v>0</v>
      </c>
      <c r="D523" s="690">
        <v>41091</v>
      </c>
    </row>
    <row r="524" spans="1:4">
      <c r="A524" s="105">
        <v>33007013330000</v>
      </c>
      <c r="B524">
        <v>0</v>
      </c>
      <c r="C524">
        <v>0</v>
      </c>
      <c r="D524" s="690">
        <v>41122</v>
      </c>
    </row>
    <row r="525" spans="1:4">
      <c r="A525" s="105">
        <v>33007013330000</v>
      </c>
      <c r="B525">
        <v>0</v>
      </c>
      <c r="C525">
        <v>0</v>
      </c>
      <c r="D525" s="690">
        <v>41153</v>
      </c>
    </row>
    <row r="526" spans="1:4">
      <c r="A526" s="105">
        <v>33007013330000</v>
      </c>
      <c r="B526">
        <v>0</v>
      </c>
      <c r="C526">
        <v>0</v>
      </c>
      <c r="D526" s="690">
        <v>41183</v>
      </c>
    </row>
    <row r="527" spans="1:4">
      <c r="A527" s="105">
        <v>33007013330000</v>
      </c>
      <c r="B527">
        <v>0</v>
      </c>
      <c r="C527">
        <v>0</v>
      </c>
      <c r="D527" s="690">
        <v>41214</v>
      </c>
    </row>
    <row r="528" spans="1:4">
      <c r="A528" s="105">
        <v>33007013330000</v>
      </c>
      <c r="B528">
        <v>0</v>
      </c>
      <c r="C528">
        <v>0</v>
      </c>
      <c r="D528" s="690">
        <v>41244</v>
      </c>
    </row>
    <row r="529" spans="1:4">
      <c r="A529" s="105">
        <v>33007013740000</v>
      </c>
      <c r="B529">
        <v>6101</v>
      </c>
      <c r="C529">
        <v>0</v>
      </c>
      <c r="D529" s="690">
        <v>40909</v>
      </c>
    </row>
    <row r="530" spans="1:4">
      <c r="A530" s="105">
        <v>33007013740000</v>
      </c>
      <c r="B530">
        <v>8766</v>
      </c>
      <c r="C530">
        <v>0</v>
      </c>
      <c r="D530" s="690">
        <v>40940</v>
      </c>
    </row>
    <row r="531" spans="1:4">
      <c r="A531" s="105">
        <v>33007013740000</v>
      </c>
      <c r="B531">
        <v>8305</v>
      </c>
      <c r="C531">
        <v>0</v>
      </c>
      <c r="D531" s="690">
        <v>40969</v>
      </c>
    </row>
    <row r="532" spans="1:4">
      <c r="A532" s="105">
        <v>33007013740000</v>
      </c>
      <c r="B532">
        <v>6395</v>
      </c>
      <c r="C532">
        <v>0</v>
      </c>
      <c r="D532" s="690">
        <v>41000</v>
      </c>
    </row>
    <row r="533" spans="1:4">
      <c r="A533" s="105">
        <v>33007013740000</v>
      </c>
      <c r="B533">
        <v>5937</v>
      </c>
      <c r="C533">
        <v>0</v>
      </c>
      <c r="D533" s="690">
        <v>41030</v>
      </c>
    </row>
    <row r="534" spans="1:4">
      <c r="A534" s="105">
        <v>33007013740000</v>
      </c>
      <c r="B534">
        <v>9142</v>
      </c>
      <c r="C534">
        <v>0</v>
      </c>
      <c r="D534" s="690">
        <v>41061</v>
      </c>
    </row>
    <row r="535" spans="1:4">
      <c r="A535" s="105">
        <v>33007013740000</v>
      </c>
      <c r="B535">
        <v>0</v>
      </c>
      <c r="C535">
        <v>8376</v>
      </c>
      <c r="D535" s="690">
        <v>41091</v>
      </c>
    </row>
    <row r="536" spans="1:4">
      <c r="A536" s="105">
        <v>33007013740000</v>
      </c>
      <c r="B536">
        <v>8053</v>
      </c>
      <c r="C536">
        <v>0</v>
      </c>
      <c r="D536" s="690">
        <v>41122</v>
      </c>
    </row>
    <row r="537" spans="1:4">
      <c r="A537" s="105">
        <v>33007013740000</v>
      </c>
      <c r="B537">
        <v>8237</v>
      </c>
      <c r="C537">
        <v>0</v>
      </c>
      <c r="D537" s="690">
        <v>41153</v>
      </c>
    </row>
    <row r="538" spans="1:4">
      <c r="A538" s="105">
        <v>33007013740000</v>
      </c>
      <c r="B538">
        <v>8537</v>
      </c>
      <c r="C538">
        <v>0</v>
      </c>
      <c r="D538" s="690">
        <v>41183</v>
      </c>
    </row>
    <row r="539" spans="1:4">
      <c r="A539" s="105">
        <v>33007013740000</v>
      </c>
      <c r="B539">
        <v>8271</v>
      </c>
      <c r="C539">
        <v>0</v>
      </c>
      <c r="D539" s="690">
        <v>41214</v>
      </c>
    </row>
    <row r="540" spans="1:4">
      <c r="A540" s="105">
        <v>33007013740000</v>
      </c>
      <c r="B540">
        <v>8290</v>
      </c>
      <c r="C540">
        <v>0</v>
      </c>
      <c r="D540" s="690">
        <v>41244</v>
      </c>
    </row>
    <row r="541" spans="1:4">
      <c r="A541" s="105">
        <v>33007013760000</v>
      </c>
      <c r="B541">
        <v>0</v>
      </c>
      <c r="C541">
        <v>0</v>
      </c>
      <c r="D541" s="690">
        <v>40909</v>
      </c>
    </row>
    <row r="542" spans="1:4">
      <c r="A542" s="105">
        <v>33007013760000</v>
      </c>
      <c r="B542">
        <v>0</v>
      </c>
      <c r="C542">
        <v>0</v>
      </c>
      <c r="D542" s="690">
        <v>40940</v>
      </c>
    </row>
    <row r="543" spans="1:4">
      <c r="A543" s="105">
        <v>33007013760000</v>
      </c>
      <c r="B543">
        <v>0</v>
      </c>
      <c r="C543">
        <v>0</v>
      </c>
      <c r="D543" s="690">
        <v>40969</v>
      </c>
    </row>
    <row r="544" spans="1:4">
      <c r="A544" s="105">
        <v>33007013760000</v>
      </c>
      <c r="B544">
        <v>0</v>
      </c>
      <c r="C544">
        <v>0</v>
      </c>
      <c r="D544" s="690">
        <v>41000</v>
      </c>
    </row>
    <row r="545" spans="1:4">
      <c r="A545" s="105">
        <v>33007013760000</v>
      </c>
      <c r="B545">
        <v>0</v>
      </c>
      <c r="C545">
        <v>0</v>
      </c>
      <c r="D545" s="690">
        <v>41030</v>
      </c>
    </row>
    <row r="546" spans="1:4">
      <c r="A546" s="105">
        <v>33007013760000</v>
      </c>
      <c r="B546">
        <v>0</v>
      </c>
      <c r="C546">
        <v>0</v>
      </c>
      <c r="D546" s="690">
        <v>41061</v>
      </c>
    </row>
    <row r="547" spans="1:4">
      <c r="A547" s="105">
        <v>33007013760000</v>
      </c>
      <c r="B547">
        <v>0</v>
      </c>
      <c r="C547">
        <v>0</v>
      </c>
      <c r="D547" s="690">
        <v>41091</v>
      </c>
    </row>
    <row r="548" spans="1:4">
      <c r="A548" s="105">
        <v>33007013760000</v>
      </c>
      <c r="B548">
        <v>0</v>
      </c>
      <c r="C548">
        <v>0</v>
      </c>
      <c r="D548" s="690">
        <v>41122</v>
      </c>
    </row>
    <row r="549" spans="1:4">
      <c r="A549" s="105">
        <v>33007013760000</v>
      </c>
      <c r="B549">
        <v>0</v>
      </c>
      <c r="C549">
        <v>0</v>
      </c>
      <c r="D549" s="690">
        <v>41153</v>
      </c>
    </row>
    <row r="550" spans="1:4">
      <c r="A550" s="105">
        <v>33007013760000</v>
      </c>
      <c r="B550">
        <v>0</v>
      </c>
      <c r="C550">
        <v>0</v>
      </c>
      <c r="D550" s="690">
        <v>41183</v>
      </c>
    </row>
    <row r="551" spans="1:4">
      <c r="A551" s="105">
        <v>33007013760000</v>
      </c>
      <c r="B551">
        <v>0</v>
      </c>
      <c r="C551">
        <v>0</v>
      </c>
      <c r="D551" s="690">
        <v>41214</v>
      </c>
    </row>
    <row r="552" spans="1:4">
      <c r="A552" s="105">
        <v>33007013760000</v>
      </c>
      <c r="B552">
        <v>0</v>
      </c>
      <c r="C552">
        <v>0</v>
      </c>
      <c r="D552" s="690">
        <v>41244</v>
      </c>
    </row>
    <row r="553" spans="1:4">
      <c r="A553" s="105">
        <v>33007013950000</v>
      </c>
      <c r="B553">
        <v>13962</v>
      </c>
      <c r="C553">
        <v>0</v>
      </c>
      <c r="D553" s="690">
        <v>40909</v>
      </c>
    </row>
    <row r="554" spans="1:4">
      <c r="A554" s="105">
        <v>33007013950000</v>
      </c>
      <c r="B554">
        <v>14890</v>
      </c>
      <c r="C554">
        <v>0</v>
      </c>
      <c r="D554" s="690">
        <v>40940</v>
      </c>
    </row>
    <row r="555" spans="1:4">
      <c r="A555" s="105">
        <v>33007013950000</v>
      </c>
      <c r="B555">
        <v>5154</v>
      </c>
      <c r="C555">
        <v>0</v>
      </c>
      <c r="D555" s="690">
        <v>40969</v>
      </c>
    </row>
    <row r="556" spans="1:4">
      <c r="A556" s="105">
        <v>33007013950000</v>
      </c>
      <c r="B556">
        <v>14951</v>
      </c>
      <c r="C556">
        <v>0</v>
      </c>
      <c r="D556" s="690">
        <v>41000</v>
      </c>
    </row>
    <row r="557" spans="1:4">
      <c r="A557" s="105">
        <v>33007013950000</v>
      </c>
      <c r="B557">
        <v>13179</v>
      </c>
      <c r="C557">
        <v>0</v>
      </c>
      <c r="D557" s="690">
        <v>41030</v>
      </c>
    </row>
    <row r="558" spans="1:4">
      <c r="A558" s="105">
        <v>33007013950000</v>
      </c>
      <c r="B558">
        <v>13530</v>
      </c>
      <c r="C558">
        <v>0</v>
      </c>
      <c r="D558" s="690">
        <v>41061</v>
      </c>
    </row>
    <row r="559" spans="1:4">
      <c r="A559" s="105">
        <v>33007013950000</v>
      </c>
      <c r="B559">
        <v>10371</v>
      </c>
      <c r="C559">
        <v>0</v>
      </c>
      <c r="D559" s="690">
        <v>41091</v>
      </c>
    </row>
    <row r="560" spans="1:4">
      <c r="A560" s="105">
        <v>33007013950000</v>
      </c>
      <c r="B560">
        <v>13542</v>
      </c>
      <c r="C560">
        <v>0</v>
      </c>
      <c r="D560" s="690">
        <v>41122</v>
      </c>
    </row>
    <row r="561" spans="1:4">
      <c r="A561" s="105">
        <v>33007013950000</v>
      </c>
      <c r="B561">
        <v>10035</v>
      </c>
      <c r="C561">
        <v>0</v>
      </c>
      <c r="D561" s="690">
        <v>41153</v>
      </c>
    </row>
    <row r="562" spans="1:4">
      <c r="A562" s="105">
        <v>33007013950000</v>
      </c>
      <c r="B562">
        <v>7152</v>
      </c>
      <c r="C562">
        <v>0</v>
      </c>
      <c r="D562" s="690">
        <v>41183</v>
      </c>
    </row>
    <row r="563" spans="1:4">
      <c r="A563" s="105">
        <v>33007013950000</v>
      </c>
      <c r="B563">
        <v>8893</v>
      </c>
      <c r="C563">
        <v>0</v>
      </c>
      <c r="D563" s="690">
        <v>41214</v>
      </c>
    </row>
    <row r="564" spans="1:4">
      <c r="A564" s="105">
        <v>33007013950000</v>
      </c>
      <c r="B564">
        <v>0</v>
      </c>
      <c r="C564">
        <v>0</v>
      </c>
      <c r="D564" s="690">
        <v>41244</v>
      </c>
    </row>
    <row r="565" spans="1:4">
      <c r="A565" s="105">
        <v>33007014970000</v>
      </c>
      <c r="B565">
        <v>34206</v>
      </c>
      <c r="C565">
        <v>0</v>
      </c>
      <c r="D565" s="690">
        <v>40909</v>
      </c>
    </row>
    <row r="566" spans="1:4">
      <c r="A566" s="105">
        <v>33007014970000</v>
      </c>
      <c r="B566">
        <v>41826</v>
      </c>
      <c r="C566">
        <v>0</v>
      </c>
      <c r="D566" s="690">
        <v>40940</v>
      </c>
    </row>
    <row r="567" spans="1:4">
      <c r="A567" s="105">
        <v>33007014970000</v>
      </c>
      <c r="B567">
        <v>44670</v>
      </c>
      <c r="C567">
        <v>0</v>
      </c>
      <c r="D567" s="690">
        <v>40969</v>
      </c>
    </row>
    <row r="568" spans="1:4">
      <c r="A568" s="105">
        <v>33007014970000</v>
      </c>
      <c r="B568">
        <v>46904</v>
      </c>
      <c r="C568">
        <v>0</v>
      </c>
      <c r="D568" s="690">
        <v>41000</v>
      </c>
    </row>
    <row r="569" spans="1:4">
      <c r="A569" s="105">
        <v>33007014970000</v>
      </c>
      <c r="B569">
        <v>42868</v>
      </c>
      <c r="C569">
        <v>0</v>
      </c>
      <c r="D569" s="690">
        <v>41030</v>
      </c>
    </row>
    <row r="570" spans="1:4">
      <c r="A570" s="105">
        <v>33007014970000</v>
      </c>
      <c r="B570">
        <v>41833</v>
      </c>
      <c r="C570">
        <v>0</v>
      </c>
      <c r="D570" s="690">
        <v>41061</v>
      </c>
    </row>
    <row r="571" spans="1:4">
      <c r="A571" s="105">
        <v>33007014970000</v>
      </c>
      <c r="B571">
        <v>42267</v>
      </c>
      <c r="C571">
        <v>0</v>
      </c>
      <c r="D571" s="690">
        <v>41091</v>
      </c>
    </row>
    <row r="572" spans="1:4">
      <c r="A572" s="105">
        <v>33007014970000</v>
      </c>
      <c r="B572">
        <v>45896</v>
      </c>
      <c r="C572">
        <v>0</v>
      </c>
      <c r="D572" s="690">
        <v>41122</v>
      </c>
    </row>
    <row r="573" spans="1:4">
      <c r="A573" s="105">
        <v>33007014970000</v>
      </c>
      <c r="B573">
        <v>42594</v>
      </c>
      <c r="C573">
        <v>0</v>
      </c>
      <c r="D573" s="690">
        <v>41153</v>
      </c>
    </row>
    <row r="574" spans="1:4">
      <c r="A574" s="105">
        <v>33007014970000</v>
      </c>
      <c r="B574">
        <v>44013</v>
      </c>
      <c r="C574">
        <v>0</v>
      </c>
      <c r="D574" s="690">
        <v>41183</v>
      </c>
    </row>
    <row r="575" spans="1:4">
      <c r="A575" s="105">
        <v>33007014970000</v>
      </c>
      <c r="B575">
        <v>41816</v>
      </c>
      <c r="C575">
        <v>0</v>
      </c>
      <c r="D575" s="690">
        <v>41214</v>
      </c>
    </row>
    <row r="576" spans="1:4">
      <c r="A576" s="105">
        <v>33007014970000</v>
      </c>
      <c r="B576">
        <v>39649</v>
      </c>
      <c r="C576">
        <v>0</v>
      </c>
      <c r="D576" s="690">
        <v>41244</v>
      </c>
    </row>
    <row r="577" spans="1:4">
      <c r="A577" s="105">
        <v>33007014980000</v>
      </c>
      <c r="B577">
        <v>21395</v>
      </c>
      <c r="C577">
        <v>0</v>
      </c>
      <c r="D577" s="690">
        <v>40909</v>
      </c>
    </row>
    <row r="578" spans="1:4">
      <c r="A578" s="105">
        <v>33007014980000</v>
      </c>
      <c r="B578">
        <v>8494</v>
      </c>
      <c r="C578">
        <v>0</v>
      </c>
      <c r="D578" s="690">
        <v>40940</v>
      </c>
    </row>
    <row r="579" spans="1:4">
      <c r="A579" s="105">
        <v>33007014980000</v>
      </c>
      <c r="B579">
        <v>25872</v>
      </c>
      <c r="C579">
        <v>0</v>
      </c>
      <c r="D579" s="690">
        <v>40969</v>
      </c>
    </row>
    <row r="580" spans="1:4">
      <c r="A580" s="105">
        <v>33007014980000</v>
      </c>
      <c r="B580">
        <v>29297</v>
      </c>
      <c r="C580">
        <v>0</v>
      </c>
      <c r="D580" s="690">
        <v>41000</v>
      </c>
    </row>
    <row r="581" spans="1:4">
      <c r="A581" s="105">
        <v>33007014980000</v>
      </c>
      <c r="B581">
        <v>33443</v>
      </c>
      <c r="C581">
        <v>0</v>
      </c>
      <c r="D581" s="690">
        <v>41030</v>
      </c>
    </row>
    <row r="582" spans="1:4">
      <c r="A582" s="105">
        <v>33007014980000</v>
      </c>
      <c r="B582">
        <v>31306</v>
      </c>
      <c r="C582">
        <v>0</v>
      </c>
      <c r="D582" s="690">
        <v>41061</v>
      </c>
    </row>
    <row r="583" spans="1:4">
      <c r="A583" s="105">
        <v>33007014980000</v>
      </c>
      <c r="B583">
        <v>35668</v>
      </c>
      <c r="C583">
        <v>0</v>
      </c>
      <c r="D583" s="690">
        <v>41091</v>
      </c>
    </row>
    <row r="584" spans="1:4">
      <c r="A584" s="105">
        <v>33007014980000</v>
      </c>
      <c r="B584">
        <v>25613</v>
      </c>
      <c r="C584">
        <v>0</v>
      </c>
      <c r="D584" s="690">
        <v>41122</v>
      </c>
    </row>
    <row r="585" spans="1:4">
      <c r="A585" s="105">
        <v>33007014980000</v>
      </c>
      <c r="B585">
        <v>20325</v>
      </c>
      <c r="C585">
        <v>0</v>
      </c>
      <c r="D585" s="690">
        <v>41153</v>
      </c>
    </row>
    <row r="586" spans="1:4">
      <c r="A586" s="105">
        <v>33007014980000</v>
      </c>
      <c r="B586">
        <v>22891</v>
      </c>
      <c r="C586">
        <v>0</v>
      </c>
      <c r="D586" s="690">
        <v>41183</v>
      </c>
    </row>
    <row r="587" spans="1:4">
      <c r="A587" s="105">
        <v>33007014980000</v>
      </c>
      <c r="B587">
        <v>26431</v>
      </c>
      <c r="C587">
        <v>0</v>
      </c>
      <c r="D587" s="690">
        <v>41214</v>
      </c>
    </row>
    <row r="588" spans="1:4">
      <c r="A588" s="105">
        <v>33007014980000</v>
      </c>
      <c r="B588">
        <v>28687</v>
      </c>
      <c r="C588">
        <v>0</v>
      </c>
      <c r="D588" s="690">
        <v>41244</v>
      </c>
    </row>
    <row r="589" spans="1:4">
      <c r="A589" s="105">
        <v>33007015060000</v>
      </c>
      <c r="B589">
        <v>0</v>
      </c>
      <c r="C589">
        <v>0</v>
      </c>
      <c r="D589" s="690">
        <v>40909</v>
      </c>
    </row>
    <row r="590" spans="1:4">
      <c r="A590" s="105">
        <v>33007015060000</v>
      </c>
      <c r="B590">
        <v>0</v>
      </c>
      <c r="C590">
        <v>0</v>
      </c>
      <c r="D590" s="690">
        <v>40940</v>
      </c>
    </row>
    <row r="591" spans="1:4">
      <c r="A591" s="105">
        <v>33007015060000</v>
      </c>
      <c r="B591">
        <v>0</v>
      </c>
      <c r="C591">
        <v>0</v>
      </c>
      <c r="D591" s="690">
        <v>40969</v>
      </c>
    </row>
    <row r="592" spans="1:4">
      <c r="A592" s="105">
        <v>33007015060000</v>
      </c>
      <c r="B592">
        <v>0</v>
      </c>
      <c r="C592">
        <v>0</v>
      </c>
      <c r="D592" s="690">
        <v>41000</v>
      </c>
    </row>
    <row r="593" spans="1:4">
      <c r="A593" s="105">
        <v>33007015060000</v>
      </c>
      <c r="B593">
        <v>0</v>
      </c>
      <c r="C593">
        <v>0</v>
      </c>
      <c r="D593" s="690">
        <v>41030</v>
      </c>
    </row>
    <row r="594" spans="1:4">
      <c r="A594" s="105">
        <v>33007015060000</v>
      </c>
      <c r="B594">
        <v>0</v>
      </c>
      <c r="C594">
        <v>0</v>
      </c>
      <c r="D594" s="690">
        <v>41061</v>
      </c>
    </row>
    <row r="595" spans="1:4">
      <c r="A595" s="105">
        <v>33007015060000</v>
      </c>
      <c r="B595">
        <v>0</v>
      </c>
      <c r="C595">
        <v>0</v>
      </c>
      <c r="D595" s="690">
        <v>41091</v>
      </c>
    </row>
    <row r="596" spans="1:4">
      <c r="A596" s="105">
        <v>33007015060000</v>
      </c>
      <c r="B596">
        <v>0</v>
      </c>
      <c r="C596">
        <v>0</v>
      </c>
      <c r="D596" s="690">
        <v>41153</v>
      </c>
    </row>
    <row r="597" spans="1:4">
      <c r="A597" s="105">
        <v>33007015060000</v>
      </c>
      <c r="B597">
        <v>0</v>
      </c>
      <c r="C597">
        <v>0</v>
      </c>
      <c r="D597" s="690">
        <v>41183</v>
      </c>
    </row>
    <row r="598" spans="1:4">
      <c r="A598" s="105">
        <v>33007015060000</v>
      </c>
      <c r="B598">
        <v>0</v>
      </c>
      <c r="C598">
        <v>0</v>
      </c>
      <c r="D598" s="690">
        <v>41214</v>
      </c>
    </row>
    <row r="599" spans="1:4">
      <c r="A599" s="105">
        <v>33007015060000</v>
      </c>
      <c r="B599">
        <v>0</v>
      </c>
      <c r="C599">
        <v>0</v>
      </c>
      <c r="D599" s="690">
        <v>41244</v>
      </c>
    </row>
    <row r="600" spans="1:4">
      <c r="A600" s="105">
        <v>33009000620000</v>
      </c>
      <c r="B600">
        <v>0</v>
      </c>
      <c r="C600">
        <v>0</v>
      </c>
      <c r="D600" s="690">
        <v>40909</v>
      </c>
    </row>
    <row r="601" spans="1:4">
      <c r="A601" s="105">
        <v>33009000620000</v>
      </c>
      <c r="B601">
        <v>0</v>
      </c>
      <c r="C601">
        <v>0</v>
      </c>
      <c r="D601" s="690">
        <v>40940</v>
      </c>
    </row>
    <row r="602" spans="1:4">
      <c r="A602" s="105">
        <v>33009000620000</v>
      </c>
      <c r="B602">
        <v>0</v>
      </c>
      <c r="C602">
        <v>0</v>
      </c>
      <c r="D602" s="690">
        <v>40969</v>
      </c>
    </row>
    <row r="603" spans="1:4">
      <c r="A603" s="105">
        <v>33009000620000</v>
      </c>
      <c r="B603">
        <v>0</v>
      </c>
      <c r="C603">
        <v>0</v>
      </c>
      <c r="D603" s="690">
        <v>41000</v>
      </c>
    </row>
    <row r="604" spans="1:4">
      <c r="A604" s="105">
        <v>33009000620000</v>
      </c>
      <c r="B604">
        <v>0</v>
      </c>
      <c r="C604">
        <v>0</v>
      </c>
      <c r="D604" s="690">
        <v>41030</v>
      </c>
    </row>
    <row r="605" spans="1:4">
      <c r="A605" s="105">
        <v>33009000620000</v>
      </c>
      <c r="B605">
        <v>0</v>
      </c>
      <c r="C605">
        <v>0</v>
      </c>
      <c r="D605" s="690">
        <v>41061</v>
      </c>
    </row>
    <row r="606" spans="1:4">
      <c r="A606" s="105">
        <v>33009000620000</v>
      </c>
      <c r="B606">
        <v>0</v>
      </c>
      <c r="C606">
        <v>0</v>
      </c>
      <c r="D606" s="690">
        <v>41091</v>
      </c>
    </row>
    <row r="607" spans="1:4">
      <c r="A607" s="105">
        <v>33009000620000</v>
      </c>
      <c r="B607">
        <v>0</v>
      </c>
      <c r="C607">
        <v>0</v>
      </c>
      <c r="D607" s="690">
        <v>41122</v>
      </c>
    </row>
    <row r="608" spans="1:4">
      <c r="A608" s="105">
        <v>33009000620000</v>
      </c>
      <c r="B608">
        <v>0</v>
      </c>
      <c r="C608">
        <v>0</v>
      </c>
      <c r="D608" s="690">
        <v>41153</v>
      </c>
    </row>
    <row r="609" spans="1:4">
      <c r="A609" s="105">
        <v>33009000620000</v>
      </c>
      <c r="B609">
        <v>0</v>
      </c>
      <c r="C609">
        <v>0</v>
      </c>
      <c r="D609" s="690">
        <v>41183</v>
      </c>
    </row>
    <row r="610" spans="1:4">
      <c r="A610" s="105">
        <v>33009000620000</v>
      </c>
      <c r="B610">
        <v>0</v>
      </c>
      <c r="C610">
        <v>0</v>
      </c>
      <c r="D610" s="690">
        <v>41244</v>
      </c>
    </row>
    <row r="611" spans="1:4">
      <c r="A611" s="105">
        <v>33009001380000</v>
      </c>
      <c r="B611">
        <v>11963</v>
      </c>
      <c r="C611">
        <v>0</v>
      </c>
      <c r="D611" s="690">
        <v>40909</v>
      </c>
    </row>
    <row r="612" spans="1:4">
      <c r="A612" s="105">
        <v>33009001380000</v>
      </c>
      <c r="B612">
        <v>11074</v>
      </c>
      <c r="C612">
        <v>0</v>
      </c>
      <c r="D612" s="690">
        <v>40940</v>
      </c>
    </row>
    <row r="613" spans="1:4">
      <c r="A613" s="105">
        <v>33009001380000</v>
      </c>
      <c r="B613">
        <v>12007</v>
      </c>
      <c r="C613">
        <v>0</v>
      </c>
      <c r="D613" s="690">
        <v>40969</v>
      </c>
    </row>
    <row r="614" spans="1:4">
      <c r="A614" s="105">
        <v>33009001380000</v>
      </c>
      <c r="B614">
        <v>8897</v>
      </c>
      <c r="C614">
        <v>0</v>
      </c>
      <c r="D614" s="690">
        <v>41000</v>
      </c>
    </row>
    <row r="615" spans="1:4">
      <c r="A615" s="105">
        <v>33009001380000</v>
      </c>
      <c r="B615">
        <v>7194</v>
      </c>
      <c r="C615">
        <v>0</v>
      </c>
      <c r="D615" s="690">
        <v>41030</v>
      </c>
    </row>
    <row r="616" spans="1:4">
      <c r="A616" s="105">
        <v>33009001380000</v>
      </c>
      <c r="B616">
        <v>8967</v>
      </c>
      <c r="C616">
        <v>0</v>
      </c>
      <c r="D616" s="690">
        <v>41061</v>
      </c>
    </row>
    <row r="617" spans="1:4">
      <c r="A617" s="105">
        <v>33009001380000</v>
      </c>
      <c r="B617">
        <v>14044</v>
      </c>
      <c r="C617">
        <v>0</v>
      </c>
      <c r="D617" s="690">
        <v>41091</v>
      </c>
    </row>
    <row r="618" spans="1:4">
      <c r="A618" s="105">
        <v>33009001380000</v>
      </c>
      <c r="B618">
        <v>12931</v>
      </c>
      <c r="C618">
        <v>0</v>
      </c>
      <c r="D618" s="690">
        <v>41122</v>
      </c>
    </row>
    <row r="619" spans="1:4">
      <c r="A619" s="105">
        <v>33009001380000</v>
      </c>
      <c r="B619">
        <v>12697</v>
      </c>
      <c r="C619">
        <v>0</v>
      </c>
      <c r="D619" s="690">
        <v>41153</v>
      </c>
    </row>
    <row r="620" spans="1:4">
      <c r="A620" s="105">
        <v>33009001380000</v>
      </c>
      <c r="B620">
        <v>12675</v>
      </c>
      <c r="C620">
        <v>0</v>
      </c>
      <c r="D620" s="690">
        <v>41183</v>
      </c>
    </row>
    <row r="621" spans="1:4">
      <c r="A621" s="105">
        <v>33009001380000</v>
      </c>
      <c r="B621">
        <v>13200</v>
      </c>
      <c r="C621">
        <v>0</v>
      </c>
      <c r="D621" s="690">
        <v>41214</v>
      </c>
    </row>
    <row r="622" spans="1:4">
      <c r="A622" s="105">
        <v>33009001380000</v>
      </c>
      <c r="B622">
        <v>12104</v>
      </c>
      <c r="C622">
        <v>0</v>
      </c>
      <c r="D622" s="690">
        <v>41244</v>
      </c>
    </row>
    <row r="623" spans="1:4">
      <c r="A623" s="105">
        <v>33009001820000</v>
      </c>
      <c r="B623">
        <v>0</v>
      </c>
      <c r="C623">
        <v>0</v>
      </c>
      <c r="D623" s="690">
        <v>40909</v>
      </c>
    </row>
    <row r="624" spans="1:4">
      <c r="A624" s="105">
        <v>33009001820000</v>
      </c>
      <c r="B624">
        <v>0</v>
      </c>
      <c r="C624">
        <v>0</v>
      </c>
      <c r="D624" s="690">
        <v>40940</v>
      </c>
    </row>
    <row r="625" spans="1:4">
      <c r="A625" s="105">
        <v>33009001820000</v>
      </c>
      <c r="B625">
        <v>0</v>
      </c>
      <c r="C625">
        <v>0</v>
      </c>
      <c r="D625" s="690">
        <v>40969</v>
      </c>
    </row>
    <row r="626" spans="1:4">
      <c r="A626" s="105">
        <v>33009001820000</v>
      </c>
      <c r="B626">
        <v>0</v>
      </c>
      <c r="C626">
        <v>0</v>
      </c>
      <c r="D626" s="690">
        <v>41000</v>
      </c>
    </row>
    <row r="627" spans="1:4">
      <c r="A627" s="105">
        <v>33009001820000</v>
      </c>
      <c r="B627">
        <v>0</v>
      </c>
      <c r="C627">
        <v>0</v>
      </c>
      <c r="D627" s="690">
        <v>41030</v>
      </c>
    </row>
    <row r="628" spans="1:4">
      <c r="A628" s="105">
        <v>33009001820000</v>
      </c>
      <c r="B628">
        <v>0</v>
      </c>
      <c r="C628">
        <v>0</v>
      </c>
      <c r="D628" s="690">
        <v>41061</v>
      </c>
    </row>
    <row r="629" spans="1:4">
      <c r="A629" s="105">
        <v>33009001820000</v>
      </c>
      <c r="B629">
        <v>0</v>
      </c>
      <c r="C629">
        <v>0</v>
      </c>
      <c r="D629" s="690">
        <v>41091</v>
      </c>
    </row>
    <row r="630" spans="1:4">
      <c r="A630" s="105">
        <v>33009001820000</v>
      </c>
      <c r="B630">
        <v>0</v>
      </c>
      <c r="C630">
        <v>0</v>
      </c>
      <c r="D630" s="690">
        <v>41122</v>
      </c>
    </row>
    <row r="631" spans="1:4">
      <c r="A631" s="105">
        <v>33009001820000</v>
      </c>
      <c r="B631">
        <v>0</v>
      </c>
      <c r="C631">
        <v>0</v>
      </c>
      <c r="D631" s="690">
        <v>41153</v>
      </c>
    </row>
    <row r="632" spans="1:4">
      <c r="A632" s="105">
        <v>33009001820000</v>
      </c>
      <c r="B632">
        <v>3394</v>
      </c>
      <c r="C632">
        <v>0</v>
      </c>
      <c r="D632" s="690">
        <v>41183</v>
      </c>
    </row>
    <row r="633" spans="1:4">
      <c r="A633" s="105">
        <v>33009001820000</v>
      </c>
      <c r="B633">
        <v>4319</v>
      </c>
      <c r="C633">
        <v>0</v>
      </c>
      <c r="D633" s="690">
        <v>41214</v>
      </c>
    </row>
    <row r="634" spans="1:4">
      <c r="A634" s="105">
        <v>33009001820000</v>
      </c>
      <c r="B634">
        <v>5425</v>
      </c>
      <c r="C634">
        <v>0</v>
      </c>
      <c r="D634" s="690">
        <v>41244</v>
      </c>
    </row>
    <row r="635" spans="1:4">
      <c r="A635" s="105">
        <v>33009001970000</v>
      </c>
      <c r="B635">
        <v>7268</v>
      </c>
      <c r="C635">
        <v>0</v>
      </c>
      <c r="D635" s="690">
        <v>40909</v>
      </c>
    </row>
    <row r="636" spans="1:4">
      <c r="A636" s="105">
        <v>33009001970000</v>
      </c>
      <c r="B636">
        <v>6286</v>
      </c>
      <c r="C636">
        <v>0</v>
      </c>
      <c r="D636" s="690">
        <v>40940</v>
      </c>
    </row>
    <row r="637" spans="1:4">
      <c r="A637" s="105">
        <v>33009001970000</v>
      </c>
      <c r="B637">
        <v>6447</v>
      </c>
      <c r="C637">
        <v>0</v>
      </c>
      <c r="D637" s="690">
        <v>40969</v>
      </c>
    </row>
    <row r="638" spans="1:4">
      <c r="A638" s="105">
        <v>33009001970000</v>
      </c>
      <c r="B638">
        <v>6363</v>
      </c>
      <c r="C638">
        <v>0</v>
      </c>
      <c r="D638" s="690">
        <v>41000</v>
      </c>
    </row>
    <row r="639" spans="1:4">
      <c r="A639" s="105">
        <v>33009001970000</v>
      </c>
      <c r="B639">
        <v>5912</v>
      </c>
      <c r="C639">
        <v>0</v>
      </c>
      <c r="D639" s="690">
        <v>41030</v>
      </c>
    </row>
    <row r="640" spans="1:4">
      <c r="A640" s="105">
        <v>33009001970000</v>
      </c>
      <c r="B640">
        <v>6090</v>
      </c>
      <c r="C640">
        <v>0</v>
      </c>
      <c r="D640" s="690">
        <v>41061</v>
      </c>
    </row>
    <row r="641" spans="1:4">
      <c r="A641" s="105">
        <v>33009001970000</v>
      </c>
      <c r="B641">
        <v>0</v>
      </c>
      <c r="C641">
        <v>6255</v>
      </c>
      <c r="D641" s="690">
        <v>41091</v>
      </c>
    </row>
    <row r="642" spans="1:4">
      <c r="A642" s="105">
        <v>33009001970000</v>
      </c>
      <c r="B642">
        <v>5502</v>
      </c>
      <c r="C642">
        <v>0</v>
      </c>
      <c r="D642" s="690">
        <v>41122</v>
      </c>
    </row>
    <row r="643" spans="1:4">
      <c r="A643" s="105">
        <v>33009001970000</v>
      </c>
      <c r="B643">
        <v>4739</v>
      </c>
      <c r="C643">
        <v>0</v>
      </c>
      <c r="D643" s="690">
        <v>41153</v>
      </c>
    </row>
    <row r="644" spans="1:4">
      <c r="A644" s="105">
        <v>33009001970000</v>
      </c>
      <c r="B644">
        <v>4611</v>
      </c>
      <c r="C644">
        <v>0</v>
      </c>
      <c r="D644" s="690">
        <v>41183</v>
      </c>
    </row>
    <row r="645" spans="1:4">
      <c r="A645" s="105">
        <v>33009001970000</v>
      </c>
      <c r="B645">
        <v>4651</v>
      </c>
      <c r="C645">
        <v>0</v>
      </c>
      <c r="D645" s="690">
        <v>41214</v>
      </c>
    </row>
    <row r="646" spans="1:4">
      <c r="A646" s="105">
        <v>33009001970000</v>
      </c>
      <c r="B646">
        <v>6846</v>
      </c>
      <c r="C646">
        <v>0</v>
      </c>
      <c r="D646" s="690">
        <v>41244</v>
      </c>
    </row>
    <row r="647" spans="1:4">
      <c r="A647" s="105">
        <v>33009002060000</v>
      </c>
      <c r="B647">
        <v>3251</v>
      </c>
      <c r="C647">
        <v>0</v>
      </c>
      <c r="D647" s="690">
        <v>40909</v>
      </c>
    </row>
    <row r="648" spans="1:4">
      <c r="A648" s="105">
        <v>33009002060000</v>
      </c>
      <c r="B648">
        <v>3019</v>
      </c>
      <c r="C648">
        <v>0</v>
      </c>
      <c r="D648" s="690">
        <v>40940</v>
      </c>
    </row>
    <row r="649" spans="1:4">
      <c r="A649" s="105">
        <v>33009002060000</v>
      </c>
      <c r="B649">
        <v>3097</v>
      </c>
      <c r="C649">
        <v>0</v>
      </c>
      <c r="D649" s="690">
        <v>40969</v>
      </c>
    </row>
    <row r="650" spans="1:4">
      <c r="A650" s="105">
        <v>33009002060000</v>
      </c>
      <c r="B650">
        <v>3056</v>
      </c>
      <c r="C650">
        <v>0</v>
      </c>
      <c r="D650" s="690">
        <v>41000</v>
      </c>
    </row>
    <row r="651" spans="1:4">
      <c r="A651" s="105">
        <v>33009002060000</v>
      </c>
      <c r="B651">
        <v>2839</v>
      </c>
      <c r="C651">
        <v>0</v>
      </c>
      <c r="D651" s="690">
        <v>41030</v>
      </c>
    </row>
    <row r="652" spans="1:4">
      <c r="A652" s="105">
        <v>33009002060000</v>
      </c>
      <c r="B652">
        <v>2925</v>
      </c>
      <c r="C652">
        <v>0</v>
      </c>
      <c r="D652" s="690">
        <v>41061</v>
      </c>
    </row>
    <row r="653" spans="1:4">
      <c r="A653" s="105">
        <v>33009002060000</v>
      </c>
      <c r="B653">
        <v>0</v>
      </c>
      <c r="C653">
        <v>3004</v>
      </c>
      <c r="D653" s="690">
        <v>41091</v>
      </c>
    </row>
    <row r="654" spans="1:4">
      <c r="A654" s="105">
        <v>33009002060000</v>
      </c>
      <c r="B654">
        <v>2643</v>
      </c>
      <c r="C654">
        <v>0</v>
      </c>
      <c r="D654" s="690">
        <v>41122</v>
      </c>
    </row>
    <row r="655" spans="1:4">
      <c r="A655" s="105">
        <v>33009002060000</v>
      </c>
      <c r="B655">
        <v>2276</v>
      </c>
      <c r="C655">
        <v>0</v>
      </c>
      <c r="D655" s="690">
        <v>41153</v>
      </c>
    </row>
    <row r="656" spans="1:4">
      <c r="A656" s="105">
        <v>33009002060000</v>
      </c>
      <c r="B656">
        <v>731</v>
      </c>
      <c r="C656">
        <v>0</v>
      </c>
      <c r="D656" s="690">
        <v>41183</v>
      </c>
    </row>
    <row r="657" spans="1:4">
      <c r="A657" s="105">
        <v>33009002060000</v>
      </c>
      <c r="B657">
        <v>1467</v>
      </c>
      <c r="C657">
        <v>0</v>
      </c>
      <c r="D657" s="690">
        <v>41214</v>
      </c>
    </row>
    <row r="658" spans="1:4">
      <c r="A658" s="105">
        <v>33009002060000</v>
      </c>
      <c r="B658">
        <v>484</v>
      </c>
      <c r="C658">
        <v>0</v>
      </c>
      <c r="D658" s="690">
        <v>41244</v>
      </c>
    </row>
    <row r="659" spans="1:4">
      <c r="A659" s="105">
        <v>33009002070000</v>
      </c>
      <c r="B659">
        <v>0</v>
      </c>
      <c r="C659">
        <v>0</v>
      </c>
      <c r="D659" s="690">
        <v>40909</v>
      </c>
    </row>
    <row r="660" spans="1:4">
      <c r="A660" s="105">
        <v>33009002070000</v>
      </c>
      <c r="B660">
        <v>0</v>
      </c>
      <c r="C660">
        <v>0</v>
      </c>
      <c r="D660" s="690">
        <v>40940</v>
      </c>
    </row>
    <row r="661" spans="1:4">
      <c r="A661" s="105">
        <v>33009002070000</v>
      </c>
      <c r="B661">
        <v>0</v>
      </c>
      <c r="C661">
        <v>0</v>
      </c>
      <c r="D661" s="690">
        <v>40969</v>
      </c>
    </row>
    <row r="662" spans="1:4">
      <c r="A662" s="105">
        <v>33009002070000</v>
      </c>
      <c r="B662">
        <v>0</v>
      </c>
      <c r="C662">
        <v>0</v>
      </c>
      <c r="D662" s="690">
        <v>41000</v>
      </c>
    </row>
    <row r="663" spans="1:4">
      <c r="A663" s="105">
        <v>33009002070000</v>
      </c>
      <c r="B663">
        <v>0</v>
      </c>
      <c r="C663">
        <v>0</v>
      </c>
      <c r="D663" s="690">
        <v>41030</v>
      </c>
    </row>
    <row r="664" spans="1:4">
      <c r="A664" s="105">
        <v>33009002070000</v>
      </c>
      <c r="B664">
        <v>0</v>
      </c>
      <c r="C664">
        <v>0</v>
      </c>
      <c r="D664" s="690">
        <v>41061</v>
      </c>
    </row>
    <row r="665" spans="1:4">
      <c r="A665" s="105">
        <v>33009002070000</v>
      </c>
      <c r="B665">
        <v>0</v>
      </c>
      <c r="C665">
        <v>0</v>
      </c>
      <c r="D665" s="690">
        <v>41091</v>
      </c>
    </row>
    <row r="666" spans="1:4">
      <c r="A666" s="105">
        <v>33009002070000</v>
      </c>
      <c r="B666">
        <v>0</v>
      </c>
      <c r="C666">
        <v>0</v>
      </c>
      <c r="D666" s="690">
        <v>41122</v>
      </c>
    </row>
    <row r="667" spans="1:4">
      <c r="A667" s="105">
        <v>33009002070000</v>
      </c>
      <c r="B667">
        <v>0</v>
      </c>
      <c r="C667">
        <v>0</v>
      </c>
      <c r="D667" s="690">
        <v>41153</v>
      </c>
    </row>
    <row r="668" spans="1:4">
      <c r="A668" s="105">
        <v>33009002070000</v>
      </c>
      <c r="B668">
        <v>2533</v>
      </c>
      <c r="C668">
        <v>0</v>
      </c>
      <c r="D668" s="690">
        <v>41183</v>
      </c>
    </row>
    <row r="669" spans="1:4">
      <c r="A669" s="105">
        <v>33009002070000</v>
      </c>
      <c r="B669">
        <v>3828</v>
      </c>
      <c r="C669">
        <v>0</v>
      </c>
      <c r="D669" s="690">
        <v>41214</v>
      </c>
    </row>
    <row r="670" spans="1:4">
      <c r="A670" s="105">
        <v>33009002070000</v>
      </c>
      <c r="B670">
        <v>3843</v>
      </c>
      <c r="C670">
        <v>0</v>
      </c>
      <c r="D670" s="690">
        <v>41244</v>
      </c>
    </row>
    <row r="671" spans="1:4">
      <c r="A671" s="105">
        <v>33009002080000</v>
      </c>
      <c r="B671">
        <v>6682</v>
      </c>
      <c r="C671">
        <v>0</v>
      </c>
      <c r="D671" s="690">
        <v>40909</v>
      </c>
    </row>
    <row r="672" spans="1:4">
      <c r="A672" s="105">
        <v>33009002080000</v>
      </c>
      <c r="B672">
        <v>6534</v>
      </c>
      <c r="C672">
        <v>0</v>
      </c>
      <c r="D672" s="690">
        <v>40940</v>
      </c>
    </row>
    <row r="673" spans="1:4">
      <c r="A673" s="105">
        <v>33009002080000</v>
      </c>
      <c r="B673">
        <v>6701</v>
      </c>
      <c r="C673">
        <v>0</v>
      </c>
      <c r="D673" s="690">
        <v>40969</v>
      </c>
    </row>
    <row r="674" spans="1:4">
      <c r="A674" s="105">
        <v>33009002080000</v>
      </c>
      <c r="B674">
        <v>6613</v>
      </c>
      <c r="C674">
        <v>0</v>
      </c>
      <c r="D674" s="690">
        <v>41000</v>
      </c>
    </row>
    <row r="675" spans="1:4">
      <c r="A675" s="105">
        <v>33009002080000</v>
      </c>
      <c r="B675">
        <v>6144</v>
      </c>
      <c r="C675">
        <v>0</v>
      </c>
      <c r="D675" s="690">
        <v>41030</v>
      </c>
    </row>
    <row r="676" spans="1:4">
      <c r="A676" s="105">
        <v>33009002080000</v>
      </c>
      <c r="B676">
        <v>6330</v>
      </c>
      <c r="C676">
        <v>0</v>
      </c>
      <c r="D676" s="690">
        <v>41061</v>
      </c>
    </row>
    <row r="677" spans="1:4">
      <c r="A677" s="105">
        <v>33009002080000</v>
      </c>
      <c r="B677">
        <v>0</v>
      </c>
      <c r="C677">
        <v>6501</v>
      </c>
      <c r="D677" s="690">
        <v>41091</v>
      </c>
    </row>
    <row r="678" spans="1:4">
      <c r="A678" s="105">
        <v>33009002080000</v>
      </c>
      <c r="B678">
        <v>5719</v>
      </c>
      <c r="C678">
        <v>0</v>
      </c>
      <c r="D678" s="690">
        <v>41122</v>
      </c>
    </row>
    <row r="679" spans="1:4">
      <c r="A679" s="105">
        <v>33009002080000</v>
      </c>
      <c r="B679">
        <v>4926</v>
      </c>
      <c r="C679">
        <v>0</v>
      </c>
      <c r="D679" s="690">
        <v>41153</v>
      </c>
    </row>
    <row r="680" spans="1:4">
      <c r="A680" s="105">
        <v>33009002080000</v>
      </c>
      <c r="B680">
        <v>2911</v>
      </c>
      <c r="C680">
        <v>0</v>
      </c>
      <c r="D680" s="690">
        <v>41183</v>
      </c>
    </row>
    <row r="681" spans="1:4">
      <c r="A681" s="105">
        <v>33009002080000</v>
      </c>
      <c r="B681">
        <v>2838</v>
      </c>
      <c r="C681">
        <v>0</v>
      </c>
      <c r="D681" s="690">
        <v>41214</v>
      </c>
    </row>
    <row r="682" spans="1:4">
      <c r="A682" s="105">
        <v>33009002080000</v>
      </c>
      <c r="B682">
        <v>0</v>
      </c>
      <c r="C682">
        <v>0</v>
      </c>
      <c r="D682" s="690">
        <v>41244</v>
      </c>
    </row>
    <row r="683" spans="1:4">
      <c r="A683" s="105">
        <v>33009002140000</v>
      </c>
      <c r="B683">
        <v>5243</v>
      </c>
      <c r="C683">
        <v>0</v>
      </c>
      <c r="D683" s="690">
        <v>40909</v>
      </c>
    </row>
    <row r="684" spans="1:4">
      <c r="A684" s="105">
        <v>33009002140000</v>
      </c>
      <c r="B684">
        <v>4207</v>
      </c>
      <c r="C684">
        <v>0</v>
      </c>
      <c r="D684" s="690">
        <v>40940</v>
      </c>
    </row>
    <row r="685" spans="1:4">
      <c r="A685" s="105">
        <v>33009002140000</v>
      </c>
      <c r="B685">
        <v>4315</v>
      </c>
      <c r="C685">
        <v>0</v>
      </c>
      <c r="D685" s="690">
        <v>40969</v>
      </c>
    </row>
    <row r="686" spans="1:4">
      <c r="A686" s="105">
        <v>33009002140000</v>
      </c>
      <c r="B686">
        <v>4259</v>
      </c>
      <c r="C686">
        <v>0</v>
      </c>
      <c r="D686" s="690">
        <v>41000</v>
      </c>
    </row>
    <row r="687" spans="1:4">
      <c r="A687" s="105">
        <v>33009002140000</v>
      </c>
      <c r="B687">
        <v>3957</v>
      </c>
      <c r="C687">
        <v>0</v>
      </c>
      <c r="D687" s="690">
        <v>41030</v>
      </c>
    </row>
    <row r="688" spans="1:4">
      <c r="A688" s="105">
        <v>33009002140000</v>
      </c>
      <c r="B688">
        <v>4076</v>
      </c>
      <c r="C688">
        <v>0</v>
      </c>
      <c r="D688" s="690">
        <v>41061</v>
      </c>
    </row>
    <row r="689" spans="1:4">
      <c r="A689" s="105">
        <v>33009002140000</v>
      </c>
      <c r="B689">
        <v>0</v>
      </c>
      <c r="C689">
        <v>4186</v>
      </c>
      <c r="D689" s="690">
        <v>41091</v>
      </c>
    </row>
    <row r="690" spans="1:4">
      <c r="A690" s="105">
        <v>33009002140000</v>
      </c>
      <c r="B690">
        <v>3683</v>
      </c>
      <c r="C690">
        <v>0</v>
      </c>
      <c r="D690" s="690">
        <v>41122</v>
      </c>
    </row>
    <row r="691" spans="1:4">
      <c r="A691" s="105">
        <v>33009002140000</v>
      </c>
      <c r="B691">
        <v>3172</v>
      </c>
      <c r="C691">
        <v>0</v>
      </c>
      <c r="D691" s="690">
        <v>41153</v>
      </c>
    </row>
    <row r="692" spans="1:4">
      <c r="A692" s="105">
        <v>33009002140000</v>
      </c>
      <c r="B692">
        <v>4516</v>
      </c>
      <c r="C692">
        <v>0</v>
      </c>
      <c r="D692" s="690">
        <v>41214</v>
      </c>
    </row>
    <row r="693" spans="1:4">
      <c r="A693" s="105">
        <v>33009002140000</v>
      </c>
      <c r="B693">
        <v>5415</v>
      </c>
      <c r="C693">
        <v>0</v>
      </c>
      <c r="D693" s="690">
        <v>41244</v>
      </c>
    </row>
    <row r="694" spans="1:4">
      <c r="A694" s="105">
        <v>33009002200000</v>
      </c>
      <c r="B694">
        <v>6830</v>
      </c>
      <c r="C694">
        <v>0</v>
      </c>
      <c r="D694" s="690">
        <v>40909</v>
      </c>
    </row>
    <row r="695" spans="1:4">
      <c r="A695" s="105">
        <v>33009002200000</v>
      </c>
      <c r="B695">
        <v>6138</v>
      </c>
      <c r="C695">
        <v>0</v>
      </c>
      <c r="D695" s="690">
        <v>40940</v>
      </c>
    </row>
    <row r="696" spans="1:4">
      <c r="A696" s="105">
        <v>33009002200000</v>
      </c>
      <c r="B696">
        <v>6295</v>
      </c>
      <c r="C696">
        <v>0</v>
      </c>
      <c r="D696" s="690">
        <v>40969</v>
      </c>
    </row>
    <row r="697" spans="1:4">
      <c r="A697" s="105">
        <v>33009002200000</v>
      </c>
      <c r="B697">
        <v>6212</v>
      </c>
      <c r="C697">
        <v>0</v>
      </c>
      <c r="D697" s="690">
        <v>41000</v>
      </c>
    </row>
    <row r="698" spans="1:4">
      <c r="A698" s="105">
        <v>33009002200000</v>
      </c>
      <c r="B698">
        <v>5772</v>
      </c>
      <c r="C698">
        <v>0</v>
      </c>
      <c r="D698" s="690">
        <v>41030</v>
      </c>
    </row>
    <row r="699" spans="1:4">
      <c r="A699" s="105">
        <v>33009002200000</v>
      </c>
      <c r="B699">
        <v>5946</v>
      </c>
      <c r="C699">
        <v>0</v>
      </c>
      <c r="D699" s="690">
        <v>41061</v>
      </c>
    </row>
    <row r="700" spans="1:4">
      <c r="A700" s="105">
        <v>33009002200000</v>
      </c>
      <c r="B700">
        <v>0</v>
      </c>
      <c r="C700">
        <v>6107</v>
      </c>
      <c r="D700" s="690">
        <v>41091</v>
      </c>
    </row>
    <row r="701" spans="1:4">
      <c r="A701" s="105">
        <v>33009002200000</v>
      </c>
      <c r="B701">
        <v>5372</v>
      </c>
      <c r="C701">
        <v>0</v>
      </c>
      <c r="D701" s="690">
        <v>41122</v>
      </c>
    </row>
    <row r="702" spans="1:4">
      <c r="A702" s="105">
        <v>33009002200000</v>
      </c>
      <c r="B702">
        <v>4627</v>
      </c>
      <c r="C702">
        <v>0</v>
      </c>
      <c r="D702" s="690">
        <v>41153</v>
      </c>
    </row>
    <row r="703" spans="1:4">
      <c r="A703" s="105">
        <v>33009002200000</v>
      </c>
      <c r="B703">
        <v>3509</v>
      </c>
      <c r="C703">
        <v>0</v>
      </c>
      <c r="D703" s="690">
        <v>41183</v>
      </c>
    </row>
    <row r="704" spans="1:4">
      <c r="A704" s="105">
        <v>33009002200000</v>
      </c>
      <c r="B704">
        <v>3562</v>
      </c>
      <c r="C704">
        <v>0</v>
      </c>
      <c r="D704" s="690">
        <v>41214</v>
      </c>
    </row>
    <row r="705" spans="1:4">
      <c r="A705" s="105">
        <v>33009002200000</v>
      </c>
      <c r="B705">
        <v>5781</v>
      </c>
      <c r="C705">
        <v>0</v>
      </c>
      <c r="D705" s="690">
        <v>41244</v>
      </c>
    </row>
    <row r="706" spans="1:4">
      <c r="A706" s="105">
        <v>33009002290000</v>
      </c>
      <c r="B706">
        <v>3630</v>
      </c>
      <c r="C706">
        <v>0</v>
      </c>
      <c r="D706" s="690">
        <v>40909</v>
      </c>
    </row>
    <row r="707" spans="1:4">
      <c r="A707" s="105">
        <v>33009002290000</v>
      </c>
      <c r="B707">
        <v>8959</v>
      </c>
      <c r="C707">
        <v>0</v>
      </c>
      <c r="D707" s="690">
        <v>40940</v>
      </c>
    </row>
    <row r="708" spans="1:4">
      <c r="A708" s="105">
        <v>33009002290000</v>
      </c>
      <c r="B708">
        <v>9188</v>
      </c>
      <c r="C708">
        <v>0</v>
      </c>
      <c r="D708" s="690">
        <v>40969</v>
      </c>
    </row>
    <row r="709" spans="1:4">
      <c r="A709" s="105">
        <v>33009002290000</v>
      </c>
      <c r="B709">
        <v>9068</v>
      </c>
      <c r="C709">
        <v>0</v>
      </c>
      <c r="D709" s="690">
        <v>41000</v>
      </c>
    </row>
    <row r="710" spans="1:4">
      <c r="A710" s="105">
        <v>33009002290000</v>
      </c>
      <c r="B710">
        <v>8425</v>
      </c>
      <c r="C710">
        <v>0</v>
      </c>
      <c r="D710" s="690">
        <v>41030</v>
      </c>
    </row>
    <row r="711" spans="1:4">
      <c r="A711" s="105">
        <v>33009002290000</v>
      </c>
      <c r="B711">
        <v>8679</v>
      </c>
      <c r="C711">
        <v>0</v>
      </c>
      <c r="D711" s="690">
        <v>41061</v>
      </c>
    </row>
    <row r="712" spans="1:4">
      <c r="A712" s="105">
        <v>33009002290000</v>
      </c>
      <c r="B712">
        <v>0</v>
      </c>
      <c r="C712">
        <v>8914</v>
      </c>
      <c r="D712" s="690">
        <v>41091</v>
      </c>
    </row>
    <row r="713" spans="1:4">
      <c r="A713" s="105">
        <v>33009002290000</v>
      </c>
      <c r="B713">
        <v>7842</v>
      </c>
      <c r="C713">
        <v>0</v>
      </c>
      <c r="D713" s="690">
        <v>41122</v>
      </c>
    </row>
    <row r="714" spans="1:4">
      <c r="A714" s="105">
        <v>33009002290000</v>
      </c>
      <c r="B714">
        <v>6754</v>
      </c>
      <c r="C714">
        <v>0</v>
      </c>
      <c r="D714" s="690">
        <v>41153</v>
      </c>
    </row>
    <row r="715" spans="1:4">
      <c r="A715" s="105">
        <v>33009002290000</v>
      </c>
      <c r="B715">
        <v>4409</v>
      </c>
      <c r="C715">
        <v>0</v>
      </c>
      <c r="D715" s="690">
        <v>41183</v>
      </c>
    </row>
    <row r="716" spans="1:4">
      <c r="A716" s="105">
        <v>33009002290000</v>
      </c>
      <c r="B716">
        <v>8882</v>
      </c>
      <c r="C716">
        <v>0</v>
      </c>
      <c r="D716" s="690">
        <v>41214</v>
      </c>
    </row>
    <row r="717" spans="1:4">
      <c r="A717" s="105">
        <v>33009002290000</v>
      </c>
      <c r="B717">
        <v>9273</v>
      </c>
      <c r="C717">
        <v>0</v>
      </c>
      <c r="D717" s="690">
        <v>41244</v>
      </c>
    </row>
    <row r="718" spans="1:4">
      <c r="A718" s="105">
        <v>33009002300000</v>
      </c>
      <c r="B718">
        <v>8449</v>
      </c>
      <c r="C718">
        <v>0</v>
      </c>
      <c r="D718" s="690">
        <v>40909</v>
      </c>
    </row>
    <row r="719" spans="1:4">
      <c r="A719" s="105">
        <v>33009002300000</v>
      </c>
      <c r="B719">
        <v>7474</v>
      </c>
      <c r="C719">
        <v>0</v>
      </c>
      <c r="D719" s="690">
        <v>40940</v>
      </c>
    </row>
    <row r="720" spans="1:4">
      <c r="A720" s="105">
        <v>33009002300000</v>
      </c>
      <c r="B720">
        <v>7665</v>
      </c>
      <c r="C720">
        <v>0</v>
      </c>
      <c r="D720" s="690">
        <v>40969</v>
      </c>
    </row>
    <row r="721" spans="1:4">
      <c r="A721" s="105">
        <v>33009002300000</v>
      </c>
      <c r="B721">
        <v>7565</v>
      </c>
      <c r="C721">
        <v>0</v>
      </c>
      <c r="D721" s="690">
        <v>41000</v>
      </c>
    </row>
    <row r="722" spans="1:4">
      <c r="A722" s="105">
        <v>33009002300000</v>
      </c>
      <c r="B722">
        <v>7029</v>
      </c>
      <c r="C722">
        <v>0</v>
      </c>
      <c r="D722" s="690">
        <v>41030</v>
      </c>
    </row>
    <row r="723" spans="1:4">
      <c r="A723" s="105">
        <v>33009002300000</v>
      </c>
      <c r="B723">
        <v>7241</v>
      </c>
      <c r="C723">
        <v>0</v>
      </c>
      <c r="D723" s="690">
        <v>41061</v>
      </c>
    </row>
    <row r="724" spans="1:4">
      <c r="A724" s="105">
        <v>33009002300000</v>
      </c>
      <c r="B724">
        <v>0</v>
      </c>
      <c r="C724">
        <v>7437</v>
      </c>
      <c r="D724" s="690">
        <v>41091</v>
      </c>
    </row>
    <row r="725" spans="1:4">
      <c r="A725" s="105">
        <v>33009002300000</v>
      </c>
      <c r="B725">
        <v>6542</v>
      </c>
      <c r="C725">
        <v>0</v>
      </c>
      <c r="D725" s="690">
        <v>41122</v>
      </c>
    </row>
    <row r="726" spans="1:4">
      <c r="A726" s="105">
        <v>33009002300000</v>
      </c>
      <c r="B726">
        <v>5635</v>
      </c>
      <c r="C726">
        <v>0</v>
      </c>
      <c r="D726" s="690">
        <v>41153</v>
      </c>
    </row>
    <row r="727" spans="1:4">
      <c r="A727" s="105">
        <v>33009002300000</v>
      </c>
      <c r="B727">
        <v>1967</v>
      </c>
      <c r="C727">
        <v>0</v>
      </c>
      <c r="D727" s="690">
        <v>41183</v>
      </c>
    </row>
    <row r="728" spans="1:4">
      <c r="A728" s="105">
        <v>33009002300000</v>
      </c>
      <c r="B728">
        <v>4771</v>
      </c>
      <c r="C728">
        <v>0</v>
      </c>
      <c r="D728" s="690">
        <v>41214</v>
      </c>
    </row>
    <row r="729" spans="1:4">
      <c r="A729" s="105">
        <v>33009002300000</v>
      </c>
      <c r="B729">
        <v>4909</v>
      </c>
      <c r="C729">
        <v>0</v>
      </c>
      <c r="D729" s="690">
        <v>41244</v>
      </c>
    </row>
    <row r="730" spans="1:4">
      <c r="A730" s="105">
        <v>33009002320000</v>
      </c>
      <c r="B730">
        <v>7272</v>
      </c>
      <c r="C730">
        <v>0</v>
      </c>
      <c r="D730" s="690">
        <v>40909</v>
      </c>
    </row>
    <row r="731" spans="1:4">
      <c r="A731" s="105">
        <v>33009002320000</v>
      </c>
      <c r="B731">
        <v>6385</v>
      </c>
      <c r="C731">
        <v>0</v>
      </c>
      <c r="D731" s="690">
        <v>40940</v>
      </c>
    </row>
    <row r="732" spans="1:4">
      <c r="A732" s="105">
        <v>33009002320000</v>
      </c>
      <c r="B732">
        <v>6548</v>
      </c>
      <c r="C732">
        <v>0</v>
      </c>
      <c r="D732" s="690">
        <v>40969</v>
      </c>
    </row>
    <row r="733" spans="1:4">
      <c r="A733" s="105">
        <v>33009002320000</v>
      </c>
      <c r="B733">
        <v>6463</v>
      </c>
      <c r="C733">
        <v>0</v>
      </c>
      <c r="D733" s="690">
        <v>41000</v>
      </c>
    </row>
    <row r="734" spans="1:4">
      <c r="A734" s="105">
        <v>33009002320000</v>
      </c>
      <c r="B734">
        <v>6005</v>
      </c>
      <c r="C734">
        <v>0</v>
      </c>
      <c r="D734" s="690">
        <v>41030</v>
      </c>
    </row>
    <row r="735" spans="1:4">
      <c r="A735" s="105">
        <v>33009002320000</v>
      </c>
      <c r="B735">
        <v>6186</v>
      </c>
      <c r="C735">
        <v>0</v>
      </c>
      <c r="D735" s="690">
        <v>41061</v>
      </c>
    </row>
    <row r="736" spans="1:4">
      <c r="A736" s="105">
        <v>33009002320000</v>
      </c>
      <c r="B736">
        <v>0</v>
      </c>
      <c r="C736">
        <v>6353</v>
      </c>
      <c r="D736" s="690">
        <v>41091</v>
      </c>
    </row>
    <row r="737" spans="1:4">
      <c r="A737" s="105">
        <v>33009002320000</v>
      </c>
      <c r="B737">
        <v>5589</v>
      </c>
      <c r="C737">
        <v>0</v>
      </c>
      <c r="D737" s="690">
        <v>41122</v>
      </c>
    </row>
    <row r="738" spans="1:4">
      <c r="A738" s="105">
        <v>33009002320000</v>
      </c>
      <c r="B738">
        <v>4814</v>
      </c>
      <c r="C738">
        <v>0</v>
      </c>
      <c r="D738" s="690">
        <v>41153</v>
      </c>
    </row>
    <row r="739" spans="1:4">
      <c r="A739" s="105">
        <v>33009002320000</v>
      </c>
      <c r="B739">
        <v>3144</v>
      </c>
      <c r="C739">
        <v>0</v>
      </c>
      <c r="D739" s="690">
        <v>41183</v>
      </c>
    </row>
    <row r="740" spans="1:4">
      <c r="A740" s="105">
        <v>33009002320000</v>
      </c>
      <c r="B740">
        <v>2420</v>
      </c>
      <c r="C740">
        <v>0</v>
      </c>
      <c r="D740" s="690">
        <v>41214</v>
      </c>
    </row>
    <row r="741" spans="1:4">
      <c r="A741" s="105">
        <v>33009002320000</v>
      </c>
      <c r="B741">
        <v>3294</v>
      </c>
      <c r="C741">
        <v>0</v>
      </c>
      <c r="D741" s="690">
        <v>41244</v>
      </c>
    </row>
    <row r="742" spans="1:4">
      <c r="A742" s="105">
        <v>33009002330000</v>
      </c>
      <c r="B742">
        <v>0</v>
      </c>
      <c r="C742">
        <v>0</v>
      </c>
      <c r="D742" s="690">
        <v>40909</v>
      </c>
    </row>
    <row r="743" spans="1:4">
      <c r="A743" s="105">
        <v>33009002330000</v>
      </c>
      <c r="B743">
        <v>0</v>
      </c>
      <c r="C743">
        <v>0</v>
      </c>
      <c r="D743" s="690">
        <v>40940</v>
      </c>
    </row>
    <row r="744" spans="1:4">
      <c r="A744" s="105">
        <v>33009002330000</v>
      </c>
      <c r="B744">
        <v>0</v>
      </c>
      <c r="C744">
        <v>0</v>
      </c>
      <c r="D744" s="690">
        <v>40969</v>
      </c>
    </row>
    <row r="745" spans="1:4">
      <c r="A745" s="105">
        <v>33009002330000</v>
      </c>
      <c r="B745">
        <v>0</v>
      </c>
      <c r="C745">
        <v>0</v>
      </c>
      <c r="D745" s="690">
        <v>41000</v>
      </c>
    </row>
    <row r="746" spans="1:4">
      <c r="A746" s="105">
        <v>33009002330000</v>
      </c>
      <c r="B746">
        <v>0</v>
      </c>
      <c r="C746">
        <v>0</v>
      </c>
      <c r="D746" s="690">
        <v>41030</v>
      </c>
    </row>
    <row r="747" spans="1:4">
      <c r="A747" s="105">
        <v>33009002330000</v>
      </c>
      <c r="B747">
        <v>0</v>
      </c>
      <c r="C747">
        <v>0</v>
      </c>
      <c r="D747" s="690">
        <v>41061</v>
      </c>
    </row>
    <row r="748" spans="1:4">
      <c r="A748" s="105">
        <v>33009002330000</v>
      </c>
      <c r="B748">
        <v>0</v>
      </c>
      <c r="C748">
        <v>0</v>
      </c>
      <c r="D748" s="690">
        <v>41091</v>
      </c>
    </row>
    <row r="749" spans="1:4">
      <c r="A749" s="105">
        <v>33009002330000</v>
      </c>
      <c r="B749">
        <v>0</v>
      </c>
      <c r="C749">
        <v>0</v>
      </c>
      <c r="D749" s="690">
        <v>41122</v>
      </c>
    </row>
    <row r="750" spans="1:4">
      <c r="A750" s="105">
        <v>33009002330000</v>
      </c>
      <c r="B750">
        <v>0</v>
      </c>
      <c r="C750">
        <v>0</v>
      </c>
      <c r="D750" s="690">
        <v>41153</v>
      </c>
    </row>
    <row r="751" spans="1:4">
      <c r="A751" s="105">
        <v>33009002330000</v>
      </c>
      <c r="B751">
        <v>3239</v>
      </c>
      <c r="C751">
        <v>0</v>
      </c>
      <c r="D751" s="690">
        <v>41183</v>
      </c>
    </row>
    <row r="752" spans="1:4">
      <c r="A752" s="105">
        <v>33009002330000</v>
      </c>
      <c r="B752">
        <v>4510</v>
      </c>
      <c r="C752">
        <v>0</v>
      </c>
      <c r="D752" s="690">
        <v>41214</v>
      </c>
    </row>
    <row r="753" spans="1:4">
      <c r="A753" s="105">
        <v>33009002330000</v>
      </c>
      <c r="B753">
        <v>4295</v>
      </c>
      <c r="C753">
        <v>0</v>
      </c>
      <c r="D753" s="690">
        <v>41244</v>
      </c>
    </row>
    <row r="754" spans="1:4">
      <c r="A754" s="105">
        <v>33009002550000</v>
      </c>
      <c r="B754">
        <v>2695</v>
      </c>
      <c r="C754">
        <v>0</v>
      </c>
      <c r="D754" s="690">
        <v>40909</v>
      </c>
    </row>
    <row r="755" spans="1:4">
      <c r="A755" s="105">
        <v>33009002550000</v>
      </c>
      <c r="B755">
        <v>2623</v>
      </c>
      <c r="C755">
        <v>0</v>
      </c>
      <c r="D755" s="690">
        <v>40940</v>
      </c>
    </row>
    <row r="756" spans="1:4">
      <c r="A756" s="105">
        <v>33009002550000</v>
      </c>
      <c r="B756">
        <v>2690</v>
      </c>
      <c r="C756">
        <v>0</v>
      </c>
      <c r="D756" s="690">
        <v>40969</v>
      </c>
    </row>
    <row r="757" spans="1:4">
      <c r="A757" s="105">
        <v>33009002550000</v>
      </c>
      <c r="B757">
        <v>2655</v>
      </c>
      <c r="C757">
        <v>0</v>
      </c>
      <c r="D757" s="690">
        <v>41000</v>
      </c>
    </row>
    <row r="758" spans="1:4">
      <c r="A758" s="105">
        <v>33009002550000</v>
      </c>
      <c r="B758">
        <v>2467</v>
      </c>
      <c r="C758">
        <v>0</v>
      </c>
      <c r="D758" s="690">
        <v>41030</v>
      </c>
    </row>
    <row r="759" spans="1:4">
      <c r="A759" s="105">
        <v>33009002550000</v>
      </c>
      <c r="B759">
        <v>2541</v>
      </c>
      <c r="C759">
        <v>0</v>
      </c>
      <c r="D759" s="690">
        <v>41061</v>
      </c>
    </row>
    <row r="760" spans="1:4">
      <c r="A760" s="105">
        <v>33009002550000</v>
      </c>
      <c r="B760">
        <v>0</v>
      </c>
      <c r="C760">
        <v>2610</v>
      </c>
      <c r="D760" s="690">
        <v>41091</v>
      </c>
    </row>
    <row r="761" spans="1:4">
      <c r="A761" s="105">
        <v>33009002550000</v>
      </c>
      <c r="B761">
        <v>2296</v>
      </c>
      <c r="C761">
        <v>0</v>
      </c>
      <c r="D761" s="690">
        <v>41122</v>
      </c>
    </row>
    <row r="762" spans="1:4">
      <c r="A762" s="105">
        <v>33009002550000</v>
      </c>
      <c r="B762">
        <v>1978</v>
      </c>
      <c r="C762">
        <v>0</v>
      </c>
      <c r="D762" s="690">
        <v>41153</v>
      </c>
    </row>
    <row r="763" spans="1:4">
      <c r="A763" s="105">
        <v>33009002550000</v>
      </c>
      <c r="B763">
        <v>4231</v>
      </c>
      <c r="C763">
        <v>0</v>
      </c>
      <c r="D763" s="690">
        <v>41214</v>
      </c>
    </row>
    <row r="764" spans="1:4">
      <c r="A764" s="105">
        <v>33009002550000</v>
      </c>
      <c r="B764">
        <v>1721</v>
      </c>
      <c r="C764">
        <v>0</v>
      </c>
      <c r="D764" s="690">
        <v>41244</v>
      </c>
    </row>
    <row r="765" spans="1:4">
      <c r="A765" s="105">
        <v>33009002570000</v>
      </c>
      <c r="B765">
        <v>1327</v>
      </c>
      <c r="C765">
        <v>0</v>
      </c>
      <c r="D765" s="690">
        <v>40909</v>
      </c>
    </row>
    <row r="766" spans="1:4">
      <c r="A766" s="105">
        <v>33009002570000</v>
      </c>
      <c r="B766">
        <v>742</v>
      </c>
      <c r="C766">
        <v>0</v>
      </c>
      <c r="D766" s="690">
        <v>40940</v>
      </c>
    </row>
    <row r="767" spans="1:4">
      <c r="A767" s="105">
        <v>33009002570000</v>
      </c>
      <c r="B767">
        <v>761</v>
      </c>
      <c r="C767">
        <v>0</v>
      </c>
      <c r="D767" s="690">
        <v>40969</v>
      </c>
    </row>
    <row r="768" spans="1:4">
      <c r="A768" s="105">
        <v>33009002570000</v>
      </c>
      <c r="B768">
        <v>752</v>
      </c>
      <c r="C768">
        <v>0</v>
      </c>
      <c r="D768" s="690">
        <v>41000</v>
      </c>
    </row>
    <row r="769" spans="1:4">
      <c r="A769" s="105">
        <v>33009002570000</v>
      </c>
      <c r="B769">
        <v>698</v>
      </c>
      <c r="C769">
        <v>0</v>
      </c>
      <c r="D769" s="690">
        <v>41030</v>
      </c>
    </row>
    <row r="770" spans="1:4">
      <c r="A770" s="105">
        <v>33009002570000</v>
      </c>
      <c r="B770">
        <v>719</v>
      </c>
      <c r="C770">
        <v>0</v>
      </c>
      <c r="D770" s="690">
        <v>41061</v>
      </c>
    </row>
    <row r="771" spans="1:4">
      <c r="A771" s="105">
        <v>33009002570000</v>
      </c>
      <c r="B771">
        <v>0</v>
      </c>
      <c r="C771">
        <v>739</v>
      </c>
      <c r="D771" s="690">
        <v>41091</v>
      </c>
    </row>
    <row r="772" spans="1:4">
      <c r="A772" s="105">
        <v>33009002570000</v>
      </c>
      <c r="B772">
        <v>650</v>
      </c>
      <c r="C772">
        <v>0</v>
      </c>
      <c r="D772" s="690">
        <v>41122</v>
      </c>
    </row>
    <row r="773" spans="1:4">
      <c r="A773" s="105">
        <v>33009002570000</v>
      </c>
      <c r="B773">
        <v>560</v>
      </c>
      <c r="C773">
        <v>0</v>
      </c>
      <c r="D773" s="690">
        <v>41153</v>
      </c>
    </row>
    <row r="774" spans="1:4">
      <c r="A774" s="105">
        <v>33009002570000</v>
      </c>
      <c r="B774">
        <v>475</v>
      </c>
      <c r="C774">
        <v>0</v>
      </c>
      <c r="D774" s="690">
        <v>41214</v>
      </c>
    </row>
    <row r="775" spans="1:4">
      <c r="A775" s="105">
        <v>33009002570000</v>
      </c>
      <c r="B775">
        <v>177</v>
      </c>
      <c r="C775">
        <v>0</v>
      </c>
      <c r="D775" s="690">
        <v>41244</v>
      </c>
    </row>
    <row r="776" spans="1:4">
      <c r="A776" s="105">
        <v>33009002740000</v>
      </c>
      <c r="B776">
        <v>5884</v>
      </c>
      <c r="C776">
        <v>0</v>
      </c>
      <c r="D776" s="690">
        <v>40909</v>
      </c>
    </row>
    <row r="777" spans="1:4">
      <c r="A777" s="105">
        <v>33009002740000</v>
      </c>
      <c r="B777">
        <v>5445</v>
      </c>
      <c r="C777">
        <v>0</v>
      </c>
      <c r="D777" s="690">
        <v>40940</v>
      </c>
    </row>
    <row r="778" spans="1:4">
      <c r="A778" s="105">
        <v>33009002740000</v>
      </c>
      <c r="B778">
        <v>5584</v>
      </c>
      <c r="C778">
        <v>0</v>
      </c>
      <c r="D778" s="690">
        <v>40969</v>
      </c>
    </row>
    <row r="779" spans="1:4">
      <c r="A779" s="105">
        <v>33009002740000</v>
      </c>
      <c r="B779">
        <v>5511</v>
      </c>
      <c r="C779">
        <v>0</v>
      </c>
      <c r="D779" s="690">
        <v>41000</v>
      </c>
    </row>
    <row r="780" spans="1:4">
      <c r="A780" s="105">
        <v>33009002740000</v>
      </c>
      <c r="B780">
        <v>5120</v>
      </c>
      <c r="C780">
        <v>0</v>
      </c>
      <c r="D780" s="690">
        <v>41030</v>
      </c>
    </row>
    <row r="781" spans="1:4">
      <c r="A781" s="105">
        <v>33009002740000</v>
      </c>
      <c r="B781">
        <v>5275</v>
      </c>
      <c r="C781">
        <v>0</v>
      </c>
      <c r="D781" s="690">
        <v>41061</v>
      </c>
    </row>
    <row r="782" spans="1:4">
      <c r="A782" s="105">
        <v>33009002740000</v>
      </c>
      <c r="B782">
        <v>0</v>
      </c>
      <c r="C782">
        <v>5417</v>
      </c>
      <c r="D782" s="690">
        <v>41091</v>
      </c>
    </row>
    <row r="783" spans="1:4">
      <c r="A783" s="105">
        <v>33009002740000</v>
      </c>
      <c r="B783">
        <v>4766</v>
      </c>
      <c r="C783">
        <v>0</v>
      </c>
      <c r="D783" s="690">
        <v>41122</v>
      </c>
    </row>
    <row r="784" spans="1:4">
      <c r="A784" s="105">
        <v>33009002740000</v>
      </c>
      <c r="B784">
        <v>4105</v>
      </c>
      <c r="C784">
        <v>0</v>
      </c>
      <c r="D784" s="690">
        <v>41153</v>
      </c>
    </row>
    <row r="785" spans="1:4">
      <c r="A785" s="105">
        <v>33009002740000</v>
      </c>
      <c r="B785">
        <v>344</v>
      </c>
      <c r="C785">
        <v>0</v>
      </c>
      <c r="D785" s="690">
        <v>41214</v>
      </c>
    </row>
    <row r="786" spans="1:4">
      <c r="A786" s="105">
        <v>33009002740000</v>
      </c>
      <c r="B786">
        <v>875</v>
      </c>
      <c r="C786">
        <v>0</v>
      </c>
      <c r="D786" s="690">
        <v>41244</v>
      </c>
    </row>
    <row r="787" spans="1:4">
      <c r="A787" s="105">
        <v>33009002790000</v>
      </c>
      <c r="B787">
        <v>7732</v>
      </c>
      <c r="C787">
        <v>0</v>
      </c>
      <c r="D787" s="690">
        <v>40909</v>
      </c>
    </row>
    <row r="788" spans="1:4">
      <c r="A788" s="105">
        <v>33009002790000</v>
      </c>
      <c r="B788">
        <v>7128</v>
      </c>
      <c r="C788">
        <v>0</v>
      </c>
      <c r="D788" s="690">
        <v>40940</v>
      </c>
    </row>
    <row r="789" spans="1:4">
      <c r="A789" s="105">
        <v>33009002790000</v>
      </c>
      <c r="B789">
        <v>7310</v>
      </c>
      <c r="C789">
        <v>0</v>
      </c>
      <c r="D789" s="690">
        <v>40969</v>
      </c>
    </row>
    <row r="790" spans="1:4">
      <c r="A790" s="105">
        <v>33009002790000</v>
      </c>
      <c r="B790">
        <v>7214</v>
      </c>
      <c r="C790">
        <v>0</v>
      </c>
      <c r="D790" s="690">
        <v>41000</v>
      </c>
    </row>
    <row r="791" spans="1:4">
      <c r="A791" s="105">
        <v>33009002790000</v>
      </c>
      <c r="B791">
        <v>6703</v>
      </c>
      <c r="C791">
        <v>0</v>
      </c>
      <c r="D791" s="690">
        <v>41030</v>
      </c>
    </row>
    <row r="792" spans="1:4">
      <c r="A792" s="105">
        <v>33009002790000</v>
      </c>
      <c r="B792">
        <v>6905</v>
      </c>
      <c r="C792">
        <v>0</v>
      </c>
      <c r="D792" s="690">
        <v>41061</v>
      </c>
    </row>
    <row r="793" spans="1:4">
      <c r="A793" s="105">
        <v>33009002790000</v>
      </c>
      <c r="B793">
        <v>0</v>
      </c>
      <c r="C793">
        <v>7092</v>
      </c>
      <c r="D793" s="690">
        <v>41091</v>
      </c>
    </row>
    <row r="794" spans="1:4">
      <c r="A794" s="105">
        <v>33009002790000</v>
      </c>
      <c r="B794">
        <v>6239</v>
      </c>
      <c r="C794">
        <v>0</v>
      </c>
      <c r="D794" s="690">
        <v>41122</v>
      </c>
    </row>
    <row r="795" spans="1:4">
      <c r="A795" s="105">
        <v>33009002790000</v>
      </c>
      <c r="B795">
        <v>5374</v>
      </c>
      <c r="C795">
        <v>0</v>
      </c>
      <c r="D795" s="690">
        <v>41153</v>
      </c>
    </row>
    <row r="796" spans="1:4">
      <c r="A796" s="105">
        <v>33009002790000</v>
      </c>
      <c r="B796">
        <v>3748</v>
      </c>
      <c r="C796">
        <v>0</v>
      </c>
      <c r="D796" s="690">
        <v>41183</v>
      </c>
    </row>
    <row r="797" spans="1:4">
      <c r="A797" s="105">
        <v>33009002790000</v>
      </c>
      <c r="B797">
        <v>3427</v>
      </c>
      <c r="C797">
        <v>0</v>
      </c>
      <c r="D797" s="690">
        <v>41214</v>
      </c>
    </row>
    <row r="798" spans="1:4">
      <c r="A798" s="105">
        <v>33009002790000</v>
      </c>
      <c r="B798">
        <v>3875</v>
      </c>
      <c r="C798">
        <v>0</v>
      </c>
      <c r="D798" s="690">
        <v>41244</v>
      </c>
    </row>
    <row r="799" spans="1:4">
      <c r="A799" s="105">
        <v>33009002870000</v>
      </c>
      <c r="B799">
        <v>0</v>
      </c>
      <c r="C799">
        <v>0</v>
      </c>
      <c r="D799" s="690">
        <v>40909</v>
      </c>
    </row>
    <row r="800" spans="1:4">
      <c r="A800" s="105">
        <v>33009002870000</v>
      </c>
      <c r="B800">
        <v>0</v>
      </c>
      <c r="C800">
        <v>0</v>
      </c>
      <c r="D800" s="690">
        <v>40940</v>
      </c>
    </row>
    <row r="801" spans="1:4">
      <c r="A801" s="105">
        <v>33009002870000</v>
      </c>
      <c r="B801">
        <v>0</v>
      </c>
      <c r="C801">
        <v>0</v>
      </c>
      <c r="D801" s="690">
        <v>40969</v>
      </c>
    </row>
    <row r="802" spans="1:4">
      <c r="A802" s="105">
        <v>33009002870000</v>
      </c>
      <c r="B802">
        <v>0</v>
      </c>
      <c r="C802">
        <v>0</v>
      </c>
      <c r="D802" s="690">
        <v>41000</v>
      </c>
    </row>
    <row r="803" spans="1:4">
      <c r="A803" s="105">
        <v>33009002870000</v>
      </c>
      <c r="B803">
        <v>0</v>
      </c>
      <c r="C803">
        <v>0</v>
      </c>
      <c r="D803" s="690">
        <v>41030</v>
      </c>
    </row>
    <row r="804" spans="1:4">
      <c r="A804" s="105">
        <v>33009002870000</v>
      </c>
      <c r="B804">
        <v>0</v>
      </c>
      <c r="C804">
        <v>0</v>
      </c>
      <c r="D804" s="690">
        <v>41061</v>
      </c>
    </row>
    <row r="805" spans="1:4">
      <c r="A805" s="105">
        <v>33009002870000</v>
      </c>
      <c r="B805">
        <v>0</v>
      </c>
      <c r="C805">
        <v>0</v>
      </c>
      <c r="D805" s="690">
        <v>41091</v>
      </c>
    </row>
    <row r="806" spans="1:4">
      <c r="A806" s="105">
        <v>33009002870000</v>
      </c>
      <c r="B806">
        <v>0</v>
      </c>
      <c r="C806">
        <v>0</v>
      </c>
      <c r="D806" s="690">
        <v>41122</v>
      </c>
    </row>
    <row r="807" spans="1:4">
      <c r="A807" s="105">
        <v>33009002870000</v>
      </c>
      <c r="B807">
        <v>0</v>
      </c>
      <c r="C807">
        <v>0</v>
      </c>
      <c r="D807" s="690">
        <v>41153</v>
      </c>
    </row>
    <row r="808" spans="1:4">
      <c r="A808" s="105">
        <v>33009002870000</v>
      </c>
      <c r="B808">
        <v>4394</v>
      </c>
      <c r="C808">
        <v>0</v>
      </c>
      <c r="D808" s="690">
        <v>41183</v>
      </c>
    </row>
    <row r="809" spans="1:4">
      <c r="A809" s="105">
        <v>33009002870000</v>
      </c>
      <c r="B809">
        <v>4610</v>
      </c>
      <c r="C809">
        <v>0</v>
      </c>
      <c r="D809" s="690">
        <v>41214</v>
      </c>
    </row>
    <row r="810" spans="1:4">
      <c r="A810" s="105">
        <v>33009002870000</v>
      </c>
      <c r="B810">
        <v>4747</v>
      </c>
      <c r="C810">
        <v>0</v>
      </c>
      <c r="D810" s="690">
        <v>41244</v>
      </c>
    </row>
    <row r="811" spans="1:4">
      <c r="A811" s="105">
        <v>33009002920000</v>
      </c>
      <c r="B811">
        <v>5732</v>
      </c>
      <c r="C811">
        <v>0</v>
      </c>
      <c r="D811" s="690">
        <v>40909</v>
      </c>
    </row>
    <row r="812" spans="1:4">
      <c r="A812" s="105">
        <v>33009002920000</v>
      </c>
      <c r="B812">
        <v>10196</v>
      </c>
      <c r="C812">
        <v>0</v>
      </c>
      <c r="D812" s="690">
        <v>40940</v>
      </c>
    </row>
    <row r="813" spans="1:4">
      <c r="A813" s="105">
        <v>33009002920000</v>
      </c>
      <c r="B813">
        <v>10457</v>
      </c>
      <c r="C813">
        <v>0</v>
      </c>
      <c r="D813" s="690">
        <v>40969</v>
      </c>
    </row>
    <row r="814" spans="1:4">
      <c r="A814" s="105">
        <v>33009002920000</v>
      </c>
      <c r="B814">
        <v>10321</v>
      </c>
      <c r="C814">
        <v>0</v>
      </c>
      <c r="D814" s="690">
        <v>41000</v>
      </c>
    </row>
    <row r="815" spans="1:4">
      <c r="A815" s="105">
        <v>33009002920000</v>
      </c>
      <c r="B815">
        <v>9589</v>
      </c>
      <c r="C815">
        <v>0</v>
      </c>
      <c r="D815" s="690">
        <v>41030</v>
      </c>
    </row>
    <row r="816" spans="1:4">
      <c r="A816" s="105">
        <v>33009002920000</v>
      </c>
      <c r="B816">
        <v>9878</v>
      </c>
      <c r="C816">
        <v>0</v>
      </c>
      <c r="D816" s="690">
        <v>41061</v>
      </c>
    </row>
    <row r="817" spans="1:4">
      <c r="A817" s="105">
        <v>33009002920000</v>
      </c>
      <c r="B817">
        <v>0</v>
      </c>
      <c r="C817">
        <v>10145</v>
      </c>
      <c r="D817" s="690">
        <v>41091</v>
      </c>
    </row>
    <row r="818" spans="1:4">
      <c r="A818" s="105">
        <v>33009002920000</v>
      </c>
      <c r="B818">
        <v>8925</v>
      </c>
      <c r="C818">
        <v>0</v>
      </c>
      <c r="D818" s="690">
        <v>41122</v>
      </c>
    </row>
    <row r="819" spans="1:4">
      <c r="A819" s="105">
        <v>33009002920000</v>
      </c>
      <c r="B819">
        <v>7687</v>
      </c>
      <c r="C819">
        <v>0</v>
      </c>
      <c r="D819" s="690">
        <v>41153</v>
      </c>
    </row>
    <row r="820" spans="1:4">
      <c r="A820" s="105">
        <v>33009002920000</v>
      </c>
      <c r="B820">
        <v>6224</v>
      </c>
      <c r="C820">
        <v>0</v>
      </c>
      <c r="D820" s="690">
        <v>41214</v>
      </c>
    </row>
    <row r="821" spans="1:4">
      <c r="A821" s="105">
        <v>33009002920000</v>
      </c>
      <c r="B821">
        <v>9678</v>
      </c>
      <c r="C821">
        <v>0</v>
      </c>
      <c r="D821" s="690">
        <v>41244</v>
      </c>
    </row>
    <row r="822" spans="1:4">
      <c r="A822" s="105">
        <v>33009002960000</v>
      </c>
      <c r="B822">
        <v>0</v>
      </c>
      <c r="C822">
        <v>0</v>
      </c>
      <c r="D822" s="690">
        <v>40909</v>
      </c>
    </row>
    <row r="823" spans="1:4">
      <c r="A823" s="105">
        <v>33009002960000</v>
      </c>
      <c r="B823">
        <v>0</v>
      </c>
      <c r="C823">
        <v>0</v>
      </c>
      <c r="D823" s="690">
        <v>40940</v>
      </c>
    </row>
    <row r="824" spans="1:4">
      <c r="A824" s="105">
        <v>33009002960000</v>
      </c>
      <c r="B824">
        <v>0</v>
      </c>
      <c r="C824">
        <v>0</v>
      </c>
      <c r="D824" s="690">
        <v>40969</v>
      </c>
    </row>
    <row r="825" spans="1:4">
      <c r="A825" s="105">
        <v>33009002960000</v>
      </c>
      <c r="B825">
        <v>0</v>
      </c>
      <c r="C825">
        <v>0</v>
      </c>
      <c r="D825" s="690">
        <v>41000</v>
      </c>
    </row>
    <row r="826" spans="1:4">
      <c r="A826" s="105">
        <v>33009002960000</v>
      </c>
      <c r="B826">
        <v>0</v>
      </c>
      <c r="C826">
        <v>0</v>
      </c>
      <c r="D826" s="690">
        <v>41030</v>
      </c>
    </row>
    <row r="827" spans="1:4">
      <c r="A827" s="105">
        <v>33009002960000</v>
      </c>
      <c r="B827">
        <v>0</v>
      </c>
      <c r="C827">
        <v>0</v>
      </c>
      <c r="D827" s="690">
        <v>41061</v>
      </c>
    </row>
    <row r="828" spans="1:4">
      <c r="A828" s="105">
        <v>33009002960000</v>
      </c>
      <c r="B828">
        <v>0</v>
      </c>
      <c r="C828">
        <v>0</v>
      </c>
      <c r="D828" s="690">
        <v>41091</v>
      </c>
    </row>
    <row r="829" spans="1:4">
      <c r="A829" s="105">
        <v>33009002960000</v>
      </c>
      <c r="B829">
        <v>0</v>
      </c>
      <c r="C829">
        <v>0</v>
      </c>
      <c r="D829" s="690">
        <v>41122</v>
      </c>
    </row>
    <row r="830" spans="1:4">
      <c r="A830" s="105">
        <v>33009002960000</v>
      </c>
      <c r="B830">
        <v>0</v>
      </c>
      <c r="C830">
        <v>0</v>
      </c>
      <c r="D830" s="690">
        <v>41153</v>
      </c>
    </row>
    <row r="831" spans="1:4">
      <c r="A831" s="105">
        <v>33009002960000</v>
      </c>
      <c r="B831">
        <v>0</v>
      </c>
      <c r="C831">
        <v>0</v>
      </c>
      <c r="D831" s="690">
        <v>41214</v>
      </c>
    </row>
    <row r="832" spans="1:4">
      <c r="A832" s="105">
        <v>33009002960000</v>
      </c>
      <c r="B832">
        <v>0</v>
      </c>
      <c r="C832">
        <v>0</v>
      </c>
      <c r="D832" s="690">
        <v>41244</v>
      </c>
    </row>
    <row r="833" spans="1:4">
      <c r="A833" s="105">
        <v>33009003010000</v>
      </c>
      <c r="B833">
        <v>6391</v>
      </c>
      <c r="C833">
        <v>0</v>
      </c>
      <c r="D833" s="690">
        <v>40909</v>
      </c>
    </row>
    <row r="834" spans="1:4">
      <c r="A834" s="105">
        <v>33009003010000</v>
      </c>
      <c r="B834">
        <v>5989</v>
      </c>
      <c r="C834">
        <v>0</v>
      </c>
      <c r="D834" s="690">
        <v>40940</v>
      </c>
    </row>
    <row r="835" spans="1:4">
      <c r="A835" s="105">
        <v>33009003010000</v>
      </c>
      <c r="B835">
        <v>6142</v>
      </c>
      <c r="C835">
        <v>0</v>
      </c>
      <c r="D835" s="690">
        <v>40969</v>
      </c>
    </row>
    <row r="836" spans="1:4">
      <c r="A836" s="105">
        <v>33009003010000</v>
      </c>
      <c r="B836">
        <v>6062</v>
      </c>
      <c r="C836">
        <v>0</v>
      </c>
      <c r="D836" s="690">
        <v>41000</v>
      </c>
    </row>
    <row r="837" spans="1:4">
      <c r="A837" s="105">
        <v>33009003010000</v>
      </c>
      <c r="B837">
        <v>5632</v>
      </c>
      <c r="C837">
        <v>0</v>
      </c>
      <c r="D837" s="690">
        <v>41030</v>
      </c>
    </row>
    <row r="838" spans="1:4">
      <c r="A838" s="105">
        <v>33009003010000</v>
      </c>
      <c r="B838">
        <v>5802</v>
      </c>
      <c r="C838">
        <v>0</v>
      </c>
      <c r="D838" s="690">
        <v>41061</v>
      </c>
    </row>
    <row r="839" spans="1:4">
      <c r="A839" s="105">
        <v>33009003010000</v>
      </c>
      <c r="B839">
        <v>0</v>
      </c>
      <c r="C839">
        <v>5959</v>
      </c>
      <c r="D839" s="690">
        <v>41091</v>
      </c>
    </row>
    <row r="840" spans="1:4">
      <c r="A840" s="105">
        <v>33009003010000</v>
      </c>
      <c r="B840">
        <v>5242</v>
      </c>
      <c r="C840">
        <v>0</v>
      </c>
      <c r="D840" s="690">
        <v>41122</v>
      </c>
    </row>
    <row r="841" spans="1:4">
      <c r="A841" s="105">
        <v>33009003010000</v>
      </c>
      <c r="B841">
        <v>4515</v>
      </c>
      <c r="C841">
        <v>0</v>
      </c>
      <c r="D841" s="690">
        <v>41153</v>
      </c>
    </row>
    <row r="842" spans="1:4">
      <c r="A842" s="105">
        <v>33009003010000</v>
      </c>
      <c r="B842">
        <v>0</v>
      </c>
      <c r="C842">
        <v>0</v>
      </c>
      <c r="D842" s="690">
        <v>41183</v>
      </c>
    </row>
    <row r="843" spans="1:4">
      <c r="A843" s="105">
        <v>33009003010000</v>
      </c>
      <c r="B843">
        <v>0</v>
      </c>
      <c r="C843">
        <v>0</v>
      </c>
      <c r="D843" s="690">
        <v>41214</v>
      </c>
    </row>
    <row r="844" spans="1:4">
      <c r="A844" s="105">
        <v>33009003010000</v>
      </c>
      <c r="B844">
        <v>0</v>
      </c>
      <c r="C844">
        <v>0</v>
      </c>
      <c r="D844" s="690">
        <v>41244</v>
      </c>
    </row>
    <row r="845" spans="1:4">
      <c r="A845" s="105">
        <v>33009003030000</v>
      </c>
      <c r="B845">
        <v>7748</v>
      </c>
      <c r="C845">
        <v>0</v>
      </c>
      <c r="D845" s="690">
        <v>40909</v>
      </c>
    </row>
    <row r="846" spans="1:4">
      <c r="A846" s="105">
        <v>33009003030000</v>
      </c>
      <c r="B846">
        <v>7573</v>
      </c>
      <c r="C846">
        <v>0</v>
      </c>
      <c r="D846" s="690">
        <v>40940</v>
      </c>
    </row>
    <row r="847" spans="1:4">
      <c r="A847" s="105">
        <v>33009003030000</v>
      </c>
      <c r="B847">
        <v>7767</v>
      </c>
      <c r="C847">
        <v>0</v>
      </c>
      <c r="D847" s="690">
        <v>40969</v>
      </c>
    </row>
    <row r="848" spans="1:4">
      <c r="A848" s="105">
        <v>33009003030000</v>
      </c>
      <c r="B848">
        <v>7665</v>
      </c>
      <c r="C848">
        <v>0</v>
      </c>
      <c r="D848" s="690">
        <v>41000</v>
      </c>
    </row>
    <row r="849" spans="1:4">
      <c r="A849" s="105">
        <v>33009003030000</v>
      </c>
      <c r="B849">
        <v>7122</v>
      </c>
      <c r="C849">
        <v>0</v>
      </c>
      <c r="D849" s="690">
        <v>41030</v>
      </c>
    </row>
    <row r="850" spans="1:4">
      <c r="A850" s="105">
        <v>33009003030000</v>
      </c>
      <c r="B850">
        <v>7337</v>
      </c>
      <c r="C850">
        <v>0</v>
      </c>
      <c r="D850" s="690">
        <v>41061</v>
      </c>
    </row>
    <row r="851" spans="1:4">
      <c r="A851" s="105">
        <v>33009003030000</v>
      </c>
      <c r="B851">
        <v>0</v>
      </c>
      <c r="C851">
        <v>7535</v>
      </c>
      <c r="D851" s="690">
        <v>41091</v>
      </c>
    </row>
    <row r="852" spans="1:4">
      <c r="A852" s="105">
        <v>33009003030000</v>
      </c>
      <c r="B852">
        <v>6629</v>
      </c>
      <c r="C852">
        <v>0</v>
      </c>
      <c r="D852" s="690">
        <v>41122</v>
      </c>
    </row>
    <row r="853" spans="1:4">
      <c r="A853" s="105">
        <v>33009003030000</v>
      </c>
      <c r="B853">
        <v>5710</v>
      </c>
      <c r="C853">
        <v>0</v>
      </c>
      <c r="D853" s="690">
        <v>41153</v>
      </c>
    </row>
    <row r="854" spans="1:4">
      <c r="A854" s="105">
        <v>33009003030000</v>
      </c>
      <c r="B854">
        <v>6164</v>
      </c>
      <c r="C854">
        <v>0</v>
      </c>
      <c r="D854" s="690">
        <v>41183</v>
      </c>
    </row>
    <row r="855" spans="1:4">
      <c r="A855" s="105">
        <v>33009003030000</v>
      </c>
      <c r="B855">
        <v>4444</v>
      </c>
      <c r="C855">
        <v>0</v>
      </c>
      <c r="D855" s="690">
        <v>41214</v>
      </c>
    </row>
    <row r="856" spans="1:4">
      <c r="A856" s="105">
        <v>33009003030000</v>
      </c>
      <c r="B856">
        <v>4963</v>
      </c>
      <c r="C856">
        <v>0</v>
      </c>
      <c r="D856" s="690">
        <v>41244</v>
      </c>
    </row>
    <row r="857" spans="1:4">
      <c r="A857" s="105">
        <v>33009003040000</v>
      </c>
      <c r="B857">
        <v>0</v>
      </c>
      <c r="C857">
        <v>0</v>
      </c>
      <c r="D857" s="690">
        <v>40909</v>
      </c>
    </row>
    <row r="858" spans="1:4">
      <c r="A858" s="105">
        <v>33009003040000</v>
      </c>
      <c r="B858">
        <v>0</v>
      </c>
      <c r="C858">
        <v>0</v>
      </c>
      <c r="D858" s="690">
        <v>40940</v>
      </c>
    </row>
    <row r="859" spans="1:4">
      <c r="A859" s="105">
        <v>33009003040000</v>
      </c>
      <c r="B859">
        <v>0</v>
      </c>
      <c r="C859">
        <v>0</v>
      </c>
      <c r="D859" s="690">
        <v>40969</v>
      </c>
    </row>
    <row r="860" spans="1:4">
      <c r="A860" s="105">
        <v>33009003040000</v>
      </c>
      <c r="B860">
        <v>0</v>
      </c>
      <c r="C860">
        <v>0</v>
      </c>
      <c r="D860" s="690">
        <v>41000</v>
      </c>
    </row>
    <row r="861" spans="1:4">
      <c r="A861" s="105">
        <v>33009003040000</v>
      </c>
      <c r="B861">
        <v>0</v>
      </c>
      <c r="C861">
        <v>0</v>
      </c>
      <c r="D861" s="690">
        <v>41030</v>
      </c>
    </row>
    <row r="862" spans="1:4">
      <c r="A862" s="105">
        <v>33009003040000</v>
      </c>
      <c r="B862">
        <v>0</v>
      </c>
      <c r="C862">
        <v>0</v>
      </c>
      <c r="D862" s="690">
        <v>41061</v>
      </c>
    </row>
    <row r="863" spans="1:4">
      <c r="A863" s="105">
        <v>33009003040000</v>
      </c>
      <c r="B863">
        <v>0</v>
      </c>
      <c r="C863">
        <v>0</v>
      </c>
      <c r="D863" s="690">
        <v>41091</v>
      </c>
    </row>
    <row r="864" spans="1:4">
      <c r="A864" s="105">
        <v>33009003040000</v>
      </c>
      <c r="B864">
        <v>0</v>
      </c>
      <c r="C864">
        <v>0</v>
      </c>
      <c r="D864" s="690">
        <v>41122</v>
      </c>
    </row>
    <row r="865" spans="1:4">
      <c r="A865" s="105">
        <v>33009003040000</v>
      </c>
      <c r="B865">
        <v>0</v>
      </c>
      <c r="C865">
        <v>0</v>
      </c>
      <c r="D865" s="690">
        <v>41153</v>
      </c>
    </row>
    <row r="866" spans="1:4">
      <c r="A866" s="105">
        <v>33009003040000</v>
      </c>
      <c r="B866">
        <v>0</v>
      </c>
      <c r="C866">
        <v>0</v>
      </c>
      <c r="D866" s="690">
        <v>41183</v>
      </c>
    </row>
    <row r="867" spans="1:4">
      <c r="A867" s="105">
        <v>33009003040000</v>
      </c>
      <c r="B867">
        <v>0</v>
      </c>
      <c r="C867">
        <v>0</v>
      </c>
      <c r="D867" s="690">
        <v>41214</v>
      </c>
    </row>
    <row r="868" spans="1:4">
      <c r="A868" s="105">
        <v>33009003040000</v>
      </c>
      <c r="B868">
        <v>0</v>
      </c>
      <c r="C868">
        <v>0</v>
      </c>
      <c r="D868" s="690">
        <v>41244</v>
      </c>
    </row>
    <row r="869" spans="1:4">
      <c r="A869" s="105">
        <v>33009003200000</v>
      </c>
      <c r="B869">
        <v>560</v>
      </c>
      <c r="C869">
        <v>0</v>
      </c>
      <c r="D869" s="690">
        <v>40909</v>
      </c>
    </row>
    <row r="870" spans="1:4">
      <c r="A870" s="105">
        <v>33009003200000</v>
      </c>
      <c r="B870">
        <v>495</v>
      </c>
      <c r="C870">
        <v>0</v>
      </c>
      <c r="D870" s="690">
        <v>40940</v>
      </c>
    </row>
    <row r="871" spans="1:4">
      <c r="A871" s="105">
        <v>33009003200000</v>
      </c>
      <c r="B871">
        <v>508</v>
      </c>
      <c r="C871">
        <v>0</v>
      </c>
      <c r="D871" s="690">
        <v>40969</v>
      </c>
    </row>
    <row r="872" spans="1:4">
      <c r="A872" s="105">
        <v>33009003200000</v>
      </c>
      <c r="B872">
        <v>501</v>
      </c>
      <c r="C872">
        <v>0</v>
      </c>
      <c r="D872" s="690">
        <v>41000</v>
      </c>
    </row>
    <row r="873" spans="1:4">
      <c r="A873" s="105">
        <v>33009003200000</v>
      </c>
      <c r="B873">
        <v>465</v>
      </c>
      <c r="C873">
        <v>0</v>
      </c>
      <c r="D873" s="690">
        <v>41030</v>
      </c>
    </row>
    <row r="874" spans="1:4">
      <c r="A874" s="105">
        <v>33009003200000</v>
      </c>
      <c r="B874">
        <v>480</v>
      </c>
      <c r="C874">
        <v>0</v>
      </c>
      <c r="D874" s="690">
        <v>41061</v>
      </c>
    </row>
    <row r="875" spans="1:4">
      <c r="A875" s="105">
        <v>33009003200000</v>
      </c>
      <c r="B875">
        <v>0</v>
      </c>
      <c r="C875">
        <v>492</v>
      </c>
      <c r="D875" s="690">
        <v>41091</v>
      </c>
    </row>
    <row r="876" spans="1:4">
      <c r="A876" s="105">
        <v>33009003200000</v>
      </c>
      <c r="B876">
        <v>433</v>
      </c>
      <c r="C876">
        <v>0</v>
      </c>
      <c r="D876" s="690">
        <v>41122</v>
      </c>
    </row>
    <row r="877" spans="1:4">
      <c r="A877" s="105">
        <v>33009003200000</v>
      </c>
      <c r="B877">
        <v>373</v>
      </c>
      <c r="C877">
        <v>0</v>
      </c>
      <c r="D877" s="690">
        <v>41153</v>
      </c>
    </row>
    <row r="878" spans="1:4">
      <c r="A878" s="105">
        <v>33009003200000</v>
      </c>
      <c r="B878">
        <v>267</v>
      </c>
      <c r="C878">
        <v>0</v>
      </c>
      <c r="D878" s="690">
        <v>41183</v>
      </c>
    </row>
    <row r="879" spans="1:4">
      <c r="A879" s="105">
        <v>33009003200000</v>
      </c>
      <c r="B879">
        <v>0</v>
      </c>
      <c r="C879">
        <v>0</v>
      </c>
      <c r="D879" s="690">
        <v>41214</v>
      </c>
    </row>
    <row r="880" spans="1:4">
      <c r="A880" s="105">
        <v>33009003200000</v>
      </c>
      <c r="B880">
        <v>0</v>
      </c>
      <c r="C880">
        <v>0</v>
      </c>
      <c r="D880" s="690">
        <v>41244</v>
      </c>
    </row>
    <row r="881" spans="1:4">
      <c r="A881" s="105">
        <v>33009003220000</v>
      </c>
      <c r="B881">
        <v>0</v>
      </c>
      <c r="C881">
        <v>0</v>
      </c>
      <c r="D881" s="690">
        <v>40909</v>
      </c>
    </row>
    <row r="882" spans="1:4">
      <c r="A882" s="105">
        <v>33009003220000</v>
      </c>
      <c r="B882">
        <v>0</v>
      </c>
      <c r="C882">
        <v>0</v>
      </c>
      <c r="D882" s="690">
        <v>40940</v>
      </c>
    </row>
    <row r="883" spans="1:4">
      <c r="A883" s="105">
        <v>33009003220000</v>
      </c>
      <c r="B883">
        <v>0</v>
      </c>
      <c r="C883">
        <v>0</v>
      </c>
      <c r="D883" s="690">
        <v>40969</v>
      </c>
    </row>
    <row r="884" spans="1:4">
      <c r="A884" s="105">
        <v>33009003220000</v>
      </c>
      <c r="B884">
        <v>0</v>
      </c>
      <c r="C884">
        <v>0</v>
      </c>
      <c r="D884" s="690">
        <v>41000</v>
      </c>
    </row>
    <row r="885" spans="1:4">
      <c r="A885" s="105">
        <v>33009003220000</v>
      </c>
      <c r="B885">
        <v>0</v>
      </c>
      <c r="C885">
        <v>0</v>
      </c>
      <c r="D885" s="690">
        <v>41030</v>
      </c>
    </row>
    <row r="886" spans="1:4">
      <c r="A886" s="105">
        <v>33009003220000</v>
      </c>
      <c r="B886">
        <v>0</v>
      </c>
      <c r="C886">
        <v>0</v>
      </c>
      <c r="D886" s="690">
        <v>41061</v>
      </c>
    </row>
    <row r="887" spans="1:4">
      <c r="A887" s="105">
        <v>33009003220000</v>
      </c>
      <c r="B887">
        <v>0</v>
      </c>
      <c r="C887">
        <v>0</v>
      </c>
      <c r="D887" s="690">
        <v>41091</v>
      </c>
    </row>
    <row r="888" spans="1:4">
      <c r="A888" s="105">
        <v>33009003220000</v>
      </c>
      <c r="B888">
        <v>0</v>
      </c>
      <c r="C888">
        <v>0</v>
      </c>
      <c r="D888" s="690">
        <v>41122</v>
      </c>
    </row>
    <row r="889" spans="1:4">
      <c r="A889" s="105">
        <v>33009003220000</v>
      </c>
      <c r="B889">
        <v>0</v>
      </c>
      <c r="C889">
        <v>0</v>
      </c>
      <c r="D889" s="690">
        <v>41153</v>
      </c>
    </row>
    <row r="890" spans="1:4">
      <c r="A890" s="105">
        <v>33009003220000</v>
      </c>
      <c r="B890">
        <v>3470</v>
      </c>
      <c r="C890">
        <v>0</v>
      </c>
      <c r="D890" s="690">
        <v>41183</v>
      </c>
    </row>
    <row r="891" spans="1:4">
      <c r="A891" s="105">
        <v>33009003220000</v>
      </c>
      <c r="B891">
        <v>3703</v>
      </c>
      <c r="C891">
        <v>0</v>
      </c>
      <c r="D891" s="690">
        <v>41214</v>
      </c>
    </row>
    <row r="892" spans="1:4">
      <c r="A892" s="105">
        <v>33009003220000</v>
      </c>
      <c r="B892">
        <v>4134</v>
      </c>
      <c r="C892">
        <v>0</v>
      </c>
      <c r="D892" s="690">
        <v>41244</v>
      </c>
    </row>
    <row r="893" spans="1:4">
      <c r="A893" s="105">
        <v>33009003280000</v>
      </c>
      <c r="B893">
        <v>5317</v>
      </c>
      <c r="C893">
        <v>0</v>
      </c>
      <c r="D893" s="690">
        <v>40909</v>
      </c>
    </row>
    <row r="894" spans="1:4">
      <c r="A894" s="105">
        <v>33009003280000</v>
      </c>
      <c r="B894">
        <v>4752</v>
      </c>
      <c r="C894">
        <v>0</v>
      </c>
      <c r="D894" s="690">
        <v>40940</v>
      </c>
    </row>
    <row r="895" spans="1:4">
      <c r="A895" s="105">
        <v>33009003280000</v>
      </c>
      <c r="B895">
        <v>4873</v>
      </c>
      <c r="C895">
        <v>0</v>
      </c>
      <c r="D895" s="690">
        <v>40969</v>
      </c>
    </row>
    <row r="896" spans="1:4">
      <c r="A896" s="105">
        <v>33009003280000</v>
      </c>
      <c r="B896">
        <v>4810</v>
      </c>
      <c r="C896">
        <v>0</v>
      </c>
      <c r="D896" s="690">
        <v>41000</v>
      </c>
    </row>
    <row r="897" spans="1:4">
      <c r="A897" s="105">
        <v>33009003280000</v>
      </c>
      <c r="B897">
        <v>4469</v>
      </c>
      <c r="C897">
        <v>0</v>
      </c>
      <c r="D897" s="690">
        <v>41030</v>
      </c>
    </row>
    <row r="898" spans="1:4">
      <c r="A898" s="105">
        <v>33009003280000</v>
      </c>
      <c r="B898">
        <v>4603</v>
      </c>
      <c r="C898">
        <v>0</v>
      </c>
      <c r="D898" s="690">
        <v>41061</v>
      </c>
    </row>
    <row r="899" spans="1:4">
      <c r="A899" s="105">
        <v>33009003280000</v>
      </c>
      <c r="B899">
        <v>0</v>
      </c>
      <c r="C899">
        <v>4728</v>
      </c>
      <c r="D899" s="690">
        <v>41091</v>
      </c>
    </row>
    <row r="900" spans="1:4">
      <c r="A900" s="105">
        <v>33009003280000</v>
      </c>
      <c r="B900">
        <v>4159</v>
      </c>
      <c r="C900">
        <v>0</v>
      </c>
      <c r="D900" s="690">
        <v>41122</v>
      </c>
    </row>
    <row r="901" spans="1:4">
      <c r="A901" s="105">
        <v>33009003280000</v>
      </c>
      <c r="B901">
        <v>3582</v>
      </c>
      <c r="C901">
        <v>0</v>
      </c>
      <c r="D901" s="690">
        <v>41153</v>
      </c>
    </row>
    <row r="902" spans="1:4">
      <c r="A902" s="105">
        <v>33009003280000</v>
      </c>
      <c r="B902">
        <v>1915</v>
      </c>
      <c r="C902">
        <v>0</v>
      </c>
      <c r="D902" s="690">
        <v>41214</v>
      </c>
    </row>
    <row r="903" spans="1:4">
      <c r="A903" s="105">
        <v>33009003280000</v>
      </c>
      <c r="B903">
        <v>2982</v>
      </c>
      <c r="C903">
        <v>0</v>
      </c>
      <c r="D903" s="690">
        <v>41244</v>
      </c>
    </row>
    <row r="904" spans="1:4">
      <c r="A904" s="105">
        <v>33009003300000</v>
      </c>
      <c r="B904">
        <v>0</v>
      </c>
      <c r="C904">
        <v>0</v>
      </c>
      <c r="D904" s="690">
        <v>40909</v>
      </c>
    </row>
    <row r="905" spans="1:4">
      <c r="A905" s="105">
        <v>33009003300000</v>
      </c>
      <c r="B905">
        <v>0</v>
      </c>
      <c r="C905">
        <v>0</v>
      </c>
      <c r="D905" s="690">
        <v>40940</v>
      </c>
    </row>
    <row r="906" spans="1:4">
      <c r="A906" s="105">
        <v>33009003300000</v>
      </c>
      <c r="B906">
        <v>0</v>
      </c>
      <c r="C906">
        <v>0</v>
      </c>
      <c r="D906" s="690">
        <v>40969</v>
      </c>
    </row>
    <row r="907" spans="1:4">
      <c r="A907" s="105">
        <v>33009003300000</v>
      </c>
      <c r="B907">
        <v>0</v>
      </c>
      <c r="C907">
        <v>0</v>
      </c>
      <c r="D907" s="690">
        <v>41000</v>
      </c>
    </row>
    <row r="908" spans="1:4">
      <c r="A908" s="105">
        <v>33009003300000</v>
      </c>
      <c r="B908">
        <v>0</v>
      </c>
      <c r="C908">
        <v>0</v>
      </c>
      <c r="D908" s="690">
        <v>41030</v>
      </c>
    </row>
    <row r="909" spans="1:4">
      <c r="A909" s="105">
        <v>33009003300000</v>
      </c>
      <c r="B909">
        <v>0</v>
      </c>
      <c r="C909">
        <v>0</v>
      </c>
      <c r="D909" s="690">
        <v>41061</v>
      </c>
    </row>
    <row r="910" spans="1:4">
      <c r="A910" s="105">
        <v>33009003300000</v>
      </c>
      <c r="B910">
        <v>0</v>
      </c>
      <c r="C910">
        <v>0</v>
      </c>
      <c r="D910" s="690">
        <v>41091</v>
      </c>
    </row>
    <row r="911" spans="1:4">
      <c r="A911" s="105">
        <v>33009003300000</v>
      </c>
      <c r="B911">
        <v>0</v>
      </c>
      <c r="C911">
        <v>0</v>
      </c>
      <c r="D911" s="690">
        <v>41122</v>
      </c>
    </row>
    <row r="912" spans="1:4">
      <c r="A912" s="105">
        <v>33009003300000</v>
      </c>
      <c r="B912">
        <v>0</v>
      </c>
      <c r="C912">
        <v>0</v>
      </c>
      <c r="D912" s="690">
        <v>41153</v>
      </c>
    </row>
    <row r="913" spans="1:4">
      <c r="A913" s="105">
        <v>33009003300000</v>
      </c>
      <c r="B913">
        <v>0</v>
      </c>
      <c r="C913">
        <v>0</v>
      </c>
      <c r="D913" s="690">
        <v>41183</v>
      </c>
    </row>
    <row r="914" spans="1:4">
      <c r="A914" s="105">
        <v>33009003300000</v>
      </c>
      <c r="B914">
        <v>0</v>
      </c>
      <c r="C914">
        <v>0</v>
      </c>
      <c r="D914" s="690">
        <v>41214</v>
      </c>
    </row>
    <row r="915" spans="1:4">
      <c r="A915" s="105">
        <v>33009003300000</v>
      </c>
      <c r="B915">
        <v>0</v>
      </c>
      <c r="C915">
        <v>0</v>
      </c>
      <c r="D915" s="690">
        <v>41244</v>
      </c>
    </row>
    <row r="916" spans="1:4">
      <c r="A916" s="105">
        <v>33009003330000</v>
      </c>
      <c r="B916">
        <v>0</v>
      </c>
      <c r="C916">
        <v>0</v>
      </c>
      <c r="D916" s="690">
        <v>40909</v>
      </c>
    </row>
    <row r="917" spans="1:4">
      <c r="A917" s="105">
        <v>33009003330000</v>
      </c>
      <c r="B917">
        <v>0</v>
      </c>
      <c r="C917">
        <v>0</v>
      </c>
      <c r="D917" s="690">
        <v>40940</v>
      </c>
    </row>
    <row r="918" spans="1:4">
      <c r="A918" s="105">
        <v>33009003330000</v>
      </c>
      <c r="B918">
        <v>0</v>
      </c>
      <c r="C918">
        <v>0</v>
      </c>
      <c r="D918" s="690">
        <v>40969</v>
      </c>
    </row>
    <row r="919" spans="1:4">
      <c r="A919" s="105">
        <v>33009003330000</v>
      </c>
      <c r="B919">
        <v>0</v>
      </c>
      <c r="C919">
        <v>0</v>
      </c>
      <c r="D919" s="690">
        <v>41000</v>
      </c>
    </row>
    <row r="920" spans="1:4">
      <c r="A920" s="105">
        <v>33009003330000</v>
      </c>
      <c r="B920">
        <v>0</v>
      </c>
      <c r="C920">
        <v>0</v>
      </c>
      <c r="D920" s="690">
        <v>41030</v>
      </c>
    </row>
    <row r="921" spans="1:4">
      <c r="A921" s="105">
        <v>33009003330000</v>
      </c>
      <c r="B921">
        <v>0</v>
      </c>
      <c r="C921">
        <v>0</v>
      </c>
      <c r="D921" s="690">
        <v>41061</v>
      </c>
    </row>
    <row r="922" spans="1:4">
      <c r="A922" s="105">
        <v>33009003330000</v>
      </c>
      <c r="B922">
        <v>0</v>
      </c>
      <c r="C922">
        <v>0</v>
      </c>
      <c r="D922" s="690">
        <v>41091</v>
      </c>
    </row>
    <row r="923" spans="1:4">
      <c r="A923" s="105">
        <v>33009003330000</v>
      </c>
      <c r="B923">
        <v>0</v>
      </c>
      <c r="C923">
        <v>0</v>
      </c>
      <c r="D923" s="690">
        <v>41122</v>
      </c>
    </row>
    <row r="924" spans="1:4">
      <c r="A924" s="105">
        <v>33009003330000</v>
      </c>
      <c r="B924">
        <v>0</v>
      </c>
      <c r="C924">
        <v>0</v>
      </c>
      <c r="D924" s="690">
        <v>41153</v>
      </c>
    </row>
    <row r="925" spans="1:4">
      <c r="A925" s="105">
        <v>33009003330000</v>
      </c>
      <c r="B925">
        <v>0</v>
      </c>
      <c r="C925">
        <v>0</v>
      </c>
      <c r="D925" s="690">
        <v>41183</v>
      </c>
    </row>
    <row r="926" spans="1:4">
      <c r="A926" s="105">
        <v>33009003330000</v>
      </c>
      <c r="B926">
        <v>0</v>
      </c>
      <c r="C926">
        <v>0</v>
      </c>
      <c r="D926" s="690">
        <v>41214</v>
      </c>
    </row>
    <row r="927" spans="1:4">
      <c r="A927" s="105">
        <v>33009003330000</v>
      </c>
      <c r="B927">
        <v>0</v>
      </c>
      <c r="C927">
        <v>0</v>
      </c>
      <c r="D927" s="690">
        <v>41244</v>
      </c>
    </row>
    <row r="928" spans="1:4">
      <c r="A928" s="105">
        <v>33009003360000</v>
      </c>
      <c r="B928">
        <v>0</v>
      </c>
      <c r="C928">
        <v>0</v>
      </c>
      <c r="D928" s="690">
        <v>40909</v>
      </c>
    </row>
    <row r="929" spans="1:4">
      <c r="A929" s="105">
        <v>33009003360000</v>
      </c>
      <c r="B929">
        <v>0</v>
      </c>
      <c r="C929">
        <v>0</v>
      </c>
      <c r="D929" s="690">
        <v>40940</v>
      </c>
    </row>
    <row r="930" spans="1:4">
      <c r="A930" s="105">
        <v>33009003360000</v>
      </c>
      <c r="B930">
        <v>0</v>
      </c>
      <c r="C930">
        <v>0</v>
      </c>
      <c r="D930" s="690">
        <v>40969</v>
      </c>
    </row>
    <row r="931" spans="1:4">
      <c r="A931" s="105">
        <v>33009003360000</v>
      </c>
      <c r="B931">
        <v>0</v>
      </c>
      <c r="C931">
        <v>0</v>
      </c>
      <c r="D931" s="690">
        <v>41000</v>
      </c>
    </row>
    <row r="932" spans="1:4">
      <c r="A932" s="105">
        <v>33009003360000</v>
      </c>
      <c r="B932">
        <v>0</v>
      </c>
      <c r="C932">
        <v>0</v>
      </c>
      <c r="D932" s="690">
        <v>41030</v>
      </c>
    </row>
    <row r="933" spans="1:4">
      <c r="A933" s="105">
        <v>33009003360000</v>
      </c>
      <c r="B933">
        <v>0</v>
      </c>
      <c r="C933">
        <v>0</v>
      </c>
      <c r="D933" s="690">
        <v>41061</v>
      </c>
    </row>
    <row r="934" spans="1:4">
      <c r="A934" s="105">
        <v>33009003360000</v>
      </c>
      <c r="B934">
        <v>0</v>
      </c>
      <c r="C934">
        <v>0</v>
      </c>
      <c r="D934" s="690">
        <v>41091</v>
      </c>
    </row>
    <row r="935" spans="1:4">
      <c r="A935" s="105">
        <v>33009003360000</v>
      </c>
      <c r="B935">
        <v>0</v>
      </c>
      <c r="C935">
        <v>0</v>
      </c>
      <c r="D935" s="690">
        <v>41122</v>
      </c>
    </row>
    <row r="936" spans="1:4">
      <c r="A936" s="105">
        <v>33009003360000</v>
      </c>
      <c r="B936">
        <v>0</v>
      </c>
      <c r="C936">
        <v>0</v>
      </c>
      <c r="D936" s="690">
        <v>41153</v>
      </c>
    </row>
    <row r="937" spans="1:4">
      <c r="A937" s="105">
        <v>33009003360000</v>
      </c>
      <c r="B937">
        <v>0</v>
      </c>
      <c r="C937">
        <v>0</v>
      </c>
      <c r="D937" s="690">
        <v>41183</v>
      </c>
    </row>
    <row r="938" spans="1:4">
      <c r="A938" s="105">
        <v>33009003360000</v>
      </c>
      <c r="B938">
        <v>0</v>
      </c>
      <c r="C938">
        <v>0</v>
      </c>
      <c r="D938" s="690">
        <v>41214</v>
      </c>
    </row>
    <row r="939" spans="1:4">
      <c r="A939" s="105">
        <v>33009003360000</v>
      </c>
      <c r="B939">
        <v>0</v>
      </c>
      <c r="C939">
        <v>0</v>
      </c>
      <c r="D939" s="690">
        <v>41244</v>
      </c>
    </row>
    <row r="940" spans="1:4">
      <c r="A940" s="105">
        <v>33009003440000</v>
      </c>
      <c r="B940">
        <v>0</v>
      </c>
      <c r="C940">
        <v>0</v>
      </c>
      <c r="D940" s="690">
        <v>40909</v>
      </c>
    </row>
    <row r="941" spans="1:4">
      <c r="A941" s="105">
        <v>33009003440000</v>
      </c>
      <c r="B941">
        <v>0</v>
      </c>
      <c r="C941">
        <v>0</v>
      </c>
      <c r="D941" s="690">
        <v>40940</v>
      </c>
    </row>
    <row r="942" spans="1:4">
      <c r="A942" s="105">
        <v>33009003440000</v>
      </c>
      <c r="B942">
        <v>0</v>
      </c>
      <c r="C942">
        <v>0</v>
      </c>
      <c r="D942" s="690">
        <v>40969</v>
      </c>
    </row>
    <row r="943" spans="1:4">
      <c r="A943" s="105">
        <v>33009003440000</v>
      </c>
      <c r="B943">
        <v>0</v>
      </c>
      <c r="C943">
        <v>0</v>
      </c>
      <c r="D943" s="690">
        <v>41000</v>
      </c>
    </row>
    <row r="944" spans="1:4">
      <c r="A944" s="105">
        <v>33009003440000</v>
      </c>
      <c r="B944">
        <v>0</v>
      </c>
      <c r="C944">
        <v>0</v>
      </c>
      <c r="D944" s="690">
        <v>41030</v>
      </c>
    </row>
    <row r="945" spans="1:4">
      <c r="A945" s="105">
        <v>33009003440000</v>
      </c>
      <c r="B945">
        <v>0</v>
      </c>
      <c r="C945">
        <v>0</v>
      </c>
      <c r="D945" s="690">
        <v>41061</v>
      </c>
    </row>
    <row r="946" spans="1:4">
      <c r="A946" s="105">
        <v>33009003440000</v>
      </c>
      <c r="B946">
        <v>0</v>
      </c>
      <c r="C946">
        <v>0</v>
      </c>
      <c r="D946" s="690">
        <v>41091</v>
      </c>
    </row>
    <row r="947" spans="1:4">
      <c r="A947" s="105">
        <v>33009003440000</v>
      </c>
      <c r="B947">
        <v>0</v>
      </c>
      <c r="C947">
        <v>0</v>
      </c>
      <c r="D947" s="690">
        <v>41122</v>
      </c>
    </row>
    <row r="948" spans="1:4">
      <c r="A948" s="105">
        <v>33009003440000</v>
      </c>
      <c r="B948">
        <v>0</v>
      </c>
      <c r="C948">
        <v>0</v>
      </c>
      <c r="D948" s="690">
        <v>41153</v>
      </c>
    </row>
    <row r="949" spans="1:4">
      <c r="A949" s="105">
        <v>33009003440000</v>
      </c>
      <c r="B949">
        <v>0</v>
      </c>
      <c r="C949">
        <v>0</v>
      </c>
      <c r="D949" s="690">
        <v>41214</v>
      </c>
    </row>
    <row r="950" spans="1:4">
      <c r="A950" s="105">
        <v>33009003440000</v>
      </c>
      <c r="B950">
        <v>1042</v>
      </c>
      <c r="C950">
        <v>0</v>
      </c>
      <c r="D950" s="690">
        <v>41244</v>
      </c>
    </row>
    <row r="951" spans="1:4">
      <c r="A951" s="105">
        <v>33009003500000</v>
      </c>
      <c r="B951">
        <v>596</v>
      </c>
      <c r="C951">
        <v>0</v>
      </c>
      <c r="D951" s="690">
        <v>40909</v>
      </c>
    </row>
    <row r="952" spans="1:4">
      <c r="A952" s="105">
        <v>33009003500000</v>
      </c>
      <c r="B952">
        <v>0</v>
      </c>
      <c r="C952">
        <v>0</v>
      </c>
      <c r="D952" s="690">
        <v>40940</v>
      </c>
    </row>
    <row r="953" spans="1:4">
      <c r="A953" s="105">
        <v>33009003500000</v>
      </c>
      <c r="B953">
        <v>0</v>
      </c>
      <c r="C953">
        <v>0</v>
      </c>
      <c r="D953" s="690">
        <v>40969</v>
      </c>
    </row>
    <row r="954" spans="1:4">
      <c r="A954" s="105">
        <v>33009003500000</v>
      </c>
      <c r="B954">
        <v>0</v>
      </c>
      <c r="C954">
        <v>0</v>
      </c>
      <c r="D954" s="690">
        <v>41000</v>
      </c>
    </row>
    <row r="955" spans="1:4">
      <c r="A955" s="105">
        <v>33009003500000</v>
      </c>
      <c r="B955">
        <v>0</v>
      </c>
      <c r="C955">
        <v>0</v>
      </c>
      <c r="D955" s="690">
        <v>41030</v>
      </c>
    </row>
    <row r="956" spans="1:4">
      <c r="A956" s="105">
        <v>33009003500000</v>
      </c>
      <c r="B956">
        <v>0</v>
      </c>
      <c r="C956">
        <v>0</v>
      </c>
      <c r="D956" s="690">
        <v>41061</v>
      </c>
    </row>
    <row r="957" spans="1:4">
      <c r="A957" s="105">
        <v>33009003500000</v>
      </c>
      <c r="B957">
        <v>0</v>
      </c>
      <c r="C957">
        <v>0</v>
      </c>
      <c r="D957" s="690">
        <v>41091</v>
      </c>
    </row>
    <row r="958" spans="1:4">
      <c r="A958" s="105">
        <v>33009003500000</v>
      </c>
      <c r="B958">
        <v>0</v>
      </c>
      <c r="C958">
        <v>0</v>
      </c>
      <c r="D958" s="690">
        <v>41122</v>
      </c>
    </row>
    <row r="959" spans="1:4">
      <c r="A959" s="105">
        <v>33009003500000</v>
      </c>
      <c r="B959">
        <v>0</v>
      </c>
      <c r="C959">
        <v>0</v>
      </c>
      <c r="D959" s="690">
        <v>41153</v>
      </c>
    </row>
    <row r="960" spans="1:4">
      <c r="A960" s="105">
        <v>33009003500000</v>
      </c>
      <c r="B960">
        <v>0</v>
      </c>
      <c r="C960">
        <v>0</v>
      </c>
      <c r="D960" s="690">
        <v>41183</v>
      </c>
    </row>
    <row r="961" spans="1:4">
      <c r="A961" s="105">
        <v>33009003500000</v>
      </c>
      <c r="B961">
        <v>0</v>
      </c>
      <c r="C961">
        <v>0</v>
      </c>
      <c r="D961" s="690">
        <v>41214</v>
      </c>
    </row>
    <row r="962" spans="1:4">
      <c r="A962" s="105">
        <v>33009003500000</v>
      </c>
      <c r="B962">
        <v>0</v>
      </c>
      <c r="C962">
        <v>0</v>
      </c>
      <c r="D962" s="690">
        <v>41244</v>
      </c>
    </row>
    <row r="963" spans="1:4">
      <c r="A963" s="105">
        <v>33009003560000</v>
      </c>
      <c r="B963">
        <v>4699</v>
      </c>
      <c r="C963">
        <v>0</v>
      </c>
      <c r="D963" s="690">
        <v>40909</v>
      </c>
    </row>
    <row r="964" spans="1:4">
      <c r="A964" s="105">
        <v>33009003560000</v>
      </c>
      <c r="B964">
        <v>4880</v>
      </c>
      <c r="C964">
        <v>0</v>
      </c>
      <c r="D964" s="690">
        <v>40940</v>
      </c>
    </row>
    <row r="965" spans="1:4">
      <c r="A965" s="105">
        <v>33009003560000</v>
      </c>
      <c r="B965">
        <v>5533</v>
      </c>
      <c r="C965">
        <v>0</v>
      </c>
      <c r="D965" s="690">
        <v>40969</v>
      </c>
    </row>
    <row r="966" spans="1:4">
      <c r="A966" s="105">
        <v>33009003560000</v>
      </c>
      <c r="B966">
        <v>4625</v>
      </c>
      <c r="C966">
        <v>0</v>
      </c>
      <c r="D966" s="690">
        <v>41000</v>
      </c>
    </row>
    <row r="967" spans="1:4">
      <c r="A967" s="105">
        <v>33009003560000</v>
      </c>
      <c r="B967">
        <v>5533</v>
      </c>
      <c r="C967">
        <v>0</v>
      </c>
      <c r="D967" s="690">
        <v>41030</v>
      </c>
    </row>
    <row r="968" spans="1:4">
      <c r="A968" s="105">
        <v>33009003560000</v>
      </c>
      <c r="B968">
        <v>5576</v>
      </c>
      <c r="C968">
        <v>0</v>
      </c>
      <c r="D968" s="690">
        <v>41061</v>
      </c>
    </row>
    <row r="969" spans="1:4">
      <c r="A969" s="105">
        <v>33009003560000</v>
      </c>
      <c r="B969">
        <v>0</v>
      </c>
      <c r="C969">
        <v>5160</v>
      </c>
      <c r="D969" s="690">
        <v>41091</v>
      </c>
    </row>
    <row r="970" spans="1:4">
      <c r="A970" s="105">
        <v>33009003560000</v>
      </c>
      <c r="B970">
        <v>5265</v>
      </c>
      <c r="C970">
        <v>0</v>
      </c>
      <c r="D970" s="690">
        <v>41122</v>
      </c>
    </row>
    <row r="971" spans="1:4">
      <c r="A971" s="105">
        <v>33009003560000</v>
      </c>
      <c r="B971">
        <v>5002</v>
      </c>
      <c r="C971">
        <v>0</v>
      </c>
      <c r="D971" s="690">
        <v>41153</v>
      </c>
    </row>
    <row r="972" spans="1:4">
      <c r="A972" s="105">
        <v>33009003560000</v>
      </c>
      <c r="B972">
        <v>4681</v>
      </c>
      <c r="C972">
        <v>0</v>
      </c>
      <c r="D972" s="690">
        <v>41183</v>
      </c>
    </row>
    <row r="973" spans="1:4">
      <c r="A973" s="105">
        <v>33009003560000</v>
      </c>
      <c r="B973">
        <v>4103</v>
      </c>
      <c r="C973">
        <v>0</v>
      </c>
      <c r="D973" s="690">
        <v>41214</v>
      </c>
    </row>
    <row r="974" spans="1:4">
      <c r="A974" s="105">
        <v>33009003560000</v>
      </c>
      <c r="B974">
        <v>4168</v>
      </c>
      <c r="C974">
        <v>0</v>
      </c>
      <c r="D974" s="690">
        <v>41244</v>
      </c>
    </row>
    <row r="975" spans="1:4">
      <c r="A975" s="105">
        <v>33009003800000</v>
      </c>
      <c r="B975">
        <v>2915</v>
      </c>
      <c r="C975">
        <v>0</v>
      </c>
      <c r="D975" s="690">
        <v>40909</v>
      </c>
    </row>
    <row r="976" spans="1:4">
      <c r="A976" s="105">
        <v>33009003800000</v>
      </c>
      <c r="B976">
        <v>2722</v>
      </c>
      <c r="C976">
        <v>0</v>
      </c>
      <c r="D976" s="690">
        <v>40940</v>
      </c>
    </row>
    <row r="977" spans="1:4">
      <c r="A977" s="105">
        <v>33009003800000</v>
      </c>
      <c r="B977">
        <v>2792</v>
      </c>
      <c r="C977">
        <v>0</v>
      </c>
      <c r="D977" s="690">
        <v>40969</v>
      </c>
    </row>
    <row r="978" spans="1:4">
      <c r="A978" s="105">
        <v>33009003800000</v>
      </c>
      <c r="B978">
        <v>2756</v>
      </c>
      <c r="C978">
        <v>0</v>
      </c>
      <c r="D978" s="690">
        <v>41000</v>
      </c>
    </row>
    <row r="979" spans="1:4">
      <c r="A979" s="105">
        <v>33009003800000</v>
      </c>
      <c r="B979">
        <v>2560</v>
      </c>
      <c r="C979">
        <v>0</v>
      </c>
      <c r="D979" s="690">
        <v>41030</v>
      </c>
    </row>
    <row r="980" spans="1:4">
      <c r="A980" s="105">
        <v>33009003800000</v>
      </c>
      <c r="B980">
        <v>2637</v>
      </c>
      <c r="C980">
        <v>0</v>
      </c>
      <c r="D980" s="690">
        <v>41061</v>
      </c>
    </row>
    <row r="981" spans="1:4">
      <c r="A981" s="105">
        <v>33009003800000</v>
      </c>
      <c r="B981">
        <v>0</v>
      </c>
      <c r="C981">
        <v>2709</v>
      </c>
      <c r="D981" s="690">
        <v>41091</v>
      </c>
    </row>
    <row r="982" spans="1:4">
      <c r="A982" s="105">
        <v>33009003800000</v>
      </c>
      <c r="B982">
        <v>2383</v>
      </c>
      <c r="C982">
        <v>0</v>
      </c>
      <c r="D982" s="690">
        <v>41122</v>
      </c>
    </row>
    <row r="983" spans="1:4">
      <c r="A983" s="105">
        <v>33009003800000</v>
      </c>
      <c r="B983">
        <v>2052</v>
      </c>
      <c r="C983">
        <v>0</v>
      </c>
      <c r="D983" s="690">
        <v>41153</v>
      </c>
    </row>
    <row r="984" spans="1:4">
      <c r="A984" s="105">
        <v>33009003800000</v>
      </c>
      <c r="B984">
        <v>1056</v>
      </c>
      <c r="C984">
        <v>0</v>
      </c>
      <c r="D984" s="690">
        <v>41214</v>
      </c>
    </row>
    <row r="985" spans="1:4">
      <c r="A985" s="105">
        <v>33009003800000</v>
      </c>
      <c r="B985">
        <v>364</v>
      </c>
      <c r="C985">
        <v>0</v>
      </c>
      <c r="D985" s="690">
        <v>41244</v>
      </c>
    </row>
    <row r="986" spans="1:4">
      <c r="A986" s="105">
        <v>33009003940000</v>
      </c>
      <c r="B986">
        <v>3908</v>
      </c>
      <c r="C986">
        <v>0</v>
      </c>
      <c r="D986" s="690">
        <v>40909</v>
      </c>
    </row>
    <row r="987" spans="1:4">
      <c r="A987" s="105">
        <v>33009003940000</v>
      </c>
      <c r="B987">
        <v>6187</v>
      </c>
      <c r="C987">
        <v>0</v>
      </c>
      <c r="D987" s="690">
        <v>40940</v>
      </c>
    </row>
    <row r="988" spans="1:4">
      <c r="A988" s="105">
        <v>33009003940000</v>
      </c>
      <c r="B988">
        <v>6345</v>
      </c>
      <c r="C988">
        <v>0</v>
      </c>
      <c r="D988" s="690">
        <v>40969</v>
      </c>
    </row>
    <row r="989" spans="1:4">
      <c r="A989" s="105">
        <v>33009003940000</v>
      </c>
      <c r="B989">
        <v>6263</v>
      </c>
      <c r="C989">
        <v>0</v>
      </c>
      <c r="D989" s="690">
        <v>41000</v>
      </c>
    </row>
    <row r="990" spans="1:4">
      <c r="A990" s="105">
        <v>33009003940000</v>
      </c>
      <c r="B990">
        <v>5819</v>
      </c>
      <c r="C990">
        <v>0</v>
      </c>
      <c r="D990" s="690">
        <v>41030</v>
      </c>
    </row>
    <row r="991" spans="1:4">
      <c r="A991" s="105">
        <v>33009003940000</v>
      </c>
      <c r="B991">
        <v>5994</v>
      </c>
      <c r="C991">
        <v>0</v>
      </c>
      <c r="D991" s="690">
        <v>41061</v>
      </c>
    </row>
    <row r="992" spans="1:4">
      <c r="A992" s="105">
        <v>33009003940000</v>
      </c>
      <c r="B992">
        <v>0</v>
      </c>
      <c r="C992">
        <v>6156</v>
      </c>
      <c r="D992" s="690">
        <v>41091</v>
      </c>
    </row>
    <row r="993" spans="1:4">
      <c r="A993" s="105">
        <v>33009003940000</v>
      </c>
      <c r="B993">
        <v>5415</v>
      </c>
      <c r="C993">
        <v>0</v>
      </c>
      <c r="D993" s="690">
        <v>41122</v>
      </c>
    </row>
    <row r="994" spans="1:4">
      <c r="A994" s="105">
        <v>33009003940000</v>
      </c>
      <c r="B994">
        <v>4665</v>
      </c>
      <c r="C994">
        <v>0</v>
      </c>
      <c r="D994" s="690">
        <v>41153</v>
      </c>
    </row>
    <row r="995" spans="1:4">
      <c r="A995" s="105">
        <v>33009003940000</v>
      </c>
      <c r="B995">
        <v>7937</v>
      </c>
      <c r="C995">
        <v>0</v>
      </c>
      <c r="D995" s="690">
        <v>41214</v>
      </c>
    </row>
    <row r="996" spans="1:4">
      <c r="A996" s="105">
        <v>33009003940000</v>
      </c>
      <c r="B996">
        <v>9685</v>
      </c>
      <c r="C996">
        <v>0</v>
      </c>
      <c r="D996" s="690">
        <v>41244</v>
      </c>
    </row>
    <row r="997" spans="1:4">
      <c r="A997" s="105">
        <v>33009003990000</v>
      </c>
      <c r="B997">
        <v>2074</v>
      </c>
      <c r="C997">
        <v>0</v>
      </c>
      <c r="D997" s="690">
        <v>40909</v>
      </c>
    </row>
    <row r="998" spans="1:4">
      <c r="A998" s="105">
        <v>33009003990000</v>
      </c>
      <c r="B998">
        <v>1930</v>
      </c>
      <c r="C998">
        <v>0</v>
      </c>
      <c r="D998" s="690">
        <v>40940</v>
      </c>
    </row>
    <row r="999" spans="1:4">
      <c r="A999" s="105">
        <v>33009003990000</v>
      </c>
      <c r="B999">
        <v>1980</v>
      </c>
      <c r="C999">
        <v>0</v>
      </c>
      <c r="D999" s="690">
        <v>40969</v>
      </c>
    </row>
    <row r="1000" spans="1:4">
      <c r="A1000" s="105">
        <v>33009003990000</v>
      </c>
      <c r="B1000">
        <v>1954</v>
      </c>
      <c r="C1000">
        <v>0</v>
      </c>
      <c r="D1000" s="690">
        <v>41000</v>
      </c>
    </row>
    <row r="1001" spans="1:4">
      <c r="A1001" s="105">
        <v>33009003990000</v>
      </c>
      <c r="B1001">
        <v>1815</v>
      </c>
      <c r="C1001">
        <v>0</v>
      </c>
      <c r="D1001" s="690">
        <v>41030</v>
      </c>
    </row>
    <row r="1002" spans="1:4">
      <c r="A1002" s="105">
        <v>33009003990000</v>
      </c>
      <c r="B1002">
        <v>1870</v>
      </c>
      <c r="C1002">
        <v>0</v>
      </c>
      <c r="D1002" s="690">
        <v>41061</v>
      </c>
    </row>
    <row r="1003" spans="1:4">
      <c r="A1003" s="105">
        <v>33009003990000</v>
      </c>
      <c r="B1003">
        <v>0</v>
      </c>
      <c r="C1003">
        <v>1921</v>
      </c>
      <c r="D1003" s="690">
        <v>41091</v>
      </c>
    </row>
    <row r="1004" spans="1:4">
      <c r="A1004" s="105">
        <v>33009003990000</v>
      </c>
      <c r="B1004">
        <v>1690</v>
      </c>
      <c r="C1004">
        <v>0</v>
      </c>
      <c r="D1004" s="690">
        <v>41122</v>
      </c>
    </row>
    <row r="1005" spans="1:4">
      <c r="A1005" s="105">
        <v>33009003990000</v>
      </c>
      <c r="B1005">
        <v>1455</v>
      </c>
      <c r="C1005">
        <v>0</v>
      </c>
      <c r="D1005" s="690">
        <v>41153</v>
      </c>
    </row>
    <row r="1006" spans="1:4">
      <c r="A1006" s="105">
        <v>33009003990000</v>
      </c>
      <c r="B1006">
        <v>2824</v>
      </c>
      <c r="C1006">
        <v>0</v>
      </c>
      <c r="D1006" s="690">
        <v>41214</v>
      </c>
    </row>
    <row r="1007" spans="1:4">
      <c r="A1007" s="105">
        <v>33009003990000</v>
      </c>
      <c r="B1007">
        <v>1291</v>
      </c>
      <c r="C1007">
        <v>0</v>
      </c>
      <c r="D1007" s="690">
        <v>41244</v>
      </c>
    </row>
    <row r="1008" spans="1:4">
      <c r="A1008" s="105">
        <v>33009004040000</v>
      </c>
      <c r="B1008">
        <v>0</v>
      </c>
      <c r="C1008">
        <v>0</v>
      </c>
      <c r="D1008" s="690">
        <v>40909</v>
      </c>
    </row>
    <row r="1009" spans="1:4">
      <c r="A1009" s="105">
        <v>33009004040000</v>
      </c>
      <c r="B1009">
        <v>0</v>
      </c>
      <c r="C1009">
        <v>0</v>
      </c>
      <c r="D1009" s="690">
        <v>40940</v>
      </c>
    </row>
    <row r="1010" spans="1:4">
      <c r="A1010" s="105">
        <v>33009004040000</v>
      </c>
      <c r="B1010">
        <v>0</v>
      </c>
      <c r="C1010">
        <v>0</v>
      </c>
      <c r="D1010" s="690">
        <v>40969</v>
      </c>
    </row>
    <row r="1011" spans="1:4">
      <c r="A1011" s="105">
        <v>33009004040000</v>
      </c>
      <c r="B1011">
        <v>0</v>
      </c>
      <c r="C1011">
        <v>0</v>
      </c>
      <c r="D1011" s="690">
        <v>41000</v>
      </c>
    </row>
    <row r="1012" spans="1:4">
      <c r="A1012" s="105">
        <v>33009004040000</v>
      </c>
      <c r="B1012">
        <v>0</v>
      </c>
      <c r="C1012">
        <v>0</v>
      </c>
      <c r="D1012" s="690">
        <v>41030</v>
      </c>
    </row>
    <row r="1013" spans="1:4">
      <c r="A1013" s="105">
        <v>33009004040000</v>
      </c>
      <c r="B1013">
        <v>0</v>
      </c>
      <c r="C1013">
        <v>0</v>
      </c>
      <c r="D1013" s="690">
        <v>41061</v>
      </c>
    </row>
    <row r="1014" spans="1:4">
      <c r="A1014" s="105">
        <v>33009004040000</v>
      </c>
      <c r="B1014">
        <v>0</v>
      </c>
      <c r="C1014">
        <v>0</v>
      </c>
      <c r="D1014" s="690">
        <v>41091</v>
      </c>
    </row>
    <row r="1015" spans="1:4">
      <c r="A1015" s="105">
        <v>33009004040000</v>
      </c>
      <c r="B1015">
        <v>0</v>
      </c>
      <c r="C1015">
        <v>0</v>
      </c>
      <c r="D1015" s="690">
        <v>41122</v>
      </c>
    </row>
    <row r="1016" spans="1:4">
      <c r="A1016" s="105">
        <v>33009004040000</v>
      </c>
      <c r="B1016">
        <v>0</v>
      </c>
      <c r="C1016">
        <v>0</v>
      </c>
      <c r="D1016" s="690">
        <v>41153</v>
      </c>
    </row>
    <row r="1017" spans="1:4">
      <c r="A1017" s="105">
        <v>33009004040000</v>
      </c>
      <c r="B1017">
        <v>0</v>
      </c>
      <c r="C1017">
        <v>0</v>
      </c>
      <c r="D1017" s="690">
        <v>41183</v>
      </c>
    </row>
    <row r="1018" spans="1:4">
      <c r="A1018" s="105">
        <v>33009004040000</v>
      </c>
      <c r="B1018">
        <v>0</v>
      </c>
      <c r="C1018">
        <v>0</v>
      </c>
      <c r="D1018" s="690">
        <v>41214</v>
      </c>
    </row>
    <row r="1019" spans="1:4">
      <c r="A1019" s="105">
        <v>33009004040000</v>
      </c>
      <c r="B1019">
        <v>0</v>
      </c>
      <c r="C1019">
        <v>0</v>
      </c>
      <c r="D1019" s="690">
        <v>41244</v>
      </c>
    </row>
    <row r="1020" spans="1:4">
      <c r="A1020" s="105">
        <v>33009004200000</v>
      </c>
      <c r="B1020">
        <v>0</v>
      </c>
      <c r="C1020">
        <v>0</v>
      </c>
      <c r="D1020" s="690">
        <v>40909</v>
      </c>
    </row>
    <row r="1021" spans="1:4">
      <c r="A1021" s="105">
        <v>33009004200000</v>
      </c>
      <c r="B1021">
        <v>0</v>
      </c>
      <c r="C1021">
        <v>0</v>
      </c>
      <c r="D1021" s="690">
        <v>40940</v>
      </c>
    </row>
    <row r="1022" spans="1:4">
      <c r="A1022" s="105">
        <v>33009004200000</v>
      </c>
      <c r="B1022">
        <v>0</v>
      </c>
      <c r="C1022">
        <v>0</v>
      </c>
      <c r="D1022" s="690">
        <v>40969</v>
      </c>
    </row>
    <row r="1023" spans="1:4">
      <c r="A1023" s="105">
        <v>33009004200000</v>
      </c>
      <c r="B1023">
        <v>0</v>
      </c>
      <c r="C1023">
        <v>0</v>
      </c>
      <c r="D1023" s="690">
        <v>41000</v>
      </c>
    </row>
    <row r="1024" spans="1:4">
      <c r="A1024" s="105">
        <v>33009004200000</v>
      </c>
      <c r="B1024">
        <v>0</v>
      </c>
      <c r="C1024">
        <v>0</v>
      </c>
      <c r="D1024" s="690">
        <v>41030</v>
      </c>
    </row>
    <row r="1025" spans="1:4">
      <c r="A1025" s="105">
        <v>33009004200000</v>
      </c>
      <c r="B1025">
        <v>0</v>
      </c>
      <c r="C1025">
        <v>0</v>
      </c>
      <c r="D1025" s="690">
        <v>41061</v>
      </c>
    </row>
    <row r="1026" spans="1:4">
      <c r="A1026" s="105">
        <v>33009004200000</v>
      </c>
      <c r="B1026">
        <v>0</v>
      </c>
      <c r="C1026">
        <v>0</v>
      </c>
      <c r="D1026" s="690">
        <v>41091</v>
      </c>
    </row>
    <row r="1027" spans="1:4">
      <c r="A1027" s="105">
        <v>33009004200000</v>
      </c>
      <c r="B1027">
        <v>0</v>
      </c>
      <c r="C1027">
        <v>0</v>
      </c>
      <c r="D1027" s="690">
        <v>41122</v>
      </c>
    </row>
    <row r="1028" spans="1:4">
      <c r="A1028" s="105">
        <v>33009004200000</v>
      </c>
      <c r="B1028">
        <v>0</v>
      </c>
      <c r="C1028">
        <v>0</v>
      </c>
      <c r="D1028" s="690">
        <v>41153</v>
      </c>
    </row>
    <row r="1029" spans="1:4">
      <c r="A1029" s="105">
        <v>33009004200000</v>
      </c>
      <c r="B1029">
        <v>0</v>
      </c>
      <c r="C1029">
        <v>0</v>
      </c>
      <c r="D1029" s="690">
        <v>41183</v>
      </c>
    </row>
    <row r="1030" spans="1:4">
      <c r="A1030" s="105">
        <v>33009004200000</v>
      </c>
      <c r="B1030">
        <v>0</v>
      </c>
      <c r="C1030">
        <v>0</v>
      </c>
      <c r="D1030" s="690">
        <v>41214</v>
      </c>
    </row>
    <row r="1031" spans="1:4">
      <c r="A1031" s="105">
        <v>33009004200000</v>
      </c>
      <c r="B1031">
        <v>0</v>
      </c>
      <c r="C1031">
        <v>0</v>
      </c>
      <c r="D1031" s="690">
        <v>41244</v>
      </c>
    </row>
    <row r="1032" spans="1:4">
      <c r="A1032" s="105">
        <v>33009004270000</v>
      </c>
      <c r="B1032">
        <v>0</v>
      </c>
      <c r="C1032">
        <v>0</v>
      </c>
      <c r="D1032" s="690">
        <v>40909</v>
      </c>
    </row>
    <row r="1033" spans="1:4">
      <c r="A1033" s="105">
        <v>33009004270000</v>
      </c>
      <c r="B1033">
        <v>0</v>
      </c>
      <c r="C1033">
        <v>0</v>
      </c>
      <c r="D1033" s="690">
        <v>40940</v>
      </c>
    </row>
    <row r="1034" spans="1:4">
      <c r="A1034" s="105">
        <v>33009004270000</v>
      </c>
      <c r="B1034">
        <v>0</v>
      </c>
      <c r="C1034">
        <v>0</v>
      </c>
      <c r="D1034" s="690">
        <v>40969</v>
      </c>
    </row>
    <row r="1035" spans="1:4">
      <c r="A1035" s="105">
        <v>33009004270000</v>
      </c>
      <c r="B1035">
        <v>0</v>
      </c>
      <c r="C1035">
        <v>0</v>
      </c>
      <c r="D1035" s="690">
        <v>41000</v>
      </c>
    </row>
    <row r="1036" spans="1:4">
      <c r="A1036" s="105">
        <v>33009004270000</v>
      </c>
      <c r="B1036">
        <v>0</v>
      </c>
      <c r="C1036">
        <v>0</v>
      </c>
      <c r="D1036" s="690">
        <v>41030</v>
      </c>
    </row>
    <row r="1037" spans="1:4">
      <c r="A1037" s="105">
        <v>33009004270000</v>
      </c>
      <c r="B1037">
        <v>0</v>
      </c>
      <c r="C1037">
        <v>0</v>
      </c>
      <c r="D1037" s="690">
        <v>41061</v>
      </c>
    </row>
    <row r="1038" spans="1:4">
      <c r="A1038" s="105">
        <v>33009004270000</v>
      </c>
      <c r="B1038">
        <v>0</v>
      </c>
      <c r="C1038">
        <v>0</v>
      </c>
      <c r="D1038" s="690">
        <v>41091</v>
      </c>
    </row>
    <row r="1039" spans="1:4">
      <c r="A1039" s="105">
        <v>33009004270000</v>
      </c>
      <c r="B1039">
        <v>0</v>
      </c>
      <c r="C1039">
        <v>0</v>
      </c>
      <c r="D1039" s="690">
        <v>41122</v>
      </c>
    </row>
    <row r="1040" spans="1:4">
      <c r="A1040" s="105">
        <v>33009004270000</v>
      </c>
      <c r="B1040">
        <v>0</v>
      </c>
      <c r="C1040">
        <v>0</v>
      </c>
      <c r="D1040" s="690">
        <v>41153</v>
      </c>
    </row>
    <row r="1041" spans="1:4">
      <c r="A1041" s="105">
        <v>33009004270000</v>
      </c>
      <c r="B1041">
        <v>0</v>
      </c>
      <c r="C1041">
        <v>0</v>
      </c>
      <c r="D1041" s="690">
        <v>41183</v>
      </c>
    </row>
    <row r="1042" spans="1:4">
      <c r="A1042" s="105">
        <v>33009004270000</v>
      </c>
      <c r="B1042">
        <v>0</v>
      </c>
      <c r="C1042">
        <v>0</v>
      </c>
      <c r="D1042" s="690">
        <v>41214</v>
      </c>
    </row>
    <row r="1043" spans="1:4">
      <c r="A1043" s="105">
        <v>33009004270000</v>
      </c>
      <c r="B1043">
        <v>0</v>
      </c>
      <c r="C1043">
        <v>0</v>
      </c>
      <c r="D1043" s="690">
        <v>41244</v>
      </c>
    </row>
    <row r="1044" spans="1:4">
      <c r="A1044" s="105">
        <v>33009004330000</v>
      </c>
      <c r="B1044">
        <v>5260</v>
      </c>
      <c r="C1044">
        <v>0</v>
      </c>
      <c r="D1044" s="690">
        <v>40909</v>
      </c>
    </row>
    <row r="1045" spans="1:4">
      <c r="A1045" s="105">
        <v>33009004330000</v>
      </c>
      <c r="B1045">
        <v>4817</v>
      </c>
      <c r="C1045">
        <v>0</v>
      </c>
      <c r="D1045" s="690">
        <v>40940</v>
      </c>
    </row>
    <row r="1046" spans="1:4">
      <c r="A1046" s="105">
        <v>33009004330000</v>
      </c>
      <c r="B1046">
        <v>4622</v>
      </c>
      <c r="C1046">
        <v>0</v>
      </c>
      <c r="D1046" s="690">
        <v>40969</v>
      </c>
    </row>
    <row r="1047" spans="1:4">
      <c r="A1047" s="105">
        <v>33009004330000</v>
      </c>
      <c r="B1047">
        <v>4546</v>
      </c>
      <c r="C1047">
        <v>0</v>
      </c>
      <c r="D1047" s="690">
        <v>41000</v>
      </c>
    </row>
    <row r="1048" spans="1:4">
      <c r="A1048" s="105">
        <v>33009004330000</v>
      </c>
      <c r="B1048">
        <v>5047</v>
      </c>
      <c r="C1048">
        <v>0</v>
      </c>
      <c r="D1048" s="690">
        <v>41030</v>
      </c>
    </row>
    <row r="1049" spans="1:4">
      <c r="A1049" s="105">
        <v>33009004330000</v>
      </c>
      <c r="B1049">
        <v>4766</v>
      </c>
      <c r="C1049">
        <v>0</v>
      </c>
      <c r="D1049" s="690">
        <v>41061</v>
      </c>
    </row>
    <row r="1050" spans="1:4">
      <c r="A1050" s="105">
        <v>33009004330000</v>
      </c>
      <c r="B1050">
        <v>5165</v>
      </c>
      <c r="C1050">
        <v>0</v>
      </c>
      <c r="D1050" s="690">
        <v>41091</v>
      </c>
    </row>
    <row r="1051" spans="1:4">
      <c r="A1051" s="105">
        <v>33009004330000</v>
      </c>
      <c r="B1051">
        <v>5242</v>
      </c>
      <c r="C1051">
        <v>0</v>
      </c>
      <c r="D1051" s="690">
        <v>41122</v>
      </c>
    </row>
    <row r="1052" spans="1:4">
      <c r="A1052" s="105">
        <v>33009004330000</v>
      </c>
      <c r="B1052">
        <v>4328</v>
      </c>
      <c r="C1052">
        <v>0</v>
      </c>
      <c r="D1052" s="690">
        <v>41153</v>
      </c>
    </row>
    <row r="1053" spans="1:4">
      <c r="A1053" s="105">
        <v>33009004330000</v>
      </c>
      <c r="B1053">
        <v>3820</v>
      </c>
      <c r="C1053">
        <v>0</v>
      </c>
      <c r="D1053" s="690">
        <v>41183</v>
      </c>
    </row>
    <row r="1054" spans="1:4">
      <c r="A1054" s="105">
        <v>33009004330000</v>
      </c>
      <c r="B1054">
        <v>3847</v>
      </c>
      <c r="C1054">
        <v>0</v>
      </c>
      <c r="D1054" s="690">
        <v>41214</v>
      </c>
    </row>
    <row r="1055" spans="1:4">
      <c r="A1055" s="105">
        <v>33009004330000</v>
      </c>
      <c r="B1055">
        <v>3505</v>
      </c>
      <c r="C1055">
        <v>0</v>
      </c>
      <c r="D1055" s="690">
        <v>41244</v>
      </c>
    </row>
    <row r="1056" spans="1:4">
      <c r="A1056" s="105">
        <v>33009004490000</v>
      </c>
      <c r="B1056">
        <v>0</v>
      </c>
      <c r="C1056">
        <v>0</v>
      </c>
      <c r="D1056" s="690">
        <v>40909</v>
      </c>
    </row>
    <row r="1057" spans="1:4">
      <c r="A1057" s="105">
        <v>33009004490000</v>
      </c>
      <c r="B1057">
        <v>0</v>
      </c>
      <c r="C1057">
        <v>0</v>
      </c>
      <c r="D1057" s="690">
        <v>40940</v>
      </c>
    </row>
    <row r="1058" spans="1:4">
      <c r="A1058" s="105">
        <v>33009004490000</v>
      </c>
      <c r="B1058">
        <v>0</v>
      </c>
      <c r="C1058">
        <v>0</v>
      </c>
      <c r="D1058" s="690">
        <v>40969</v>
      </c>
    </row>
    <row r="1059" spans="1:4">
      <c r="A1059" s="105">
        <v>33009004490000</v>
      </c>
      <c r="B1059">
        <v>0</v>
      </c>
      <c r="C1059">
        <v>0</v>
      </c>
      <c r="D1059" s="690">
        <v>41000</v>
      </c>
    </row>
    <row r="1060" spans="1:4">
      <c r="A1060" s="105">
        <v>33009004490000</v>
      </c>
      <c r="B1060">
        <v>0</v>
      </c>
      <c r="C1060">
        <v>0</v>
      </c>
      <c r="D1060" s="690">
        <v>41030</v>
      </c>
    </row>
    <row r="1061" spans="1:4">
      <c r="A1061" s="105">
        <v>33009004490000</v>
      </c>
      <c r="B1061">
        <v>0</v>
      </c>
      <c r="C1061">
        <v>0</v>
      </c>
      <c r="D1061" s="690">
        <v>41061</v>
      </c>
    </row>
    <row r="1062" spans="1:4">
      <c r="A1062" s="105">
        <v>33009004490000</v>
      </c>
      <c r="B1062">
        <v>0</v>
      </c>
      <c r="C1062">
        <v>0</v>
      </c>
      <c r="D1062" s="690">
        <v>41091</v>
      </c>
    </row>
    <row r="1063" spans="1:4">
      <c r="A1063" s="105">
        <v>33009004490000</v>
      </c>
      <c r="B1063">
        <v>0</v>
      </c>
      <c r="C1063">
        <v>0</v>
      </c>
      <c r="D1063" s="690">
        <v>41122</v>
      </c>
    </row>
    <row r="1064" spans="1:4">
      <c r="A1064" s="105">
        <v>33009004490000</v>
      </c>
      <c r="B1064">
        <v>0</v>
      </c>
      <c r="C1064">
        <v>0</v>
      </c>
      <c r="D1064" s="690">
        <v>41153</v>
      </c>
    </row>
    <row r="1065" spans="1:4">
      <c r="A1065" s="105">
        <v>33009004490000</v>
      </c>
      <c r="B1065">
        <v>0</v>
      </c>
      <c r="C1065">
        <v>0</v>
      </c>
      <c r="D1065" s="690">
        <v>41183</v>
      </c>
    </row>
    <row r="1066" spans="1:4">
      <c r="A1066" s="105">
        <v>33009004490000</v>
      </c>
      <c r="B1066">
        <v>0</v>
      </c>
      <c r="C1066">
        <v>0</v>
      </c>
      <c r="D1066" s="690">
        <v>41214</v>
      </c>
    </row>
    <row r="1067" spans="1:4">
      <c r="A1067" s="105">
        <v>33009004490000</v>
      </c>
      <c r="B1067">
        <v>0</v>
      </c>
      <c r="C1067">
        <v>0</v>
      </c>
      <c r="D1067" s="690">
        <v>41244</v>
      </c>
    </row>
    <row r="1068" spans="1:4">
      <c r="A1068" s="105">
        <v>33009004600000</v>
      </c>
      <c r="B1068">
        <v>0</v>
      </c>
      <c r="C1068">
        <v>0</v>
      </c>
      <c r="D1068" s="690">
        <v>40909</v>
      </c>
    </row>
    <row r="1069" spans="1:4">
      <c r="A1069" s="105">
        <v>33009004600000</v>
      </c>
      <c r="B1069">
        <v>0</v>
      </c>
      <c r="C1069">
        <v>0</v>
      </c>
      <c r="D1069" s="690">
        <v>40940</v>
      </c>
    </row>
    <row r="1070" spans="1:4">
      <c r="A1070" s="105">
        <v>33009004600000</v>
      </c>
      <c r="B1070">
        <v>0</v>
      </c>
      <c r="C1070">
        <v>0</v>
      </c>
      <c r="D1070" s="690">
        <v>40969</v>
      </c>
    </row>
    <row r="1071" spans="1:4">
      <c r="A1071" s="105">
        <v>33009004600000</v>
      </c>
      <c r="B1071">
        <v>0</v>
      </c>
      <c r="C1071">
        <v>0</v>
      </c>
      <c r="D1071" s="690">
        <v>41000</v>
      </c>
    </row>
    <row r="1072" spans="1:4">
      <c r="A1072" s="105">
        <v>33009004600000</v>
      </c>
      <c r="B1072">
        <v>0</v>
      </c>
      <c r="C1072">
        <v>0</v>
      </c>
      <c r="D1072" s="690">
        <v>41030</v>
      </c>
    </row>
    <row r="1073" spans="1:4">
      <c r="A1073" s="105">
        <v>33009004600000</v>
      </c>
      <c r="B1073">
        <v>0</v>
      </c>
      <c r="C1073">
        <v>0</v>
      </c>
      <c r="D1073" s="690">
        <v>41061</v>
      </c>
    </row>
    <row r="1074" spans="1:4">
      <c r="A1074" s="105">
        <v>33009004600000</v>
      </c>
      <c r="B1074">
        <v>0</v>
      </c>
      <c r="C1074">
        <v>0</v>
      </c>
      <c r="D1074" s="690">
        <v>41091</v>
      </c>
    </row>
    <row r="1075" spans="1:4">
      <c r="A1075" s="105">
        <v>33009004600000</v>
      </c>
      <c r="B1075">
        <v>2391</v>
      </c>
      <c r="C1075">
        <v>0</v>
      </c>
      <c r="D1075" s="690">
        <v>41122</v>
      </c>
    </row>
    <row r="1076" spans="1:4">
      <c r="A1076" s="105">
        <v>33009004600000</v>
      </c>
      <c r="B1076">
        <v>39544</v>
      </c>
      <c r="C1076">
        <v>0</v>
      </c>
      <c r="D1076" s="690">
        <v>41153</v>
      </c>
    </row>
    <row r="1077" spans="1:4">
      <c r="A1077" s="105">
        <v>33009004600000</v>
      </c>
      <c r="B1077">
        <v>3838</v>
      </c>
      <c r="C1077">
        <v>0</v>
      </c>
      <c r="D1077" s="690">
        <v>41183</v>
      </c>
    </row>
    <row r="1078" spans="1:4">
      <c r="A1078" s="105">
        <v>33009004600000</v>
      </c>
      <c r="B1078">
        <v>0</v>
      </c>
      <c r="C1078">
        <v>0</v>
      </c>
      <c r="D1078" s="690">
        <v>41214</v>
      </c>
    </row>
    <row r="1079" spans="1:4">
      <c r="A1079" s="105">
        <v>33009004600000</v>
      </c>
      <c r="B1079">
        <v>0</v>
      </c>
      <c r="C1079">
        <v>0</v>
      </c>
      <c r="D1079" s="690">
        <v>41244</v>
      </c>
    </row>
    <row r="1080" spans="1:4">
      <c r="A1080" s="105">
        <v>33009004620000</v>
      </c>
      <c r="B1080">
        <v>0</v>
      </c>
      <c r="C1080">
        <v>0</v>
      </c>
      <c r="D1080" s="690">
        <v>40909</v>
      </c>
    </row>
    <row r="1081" spans="1:4">
      <c r="A1081" s="105">
        <v>33009004620000</v>
      </c>
      <c r="B1081">
        <v>0</v>
      </c>
      <c r="C1081">
        <v>0</v>
      </c>
      <c r="D1081" s="690">
        <v>40940</v>
      </c>
    </row>
    <row r="1082" spans="1:4">
      <c r="A1082" s="105">
        <v>33009004620000</v>
      </c>
      <c r="B1082">
        <v>0</v>
      </c>
      <c r="C1082">
        <v>0</v>
      </c>
      <c r="D1082" s="690">
        <v>40969</v>
      </c>
    </row>
    <row r="1083" spans="1:4">
      <c r="A1083" s="105">
        <v>33009004620000</v>
      </c>
      <c r="B1083">
        <v>0</v>
      </c>
      <c r="C1083">
        <v>0</v>
      </c>
      <c r="D1083" s="690">
        <v>41000</v>
      </c>
    </row>
    <row r="1084" spans="1:4">
      <c r="A1084" s="105">
        <v>33009004620000</v>
      </c>
      <c r="B1084">
        <v>0</v>
      </c>
      <c r="C1084">
        <v>0</v>
      </c>
      <c r="D1084" s="690">
        <v>41030</v>
      </c>
    </row>
    <row r="1085" spans="1:4">
      <c r="A1085" s="105">
        <v>33009004620000</v>
      </c>
      <c r="B1085">
        <v>0</v>
      </c>
      <c r="C1085">
        <v>0</v>
      </c>
      <c r="D1085" s="690">
        <v>41061</v>
      </c>
    </row>
    <row r="1086" spans="1:4">
      <c r="A1086" s="105">
        <v>33009004620000</v>
      </c>
      <c r="B1086">
        <v>0</v>
      </c>
      <c r="C1086">
        <v>0</v>
      </c>
      <c r="D1086" s="690">
        <v>41091</v>
      </c>
    </row>
    <row r="1087" spans="1:4">
      <c r="A1087" s="105">
        <v>33009004620000</v>
      </c>
      <c r="B1087">
        <v>0</v>
      </c>
      <c r="C1087">
        <v>0</v>
      </c>
      <c r="D1087" s="690">
        <v>41122</v>
      </c>
    </row>
    <row r="1088" spans="1:4">
      <c r="A1088" s="105">
        <v>33009004620000</v>
      </c>
      <c r="B1088">
        <v>0</v>
      </c>
      <c r="C1088">
        <v>0</v>
      </c>
      <c r="D1088" s="690">
        <v>41153</v>
      </c>
    </row>
    <row r="1089" spans="1:4">
      <c r="A1089" s="105">
        <v>33009004620000</v>
      </c>
      <c r="B1089">
        <v>0</v>
      </c>
      <c r="C1089">
        <v>0</v>
      </c>
      <c r="D1089" s="690">
        <v>41183</v>
      </c>
    </row>
    <row r="1090" spans="1:4">
      <c r="A1090" s="105">
        <v>33009004620000</v>
      </c>
      <c r="B1090">
        <v>0</v>
      </c>
      <c r="C1090">
        <v>0</v>
      </c>
      <c r="D1090" s="690">
        <v>41214</v>
      </c>
    </row>
    <row r="1091" spans="1:4">
      <c r="A1091" s="105">
        <v>33009004620000</v>
      </c>
      <c r="B1091">
        <v>0</v>
      </c>
      <c r="C1091">
        <v>0</v>
      </c>
      <c r="D1091" s="690">
        <v>41244</v>
      </c>
    </row>
    <row r="1092" spans="1:4">
      <c r="A1092" s="105">
        <v>33009004900000</v>
      </c>
      <c r="B1092">
        <v>11274</v>
      </c>
      <c r="C1092">
        <v>0</v>
      </c>
      <c r="D1092" s="690">
        <v>40909</v>
      </c>
    </row>
    <row r="1093" spans="1:4">
      <c r="A1093" s="105">
        <v>33009004900000</v>
      </c>
      <c r="B1093">
        <v>11607</v>
      </c>
      <c r="C1093">
        <v>0</v>
      </c>
      <c r="D1093" s="690">
        <v>40940</v>
      </c>
    </row>
    <row r="1094" spans="1:4">
      <c r="A1094" s="105">
        <v>33009004900000</v>
      </c>
      <c r="B1094">
        <v>12674</v>
      </c>
      <c r="C1094">
        <v>0</v>
      </c>
      <c r="D1094" s="690">
        <v>40969</v>
      </c>
    </row>
    <row r="1095" spans="1:4">
      <c r="A1095" s="105">
        <v>33009004900000</v>
      </c>
      <c r="B1095">
        <v>11137</v>
      </c>
      <c r="C1095">
        <v>0</v>
      </c>
      <c r="D1095" s="690">
        <v>41000</v>
      </c>
    </row>
    <row r="1096" spans="1:4">
      <c r="A1096" s="105">
        <v>33009004900000</v>
      </c>
      <c r="B1096">
        <v>11256</v>
      </c>
      <c r="C1096">
        <v>0</v>
      </c>
      <c r="D1096" s="690">
        <v>41030</v>
      </c>
    </row>
    <row r="1097" spans="1:4">
      <c r="A1097" s="105">
        <v>33009004900000</v>
      </c>
      <c r="B1097">
        <v>11941</v>
      </c>
      <c r="C1097">
        <v>0</v>
      </c>
      <c r="D1097" s="690">
        <v>41061</v>
      </c>
    </row>
    <row r="1098" spans="1:4">
      <c r="A1098" s="105">
        <v>33009004900000</v>
      </c>
      <c r="B1098">
        <v>12620</v>
      </c>
      <c r="C1098">
        <v>0</v>
      </c>
      <c r="D1098" s="690">
        <v>41091</v>
      </c>
    </row>
    <row r="1099" spans="1:4">
      <c r="A1099" s="105">
        <v>33009004900000</v>
      </c>
      <c r="B1099">
        <v>13341</v>
      </c>
      <c r="C1099">
        <v>0</v>
      </c>
      <c r="D1099" s="690">
        <v>41122</v>
      </c>
    </row>
    <row r="1100" spans="1:4">
      <c r="A1100" s="105">
        <v>33009004900000</v>
      </c>
      <c r="B1100">
        <v>13874</v>
      </c>
      <c r="C1100">
        <v>0</v>
      </c>
      <c r="D1100" s="690">
        <v>41153</v>
      </c>
    </row>
    <row r="1101" spans="1:4">
      <c r="A1101" s="105">
        <v>33009004900000</v>
      </c>
      <c r="B1101">
        <v>14695</v>
      </c>
      <c r="C1101">
        <v>0</v>
      </c>
      <c r="D1101" s="690">
        <v>41183</v>
      </c>
    </row>
    <row r="1102" spans="1:4">
      <c r="A1102" s="105">
        <v>33009004900000</v>
      </c>
      <c r="B1102">
        <v>15354</v>
      </c>
      <c r="C1102">
        <v>0</v>
      </c>
      <c r="D1102" s="690">
        <v>41214</v>
      </c>
    </row>
    <row r="1103" spans="1:4">
      <c r="A1103" s="105">
        <v>33009004900000</v>
      </c>
      <c r="B1103">
        <v>12924</v>
      </c>
      <c r="C1103">
        <v>0</v>
      </c>
      <c r="D1103" s="690">
        <v>41244</v>
      </c>
    </row>
    <row r="1104" spans="1:4">
      <c r="A1104" s="105">
        <v>33009005170000</v>
      </c>
      <c r="B1104">
        <v>32237</v>
      </c>
      <c r="C1104">
        <v>0</v>
      </c>
      <c r="D1104" s="690">
        <v>40909</v>
      </c>
    </row>
    <row r="1105" spans="1:4">
      <c r="A1105" s="105">
        <v>33009005170000</v>
      </c>
      <c r="B1105">
        <v>29456</v>
      </c>
      <c r="C1105">
        <v>0</v>
      </c>
      <c r="D1105" s="690">
        <v>40940</v>
      </c>
    </row>
    <row r="1106" spans="1:4">
      <c r="A1106" s="105">
        <v>33009005170000</v>
      </c>
      <c r="B1106">
        <v>31481</v>
      </c>
      <c r="C1106">
        <v>0</v>
      </c>
      <c r="D1106" s="690">
        <v>40969</v>
      </c>
    </row>
    <row r="1107" spans="1:4">
      <c r="A1107" s="105">
        <v>33009005170000</v>
      </c>
      <c r="B1107">
        <v>29882</v>
      </c>
      <c r="C1107">
        <v>0</v>
      </c>
      <c r="D1107" s="690">
        <v>41000</v>
      </c>
    </row>
    <row r="1108" spans="1:4">
      <c r="A1108" s="105">
        <v>33009005170000</v>
      </c>
      <c r="B1108">
        <v>31557</v>
      </c>
      <c r="C1108">
        <v>0</v>
      </c>
      <c r="D1108" s="690">
        <v>41030</v>
      </c>
    </row>
    <row r="1109" spans="1:4">
      <c r="A1109" s="105">
        <v>33009005170000</v>
      </c>
      <c r="B1109">
        <v>30383</v>
      </c>
      <c r="C1109">
        <v>0</v>
      </c>
      <c r="D1109" s="690">
        <v>41061</v>
      </c>
    </row>
    <row r="1110" spans="1:4">
      <c r="A1110" s="105">
        <v>33009005170000</v>
      </c>
      <c r="B1110">
        <v>30879</v>
      </c>
      <c r="C1110">
        <v>0</v>
      </c>
      <c r="D1110" s="690">
        <v>41091</v>
      </c>
    </row>
    <row r="1111" spans="1:4">
      <c r="A1111" s="105">
        <v>33009005170000</v>
      </c>
      <c r="B1111">
        <v>30104</v>
      </c>
      <c r="C1111">
        <v>0</v>
      </c>
      <c r="D1111" s="690">
        <v>41122</v>
      </c>
    </row>
    <row r="1112" spans="1:4">
      <c r="A1112" s="105">
        <v>33009005170000</v>
      </c>
      <c r="B1112">
        <v>29806</v>
      </c>
      <c r="C1112">
        <v>0</v>
      </c>
      <c r="D1112" s="690">
        <v>41153</v>
      </c>
    </row>
    <row r="1113" spans="1:4">
      <c r="A1113" s="105">
        <v>33009005170000</v>
      </c>
      <c r="B1113">
        <v>34615</v>
      </c>
      <c r="C1113">
        <v>0</v>
      </c>
      <c r="D1113" s="690">
        <v>41183</v>
      </c>
    </row>
    <row r="1114" spans="1:4">
      <c r="A1114" s="105">
        <v>33009005170000</v>
      </c>
      <c r="B1114">
        <v>33205</v>
      </c>
      <c r="C1114">
        <v>0</v>
      </c>
      <c r="D1114" s="690">
        <v>41214</v>
      </c>
    </row>
    <row r="1115" spans="1:4">
      <c r="A1115" s="105">
        <v>33009005170000</v>
      </c>
      <c r="B1115">
        <v>36372</v>
      </c>
      <c r="C1115">
        <v>0</v>
      </c>
      <c r="D1115" s="690">
        <v>41244</v>
      </c>
    </row>
    <row r="1116" spans="1:4">
      <c r="A1116" s="105">
        <v>33009005180000</v>
      </c>
      <c r="B1116">
        <v>39134</v>
      </c>
      <c r="C1116">
        <v>0</v>
      </c>
      <c r="D1116" s="690">
        <v>40909</v>
      </c>
    </row>
    <row r="1117" spans="1:4">
      <c r="A1117" s="105">
        <v>33009005180000</v>
      </c>
      <c r="B1117">
        <v>36838</v>
      </c>
      <c r="C1117">
        <v>0</v>
      </c>
      <c r="D1117" s="690">
        <v>40940</v>
      </c>
    </row>
    <row r="1118" spans="1:4">
      <c r="A1118" s="105">
        <v>33009005180000</v>
      </c>
      <c r="B1118">
        <v>40223</v>
      </c>
      <c r="C1118">
        <v>0</v>
      </c>
      <c r="D1118" s="690">
        <v>40969</v>
      </c>
    </row>
    <row r="1119" spans="1:4">
      <c r="A1119" s="105">
        <v>33009005180000</v>
      </c>
      <c r="B1119">
        <v>32082</v>
      </c>
      <c r="C1119">
        <v>0</v>
      </c>
      <c r="D1119" s="690">
        <v>41000</v>
      </c>
    </row>
    <row r="1120" spans="1:4">
      <c r="A1120" s="105">
        <v>33009005180000</v>
      </c>
      <c r="B1120">
        <v>30345</v>
      </c>
      <c r="C1120">
        <v>0</v>
      </c>
      <c r="D1120" s="690">
        <v>41030</v>
      </c>
    </row>
    <row r="1121" spans="1:4">
      <c r="A1121" s="105">
        <v>33009005180000</v>
      </c>
      <c r="B1121">
        <v>32944</v>
      </c>
      <c r="C1121">
        <v>0</v>
      </c>
      <c r="D1121" s="690">
        <v>41061</v>
      </c>
    </row>
    <row r="1122" spans="1:4">
      <c r="A1122" s="105">
        <v>33009005180000</v>
      </c>
      <c r="B1122">
        <v>34511</v>
      </c>
      <c r="C1122">
        <v>0</v>
      </c>
      <c r="D1122" s="690">
        <v>41091</v>
      </c>
    </row>
    <row r="1123" spans="1:4">
      <c r="A1123" s="105">
        <v>33009005180000</v>
      </c>
      <c r="B1123">
        <v>35194</v>
      </c>
      <c r="C1123">
        <v>0</v>
      </c>
      <c r="D1123" s="690">
        <v>41122</v>
      </c>
    </row>
    <row r="1124" spans="1:4">
      <c r="A1124" s="105">
        <v>33009005180000</v>
      </c>
      <c r="B1124">
        <v>36144</v>
      </c>
      <c r="C1124">
        <v>0</v>
      </c>
      <c r="D1124" s="690">
        <v>41153</v>
      </c>
    </row>
    <row r="1125" spans="1:4">
      <c r="A1125" s="105">
        <v>33009005180000</v>
      </c>
      <c r="B1125">
        <v>41867</v>
      </c>
      <c r="C1125">
        <v>0</v>
      </c>
      <c r="D1125" s="690">
        <v>41183</v>
      </c>
    </row>
    <row r="1126" spans="1:4">
      <c r="A1126" s="105">
        <v>33009005180000</v>
      </c>
      <c r="B1126">
        <v>46410</v>
      </c>
      <c r="C1126">
        <v>0</v>
      </c>
      <c r="D1126" s="690">
        <v>41214</v>
      </c>
    </row>
    <row r="1127" spans="1:4">
      <c r="A1127" s="105">
        <v>33009005180000</v>
      </c>
      <c r="B1127">
        <v>37299</v>
      </c>
      <c r="C1127">
        <v>0</v>
      </c>
      <c r="D1127" s="690">
        <v>41244</v>
      </c>
    </row>
    <row r="1128" spans="1:4">
      <c r="A1128" s="105">
        <v>33009005250000</v>
      </c>
      <c r="B1128">
        <v>0</v>
      </c>
      <c r="C1128">
        <v>0</v>
      </c>
      <c r="D1128" s="690">
        <v>40909</v>
      </c>
    </row>
    <row r="1129" spans="1:4">
      <c r="A1129" s="105">
        <v>33009005250000</v>
      </c>
      <c r="B1129">
        <v>0</v>
      </c>
      <c r="C1129">
        <v>0</v>
      </c>
      <c r="D1129" s="690">
        <v>40940</v>
      </c>
    </row>
    <row r="1130" spans="1:4">
      <c r="A1130" s="105">
        <v>33009005250000</v>
      </c>
      <c r="B1130">
        <v>0</v>
      </c>
      <c r="C1130">
        <v>0</v>
      </c>
      <c r="D1130" s="690">
        <v>40969</v>
      </c>
    </row>
    <row r="1131" spans="1:4">
      <c r="A1131" s="105">
        <v>33009005250000</v>
      </c>
      <c r="B1131">
        <v>0</v>
      </c>
      <c r="C1131">
        <v>0</v>
      </c>
      <c r="D1131" s="690">
        <v>41000</v>
      </c>
    </row>
    <row r="1132" spans="1:4">
      <c r="A1132" s="105">
        <v>33009005250000</v>
      </c>
      <c r="B1132">
        <v>0</v>
      </c>
      <c r="C1132">
        <v>0</v>
      </c>
      <c r="D1132" s="690">
        <v>41030</v>
      </c>
    </row>
    <row r="1133" spans="1:4">
      <c r="A1133" s="105">
        <v>33009005250000</v>
      </c>
      <c r="B1133">
        <v>0</v>
      </c>
      <c r="C1133">
        <v>0</v>
      </c>
      <c r="D1133" s="690">
        <v>41061</v>
      </c>
    </row>
    <row r="1134" spans="1:4">
      <c r="A1134" s="105">
        <v>33009005250000</v>
      </c>
      <c r="B1134">
        <v>0</v>
      </c>
      <c r="C1134">
        <v>0</v>
      </c>
      <c r="D1134" s="690">
        <v>41091</v>
      </c>
    </row>
    <row r="1135" spans="1:4">
      <c r="A1135" s="105">
        <v>33009005250000</v>
      </c>
      <c r="B1135">
        <v>0</v>
      </c>
      <c r="C1135">
        <v>0</v>
      </c>
      <c r="D1135" s="690">
        <v>41122</v>
      </c>
    </row>
    <row r="1136" spans="1:4">
      <c r="A1136" s="105">
        <v>33009005250000</v>
      </c>
      <c r="B1136">
        <v>0</v>
      </c>
      <c r="C1136">
        <v>0</v>
      </c>
      <c r="D1136" s="690">
        <v>41153</v>
      </c>
    </row>
    <row r="1137" spans="1:4">
      <c r="A1137" s="105">
        <v>33009005250000</v>
      </c>
      <c r="B1137">
        <v>0</v>
      </c>
      <c r="C1137">
        <v>0</v>
      </c>
      <c r="D1137" s="690">
        <v>41214</v>
      </c>
    </row>
    <row r="1138" spans="1:4">
      <c r="A1138" s="105">
        <v>33009005250000</v>
      </c>
      <c r="B1138">
        <v>0</v>
      </c>
      <c r="C1138">
        <v>0</v>
      </c>
      <c r="D1138" s="690">
        <v>41244</v>
      </c>
    </row>
    <row r="1139" spans="1:4">
      <c r="A1139" s="105">
        <v>33009005360000</v>
      </c>
      <c r="B1139">
        <v>4148</v>
      </c>
      <c r="C1139">
        <v>0</v>
      </c>
      <c r="D1139" s="690">
        <v>40909</v>
      </c>
    </row>
    <row r="1140" spans="1:4">
      <c r="A1140" s="105">
        <v>33009005360000</v>
      </c>
      <c r="B1140">
        <v>3861</v>
      </c>
      <c r="C1140">
        <v>0</v>
      </c>
      <c r="D1140" s="690">
        <v>40940</v>
      </c>
    </row>
    <row r="1141" spans="1:4">
      <c r="A1141" s="105">
        <v>33009005360000</v>
      </c>
      <c r="B1141">
        <v>3959</v>
      </c>
      <c r="C1141">
        <v>0</v>
      </c>
      <c r="D1141" s="690">
        <v>40969</v>
      </c>
    </row>
    <row r="1142" spans="1:4">
      <c r="A1142" s="105">
        <v>33009005360000</v>
      </c>
      <c r="B1142">
        <v>3908</v>
      </c>
      <c r="C1142">
        <v>0</v>
      </c>
      <c r="D1142" s="690">
        <v>41000</v>
      </c>
    </row>
    <row r="1143" spans="1:4">
      <c r="A1143" s="105">
        <v>33009005360000</v>
      </c>
      <c r="B1143">
        <v>3631</v>
      </c>
      <c r="C1143">
        <v>0</v>
      </c>
      <c r="D1143" s="690">
        <v>41030</v>
      </c>
    </row>
    <row r="1144" spans="1:4">
      <c r="A1144" s="105">
        <v>33009005360000</v>
      </c>
      <c r="B1144">
        <v>3740</v>
      </c>
      <c r="C1144">
        <v>0</v>
      </c>
      <c r="D1144" s="690">
        <v>41061</v>
      </c>
    </row>
    <row r="1145" spans="1:4">
      <c r="A1145" s="105">
        <v>33009005360000</v>
      </c>
      <c r="B1145">
        <v>0</v>
      </c>
      <c r="C1145">
        <v>3841</v>
      </c>
      <c r="D1145" s="690">
        <v>41091</v>
      </c>
    </row>
    <row r="1146" spans="1:4">
      <c r="A1146" s="105">
        <v>33009005360000</v>
      </c>
      <c r="B1146">
        <v>3379</v>
      </c>
      <c r="C1146">
        <v>0</v>
      </c>
      <c r="D1146" s="690">
        <v>41122</v>
      </c>
    </row>
    <row r="1147" spans="1:4">
      <c r="A1147" s="105">
        <v>33009005360000</v>
      </c>
      <c r="B1147">
        <v>2911</v>
      </c>
      <c r="C1147">
        <v>0</v>
      </c>
      <c r="D1147" s="690">
        <v>41153</v>
      </c>
    </row>
    <row r="1148" spans="1:4">
      <c r="A1148" s="105">
        <v>33009005360000</v>
      </c>
      <c r="B1148">
        <v>1015</v>
      </c>
      <c r="C1148">
        <v>0</v>
      </c>
      <c r="D1148" s="690">
        <v>41214</v>
      </c>
    </row>
    <row r="1149" spans="1:4">
      <c r="A1149" s="105">
        <v>33009005360000</v>
      </c>
      <c r="B1149">
        <v>917</v>
      </c>
      <c r="C1149">
        <v>0</v>
      </c>
      <c r="D1149" s="690">
        <v>41244</v>
      </c>
    </row>
    <row r="1150" spans="1:4">
      <c r="A1150" s="105">
        <v>33009005380000</v>
      </c>
      <c r="B1150">
        <v>29398</v>
      </c>
      <c r="C1150">
        <v>0</v>
      </c>
      <c r="D1150" s="690">
        <v>40909</v>
      </c>
    </row>
    <row r="1151" spans="1:4">
      <c r="A1151" s="105">
        <v>33009005380000</v>
      </c>
      <c r="B1151">
        <v>28479</v>
      </c>
      <c r="C1151">
        <v>0</v>
      </c>
      <c r="D1151" s="690">
        <v>40940</v>
      </c>
    </row>
    <row r="1152" spans="1:4">
      <c r="A1152" s="105">
        <v>33009005380000</v>
      </c>
      <c r="B1152">
        <v>26524</v>
      </c>
      <c r="C1152">
        <v>0</v>
      </c>
      <c r="D1152" s="690">
        <v>40969</v>
      </c>
    </row>
    <row r="1153" spans="1:4">
      <c r="A1153" s="105">
        <v>33009005380000</v>
      </c>
      <c r="B1153">
        <v>28427</v>
      </c>
      <c r="C1153">
        <v>0</v>
      </c>
      <c r="D1153" s="690">
        <v>41000</v>
      </c>
    </row>
    <row r="1154" spans="1:4">
      <c r="A1154" s="105">
        <v>33009005380000</v>
      </c>
      <c r="B1154">
        <v>29454</v>
      </c>
      <c r="C1154">
        <v>0</v>
      </c>
      <c r="D1154" s="690">
        <v>41030</v>
      </c>
    </row>
    <row r="1155" spans="1:4">
      <c r="A1155" s="105">
        <v>33009005380000</v>
      </c>
      <c r="B1155">
        <v>29187</v>
      </c>
      <c r="C1155">
        <v>0</v>
      </c>
      <c r="D1155" s="690">
        <v>41061</v>
      </c>
    </row>
    <row r="1156" spans="1:4">
      <c r="A1156" s="105">
        <v>33009005380000</v>
      </c>
      <c r="B1156">
        <v>29865</v>
      </c>
      <c r="C1156">
        <v>0</v>
      </c>
      <c r="D1156" s="690">
        <v>41091</v>
      </c>
    </row>
    <row r="1157" spans="1:4">
      <c r="A1157" s="105">
        <v>33009005380000</v>
      </c>
      <c r="B1157">
        <v>27055</v>
      </c>
      <c r="C1157">
        <v>0</v>
      </c>
      <c r="D1157" s="690">
        <v>41122</v>
      </c>
    </row>
    <row r="1158" spans="1:4">
      <c r="A1158" s="105">
        <v>33009005380000</v>
      </c>
      <c r="B1158">
        <v>27008</v>
      </c>
      <c r="C1158">
        <v>0</v>
      </c>
      <c r="D1158" s="690">
        <v>41153</v>
      </c>
    </row>
    <row r="1159" spans="1:4">
      <c r="A1159" s="105">
        <v>33009005380000</v>
      </c>
      <c r="B1159">
        <v>23736</v>
      </c>
      <c r="C1159">
        <v>0</v>
      </c>
      <c r="D1159" s="690">
        <v>41183</v>
      </c>
    </row>
    <row r="1160" spans="1:4">
      <c r="A1160" s="105">
        <v>33009005380000</v>
      </c>
      <c r="B1160">
        <v>28044</v>
      </c>
      <c r="C1160">
        <v>0</v>
      </c>
      <c r="D1160" s="690">
        <v>41214</v>
      </c>
    </row>
    <row r="1161" spans="1:4">
      <c r="A1161" s="105">
        <v>33009005380000</v>
      </c>
      <c r="B1161">
        <v>28684</v>
      </c>
      <c r="C1161">
        <v>0</v>
      </c>
      <c r="D1161" s="690">
        <v>41244</v>
      </c>
    </row>
    <row r="1162" spans="1:4">
      <c r="A1162" s="105">
        <v>33009005430000</v>
      </c>
      <c r="B1162">
        <v>4728</v>
      </c>
      <c r="C1162">
        <v>0</v>
      </c>
      <c r="D1162" s="690">
        <v>40909</v>
      </c>
    </row>
    <row r="1163" spans="1:4">
      <c r="A1163" s="105">
        <v>33009005430000</v>
      </c>
      <c r="B1163">
        <v>4570</v>
      </c>
      <c r="C1163">
        <v>0</v>
      </c>
      <c r="D1163" s="690">
        <v>40940</v>
      </c>
    </row>
    <row r="1164" spans="1:4">
      <c r="A1164" s="105">
        <v>33009005430000</v>
      </c>
      <c r="B1164">
        <v>5182</v>
      </c>
      <c r="C1164">
        <v>0</v>
      </c>
      <c r="D1164" s="690">
        <v>40969</v>
      </c>
    </row>
    <row r="1165" spans="1:4">
      <c r="A1165" s="105">
        <v>33009005430000</v>
      </c>
      <c r="B1165">
        <v>4331</v>
      </c>
      <c r="C1165">
        <v>0</v>
      </c>
      <c r="D1165" s="690">
        <v>41000</v>
      </c>
    </row>
    <row r="1166" spans="1:4">
      <c r="A1166" s="105">
        <v>33009005430000</v>
      </c>
      <c r="B1166">
        <v>5182</v>
      </c>
      <c r="C1166">
        <v>0</v>
      </c>
      <c r="D1166" s="690">
        <v>41030</v>
      </c>
    </row>
    <row r="1167" spans="1:4">
      <c r="A1167" s="105">
        <v>33009005430000</v>
      </c>
      <c r="B1167">
        <v>5222</v>
      </c>
      <c r="C1167">
        <v>0</v>
      </c>
      <c r="D1167" s="690">
        <v>41061</v>
      </c>
    </row>
    <row r="1168" spans="1:4">
      <c r="A1168" s="105">
        <v>33009005430000</v>
      </c>
      <c r="B1168">
        <v>4832</v>
      </c>
      <c r="C1168">
        <v>0</v>
      </c>
      <c r="D1168" s="690">
        <v>41091</v>
      </c>
    </row>
    <row r="1169" spans="1:4">
      <c r="A1169" s="105">
        <v>33009005430000</v>
      </c>
      <c r="B1169">
        <v>4930</v>
      </c>
      <c r="C1169">
        <v>0</v>
      </c>
      <c r="D1169" s="690">
        <v>41122</v>
      </c>
    </row>
    <row r="1170" spans="1:4">
      <c r="A1170" s="105">
        <v>33009005430000</v>
      </c>
      <c r="B1170">
        <v>4684</v>
      </c>
      <c r="C1170">
        <v>0</v>
      </c>
      <c r="D1170" s="690">
        <v>41153</v>
      </c>
    </row>
    <row r="1171" spans="1:4">
      <c r="A1171" s="105">
        <v>33009005430000</v>
      </c>
      <c r="B1171">
        <v>4821</v>
      </c>
      <c r="C1171">
        <v>0</v>
      </c>
      <c r="D1171" s="690">
        <v>41183</v>
      </c>
    </row>
    <row r="1172" spans="1:4">
      <c r="A1172" s="105">
        <v>33009005430000</v>
      </c>
      <c r="B1172">
        <v>5064</v>
      </c>
      <c r="C1172">
        <v>0</v>
      </c>
      <c r="D1172" s="690">
        <v>41214</v>
      </c>
    </row>
    <row r="1173" spans="1:4">
      <c r="A1173" s="105">
        <v>33009005430000</v>
      </c>
      <c r="B1173">
        <v>4237</v>
      </c>
      <c r="C1173">
        <v>0</v>
      </c>
      <c r="D1173" s="690">
        <v>41244</v>
      </c>
    </row>
    <row r="1174" spans="1:4">
      <c r="A1174" s="105">
        <v>33009005570000</v>
      </c>
      <c r="B1174">
        <v>40115</v>
      </c>
      <c r="C1174">
        <v>0</v>
      </c>
      <c r="D1174" s="690">
        <v>40909</v>
      </c>
    </row>
    <row r="1175" spans="1:4">
      <c r="A1175" s="105">
        <v>33009005570000</v>
      </c>
      <c r="B1175">
        <v>39963</v>
      </c>
      <c r="C1175">
        <v>0</v>
      </c>
      <c r="D1175" s="690">
        <v>40940</v>
      </c>
    </row>
    <row r="1176" spans="1:4">
      <c r="A1176" s="105">
        <v>33009005570000</v>
      </c>
      <c r="B1176">
        <v>38121</v>
      </c>
      <c r="C1176">
        <v>0</v>
      </c>
      <c r="D1176" s="690">
        <v>40969</v>
      </c>
    </row>
    <row r="1177" spans="1:4">
      <c r="A1177" s="105">
        <v>33009005570000</v>
      </c>
      <c r="B1177">
        <v>40099</v>
      </c>
      <c r="C1177">
        <v>0</v>
      </c>
      <c r="D1177" s="690">
        <v>41000</v>
      </c>
    </row>
    <row r="1178" spans="1:4">
      <c r="A1178" s="105">
        <v>33009005570000</v>
      </c>
      <c r="B1178">
        <v>43594</v>
      </c>
      <c r="C1178">
        <v>0</v>
      </c>
      <c r="D1178" s="690">
        <v>41030</v>
      </c>
    </row>
    <row r="1179" spans="1:4">
      <c r="A1179" s="105">
        <v>33009005570000</v>
      </c>
      <c r="B1179">
        <v>43198</v>
      </c>
      <c r="C1179">
        <v>0</v>
      </c>
      <c r="D1179" s="690">
        <v>41061</v>
      </c>
    </row>
    <row r="1180" spans="1:4">
      <c r="A1180" s="105">
        <v>33009005570000</v>
      </c>
      <c r="B1180">
        <v>46639</v>
      </c>
      <c r="C1180">
        <v>0</v>
      </c>
      <c r="D1180" s="690">
        <v>41091</v>
      </c>
    </row>
    <row r="1181" spans="1:4">
      <c r="A1181" s="105">
        <v>33009005570000</v>
      </c>
      <c r="B1181">
        <v>43952</v>
      </c>
      <c r="C1181">
        <v>0</v>
      </c>
      <c r="D1181" s="690">
        <v>41122</v>
      </c>
    </row>
    <row r="1182" spans="1:4">
      <c r="A1182" s="105">
        <v>33009005570000</v>
      </c>
      <c r="B1182">
        <v>43055</v>
      </c>
      <c r="C1182">
        <v>0</v>
      </c>
      <c r="D1182" s="690">
        <v>41153</v>
      </c>
    </row>
    <row r="1183" spans="1:4">
      <c r="A1183" s="105">
        <v>33009005570000</v>
      </c>
      <c r="B1183">
        <v>37795</v>
      </c>
      <c r="C1183">
        <v>0</v>
      </c>
      <c r="D1183" s="690">
        <v>41183</v>
      </c>
    </row>
    <row r="1184" spans="1:4">
      <c r="A1184" s="105">
        <v>33009005570000</v>
      </c>
      <c r="B1184">
        <v>46312</v>
      </c>
      <c r="C1184">
        <v>0</v>
      </c>
      <c r="D1184" s="690">
        <v>41214</v>
      </c>
    </row>
    <row r="1185" spans="1:4">
      <c r="A1185" s="105">
        <v>33009005570000</v>
      </c>
      <c r="B1185">
        <v>47396</v>
      </c>
      <c r="C1185">
        <v>0</v>
      </c>
      <c r="D1185" s="690">
        <v>41244</v>
      </c>
    </row>
    <row r="1186" spans="1:4">
      <c r="A1186" s="105">
        <v>33009005610000</v>
      </c>
      <c r="B1186">
        <v>23947</v>
      </c>
      <c r="C1186">
        <v>0</v>
      </c>
      <c r="D1186" s="690">
        <v>40909</v>
      </c>
    </row>
    <row r="1187" spans="1:4">
      <c r="A1187" s="105">
        <v>33009005610000</v>
      </c>
      <c r="B1187">
        <v>22755</v>
      </c>
      <c r="C1187">
        <v>0</v>
      </c>
      <c r="D1187" s="690">
        <v>40940</v>
      </c>
    </row>
    <row r="1188" spans="1:4">
      <c r="A1188" s="105">
        <v>33009005610000</v>
      </c>
      <c r="B1188">
        <v>23391</v>
      </c>
      <c r="C1188">
        <v>0</v>
      </c>
      <c r="D1188" s="690">
        <v>40969</v>
      </c>
    </row>
    <row r="1189" spans="1:4">
      <c r="A1189" s="105">
        <v>33009005610000</v>
      </c>
      <c r="B1189">
        <v>21932</v>
      </c>
      <c r="C1189">
        <v>0</v>
      </c>
      <c r="D1189" s="690">
        <v>41000</v>
      </c>
    </row>
    <row r="1190" spans="1:4">
      <c r="A1190" s="105">
        <v>33009005610000</v>
      </c>
      <c r="B1190">
        <v>25108</v>
      </c>
      <c r="C1190">
        <v>0</v>
      </c>
      <c r="D1190" s="690">
        <v>41030</v>
      </c>
    </row>
    <row r="1191" spans="1:4">
      <c r="A1191" s="105">
        <v>33009005610000</v>
      </c>
      <c r="B1191">
        <v>21681</v>
      </c>
      <c r="C1191">
        <v>0</v>
      </c>
      <c r="D1191" s="690">
        <v>41061</v>
      </c>
    </row>
    <row r="1192" spans="1:4">
      <c r="A1192" s="105">
        <v>33009005610000</v>
      </c>
      <c r="B1192">
        <v>18620</v>
      </c>
      <c r="C1192">
        <v>0</v>
      </c>
      <c r="D1192" s="690">
        <v>41091</v>
      </c>
    </row>
    <row r="1193" spans="1:4">
      <c r="A1193" s="105">
        <v>33009005610000</v>
      </c>
      <c r="B1193">
        <v>21828</v>
      </c>
      <c r="C1193">
        <v>0</v>
      </c>
      <c r="D1193" s="690">
        <v>41122</v>
      </c>
    </row>
    <row r="1194" spans="1:4">
      <c r="A1194" s="105">
        <v>33009005610000</v>
      </c>
      <c r="B1194">
        <v>16111</v>
      </c>
      <c r="C1194">
        <v>0</v>
      </c>
      <c r="D1194" s="690">
        <v>41153</v>
      </c>
    </row>
    <row r="1195" spans="1:4">
      <c r="A1195" s="105">
        <v>33009005610000</v>
      </c>
      <c r="B1195">
        <v>26262</v>
      </c>
      <c r="C1195">
        <v>0</v>
      </c>
      <c r="D1195" s="690">
        <v>41183</v>
      </c>
    </row>
    <row r="1196" spans="1:4">
      <c r="A1196" s="105">
        <v>33009005610000</v>
      </c>
      <c r="B1196">
        <v>23747</v>
      </c>
      <c r="C1196">
        <v>0</v>
      </c>
      <c r="D1196" s="690">
        <v>41244</v>
      </c>
    </row>
    <row r="1197" spans="1:4">
      <c r="A1197" s="105">
        <v>33009005680000</v>
      </c>
      <c r="B1197">
        <v>8954</v>
      </c>
      <c r="C1197">
        <v>0</v>
      </c>
      <c r="D1197" s="690">
        <v>40909</v>
      </c>
    </row>
    <row r="1198" spans="1:4">
      <c r="A1198" s="105">
        <v>33009005680000</v>
      </c>
      <c r="B1198">
        <v>8405</v>
      </c>
      <c r="C1198">
        <v>0</v>
      </c>
      <c r="D1198" s="690">
        <v>40940</v>
      </c>
    </row>
    <row r="1199" spans="1:4">
      <c r="A1199" s="105">
        <v>33009005680000</v>
      </c>
      <c r="B1199">
        <v>9473</v>
      </c>
      <c r="C1199">
        <v>0</v>
      </c>
      <c r="D1199" s="690">
        <v>40969</v>
      </c>
    </row>
    <row r="1200" spans="1:4">
      <c r="A1200" s="105">
        <v>33009005680000</v>
      </c>
      <c r="B1200">
        <v>8832</v>
      </c>
      <c r="C1200">
        <v>0</v>
      </c>
      <c r="D1200" s="690">
        <v>41000</v>
      </c>
    </row>
    <row r="1201" spans="1:4">
      <c r="A1201" s="105">
        <v>33009005680000</v>
      </c>
      <c r="B1201">
        <v>12524</v>
      </c>
      <c r="C1201">
        <v>0</v>
      </c>
      <c r="D1201" s="690">
        <v>41030</v>
      </c>
    </row>
    <row r="1202" spans="1:4">
      <c r="A1202" s="105">
        <v>33009005680000</v>
      </c>
      <c r="B1202">
        <v>14058</v>
      </c>
      <c r="C1202">
        <v>0</v>
      </c>
      <c r="D1202" s="690">
        <v>41061</v>
      </c>
    </row>
    <row r="1203" spans="1:4">
      <c r="A1203" s="105">
        <v>33009005680000</v>
      </c>
      <c r="B1203">
        <v>14363</v>
      </c>
      <c r="C1203">
        <v>0</v>
      </c>
      <c r="D1203" s="690">
        <v>41091</v>
      </c>
    </row>
    <row r="1204" spans="1:4">
      <c r="A1204" s="105">
        <v>33009005680000</v>
      </c>
      <c r="B1204">
        <v>12673</v>
      </c>
      <c r="C1204">
        <v>0</v>
      </c>
      <c r="D1204" s="690">
        <v>41122</v>
      </c>
    </row>
    <row r="1205" spans="1:4">
      <c r="A1205" s="105">
        <v>33009005680000</v>
      </c>
      <c r="B1205">
        <v>8622</v>
      </c>
      <c r="C1205">
        <v>0</v>
      </c>
      <c r="D1205" s="690">
        <v>41153</v>
      </c>
    </row>
    <row r="1206" spans="1:4">
      <c r="A1206" s="105">
        <v>33009005680000</v>
      </c>
      <c r="B1206">
        <v>8105</v>
      </c>
      <c r="C1206">
        <v>0</v>
      </c>
      <c r="D1206" s="690">
        <v>41183</v>
      </c>
    </row>
    <row r="1207" spans="1:4">
      <c r="A1207" s="105">
        <v>33009005680000</v>
      </c>
      <c r="B1207">
        <v>7960</v>
      </c>
      <c r="C1207">
        <v>0</v>
      </c>
      <c r="D1207" s="690">
        <v>41214</v>
      </c>
    </row>
    <row r="1208" spans="1:4">
      <c r="A1208" s="105">
        <v>33009005680000</v>
      </c>
      <c r="B1208">
        <v>8055</v>
      </c>
      <c r="C1208">
        <v>0</v>
      </c>
      <c r="D1208" s="690">
        <v>41244</v>
      </c>
    </row>
    <row r="1209" spans="1:4">
      <c r="A1209" s="105">
        <v>33009005820000</v>
      </c>
      <c r="B1209">
        <v>5215</v>
      </c>
      <c r="C1209">
        <v>0</v>
      </c>
      <c r="D1209" s="690">
        <v>40909</v>
      </c>
    </row>
    <row r="1210" spans="1:4">
      <c r="A1210" s="105">
        <v>33009005820000</v>
      </c>
      <c r="B1210">
        <v>5112</v>
      </c>
      <c r="C1210">
        <v>0</v>
      </c>
      <c r="D1210" s="690">
        <v>40940</v>
      </c>
    </row>
    <row r="1211" spans="1:4">
      <c r="A1211" s="105">
        <v>33009005820000</v>
      </c>
      <c r="B1211">
        <v>5797</v>
      </c>
      <c r="C1211">
        <v>0</v>
      </c>
      <c r="D1211" s="690">
        <v>40969</v>
      </c>
    </row>
    <row r="1212" spans="1:4">
      <c r="A1212" s="105">
        <v>33009005820000</v>
      </c>
      <c r="B1212">
        <v>4845</v>
      </c>
      <c r="C1212">
        <v>0</v>
      </c>
      <c r="D1212" s="690">
        <v>41000</v>
      </c>
    </row>
    <row r="1213" spans="1:4">
      <c r="A1213" s="105">
        <v>33009005820000</v>
      </c>
      <c r="B1213">
        <v>5797</v>
      </c>
      <c r="C1213">
        <v>0</v>
      </c>
      <c r="D1213" s="690">
        <v>41030</v>
      </c>
    </row>
    <row r="1214" spans="1:4">
      <c r="A1214" s="105">
        <v>33009005820000</v>
      </c>
      <c r="B1214">
        <v>5841</v>
      </c>
      <c r="C1214">
        <v>0</v>
      </c>
      <c r="D1214" s="690">
        <v>41061</v>
      </c>
    </row>
    <row r="1215" spans="1:4">
      <c r="A1215" s="105">
        <v>33009005820000</v>
      </c>
      <c r="B1215">
        <v>0</v>
      </c>
      <c r="C1215">
        <v>5405</v>
      </c>
      <c r="D1215" s="690">
        <v>41091</v>
      </c>
    </row>
    <row r="1216" spans="1:4">
      <c r="A1216" s="105">
        <v>33009005820000</v>
      </c>
      <c r="B1216">
        <v>5515</v>
      </c>
      <c r="C1216">
        <v>0</v>
      </c>
      <c r="D1216" s="690">
        <v>41122</v>
      </c>
    </row>
    <row r="1217" spans="1:4">
      <c r="A1217" s="105">
        <v>33009005820000</v>
      </c>
      <c r="B1217">
        <v>5240</v>
      </c>
      <c r="C1217">
        <v>0</v>
      </c>
      <c r="D1217" s="690">
        <v>41153</v>
      </c>
    </row>
    <row r="1218" spans="1:4">
      <c r="A1218" s="105">
        <v>33009005820000</v>
      </c>
      <c r="B1218">
        <v>6977</v>
      </c>
      <c r="C1218">
        <v>0</v>
      </c>
      <c r="D1218" s="690">
        <v>41183</v>
      </c>
    </row>
    <row r="1219" spans="1:4">
      <c r="A1219" s="105">
        <v>33009005820000</v>
      </c>
      <c r="B1219">
        <v>6231</v>
      </c>
      <c r="C1219">
        <v>0</v>
      </c>
      <c r="D1219" s="690">
        <v>41214</v>
      </c>
    </row>
    <row r="1220" spans="1:4">
      <c r="A1220" s="105">
        <v>33009005820000</v>
      </c>
      <c r="B1220">
        <v>8174</v>
      </c>
      <c r="C1220">
        <v>0</v>
      </c>
      <c r="D1220" s="690">
        <v>41244</v>
      </c>
    </row>
    <row r="1221" spans="1:4">
      <c r="A1221" s="105">
        <v>33009006180000</v>
      </c>
      <c r="B1221">
        <v>42486</v>
      </c>
      <c r="C1221">
        <v>0</v>
      </c>
      <c r="D1221" s="690">
        <v>40909</v>
      </c>
    </row>
    <row r="1222" spans="1:4">
      <c r="A1222" s="105">
        <v>33009006180000</v>
      </c>
      <c r="B1222">
        <v>37186</v>
      </c>
      <c r="C1222">
        <v>0</v>
      </c>
      <c r="D1222" s="690">
        <v>40940</v>
      </c>
    </row>
    <row r="1223" spans="1:4">
      <c r="A1223" s="105">
        <v>33009006180000</v>
      </c>
      <c r="B1223">
        <v>36774</v>
      </c>
      <c r="C1223">
        <v>0</v>
      </c>
      <c r="D1223" s="690">
        <v>40969</v>
      </c>
    </row>
    <row r="1224" spans="1:4">
      <c r="A1224" s="105">
        <v>33009006180000</v>
      </c>
      <c r="B1224">
        <v>31572</v>
      </c>
      <c r="C1224">
        <v>0</v>
      </c>
      <c r="D1224" s="690">
        <v>41000</v>
      </c>
    </row>
    <row r="1225" spans="1:4">
      <c r="A1225" s="105">
        <v>33009006180000</v>
      </c>
      <c r="B1225">
        <v>36251</v>
      </c>
      <c r="C1225">
        <v>0</v>
      </c>
      <c r="D1225" s="690">
        <v>41030</v>
      </c>
    </row>
    <row r="1226" spans="1:4">
      <c r="A1226" s="105">
        <v>33009006180000</v>
      </c>
      <c r="B1226">
        <v>33777</v>
      </c>
      <c r="C1226">
        <v>0</v>
      </c>
      <c r="D1226" s="690">
        <v>41061</v>
      </c>
    </row>
    <row r="1227" spans="1:4">
      <c r="A1227" s="105">
        <v>33009006180000</v>
      </c>
      <c r="B1227">
        <v>40283</v>
      </c>
      <c r="C1227">
        <v>0</v>
      </c>
      <c r="D1227" s="690">
        <v>41091</v>
      </c>
    </row>
    <row r="1228" spans="1:4">
      <c r="A1228" s="105">
        <v>33009006180000</v>
      </c>
      <c r="B1228">
        <v>44086</v>
      </c>
      <c r="C1228">
        <v>0</v>
      </c>
      <c r="D1228" s="690">
        <v>41122</v>
      </c>
    </row>
    <row r="1229" spans="1:4">
      <c r="A1229" s="105">
        <v>33009006180000</v>
      </c>
      <c r="B1229">
        <v>47523</v>
      </c>
      <c r="C1229">
        <v>0</v>
      </c>
      <c r="D1229" s="690">
        <v>41153</v>
      </c>
    </row>
    <row r="1230" spans="1:4">
      <c r="A1230" s="105">
        <v>33009006180000</v>
      </c>
      <c r="B1230">
        <v>51357</v>
      </c>
      <c r="C1230">
        <v>0</v>
      </c>
      <c r="D1230" s="690">
        <v>41183</v>
      </c>
    </row>
    <row r="1231" spans="1:4">
      <c r="A1231" s="105">
        <v>33009006180000</v>
      </c>
      <c r="B1231">
        <v>47505</v>
      </c>
      <c r="C1231">
        <v>0</v>
      </c>
      <c r="D1231" s="690">
        <v>41214</v>
      </c>
    </row>
    <row r="1232" spans="1:4">
      <c r="A1232" s="105">
        <v>33009006180000</v>
      </c>
      <c r="B1232">
        <v>41405</v>
      </c>
      <c r="C1232">
        <v>0</v>
      </c>
      <c r="D1232" s="690">
        <v>41244</v>
      </c>
    </row>
    <row r="1233" spans="1:4">
      <c r="A1233" s="105">
        <v>33009006230000</v>
      </c>
      <c r="B1233">
        <v>17263</v>
      </c>
      <c r="C1233">
        <v>0</v>
      </c>
      <c r="D1233" s="690">
        <v>40909</v>
      </c>
    </row>
    <row r="1234" spans="1:4">
      <c r="A1234" s="105">
        <v>33009006230000</v>
      </c>
      <c r="B1234">
        <v>9194</v>
      </c>
      <c r="C1234">
        <v>0</v>
      </c>
      <c r="D1234" s="690">
        <v>40940</v>
      </c>
    </row>
    <row r="1235" spans="1:4">
      <c r="A1235" s="105">
        <v>33009006230000</v>
      </c>
      <c r="B1235">
        <v>8448</v>
      </c>
      <c r="C1235">
        <v>0</v>
      </c>
      <c r="D1235" s="690">
        <v>40969</v>
      </c>
    </row>
    <row r="1236" spans="1:4">
      <c r="A1236" s="105">
        <v>33009006230000</v>
      </c>
      <c r="B1236">
        <v>8549</v>
      </c>
      <c r="C1236">
        <v>0</v>
      </c>
      <c r="D1236" s="690">
        <v>41000</v>
      </c>
    </row>
    <row r="1237" spans="1:4">
      <c r="A1237" s="105">
        <v>33009006230000</v>
      </c>
      <c r="B1237">
        <v>9688</v>
      </c>
      <c r="C1237">
        <v>0</v>
      </c>
      <c r="D1237" s="690">
        <v>41030</v>
      </c>
    </row>
    <row r="1238" spans="1:4">
      <c r="A1238" s="105">
        <v>33009006230000</v>
      </c>
      <c r="B1238">
        <v>9263</v>
      </c>
      <c r="C1238">
        <v>0</v>
      </c>
      <c r="D1238" s="690">
        <v>41061</v>
      </c>
    </row>
    <row r="1239" spans="1:4">
      <c r="A1239" s="105">
        <v>33009006230000</v>
      </c>
      <c r="B1239">
        <v>10930</v>
      </c>
      <c r="C1239">
        <v>0</v>
      </c>
      <c r="D1239" s="690">
        <v>41091</v>
      </c>
    </row>
    <row r="1240" spans="1:4">
      <c r="A1240" s="105">
        <v>33009006230000</v>
      </c>
      <c r="B1240">
        <v>13156</v>
      </c>
      <c r="C1240">
        <v>0</v>
      </c>
      <c r="D1240" s="690">
        <v>41122</v>
      </c>
    </row>
    <row r="1241" spans="1:4">
      <c r="A1241" s="105">
        <v>33009006230000</v>
      </c>
      <c r="B1241">
        <v>15604</v>
      </c>
      <c r="C1241">
        <v>0</v>
      </c>
      <c r="D1241" s="690">
        <v>41153</v>
      </c>
    </row>
    <row r="1242" spans="1:4">
      <c r="A1242" s="105">
        <v>33009006230000</v>
      </c>
      <c r="B1242">
        <v>16795</v>
      </c>
      <c r="C1242">
        <v>0</v>
      </c>
      <c r="D1242" s="690">
        <v>41183</v>
      </c>
    </row>
    <row r="1243" spans="1:4">
      <c r="A1243" s="105">
        <v>33009006230000</v>
      </c>
      <c r="B1243">
        <v>13371</v>
      </c>
      <c r="C1243">
        <v>0</v>
      </c>
      <c r="D1243" s="690">
        <v>41214</v>
      </c>
    </row>
    <row r="1244" spans="1:4">
      <c r="A1244" s="105">
        <v>33009006230000</v>
      </c>
      <c r="B1244">
        <v>17996</v>
      </c>
      <c r="C1244">
        <v>0</v>
      </c>
      <c r="D1244" s="690">
        <v>41244</v>
      </c>
    </row>
    <row r="1245" spans="1:4">
      <c r="A1245" s="105">
        <v>33009006360000</v>
      </c>
      <c r="B1245">
        <v>17031</v>
      </c>
      <c r="C1245">
        <v>0</v>
      </c>
      <c r="D1245" s="690">
        <v>40909</v>
      </c>
    </row>
    <row r="1246" spans="1:4">
      <c r="A1246" s="105">
        <v>33009006360000</v>
      </c>
      <c r="B1246">
        <v>15745</v>
      </c>
      <c r="C1246">
        <v>0</v>
      </c>
      <c r="D1246" s="690">
        <v>40940</v>
      </c>
    </row>
    <row r="1247" spans="1:4">
      <c r="A1247" s="105">
        <v>33009006360000</v>
      </c>
      <c r="B1247">
        <v>16661</v>
      </c>
      <c r="C1247">
        <v>0</v>
      </c>
      <c r="D1247" s="690">
        <v>40969</v>
      </c>
    </row>
    <row r="1248" spans="1:4">
      <c r="A1248" s="105">
        <v>33009006360000</v>
      </c>
      <c r="B1248">
        <v>13770</v>
      </c>
      <c r="C1248">
        <v>0</v>
      </c>
      <c r="D1248" s="690">
        <v>41000</v>
      </c>
    </row>
    <row r="1249" spans="1:4">
      <c r="A1249" s="105">
        <v>33009006360000</v>
      </c>
      <c r="B1249">
        <v>15435</v>
      </c>
      <c r="C1249">
        <v>0</v>
      </c>
      <c r="D1249" s="690">
        <v>41030</v>
      </c>
    </row>
    <row r="1250" spans="1:4">
      <c r="A1250" s="105">
        <v>33009006360000</v>
      </c>
      <c r="B1250">
        <v>11444</v>
      </c>
      <c r="C1250">
        <v>0</v>
      </c>
      <c r="D1250" s="690">
        <v>41061</v>
      </c>
    </row>
    <row r="1251" spans="1:4">
      <c r="A1251" s="105">
        <v>33009006360000</v>
      </c>
      <c r="B1251">
        <v>0</v>
      </c>
      <c r="C1251">
        <v>0</v>
      </c>
      <c r="D1251" s="690">
        <v>41091</v>
      </c>
    </row>
    <row r="1252" spans="1:4">
      <c r="A1252" s="105">
        <v>33009006360000</v>
      </c>
      <c r="B1252">
        <v>0</v>
      </c>
      <c r="C1252">
        <v>0</v>
      </c>
      <c r="D1252" s="690">
        <v>41122</v>
      </c>
    </row>
    <row r="1253" spans="1:4">
      <c r="A1253" s="105">
        <v>33009006360000</v>
      </c>
      <c r="B1253">
        <v>0</v>
      </c>
      <c r="C1253">
        <v>0</v>
      </c>
      <c r="D1253" s="690">
        <v>41153</v>
      </c>
    </row>
    <row r="1254" spans="1:4">
      <c r="A1254" s="105">
        <v>33009006360000</v>
      </c>
      <c r="B1254">
        <v>0</v>
      </c>
      <c r="C1254">
        <v>0</v>
      </c>
      <c r="D1254" s="690">
        <v>41183</v>
      </c>
    </row>
    <row r="1255" spans="1:4">
      <c r="A1255" s="105">
        <v>33009006360000</v>
      </c>
      <c r="B1255">
        <v>0</v>
      </c>
      <c r="C1255">
        <v>0</v>
      </c>
      <c r="D1255" s="690">
        <v>41214</v>
      </c>
    </row>
    <row r="1256" spans="1:4">
      <c r="A1256" s="105">
        <v>33009006360000</v>
      </c>
      <c r="B1256">
        <v>0</v>
      </c>
      <c r="C1256">
        <v>0</v>
      </c>
      <c r="D1256" s="690">
        <v>41244</v>
      </c>
    </row>
    <row r="1257" spans="1:4">
      <c r="A1257" s="105">
        <v>33009006460000</v>
      </c>
      <c r="B1257">
        <v>38938</v>
      </c>
      <c r="C1257">
        <v>0</v>
      </c>
      <c r="D1257" s="690">
        <v>40909</v>
      </c>
    </row>
    <row r="1258" spans="1:4">
      <c r="A1258" s="105">
        <v>33009006460000</v>
      </c>
      <c r="B1258">
        <v>23713</v>
      </c>
      <c r="C1258">
        <v>0</v>
      </c>
      <c r="D1258" s="690">
        <v>40940</v>
      </c>
    </row>
    <row r="1259" spans="1:4">
      <c r="A1259" s="105">
        <v>33009006460000</v>
      </c>
      <c r="B1259">
        <v>23116</v>
      </c>
      <c r="C1259">
        <v>0</v>
      </c>
      <c r="D1259" s="690">
        <v>40969</v>
      </c>
    </row>
    <row r="1260" spans="1:4">
      <c r="A1260" s="105">
        <v>33009006460000</v>
      </c>
      <c r="B1260">
        <v>22603</v>
      </c>
      <c r="C1260">
        <v>0</v>
      </c>
      <c r="D1260" s="690">
        <v>41000</v>
      </c>
    </row>
    <row r="1261" spans="1:4">
      <c r="A1261" s="105">
        <v>33009006460000</v>
      </c>
      <c r="B1261">
        <v>25540</v>
      </c>
      <c r="C1261">
        <v>0</v>
      </c>
      <c r="D1261" s="690">
        <v>41030</v>
      </c>
    </row>
    <row r="1262" spans="1:4">
      <c r="A1262" s="105">
        <v>33009006460000</v>
      </c>
      <c r="B1262">
        <v>24657</v>
      </c>
      <c r="C1262">
        <v>0</v>
      </c>
      <c r="D1262" s="690">
        <v>41061</v>
      </c>
    </row>
    <row r="1263" spans="1:4">
      <c r="A1263" s="105">
        <v>33009006460000</v>
      </c>
      <c r="B1263">
        <v>28847</v>
      </c>
      <c r="C1263">
        <v>0</v>
      </c>
      <c r="D1263" s="690">
        <v>41091</v>
      </c>
    </row>
    <row r="1264" spans="1:4">
      <c r="A1264" s="105">
        <v>33009006460000</v>
      </c>
      <c r="B1264">
        <v>32034</v>
      </c>
      <c r="C1264">
        <v>0</v>
      </c>
      <c r="D1264" s="690">
        <v>41122</v>
      </c>
    </row>
    <row r="1265" spans="1:4">
      <c r="A1265" s="105">
        <v>33009006460000</v>
      </c>
      <c r="B1265">
        <v>31354</v>
      </c>
      <c r="C1265">
        <v>0</v>
      </c>
      <c r="D1265" s="690">
        <v>41153</v>
      </c>
    </row>
    <row r="1266" spans="1:4">
      <c r="A1266" s="105">
        <v>33009006460000</v>
      </c>
      <c r="B1266">
        <v>32088</v>
      </c>
      <c r="C1266">
        <v>0</v>
      </c>
      <c r="D1266" s="690">
        <v>41183</v>
      </c>
    </row>
    <row r="1267" spans="1:4">
      <c r="A1267" s="105">
        <v>33009006460000</v>
      </c>
      <c r="B1267">
        <v>27248</v>
      </c>
      <c r="C1267">
        <v>0</v>
      </c>
      <c r="D1267" s="690">
        <v>41214</v>
      </c>
    </row>
    <row r="1268" spans="1:4">
      <c r="A1268" s="105">
        <v>33009006460000</v>
      </c>
      <c r="B1268">
        <v>0</v>
      </c>
      <c r="C1268">
        <v>0</v>
      </c>
      <c r="D1268" s="690">
        <v>41244</v>
      </c>
    </row>
    <row r="1269" spans="1:4">
      <c r="A1269" s="105">
        <v>33009006490000</v>
      </c>
      <c r="B1269">
        <v>16519</v>
      </c>
      <c r="C1269">
        <v>0</v>
      </c>
      <c r="D1269" s="690">
        <v>40909</v>
      </c>
    </row>
    <row r="1270" spans="1:4">
      <c r="A1270" s="105">
        <v>33009006490000</v>
      </c>
      <c r="B1270">
        <v>15446</v>
      </c>
      <c r="C1270">
        <v>0</v>
      </c>
      <c r="D1270" s="690">
        <v>40940</v>
      </c>
    </row>
    <row r="1271" spans="1:4">
      <c r="A1271" s="105">
        <v>33009006490000</v>
      </c>
      <c r="B1271">
        <v>14034</v>
      </c>
      <c r="C1271">
        <v>0</v>
      </c>
      <c r="D1271" s="690">
        <v>40969</v>
      </c>
    </row>
    <row r="1272" spans="1:4">
      <c r="A1272" s="105">
        <v>33009006490000</v>
      </c>
      <c r="B1272">
        <v>13714</v>
      </c>
      <c r="C1272">
        <v>0</v>
      </c>
      <c r="D1272" s="690">
        <v>41000</v>
      </c>
    </row>
    <row r="1273" spans="1:4">
      <c r="A1273" s="105">
        <v>33009006490000</v>
      </c>
      <c r="B1273">
        <v>16164</v>
      </c>
      <c r="C1273">
        <v>0</v>
      </c>
      <c r="D1273" s="690">
        <v>41030</v>
      </c>
    </row>
    <row r="1274" spans="1:4">
      <c r="A1274" s="105">
        <v>33009006490000</v>
      </c>
      <c r="B1274">
        <v>14432</v>
      </c>
      <c r="C1274">
        <v>0</v>
      </c>
      <c r="D1274" s="690">
        <v>41061</v>
      </c>
    </row>
    <row r="1275" spans="1:4">
      <c r="A1275" s="105">
        <v>33009006490000</v>
      </c>
      <c r="B1275">
        <v>17401</v>
      </c>
      <c r="C1275">
        <v>0</v>
      </c>
      <c r="D1275" s="690">
        <v>41091</v>
      </c>
    </row>
    <row r="1276" spans="1:4">
      <c r="A1276" s="105">
        <v>33009006490000</v>
      </c>
      <c r="B1276">
        <v>17298</v>
      </c>
      <c r="C1276">
        <v>0</v>
      </c>
      <c r="D1276" s="690">
        <v>41122</v>
      </c>
    </row>
    <row r="1277" spans="1:4">
      <c r="A1277" s="105">
        <v>33009006490000</v>
      </c>
      <c r="B1277">
        <v>17673</v>
      </c>
      <c r="C1277">
        <v>0</v>
      </c>
      <c r="D1277" s="690">
        <v>41153</v>
      </c>
    </row>
    <row r="1278" spans="1:4">
      <c r="A1278" s="105">
        <v>33009006490000</v>
      </c>
      <c r="B1278">
        <v>18387</v>
      </c>
      <c r="C1278">
        <v>0</v>
      </c>
      <c r="D1278" s="690">
        <v>41183</v>
      </c>
    </row>
    <row r="1279" spans="1:4">
      <c r="A1279" s="105">
        <v>33009006490000</v>
      </c>
      <c r="B1279">
        <v>17370</v>
      </c>
      <c r="C1279">
        <v>0</v>
      </c>
      <c r="D1279" s="690">
        <v>41214</v>
      </c>
    </row>
    <row r="1280" spans="1:4">
      <c r="A1280" s="105">
        <v>33009006490000</v>
      </c>
      <c r="B1280">
        <v>16433</v>
      </c>
      <c r="C1280">
        <v>0</v>
      </c>
      <c r="D1280" s="690">
        <v>41244</v>
      </c>
    </row>
    <row r="1281" spans="1:4">
      <c r="A1281" s="105">
        <v>33009006580000</v>
      </c>
      <c r="B1281">
        <v>10608</v>
      </c>
      <c r="C1281">
        <v>0</v>
      </c>
      <c r="D1281" s="690">
        <v>40909</v>
      </c>
    </row>
    <row r="1282" spans="1:4">
      <c r="A1282" s="105">
        <v>33009006580000</v>
      </c>
      <c r="B1282">
        <v>397</v>
      </c>
      <c r="C1282">
        <v>0</v>
      </c>
      <c r="D1282" s="690">
        <v>40940</v>
      </c>
    </row>
    <row r="1283" spans="1:4">
      <c r="A1283" s="105">
        <v>33009006580000</v>
      </c>
      <c r="B1283">
        <v>278</v>
      </c>
      <c r="C1283">
        <v>0</v>
      </c>
      <c r="D1283" s="690">
        <v>40969</v>
      </c>
    </row>
    <row r="1284" spans="1:4">
      <c r="A1284" s="105">
        <v>33009006580000</v>
      </c>
      <c r="B1284">
        <v>0</v>
      </c>
      <c r="C1284">
        <v>0</v>
      </c>
      <c r="D1284" s="690">
        <v>41000</v>
      </c>
    </row>
    <row r="1285" spans="1:4">
      <c r="A1285" s="105">
        <v>33009006580000</v>
      </c>
      <c r="B1285">
        <v>0</v>
      </c>
      <c r="C1285">
        <v>0</v>
      </c>
      <c r="D1285" s="690">
        <v>41030</v>
      </c>
    </row>
    <row r="1286" spans="1:4">
      <c r="A1286" s="105">
        <v>33009006580000</v>
      </c>
      <c r="B1286">
        <v>0</v>
      </c>
      <c r="C1286">
        <v>0</v>
      </c>
      <c r="D1286" s="690">
        <v>41061</v>
      </c>
    </row>
    <row r="1287" spans="1:4">
      <c r="A1287" s="105">
        <v>33009006580000</v>
      </c>
      <c r="B1287">
        <v>21</v>
      </c>
      <c r="C1287">
        <v>0</v>
      </c>
      <c r="D1287" s="690">
        <v>41091</v>
      </c>
    </row>
    <row r="1288" spans="1:4">
      <c r="A1288" s="105">
        <v>33009006580000</v>
      </c>
      <c r="B1288">
        <v>21</v>
      </c>
      <c r="C1288">
        <v>0</v>
      </c>
      <c r="D1288" s="690">
        <v>41122</v>
      </c>
    </row>
    <row r="1289" spans="1:4">
      <c r="A1289" s="105">
        <v>33009006580000</v>
      </c>
      <c r="B1289">
        <v>0</v>
      </c>
      <c r="C1289">
        <v>0</v>
      </c>
      <c r="D1289" s="690">
        <v>41153</v>
      </c>
    </row>
    <row r="1290" spans="1:4">
      <c r="A1290" s="105">
        <v>33009006580000</v>
      </c>
      <c r="B1290">
        <v>0</v>
      </c>
      <c r="C1290">
        <v>0</v>
      </c>
      <c r="D1290" s="690">
        <v>41183</v>
      </c>
    </row>
    <row r="1291" spans="1:4">
      <c r="A1291" s="105">
        <v>33009006580000</v>
      </c>
      <c r="B1291">
        <v>20</v>
      </c>
      <c r="C1291">
        <v>0</v>
      </c>
      <c r="D1291" s="690">
        <v>41214</v>
      </c>
    </row>
    <row r="1292" spans="1:4">
      <c r="A1292" s="105">
        <v>33009006580000</v>
      </c>
      <c r="B1292">
        <v>2305</v>
      </c>
      <c r="C1292">
        <v>0</v>
      </c>
      <c r="D1292" s="690">
        <v>41244</v>
      </c>
    </row>
    <row r="1293" spans="1:4">
      <c r="A1293" s="105">
        <v>33009006780000</v>
      </c>
      <c r="B1293">
        <v>12547</v>
      </c>
      <c r="C1293">
        <v>0</v>
      </c>
      <c r="D1293" s="690">
        <v>40909</v>
      </c>
    </row>
    <row r="1294" spans="1:4">
      <c r="A1294" s="105">
        <v>33009006780000</v>
      </c>
      <c r="B1294">
        <v>4181</v>
      </c>
      <c r="C1294">
        <v>0</v>
      </c>
      <c r="D1294" s="690">
        <v>40940</v>
      </c>
    </row>
    <row r="1295" spans="1:4">
      <c r="A1295" s="105">
        <v>33009006780000</v>
      </c>
      <c r="B1295">
        <v>3041</v>
      </c>
      <c r="C1295">
        <v>0</v>
      </c>
      <c r="D1295" s="690">
        <v>40969</v>
      </c>
    </row>
    <row r="1296" spans="1:4">
      <c r="A1296" s="105">
        <v>33009006780000</v>
      </c>
      <c r="B1296">
        <v>3406</v>
      </c>
      <c r="C1296">
        <v>0</v>
      </c>
      <c r="D1296" s="690">
        <v>41000</v>
      </c>
    </row>
    <row r="1297" spans="1:4">
      <c r="A1297" s="105">
        <v>33009006780000</v>
      </c>
      <c r="B1297">
        <v>3411</v>
      </c>
      <c r="C1297">
        <v>0</v>
      </c>
      <c r="D1297" s="690">
        <v>41030</v>
      </c>
    </row>
    <row r="1298" spans="1:4">
      <c r="A1298" s="105">
        <v>33009006780000</v>
      </c>
      <c r="B1298">
        <v>2299</v>
      </c>
      <c r="C1298">
        <v>0</v>
      </c>
      <c r="D1298" s="690">
        <v>41061</v>
      </c>
    </row>
    <row r="1299" spans="1:4">
      <c r="A1299" s="105">
        <v>33009006780000</v>
      </c>
      <c r="B1299">
        <v>3800</v>
      </c>
      <c r="C1299">
        <v>0</v>
      </c>
      <c r="D1299" s="690">
        <v>41091</v>
      </c>
    </row>
    <row r="1300" spans="1:4">
      <c r="A1300" s="105">
        <v>33009006780000</v>
      </c>
      <c r="B1300">
        <v>5829</v>
      </c>
      <c r="C1300">
        <v>0</v>
      </c>
      <c r="D1300" s="690">
        <v>41122</v>
      </c>
    </row>
    <row r="1301" spans="1:4">
      <c r="A1301" s="105">
        <v>33009006780000</v>
      </c>
      <c r="B1301">
        <v>7929</v>
      </c>
      <c r="C1301">
        <v>0</v>
      </c>
      <c r="D1301" s="690">
        <v>41153</v>
      </c>
    </row>
    <row r="1302" spans="1:4">
      <c r="A1302" s="105">
        <v>33009006780000</v>
      </c>
      <c r="B1302">
        <v>8548</v>
      </c>
      <c r="C1302">
        <v>0</v>
      </c>
      <c r="D1302" s="690">
        <v>41183</v>
      </c>
    </row>
    <row r="1303" spans="1:4">
      <c r="A1303" s="105">
        <v>33009006780000</v>
      </c>
      <c r="B1303">
        <v>5758</v>
      </c>
      <c r="C1303">
        <v>0</v>
      </c>
      <c r="D1303" s="690">
        <v>41214</v>
      </c>
    </row>
    <row r="1304" spans="1:4">
      <c r="A1304" s="105">
        <v>33009006780000</v>
      </c>
      <c r="B1304">
        <v>11579</v>
      </c>
      <c r="C1304">
        <v>0</v>
      </c>
      <c r="D1304" s="690">
        <v>41244</v>
      </c>
    </row>
    <row r="1305" spans="1:4">
      <c r="A1305" s="105">
        <v>33009006840000</v>
      </c>
      <c r="B1305">
        <v>38060</v>
      </c>
      <c r="C1305">
        <v>0</v>
      </c>
      <c r="D1305" s="690">
        <v>40909</v>
      </c>
    </row>
    <row r="1306" spans="1:4">
      <c r="A1306" s="105">
        <v>33009006840000</v>
      </c>
      <c r="B1306">
        <v>35394</v>
      </c>
      <c r="C1306">
        <v>0</v>
      </c>
      <c r="D1306" s="690">
        <v>40940</v>
      </c>
    </row>
    <row r="1307" spans="1:4">
      <c r="A1307" s="105">
        <v>33009006840000</v>
      </c>
      <c r="B1307">
        <v>48027</v>
      </c>
      <c r="C1307">
        <v>0</v>
      </c>
      <c r="D1307" s="690">
        <v>40969</v>
      </c>
    </row>
    <row r="1308" spans="1:4">
      <c r="A1308" s="105">
        <v>33009006840000</v>
      </c>
      <c r="B1308">
        <v>43567</v>
      </c>
      <c r="C1308">
        <v>0</v>
      </c>
      <c r="D1308" s="690">
        <v>41000</v>
      </c>
    </row>
    <row r="1309" spans="1:4">
      <c r="A1309" s="105">
        <v>33009006840000</v>
      </c>
      <c r="B1309">
        <v>42372</v>
      </c>
      <c r="C1309">
        <v>0</v>
      </c>
      <c r="D1309" s="690">
        <v>41030</v>
      </c>
    </row>
    <row r="1310" spans="1:4">
      <c r="A1310" s="105">
        <v>33009006840000</v>
      </c>
      <c r="B1310">
        <v>46745</v>
      </c>
      <c r="C1310">
        <v>0</v>
      </c>
      <c r="D1310" s="690">
        <v>41061</v>
      </c>
    </row>
    <row r="1311" spans="1:4">
      <c r="A1311" s="105">
        <v>33009006840000</v>
      </c>
      <c r="B1311">
        <v>42113</v>
      </c>
      <c r="C1311">
        <v>0</v>
      </c>
      <c r="D1311" s="690">
        <v>41091</v>
      </c>
    </row>
    <row r="1312" spans="1:4">
      <c r="A1312" s="105">
        <v>33009006840000</v>
      </c>
      <c r="B1312">
        <v>46095</v>
      </c>
      <c r="C1312">
        <v>0</v>
      </c>
      <c r="D1312" s="690">
        <v>41122</v>
      </c>
    </row>
    <row r="1313" spans="1:4">
      <c r="A1313" s="105">
        <v>33009006840000</v>
      </c>
      <c r="B1313">
        <v>43310</v>
      </c>
      <c r="C1313">
        <v>0</v>
      </c>
      <c r="D1313" s="690">
        <v>41153</v>
      </c>
    </row>
    <row r="1314" spans="1:4">
      <c r="A1314" s="105">
        <v>33009006840000</v>
      </c>
      <c r="B1314">
        <v>48295</v>
      </c>
      <c r="C1314">
        <v>0</v>
      </c>
      <c r="D1314" s="690">
        <v>41183</v>
      </c>
    </row>
    <row r="1315" spans="1:4">
      <c r="A1315" s="105">
        <v>33009006840000</v>
      </c>
      <c r="B1315">
        <v>55393</v>
      </c>
      <c r="C1315">
        <v>0</v>
      </c>
      <c r="D1315" s="690">
        <v>41214</v>
      </c>
    </row>
    <row r="1316" spans="1:4">
      <c r="A1316" s="105">
        <v>33009006840000</v>
      </c>
      <c r="B1316">
        <v>47596</v>
      </c>
      <c r="C1316">
        <v>0</v>
      </c>
      <c r="D1316" s="690">
        <v>41244</v>
      </c>
    </row>
    <row r="1317" spans="1:4">
      <c r="A1317" s="105">
        <v>33009006860000</v>
      </c>
      <c r="B1317">
        <v>36931</v>
      </c>
      <c r="C1317">
        <v>0</v>
      </c>
      <c r="D1317" s="690">
        <v>40909</v>
      </c>
    </row>
    <row r="1318" spans="1:4">
      <c r="A1318" s="105">
        <v>33009006860000</v>
      </c>
      <c r="B1318">
        <v>36893</v>
      </c>
      <c r="C1318">
        <v>0</v>
      </c>
      <c r="D1318" s="690">
        <v>40940</v>
      </c>
    </row>
    <row r="1319" spans="1:4">
      <c r="A1319" s="105">
        <v>33009006860000</v>
      </c>
      <c r="B1319">
        <v>41024</v>
      </c>
      <c r="C1319">
        <v>0</v>
      </c>
      <c r="D1319" s="690">
        <v>40969</v>
      </c>
    </row>
    <row r="1320" spans="1:4">
      <c r="A1320" s="105">
        <v>33009006860000</v>
      </c>
      <c r="B1320">
        <v>38122</v>
      </c>
      <c r="C1320">
        <v>0</v>
      </c>
      <c r="D1320" s="690">
        <v>41000</v>
      </c>
    </row>
    <row r="1321" spans="1:4">
      <c r="A1321" s="105">
        <v>33009006860000</v>
      </c>
      <c r="B1321">
        <v>29892</v>
      </c>
      <c r="C1321">
        <v>0</v>
      </c>
      <c r="D1321" s="690">
        <v>41030</v>
      </c>
    </row>
    <row r="1322" spans="1:4">
      <c r="A1322" s="105">
        <v>33009006860000</v>
      </c>
      <c r="B1322">
        <v>19699</v>
      </c>
      <c r="C1322">
        <v>0</v>
      </c>
      <c r="D1322" s="690">
        <v>41061</v>
      </c>
    </row>
    <row r="1323" spans="1:4">
      <c r="A1323" s="105">
        <v>33009006860000</v>
      </c>
      <c r="B1323">
        <v>41340</v>
      </c>
      <c r="C1323">
        <v>0</v>
      </c>
      <c r="D1323" s="690">
        <v>41091</v>
      </c>
    </row>
    <row r="1324" spans="1:4">
      <c r="A1324" s="105">
        <v>33009006860000</v>
      </c>
      <c r="B1324">
        <v>7938</v>
      </c>
      <c r="C1324">
        <v>0</v>
      </c>
      <c r="D1324" s="690">
        <v>41122</v>
      </c>
    </row>
    <row r="1325" spans="1:4">
      <c r="A1325" s="105">
        <v>33009006860000</v>
      </c>
      <c r="B1325">
        <v>0</v>
      </c>
      <c r="C1325">
        <v>0</v>
      </c>
      <c r="D1325" s="690">
        <v>41153</v>
      </c>
    </row>
    <row r="1326" spans="1:4">
      <c r="A1326" s="105">
        <v>33009006860000</v>
      </c>
      <c r="B1326">
        <v>0</v>
      </c>
      <c r="C1326">
        <v>0</v>
      </c>
      <c r="D1326" s="690">
        <v>41183</v>
      </c>
    </row>
    <row r="1327" spans="1:4">
      <c r="A1327" s="105">
        <v>33009006860000</v>
      </c>
      <c r="B1327">
        <v>0</v>
      </c>
      <c r="C1327">
        <v>0</v>
      </c>
      <c r="D1327" s="690">
        <v>41214</v>
      </c>
    </row>
    <row r="1328" spans="1:4">
      <c r="A1328" s="105">
        <v>33009006860000</v>
      </c>
      <c r="B1328">
        <v>0</v>
      </c>
      <c r="C1328">
        <v>0</v>
      </c>
      <c r="D1328" s="690">
        <v>41244</v>
      </c>
    </row>
    <row r="1329" spans="1:4">
      <c r="A1329" s="105">
        <v>33009007500000</v>
      </c>
      <c r="B1329">
        <v>8255</v>
      </c>
      <c r="C1329">
        <v>0</v>
      </c>
      <c r="D1329" s="690">
        <v>40909</v>
      </c>
    </row>
    <row r="1330" spans="1:4">
      <c r="A1330" s="105">
        <v>33009007500000</v>
      </c>
      <c r="B1330">
        <v>8118</v>
      </c>
      <c r="C1330">
        <v>0</v>
      </c>
      <c r="D1330" s="690">
        <v>40940</v>
      </c>
    </row>
    <row r="1331" spans="1:4">
      <c r="A1331" s="105">
        <v>33009007500000</v>
      </c>
      <c r="B1331">
        <v>8325</v>
      </c>
      <c r="C1331">
        <v>0</v>
      </c>
      <c r="D1331" s="690">
        <v>40969</v>
      </c>
    </row>
    <row r="1332" spans="1:4">
      <c r="A1332" s="105">
        <v>33009007500000</v>
      </c>
      <c r="B1332">
        <v>8216</v>
      </c>
      <c r="C1332">
        <v>0</v>
      </c>
      <c r="D1332" s="690">
        <v>41000</v>
      </c>
    </row>
    <row r="1333" spans="1:4">
      <c r="A1333" s="105">
        <v>33009007500000</v>
      </c>
      <c r="B1333">
        <v>7634</v>
      </c>
      <c r="C1333">
        <v>0</v>
      </c>
      <c r="D1333" s="690">
        <v>41030</v>
      </c>
    </row>
    <row r="1334" spans="1:4">
      <c r="A1334" s="105">
        <v>33009007500000</v>
      </c>
      <c r="B1334">
        <v>7864</v>
      </c>
      <c r="C1334">
        <v>0</v>
      </c>
      <c r="D1334" s="690">
        <v>41061</v>
      </c>
    </row>
    <row r="1335" spans="1:4">
      <c r="A1335" s="105">
        <v>33009007500000</v>
      </c>
      <c r="B1335">
        <v>0</v>
      </c>
      <c r="C1335">
        <v>8077</v>
      </c>
      <c r="D1335" s="690">
        <v>41091</v>
      </c>
    </row>
    <row r="1336" spans="1:4">
      <c r="A1336" s="105">
        <v>33009007500000</v>
      </c>
      <c r="B1336">
        <v>7105</v>
      </c>
      <c r="C1336">
        <v>0</v>
      </c>
      <c r="D1336" s="690">
        <v>41122</v>
      </c>
    </row>
    <row r="1337" spans="1:4">
      <c r="A1337" s="105">
        <v>33009007500000</v>
      </c>
      <c r="B1337">
        <v>6120</v>
      </c>
      <c r="C1337">
        <v>0</v>
      </c>
      <c r="D1337" s="690">
        <v>41153</v>
      </c>
    </row>
    <row r="1338" spans="1:4">
      <c r="A1338" s="105">
        <v>33009007500000</v>
      </c>
      <c r="B1338">
        <v>3688</v>
      </c>
      <c r="C1338">
        <v>0</v>
      </c>
      <c r="D1338" s="690">
        <v>41183</v>
      </c>
    </row>
    <row r="1339" spans="1:4">
      <c r="A1339" s="105">
        <v>33009007500000</v>
      </c>
      <c r="B1339">
        <v>4217</v>
      </c>
      <c r="C1339">
        <v>0</v>
      </c>
      <c r="D1339" s="690">
        <v>41214</v>
      </c>
    </row>
    <row r="1340" spans="1:4">
      <c r="A1340" s="105">
        <v>33009007500000</v>
      </c>
      <c r="B1340">
        <v>4747</v>
      </c>
      <c r="C1340">
        <v>0</v>
      </c>
      <c r="D1340" s="690">
        <v>41244</v>
      </c>
    </row>
    <row r="1341" spans="1:4">
      <c r="A1341" s="105">
        <v>33009008470000</v>
      </c>
      <c r="B1341">
        <v>28778</v>
      </c>
      <c r="C1341">
        <v>0</v>
      </c>
      <c r="D1341" s="690">
        <v>40909</v>
      </c>
    </row>
    <row r="1342" spans="1:4">
      <c r="A1342" s="105">
        <v>33009008470000</v>
      </c>
      <c r="B1342">
        <v>27196</v>
      </c>
      <c r="C1342">
        <v>0</v>
      </c>
      <c r="D1342" s="690">
        <v>40940</v>
      </c>
    </row>
    <row r="1343" spans="1:4">
      <c r="A1343" s="105">
        <v>33009008470000</v>
      </c>
      <c r="B1343">
        <v>29204</v>
      </c>
      <c r="C1343">
        <v>0</v>
      </c>
      <c r="D1343" s="690">
        <v>40969</v>
      </c>
    </row>
    <row r="1344" spans="1:4">
      <c r="A1344" s="105">
        <v>33009008470000</v>
      </c>
      <c r="B1344">
        <v>26933</v>
      </c>
      <c r="C1344">
        <v>0</v>
      </c>
      <c r="D1344" s="690">
        <v>41000</v>
      </c>
    </row>
    <row r="1345" spans="1:4">
      <c r="A1345" s="105">
        <v>33009008470000</v>
      </c>
      <c r="B1345">
        <v>19728</v>
      </c>
      <c r="C1345">
        <v>0</v>
      </c>
      <c r="D1345" s="690">
        <v>41030</v>
      </c>
    </row>
    <row r="1346" spans="1:4">
      <c r="A1346" s="105">
        <v>33009008470000</v>
      </c>
      <c r="B1346">
        <v>24272</v>
      </c>
      <c r="C1346">
        <v>0</v>
      </c>
      <c r="D1346" s="690">
        <v>41061</v>
      </c>
    </row>
    <row r="1347" spans="1:4">
      <c r="A1347" s="105">
        <v>33009008470000</v>
      </c>
      <c r="B1347">
        <v>28650</v>
      </c>
      <c r="C1347">
        <v>0</v>
      </c>
      <c r="D1347" s="690">
        <v>41091</v>
      </c>
    </row>
    <row r="1348" spans="1:4">
      <c r="A1348" s="105">
        <v>33009008470000</v>
      </c>
      <c r="B1348">
        <v>27509</v>
      </c>
      <c r="C1348">
        <v>0</v>
      </c>
      <c r="D1348" s="690">
        <v>41122</v>
      </c>
    </row>
    <row r="1349" spans="1:4">
      <c r="A1349" s="105">
        <v>33009008470000</v>
      </c>
      <c r="B1349">
        <v>16583</v>
      </c>
      <c r="C1349">
        <v>0</v>
      </c>
      <c r="D1349" s="690">
        <v>41153</v>
      </c>
    </row>
    <row r="1350" spans="1:4">
      <c r="A1350" s="105">
        <v>33009008470000</v>
      </c>
      <c r="B1350">
        <v>20747</v>
      </c>
      <c r="C1350">
        <v>0</v>
      </c>
      <c r="D1350" s="690">
        <v>41183</v>
      </c>
    </row>
    <row r="1351" spans="1:4">
      <c r="A1351" s="105">
        <v>33009008470000</v>
      </c>
      <c r="B1351">
        <v>18985</v>
      </c>
      <c r="C1351">
        <v>0</v>
      </c>
      <c r="D1351" s="690">
        <v>41214</v>
      </c>
    </row>
    <row r="1352" spans="1:4">
      <c r="A1352" s="105">
        <v>33009008470000</v>
      </c>
      <c r="B1352">
        <v>18982</v>
      </c>
      <c r="C1352">
        <v>0</v>
      </c>
      <c r="D1352" s="690">
        <v>41244</v>
      </c>
    </row>
    <row r="1353" spans="1:4">
      <c r="A1353" s="105">
        <v>33009008710000</v>
      </c>
      <c r="B1353">
        <v>13705</v>
      </c>
      <c r="C1353">
        <v>0</v>
      </c>
      <c r="D1353" s="690">
        <v>40909</v>
      </c>
    </row>
    <row r="1354" spans="1:4">
      <c r="A1354" s="105">
        <v>33009008710000</v>
      </c>
      <c r="B1354">
        <v>11540</v>
      </c>
      <c r="C1354">
        <v>0</v>
      </c>
      <c r="D1354" s="690">
        <v>40940</v>
      </c>
    </row>
    <row r="1355" spans="1:4">
      <c r="A1355" s="105">
        <v>33009008710000</v>
      </c>
      <c r="B1355">
        <v>10752</v>
      </c>
      <c r="C1355">
        <v>0</v>
      </c>
      <c r="D1355" s="690">
        <v>40969</v>
      </c>
    </row>
    <row r="1356" spans="1:4">
      <c r="A1356" s="105">
        <v>33009008710000</v>
      </c>
      <c r="B1356">
        <v>13469</v>
      </c>
      <c r="C1356">
        <v>0</v>
      </c>
      <c r="D1356" s="690">
        <v>41000</v>
      </c>
    </row>
    <row r="1357" spans="1:4">
      <c r="A1357" s="105">
        <v>33009008710000</v>
      </c>
      <c r="B1357">
        <v>8925</v>
      </c>
      <c r="C1357">
        <v>0</v>
      </c>
      <c r="D1357" s="690">
        <v>41030</v>
      </c>
    </row>
    <row r="1358" spans="1:4">
      <c r="A1358" s="105">
        <v>33009008710000</v>
      </c>
      <c r="B1358">
        <v>10236</v>
      </c>
      <c r="C1358">
        <v>0</v>
      </c>
      <c r="D1358" s="690">
        <v>41061</v>
      </c>
    </row>
    <row r="1359" spans="1:4">
      <c r="A1359" s="105">
        <v>33009008710000</v>
      </c>
      <c r="B1359">
        <v>13356</v>
      </c>
      <c r="C1359">
        <v>0</v>
      </c>
      <c r="D1359" s="690">
        <v>41091</v>
      </c>
    </row>
    <row r="1360" spans="1:4">
      <c r="A1360" s="105">
        <v>33009008710000</v>
      </c>
      <c r="B1360">
        <v>10602</v>
      </c>
      <c r="C1360">
        <v>0</v>
      </c>
      <c r="D1360" s="690">
        <v>41122</v>
      </c>
    </row>
    <row r="1361" spans="1:4">
      <c r="A1361" s="105">
        <v>33009008710000</v>
      </c>
      <c r="B1361">
        <v>10519</v>
      </c>
      <c r="C1361">
        <v>0</v>
      </c>
      <c r="D1361" s="690">
        <v>41153</v>
      </c>
    </row>
    <row r="1362" spans="1:4">
      <c r="A1362" s="105">
        <v>33009008710000</v>
      </c>
      <c r="B1362">
        <v>10782</v>
      </c>
      <c r="C1362">
        <v>0</v>
      </c>
      <c r="D1362" s="690">
        <v>41183</v>
      </c>
    </row>
    <row r="1363" spans="1:4">
      <c r="A1363" s="105">
        <v>33009008710000</v>
      </c>
      <c r="B1363">
        <v>12071</v>
      </c>
      <c r="C1363">
        <v>0</v>
      </c>
      <c r="D1363" s="690">
        <v>41214</v>
      </c>
    </row>
    <row r="1364" spans="1:4">
      <c r="A1364" s="105">
        <v>33009008710000</v>
      </c>
      <c r="B1364">
        <v>12591</v>
      </c>
      <c r="C1364">
        <v>0</v>
      </c>
      <c r="D1364" s="690">
        <v>41244</v>
      </c>
    </row>
    <row r="1365" spans="1:4">
      <c r="A1365" s="105">
        <v>33009008760000</v>
      </c>
      <c r="B1365">
        <v>8684</v>
      </c>
      <c r="C1365">
        <v>0</v>
      </c>
      <c r="D1365" s="690">
        <v>40909</v>
      </c>
    </row>
    <row r="1366" spans="1:4">
      <c r="A1366" s="105">
        <v>33009008760000</v>
      </c>
      <c r="B1366">
        <v>8333</v>
      </c>
      <c r="C1366">
        <v>0</v>
      </c>
      <c r="D1366" s="690">
        <v>40940</v>
      </c>
    </row>
    <row r="1367" spans="1:4">
      <c r="A1367" s="105">
        <v>33009008760000</v>
      </c>
      <c r="B1367">
        <v>8221</v>
      </c>
      <c r="C1367">
        <v>0</v>
      </c>
      <c r="D1367" s="690">
        <v>40969</v>
      </c>
    </row>
    <row r="1368" spans="1:4">
      <c r="A1368" s="105">
        <v>33009008760000</v>
      </c>
      <c r="B1368">
        <v>8970</v>
      </c>
      <c r="C1368">
        <v>0</v>
      </c>
      <c r="D1368" s="690">
        <v>41000</v>
      </c>
    </row>
    <row r="1369" spans="1:4">
      <c r="A1369" s="105">
        <v>33009008760000</v>
      </c>
      <c r="B1369">
        <v>5633</v>
      </c>
      <c r="C1369">
        <v>0</v>
      </c>
      <c r="D1369" s="690">
        <v>41030</v>
      </c>
    </row>
    <row r="1370" spans="1:4">
      <c r="A1370" s="105">
        <v>33009008760000</v>
      </c>
      <c r="B1370">
        <v>7732</v>
      </c>
      <c r="C1370">
        <v>0</v>
      </c>
      <c r="D1370" s="690">
        <v>41061</v>
      </c>
    </row>
    <row r="1371" spans="1:4">
      <c r="A1371" s="105">
        <v>33009008760000</v>
      </c>
      <c r="B1371">
        <v>8837</v>
      </c>
      <c r="C1371">
        <v>0</v>
      </c>
      <c r="D1371" s="690">
        <v>41091</v>
      </c>
    </row>
    <row r="1372" spans="1:4">
      <c r="A1372" s="105">
        <v>33009008760000</v>
      </c>
      <c r="B1372">
        <v>8102</v>
      </c>
      <c r="C1372">
        <v>0</v>
      </c>
      <c r="D1372" s="690">
        <v>41122</v>
      </c>
    </row>
    <row r="1373" spans="1:4">
      <c r="A1373" s="105">
        <v>33009008760000</v>
      </c>
      <c r="B1373">
        <v>8506</v>
      </c>
      <c r="C1373">
        <v>0</v>
      </c>
      <c r="D1373" s="690">
        <v>41153</v>
      </c>
    </row>
    <row r="1374" spans="1:4">
      <c r="A1374" s="105">
        <v>33009008760000</v>
      </c>
      <c r="B1374">
        <v>6700</v>
      </c>
      <c r="C1374">
        <v>0</v>
      </c>
      <c r="D1374" s="690">
        <v>41183</v>
      </c>
    </row>
    <row r="1375" spans="1:4">
      <c r="A1375" s="105">
        <v>33009008760000</v>
      </c>
      <c r="B1375">
        <v>6679</v>
      </c>
      <c r="C1375">
        <v>0</v>
      </c>
      <c r="D1375" s="690">
        <v>41214</v>
      </c>
    </row>
    <row r="1376" spans="1:4">
      <c r="A1376" s="105">
        <v>33009008760000</v>
      </c>
      <c r="B1376">
        <v>8832</v>
      </c>
      <c r="C1376">
        <v>0</v>
      </c>
      <c r="D1376" s="690">
        <v>41244</v>
      </c>
    </row>
    <row r="1377" spans="1:4">
      <c r="A1377" s="105">
        <v>33009008930000</v>
      </c>
      <c r="B1377">
        <v>8910</v>
      </c>
      <c r="C1377">
        <v>0</v>
      </c>
      <c r="D1377" s="690">
        <v>40909</v>
      </c>
    </row>
    <row r="1378" spans="1:4">
      <c r="A1378" s="105">
        <v>33009008930000</v>
      </c>
      <c r="B1378">
        <v>8886</v>
      </c>
      <c r="C1378">
        <v>0</v>
      </c>
      <c r="D1378" s="690">
        <v>40940</v>
      </c>
    </row>
    <row r="1379" spans="1:4">
      <c r="A1379" s="105">
        <v>33009008930000</v>
      </c>
      <c r="B1379">
        <v>9172</v>
      </c>
      <c r="C1379">
        <v>0</v>
      </c>
      <c r="D1379" s="690">
        <v>40969</v>
      </c>
    </row>
    <row r="1380" spans="1:4">
      <c r="A1380" s="105">
        <v>33009008930000</v>
      </c>
      <c r="B1380">
        <v>8702</v>
      </c>
      <c r="C1380">
        <v>0</v>
      </c>
      <c r="D1380" s="690">
        <v>41000</v>
      </c>
    </row>
    <row r="1381" spans="1:4">
      <c r="A1381" s="105">
        <v>33009008930000</v>
      </c>
      <c r="B1381">
        <v>5948</v>
      </c>
      <c r="C1381">
        <v>0</v>
      </c>
      <c r="D1381" s="690">
        <v>41030</v>
      </c>
    </row>
    <row r="1382" spans="1:4">
      <c r="A1382" s="105">
        <v>33009008930000</v>
      </c>
      <c r="B1382">
        <v>7842</v>
      </c>
      <c r="C1382">
        <v>0</v>
      </c>
      <c r="D1382" s="690">
        <v>41061</v>
      </c>
    </row>
    <row r="1383" spans="1:4">
      <c r="A1383" s="105">
        <v>33009008930000</v>
      </c>
      <c r="B1383">
        <v>9660</v>
      </c>
      <c r="C1383">
        <v>0</v>
      </c>
      <c r="D1383" s="690">
        <v>41091</v>
      </c>
    </row>
    <row r="1384" spans="1:4">
      <c r="A1384" s="105">
        <v>33009008930000</v>
      </c>
      <c r="B1384">
        <v>9443</v>
      </c>
      <c r="C1384">
        <v>0</v>
      </c>
      <c r="D1384" s="690">
        <v>41122</v>
      </c>
    </row>
    <row r="1385" spans="1:4">
      <c r="A1385" s="105">
        <v>33009008930000</v>
      </c>
      <c r="B1385">
        <v>9337</v>
      </c>
      <c r="C1385">
        <v>0</v>
      </c>
      <c r="D1385" s="690">
        <v>41153</v>
      </c>
    </row>
    <row r="1386" spans="1:4">
      <c r="A1386" s="105">
        <v>33009008930000</v>
      </c>
      <c r="B1386">
        <v>9203</v>
      </c>
      <c r="C1386">
        <v>0</v>
      </c>
      <c r="D1386" s="690">
        <v>41183</v>
      </c>
    </row>
    <row r="1387" spans="1:4">
      <c r="A1387" s="105">
        <v>33009008930000</v>
      </c>
      <c r="B1387">
        <v>8901</v>
      </c>
      <c r="C1387">
        <v>0</v>
      </c>
      <c r="D1387" s="690">
        <v>41214</v>
      </c>
    </row>
    <row r="1388" spans="1:4">
      <c r="A1388" s="105">
        <v>33009008930000</v>
      </c>
      <c r="B1388">
        <v>9788</v>
      </c>
      <c r="C1388">
        <v>0</v>
      </c>
      <c r="D1388" s="690">
        <v>41244</v>
      </c>
    </row>
    <row r="1389" spans="1:4">
      <c r="A1389" s="105">
        <v>33009009050000</v>
      </c>
      <c r="B1389">
        <v>4530</v>
      </c>
      <c r="C1389">
        <v>0</v>
      </c>
      <c r="D1389" s="690">
        <v>40909</v>
      </c>
    </row>
    <row r="1390" spans="1:4">
      <c r="A1390" s="105">
        <v>33009009050000</v>
      </c>
      <c r="B1390">
        <v>3960</v>
      </c>
      <c r="C1390">
        <v>0</v>
      </c>
      <c r="D1390" s="690">
        <v>40940</v>
      </c>
    </row>
    <row r="1391" spans="1:4">
      <c r="A1391" s="105">
        <v>33009009050000</v>
      </c>
      <c r="B1391">
        <v>4061</v>
      </c>
      <c r="C1391">
        <v>0</v>
      </c>
      <c r="D1391" s="690">
        <v>40969</v>
      </c>
    </row>
    <row r="1392" spans="1:4">
      <c r="A1392" s="105">
        <v>33009009050000</v>
      </c>
      <c r="B1392">
        <v>4008</v>
      </c>
      <c r="C1392">
        <v>0</v>
      </c>
      <c r="D1392" s="690">
        <v>41000</v>
      </c>
    </row>
    <row r="1393" spans="1:4">
      <c r="A1393" s="105">
        <v>33009009050000</v>
      </c>
      <c r="B1393">
        <v>3724</v>
      </c>
      <c r="C1393">
        <v>0</v>
      </c>
      <c r="D1393" s="690">
        <v>41030</v>
      </c>
    </row>
    <row r="1394" spans="1:4">
      <c r="A1394" s="105">
        <v>33009009050000</v>
      </c>
      <c r="B1394">
        <v>3836</v>
      </c>
      <c r="C1394">
        <v>0</v>
      </c>
      <c r="D1394" s="690">
        <v>41061</v>
      </c>
    </row>
    <row r="1395" spans="1:4">
      <c r="A1395" s="105">
        <v>33009009050000</v>
      </c>
      <c r="B1395">
        <v>0</v>
      </c>
      <c r="C1395">
        <v>3940</v>
      </c>
      <c r="D1395" s="690">
        <v>41091</v>
      </c>
    </row>
    <row r="1396" spans="1:4">
      <c r="A1396" s="105">
        <v>33009009050000</v>
      </c>
      <c r="B1396">
        <v>3466</v>
      </c>
      <c r="C1396">
        <v>0</v>
      </c>
      <c r="D1396" s="690">
        <v>41122</v>
      </c>
    </row>
    <row r="1397" spans="1:4">
      <c r="A1397" s="105">
        <v>33009009050000</v>
      </c>
      <c r="B1397">
        <v>2985</v>
      </c>
      <c r="C1397">
        <v>0</v>
      </c>
      <c r="D1397" s="690">
        <v>41153</v>
      </c>
    </row>
    <row r="1398" spans="1:4">
      <c r="A1398" s="105">
        <v>33009009050000</v>
      </c>
      <c r="B1398">
        <v>1578</v>
      </c>
      <c r="C1398">
        <v>0</v>
      </c>
      <c r="D1398" s="690">
        <v>41214</v>
      </c>
    </row>
    <row r="1399" spans="1:4">
      <c r="A1399" s="105">
        <v>33009009050000</v>
      </c>
      <c r="B1399">
        <v>1158</v>
      </c>
      <c r="C1399">
        <v>0</v>
      </c>
      <c r="D1399" s="690">
        <v>41244</v>
      </c>
    </row>
    <row r="1400" spans="1:4">
      <c r="A1400" s="105">
        <v>33009009280000</v>
      </c>
      <c r="B1400">
        <v>20722</v>
      </c>
      <c r="C1400">
        <v>0</v>
      </c>
      <c r="D1400" s="690">
        <v>40909</v>
      </c>
    </row>
    <row r="1401" spans="1:4">
      <c r="A1401" s="105">
        <v>33009009280000</v>
      </c>
      <c r="B1401">
        <v>17774</v>
      </c>
      <c r="C1401">
        <v>0</v>
      </c>
      <c r="D1401" s="690">
        <v>40940</v>
      </c>
    </row>
    <row r="1402" spans="1:4">
      <c r="A1402" s="105">
        <v>33009009280000</v>
      </c>
      <c r="B1402">
        <v>18964</v>
      </c>
      <c r="C1402">
        <v>0</v>
      </c>
      <c r="D1402" s="690">
        <v>40969</v>
      </c>
    </row>
    <row r="1403" spans="1:4">
      <c r="A1403" s="105">
        <v>33009009280000</v>
      </c>
      <c r="B1403">
        <v>16368</v>
      </c>
      <c r="C1403">
        <v>0</v>
      </c>
      <c r="D1403" s="690">
        <v>41000</v>
      </c>
    </row>
    <row r="1404" spans="1:4">
      <c r="A1404" s="105">
        <v>33009009280000</v>
      </c>
      <c r="B1404">
        <v>24077</v>
      </c>
      <c r="C1404">
        <v>0</v>
      </c>
      <c r="D1404" s="690">
        <v>41030</v>
      </c>
    </row>
    <row r="1405" spans="1:4">
      <c r="A1405" s="105">
        <v>33009009280000</v>
      </c>
      <c r="B1405">
        <v>24616</v>
      </c>
      <c r="C1405">
        <v>0</v>
      </c>
      <c r="D1405" s="690">
        <v>41061</v>
      </c>
    </row>
    <row r="1406" spans="1:4">
      <c r="A1406" s="105">
        <v>33009009280000</v>
      </c>
      <c r="B1406">
        <v>24959</v>
      </c>
      <c r="C1406">
        <v>0</v>
      </c>
      <c r="D1406" s="690">
        <v>41091</v>
      </c>
    </row>
    <row r="1407" spans="1:4">
      <c r="A1407" s="105">
        <v>33009009280000</v>
      </c>
      <c r="B1407">
        <v>23972</v>
      </c>
      <c r="C1407">
        <v>0</v>
      </c>
      <c r="D1407" s="690">
        <v>41122</v>
      </c>
    </row>
    <row r="1408" spans="1:4">
      <c r="A1408" s="105">
        <v>33009009280000</v>
      </c>
      <c r="B1408">
        <v>16837</v>
      </c>
      <c r="C1408">
        <v>0</v>
      </c>
      <c r="D1408" s="690">
        <v>41153</v>
      </c>
    </row>
    <row r="1409" spans="1:4">
      <c r="A1409" s="105">
        <v>33009009280000</v>
      </c>
      <c r="B1409">
        <v>17490</v>
      </c>
      <c r="C1409">
        <v>0</v>
      </c>
      <c r="D1409" s="690">
        <v>41183</v>
      </c>
    </row>
    <row r="1410" spans="1:4">
      <c r="A1410" s="105">
        <v>33009009280000</v>
      </c>
      <c r="B1410">
        <v>17597</v>
      </c>
      <c r="C1410">
        <v>0</v>
      </c>
      <c r="D1410" s="690">
        <v>41214</v>
      </c>
    </row>
    <row r="1411" spans="1:4">
      <c r="A1411" s="105">
        <v>33009009280000</v>
      </c>
      <c r="B1411">
        <v>19046</v>
      </c>
      <c r="C1411">
        <v>0</v>
      </c>
      <c r="D1411" s="690">
        <v>41244</v>
      </c>
    </row>
    <row r="1412" spans="1:4">
      <c r="A1412" s="105">
        <v>33009009550000</v>
      </c>
      <c r="B1412">
        <v>23874</v>
      </c>
      <c r="C1412">
        <v>0</v>
      </c>
      <c r="D1412" s="690">
        <v>40909</v>
      </c>
    </row>
    <row r="1413" spans="1:4">
      <c r="A1413" s="105">
        <v>33009009550000</v>
      </c>
      <c r="B1413">
        <v>22450</v>
      </c>
      <c r="C1413">
        <v>0</v>
      </c>
      <c r="D1413" s="690">
        <v>40940</v>
      </c>
    </row>
    <row r="1414" spans="1:4">
      <c r="A1414" s="105">
        <v>33009009550000</v>
      </c>
      <c r="B1414">
        <v>23864</v>
      </c>
      <c r="C1414">
        <v>0</v>
      </c>
      <c r="D1414" s="690">
        <v>40969</v>
      </c>
    </row>
    <row r="1415" spans="1:4">
      <c r="A1415" s="105">
        <v>33009009550000</v>
      </c>
      <c r="B1415">
        <v>7351</v>
      </c>
      <c r="C1415">
        <v>0</v>
      </c>
      <c r="D1415" s="690">
        <v>41000</v>
      </c>
    </row>
    <row r="1416" spans="1:4">
      <c r="A1416" s="105">
        <v>33009009550000</v>
      </c>
      <c r="B1416">
        <v>0</v>
      </c>
      <c r="C1416">
        <v>0</v>
      </c>
      <c r="D1416" s="690">
        <v>41030</v>
      </c>
    </row>
    <row r="1417" spans="1:4">
      <c r="A1417" s="105">
        <v>33009009550000</v>
      </c>
      <c r="B1417">
        <v>19933</v>
      </c>
      <c r="C1417">
        <v>0</v>
      </c>
      <c r="D1417" s="690">
        <v>41061</v>
      </c>
    </row>
    <row r="1418" spans="1:4">
      <c r="A1418" s="105">
        <v>33009009550000</v>
      </c>
      <c r="B1418">
        <v>0</v>
      </c>
      <c r="C1418">
        <v>0</v>
      </c>
      <c r="D1418" s="690">
        <v>41091</v>
      </c>
    </row>
    <row r="1419" spans="1:4">
      <c r="A1419" s="105">
        <v>33009009550000</v>
      </c>
      <c r="B1419">
        <v>0</v>
      </c>
      <c r="C1419">
        <v>0</v>
      </c>
      <c r="D1419" s="690">
        <v>41122</v>
      </c>
    </row>
    <row r="1420" spans="1:4">
      <c r="A1420" s="105">
        <v>33009009550000</v>
      </c>
      <c r="B1420">
        <v>23170</v>
      </c>
      <c r="C1420">
        <v>0</v>
      </c>
      <c r="D1420" s="690">
        <v>41153</v>
      </c>
    </row>
    <row r="1421" spans="1:4">
      <c r="A1421" s="105">
        <v>33009009550000</v>
      </c>
      <c r="B1421">
        <v>20083</v>
      </c>
      <c r="C1421">
        <v>0</v>
      </c>
      <c r="D1421" s="690">
        <v>41183</v>
      </c>
    </row>
    <row r="1422" spans="1:4">
      <c r="A1422" s="105">
        <v>33009009550000</v>
      </c>
      <c r="B1422">
        <v>0</v>
      </c>
      <c r="C1422">
        <v>0</v>
      </c>
      <c r="D1422" s="690">
        <v>41214</v>
      </c>
    </row>
    <row r="1423" spans="1:4">
      <c r="A1423" s="105">
        <v>33009009550000</v>
      </c>
      <c r="B1423">
        <v>0</v>
      </c>
      <c r="C1423">
        <v>0</v>
      </c>
      <c r="D1423" s="690">
        <v>41244</v>
      </c>
    </row>
    <row r="1424" spans="1:4">
      <c r="A1424" s="105">
        <v>33009009950000</v>
      </c>
      <c r="B1424">
        <v>11216</v>
      </c>
      <c r="C1424">
        <v>0</v>
      </c>
      <c r="D1424" s="690">
        <v>40909</v>
      </c>
    </row>
    <row r="1425" spans="1:4">
      <c r="A1425" s="105">
        <v>33009009950000</v>
      </c>
      <c r="B1425">
        <v>11050</v>
      </c>
      <c r="C1425">
        <v>0</v>
      </c>
      <c r="D1425" s="690">
        <v>40940</v>
      </c>
    </row>
    <row r="1426" spans="1:4">
      <c r="A1426" s="105">
        <v>33009009950000</v>
      </c>
      <c r="B1426">
        <v>11595</v>
      </c>
      <c r="C1426">
        <v>0</v>
      </c>
      <c r="D1426" s="690">
        <v>40969</v>
      </c>
    </row>
    <row r="1427" spans="1:4">
      <c r="A1427" s="105">
        <v>33009009950000</v>
      </c>
      <c r="B1427">
        <v>10791</v>
      </c>
      <c r="C1427">
        <v>0</v>
      </c>
      <c r="D1427" s="690">
        <v>41000</v>
      </c>
    </row>
    <row r="1428" spans="1:4">
      <c r="A1428" s="105">
        <v>33009009950000</v>
      </c>
      <c r="B1428">
        <v>10982</v>
      </c>
      <c r="C1428">
        <v>0</v>
      </c>
      <c r="D1428" s="690">
        <v>41030</v>
      </c>
    </row>
    <row r="1429" spans="1:4">
      <c r="A1429" s="105">
        <v>33009009950000</v>
      </c>
      <c r="B1429">
        <v>12259</v>
      </c>
      <c r="C1429">
        <v>0</v>
      </c>
      <c r="D1429" s="690">
        <v>41061</v>
      </c>
    </row>
    <row r="1430" spans="1:4">
      <c r="A1430" s="105">
        <v>33009009950000</v>
      </c>
      <c r="B1430">
        <v>11218</v>
      </c>
      <c r="C1430">
        <v>0</v>
      </c>
      <c r="D1430" s="690">
        <v>41091</v>
      </c>
    </row>
    <row r="1431" spans="1:4">
      <c r="A1431" s="105">
        <v>33009009950000</v>
      </c>
      <c r="B1431">
        <v>12579</v>
      </c>
      <c r="C1431">
        <v>0</v>
      </c>
      <c r="D1431" s="690">
        <v>41122</v>
      </c>
    </row>
    <row r="1432" spans="1:4">
      <c r="A1432" s="105">
        <v>33009009950000</v>
      </c>
      <c r="B1432">
        <v>11806</v>
      </c>
      <c r="C1432">
        <v>0</v>
      </c>
      <c r="D1432" s="690">
        <v>41153</v>
      </c>
    </row>
    <row r="1433" spans="1:4">
      <c r="A1433" s="105">
        <v>33009009950000</v>
      </c>
      <c r="B1433">
        <v>5831</v>
      </c>
      <c r="C1433">
        <v>0</v>
      </c>
      <c r="D1433" s="690">
        <v>41183</v>
      </c>
    </row>
    <row r="1434" spans="1:4">
      <c r="A1434" s="105">
        <v>33009009950000</v>
      </c>
      <c r="B1434">
        <v>9418</v>
      </c>
      <c r="C1434">
        <v>0</v>
      </c>
      <c r="D1434" s="690">
        <v>41214</v>
      </c>
    </row>
    <row r="1435" spans="1:4">
      <c r="A1435" s="105">
        <v>33009009950000</v>
      </c>
      <c r="B1435">
        <v>12084</v>
      </c>
      <c r="C1435">
        <v>0</v>
      </c>
      <c r="D1435" s="690">
        <v>41244</v>
      </c>
    </row>
    <row r="1436" spans="1:4">
      <c r="A1436" s="105">
        <v>33009009980000</v>
      </c>
      <c r="B1436">
        <v>0</v>
      </c>
      <c r="C1436">
        <v>0</v>
      </c>
      <c r="D1436" s="690">
        <v>40909</v>
      </c>
    </row>
    <row r="1437" spans="1:4">
      <c r="A1437" s="105">
        <v>33009009980000</v>
      </c>
      <c r="B1437">
        <v>0</v>
      </c>
      <c r="C1437">
        <v>0</v>
      </c>
      <c r="D1437" s="690">
        <v>40940</v>
      </c>
    </row>
    <row r="1438" spans="1:4">
      <c r="A1438" s="105">
        <v>33009009980000</v>
      </c>
      <c r="B1438">
        <v>0</v>
      </c>
      <c r="C1438">
        <v>0</v>
      </c>
      <c r="D1438" s="690">
        <v>40969</v>
      </c>
    </row>
    <row r="1439" spans="1:4">
      <c r="A1439" s="105">
        <v>33009009980000</v>
      </c>
      <c r="B1439">
        <v>0</v>
      </c>
      <c r="C1439">
        <v>0</v>
      </c>
      <c r="D1439" s="690">
        <v>41000</v>
      </c>
    </row>
    <row r="1440" spans="1:4">
      <c r="A1440" s="105">
        <v>33009009980000</v>
      </c>
      <c r="B1440">
        <v>0</v>
      </c>
      <c r="C1440">
        <v>0</v>
      </c>
      <c r="D1440" s="690">
        <v>41030</v>
      </c>
    </row>
    <row r="1441" spans="1:4">
      <c r="A1441" s="105">
        <v>33009009980000</v>
      </c>
      <c r="B1441">
        <v>0</v>
      </c>
      <c r="C1441">
        <v>0</v>
      </c>
      <c r="D1441" s="690">
        <v>41061</v>
      </c>
    </row>
    <row r="1442" spans="1:4">
      <c r="A1442" s="105">
        <v>33009009980000</v>
      </c>
      <c r="B1442">
        <v>0</v>
      </c>
      <c r="C1442">
        <v>0</v>
      </c>
      <c r="D1442" s="690">
        <v>41091</v>
      </c>
    </row>
    <row r="1443" spans="1:4">
      <c r="A1443" s="105">
        <v>33009009980000</v>
      </c>
      <c r="B1443">
        <v>0</v>
      </c>
      <c r="C1443">
        <v>0</v>
      </c>
      <c r="D1443" s="690">
        <v>41122</v>
      </c>
    </row>
    <row r="1444" spans="1:4">
      <c r="A1444" s="105">
        <v>33009009980000</v>
      </c>
      <c r="B1444">
        <v>0</v>
      </c>
      <c r="C1444">
        <v>0</v>
      </c>
      <c r="D1444" s="690">
        <v>41153</v>
      </c>
    </row>
    <row r="1445" spans="1:4">
      <c r="A1445" s="105">
        <v>33009009980000</v>
      </c>
      <c r="B1445">
        <v>0</v>
      </c>
      <c r="C1445">
        <v>0</v>
      </c>
      <c r="D1445" s="690">
        <v>41183</v>
      </c>
    </row>
    <row r="1446" spans="1:4">
      <c r="A1446" s="105">
        <v>33009009980000</v>
      </c>
      <c r="B1446">
        <v>0</v>
      </c>
      <c r="C1446">
        <v>0</v>
      </c>
      <c r="D1446" s="690">
        <v>41214</v>
      </c>
    </row>
    <row r="1447" spans="1:4">
      <c r="A1447" s="105">
        <v>33009009990000</v>
      </c>
      <c r="B1447">
        <v>10866</v>
      </c>
      <c r="C1447">
        <v>0</v>
      </c>
      <c r="D1447" s="690">
        <v>40909</v>
      </c>
    </row>
    <row r="1448" spans="1:4">
      <c r="A1448" s="105">
        <v>33009009990000</v>
      </c>
      <c r="B1448">
        <v>10098</v>
      </c>
      <c r="C1448">
        <v>0</v>
      </c>
      <c r="D1448" s="690">
        <v>40940</v>
      </c>
    </row>
    <row r="1449" spans="1:4">
      <c r="A1449" s="105">
        <v>33009009990000</v>
      </c>
      <c r="B1449">
        <v>10632</v>
      </c>
      <c r="C1449">
        <v>0</v>
      </c>
      <c r="D1449" s="690">
        <v>40969</v>
      </c>
    </row>
    <row r="1450" spans="1:4">
      <c r="A1450" s="105">
        <v>33009009990000</v>
      </c>
      <c r="B1450">
        <v>10166</v>
      </c>
      <c r="C1450">
        <v>0</v>
      </c>
      <c r="D1450" s="690">
        <v>41000</v>
      </c>
    </row>
    <row r="1451" spans="1:4">
      <c r="A1451" s="105">
        <v>33009009990000</v>
      </c>
      <c r="B1451">
        <v>10103</v>
      </c>
      <c r="C1451">
        <v>0</v>
      </c>
      <c r="D1451" s="690">
        <v>41030</v>
      </c>
    </row>
    <row r="1452" spans="1:4">
      <c r="A1452" s="105">
        <v>33009009990000</v>
      </c>
      <c r="B1452">
        <v>10750</v>
      </c>
      <c r="C1452">
        <v>0</v>
      </c>
      <c r="D1452" s="690">
        <v>41061</v>
      </c>
    </row>
    <row r="1453" spans="1:4">
      <c r="A1453" s="105">
        <v>33009009990000</v>
      </c>
      <c r="B1453">
        <v>8776</v>
      </c>
      <c r="C1453">
        <v>0</v>
      </c>
      <c r="D1453" s="690">
        <v>41091</v>
      </c>
    </row>
    <row r="1454" spans="1:4">
      <c r="A1454" s="105">
        <v>33009009990000</v>
      </c>
      <c r="B1454">
        <v>5424</v>
      </c>
      <c r="C1454">
        <v>0</v>
      </c>
      <c r="D1454" s="690">
        <v>41122</v>
      </c>
    </row>
    <row r="1455" spans="1:4">
      <c r="A1455" s="105">
        <v>33009009990000</v>
      </c>
      <c r="B1455">
        <v>10541</v>
      </c>
      <c r="C1455">
        <v>0</v>
      </c>
      <c r="D1455" s="690">
        <v>41153</v>
      </c>
    </row>
    <row r="1456" spans="1:4">
      <c r="A1456" s="105">
        <v>33009009990000</v>
      </c>
      <c r="B1456">
        <v>1091</v>
      </c>
      <c r="C1456">
        <v>0</v>
      </c>
      <c r="D1456" s="690">
        <v>41183</v>
      </c>
    </row>
    <row r="1457" spans="1:4">
      <c r="A1457" s="105">
        <v>33009009990000</v>
      </c>
      <c r="B1457">
        <v>3453</v>
      </c>
      <c r="C1457">
        <v>0</v>
      </c>
      <c r="D1457" s="690">
        <v>41214</v>
      </c>
    </row>
    <row r="1458" spans="1:4">
      <c r="A1458" s="105">
        <v>33009009990000</v>
      </c>
      <c r="B1458">
        <v>12474</v>
      </c>
      <c r="C1458">
        <v>0</v>
      </c>
      <c r="D1458" s="690">
        <v>41244</v>
      </c>
    </row>
    <row r="1459" spans="1:4">
      <c r="A1459" s="105">
        <v>33009010510000</v>
      </c>
      <c r="B1459">
        <v>23614</v>
      </c>
      <c r="C1459">
        <v>0</v>
      </c>
      <c r="D1459" s="690">
        <v>40909</v>
      </c>
    </row>
    <row r="1460" spans="1:4">
      <c r="A1460" s="105">
        <v>33009010510000</v>
      </c>
      <c r="B1460">
        <v>21195</v>
      </c>
      <c r="C1460">
        <v>0</v>
      </c>
      <c r="D1460" s="690">
        <v>40940</v>
      </c>
    </row>
    <row r="1461" spans="1:4">
      <c r="A1461" s="105">
        <v>33009010510000</v>
      </c>
      <c r="B1461">
        <v>26853</v>
      </c>
      <c r="C1461">
        <v>0</v>
      </c>
      <c r="D1461" s="690">
        <v>40969</v>
      </c>
    </row>
    <row r="1462" spans="1:4">
      <c r="A1462" s="105">
        <v>33009010510000</v>
      </c>
      <c r="B1462">
        <v>26162</v>
      </c>
      <c r="C1462">
        <v>0</v>
      </c>
      <c r="D1462" s="690">
        <v>41000</v>
      </c>
    </row>
    <row r="1463" spans="1:4">
      <c r="A1463" s="105">
        <v>33009010510000</v>
      </c>
      <c r="B1463">
        <v>25582</v>
      </c>
      <c r="C1463">
        <v>0</v>
      </c>
      <c r="D1463" s="690">
        <v>41030</v>
      </c>
    </row>
    <row r="1464" spans="1:4">
      <c r="A1464" s="105">
        <v>33009010510000</v>
      </c>
      <c r="B1464">
        <v>25554</v>
      </c>
      <c r="C1464">
        <v>0</v>
      </c>
      <c r="D1464" s="690">
        <v>41061</v>
      </c>
    </row>
    <row r="1465" spans="1:4">
      <c r="A1465" s="105">
        <v>33009010510000</v>
      </c>
      <c r="B1465">
        <v>21429</v>
      </c>
      <c r="C1465">
        <v>0</v>
      </c>
      <c r="D1465" s="690">
        <v>41091</v>
      </c>
    </row>
    <row r="1466" spans="1:4">
      <c r="A1466" s="105">
        <v>33009010510000</v>
      </c>
      <c r="B1466">
        <v>22547</v>
      </c>
      <c r="C1466">
        <v>0</v>
      </c>
      <c r="D1466" s="690">
        <v>41122</v>
      </c>
    </row>
    <row r="1467" spans="1:4">
      <c r="A1467" s="105">
        <v>33009010510000</v>
      </c>
      <c r="B1467">
        <v>22032</v>
      </c>
      <c r="C1467">
        <v>0</v>
      </c>
      <c r="D1467" s="690">
        <v>41153</v>
      </c>
    </row>
    <row r="1468" spans="1:4">
      <c r="A1468" s="105">
        <v>33009010510000</v>
      </c>
      <c r="B1468">
        <v>22781</v>
      </c>
      <c r="C1468">
        <v>0</v>
      </c>
      <c r="D1468" s="690">
        <v>41183</v>
      </c>
    </row>
    <row r="1469" spans="1:4">
      <c r="A1469" s="105">
        <v>33009010510000</v>
      </c>
      <c r="B1469">
        <v>27478</v>
      </c>
      <c r="C1469">
        <v>0</v>
      </c>
      <c r="D1469" s="690">
        <v>41214</v>
      </c>
    </row>
    <row r="1470" spans="1:4">
      <c r="A1470" s="105">
        <v>33009010510000</v>
      </c>
      <c r="B1470">
        <v>23234</v>
      </c>
      <c r="C1470">
        <v>0</v>
      </c>
      <c r="D1470" s="690">
        <v>41244</v>
      </c>
    </row>
    <row r="1471" spans="1:4">
      <c r="A1471" s="105">
        <v>33009010570000</v>
      </c>
      <c r="B1471">
        <v>5978</v>
      </c>
      <c r="C1471">
        <v>0</v>
      </c>
      <c r="D1471" s="690">
        <v>40909</v>
      </c>
    </row>
    <row r="1472" spans="1:4">
      <c r="A1472" s="105">
        <v>33009010570000</v>
      </c>
      <c r="B1472">
        <v>6930</v>
      </c>
      <c r="C1472">
        <v>0</v>
      </c>
      <c r="D1472" s="690">
        <v>40940</v>
      </c>
    </row>
    <row r="1473" spans="1:4">
      <c r="A1473" s="105">
        <v>33009010570000</v>
      </c>
      <c r="B1473">
        <v>7107</v>
      </c>
      <c r="C1473">
        <v>0</v>
      </c>
      <c r="D1473" s="690">
        <v>40969</v>
      </c>
    </row>
    <row r="1474" spans="1:4">
      <c r="A1474" s="105">
        <v>33009010570000</v>
      </c>
      <c r="B1474">
        <v>7014</v>
      </c>
      <c r="C1474">
        <v>0</v>
      </c>
      <c r="D1474" s="690">
        <v>41000</v>
      </c>
    </row>
    <row r="1475" spans="1:4">
      <c r="A1475" s="105">
        <v>33009010570000</v>
      </c>
      <c r="B1475">
        <v>6517</v>
      </c>
      <c r="C1475">
        <v>0</v>
      </c>
      <c r="D1475" s="690">
        <v>41030</v>
      </c>
    </row>
    <row r="1476" spans="1:4">
      <c r="A1476" s="105">
        <v>33009010570000</v>
      </c>
      <c r="B1476">
        <v>6713</v>
      </c>
      <c r="C1476">
        <v>0</v>
      </c>
      <c r="D1476" s="690">
        <v>41061</v>
      </c>
    </row>
    <row r="1477" spans="1:4">
      <c r="A1477" s="105">
        <v>33009010570000</v>
      </c>
      <c r="B1477">
        <v>0</v>
      </c>
      <c r="C1477">
        <v>6895</v>
      </c>
      <c r="D1477" s="690">
        <v>41091</v>
      </c>
    </row>
    <row r="1478" spans="1:4">
      <c r="A1478" s="105">
        <v>33009010570000</v>
      </c>
      <c r="B1478">
        <v>6065</v>
      </c>
      <c r="C1478">
        <v>0</v>
      </c>
      <c r="D1478" s="690">
        <v>41122</v>
      </c>
    </row>
    <row r="1479" spans="1:4">
      <c r="A1479" s="105">
        <v>33009010570000</v>
      </c>
      <c r="B1479">
        <v>5224</v>
      </c>
      <c r="C1479">
        <v>0</v>
      </c>
      <c r="D1479" s="690">
        <v>41153</v>
      </c>
    </row>
    <row r="1480" spans="1:4">
      <c r="A1480" s="105">
        <v>33009010570000</v>
      </c>
      <c r="B1480">
        <v>3785</v>
      </c>
      <c r="C1480">
        <v>0</v>
      </c>
      <c r="D1480" s="690">
        <v>41214</v>
      </c>
    </row>
    <row r="1481" spans="1:4">
      <c r="A1481" s="105">
        <v>33009010570000</v>
      </c>
      <c r="B1481">
        <v>4230</v>
      </c>
      <c r="C1481">
        <v>0</v>
      </c>
      <c r="D1481" s="690">
        <v>41244</v>
      </c>
    </row>
    <row r="1482" spans="1:4">
      <c r="A1482" s="105">
        <v>33009010850000</v>
      </c>
      <c r="B1482">
        <v>0</v>
      </c>
      <c r="C1482">
        <v>0</v>
      </c>
      <c r="D1482" s="690">
        <v>40909</v>
      </c>
    </row>
    <row r="1483" spans="1:4">
      <c r="A1483" s="105">
        <v>33009010850000</v>
      </c>
      <c r="B1483">
        <v>0</v>
      </c>
      <c r="C1483">
        <v>0</v>
      </c>
      <c r="D1483" s="690">
        <v>40940</v>
      </c>
    </row>
    <row r="1484" spans="1:4">
      <c r="A1484" s="105">
        <v>33009010850000</v>
      </c>
      <c r="B1484">
        <v>0</v>
      </c>
      <c r="C1484">
        <v>0</v>
      </c>
      <c r="D1484" s="690">
        <v>40969</v>
      </c>
    </row>
    <row r="1485" spans="1:4">
      <c r="A1485" s="105">
        <v>33009010850000</v>
      </c>
      <c r="B1485">
        <v>0</v>
      </c>
      <c r="C1485">
        <v>0</v>
      </c>
      <c r="D1485" s="690">
        <v>41000</v>
      </c>
    </row>
    <row r="1486" spans="1:4">
      <c r="A1486" s="105">
        <v>33009010850000</v>
      </c>
      <c r="B1486">
        <v>0</v>
      </c>
      <c r="C1486">
        <v>0</v>
      </c>
      <c r="D1486" s="690">
        <v>41030</v>
      </c>
    </row>
    <row r="1487" spans="1:4">
      <c r="A1487" s="105">
        <v>33009010850000</v>
      </c>
      <c r="B1487">
        <v>0</v>
      </c>
      <c r="C1487">
        <v>0</v>
      </c>
      <c r="D1487" s="690">
        <v>41061</v>
      </c>
    </row>
    <row r="1488" spans="1:4">
      <c r="A1488" s="105">
        <v>33009010850000</v>
      </c>
      <c r="B1488">
        <v>0</v>
      </c>
      <c r="C1488">
        <v>0</v>
      </c>
      <c r="D1488" s="690">
        <v>41091</v>
      </c>
    </row>
    <row r="1489" spans="1:4">
      <c r="A1489" s="105">
        <v>33009010850000</v>
      </c>
      <c r="B1489">
        <v>0</v>
      </c>
      <c r="C1489">
        <v>0</v>
      </c>
      <c r="D1489" s="690">
        <v>41122</v>
      </c>
    </row>
    <row r="1490" spans="1:4">
      <c r="A1490" s="105">
        <v>33009010850000</v>
      </c>
      <c r="B1490">
        <v>0</v>
      </c>
      <c r="C1490">
        <v>0</v>
      </c>
      <c r="D1490" s="690">
        <v>41153</v>
      </c>
    </row>
    <row r="1491" spans="1:4">
      <c r="A1491" s="105">
        <v>33009010850000</v>
      </c>
      <c r="B1491">
        <v>0</v>
      </c>
      <c r="C1491">
        <v>0</v>
      </c>
      <c r="D1491" s="690">
        <v>41214</v>
      </c>
    </row>
    <row r="1492" spans="1:4">
      <c r="A1492" s="105">
        <v>33009010850000</v>
      </c>
      <c r="B1492">
        <v>0</v>
      </c>
      <c r="C1492">
        <v>0</v>
      </c>
      <c r="D1492" s="690">
        <v>41244</v>
      </c>
    </row>
    <row r="1493" spans="1:4">
      <c r="A1493" s="105">
        <v>33009011040000</v>
      </c>
      <c r="B1493">
        <v>34772</v>
      </c>
      <c r="C1493">
        <v>0</v>
      </c>
      <c r="D1493" s="690">
        <v>40909</v>
      </c>
    </row>
    <row r="1494" spans="1:4">
      <c r="A1494" s="105">
        <v>33009011040000</v>
      </c>
      <c r="B1494">
        <v>32468</v>
      </c>
      <c r="C1494">
        <v>0</v>
      </c>
      <c r="D1494" s="690">
        <v>40940</v>
      </c>
    </row>
    <row r="1495" spans="1:4">
      <c r="A1495" s="105">
        <v>33009011040000</v>
      </c>
      <c r="B1495">
        <v>41863</v>
      </c>
      <c r="C1495">
        <v>0</v>
      </c>
      <c r="D1495" s="690">
        <v>40969</v>
      </c>
    </row>
    <row r="1496" spans="1:4">
      <c r="A1496" s="105">
        <v>33009011040000</v>
      </c>
      <c r="B1496">
        <v>39293</v>
      </c>
      <c r="C1496">
        <v>0</v>
      </c>
      <c r="D1496" s="690">
        <v>41000</v>
      </c>
    </row>
    <row r="1497" spans="1:4">
      <c r="A1497" s="105">
        <v>33009011040000</v>
      </c>
      <c r="B1497">
        <v>38648</v>
      </c>
      <c r="C1497">
        <v>0</v>
      </c>
      <c r="D1497" s="690">
        <v>41030</v>
      </c>
    </row>
    <row r="1498" spans="1:4">
      <c r="A1498" s="105">
        <v>33009011040000</v>
      </c>
      <c r="B1498">
        <v>38021</v>
      </c>
      <c r="C1498">
        <v>0</v>
      </c>
      <c r="D1498" s="690">
        <v>41061</v>
      </c>
    </row>
    <row r="1499" spans="1:4">
      <c r="A1499" s="105">
        <v>33009011040000</v>
      </c>
      <c r="B1499">
        <v>35090</v>
      </c>
      <c r="C1499">
        <v>0</v>
      </c>
      <c r="D1499" s="690">
        <v>41091</v>
      </c>
    </row>
    <row r="1500" spans="1:4">
      <c r="A1500" s="105">
        <v>33009011040000</v>
      </c>
      <c r="B1500">
        <v>37843</v>
      </c>
      <c r="C1500">
        <v>0</v>
      </c>
      <c r="D1500" s="690">
        <v>41122</v>
      </c>
    </row>
    <row r="1501" spans="1:4">
      <c r="A1501" s="105">
        <v>33009011040000</v>
      </c>
      <c r="B1501">
        <v>36924</v>
      </c>
      <c r="C1501">
        <v>0</v>
      </c>
      <c r="D1501" s="690">
        <v>41153</v>
      </c>
    </row>
    <row r="1502" spans="1:4">
      <c r="A1502" s="105">
        <v>33009011040000</v>
      </c>
      <c r="B1502">
        <v>39591</v>
      </c>
      <c r="C1502">
        <v>0</v>
      </c>
      <c r="D1502" s="690">
        <v>41183</v>
      </c>
    </row>
    <row r="1503" spans="1:4">
      <c r="A1503" s="105">
        <v>33009011040000</v>
      </c>
      <c r="B1503">
        <v>41150</v>
      </c>
      <c r="C1503">
        <v>0</v>
      </c>
      <c r="D1503" s="690">
        <v>41214</v>
      </c>
    </row>
    <row r="1504" spans="1:4">
      <c r="A1504" s="105">
        <v>33009011040000</v>
      </c>
      <c r="B1504">
        <v>37340</v>
      </c>
      <c r="C1504">
        <v>0</v>
      </c>
      <c r="D1504" s="690">
        <v>41244</v>
      </c>
    </row>
    <row r="1505" spans="1:4">
      <c r="A1505" s="105">
        <v>33009011080000</v>
      </c>
      <c r="B1505">
        <v>24160</v>
      </c>
      <c r="C1505">
        <v>0</v>
      </c>
      <c r="D1505" s="690">
        <v>40909</v>
      </c>
    </row>
    <row r="1506" spans="1:4">
      <c r="A1506" s="105">
        <v>33009011080000</v>
      </c>
      <c r="B1506">
        <v>23033</v>
      </c>
      <c r="C1506">
        <v>0</v>
      </c>
      <c r="D1506" s="690">
        <v>40940</v>
      </c>
    </row>
    <row r="1507" spans="1:4">
      <c r="A1507" s="105">
        <v>33009011080000</v>
      </c>
      <c r="B1507">
        <v>27292</v>
      </c>
      <c r="C1507">
        <v>0</v>
      </c>
      <c r="D1507" s="690">
        <v>40969</v>
      </c>
    </row>
    <row r="1508" spans="1:4">
      <c r="A1508" s="105">
        <v>33009011080000</v>
      </c>
      <c r="B1508">
        <v>26832</v>
      </c>
      <c r="C1508">
        <v>0</v>
      </c>
      <c r="D1508" s="690">
        <v>41000</v>
      </c>
    </row>
    <row r="1509" spans="1:4">
      <c r="A1509" s="105">
        <v>33009011080000</v>
      </c>
      <c r="B1509">
        <v>26547</v>
      </c>
      <c r="C1509">
        <v>0</v>
      </c>
      <c r="D1509" s="690">
        <v>41030</v>
      </c>
    </row>
    <row r="1510" spans="1:4">
      <c r="A1510" s="105">
        <v>33009011080000</v>
      </c>
      <c r="B1510">
        <v>22304</v>
      </c>
      <c r="C1510">
        <v>0</v>
      </c>
      <c r="D1510" s="690">
        <v>41061</v>
      </c>
    </row>
    <row r="1511" spans="1:4">
      <c r="A1511" s="105">
        <v>33009011080000</v>
      </c>
      <c r="B1511">
        <v>23432</v>
      </c>
      <c r="C1511">
        <v>0</v>
      </c>
      <c r="D1511" s="690">
        <v>41091</v>
      </c>
    </row>
    <row r="1512" spans="1:4">
      <c r="A1512" s="105">
        <v>33009011080000</v>
      </c>
      <c r="B1512">
        <v>27493</v>
      </c>
      <c r="C1512">
        <v>0</v>
      </c>
      <c r="D1512" s="690">
        <v>41122</v>
      </c>
    </row>
    <row r="1513" spans="1:4">
      <c r="A1513" s="105">
        <v>33009011080000</v>
      </c>
      <c r="B1513">
        <v>26066</v>
      </c>
      <c r="C1513">
        <v>0</v>
      </c>
      <c r="D1513" s="690">
        <v>41153</v>
      </c>
    </row>
    <row r="1514" spans="1:4">
      <c r="A1514" s="105">
        <v>33009011080000</v>
      </c>
      <c r="B1514">
        <v>29911</v>
      </c>
      <c r="C1514">
        <v>0</v>
      </c>
      <c r="D1514" s="690">
        <v>41183</v>
      </c>
    </row>
    <row r="1515" spans="1:4">
      <c r="A1515" s="105">
        <v>33009011080000</v>
      </c>
      <c r="B1515">
        <v>27083</v>
      </c>
      <c r="C1515">
        <v>0</v>
      </c>
      <c r="D1515" s="690">
        <v>41214</v>
      </c>
    </row>
    <row r="1516" spans="1:4">
      <c r="A1516" s="105">
        <v>33009011080000</v>
      </c>
      <c r="B1516">
        <v>31029</v>
      </c>
      <c r="C1516">
        <v>0</v>
      </c>
      <c r="D1516" s="690">
        <v>41244</v>
      </c>
    </row>
    <row r="1517" spans="1:4">
      <c r="A1517" s="105">
        <v>33009011210000</v>
      </c>
      <c r="B1517">
        <v>7127</v>
      </c>
      <c r="C1517">
        <v>0</v>
      </c>
      <c r="D1517" s="690">
        <v>40909</v>
      </c>
    </row>
    <row r="1518" spans="1:4">
      <c r="A1518" s="105">
        <v>33009011210000</v>
      </c>
      <c r="B1518">
        <v>6661</v>
      </c>
      <c r="C1518">
        <v>0</v>
      </c>
      <c r="D1518" s="690">
        <v>40940</v>
      </c>
    </row>
    <row r="1519" spans="1:4">
      <c r="A1519" s="105">
        <v>33009011210000</v>
      </c>
      <c r="B1519">
        <v>7553</v>
      </c>
      <c r="C1519">
        <v>0</v>
      </c>
      <c r="D1519" s="690">
        <v>40969</v>
      </c>
    </row>
    <row r="1520" spans="1:4">
      <c r="A1520" s="105">
        <v>33009011210000</v>
      </c>
      <c r="B1520">
        <v>6313</v>
      </c>
      <c r="C1520">
        <v>0</v>
      </c>
      <c r="D1520" s="690">
        <v>41000</v>
      </c>
    </row>
    <row r="1521" spans="1:4">
      <c r="A1521" s="105">
        <v>33009011210000</v>
      </c>
      <c r="B1521">
        <v>7553</v>
      </c>
      <c r="C1521">
        <v>0</v>
      </c>
      <c r="D1521" s="690">
        <v>41030</v>
      </c>
    </row>
    <row r="1522" spans="1:4">
      <c r="A1522" s="105">
        <v>33009011210000</v>
      </c>
      <c r="B1522">
        <v>7611</v>
      </c>
      <c r="C1522">
        <v>0</v>
      </c>
      <c r="D1522" s="690">
        <v>41061</v>
      </c>
    </row>
    <row r="1523" spans="1:4">
      <c r="A1523" s="105">
        <v>33009011210000</v>
      </c>
      <c r="B1523">
        <v>7043</v>
      </c>
      <c r="C1523">
        <v>0</v>
      </c>
      <c r="D1523" s="690">
        <v>41091</v>
      </c>
    </row>
    <row r="1524" spans="1:4">
      <c r="A1524" s="105">
        <v>33009011210000</v>
      </c>
      <c r="B1524">
        <v>7187</v>
      </c>
      <c r="C1524">
        <v>0</v>
      </c>
      <c r="D1524" s="690">
        <v>41122</v>
      </c>
    </row>
    <row r="1525" spans="1:4">
      <c r="A1525" s="105">
        <v>33009011210000</v>
      </c>
      <c r="B1525">
        <v>6828</v>
      </c>
      <c r="C1525">
        <v>0</v>
      </c>
      <c r="D1525" s="690">
        <v>41153</v>
      </c>
    </row>
    <row r="1526" spans="1:4">
      <c r="A1526" s="105">
        <v>33009011210000</v>
      </c>
      <c r="B1526">
        <v>5714</v>
      </c>
      <c r="C1526">
        <v>0</v>
      </c>
      <c r="D1526" s="690">
        <v>41183</v>
      </c>
    </row>
    <row r="1527" spans="1:4">
      <c r="A1527" s="105">
        <v>33009011210000</v>
      </c>
      <c r="B1527">
        <v>0</v>
      </c>
      <c r="C1527">
        <v>0</v>
      </c>
      <c r="D1527" s="690">
        <v>41214</v>
      </c>
    </row>
    <row r="1528" spans="1:4">
      <c r="A1528" s="105">
        <v>33009011210000</v>
      </c>
      <c r="B1528">
        <v>0</v>
      </c>
      <c r="C1528">
        <v>0</v>
      </c>
      <c r="D1528" s="690">
        <v>41244</v>
      </c>
    </row>
    <row r="1529" spans="1:4">
      <c r="A1529" s="105">
        <v>33009011270000</v>
      </c>
      <c r="B1529">
        <v>18221</v>
      </c>
      <c r="C1529">
        <v>0</v>
      </c>
      <c r="D1529" s="690">
        <v>40909</v>
      </c>
    </row>
    <row r="1530" spans="1:4">
      <c r="A1530" s="105">
        <v>33009011270000</v>
      </c>
      <c r="B1530">
        <v>18046</v>
      </c>
      <c r="C1530">
        <v>0</v>
      </c>
      <c r="D1530" s="690">
        <v>40940</v>
      </c>
    </row>
    <row r="1531" spans="1:4">
      <c r="A1531" s="105">
        <v>33009011270000</v>
      </c>
      <c r="B1531">
        <v>19068</v>
      </c>
      <c r="C1531">
        <v>0</v>
      </c>
      <c r="D1531" s="690">
        <v>40969</v>
      </c>
    </row>
    <row r="1532" spans="1:4">
      <c r="A1532" s="105">
        <v>33009011270000</v>
      </c>
      <c r="B1532">
        <v>19187</v>
      </c>
      <c r="C1532">
        <v>0</v>
      </c>
      <c r="D1532" s="690">
        <v>41000</v>
      </c>
    </row>
    <row r="1533" spans="1:4">
      <c r="A1533" s="105">
        <v>33009011270000</v>
      </c>
      <c r="B1533">
        <v>21759</v>
      </c>
      <c r="C1533">
        <v>0</v>
      </c>
      <c r="D1533" s="690">
        <v>41030</v>
      </c>
    </row>
    <row r="1534" spans="1:4">
      <c r="A1534" s="105">
        <v>33009011270000</v>
      </c>
      <c r="B1534">
        <v>20630</v>
      </c>
      <c r="C1534">
        <v>0</v>
      </c>
      <c r="D1534" s="690">
        <v>41061</v>
      </c>
    </row>
    <row r="1535" spans="1:4">
      <c r="A1535" s="105">
        <v>33009011270000</v>
      </c>
      <c r="B1535">
        <v>19017</v>
      </c>
      <c r="C1535">
        <v>0</v>
      </c>
      <c r="D1535" s="690">
        <v>41091</v>
      </c>
    </row>
    <row r="1536" spans="1:4">
      <c r="A1536" s="105">
        <v>33009011270000</v>
      </c>
      <c r="B1536">
        <v>19097</v>
      </c>
      <c r="C1536">
        <v>0</v>
      </c>
      <c r="D1536" s="690">
        <v>41122</v>
      </c>
    </row>
    <row r="1537" spans="1:4">
      <c r="A1537" s="105">
        <v>33009011270000</v>
      </c>
      <c r="B1537">
        <v>17269</v>
      </c>
      <c r="C1537">
        <v>0</v>
      </c>
      <c r="D1537" s="690">
        <v>41153</v>
      </c>
    </row>
    <row r="1538" spans="1:4">
      <c r="A1538" s="105">
        <v>33009011270000</v>
      </c>
      <c r="B1538">
        <v>19572</v>
      </c>
      <c r="C1538">
        <v>0</v>
      </c>
      <c r="D1538" s="690">
        <v>41183</v>
      </c>
    </row>
    <row r="1539" spans="1:4">
      <c r="A1539" s="105">
        <v>33009011270000</v>
      </c>
      <c r="B1539">
        <v>22138</v>
      </c>
      <c r="C1539">
        <v>0</v>
      </c>
      <c r="D1539" s="690">
        <v>41214</v>
      </c>
    </row>
    <row r="1540" spans="1:4">
      <c r="A1540" s="105">
        <v>33009011270000</v>
      </c>
      <c r="B1540">
        <v>19628</v>
      </c>
      <c r="C1540">
        <v>0</v>
      </c>
      <c r="D1540" s="690">
        <v>41244</v>
      </c>
    </row>
    <row r="1541" spans="1:4">
      <c r="A1541" s="105">
        <v>33009011870000</v>
      </c>
      <c r="B1541">
        <v>23117</v>
      </c>
      <c r="C1541">
        <v>0</v>
      </c>
      <c r="D1541" s="690">
        <v>40909</v>
      </c>
    </row>
    <row r="1542" spans="1:4">
      <c r="A1542" s="105">
        <v>33009011870000</v>
      </c>
      <c r="B1542">
        <v>21242</v>
      </c>
      <c r="C1542">
        <v>0</v>
      </c>
      <c r="D1542" s="690">
        <v>40940</v>
      </c>
    </row>
    <row r="1543" spans="1:4">
      <c r="A1543" s="105">
        <v>33009011870000</v>
      </c>
      <c r="B1543">
        <v>22687</v>
      </c>
      <c r="C1543">
        <v>0</v>
      </c>
      <c r="D1543" s="690">
        <v>40969</v>
      </c>
    </row>
    <row r="1544" spans="1:4">
      <c r="A1544" s="105">
        <v>33009011870000</v>
      </c>
      <c r="B1544">
        <v>22423</v>
      </c>
      <c r="C1544">
        <v>0</v>
      </c>
      <c r="D1544" s="690">
        <v>41000</v>
      </c>
    </row>
    <row r="1545" spans="1:4">
      <c r="A1545" s="105">
        <v>33009011870000</v>
      </c>
      <c r="B1545">
        <v>25309</v>
      </c>
      <c r="C1545">
        <v>0</v>
      </c>
      <c r="D1545" s="690">
        <v>41030</v>
      </c>
    </row>
    <row r="1546" spans="1:4">
      <c r="A1546" s="105">
        <v>33009011870000</v>
      </c>
      <c r="B1546">
        <v>24921</v>
      </c>
      <c r="C1546">
        <v>0</v>
      </c>
      <c r="D1546" s="690">
        <v>41061</v>
      </c>
    </row>
    <row r="1547" spans="1:4">
      <c r="A1547" s="105">
        <v>33009011870000</v>
      </c>
      <c r="B1547">
        <v>25114</v>
      </c>
      <c r="C1547">
        <v>0</v>
      </c>
      <c r="D1547" s="690">
        <v>41091</v>
      </c>
    </row>
    <row r="1548" spans="1:4">
      <c r="A1548" s="105">
        <v>33009011870000</v>
      </c>
      <c r="B1548">
        <v>21740</v>
      </c>
      <c r="C1548">
        <v>0</v>
      </c>
      <c r="D1548" s="690">
        <v>41122</v>
      </c>
    </row>
    <row r="1549" spans="1:4">
      <c r="A1549" s="105">
        <v>33009011870000</v>
      </c>
      <c r="B1549">
        <v>21122</v>
      </c>
      <c r="C1549">
        <v>0</v>
      </c>
      <c r="D1549" s="690">
        <v>41153</v>
      </c>
    </row>
    <row r="1550" spans="1:4">
      <c r="A1550" s="105">
        <v>33009011870000</v>
      </c>
      <c r="B1550">
        <v>21759</v>
      </c>
      <c r="C1550">
        <v>0</v>
      </c>
      <c r="D1550" s="690">
        <v>41183</v>
      </c>
    </row>
    <row r="1551" spans="1:4">
      <c r="A1551" s="105">
        <v>33009011870000</v>
      </c>
      <c r="B1551">
        <v>22965</v>
      </c>
      <c r="C1551">
        <v>0</v>
      </c>
      <c r="D1551" s="690">
        <v>41214</v>
      </c>
    </row>
    <row r="1552" spans="1:4">
      <c r="A1552" s="105">
        <v>33009011870000</v>
      </c>
      <c r="B1552">
        <v>24885</v>
      </c>
      <c r="C1552">
        <v>0</v>
      </c>
      <c r="D1552" s="690">
        <v>41244</v>
      </c>
    </row>
    <row r="1553" spans="1:4">
      <c r="A1553" s="105">
        <v>33009011920000</v>
      </c>
      <c r="B1553">
        <v>8524</v>
      </c>
      <c r="C1553">
        <v>0</v>
      </c>
      <c r="D1553" s="690">
        <v>40909</v>
      </c>
    </row>
    <row r="1554" spans="1:4">
      <c r="A1554" s="105">
        <v>33009011920000</v>
      </c>
      <c r="B1554">
        <v>7334</v>
      </c>
      <c r="C1554">
        <v>0</v>
      </c>
      <c r="D1554" s="690">
        <v>40940</v>
      </c>
    </row>
    <row r="1555" spans="1:4">
      <c r="A1555" s="105">
        <v>33009011920000</v>
      </c>
      <c r="B1555">
        <v>9369</v>
      </c>
      <c r="C1555">
        <v>0</v>
      </c>
      <c r="D1555" s="690">
        <v>40969</v>
      </c>
    </row>
    <row r="1556" spans="1:4">
      <c r="A1556" s="105">
        <v>33009011920000</v>
      </c>
      <c r="B1556">
        <v>8718</v>
      </c>
      <c r="C1556">
        <v>0</v>
      </c>
      <c r="D1556" s="690">
        <v>41000</v>
      </c>
    </row>
    <row r="1557" spans="1:4">
      <c r="A1557" s="105">
        <v>33009011920000</v>
      </c>
      <c r="B1557">
        <v>9718</v>
      </c>
      <c r="C1557">
        <v>0</v>
      </c>
      <c r="D1557" s="690">
        <v>41030</v>
      </c>
    </row>
    <row r="1558" spans="1:4">
      <c r="A1558" s="105">
        <v>33009011920000</v>
      </c>
      <c r="B1558">
        <v>10378</v>
      </c>
      <c r="C1558">
        <v>0</v>
      </c>
      <c r="D1558" s="690">
        <v>41061</v>
      </c>
    </row>
    <row r="1559" spans="1:4">
      <c r="A1559" s="105">
        <v>33009011920000</v>
      </c>
      <c r="B1559">
        <v>10118</v>
      </c>
      <c r="C1559">
        <v>0</v>
      </c>
      <c r="D1559" s="690">
        <v>41091</v>
      </c>
    </row>
    <row r="1560" spans="1:4">
      <c r="A1560" s="105">
        <v>33009011920000</v>
      </c>
      <c r="B1560">
        <v>10209</v>
      </c>
      <c r="C1560">
        <v>0</v>
      </c>
      <c r="D1560" s="690">
        <v>41122</v>
      </c>
    </row>
    <row r="1561" spans="1:4">
      <c r="A1561" s="105">
        <v>33009011920000</v>
      </c>
      <c r="B1561">
        <v>6825</v>
      </c>
      <c r="C1561">
        <v>0</v>
      </c>
      <c r="D1561" s="690">
        <v>41153</v>
      </c>
    </row>
    <row r="1562" spans="1:4">
      <c r="A1562" s="105">
        <v>33009011920000</v>
      </c>
      <c r="B1562">
        <v>6900</v>
      </c>
      <c r="C1562">
        <v>0</v>
      </c>
      <c r="D1562" s="690">
        <v>41183</v>
      </c>
    </row>
    <row r="1563" spans="1:4">
      <c r="A1563" s="105">
        <v>33009011920000</v>
      </c>
      <c r="B1563">
        <v>7746</v>
      </c>
      <c r="C1563">
        <v>0</v>
      </c>
      <c r="D1563" s="690">
        <v>41214</v>
      </c>
    </row>
    <row r="1564" spans="1:4">
      <c r="A1564" s="105">
        <v>33009011920000</v>
      </c>
      <c r="B1564">
        <v>7160</v>
      </c>
      <c r="C1564">
        <v>0</v>
      </c>
      <c r="D1564" s="690">
        <v>41244</v>
      </c>
    </row>
    <row r="1565" spans="1:4">
      <c r="A1565" s="105">
        <v>33009011970000</v>
      </c>
      <c r="B1565">
        <v>47387</v>
      </c>
      <c r="C1565">
        <v>0</v>
      </c>
      <c r="D1565" s="690">
        <v>40909</v>
      </c>
    </row>
    <row r="1566" spans="1:4">
      <c r="A1566" s="105">
        <v>33009011970000</v>
      </c>
      <c r="B1566">
        <v>45149</v>
      </c>
      <c r="C1566">
        <v>0</v>
      </c>
      <c r="D1566" s="690">
        <v>40940</v>
      </c>
    </row>
    <row r="1567" spans="1:4">
      <c r="A1567" s="105">
        <v>33009011970000</v>
      </c>
      <c r="B1567">
        <v>43927</v>
      </c>
      <c r="C1567">
        <v>0</v>
      </c>
      <c r="D1567" s="690">
        <v>40969</v>
      </c>
    </row>
    <row r="1568" spans="1:4">
      <c r="A1568" s="105">
        <v>33009011970000</v>
      </c>
      <c r="B1568">
        <v>47732</v>
      </c>
      <c r="C1568">
        <v>0</v>
      </c>
      <c r="D1568" s="690">
        <v>41000</v>
      </c>
    </row>
    <row r="1569" spans="1:4">
      <c r="A1569" s="105">
        <v>33009011970000</v>
      </c>
      <c r="B1569">
        <v>51458</v>
      </c>
      <c r="C1569">
        <v>0</v>
      </c>
      <c r="D1569" s="690">
        <v>41030</v>
      </c>
    </row>
    <row r="1570" spans="1:4">
      <c r="A1570" s="105">
        <v>33009011970000</v>
      </c>
      <c r="B1570">
        <v>50991</v>
      </c>
      <c r="C1570">
        <v>0</v>
      </c>
      <c r="D1570" s="690">
        <v>41061</v>
      </c>
    </row>
    <row r="1571" spans="1:4">
      <c r="A1571" s="105">
        <v>33009011970000</v>
      </c>
      <c r="B1571">
        <v>51246</v>
      </c>
      <c r="C1571">
        <v>0</v>
      </c>
      <c r="D1571" s="690">
        <v>41091</v>
      </c>
    </row>
    <row r="1572" spans="1:4">
      <c r="A1572" s="105">
        <v>33009011970000</v>
      </c>
      <c r="B1572">
        <v>48405</v>
      </c>
      <c r="C1572">
        <v>0</v>
      </c>
      <c r="D1572" s="690">
        <v>41122</v>
      </c>
    </row>
    <row r="1573" spans="1:4">
      <c r="A1573" s="105">
        <v>33009011970000</v>
      </c>
      <c r="B1573">
        <v>49254</v>
      </c>
      <c r="C1573">
        <v>0</v>
      </c>
      <c r="D1573" s="690">
        <v>41153</v>
      </c>
    </row>
    <row r="1574" spans="1:4">
      <c r="A1574" s="105">
        <v>33009011970000</v>
      </c>
      <c r="B1574">
        <v>40912</v>
      </c>
      <c r="C1574">
        <v>0</v>
      </c>
      <c r="D1574" s="690">
        <v>41183</v>
      </c>
    </row>
    <row r="1575" spans="1:4">
      <c r="A1575" s="105">
        <v>33009011970000</v>
      </c>
      <c r="B1575">
        <v>47445</v>
      </c>
      <c r="C1575">
        <v>0</v>
      </c>
      <c r="D1575" s="690">
        <v>41214</v>
      </c>
    </row>
    <row r="1576" spans="1:4">
      <c r="A1576" s="105">
        <v>33009011970000</v>
      </c>
      <c r="B1576">
        <v>49790</v>
      </c>
      <c r="C1576">
        <v>0</v>
      </c>
      <c r="D1576" s="690">
        <v>41244</v>
      </c>
    </row>
    <row r="1577" spans="1:4">
      <c r="A1577" s="105">
        <v>33009012160000</v>
      </c>
      <c r="B1577">
        <v>29852</v>
      </c>
      <c r="C1577">
        <v>0</v>
      </c>
      <c r="D1577" s="690">
        <v>40909</v>
      </c>
    </row>
    <row r="1578" spans="1:4">
      <c r="A1578" s="105">
        <v>33009012160000</v>
      </c>
      <c r="B1578">
        <v>28411</v>
      </c>
      <c r="C1578">
        <v>0</v>
      </c>
      <c r="D1578" s="690">
        <v>40940</v>
      </c>
    </row>
    <row r="1579" spans="1:4">
      <c r="A1579" s="105">
        <v>33009012160000</v>
      </c>
      <c r="B1579">
        <v>29205</v>
      </c>
      <c r="C1579">
        <v>0</v>
      </c>
      <c r="D1579" s="690">
        <v>40969</v>
      </c>
    </row>
    <row r="1580" spans="1:4">
      <c r="A1580" s="105">
        <v>33009012160000</v>
      </c>
      <c r="B1580">
        <v>25402</v>
      </c>
      <c r="C1580">
        <v>0</v>
      </c>
      <c r="D1580" s="690">
        <v>41000</v>
      </c>
    </row>
    <row r="1581" spans="1:4">
      <c r="A1581" s="105">
        <v>33009012160000</v>
      </c>
      <c r="B1581">
        <v>28252</v>
      </c>
      <c r="C1581">
        <v>0</v>
      </c>
      <c r="D1581" s="690">
        <v>41030</v>
      </c>
    </row>
    <row r="1582" spans="1:4">
      <c r="A1582" s="105">
        <v>33009012160000</v>
      </c>
      <c r="B1582">
        <v>26096</v>
      </c>
      <c r="C1582">
        <v>0</v>
      </c>
      <c r="D1582" s="690">
        <v>41061</v>
      </c>
    </row>
    <row r="1583" spans="1:4">
      <c r="A1583" s="105">
        <v>33009012160000</v>
      </c>
      <c r="B1583">
        <v>29689</v>
      </c>
      <c r="C1583">
        <v>0</v>
      </c>
      <c r="D1583" s="690">
        <v>41091</v>
      </c>
    </row>
    <row r="1584" spans="1:4">
      <c r="A1584" s="105">
        <v>33009012160000</v>
      </c>
      <c r="B1584">
        <v>32060</v>
      </c>
      <c r="C1584">
        <v>0</v>
      </c>
      <c r="D1584" s="690">
        <v>41122</v>
      </c>
    </row>
    <row r="1585" spans="1:4">
      <c r="A1585" s="105">
        <v>33009012160000</v>
      </c>
      <c r="B1585">
        <v>31621</v>
      </c>
      <c r="C1585">
        <v>0</v>
      </c>
      <c r="D1585" s="690">
        <v>41153</v>
      </c>
    </row>
    <row r="1586" spans="1:4">
      <c r="A1586" s="105">
        <v>33009012160000</v>
      </c>
      <c r="B1586">
        <v>32945</v>
      </c>
      <c r="C1586">
        <v>0</v>
      </c>
      <c r="D1586" s="690">
        <v>41183</v>
      </c>
    </row>
    <row r="1587" spans="1:4">
      <c r="A1587" s="105">
        <v>33009012160000</v>
      </c>
      <c r="B1587">
        <v>31909</v>
      </c>
      <c r="C1587">
        <v>0</v>
      </c>
      <c r="D1587" s="690">
        <v>41214</v>
      </c>
    </row>
    <row r="1588" spans="1:4">
      <c r="A1588" s="105">
        <v>33009012160000</v>
      </c>
      <c r="B1588">
        <v>32643</v>
      </c>
      <c r="C1588">
        <v>0</v>
      </c>
      <c r="D1588" s="690">
        <v>41244</v>
      </c>
    </row>
    <row r="1589" spans="1:4">
      <c r="A1589" s="105">
        <v>33009012380000</v>
      </c>
      <c r="B1589">
        <v>8100</v>
      </c>
      <c r="C1589">
        <v>0</v>
      </c>
      <c r="D1589" s="690">
        <v>40909</v>
      </c>
    </row>
    <row r="1590" spans="1:4">
      <c r="A1590" s="105">
        <v>33009012380000</v>
      </c>
      <c r="B1590">
        <v>7270</v>
      </c>
      <c r="C1590">
        <v>0</v>
      </c>
      <c r="D1590" s="690">
        <v>40940</v>
      </c>
    </row>
    <row r="1591" spans="1:4">
      <c r="A1591" s="105">
        <v>33009012380000</v>
      </c>
      <c r="B1591">
        <v>8078</v>
      </c>
      <c r="C1591">
        <v>0</v>
      </c>
      <c r="D1591" s="690">
        <v>40969</v>
      </c>
    </row>
    <row r="1592" spans="1:4">
      <c r="A1592" s="105">
        <v>33009012380000</v>
      </c>
      <c r="B1592">
        <v>8142</v>
      </c>
      <c r="C1592">
        <v>0</v>
      </c>
      <c r="D1592" s="690">
        <v>41000</v>
      </c>
    </row>
    <row r="1593" spans="1:4">
      <c r="A1593" s="105">
        <v>33009012380000</v>
      </c>
      <c r="B1593">
        <v>5216</v>
      </c>
      <c r="C1593">
        <v>0</v>
      </c>
      <c r="D1593" s="690">
        <v>41030</v>
      </c>
    </row>
    <row r="1594" spans="1:4">
      <c r="A1594" s="105">
        <v>33009012380000</v>
      </c>
      <c r="B1594">
        <v>6652</v>
      </c>
      <c r="C1594">
        <v>0</v>
      </c>
      <c r="D1594" s="690">
        <v>41061</v>
      </c>
    </row>
    <row r="1595" spans="1:4">
      <c r="A1595" s="105">
        <v>33009012380000</v>
      </c>
      <c r="B1595">
        <v>8042</v>
      </c>
      <c r="C1595">
        <v>0</v>
      </c>
      <c r="D1595" s="690">
        <v>41091</v>
      </c>
    </row>
    <row r="1596" spans="1:4">
      <c r="A1596" s="105">
        <v>33009012380000</v>
      </c>
      <c r="B1596">
        <v>7639</v>
      </c>
      <c r="C1596">
        <v>0</v>
      </c>
      <c r="D1596" s="690">
        <v>41122</v>
      </c>
    </row>
    <row r="1597" spans="1:4">
      <c r="A1597" s="105">
        <v>33009012380000</v>
      </c>
      <c r="B1597">
        <v>7885</v>
      </c>
      <c r="C1597">
        <v>0</v>
      </c>
      <c r="D1597" s="690">
        <v>41153</v>
      </c>
    </row>
    <row r="1598" spans="1:4">
      <c r="A1598" s="105">
        <v>33009012380000</v>
      </c>
      <c r="B1598">
        <v>8264</v>
      </c>
      <c r="C1598">
        <v>0</v>
      </c>
      <c r="D1598" s="690">
        <v>41183</v>
      </c>
    </row>
    <row r="1599" spans="1:4">
      <c r="A1599" s="105">
        <v>33009012380000</v>
      </c>
      <c r="B1599">
        <v>7937</v>
      </c>
      <c r="C1599">
        <v>0</v>
      </c>
      <c r="D1599" s="690">
        <v>41214</v>
      </c>
    </row>
    <row r="1600" spans="1:4">
      <c r="A1600" s="105">
        <v>33009012380000</v>
      </c>
      <c r="B1600">
        <v>8266</v>
      </c>
      <c r="C1600">
        <v>0</v>
      </c>
      <c r="D1600" s="690">
        <v>41244</v>
      </c>
    </row>
    <row r="1601" spans="1:4">
      <c r="A1601" s="105">
        <v>33009012440000</v>
      </c>
      <c r="B1601">
        <v>23957</v>
      </c>
      <c r="C1601">
        <v>0</v>
      </c>
      <c r="D1601" s="690">
        <v>40909</v>
      </c>
    </row>
    <row r="1602" spans="1:4">
      <c r="A1602" s="105">
        <v>33009012440000</v>
      </c>
      <c r="B1602">
        <v>30885</v>
      </c>
      <c r="C1602">
        <v>0</v>
      </c>
      <c r="D1602" s="690">
        <v>40940</v>
      </c>
    </row>
    <row r="1603" spans="1:4">
      <c r="A1603" s="105">
        <v>33009012440000</v>
      </c>
      <c r="B1603">
        <v>25661</v>
      </c>
      <c r="C1603">
        <v>0</v>
      </c>
      <c r="D1603" s="690">
        <v>40969</v>
      </c>
    </row>
    <row r="1604" spans="1:4">
      <c r="A1604" s="105">
        <v>33009012440000</v>
      </c>
      <c r="B1604">
        <v>22947</v>
      </c>
      <c r="C1604">
        <v>0</v>
      </c>
      <c r="D1604" s="690">
        <v>41000</v>
      </c>
    </row>
    <row r="1605" spans="1:4">
      <c r="A1605" s="105">
        <v>33009012440000</v>
      </c>
      <c r="B1605">
        <v>23372</v>
      </c>
      <c r="C1605">
        <v>0</v>
      </c>
      <c r="D1605" s="690">
        <v>41030</v>
      </c>
    </row>
    <row r="1606" spans="1:4">
      <c r="A1606" s="105">
        <v>33009012440000</v>
      </c>
      <c r="B1606">
        <v>25735</v>
      </c>
      <c r="C1606">
        <v>0</v>
      </c>
      <c r="D1606" s="690">
        <v>41061</v>
      </c>
    </row>
    <row r="1607" spans="1:4">
      <c r="A1607" s="105">
        <v>33009012440000</v>
      </c>
      <c r="B1607">
        <v>21337</v>
      </c>
      <c r="C1607">
        <v>0</v>
      </c>
      <c r="D1607" s="690">
        <v>41091</v>
      </c>
    </row>
    <row r="1608" spans="1:4">
      <c r="A1608" s="105">
        <v>33009012440000</v>
      </c>
      <c r="B1608">
        <v>18166</v>
      </c>
      <c r="C1608">
        <v>0</v>
      </c>
      <c r="D1608" s="690">
        <v>41122</v>
      </c>
    </row>
    <row r="1609" spans="1:4">
      <c r="A1609" s="105">
        <v>33009012440000</v>
      </c>
      <c r="B1609">
        <v>18266</v>
      </c>
      <c r="C1609">
        <v>0</v>
      </c>
      <c r="D1609" s="690">
        <v>41153</v>
      </c>
    </row>
    <row r="1610" spans="1:4">
      <c r="A1610" s="105">
        <v>33009012440000</v>
      </c>
      <c r="B1610">
        <v>28427</v>
      </c>
      <c r="C1610">
        <v>0</v>
      </c>
      <c r="D1610" s="690">
        <v>41183</v>
      </c>
    </row>
    <row r="1611" spans="1:4">
      <c r="A1611" s="105">
        <v>33009012440000</v>
      </c>
      <c r="B1611">
        <v>27114</v>
      </c>
      <c r="C1611">
        <v>0</v>
      </c>
      <c r="D1611" s="690">
        <v>41214</v>
      </c>
    </row>
    <row r="1612" spans="1:4">
      <c r="A1612" s="105">
        <v>33009012440000</v>
      </c>
      <c r="B1612">
        <v>26816</v>
      </c>
      <c r="C1612">
        <v>0</v>
      </c>
      <c r="D1612" s="690">
        <v>41244</v>
      </c>
    </row>
    <row r="1613" spans="1:4">
      <c r="A1613" s="105">
        <v>33009012460000</v>
      </c>
      <c r="B1613">
        <v>26976</v>
      </c>
      <c r="C1613">
        <v>0</v>
      </c>
      <c r="D1613" s="690">
        <v>40909</v>
      </c>
    </row>
    <row r="1614" spans="1:4">
      <c r="A1614" s="105">
        <v>33009012460000</v>
      </c>
      <c r="B1614">
        <v>23309</v>
      </c>
      <c r="C1614">
        <v>0</v>
      </c>
      <c r="D1614" s="690">
        <v>40940</v>
      </c>
    </row>
    <row r="1615" spans="1:4">
      <c r="A1615" s="105">
        <v>33009012460000</v>
      </c>
      <c r="B1615">
        <v>30479</v>
      </c>
      <c r="C1615">
        <v>0</v>
      </c>
      <c r="D1615" s="690">
        <v>40969</v>
      </c>
    </row>
    <row r="1616" spans="1:4">
      <c r="A1616" s="105">
        <v>33009012460000</v>
      </c>
      <c r="B1616">
        <v>29061</v>
      </c>
      <c r="C1616">
        <v>0</v>
      </c>
      <c r="D1616" s="690">
        <v>41000</v>
      </c>
    </row>
    <row r="1617" spans="1:4">
      <c r="A1617" s="105">
        <v>33009012460000</v>
      </c>
      <c r="B1617">
        <v>17786</v>
      </c>
      <c r="C1617">
        <v>0</v>
      </c>
      <c r="D1617" s="690">
        <v>41030</v>
      </c>
    </row>
    <row r="1618" spans="1:4">
      <c r="A1618" s="105">
        <v>33009012460000</v>
      </c>
      <c r="B1618">
        <v>10589</v>
      </c>
      <c r="C1618">
        <v>0</v>
      </c>
      <c r="D1618" s="690">
        <v>41061</v>
      </c>
    </row>
    <row r="1619" spans="1:4">
      <c r="A1619" s="105">
        <v>33009012460000</v>
      </c>
      <c r="B1619">
        <v>20036</v>
      </c>
      <c r="C1619">
        <v>0</v>
      </c>
      <c r="D1619" s="690">
        <v>41091</v>
      </c>
    </row>
    <row r="1620" spans="1:4">
      <c r="A1620" s="105">
        <v>33009012460000</v>
      </c>
      <c r="B1620">
        <v>27956</v>
      </c>
      <c r="C1620">
        <v>0</v>
      </c>
      <c r="D1620" s="690">
        <v>41122</v>
      </c>
    </row>
    <row r="1621" spans="1:4">
      <c r="A1621" s="105">
        <v>33009012460000</v>
      </c>
      <c r="B1621">
        <v>27811</v>
      </c>
      <c r="C1621">
        <v>0</v>
      </c>
      <c r="D1621" s="690">
        <v>41153</v>
      </c>
    </row>
    <row r="1622" spans="1:4">
      <c r="A1622" s="105">
        <v>33009012460000</v>
      </c>
      <c r="B1622">
        <v>25043</v>
      </c>
      <c r="C1622">
        <v>0</v>
      </c>
      <c r="D1622" s="690">
        <v>41183</v>
      </c>
    </row>
    <row r="1623" spans="1:4">
      <c r="A1623" s="105">
        <v>33009012460000</v>
      </c>
      <c r="B1623">
        <v>21813</v>
      </c>
      <c r="C1623">
        <v>0</v>
      </c>
      <c r="D1623" s="690">
        <v>41214</v>
      </c>
    </row>
    <row r="1624" spans="1:4">
      <c r="A1624" s="105">
        <v>33009012460000</v>
      </c>
      <c r="B1624">
        <v>33897</v>
      </c>
      <c r="C1624">
        <v>0</v>
      </c>
      <c r="D1624" s="690">
        <v>41244</v>
      </c>
    </row>
    <row r="1625" spans="1:4">
      <c r="A1625" s="105">
        <v>33009012500000</v>
      </c>
      <c r="B1625">
        <v>38592</v>
      </c>
      <c r="C1625">
        <v>0</v>
      </c>
      <c r="D1625" s="690">
        <v>40909</v>
      </c>
    </row>
    <row r="1626" spans="1:4">
      <c r="A1626" s="105">
        <v>33009012500000</v>
      </c>
      <c r="B1626">
        <v>31129</v>
      </c>
      <c r="C1626">
        <v>0</v>
      </c>
      <c r="D1626" s="690">
        <v>40940</v>
      </c>
    </row>
    <row r="1627" spans="1:4">
      <c r="A1627" s="105">
        <v>33009012500000</v>
      </c>
      <c r="B1627">
        <v>44383</v>
      </c>
      <c r="C1627">
        <v>0</v>
      </c>
      <c r="D1627" s="690">
        <v>40969</v>
      </c>
    </row>
    <row r="1628" spans="1:4">
      <c r="A1628" s="105">
        <v>33009012500000</v>
      </c>
      <c r="B1628">
        <v>44583</v>
      </c>
      <c r="C1628">
        <v>0</v>
      </c>
      <c r="D1628" s="690">
        <v>41000</v>
      </c>
    </row>
    <row r="1629" spans="1:4">
      <c r="A1629" s="105">
        <v>33009012500000</v>
      </c>
      <c r="B1629">
        <v>44684</v>
      </c>
      <c r="C1629">
        <v>0</v>
      </c>
      <c r="D1629" s="690">
        <v>41030</v>
      </c>
    </row>
    <row r="1630" spans="1:4">
      <c r="A1630" s="105">
        <v>33009012500000</v>
      </c>
      <c r="B1630">
        <v>43041</v>
      </c>
      <c r="C1630">
        <v>0</v>
      </c>
      <c r="D1630" s="690">
        <v>41061</v>
      </c>
    </row>
    <row r="1631" spans="1:4">
      <c r="A1631" s="105">
        <v>33009012500000</v>
      </c>
      <c r="B1631">
        <v>44761</v>
      </c>
      <c r="C1631">
        <v>0</v>
      </c>
      <c r="D1631" s="690">
        <v>41091</v>
      </c>
    </row>
    <row r="1632" spans="1:4">
      <c r="A1632" s="105">
        <v>33009012500000</v>
      </c>
      <c r="B1632">
        <v>43640</v>
      </c>
      <c r="C1632">
        <v>0</v>
      </c>
      <c r="D1632" s="690">
        <v>41122</v>
      </c>
    </row>
    <row r="1633" spans="1:4">
      <c r="A1633" s="105">
        <v>33009012500000</v>
      </c>
      <c r="B1633">
        <v>40473</v>
      </c>
      <c r="C1633">
        <v>0</v>
      </c>
      <c r="D1633" s="690">
        <v>41153</v>
      </c>
    </row>
    <row r="1634" spans="1:4">
      <c r="A1634" s="105">
        <v>33009012500000</v>
      </c>
      <c r="B1634">
        <v>42869</v>
      </c>
      <c r="C1634">
        <v>0</v>
      </c>
      <c r="D1634" s="690">
        <v>41183</v>
      </c>
    </row>
    <row r="1635" spans="1:4">
      <c r="A1635" s="105">
        <v>33009012500000</v>
      </c>
      <c r="B1635">
        <v>40885</v>
      </c>
      <c r="C1635">
        <v>0</v>
      </c>
      <c r="D1635" s="690">
        <v>41214</v>
      </c>
    </row>
    <row r="1636" spans="1:4">
      <c r="A1636" s="105">
        <v>33009012500000</v>
      </c>
      <c r="B1636">
        <v>44274</v>
      </c>
      <c r="C1636">
        <v>0</v>
      </c>
      <c r="D1636" s="690">
        <v>41244</v>
      </c>
    </row>
    <row r="1637" spans="1:4">
      <c r="A1637" s="105">
        <v>33009012600000</v>
      </c>
      <c r="B1637">
        <v>20615</v>
      </c>
      <c r="C1637">
        <v>0</v>
      </c>
      <c r="D1637" s="690">
        <v>40909</v>
      </c>
    </row>
    <row r="1638" spans="1:4">
      <c r="A1638" s="105">
        <v>33009012600000</v>
      </c>
      <c r="B1638">
        <v>16606</v>
      </c>
      <c r="C1638">
        <v>0</v>
      </c>
      <c r="D1638" s="690">
        <v>40940</v>
      </c>
    </row>
    <row r="1639" spans="1:4">
      <c r="A1639" s="105">
        <v>33009012600000</v>
      </c>
      <c r="B1639">
        <v>17542</v>
      </c>
      <c r="C1639">
        <v>0</v>
      </c>
      <c r="D1639" s="690">
        <v>40969</v>
      </c>
    </row>
    <row r="1640" spans="1:4">
      <c r="A1640" s="105">
        <v>33009012600000</v>
      </c>
      <c r="B1640">
        <v>24455</v>
      </c>
      <c r="C1640">
        <v>0</v>
      </c>
      <c r="D1640" s="690">
        <v>41000</v>
      </c>
    </row>
    <row r="1641" spans="1:4">
      <c r="A1641" s="105">
        <v>33009012600000</v>
      </c>
      <c r="B1641">
        <v>24744</v>
      </c>
      <c r="C1641">
        <v>0</v>
      </c>
      <c r="D1641" s="690">
        <v>41030</v>
      </c>
    </row>
    <row r="1642" spans="1:4">
      <c r="A1642" s="105">
        <v>33009012600000</v>
      </c>
      <c r="B1642">
        <v>22687</v>
      </c>
      <c r="C1642">
        <v>0</v>
      </c>
      <c r="D1642" s="690">
        <v>41061</v>
      </c>
    </row>
    <row r="1643" spans="1:4">
      <c r="A1643" s="105">
        <v>33009012600000</v>
      </c>
      <c r="B1643">
        <v>22702</v>
      </c>
      <c r="C1643">
        <v>0</v>
      </c>
      <c r="D1643" s="690">
        <v>41091</v>
      </c>
    </row>
    <row r="1644" spans="1:4">
      <c r="A1644" s="105">
        <v>33009012600000</v>
      </c>
      <c r="B1644">
        <v>23179</v>
      </c>
      <c r="C1644">
        <v>0</v>
      </c>
      <c r="D1644" s="690">
        <v>41122</v>
      </c>
    </row>
    <row r="1645" spans="1:4">
      <c r="A1645" s="105">
        <v>33009012600000</v>
      </c>
      <c r="B1645">
        <v>24981</v>
      </c>
      <c r="C1645">
        <v>0</v>
      </c>
      <c r="D1645" s="690">
        <v>41153</v>
      </c>
    </row>
    <row r="1646" spans="1:4">
      <c r="A1646" s="105">
        <v>33009012600000</v>
      </c>
      <c r="B1646">
        <v>24843</v>
      </c>
      <c r="C1646">
        <v>0</v>
      </c>
      <c r="D1646" s="690">
        <v>41183</v>
      </c>
    </row>
    <row r="1647" spans="1:4">
      <c r="A1647" s="105">
        <v>33009012600000</v>
      </c>
      <c r="B1647">
        <v>23895</v>
      </c>
      <c r="C1647">
        <v>0</v>
      </c>
      <c r="D1647" s="690">
        <v>41214</v>
      </c>
    </row>
    <row r="1648" spans="1:4">
      <c r="A1648" s="105">
        <v>33009012600000</v>
      </c>
      <c r="B1648">
        <v>25035</v>
      </c>
      <c r="C1648">
        <v>0</v>
      </c>
      <c r="D1648" s="690">
        <v>41244</v>
      </c>
    </row>
    <row r="1649" spans="1:4">
      <c r="A1649" s="105">
        <v>33009012680000</v>
      </c>
      <c r="B1649">
        <v>8198</v>
      </c>
      <c r="C1649">
        <v>0</v>
      </c>
      <c r="D1649" s="690">
        <v>40909</v>
      </c>
    </row>
    <row r="1650" spans="1:4">
      <c r="A1650" s="105">
        <v>33009012680000</v>
      </c>
      <c r="B1650">
        <v>7571</v>
      </c>
      <c r="C1650">
        <v>0</v>
      </c>
      <c r="D1650" s="690">
        <v>40940</v>
      </c>
    </row>
    <row r="1651" spans="1:4">
      <c r="A1651" s="105">
        <v>33009012680000</v>
      </c>
      <c r="B1651">
        <v>8403</v>
      </c>
      <c r="C1651">
        <v>0</v>
      </c>
      <c r="D1651" s="690">
        <v>40969</v>
      </c>
    </row>
    <row r="1652" spans="1:4">
      <c r="A1652" s="105">
        <v>33009012680000</v>
      </c>
      <c r="B1652">
        <v>8411</v>
      </c>
      <c r="C1652">
        <v>0</v>
      </c>
      <c r="D1652" s="690">
        <v>41000</v>
      </c>
    </row>
    <row r="1653" spans="1:4">
      <c r="A1653" s="105">
        <v>33009012680000</v>
      </c>
      <c r="B1653">
        <v>4962</v>
      </c>
      <c r="C1653">
        <v>0</v>
      </c>
      <c r="D1653" s="690">
        <v>41030</v>
      </c>
    </row>
    <row r="1654" spans="1:4">
      <c r="A1654" s="105">
        <v>33009012680000</v>
      </c>
      <c r="B1654">
        <v>6695</v>
      </c>
      <c r="C1654">
        <v>0</v>
      </c>
      <c r="D1654" s="690">
        <v>41061</v>
      </c>
    </row>
    <row r="1655" spans="1:4">
      <c r="A1655" s="105">
        <v>33009012680000</v>
      </c>
      <c r="B1655">
        <v>8318</v>
      </c>
      <c r="C1655">
        <v>0</v>
      </c>
      <c r="D1655" s="690">
        <v>41091</v>
      </c>
    </row>
    <row r="1656" spans="1:4">
      <c r="A1656" s="105">
        <v>33009012680000</v>
      </c>
      <c r="B1656">
        <v>6615</v>
      </c>
      <c r="C1656">
        <v>0</v>
      </c>
      <c r="D1656" s="690">
        <v>41122</v>
      </c>
    </row>
    <row r="1657" spans="1:4">
      <c r="A1657" s="105">
        <v>33009012680000</v>
      </c>
      <c r="B1657">
        <v>7726</v>
      </c>
      <c r="C1657">
        <v>0</v>
      </c>
      <c r="D1657" s="690">
        <v>41153</v>
      </c>
    </row>
    <row r="1658" spans="1:4">
      <c r="A1658" s="105">
        <v>33009012680000</v>
      </c>
      <c r="B1658">
        <v>4980</v>
      </c>
      <c r="C1658">
        <v>0</v>
      </c>
      <c r="D1658" s="690">
        <v>41183</v>
      </c>
    </row>
    <row r="1659" spans="1:4">
      <c r="A1659" s="105">
        <v>33009012680000</v>
      </c>
      <c r="B1659">
        <v>5123</v>
      </c>
      <c r="C1659">
        <v>0</v>
      </c>
      <c r="D1659" s="690">
        <v>41214</v>
      </c>
    </row>
    <row r="1660" spans="1:4">
      <c r="A1660" s="105">
        <v>33009012680000</v>
      </c>
      <c r="B1660">
        <v>4204</v>
      </c>
      <c r="C1660">
        <v>0</v>
      </c>
      <c r="D1660" s="690">
        <v>41244</v>
      </c>
    </row>
    <row r="1661" spans="1:4">
      <c r="A1661" s="105">
        <v>33009012730000</v>
      </c>
      <c r="B1661">
        <v>0</v>
      </c>
      <c r="C1661">
        <v>0</v>
      </c>
      <c r="D1661" s="690">
        <v>40909</v>
      </c>
    </row>
    <row r="1662" spans="1:4">
      <c r="A1662" s="105">
        <v>33009012730000</v>
      </c>
      <c r="B1662">
        <v>0</v>
      </c>
      <c r="C1662">
        <v>0</v>
      </c>
      <c r="D1662" s="690">
        <v>40940</v>
      </c>
    </row>
    <row r="1663" spans="1:4">
      <c r="A1663" s="105">
        <v>33009012730000</v>
      </c>
      <c r="B1663">
        <v>26476</v>
      </c>
      <c r="C1663">
        <v>0</v>
      </c>
      <c r="D1663" s="690">
        <v>40969</v>
      </c>
    </row>
    <row r="1664" spans="1:4">
      <c r="A1664" s="105">
        <v>33009012730000</v>
      </c>
      <c r="B1664">
        <v>50904</v>
      </c>
      <c r="C1664">
        <v>0</v>
      </c>
      <c r="D1664" s="690">
        <v>41000</v>
      </c>
    </row>
    <row r="1665" spans="1:4">
      <c r="A1665" s="105">
        <v>33009012730000</v>
      </c>
      <c r="B1665">
        <v>48004</v>
      </c>
      <c r="C1665">
        <v>0</v>
      </c>
      <c r="D1665" s="690">
        <v>41030</v>
      </c>
    </row>
    <row r="1666" spans="1:4">
      <c r="A1666" s="105">
        <v>33009012730000</v>
      </c>
      <c r="B1666">
        <v>44062</v>
      </c>
      <c r="C1666">
        <v>0</v>
      </c>
      <c r="D1666" s="690">
        <v>41061</v>
      </c>
    </row>
    <row r="1667" spans="1:4">
      <c r="A1667" s="105">
        <v>33009012730000</v>
      </c>
      <c r="B1667">
        <v>43025</v>
      </c>
      <c r="C1667">
        <v>0</v>
      </c>
      <c r="D1667" s="690">
        <v>41091</v>
      </c>
    </row>
    <row r="1668" spans="1:4">
      <c r="A1668" s="105">
        <v>33009012730000</v>
      </c>
      <c r="B1668">
        <v>43129</v>
      </c>
      <c r="C1668">
        <v>0</v>
      </c>
      <c r="D1668" s="690">
        <v>41122</v>
      </c>
    </row>
    <row r="1669" spans="1:4">
      <c r="A1669" s="105">
        <v>33009012730000</v>
      </c>
      <c r="B1669">
        <v>41759</v>
      </c>
      <c r="C1669">
        <v>0</v>
      </c>
      <c r="D1669" s="690">
        <v>41153</v>
      </c>
    </row>
    <row r="1670" spans="1:4">
      <c r="A1670" s="105">
        <v>33009012730000</v>
      </c>
      <c r="B1670">
        <v>43472</v>
      </c>
      <c r="C1670">
        <v>0</v>
      </c>
      <c r="D1670" s="690">
        <v>41183</v>
      </c>
    </row>
    <row r="1671" spans="1:4">
      <c r="A1671" s="105">
        <v>33009012730000</v>
      </c>
      <c r="B1671">
        <v>42986</v>
      </c>
      <c r="C1671">
        <v>0</v>
      </c>
      <c r="D1671" s="690">
        <v>41214</v>
      </c>
    </row>
    <row r="1672" spans="1:4">
      <c r="A1672" s="105">
        <v>33009012730000</v>
      </c>
      <c r="B1672">
        <v>42273</v>
      </c>
      <c r="C1672">
        <v>0</v>
      </c>
      <c r="D1672" s="690">
        <v>41244</v>
      </c>
    </row>
    <row r="1673" spans="1:4">
      <c r="A1673" s="105">
        <v>33009012750000</v>
      </c>
      <c r="B1673">
        <v>483</v>
      </c>
      <c r="C1673">
        <v>0</v>
      </c>
      <c r="D1673" s="690">
        <v>40909</v>
      </c>
    </row>
    <row r="1674" spans="1:4">
      <c r="A1674" s="105">
        <v>33009012750000</v>
      </c>
      <c r="B1674">
        <v>0</v>
      </c>
      <c r="C1674">
        <v>0</v>
      </c>
      <c r="D1674" s="690">
        <v>40940</v>
      </c>
    </row>
    <row r="1675" spans="1:4">
      <c r="A1675" s="105">
        <v>33009012750000</v>
      </c>
      <c r="B1675">
        <v>15398</v>
      </c>
      <c r="C1675">
        <v>0</v>
      </c>
      <c r="D1675" s="690">
        <v>40969</v>
      </c>
    </row>
    <row r="1676" spans="1:4">
      <c r="A1676" s="105">
        <v>33009012750000</v>
      </c>
      <c r="B1676">
        <v>30489</v>
      </c>
      <c r="C1676">
        <v>0</v>
      </c>
      <c r="D1676" s="690">
        <v>41000</v>
      </c>
    </row>
    <row r="1677" spans="1:4">
      <c r="A1677" s="105">
        <v>33009012750000</v>
      </c>
      <c r="B1677">
        <v>28445</v>
      </c>
      <c r="C1677">
        <v>0</v>
      </c>
      <c r="D1677" s="690">
        <v>41030</v>
      </c>
    </row>
    <row r="1678" spans="1:4">
      <c r="A1678" s="105">
        <v>33009012750000</v>
      </c>
      <c r="B1678">
        <v>25049</v>
      </c>
      <c r="C1678">
        <v>0</v>
      </c>
      <c r="D1678" s="690">
        <v>41061</v>
      </c>
    </row>
    <row r="1679" spans="1:4">
      <c r="A1679" s="105">
        <v>33009012750000</v>
      </c>
      <c r="B1679">
        <v>22798</v>
      </c>
      <c r="C1679">
        <v>0</v>
      </c>
      <c r="D1679" s="690">
        <v>41091</v>
      </c>
    </row>
    <row r="1680" spans="1:4">
      <c r="A1680" s="105">
        <v>33009012750000</v>
      </c>
      <c r="B1680">
        <v>21187</v>
      </c>
      <c r="C1680">
        <v>0</v>
      </c>
      <c r="D1680" s="690">
        <v>41122</v>
      </c>
    </row>
    <row r="1681" spans="1:4">
      <c r="A1681" s="105">
        <v>33009012750000</v>
      </c>
      <c r="B1681">
        <v>20514</v>
      </c>
      <c r="C1681">
        <v>0</v>
      </c>
      <c r="D1681" s="690">
        <v>41153</v>
      </c>
    </row>
    <row r="1682" spans="1:4">
      <c r="A1682" s="105">
        <v>33009012750000</v>
      </c>
      <c r="B1682">
        <v>21366</v>
      </c>
      <c r="C1682">
        <v>0</v>
      </c>
      <c r="D1682" s="690">
        <v>41183</v>
      </c>
    </row>
    <row r="1683" spans="1:4">
      <c r="A1683" s="105">
        <v>33009012750000</v>
      </c>
      <c r="B1683">
        <v>20839</v>
      </c>
      <c r="C1683">
        <v>0</v>
      </c>
      <c r="D1683" s="690">
        <v>41214</v>
      </c>
    </row>
    <row r="1684" spans="1:4">
      <c r="A1684" s="105">
        <v>33009012750000</v>
      </c>
      <c r="B1684">
        <v>22606</v>
      </c>
      <c r="C1684">
        <v>0</v>
      </c>
      <c r="D1684" s="690">
        <v>41244</v>
      </c>
    </row>
    <row r="1685" spans="1:4">
      <c r="A1685" s="105">
        <v>33009012760000</v>
      </c>
      <c r="B1685">
        <v>22260</v>
      </c>
      <c r="C1685">
        <v>0</v>
      </c>
      <c r="D1685" s="690">
        <v>40909</v>
      </c>
    </row>
    <row r="1686" spans="1:4">
      <c r="A1686" s="105">
        <v>33009012760000</v>
      </c>
      <c r="B1686">
        <v>20152</v>
      </c>
      <c r="C1686">
        <v>0</v>
      </c>
      <c r="D1686" s="690">
        <v>40940</v>
      </c>
    </row>
    <row r="1687" spans="1:4">
      <c r="A1687" s="105">
        <v>33009012760000</v>
      </c>
      <c r="B1687">
        <v>23289</v>
      </c>
      <c r="C1687">
        <v>0</v>
      </c>
      <c r="D1687" s="690">
        <v>40969</v>
      </c>
    </row>
    <row r="1688" spans="1:4">
      <c r="A1688" s="105">
        <v>33009012760000</v>
      </c>
      <c r="B1688">
        <v>20221</v>
      </c>
      <c r="C1688">
        <v>0</v>
      </c>
      <c r="D1688" s="690">
        <v>41000</v>
      </c>
    </row>
    <row r="1689" spans="1:4">
      <c r="A1689" s="105">
        <v>33009012760000</v>
      </c>
      <c r="B1689">
        <v>18887</v>
      </c>
      <c r="C1689">
        <v>0</v>
      </c>
      <c r="D1689" s="690">
        <v>41030</v>
      </c>
    </row>
    <row r="1690" spans="1:4">
      <c r="A1690" s="105">
        <v>33009012760000</v>
      </c>
      <c r="B1690">
        <v>17852</v>
      </c>
      <c r="C1690">
        <v>0</v>
      </c>
      <c r="D1690" s="690">
        <v>41061</v>
      </c>
    </row>
    <row r="1691" spans="1:4">
      <c r="A1691" s="105">
        <v>33009012760000</v>
      </c>
      <c r="B1691">
        <v>18869</v>
      </c>
      <c r="C1691">
        <v>0</v>
      </c>
      <c r="D1691" s="690">
        <v>41091</v>
      </c>
    </row>
    <row r="1692" spans="1:4">
      <c r="A1692" s="105">
        <v>33009012760000</v>
      </c>
      <c r="B1692">
        <v>18922</v>
      </c>
      <c r="C1692">
        <v>0</v>
      </c>
      <c r="D1692" s="690">
        <v>41122</v>
      </c>
    </row>
    <row r="1693" spans="1:4">
      <c r="A1693" s="105">
        <v>33009012760000</v>
      </c>
      <c r="B1693">
        <v>17425</v>
      </c>
      <c r="C1693">
        <v>0</v>
      </c>
      <c r="D1693" s="690">
        <v>41153</v>
      </c>
    </row>
    <row r="1694" spans="1:4">
      <c r="A1694" s="105">
        <v>33009012760000</v>
      </c>
      <c r="B1694">
        <v>19506</v>
      </c>
      <c r="C1694">
        <v>0</v>
      </c>
      <c r="D1694" s="690">
        <v>41183</v>
      </c>
    </row>
    <row r="1695" spans="1:4">
      <c r="A1695" s="105">
        <v>33009012760000</v>
      </c>
      <c r="B1695">
        <v>18567</v>
      </c>
      <c r="C1695">
        <v>0</v>
      </c>
      <c r="D1695" s="690">
        <v>41214</v>
      </c>
    </row>
    <row r="1696" spans="1:4">
      <c r="A1696" s="105">
        <v>33009012760000</v>
      </c>
      <c r="B1696">
        <v>19071</v>
      </c>
      <c r="C1696">
        <v>0</v>
      </c>
      <c r="D1696" s="690">
        <v>41244</v>
      </c>
    </row>
    <row r="1697" spans="1:4">
      <c r="A1697" s="105">
        <v>33009012980000</v>
      </c>
      <c r="B1697">
        <v>12987</v>
      </c>
      <c r="C1697">
        <v>0</v>
      </c>
      <c r="D1697" s="690">
        <v>40909</v>
      </c>
    </row>
    <row r="1698" spans="1:4">
      <c r="A1698" s="105">
        <v>33009012980000</v>
      </c>
      <c r="B1698">
        <v>48392</v>
      </c>
      <c r="C1698">
        <v>0</v>
      </c>
      <c r="D1698" s="690">
        <v>40940</v>
      </c>
    </row>
    <row r="1699" spans="1:4">
      <c r="A1699" s="105">
        <v>33009012980000</v>
      </c>
      <c r="B1699">
        <v>0</v>
      </c>
      <c r="C1699">
        <v>0</v>
      </c>
      <c r="D1699" s="690">
        <v>40969</v>
      </c>
    </row>
    <row r="1700" spans="1:4">
      <c r="A1700" s="105">
        <v>33009012980000</v>
      </c>
      <c r="B1700">
        <v>0</v>
      </c>
      <c r="C1700">
        <v>0</v>
      </c>
      <c r="D1700" s="690">
        <v>41000</v>
      </c>
    </row>
    <row r="1701" spans="1:4">
      <c r="A1701" s="105">
        <v>33009012980000</v>
      </c>
      <c r="B1701">
        <v>0</v>
      </c>
      <c r="C1701">
        <v>0</v>
      </c>
      <c r="D1701" s="690">
        <v>41030</v>
      </c>
    </row>
    <row r="1702" spans="1:4">
      <c r="A1702" s="105">
        <v>33009012980000</v>
      </c>
      <c r="B1702">
        <v>0</v>
      </c>
      <c r="C1702">
        <v>0</v>
      </c>
      <c r="D1702" s="690">
        <v>41061</v>
      </c>
    </row>
    <row r="1703" spans="1:4">
      <c r="A1703" s="105">
        <v>33009012980000</v>
      </c>
      <c r="B1703">
        <v>0</v>
      </c>
      <c r="C1703">
        <v>0</v>
      </c>
      <c r="D1703" s="690">
        <v>41091</v>
      </c>
    </row>
    <row r="1704" spans="1:4">
      <c r="A1704" s="105">
        <v>33009012980000</v>
      </c>
      <c r="B1704">
        <v>0</v>
      </c>
      <c r="C1704">
        <v>0</v>
      </c>
      <c r="D1704" s="690">
        <v>41122</v>
      </c>
    </row>
    <row r="1705" spans="1:4">
      <c r="A1705" s="105">
        <v>33009012980000</v>
      </c>
      <c r="B1705">
        <v>0</v>
      </c>
      <c r="C1705">
        <v>0</v>
      </c>
      <c r="D1705" s="690">
        <v>41153</v>
      </c>
    </row>
    <row r="1706" spans="1:4">
      <c r="A1706" s="105">
        <v>33009012980000</v>
      </c>
      <c r="B1706">
        <v>0</v>
      </c>
      <c r="C1706">
        <v>0</v>
      </c>
      <c r="D1706" s="690">
        <v>41183</v>
      </c>
    </row>
    <row r="1707" spans="1:4">
      <c r="A1707" s="105">
        <v>33009012980000</v>
      </c>
      <c r="B1707">
        <v>0</v>
      </c>
      <c r="C1707">
        <v>0</v>
      </c>
      <c r="D1707" s="690">
        <v>41214</v>
      </c>
    </row>
    <row r="1708" spans="1:4">
      <c r="A1708" s="105">
        <v>33009012980000</v>
      </c>
      <c r="B1708">
        <v>0</v>
      </c>
      <c r="C1708">
        <v>0</v>
      </c>
      <c r="D1708" s="690">
        <v>41244</v>
      </c>
    </row>
    <row r="1709" spans="1:4">
      <c r="A1709" s="105">
        <v>33009012990000</v>
      </c>
      <c r="B1709">
        <v>21351</v>
      </c>
      <c r="C1709">
        <v>0</v>
      </c>
      <c r="D1709" s="690">
        <v>40909</v>
      </c>
    </row>
    <row r="1710" spans="1:4">
      <c r="A1710" s="105">
        <v>33009012990000</v>
      </c>
      <c r="B1710">
        <v>18353</v>
      </c>
      <c r="C1710">
        <v>0</v>
      </c>
      <c r="D1710" s="690">
        <v>40940</v>
      </c>
    </row>
    <row r="1711" spans="1:4">
      <c r="A1711" s="105">
        <v>33009012990000</v>
      </c>
      <c r="B1711">
        <v>18982</v>
      </c>
      <c r="C1711">
        <v>0</v>
      </c>
      <c r="D1711" s="690">
        <v>40969</v>
      </c>
    </row>
    <row r="1712" spans="1:4">
      <c r="A1712" s="105">
        <v>33009012990000</v>
      </c>
      <c r="B1712">
        <v>17913</v>
      </c>
      <c r="C1712">
        <v>0</v>
      </c>
      <c r="D1712" s="690">
        <v>41000</v>
      </c>
    </row>
    <row r="1713" spans="1:4">
      <c r="A1713" s="105">
        <v>33009012990000</v>
      </c>
      <c r="B1713">
        <v>19283</v>
      </c>
      <c r="C1713">
        <v>0</v>
      </c>
      <c r="D1713" s="690">
        <v>41030</v>
      </c>
    </row>
    <row r="1714" spans="1:4">
      <c r="A1714" s="105">
        <v>33009012990000</v>
      </c>
      <c r="B1714">
        <v>17784</v>
      </c>
      <c r="C1714">
        <v>0</v>
      </c>
      <c r="D1714" s="690">
        <v>41061</v>
      </c>
    </row>
    <row r="1715" spans="1:4">
      <c r="A1715" s="105">
        <v>33009012990000</v>
      </c>
      <c r="B1715">
        <v>17795</v>
      </c>
      <c r="C1715">
        <v>0</v>
      </c>
      <c r="D1715" s="690">
        <v>41091</v>
      </c>
    </row>
    <row r="1716" spans="1:4">
      <c r="A1716" s="105">
        <v>33009012990000</v>
      </c>
      <c r="B1716">
        <v>16561</v>
      </c>
      <c r="C1716">
        <v>0</v>
      </c>
      <c r="D1716" s="690">
        <v>41122</v>
      </c>
    </row>
    <row r="1717" spans="1:4">
      <c r="A1717" s="105">
        <v>33009012990000</v>
      </c>
      <c r="B1717">
        <v>14864</v>
      </c>
      <c r="C1717">
        <v>0</v>
      </c>
      <c r="D1717" s="690">
        <v>41153</v>
      </c>
    </row>
    <row r="1718" spans="1:4">
      <c r="A1718" s="105">
        <v>33009012990000</v>
      </c>
      <c r="B1718">
        <v>15300</v>
      </c>
      <c r="C1718">
        <v>0</v>
      </c>
      <c r="D1718" s="690">
        <v>41183</v>
      </c>
    </row>
    <row r="1719" spans="1:4">
      <c r="A1719" s="105">
        <v>33009012990000</v>
      </c>
      <c r="B1719">
        <v>16206</v>
      </c>
      <c r="C1719">
        <v>0</v>
      </c>
      <c r="D1719" s="690">
        <v>41214</v>
      </c>
    </row>
    <row r="1720" spans="1:4">
      <c r="A1720" s="105">
        <v>33009012990000</v>
      </c>
      <c r="B1720">
        <v>16994</v>
      </c>
      <c r="C1720">
        <v>0</v>
      </c>
      <c r="D1720" s="690">
        <v>41244</v>
      </c>
    </row>
    <row r="1721" spans="1:4">
      <c r="A1721" s="105">
        <v>33009013020000</v>
      </c>
      <c r="B1721">
        <v>23818</v>
      </c>
      <c r="C1721">
        <v>0</v>
      </c>
      <c r="D1721" s="690">
        <v>40909</v>
      </c>
    </row>
    <row r="1722" spans="1:4">
      <c r="A1722" s="105">
        <v>33009013020000</v>
      </c>
      <c r="B1722">
        <v>23610</v>
      </c>
      <c r="C1722">
        <v>0</v>
      </c>
      <c r="D1722" s="690">
        <v>40940</v>
      </c>
    </row>
    <row r="1723" spans="1:4">
      <c r="A1723" s="105">
        <v>33009013020000</v>
      </c>
      <c r="B1723">
        <v>26112</v>
      </c>
      <c r="C1723">
        <v>0</v>
      </c>
      <c r="D1723" s="690">
        <v>40969</v>
      </c>
    </row>
    <row r="1724" spans="1:4">
      <c r="A1724" s="105">
        <v>33009013020000</v>
      </c>
      <c r="B1724">
        <v>24258</v>
      </c>
      <c r="C1724">
        <v>0</v>
      </c>
      <c r="D1724" s="690">
        <v>41000</v>
      </c>
    </row>
    <row r="1725" spans="1:4">
      <c r="A1725" s="105">
        <v>33009013020000</v>
      </c>
      <c r="B1725">
        <v>24664</v>
      </c>
      <c r="C1725">
        <v>0</v>
      </c>
      <c r="D1725" s="690">
        <v>41030</v>
      </c>
    </row>
    <row r="1726" spans="1:4">
      <c r="A1726" s="105">
        <v>33009013020000</v>
      </c>
      <c r="B1726">
        <v>25459</v>
      </c>
      <c r="C1726">
        <v>0</v>
      </c>
      <c r="D1726" s="690">
        <v>41061</v>
      </c>
    </row>
    <row r="1727" spans="1:4">
      <c r="A1727" s="105">
        <v>33009013020000</v>
      </c>
      <c r="B1727">
        <v>25588</v>
      </c>
      <c r="C1727">
        <v>0</v>
      </c>
      <c r="D1727" s="690">
        <v>41091</v>
      </c>
    </row>
    <row r="1728" spans="1:4">
      <c r="A1728" s="105">
        <v>33009013020000</v>
      </c>
      <c r="B1728">
        <v>27831</v>
      </c>
      <c r="C1728">
        <v>0</v>
      </c>
      <c r="D1728" s="690">
        <v>41122</v>
      </c>
    </row>
    <row r="1729" spans="1:4">
      <c r="A1729" s="105">
        <v>33009013020000</v>
      </c>
      <c r="B1729">
        <v>27033</v>
      </c>
      <c r="C1729">
        <v>0</v>
      </c>
      <c r="D1729" s="690">
        <v>41153</v>
      </c>
    </row>
    <row r="1730" spans="1:4">
      <c r="A1730" s="105">
        <v>33009013020000</v>
      </c>
      <c r="B1730">
        <v>29165</v>
      </c>
      <c r="C1730">
        <v>0</v>
      </c>
      <c r="D1730" s="690">
        <v>41183</v>
      </c>
    </row>
    <row r="1731" spans="1:4">
      <c r="A1731" s="105">
        <v>33009013020000</v>
      </c>
      <c r="B1731">
        <v>30885</v>
      </c>
      <c r="C1731">
        <v>0</v>
      </c>
      <c r="D1731" s="690">
        <v>41214</v>
      </c>
    </row>
    <row r="1732" spans="1:4">
      <c r="A1732" s="105">
        <v>33009013020000</v>
      </c>
      <c r="B1732">
        <v>26247</v>
      </c>
      <c r="C1732">
        <v>0</v>
      </c>
      <c r="D1732" s="690">
        <v>41244</v>
      </c>
    </row>
    <row r="1733" spans="1:4">
      <c r="A1733" s="105">
        <v>33009013060000</v>
      </c>
      <c r="B1733">
        <v>30601</v>
      </c>
      <c r="C1733">
        <v>0</v>
      </c>
      <c r="D1733" s="690">
        <v>40909</v>
      </c>
    </row>
    <row r="1734" spans="1:4">
      <c r="A1734" s="105">
        <v>33009013060000</v>
      </c>
      <c r="B1734">
        <v>25388</v>
      </c>
      <c r="C1734">
        <v>0</v>
      </c>
      <c r="D1734" s="690">
        <v>40940</v>
      </c>
    </row>
    <row r="1735" spans="1:4">
      <c r="A1735" s="105">
        <v>33009013060000</v>
      </c>
      <c r="B1735">
        <v>29174</v>
      </c>
      <c r="C1735">
        <v>0</v>
      </c>
      <c r="D1735" s="690">
        <v>40969</v>
      </c>
    </row>
    <row r="1736" spans="1:4">
      <c r="A1736" s="105">
        <v>33009013060000</v>
      </c>
      <c r="B1736">
        <v>36855</v>
      </c>
      <c r="C1736">
        <v>0</v>
      </c>
      <c r="D1736" s="690">
        <v>41000</v>
      </c>
    </row>
    <row r="1737" spans="1:4">
      <c r="A1737" s="105">
        <v>33009013060000</v>
      </c>
      <c r="B1737">
        <v>35872</v>
      </c>
      <c r="C1737">
        <v>0</v>
      </c>
      <c r="D1737" s="690">
        <v>41030</v>
      </c>
    </row>
    <row r="1738" spans="1:4">
      <c r="A1738" s="105">
        <v>33009013060000</v>
      </c>
      <c r="B1738">
        <v>34344</v>
      </c>
      <c r="C1738">
        <v>0</v>
      </c>
      <c r="D1738" s="690">
        <v>41061</v>
      </c>
    </row>
    <row r="1739" spans="1:4">
      <c r="A1739" s="105">
        <v>33009013060000</v>
      </c>
      <c r="B1739">
        <v>34620</v>
      </c>
      <c r="C1739">
        <v>0</v>
      </c>
      <c r="D1739" s="690">
        <v>41091</v>
      </c>
    </row>
    <row r="1740" spans="1:4">
      <c r="A1740" s="105">
        <v>33009013060000</v>
      </c>
      <c r="B1740">
        <v>35661</v>
      </c>
      <c r="C1740">
        <v>0</v>
      </c>
      <c r="D1740" s="690">
        <v>41122</v>
      </c>
    </row>
    <row r="1741" spans="1:4">
      <c r="A1741" s="105">
        <v>33009013060000</v>
      </c>
      <c r="B1741">
        <v>35822</v>
      </c>
      <c r="C1741">
        <v>0</v>
      </c>
      <c r="D1741" s="690">
        <v>41153</v>
      </c>
    </row>
    <row r="1742" spans="1:4">
      <c r="A1742" s="105">
        <v>33009013060000</v>
      </c>
      <c r="B1742">
        <v>37531</v>
      </c>
      <c r="C1742">
        <v>0</v>
      </c>
      <c r="D1742" s="690">
        <v>41183</v>
      </c>
    </row>
    <row r="1743" spans="1:4">
      <c r="A1743" s="105">
        <v>33009013060000</v>
      </c>
      <c r="B1743">
        <v>35117</v>
      </c>
      <c r="C1743">
        <v>0</v>
      </c>
      <c r="D1743" s="690">
        <v>41214</v>
      </c>
    </row>
    <row r="1744" spans="1:4">
      <c r="A1744" s="105">
        <v>33009013060000</v>
      </c>
      <c r="B1744">
        <v>34897</v>
      </c>
      <c r="C1744">
        <v>0</v>
      </c>
      <c r="D1744" s="690">
        <v>41244</v>
      </c>
    </row>
    <row r="1745" spans="1:4">
      <c r="A1745" s="105">
        <v>33009013070000</v>
      </c>
      <c r="B1745">
        <v>0</v>
      </c>
      <c r="C1745">
        <v>0</v>
      </c>
      <c r="D1745" s="690">
        <v>40909</v>
      </c>
    </row>
    <row r="1746" spans="1:4">
      <c r="A1746" s="105">
        <v>33009013070000</v>
      </c>
      <c r="B1746">
        <v>0</v>
      </c>
      <c r="C1746">
        <v>0</v>
      </c>
      <c r="D1746" s="690">
        <v>40940</v>
      </c>
    </row>
    <row r="1747" spans="1:4">
      <c r="A1747" s="105">
        <v>33009013070000</v>
      </c>
      <c r="B1747">
        <v>0</v>
      </c>
      <c r="C1747">
        <v>0</v>
      </c>
      <c r="D1747" s="690">
        <v>40969</v>
      </c>
    </row>
    <row r="1748" spans="1:4">
      <c r="A1748" s="105">
        <v>33009013070000</v>
      </c>
      <c r="B1748">
        <v>0</v>
      </c>
      <c r="C1748">
        <v>0</v>
      </c>
      <c r="D1748" s="690">
        <v>41000</v>
      </c>
    </row>
    <row r="1749" spans="1:4">
      <c r="A1749" s="105">
        <v>33009013070000</v>
      </c>
      <c r="B1749">
        <v>0</v>
      </c>
      <c r="C1749">
        <v>0</v>
      </c>
      <c r="D1749" s="690">
        <v>41030</v>
      </c>
    </row>
    <row r="1750" spans="1:4">
      <c r="A1750" s="105">
        <v>33009013070000</v>
      </c>
      <c r="B1750">
        <v>0</v>
      </c>
      <c r="C1750">
        <v>0</v>
      </c>
      <c r="D1750" s="690">
        <v>41061</v>
      </c>
    </row>
    <row r="1751" spans="1:4">
      <c r="A1751" s="105">
        <v>33009013070000</v>
      </c>
      <c r="B1751">
        <v>0</v>
      </c>
      <c r="C1751">
        <v>0</v>
      </c>
      <c r="D1751" s="690">
        <v>41091</v>
      </c>
    </row>
    <row r="1752" spans="1:4">
      <c r="A1752" s="105">
        <v>33009013070000</v>
      </c>
      <c r="B1752">
        <v>1494</v>
      </c>
      <c r="C1752">
        <v>0</v>
      </c>
      <c r="D1752" s="690">
        <v>41122</v>
      </c>
    </row>
    <row r="1753" spans="1:4">
      <c r="A1753" s="105">
        <v>33009013070000</v>
      </c>
      <c r="B1753">
        <v>29302</v>
      </c>
      <c r="C1753">
        <v>0</v>
      </c>
      <c r="D1753" s="690">
        <v>41153</v>
      </c>
    </row>
    <row r="1754" spans="1:4">
      <c r="A1754" s="105">
        <v>33009013070000</v>
      </c>
      <c r="B1754">
        <v>27959</v>
      </c>
      <c r="C1754">
        <v>0</v>
      </c>
      <c r="D1754" s="690">
        <v>41183</v>
      </c>
    </row>
    <row r="1755" spans="1:4">
      <c r="A1755" s="105">
        <v>33009013070000</v>
      </c>
      <c r="B1755">
        <v>36930</v>
      </c>
      <c r="C1755">
        <v>0</v>
      </c>
      <c r="D1755" s="690">
        <v>41214</v>
      </c>
    </row>
    <row r="1756" spans="1:4">
      <c r="A1756" s="105">
        <v>33009013070000</v>
      </c>
      <c r="B1756">
        <v>33445</v>
      </c>
      <c r="C1756">
        <v>0</v>
      </c>
      <c r="D1756" s="690">
        <v>41244</v>
      </c>
    </row>
    <row r="1757" spans="1:4">
      <c r="A1757" s="105">
        <v>33009013130000</v>
      </c>
      <c r="B1757">
        <v>18004</v>
      </c>
      <c r="C1757">
        <v>0</v>
      </c>
      <c r="D1757" s="690">
        <v>40909</v>
      </c>
    </row>
    <row r="1758" spans="1:4">
      <c r="A1758" s="105">
        <v>33009013130000</v>
      </c>
      <c r="B1758">
        <v>15550</v>
      </c>
      <c r="C1758">
        <v>0</v>
      </c>
      <c r="D1758" s="690">
        <v>40940</v>
      </c>
    </row>
    <row r="1759" spans="1:4">
      <c r="A1759" s="105">
        <v>33009013130000</v>
      </c>
      <c r="B1759">
        <v>16083</v>
      </c>
      <c r="C1759">
        <v>0</v>
      </c>
      <c r="D1759" s="690">
        <v>40969</v>
      </c>
    </row>
    <row r="1760" spans="1:4">
      <c r="A1760" s="105">
        <v>33009013130000</v>
      </c>
      <c r="B1760">
        <v>14333</v>
      </c>
      <c r="C1760">
        <v>0</v>
      </c>
      <c r="D1760" s="690">
        <v>41000</v>
      </c>
    </row>
    <row r="1761" spans="1:4">
      <c r="A1761" s="105">
        <v>33009013130000</v>
      </c>
      <c r="B1761">
        <v>14668</v>
      </c>
      <c r="C1761">
        <v>0</v>
      </c>
      <c r="D1761" s="690">
        <v>41030</v>
      </c>
    </row>
    <row r="1762" spans="1:4">
      <c r="A1762" s="105">
        <v>33009013130000</v>
      </c>
      <c r="B1762">
        <v>15540</v>
      </c>
      <c r="C1762">
        <v>0</v>
      </c>
      <c r="D1762" s="690">
        <v>41061</v>
      </c>
    </row>
    <row r="1763" spans="1:4">
      <c r="A1763" s="105">
        <v>33009013130000</v>
      </c>
      <c r="B1763">
        <v>16167</v>
      </c>
      <c r="C1763">
        <v>0</v>
      </c>
      <c r="D1763" s="690">
        <v>41091</v>
      </c>
    </row>
    <row r="1764" spans="1:4">
      <c r="A1764" s="105">
        <v>33009013130000</v>
      </c>
      <c r="B1764">
        <v>17285</v>
      </c>
      <c r="C1764">
        <v>0</v>
      </c>
      <c r="D1764" s="690">
        <v>41122</v>
      </c>
    </row>
    <row r="1765" spans="1:4">
      <c r="A1765" s="105">
        <v>33009013130000</v>
      </c>
      <c r="B1765">
        <v>17920</v>
      </c>
      <c r="C1765">
        <v>0</v>
      </c>
      <c r="D1765" s="690">
        <v>41153</v>
      </c>
    </row>
    <row r="1766" spans="1:4">
      <c r="A1766" s="105">
        <v>33009013130000</v>
      </c>
      <c r="B1766">
        <v>18972</v>
      </c>
      <c r="C1766">
        <v>0</v>
      </c>
      <c r="D1766" s="690">
        <v>41183</v>
      </c>
    </row>
    <row r="1767" spans="1:4">
      <c r="A1767" s="105">
        <v>33009013130000</v>
      </c>
      <c r="B1767">
        <v>19533</v>
      </c>
      <c r="C1767">
        <v>0</v>
      </c>
      <c r="D1767" s="690">
        <v>41214</v>
      </c>
    </row>
    <row r="1768" spans="1:4">
      <c r="A1768" s="105">
        <v>33009013130000</v>
      </c>
      <c r="B1768">
        <v>15366</v>
      </c>
      <c r="C1768">
        <v>0</v>
      </c>
      <c r="D1768" s="690">
        <v>41244</v>
      </c>
    </row>
    <row r="1769" spans="1:4">
      <c r="A1769" s="105">
        <v>33009013240000</v>
      </c>
      <c r="B1769">
        <v>25288</v>
      </c>
      <c r="C1769">
        <v>0</v>
      </c>
      <c r="D1769" s="690">
        <v>40909</v>
      </c>
    </row>
    <row r="1770" spans="1:4">
      <c r="A1770" s="105">
        <v>33009013240000</v>
      </c>
      <c r="B1770">
        <v>23408</v>
      </c>
      <c r="C1770">
        <v>0</v>
      </c>
      <c r="D1770" s="690">
        <v>40940</v>
      </c>
    </row>
    <row r="1771" spans="1:4">
      <c r="A1771" s="105">
        <v>33009013240000</v>
      </c>
      <c r="B1771">
        <v>24528</v>
      </c>
      <c r="C1771">
        <v>0</v>
      </c>
      <c r="D1771" s="690">
        <v>40969</v>
      </c>
    </row>
    <row r="1772" spans="1:4">
      <c r="A1772" s="105">
        <v>33009013240000</v>
      </c>
      <c r="B1772">
        <v>24420</v>
      </c>
      <c r="C1772">
        <v>0</v>
      </c>
      <c r="D1772" s="690">
        <v>41000</v>
      </c>
    </row>
    <row r="1773" spans="1:4">
      <c r="A1773" s="105">
        <v>33009013240000</v>
      </c>
      <c r="B1773">
        <v>23484</v>
      </c>
      <c r="C1773">
        <v>0</v>
      </c>
      <c r="D1773" s="690">
        <v>41030</v>
      </c>
    </row>
    <row r="1774" spans="1:4">
      <c r="A1774" s="105">
        <v>33009013240000</v>
      </c>
      <c r="B1774">
        <v>22474</v>
      </c>
      <c r="C1774">
        <v>0</v>
      </c>
      <c r="D1774" s="690">
        <v>41061</v>
      </c>
    </row>
    <row r="1775" spans="1:4">
      <c r="A1775" s="105">
        <v>33009013240000</v>
      </c>
      <c r="B1775">
        <v>17771</v>
      </c>
      <c r="C1775">
        <v>0</v>
      </c>
      <c r="D1775" s="690">
        <v>41091</v>
      </c>
    </row>
    <row r="1776" spans="1:4">
      <c r="A1776" s="105">
        <v>33009013240000</v>
      </c>
      <c r="B1776">
        <v>19482</v>
      </c>
      <c r="C1776">
        <v>0</v>
      </c>
      <c r="D1776" s="690">
        <v>41122</v>
      </c>
    </row>
    <row r="1777" spans="1:4">
      <c r="A1777" s="105">
        <v>33009013240000</v>
      </c>
      <c r="B1777">
        <v>20197</v>
      </c>
      <c r="C1777">
        <v>0</v>
      </c>
      <c r="D1777" s="690">
        <v>41153</v>
      </c>
    </row>
    <row r="1778" spans="1:4">
      <c r="A1778" s="105">
        <v>33009013240000</v>
      </c>
      <c r="B1778">
        <v>21495</v>
      </c>
      <c r="C1778">
        <v>0</v>
      </c>
      <c r="D1778" s="690">
        <v>41183</v>
      </c>
    </row>
    <row r="1779" spans="1:4">
      <c r="A1779" s="105">
        <v>33009013240000</v>
      </c>
      <c r="B1779">
        <v>20006</v>
      </c>
      <c r="C1779">
        <v>0</v>
      </c>
      <c r="D1779" s="690">
        <v>41214</v>
      </c>
    </row>
    <row r="1780" spans="1:4">
      <c r="A1780" s="105">
        <v>33009013240000</v>
      </c>
      <c r="B1780">
        <v>26326</v>
      </c>
      <c r="C1780">
        <v>0</v>
      </c>
      <c r="D1780" s="690">
        <v>41244</v>
      </c>
    </row>
    <row r="1781" spans="1:4">
      <c r="A1781" s="105">
        <v>33009013420000</v>
      </c>
      <c r="B1781">
        <v>25884</v>
      </c>
      <c r="C1781">
        <v>0</v>
      </c>
      <c r="D1781" s="690">
        <v>40909</v>
      </c>
    </row>
    <row r="1782" spans="1:4">
      <c r="A1782" s="105">
        <v>33009013420000</v>
      </c>
      <c r="B1782">
        <v>21477</v>
      </c>
      <c r="C1782">
        <v>0</v>
      </c>
      <c r="D1782" s="690">
        <v>40940</v>
      </c>
    </row>
    <row r="1783" spans="1:4">
      <c r="A1783" s="105">
        <v>33009013420000</v>
      </c>
      <c r="B1783">
        <v>21757</v>
      </c>
      <c r="C1783">
        <v>0</v>
      </c>
      <c r="D1783" s="690">
        <v>40969</v>
      </c>
    </row>
    <row r="1784" spans="1:4">
      <c r="A1784" s="105">
        <v>33009013420000</v>
      </c>
      <c r="B1784">
        <v>19448</v>
      </c>
      <c r="C1784">
        <v>0</v>
      </c>
      <c r="D1784" s="690">
        <v>41000</v>
      </c>
    </row>
    <row r="1785" spans="1:4">
      <c r="A1785" s="105">
        <v>33009013420000</v>
      </c>
      <c r="B1785">
        <v>23396</v>
      </c>
      <c r="C1785">
        <v>0</v>
      </c>
      <c r="D1785" s="690">
        <v>41030</v>
      </c>
    </row>
    <row r="1786" spans="1:4">
      <c r="A1786" s="105">
        <v>33009013420000</v>
      </c>
      <c r="B1786">
        <v>22401</v>
      </c>
      <c r="C1786">
        <v>0</v>
      </c>
      <c r="D1786" s="690">
        <v>41061</v>
      </c>
    </row>
    <row r="1787" spans="1:4">
      <c r="A1787" s="105">
        <v>33009013420000</v>
      </c>
      <c r="B1787">
        <v>25918</v>
      </c>
      <c r="C1787">
        <v>0</v>
      </c>
      <c r="D1787" s="690">
        <v>41091</v>
      </c>
    </row>
    <row r="1788" spans="1:4">
      <c r="A1788" s="105">
        <v>33009013420000</v>
      </c>
      <c r="B1788">
        <v>27469</v>
      </c>
      <c r="C1788">
        <v>0</v>
      </c>
      <c r="D1788" s="690">
        <v>41122</v>
      </c>
    </row>
    <row r="1789" spans="1:4">
      <c r="A1789" s="105">
        <v>33009013420000</v>
      </c>
      <c r="B1789">
        <v>32904</v>
      </c>
      <c r="C1789">
        <v>0</v>
      </c>
      <c r="D1789" s="690">
        <v>41153</v>
      </c>
    </row>
    <row r="1790" spans="1:4">
      <c r="A1790" s="105">
        <v>33009013420000</v>
      </c>
      <c r="B1790">
        <v>30085</v>
      </c>
      <c r="C1790">
        <v>0</v>
      </c>
      <c r="D1790" s="690">
        <v>41183</v>
      </c>
    </row>
    <row r="1791" spans="1:4">
      <c r="A1791" s="105">
        <v>33009013420000</v>
      </c>
      <c r="B1791">
        <v>28973</v>
      </c>
      <c r="C1791">
        <v>0</v>
      </c>
      <c r="D1791" s="690">
        <v>41214</v>
      </c>
    </row>
    <row r="1792" spans="1:4">
      <c r="A1792" s="105">
        <v>33009013420000</v>
      </c>
      <c r="B1792">
        <v>25708</v>
      </c>
      <c r="C1792">
        <v>0</v>
      </c>
      <c r="D1792" s="690">
        <v>41244</v>
      </c>
    </row>
    <row r="1793" spans="1:4">
      <c r="A1793" s="105">
        <v>33009013550000</v>
      </c>
      <c r="B1793">
        <v>30251</v>
      </c>
      <c r="C1793">
        <v>0</v>
      </c>
      <c r="D1793" s="690">
        <v>40909</v>
      </c>
    </row>
    <row r="1794" spans="1:4">
      <c r="A1794" s="105">
        <v>33009013550000</v>
      </c>
      <c r="B1794">
        <v>28535</v>
      </c>
      <c r="C1794">
        <v>0</v>
      </c>
      <c r="D1794" s="690">
        <v>40940</v>
      </c>
    </row>
    <row r="1795" spans="1:4">
      <c r="A1795" s="105">
        <v>33009013550000</v>
      </c>
      <c r="B1795">
        <v>26075</v>
      </c>
      <c r="C1795">
        <v>0</v>
      </c>
      <c r="D1795" s="690">
        <v>40969</v>
      </c>
    </row>
    <row r="1796" spans="1:4">
      <c r="A1796" s="105">
        <v>33009013550000</v>
      </c>
      <c r="B1796">
        <v>25169</v>
      </c>
      <c r="C1796">
        <v>0</v>
      </c>
      <c r="D1796" s="690">
        <v>41000</v>
      </c>
    </row>
    <row r="1797" spans="1:4">
      <c r="A1797" s="105">
        <v>33009013550000</v>
      </c>
      <c r="B1797">
        <v>28720</v>
      </c>
      <c r="C1797">
        <v>0</v>
      </c>
      <c r="D1797" s="690">
        <v>41030</v>
      </c>
    </row>
    <row r="1798" spans="1:4">
      <c r="A1798" s="105">
        <v>33009013550000</v>
      </c>
      <c r="B1798">
        <v>27977</v>
      </c>
      <c r="C1798">
        <v>0</v>
      </c>
      <c r="D1798" s="690">
        <v>41061</v>
      </c>
    </row>
    <row r="1799" spans="1:4">
      <c r="A1799" s="105">
        <v>33009013550000</v>
      </c>
      <c r="B1799">
        <v>32322</v>
      </c>
      <c r="C1799">
        <v>0</v>
      </c>
      <c r="D1799" s="690">
        <v>41091</v>
      </c>
    </row>
    <row r="1800" spans="1:4">
      <c r="A1800" s="105">
        <v>33009013550000</v>
      </c>
      <c r="B1800">
        <v>33764</v>
      </c>
      <c r="C1800">
        <v>0</v>
      </c>
      <c r="D1800" s="690">
        <v>41122</v>
      </c>
    </row>
    <row r="1801" spans="1:4">
      <c r="A1801" s="105">
        <v>33009013550000</v>
      </c>
      <c r="B1801">
        <v>27878</v>
      </c>
      <c r="C1801">
        <v>0</v>
      </c>
      <c r="D1801" s="690">
        <v>41153</v>
      </c>
    </row>
    <row r="1802" spans="1:4">
      <c r="A1802" s="105">
        <v>33009013550000</v>
      </c>
      <c r="B1802">
        <v>34768</v>
      </c>
      <c r="C1802">
        <v>0</v>
      </c>
      <c r="D1802" s="690">
        <v>41183</v>
      </c>
    </row>
    <row r="1803" spans="1:4">
      <c r="A1803" s="105">
        <v>33009013550000</v>
      </c>
      <c r="B1803">
        <v>34196</v>
      </c>
      <c r="C1803">
        <v>0</v>
      </c>
      <c r="D1803" s="690">
        <v>41214</v>
      </c>
    </row>
    <row r="1804" spans="1:4">
      <c r="A1804" s="105">
        <v>33009013550000</v>
      </c>
      <c r="B1804">
        <v>35714</v>
      </c>
      <c r="C1804">
        <v>0</v>
      </c>
      <c r="D1804" s="690">
        <v>41244</v>
      </c>
    </row>
    <row r="1805" spans="1:4">
      <c r="A1805" s="105">
        <v>33009013620000</v>
      </c>
      <c r="B1805">
        <v>12780</v>
      </c>
      <c r="C1805">
        <v>0</v>
      </c>
      <c r="D1805" s="690">
        <v>40909</v>
      </c>
    </row>
    <row r="1806" spans="1:4">
      <c r="A1806" s="105">
        <v>33009013620000</v>
      </c>
      <c r="B1806">
        <v>10536</v>
      </c>
      <c r="C1806">
        <v>0</v>
      </c>
      <c r="D1806" s="690">
        <v>40940</v>
      </c>
    </row>
    <row r="1807" spans="1:4">
      <c r="A1807" s="105">
        <v>33009013620000</v>
      </c>
      <c r="B1807">
        <v>13500</v>
      </c>
      <c r="C1807">
        <v>0</v>
      </c>
      <c r="D1807" s="690">
        <v>40969</v>
      </c>
    </row>
    <row r="1808" spans="1:4">
      <c r="A1808" s="105">
        <v>33009013620000</v>
      </c>
      <c r="B1808">
        <v>15023</v>
      </c>
      <c r="C1808">
        <v>0</v>
      </c>
      <c r="D1808" s="690">
        <v>41000</v>
      </c>
    </row>
    <row r="1809" spans="1:4">
      <c r="A1809" s="105">
        <v>33009013620000</v>
      </c>
      <c r="B1809">
        <v>19352</v>
      </c>
      <c r="C1809">
        <v>0</v>
      </c>
      <c r="D1809" s="690">
        <v>41030</v>
      </c>
    </row>
    <row r="1810" spans="1:4">
      <c r="A1810" s="105">
        <v>33009013620000</v>
      </c>
      <c r="B1810">
        <v>21320</v>
      </c>
      <c r="C1810">
        <v>0</v>
      </c>
      <c r="D1810" s="690">
        <v>41061</v>
      </c>
    </row>
    <row r="1811" spans="1:4">
      <c r="A1811" s="105">
        <v>33009013620000</v>
      </c>
      <c r="B1811">
        <v>19009</v>
      </c>
      <c r="C1811">
        <v>0</v>
      </c>
      <c r="D1811" s="690">
        <v>41091</v>
      </c>
    </row>
    <row r="1812" spans="1:4">
      <c r="A1812" s="105">
        <v>33009013620000</v>
      </c>
      <c r="B1812">
        <v>15834</v>
      </c>
      <c r="C1812">
        <v>0</v>
      </c>
      <c r="D1812" s="690">
        <v>41122</v>
      </c>
    </row>
    <row r="1813" spans="1:4">
      <c r="A1813" s="105">
        <v>33009013620000</v>
      </c>
      <c r="B1813">
        <v>16411</v>
      </c>
      <c r="C1813">
        <v>0</v>
      </c>
      <c r="D1813" s="690">
        <v>41153</v>
      </c>
    </row>
    <row r="1814" spans="1:4">
      <c r="A1814" s="105">
        <v>33009013620000</v>
      </c>
      <c r="B1814">
        <v>16732</v>
      </c>
      <c r="C1814">
        <v>0</v>
      </c>
      <c r="D1814" s="690">
        <v>41183</v>
      </c>
    </row>
    <row r="1815" spans="1:4">
      <c r="A1815" s="105">
        <v>33009013620000</v>
      </c>
      <c r="B1815">
        <v>13173</v>
      </c>
      <c r="C1815">
        <v>0</v>
      </c>
      <c r="D1815" s="690">
        <v>41214</v>
      </c>
    </row>
    <row r="1816" spans="1:4">
      <c r="A1816" s="105">
        <v>33009013620000</v>
      </c>
      <c r="B1816">
        <v>18238</v>
      </c>
      <c r="C1816">
        <v>0</v>
      </c>
      <c r="D1816" s="690">
        <v>41244</v>
      </c>
    </row>
    <row r="1817" spans="1:4">
      <c r="A1817" s="105">
        <v>33009013630000</v>
      </c>
      <c r="B1817">
        <v>71657</v>
      </c>
      <c r="C1817">
        <v>0</v>
      </c>
      <c r="D1817" s="690">
        <v>40909</v>
      </c>
    </row>
    <row r="1818" spans="1:4">
      <c r="A1818" s="105">
        <v>33009013630000</v>
      </c>
      <c r="B1818">
        <v>65336</v>
      </c>
      <c r="C1818">
        <v>0</v>
      </c>
      <c r="D1818" s="690">
        <v>40940</v>
      </c>
    </row>
    <row r="1819" spans="1:4">
      <c r="A1819" s="105">
        <v>33009013630000</v>
      </c>
      <c r="B1819">
        <v>67197</v>
      </c>
      <c r="C1819">
        <v>0</v>
      </c>
      <c r="D1819" s="690">
        <v>40969</v>
      </c>
    </row>
    <row r="1820" spans="1:4">
      <c r="A1820" s="105">
        <v>33009013630000</v>
      </c>
      <c r="B1820">
        <v>66786</v>
      </c>
      <c r="C1820">
        <v>0</v>
      </c>
      <c r="D1820" s="690">
        <v>41000</v>
      </c>
    </row>
    <row r="1821" spans="1:4">
      <c r="A1821" s="105">
        <v>33009013630000</v>
      </c>
      <c r="B1821">
        <v>70742</v>
      </c>
      <c r="C1821">
        <v>0</v>
      </c>
      <c r="D1821" s="690">
        <v>41030</v>
      </c>
    </row>
    <row r="1822" spans="1:4">
      <c r="A1822" s="105">
        <v>33009013630000</v>
      </c>
      <c r="B1822">
        <v>67527</v>
      </c>
      <c r="C1822">
        <v>0</v>
      </c>
      <c r="D1822" s="690">
        <v>41061</v>
      </c>
    </row>
    <row r="1823" spans="1:4">
      <c r="A1823" s="105">
        <v>33009013630000</v>
      </c>
      <c r="B1823">
        <v>68880</v>
      </c>
      <c r="C1823">
        <v>0</v>
      </c>
      <c r="D1823" s="690">
        <v>41091</v>
      </c>
    </row>
    <row r="1824" spans="1:4">
      <c r="A1824" s="105">
        <v>33009013630000</v>
      </c>
      <c r="B1824">
        <v>66810</v>
      </c>
      <c r="C1824">
        <v>0</v>
      </c>
      <c r="D1824" s="690">
        <v>41122</v>
      </c>
    </row>
    <row r="1825" spans="1:4">
      <c r="A1825" s="105">
        <v>33009013630000</v>
      </c>
      <c r="B1825">
        <v>64215</v>
      </c>
      <c r="C1825">
        <v>0</v>
      </c>
      <c r="D1825" s="690">
        <v>41153</v>
      </c>
    </row>
    <row r="1826" spans="1:4">
      <c r="A1826" s="105">
        <v>33009013630000</v>
      </c>
      <c r="B1826">
        <v>68884</v>
      </c>
      <c r="C1826">
        <v>0</v>
      </c>
      <c r="D1826" s="690">
        <v>41183</v>
      </c>
    </row>
    <row r="1827" spans="1:4">
      <c r="A1827" s="105">
        <v>33009013630000</v>
      </c>
      <c r="B1827">
        <v>65887</v>
      </c>
      <c r="C1827">
        <v>0</v>
      </c>
      <c r="D1827" s="690">
        <v>41214</v>
      </c>
    </row>
    <row r="1828" spans="1:4">
      <c r="A1828" s="105">
        <v>33009013630000</v>
      </c>
      <c r="B1828">
        <v>67807</v>
      </c>
      <c r="C1828">
        <v>0</v>
      </c>
      <c r="D1828" s="690">
        <v>41244</v>
      </c>
    </row>
    <row r="1829" spans="1:4">
      <c r="A1829" s="105">
        <v>33009013640000</v>
      </c>
      <c r="B1829">
        <v>20784</v>
      </c>
      <c r="C1829">
        <v>0</v>
      </c>
      <c r="D1829" s="690">
        <v>40909</v>
      </c>
    </row>
    <row r="1830" spans="1:4">
      <c r="A1830" s="105">
        <v>33009013640000</v>
      </c>
      <c r="B1830">
        <v>18807</v>
      </c>
      <c r="C1830">
        <v>0</v>
      </c>
      <c r="D1830" s="690">
        <v>40940</v>
      </c>
    </row>
    <row r="1831" spans="1:4">
      <c r="A1831" s="105">
        <v>33009013640000</v>
      </c>
      <c r="B1831">
        <v>19282</v>
      </c>
      <c r="C1831">
        <v>0</v>
      </c>
      <c r="D1831" s="690">
        <v>40969</v>
      </c>
    </row>
    <row r="1832" spans="1:4">
      <c r="A1832" s="105">
        <v>33009013640000</v>
      </c>
      <c r="B1832">
        <v>16665</v>
      </c>
      <c r="C1832">
        <v>0</v>
      </c>
      <c r="D1832" s="690">
        <v>41000</v>
      </c>
    </row>
    <row r="1833" spans="1:4">
      <c r="A1833" s="105">
        <v>33009013640000</v>
      </c>
      <c r="B1833">
        <v>16257</v>
      </c>
      <c r="C1833">
        <v>0</v>
      </c>
      <c r="D1833" s="690">
        <v>41030</v>
      </c>
    </row>
    <row r="1834" spans="1:4">
      <c r="A1834" s="105">
        <v>33009013640000</v>
      </c>
      <c r="B1834">
        <v>16761</v>
      </c>
      <c r="C1834">
        <v>0</v>
      </c>
      <c r="D1834" s="690">
        <v>41061</v>
      </c>
    </row>
    <row r="1835" spans="1:4">
      <c r="A1835" s="105">
        <v>33009013640000</v>
      </c>
      <c r="B1835">
        <v>18676</v>
      </c>
      <c r="C1835">
        <v>0</v>
      </c>
      <c r="D1835" s="690">
        <v>41091</v>
      </c>
    </row>
    <row r="1836" spans="1:4">
      <c r="A1836" s="105">
        <v>33009013640000</v>
      </c>
      <c r="B1836">
        <v>19937</v>
      </c>
      <c r="C1836">
        <v>0</v>
      </c>
      <c r="D1836" s="690">
        <v>41122</v>
      </c>
    </row>
    <row r="1837" spans="1:4">
      <c r="A1837" s="105">
        <v>33009013640000</v>
      </c>
      <c r="B1837">
        <v>20137</v>
      </c>
      <c r="C1837">
        <v>0</v>
      </c>
      <c r="D1837" s="690">
        <v>41153</v>
      </c>
    </row>
    <row r="1838" spans="1:4">
      <c r="A1838" s="105">
        <v>33009013640000</v>
      </c>
      <c r="B1838">
        <v>21306</v>
      </c>
      <c r="C1838">
        <v>0</v>
      </c>
      <c r="D1838" s="690">
        <v>41183</v>
      </c>
    </row>
    <row r="1839" spans="1:4">
      <c r="A1839" s="105">
        <v>33009013640000</v>
      </c>
      <c r="B1839">
        <v>22495</v>
      </c>
      <c r="C1839">
        <v>0</v>
      </c>
      <c r="D1839" s="690">
        <v>41214</v>
      </c>
    </row>
    <row r="1840" spans="1:4">
      <c r="A1840" s="105">
        <v>33009013640000</v>
      </c>
      <c r="B1840">
        <v>19632</v>
      </c>
      <c r="C1840">
        <v>0</v>
      </c>
      <c r="D1840" s="690">
        <v>41244</v>
      </c>
    </row>
    <row r="1841" spans="1:4">
      <c r="A1841" s="105">
        <v>33009013650000</v>
      </c>
      <c r="B1841">
        <v>5152</v>
      </c>
      <c r="C1841">
        <v>0</v>
      </c>
      <c r="D1841" s="690">
        <v>40909</v>
      </c>
    </row>
    <row r="1842" spans="1:4">
      <c r="A1842" s="105">
        <v>33009013650000</v>
      </c>
      <c r="B1842">
        <v>4687</v>
      </c>
      <c r="C1842">
        <v>0</v>
      </c>
      <c r="D1842" s="690">
        <v>40940</v>
      </c>
    </row>
    <row r="1843" spans="1:4">
      <c r="A1843" s="105">
        <v>33009013650000</v>
      </c>
      <c r="B1843">
        <v>4858</v>
      </c>
      <c r="C1843">
        <v>0</v>
      </c>
      <c r="D1843" s="690">
        <v>40969</v>
      </c>
    </row>
    <row r="1844" spans="1:4">
      <c r="A1844" s="105">
        <v>33009013650000</v>
      </c>
      <c r="B1844">
        <v>4888</v>
      </c>
      <c r="C1844">
        <v>0</v>
      </c>
      <c r="D1844" s="690">
        <v>41000</v>
      </c>
    </row>
    <row r="1845" spans="1:4">
      <c r="A1845" s="105">
        <v>33009013650000</v>
      </c>
      <c r="B1845">
        <v>4785</v>
      </c>
      <c r="C1845">
        <v>0</v>
      </c>
      <c r="D1845" s="690">
        <v>41030</v>
      </c>
    </row>
    <row r="1846" spans="1:4">
      <c r="A1846" s="105">
        <v>33009013650000</v>
      </c>
      <c r="B1846">
        <v>4664</v>
      </c>
      <c r="C1846">
        <v>0</v>
      </c>
      <c r="D1846" s="690">
        <v>41061</v>
      </c>
    </row>
    <row r="1847" spans="1:4">
      <c r="A1847" s="105">
        <v>33009013650000</v>
      </c>
      <c r="B1847">
        <v>3471</v>
      </c>
      <c r="C1847">
        <v>0</v>
      </c>
      <c r="D1847" s="690">
        <v>41091</v>
      </c>
    </row>
    <row r="1848" spans="1:4">
      <c r="A1848" s="105">
        <v>33009013650000</v>
      </c>
      <c r="B1848">
        <v>4462</v>
      </c>
      <c r="C1848">
        <v>0</v>
      </c>
      <c r="D1848" s="690">
        <v>41122</v>
      </c>
    </row>
    <row r="1849" spans="1:4">
      <c r="A1849" s="105">
        <v>33009013650000</v>
      </c>
      <c r="B1849">
        <v>4431</v>
      </c>
      <c r="C1849">
        <v>0</v>
      </c>
      <c r="D1849" s="690">
        <v>41153</v>
      </c>
    </row>
    <row r="1850" spans="1:4">
      <c r="A1850" s="105">
        <v>33009013650000</v>
      </c>
      <c r="B1850">
        <v>4336</v>
      </c>
      <c r="C1850">
        <v>0</v>
      </c>
      <c r="D1850" s="690">
        <v>41183</v>
      </c>
    </row>
    <row r="1851" spans="1:4">
      <c r="A1851" s="105">
        <v>33009013650000</v>
      </c>
      <c r="B1851">
        <v>3859</v>
      </c>
      <c r="C1851">
        <v>0</v>
      </c>
      <c r="D1851" s="690">
        <v>41214</v>
      </c>
    </row>
    <row r="1852" spans="1:4">
      <c r="A1852" s="105">
        <v>33009013650000</v>
      </c>
      <c r="B1852">
        <v>3936</v>
      </c>
      <c r="C1852">
        <v>0</v>
      </c>
      <c r="D1852" s="690">
        <v>41244</v>
      </c>
    </row>
    <row r="1853" spans="1:4">
      <c r="A1853" s="105">
        <v>33009013660000</v>
      </c>
      <c r="B1853">
        <v>4281</v>
      </c>
      <c r="C1853">
        <v>0</v>
      </c>
      <c r="D1853" s="690">
        <v>40909</v>
      </c>
    </row>
    <row r="1854" spans="1:4">
      <c r="A1854" s="105">
        <v>33009013660000</v>
      </c>
      <c r="B1854">
        <v>3775</v>
      </c>
      <c r="C1854">
        <v>0</v>
      </c>
      <c r="D1854" s="690">
        <v>40940</v>
      </c>
    </row>
    <row r="1855" spans="1:4">
      <c r="A1855" s="105">
        <v>33009013660000</v>
      </c>
      <c r="B1855">
        <v>4104</v>
      </c>
      <c r="C1855">
        <v>0</v>
      </c>
      <c r="D1855" s="690">
        <v>40969</v>
      </c>
    </row>
    <row r="1856" spans="1:4">
      <c r="A1856" s="105">
        <v>33009013660000</v>
      </c>
      <c r="B1856">
        <v>4382</v>
      </c>
      <c r="C1856">
        <v>0</v>
      </c>
      <c r="D1856" s="690">
        <v>41000</v>
      </c>
    </row>
    <row r="1857" spans="1:4">
      <c r="A1857" s="105">
        <v>33009013660000</v>
      </c>
      <c r="B1857">
        <v>4142</v>
      </c>
      <c r="C1857">
        <v>0</v>
      </c>
      <c r="D1857" s="690">
        <v>41030</v>
      </c>
    </row>
    <row r="1858" spans="1:4">
      <c r="A1858" s="105">
        <v>33009013660000</v>
      </c>
      <c r="B1858">
        <v>4138</v>
      </c>
      <c r="C1858">
        <v>0</v>
      </c>
      <c r="D1858" s="690">
        <v>41061</v>
      </c>
    </row>
    <row r="1859" spans="1:4">
      <c r="A1859" s="105">
        <v>33009013660000</v>
      </c>
      <c r="B1859">
        <v>3391</v>
      </c>
      <c r="C1859">
        <v>0</v>
      </c>
      <c r="D1859" s="690">
        <v>41091</v>
      </c>
    </row>
    <row r="1860" spans="1:4">
      <c r="A1860" s="105">
        <v>33009013660000</v>
      </c>
      <c r="B1860">
        <v>4240</v>
      </c>
      <c r="C1860">
        <v>0</v>
      </c>
      <c r="D1860" s="690">
        <v>41122</v>
      </c>
    </row>
    <row r="1861" spans="1:4">
      <c r="A1861" s="105">
        <v>33009013660000</v>
      </c>
      <c r="B1861">
        <v>4084</v>
      </c>
      <c r="C1861">
        <v>0</v>
      </c>
      <c r="D1861" s="690">
        <v>41153</v>
      </c>
    </row>
    <row r="1862" spans="1:4">
      <c r="A1862" s="105">
        <v>33009013660000</v>
      </c>
      <c r="B1862">
        <v>4253</v>
      </c>
      <c r="C1862">
        <v>0</v>
      </c>
      <c r="D1862" s="690">
        <v>41183</v>
      </c>
    </row>
    <row r="1863" spans="1:4">
      <c r="A1863" s="105">
        <v>33009013660000</v>
      </c>
      <c r="B1863">
        <v>3702</v>
      </c>
      <c r="C1863">
        <v>0</v>
      </c>
      <c r="D1863" s="690">
        <v>41214</v>
      </c>
    </row>
    <row r="1864" spans="1:4">
      <c r="A1864" s="105">
        <v>33009013660000</v>
      </c>
      <c r="B1864">
        <v>3717</v>
      </c>
      <c r="C1864">
        <v>0</v>
      </c>
      <c r="D1864" s="690">
        <v>41244</v>
      </c>
    </row>
    <row r="1865" spans="1:4">
      <c r="A1865" s="105">
        <v>33009013870000</v>
      </c>
      <c r="B1865">
        <v>27774</v>
      </c>
      <c r="C1865">
        <v>0</v>
      </c>
      <c r="D1865" s="690">
        <v>40909</v>
      </c>
    </row>
    <row r="1866" spans="1:4">
      <c r="A1866" s="105">
        <v>33009013870000</v>
      </c>
      <c r="B1866">
        <v>11887</v>
      </c>
      <c r="C1866">
        <v>0</v>
      </c>
      <c r="D1866" s="690">
        <v>40940</v>
      </c>
    </row>
    <row r="1867" spans="1:4">
      <c r="A1867" s="105">
        <v>33009013870000</v>
      </c>
      <c r="B1867">
        <v>10619</v>
      </c>
      <c r="C1867">
        <v>0</v>
      </c>
      <c r="D1867" s="690">
        <v>40969</v>
      </c>
    </row>
    <row r="1868" spans="1:4">
      <c r="A1868" s="105">
        <v>33009013870000</v>
      </c>
      <c r="B1868">
        <v>13232</v>
      </c>
      <c r="C1868">
        <v>0</v>
      </c>
      <c r="D1868" s="690">
        <v>41000</v>
      </c>
    </row>
    <row r="1869" spans="1:4">
      <c r="A1869" s="105">
        <v>33009013870000</v>
      </c>
      <c r="B1869">
        <v>12308</v>
      </c>
      <c r="C1869">
        <v>0</v>
      </c>
      <c r="D1869" s="690">
        <v>41030</v>
      </c>
    </row>
    <row r="1870" spans="1:4">
      <c r="A1870" s="105">
        <v>33009013870000</v>
      </c>
      <c r="B1870">
        <v>12150</v>
      </c>
      <c r="C1870">
        <v>0</v>
      </c>
      <c r="D1870" s="690">
        <v>41061</v>
      </c>
    </row>
    <row r="1871" spans="1:4">
      <c r="A1871" s="105">
        <v>33009013870000</v>
      </c>
      <c r="B1871">
        <v>15113</v>
      </c>
      <c r="C1871">
        <v>0</v>
      </c>
      <c r="D1871" s="690">
        <v>41091</v>
      </c>
    </row>
    <row r="1872" spans="1:4">
      <c r="A1872" s="105">
        <v>33009013870000</v>
      </c>
      <c r="B1872">
        <v>21845</v>
      </c>
      <c r="C1872">
        <v>0</v>
      </c>
      <c r="D1872" s="690">
        <v>41122</v>
      </c>
    </row>
    <row r="1873" spans="1:4">
      <c r="A1873" s="105">
        <v>33009013870000</v>
      </c>
      <c r="B1873">
        <v>24654</v>
      </c>
      <c r="C1873">
        <v>0</v>
      </c>
      <c r="D1873" s="690">
        <v>41153</v>
      </c>
    </row>
    <row r="1874" spans="1:4">
      <c r="A1874" s="105">
        <v>33009013870000</v>
      </c>
      <c r="B1874">
        <v>25959</v>
      </c>
      <c r="C1874">
        <v>0</v>
      </c>
      <c r="D1874" s="690">
        <v>41183</v>
      </c>
    </row>
    <row r="1875" spans="1:4">
      <c r="A1875" s="105">
        <v>33009013870000</v>
      </c>
      <c r="B1875">
        <v>19621</v>
      </c>
      <c r="C1875">
        <v>0</v>
      </c>
      <c r="D1875" s="690">
        <v>41214</v>
      </c>
    </row>
    <row r="1876" spans="1:4">
      <c r="A1876" s="105">
        <v>33009013870000</v>
      </c>
      <c r="B1876">
        <v>25490</v>
      </c>
      <c r="C1876">
        <v>0</v>
      </c>
      <c r="D1876" s="690">
        <v>41244</v>
      </c>
    </row>
    <row r="1877" spans="1:4">
      <c r="A1877" s="105">
        <v>33009014610000</v>
      </c>
      <c r="B1877">
        <v>42038</v>
      </c>
      <c r="C1877">
        <v>0</v>
      </c>
      <c r="D1877" s="690">
        <v>40909</v>
      </c>
    </row>
    <row r="1878" spans="1:4">
      <c r="A1878" s="105">
        <v>33009014610000</v>
      </c>
      <c r="B1878">
        <v>40385</v>
      </c>
      <c r="C1878">
        <v>0</v>
      </c>
      <c r="D1878" s="690">
        <v>40940</v>
      </c>
    </row>
    <row r="1879" spans="1:4">
      <c r="A1879" s="105">
        <v>33009014610000</v>
      </c>
      <c r="B1879">
        <v>39542</v>
      </c>
      <c r="C1879">
        <v>0</v>
      </c>
      <c r="D1879" s="690">
        <v>40969</v>
      </c>
    </row>
    <row r="1880" spans="1:4">
      <c r="A1880" s="105">
        <v>33009014610000</v>
      </c>
      <c r="B1880">
        <v>43683</v>
      </c>
      <c r="C1880">
        <v>0</v>
      </c>
      <c r="D1880" s="690">
        <v>41000</v>
      </c>
    </row>
    <row r="1881" spans="1:4">
      <c r="A1881" s="105">
        <v>33009014610000</v>
      </c>
      <c r="B1881">
        <v>47898</v>
      </c>
      <c r="C1881">
        <v>0</v>
      </c>
      <c r="D1881" s="690">
        <v>41030</v>
      </c>
    </row>
    <row r="1882" spans="1:4">
      <c r="A1882" s="105">
        <v>33009014610000</v>
      </c>
      <c r="B1882">
        <v>47463</v>
      </c>
      <c r="C1882">
        <v>0</v>
      </c>
      <c r="D1882" s="690">
        <v>41061</v>
      </c>
    </row>
    <row r="1883" spans="1:4">
      <c r="A1883" s="105">
        <v>33009014610000</v>
      </c>
      <c r="B1883">
        <v>48485</v>
      </c>
      <c r="C1883">
        <v>0</v>
      </c>
      <c r="D1883" s="690">
        <v>41091</v>
      </c>
    </row>
    <row r="1884" spans="1:4">
      <c r="A1884" s="105">
        <v>33009014610000</v>
      </c>
      <c r="B1884">
        <v>45338</v>
      </c>
      <c r="C1884">
        <v>0</v>
      </c>
      <c r="D1884" s="690">
        <v>41122</v>
      </c>
    </row>
    <row r="1885" spans="1:4">
      <c r="A1885" s="105">
        <v>33009014610000</v>
      </c>
      <c r="B1885">
        <v>44155</v>
      </c>
      <c r="C1885">
        <v>0</v>
      </c>
      <c r="D1885" s="690">
        <v>41153</v>
      </c>
    </row>
    <row r="1886" spans="1:4">
      <c r="A1886" s="105">
        <v>33009014610000</v>
      </c>
      <c r="B1886">
        <v>38276</v>
      </c>
      <c r="C1886">
        <v>0</v>
      </c>
      <c r="D1886" s="690">
        <v>41183</v>
      </c>
    </row>
    <row r="1887" spans="1:4">
      <c r="A1887" s="105">
        <v>33009014610000</v>
      </c>
      <c r="B1887">
        <v>43269</v>
      </c>
      <c r="C1887">
        <v>0</v>
      </c>
      <c r="D1887" s="690">
        <v>41214</v>
      </c>
    </row>
    <row r="1888" spans="1:4">
      <c r="A1888" s="105">
        <v>33009014610000</v>
      </c>
      <c r="B1888">
        <v>45093</v>
      </c>
      <c r="C1888">
        <v>0</v>
      </c>
      <c r="D1888" s="690">
        <v>41244</v>
      </c>
    </row>
    <row r="1889" spans="1:4">
      <c r="A1889" s="105">
        <v>33009014690000</v>
      </c>
      <c r="B1889">
        <v>26245</v>
      </c>
      <c r="C1889">
        <v>0</v>
      </c>
      <c r="D1889" s="690">
        <v>40909</v>
      </c>
    </row>
    <row r="1890" spans="1:4">
      <c r="A1890" s="105">
        <v>33009014690000</v>
      </c>
      <c r="B1890">
        <v>19982</v>
      </c>
      <c r="C1890">
        <v>0</v>
      </c>
      <c r="D1890" s="690">
        <v>40940</v>
      </c>
    </row>
    <row r="1891" spans="1:4">
      <c r="A1891" s="105">
        <v>33009014690000</v>
      </c>
      <c r="B1891">
        <v>26084</v>
      </c>
      <c r="C1891">
        <v>0</v>
      </c>
      <c r="D1891" s="690">
        <v>40969</v>
      </c>
    </row>
    <row r="1892" spans="1:4">
      <c r="A1892" s="105">
        <v>33009014690000</v>
      </c>
      <c r="B1892">
        <v>34421</v>
      </c>
      <c r="C1892">
        <v>0</v>
      </c>
      <c r="D1892" s="690">
        <v>41000</v>
      </c>
    </row>
    <row r="1893" spans="1:4">
      <c r="A1893" s="105">
        <v>33009014690000</v>
      </c>
      <c r="B1893">
        <v>33777</v>
      </c>
      <c r="C1893">
        <v>0</v>
      </c>
      <c r="D1893" s="690">
        <v>41030</v>
      </c>
    </row>
    <row r="1894" spans="1:4">
      <c r="A1894" s="105">
        <v>33009014690000</v>
      </c>
      <c r="B1894">
        <v>31704</v>
      </c>
      <c r="C1894">
        <v>0</v>
      </c>
      <c r="D1894" s="690">
        <v>41061</v>
      </c>
    </row>
    <row r="1895" spans="1:4">
      <c r="A1895" s="105">
        <v>33009014690000</v>
      </c>
      <c r="B1895">
        <v>32873</v>
      </c>
      <c r="C1895">
        <v>0</v>
      </c>
      <c r="D1895" s="690">
        <v>41091</v>
      </c>
    </row>
    <row r="1896" spans="1:4">
      <c r="A1896" s="105">
        <v>33009014690000</v>
      </c>
      <c r="B1896">
        <v>34361</v>
      </c>
      <c r="C1896">
        <v>0</v>
      </c>
      <c r="D1896" s="690">
        <v>41122</v>
      </c>
    </row>
    <row r="1897" spans="1:4">
      <c r="A1897" s="105">
        <v>33009014690000</v>
      </c>
      <c r="B1897">
        <v>34565</v>
      </c>
      <c r="C1897">
        <v>0</v>
      </c>
      <c r="D1897" s="690">
        <v>41153</v>
      </c>
    </row>
    <row r="1898" spans="1:4">
      <c r="A1898" s="105">
        <v>33009014690000</v>
      </c>
      <c r="B1898">
        <v>35022</v>
      </c>
      <c r="C1898">
        <v>0</v>
      </c>
      <c r="D1898" s="690">
        <v>41183</v>
      </c>
    </row>
    <row r="1899" spans="1:4">
      <c r="A1899" s="105">
        <v>33009014690000</v>
      </c>
      <c r="B1899">
        <v>35196</v>
      </c>
      <c r="C1899">
        <v>0</v>
      </c>
      <c r="D1899" s="690">
        <v>41214</v>
      </c>
    </row>
    <row r="1900" spans="1:4">
      <c r="A1900" s="105">
        <v>33009014690000</v>
      </c>
      <c r="B1900">
        <v>35237</v>
      </c>
      <c r="C1900">
        <v>0</v>
      </c>
      <c r="D1900" s="690">
        <v>41244</v>
      </c>
    </row>
    <row r="1901" spans="1:4">
      <c r="A1901" s="105">
        <v>33009014740000</v>
      </c>
      <c r="B1901">
        <v>38040</v>
      </c>
      <c r="C1901">
        <v>0</v>
      </c>
      <c r="D1901" s="690">
        <v>40909</v>
      </c>
    </row>
    <row r="1902" spans="1:4">
      <c r="A1902" s="105">
        <v>33009014740000</v>
      </c>
      <c r="B1902">
        <v>39730</v>
      </c>
      <c r="C1902">
        <v>0</v>
      </c>
      <c r="D1902" s="690">
        <v>40940</v>
      </c>
    </row>
    <row r="1903" spans="1:4">
      <c r="A1903" s="105">
        <v>33009014740000</v>
      </c>
      <c r="B1903">
        <v>43870</v>
      </c>
      <c r="C1903">
        <v>0</v>
      </c>
      <c r="D1903" s="690">
        <v>40969</v>
      </c>
    </row>
    <row r="1904" spans="1:4">
      <c r="A1904" s="105">
        <v>33009014740000</v>
      </c>
      <c r="B1904">
        <v>45305</v>
      </c>
      <c r="C1904">
        <v>0</v>
      </c>
      <c r="D1904" s="690">
        <v>41000</v>
      </c>
    </row>
    <row r="1905" spans="1:4">
      <c r="A1905" s="105">
        <v>33009014740000</v>
      </c>
      <c r="B1905">
        <v>43856</v>
      </c>
      <c r="C1905">
        <v>0</v>
      </c>
      <c r="D1905" s="690">
        <v>41030</v>
      </c>
    </row>
    <row r="1906" spans="1:4">
      <c r="A1906" s="105">
        <v>33009014740000</v>
      </c>
      <c r="B1906">
        <v>36860</v>
      </c>
      <c r="C1906">
        <v>0</v>
      </c>
      <c r="D1906" s="690">
        <v>41061</v>
      </c>
    </row>
    <row r="1907" spans="1:4">
      <c r="A1907" s="105">
        <v>33009014740000</v>
      </c>
      <c r="B1907">
        <v>37582</v>
      </c>
      <c r="C1907">
        <v>0</v>
      </c>
      <c r="D1907" s="690">
        <v>41091</v>
      </c>
    </row>
    <row r="1908" spans="1:4">
      <c r="A1908" s="105">
        <v>33009014740000</v>
      </c>
      <c r="B1908">
        <v>34693</v>
      </c>
      <c r="C1908">
        <v>0</v>
      </c>
      <c r="D1908" s="690">
        <v>41122</v>
      </c>
    </row>
    <row r="1909" spans="1:4">
      <c r="A1909" s="105">
        <v>33009014740000</v>
      </c>
      <c r="B1909">
        <v>32969</v>
      </c>
      <c r="C1909">
        <v>0</v>
      </c>
      <c r="D1909" s="690">
        <v>41153</v>
      </c>
    </row>
    <row r="1910" spans="1:4">
      <c r="A1910" s="105">
        <v>33009014740000</v>
      </c>
      <c r="B1910">
        <v>33107</v>
      </c>
      <c r="C1910">
        <v>0</v>
      </c>
      <c r="D1910" s="690">
        <v>41183</v>
      </c>
    </row>
    <row r="1911" spans="1:4">
      <c r="A1911" s="105">
        <v>33009014740000</v>
      </c>
      <c r="B1911">
        <v>33978</v>
      </c>
      <c r="C1911">
        <v>0</v>
      </c>
      <c r="D1911" s="690">
        <v>41214</v>
      </c>
    </row>
    <row r="1912" spans="1:4">
      <c r="A1912" s="105">
        <v>33009014740000</v>
      </c>
      <c r="B1912">
        <v>35397</v>
      </c>
      <c r="C1912">
        <v>0</v>
      </c>
      <c r="D1912" s="690">
        <v>41244</v>
      </c>
    </row>
    <row r="1913" spans="1:4">
      <c r="A1913" s="105">
        <v>33009014750000</v>
      </c>
      <c r="B1913">
        <v>0</v>
      </c>
      <c r="C1913">
        <v>0</v>
      </c>
      <c r="D1913" s="690">
        <v>40909</v>
      </c>
    </row>
    <row r="1914" spans="1:4">
      <c r="A1914" s="105">
        <v>33009014750000</v>
      </c>
      <c r="B1914">
        <v>0</v>
      </c>
      <c r="C1914">
        <v>0</v>
      </c>
      <c r="D1914" s="690">
        <v>40940</v>
      </c>
    </row>
    <row r="1915" spans="1:4">
      <c r="A1915" s="105">
        <v>33009014750000</v>
      </c>
      <c r="B1915">
        <v>0</v>
      </c>
      <c r="C1915">
        <v>0</v>
      </c>
      <c r="D1915" s="690">
        <v>40969</v>
      </c>
    </row>
    <row r="1916" spans="1:4">
      <c r="A1916" s="105">
        <v>33009014750000</v>
      </c>
      <c r="B1916">
        <v>0</v>
      </c>
      <c r="C1916">
        <v>0</v>
      </c>
      <c r="D1916" s="690">
        <v>41000</v>
      </c>
    </row>
    <row r="1917" spans="1:4">
      <c r="A1917" s="105">
        <v>33009014750000</v>
      </c>
      <c r="B1917">
        <v>0</v>
      </c>
      <c r="C1917">
        <v>0</v>
      </c>
      <c r="D1917" s="690">
        <v>41030</v>
      </c>
    </row>
    <row r="1918" spans="1:4">
      <c r="A1918" s="105">
        <v>33009014750000</v>
      </c>
      <c r="B1918">
        <v>0</v>
      </c>
      <c r="C1918">
        <v>0</v>
      </c>
      <c r="D1918" s="690">
        <v>41061</v>
      </c>
    </row>
    <row r="1919" spans="1:4">
      <c r="A1919" s="105">
        <v>33009014750000</v>
      </c>
      <c r="B1919">
        <v>0</v>
      </c>
      <c r="C1919">
        <v>0</v>
      </c>
      <c r="D1919" s="690">
        <v>41091</v>
      </c>
    </row>
    <row r="1920" spans="1:4">
      <c r="A1920" s="105">
        <v>33009014750000</v>
      </c>
      <c r="B1920">
        <v>0</v>
      </c>
      <c r="C1920">
        <v>0</v>
      </c>
      <c r="D1920" s="690">
        <v>41122</v>
      </c>
    </row>
    <row r="1921" spans="1:4">
      <c r="A1921" s="105">
        <v>33009014750000</v>
      </c>
      <c r="B1921">
        <v>0</v>
      </c>
      <c r="C1921">
        <v>0</v>
      </c>
      <c r="D1921" s="690">
        <v>41153</v>
      </c>
    </row>
    <row r="1922" spans="1:4">
      <c r="A1922" s="105">
        <v>33009014750000</v>
      </c>
      <c r="B1922">
        <v>0</v>
      </c>
      <c r="C1922">
        <v>0</v>
      </c>
      <c r="D1922" s="690">
        <v>41183</v>
      </c>
    </row>
    <row r="1923" spans="1:4">
      <c r="A1923" s="105">
        <v>33009014750000</v>
      </c>
      <c r="B1923">
        <v>0</v>
      </c>
      <c r="C1923">
        <v>0</v>
      </c>
      <c r="D1923" s="690">
        <v>41214</v>
      </c>
    </row>
    <row r="1924" spans="1:4">
      <c r="A1924" s="105">
        <v>33009014750000</v>
      </c>
      <c r="B1924">
        <v>0</v>
      </c>
      <c r="C1924">
        <v>0</v>
      </c>
      <c r="D1924" s="690">
        <v>41244</v>
      </c>
    </row>
    <row r="1925" spans="1:4">
      <c r="A1925" s="105">
        <v>33009014760000</v>
      </c>
      <c r="B1925">
        <v>40977</v>
      </c>
      <c r="C1925">
        <v>0</v>
      </c>
      <c r="D1925" s="690">
        <v>40909</v>
      </c>
    </row>
    <row r="1926" spans="1:4">
      <c r="A1926" s="105">
        <v>33009014760000</v>
      </c>
      <c r="B1926">
        <v>36429</v>
      </c>
      <c r="C1926">
        <v>0</v>
      </c>
      <c r="D1926" s="690">
        <v>40940</v>
      </c>
    </row>
    <row r="1927" spans="1:4">
      <c r="A1927" s="105">
        <v>33009014760000</v>
      </c>
      <c r="B1927">
        <v>34820</v>
      </c>
      <c r="C1927">
        <v>0</v>
      </c>
      <c r="D1927" s="690">
        <v>40969</v>
      </c>
    </row>
    <row r="1928" spans="1:4">
      <c r="A1928" s="105">
        <v>33009014760000</v>
      </c>
      <c r="B1928">
        <v>36823</v>
      </c>
      <c r="C1928">
        <v>0</v>
      </c>
      <c r="D1928" s="690">
        <v>41000</v>
      </c>
    </row>
    <row r="1929" spans="1:4">
      <c r="A1929" s="105">
        <v>33009014760000</v>
      </c>
      <c r="B1929">
        <v>39323</v>
      </c>
      <c r="C1929">
        <v>0</v>
      </c>
      <c r="D1929" s="690">
        <v>41030</v>
      </c>
    </row>
    <row r="1930" spans="1:4">
      <c r="A1930" s="105">
        <v>33009014760000</v>
      </c>
      <c r="B1930">
        <v>38335</v>
      </c>
      <c r="C1930">
        <v>0</v>
      </c>
      <c r="D1930" s="690">
        <v>41061</v>
      </c>
    </row>
    <row r="1931" spans="1:4">
      <c r="A1931" s="105">
        <v>33009014760000</v>
      </c>
      <c r="B1931">
        <v>38491</v>
      </c>
      <c r="C1931">
        <v>0</v>
      </c>
      <c r="D1931" s="690">
        <v>41091</v>
      </c>
    </row>
    <row r="1932" spans="1:4">
      <c r="A1932" s="105">
        <v>33009014760000</v>
      </c>
      <c r="B1932">
        <v>36422</v>
      </c>
      <c r="C1932">
        <v>0</v>
      </c>
      <c r="D1932" s="690">
        <v>41122</v>
      </c>
    </row>
    <row r="1933" spans="1:4">
      <c r="A1933" s="105">
        <v>33009014760000</v>
      </c>
      <c r="B1933">
        <v>36558</v>
      </c>
      <c r="C1933">
        <v>0</v>
      </c>
      <c r="D1933" s="690">
        <v>41153</v>
      </c>
    </row>
    <row r="1934" spans="1:4">
      <c r="A1934" s="105">
        <v>33009014760000</v>
      </c>
      <c r="B1934">
        <v>40072</v>
      </c>
      <c r="C1934">
        <v>0</v>
      </c>
      <c r="D1934" s="690">
        <v>41183</v>
      </c>
    </row>
    <row r="1935" spans="1:4">
      <c r="A1935" s="105">
        <v>33009014760000</v>
      </c>
      <c r="B1935">
        <v>35955</v>
      </c>
      <c r="C1935">
        <v>0</v>
      </c>
      <c r="D1935" s="690">
        <v>41214</v>
      </c>
    </row>
    <row r="1936" spans="1:4">
      <c r="A1936" s="105">
        <v>33009014760000</v>
      </c>
      <c r="B1936">
        <v>38396</v>
      </c>
      <c r="C1936">
        <v>0</v>
      </c>
      <c r="D1936" s="690">
        <v>41244</v>
      </c>
    </row>
    <row r="1937" spans="1:4">
      <c r="A1937" s="105">
        <v>33009014790000</v>
      </c>
      <c r="B1937">
        <v>42475</v>
      </c>
      <c r="C1937">
        <v>0</v>
      </c>
      <c r="D1937" s="690">
        <v>40909</v>
      </c>
    </row>
    <row r="1938" spans="1:4">
      <c r="A1938" s="105">
        <v>33009014790000</v>
      </c>
      <c r="B1938">
        <v>39543</v>
      </c>
      <c r="C1938">
        <v>0</v>
      </c>
      <c r="D1938" s="690">
        <v>40940</v>
      </c>
    </row>
    <row r="1939" spans="1:4">
      <c r="A1939" s="105">
        <v>33009014790000</v>
      </c>
      <c r="B1939">
        <v>45672</v>
      </c>
      <c r="C1939">
        <v>0</v>
      </c>
      <c r="D1939" s="690">
        <v>40969</v>
      </c>
    </row>
    <row r="1940" spans="1:4">
      <c r="A1940" s="105">
        <v>33009014790000</v>
      </c>
      <c r="B1940">
        <v>40932</v>
      </c>
      <c r="C1940">
        <v>0</v>
      </c>
      <c r="D1940" s="690">
        <v>41000</v>
      </c>
    </row>
    <row r="1941" spans="1:4">
      <c r="A1941" s="105">
        <v>33009014790000</v>
      </c>
      <c r="B1941">
        <v>43180</v>
      </c>
      <c r="C1941">
        <v>0</v>
      </c>
      <c r="D1941" s="690">
        <v>41030</v>
      </c>
    </row>
    <row r="1942" spans="1:4">
      <c r="A1942" s="105">
        <v>33009014790000</v>
      </c>
      <c r="B1942">
        <v>42111</v>
      </c>
      <c r="C1942">
        <v>0</v>
      </c>
      <c r="D1942" s="690">
        <v>41061</v>
      </c>
    </row>
    <row r="1943" spans="1:4">
      <c r="A1943" s="105">
        <v>33009014790000</v>
      </c>
      <c r="B1943">
        <v>41781</v>
      </c>
      <c r="C1943">
        <v>0</v>
      </c>
      <c r="D1943" s="690">
        <v>41091</v>
      </c>
    </row>
    <row r="1944" spans="1:4">
      <c r="A1944" s="105">
        <v>33009014790000</v>
      </c>
      <c r="B1944">
        <v>41648</v>
      </c>
      <c r="C1944">
        <v>0</v>
      </c>
      <c r="D1944" s="690">
        <v>41122</v>
      </c>
    </row>
    <row r="1945" spans="1:4">
      <c r="A1945" s="105">
        <v>33009014790000</v>
      </c>
      <c r="B1945">
        <v>38764</v>
      </c>
      <c r="C1945">
        <v>0</v>
      </c>
      <c r="D1945" s="690">
        <v>41153</v>
      </c>
    </row>
    <row r="1946" spans="1:4">
      <c r="A1946" s="105">
        <v>33009014790000</v>
      </c>
      <c r="B1946">
        <v>44981</v>
      </c>
      <c r="C1946">
        <v>0</v>
      </c>
      <c r="D1946" s="690">
        <v>41183</v>
      </c>
    </row>
    <row r="1947" spans="1:4">
      <c r="A1947" s="105">
        <v>33009014790000</v>
      </c>
      <c r="B1947">
        <v>43729</v>
      </c>
      <c r="C1947">
        <v>0</v>
      </c>
      <c r="D1947" s="690">
        <v>41214</v>
      </c>
    </row>
    <row r="1948" spans="1:4">
      <c r="A1948" s="105">
        <v>33009014790000</v>
      </c>
      <c r="B1948">
        <v>45625</v>
      </c>
      <c r="C1948">
        <v>0</v>
      </c>
      <c r="D1948" s="690">
        <v>41244</v>
      </c>
    </row>
    <row r="1949" spans="1:4">
      <c r="A1949" s="105">
        <v>33009014800000</v>
      </c>
      <c r="B1949">
        <v>42316</v>
      </c>
      <c r="C1949">
        <v>0</v>
      </c>
      <c r="D1949" s="690">
        <v>40909</v>
      </c>
    </row>
    <row r="1950" spans="1:4">
      <c r="A1950" s="105">
        <v>33009014800000</v>
      </c>
      <c r="B1950">
        <v>36692</v>
      </c>
      <c r="C1950">
        <v>0</v>
      </c>
      <c r="D1950" s="690">
        <v>40940</v>
      </c>
    </row>
    <row r="1951" spans="1:4">
      <c r="A1951" s="105">
        <v>33009014800000</v>
      </c>
      <c r="B1951">
        <v>37868</v>
      </c>
      <c r="C1951">
        <v>0</v>
      </c>
      <c r="D1951" s="690">
        <v>40969</v>
      </c>
    </row>
    <row r="1952" spans="1:4">
      <c r="A1952" s="105">
        <v>33009014800000</v>
      </c>
      <c r="B1952">
        <v>38287</v>
      </c>
      <c r="C1952">
        <v>0</v>
      </c>
      <c r="D1952" s="690">
        <v>41000</v>
      </c>
    </row>
    <row r="1953" spans="1:4">
      <c r="A1953" s="105">
        <v>33009014800000</v>
      </c>
      <c r="B1953">
        <v>38630</v>
      </c>
      <c r="C1953">
        <v>0</v>
      </c>
      <c r="D1953" s="690">
        <v>41030</v>
      </c>
    </row>
    <row r="1954" spans="1:4">
      <c r="A1954" s="105">
        <v>33009014800000</v>
      </c>
      <c r="B1954">
        <v>38734</v>
      </c>
      <c r="C1954">
        <v>0</v>
      </c>
      <c r="D1954" s="690">
        <v>41061</v>
      </c>
    </row>
    <row r="1955" spans="1:4">
      <c r="A1955" s="105">
        <v>33009014800000</v>
      </c>
      <c r="B1955">
        <v>39222</v>
      </c>
      <c r="C1955">
        <v>0</v>
      </c>
      <c r="D1955" s="690">
        <v>41091</v>
      </c>
    </row>
    <row r="1956" spans="1:4">
      <c r="A1956" s="105">
        <v>33009014800000</v>
      </c>
      <c r="B1956">
        <v>36724</v>
      </c>
      <c r="C1956">
        <v>0</v>
      </c>
      <c r="D1956" s="690">
        <v>41122</v>
      </c>
    </row>
    <row r="1957" spans="1:4">
      <c r="A1957" s="105">
        <v>33009014800000</v>
      </c>
      <c r="B1957">
        <v>36128</v>
      </c>
      <c r="C1957">
        <v>0</v>
      </c>
      <c r="D1957" s="690">
        <v>41153</v>
      </c>
    </row>
    <row r="1958" spans="1:4">
      <c r="A1958" s="105">
        <v>33009014800000</v>
      </c>
      <c r="B1958">
        <v>38496</v>
      </c>
      <c r="C1958">
        <v>0</v>
      </c>
      <c r="D1958" s="690">
        <v>41183</v>
      </c>
    </row>
    <row r="1959" spans="1:4">
      <c r="A1959" s="105">
        <v>33009014800000</v>
      </c>
      <c r="B1959">
        <v>40278</v>
      </c>
      <c r="C1959">
        <v>0</v>
      </c>
      <c r="D1959" s="690">
        <v>41214</v>
      </c>
    </row>
    <row r="1960" spans="1:4">
      <c r="A1960" s="105">
        <v>33009014800000</v>
      </c>
      <c r="B1960">
        <v>44330</v>
      </c>
      <c r="C1960">
        <v>0</v>
      </c>
      <c r="D1960" s="690">
        <v>41244</v>
      </c>
    </row>
    <row r="1961" spans="1:4">
      <c r="A1961" s="105">
        <v>33009014820000</v>
      </c>
      <c r="B1961">
        <v>44802</v>
      </c>
      <c r="C1961">
        <v>0</v>
      </c>
      <c r="D1961" s="690">
        <v>40909</v>
      </c>
    </row>
    <row r="1962" spans="1:4">
      <c r="A1962" s="105">
        <v>33009014820000</v>
      </c>
      <c r="B1962">
        <v>42101</v>
      </c>
      <c r="C1962">
        <v>0</v>
      </c>
      <c r="D1962" s="690">
        <v>40940</v>
      </c>
    </row>
    <row r="1963" spans="1:4">
      <c r="A1963" s="105">
        <v>33009014820000</v>
      </c>
      <c r="B1963">
        <v>43722</v>
      </c>
      <c r="C1963">
        <v>0</v>
      </c>
      <c r="D1963" s="690">
        <v>40969</v>
      </c>
    </row>
    <row r="1964" spans="1:4">
      <c r="A1964" s="105">
        <v>33009014820000</v>
      </c>
      <c r="B1964">
        <v>40703</v>
      </c>
      <c r="C1964">
        <v>0</v>
      </c>
      <c r="D1964" s="690">
        <v>41000</v>
      </c>
    </row>
    <row r="1965" spans="1:4">
      <c r="A1965" s="105">
        <v>33009014820000</v>
      </c>
      <c r="B1965">
        <v>42306</v>
      </c>
      <c r="C1965">
        <v>0</v>
      </c>
      <c r="D1965" s="690">
        <v>41030</v>
      </c>
    </row>
    <row r="1966" spans="1:4">
      <c r="A1966" s="105">
        <v>33009014820000</v>
      </c>
      <c r="B1966">
        <v>41729</v>
      </c>
      <c r="C1966">
        <v>0</v>
      </c>
      <c r="D1966" s="690">
        <v>41061</v>
      </c>
    </row>
    <row r="1967" spans="1:4">
      <c r="A1967" s="105">
        <v>33009014820000</v>
      </c>
      <c r="B1967">
        <v>43748</v>
      </c>
      <c r="C1967">
        <v>0</v>
      </c>
      <c r="D1967" s="690">
        <v>41091</v>
      </c>
    </row>
    <row r="1968" spans="1:4">
      <c r="A1968" s="105">
        <v>33009014820000</v>
      </c>
      <c r="B1968">
        <v>42353</v>
      </c>
      <c r="C1968">
        <v>0</v>
      </c>
      <c r="D1968" s="690">
        <v>41122</v>
      </c>
    </row>
    <row r="1969" spans="1:4">
      <c r="A1969" s="105">
        <v>33009014820000</v>
      </c>
      <c r="B1969">
        <v>38990</v>
      </c>
      <c r="C1969">
        <v>0</v>
      </c>
      <c r="D1969" s="690">
        <v>41153</v>
      </c>
    </row>
    <row r="1970" spans="1:4">
      <c r="A1970" s="105">
        <v>33009014820000</v>
      </c>
      <c r="B1970">
        <v>41959</v>
      </c>
      <c r="C1970">
        <v>0</v>
      </c>
      <c r="D1970" s="690">
        <v>41183</v>
      </c>
    </row>
    <row r="1971" spans="1:4">
      <c r="A1971" s="105">
        <v>33009014820000</v>
      </c>
      <c r="B1971">
        <v>39537</v>
      </c>
      <c r="C1971">
        <v>0</v>
      </c>
      <c r="D1971" s="690">
        <v>41214</v>
      </c>
    </row>
    <row r="1972" spans="1:4">
      <c r="A1972" s="105">
        <v>33009014820000</v>
      </c>
      <c r="B1972">
        <v>41164</v>
      </c>
      <c r="C1972">
        <v>0</v>
      </c>
      <c r="D1972" s="690">
        <v>41244</v>
      </c>
    </row>
    <row r="1973" spans="1:4">
      <c r="A1973" s="105">
        <v>33009014830000</v>
      </c>
      <c r="B1973">
        <v>20193</v>
      </c>
      <c r="C1973">
        <v>0</v>
      </c>
      <c r="D1973" s="690">
        <v>40909</v>
      </c>
    </row>
    <row r="1974" spans="1:4">
      <c r="A1974" s="105">
        <v>33009014830000</v>
      </c>
      <c r="B1974">
        <v>19781</v>
      </c>
      <c r="C1974">
        <v>0</v>
      </c>
      <c r="D1974" s="690">
        <v>40940</v>
      </c>
    </row>
    <row r="1975" spans="1:4">
      <c r="A1975" s="105">
        <v>33009014830000</v>
      </c>
      <c r="B1975">
        <v>21287</v>
      </c>
      <c r="C1975">
        <v>0</v>
      </c>
      <c r="D1975" s="690">
        <v>40969</v>
      </c>
    </row>
    <row r="1976" spans="1:4">
      <c r="A1976" s="105">
        <v>33009014830000</v>
      </c>
      <c r="B1976">
        <v>18114</v>
      </c>
      <c r="C1976">
        <v>0</v>
      </c>
      <c r="D1976" s="690">
        <v>41000</v>
      </c>
    </row>
    <row r="1977" spans="1:4">
      <c r="A1977" s="105">
        <v>33009014830000</v>
      </c>
      <c r="B1977">
        <v>19028</v>
      </c>
      <c r="C1977">
        <v>0</v>
      </c>
      <c r="D1977" s="690">
        <v>41030</v>
      </c>
    </row>
    <row r="1978" spans="1:4">
      <c r="A1978" s="105">
        <v>33009014830000</v>
      </c>
      <c r="B1978">
        <v>17819</v>
      </c>
      <c r="C1978">
        <v>0</v>
      </c>
      <c r="D1978" s="690">
        <v>41061</v>
      </c>
    </row>
    <row r="1979" spans="1:4">
      <c r="A1979" s="105">
        <v>33009014830000</v>
      </c>
      <c r="B1979">
        <v>17372</v>
      </c>
      <c r="C1979">
        <v>0</v>
      </c>
      <c r="D1979" s="690">
        <v>41091</v>
      </c>
    </row>
    <row r="1980" spans="1:4">
      <c r="A1980" s="105">
        <v>33009014830000</v>
      </c>
      <c r="B1980">
        <v>17297</v>
      </c>
      <c r="C1980">
        <v>0</v>
      </c>
      <c r="D1980" s="690">
        <v>41122</v>
      </c>
    </row>
    <row r="1981" spans="1:4">
      <c r="A1981" s="105">
        <v>33009014830000</v>
      </c>
      <c r="B1981">
        <v>15573</v>
      </c>
      <c r="C1981">
        <v>0</v>
      </c>
      <c r="D1981" s="690">
        <v>41153</v>
      </c>
    </row>
    <row r="1982" spans="1:4">
      <c r="A1982" s="105">
        <v>33009014830000</v>
      </c>
      <c r="B1982">
        <v>17802</v>
      </c>
      <c r="C1982">
        <v>0</v>
      </c>
      <c r="D1982" s="690">
        <v>41183</v>
      </c>
    </row>
    <row r="1983" spans="1:4">
      <c r="A1983" s="105">
        <v>33009014830000</v>
      </c>
      <c r="B1983">
        <v>17258</v>
      </c>
      <c r="C1983">
        <v>0</v>
      </c>
      <c r="D1983" s="690">
        <v>41214</v>
      </c>
    </row>
    <row r="1984" spans="1:4">
      <c r="A1984" s="105">
        <v>33009014830000</v>
      </c>
      <c r="B1984">
        <v>18140</v>
      </c>
      <c r="C1984">
        <v>0</v>
      </c>
      <c r="D1984" s="690">
        <v>41244</v>
      </c>
    </row>
    <row r="1985" spans="1:4">
      <c r="A1985" s="105">
        <v>33009015590000</v>
      </c>
      <c r="B1985">
        <v>16200</v>
      </c>
      <c r="C1985">
        <v>0</v>
      </c>
      <c r="D1985" s="690">
        <v>40909</v>
      </c>
    </row>
    <row r="1986" spans="1:4">
      <c r="A1986" s="105">
        <v>33009015590000</v>
      </c>
      <c r="B1986">
        <v>19144</v>
      </c>
      <c r="C1986">
        <v>0</v>
      </c>
      <c r="D1986" s="690">
        <v>40940</v>
      </c>
    </row>
    <row r="1987" spans="1:4">
      <c r="A1987" s="105">
        <v>33009015590000</v>
      </c>
      <c r="B1987">
        <v>19427</v>
      </c>
      <c r="C1987">
        <v>0</v>
      </c>
      <c r="D1987" s="690">
        <v>40969</v>
      </c>
    </row>
    <row r="1988" spans="1:4">
      <c r="A1988" s="105">
        <v>33009015590000</v>
      </c>
      <c r="B1988">
        <v>21190</v>
      </c>
      <c r="C1988">
        <v>0</v>
      </c>
      <c r="D1988" s="690">
        <v>41000</v>
      </c>
    </row>
    <row r="1989" spans="1:4">
      <c r="A1989" s="105">
        <v>33009015590000</v>
      </c>
      <c r="B1989">
        <v>23580</v>
      </c>
      <c r="C1989">
        <v>0</v>
      </c>
      <c r="D1989" s="690">
        <v>41030</v>
      </c>
    </row>
    <row r="1990" spans="1:4">
      <c r="A1990" s="105">
        <v>33009015590000</v>
      </c>
      <c r="B1990">
        <v>24893</v>
      </c>
      <c r="C1990">
        <v>0</v>
      </c>
      <c r="D1990" s="690">
        <v>41061</v>
      </c>
    </row>
    <row r="1991" spans="1:4">
      <c r="A1991" s="105">
        <v>33009015590000</v>
      </c>
      <c r="B1991">
        <v>26525</v>
      </c>
      <c r="C1991">
        <v>0</v>
      </c>
      <c r="D1991" s="690">
        <v>41091</v>
      </c>
    </row>
    <row r="1992" spans="1:4">
      <c r="A1992" s="105">
        <v>33009015590000</v>
      </c>
      <c r="B1992">
        <v>26497</v>
      </c>
      <c r="C1992">
        <v>0</v>
      </c>
      <c r="D1992" s="690">
        <v>41122</v>
      </c>
    </row>
    <row r="1993" spans="1:4">
      <c r="A1993" s="105">
        <v>33009015590000</v>
      </c>
      <c r="B1993">
        <v>24124</v>
      </c>
      <c r="C1993">
        <v>0</v>
      </c>
      <c r="D1993" s="690">
        <v>41153</v>
      </c>
    </row>
    <row r="1994" spans="1:4">
      <c r="A1994" s="105">
        <v>33009015590000</v>
      </c>
      <c r="B1994">
        <v>23641</v>
      </c>
      <c r="C1994">
        <v>0</v>
      </c>
      <c r="D1994" s="690">
        <v>41183</v>
      </c>
    </row>
    <row r="1995" spans="1:4">
      <c r="A1995" s="105">
        <v>33009015590000</v>
      </c>
      <c r="B1995">
        <v>26683</v>
      </c>
      <c r="C1995">
        <v>0</v>
      </c>
      <c r="D1995" s="690">
        <v>41214</v>
      </c>
    </row>
    <row r="1996" spans="1:4">
      <c r="A1996" s="105">
        <v>33009015590000</v>
      </c>
      <c r="B1996">
        <v>23221</v>
      </c>
      <c r="C1996">
        <v>0</v>
      </c>
      <c r="D1996" s="690">
        <v>41244</v>
      </c>
    </row>
    <row r="1997" spans="1:4">
      <c r="A1997" s="105">
        <v>33009015620000</v>
      </c>
      <c r="B1997">
        <v>0</v>
      </c>
      <c r="C1997">
        <v>0</v>
      </c>
      <c r="D1997" s="690">
        <v>40909</v>
      </c>
    </row>
    <row r="1998" spans="1:4">
      <c r="A1998" s="105">
        <v>33009015620000</v>
      </c>
      <c r="B1998">
        <v>0</v>
      </c>
      <c r="C1998">
        <v>0</v>
      </c>
      <c r="D1998" s="690">
        <v>40940</v>
      </c>
    </row>
    <row r="1999" spans="1:4">
      <c r="A1999" s="105">
        <v>33009015620000</v>
      </c>
      <c r="B1999">
        <v>0</v>
      </c>
      <c r="C1999">
        <v>0</v>
      </c>
      <c r="D1999" s="690">
        <v>40969</v>
      </c>
    </row>
    <row r="2000" spans="1:4">
      <c r="A2000" s="105">
        <v>33009015620000</v>
      </c>
      <c r="B2000">
        <v>0</v>
      </c>
      <c r="C2000">
        <v>0</v>
      </c>
      <c r="D2000" s="690">
        <v>41000</v>
      </c>
    </row>
    <row r="2001" spans="1:4">
      <c r="A2001" s="105">
        <v>33009015620000</v>
      </c>
      <c r="B2001">
        <v>0</v>
      </c>
      <c r="C2001">
        <v>0</v>
      </c>
      <c r="D2001" s="690">
        <v>41030</v>
      </c>
    </row>
    <row r="2002" spans="1:4">
      <c r="A2002" s="105">
        <v>33009015620000</v>
      </c>
      <c r="B2002">
        <v>0</v>
      </c>
      <c r="C2002">
        <v>0</v>
      </c>
      <c r="D2002" s="690">
        <v>41061</v>
      </c>
    </row>
    <row r="2003" spans="1:4">
      <c r="A2003" s="105">
        <v>33009015620000</v>
      </c>
      <c r="B2003">
        <v>0</v>
      </c>
      <c r="C2003">
        <v>0</v>
      </c>
      <c r="D2003" s="690">
        <v>41091</v>
      </c>
    </row>
    <row r="2004" spans="1:4">
      <c r="A2004" s="105">
        <v>33009015620000</v>
      </c>
      <c r="B2004">
        <v>0</v>
      </c>
      <c r="C2004">
        <v>0</v>
      </c>
      <c r="D2004" s="690">
        <v>41122</v>
      </c>
    </row>
    <row r="2005" spans="1:4">
      <c r="A2005" s="105">
        <v>33009015620000</v>
      </c>
      <c r="B2005">
        <v>0</v>
      </c>
      <c r="C2005">
        <v>0</v>
      </c>
      <c r="D2005" s="690">
        <v>41153</v>
      </c>
    </row>
    <row r="2006" spans="1:4">
      <c r="A2006" s="105">
        <v>33009015620000</v>
      </c>
      <c r="B2006">
        <v>0</v>
      </c>
      <c r="C2006">
        <v>0</v>
      </c>
      <c r="D2006" s="690">
        <v>41183</v>
      </c>
    </row>
    <row r="2007" spans="1:4">
      <c r="A2007" s="105">
        <v>33009015620000</v>
      </c>
      <c r="B2007">
        <v>0</v>
      </c>
      <c r="C2007">
        <v>0</v>
      </c>
      <c r="D2007" s="690">
        <v>41214</v>
      </c>
    </row>
    <row r="2008" spans="1:4">
      <c r="A2008" s="105">
        <v>33009015620000</v>
      </c>
      <c r="B2008">
        <v>0</v>
      </c>
      <c r="C2008">
        <v>0</v>
      </c>
      <c r="D2008" s="690">
        <v>41244</v>
      </c>
    </row>
    <row r="2009" spans="1:4">
      <c r="A2009" s="105">
        <v>33009015740000</v>
      </c>
      <c r="B2009">
        <v>25948</v>
      </c>
      <c r="C2009">
        <v>0</v>
      </c>
      <c r="D2009" s="690">
        <v>40909</v>
      </c>
    </row>
    <row r="2010" spans="1:4">
      <c r="A2010" s="105">
        <v>33009015740000</v>
      </c>
      <c r="B2010">
        <v>23591</v>
      </c>
      <c r="C2010">
        <v>0</v>
      </c>
      <c r="D2010" s="690">
        <v>40940</v>
      </c>
    </row>
    <row r="2011" spans="1:4">
      <c r="A2011" s="105">
        <v>33009015740000</v>
      </c>
      <c r="B2011">
        <v>24860</v>
      </c>
      <c r="C2011">
        <v>0</v>
      </c>
      <c r="D2011" s="690">
        <v>40969</v>
      </c>
    </row>
    <row r="2012" spans="1:4">
      <c r="A2012" s="105">
        <v>33009015740000</v>
      </c>
      <c r="B2012">
        <v>24163</v>
      </c>
      <c r="C2012">
        <v>0</v>
      </c>
      <c r="D2012" s="690">
        <v>41000</v>
      </c>
    </row>
    <row r="2013" spans="1:4">
      <c r="A2013" s="105">
        <v>33009015740000</v>
      </c>
      <c r="B2013">
        <v>16777</v>
      </c>
      <c r="C2013">
        <v>0</v>
      </c>
      <c r="D2013" s="690">
        <v>41030</v>
      </c>
    </row>
    <row r="2014" spans="1:4">
      <c r="A2014" s="105">
        <v>33009015740000</v>
      </c>
      <c r="B2014">
        <v>19942</v>
      </c>
      <c r="C2014">
        <v>0</v>
      </c>
      <c r="D2014" s="690">
        <v>41061</v>
      </c>
    </row>
    <row r="2015" spans="1:4">
      <c r="A2015" s="105">
        <v>33009015740000</v>
      </c>
      <c r="B2015">
        <v>25045</v>
      </c>
      <c r="C2015">
        <v>0</v>
      </c>
      <c r="D2015" s="690">
        <v>41091</v>
      </c>
    </row>
    <row r="2016" spans="1:4">
      <c r="A2016" s="105">
        <v>33009015740000</v>
      </c>
      <c r="B2016">
        <v>22643</v>
      </c>
      <c r="C2016">
        <v>0</v>
      </c>
      <c r="D2016" s="690">
        <v>41122</v>
      </c>
    </row>
    <row r="2017" spans="1:4">
      <c r="A2017" s="105">
        <v>33009015740000</v>
      </c>
      <c r="B2017">
        <v>15612</v>
      </c>
      <c r="C2017">
        <v>0</v>
      </c>
      <c r="D2017" s="690">
        <v>41153</v>
      </c>
    </row>
    <row r="2018" spans="1:4">
      <c r="A2018" s="105">
        <v>33009015740000</v>
      </c>
      <c r="B2018">
        <v>3020</v>
      </c>
      <c r="C2018">
        <v>0</v>
      </c>
      <c r="D2018" s="690">
        <v>41183</v>
      </c>
    </row>
    <row r="2019" spans="1:4">
      <c r="A2019" s="105">
        <v>33009015740000</v>
      </c>
      <c r="B2019">
        <v>911</v>
      </c>
      <c r="C2019">
        <v>0</v>
      </c>
      <c r="D2019" s="690">
        <v>41214</v>
      </c>
    </row>
    <row r="2020" spans="1:4">
      <c r="A2020" s="105">
        <v>33009015740000</v>
      </c>
      <c r="B2020">
        <v>0</v>
      </c>
      <c r="C2020">
        <v>0</v>
      </c>
      <c r="D2020" s="690">
        <v>41244</v>
      </c>
    </row>
    <row r="2021" spans="1:4">
      <c r="A2021" s="105">
        <v>33009015980000</v>
      </c>
      <c r="B2021">
        <v>5590</v>
      </c>
      <c r="C2021">
        <v>0</v>
      </c>
      <c r="D2021" s="690">
        <v>40909</v>
      </c>
    </row>
    <row r="2022" spans="1:4">
      <c r="A2022" s="105">
        <v>33009015980000</v>
      </c>
      <c r="B2022">
        <v>5375</v>
      </c>
      <c r="C2022">
        <v>0</v>
      </c>
      <c r="D2022" s="690">
        <v>40940</v>
      </c>
    </row>
    <row r="2023" spans="1:4">
      <c r="A2023" s="105">
        <v>33009015980000</v>
      </c>
      <c r="B2023">
        <v>5819</v>
      </c>
      <c r="C2023">
        <v>0</v>
      </c>
      <c r="D2023" s="690">
        <v>40969</v>
      </c>
    </row>
    <row r="2024" spans="1:4">
      <c r="A2024" s="105">
        <v>33009015980000</v>
      </c>
      <c r="B2024">
        <v>5619</v>
      </c>
      <c r="C2024">
        <v>0</v>
      </c>
      <c r="D2024" s="690">
        <v>41000</v>
      </c>
    </row>
    <row r="2025" spans="1:4">
      <c r="A2025" s="105">
        <v>33009015980000</v>
      </c>
      <c r="B2025">
        <v>5645</v>
      </c>
      <c r="C2025">
        <v>0</v>
      </c>
      <c r="D2025" s="690">
        <v>41030</v>
      </c>
    </row>
    <row r="2026" spans="1:4">
      <c r="A2026" s="105">
        <v>33009015980000</v>
      </c>
      <c r="B2026">
        <v>5279</v>
      </c>
      <c r="C2026">
        <v>0</v>
      </c>
      <c r="D2026" s="690">
        <v>41061</v>
      </c>
    </row>
    <row r="2027" spans="1:4">
      <c r="A2027" s="105">
        <v>33009015980000</v>
      </c>
      <c r="B2027">
        <v>5541</v>
      </c>
      <c r="C2027">
        <v>0</v>
      </c>
      <c r="D2027" s="690">
        <v>41091</v>
      </c>
    </row>
    <row r="2028" spans="1:4">
      <c r="A2028" s="105">
        <v>33009015980000</v>
      </c>
      <c r="B2028">
        <v>5440</v>
      </c>
      <c r="C2028">
        <v>0</v>
      </c>
      <c r="D2028" s="690">
        <v>41122</v>
      </c>
    </row>
    <row r="2029" spans="1:4">
      <c r="A2029" s="105">
        <v>33009015980000</v>
      </c>
      <c r="B2029">
        <v>5322</v>
      </c>
      <c r="C2029">
        <v>0</v>
      </c>
      <c r="D2029" s="690">
        <v>41153</v>
      </c>
    </row>
    <row r="2030" spans="1:4">
      <c r="A2030" s="105">
        <v>33009015980000</v>
      </c>
      <c r="B2030">
        <v>6101</v>
      </c>
      <c r="C2030">
        <v>0</v>
      </c>
      <c r="D2030" s="690">
        <v>41183</v>
      </c>
    </row>
    <row r="2031" spans="1:4">
      <c r="A2031" s="105">
        <v>33009015980000</v>
      </c>
      <c r="B2031">
        <v>6063</v>
      </c>
      <c r="C2031">
        <v>0</v>
      </c>
      <c r="D2031" s="690">
        <v>41214</v>
      </c>
    </row>
    <row r="2032" spans="1:4">
      <c r="A2032" s="105">
        <v>33009015980000</v>
      </c>
      <c r="B2032">
        <v>7932</v>
      </c>
      <c r="C2032">
        <v>0</v>
      </c>
      <c r="D2032" s="690">
        <v>41244</v>
      </c>
    </row>
    <row r="2033" spans="1:4">
      <c r="A2033" s="105">
        <v>33009016150000</v>
      </c>
      <c r="B2033">
        <v>52659</v>
      </c>
      <c r="C2033">
        <v>0</v>
      </c>
      <c r="D2033" s="690">
        <v>40909</v>
      </c>
    </row>
    <row r="2034" spans="1:4">
      <c r="A2034" s="105">
        <v>33009016150000</v>
      </c>
      <c r="B2034">
        <v>58113</v>
      </c>
      <c r="C2034">
        <v>0</v>
      </c>
      <c r="D2034" s="690">
        <v>40940</v>
      </c>
    </row>
    <row r="2035" spans="1:4">
      <c r="A2035" s="105">
        <v>33009016150000</v>
      </c>
      <c r="B2035">
        <v>53805</v>
      </c>
      <c r="C2035">
        <v>0</v>
      </c>
      <c r="D2035" s="690">
        <v>40969</v>
      </c>
    </row>
    <row r="2036" spans="1:4">
      <c r="A2036" s="105">
        <v>33009016150000</v>
      </c>
      <c r="B2036">
        <v>58009</v>
      </c>
      <c r="C2036">
        <v>0</v>
      </c>
      <c r="D2036" s="690">
        <v>41000</v>
      </c>
    </row>
    <row r="2037" spans="1:4">
      <c r="A2037" s="105">
        <v>33009016150000</v>
      </c>
      <c r="B2037">
        <v>58456</v>
      </c>
      <c r="C2037">
        <v>0</v>
      </c>
      <c r="D2037" s="690">
        <v>41030</v>
      </c>
    </row>
    <row r="2038" spans="1:4">
      <c r="A2038" s="105">
        <v>33009016150000</v>
      </c>
      <c r="B2038">
        <v>60528</v>
      </c>
      <c r="C2038">
        <v>0</v>
      </c>
      <c r="D2038" s="690">
        <v>41061</v>
      </c>
    </row>
    <row r="2039" spans="1:4">
      <c r="A2039" s="105">
        <v>33009016150000</v>
      </c>
      <c r="B2039">
        <v>60938</v>
      </c>
      <c r="C2039">
        <v>0</v>
      </c>
      <c r="D2039" s="690">
        <v>41091</v>
      </c>
    </row>
    <row r="2040" spans="1:4">
      <c r="A2040" s="105">
        <v>33009016150000</v>
      </c>
      <c r="B2040">
        <v>56269</v>
      </c>
      <c r="C2040">
        <v>0</v>
      </c>
      <c r="D2040" s="690">
        <v>41122</v>
      </c>
    </row>
    <row r="2041" spans="1:4">
      <c r="A2041" s="105">
        <v>33009016150000</v>
      </c>
      <c r="B2041">
        <v>56690</v>
      </c>
      <c r="C2041">
        <v>0</v>
      </c>
      <c r="D2041" s="690">
        <v>41153</v>
      </c>
    </row>
    <row r="2042" spans="1:4">
      <c r="A2042" s="105">
        <v>33009016150000</v>
      </c>
      <c r="B2042">
        <v>48410</v>
      </c>
      <c r="C2042">
        <v>0</v>
      </c>
      <c r="D2042" s="690">
        <v>41183</v>
      </c>
    </row>
    <row r="2043" spans="1:4">
      <c r="A2043" s="105">
        <v>33009016150000</v>
      </c>
      <c r="B2043">
        <v>56716</v>
      </c>
      <c r="C2043">
        <v>0</v>
      </c>
      <c r="D2043" s="690">
        <v>41214</v>
      </c>
    </row>
    <row r="2044" spans="1:4">
      <c r="A2044" s="105">
        <v>33009016150000</v>
      </c>
      <c r="B2044">
        <v>57414</v>
      </c>
      <c r="C2044">
        <v>0</v>
      </c>
      <c r="D2044" s="690">
        <v>41244</v>
      </c>
    </row>
    <row r="2045" spans="1:4">
      <c r="A2045" s="105">
        <v>33009016530000</v>
      </c>
      <c r="B2045">
        <v>7721</v>
      </c>
      <c r="C2045">
        <v>0</v>
      </c>
      <c r="D2045" s="690">
        <v>40909</v>
      </c>
    </row>
    <row r="2046" spans="1:4">
      <c r="A2046" s="105">
        <v>33009016530000</v>
      </c>
      <c r="B2046">
        <v>5447</v>
      </c>
      <c r="C2046">
        <v>0</v>
      </c>
      <c r="D2046" s="690">
        <v>40940</v>
      </c>
    </row>
    <row r="2047" spans="1:4">
      <c r="A2047" s="105">
        <v>33009016530000</v>
      </c>
      <c r="B2047">
        <v>5995</v>
      </c>
      <c r="C2047">
        <v>0</v>
      </c>
      <c r="D2047" s="690">
        <v>40969</v>
      </c>
    </row>
    <row r="2048" spans="1:4">
      <c r="A2048" s="105">
        <v>33009016530000</v>
      </c>
      <c r="B2048">
        <v>5198</v>
      </c>
      <c r="C2048">
        <v>0</v>
      </c>
      <c r="D2048" s="690">
        <v>41000</v>
      </c>
    </row>
    <row r="2049" spans="1:4">
      <c r="A2049" s="105">
        <v>33009016530000</v>
      </c>
      <c r="B2049">
        <v>5390</v>
      </c>
      <c r="C2049">
        <v>0</v>
      </c>
      <c r="D2049" s="690">
        <v>41030</v>
      </c>
    </row>
    <row r="2050" spans="1:4">
      <c r="A2050" s="105">
        <v>33009016530000</v>
      </c>
      <c r="B2050">
        <v>5425</v>
      </c>
      <c r="C2050">
        <v>0</v>
      </c>
      <c r="D2050" s="690">
        <v>41061</v>
      </c>
    </row>
    <row r="2051" spans="1:4">
      <c r="A2051" s="105">
        <v>33009016530000</v>
      </c>
      <c r="B2051">
        <v>5810</v>
      </c>
      <c r="C2051">
        <v>0</v>
      </c>
      <c r="D2051" s="690">
        <v>41091</v>
      </c>
    </row>
    <row r="2052" spans="1:4">
      <c r="A2052" s="105">
        <v>33009016530000</v>
      </c>
      <c r="B2052">
        <v>5995</v>
      </c>
      <c r="C2052">
        <v>0</v>
      </c>
      <c r="D2052" s="690">
        <v>41122</v>
      </c>
    </row>
    <row r="2053" spans="1:4">
      <c r="A2053" s="105">
        <v>33009016530000</v>
      </c>
      <c r="B2053">
        <v>6222</v>
      </c>
      <c r="C2053">
        <v>0</v>
      </c>
      <c r="D2053" s="690">
        <v>41153</v>
      </c>
    </row>
    <row r="2054" spans="1:4">
      <c r="A2054" s="105">
        <v>33009016530000</v>
      </c>
      <c r="B2054">
        <v>7815</v>
      </c>
      <c r="C2054">
        <v>0</v>
      </c>
      <c r="D2054" s="690">
        <v>41183</v>
      </c>
    </row>
    <row r="2055" spans="1:4">
      <c r="A2055" s="105">
        <v>33009016530000</v>
      </c>
      <c r="B2055">
        <v>7366</v>
      </c>
      <c r="C2055">
        <v>0</v>
      </c>
      <c r="D2055" s="690">
        <v>41214</v>
      </c>
    </row>
    <row r="2056" spans="1:4">
      <c r="A2056" s="105">
        <v>33009016530000</v>
      </c>
      <c r="B2056">
        <v>6720</v>
      </c>
      <c r="C2056">
        <v>0</v>
      </c>
      <c r="D2056" s="690">
        <v>41244</v>
      </c>
    </row>
    <row r="2057" spans="1:4">
      <c r="A2057" s="105">
        <v>33009017470000</v>
      </c>
      <c r="B2057">
        <v>12861</v>
      </c>
      <c r="C2057">
        <v>0</v>
      </c>
      <c r="D2057" s="690">
        <v>40909</v>
      </c>
    </row>
    <row r="2058" spans="1:4">
      <c r="A2058" s="105">
        <v>33009017470000</v>
      </c>
      <c r="B2058">
        <v>12472</v>
      </c>
      <c r="C2058">
        <v>0</v>
      </c>
      <c r="D2058" s="690">
        <v>40940</v>
      </c>
    </row>
    <row r="2059" spans="1:4">
      <c r="A2059" s="105">
        <v>33009017470000</v>
      </c>
      <c r="B2059">
        <v>13294</v>
      </c>
      <c r="C2059">
        <v>0</v>
      </c>
      <c r="D2059" s="690">
        <v>40969</v>
      </c>
    </row>
    <row r="2060" spans="1:4">
      <c r="A2060" s="105">
        <v>33009017470000</v>
      </c>
      <c r="B2060">
        <v>12396</v>
      </c>
      <c r="C2060">
        <v>0</v>
      </c>
      <c r="D2060" s="690">
        <v>41000</v>
      </c>
    </row>
    <row r="2061" spans="1:4">
      <c r="A2061" s="105">
        <v>33009017470000</v>
      </c>
      <c r="B2061">
        <v>12872</v>
      </c>
      <c r="C2061">
        <v>0</v>
      </c>
      <c r="D2061" s="690">
        <v>41030</v>
      </c>
    </row>
    <row r="2062" spans="1:4">
      <c r="A2062" s="105">
        <v>33009017470000</v>
      </c>
      <c r="B2062">
        <v>13933</v>
      </c>
      <c r="C2062">
        <v>0</v>
      </c>
      <c r="D2062" s="690">
        <v>41061</v>
      </c>
    </row>
    <row r="2063" spans="1:4">
      <c r="A2063" s="105">
        <v>33009017470000</v>
      </c>
      <c r="B2063">
        <v>12306</v>
      </c>
      <c r="C2063">
        <v>0</v>
      </c>
      <c r="D2063" s="690">
        <v>41091</v>
      </c>
    </row>
    <row r="2064" spans="1:4">
      <c r="A2064" s="105">
        <v>33009017470000</v>
      </c>
      <c r="B2064">
        <v>15671</v>
      </c>
      <c r="C2064">
        <v>0</v>
      </c>
      <c r="D2064" s="690">
        <v>41122</v>
      </c>
    </row>
    <row r="2065" spans="1:4">
      <c r="A2065" s="105">
        <v>33009017470000</v>
      </c>
      <c r="B2065">
        <v>15173</v>
      </c>
      <c r="C2065">
        <v>0</v>
      </c>
      <c r="D2065" s="690">
        <v>41153</v>
      </c>
    </row>
    <row r="2066" spans="1:4">
      <c r="A2066" s="105">
        <v>33009017470000</v>
      </c>
      <c r="B2066">
        <v>24263</v>
      </c>
      <c r="C2066">
        <v>0</v>
      </c>
      <c r="D2066" s="690">
        <v>41183</v>
      </c>
    </row>
    <row r="2067" spans="1:4">
      <c r="A2067" s="105">
        <v>33009017470000</v>
      </c>
      <c r="B2067">
        <v>9418</v>
      </c>
      <c r="C2067">
        <v>0</v>
      </c>
      <c r="D2067" s="690">
        <v>41214</v>
      </c>
    </row>
    <row r="2068" spans="1:4">
      <c r="A2068" s="105">
        <v>33009017470000</v>
      </c>
      <c r="B2068">
        <v>15622</v>
      </c>
      <c r="C2068">
        <v>0</v>
      </c>
      <c r="D2068" s="690">
        <v>41244</v>
      </c>
    </row>
    <row r="2069" spans="1:4">
      <c r="A2069" s="105">
        <v>33009018650000</v>
      </c>
      <c r="B2069">
        <v>3808</v>
      </c>
      <c r="C2069">
        <v>0</v>
      </c>
      <c r="D2069" s="690">
        <v>40909</v>
      </c>
    </row>
    <row r="2070" spans="1:4">
      <c r="A2070" s="105">
        <v>33009018650000</v>
      </c>
      <c r="B2070">
        <v>3425</v>
      </c>
      <c r="C2070">
        <v>0</v>
      </c>
      <c r="D2070" s="690">
        <v>40940</v>
      </c>
    </row>
    <row r="2071" spans="1:4">
      <c r="A2071" s="105">
        <v>33009018650000</v>
      </c>
      <c r="B2071">
        <v>3647</v>
      </c>
      <c r="C2071">
        <v>0</v>
      </c>
      <c r="D2071" s="690">
        <v>40969</v>
      </c>
    </row>
    <row r="2072" spans="1:4">
      <c r="A2072" s="105">
        <v>33009018650000</v>
      </c>
      <c r="B2072">
        <v>3494</v>
      </c>
      <c r="C2072">
        <v>0</v>
      </c>
      <c r="D2072" s="690">
        <v>41000</v>
      </c>
    </row>
    <row r="2073" spans="1:4">
      <c r="A2073" s="105">
        <v>33009018650000</v>
      </c>
      <c r="B2073">
        <v>3607</v>
      </c>
      <c r="C2073">
        <v>0</v>
      </c>
      <c r="D2073" s="690">
        <v>41030</v>
      </c>
    </row>
    <row r="2074" spans="1:4">
      <c r="A2074" s="105">
        <v>33009018650000</v>
      </c>
      <c r="B2074">
        <v>3535</v>
      </c>
      <c r="C2074">
        <v>0</v>
      </c>
      <c r="D2074" s="690">
        <v>41061</v>
      </c>
    </row>
    <row r="2075" spans="1:4">
      <c r="A2075" s="105">
        <v>33009018650000</v>
      </c>
      <c r="B2075">
        <v>3815</v>
      </c>
      <c r="C2075">
        <v>0</v>
      </c>
      <c r="D2075" s="690">
        <v>41091</v>
      </c>
    </row>
    <row r="2076" spans="1:4">
      <c r="A2076" s="105">
        <v>33009018650000</v>
      </c>
      <c r="B2076">
        <v>3595</v>
      </c>
      <c r="C2076">
        <v>0</v>
      </c>
      <c r="D2076" s="690">
        <v>41122</v>
      </c>
    </row>
    <row r="2077" spans="1:4">
      <c r="A2077" s="105">
        <v>33009018650000</v>
      </c>
      <c r="B2077">
        <v>3259</v>
      </c>
      <c r="C2077">
        <v>0</v>
      </c>
      <c r="D2077" s="690">
        <v>41153</v>
      </c>
    </row>
    <row r="2078" spans="1:4">
      <c r="A2078" s="105">
        <v>33009018650000</v>
      </c>
      <c r="B2078">
        <v>3285</v>
      </c>
      <c r="C2078">
        <v>0</v>
      </c>
      <c r="D2078" s="690">
        <v>41183</v>
      </c>
    </row>
    <row r="2079" spans="1:4">
      <c r="A2079" s="105">
        <v>33009018650000</v>
      </c>
      <c r="B2079">
        <v>3331</v>
      </c>
      <c r="C2079">
        <v>0</v>
      </c>
      <c r="D2079" s="690">
        <v>41214</v>
      </c>
    </row>
    <row r="2080" spans="1:4">
      <c r="A2080" s="105">
        <v>33009018650000</v>
      </c>
      <c r="B2080">
        <v>3124</v>
      </c>
      <c r="C2080">
        <v>0</v>
      </c>
      <c r="D2080" s="690">
        <v>41244</v>
      </c>
    </row>
    <row r="2081" spans="1:4">
      <c r="A2081" s="105">
        <v>33009019370000</v>
      </c>
      <c r="B2081">
        <v>6822</v>
      </c>
      <c r="C2081">
        <v>0</v>
      </c>
      <c r="D2081" s="690">
        <v>40909</v>
      </c>
    </row>
    <row r="2082" spans="1:4">
      <c r="A2082" s="105">
        <v>33009019370000</v>
      </c>
      <c r="B2082">
        <v>1883</v>
      </c>
      <c r="C2082">
        <v>0</v>
      </c>
      <c r="D2082" s="690">
        <v>40940</v>
      </c>
    </row>
    <row r="2083" spans="1:4">
      <c r="A2083" s="105">
        <v>33009019370000</v>
      </c>
      <c r="B2083">
        <v>7173</v>
      </c>
      <c r="C2083">
        <v>0</v>
      </c>
      <c r="D2083" s="690">
        <v>40969</v>
      </c>
    </row>
    <row r="2084" spans="1:4">
      <c r="A2084" s="105">
        <v>33009019370000</v>
      </c>
      <c r="B2084">
        <v>7138</v>
      </c>
      <c r="C2084">
        <v>0</v>
      </c>
      <c r="D2084" s="690">
        <v>41000</v>
      </c>
    </row>
    <row r="2085" spans="1:4">
      <c r="A2085" s="105">
        <v>33009019370000</v>
      </c>
      <c r="B2085">
        <v>6960</v>
      </c>
      <c r="C2085">
        <v>0</v>
      </c>
      <c r="D2085" s="690">
        <v>41030</v>
      </c>
    </row>
    <row r="2086" spans="1:4">
      <c r="A2086" s="105">
        <v>33009019370000</v>
      </c>
      <c r="B2086">
        <v>7065</v>
      </c>
      <c r="C2086">
        <v>0</v>
      </c>
      <c r="D2086" s="690">
        <v>41061</v>
      </c>
    </row>
    <row r="2087" spans="1:4">
      <c r="A2087" s="105">
        <v>33009019370000</v>
      </c>
      <c r="B2087">
        <v>7269</v>
      </c>
      <c r="C2087">
        <v>0</v>
      </c>
      <c r="D2087" s="690">
        <v>41091</v>
      </c>
    </row>
    <row r="2088" spans="1:4">
      <c r="A2088" s="105">
        <v>33009019370000</v>
      </c>
      <c r="B2088">
        <v>7370</v>
      </c>
      <c r="C2088">
        <v>0</v>
      </c>
      <c r="D2088" s="690">
        <v>41122</v>
      </c>
    </row>
    <row r="2089" spans="1:4">
      <c r="A2089" s="105">
        <v>33009019370000</v>
      </c>
      <c r="B2089">
        <v>6180</v>
      </c>
      <c r="C2089">
        <v>0</v>
      </c>
      <c r="D2089" s="690">
        <v>41153</v>
      </c>
    </row>
    <row r="2090" spans="1:4">
      <c r="A2090" s="105">
        <v>33009019370000</v>
      </c>
      <c r="B2090">
        <v>7180</v>
      </c>
      <c r="C2090">
        <v>0</v>
      </c>
      <c r="D2090" s="690">
        <v>41183</v>
      </c>
    </row>
    <row r="2091" spans="1:4">
      <c r="A2091" s="105">
        <v>33009019370000</v>
      </c>
      <c r="B2091">
        <v>7017</v>
      </c>
      <c r="C2091">
        <v>0</v>
      </c>
      <c r="D2091" s="690">
        <v>41214</v>
      </c>
    </row>
    <row r="2092" spans="1:4">
      <c r="A2092" s="105">
        <v>33009019370000</v>
      </c>
      <c r="B2092">
        <v>7265</v>
      </c>
      <c r="C2092">
        <v>0</v>
      </c>
      <c r="D2092" s="690">
        <v>41244</v>
      </c>
    </row>
    <row r="2093" spans="1:4">
      <c r="A2093" s="105">
        <v>33009019410000</v>
      </c>
      <c r="B2093">
        <v>3106</v>
      </c>
      <c r="C2093">
        <v>0</v>
      </c>
      <c r="D2093" s="690">
        <v>40909</v>
      </c>
    </row>
    <row r="2094" spans="1:4">
      <c r="A2094" s="105">
        <v>33009019410000</v>
      </c>
      <c r="B2094">
        <v>3180</v>
      </c>
      <c r="C2094">
        <v>0</v>
      </c>
      <c r="D2094" s="690">
        <v>40940</v>
      </c>
    </row>
    <row r="2095" spans="1:4">
      <c r="A2095" s="105">
        <v>33009019410000</v>
      </c>
      <c r="B2095">
        <v>3416</v>
      </c>
      <c r="C2095">
        <v>0</v>
      </c>
      <c r="D2095" s="690">
        <v>40969</v>
      </c>
    </row>
    <row r="2096" spans="1:4">
      <c r="A2096" s="105">
        <v>33009019410000</v>
      </c>
      <c r="B2096">
        <v>2991</v>
      </c>
      <c r="C2096">
        <v>0</v>
      </c>
      <c r="D2096" s="690">
        <v>41000</v>
      </c>
    </row>
    <row r="2097" spans="1:4">
      <c r="A2097" s="105">
        <v>33009019410000</v>
      </c>
      <c r="B2097">
        <v>2834</v>
      </c>
      <c r="C2097">
        <v>0</v>
      </c>
      <c r="D2097" s="690">
        <v>41030</v>
      </c>
    </row>
    <row r="2098" spans="1:4">
      <c r="A2098" s="105">
        <v>33009019410000</v>
      </c>
      <c r="B2098">
        <v>2876</v>
      </c>
      <c r="C2098">
        <v>0</v>
      </c>
      <c r="D2098" s="690">
        <v>41061</v>
      </c>
    </row>
    <row r="2099" spans="1:4">
      <c r="A2099" s="105">
        <v>33009019410000</v>
      </c>
      <c r="B2099">
        <v>3404</v>
      </c>
      <c r="C2099">
        <v>0</v>
      </c>
      <c r="D2099" s="690">
        <v>41091</v>
      </c>
    </row>
    <row r="2100" spans="1:4">
      <c r="A2100" s="105">
        <v>33009019410000</v>
      </c>
      <c r="B2100">
        <v>2774</v>
      </c>
      <c r="C2100">
        <v>0</v>
      </c>
      <c r="D2100" s="690">
        <v>41122</v>
      </c>
    </row>
    <row r="2101" spans="1:4">
      <c r="A2101" s="105">
        <v>33009019410000</v>
      </c>
      <c r="B2101">
        <v>2918</v>
      </c>
      <c r="C2101">
        <v>0</v>
      </c>
      <c r="D2101" s="690">
        <v>41153</v>
      </c>
    </row>
    <row r="2102" spans="1:4">
      <c r="A2102" s="105">
        <v>33009019410000</v>
      </c>
      <c r="B2102">
        <v>3221</v>
      </c>
      <c r="C2102">
        <v>0</v>
      </c>
      <c r="D2102" s="690">
        <v>41183</v>
      </c>
    </row>
    <row r="2103" spans="1:4">
      <c r="A2103" s="105">
        <v>33009019410000</v>
      </c>
      <c r="B2103">
        <v>3460</v>
      </c>
      <c r="C2103">
        <v>0</v>
      </c>
      <c r="D2103" s="690">
        <v>41214</v>
      </c>
    </row>
    <row r="2104" spans="1:4">
      <c r="A2104" s="105">
        <v>33009019410000</v>
      </c>
      <c r="B2104">
        <v>3621</v>
      </c>
      <c r="C2104">
        <v>0</v>
      </c>
      <c r="D2104" s="690">
        <v>41244</v>
      </c>
    </row>
    <row r="2105" spans="1:4">
      <c r="A2105" s="105">
        <v>33009019420000</v>
      </c>
      <c r="B2105">
        <v>9758</v>
      </c>
      <c r="C2105">
        <v>0</v>
      </c>
      <c r="D2105" s="690">
        <v>40909</v>
      </c>
    </row>
    <row r="2106" spans="1:4">
      <c r="A2106" s="105">
        <v>33009019420000</v>
      </c>
      <c r="B2106">
        <v>9262</v>
      </c>
      <c r="C2106">
        <v>0</v>
      </c>
      <c r="D2106" s="690">
        <v>40940</v>
      </c>
    </row>
    <row r="2107" spans="1:4">
      <c r="A2107" s="105">
        <v>33009019420000</v>
      </c>
      <c r="B2107">
        <v>10099</v>
      </c>
      <c r="C2107">
        <v>0</v>
      </c>
      <c r="D2107" s="690">
        <v>40969</v>
      </c>
    </row>
    <row r="2108" spans="1:4">
      <c r="A2108" s="105">
        <v>33009019420000</v>
      </c>
      <c r="B2108">
        <v>9358</v>
      </c>
      <c r="C2108">
        <v>0</v>
      </c>
      <c r="D2108" s="690">
        <v>41000</v>
      </c>
    </row>
    <row r="2109" spans="1:4">
      <c r="A2109" s="105">
        <v>33009019420000</v>
      </c>
      <c r="B2109">
        <v>11620</v>
      </c>
      <c r="C2109">
        <v>0</v>
      </c>
      <c r="D2109" s="690">
        <v>41030</v>
      </c>
    </row>
    <row r="2110" spans="1:4">
      <c r="A2110" s="105">
        <v>33009019420000</v>
      </c>
      <c r="B2110">
        <v>4919</v>
      </c>
      <c r="C2110">
        <v>0</v>
      </c>
      <c r="D2110" s="690">
        <v>41061</v>
      </c>
    </row>
    <row r="2111" spans="1:4">
      <c r="A2111" s="105">
        <v>33009019420000</v>
      </c>
      <c r="B2111">
        <v>9865</v>
      </c>
      <c r="C2111">
        <v>0</v>
      </c>
      <c r="D2111" s="690">
        <v>41091</v>
      </c>
    </row>
    <row r="2112" spans="1:4">
      <c r="A2112" s="105">
        <v>33009019420000</v>
      </c>
      <c r="B2112">
        <v>2428</v>
      </c>
      <c r="C2112">
        <v>0</v>
      </c>
      <c r="D2112" s="690">
        <v>41122</v>
      </c>
    </row>
    <row r="2113" spans="1:4">
      <c r="A2113" s="105">
        <v>33009019420000</v>
      </c>
      <c r="B2113">
        <v>12222</v>
      </c>
      <c r="C2113">
        <v>0</v>
      </c>
      <c r="D2113" s="690">
        <v>41153</v>
      </c>
    </row>
    <row r="2114" spans="1:4">
      <c r="A2114" s="105">
        <v>33009019420000</v>
      </c>
      <c r="B2114">
        <v>12673</v>
      </c>
      <c r="C2114">
        <v>0</v>
      </c>
      <c r="D2114" s="690">
        <v>41183</v>
      </c>
    </row>
    <row r="2115" spans="1:4">
      <c r="A2115" s="105">
        <v>33009019420000</v>
      </c>
      <c r="B2115">
        <v>11883</v>
      </c>
      <c r="C2115">
        <v>0</v>
      </c>
      <c r="D2115" s="690">
        <v>41214</v>
      </c>
    </row>
    <row r="2116" spans="1:4">
      <c r="A2116" s="105">
        <v>33009019420000</v>
      </c>
      <c r="B2116">
        <v>11533</v>
      </c>
      <c r="C2116">
        <v>0</v>
      </c>
      <c r="D2116" s="690">
        <v>41244</v>
      </c>
    </row>
    <row r="2117" spans="1:4">
      <c r="A2117" s="105">
        <v>33009019470000</v>
      </c>
      <c r="B2117">
        <v>13581</v>
      </c>
      <c r="C2117">
        <v>0</v>
      </c>
      <c r="D2117" s="690">
        <v>40909</v>
      </c>
    </row>
    <row r="2118" spans="1:4">
      <c r="A2118" s="105">
        <v>33009019470000</v>
      </c>
      <c r="B2118">
        <v>10958</v>
      </c>
      <c r="C2118">
        <v>0</v>
      </c>
      <c r="D2118" s="690">
        <v>40940</v>
      </c>
    </row>
    <row r="2119" spans="1:4">
      <c r="A2119" s="105">
        <v>33009019470000</v>
      </c>
      <c r="B2119">
        <v>13272</v>
      </c>
      <c r="C2119">
        <v>0</v>
      </c>
      <c r="D2119" s="690">
        <v>40969</v>
      </c>
    </row>
    <row r="2120" spans="1:4">
      <c r="A2120" s="105">
        <v>33009019470000</v>
      </c>
      <c r="B2120">
        <v>13700</v>
      </c>
      <c r="C2120">
        <v>0</v>
      </c>
      <c r="D2120" s="690">
        <v>41000</v>
      </c>
    </row>
    <row r="2121" spans="1:4">
      <c r="A2121" s="105">
        <v>33009019470000</v>
      </c>
      <c r="B2121">
        <v>14990</v>
      </c>
      <c r="C2121">
        <v>0</v>
      </c>
      <c r="D2121" s="690">
        <v>41030</v>
      </c>
    </row>
    <row r="2122" spans="1:4">
      <c r="A2122" s="105">
        <v>33009019470000</v>
      </c>
      <c r="B2122">
        <v>11046</v>
      </c>
      <c r="C2122">
        <v>0</v>
      </c>
      <c r="D2122" s="690">
        <v>41061</v>
      </c>
    </row>
    <row r="2123" spans="1:4">
      <c r="A2123" s="105">
        <v>33009019470000</v>
      </c>
      <c r="B2123">
        <v>15338</v>
      </c>
      <c r="C2123">
        <v>0</v>
      </c>
      <c r="D2123" s="690">
        <v>41091</v>
      </c>
    </row>
    <row r="2124" spans="1:4">
      <c r="A2124" s="105">
        <v>33009019470000</v>
      </c>
      <c r="B2124">
        <v>699</v>
      </c>
      <c r="C2124">
        <v>0</v>
      </c>
      <c r="D2124" s="690">
        <v>41122</v>
      </c>
    </row>
    <row r="2125" spans="1:4">
      <c r="A2125" s="105">
        <v>33009019470000</v>
      </c>
      <c r="B2125">
        <v>0</v>
      </c>
      <c r="C2125">
        <v>0</v>
      </c>
      <c r="D2125" s="690">
        <v>41153</v>
      </c>
    </row>
    <row r="2126" spans="1:4">
      <c r="A2126" s="105">
        <v>33009019470000</v>
      </c>
      <c r="B2126">
        <v>0</v>
      </c>
      <c r="C2126">
        <v>0</v>
      </c>
      <c r="D2126" s="690">
        <v>41183</v>
      </c>
    </row>
    <row r="2127" spans="1:4">
      <c r="A2127" s="105">
        <v>33009019470000</v>
      </c>
      <c r="B2127">
        <v>1353</v>
      </c>
      <c r="C2127">
        <v>0</v>
      </c>
      <c r="D2127" s="690">
        <v>41214</v>
      </c>
    </row>
    <row r="2128" spans="1:4">
      <c r="A2128" s="105">
        <v>33009019470000</v>
      </c>
      <c r="B2128">
        <v>11824</v>
      </c>
      <c r="C2128">
        <v>0</v>
      </c>
      <c r="D2128" s="690">
        <v>41244</v>
      </c>
    </row>
    <row r="2129" spans="1:4">
      <c r="A2129" s="105">
        <v>33009019490000</v>
      </c>
      <c r="B2129">
        <v>6182</v>
      </c>
      <c r="C2129">
        <v>0</v>
      </c>
      <c r="D2129" s="690">
        <v>40909</v>
      </c>
    </row>
    <row r="2130" spans="1:4">
      <c r="A2130" s="105">
        <v>33009019490000</v>
      </c>
      <c r="B2130">
        <v>5795</v>
      </c>
      <c r="C2130">
        <v>0</v>
      </c>
      <c r="D2130" s="690">
        <v>40940</v>
      </c>
    </row>
    <row r="2131" spans="1:4">
      <c r="A2131" s="105">
        <v>33009019490000</v>
      </c>
      <c r="B2131">
        <v>6335</v>
      </c>
      <c r="C2131">
        <v>0</v>
      </c>
      <c r="D2131" s="690">
        <v>40969</v>
      </c>
    </row>
    <row r="2132" spans="1:4">
      <c r="A2132" s="105">
        <v>33009019490000</v>
      </c>
      <c r="B2132">
        <v>6175</v>
      </c>
      <c r="C2132">
        <v>0</v>
      </c>
      <c r="D2132" s="690">
        <v>41000</v>
      </c>
    </row>
    <row r="2133" spans="1:4">
      <c r="A2133" s="105">
        <v>33009019490000</v>
      </c>
      <c r="B2133">
        <v>6333</v>
      </c>
      <c r="C2133">
        <v>0</v>
      </c>
      <c r="D2133" s="690">
        <v>41030</v>
      </c>
    </row>
    <row r="2134" spans="1:4">
      <c r="A2134" s="105">
        <v>33009019490000</v>
      </c>
      <c r="B2134">
        <v>6073</v>
      </c>
      <c r="C2134">
        <v>0</v>
      </c>
      <c r="D2134" s="690">
        <v>41061</v>
      </c>
    </row>
    <row r="2135" spans="1:4">
      <c r="A2135" s="105">
        <v>33009019490000</v>
      </c>
      <c r="B2135">
        <v>6114</v>
      </c>
      <c r="C2135">
        <v>0</v>
      </c>
      <c r="D2135" s="690">
        <v>41091</v>
      </c>
    </row>
    <row r="2136" spans="1:4">
      <c r="A2136" s="105">
        <v>33009019490000</v>
      </c>
      <c r="B2136">
        <v>6136</v>
      </c>
      <c r="C2136">
        <v>0</v>
      </c>
      <c r="D2136" s="690">
        <v>41122</v>
      </c>
    </row>
    <row r="2137" spans="1:4">
      <c r="A2137" s="105">
        <v>33009019490000</v>
      </c>
      <c r="B2137">
        <v>6150</v>
      </c>
      <c r="C2137">
        <v>0</v>
      </c>
      <c r="D2137" s="690">
        <v>41153</v>
      </c>
    </row>
    <row r="2138" spans="1:4">
      <c r="A2138" s="105">
        <v>33009019490000</v>
      </c>
      <c r="B2138">
        <v>6547</v>
      </c>
      <c r="C2138">
        <v>0</v>
      </c>
      <c r="D2138" s="690">
        <v>41183</v>
      </c>
    </row>
    <row r="2139" spans="1:4">
      <c r="A2139" s="105">
        <v>33009019490000</v>
      </c>
      <c r="B2139">
        <v>6111</v>
      </c>
      <c r="C2139">
        <v>0</v>
      </c>
      <c r="D2139" s="690">
        <v>41214</v>
      </c>
    </row>
    <row r="2140" spans="1:4">
      <c r="A2140" s="105">
        <v>33009019490000</v>
      </c>
      <c r="B2140">
        <v>6631</v>
      </c>
      <c r="C2140">
        <v>0</v>
      </c>
      <c r="D2140" s="690">
        <v>41244</v>
      </c>
    </row>
    <row r="2141" spans="1:4">
      <c r="A2141" s="105">
        <v>33009019920000</v>
      </c>
      <c r="B2141">
        <v>848</v>
      </c>
      <c r="C2141">
        <v>0</v>
      </c>
      <c r="D2141" s="690">
        <v>40909</v>
      </c>
    </row>
    <row r="2142" spans="1:4">
      <c r="A2142" s="105">
        <v>33009019920000</v>
      </c>
      <c r="B2142">
        <v>0</v>
      </c>
      <c r="C2142">
        <v>0</v>
      </c>
      <c r="D2142" s="690">
        <v>40940</v>
      </c>
    </row>
    <row r="2143" spans="1:4">
      <c r="A2143" s="105">
        <v>33009019920000</v>
      </c>
      <c r="B2143">
        <v>0</v>
      </c>
      <c r="C2143">
        <v>0</v>
      </c>
      <c r="D2143" s="690">
        <v>40969</v>
      </c>
    </row>
    <row r="2144" spans="1:4">
      <c r="A2144" s="105">
        <v>33009019920000</v>
      </c>
      <c r="B2144">
        <v>0</v>
      </c>
      <c r="C2144">
        <v>0</v>
      </c>
      <c r="D2144" s="690">
        <v>41000</v>
      </c>
    </row>
    <row r="2145" spans="1:4">
      <c r="A2145" s="105">
        <v>33009019920000</v>
      </c>
      <c r="B2145">
        <v>192</v>
      </c>
      <c r="C2145">
        <v>0</v>
      </c>
      <c r="D2145" s="690">
        <v>41030</v>
      </c>
    </row>
    <row r="2146" spans="1:4">
      <c r="A2146" s="105">
        <v>33009019920000</v>
      </c>
      <c r="B2146">
        <v>1206</v>
      </c>
      <c r="C2146">
        <v>0</v>
      </c>
      <c r="D2146" s="690">
        <v>41061</v>
      </c>
    </row>
    <row r="2147" spans="1:4">
      <c r="A2147" s="105">
        <v>33009019920000</v>
      </c>
      <c r="B2147">
        <v>19217</v>
      </c>
      <c r="C2147">
        <v>0</v>
      </c>
      <c r="D2147" s="690">
        <v>41091</v>
      </c>
    </row>
    <row r="2148" spans="1:4">
      <c r="A2148" s="105">
        <v>33009019920000</v>
      </c>
      <c r="B2148">
        <v>18922</v>
      </c>
      <c r="C2148">
        <v>0</v>
      </c>
      <c r="D2148" s="690">
        <v>41122</v>
      </c>
    </row>
    <row r="2149" spans="1:4">
      <c r="A2149" s="105">
        <v>33009019920000</v>
      </c>
      <c r="B2149">
        <v>20322</v>
      </c>
      <c r="C2149">
        <v>0</v>
      </c>
      <c r="D2149" s="690">
        <v>41153</v>
      </c>
    </row>
    <row r="2150" spans="1:4">
      <c r="A2150" s="105">
        <v>33009019920000</v>
      </c>
      <c r="B2150">
        <v>15125</v>
      </c>
      <c r="C2150">
        <v>0</v>
      </c>
      <c r="D2150" s="690">
        <v>41183</v>
      </c>
    </row>
    <row r="2151" spans="1:4">
      <c r="A2151" s="105">
        <v>33009019920000</v>
      </c>
      <c r="B2151">
        <v>4083</v>
      </c>
      <c r="C2151">
        <v>0</v>
      </c>
      <c r="D2151" s="690">
        <v>41214</v>
      </c>
    </row>
    <row r="2152" spans="1:4">
      <c r="A2152" s="105">
        <v>33009019920000</v>
      </c>
      <c r="B2152">
        <v>21841</v>
      </c>
      <c r="C2152">
        <v>0</v>
      </c>
      <c r="D2152" s="690">
        <v>41244</v>
      </c>
    </row>
    <row r="2153" spans="1:4">
      <c r="A2153" s="105">
        <v>33009020160000</v>
      </c>
      <c r="B2153">
        <v>10277</v>
      </c>
      <c r="C2153">
        <v>0</v>
      </c>
      <c r="D2153" s="690">
        <v>40909</v>
      </c>
    </row>
    <row r="2154" spans="1:4">
      <c r="A2154" s="105">
        <v>33009020160000</v>
      </c>
      <c r="B2154">
        <v>9517</v>
      </c>
      <c r="C2154">
        <v>0</v>
      </c>
      <c r="D2154" s="690">
        <v>40940</v>
      </c>
    </row>
    <row r="2155" spans="1:4">
      <c r="A2155" s="105">
        <v>33009020160000</v>
      </c>
      <c r="B2155">
        <v>10236</v>
      </c>
      <c r="C2155">
        <v>0</v>
      </c>
      <c r="D2155" s="690">
        <v>40969</v>
      </c>
    </row>
    <row r="2156" spans="1:4">
      <c r="A2156" s="105">
        <v>33009020160000</v>
      </c>
      <c r="B2156">
        <v>7377</v>
      </c>
      <c r="C2156">
        <v>0</v>
      </c>
      <c r="D2156" s="690">
        <v>41000</v>
      </c>
    </row>
    <row r="2157" spans="1:4">
      <c r="A2157" s="105">
        <v>33009020160000</v>
      </c>
      <c r="B2157">
        <v>10526</v>
      </c>
      <c r="C2157">
        <v>0</v>
      </c>
      <c r="D2157" s="690">
        <v>41030</v>
      </c>
    </row>
    <row r="2158" spans="1:4">
      <c r="A2158" s="105">
        <v>33009020160000</v>
      </c>
      <c r="B2158">
        <v>9948</v>
      </c>
      <c r="C2158">
        <v>0</v>
      </c>
      <c r="D2158" s="690">
        <v>41061</v>
      </c>
    </row>
    <row r="2159" spans="1:4">
      <c r="A2159" s="105">
        <v>33009020160000</v>
      </c>
      <c r="B2159">
        <v>9614</v>
      </c>
      <c r="C2159">
        <v>0</v>
      </c>
      <c r="D2159" s="690">
        <v>41091</v>
      </c>
    </row>
    <row r="2160" spans="1:4">
      <c r="A2160" s="105">
        <v>33009020160000</v>
      </c>
      <c r="B2160">
        <v>10588</v>
      </c>
      <c r="C2160">
        <v>0</v>
      </c>
      <c r="D2160" s="690">
        <v>41122</v>
      </c>
    </row>
    <row r="2161" spans="1:4">
      <c r="A2161" s="105">
        <v>33009020160000</v>
      </c>
      <c r="B2161">
        <v>8489</v>
      </c>
      <c r="C2161">
        <v>0</v>
      </c>
      <c r="D2161" s="690">
        <v>41153</v>
      </c>
    </row>
    <row r="2162" spans="1:4">
      <c r="A2162" s="105">
        <v>33009020160000</v>
      </c>
      <c r="B2162">
        <v>7734</v>
      </c>
      <c r="C2162">
        <v>0</v>
      </c>
      <c r="D2162" s="690">
        <v>41183</v>
      </c>
    </row>
    <row r="2163" spans="1:4">
      <c r="A2163" s="105">
        <v>33009020160000</v>
      </c>
      <c r="B2163">
        <v>9381</v>
      </c>
      <c r="C2163">
        <v>0</v>
      </c>
      <c r="D2163" s="690">
        <v>41214</v>
      </c>
    </row>
    <row r="2164" spans="1:4">
      <c r="A2164" s="105">
        <v>33009020160000</v>
      </c>
      <c r="B2164">
        <v>9713</v>
      </c>
      <c r="C2164">
        <v>0</v>
      </c>
      <c r="D2164" s="690">
        <v>41244</v>
      </c>
    </row>
    <row r="2165" spans="1:4">
      <c r="A2165" s="105">
        <v>33009020200000</v>
      </c>
      <c r="B2165">
        <v>12248</v>
      </c>
      <c r="C2165">
        <v>0</v>
      </c>
      <c r="D2165" s="690">
        <v>40909</v>
      </c>
    </row>
    <row r="2166" spans="1:4">
      <c r="A2166" s="105">
        <v>33009020200000</v>
      </c>
      <c r="B2166">
        <v>12293</v>
      </c>
      <c r="C2166">
        <v>0</v>
      </c>
      <c r="D2166" s="690">
        <v>40940</v>
      </c>
    </row>
    <row r="2167" spans="1:4">
      <c r="A2167" s="105">
        <v>33009020200000</v>
      </c>
      <c r="B2167">
        <v>12977</v>
      </c>
      <c r="C2167">
        <v>0</v>
      </c>
      <c r="D2167" s="690">
        <v>40969</v>
      </c>
    </row>
    <row r="2168" spans="1:4">
      <c r="A2168" s="105">
        <v>33009020200000</v>
      </c>
      <c r="B2168">
        <v>16189</v>
      </c>
      <c r="C2168">
        <v>0</v>
      </c>
      <c r="D2168" s="690">
        <v>41061</v>
      </c>
    </row>
    <row r="2169" spans="1:4">
      <c r="A2169" s="105">
        <v>33009020200000</v>
      </c>
      <c r="B2169">
        <v>21111</v>
      </c>
      <c r="C2169">
        <v>0</v>
      </c>
      <c r="D2169" s="690">
        <v>41091</v>
      </c>
    </row>
    <row r="2170" spans="1:4">
      <c r="A2170" s="105">
        <v>33009020200000</v>
      </c>
      <c r="B2170">
        <v>20354</v>
      </c>
      <c r="C2170">
        <v>0</v>
      </c>
      <c r="D2170" s="690">
        <v>41122</v>
      </c>
    </row>
    <row r="2171" spans="1:4">
      <c r="A2171" s="105">
        <v>33009020200000</v>
      </c>
      <c r="B2171">
        <v>20079</v>
      </c>
      <c r="C2171">
        <v>0</v>
      </c>
      <c r="D2171" s="690">
        <v>41153</v>
      </c>
    </row>
    <row r="2172" spans="1:4">
      <c r="A2172" s="105">
        <v>33009020200000</v>
      </c>
      <c r="B2172">
        <v>19388</v>
      </c>
      <c r="C2172">
        <v>0</v>
      </c>
      <c r="D2172" s="690">
        <v>41183</v>
      </c>
    </row>
    <row r="2173" spans="1:4">
      <c r="A2173" s="105">
        <v>33009020200000</v>
      </c>
      <c r="B2173">
        <v>17580</v>
      </c>
      <c r="C2173">
        <v>0</v>
      </c>
      <c r="D2173" s="690">
        <v>41214</v>
      </c>
    </row>
    <row r="2174" spans="1:4">
      <c r="A2174" s="105">
        <v>33009020200000</v>
      </c>
      <c r="B2174">
        <v>14743</v>
      </c>
      <c r="C2174">
        <v>0</v>
      </c>
      <c r="D2174" s="690">
        <v>41244</v>
      </c>
    </row>
    <row r="2175" spans="1:4">
      <c r="A2175" s="105">
        <v>33009020220000</v>
      </c>
      <c r="B2175">
        <v>13250</v>
      </c>
      <c r="C2175">
        <v>0</v>
      </c>
      <c r="D2175" s="690">
        <v>40909</v>
      </c>
    </row>
    <row r="2176" spans="1:4">
      <c r="A2176" s="105">
        <v>33009020220000</v>
      </c>
      <c r="B2176">
        <v>14375</v>
      </c>
      <c r="C2176">
        <v>0</v>
      </c>
      <c r="D2176" s="690">
        <v>40940</v>
      </c>
    </row>
    <row r="2177" spans="1:4">
      <c r="A2177" s="105">
        <v>33009020220000</v>
      </c>
      <c r="B2177">
        <v>15350</v>
      </c>
      <c r="C2177">
        <v>0</v>
      </c>
      <c r="D2177" s="690">
        <v>40969</v>
      </c>
    </row>
    <row r="2178" spans="1:4">
      <c r="A2178" s="105">
        <v>33009020220000</v>
      </c>
      <c r="B2178">
        <v>11575</v>
      </c>
      <c r="C2178">
        <v>0</v>
      </c>
      <c r="D2178" s="690">
        <v>41030</v>
      </c>
    </row>
    <row r="2179" spans="1:4">
      <c r="A2179" s="105">
        <v>33009020220000</v>
      </c>
      <c r="B2179">
        <v>14575</v>
      </c>
      <c r="C2179">
        <v>0</v>
      </c>
      <c r="D2179" s="690">
        <v>41061</v>
      </c>
    </row>
    <row r="2180" spans="1:4">
      <c r="A2180" s="105">
        <v>33009020220000</v>
      </c>
      <c r="B2180">
        <v>12995</v>
      </c>
      <c r="C2180">
        <v>0</v>
      </c>
      <c r="D2180" s="690">
        <v>41091</v>
      </c>
    </row>
    <row r="2181" spans="1:4">
      <c r="A2181" s="105">
        <v>33009020220000</v>
      </c>
      <c r="B2181">
        <v>12471</v>
      </c>
      <c r="C2181">
        <v>0</v>
      </c>
      <c r="D2181" s="690">
        <v>41122</v>
      </c>
    </row>
    <row r="2182" spans="1:4">
      <c r="A2182" s="105">
        <v>33009020220000</v>
      </c>
      <c r="B2182">
        <v>14998</v>
      </c>
      <c r="C2182">
        <v>0</v>
      </c>
      <c r="D2182" s="690">
        <v>41153</v>
      </c>
    </row>
    <row r="2183" spans="1:4">
      <c r="A2183" s="105">
        <v>33009020220000</v>
      </c>
      <c r="B2183">
        <v>18319</v>
      </c>
      <c r="C2183">
        <v>0</v>
      </c>
      <c r="D2183" s="690">
        <v>41183</v>
      </c>
    </row>
    <row r="2184" spans="1:4">
      <c r="A2184" s="105">
        <v>33009020220000</v>
      </c>
      <c r="B2184">
        <v>7148</v>
      </c>
      <c r="C2184">
        <v>0</v>
      </c>
      <c r="D2184" s="690">
        <v>41214</v>
      </c>
    </row>
    <row r="2185" spans="1:4">
      <c r="A2185" s="105">
        <v>33009020220000</v>
      </c>
      <c r="B2185">
        <v>8981</v>
      </c>
      <c r="C2185">
        <v>0</v>
      </c>
      <c r="D2185" s="690">
        <v>41244</v>
      </c>
    </row>
    <row r="2186" spans="1:4">
      <c r="A2186" s="105">
        <v>33009020230000</v>
      </c>
      <c r="B2186">
        <v>0</v>
      </c>
      <c r="C2186">
        <v>0</v>
      </c>
      <c r="D2186" s="690">
        <v>40909</v>
      </c>
    </row>
    <row r="2187" spans="1:4">
      <c r="A2187" s="105">
        <v>33009020230000</v>
      </c>
      <c r="B2187">
        <v>0</v>
      </c>
      <c r="C2187">
        <v>0</v>
      </c>
      <c r="D2187" s="690">
        <v>40940</v>
      </c>
    </row>
    <row r="2188" spans="1:4">
      <c r="A2188" s="105">
        <v>33009020230000</v>
      </c>
      <c r="B2188">
        <v>0</v>
      </c>
      <c r="C2188">
        <v>0</v>
      </c>
      <c r="D2188" s="690">
        <v>40969</v>
      </c>
    </row>
    <row r="2189" spans="1:4">
      <c r="A2189" s="105">
        <v>33009020230000</v>
      </c>
      <c r="B2189">
        <v>15975</v>
      </c>
      <c r="C2189">
        <v>0</v>
      </c>
      <c r="D2189" s="690">
        <v>41061</v>
      </c>
    </row>
    <row r="2190" spans="1:4">
      <c r="A2190" s="105">
        <v>33009020230000</v>
      </c>
      <c r="B2190">
        <v>9182</v>
      </c>
      <c r="C2190">
        <v>0</v>
      </c>
      <c r="D2190" s="690">
        <v>41091</v>
      </c>
    </row>
    <row r="2191" spans="1:4">
      <c r="A2191" s="105">
        <v>33009020230000</v>
      </c>
      <c r="B2191">
        <v>8869</v>
      </c>
      <c r="C2191">
        <v>0</v>
      </c>
      <c r="D2191" s="690">
        <v>41122</v>
      </c>
    </row>
    <row r="2192" spans="1:4">
      <c r="A2192" s="105">
        <v>33009020230000</v>
      </c>
      <c r="B2192">
        <v>16105</v>
      </c>
      <c r="C2192">
        <v>0</v>
      </c>
      <c r="D2192" s="690">
        <v>41153</v>
      </c>
    </row>
    <row r="2193" spans="1:4">
      <c r="A2193" s="105">
        <v>33009020230000</v>
      </c>
      <c r="B2193">
        <v>17962</v>
      </c>
      <c r="C2193">
        <v>0</v>
      </c>
      <c r="D2193" s="690">
        <v>41183</v>
      </c>
    </row>
    <row r="2194" spans="1:4">
      <c r="A2194" s="105">
        <v>33009020230000</v>
      </c>
      <c r="B2194">
        <v>18801</v>
      </c>
      <c r="C2194">
        <v>0</v>
      </c>
      <c r="D2194" s="690">
        <v>41214</v>
      </c>
    </row>
    <row r="2195" spans="1:4">
      <c r="A2195" s="105">
        <v>33009020230000</v>
      </c>
      <c r="B2195">
        <v>20276</v>
      </c>
      <c r="C2195">
        <v>0</v>
      </c>
      <c r="D2195" s="690">
        <v>41244</v>
      </c>
    </row>
    <row r="2196" spans="1:4">
      <c r="A2196" s="105">
        <v>33009020290000</v>
      </c>
      <c r="B2196">
        <v>105</v>
      </c>
      <c r="C2196">
        <v>0</v>
      </c>
      <c r="D2196" s="690">
        <v>40909</v>
      </c>
    </row>
    <row r="2197" spans="1:4">
      <c r="A2197" s="105">
        <v>33009020290000</v>
      </c>
      <c r="B2197">
        <v>25</v>
      </c>
      <c r="C2197">
        <v>0</v>
      </c>
      <c r="D2197" s="690">
        <v>40940</v>
      </c>
    </row>
    <row r="2198" spans="1:4">
      <c r="A2198" s="105">
        <v>33009020290000</v>
      </c>
      <c r="B2198">
        <v>21</v>
      </c>
      <c r="C2198">
        <v>0</v>
      </c>
      <c r="D2198" s="690">
        <v>40969</v>
      </c>
    </row>
    <row r="2199" spans="1:4">
      <c r="A2199" s="105">
        <v>33009020290000</v>
      </c>
      <c r="B2199">
        <v>317</v>
      </c>
      <c r="C2199">
        <v>0</v>
      </c>
      <c r="D2199" s="690">
        <v>41000</v>
      </c>
    </row>
    <row r="2200" spans="1:4">
      <c r="A2200" s="105">
        <v>33009020290000</v>
      </c>
      <c r="B2200">
        <v>126</v>
      </c>
      <c r="C2200">
        <v>0</v>
      </c>
      <c r="D2200" s="690">
        <v>41030</v>
      </c>
    </row>
    <row r="2201" spans="1:4">
      <c r="A2201" s="105">
        <v>33009020290000</v>
      </c>
      <c r="B2201">
        <v>191</v>
      </c>
      <c r="C2201">
        <v>0</v>
      </c>
      <c r="D2201" s="690">
        <v>41061</v>
      </c>
    </row>
    <row r="2202" spans="1:4">
      <c r="A2202" s="105">
        <v>33009020290000</v>
      </c>
      <c r="B2202">
        <v>130</v>
      </c>
      <c r="C2202">
        <v>0</v>
      </c>
      <c r="D2202" s="690">
        <v>41091</v>
      </c>
    </row>
    <row r="2203" spans="1:4">
      <c r="A2203" s="105">
        <v>33009020290000</v>
      </c>
      <c r="B2203">
        <v>607</v>
      </c>
      <c r="C2203">
        <v>0</v>
      </c>
      <c r="D2203" s="690">
        <v>41122</v>
      </c>
    </row>
    <row r="2204" spans="1:4">
      <c r="A2204" s="105">
        <v>33009020290000</v>
      </c>
      <c r="B2204">
        <v>666</v>
      </c>
      <c r="C2204">
        <v>0</v>
      </c>
      <c r="D2204" s="690">
        <v>41153</v>
      </c>
    </row>
    <row r="2205" spans="1:4">
      <c r="A2205" s="105">
        <v>33009020290000</v>
      </c>
      <c r="B2205">
        <v>897</v>
      </c>
      <c r="C2205">
        <v>0</v>
      </c>
      <c r="D2205" s="690">
        <v>41183</v>
      </c>
    </row>
    <row r="2206" spans="1:4">
      <c r="A2206" s="105">
        <v>33009020290000</v>
      </c>
      <c r="B2206">
        <v>801</v>
      </c>
      <c r="C2206">
        <v>0</v>
      </c>
      <c r="D2206" s="690">
        <v>41214</v>
      </c>
    </row>
    <row r="2207" spans="1:4">
      <c r="A2207" s="105">
        <v>33009020290000</v>
      </c>
      <c r="B2207">
        <v>1511</v>
      </c>
      <c r="C2207">
        <v>0</v>
      </c>
      <c r="D2207" s="690">
        <v>41244</v>
      </c>
    </row>
    <row r="2208" spans="1:4">
      <c r="A2208" s="105">
        <v>33009020500000</v>
      </c>
      <c r="B2208">
        <v>100020</v>
      </c>
      <c r="C2208">
        <v>0</v>
      </c>
      <c r="D2208" s="690">
        <v>40909</v>
      </c>
    </row>
    <row r="2209" spans="1:4">
      <c r="A2209" s="105">
        <v>33009020500000</v>
      </c>
      <c r="B2209">
        <v>126333</v>
      </c>
      <c r="C2209">
        <v>0</v>
      </c>
      <c r="D2209" s="690">
        <v>40940</v>
      </c>
    </row>
    <row r="2210" spans="1:4">
      <c r="A2210" s="105">
        <v>33009020500000</v>
      </c>
      <c r="B2210">
        <v>120402</v>
      </c>
      <c r="C2210">
        <v>0</v>
      </c>
      <c r="D2210" s="690">
        <v>40969</v>
      </c>
    </row>
    <row r="2211" spans="1:4">
      <c r="A2211" s="105">
        <v>33009020500000</v>
      </c>
      <c r="B2211">
        <v>83798</v>
      </c>
      <c r="C2211">
        <v>0</v>
      </c>
      <c r="D2211" s="690">
        <v>41000</v>
      </c>
    </row>
    <row r="2212" spans="1:4">
      <c r="A2212" s="105">
        <v>33009020500000</v>
      </c>
      <c r="B2212">
        <v>83582</v>
      </c>
      <c r="C2212">
        <v>0</v>
      </c>
      <c r="D2212" s="690">
        <v>41030</v>
      </c>
    </row>
    <row r="2213" spans="1:4">
      <c r="A2213" s="105">
        <v>33009020500000</v>
      </c>
      <c r="B2213">
        <v>79997</v>
      </c>
      <c r="C2213">
        <v>0</v>
      </c>
      <c r="D2213" s="690">
        <v>41061</v>
      </c>
    </row>
    <row r="2214" spans="1:4">
      <c r="A2214" s="105">
        <v>33009020500000</v>
      </c>
      <c r="B2214">
        <v>101238</v>
      </c>
      <c r="C2214">
        <v>0</v>
      </c>
      <c r="D2214" s="690">
        <v>41091</v>
      </c>
    </row>
    <row r="2215" spans="1:4">
      <c r="A2215" s="105">
        <v>33009020500000</v>
      </c>
      <c r="B2215">
        <v>131131</v>
      </c>
      <c r="C2215">
        <v>0</v>
      </c>
      <c r="D2215" s="690">
        <v>41122</v>
      </c>
    </row>
    <row r="2216" spans="1:4">
      <c r="A2216" s="105">
        <v>33009020500000</v>
      </c>
      <c r="B2216">
        <v>79084</v>
      </c>
      <c r="C2216">
        <v>0</v>
      </c>
      <c r="D2216" s="690">
        <v>41153</v>
      </c>
    </row>
    <row r="2217" spans="1:4">
      <c r="A2217" s="105">
        <v>33009020500000</v>
      </c>
      <c r="B2217">
        <v>75476</v>
      </c>
      <c r="C2217">
        <v>0</v>
      </c>
      <c r="D2217" s="690">
        <v>41183</v>
      </c>
    </row>
    <row r="2218" spans="1:4">
      <c r="A2218" s="105">
        <v>33009020500000</v>
      </c>
      <c r="B2218">
        <v>88121</v>
      </c>
      <c r="C2218">
        <v>0</v>
      </c>
      <c r="D2218" s="690">
        <v>41214</v>
      </c>
    </row>
    <row r="2219" spans="1:4">
      <c r="A2219" s="105">
        <v>33009020500000</v>
      </c>
      <c r="B2219">
        <v>98018</v>
      </c>
      <c r="C2219">
        <v>0</v>
      </c>
      <c r="D2219" s="690">
        <v>41244</v>
      </c>
    </row>
    <row r="2220" spans="1:4">
      <c r="A2220" s="105">
        <v>33009020660000</v>
      </c>
      <c r="B2220">
        <v>0</v>
      </c>
      <c r="C2220">
        <v>0</v>
      </c>
      <c r="D2220" s="690">
        <v>40909</v>
      </c>
    </row>
    <row r="2221" spans="1:4">
      <c r="A2221" s="105">
        <v>33009020660000</v>
      </c>
      <c r="B2221">
        <v>0</v>
      </c>
      <c r="C2221">
        <v>0</v>
      </c>
      <c r="D2221" s="690">
        <v>40940</v>
      </c>
    </row>
    <row r="2222" spans="1:4">
      <c r="A2222" s="105">
        <v>33009020660000</v>
      </c>
      <c r="B2222">
        <v>1933</v>
      </c>
      <c r="C2222">
        <v>0</v>
      </c>
      <c r="D2222" s="690">
        <v>40969</v>
      </c>
    </row>
    <row r="2223" spans="1:4">
      <c r="A2223" s="105">
        <v>33009020660000</v>
      </c>
      <c r="B2223">
        <v>6003</v>
      </c>
      <c r="C2223">
        <v>0</v>
      </c>
      <c r="D2223" s="690">
        <v>41000</v>
      </c>
    </row>
    <row r="2224" spans="1:4">
      <c r="A2224" s="105">
        <v>33009020660000</v>
      </c>
      <c r="B2224">
        <v>0</v>
      </c>
      <c r="C2224">
        <v>0</v>
      </c>
      <c r="D2224" s="690">
        <v>41030</v>
      </c>
    </row>
    <row r="2225" spans="1:4">
      <c r="A2225" s="105">
        <v>33009020660000</v>
      </c>
      <c r="B2225">
        <v>0</v>
      </c>
      <c r="C2225">
        <v>0</v>
      </c>
      <c r="D2225" s="690">
        <v>41061</v>
      </c>
    </row>
    <row r="2226" spans="1:4">
      <c r="A2226" s="105">
        <v>33009020660000</v>
      </c>
      <c r="B2226">
        <v>0</v>
      </c>
      <c r="C2226">
        <v>0</v>
      </c>
      <c r="D2226" s="690">
        <v>41091</v>
      </c>
    </row>
    <row r="2227" spans="1:4">
      <c r="A2227" s="105">
        <v>33009020660000</v>
      </c>
      <c r="B2227">
        <v>0</v>
      </c>
      <c r="C2227">
        <v>0</v>
      </c>
      <c r="D2227" s="690">
        <v>41122</v>
      </c>
    </row>
    <row r="2228" spans="1:4">
      <c r="A2228" s="105">
        <v>33009020660000</v>
      </c>
      <c r="B2228">
        <v>45300</v>
      </c>
      <c r="C2228">
        <v>0</v>
      </c>
      <c r="D2228" s="690">
        <v>41153</v>
      </c>
    </row>
    <row r="2229" spans="1:4">
      <c r="A2229" s="105">
        <v>33009020660000</v>
      </c>
      <c r="B2229">
        <v>77907</v>
      </c>
      <c r="C2229">
        <v>0</v>
      </c>
      <c r="D2229" s="690">
        <v>41183</v>
      </c>
    </row>
    <row r="2230" spans="1:4">
      <c r="A2230" s="105">
        <v>33009020660000</v>
      </c>
      <c r="B2230">
        <v>81889</v>
      </c>
      <c r="C2230">
        <v>0</v>
      </c>
      <c r="D2230" s="690">
        <v>41214</v>
      </c>
    </row>
    <row r="2231" spans="1:4">
      <c r="A2231" s="105">
        <v>33009020660000</v>
      </c>
      <c r="B2231">
        <v>49002</v>
      </c>
      <c r="C2231">
        <v>0</v>
      </c>
      <c r="D2231" s="690">
        <v>41244</v>
      </c>
    </row>
    <row r="2232" spans="1:4">
      <c r="A2232" s="105">
        <v>33009020670000</v>
      </c>
      <c r="B2232">
        <v>134417</v>
      </c>
      <c r="C2232">
        <v>0</v>
      </c>
      <c r="D2232" s="690">
        <v>40909</v>
      </c>
    </row>
    <row r="2233" spans="1:4">
      <c r="A2233" s="105">
        <v>33009020670000</v>
      </c>
      <c r="B2233">
        <v>156482</v>
      </c>
      <c r="C2233">
        <v>0</v>
      </c>
      <c r="D2233" s="690">
        <v>40940</v>
      </c>
    </row>
    <row r="2234" spans="1:4">
      <c r="A2234" s="105">
        <v>33009020670000</v>
      </c>
      <c r="B2234">
        <v>159245</v>
      </c>
      <c r="C2234">
        <v>0</v>
      </c>
      <c r="D2234" s="690">
        <v>40969</v>
      </c>
    </row>
    <row r="2235" spans="1:4">
      <c r="A2235" s="105">
        <v>33009020670000</v>
      </c>
      <c r="B2235">
        <v>146299</v>
      </c>
      <c r="C2235">
        <v>0</v>
      </c>
      <c r="D2235" s="690">
        <v>41000</v>
      </c>
    </row>
    <row r="2236" spans="1:4">
      <c r="A2236" s="105">
        <v>33009020670000</v>
      </c>
      <c r="B2236">
        <v>130897</v>
      </c>
      <c r="C2236">
        <v>0</v>
      </c>
      <c r="D2236" s="690">
        <v>41030</v>
      </c>
    </row>
    <row r="2237" spans="1:4">
      <c r="A2237" s="105">
        <v>33009020670000</v>
      </c>
      <c r="B2237">
        <v>137560</v>
      </c>
      <c r="C2237">
        <v>0</v>
      </c>
      <c r="D2237" s="690">
        <v>41061</v>
      </c>
    </row>
    <row r="2238" spans="1:4">
      <c r="A2238" s="105">
        <v>33009020670000</v>
      </c>
      <c r="B2238">
        <v>156425</v>
      </c>
      <c r="C2238">
        <v>0</v>
      </c>
      <c r="D2238" s="690">
        <v>41091</v>
      </c>
    </row>
    <row r="2239" spans="1:4">
      <c r="A2239" s="105">
        <v>33009020670000</v>
      </c>
      <c r="B2239">
        <v>158827</v>
      </c>
      <c r="C2239">
        <v>0</v>
      </c>
      <c r="D2239" s="690">
        <v>41122</v>
      </c>
    </row>
    <row r="2240" spans="1:4">
      <c r="A2240" s="105">
        <v>33009020670000</v>
      </c>
      <c r="B2240">
        <v>130683</v>
      </c>
      <c r="C2240">
        <v>0</v>
      </c>
      <c r="D2240" s="690">
        <v>41153</v>
      </c>
    </row>
    <row r="2241" spans="1:4">
      <c r="A2241" s="105">
        <v>33009020670000</v>
      </c>
      <c r="B2241">
        <v>121004</v>
      </c>
      <c r="C2241">
        <v>0</v>
      </c>
      <c r="D2241" s="690">
        <v>41183</v>
      </c>
    </row>
    <row r="2242" spans="1:4">
      <c r="A2242" s="105">
        <v>33009020670000</v>
      </c>
      <c r="B2242">
        <v>143690</v>
      </c>
      <c r="C2242">
        <v>0</v>
      </c>
      <c r="D2242" s="690">
        <v>41214</v>
      </c>
    </row>
    <row r="2243" spans="1:4">
      <c r="A2243" s="105">
        <v>33009020670000</v>
      </c>
      <c r="B2243">
        <v>142015</v>
      </c>
      <c r="C2243">
        <v>0</v>
      </c>
      <c r="D2243" s="690">
        <v>41244</v>
      </c>
    </row>
    <row r="2244" spans="1:4">
      <c r="A2244" s="105">
        <v>33009020790000</v>
      </c>
      <c r="B2244">
        <v>167434</v>
      </c>
      <c r="C2244">
        <v>0</v>
      </c>
      <c r="D2244" s="690">
        <v>40909</v>
      </c>
    </row>
    <row r="2245" spans="1:4">
      <c r="A2245" s="105">
        <v>33009020790000</v>
      </c>
      <c r="B2245">
        <v>169171</v>
      </c>
      <c r="C2245">
        <v>0</v>
      </c>
      <c r="D2245" s="690">
        <v>40940</v>
      </c>
    </row>
    <row r="2246" spans="1:4">
      <c r="A2246" s="105">
        <v>33009020790000</v>
      </c>
      <c r="B2246">
        <v>167184</v>
      </c>
      <c r="C2246">
        <v>0</v>
      </c>
      <c r="D2246" s="690">
        <v>40969</v>
      </c>
    </row>
    <row r="2247" spans="1:4">
      <c r="A2247" s="105">
        <v>33009020790000</v>
      </c>
      <c r="B2247">
        <v>45410</v>
      </c>
      <c r="C2247">
        <v>0</v>
      </c>
      <c r="D2247" s="690">
        <v>41000</v>
      </c>
    </row>
    <row r="2248" spans="1:4">
      <c r="A2248" s="105">
        <v>33009020790000</v>
      </c>
      <c r="B2248">
        <v>111752</v>
      </c>
      <c r="C2248">
        <v>0</v>
      </c>
      <c r="D2248" s="690">
        <v>41030</v>
      </c>
    </row>
    <row r="2249" spans="1:4">
      <c r="A2249" s="105">
        <v>33009020790000</v>
      </c>
      <c r="B2249">
        <v>121149</v>
      </c>
      <c r="C2249">
        <v>0</v>
      </c>
      <c r="D2249" s="690">
        <v>41061</v>
      </c>
    </row>
    <row r="2250" spans="1:4">
      <c r="A2250" s="105">
        <v>33009020790000</v>
      </c>
      <c r="B2250">
        <v>131507</v>
      </c>
      <c r="C2250">
        <v>0</v>
      </c>
      <c r="D2250" s="690">
        <v>41091</v>
      </c>
    </row>
    <row r="2251" spans="1:4">
      <c r="A2251" s="105">
        <v>33009020790000</v>
      </c>
      <c r="B2251">
        <v>148669</v>
      </c>
      <c r="C2251">
        <v>0</v>
      </c>
      <c r="D2251" s="690">
        <v>41122</v>
      </c>
    </row>
    <row r="2252" spans="1:4">
      <c r="A2252" s="105">
        <v>33009020790000</v>
      </c>
      <c r="B2252">
        <v>123705</v>
      </c>
      <c r="C2252">
        <v>0</v>
      </c>
      <c r="D2252" s="690">
        <v>41153</v>
      </c>
    </row>
    <row r="2253" spans="1:4">
      <c r="A2253" s="105">
        <v>33009020790000</v>
      </c>
      <c r="B2253">
        <v>72440</v>
      </c>
      <c r="C2253">
        <v>0</v>
      </c>
      <c r="D2253" s="690">
        <v>41183</v>
      </c>
    </row>
    <row r="2254" spans="1:4">
      <c r="A2254" s="105">
        <v>33009020790000</v>
      </c>
      <c r="B2254">
        <v>48298</v>
      </c>
      <c r="C2254">
        <v>0</v>
      </c>
      <c r="D2254" s="690">
        <v>41214</v>
      </c>
    </row>
    <row r="2255" spans="1:4">
      <c r="A2255" s="105">
        <v>33009020790000</v>
      </c>
      <c r="B2255">
        <v>0</v>
      </c>
      <c r="C2255">
        <v>0</v>
      </c>
      <c r="D2255" s="690">
        <v>41244</v>
      </c>
    </row>
    <row r="2256" spans="1:4">
      <c r="A2256" s="105">
        <v>33009020870000</v>
      </c>
      <c r="B2256">
        <v>19872</v>
      </c>
      <c r="C2256">
        <v>0</v>
      </c>
      <c r="D2256" s="690">
        <v>40909</v>
      </c>
    </row>
    <row r="2257" spans="1:4">
      <c r="A2257" s="105">
        <v>33009020870000</v>
      </c>
      <c r="B2257">
        <v>18509</v>
      </c>
      <c r="C2257">
        <v>0</v>
      </c>
      <c r="D2257" s="690">
        <v>40940</v>
      </c>
    </row>
    <row r="2258" spans="1:4">
      <c r="A2258" s="105">
        <v>33009020870000</v>
      </c>
      <c r="B2258">
        <v>19272</v>
      </c>
      <c r="C2258">
        <v>0</v>
      </c>
      <c r="D2258" s="690">
        <v>40969</v>
      </c>
    </row>
    <row r="2259" spans="1:4">
      <c r="A2259" s="105">
        <v>33009020870000</v>
      </c>
      <c r="B2259">
        <v>17274</v>
      </c>
      <c r="C2259">
        <v>0</v>
      </c>
      <c r="D2259" s="690">
        <v>41000</v>
      </c>
    </row>
    <row r="2260" spans="1:4">
      <c r="A2260" s="105">
        <v>33009020870000</v>
      </c>
      <c r="B2260">
        <v>23151</v>
      </c>
      <c r="C2260">
        <v>0</v>
      </c>
      <c r="D2260" s="690">
        <v>41030</v>
      </c>
    </row>
    <row r="2261" spans="1:4">
      <c r="A2261" s="105">
        <v>33009020870000</v>
      </c>
      <c r="B2261">
        <v>23330</v>
      </c>
      <c r="C2261">
        <v>0</v>
      </c>
      <c r="D2261" s="690">
        <v>41061</v>
      </c>
    </row>
    <row r="2262" spans="1:4">
      <c r="A2262" s="105">
        <v>33009020870000</v>
      </c>
      <c r="B2262">
        <v>20545</v>
      </c>
      <c r="C2262">
        <v>0</v>
      </c>
      <c r="D2262" s="690">
        <v>41091</v>
      </c>
    </row>
    <row r="2263" spans="1:4">
      <c r="A2263" s="105">
        <v>33009020870000</v>
      </c>
      <c r="B2263">
        <v>16688</v>
      </c>
      <c r="C2263">
        <v>0</v>
      </c>
      <c r="D2263" s="690">
        <v>41122</v>
      </c>
    </row>
    <row r="2264" spans="1:4">
      <c r="A2264" s="105">
        <v>33009020870000</v>
      </c>
      <c r="B2264">
        <v>14293</v>
      </c>
      <c r="C2264">
        <v>0</v>
      </c>
      <c r="D2264" s="690">
        <v>41153</v>
      </c>
    </row>
    <row r="2265" spans="1:4">
      <c r="A2265" s="105">
        <v>33009020870000</v>
      </c>
      <c r="B2265">
        <v>14993</v>
      </c>
      <c r="C2265">
        <v>0</v>
      </c>
      <c r="D2265" s="690">
        <v>41183</v>
      </c>
    </row>
    <row r="2266" spans="1:4">
      <c r="A2266" s="105">
        <v>33009020870000</v>
      </c>
      <c r="B2266">
        <v>15303</v>
      </c>
      <c r="C2266">
        <v>0</v>
      </c>
      <c r="D2266" s="690">
        <v>41214</v>
      </c>
    </row>
    <row r="2267" spans="1:4">
      <c r="A2267" s="105">
        <v>33009020870000</v>
      </c>
      <c r="B2267">
        <v>13865</v>
      </c>
      <c r="C2267">
        <v>0</v>
      </c>
      <c r="D2267" s="690">
        <v>41244</v>
      </c>
    </row>
    <row r="2268" spans="1:4">
      <c r="A2268" s="105">
        <v>33009020930000</v>
      </c>
      <c r="B2268">
        <v>898</v>
      </c>
      <c r="C2268">
        <v>0</v>
      </c>
      <c r="D2268" s="690">
        <v>41000</v>
      </c>
    </row>
    <row r="2269" spans="1:4">
      <c r="A2269" s="105">
        <v>33009020930000</v>
      </c>
      <c r="B2269">
        <v>5771</v>
      </c>
      <c r="C2269">
        <v>0</v>
      </c>
      <c r="D2269" s="690">
        <v>41030</v>
      </c>
    </row>
    <row r="2270" spans="1:4">
      <c r="A2270" s="105">
        <v>33009020930000</v>
      </c>
      <c r="B2270">
        <v>7469</v>
      </c>
      <c r="C2270">
        <v>0</v>
      </c>
      <c r="D2270" s="690">
        <v>41061</v>
      </c>
    </row>
    <row r="2271" spans="1:4">
      <c r="A2271" s="105">
        <v>33009020930000</v>
      </c>
      <c r="B2271">
        <v>8490</v>
      </c>
      <c r="C2271">
        <v>0</v>
      </c>
      <c r="D2271" s="690">
        <v>41091</v>
      </c>
    </row>
    <row r="2272" spans="1:4">
      <c r="A2272" s="105">
        <v>33009020930000</v>
      </c>
      <c r="B2272">
        <v>6812</v>
      </c>
      <c r="C2272">
        <v>0</v>
      </c>
      <c r="D2272" s="690">
        <v>41122</v>
      </c>
    </row>
    <row r="2273" spans="1:4">
      <c r="A2273" s="105">
        <v>33009020930000</v>
      </c>
      <c r="B2273">
        <v>6131</v>
      </c>
      <c r="C2273">
        <v>0</v>
      </c>
      <c r="D2273" s="690">
        <v>41153</v>
      </c>
    </row>
    <row r="2274" spans="1:4">
      <c r="A2274" s="105">
        <v>33009020930000</v>
      </c>
      <c r="B2274">
        <v>6594</v>
      </c>
      <c r="C2274">
        <v>0</v>
      </c>
      <c r="D2274" s="690">
        <v>41183</v>
      </c>
    </row>
    <row r="2275" spans="1:4">
      <c r="A2275" s="105">
        <v>33009020930000</v>
      </c>
      <c r="B2275">
        <v>6139</v>
      </c>
      <c r="C2275">
        <v>0</v>
      </c>
      <c r="D2275" s="690">
        <v>41214</v>
      </c>
    </row>
    <row r="2276" spans="1:4">
      <c r="A2276" s="105">
        <v>33009020930000</v>
      </c>
      <c r="B2276">
        <v>6698</v>
      </c>
      <c r="C2276">
        <v>0</v>
      </c>
      <c r="D2276" s="690">
        <v>41244</v>
      </c>
    </row>
    <row r="2277" spans="1:4">
      <c r="A2277" s="105">
        <v>33009021020000</v>
      </c>
      <c r="B2277">
        <v>19900</v>
      </c>
      <c r="C2277">
        <v>0</v>
      </c>
      <c r="D2277" s="690">
        <v>40909</v>
      </c>
    </row>
    <row r="2278" spans="1:4">
      <c r="A2278" s="105">
        <v>33009021020000</v>
      </c>
      <c r="B2278">
        <v>17333</v>
      </c>
      <c r="C2278">
        <v>0</v>
      </c>
      <c r="D2278" s="690">
        <v>40940</v>
      </c>
    </row>
    <row r="2279" spans="1:4">
      <c r="A2279" s="105">
        <v>33009021020000</v>
      </c>
      <c r="B2279">
        <v>19496</v>
      </c>
      <c r="C2279">
        <v>0</v>
      </c>
      <c r="D2279" s="690">
        <v>40969</v>
      </c>
    </row>
    <row r="2280" spans="1:4">
      <c r="A2280" s="105">
        <v>33009021020000</v>
      </c>
      <c r="B2280">
        <v>19043</v>
      </c>
      <c r="C2280">
        <v>0</v>
      </c>
      <c r="D2280" s="690">
        <v>41000</v>
      </c>
    </row>
    <row r="2281" spans="1:4">
      <c r="A2281" s="105">
        <v>33009021020000</v>
      </c>
      <c r="B2281">
        <v>19761</v>
      </c>
      <c r="C2281">
        <v>0</v>
      </c>
      <c r="D2281" s="690">
        <v>41030</v>
      </c>
    </row>
    <row r="2282" spans="1:4">
      <c r="A2282" s="105">
        <v>33009021020000</v>
      </c>
      <c r="B2282">
        <v>19592</v>
      </c>
      <c r="C2282">
        <v>0</v>
      </c>
      <c r="D2282" s="690">
        <v>41061</v>
      </c>
    </row>
    <row r="2283" spans="1:4">
      <c r="A2283" s="105">
        <v>33009021020000</v>
      </c>
      <c r="B2283">
        <v>19496</v>
      </c>
      <c r="C2283">
        <v>0</v>
      </c>
      <c r="D2283" s="690">
        <v>41091</v>
      </c>
    </row>
    <row r="2284" spans="1:4">
      <c r="A2284" s="105">
        <v>33009021020000</v>
      </c>
      <c r="B2284">
        <v>19181</v>
      </c>
      <c r="C2284">
        <v>0</v>
      </c>
      <c r="D2284" s="690">
        <v>41122</v>
      </c>
    </row>
    <row r="2285" spans="1:4">
      <c r="A2285" s="105">
        <v>33009021020000</v>
      </c>
      <c r="B2285">
        <v>17521</v>
      </c>
      <c r="C2285">
        <v>0</v>
      </c>
      <c r="D2285" s="690">
        <v>41153</v>
      </c>
    </row>
    <row r="2286" spans="1:4">
      <c r="A2286" s="105">
        <v>33009021020000</v>
      </c>
      <c r="B2286">
        <v>17523</v>
      </c>
      <c r="C2286">
        <v>0</v>
      </c>
      <c r="D2286" s="690">
        <v>41183</v>
      </c>
    </row>
    <row r="2287" spans="1:4">
      <c r="A2287" s="105">
        <v>33009021020000</v>
      </c>
      <c r="B2287">
        <v>17787</v>
      </c>
      <c r="C2287">
        <v>0</v>
      </c>
      <c r="D2287" s="690">
        <v>41214</v>
      </c>
    </row>
    <row r="2288" spans="1:4">
      <c r="A2288" s="105">
        <v>33009021020000</v>
      </c>
      <c r="B2288">
        <v>15963</v>
      </c>
      <c r="C2288">
        <v>0</v>
      </c>
      <c r="D2288" s="690">
        <v>41244</v>
      </c>
    </row>
    <row r="2289" spans="1:4">
      <c r="A2289" s="105">
        <v>33009021130000</v>
      </c>
      <c r="B2289">
        <v>25912</v>
      </c>
      <c r="C2289">
        <v>0</v>
      </c>
      <c r="D2289" s="690">
        <v>40909</v>
      </c>
    </row>
    <row r="2290" spans="1:4">
      <c r="A2290" s="105">
        <v>33009021130000</v>
      </c>
      <c r="B2290">
        <v>19937</v>
      </c>
      <c r="C2290">
        <v>0</v>
      </c>
      <c r="D2290" s="690">
        <v>40940</v>
      </c>
    </row>
    <row r="2291" spans="1:4">
      <c r="A2291" s="105">
        <v>33009021130000</v>
      </c>
      <c r="B2291">
        <v>16572</v>
      </c>
      <c r="C2291">
        <v>0</v>
      </c>
      <c r="D2291" s="690">
        <v>40969</v>
      </c>
    </row>
    <row r="2292" spans="1:4">
      <c r="A2292" s="105">
        <v>33009021130000</v>
      </c>
      <c r="B2292">
        <v>16272</v>
      </c>
      <c r="C2292">
        <v>0</v>
      </c>
      <c r="D2292" s="690">
        <v>41000</v>
      </c>
    </row>
    <row r="2293" spans="1:4">
      <c r="A2293" s="105">
        <v>33009021130000</v>
      </c>
      <c r="B2293">
        <v>18711</v>
      </c>
      <c r="C2293">
        <v>0</v>
      </c>
      <c r="D2293" s="690">
        <v>41030</v>
      </c>
    </row>
    <row r="2294" spans="1:4">
      <c r="A2294" s="105">
        <v>33009021130000</v>
      </c>
      <c r="B2294">
        <v>21310</v>
      </c>
      <c r="C2294">
        <v>0</v>
      </c>
      <c r="D2294" s="690">
        <v>41061</v>
      </c>
    </row>
    <row r="2295" spans="1:4">
      <c r="A2295" s="105">
        <v>33009021130000</v>
      </c>
      <c r="B2295">
        <v>23630</v>
      </c>
      <c r="C2295">
        <v>0</v>
      </c>
      <c r="D2295" s="690">
        <v>41091</v>
      </c>
    </row>
    <row r="2296" spans="1:4">
      <c r="A2296" s="105">
        <v>33009021130000</v>
      </c>
      <c r="B2296">
        <v>24111</v>
      </c>
      <c r="C2296">
        <v>0</v>
      </c>
      <c r="D2296" s="690">
        <v>41122</v>
      </c>
    </row>
    <row r="2297" spans="1:4">
      <c r="A2297" s="105">
        <v>33009021130000</v>
      </c>
      <c r="B2297">
        <v>25921</v>
      </c>
      <c r="C2297">
        <v>0</v>
      </c>
      <c r="D2297" s="690">
        <v>41153</v>
      </c>
    </row>
    <row r="2298" spans="1:4">
      <c r="A2298" s="105">
        <v>33009021130000</v>
      </c>
      <c r="B2298">
        <v>24757</v>
      </c>
      <c r="C2298">
        <v>0</v>
      </c>
      <c r="D2298" s="690">
        <v>41183</v>
      </c>
    </row>
    <row r="2299" spans="1:4">
      <c r="A2299" s="105">
        <v>33009021130000</v>
      </c>
      <c r="B2299">
        <v>24235</v>
      </c>
      <c r="C2299">
        <v>0</v>
      </c>
      <c r="D2299" s="690">
        <v>41214</v>
      </c>
    </row>
    <row r="2300" spans="1:4">
      <c r="A2300" s="105">
        <v>33009021130000</v>
      </c>
      <c r="B2300">
        <v>36547</v>
      </c>
      <c r="C2300">
        <v>0</v>
      </c>
      <c r="D2300" s="690">
        <v>41244</v>
      </c>
    </row>
    <row r="2301" spans="1:4">
      <c r="A2301" s="105">
        <v>33009021200000</v>
      </c>
      <c r="B2301">
        <v>1701</v>
      </c>
      <c r="C2301">
        <v>0</v>
      </c>
      <c r="D2301" s="690">
        <v>40909</v>
      </c>
    </row>
    <row r="2302" spans="1:4">
      <c r="A2302" s="105">
        <v>33009021200000</v>
      </c>
      <c r="B2302">
        <v>1513</v>
      </c>
      <c r="C2302">
        <v>0</v>
      </c>
      <c r="D2302" s="690">
        <v>40940</v>
      </c>
    </row>
    <row r="2303" spans="1:4">
      <c r="A2303" s="105">
        <v>33009021200000</v>
      </c>
      <c r="B2303">
        <v>1628</v>
      </c>
      <c r="C2303">
        <v>0</v>
      </c>
      <c r="D2303" s="690">
        <v>40969</v>
      </c>
    </row>
    <row r="2304" spans="1:4">
      <c r="A2304" s="105">
        <v>33009021200000</v>
      </c>
      <c r="B2304">
        <v>1615</v>
      </c>
      <c r="C2304">
        <v>0</v>
      </c>
      <c r="D2304" s="690">
        <v>41000</v>
      </c>
    </row>
    <row r="2305" spans="1:4">
      <c r="A2305" s="105">
        <v>33009021200000</v>
      </c>
      <c r="B2305">
        <v>1710</v>
      </c>
      <c r="C2305">
        <v>0</v>
      </c>
      <c r="D2305" s="690">
        <v>41030</v>
      </c>
    </row>
    <row r="2306" spans="1:4">
      <c r="A2306" s="105">
        <v>33009021200000</v>
      </c>
      <c r="B2306">
        <v>1689</v>
      </c>
      <c r="C2306">
        <v>0</v>
      </c>
      <c r="D2306" s="690">
        <v>41061</v>
      </c>
    </row>
    <row r="2307" spans="1:4">
      <c r="A2307" s="105">
        <v>33009021200000</v>
      </c>
      <c r="B2307">
        <v>1795</v>
      </c>
      <c r="C2307">
        <v>0</v>
      </c>
      <c r="D2307" s="690">
        <v>41091</v>
      </c>
    </row>
    <row r="2308" spans="1:4">
      <c r="A2308" s="105">
        <v>33009021200000</v>
      </c>
      <c r="B2308">
        <v>1921</v>
      </c>
      <c r="C2308">
        <v>0</v>
      </c>
      <c r="D2308" s="690">
        <v>41122</v>
      </c>
    </row>
    <row r="2309" spans="1:4">
      <c r="A2309" s="105">
        <v>33009021200000</v>
      </c>
      <c r="B2309">
        <v>1775</v>
      </c>
      <c r="C2309">
        <v>0</v>
      </c>
      <c r="D2309" s="690">
        <v>41153</v>
      </c>
    </row>
    <row r="2310" spans="1:4">
      <c r="A2310" s="105">
        <v>33009021200000</v>
      </c>
      <c r="B2310">
        <v>1774</v>
      </c>
      <c r="C2310">
        <v>0</v>
      </c>
      <c r="D2310" s="690">
        <v>41183</v>
      </c>
    </row>
    <row r="2311" spans="1:4">
      <c r="A2311" s="105">
        <v>33009021200000</v>
      </c>
      <c r="B2311">
        <v>1672</v>
      </c>
      <c r="C2311">
        <v>0</v>
      </c>
      <c r="D2311" s="690">
        <v>41214</v>
      </c>
    </row>
    <row r="2312" spans="1:4">
      <c r="A2312" s="105">
        <v>33009021200000</v>
      </c>
      <c r="B2312">
        <v>1711</v>
      </c>
      <c r="C2312">
        <v>0</v>
      </c>
      <c r="D2312" s="690">
        <v>41244</v>
      </c>
    </row>
    <row r="2313" spans="1:4">
      <c r="A2313" s="105">
        <v>33009021320000</v>
      </c>
      <c r="B2313">
        <v>1520</v>
      </c>
      <c r="C2313">
        <v>0</v>
      </c>
      <c r="D2313" s="690">
        <v>40909</v>
      </c>
    </row>
    <row r="2314" spans="1:4">
      <c r="A2314" s="105">
        <v>33009021320000</v>
      </c>
      <c r="B2314">
        <v>1421</v>
      </c>
      <c r="C2314">
        <v>0</v>
      </c>
      <c r="D2314" s="690">
        <v>40940</v>
      </c>
    </row>
    <row r="2315" spans="1:4">
      <c r="A2315" s="105">
        <v>33009021320000</v>
      </c>
      <c r="B2315">
        <v>1487</v>
      </c>
      <c r="C2315">
        <v>0</v>
      </c>
      <c r="D2315" s="690">
        <v>40969</v>
      </c>
    </row>
    <row r="2316" spans="1:4">
      <c r="A2316" s="105">
        <v>33009021320000</v>
      </c>
      <c r="B2316">
        <v>1566</v>
      </c>
      <c r="C2316">
        <v>0</v>
      </c>
      <c r="D2316" s="690">
        <v>41000</v>
      </c>
    </row>
    <row r="2317" spans="1:4">
      <c r="A2317" s="105">
        <v>33009021320000</v>
      </c>
      <c r="B2317">
        <v>1641</v>
      </c>
      <c r="C2317">
        <v>0</v>
      </c>
      <c r="D2317" s="690">
        <v>41030</v>
      </c>
    </row>
    <row r="2318" spans="1:4">
      <c r="A2318" s="105">
        <v>33009021320000</v>
      </c>
      <c r="B2318">
        <v>1564</v>
      </c>
      <c r="C2318">
        <v>0</v>
      </c>
      <c r="D2318" s="690">
        <v>41061</v>
      </c>
    </row>
    <row r="2319" spans="1:4">
      <c r="A2319" s="105">
        <v>33009021320000</v>
      </c>
      <c r="B2319">
        <v>1496</v>
      </c>
      <c r="C2319">
        <v>0</v>
      </c>
      <c r="D2319" s="690">
        <v>41091</v>
      </c>
    </row>
    <row r="2320" spans="1:4">
      <c r="A2320" s="105">
        <v>33009021320000</v>
      </c>
      <c r="B2320">
        <v>1561</v>
      </c>
      <c r="C2320">
        <v>0</v>
      </c>
      <c r="D2320" s="690">
        <v>41122</v>
      </c>
    </row>
    <row r="2321" spans="1:4">
      <c r="A2321" s="105">
        <v>33009021320000</v>
      </c>
      <c r="B2321">
        <v>1457</v>
      </c>
      <c r="C2321">
        <v>0</v>
      </c>
      <c r="D2321" s="690">
        <v>41153</v>
      </c>
    </row>
    <row r="2322" spans="1:4">
      <c r="A2322" s="105">
        <v>33009021320000</v>
      </c>
      <c r="B2322">
        <v>1478</v>
      </c>
      <c r="C2322">
        <v>0</v>
      </c>
      <c r="D2322" s="690">
        <v>41183</v>
      </c>
    </row>
    <row r="2323" spans="1:4">
      <c r="A2323" s="105">
        <v>33009021320000</v>
      </c>
      <c r="B2323">
        <v>1482</v>
      </c>
      <c r="C2323">
        <v>0</v>
      </c>
      <c r="D2323" s="690">
        <v>41214</v>
      </c>
    </row>
    <row r="2324" spans="1:4">
      <c r="A2324" s="105">
        <v>33009021320000</v>
      </c>
      <c r="B2324">
        <v>1438</v>
      </c>
      <c r="C2324">
        <v>0</v>
      </c>
      <c r="D2324" s="690">
        <v>41244</v>
      </c>
    </row>
    <row r="2325" spans="1:4">
      <c r="A2325" s="105">
        <v>33009021340000</v>
      </c>
      <c r="B2325">
        <v>2684</v>
      </c>
      <c r="C2325">
        <v>0</v>
      </c>
      <c r="D2325" s="690">
        <v>40909</v>
      </c>
    </row>
    <row r="2326" spans="1:4">
      <c r="A2326" s="105">
        <v>33009021340000</v>
      </c>
      <c r="B2326">
        <v>2536</v>
      </c>
      <c r="C2326">
        <v>0</v>
      </c>
      <c r="D2326" s="690">
        <v>40940</v>
      </c>
    </row>
    <row r="2327" spans="1:4">
      <c r="A2327" s="105">
        <v>33009021340000</v>
      </c>
      <c r="B2327">
        <v>2893</v>
      </c>
      <c r="C2327">
        <v>0</v>
      </c>
      <c r="D2327" s="690">
        <v>40969</v>
      </c>
    </row>
    <row r="2328" spans="1:4">
      <c r="A2328" s="105">
        <v>33009021340000</v>
      </c>
      <c r="B2328">
        <v>2653</v>
      </c>
      <c r="C2328">
        <v>0</v>
      </c>
      <c r="D2328" s="690">
        <v>41000</v>
      </c>
    </row>
    <row r="2329" spans="1:4">
      <c r="A2329" s="105">
        <v>33009021340000</v>
      </c>
      <c r="B2329">
        <v>3238</v>
      </c>
      <c r="C2329">
        <v>0</v>
      </c>
      <c r="D2329" s="690">
        <v>41030</v>
      </c>
    </row>
    <row r="2330" spans="1:4">
      <c r="A2330" s="105">
        <v>33009021340000</v>
      </c>
      <c r="B2330">
        <v>3433</v>
      </c>
      <c r="C2330">
        <v>0</v>
      </c>
      <c r="D2330" s="690">
        <v>41061</v>
      </c>
    </row>
    <row r="2331" spans="1:4">
      <c r="A2331" s="105">
        <v>33009021340000</v>
      </c>
      <c r="B2331">
        <v>3573</v>
      </c>
      <c r="C2331">
        <v>0</v>
      </c>
      <c r="D2331" s="690">
        <v>41091</v>
      </c>
    </row>
    <row r="2332" spans="1:4">
      <c r="A2332" s="105">
        <v>33009021340000</v>
      </c>
      <c r="B2332">
        <v>3490</v>
      </c>
      <c r="C2332">
        <v>0</v>
      </c>
      <c r="D2332" s="690">
        <v>41122</v>
      </c>
    </row>
    <row r="2333" spans="1:4">
      <c r="A2333" s="105">
        <v>33009021340000</v>
      </c>
      <c r="B2333">
        <v>3213</v>
      </c>
      <c r="C2333">
        <v>0</v>
      </c>
      <c r="D2333" s="690">
        <v>41153</v>
      </c>
    </row>
    <row r="2334" spans="1:4">
      <c r="A2334" s="105">
        <v>33009021340000</v>
      </c>
      <c r="B2334">
        <v>3263</v>
      </c>
      <c r="C2334">
        <v>0</v>
      </c>
      <c r="D2334" s="690">
        <v>41183</v>
      </c>
    </row>
    <row r="2335" spans="1:4">
      <c r="A2335" s="105">
        <v>33009021340000</v>
      </c>
      <c r="B2335">
        <v>3238</v>
      </c>
      <c r="C2335">
        <v>0</v>
      </c>
      <c r="D2335" s="690">
        <v>41214</v>
      </c>
    </row>
    <row r="2336" spans="1:4">
      <c r="A2336" s="105">
        <v>33009021340000</v>
      </c>
      <c r="B2336">
        <v>3302</v>
      </c>
      <c r="C2336">
        <v>0</v>
      </c>
      <c r="D2336" s="690">
        <v>41244</v>
      </c>
    </row>
    <row r="2337" spans="1:4">
      <c r="A2337" s="105">
        <v>33009021370000</v>
      </c>
      <c r="B2337">
        <v>4357</v>
      </c>
      <c r="C2337">
        <v>0</v>
      </c>
      <c r="D2337" s="690">
        <v>40909</v>
      </c>
    </row>
    <row r="2338" spans="1:4">
      <c r="A2338" s="105">
        <v>33009021370000</v>
      </c>
      <c r="B2338">
        <v>3087</v>
      </c>
      <c r="C2338">
        <v>0</v>
      </c>
      <c r="D2338" s="690">
        <v>40940</v>
      </c>
    </row>
    <row r="2339" spans="1:4">
      <c r="A2339" s="105">
        <v>33009021370000</v>
      </c>
      <c r="B2339">
        <v>3623</v>
      </c>
      <c r="C2339">
        <v>0</v>
      </c>
      <c r="D2339" s="690">
        <v>40969</v>
      </c>
    </row>
    <row r="2340" spans="1:4">
      <c r="A2340" s="105">
        <v>33009021370000</v>
      </c>
      <c r="B2340">
        <v>3942</v>
      </c>
      <c r="C2340">
        <v>0</v>
      </c>
      <c r="D2340" s="690">
        <v>41000</v>
      </c>
    </row>
    <row r="2341" spans="1:4">
      <c r="A2341" s="105">
        <v>33009021370000</v>
      </c>
      <c r="B2341">
        <v>3454</v>
      </c>
      <c r="C2341">
        <v>0</v>
      </c>
      <c r="D2341" s="690">
        <v>41030</v>
      </c>
    </row>
    <row r="2342" spans="1:4">
      <c r="A2342" s="105">
        <v>33009021370000</v>
      </c>
      <c r="B2342">
        <v>3078</v>
      </c>
      <c r="C2342">
        <v>0</v>
      </c>
      <c r="D2342" s="690">
        <v>41061</v>
      </c>
    </row>
    <row r="2343" spans="1:4">
      <c r="A2343" s="105">
        <v>33009021370000</v>
      </c>
      <c r="B2343">
        <v>2618</v>
      </c>
      <c r="C2343">
        <v>0</v>
      </c>
      <c r="D2343" s="690">
        <v>41091</v>
      </c>
    </row>
    <row r="2344" spans="1:4">
      <c r="A2344" s="105">
        <v>33009021370000</v>
      </c>
      <c r="B2344">
        <v>2928</v>
      </c>
      <c r="C2344">
        <v>0</v>
      </c>
      <c r="D2344" s="690">
        <v>41122</v>
      </c>
    </row>
    <row r="2345" spans="1:4">
      <c r="A2345" s="105">
        <v>33009021370000</v>
      </c>
      <c r="B2345">
        <v>2968</v>
      </c>
      <c r="C2345">
        <v>0</v>
      </c>
      <c r="D2345" s="690">
        <v>41153</v>
      </c>
    </row>
    <row r="2346" spans="1:4">
      <c r="A2346" s="105">
        <v>33009021370000</v>
      </c>
      <c r="B2346">
        <v>2953</v>
      </c>
      <c r="C2346">
        <v>0</v>
      </c>
      <c r="D2346" s="690">
        <v>41183</v>
      </c>
    </row>
    <row r="2347" spans="1:4">
      <c r="A2347" s="105">
        <v>33009021370000</v>
      </c>
      <c r="B2347">
        <v>3880</v>
      </c>
      <c r="C2347">
        <v>0</v>
      </c>
      <c r="D2347" s="690">
        <v>41214</v>
      </c>
    </row>
    <row r="2348" spans="1:4">
      <c r="A2348" s="105">
        <v>33009021370000</v>
      </c>
      <c r="B2348">
        <v>3023</v>
      </c>
      <c r="C2348">
        <v>0</v>
      </c>
      <c r="D2348" s="690">
        <v>41244</v>
      </c>
    </row>
    <row r="2349" spans="1:4">
      <c r="A2349" s="105">
        <v>33009021500000</v>
      </c>
      <c r="B2349">
        <v>926</v>
      </c>
      <c r="C2349">
        <v>0</v>
      </c>
      <c r="D2349" s="690">
        <v>40909</v>
      </c>
    </row>
    <row r="2350" spans="1:4">
      <c r="A2350" s="105">
        <v>33009021500000</v>
      </c>
      <c r="B2350">
        <v>859</v>
      </c>
      <c r="C2350">
        <v>0</v>
      </c>
      <c r="D2350" s="690">
        <v>40940</v>
      </c>
    </row>
    <row r="2351" spans="1:4">
      <c r="A2351" s="105">
        <v>33009021500000</v>
      </c>
      <c r="B2351">
        <v>851</v>
      </c>
      <c r="C2351">
        <v>0</v>
      </c>
      <c r="D2351" s="690">
        <v>40969</v>
      </c>
    </row>
    <row r="2352" spans="1:4">
      <c r="A2352" s="105">
        <v>33009021500000</v>
      </c>
      <c r="B2352">
        <v>868</v>
      </c>
      <c r="C2352">
        <v>0</v>
      </c>
      <c r="D2352" s="690">
        <v>41000</v>
      </c>
    </row>
    <row r="2353" spans="1:4">
      <c r="A2353" s="105">
        <v>33009021500000</v>
      </c>
      <c r="B2353">
        <v>887</v>
      </c>
      <c r="C2353">
        <v>0</v>
      </c>
      <c r="D2353" s="690">
        <v>41030</v>
      </c>
    </row>
    <row r="2354" spans="1:4">
      <c r="A2354" s="105">
        <v>33009021500000</v>
      </c>
      <c r="B2354">
        <v>830</v>
      </c>
      <c r="C2354">
        <v>0</v>
      </c>
      <c r="D2354" s="690">
        <v>41061</v>
      </c>
    </row>
    <row r="2355" spans="1:4">
      <c r="A2355" s="105">
        <v>33009021500000</v>
      </c>
      <c r="B2355">
        <v>860</v>
      </c>
      <c r="C2355">
        <v>0</v>
      </c>
      <c r="D2355" s="690">
        <v>41091</v>
      </c>
    </row>
    <row r="2356" spans="1:4">
      <c r="A2356" s="105">
        <v>33009021500000</v>
      </c>
      <c r="B2356">
        <v>847</v>
      </c>
      <c r="C2356">
        <v>0</v>
      </c>
      <c r="D2356" s="690">
        <v>41122</v>
      </c>
    </row>
    <row r="2357" spans="1:4">
      <c r="A2357" s="105">
        <v>33009021500000</v>
      </c>
      <c r="B2357">
        <v>815</v>
      </c>
      <c r="C2357">
        <v>0</v>
      </c>
      <c r="D2357" s="690">
        <v>41153</v>
      </c>
    </row>
    <row r="2358" spans="1:4">
      <c r="A2358" s="105">
        <v>33009021500000</v>
      </c>
      <c r="B2358">
        <v>829</v>
      </c>
      <c r="C2358">
        <v>0</v>
      </c>
      <c r="D2358" s="690">
        <v>41183</v>
      </c>
    </row>
    <row r="2359" spans="1:4">
      <c r="A2359" s="105">
        <v>33009021500000</v>
      </c>
      <c r="B2359">
        <v>816</v>
      </c>
      <c r="C2359">
        <v>0</v>
      </c>
      <c r="D2359" s="690">
        <v>41214</v>
      </c>
    </row>
    <row r="2360" spans="1:4">
      <c r="A2360" s="105">
        <v>33009021500000</v>
      </c>
      <c r="B2360">
        <v>898</v>
      </c>
      <c r="C2360">
        <v>0</v>
      </c>
      <c r="D2360" s="690">
        <v>41244</v>
      </c>
    </row>
    <row r="2361" spans="1:4">
      <c r="A2361" s="105">
        <v>33009021520000</v>
      </c>
      <c r="B2361">
        <v>248</v>
      </c>
      <c r="C2361">
        <v>0</v>
      </c>
      <c r="D2361" s="690">
        <v>40909</v>
      </c>
    </row>
    <row r="2362" spans="1:4">
      <c r="A2362" s="105">
        <v>33009021520000</v>
      </c>
      <c r="B2362">
        <v>101</v>
      </c>
      <c r="C2362">
        <v>0</v>
      </c>
      <c r="D2362" s="690">
        <v>40940</v>
      </c>
    </row>
    <row r="2363" spans="1:4">
      <c r="A2363" s="105">
        <v>33009021520000</v>
      </c>
      <c r="B2363">
        <v>3</v>
      </c>
      <c r="C2363">
        <v>0</v>
      </c>
      <c r="D2363" s="690">
        <v>40969</v>
      </c>
    </row>
    <row r="2364" spans="1:4">
      <c r="A2364" s="105">
        <v>33009021520000</v>
      </c>
      <c r="B2364">
        <v>2</v>
      </c>
      <c r="C2364">
        <v>0</v>
      </c>
      <c r="D2364" s="690">
        <v>41000</v>
      </c>
    </row>
    <row r="2365" spans="1:4">
      <c r="A2365" s="105">
        <v>33009021520000</v>
      </c>
      <c r="B2365">
        <v>1</v>
      </c>
      <c r="C2365">
        <v>0</v>
      </c>
      <c r="D2365" s="690">
        <v>41030</v>
      </c>
    </row>
    <row r="2366" spans="1:4">
      <c r="A2366" s="105">
        <v>33009021520000</v>
      </c>
      <c r="B2366">
        <v>1</v>
      </c>
      <c r="C2366">
        <v>0</v>
      </c>
      <c r="D2366" s="690">
        <v>41061</v>
      </c>
    </row>
    <row r="2367" spans="1:4">
      <c r="A2367" s="105">
        <v>33009021520000</v>
      </c>
      <c r="B2367">
        <v>2</v>
      </c>
      <c r="C2367">
        <v>0</v>
      </c>
      <c r="D2367" s="690">
        <v>41091</v>
      </c>
    </row>
    <row r="2368" spans="1:4">
      <c r="A2368" s="105">
        <v>33009021520000</v>
      </c>
      <c r="B2368">
        <v>5</v>
      </c>
      <c r="C2368">
        <v>0</v>
      </c>
      <c r="D2368" s="690">
        <v>41122</v>
      </c>
    </row>
    <row r="2369" spans="1:4">
      <c r="A2369" s="105">
        <v>33009021520000</v>
      </c>
      <c r="B2369">
        <v>1</v>
      </c>
      <c r="C2369">
        <v>0</v>
      </c>
      <c r="D2369" s="690">
        <v>41153</v>
      </c>
    </row>
    <row r="2370" spans="1:4">
      <c r="A2370" s="105">
        <v>33009021520000</v>
      </c>
      <c r="B2370">
        <v>5</v>
      </c>
      <c r="C2370">
        <v>0</v>
      </c>
      <c r="D2370" s="690">
        <v>41183</v>
      </c>
    </row>
    <row r="2371" spans="1:4">
      <c r="A2371" s="105">
        <v>33009021520000</v>
      </c>
      <c r="B2371">
        <v>2</v>
      </c>
      <c r="C2371">
        <v>0</v>
      </c>
      <c r="D2371" s="690">
        <v>41214</v>
      </c>
    </row>
    <row r="2372" spans="1:4">
      <c r="A2372" s="105">
        <v>33009021520000</v>
      </c>
      <c r="B2372">
        <v>3</v>
      </c>
      <c r="C2372">
        <v>0</v>
      </c>
      <c r="D2372" s="690">
        <v>41244</v>
      </c>
    </row>
    <row r="2373" spans="1:4">
      <c r="A2373" s="105">
        <v>33009021550000</v>
      </c>
      <c r="B2373">
        <v>147600</v>
      </c>
      <c r="C2373">
        <v>0</v>
      </c>
      <c r="D2373" s="690">
        <v>40909</v>
      </c>
    </row>
    <row r="2374" spans="1:4">
      <c r="A2374" s="105">
        <v>33009021550000</v>
      </c>
      <c r="B2374">
        <v>134921</v>
      </c>
      <c r="C2374">
        <v>0</v>
      </c>
      <c r="D2374" s="690">
        <v>40940</v>
      </c>
    </row>
    <row r="2375" spans="1:4">
      <c r="A2375" s="105">
        <v>33009021550000</v>
      </c>
      <c r="B2375">
        <v>144144</v>
      </c>
      <c r="C2375">
        <v>0</v>
      </c>
      <c r="D2375" s="690">
        <v>40969</v>
      </c>
    </row>
    <row r="2376" spans="1:4">
      <c r="A2376" s="105">
        <v>33009021550000</v>
      </c>
      <c r="B2376">
        <v>118198</v>
      </c>
      <c r="C2376">
        <v>0</v>
      </c>
      <c r="D2376" s="690">
        <v>41000</v>
      </c>
    </row>
    <row r="2377" spans="1:4">
      <c r="A2377" s="105">
        <v>33009021550000</v>
      </c>
      <c r="B2377">
        <v>108141</v>
      </c>
      <c r="C2377">
        <v>0</v>
      </c>
      <c r="D2377" s="690">
        <v>41030</v>
      </c>
    </row>
    <row r="2378" spans="1:4">
      <c r="A2378" s="105">
        <v>33009021550000</v>
      </c>
      <c r="B2378">
        <v>122389</v>
      </c>
      <c r="C2378">
        <v>0</v>
      </c>
      <c r="D2378" s="690">
        <v>41061</v>
      </c>
    </row>
    <row r="2379" spans="1:4">
      <c r="A2379" s="105">
        <v>33009021550000</v>
      </c>
      <c r="B2379">
        <v>136707</v>
      </c>
      <c r="C2379">
        <v>0</v>
      </c>
      <c r="D2379" s="690">
        <v>41091</v>
      </c>
    </row>
    <row r="2380" spans="1:4">
      <c r="A2380" s="105">
        <v>33009021550000</v>
      </c>
      <c r="B2380">
        <v>135410</v>
      </c>
      <c r="C2380">
        <v>0</v>
      </c>
      <c r="D2380" s="690">
        <v>41122</v>
      </c>
    </row>
    <row r="2381" spans="1:4">
      <c r="A2381" s="105">
        <v>33009021550000</v>
      </c>
      <c r="B2381">
        <v>109056</v>
      </c>
      <c r="C2381">
        <v>0</v>
      </c>
      <c r="D2381" s="690">
        <v>41153</v>
      </c>
    </row>
    <row r="2382" spans="1:4">
      <c r="A2382" s="105">
        <v>33009021550000</v>
      </c>
      <c r="B2382">
        <v>89701</v>
      </c>
      <c r="C2382">
        <v>0</v>
      </c>
      <c r="D2382" s="690">
        <v>41183</v>
      </c>
    </row>
    <row r="2383" spans="1:4">
      <c r="A2383" s="105">
        <v>33009021550000</v>
      </c>
      <c r="B2383">
        <v>92187</v>
      </c>
      <c r="C2383">
        <v>0</v>
      </c>
      <c r="D2383" s="690">
        <v>41214</v>
      </c>
    </row>
    <row r="2384" spans="1:4">
      <c r="A2384" s="105">
        <v>33009021550000</v>
      </c>
      <c r="B2384">
        <v>109346</v>
      </c>
      <c r="C2384">
        <v>0</v>
      </c>
      <c r="D2384" s="690">
        <v>41244</v>
      </c>
    </row>
    <row r="2385" spans="1:4">
      <c r="A2385" s="105">
        <v>33009021610000</v>
      </c>
      <c r="B2385">
        <v>1146</v>
      </c>
      <c r="C2385">
        <v>0</v>
      </c>
      <c r="D2385" s="690">
        <v>40909</v>
      </c>
    </row>
    <row r="2386" spans="1:4">
      <c r="A2386" s="105">
        <v>33009021610000</v>
      </c>
      <c r="B2386">
        <v>967</v>
      </c>
      <c r="C2386">
        <v>0</v>
      </c>
      <c r="D2386" s="690">
        <v>40940</v>
      </c>
    </row>
    <row r="2387" spans="1:4">
      <c r="A2387" s="105">
        <v>33009021610000</v>
      </c>
      <c r="B2387">
        <v>1019</v>
      </c>
      <c r="C2387">
        <v>0</v>
      </c>
      <c r="D2387" s="690">
        <v>40969</v>
      </c>
    </row>
    <row r="2388" spans="1:4">
      <c r="A2388" s="105">
        <v>33009021610000</v>
      </c>
      <c r="B2388">
        <v>1042</v>
      </c>
      <c r="C2388">
        <v>0</v>
      </c>
      <c r="D2388" s="690">
        <v>41000</v>
      </c>
    </row>
    <row r="2389" spans="1:4">
      <c r="A2389" s="105">
        <v>33009021610000</v>
      </c>
      <c r="B2389">
        <v>1102</v>
      </c>
      <c r="C2389">
        <v>0</v>
      </c>
      <c r="D2389" s="690">
        <v>41030</v>
      </c>
    </row>
    <row r="2390" spans="1:4">
      <c r="A2390" s="105">
        <v>33009021610000</v>
      </c>
      <c r="B2390">
        <v>1097</v>
      </c>
      <c r="C2390">
        <v>0</v>
      </c>
      <c r="D2390" s="690">
        <v>41061</v>
      </c>
    </row>
    <row r="2391" spans="1:4">
      <c r="A2391" s="105">
        <v>33009021610000</v>
      </c>
      <c r="B2391">
        <v>1125</v>
      </c>
      <c r="C2391">
        <v>0</v>
      </c>
      <c r="D2391" s="690">
        <v>41091</v>
      </c>
    </row>
    <row r="2392" spans="1:4">
      <c r="A2392" s="105">
        <v>33009021610000</v>
      </c>
      <c r="B2392">
        <v>1083</v>
      </c>
      <c r="C2392">
        <v>0</v>
      </c>
      <c r="D2392" s="690">
        <v>41122</v>
      </c>
    </row>
    <row r="2393" spans="1:4">
      <c r="A2393" s="105">
        <v>33009021610000</v>
      </c>
      <c r="B2393">
        <v>1099</v>
      </c>
      <c r="C2393">
        <v>0</v>
      </c>
      <c r="D2393" s="690">
        <v>41153</v>
      </c>
    </row>
    <row r="2394" spans="1:4">
      <c r="A2394" s="105">
        <v>33009021610000</v>
      </c>
      <c r="B2394">
        <v>917</v>
      </c>
      <c r="C2394">
        <v>0</v>
      </c>
      <c r="D2394" s="690">
        <v>41183</v>
      </c>
    </row>
    <row r="2395" spans="1:4">
      <c r="A2395" s="105">
        <v>33009021610000</v>
      </c>
      <c r="B2395">
        <v>964</v>
      </c>
      <c r="C2395">
        <v>0</v>
      </c>
      <c r="D2395" s="690">
        <v>41214</v>
      </c>
    </row>
    <row r="2396" spans="1:4">
      <c r="A2396" s="105">
        <v>33009021610000</v>
      </c>
      <c r="B2396">
        <v>1007</v>
      </c>
      <c r="C2396">
        <v>0</v>
      </c>
      <c r="D2396" s="690">
        <v>41244</v>
      </c>
    </row>
    <row r="2397" spans="1:4">
      <c r="A2397" s="105">
        <v>33009022030000</v>
      </c>
      <c r="B2397">
        <v>9412</v>
      </c>
      <c r="C2397">
        <v>0</v>
      </c>
      <c r="D2397" s="690">
        <v>40909</v>
      </c>
    </row>
    <row r="2398" spans="1:4">
      <c r="A2398" s="105">
        <v>33009022030000</v>
      </c>
      <c r="B2398">
        <v>9356</v>
      </c>
      <c r="C2398">
        <v>0</v>
      </c>
      <c r="D2398" s="690">
        <v>40940</v>
      </c>
    </row>
    <row r="2399" spans="1:4">
      <c r="A2399" s="105">
        <v>33009022030000</v>
      </c>
      <c r="B2399">
        <v>9812</v>
      </c>
      <c r="C2399">
        <v>0</v>
      </c>
      <c r="D2399" s="690">
        <v>40969</v>
      </c>
    </row>
    <row r="2400" spans="1:4">
      <c r="A2400" s="105">
        <v>33009022030000</v>
      </c>
      <c r="B2400">
        <v>11004</v>
      </c>
      <c r="C2400">
        <v>0</v>
      </c>
      <c r="D2400" s="690">
        <v>41000</v>
      </c>
    </row>
    <row r="2401" spans="1:4">
      <c r="A2401" s="105">
        <v>33009022030000</v>
      </c>
      <c r="B2401">
        <v>8253</v>
      </c>
      <c r="C2401">
        <v>0</v>
      </c>
      <c r="D2401" s="690">
        <v>41030</v>
      </c>
    </row>
    <row r="2402" spans="1:4">
      <c r="A2402" s="105">
        <v>33009022030000</v>
      </c>
      <c r="B2402">
        <v>7960</v>
      </c>
      <c r="C2402">
        <v>0</v>
      </c>
      <c r="D2402" s="690">
        <v>41061</v>
      </c>
    </row>
    <row r="2403" spans="1:4">
      <c r="A2403" s="105">
        <v>33009022030000</v>
      </c>
      <c r="B2403">
        <v>7686</v>
      </c>
      <c r="C2403">
        <v>0</v>
      </c>
      <c r="D2403" s="690">
        <v>41091</v>
      </c>
    </row>
    <row r="2404" spans="1:4">
      <c r="A2404" s="105">
        <v>33009022030000</v>
      </c>
      <c r="B2404">
        <v>7334</v>
      </c>
      <c r="C2404">
        <v>0</v>
      </c>
      <c r="D2404" s="690">
        <v>41122</v>
      </c>
    </row>
    <row r="2405" spans="1:4">
      <c r="A2405" s="105">
        <v>33009022030000</v>
      </c>
      <c r="B2405">
        <v>7414</v>
      </c>
      <c r="C2405">
        <v>0</v>
      </c>
      <c r="D2405" s="690">
        <v>41153</v>
      </c>
    </row>
    <row r="2406" spans="1:4">
      <c r="A2406" s="105">
        <v>33009022030000</v>
      </c>
      <c r="B2406">
        <v>8157</v>
      </c>
      <c r="C2406">
        <v>0</v>
      </c>
      <c r="D2406" s="690">
        <v>41183</v>
      </c>
    </row>
    <row r="2407" spans="1:4">
      <c r="A2407" s="105">
        <v>33009022030000</v>
      </c>
      <c r="B2407">
        <v>8591</v>
      </c>
      <c r="C2407">
        <v>0</v>
      </c>
      <c r="D2407" s="690">
        <v>41214</v>
      </c>
    </row>
    <row r="2408" spans="1:4">
      <c r="A2408" s="105">
        <v>33009022030000</v>
      </c>
      <c r="B2408">
        <v>7544</v>
      </c>
      <c r="C2408">
        <v>0</v>
      </c>
      <c r="D2408" s="690">
        <v>41244</v>
      </c>
    </row>
    <row r="2409" spans="1:4">
      <c r="A2409" s="105">
        <v>33009022210000</v>
      </c>
      <c r="B2409">
        <v>6217</v>
      </c>
      <c r="C2409">
        <v>0</v>
      </c>
      <c r="D2409" s="690">
        <v>40909</v>
      </c>
    </row>
    <row r="2410" spans="1:4">
      <c r="A2410" s="105">
        <v>33009022210000</v>
      </c>
      <c r="B2410">
        <v>6154</v>
      </c>
      <c r="C2410">
        <v>0</v>
      </c>
      <c r="D2410" s="690">
        <v>40940</v>
      </c>
    </row>
    <row r="2411" spans="1:4">
      <c r="A2411" s="105">
        <v>33009022210000</v>
      </c>
      <c r="B2411">
        <v>6232</v>
      </c>
      <c r="C2411">
        <v>0</v>
      </c>
      <c r="D2411" s="690">
        <v>40969</v>
      </c>
    </row>
    <row r="2412" spans="1:4">
      <c r="A2412" s="105">
        <v>33009022210000</v>
      </c>
      <c r="B2412">
        <v>4934</v>
      </c>
      <c r="C2412">
        <v>0</v>
      </c>
      <c r="D2412" s="690">
        <v>41000</v>
      </c>
    </row>
    <row r="2413" spans="1:4">
      <c r="A2413" s="105">
        <v>33009022210000</v>
      </c>
      <c r="B2413">
        <v>9275</v>
      </c>
      <c r="C2413">
        <v>0</v>
      </c>
      <c r="D2413" s="690">
        <v>41030</v>
      </c>
    </row>
    <row r="2414" spans="1:4">
      <c r="A2414" s="105">
        <v>33009022210000</v>
      </c>
      <c r="B2414">
        <v>10572</v>
      </c>
      <c r="C2414">
        <v>0</v>
      </c>
      <c r="D2414" s="690">
        <v>41061</v>
      </c>
    </row>
    <row r="2415" spans="1:4">
      <c r="A2415" s="105">
        <v>33009022210000</v>
      </c>
      <c r="B2415">
        <v>11093</v>
      </c>
      <c r="C2415">
        <v>0</v>
      </c>
      <c r="D2415" s="690">
        <v>41091</v>
      </c>
    </row>
    <row r="2416" spans="1:4">
      <c r="A2416" s="105">
        <v>33009022210000</v>
      </c>
      <c r="B2416">
        <v>10237</v>
      </c>
      <c r="C2416">
        <v>0</v>
      </c>
      <c r="D2416" s="690">
        <v>41122</v>
      </c>
    </row>
    <row r="2417" spans="1:4">
      <c r="A2417" s="105">
        <v>33009022210000</v>
      </c>
      <c r="B2417">
        <v>9277</v>
      </c>
      <c r="C2417">
        <v>0</v>
      </c>
      <c r="D2417" s="690">
        <v>41153</v>
      </c>
    </row>
    <row r="2418" spans="1:4">
      <c r="A2418" s="105">
        <v>33009022210000</v>
      </c>
      <c r="B2418">
        <v>9660</v>
      </c>
      <c r="C2418">
        <v>0</v>
      </c>
      <c r="D2418" s="690">
        <v>41183</v>
      </c>
    </row>
    <row r="2419" spans="1:4">
      <c r="A2419" s="105">
        <v>33009022210000</v>
      </c>
      <c r="B2419">
        <v>9628</v>
      </c>
      <c r="C2419">
        <v>0</v>
      </c>
      <c r="D2419" s="690">
        <v>41214</v>
      </c>
    </row>
    <row r="2420" spans="1:4">
      <c r="A2420" s="105">
        <v>33009022210000</v>
      </c>
      <c r="B2420">
        <v>9073</v>
      </c>
      <c r="C2420">
        <v>0</v>
      </c>
      <c r="D2420" s="690">
        <v>41244</v>
      </c>
    </row>
    <row r="2421" spans="1:4">
      <c r="A2421" s="105">
        <v>33009022360000</v>
      </c>
      <c r="B2421">
        <v>3158</v>
      </c>
      <c r="C2421">
        <v>0</v>
      </c>
      <c r="D2421" s="690">
        <v>41091</v>
      </c>
    </row>
    <row r="2422" spans="1:4">
      <c r="A2422" s="105">
        <v>33009022360000</v>
      </c>
      <c r="B2422">
        <v>2370</v>
      </c>
      <c r="C2422">
        <v>0</v>
      </c>
      <c r="D2422" s="690">
        <v>41122</v>
      </c>
    </row>
    <row r="2423" spans="1:4">
      <c r="A2423" s="105">
        <v>33009022360000</v>
      </c>
      <c r="B2423">
        <v>2260</v>
      </c>
      <c r="C2423">
        <v>0</v>
      </c>
      <c r="D2423" s="690">
        <v>41153</v>
      </c>
    </row>
    <row r="2424" spans="1:4">
      <c r="A2424" s="105">
        <v>33009022360000</v>
      </c>
      <c r="B2424">
        <v>2230</v>
      </c>
      <c r="C2424">
        <v>0</v>
      </c>
      <c r="D2424" s="690">
        <v>41183</v>
      </c>
    </row>
    <row r="2425" spans="1:4">
      <c r="A2425" s="105">
        <v>33009022360000</v>
      </c>
      <c r="B2425">
        <v>2130</v>
      </c>
      <c r="C2425">
        <v>0</v>
      </c>
      <c r="D2425" s="690">
        <v>41214</v>
      </c>
    </row>
    <row r="2426" spans="1:4">
      <c r="A2426" s="105">
        <v>33009022360000</v>
      </c>
      <c r="B2426">
        <v>2880</v>
      </c>
      <c r="C2426">
        <v>0</v>
      </c>
      <c r="D2426" s="690">
        <v>41244</v>
      </c>
    </row>
    <row r="2427" spans="1:4">
      <c r="A2427" s="105">
        <v>33009022380000</v>
      </c>
      <c r="B2427">
        <v>113665</v>
      </c>
      <c r="C2427">
        <v>0</v>
      </c>
      <c r="D2427" s="690">
        <v>40909</v>
      </c>
    </row>
    <row r="2428" spans="1:4">
      <c r="A2428" s="105">
        <v>33009022380000</v>
      </c>
      <c r="B2428">
        <v>103971</v>
      </c>
      <c r="C2428">
        <v>0</v>
      </c>
      <c r="D2428" s="690">
        <v>40940</v>
      </c>
    </row>
    <row r="2429" spans="1:4">
      <c r="A2429" s="105">
        <v>33009022380000</v>
      </c>
      <c r="B2429">
        <v>112151</v>
      </c>
      <c r="C2429">
        <v>0</v>
      </c>
      <c r="D2429" s="690">
        <v>40969</v>
      </c>
    </row>
    <row r="2430" spans="1:4">
      <c r="A2430" s="105">
        <v>33009022380000</v>
      </c>
      <c r="B2430">
        <v>104722</v>
      </c>
      <c r="C2430">
        <v>0</v>
      </c>
      <c r="D2430" s="690">
        <v>41000</v>
      </c>
    </row>
    <row r="2431" spans="1:4">
      <c r="A2431" s="105">
        <v>33009022380000</v>
      </c>
      <c r="B2431">
        <v>119547</v>
      </c>
      <c r="C2431">
        <v>0</v>
      </c>
      <c r="D2431" s="690">
        <v>41030</v>
      </c>
    </row>
    <row r="2432" spans="1:4">
      <c r="A2432" s="105">
        <v>33009022380000</v>
      </c>
      <c r="B2432">
        <v>114614</v>
      </c>
      <c r="C2432">
        <v>0</v>
      </c>
      <c r="D2432" s="690">
        <v>41061</v>
      </c>
    </row>
    <row r="2433" spans="1:4">
      <c r="A2433" s="105">
        <v>33009022380000</v>
      </c>
      <c r="B2433">
        <v>112532</v>
      </c>
      <c r="C2433">
        <v>0</v>
      </c>
      <c r="D2433" s="690">
        <v>41091</v>
      </c>
    </row>
    <row r="2434" spans="1:4">
      <c r="A2434" s="105">
        <v>33009022380000</v>
      </c>
      <c r="B2434">
        <v>117016</v>
      </c>
      <c r="C2434">
        <v>0</v>
      </c>
      <c r="D2434" s="690">
        <v>41122</v>
      </c>
    </row>
    <row r="2435" spans="1:4">
      <c r="A2435" s="105">
        <v>33009022380000</v>
      </c>
      <c r="B2435">
        <v>89406</v>
      </c>
      <c r="C2435">
        <v>0</v>
      </c>
      <c r="D2435" s="690">
        <v>41153</v>
      </c>
    </row>
    <row r="2436" spans="1:4">
      <c r="A2436" s="105">
        <v>33009022380000</v>
      </c>
      <c r="B2436">
        <v>70069</v>
      </c>
      <c r="C2436">
        <v>0</v>
      </c>
      <c r="D2436" s="690">
        <v>41183</v>
      </c>
    </row>
    <row r="2437" spans="1:4">
      <c r="A2437" s="105">
        <v>33009022380000</v>
      </c>
      <c r="B2437">
        <v>72937</v>
      </c>
      <c r="C2437">
        <v>0</v>
      </c>
      <c r="D2437" s="690">
        <v>41214</v>
      </c>
    </row>
    <row r="2438" spans="1:4">
      <c r="A2438" s="105">
        <v>33009022380000</v>
      </c>
      <c r="B2438">
        <v>93199</v>
      </c>
      <c r="C2438">
        <v>0</v>
      </c>
      <c r="D2438" s="690">
        <v>41244</v>
      </c>
    </row>
    <row r="2439" spans="1:4">
      <c r="A2439" s="105">
        <v>33009022390000</v>
      </c>
      <c r="B2439">
        <v>70662</v>
      </c>
      <c r="C2439">
        <v>0</v>
      </c>
      <c r="D2439" s="690">
        <v>40909</v>
      </c>
    </row>
    <row r="2440" spans="1:4">
      <c r="A2440" s="105">
        <v>33009022390000</v>
      </c>
      <c r="B2440">
        <v>59044</v>
      </c>
      <c r="C2440">
        <v>0</v>
      </c>
      <c r="D2440" s="690">
        <v>40940</v>
      </c>
    </row>
    <row r="2441" spans="1:4">
      <c r="A2441" s="105">
        <v>33009022390000</v>
      </c>
      <c r="B2441">
        <v>56178</v>
      </c>
      <c r="C2441">
        <v>0</v>
      </c>
      <c r="D2441" s="690">
        <v>40969</v>
      </c>
    </row>
    <row r="2442" spans="1:4">
      <c r="A2442" s="105">
        <v>33009022390000</v>
      </c>
      <c r="B2442">
        <v>51595</v>
      </c>
      <c r="C2442">
        <v>0</v>
      </c>
      <c r="D2442" s="690">
        <v>41000</v>
      </c>
    </row>
    <row r="2443" spans="1:4">
      <c r="A2443" s="105">
        <v>33009022390000</v>
      </c>
      <c r="B2443">
        <v>55101</v>
      </c>
      <c r="C2443">
        <v>0</v>
      </c>
      <c r="D2443" s="690">
        <v>41030</v>
      </c>
    </row>
    <row r="2444" spans="1:4">
      <c r="A2444" s="105">
        <v>33009022390000</v>
      </c>
      <c r="B2444">
        <v>54177</v>
      </c>
      <c r="C2444">
        <v>0</v>
      </c>
      <c r="D2444" s="690">
        <v>41061</v>
      </c>
    </row>
    <row r="2445" spans="1:4">
      <c r="A2445" s="105">
        <v>33009022390000</v>
      </c>
      <c r="B2445">
        <v>52945</v>
      </c>
      <c r="C2445">
        <v>0</v>
      </c>
      <c r="D2445" s="690">
        <v>41091</v>
      </c>
    </row>
    <row r="2446" spans="1:4">
      <c r="A2446" s="105">
        <v>33009022390000</v>
      </c>
      <c r="B2446">
        <v>64010</v>
      </c>
      <c r="C2446">
        <v>0</v>
      </c>
      <c r="D2446" s="690">
        <v>41122</v>
      </c>
    </row>
    <row r="2447" spans="1:4">
      <c r="A2447" s="105">
        <v>33009022390000</v>
      </c>
      <c r="B2447">
        <v>48713</v>
      </c>
      <c r="C2447">
        <v>0</v>
      </c>
      <c r="D2447" s="690">
        <v>41153</v>
      </c>
    </row>
    <row r="2448" spans="1:4">
      <c r="A2448" s="105">
        <v>33009022390000</v>
      </c>
      <c r="B2448">
        <v>53616</v>
      </c>
      <c r="C2448">
        <v>0</v>
      </c>
      <c r="D2448" s="690">
        <v>41183</v>
      </c>
    </row>
    <row r="2449" spans="1:4">
      <c r="A2449" s="105">
        <v>33009022390000</v>
      </c>
      <c r="B2449">
        <v>41052</v>
      </c>
      <c r="C2449">
        <v>0</v>
      </c>
      <c r="D2449" s="690">
        <v>41214</v>
      </c>
    </row>
    <row r="2450" spans="1:4">
      <c r="A2450" s="105">
        <v>33009022400000</v>
      </c>
      <c r="B2450">
        <v>147600</v>
      </c>
      <c r="C2450">
        <v>0</v>
      </c>
      <c r="D2450" s="690">
        <v>40909</v>
      </c>
    </row>
    <row r="2451" spans="1:4">
      <c r="A2451" s="105">
        <v>33009022400000</v>
      </c>
      <c r="B2451">
        <v>134921</v>
      </c>
      <c r="C2451">
        <v>0</v>
      </c>
      <c r="D2451" s="690">
        <v>40940</v>
      </c>
    </row>
    <row r="2452" spans="1:4">
      <c r="A2452" s="105">
        <v>33009022400000</v>
      </c>
      <c r="B2452">
        <v>144144</v>
      </c>
      <c r="C2452">
        <v>0</v>
      </c>
      <c r="D2452" s="690">
        <v>40969</v>
      </c>
    </row>
    <row r="2453" spans="1:4">
      <c r="A2453" s="105">
        <v>33009022400000</v>
      </c>
      <c r="B2453">
        <v>118198</v>
      </c>
      <c r="C2453">
        <v>0</v>
      </c>
      <c r="D2453" s="690">
        <v>41000</v>
      </c>
    </row>
    <row r="2454" spans="1:4">
      <c r="A2454" s="105">
        <v>33009022400000</v>
      </c>
      <c r="B2454">
        <v>108141</v>
      </c>
      <c r="C2454">
        <v>0</v>
      </c>
      <c r="D2454" s="690">
        <v>41030</v>
      </c>
    </row>
    <row r="2455" spans="1:4">
      <c r="A2455" s="105">
        <v>33009022400000</v>
      </c>
      <c r="B2455">
        <v>122389</v>
      </c>
      <c r="C2455">
        <v>0</v>
      </c>
      <c r="D2455" s="690">
        <v>41061</v>
      </c>
    </row>
    <row r="2456" spans="1:4">
      <c r="A2456" s="105">
        <v>33009022400000</v>
      </c>
      <c r="B2456">
        <v>136707</v>
      </c>
      <c r="C2456">
        <v>0</v>
      </c>
      <c r="D2456" s="690">
        <v>41091</v>
      </c>
    </row>
    <row r="2457" spans="1:4">
      <c r="A2457" s="105">
        <v>33009022400000</v>
      </c>
      <c r="B2457">
        <v>135410</v>
      </c>
      <c r="C2457">
        <v>0</v>
      </c>
      <c r="D2457" s="690">
        <v>41122</v>
      </c>
    </row>
    <row r="2458" spans="1:4">
      <c r="A2458" s="105">
        <v>33009022400000</v>
      </c>
      <c r="B2458">
        <v>109056</v>
      </c>
      <c r="C2458">
        <v>0</v>
      </c>
      <c r="D2458" s="690">
        <v>41153</v>
      </c>
    </row>
    <row r="2459" spans="1:4">
      <c r="A2459" s="105">
        <v>33009022400000</v>
      </c>
      <c r="B2459">
        <v>89701</v>
      </c>
      <c r="C2459">
        <v>0</v>
      </c>
      <c r="D2459" s="690">
        <v>41183</v>
      </c>
    </row>
    <row r="2460" spans="1:4">
      <c r="A2460" s="105">
        <v>33009022400000</v>
      </c>
      <c r="B2460">
        <v>92187</v>
      </c>
      <c r="C2460">
        <v>0</v>
      </c>
      <c r="D2460" s="690">
        <v>41214</v>
      </c>
    </row>
    <row r="2461" spans="1:4">
      <c r="A2461" s="105">
        <v>33009022400000</v>
      </c>
      <c r="B2461">
        <v>109346</v>
      </c>
      <c r="C2461">
        <v>0</v>
      </c>
      <c r="D2461" s="690">
        <v>41244</v>
      </c>
    </row>
    <row r="2462" spans="1:4">
      <c r="A2462" s="105">
        <v>33009022590000</v>
      </c>
      <c r="B2462">
        <v>3130</v>
      </c>
      <c r="C2462">
        <v>0</v>
      </c>
      <c r="D2462" s="690">
        <v>40969</v>
      </c>
    </row>
    <row r="2463" spans="1:4">
      <c r="A2463" s="105">
        <v>33009022590000</v>
      </c>
      <c r="B2463">
        <v>5640</v>
      </c>
      <c r="C2463">
        <v>0</v>
      </c>
      <c r="D2463" s="690">
        <v>41000</v>
      </c>
    </row>
    <row r="2464" spans="1:4">
      <c r="A2464" s="105">
        <v>33009022590000</v>
      </c>
      <c r="B2464">
        <v>5309</v>
      </c>
      <c r="C2464">
        <v>0</v>
      </c>
      <c r="D2464" s="690">
        <v>41030</v>
      </c>
    </row>
    <row r="2465" spans="1:4">
      <c r="A2465" s="105">
        <v>33009022590000</v>
      </c>
      <c r="B2465">
        <v>4879</v>
      </c>
      <c r="C2465">
        <v>0</v>
      </c>
      <c r="D2465" s="690">
        <v>41061</v>
      </c>
    </row>
    <row r="2466" spans="1:4">
      <c r="A2466" s="105">
        <v>33009022590000</v>
      </c>
      <c r="B2466">
        <v>5072</v>
      </c>
      <c r="C2466">
        <v>0</v>
      </c>
      <c r="D2466" s="690">
        <v>41091</v>
      </c>
    </row>
    <row r="2467" spans="1:4">
      <c r="A2467" s="105">
        <v>33009022590000</v>
      </c>
      <c r="B2467">
        <v>4930</v>
      </c>
      <c r="C2467">
        <v>0</v>
      </c>
      <c r="D2467" s="690">
        <v>41122</v>
      </c>
    </row>
    <row r="2468" spans="1:4">
      <c r="A2468" s="105">
        <v>33009022590000</v>
      </c>
      <c r="B2468">
        <v>4540</v>
      </c>
      <c r="C2468">
        <v>0</v>
      </c>
      <c r="D2468" s="690">
        <v>41153</v>
      </c>
    </row>
    <row r="2469" spans="1:4">
      <c r="A2469" s="105">
        <v>33009022590000</v>
      </c>
      <c r="B2469">
        <v>4660</v>
      </c>
      <c r="C2469">
        <v>0</v>
      </c>
      <c r="D2469" s="690">
        <v>41183</v>
      </c>
    </row>
    <row r="2470" spans="1:4">
      <c r="A2470" s="105">
        <v>33009022590000</v>
      </c>
      <c r="B2470">
        <v>3750</v>
      </c>
      <c r="C2470">
        <v>0</v>
      </c>
      <c r="D2470" s="690">
        <v>41214</v>
      </c>
    </row>
    <row r="2471" spans="1:4">
      <c r="A2471" s="105">
        <v>33009022590000</v>
      </c>
      <c r="B2471">
        <v>3880</v>
      </c>
      <c r="C2471">
        <v>0</v>
      </c>
      <c r="D2471" s="690">
        <v>41244</v>
      </c>
    </row>
    <row r="2472" spans="1:4">
      <c r="A2472" s="105">
        <v>33011000460000</v>
      </c>
      <c r="B2472">
        <v>2794</v>
      </c>
      <c r="C2472">
        <v>0</v>
      </c>
      <c r="D2472" s="690">
        <v>40909</v>
      </c>
    </row>
    <row r="2473" spans="1:4">
      <c r="A2473" s="105">
        <v>33011000460000</v>
      </c>
      <c r="B2473">
        <v>2413</v>
      </c>
      <c r="C2473">
        <v>0</v>
      </c>
      <c r="D2473" s="690">
        <v>40940</v>
      </c>
    </row>
    <row r="2474" spans="1:4">
      <c r="A2474" s="105">
        <v>33011000460000</v>
      </c>
      <c r="B2474">
        <v>2551</v>
      </c>
      <c r="C2474">
        <v>0</v>
      </c>
      <c r="D2474" s="690">
        <v>40969</v>
      </c>
    </row>
    <row r="2475" spans="1:4">
      <c r="A2475" s="105">
        <v>33011000460000</v>
      </c>
      <c r="B2475">
        <v>2529</v>
      </c>
      <c r="C2475">
        <v>0</v>
      </c>
      <c r="D2475" s="690">
        <v>41000</v>
      </c>
    </row>
    <row r="2476" spans="1:4">
      <c r="A2476" s="105">
        <v>33011000460000</v>
      </c>
      <c r="B2476">
        <v>1761</v>
      </c>
      <c r="C2476">
        <v>0</v>
      </c>
      <c r="D2476" s="690">
        <v>41030</v>
      </c>
    </row>
    <row r="2477" spans="1:4">
      <c r="A2477" s="105">
        <v>33011000460000</v>
      </c>
      <c r="B2477">
        <v>1323</v>
      </c>
      <c r="C2477">
        <v>0</v>
      </c>
      <c r="D2477" s="690">
        <v>41061</v>
      </c>
    </row>
    <row r="2478" spans="1:4">
      <c r="A2478" s="105">
        <v>33011000460000</v>
      </c>
      <c r="B2478">
        <v>1465</v>
      </c>
      <c r="C2478">
        <v>0</v>
      </c>
      <c r="D2478" s="690">
        <v>41091</v>
      </c>
    </row>
    <row r="2479" spans="1:4">
      <c r="A2479" s="105">
        <v>33011000460000</v>
      </c>
      <c r="B2479">
        <v>2000</v>
      </c>
      <c r="C2479">
        <v>0</v>
      </c>
      <c r="D2479" s="690">
        <v>41122</v>
      </c>
    </row>
    <row r="2480" spans="1:4">
      <c r="A2480" s="105">
        <v>33011000460000</v>
      </c>
      <c r="B2480">
        <v>0</v>
      </c>
      <c r="C2480">
        <v>0</v>
      </c>
      <c r="D2480" s="690">
        <v>41153</v>
      </c>
    </row>
    <row r="2481" spans="1:4">
      <c r="A2481" s="105">
        <v>33011000460000</v>
      </c>
      <c r="B2481">
        <v>4</v>
      </c>
      <c r="C2481">
        <v>0</v>
      </c>
      <c r="D2481" s="690">
        <v>41183</v>
      </c>
    </row>
    <row r="2482" spans="1:4">
      <c r="A2482" s="105">
        <v>33011000460000</v>
      </c>
      <c r="B2482">
        <v>6</v>
      </c>
      <c r="C2482">
        <v>0</v>
      </c>
      <c r="D2482" s="690">
        <v>41214</v>
      </c>
    </row>
    <row r="2483" spans="1:4">
      <c r="A2483" s="105">
        <v>33011000460000</v>
      </c>
      <c r="B2483">
        <v>3452</v>
      </c>
      <c r="C2483">
        <v>0</v>
      </c>
      <c r="D2483" s="690">
        <v>41244</v>
      </c>
    </row>
    <row r="2484" spans="1:4">
      <c r="A2484" s="105">
        <v>33011000540000</v>
      </c>
      <c r="B2484">
        <v>23712</v>
      </c>
      <c r="C2484">
        <v>0</v>
      </c>
      <c r="D2484" s="690">
        <v>40909</v>
      </c>
    </row>
    <row r="2485" spans="1:4">
      <c r="A2485" s="105">
        <v>33011000540000</v>
      </c>
      <c r="B2485">
        <v>19352</v>
      </c>
      <c r="C2485">
        <v>0</v>
      </c>
      <c r="D2485" s="690">
        <v>40940</v>
      </c>
    </row>
    <row r="2486" spans="1:4">
      <c r="A2486" s="105">
        <v>33011000540000</v>
      </c>
      <c r="B2486">
        <v>22519</v>
      </c>
      <c r="C2486">
        <v>0</v>
      </c>
      <c r="D2486" s="690">
        <v>40969</v>
      </c>
    </row>
    <row r="2487" spans="1:4">
      <c r="A2487" s="105">
        <v>33011000540000</v>
      </c>
      <c r="B2487">
        <v>23942</v>
      </c>
      <c r="C2487">
        <v>0</v>
      </c>
      <c r="D2487" s="690">
        <v>41000</v>
      </c>
    </row>
    <row r="2488" spans="1:4">
      <c r="A2488" s="105">
        <v>33011000540000</v>
      </c>
      <c r="B2488">
        <v>27295</v>
      </c>
      <c r="C2488">
        <v>0</v>
      </c>
      <c r="D2488" s="690">
        <v>41030</v>
      </c>
    </row>
    <row r="2489" spans="1:4">
      <c r="A2489" s="105">
        <v>33011000540000</v>
      </c>
      <c r="B2489">
        <v>23607</v>
      </c>
      <c r="C2489">
        <v>0</v>
      </c>
      <c r="D2489" s="690">
        <v>41061</v>
      </c>
    </row>
    <row r="2490" spans="1:4">
      <c r="A2490" s="105">
        <v>33011000540000</v>
      </c>
      <c r="B2490">
        <v>25041</v>
      </c>
      <c r="C2490">
        <v>0</v>
      </c>
      <c r="D2490" s="690">
        <v>41091</v>
      </c>
    </row>
    <row r="2491" spans="1:4">
      <c r="A2491" s="105">
        <v>33011000540000</v>
      </c>
      <c r="B2491">
        <v>14101</v>
      </c>
      <c r="C2491">
        <v>0</v>
      </c>
      <c r="D2491" s="690">
        <v>41122</v>
      </c>
    </row>
    <row r="2492" spans="1:4">
      <c r="A2492" s="105">
        <v>33011000540000</v>
      </c>
      <c r="B2492">
        <v>9060</v>
      </c>
      <c r="C2492">
        <v>0</v>
      </c>
      <c r="D2492" s="690">
        <v>41153</v>
      </c>
    </row>
    <row r="2493" spans="1:4">
      <c r="A2493" s="105">
        <v>33011000540000</v>
      </c>
      <c r="B2493">
        <v>6037</v>
      </c>
      <c r="C2493">
        <v>0</v>
      </c>
      <c r="D2493" s="690">
        <v>41183</v>
      </c>
    </row>
    <row r="2494" spans="1:4">
      <c r="A2494" s="105">
        <v>33011000540000</v>
      </c>
      <c r="B2494">
        <v>7869</v>
      </c>
      <c r="C2494">
        <v>0</v>
      </c>
      <c r="D2494" s="690">
        <v>41214</v>
      </c>
    </row>
    <row r="2495" spans="1:4">
      <c r="A2495" s="105">
        <v>33011000540000</v>
      </c>
      <c r="B2495">
        <v>4312</v>
      </c>
      <c r="C2495">
        <v>0</v>
      </c>
      <c r="D2495" s="690">
        <v>41244</v>
      </c>
    </row>
    <row r="2496" spans="1:4">
      <c r="A2496" s="105">
        <v>33011000560000</v>
      </c>
      <c r="B2496">
        <v>0</v>
      </c>
      <c r="C2496">
        <v>0</v>
      </c>
      <c r="D2496" s="690">
        <v>40909</v>
      </c>
    </row>
    <row r="2497" spans="1:4">
      <c r="A2497" s="105">
        <v>33011000560000</v>
      </c>
      <c r="B2497">
        <v>0</v>
      </c>
      <c r="C2497">
        <v>0</v>
      </c>
      <c r="D2497" s="690">
        <v>40940</v>
      </c>
    </row>
    <row r="2498" spans="1:4">
      <c r="A2498" s="105">
        <v>33011000560000</v>
      </c>
      <c r="B2498">
        <v>0</v>
      </c>
      <c r="C2498">
        <v>0</v>
      </c>
      <c r="D2498" s="690">
        <v>40969</v>
      </c>
    </row>
    <row r="2499" spans="1:4">
      <c r="A2499" s="105">
        <v>33011000560000</v>
      </c>
      <c r="B2499">
        <v>7222</v>
      </c>
      <c r="C2499">
        <v>0</v>
      </c>
      <c r="D2499" s="690">
        <v>41000</v>
      </c>
    </row>
    <row r="2500" spans="1:4">
      <c r="A2500" s="105">
        <v>33011000560000</v>
      </c>
      <c r="B2500">
        <v>7618</v>
      </c>
      <c r="C2500">
        <v>0</v>
      </c>
      <c r="D2500" s="690">
        <v>41030</v>
      </c>
    </row>
    <row r="2501" spans="1:4">
      <c r="A2501" s="105">
        <v>33011000560000</v>
      </c>
      <c r="B2501">
        <v>5592</v>
      </c>
      <c r="C2501">
        <v>0</v>
      </c>
      <c r="D2501" s="690">
        <v>41061</v>
      </c>
    </row>
    <row r="2502" spans="1:4">
      <c r="A2502" s="105">
        <v>33011000560000</v>
      </c>
      <c r="B2502">
        <v>5293</v>
      </c>
      <c r="C2502">
        <v>0</v>
      </c>
      <c r="D2502" s="690">
        <v>41091</v>
      </c>
    </row>
    <row r="2503" spans="1:4">
      <c r="A2503" s="105">
        <v>33011000560000</v>
      </c>
      <c r="B2503">
        <v>4666</v>
      </c>
      <c r="C2503">
        <v>0</v>
      </c>
      <c r="D2503" s="690">
        <v>41122</v>
      </c>
    </row>
    <row r="2504" spans="1:4">
      <c r="A2504" s="105">
        <v>33011000560000</v>
      </c>
      <c r="B2504">
        <v>3830</v>
      </c>
      <c r="C2504">
        <v>0</v>
      </c>
      <c r="D2504" s="690">
        <v>41153</v>
      </c>
    </row>
    <row r="2505" spans="1:4">
      <c r="A2505" s="105">
        <v>33011000560000</v>
      </c>
      <c r="B2505">
        <v>4520</v>
      </c>
      <c r="C2505">
        <v>0</v>
      </c>
      <c r="D2505" s="690">
        <v>41183</v>
      </c>
    </row>
    <row r="2506" spans="1:4">
      <c r="A2506" s="105">
        <v>33011000560000</v>
      </c>
      <c r="B2506">
        <v>3658</v>
      </c>
      <c r="C2506">
        <v>0</v>
      </c>
      <c r="D2506" s="690">
        <v>41214</v>
      </c>
    </row>
    <row r="2507" spans="1:4">
      <c r="A2507" s="105">
        <v>33011000560000</v>
      </c>
      <c r="B2507">
        <v>4327</v>
      </c>
      <c r="C2507">
        <v>0</v>
      </c>
      <c r="D2507" s="690">
        <v>41244</v>
      </c>
    </row>
    <row r="2508" spans="1:4">
      <c r="A2508" s="105">
        <v>33011000600000</v>
      </c>
      <c r="B2508">
        <v>6090</v>
      </c>
      <c r="C2508">
        <v>0</v>
      </c>
      <c r="D2508" s="690">
        <v>40909</v>
      </c>
    </row>
    <row r="2509" spans="1:4">
      <c r="A2509" s="105">
        <v>33011000600000</v>
      </c>
      <c r="B2509">
        <v>4162</v>
      </c>
      <c r="C2509">
        <v>0</v>
      </c>
      <c r="D2509" s="690">
        <v>40940</v>
      </c>
    </row>
    <row r="2510" spans="1:4">
      <c r="A2510" s="105">
        <v>33011000600000</v>
      </c>
      <c r="B2510">
        <v>4559</v>
      </c>
      <c r="C2510">
        <v>0</v>
      </c>
      <c r="D2510" s="690">
        <v>40969</v>
      </c>
    </row>
    <row r="2511" spans="1:4">
      <c r="A2511" s="105">
        <v>33011000600000</v>
      </c>
      <c r="B2511">
        <v>4578</v>
      </c>
      <c r="C2511">
        <v>0</v>
      </c>
      <c r="D2511" s="690">
        <v>41000</v>
      </c>
    </row>
    <row r="2512" spans="1:4">
      <c r="A2512" s="105">
        <v>33011000600000</v>
      </c>
      <c r="B2512">
        <v>5793</v>
      </c>
      <c r="C2512">
        <v>0</v>
      </c>
      <c r="D2512" s="690">
        <v>41030</v>
      </c>
    </row>
    <row r="2513" spans="1:4">
      <c r="A2513" s="105">
        <v>33011000600000</v>
      </c>
      <c r="B2513">
        <v>4474</v>
      </c>
      <c r="C2513">
        <v>0</v>
      </c>
      <c r="D2513" s="690">
        <v>41061</v>
      </c>
    </row>
    <row r="2514" spans="1:4">
      <c r="A2514" s="105">
        <v>33011000600000</v>
      </c>
      <c r="B2514">
        <v>4719</v>
      </c>
      <c r="C2514">
        <v>0</v>
      </c>
      <c r="D2514" s="690">
        <v>41091</v>
      </c>
    </row>
    <row r="2515" spans="1:4">
      <c r="A2515" s="105">
        <v>33011000600000</v>
      </c>
      <c r="B2515">
        <v>3998</v>
      </c>
      <c r="C2515">
        <v>0</v>
      </c>
      <c r="D2515" s="690">
        <v>41122</v>
      </c>
    </row>
    <row r="2516" spans="1:4">
      <c r="A2516" s="105">
        <v>33011000600000</v>
      </c>
      <c r="B2516">
        <v>2933</v>
      </c>
      <c r="C2516">
        <v>0</v>
      </c>
      <c r="D2516" s="690">
        <v>41153</v>
      </c>
    </row>
    <row r="2517" spans="1:4">
      <c r="A2517" s="105">
        <v>33011000600000</v>
      </c>
      <c r="B2517">
        <v>4786</v>
      </c>
      <c r="C2517">
        <v>0</v>
      </c>
      <c r="D2517" s="690">
        <v>41183</v>
      </c>
    </row>
    <row r="2518" spans="1:4">
      <c r="A2518" s="105">
        <v>33011000600000</v>
      </c>
      <c r="B2518">
        <v>4881</v>
      </c>
      <c r="C2518">
        <v>0</v>
      </c>
      <c r="D2518" s="690">
        <v>41214</v>
      </c>
    </row>
    <row r="2519" spans="1:4">
      <c r="A2519" s="105">
        <v>33011000600000</v>
      </c>
      <c r="B2519">
        <v>5439</v>
      </c>
      <c r="C2519">
        <v>0</v>
      </c>
      <c r="D2519" s="690">
        <v>41244</v>
      </c>
    </row>
    <row r="2520" spans="1:4">
      <c r="A2520" s="105">
        <v>33011000610000</v>
      </c>
      <c r="B2520">
        <v>20819</v>
      </c>
      <c r="C2520">
        <v>0</v>
      </c>
      <c r="D2520" s="690">
        <v>40909</v>
      </c>
    </row>
    <row r="2521" spans="1:4">
      <c r="A2521" s="105">
        <v>33011000610000</v>
      </c>
      <c r="B2521">
        <v>18599</v>
      </c>
      <c r="C2521">
        <v>0</v>
      </c>
      <c r="D2521" s="690">
        <v>40940</v>
      </c>
    </row>
    <row r="2522" spans="1:4">
      <c r="A2522" s="105">
        <v>33011000610000</v>
      </c>
      <c r="B2522">
        <v>17513</v>
      </c>
      <c r="C2522">
        <v>0</v>
      </c>
      <c r="D2522" s="690">
        <v>40969</v>
      </c>
    </row>
    <row r="2523" spans="1:4">
      <c r="A2523" s="105">
        <v>33011000610000</v>
      </c>
      <c r="B2523">
        <v>19222</v>
      </c>
      <c r="C2523">
        <v>0</v>
      </c>
      <c r="D2523" s="690">
        <v>41000</v>
      </c>
    </row>
    <row r="2524" spans="1:4">
      <c r="A2524" s="105">
        <v>33011000610000</v>
      </c>
      <c r="B2524">
        <v>15581</v>
      </c>
      <c r="C2524">
        <v>0</v>
      </c>
      <c r="D2524" s="690">
        <v>41030</v>
      </c>
    </row>
    <row r="2525" spans="1:4">
      <c r="A2525" s="105">
        <v>33011000610000</v>
      </c>
      <c r="B2525">
        <v>13252</v>
      </c>
      <c r="C2525">
        <v>0</v>
      </c>
      <c r="D2525" s="690">
        <v>41061</v>
      </c>
    </row>
    <row r="2526" spans="1:4">
      <c r="A2526" s="105">
        <v>33011000610000</v>
      </c>
      <c r="B2526">
        <v>14118</v>
      </c>
      <c r="C2526">
        <v>0</v>
      </c>
      <c r="D2526" s="690">
        <v>41091</v>
      </c>
    </row>
    <row r="2527" spans="1:4">
      <c r="A2527" s="105">
        <v>33011000610000</v>
      </c>
      <c r="B2527">
        <v>16612</v>
      </c>
      <c r="C2527">
        <v>0</v>
      </c>
      <c r="D2527" s="690">
        <v>41122</v>
      </c>
    </row>
    <row r="2528" spans="1:4">
      <c r="A2528" s="105">
        <v>33011000610000</v>
      </c>
      <c r="B2528">
        <v>20082</v>
      </c>
      <c r="C2528">
        <v>0</v>
      </c>
      <c r="D2528" s="690">
        <v>41153</v>
      </c>
    </row>
    <row r="2529" spans="1:4">
      <c r="A2529" s="105">
        <v>33011000610000</v>
      </c>
      <c r="B2529">
        <v>22933</v>
      </c>
      <c r="C2529">
        <v>0</v>
      </c>
      <c r="D2529" s="690">
        <v>41183</v>
      </c>
    </row>
    <row r="2530" spans="1:4">
      <c r="A2530" s="105">
        <v>33011000610000</v>
      </c>
      <c r="B2530">
        <v>20161</v>
      </c>
      <c r="C2530">
        <v>0</v>
      </c>
      <c r="D2530" s="690">
        <v>41214</v>
      </c>
    </row>
    <row r="2531" spans="1:4">
      <c r="A2531" s="105">
        <v>33011000610000</v>
      </c>
      <c r="B2531">
        <v>14867</v>
      </c>
      <c r="C2531">
        <v>0</v>
      </c>
      <c r="D2531" s="690">
        <v>41244</v>
      </c>
    </row>
    <row r="2532" spans="1:4">
      <c r="A2532" s="105">
        <v>33011000630000</v>
      </c>
      <c r="B2532">
        <v>5332</v>
      </c>
      <c r="C2532">
        <v>0</v>
      </c>
      <c r="D2532" s="690">
        <v>40909</v>
      </c>
    </row>
    <row r="2533" spans="1:4">
      <c r="A2533" s="105">
        <v>33011000630000</v>
      </c>
      <c r="B2533">
        <v>4290</v>
      </c>
      <c r="C2533">
        <v>0</v>
      </c>
      <c r="D2533" s="690">
        <v>40940</v>
      </c>
    </row>
    <row r="2534" spans="1:4">
      <c r="A2534" s="105">
        <v>33011000630000</v>
      </c>
      <c r="B2534">
        <v>4324</v>
      </c>
      <c r="C2534">
        <v>0</v>
      </c>
      <c r="D2534" s="690">
        <v>40969</v>
      </c>
    </row>
    <row r="2535" spans="1:4">
      <c r="A2535" s="105">
        <v>33011000630000</v>
      </c>
      <c r="B2535">
        <v>4474</v>
      </c>
      <c r="C2535">
        <v>0</v>
      </c>
      <c r="D2535" s="690">
        <v>41000</v>
      </c>
    </row>
    <row r="2536" spans="1:4">
      <c r="A2536" s="105">
        <v>33011000630000</v>
      </c>
      <c r="B2536">
        <v>4000</v>
      </c>
      <c r="C2536">
        <v>0</v>
      </c>
      <c r="D2536" s="690">
        <v>41030</v>
      </c>
    </row>
    <row r="2537" spans="1:4">
      <c r="A2537" s="105">
        <v>33011000630000</v>
      </c>
      <c r="B2537">
        <v>3918</v>
      </c>
      <c r="C2537">
        <v>0</v>
      </c>
      <c r="D2537" s="690">
        <v>41061</v>
      </c>
    </row>
    <row r="2538" spans="1:4">
      <c r="A2538" s="105">
        <v>33011000630000</v>
      </c>
      <c r="B2538">
        <v>3907</v>
      </c>
      <c r="C2538">
        <v>0</v>
      </c>
      <c r="D2538" s="690">
        <v>41091</v>
      </c>
    </row>
    <row r="2539" spans="1:4">
      <c r="A2539" s="105">
        <v>33011000630000</v>
      </c>
      <c r="B2539">
        <v>2835</v>
      </c>
      <c r="C2539">
        <v>0</v>
      </c>
      <c r="D2539" s="690">
        <v>41122</v>
      </c>
    </row>
    <row r="2540" spans="1:4">
      <c r="A2540" s="105">
        <v>33011000630000</v>
      </c>
      <c r="B2540">
        <v>2722</v>
      </c>
      <c r="C2540">
        <v>0</v>
      </c>
      <c r="D2540" s="690">
        <v>41153</v>
      </c>
    </row>
    <row r="2541" spans="1:4">
      <c r="A2541" s="105">
        <v>33011000630000</v>
      </c>
      <c r="B2541">
        <v>3789</v>
      </c>
      <c r="C2541">
        <v>0</v>
      </c>
      <c r="D2541" s="690">
        <v>41183</v>
      </c>
    </row>
    <row r="2542" spans="1:4">
      <c r="A2542" s="105">
        <v>33011000630000</v>
      </c>
      <c r="B2542">
        <v>3195</v>
      </c>
      <c r="C2542">
        <v>0</v>
      </c>
      <c r="D2542" s="690">
        <v>41214</v>
      </c>
    </row>
    <row r="2543" spans="1:4">
      <c r="A2543" s="105">
        <v>33011000630000</v>
      </c>
      <c r="B2543">
        <v>3295</v>
      </c>
      <c r="C2543">
        <v>0</v>
      </c>
      <c r="D2543" s="690">
        <v>41244</v>
      </c>
    </row>
    <row r="2544" spans="1:4">
      <c r="A2544" s="105">
        <v>33011000650000</v>
      </c>
      <c r="B2544">
        <v>10107</v>
      </c>
      <c r="C2544">
        <v>0</v>
      </c>
      <c r="D2544" s="690">
        <v>40909</v>
      </c>
    </row>
    <row r="2545" spans="1:4">
      <c r="A2545" s="105">
        <v>33011000650000</v>
      </c>
      <c r="B2545">
        <v>8625</v>
      </c>
      <c r="C2545">
        <v>0</v>
      </c>
      <c r="D2545" s="690">
        <v>40940</v>
      </c>
    </row>
    <row r="2546" spans="1:4">
      <c r="A2546" s="105">
        <v>33011000650000</v>
      </c>
      <c r="B2546">
        <v>8810</v>
      </c>
      <c r="C2546">
        <v>0</v>
      </c>
      <c r="D2546" s="690">
        <v>40969</v>
      </c>
    </row>
    <row r="2547" spans="1:4">
      <c r="A2547" s="105">
        <v>33011000650000</v>
      </c>
      <c r="B2547">
        <v>10194</v>
      </c>
      <c r="C2547">
        <v>0</v>
      </c>
      <c r="D2547" s="690">
        <v>41000</v>
      </c>
    </row>
    <row r="2548" spans="1:4">
      <c r="A2548" s="105">
        <v>33011000650000</v>
      </c>
      <c r="B2548">
        <v>7752</v>
      </c>
      <c r="C2548">
        <v>0</v>
      </c>
      <c r="D2548" s="690">
        <v>41030</v>
      </c>
    </row>
    <row r="2549" spans="1:4">
      <c r="A2549" s="105">
        <v>33011000650000</v>
      </c>
      <c r="B2549">
        <v>8474</v>
      </c>
      <c r="C2549">
        <v>0</v>
      </c>
      <c r="D2549" s="690">
        <v>41061</v>
      </c>
    </row>
    <row r="2550" spans="1:4">
      <c r="A2550" s="105">
        <v>33011000650000</v>
      </c>
      <c r="B2550">
        <v>6927</v>
      </c>
      <c r="C2550">
        <v>0</v>
      </c>
      <c r="D2550" s="690">
        <v>41091</v>
      </c>
    </row>
    <row r="2551" spans="1:4">
      <c r="A2551" s="105">
        <v>33011000650000</v>
      </c>
      <c r="B2551">
        <v>9042</v>
      </c>
      <c r="C2551">
        <v>0</v>
      </c>
      <c r="D2551" s="690">
        <v>41122</v>
      </c>
    </row>
    <row r="2552" spans="1:4">
      <c r="A2552" s="105">
        <v>33011000650000</v>
      </c>
      <c r="B2552">
        <v>8415</v>
      </c>
      <c r="C2552">
        <v>0</v>
      </c>
      <c r="D2552" s="690">
        <v>41153</v>
      </c>
    </row>
    <row r="2553" spans="1:4">
      <c r="A2553" s="105">
        <v>33011000650000</v>
      </c>
      <c r="B2553">
        <v>8387</v>
      </c>
      <c r="C2553">
        <v>0</v>
      </c>
      <c r="D2553" s="690">
        <v>41183</v>
      </c>
    </row>
    <row r="2554" spans="1:4">
      <c r="A2554" s="105">
        <v>33011000650000</v>
      </c>
      <c r="B2554">
        <v>7612</v>
      </c>
      <c r="C2554">
        <v>0</v>
      </c>
      <c r="D2554" s="690">
        <v>41214</v>
      </c>
    </row>
    <row r="2555" spans="1:4">
      <c r="A2555" s="105">
        <v>33011000650000</v>
      </c>
      <c r="B2555">
        <v>7246</v>
      </c>
      <c r="C2555">
        <v>0</v>
      </c>
      <c r="D2555" s="690">
        <v>41244</v>
      </c>
    </row>
    <row r="2556" spans="1:4">
      <c r="A2556" s="105">
        <v>33011000710000</v>
      </c>
      <c r="B2556">
        <v>7157</v>
      </c>
      <c r="C2556">
        <v>0</v>
      </c>
      <c r="D2556" s="690">
        <v>40909</v>
      </c>
    </row>
    <row r="2557" spans="1:4">
      <c r="A2557" s="105">
        <v>33011000710000</v>
      </c>
      <c r="B2557">
        <v>6279</v>
      </c>
      <c r="C2557">
        <v>0</v>
      </c>
      <c r="D2557" s="690">
        <v>40940</v>
      </c>
    </row>
    <row r="2558" spans="1:4">
      <c r="A2558" s="105">
        <v>33011000710000</v>
      </c>
      <c r="B2558">
        <v>6862</v>
      </c>
      <c r="C2558">
        <v>0</v>
      </c>
      <c r="D2558" s="690">
        <v>40969</v>
      </c>
    </row>
    <row r="2559" spans="1:4">
      <c r="A2559" s="105">
        <v>33011000710000</v>
      </c>
      <c r="B2559">
        <v>6451</v>
      </c>
      <c r="C2559">
        <v>0</v>
      </c>
      <c r="D2559" s="690">
        <v>41000</v>
      </c>
    </row>
    <row r="2560" spans="1:4">
      <c r="A2560" s="105">
        <v>33011000710000</v>
      </c>
      <c r="B2560">
        <v>3977</v>
      </c>
      <c r="C2560">
        <v>0</v>
      </c>
      <c r="D2560" s="690">
        <v>41030</v>
      </c>
    </row>
    <row r="2561" spans="1:4">
      <c r="A2561" s="105">
        <v>33011000710000</v>
      </c>
      <c r="B2561">
        <v>2983</v>
      </c>
      <c r="C2561">
        <v>0</v>
      </c>
      <c r="D2561" s="690">
        <v>41061</v>
      </c>
    </row>
    <row r="2562" spans="1:4">
      <c r="A2562" s="105">
        <v>33011000710000</v>
      </c>
      <c r="B2562">
        <v>7074</v>
      </c>
      <c r="C2562">
        <v>0</v>
      </c>
      <c r="D2562" s="690">
        <v>41091</v>
      </c>
    </row>
    <row r="2563" spans="1:4">
      <c r="A2563" s="105">
        <v>33011000710000</v>
      </c>
      <c r="B2563">
        <v>6831</v>
      </c>
      <c r="C2563">
        <v>0</v>
      </c>
      <c r="D2563" s="690">
        <v>41122</v>
      </c>
    </row>
    <row r="2564" spans="1:4">
      <c r="A2564" s="105">
        <v>33011000710000</v>
      </c>
      <c r="B2564">
        <v>5735</v>
      </c>
      <c r="C2564">
        <v>0</v>
      </c>
      <c r="D2564" s="690">
        <v>41153</v>
      </c>
    </row>
    <row r="2565" spans="1:4">
      <c r="A2565" s="105">
        <v>33011000710000</v>
      </c>
      <c r="B2565">
        <v>7189</v>
      </c>
      <c r="C2565">
        <v>0</v>
      </c>
      <c r="D2565" s="690">
        <v>41183</v>
      </c>
    </row>
    <row r="2566" spans="1:4">
      <c r="A2566" s="105">
        <v>33011000710000</v>
      </c>
      <c r="B2566">
        <v>5743</v>
      </c>
      <c r="C2566">
        <v>0</v>
      </c>
      <c r="D2566" s="690">
        <v>41214</v>
      </c>
    </row>
    <row r="2567" spans="1:4">
      <c r="A2567" s="105">
        <v>33011000710000</v>
      </c>
      <c r="B2567">
        <v>5384</v>
      </c>
      <c r="C2567">
        <v>0</v>
      </c>
      <c r="D2567" s="690">
        <v>41244</v>
      </c>
    </row>
    <row r="2568" spans="1:4">
      <c r="A2568" s="105">
        <v>33011000750000</v>
      </c>
      <c r="B2568">
        <v>10090</v>
      </c>
      <c r="C2568">
        <v>0</v>
      </c>
      <c r="D2568" s="690">
        <v>40909</v>
      </c>
    </row>
    <row r="2569" spans="1:4">
      <c r="A2569" s="105">
        <v>33011000750000</v>
      </c>
      <c r="B2569">
        <v>8147</v>
      </c>
      <c r="C2569">
        <v>0</v>
      </c>
      <c r="D2569" s="690">
        <v>40940</v>
      </c>
    </row>
    <row r="2570" spans="1:4">
      <c r="A2570" s="105">
        <v>33011000750000</v>
      </c>
      <c r="B2570">
        <v>9824</v>
      </c>
      <c r="C2570">
        <v>0</v>
      </c>
      <c r="D2570" s="690">
        <v>40969</v>
      </c>
    </row>
    <row r="2571" spans="1:4">
      <c r="A2571" s="105">
        <v>33011000750000</v>
      </c>
      <c r="B2571">
        <v>9912</v>
      </c>
      <c r="C2571">
        <v>0</v>
      </c>
      <c r="D2571" s="690">
        <v>41000</v>
      </c>
    </row>
    <row r="2572" spans="1:4">
      <c r="A2572" s="105">
        <v>33011000750000</v>
      </c>
      <c r="B2572">
        <v>9412</v>
      </c>
      <c r="C2572">
        <v>0</v>
      </c>
      <c r="D2572" s="690">
        <v>41030</v>
      </c>
    </row>
    <row r="2573" spans="1:4">
      <c r="A2573" s="105">
        <v>33011000750000</v>
      </c>
      <c r="B2573">
        <v>8729</v>
      </c>
      <c r="C2573">
        <v>0</v>
      </c>
      <c r="D2573" s="690">
        <v>41061</v>
      </c>
    </row>
    <row r="2574" spans="1:4">
      <c r="A2574" s="105">
        <v>33011000750000</v>
      </c>
      <c r="B2574">
        <v>6947</v>
      </c>
      <c r="C2574">
        <v>0</v>
      </c>
      <c r="D2574" s="690">
        <v>41091</v>
      </c>
    </row>
    <row r="2575" spans="1:4">
      <c r="A2575" s="105">
        <v>33011000750000</v>
      </c>
      <c r="B2575">
        <v>7928</v>
      </c>
      <c r="C2575">
        <v>0</v>
      </c>
      <c r="D2575" s="690">
        <v>41122</v>
      </c>
    </row>
    <row r="2576" spans="1:4">
      <c r="A2576" s="105">
        <v>33011000750000</v>
      </c>
      <c r="B2576">
        <v>10638</v>
      </c>
      <c r="C2576">
        <v>0</v>
      </c>
      <c r="D2576" s="690">
        <v>41153</v>
      </c>
    </row>
    <row r="2577" spans="1:4">
      <c r="A2577" s="105">
        <v>33011000750000</v>
      </c>
      <c r="B2577">
        <v>9706</v>
      </c>
      <c r="C2577">
        <v>0</v>
      </c>
      <c r="D2577" s="690">
        <v>41183</v>
      </c>
    </row>
    <row r="2578" spans="1:4">
      <c r="A2578" s="105">
        <v>33011000750000</v>
      </c>
      <c r="B2578">
        <v>8652</v>
      </c>
      <c r="C2578">
        <v>0</v>
      </c>
      <c r="D2578" s="690">
        <v>41214</v>
      </c>
    </row>
    <row r="2579" spans="1:4">
      <c r="A2579" s="105">
        <v>33011000750000</v>
      </c>
      <c r="B2579">
        <v>8982</v>
      </c>
      <c r="C2579">
        <v>0</v>
      </c>
      <c r="D2579" s="690">
        <v>41244</v>
      </c>
    </row>
    <row r="2580" spans="1:4">
      <c r="A2580" s="105">
        <v>33011000760000</v>
      </c>
      <c r="B2580">
        <v>6469</v>
      </c>
      <c r="C2580">
        <v>0</v>
      </c>
      <c r="D2580" s="690">
        <v>40909</v>
      </c>
    </row>
    <row r="2581" spans="1:4">
      <c r="A2581" s="105">
        <v>33011000760000</v>
      </c>
      <c r="B2581">
        <v>314</v>
      </c>
      <c r="C2581">
        <v>0</v>
      </c>
      <c r="D2581" s="690">
        <v>40940</v>
      </c>
    </row>
    <row r="2582" spans="1:4">
      <c r="A2582" s="105">
        <v>33011000760000</v>
      </c>
      <c r="B2582">
        <v>0</v>
      </c>
      <c r="C2582">
        <v>0</v>
      </c>
      <c r="D2582" s="690">
        <v>40969</v>
      </c>
    </row>
    <row r="2583" spans="1:4">
      <c r="A2583" s="105">
        <v>33011000760000</v>
      </c>
      <c r="B2583">
        <v>2810</v>
      </c>
      <c r="C2583">
        <v>0</v>
      </c>
      <c r="D2583" s="690">
        <v>41000</v>
      </c>
    </row>
    <row r="2584" spans="1:4">
      <c r="A2584" s="105">
        <v>33011000760000</v>
      </c>
      <c r="B2584">
        <v>11697</v>
      </c>
      <c r="C2584">
        <v>0</v>
      </c>
      <c r="D2584" s="690">
        <v>41030</v>
      </c>
    </row>
    <row r="2585" spans="1:4">
      <c r="A2585" s="105">
        <v>33011000760000</v>
      </c>
      <c r="B2585">
        <v>8445</v>
      </c>
      <c r="C2585">
        <v>0</v>
      </c>
      <c r="D2585" s="690">
        <v>41061</v>
      </c>
    </row>
    <row r="2586" spans="1:4">
      <c r="A2586" s="105">
        <v>33011000760000</v>
      </c>
      <c r="B2586">
        <v>8146</v>
      </c>
      <c r="C2586">
        <v>0</v>
      </c>
      <c r="D2586" s="690">
        <v>41091</v>
      </c>
    </row>
    <row r="2587" spans="1:4">
      <c r="A2587" s="105">
        <v>33011000760000</v>
      </c>
      <c r="B2587">
        <v>10536</v>
      </c>
      <c r="C2587">
        <v>0</v>
      </c>
      <c r="D2587" s="690">
        <v>41122</v>
      </c>
    </row>
    <row r="2588" spans="1:4">
      <c r="A2588" s="105">
        <v>33011000760000</v>
      </c>
      <c r="B2588">
        <v>7998</v>
      </c>
      <c r="C2588">
        <v>0</v>
      </c>
      <c r="D2588" s="690">
        <v>41153</v>
      </c>
    </row>
    <row r="2589" spans="1:4">
      <c r="A2589" s="105">
        <v>33011000760000</v>
      </c>
      <c r="B2589">
        <v>5571</v>
      </c>
      <c r="C2589">
        <v>0</v>
      </c>
      <c r="D2589" s="690">
        <v>41183</v>
      </c>
    </row>
    <row r="2590" spans="1:4">
      <c r="A2590" s="105">
        <v>33011000760000</v>
      </c>
      <c r="B2590">
        <v>6518</v>
      </c>
      <c r="C2590">
        <v>0</v>
      </c>
      <c r="D2590" s="690">
        <v>41214</v>
      </c>
    </row>
    <row r="2591" spans="1:4">
      <c r="A2591" s="105">
        <v>33011000760000</v>
      </c>
      <c r="B2591">
        <v>9457</v>
      </c>
      <c r="C2591">
        <v>0</v>
      </c>
      <c r="D2591" s="690">
        <v>41244</v>
      </c>
    </row>
    <row r="2592" spans="1:4">
      <c r="A2592" s="105">
        <v>33011000790000</v>
      </c>
      <c r="B2592">
        <v>0</v>
      </c>
      <c r="C2592">
        <v>0</v>
      </c>
      <c r="D2592" s="690">
        <v>40909</v>
      </c>
    </row>
    <row r="2593" spans="1:4">
      <c r="A2593" s="105">
        <v>33011000790000</v>
      </c>
      <c r="B2593">
        <v>0</v>
      </c>
      <c r="C2593">
        <v>0</v>
      </c>
      <c r="D2593" s="690">
        <v>40940</v>
      </c>
    </row>
    <row r="2594" spans="1:4">
      <c r="A2594" s="105">
        <v>33011000790000</v>
      </c>
      <c r="B2594">
        <v>0</v>
      </c>
      <c r="C2594">
        <v>0</v>
      </c>
      <c r="D2594" s="690">
        <v>40969</v>
      </c>
    </row>
    <row r="2595" spans="1:4">
      <c r="A2595" s="105">
        <v>33011000790000</v>
      </c>
      <c r="B2595">
        <v>3075</v>
      </c>
      <c r="C2595">
        <v>0</v>
      </c>
      <c r="D2595" s="690">
        <v>41000</v>
      </c>
    </row>
    <row r="2596" spans="1:4">
      <c r="A2596" s="105">
        <v>33011000790000</v>
      </c>
      <c r="B2596">
        <v>3880</v>
      </c>
      <c r="C2596">
        <v>0</v>
      </c>
      <c r="D2596" s="690">
        <v>41030</v>
      </c>
    </row>
    <row r="2597" spans="1:4">
      <c r="A2597" s="105">
        <v>33011000790000</v>
      </c>
      <c r="B2597">
        <v>2251</v>
      </c>
      <c r="C2597">
        <v>0</v>
      </c>
      <c r="D2597" s="690">
        <v>41061</v>
      </c>
    </row>
    <row r="2598" spans="1:4">
      <c r="A2598" s="105">
        <v>33011000790000</v>
      </c>
      <c r="B2598">
        <v>1944</v>
      </c>
      <c r="C2598">
        <v>0</v>
      </c>
      <c r="D2598" s="690">
        <v>41091</v>
      </c>
    </row>
    <row r="2599" spans="1:4">
      <c r="A2599" s="105">
        <v>33011000790000</v>
      </c>
      <c r="B2599">
        <v>1621</v>
      </c>
      <c r="C2599">
        <v>0</v>
      </c>
      <c r="D2599" s="690">
        <v>41122</v>
      </c>
    </row>
    <row r="2600" spans="1:4">
      <c r="A2600" s="105">
        <v>33011000790000</v>
      </c>
      <c r="B2600">
        <v>1203</v>
      </c>
      <c r="C2600">
        <v>0</v>
      </c>
      <c r="D2600" s="690">
        <v>41153</v>
      </c>
    </row>
    <row r="2601" spans="1:4">
      <c r="A2601" s="105">
        <v>33011000790000</v>
      </c>
      <c r="B2601">
        <v>580</v>
      </c>
      <c r="C2601">
        <v>0</v>
      </c>
      <c r="D2601" s="690">
        <v>41183</v>
      </c>
    </row>
    <row r="2602" spans="1:4">
      <c r="A2602" s="105">
        <v>33011000790000</v>
      </c>
      <c r="B2602">
        <v>381</v>
      </c>
      <c r="C2602">
        <v>0</v>
      </c>
      <c r="D2602" s="690">
        <v>41214</v>
      </c>
    </row>
    <row r="2603" spans="1:4">
      <c r="A2603" s="105">
        <v>33011000790000</v>
      </c>
      <c r="B2603">
        <v>2016</v>
      </c>
      <c r="C2603">
        <v>0</v>
      </c>
      <c r="D2603" s="690">
        <v>41244</v>
      </c>
    </row>
    <row r="2604" spans="1:4">
      <c r="A2604" s="105">
        <v>33011000850000</v>
      </c>
      <c r="B2604">
        <v>0</v>
      </c>
      <c r="C2604">
        <v>0</v>
      </c>
      <c r="D2604" s="690">
        <v>40909</v>
      </c>
    </row>
    <row r="2605" spans="1:4">
      <c r="A2605" s="105">
        <v>33011000850000</v>
      </c>
      <c r="B2605">
        <v>0</v>
      </c>
      <c r="C2605">
        <v>0</v>
      </c>
      <c r="D2605" s="690">
        <v>40940</v>
      </c>
    </row>
    <row r="2606" spans="1:4">
      <c r="A2606" s="105">
        <v>33011000850000</v>
      </c>
      <c r="B2606">
        <v>0</v>
      </c>
      <c r="C2606">
        <v>0</v>
      </c>
      <c r="D2606" s="690">
        <v>40969</v>
      </c>
    </row>
    <row r="2607" spans="1:4">
      <c r="A2607" s="105">
        <v>33011000850000</v>
      </c>
      <c r="B2607">
        <v>0</v>
      </c>
      <c r="C2607">
        <v>0</v>
      </c>
      <c r="D2607" s="690">
        <v>41000</v>
      </c>
    </row>
    <row r="2608" spans="1:4">
      <c r="A2608" s="105">
        <v>33011000850000</v>
      </c>
      <c r="B2608">
        <v>7</v>
      </c>
      <c r="C2608">
        <v>0</v>
      </c>
      <c r="D2608" s="690">
        <v>41030</v>
      </c>
    </row>
    <row r="2609" spans="1:4">
      <c r="A2609" s="105">
        <v>33011000850000</v>
      </c>
      <c r="B2609">
        <v>10</v>
      </c>
      <c r="C2609">
        <v>0</v>
      </c>
      <c r="D2609" s="690">
        <v>41061</v>
      </c>
    </row>
    <row r="2610" spans="1:4">
      <c r="A2610" s="105">
        <v>33011000850000</v>
      </c>
      <c r="B2610">
        <v>2</v>
      </c>
      <c r="C2610">
        <v>0</v>
      </c>
      <c r="D2610" s="690">
        <v>41091</v>
      </c>
    </row>
    <row r="2611" spans="1:4">
      <c r="A2611" s="105">
        <v>33011000850000</v>
      </c>
      <c r="B2611">
        <v>5</v>
      </c>
      <c r="C2611">
        <v>0</v>
      </c>
      <c r="D2611" s="690">
        <v>41122</v>
      </c>
    </row>
    <row r="2612" spans="1:4">
      <c r="A2612" s="105">
        <v>33011000850000</v>
      </c>
      <c r="B2612">
        <v>0</v>
      </c>
      <c r="C2612">
        <v>0</v>
      </c>
      <c r="D2612" s="690">
        <v>41153</v>
      </c>
    </row>
    <row r="2613" spans="1:4">
      <c r="A2613" s="105">
        <v>33011000850000</v>
      </c>
      <c r="B2613">
        <v>7</v>
      </c>
      <c r="C2613">
        <v>0</v>
      </c>
      <c r="D2613" s="690">
        <v>41183</v>
      </c>
    </row>
    <row r="2614" spans="1:4">
      <c r="A2614" s="105">
        <v>33011000850000</v>
      </c>
      <c r="B2614">
        <v>4</v>
      </c>
      <c r="C2614">
        <v>0</v>
      </c>
      <c r="D2614" s="690">
        <v>41214</v>
      </c>
    </row>
    <row r="2615" spans="1:4">
      <c r="A2615" s="105">
        <v>33011000850000</v>
      </c>
      <c r="B2615">
        <v>7</v>
      </c>
      <c r="C2615">
        <v>0</v>
      </c>
      <c r="D2615" s="690">
        <v>41244</v>
      </c>
    </row>
    <row r="2616" spans="1:4">
      <c r="A2616" s="105">
        <v>33011000920000</v>
      </c>
      <c r="B2616">
        <v>5</v>
      </c>
      <c r="C2616">
        <v>0</v>
      </c>
      <c r="D2616" s="690">
        <v>40909</v>
      </c>
    </row>
    <row r="2617" spans="1:4">
      <c r="A2617" s="105">
        <v>33011000920000</v>
      </c>
      <c r="B2617">
        <v>12</v>
      </c>
      <c r="C2617">
        <v>0</v>
      </c>
      <c r="D2617" s="690">
        <v>40940</v>
      </c>
    </row>
    <row r="2618" spans="1:4">
      <c r="A2618" s="105">
        <v>33011000920000</v>
      </c>
      <c r="B2618">
        <v>6</v>
      </c>
      <c r="C2618">
        <v>0</v>
      </c>
      <c r="D2618" s="690">
        <v>40969</v>
      </c>
    </row>
    <row r="2619" spans="1:4">
      <c r="A2619" s="105">
        <v>33011000920000</v>
      </c>
      <c r="B2619">
        <v>6</v>
      </c>
      <c r="C2619">
        <v>0</v>
      </c>
      <c r="D2619" s="690">
        <v>41000</v>
      </c>
    </row>
    <row r="2620" spans="1:4">
      <c r="A2620" s="105">
        <v>33011000920000</v>
      </c>
      <c r="B2620">
        <v>3</v>
      </c>
      <c r="C2620">
        <v>0</v>
      </c>
      <c r="D2620" s="690">
        <v>41030</v>
      </c>
    </row>
    <row r="2621" spans="1:4">
      <c r="A2621" s="105">
        <v>33011000920000</v>
      </c>
      <c r="B2621">
        <v>4</v>
      </c>
      <c r="C2621">
        <v>0</v>
      </c>
      <c r="D2621" s="690">
        <v>41061</v>
      </c>
    </row>
    <row r="2622" spans="1:4">
      <c r="A2622" s="105">
        <v>33011000920000</v>
      </c>
      <c r="B2622">
        <v>6</v>
      </c>
      <c r="C2622">
        <v>0</v>
      </c>
      <c r="D2622" s="690">
        <v>41091</v>
      </c>
    </row>
    <row r="2623" spans="1:4">
      <c r="A2623" s="105">
        <v>33011000920000</v>
      </c>
      <c r="B2623">
        <v>4</v>
      </c>
      <c r="C2623">
        <v>0</v>
      </c>
      <c r="D2623" s="690">
        <v>41122</v>
      </c>
    </row>
    <row r="2624" spans="1:4">
      <c r="A2624" s="105">
        <v>33011000920000</v>
      </c>
      <c r="B2624">
        <v>0</v>
      </c>
      <c r="C2624">
        <v>0</v>
      </c>
      <c r="D2624" s="690">
        <v>41153</v>
      </c>
    </row>
    <row r="2625" spans="1:4">
      <c r="A2625" s="105">
        <v>33011000920000</v>
      </c>
      <c r="B2625">
        <v>4358</v>
      </c>
      <c r="C2625">
        <v>0</v>
      </c>
      <c r="D2625" s="690">
        <v>41183</v>
      </c>
    </row>
    <row r="2626" spans="1:4">
      <c r="A2626" s="105">
        <v>33011000920000</v>
      </c>
      <c r="B2626">
        <v>5</v>
      </c>
      <c r="C2626">
        <v>0</v>
      </c>
      <c r="D2626" s="690">
        <v>41214</v>
      </c>
    </row>
    <row r="2627" spans="1:4">
      <c r="A2627" s="105">
        <v>33011000920000</v>
      </c>
      <c r="B2627">
        <v>4</v>
      </c>
      <c r="C2627">
        <v>0</v>
      </c>
      <c r="D2627" s="690">
        <v>41244</v>
      </c>
    </row>
    <row r="2628" spans="1:4">
      <c r="A2628" s="105">
        <v>33011000980000</v>
      </c>
      <c r="B2628">
        <v>0</v>
      </c>
      <c r="C2628">
        <v>0</v>
      </c>
      <c r="D2628" s="690">
        <v>40909</v>
      </c>
    </row>
    <row r="2629" spans="1:4">
      <c r="A2629" s="105">
        <v>33011000980000</v>
      </c>
      <c r="B2629">
        <v>0</v>
      </c>
      <c r="C2629">
        <v>0</v>
      </c>
      <c r="D2629" s="690">
        <v>40940</v>
      </c>
    </row>
    <row r="2630" spans="1:4">
      <c r="A2630" s="105">
        <v>33011000980000</v>
      </c>
      <c r="B2630">
        <v>0</v>
      </c>
      <c r="C2630">
        <v>0</v>
      </c>
      <c r="D2630" s="690">
        <v>40969</v>
      </c>
    </row>
    <row r="2631" spans="1:4">
      <c r="A2631" s="105">
        <v>33011000980000</v>
      </c>
      <c r="B2631">
        <v>0</v>
      </c>
      <c r="C2631">
        <v>0</v>
      </c>
      <c r="D2631" s="690">
        <v>41000</v>
      </c>
    </row>
    <row r="2632" spans="1:4">
      <c r="A2632" s="105">
        <v>33011000980000</v>
      </c>
      <c r="B2632">
        <v>0</v>
      </c>
      <c r="C2632">
        <v>0</v>
      </c>
      <c r="D2632" s="690">
        <v>41030</v>
      </c>
    </row>
    <row r="2633" spans="1:4">
      <c r="A2633" s="105">
        <v>33011000980000</v>
      </c>
      <c r="B2633">
        <v>0</v>
      </c>
      <c r="C2633">
        <v>0</v>
      </c>
      <c r="D2633" s="690">
        <v>41061</v>
      </c>
    </row>
    <row r="2634" spans="1:4">
      <c r="A2634" s="105">
        <v>33011000980000</v>
      </c>
      <c r="B2634">
        <v>0</v>
      </c>
      <c r="C2634">
        <v>0</v>
      </c>
      <c r="D2634" s="690">
        <v>41091</v>
      </c>
    </row>
    <row r="2635" spans="1:4">
      <c r="A2635" s="105">
        <v>33011000980000</v>
      </c>
      <c r="B2635">
        <v>0</v>
      </c>
      <c r="C2635">
        <v>0</v>
      </c>
      <c r="D2635" s="690">
        <v>41122</v>
      </c>
    </row>
    <row r="2636" spans="1:4">
      <c r="A2636" s="105">
        <v>33011000980000</v>
      </c>
      <c r="B2636">
        <v>0</v>
      </c>
      <c r="C2636">
        <v>0</v>
      </c>
      <c r="D2636" s="690">
        <v>41153</v>
      </c>
    </row>
    <row r="2637" spans="1:4">
      <c r="A2637" s="105">
        <v>33011000980000</v>
      </c>
      <c r="B2637">
        <v>0</v>
      </c>
      <c r="C2637">
        <v>0</v>
      </c>
      <c r="D2637" s="690">
        <v>41183</v>
      </c>
    </row>
    <row r="2638" spans="1:4">
      <c r="A2638" s="105">
        <v>33011000980000</v>
      </c>
      <c r="B2638">
        <v>0</v>
      </c>
      <c r="C2638">
        <v>0</v>
      </c>
      <c r="D2638" s="690">
        <v>41214</v>
      </c>
    </row>
    <row r="2639" spans="1:4">
      <c r="A2639" s="105">
        <v>33011000980000</v>
      </c>
      <c r="B2639">
        <v>0</v>
      </c>
      <c r="C2639">
        <v>0</v>
      </c>
      <c r="D2639" s="690">
        <v>41244</v>
      </c>
    </row>
    <row r="2640" spans="1:4">
      <c r="A2640" s="105">
        <v>33011001020000</v>
      </c>
      <c r="B2640">
        <v>0</v>
      </c>
      <c r="C2640">
        <v>0</v>
      </c>
      <c r="D2640" s="690">
        <v>40909</v>
      </c>
    </row>
    <row r="2641" spans="1:4">
      <c r="A2641" s="105">
        <v>33011001020000</v>
      </c>
      <c r="B2641">
        <v>0</v>
      </c>
      <c r="C2641">
        <v>0</v>
      </c>
      <c r="D2641" s="690">
        <v>40940</v>
      </c>
    </row>
    <row r="2642" spans="1:4">
      <c r="A2642" s="105">
        <v>33011001020000</v>
      </c>
      <c r="B2642">
        <v>0</v>
      </c>
      <c r="C2642">
        <v>0</v>
      </c>
      <c r="D2642" s="690">
        <v>40969</v>
      </c>
    </row>
    <row r="2643" spans="1:4">
      <c r="A2643" s="105">
        <v>33011001020000</v>
      </c>
      <c r="B2643">
        <v>0</v>
      </c>
      <c r="C2643">
        <v>0</v>
      </c>
      <c r="D2643" s="690">
        <v>41000</v>
      </c>
    </row>
    <row r="2644" spans="1:4">
      <c r="A2644" s="105">
        <v>33011001020000</v>
      </c>
      <c r="B2644">
        <v>0</v>
      </c>
      <c r="C2644">
        <v>0</v>
      </c>
      <c r="D2644" s="690">
        <v>41030</v>
      </c>
    </row>
    <row r="2645" spans="1:4">
      <c r="A2645" s="105">
        <v>33011001020000</v>
      </c>
      <c r="B2645">
        <v>0</v>
      </c>
      <c r="C2645">
        <v>0</v>
      </c>
      <c r="D2645" s="690">
        <v>41061</v>
      </c>
    </row>
    <row r="2646" spans="1:4">
      <c r="A2646" s="105">
        <v>33011001020000</v>
      </c>
      <c r="B2646">
        <v>0</v>
      </c>
      <c r="C2646">
        <v>0</v>
      </c>
      <c r="D2646" s="690">
        <v>41091</v>
      </c>
    </row>
    <row r="2647" spans="1:4">
      <c r="A2647" s="105">
        <v>33011001020000</v>
      </c>
      <c r="B2647">
        <v>0</v>
      </c>
      <c r="C2647">
        <v>0</v>
      </c>
      <c r="D2647" s="690">
        <v>41122</v>
      </c>
    </row>
    <row r="2648" spans="1:4">
      <c r="A2648" s="105">
        <v>33011001020000</v>
      </c>
      <c r="B2648">
        <v>0</v>
      </c>
      <c r="C2648">
        <v>0</v>
      </c>
      <c r="D2648" s="690">
        <v>41153</v>
      </c>
    </row>
    <row r="2649" spans="1:4">
      <c r="A2649" s="105">
        <v>33011001020000</v>
      </c>
      <c r="B2649">
        <v>0</v>
      </c>
      <c r="C2649">
        <v>0</v>
      </c>
      <c r="D2649" s="690">
        <v>41183</v>
      </c>
    </row>
    <row r="2650" spans="1:4">
      <c r="A2650" s="105">
        <v>33011001020000</v>
      </c>
      <c r="B2650">
        <v>0</v>
      </c>
      <c r="C2650">
        <v>0</v>
      </c>
      <c r="D2650" s="690">
        <v>41214</v>
      </c>
    </row>
    <row r="2651" spans="1:4">
      <c r="A2651" s="105">
        <v>33011001020000</v>
      </c>
      <c r="B2651">
        <v>0</v>
      </c>
      <c r="C2651">
        <v>0</v>
      </c>
      <c r="D2651" s="690">
        <v>41244</v>
      </c>
    </row>
    <row r="2652" spans="1:4">
      <c r="A2652" s="105">
        <v>33011001380000</v>
      </c>
      <c r="B2652">
        <v>0</v>
      </c>
      <c r="C2652">
        <v>30241</v>
      </c>
      <c r="D2652" s="690">
        <v>40909</v>
      </c>
    </row>
    <row r="2653" spans="1:4">
      <c r="A2653" s="105">
        <v>33011001380000</v>
      </c>
      <c r="B2653">
        <v>0</v>
      </c>
      <c r="C2653">
        <v>25821</v>
      </c>
      <c r="D2653" s="690">
        <v>40940</v>
      </c>
    </row>
    <row r="2654" spans="1:4">
      <c r="A2654" s="105">
        <v>33011001380000</v>
      </c>
      <c r="B2654">
        <v>0</v>
      </c>
      <c r="C2654">
        <v>31104</v>
      </c>
      <c r="D2654" s="690">
        <v>40969</v>
      </c>
    </row>
    <row r="2655" spans="1:4">
      <c r="A2655" s="105">
        <v>33011001380000</v>
      </c>
      <c r="B2655">
        <v>0</v>
      </c>
      <c r="C2655">
        <v>24836</v>
      </c>
      <c r="D2655" s="690">
        <v>41000</v>
      </c>
    </row>
    <row r="2656" spans="1:4">
      <c r="A2656" s="105">
        <v>33011001380000</v>
      </c>
      <c r="B2656">
        <v>0</v>
      </c>
      <c r="C2656">
        <v>29263</v>
      </c>
      <c r="D2656" s="690">
        <v>41030</v>
      </c>
    </row>
    <row r="2657" spans="1:4">
      <c r="A2657" s="105">
        <v>33011001380000</v>
      </c>
      <c r="B2657">
        <v>0</v>
      </c>
      <c r="C2657">
        <v>27973</v>
      </c>
      <c r="D2657" s="690">
        <v>41061</v>
      </c>
    </row>
    <row r="2658" spans="1:4">
      <c r="A2658" s="105">
        <v>33011001380000</v>
      </c>
      <c r="B2658">
        <v>0</v>
      </c>
      <c r="C2658">
        <v>28023</v>
      </c>
      <c r="D2658" s="690">
        <v>41091</v>
      </c>
    </row>
    <row r="2659" spans="1:4">
      <c r="A2659" s="105">
        <v>33011001380000</v>
      </c>
      <c r="B2659">
        <v>0</v>
      </c>
      <c r="C2659">
        <v>29622</v>
      </c>
      <c r="D2659" s="690">
        <v>41122</v>
      </c>
    </row>
    <row r="2660" spans="1:4">
      <c r="A2660" s="105">
        <v>33011001380000</v>
      </c>
      <c r="B2660">
        <v>0</v>
      </c>
      <c r="C2660">
        <v>30976</v>
      </c>
      <c r="D2660" s="690">
        <v>41153</v>
      </c>
    </row>
    <row r="2661" spans="1:4">
      <c r="A2661" s="105">
        <v>33011001380000</v>
      </c>
      <c r="B2661">
        <v>0</v>
      </c>
      <c r="C2661">
        <v>31677</v>
      </c>
      <c r="D2661" s="690">
        <v>41183</v>
      </c>
    </row>
    <row r="2662" spans="1:4">
      <c r="A2662" s="105">
        <v>33011001380000</v>
      </c>
      <c r="B2662">
        <v>29633</v>
      </c>
      <c r="C2662">
        <v>0</v>
      </c>
      <c r="D2662" s="690">
        <v>41214</v>
      </c>
    </row>
    <row r="2663" spans="1:4">
      <c r="A2663" s="105">
        <v>33011001380000</v>
      </c>
      <c r="B2663">
        <v>0</v>
      </c>
      <c r="C2663">
        <v>30103</v>
      </c>
      <c r="D2663" s="690">
        <v>41244</v>
      </c>
    </row>
    <row r="2664" spans="1:4">
      <c r="A2664" s="105">
        <v>33011001630000</v>
      </c>
      <c r="B2664">
        <v>0</v>
      </c>
      <c r="C2664">
        <v>0</v>
      </c>
      <c r="D2664" s="690">
        <v>40909</v>
      </c>
    </row>
    <row r="2665" spans="1:4">
      <c r="A2665" s="105">
        <v>33011001630000</v>
      </c>
      <c r="B2665">
        <v>0</v>
      </c>
      <c r="C2665">
        <v>0</v>
      </c>
      <c r="D2665" s="690">
        <v>40940</v>
      </c>
    </row>
    <row r="2666" spans="1:4">
      <c r="A2666" s="105">
        <v>33011001630000</v>
      </c>
      <c r="B2666">
        <v>0</v>
      </c>
      <c r="C2666">
        <v>0</v>
      </c>
      <c r="D2666" s="690">
        <v>40969</v>
      </c>
    </row>
    <row r="2667" spans="1:4">
      <c r="A2667" s="105">
        <v>33011001630000</v>
      </c>
      <c r="B2667">
        <v>0</v>
      </c>
      <c r="C2667">
        <v>0</v>
      </c>
      <c r="D2667" s="690">
        <v>41030</v>
      </c>
    </row>
    <row r="2668" spans="1:4">
      <c r="A2668" s="105">
        <v>33011001630000</v>
      </c>
      <c r="B2668">
        <v>0</v>
      </c>
      <c r="C2668">
        <v>0</v>
      </c>
      <c r="D2668" s="690">
        <v>41061</v>
      </c>
    </row>
    <row r="2669" spans="1:4">
      <c r="A2669" s="105">
        <v>33011001630000</v>
      </c>
      <c r="B2669">
        <v>0</v>
      </c>
      <c r="C2669">
        <v>0</v>
      </c>
      <c r="D2669" s="690">
        <v>41091</v>
      </c>
    </row>
    <row r="2670" spans="1:4">
      <c r="A2670" s="105">
        <v>33011001630000</v>
      </c>
      <c r="B2670">
        <v>0</v>
      </c>
      <c r="C2670">
        <v>0</v>
      </c>
      <c r="D2670" s="690">
        <v>41183</v>
      </c>
    </row>
    <row r="2671" spans="1:4">
      <c r="A2671" s="105">
        <v>33011001630000</v>
      </c>
      <c r="B2671">
        <v>0</v>
      </c>
      <c r="C2671">
        <v>0</v>
      </c>
      <c r="D2671" s="690">
        <v>41214</v>
      </c>
    </row>
    <row r="2672" spans="1:4">
      <c r="A2672" s="105">
        <v>33011001630000</v>
      </c>
      <c r="B2672">
        <v>0</v>
      </c>
      <c r="C2672">
        <v>0</v>
      </c>
      <c r="D2672" s="690">
        <v>41244</v>
      </c>
    </row>
    <row r="2673" spans="1:4">
      <c r="A2673" s="105">
        <v>33011001880000</v>
      </c>
      <c r="B2673">
        <v>0</v>
      </c>
      <c r="C2673">
        <v>39099</v>
      </c>
      <c r="D2673" s="690">
        <v>40909</v>
      </c>
    </row>
    <row r="2674" spans="1:4">
      <c r="A2674" s="105">
        <v>33011001880000</v>
      </c>
      <c r="B2674">
        <v>0</v>
      </c>
      <c r="C2674">
        <v>35956</v>
      </c>
      <c r="D2674" s="690">
        <v>40940</v>
      </c>
    </row>
    <row r="2675" spans="1:4">
      <c r="A2675" s="105">
        <v>33011001880000</v>
      </c>
      <c r="B2675">
        <v>0</v>
      </c>
      <c r="C2675">
        <v>43448</v>
      </c>
      <c r="D2675" s="690">
        <v>40969</v>
      </c>
    </row>
    <row r="2676" spans="1:4">
      <c r="A2676" s="105">
        <v>33011001880000</v>
      </c>
      <c r="B2676">
        <v>0</v>
      </c>
      <c r="C2676">
        <v>39995</v>
      </c>
      <c r="D2676" s="690">
        <v>41000</v>
      </c>
    </row>
    <row r="2677" spans="1:4">
      <c r="A2677" s="105">
        <v>33011001880000</v>
      </c>
      <c r="B2677">
        <v>0</v>
      </c>
      <c r="C2677">
        <v>39035</v>
      </c>
      <c r="D2677" s="690">
        <v>41030</v>
      </c>
    </row>
    <row r="2678" spans="1:4">
      <c r="A2678" s="105">
        <v>33011001880000</v>
      </c>
      <c r="B2678">
        <v>0</v>
      </c>
      <c r="C2678">
        <v>35926</v>
      </c>
      <c r="D2678" s="690">
        <v>41061</v>
      </c>
    </row>
    <row r="2679" spans="1:4">
      <c r="A2679" s="105">
        <v>33011001880000</v>
      </c>
      <c r="B2679">
        <v>0</v>
      </c>
      <c r="C2679">
        <v>35331</v>
      </c>
      <c r="D2679" s="690">
        <v>41091</v>
      </c>
    </row>
    <row r="2680" spans="1:4">
      <c r="A2680" s="105">
        <v>33011001880000</v>
      </c>
      <c r="B2680">
        <v>0</v>
      </c>
      <c r="C2680">
        <v>40970</v>
      </c>
      <c r="D2680" s="690">
        <v>41122</v>
      </c>
    </row>
    <row r="2681" spans="1:4">
      <c r="A2681" s="105">
        <v>33011001880000</v>
      </c>
      <c r="B2681">
        <v>0</v>
      </c>
      <c r="C2681">
        <v>38257</v>
      </c>
      <c r="D2681" s="690">
        <v>41153</v>
      </c>
    </row>
    <row r="2682" spans="1:4">
      <c r="A2682" s="105">
        <v>33011001880000</v>
      </c>
      <c r="B2682">
        <v>0</v>
      </c>
      <c r="C2682">
        <v>39650</v>
      </c>
      <c r="D2682" s="690">
        <v>41183</v>
      </c>
    </row>
    <row r="2683" spans="1:4">
      <c r="A2683" s="105">
        <v>33011001880000</v>
      </c>
      <c r="B2683">
        <v>38967</v>
      </c>
      <c r="C2683">
        <v>0</v>
      </c>
      <c r="D2683" s="690">
        <v>41214</v>
      </c>
    </row>
    <row r="2684" spans="1:4">
      <c r="A2684" s="105">
        <v>33011001880000</v>
      </c>
      <c r="B2684">
        <v>0</v>
      </c>
      <c r="C2684">
        <v>42238</v>
      </c>
      <c r="D2684" s="690">
        <v>41244</v>
      </c>
    </row>
    <row r="2685" spans="1:4">
      <c r="A2685" s="105">
        <v>33011002070000</v>
      </c>
      <c r="B2685">
        <v>0</v>
      </c>
      <c r="C2685">
        <v>0</v>
      </c>
      <c r="D2685" s="690">
        <v>40909</v>
      </c>
    </row>
    <row r="2686" spans="1:4">
      <c r="A2686" s="105">
        <v>33011002070000</v>
      </c>
      <c r="B2686">
        <v>0</v>
      </c>
      <c r="C2686">
        <v>0</v>
      </c>
      <c r="D2686" s="690">
        <v>40940</v>
      </c>
    </row>
    <row r="2687" spans="1:4">
      <c r="A2687" s="105">
        <v>33011002070000</v>
      </c>
      <c r="B2687">
        <v>0</v>
      </c>
      <c r="C2687">
        <v>0</v>
      </c>
      <c r="D2687" s="690">
        <v>40969</v>
      </c>
    </row>
    <row r="2688" spans="1:4">
      <c r="A2688" s="105">
        <v>33011002070000</v>
      </c>
      <c r="B2688">
        <v>0</v>
      </c>
      <c r="C2688">
        <v>0</v>
      </c>
      <c r="D2688" s="690">
        <v>41000</v>
      </c>
    </row>
    <row r="2689" spans="1:4">
      <c r="A2689" s="105">
        <v>33011002070000</v>
      </c>
      <c r="B2689">
        <v>0</v>
      </c>
      <c r="C2689">
        <v>0</v>
      </c>
      <c r="D2689" s="690">
        <v>41030</v>
      </c>
    </row>
    <row r="2690" spans="1:4">
      <c r="A2690" s="105">
        <v>33011002070000</v>
      </c>
      <c r="B2690">
        <v>0</v>
      </c>
      <c r="C2690">
        <v>0</v>
      </c>
      <c r="D2690" s="690">
        <v>41061</v>
      </c>
    </row>
    <row r="2691" spans="1:4">
      <c r="A2691" s="105">
        <v>33011002070000</v>
      </c>
      <c r="B2691">
        <v>0</v>
      </c>
      <c r="C2691">
        <v>0</v>
      </c>
      <c r="D2691" s="690">
        <v>41091</v>
      </c>
    </row>
    <row r="2692" spans="1:4">
      <c r="A2692" s="105">
        <v>33011002070000</v>
      </c>
      <c r="B2692">
        <v>0</v>
      </c>
      <c r="C2692">
        <v>0</v>
      </c>
      <c r="D2692" s="690">
        <v>41122</v>
      </c>
    </row>
    <row r="2693" spans="1:4">
      <c r="A2693" s="105">
        <v>33011002070000</v>
      </c>
      <c r="B2693">
        <v>0</v>
      </c>
      <c r="C2693">
        <v>0</v>
      </c>
      <c r="D2693" s="690">
        <v>41153</v>
      </c>
    </row>
    <row r="2694" spans="1:4">
      <c r="A2694" s="105">
        <v>33011002070000</v>
      </c>
      <c r="B2694">
        <v>0</v>
      </c>
      <c r="C2694">
        <v>0</v>
      </c>
      <c r="D2694" s="690">
        <v>41183</v>
      </c>
    </row>
    <row r="2695" spans="1:4">
      <c r="A2695" s="105">
        <v>33011002070000</v>
      </c>
      <c r="B2695">
        <v>0</v>
      </c>
      <c r="C2695">
        <v>0</v>
      </c>
      <c r="D2695" s="690">
        <v>41214</v>
      </c>
    </row>
    <row r="2696" spans="1:4">
      <c r="A2696" s="105">
        <v>33011002070000</v>
      </c>
      <c r="B2696">
        <v>0</v>
      </c>
      <c r="C2696">
        <v>0</v>
      </c>
      <c r="D2696" s="690">
        <v>41244</v>
      </c>
    </row>
    <row r="2697" spans="1:4">
      <c r="A2697" s="105">
        <v>33011002120000</v>
      </c>
      <c r="B2697">
        <v>0</v>
      </c>
      <c r="C2697">
        <v>0</v>
      </c>
      <c r="D2697" s="690">
        <v>40909</v>
      </c>
    </row>
    <row r="2698" spans="1:4">
      <c r="A2698" s="105">
        <v>33011002120000</v>
      </c>
      <c r="B2698">
        <v>0</v>
      </c>
      <c r="C2698">
        <v>0</v>
      </c>
      <c r="D2698" s="690">
        <v>40940</v>
      </c>
    </row>
    <row r="2699" spans="1:4">
      <c r="A2699" s="105">
        <v>33011002120000</v>
      </c>
      <c r="B2699">
        <v>0</v>
      </c>
      <c r="C2699">
        <v>0</v>
      </c>
      <c r="D2699" s="690">
        <v>40969</v>
      </c>
    </row>
    <row r="2700" spans="1:4">
      <c r="A2700" s="105">
        <v>33011002120000</v>
      </c>
      <c r="B2700">
        <v>0</v>
      </c>
      <c r="C2700">
        <v>0</v>
      </c>
      <c r="D2700" s="690">
        <v>41000</v>
      </c>
    </row>
    <row r="2701" spans="1:4">
      <c r="A2701" s="105">
        <v>33011002120000</v>
      </c>
      <c r="B2701">
        <v>0</v>
      </c>
      <c r="C2701">
        <v>0</v>
      </c>
      <c r="D2701" s="690">
        <v>41030</v>
      </c>
    </row>
    <row r="2702" spans="1:4">
      <c r="A2702" s="105">
        <v>33011002120000</v>
      </c>
      <c r="B2702">
        <v>0</v>
      </c>
      <c r="C2702">
        <v>0</v>
      </c>
      <c r="D2702" s="690">
        <v>41061</v>
      </c>
    </row>
    <row r="2703" spans="1:4">
      <c r="A2703" s="105">
        <v>33011002120000</v>
      </c>
      <c r="B2703">
        <v>0</v>
      </c>
      <c r="C2703">
        <v>0</v>
      </c>
      <c r="D2703" s="690">
        <v>41091</v>
      </c>
    </row>
    <row r="2704" spans="1:4">
      <c r="A2704" s="105">
        <v>33011002120000</v>
      </c>
      <c r="B2704">
        <v>0</v>
      </c>
      <c r="C2704">
        <v>0</v>
      </c>
      <c r="D2704" s="690">
        <v>41122</v>
      </c>
    </row>
    <row r="2705" spans="1:4">
      <c r="A2705" s="105">
        <v>33011002120000</v>
      </c>
      <c r="B2705">
        <v>0</v>
      </c>
      <c r="C2705">
        <v>0</v>
      </c>
      <c r="D2705" s="690">
        <v>41153</v>
      </c>
    </row>
    <row r="2706" spans="1:4">
      <c r="A2706" s="105">
        <v>33011002120000</v>
      </c>
      <c r="B2706">
        <v>0</v>
      </c>
      <c r="C2706">
        <v>0</v>
      </c>
      <c r="D2706" s="690">
        <v>41183</v>
      </c>
    </row>
    <row r="2707" spans="1:4">
      <c r="A2707" s="105">
        <v>33011002120000</v>
      </c>
      <c r="B2707">
        <v>0</v>
      </c>
      <c r="C2707">
        <v>0</v>
      </c>
      <c r="D2707" s="690">
        <v>41214</v>
      </c>
    </row>
    <row r="2708" spans="1:4">
      <c r="A2708" s="105">
        <v>33011002120000</v>
      </c>
      <c r="B2708">
        <v>0</v>
      </c>
      <c r="C2708">
        <v>0</v>
      </c>
      <c r="D2708" s="690">
        <v>41244</v>
      </c>
    </row>
    <row r="2709" spans="1:4">
      <c r="A2709" s="105">
        <v>33011002340000</v>
      </c>
      <c r="B2709">
        <v>5864</v>
      </c>
      <c r="C2709">
        <v>0</v>
      </c>
      <c r="D2709" s="690">
        <v>40909</v>
      </c>
    </row>
    <row r="2710" spans="1:4">
      <c r="A2710" s="105">
        <v>33011002340000</v>
      </c>
      <c r="B2710">
        <v>5490</v>
      </c>
      <c r="C2710">
        <v>0</v>
      </c>
      <c r="D2710" s="690">
        <v>40940</v>
      </c>
    </row>
    <row r="2711" spans="1:4">
      <c r="A2711" s="105">
        <v>33011002340000</v>
      </c>
      <c r="B2711">
        <v>5541</v>
      </c>
      <c r="C2711">
        <v>0</v>
      </c>
      <c r="D2711" s="690">
        <v>40969</v>
      </c>
    </row>
    <row r="2712" spans="1:4">
      <c r="A2712" s="105">
        <v>33011002340000</v>
      </c>
      <c r="B2712">
        <v>5282</v>
      </c>
      <c r="C2712">
        <v>0</v>
      </c>
      <c r="D2712" s="690">
        <v>41000</v>
      </c>
    </row>
    <row r="2713" spans="1:4">
      <c r="A2713" s="105">
        <v>33011002340000</v>
      </c>
      <c r="B2713">
        <v>5637</v>
      </c>
      <c r="C2713">
        <v>0</v>
      </c>
      <c r="D2713" s="690">
        <v>41030</v>
      </c>
    </row>
    <row r="2714" spans="1:4">
      <c r="A2714" s="105">
        <v>33011002340000</v>
      </c>
      <c r="B2714">
        <v>5191</v>
      </c>
      <c r="C2714">
        <v>0</v>
      </c>
      <c r="D2714" s="690">
        <v>41061</v>
      </c>
    </row>
    <row r="2715" spans="1:4">
      <c r="A2715" s="105">
        <v>33011002340000</v>
      </c>
      <c r="B2715">
        <v>5684</v>
      </c>
      <c r="C2715">
        <v>0</v>
      </c>
      <c r="D2715" s="690">
        <v>41091</v>
      </c>
    </row>
    <row r="2716" spans="1:4">
      <c r="A2716" s="105">
        <v>33011002340000</v>
      </c>
      <c r="B2716">
        <v>5695</v>
      </c>
      <c r="C2716">
        <v>0</v>
      </c>
      <c r="D2716" s="690">
        <v>41122</v>
      </c>
    </row>
    <row r="2717" spans="1:4">
      <c r="A2717" s="105">
        <v>33011002340000</v>
      </c>
      <c r="B2717">
        <v>5423</v>
      </c>
      <c r="C2717">
        <v>0</v>
      </c>
      <c r="D2717" s="690">
        <v>41153</v>
      </c>
    </row>
    <row r="2718" spans="1:4">
      <c r="A2718" s="105">
        <v>33011002340000</v>
      </c>
      <c r="B2718">
        <v>5492</v>
      </c>
      <c r="C2718">
        <v>0</v>
      </c>
      <c r="D2718" s="690">
        <v>41183</v>
      </c>
    </row>
    <row r="2719" spans="1:4">
      <c r="A2719" s="105">
        <v>33011002340000</v>
      </c>
      <c r="B2719">
        <v>5578</v>
      </c>
      <c r="C2719">
        <v>0</v>
      </c>
      <c r="D2719" s="690">
        <v>41214</v>
      </c>
    </row>
    <row r="2720" spans="1:4">
      <c r="A2720" s="105">
        <v>33011002340000</v>
      </c>
      <c r="B2720">
        <v>5667</v>
      </c>
      <c r="C2720">
        <v>0</v>
      </c>
      <c r="D2720" s="690">
        <v>41244</v>
      </c>
    </row>
    <row r="2721" spans="1:4">
      <c r="A2721" s="105">
        <v>33011002500000</v>
      </c>
      <c r="B2721">
        <v>0</v>
      </c>
      <c r="C2721">
        <v>15110</v>
      </c>
      <c r="D2721" s="690">
        <v>40909</v>
      </c>
    </row>
    <row r="2722" spans="1:4">
      <c r="A2722" s="105">
        <v>33011002500000</v>
      </c>
      <c r="B2722">
        <v>0</v>
      </c>
      <c r="C2722">
        <v>6647</v>
      </c>
      <c r="D2722" s="690">
        <v>40940</v>
      </c>
    </row>
    <row r="2723" spans="1:4">
      <c r="A2723" s="105">
        <v>33011002500000</v>
      </c>
      <c r="B2723">
        <v>0</v>
      </c>
      <c r="C2723">
        <v>8175</v>
      </c>
      <c r="D2723" s="690">
        <v>40969</v>
      </c>
    </row>
    <row r="2724" spans="1:4">
      <c r="A2724" s="105">
        <v>33011002500000</v>
      </c>
      <c r="B2724">
        <v>0</v>
      </c>
      <c r="C2724">
        <v>6550</v>
      </c>
      <c r="D2724" s="690">
        <v>41000</v>
      </c>
    </row>
    <row r="2725" spans="1:4">
      <c r="A2725" s="105">
        <v>33011002500000</v>
      </c>
      <c r="B2725">
        <v>0</v>
      </c>
      <c r="C2725">
        <v>7640</v>
      </c>
      <c r="D2725" s="690">
        <v>41030</v>
      </c>
    </row>
    <row r="2726" spans="1:4">
      <c r="A2726" s="105">
        <v>33011002500000</v>
      </c>
      <c r="B2726">
        <v>0</v>
      </c>
      <c r="C2726">
        <v>7777</v>
      </c>
      <c r="D2726" s="690">
        <v>41061</v>
      </c>
    </row>
    <row r="2727" spans="1:4">
      <c r="A2727" s="105">
        <v>33011002500000</v>
      </c>
      <c r="B2727">
        <v>0</v>
      </c>
      <c r="C2727">
        <v>7770</v>
      </c>
      <c r="D2727" s="690">
        <v>41091</v>
      </c>
    </row>
    <row r="2728" spans="1:4">
      <c r="A2728" s="105">
        <v>33011002500000</v>
      </c>
      <c r="B2728">
        <v>0</v>
      </c>
      <c r="C2728">
        <v>9588</v>
      </c>
      <c r="D2728" s="690">
        <v>41122</v>
      </c>
    </row>
    <row r="2729" spans="1:4">
      <c r="A2729" s="105">
        <v>33011002500000</v>
      </c>
      <c r="B2729">
        <v>0</v>
      </c>
      <c r="C2729">
        <v>8477</v>
      </c>
      <c r="D2729" s="690">
        <v>41153</v>
      </c>
    </row>
    <row r="2730" spans="1:4">
      <c r="A2730" s="105">
        <v>33011002500000</v>
      </c>
      <c r="B2730">
        <v>0</v>
      </c>
      <c r="C2730">
        <v>7271</v>
      </c>
      <c r="D2730" s="690">
        <v>41183</v>
      </c>
    </row>
    <row r="2731" spans="1:4">
      <c r="A2731" s="105">
        <v>33011002500000</v>
      </c>
      <c r="B2731">
        <v>6924</v>
      </c>
      <c r="C2731">
        <v>0</v>
      </c>
      <c r="D2731" s="690">
        <v>41214</v>
      </c>
    </row>
    <row r="2732" spans="1:4">
      <c r="A2732" s="105">
        <v>33011002500000</v>
      </c>
      <c r="B2732">
        <v>0</v>
      </c>
      <c r="C2732">
        <v>7174</v>
      </c>
      <c r="D2732" s="690">
        <v>41244</v>
      </c>
    </row>
    <row r="2733" spans="1:4">
      <c r="A2733" s="105">
        <v>33011003850000</v>
      </c>
      <c r="B2733">
        <v>11</v>
      </c>
      <c r="C2733">
        <v>0</v>
      </c>
      <c r="D2733" s="690">
        <v>40909</v>
      </c>
    </row>
    <row r="2734" spans="1:4">
      <c r="A2734" s="105">
        <v>33011003850000</v>
      </c>
      <c r="B2734">
        <v>10</v>
      </c>
      <c r="C2734">
        <v>0</v>
      </c>
      <c r="D2734" s="690">
        <v>40940</v>
      </c>
    </row>
    <row r="2735" spans="1:4">
      <c r="A2735" s="105">
        <v>33011003850000</v>
      </c>
      <c r="B2735">
        <v>11</v>
      </c>
      <c r="C2735">
        <v>0</v>
      </c>
      <c r="D2735" s="690">
        <v>40969</v>
      </c>
    </row>
    <row r="2736" spans="1:4">
      <c r="A2736" s="105">
        <v>33011003850000</v>
      </c>
      <c r="B2736">
        <v>8</v>
      </c>
      <c r="C2736">
        <v>0</v>
      </c>
      <c r="D2736" s="690">
        <v>41000</v>
      </c>
    </row>
    <row r="2737" spans="1:4">
      <c r="A2737" s="105">
        <v>33011003850000</v>
      </c>
      <c r="B2737">
        <v>4</v>
      </c>
      <c r="C2737">
        <v>0</v>
      </c>
      <c r="D2737" s="690">
        <v>41030</v>
      </c>
    </row>
    <row r="2738" spans="1:4">
      <c r="A2738" s="105">
        <v>33011003850000</v>
      </c>
      <c r="B2738">
        <v>5</v>
      </c>
      <c r="C2738">
        <v>0</v>
      </c>
      <c r="D2738" s="690">
        <v>41061</v>
      </c>
    </row>
    <row r="2739" spans="1:4">
      <c r="A2739" s="105">
        <v>33011003850000</v>
      </c>
      <c r="B2739">
        <v>7</v>
      </c>
      <c r="C2739">
        <v>0</v>
      </c>
      <c r="D2739" s="690">
        <v>41091</v>
      </c>
    </row>
    <row r="2740" spans="1:4">
      <c r="A2740" s="105">
        <v>33011003850000</v>
      </c>
      <c r="B2740">
        <v>3</v>
      </c>
      <c r="C2740">
        <v>0</v>
      </c>
      <c r="D2740" s="690">
        <v>41122</v>
      </c>
    </row>
    <row r="2741" spans="1:4">
      <c r="A2741" s="105">
        <v>33011003850000</v>
      </c>
      <c r="B2741">
        <v>0</v>
      </c>
      <c r="C2741">
        <v>0</v>
      </c>
      <c r="D2741" s="690">
        <v>41153</v>
      </c>
    </row>
    <row r="2742" spans="1:4">
      <c r="A2742" s="105">
        <v>33011003850000</v>
      </c>
      <c r="B2742">
        <v>6</v>
      </c>
      <c r="C2742">
        <v>0</v>
      </c>
      <c r="D2742" s="690">
        <v>41183</v>
      </c>
    </row>
    <row r="2743" spans="1:4">
      <c r="A2743" s="105">
        <v>33011003850000</v>
      </c>
      <c r="B2743">
        <v>457</v>
      </c>
      <c r="C2743">
        <v>0</v>
      </c>
      <c r="D2743" s="690">
        <v>41214</v>
      </c>
    </row>
    <row r="2744" spans="1:4">
      <c r="A2744" s="105">
        <v>33011003850000</v>
      </c>
      <c r="B2744">
        <v>7841</v>
      </c>
      <c r="C2744">
        <v>0</v>
      </c>
      <c r="D2744" s="690">
        <v>41244</v>
      </c>
    </row>
    <row r="2745" spans="1:4">
      <c r="A2745" s="105">
        <v>33011004000000</v>
      </c>
      <c r="B2745">
        <v>18238</v>
      </c>
      <c r="C2745">
        <v>0</v>
      </c>
      <c r="D2745" s="690">
        <v>40909</v>
      </c>
    </row>
    <row r="2746" spans="1:4">
      <c r="A2746" s="105">
        <v>33011004000000</v>
      </c>
      <c r="B2746">
        <v>26434</v>
      </c>
      <c r="C2746">
        <v>0</v>
      </c>
      <c r="D2746" s="690">
        <v>40940</v>
      </c>
    </row>
    <row r="2747" spans="1:4">
      <c r="A2747" s="105">
        <v>33011004000000</v>
      </c>
      <c r="B2747">
        <v>13131</v>
      </c>
      <c r="C2747">
        <v>0</v>
      </c>
      <c r="D2747" s="690">
        <v>40969</v>
      </c>
    </row>
    <row r="2748" spans="1:4">
      <c r="A2748" s="105">
        <v>33011004000000</v>
      </c>
      <c r="B2748">
        <v>6541</v>
      </c>
      <c r="C2748">
        <v>0</v>
      </c>
      <c r="D2748" s="690">
        <v>41000</v>
      </c>
    </row>
    <row r="2749" spans="1:4">
      <c r="A2749" s="105">
        <v>33011004000000</v>
      </c>
      <c r="B2749">
        <v>2803</v>
      </c>
      <c r="C2749">
        <v>0</v>
      </c>
      <c r="D2749" s="690">
        <v>41030</v>
      </c>
    </row>
    <row r="2750" spans="1:4">
      <c r="A2750" s="105">
        <v>33011004000000</v>
      </c>
      <c r="B2750">
        <v>0</v>
      </c>
      <c r="C2750">
        <v>0</v>
      </c>
      <c r="D2750" s="690">
        <v>41061</v>
      </c>
    </row>
    <row r="2751" spans="1:4">
      <c r="A2751" s="105">
        <v>33011004000000</v>
      </c>
      <c r="B2751">
        <v>0</v>
      </c>
      <c r="C2751">
        <v>0</v>
      </c>
      <c r="D2751" s="690">
        <v>41091</v>
      </c>
    </row>
    <row r="2752" spans="1:4">
      <c r="A2752" s="105">
        <v>33011004000000</v>
      </c>
      <c r="B2752">
        <v>0</v>
      </c>
      <c r="C2752">
        <v>0</v>
      </c>
      <c r="D2752" s="690">
        <v>41122</v>
      </c>
    </row>
    <row r="2753" spans="1:4">
      <c r="A2753" s="105">
        <v>33011004000000</v>
      </c>
      <c r="B2753">
        <v>0</v>
      </c>
      <c r="C2753">
        <v>0</v>
      </c>
      <c r="D2753" s="690">
        <v>41153</v>
      </c>
    </row>
    <row r="2754" spans="1:4">
      <c r="A2754" s="105">
        <v>33011004000000</v>
      </c>
      <c r="B2754">
        <v>0</v>
      </c>
      <c r="C2754">
        <v>0</v>
      </c>
      <c r="D2754" s="690">
        <v>41183</v>
      </c>
    </row>
    <row r="2755" spans="1:4">
      <c r="A2755" s="105">
        <v>33011004000000</v>
      </c>
      <c r="B2755">
        <v>0</v>
      </c>
      <c r="C2755">
        <v>0</v>
      </c>
      <c r="D2755" s="690">
        <v>41214</v>
      </c>
    </row>
    <row r="2756" spans="1:4">
      <c r="A2756" s="105">
        <v>33011004000000</v>
      </c>
      <c r="B2756">
        <v>0</v>
      </c>
      <c r="C2756">
        <v>0</v>
      </c>
      <c r="D2756" s="690">
        <v>41244</v>
      </c>
    </row>
    <row r="2757" spans="1:4">
      <c r="A2757" s="105">
        <v>33011004010000</v>
      </c>
      <c r="B2757">
        <v>12705</v>
      </c>
      <c r="C2757">
        <v>0</v>
      </c>
      <c r="D2757" s="690">
        <v>40909</v>
      </c>
    </row>
    <row r="2758" spans="1:4">
      <c r="A2758" s="105">
        <v>33011004010000</v>
      </c>
      <c r="B2758">
        <v>17118</v>
      </c>
      <c r="C2758">
        <v>0</v>
      </c>
      <c r="D2758" s="690">
        <v>40940</v>
      </c>
    </row>
    <row r="2759" spans="1:4">
      <c r="A2759" s="105">
        <v>33011004010000</v>
      </c>
      <c r="B2759">
        <v>16150</v>
      </c>
      <c r="C2759">
        <v>0</v>
      </c>
      <c r="D2759" s="690">
        <v>40969</v>
      </c>
    </row>
    <row r="2760" spans="1:4">
      <c r="A2760" s="105">
        <v>33011004010000</v>
      </c>
      <c r="B2760">
        <v>15803</v>
      </c>
      <c r="C2760">
        <v>0</v>
      </c>
      <c r="D2760" s="690">
        <v>41000</v>
      </c>
    </row>
    <row r="2761" spans="1:4">
      <c r="A2761" s="105">
        <v>33011004010000</v>
      </c>
      <c r="B2761">
        <v>15567</v>
      </c>
      <c r="C2761">
        <v>0</v>
      </c>
      <c r="D2761" s="690">
        <v>41030</v>
      </c>
    </row>
    <row r="2762" spans="1:4">
      <c r="A2762" s="105">
        <v>33011004010000</v>
      </c>
      <c r="B2762">
        <v>16045</v>
      </c>
      <c r="C2762">
        <v>0</v>
      </c>
      <c r="D2762" s="690">
        <v>41061</v>
      </c>
    </row>
    <row r="2763" spans="1:4">
      <c r="A2763" s="105">
        <v>33011004010000</v>
      </c>
      <c r="B2763">
        <v>15870</v>
      </c>
      <c r="C2763">
        <v>0</v>
      </c>
      <c r="D2763" s="690">
        <v>41091</v>
      </c>
    </row>
    <row r="2764" spans="1:4">
      <c r="A2764" s="105">
        <v>33011004010000</v>
      </c>
      <c r="B2764">
        <v>17906</v>
      </c>
      <c r="C2764">
        <v>0</v>
      </c>
      <c r="D2764" s="690">
        <v>41122</v>
      </c>
    </row>
    <row r="2765" spans="1:4">
      <c r="A2765" s="105">
        <v>33011004010000</v>
      </c>
      <c r="B2765">
        <v>14711</v>
      </c>
      <c r="C2765">
        <v>0</v>
      </c>
      <c r="D2765" s="690">
        <v>41153</v>
      </c>
    </row>
    <row r="2766" spans="1:4">
      <c r="A2766" s="105">
        <v>33011004010000</v>
      </c>
      <c r="B2766">
        <v>16597</v>
      </c>
      <c r="C2766">
        <v>0</v>
      </c>
      <c r="D2766" s="690">
        <v>41183</v>
      </c>
    </row>
    <row r="2767" spans="1:4">
      <c r="A2767" s="105">
        <v>33011004010000</v>
      </c>
      <c r="B2767">
        <v>16742</v>
      </c>
      <c r="C2767">
        <v>0</v>
      </c>
      <c r="D2767" s="690">
        <v>41214</v>
      </c>
    </row>
    <row r="2768" spans="1:4">
      <c r="A2768" s="105">
        <v>33011004010000</v>
      </c>
      <c r="B2768">
        <v>21987</v>
      </c>
      <c r="C2768">
        <v>0</v>
      </c>
      <c r="D2768" s="690">
        <v>41244</v>
      </c>
    </row>
    <row r="2769" spans="1:4">
      <c r="A2769" s="105">
        <v>33011004140000</v>
      </c>
      <c r="B2769">
        <v>0</v>
      </c>
      <c r="C2769">
        <v>0</v>
      </c>
      <c r="D2769" s="690">
        <v>40909</v>
      </c>
    </row>
    <row r="2770" spans="1:4">
      <c r="A2770" s="105">
        <v>33011004140000</v>
      </c>
      <c r="B2770">
        <v>0</v>
      </c>
      <c r="C2770">
        <v>0</v>
      </c>
      <c r="D2770" s="690">
        <v>40940</v>
      </c>
    </row>
    <row r="2771" spans="1:4">
      <c r="A2771" s="105">
        <v>33011004140000</v>
      </c>
      <c r="B2771">
        <v>0</v>
      </c>
      <c r="C2771">
        <v>0</v>
      </c>
      <c r="D2771" s="690">
        <v>40969</v>
      </c>
    </row>
    <row r="2772" spans="1:4">
      <c r="A2772" s="105">
        <v>33011004140000</v>
      </c>
      <c r="B2772">
        <v>0</v>
      </c>
      <c r="C2772">
        <v>0</v>
      </c>
      <c r="D2772" s="690">
        <v>41000</v>
      </c>
    </row>
    <row r="2773" spans="1:4">
      <c r="A2773" s="105">
        <v>33011004140000</v>
      </c>
      <c r="B2773">
        <v>0</v>
      </c>
      <c r="C2773">
        <v>0</v>
      </c>
      <c r="D2773" s="690">
        <v>41030</v>
      </c>
    </row>
    <row r="2774" spans="1:4">
      <c r="A2774" s="105">
        <v>33011004140000</v>
      </c>
      <c r="B2774">
        <v>0</v>
      </c>
      <c r="C2774">
        <v>0</v>
      </c>
      <c r="D2774" s="690">
        <v>41061</v>
      </c>
    </row>
    <row r="2775" spans="1:4">
      <c r="A2775" s="105">
        <v>33011004140000</v>
      </c>
      <c r="B2775">
        <v>103</v>
      </c>
      <c r="C2775">
        <v>0</v>
      </c>
      <c r="D2775" s="690">
        <v>41091</v>
      </c>
    </row>
    <row r="2776" spans="1:4">
      <c r="A2776" s="105">
        <v>33011004140000</v>
      </c>
      <c r="B2776">
        <v>1051</v>
      </c>
      <c r="C2776">
        <v>0</v>
      </c>
      <c r="D2776" s="690">
        <v>41122</v>
      </c>
    </row>
    <row r="2777" spans="1:4">
      <c r="A2777" s="105">
        <v>33011004140000</v>
      </c>
      <c r="B2777">
        <v>2333</v>
      </c>
      <c r="C2777">
        <v>0</v>
      </c>
      <c r="D2777" s="690">
        <v>41153</v>
      </c>
    </row>
    <row r="2778" spans="1:4">
      <c r="A2778" s="105">
        <v>33011004140000</v>
      </c>
      <c r="B2778">
        <v>2457</v>
      </c>
      <c r="C2778">
        <v>0</v>
      </c>
      <c r="D2778" s="690">
        <v>41183</v>
      </c>
    </row>
    <row r="2779" spans="1:4">
      <c r="A2779" s="105">
        <v>33011004140000</v>
      </c>
      <c r="B2779">
        <v>3318</v>
      </c>
      <c r="C2779">
        <v>0</v>
      </c>
      <c r="D2779" s="690">
        <v>41214</v>
      </c>
    </row>
    <row r="2780" spans="1:4">
      <c r="A2780" s="105">
        <v>33011004140000</v>
      </c>
      <c r="B2780">
        <v>11466</v>
      </c>
      <c r="C2780">
        <v>0</v>
      </c>
      <c r="D2780" s="690">
        <v>41244</v>
      </c>
    </row>
    <row r="2781" spans="1:4">
      <c r="A2781" s="105">
        <v>33011004390000</v>
      </c>
      <c r="B2781">
        <v>0</v>
      </c>
      <c r="C2781">
        <v>75967</v>
      </c>
      <c r="D2781" s="690">
        <v>40909</v>
      </c>
    </row>
    <row r="2782" spans="1:4">
      <c r="A2782" s="105">
        <v>33011004390000</v>
      </c>
      <c r="B2782">
        <v>0</v>
      </c>
      <c r="C2782">
        <v>60596</v>
      </c>
      <c r="D2782" s="690">
        <v>40940</v>
      </c>
    </row>
    <row r="2783" spans="1:4">
      <c r="A2783" s="105">
        <v>33011004390000</v>
      </c>
      <c r="B2783">
        <v>0</v>
      </c>
      <c r="C2783">
        <v>82240</v>
      </c>
      <c r="D2783" s="690">
        <v>40969</v>
      </c>
    </row>
    <row r="2784" spans="1:4">
      <c r="A2784" s="105">
        <v>33011004390000</v>
      </c>
      <c r="B2784">
        <v>0</v>
      </c>
      <c r="C2784">
        <v>93753</v>
      </c>
      <c r="D2784" s="690">
        <v>41000</v>
      </c>
    </row>
    <row r="2785" spans="1:4">
      <c r="A2785" s="105">
        <v>33011004390000</v>
      </c>
      <c r="B2785">
        <v>0</v>
      </c>
      <c r="C2785">
        <v>94611</v>
      </c>
      <c r="D2785" s="690">
        <v>41030</v>
      </c>
    </row>
    <row r="2786" spans="1:4">
      <c r="A2786" s="105">
        <v>33011004390000</v>
      </c>
      <c r="B2786">
        <v>0</v>
      </c>
      <c r="C2786">
        <v>87248</v>
      </c>
      <c r="D2786" s="690">
        <v>41061</v>
      </c>
    </row>
    <row r="2787" spans="1:4">
      <c r="A2787" s="105">
        <v>33011004390000</v>
      </c>
      <c r="B2787">
        <v>0</v>
      </c>
      <c r="C2787">
        <v>86826</v>
      </c>
      <c r="D2787" s="690">
        <v>41091</v>
      </c>
    </row>
    <row r="2788" spans="1:4">
      <c r="A2788" s="105">
        <v>33011004390000</v>
      </c>
      <c r="B2788">
        <v>0</v>
      </c>
      <c r="C2788">
        <v>97500</v>
      </c>
      <c r="D2788" s="690">
        <v>41122</v>
      </c>
    </row>
    <row r="2789" spans="1:4">
      <c r="A2789" s="105">
        <v>33011004390000</v>
      </c>
      <c r="B2789">
        <v>0</v>
      </c>
      <c r="C2789">
        <v>89127</v>
      </c>
      <c r="D2789" s="690">
        <v>41153</v>
      </c>
    </row>
    <row r="2790" spans="1:4">
      <c r="A2790" s="105">
        <v>33011004390000</v>
      </c>
      <c r="B2790">
        <v>0</v>
      </c>
      <c r="C2790">
        <v>86816</v>
      </c>
      <c r="D2790" s="690">
        <v>41183</v>
      </c>
    </row>
    <row r="2791" spans="1:4">
      <c r="A2791" s="105">
        <v>33011004390000</v>
      </c>
      <c r="B2791">
        <v>91022</v>
      </c>
      <c r="C2791">
        <v>0</v>
      </c>
      <c r="D2791" s="690">
        <v>41214</v>
      </c>
    </row>
    <row r="2792" spans="1:4">
      <c r="A2792" s="105">
        <v>33011004390000</v>
      </c>
      <c r="B2792">
        <v>0</v>
      </c>
      <c r="C2792">
        <v>98571</v>
      </c>
      <c r="D2792" s="690">
        <v>41244</v>
      </c>
    </row>
    <row r="2793" spans="1:4">
      <c r="A2793" s="105">
        <v>33011004400000</v>
      </c>
      <c r="B2793">
        <v>0</v>
      </c>
      <c r="C2793">
        <v>0</v>
      </c>
      <c r="D2793" s="690">
        <v>40909</v>
      </c>
    </row>
    <row r="2794" spans="1:4">
      <c r="A2794" s="105">
        <v>33011004400000</v>
      </c>
      <c r="B2794">
        <v>0</v>
      </c>
      <c r="C2794">
        <v>0</v>
      </c>
      <c r="D2794" s="690">
        <v>40940</v>
      </c>
    </row>
    <row r="2795" spans="1:4">
      <c r="A2795" s="105">
        <v>33011004400000</v>
      </c>
      <c r="B2795">
        <v>0</v>
      </c>
      <c r="C2795">
        <v>0</v>
      </c>
      <c r="D2795" s="690">
        <v>40969</v>
      </c>
    </row>
    <row r="2796" spans="1:4">
      <c r="A2796" s="105">
        <v>33011004400000</v>
      </c>
      <c r="B2796">
        <v>0</v>
      </c>
      <c r="C2796">
        <v>0</v>
      </c>
      <c r="D2796" s="690">
        <v>41030</v>
      </c>
    </row>
    <row r="2797" spans="1:4">
      <c r="A2797" s="105">
        <v>33011004400000</v>
      </c>
      <c r="B2797">
        <v>0</v>
      </c>
      <c r="C2797">
        <v>0</v>
      </c>
      <c r="D2797" s="690">
        <v>41061</v>
      </c>
    </row>
    <row r="2798" spans="1:4">
      <c r="A2798" s="105">
        <v>33011004400000</v>
      </c>
      <c r="B2798">
        <v>0</v>
      </c>
      <c r="C2798">
        <v>0</v>
      </c>
      <c r="D2798" s="690">
        <v>41091</v>
      </c>
    </row>
    <row r="2799" spans="1:4">
      <c r="A2799" s="105">
        <v>33011004400000</v>
      </c>
      <c r="B2799">
        <v>0</v>
      </c>
      <c r="C2799">
        <v>0</v>
      </c>
      <c r="D2799" s="690">
        <v>41183</v>
      </c>
    </row>
    <row r="2800" spans="1:4">
      <c r="A2800" s="105">
        <v>33011004400000</v>
      </c>
      <c r="B2800">
        <v>0</v>
      </c>
      <c r="C2800">
        <v>0</v>
      </c>
      <c r="D2800" s="690">
        <v>41214</v>
      </c>
    </row>
    <row r="2801" spans="1:4">
      <c r="A2801" s="105">
        <v>33011004400000</v>
      </c>
      <c r="B2801">
        <v>0</v>
      </c>
      <c r="C2801">
        <v>0</v>
      </c>
      <c r="D2801" s="690">
        <v>41244</v>
      </c>
    </row>
    <row r="2802" spans="1:4">
      <c r="A2802" s="105">
        <v>33011004610000</v>
      </c>
      <c r="B2802">
        <v>0</v>
      </c>
      <c r="C2802">
        <v>51946</v>
      </c>
      <c r="D2802" s="690">
        <v>40909</v>
      </c>
    </row>
    <row r="2803" spans="1:4">
      <c r="A2803" s="105">
        <v>33011004610000</v>
      </c>
      <c r="B2803">
        <v>0</v>
      </c>
      <c r="C2803">
        <v>46701</v>
      </c>
      <c r="D2803" s="690">
        <v>40940</v>
      </c>
    </row>
    <row r="2804" spans="1:4">
      <c r="A2804" s="105">
        <v>33011004610000</v>
      </c>
      <c r="B2804">
        <v>0</v>
      </c>
      <c r="C2804">
        <v>55962</v>
      </c>
      <c r="D2804" s="690">
        <v>40969</v>
      </c>
    </row>
    <row r="2805" spans="1:4">
      <c r="A2805" s="105">
        <v>33011004610000</v>
      </c>
      <c r="B2805">
        <v>0</v>
      </c>
      <c r="C2805">
        <v>52656</v>
      </c>
      <c r="D2805" s="690">
        <v>41000</v>
      </c>
    </row>
    <row r="2806" spans="1:4">
      <c r="A2806" s="105">
        <v>33011004610000</v>
      </c>
      <c r="B2806">
        <v>0</v>
      </c>
      <c r="C2806">
        <v>52759</v>
      </c>
      <c r="D2806" s="690">
        <v>41030</v>
      </c>
    </row>
    <row r="2807" spans="1:4">
      <c r="A2807" s="105">
        <v>33011004610000</v>
      </c>
      <c r="B2807">
        <v>0</v>
      </c>
      <c r="C2807">
        <v>50461</v>
      </c>
      <c r="D2807" s="690">
        <v>41061</v>
      </c>
    </row>
    <row r="2808" spans="1:4">
      <c r="A2808" s="105">
        <v>33011004610000</v>
      </c>
      <c r="B2808">
        <v>0</v>
      </c>
      <c r="C2808">
        <v>50413</v>
      </c>
      <c r="D2808" s="690">
        <v>41091</v>
      </c>
    </row>
    <row r="2809" spans="1:4">
      <c r="A2809" s="105">
        <v>33011004610000</v>
      </c>
      <c r="B2809">
        <v>0</v>
      </c>
      <c r="C2809">
        <v>55689</v>
      </c>
      <c r="D2809" s="690">
        <v>41122</v>
      </c>
    </row>
    <row r="2810" spans="1:4">
      <c r="A2810" s="105">
        <v>33011004610000</v>
      </c>
      <c r="B2810">
        <v>0</v>
      </c>
      <c r="C2810">
        <v>51522</v>
      </c>
      <c r="D2810" s="690">
        <v>41153</v>
      </c>
    </row>
    <row r="2811" spans="1:4">
      <c r="A2811" s="105">
        <v>33011004610000</v>
      </c>
      <c r="B2811">
        <v>0</v>
      </c>
      <c r="C2811">
        <v>54774</v>
      </c>
      <c r="D2811" s="690">
        <v>41183</v>
      </c>
    </row>
    <row r="2812" spans="1:4">
      <c r="A2812" s="105">
        <v>33011004610000</v>
      </c>
      <c r="B2812">
        <v>53692</v>
      </c>
      <c r="C2812">
        <v>0</v>
      </c>
      <c r="D2812" s="690">
        <v>41214</v>
      </c>
    </row>
    <row r="2813" spans="1:4">
      <c r="A2813" s="105">
        <v>33011004610000</v>
      </c>
      <c r="B2813">
        <v>0</v>
      </c>
      <c r="C2813">
        <v>59621</v>
      </c>
      <c r="D2813" s="690">
        <v>41244</v>
      </c>
    </row>
    <row r="2814" spans="1:4">
      <c r="A2814" s="105">
        <v>33011004640000</v>
      </c>
      <c r="B2814">
        <v>0</v>
      </c>
      <c r="C2814">
        <v>9315</v>
      </c>
      <c r="D2814" s="690">
        <v>40909</v>
      </c>
    </row>
    <row r="2815" spans="1:4">
      <c r="A2815" s="105">
        <v>33011004640000</v>
      </c>
      <c r="B2815">
        <v>0</v>
      </c>
      <c r="C2815">
        <v>17234</v>
      </c>
      <c r="D2815" s="690">
        <v>40940</v>
      </c>
    </row>
    <row r="2816" spans="1:4">
      <c r="A2816" s="105">
        <v>33011004640000</v>
      </c>
      <c r="B2816">
        <v>0</v>
      </c>
      <c r="C2816">
        <v>27028</v>
      </c>
      <c r="D2816" s="690">
        <v>40969</v>
      </c>
    </row>
    <row r="2817" spans="1:4">
      <c r="A2817" s="105">
        <v>33011004640000</v>
      </c>
      <c r="B2817">
        <v>0</v>
      </c>
      <c r="C2817">
        <v>21983</v>
      </c>
      <c r="D2817" s="690">
        <v>41000</v>
      </c>
    </row>
    <row r="2818" spans="1:4">
      <c r="A2818" s="105">
        <v>33011004640000</v>
      </c>
      <c r="B2818">
        <v>0</v>
      </c>
      <c r="C2818">
        <v>20627</v>
      </c>
      <c r="D2818" s="690">
        <v>41030</v>
      </c>
    </row>
    <row r="2819" spans="1:4">
      <c r="A2819" s="105">
        <v>33011004640000</v>
      </c>
      <c r="B2819">
        <v>0</v>
      </c>
      <c r="C2819">
        <v>17448</v>
      </c>
      <c r="D2819" s="690">
        <v>41061</v>
      </c>
    </row>
    <row r="2820" spans="1:4">
      <c r="A2820" s="105">
        <v>33011004640000</v>
      </c>
      <c r="B2820">
        <v>0</v>
      </c>
      <c r="C2820">
        <v>14600</v>
      </c>
      <c r="D2820" s="690">
        <v>41091</v>
      </c>
    </row>
    <row r="2821" spans="1:4">
      <c r="A2821" s="105">
        <v>33011004640000</v>
      </c>
      <c r="B2821">
        <v>0</v>
      </c>
      <c r="C2821">
        <v>13745</v>
      </c>
      <c r="D2821" s="690">
        <v>41122</v>
      </c>
    </row>
    <row r="2822" spans="1:4">
      <c r="A2822" s="105">
        <v>33011004640000</v>
      </c>
      <c r="B2822">
        <v>0</v>
      </c>
      <c r="C2822">
        <v>11967</v>
      </c>
      <c r="D2822" s="690">
        <v>41153</v>
      </c>
    </row>
    <row r="2823" spans="1:4">
      <c r="A2823" s="105">
        <v>33011004640000</v>
      </c>
      <c r="B2823">
        <v>0</v>
      </c>
      <c r="C2823">
        <v>11531</v>
      </c>
      <c r="D2823" s="690">
        <v>41183</v>
      </c>
    </row>
    <row r="2824" spans="1:4">
      <c r="A2824" s="105">
        <v>33011004640000</v>
      </c>
      <c r="B2824">
        <v>6265</v>
      </c>
      <c r="C2824">
        <v>0</v>
      </c>
      <c r="D2824" s="690">
        <v>41214</v>
      </c>
    </row>
    <row r="2825" spans="1:4">
      <c r="A2825" s="105">
        <v>33011004640000</v>
      </c>
      <c r="B2825">
        <v>0</v>
      </c>
      <c r="C2825">
        <v>19787</v>
      </c>
      <c r="D2825" s="690">
        <v>41244</v>
      </c>
    </row>
    <row r="2826" spans="1:4">
      <c r="A2826" s="105">
        <v>33011004750000</v>
      </c>
      <c r="B2826">
        <v>32343</v>
      </c>
      <c r="C2826">
        <v>0</v>
      </c>
      <c r="D2826" s="690">
        <v>40909</v>
      </c>
    </row>
    <row r="2827" spans="1:4">
      <c r="A2827" s="105">
        <v>33011004750000</v>
      </c>
      <c r="B2827">
        <v>31310</v>
      </c>
      <c r="C2827">
        <v>0</v>
      </c>
      <c r="D2827" s="690">
        <v>40940</v>
      </c>
    </row>
    <row r="2828" spans="1:4">
      <c r="A2828" s="105">
        <v>33011004750000</v>
      </c>
      <c r="B2828">
        <v>38848</v>
      </c>
      <c r="C2828">
        <v>0</v>
      </c>
      <c r="D2828" s="690">
        <v>40969</v>
      </c>
    </row>
    <row r="2829" spans="1:4">
      <c r="A2829" s="105">
        <v>33011004750000</v>
      </c>
      <c r="B2829">
        <v>48282</v>
      </c>
      <c r="C2829">
        <v>0</v>
      </c>
      <c r="D2829" s="690">
        <v>41000</v>
      </c>
    </row>
    <row r="2830" spans="1:4">
      <c r="A2830" s="105">
        <v>33011004750000</v>
      </c>
      <c r="B2830">
        <v>42870</v>
      </c>
      <c r="C2830">
        <v>0</v>
      </c>
      <c r="D2830" s="690">
        <v>41030</v>
      </c>
    </row>
    <row r="2831" spans="1:4">
      <c r="A2831" s="105">
        <v>33011004750000</v>
      </c>
      <c r="B2831">
        <v>31053</v>
      </c>
      <c r="C2831">
        <v>0</v>
      </c>
      <c r="D2831" s="690">
        <v>41061</v>
      </c>
    </row>
    <row r="2832" spans="1:4">
      <c r="A2832" s="105">
        <v>33011004750000</v>
      </c>
      <c r="B2832">
        <v>32199</v>
      </c>
      <c r="C2832">
        <v>0</v>
      </c>
      <c r="D2832" s="690">
        <v>41091</v>
      </c>
    </row>
    <row r="2833" spans="1:4">
      <c r="A2833" s="105">
        <v>33011004750000</v>
      </c>
      <c r="B2833">
        <v>36612</v>
      </c>
      <c r="C2833">
        <v>0</v>
      </c>
      <c r="D2833" s="690">
        <v>41122</v>
      </c>
    </row>
    <row r="2834" spans="1:4">
      <c r="A2834" s="105">
        <v>33011004750000</v>
      </c>
      <c r="B2834">
        <v>35010</v>
      </c>
      <c r="C2834">
        <v>0</v>
      </c>
      <c r="D2834" s="690">
        <v>41153</v>
      </c>
    </row>
    <row r="2835" spans="1:4">
      <c r="A2835" s="105">
        <v>33011004750000</v>
      </c>
      <c r="B2835">
        <v>36844</v>
      </c>
      <c r="C2835">
        <v>0</v>
      </c>
      <c r="D2835" s="690">
        <v>41183</v>
      </c>
    </row>
    <row r="2836" spans="1:4">
      <c r="A2836" s="105">
        <v>33011004750000</v>
      </c>
      <c r="B2836">
        <v>35519</v>
      </c>
      <c r="C2836">
        <v>0</v>
      </c>
      <c r="D2836" s="690">
        <v>41214</v>
      </c>
    </row>
    <row r="2837" spans="1:4">
      <c r="A2837" s="105">
        <v>33011004750000</v>
      </c>
      <c r="B2837">
        <v>37098</v>
      </c>
      <c r="C2837">
        <v>0</v>
      </c>
      <c r="D2837" s="690">
        <v>41244</v>
      </c>
    </row>
    <row r="2838" spans="1:4">
      <c r="A2838" s="105">
        <v>33011004760000</v>
      </c>
      <c r="B2838">
        <v>17112</v>
      </c>
      <c r="C2838">
        <v>0</v>
      </c>
      <c r="D2838" s="690">
        <v>40909</v>
      </c>
    </row>
    <row r="2839" spans="1:4">
      <c r="A2839" s="105">
        <v>33011004760000</v>
      </c>
      <c r="B2839">
        <v>15747</v>
      </c>
      <c r="C2839">
        <v>0</v>
      </c>
      <c r="D2839" s="690">
        <v>40940</v>
      </c>
    </row>
    <row r="2840" spans="1:4">
      <c r="A2840" s="105">
        <v>33011004760000</v>
      </c>
      <c r="B2840">
        <v>18231</v>
      </c>
      <c r="C2840">
        <v>0</v>
      </c>
      <c r="D2840" s="690">
        <v>40969</v>
      </c>
    </row>
    <row r="2841" spans="1:4">
      <c r="A2841" s="105">
        <v>33011004760000</v>
      </c>
      <c r="B2841">
        <v>17211</v>
      </c>
      <c r="C2841">
        <v>0</v>
      </c>
      <c r="D2841" s="690">
        <v>41000</v>
      </c>
    </row>
    <row r="2842" spans="1:4">
      <c r="A2842" s="105">
        <v>33011004760000</v>
      </c>
      <c r="B2842">
        <v>16503</v>
      </c>
      <c r="C2842">
        <v>0</v>
      </c>
      <c r="D2842" s="690">
        <v>41030</v>
      </c>
    </row>
    <row r="2843" spans="1:4">
      <c r="A2843" s="105">
        <v>33011004760000</v>
      </c>
      <c r="B2843">
        <v>11224</v>
      </c>
      <c r="C2843">
        <v>0</v>
      </c>
      <c r="D2843" s="690">
        <v>41061</v>
      </c>
    </row>
    <row r="2844" spans="1:4">
      <c r="A2844" s="105">
        <v>33011004760000</v>
      </c>
      <c r="B2844">
        <v>10779</v>
      </c>
      <c r="C2844">
        <v>0</v>
      </c>
      <c r="D2844" s="690">
        <v>41091</v>
      </c>
    </row>
    <row r="2845" spans="1:4">
      <c r="A2845" s="105">
        <v>33011004760000</v>
      </c>
      <c r="B2845">
        <v>13224</v>
      </c>
      <c r="C2845">
        <v>0</v>
      </c>
      <c r="D2845" s="690">
        <v>41122</v>
      </c>
    </row>
    <row r="2846" spans="1:4">
      <c r="A2846" s="105">
        <v>33011004760000</v>
      </c>
      <c r="B2846">
        <v>13243</v>
      </c>
      <c r="C2846">
        <v>0</v>
      </c>
      <c r="D2846" s="690">
        <v>41153</v>
      </c>
    </row>
    <row r="2847" spans="1:4">
      <c r="A2847" s="105">
        <v>33011004760000</v>
      </c>
      <c r="B2847">
        <v>15730</v>
      </c>
      <c r="C2847">
        <v>0</v>
      </c>
      <c r="D2847" s="690">
        <v>41183</v>
      </c>
    </row>
    <row r="2848" spans="1:4">
      <c r="A2848" s="105">
        <v>33011004760000</v>
      </c>
      <c r="B2848">
        <v>14534</v>
      </c>
      <c r="C2848">
        <v>0</v>
      </c>
      <c r="D2848" s="690">
        <v>41214</v>
      </c>
    </row>
    <row r="2849" spans="1:4">
      <c r="A2849" s="105">
        <v>33011004760000</v>
      </c>
      <c r="B2849">
        <v>9129</v>
      </c>
      <c r="C2849">
        <v>0</v>
      </c>
      <c r="D2849" s="690">
        <v>41244</v>
      </c>
    </row>
    <row r="2850" spans="1:4">
      <c r="A2850" s="105">
        <v>33011004790000</v>
      </c>
      <c r="B2850">
        <v>27886</v>
      </c>
      <c r="C2850">
        <v>0</v>
      </c>
      <c r="D2850" s="690">
        <v>40909</v>
      </c>
    </row>
    <row r="2851" spans="1:4">
      <c r="A2851" s="105">
        <v>33011004790000</v>
      </c>
      <c r="B2851">
        <v>25748</v>
      </c>
      <c r="C2851">
        <v>0</v>
      </c>
      <c r="D2851" s="690">
        <v>40940</v>
      </c>
    </row>
    <row r="2852" spans="1:4">
      <c r="A2852" s="105">
        <v>33011004790000</v>
      </c>
      <c r="B2852">
        <v>27754</v>
      </c>
      <c r="C2852">
        <v>0</v>
      </c>
      <c r="D2852" s="690">
        <v>40969</v>
      </c>
    </row>
    <row r="2853" spans="1:4">
      <c r="A2853" s="105">
        <v>33011004790000</v>
      </c>
      <c r="B2853">
        <v>31513</v>
      </c>
      <c r="C2853">
        <v>0</v>
      </c>
      <c r="D2853" s="690">
        <v>41000</v>
      </c>
    </row>
    <row r="2854" spans="1:4">
      <c r="A2854" s="105">
        <v>33011004790000</v>
      </c>
      <c r="B2854">
        <v>31288</v>
      </c>
      <c r="C2854">
        <v>0</v>
      </c>
      <c r="D2854" s="690">
        <v>41030</v>
      </c>
    </row>
    <row r="2855" spans="1:4">
      <c r="A2855" s="105">
        <v>33011004790000</v>
      </c>
      <c r="B2855">
        <v>27232</v>
      </c>
      <c r="C2855">
        <v>0</v>
      </c>
      <c r="D2855" s="690">
        <v>41061</v>
      </c>
    </row>
    <row r="2856" spans="1:4">
      <c r="A2856" s="105">
        <v>33011004790000</v>
      </c>
      <c r="B2856">
        <v>29483</v>
      </c>
      <c r="C2856">
        <v>0</v>
      </c>
      <c r="D2856" s="690">
        <v>41091</v>
      </c>
    </row>
    <row r="2857" spans="1:4">
      <c r="A2857" s="105">
        <v>33011004790000</v>
      </c>
      <c r="B2857">
        <v>29897</v>
      </c>
      <c r="C2857">
        <v>0</v>
      </c>
      <c r="D2857" s="690">
        <v>41122</v>
      </c>
    </row>
    <row r="2858" spans="1:4">
      <c r="A2858" s="105">
        <v>33011004790000</v>
      </c>
      <c r="B2858">
        <v>30826</v>
      </c>
      <c r="C2858">
        <v>0</v>
      </c>
      <c r="D2858" s="690">
        <v>41153</v>
      </c>
    </row>
    <row r="2859" spans="1:4">
      <c r="A2859" s="105">
        <v>33011004790000</v>
      </c>
      <c r="B2859">
        <v>25383</v>
      </c>
      <c r="C2859">
        <v>0</v>
      </c>
      <c r="D2859" s="690">
        <v>41183</v>
      </c>
    </row>
    <row r="2860" spans="1:4">
      <c r="A2860" s="105">
        <v>33011004790000</v>
      </c>
      <c r="B2860">
        <v>21748</v>
      </c>
      <c r="C2860">
        <v>0</v>
      </c>
      <c r="D2860" s="690">
        <v>41214</v>
      </c>
    </row>
    <row r="2861" spans="1:4">
      <c r="A2861" s="105">
        <v>33011004790000</v>
      </c>
      <c r="B2861">
        <v>12778</v>
      </c>
      <c r="C2861">
        <v>0</v>
      </c>
      <c r="D2861" s="690">
        <v>41244</v>
      </c>
    </row>
    <row r="2862" spans="1:4">
      <c r="A2862" s="105">
        <v>33011004840000</v>
      </c>
      <c r="B2862">
        <v>10006</v>
      </c>
      <c r="C2862">
        <v>0</v>
      </c>
      <c r="D2862" s="690">
        <v>40909</v>
      </c>
    </row>
    <row r="2863" spans="1:4">
      <c r="A2863" s="105">
        <v>33011004840000</v>
      </c>
      <c r="B2863">
        <v>8547</v>
      </c>
      <c r="C2863">
        <v>0</v>
      </c>
      <c r="D2863" s="690">
        <v>40940</v>
      </c>
    </row>
    <row r="2864" spans="1:4">
      <c r="A2864" s="105">
        <v>33011004840000</v>
      </c>
      <c r="B2864">
        <v>10194</v>
      </c>
      <c r="C2864">
        <v>0</v>
      </c>
      <c r="D2864" s="690">
        <v>40969</v>
      </c>
    </row>
    <row r="2865" spans="1:4">
      <c r="A2865" s="105">
        <v>33011004840000</v>
      </c>
      <c r="B2865">
        <v>10116</v>
      </c>
      <c r="C2865">
        <v>0</v>
      </c>
      <c r="D2865" s="690">
        <v>41000</v>
      </c>
    </row>
    <row r="2866" spans="1:4">
      <c r="A2866" s="105">
        <v>33011004840000</v>
      </c>
      <c r="B2866">
        <v>10752</v>
      </c>
      <c r="C2866">
        <v>0</v>
      </c>
      <c r="D2866" s="690">
        <v>41030</v>
      </c>
    </row>
    <row r="2867" spans="1:4">
      <c r="A2867" s="105">
        <v>33011004840000</v>
      </c>
      <c r="B2867">
        <v>10018</v>
      </c>
      <c r="C2867">
        <v>0</v>
      </c>
      <c r="D2867" s="690">
        <v>41061</v>
      </c>
    </row>
    <row r="2868" spans="1:4">
      <c r="A2868" s="105">
        <v>33011004840000</v>
      </c>
      <c r="B2868">
        <v>9916</v>
      </c>
      <c r="C2868">
        <v>0</v>
      </c>
      <c r="D2868" s="690">
        <v>41091</v>
      </c>
    </row>
    <row r="2869" spans="1:4">
      <c r="A2869" s="105">
        <v>33011004840000</v>
      </c>
      <c r="B2869">
        <v>9506</v>
      </c>
      <c r="C2869">
        <v>0</v>
      </c>
      <c r="D2869" s="690">
        <v>41122</v>
      </c>
    </row>
    <row r="2870" spans="1:4">
      <c r="A2870" s="105">
        <v>33011004840000</v>
      </c>
      <c r="B2870">
        <v>9805</v>
      </c>
      <c r="C2870">
        <v>0</v>
      </c>
      <c r="D2870" s="690">
        <v>41153</v>
      </c>
    </row>
    <row r="2871" spans="1:4">
      <c r="A2871" s="105">
        <v>33011004840000</v>
      </c>
      <c r="B2871">
        <v>10819</v>
      </c>
      <c r="C2871">
        <v>0</v>
      </c>
      <c r="D2871" s="690">
        <v>41183</v>
      </c>
    </row>
    <row r="2872" spans="1:4">
      <c r="A2872" s="105">
        <v>33011004840000</v>
      </c>
      <c r="B2872">
        <v>10160</v>
      </c>
      <c r="C2872">
        <v>0</v>
      </c>
      <c r="D2872" s="690">
        <v>41214</v>
      </c>
    </row>
    <row r="2873" spans="1:4">
      <c r="A2873" s="105">
        <v>33011004840000</v>
      </c>
      <c r="B2873">
        <v>10445</v>
      </c>
      <c r="C2873">
        <v>0</v>
      </c>
      <c r="D2873" s="690">
        <v>41244</v>
      </c>
    </row>
    <row r="2874" spans="1:4">
      <c r="A2874" s="105">
        <v>33011004870000</v>
      </c>
      <c r="B2874">
        <v>4525</v>
      </c>
      <c r="C2874">
        <v>0</v>
      </c>
      <c r="D2874" s="690">
        <v>40909</v>
      </c>
    </row>
    <row r="2875" spans="1:4">
      <c r="A2875" s="105">
        <v>33011004870000</v>
      </c>
      <c r="B2875">
        <v>3856</v>
      </c>
      <c r="C2875">
        <v>0</v>
      </c>
      <c r="D2875" s="690">
        <v>40940</v>
      </c>
    </row>
    <row r="2876" spans="1:4">
      <c r="A2876" s="105">
        <v>33011004870000</v>
      </c>
      <c r="B2876">
        <v>4886</v>
      </c>
      <c r="C2876">
        <v>0</v>
      </c>
      <c r="D2876" s="690">
        <v>40969</v>
      </c>
    </row>
    <row r="2877" spans="1:4">
      <c r="A2877" s="105">
        <v>33011004870000</v>
      </c>
      <c r="B2877">
        <v>4639</v>
      </c>
      <c r="C2877">
        <v>0</v>
      </c>
      <c r="D2877" s="690">
        <v>41000</v>
      </c>
    </row>
    <row r="2878" spans="1:4">
      <c r="A2878" s="105">
        <v>33011004870000</v>
      </c>
      <c r="B2878">
        <v>4909</v>
      </c>
      <c r="C2878">
        <v>0</v>
      </c>
      <c r="D2878" s="690">
        <v>41030</v>
      </c>
    </row>
    <row r="2879" spans="1:4">
      <c r="A2879" s="105">
        <v>33011004870000</v>
      </c>
      <c r="B2879">
        <v>4646</v>
      </c>
      <c r="C2879">
        <v>0</v>
      </c>
      <c r="D2879" s="690">
        <v>41061</v>
      </c>
    </row>
    <row r="2880" spans="1:4">
      <c r="A2880" s="105">
        <v>33011004870000</v>
      </c>
      <c r="B2880">
        <v>4556</v>
      </c>
      <c r="C2880">
        <v>0</v>
      </c>
      <c r="D2880" s="690">
        <v>41091</v>
      </c>
    </row>
    <row r="2881" spans="1:4">
      <c r="A2881" s="105">
        <v>33011004870000</v>
      </c>
      <c r="B2881">
        <v>4571</v>
      </c>
      <c r="C2881">
        <v>0</v>
      </c>
      <c r="D2881" s="690">
        <v>41122</v>
      </c>
    </row>
    <row r="2882" spans="1:4">
      <c r="A2882" s="105">
        <v>33011004870000</v>
      </c>
      <c r="B2882">
        <v>4502</v>
      </c>
      <c r="C2882">
        <v>0</v>
      </c>
      <c r="D2882" s="690">
        <v>41153</v>
      </c>
    </row>
    <row r="2883" spans="1:4">
      <c r="A2883" s="105">
        <v>33011004870000</v>
      </c>
      <c r="B2883">
        <v>4802</v>
      </c>
      <c r="C2883">
        <v>0</v>
      </c>
      <c r="D2883" s="690">
        <v>41183</v>
      </c>
    </row>
    <row r="2884" spans="1:4">
      <c r="A2884" s="105">
        <v>33011004870000</v>
      </c>
      <c r="B2884">
        <v>4413</v>
      </c>
      <c r="C2884">
        <v>0</v>
      </c>
      <c r="D2884" s="690">
        <v>41214</v>
      </c>
    </row>
    <row r="2885" spans="1:4">
      <c r="A2885" s="105">
        <v>33011004870000</v>
      </c>
      <c r="B2885">
        <v>4575</v>
      </c>
      <c r="C2885">
        <v>0</v>
      </c>
      <c r="D2885" s="690">
        <v>41244</v>
      </c>
    </row>
    <row r="2886" spans="1:4">
      <c r="A2886" s="105">
        <v>33011004890000</v>
      </c>
      <c r="B2886">
        <v>15715</v>
      </c>
      <c r="C2886">
        <v>0</v>
      </c>
      <c r="D2886" s="690">
        <v>40909</v>
      </c>
    </row>
    <row r="2887" spans="1:4">
      <c r="A2887" s="105">
        <v>33011004890000</v>
      </c>
      <c r="B2887">
        <v>14015</v>
      </c>
      <c r="C2887">
        <v>0</v>
      </c>
      <c r="D2887" s="690">
        <v>40940</v>
      </c>
    </row>
    <row r="2888" spans="1:4">
      <c r="A2888" s="105">
        <v>33011004890000</v>
      </c>
      <c r="B2888">
        <v>15220</v>
      </c>
      <c r="C2888">
        <v>0</v>
      </c>
      <c r="D2888" s="690">
        <v>40969</v>
      </c>
    </row>
    <row r="2889" spans="1:4">
      <c r="A2889" s="105">
        <v>33011004890000</v>
      </c>
      <c r="B2889">
        <v>14865</v>
      </c>
      <c r="C2889">
        <v>0</v>
      </c>
      <c r="D2889" s="690">
        <v>41000</v>
      </c>
    </row>
    <row r="2890" spans="1:4">
      <c r="A2890" s="105">
        <v>33011004890000</v>
      </c>
      <c r="B2890">
        <v>14843</v>
      </c>
      <c r="C2890">
        <v>0</v>
      </c>
      <c r="D2890" s="690">
        <v>41030</v>
      </c>
    </row>
    <row r="2891" spans="1:4">
      <c r="A2891" s="105">
        <v>33011004890000</v>
      </c>
      <c r="B2891">
        <v>14190</v>
      </c>
      <c r="C2891">
        <v>0</v>
      </c>
      <c r="D2891" s="690">
        <v>41061</v>
      </c>
    </row>
    <row r="2892" spans="1:4">
      <c r="A2892" s="105">
        <v>33011004890000</v>
      </c>
      <c r="B2892">
        <v>14432</v>
      </c>
      <c r="C2892">
        <v>0</v>
      </c>
      <c r="D2892" s="690">
        <v>41091</v>
      </c>
    </row>
    <row r="2893" spans="1:4">
      <c r="A2893" s="105">
        <v>33011004890000</v>
      </c>
      <c r="B2893">
        <v>14370</v>
      </c>
      <c r="C2893">
        <v>0</v>
      </c>
      <c r="D2893" s="690">
        <v>41122</v>
      </c>
    </row>
    <row r="2894" spans="1:4">
      <c r="A2894" s="105">
        <v>33011004890000</v>
      </c>
      <c r="B2894">
        <v>12730</v>
      </c>
      <c r="C2894">
        <v>0</v>
      </c>
      <c r="D2894" s="690">
        <v>41153</v>
      </c>
    </row>
    <row r="2895" spans="1:4">
      <c r="A2895" s="105">
        <v>33011004890000</v>
      </c>
      <c r="B2895">
        <v>13807</v>
      </c>
      <c r="C2895">
        <v>0</v>
      </c>
      <c r="D2895" s="690">
        <v>41183</v>
      </c>
    </row>
    <row r="2896" spans="1:4">
      <c r="A2896" s="105">
        <v>33011004890000</v>
      </c>
      <c r="B2896">
        <v>14580</v>
      </c>
      <c r="C2896">
        <v>0</v>
      </c>
      <c r="D2896" s="690">
        <v>41214</v>
      </c>
    </row>
    <row r="2897" spans="1:4">
      <c r="A2897" s="105">
        <v>33011004890000</v>
      </c>
      <c r="B2897">
        <v>16391</v>
      </c>
      <c r="C2897">
        <v>0</v>
      </c>
      <c r="D2897" s="690">
        <v>41244</v>
      </c>
    </row>
    <row r="2898" spans="1:4">
      <c r="A2898" s="105">
        <v>33011004900000</v>
      </c>
      <c r="B2898">
        <v>31049</v>
      </c>
      <c r="C2898">
        <v>0</v>
      </c>
      <c r="D2898" s="690">
        <v>40909</v>
      </c>
    </row>
    <row r="2899" spans="1:4">
      <c r="A2899" s="105">
        <v>33011004900000</v>
      </c>
      <c r="B2899">
        <v>29159</v>
      </c>
      <c r="C2899">
        <v>0</v>
      </c>
      <c r="D2899" s="690">
        <v>40940</v>
      </c>
    </row>
    <row r="2900" spans="1:4">
      <c r="A2900" s="105">
        <v>33011004900000</v>
      </c>
      <c r="B2900">
        <v>31410</v>
      </c>
      <c r="C2900">
        <v>0</v>
      </c>
      <c r="D2900" s="690">
        <v>40969</v>
      </c>
    </row>
    <row r="2901" spans="1:4">
      <c r="A2901" s="105">
        <v>33011004900000</v>
      </c>
      <c r="B2901">
        <v>29823</v>
      </c>
      <c r="C2901">
        <v>0</v>
      </c>
      <c r="D2901" s="690">
        <v>41000</v>
      </c>
    </row>
    <row r="2902" spans="1:4">
      <c r="A2902" s="105">
        <v>33011004900000</v>
      </c>
      <c r="B2902">
        <v>30654</v>
      </c>
      <c r="C2902">
        <v>0</v>
      </c>
      <c r="D2902" s="690">
        <v>41030</v>
      </c>
    </row>
    <row r="2903" spans="1:4">
      <c r="A2903" s="105">
        <v>33011004900000</v>
      </c>
      <c r="B2903">
        <v>29576</v>
      </c>
      <c r="C2903">
        <v>0</v>
      </c>
      <c r="D2903" s="690">
        <v>41061</v>
      </c>
    </row>
    <row r="2904" spans="1:4">
      <c r="A2904" s="105">
        <v>33011004900000</v>
      </c>
      <c r="B2904">
        <v>30867</v>
      </c>
      <c r="C2904">
        <v>0</v>
      </c>
      <c r="D2904" s="690">
        <v>41091</v>
      </c>
    </row>
    <row r="2905" spans="1:4">
      <c r="A2905" s="105">
        <v>33011004900000</v>
      </c>
      <c r="B2905">
        <v>31421</v>
      </c>
      <c r="C2905">
        <v>0</v>
      </c>
      <c r="D2905" s="690">
        <v>41122</v>
      </c>
    </row>
    <row r="2906" spans="1:4">
      <c r="A2906" s="105">
        <v>33011004900000</v>
      </c>
      <c r="B2906">
        <v>29229</v>
      </c>
      <c r="C2906">
        <v>0</v>
      </c>
      <c r="D2906" s="690">
        <v>41153</v>
      </c>
    </row>
    <row r="2907" spans="1:4">
      <c r="A2907" s="105">
        <v>33011004900000</v>
      </c>
      <c r="B2907">
        <v>32280</v>
      </c>
      <c r="C2907">
        <v>0</v>
      </c>
      <c r="D2907" s="690">
        <v>41183</v>
      </c>
    </row>
    <row r="2908" spans="1:4">
      <c r="A2908" s="105">
        <v>33011004900000</v>
      </c>
      <c r="B2908">
        <v>30475</v>
      </c>
      <c r="C2908">
        <v>0</v>
      </c>
      <c r="D2908" s="690">
        <v>41214</v>
      </c>
    </row>
    <row r="2909" spans="1:4">
      <c r="A2909" s="105">
        <v>33011004900000</v>
      </c>
      <c r="B2909">
        <v>30572</v>
      </c>
      <c r="C2909">
        <v>0</v>
      </c>
      <c r="D2909" s="690">
        <v>41244</v>
      </c>
    </row>
    <row r="2910" spans="1:4">
      <c r="A2910" s="105">
        <v>33011004920000</v>
      </c>
      <c r="B2910">
        <v>23827</v>
      </c>
      <c r="C2910">
        <v>0</v>
      </c>
      <c r="D2910" s="690">
        <v>40909</v>
      </c>
    </row>
    <row r="2911" spans="1:4">
      <c r="A2911" s="105">
        <v>33011004920000</v>
      </c>
      <c r="B2911">
        <v>22148</v>
      </c>
      <c r="C2911">
        <v>0</v>
      </c>
      <c r="D2911" s="690">
        <v>40940</v>
      </c>
    </row>
    <row r="2912" spans="1:4">
      <c r="A2912" s="105">
        <v>33011004920000</v>
      </c>
      <c r="B2912">
        <v>23805</v>
      </c>
      <c r="C2912">
        <v>0</v>
      </c>
      <c r="D2912" s="690">
        <v>40969</v>
      </c>
    </row>
    <row r="2913" spans="1:4">
      <c r="A2913" s="105">
        <v>33011004920000</v>
      </c>
      <c r="B2913">
        <v>22774</v>
      </c>
      <c r="C2913">
        <v>0</v>
      </c>
      <c r="D2913" s="690">
        <v>41000</v>
      </c>
    </row>
    <row r="2914" spans="1:4">
      <c r="A2914" s="105">
        <v>33011004920000</v>
      </c>
      <c r="B2914">
        <v>23388</v>
      </c>
      <c r="C2914">
        <v>0</v>
      </c>
      <c r="D2914" s="690">
        <v>41030</v>
      </c>
    </row>
    <row r="2915" spans="1:4">
      <c r="A2915" s="105">
        <v>33011004920000</v>
      </c>
      <c r="B2915">
        <v>22469</v>
      </c>
      <c r="C2915">
        <v>0</v>
      </c>
      <c r="D2915" s="690">
        <v>41061</v>
      </c>
    </row>
    <row r="2916" spans="1:4">
      <c r="A2916" s="105">
        <v>33011004920000</v>
      </c>
      <c r="B2916">
        <v>23832</v>
      </c>
      <c r="C2916">
        <v>0</v>
      </c>
      <c r="D2916" s="690">
        <v>41091</v>
      </c>
    </row>
    <row r="2917" spans="1:4">
      <c r="A2917" s="105">
        <v>33011004920000</v>
      </c>
      <c r="B2917">
        <v>23927</v>
      </c>
      <c r="C2917">
        <v>0</v>
      </c>
      <c r="D2917" s="690">
        <v>41122</v>
      </c>
    </row>
    <row r="2918" spans="1:4">
      <c r="A2918" s="105">
        <v>33011004920000</v>
      </c>
      <c r="B2918">
        <v>22338</v>
      </c>
      <c r="C2918">
        <v>0</v>
      </c>
      <c r="D2918" s="690">
        <v>41153</v>
      </c>
    </row>
    <row r="2919" spans="1:4">
      <c r="A2919" s="105">
        <v>33011004920000</v>
      </c>
      <c r="B2919">
        <v>24397</v>
      </c>
      <c r="C2919">
        <v>0</v>
      </c>
      <c r="D2919" s="690">
        <v>41183</v>
      </c>
    </row>
    <row r="2920" spans="1:4">
      <c r="A2920" s="105">
        <v>33011004920000</v>
      </c>
      <c r="B2920">
        <v>23324</v>
      </c>
      <c r="C2920">
        <v>0</v>
      </c>
      <c r="D2920" s="690">
        <v>41214</v>
      </c>
    </row>
    <row r="2921" spans="1:4">
      <c r="A2921" s="105">
        <v>33011004920000</v>
      </c>
      <c r="B2921">
        <v>13385</v>
      </c>
      <c r="C2921">
        <v>0</v>
      </c>
      <c r="D2921" s="690">
        <v>41244</v>
      </c>
    </row>
    <row r="2922" spans="1:4">
      <c r="A2922" s="105">
        <v>33011004980000</v>
      </c>
      <c r="B2922">
        <v>32844</v>
      </c>
      <c r="C2922">
        <v>0</v>
      </c>
      <c r="D2922" s="690">
        <v>40909</v>
      </c>
    </row>
    <row r="2923" spans="1:4">
      <c r="A2923" s="105">
        <v>33011004980000</v>
      </c>
      <c r="B2923">
        <v>29345</v>
      </c>
      <c r="C2923">
        <v>0</v>
      </c>
      <c r="D2923" s="690">
        <v>40940</v>
      </c>
    </row>
    <row r="2924" spans="1:4">
      <c r="A2924" s="105">
        <v>33011004980000</v>
      </c>
      <c r="B2924">
        <v>35636</v>
      </c>
      <c r="C2924">
        <v>0</v>
      </c>
      <c r="D2924" s="690">
        <v>40969</v>
      </c>
    </row>
    <row r="2925" spans="1:4">
      <c r="A2925" s="105">
        <v>33011004980000</v>
      </c>
      <c r="B2925">
        <v>36743</v>
      </c>
      <c r="C2925">
        <v>0</v>
      </c>
      <c r="D2925" s="690">
        <v>41000</v>
      </c>
    </row>
    <row r="2926" spans="1:4">
      <c r="A2926" s="105">
        <v>33011004980000</v>
      </c>
      <c r="B2926">
        <v>38079</v>
      </c>
      <c r="C2926">
        <v>0</v>
      </c>
      <c r="D2926" s="690">
        <v>41030</v>
      </c>
    </row>
    <row r="2927" spans="1:4">
      <c r="A2927" s="105">
        <v>33011004980000</v>
      </c>
      <c r="B2927">
        <v>31191</v>
      </c>
      <c r="C2927">
        <v>0</v>
      </c>
      <c r="D2927" s="690">
        <v>41061</v>
      </c>
    </row>
    <row r="2928" spans="1:4">
      <c r="A2928" s="105">
        <v>33011004980000</v>
      </c>
      <c r="B2928">
        <v>21077</v>
      </c>
      <c r="C2928">
        <v>0</v>
      </c>
      <c r="D2928" s="690">
        <v>41091</v>
      </c>
    </row>
    <row r="2929" spans="1:4">
      <c r="A2929" s="105">
        <v>33011004980000</v>
      </c>
      <c r="B2929">
        <v>20711</v>
      </c>
      <c r="C2929">
        <v>0</v>
      </c>
      <c r="D2929" s="690">
        <v>41122</v>
      </c>
    </row>
    <row r="2930" spans="1:4">
      <c r="A2930" s="105">
        <v>33011004980000</v>
      </c>
      <c r="B2930">
        <v>43947</v>
      </c>
      <c r="C2930">
        <v>0</v>
      </c>
      <c r="D2930" s="690">
        <v>41153</v>
      </c>
    </row>
    <row r="2931" spans="1:4">
      <c r="A2931" s="105">
        <v>33011004980000</v>
      </c>
      <c r="B2931">
        <v>42353</v>
      </c>
      <c r="C2931">
        <v>0</v>
      </c>
      <c r="D2931" s="690">
        <v>41183</v>
      </c>
    </row>
    <row r="2932" spans="1:4">
      <c r="A2932" s="105">
        <v>33011004980000</v>
      </c>
      <c r="B2932">
        <v>39027</v>
      </c>
      <c r="C2932">
        <v>0</v>
      </c>
      <c r="D2932" s="690">
        <v>41214</v>
      </c>
    </row>
    <row r="2933" spans="1:4">
      <c r="A2933" s="105">
        <v>33011004980000</v>
      </c>
      <c r="B2933">
        <v>33529</v>
      </c>
      <c r="C2933">
        <v>0</v>
      </c>
      <c r="D2933" s="690">
        <v>41244</v>
      </c>
    </row>
    <row r="2934" spans="1:4">
      <c r="A2934" s="105">
        <v>33011005020000</v>
      </c>
      <c r="B2934">
        <v>36145</v>
      </c>
      <c r="C2934">
        <v>0</v>
      </c>
      <c r="D2934" s="690">
        <v>40909</v>
      </c>
    </row>
    <row r="2935" spans="1:4">
      <c r="A2935" s="105">
        <v>33011005020000</v>
      </c>
      <c r="B2935">
        <v>32575</v>
      </c>
      <c r="C2935">
        <v>0</v>
      </c>
      <c r="D2935" s="690">
        <v>40940</v>
      </c>
    </row>
    <row r="2936" spans="1:4">
      <c r="A2936" s="105">
        <v>33011005020000</v>
      </c>
      <c r="B2936">
        <v>35015</v>
      </c>
      <c r="C2936">
        <v>0</v>
      </c>
      <c r="D2936" s="690">
        <v>40969</v>
      </c>
    </row>
    <row r="2937" spans="1:4">
      <c r="A2937" s="105">
        <v>33011005020000</v>
      </c>
      <c r="B2937">
        <v>38814</v>
      </c>
      <c r="C2937">
        <v>0</v>
      </c>
      <c r="D2937" s="690">
        <v>41000</v>
      </c>
    </row>
    <row r="2938" spans="1:4">
      <c r="A2938" s="105">
        <v>33011005020000</v>
      </c>
      <c r="B2938">
        <v>36439</v>
      </c>
      <c r="C2938">
        <v>0</v>
      </c>
      <c r="D2938" s="690">
        <v>41030</v>
      </c>
    </row>
    <row r="2939" spans="1:4">
      <c r="A2939" s="105">
        <v>33011005020000</v>
      </c>
      <c r="B2939">
        <v>24536</v>
      </c>
      <c r="C2939">
        <v>0</v>
      </c>
      <c r="D2939" s="690">
        <v>41061</v>
      </c>
    </row>
    <row r="2940" spans="1:4">
      <c r="A2940" s="105">
        <v>33011005020000</v>
      </c>
      <c r="B2940">
        <v>23031</v>
      </c>
      <c r="C2940">
        <v>0</v>
      </c>
      <c r="D2940" s="690">
        <v>41091</v>
      </c>
    </row>
    <row r="2941" spans="1:4">
      <c r="A2941" s="105">
        <v>33011005020000</v>
      </c>
      <c r="B2941">
        <v>25744</v>
      </c>
      <c r="C2941">
        <v>0</v>
      </c>
      <c r="D2941" s="690">
        <v>41122</v>
      </c>
    </row>
    <row r="2942" spans="1:4">
      <c r="A2942" s="105">
        <v>33011005020000</v>
      </c>
      <c r="B2942">
        <v>23990</v>
      </c>
      <c r="C2942">
        <v>0</v>
      </c>
      <c r="D2942" s="690">
        <v>41153</v>
      </c>
    </row>
    <row r="2943" spans="1:4">
      <c r="A2943" s="105">
        <v>33011005020000</v>
      </c>
      <c r="B2943">
        <v>30822</v>
      </c>
      <c r="C2943">
        <v>0</v>
      </c>
      <c r="D2943" s="690">
        <v>41183</v>
      </c>
    </row>
    <row r="2944" spans="1:4">
      <c r="A2944" s="105">
        <v>33011005020000</v>
      </c>
      <c r="B2944">
        <v>30000</v>
      </c>
      <c r="C2944">
        <v>0</v>
      </c>
      <c r="D2944" s="690">
        <v>41214</v>
      </c>
    </row>
    <row r="2945" spans="1:4">
      <c r="A2945" s="105">
        <v>33011005020000</v>
      </c>
      <c r="B2945">
        <v>27274</v>
      </c>
      <c r="C2945">
        <v>0</v>
      </c>
      <c r="D2945" s="690">
        <v>41244</v>
      </c>
    </row>
    <row r="2946" spans="1:4">
      <c r="A2946" s="105">
        <v>33011005030000</v>
      </c>
      <c r="B2946">
        <v>0</v>
      </c>
      <c r="C2946">
        <v>0</v>
      </c>
      <c r="D2946" s="690">
        <v>40909</v>
      </c>
    </row>
    <row r="2947" spans="1:4">
      <c r="A2947" s="105">
        <v>33011005030000</v>
      </c>
      <c r="B2947">
        <v>0</v>
      </c>
      <c r="C2947">
        <v>0</v>
      </c>
      <c r="D2947" s="690">
        <v>40940</v>
      </c>
    </row>
    <row r="2948" spans="1:4">
      <c r="A2948" s="105">
        <v>33011005030000</v>
      </c>
      <c r="B2948">
        <v>0</v>
      </c>
      <c r="C2948">
        <v>0</v>
      </c>
      <c r="D2948" s="690">
        <v>40969</v>
      </c>
    </row>
    <row r="2949" spans="1:4">
      <c r="A2949" s="105">
        <v>33011005030000</v>
      </c>
      <c r="B2949">
        <v>0</v>
      </c>
      <c r="C2949">
        <v>0</v>
      </c>
      <c r="D2949" s="690">
        <v>41000</v>
      </c>
    </row>
    <row r="2950" spans="1:4">
      <c r="A2950" s="105">
        <v>33011005030000</v>
      </c>
      <c r="B2950">
        <v>0</v>
      </c>
      <c r="C2950">
        <v>0</v>
      </c>
      <c r="D2950" s="690">
        <v>41030</v>
      </c>
    </row>
    <row r="2951" spans="1:4">
      <c r="A2951" s="105">
        <v>33011005030000</v>
      </c>
      <c r="B2951">
        <v>0</v>
      </c>
      <c r="C2951">
        <v>0</v>
      </c>
      <c r="D2951" s="690">
        <v>41061</v>
      </c>
    </row>
    <row r="2952" spans="1:4">
      <c r="A2952" s="105">
        <v>33011005030000</v>
      </c>
      <c r="B2952">
        <v>0</v>
      </c>
      <c r="C2952">
        <v>0</v>
      </c>
      <c r="D2952" s="690">
        <v>41091</v>
      </c>
    </row>
    <row r="2953" spans="1:4">
      <c r="A2953" s="105">
        <v>33011005030000</v>
      </c>
      <c r="B2953">
        <v>0</v>
      </c>
      <c r="C2953">
        <v>0</v>
      </c>
      <c r="D2953" s="690">
        <v>41122</v>
      </c>
    </row>
    <row r="2954" spans="1:4">
      <c r="A2954" s="105">
        <v>33011005030000</v>
      </c>
      <c r="B2954">
        <v>0</v>
      </c>
      <c r="C2954">
        <v>0</v>
      </c>
      <c r="D2954" s="690">
        <v>41153</v>
      </c>
    </row>
    <row r="2955" spans="1:4">
      <c r="A2955" s="105">
        <v>33011005030000</v>
      </c>
      <c r="B2955">
        <v>0</v>
      </c>
      <c r="C2955">
        <v>0</v>
      </c>
      <c r="D2955" s="690">
        <v>41183</v>
      </c>
    </row>
    <row r="2956" spans="1:4">
      <c r="A2956" s="105">
        <v>33011005030000</v>
      </c>
      <c r="B2956">
        <v>0</v>
      </c>
      <c r="C2956">
        <v>0</v>
      </c>
      <c r="D2956" s="690">
        <v>41214</v>
      </c>
    </row>
    <row r="2957" spans="1:4">
      <c r="A2957" s="105">
        <v>33011005030000</v>
      </c>
      <c r="B2957">
        <v>0</v>
      </c>
      <c r="C2957">
        <v>0</v>
      </c>
      <c r="D2957" s="690">
        <v>41244</v>
      </c>
    </row>
    <row r="2958" spans="1:4">
      <c r="A2958" s="105">
        <v>33011005040000</v>
      </c>
      <c r="B2958">
        <v>8918</v>
      </c>
      <c r="C2958">
        <v>0</v>
      </c>
      <c r="D2958" s="690">
        <v>40909</v>
      </c>
    </row>
    <row r="2959" spans="1:4">
      <c r="A2959" s="105">
        <v>33011005040000</v>
      </c>
      <c r="B2959">
        <v>7785</v>
      </c>
      <c r="C2959">
        <v>0</v>
      </c>
      <c r="D2959" s="690">
        <v>40940</v>
      </c>
    </row>
    <row r="2960" spans="1:4">
      <c r="A2960" s="105">
        <v>33011005040000</v>
      </c>
      <c r="B2960">
        <v>8361</v>
      </c>
      <c r="C2960">
        <v>0</v>
      </c>
      <c r="D2960" s="690">
        <v>40969</v>
      </c>
    </row>
    <row r="2961" spans="1:4">
      <c r="A2961" s="105">
        <v>33011005040000</v>
      </c>
      <c r="B2961">
        <v>7694</v>
      </c>
      <c r="C2961">
        <v>0</v>
      </c>
      <c r="D2961" s="690">
        <v>41000</v>
      </c>
    </row>
    <row r="2962" spans="1:4">
      <c r="A2962" s="105">
        <v>33011005040000</v>
      </c>
      <c r="B2962">
        <v>6803</v>
      </c>
      <c r="C2962">
        <v>0</v>
      </c>
      <c r="D2962" s="690">
        <v>41030</v>
      </c>
    </row>
    <row r="2963" spans="1:4">
      <c r="A2963" s="105">
        <v>33011005040000</v>
      </c>
      <c r="B2963">
        <v>6080</v>
      </c>
      <c r="C2963">
        <v>0</v>
      </c>
      <c r="D2963" s="690">
        <v>41061</v>
      </c>
    </row>
    <row r="2964" spans="1:4">
      <c r="A2964" s="105">
        <v>33011005040000</v>
      </c>
      <c r="B2964">
        <v>9823</v>
      </c>
      <c r="C2964">
        <v>0</v>
      </c>
      <c r="D2964" s="690">
        <v>41091</v>
      </c>
    </row>
    <row r="2965" spans="1:4">
      <c r="A2965" s="105">
        <v>33011005040000</v>
      </c>
      <c r="B2965">
        <v>8823</v>
      </c>
      <c r="C2965">
        <v>0</v>
      </c>
      <c r="D2965" s="690">
        <v>41122</v>
      </c>
    </row>
    <row r="2966" spans="1:4">
      <c r="A2966" s="105">
        <v>33011005040000</v>
      </c>
      <c r="B2966">
        <v>7648</v>
      </c>
      <c r="C2966">
        <v>0</v>
      </c>
      <c r="D2966" s="690">
        <v>41153</v>
      </c>
    </row>
    <row r="2967" spans="1:4">
      <c r="A2967" s="105">
        <v>33011005040000</v>
      </c>
      <c r="B2967">
        <v>8105</v>
      </c>
      <c r="C2967">
        <v>0</v>
      </c>
      <c r="D2967" s="690">
        <v>41183</v>
      </c>
    </row>
    <row r="2968" spans="1:4">
      <c r="A2968" s="105">
        <v>33011005040000</v>
      </c>
      <c r="B2968">
        <v>7687</v>
      </c>
      <c r="C2968">
        <v>0</v>
      </c>
      <c r="D2968" s="690">
        <v>41214</v>
      </c>
    </row>
    <row r="2969" spans="1:4">
      <c r="A2969" s="105">
        <v>33011005040000</v>
      </c>
      <c r="B2969">
        <v>7904</v>
      </c>
      <c r="C2969">
        <v>0</v>
      </c>
      <c r="D2969" s="690">
        <v>41244</v>
      </c>
    </row>
    <row r="2970" spans="1:4">
      <c r="A2970" s="105">
        <v>33011005080000</v>
      </c>
      <c r="B2970">
        <v>36978</v>
      </c>
      <c r="C2970">
        <v>0</v>
      </c>
      <c r="D2970" s="690">
        <v>40909</v>
      </c>
    </row>
    <row r="2971" spans="1:4">
      <c r="A2971" s="105">
        <v>33011005080000</v>
      </c>
      <c r="B2971">
        <v>37732</v>
      </c>
      <c r="C2971">
        <v>0</v>
      </c>
      <c r="D2971" s="690">
        <v>40940</v>
      </c>
    </row>
    <row r="2972" spans="1:4">
      <c r="A2972" s="105">
        <v>33011005080000</v>
      </c>
      <c r="B2972">
        <v>40919</v>
      </c>
      <c r="C2972">
        <v>0</v>
      </c>
      <c r="D2972" s="690">
        <v>40969</v>
      </c>
    </row>
    <row r="2973" spans="1:4">
      <c r="A2973" s="105">
        <v>33011005080000</v>
      </c>
      <c r="B2973">
        <v>39158</v>
      </c>
      <c r="C2973">
        <v>0</v>
      </c>
      <c r="D2973" s="690">
        <v>41000</v>
      </c>
    </row>
    <row r="2974" spans="1:4">
      <c r="A2974" s="105">
        <v>33011005080000</v>
      </c>
      <c r="B2974">
        <v>40811</v>
      </c>
      <c r="C2974">
        <v>0</v>
      </c>
      <c r="D2974" s="690">
        <v>41030</v>
      </c>
    </row>
    <row r="2975" spans="1:4">
      <c r="A2975" s="105">
        <v>33011005080000</v>
      </c>
      <c r="B2975">
        <v>29913</v>
      </c>
      <c r="C2975">
        <v>0</v>
      </c>
      <c r="D2975" s="690">
        <v>41061</v>
      </c>
    </row>
    <row r="2976" spans="1:4">
      <c r="A2976" s="105">
        <v>33011005080000</v>
      </c>
      <c r="B2976">
        <v>37293</v>
      </c>
      <c r="C2976">
        <v>0</v>
      </c>
      <c r="D2976" s="690">
        <v>41091</v>
      </c>
    </row>
    <row r="2977" spans="1:4">
      <c r="A2977" s="105">
        <v>33011005080000</v>
      </c>
      <c r="B2977">
        <v>35365</v>
      </c>
      <c r="C2977">
        <v>0</v>
      </c>
      <c r="D2977" s="690">
        <v>41122</v>
      </c>
    </row>
    <row r="2978" spans="1:4">
      <c r="A2978" s="105">
        <v>33011005080000</v>
      </c>
      <c r="B2978">
        <v>38944</v>
      </c>
      <c r="C2978">
        <v>0</v>
      </c>
      <c r="D2978" s="690">
        <v>41153</v>
      </c>
    </row>
    <row r="2979" spans="1:4">
      <c r="A2979" s="105">
        <v>33011005080000</v>
      </c>
      <c r="B2979">
        <v>41002</v>
      </c>
      <c r="C2979">
        <v>0</v>
      </c>
      <c r="D2979" s="690">
        <v>41183</v>
      </c>
    </row>
    <row r="2980" spans="1:4">
      <c r="A2980" s="105">
        <v>33011005080000</v>
      </c>
      <c r="B2980">
        <v>57750</v>
      </c>
      <c r="C2980">
        <v>0</v>
      </c>
      <c r="D2980" s="690">
        <v>41214</v>
      </c>
    </row>
    <row r="2981" spans="1:4">
      <c r="A2981" s="105">
        <v>33011005080000</v>
      </c>
      <c r="B2981">
        <v>41489</v>
      </c>
      <c r="C2981">
        <v>0</v>
      </c>
      <c r="D2981" s="690">
        <v>41244</v>
      </c>
    </row>
    <row r="2982" spans="1:4">
      <c r="A2982" s="105">
        <v>33011005200000</v>
      </c>
      <c r="B2982">
        <v>11560</v>
      </c>
      <c r="C2982">
        <v>0</v>
      </c>
      <c r="D2982" s="690">
        <v>40909</v>
      </c>
    </row>
    <row r="2983" spans="1:4">
      <c r="A2983" s="105">
        <v>33011005200000</v>
      </c>
      <c r="B2983">
        <v>11495</v>
      </c>
      <c r="C2983">
        <v>0</v>
      </c>
      <c r="D2983" s="690">
        <v>40940</v>
      </c>
    </row>
    <row r="2984" spans="1:4">
      <c r="A2984" s="105">
        <v>33011005200000</v>
      </c>
      <c r="B2984">
        <v>12729</v>
      </c>
      <c r="C2984">
        <v>0</v>
      </c>
      <c r="D2984" s="690">
        <v>40969</v>
      </c>
    </row>
    <row r="2985" spans="1:4">
      <c r="A2985" s="105">
        <v>33011005200000</v>
      </c>
      <c r="B2985">
        <v>11287</v>
      </c>
      <c r="C2985">
        <v>0</v>
      </c>
      <c r="D2985" s="690">
        <v>41000</v>
      </c>
    </row>
    <row r="2986" spans="1:4">
      <c r="A2986" s="105">
        <v>33011005200000</v>
      </c>
      <c r="B2986">
        <v>5259</v>
      </c>
      <c r="C2986">
        <v>0</v>
      </c>
      <c r="D2986" s="690">
        <v>41030</v>
      </c>
    </row>
    <row r="2987" spans="1:4">
      <c r="A2987" s="105">
        <v>33011005200000</v>
      </c>
      <c r="B2987">
        <v>625</v>
      </c>
      <c r="C2987">
        <v>0</v>
      </c>
      <c r="D2987" s="690">
        <v>41061</v>
      </c>
    </row>
    <row r="2988" spans="1:4">
      <c r="A2988" s="105">
        <v>33011005200000</v>
      </c>
      <c r="B2988">
        <v>7425</v>
      </c>
      <c r="C2988">
        <v>0</v>
      </c>
      <c r="D2988" s="690">
        <v>41091</v>
      </c>
    </row>
    <row r="2989" spans="1:4">
      <c r="A2989" s="105">
        <v>33011005200000</v>
      </c>
      <c r="B2989">
        <v>3355</v>
      </c>
      <c r="C2989">
        <v>0</v>
      </c>
      <c r="D2989" s="690">
        <v>41122</v>
      </c>
    </row>
    <row r="2990" spans="1:4">
      <c r="A2990" s="105">
        <v>33011005200000</v>
      </c>
      <c r="B2990">
        <v>11360</v>
      </c>
      <c r="C2990">
        <v>0</v>
      </c>
      <c r="D2990" s="690">
        <v>41153</v>
      </c>
    </row>
    <row r="2991" spans="1:4">
      <c r="A2991" s="105">
        <v>33011005200000</v>
      </c>
      <c r="B2991">
        <v>11764</v>
      </c>
      <c r="C2991">
        <v>0</v>
      </c>
      <c r="D2991" s="690">
        <v>41183</v>
      </c>
    </row>
    <row r="2992" spans="1:4">
      <c r="A2992" s="105">
        <v>33011005200000</v>
      </c>
      <c r="B2992">
        <v>11121</v>
      </c>
      <c r="C2992">
        <v>0</v>
      </c>
      <c r="D2992" s="690">
        <v>41214</v>
      </c>
    </row>
    <row r="2993" spans="1:4">
      <c r="A2993" s="105">
        <v>33011005200000</v>
      </c>
      <c r="B2993">
        <v>12145</v>
      </c>
      <c r="C2993">
        <v>0</v>
      </c>
      <c r="D2993" s="690">
        <v>41244</v>
      </c>
    </row>
    <row r="2994" spans="1:4">
      <c r="A2994" s="105">
        <v>33011005220000</v>
      </c>
      <c r="B2994">
        <v>16967</v>
      </c>
      <c r="C2994">
        <v>0</v>
      </c>
      <c r="D2994" s="690">
        <v>40909</v>
      </c>
    </row>
    <row r="2995" spans="1:4">
      <c r="A2995" s="105">
        <v>33011005220000</v>
      </c>
      <c r="B2995">
        <v>17878</v>
      </c>
      <c r="C2995">
        <v>0</v>
      </c>
      <c r="D2995" s="690">
        <v>40940</v>
      </c>
    </row>
    <row r="2996" spans="1:4">
      <c r="A2996" s="105">
        <v>33011005220000</v>
      </c>
      <c r="B2996">
        <v>19427</v>
      </c>
      <c r="C2996">
        <v>0</v>
      </c>
      <c r="D2996" s="690">
        <v>40969</v>
      </c>
    </row>
    <row r="2997" spans="1:4">
      <c r="A2997" s="105">
        <v>33011005220000</v>
      </c>
      <c r="B2997">
        <v>17808</v>
      </c>
      <c r="C2997">
        <v>0</v>
      </c>
      <c r="D2997" s="690">
        <v>41000</v>
      </c>
    </row>
    <row r="2998" spans="1:4">
      <c r="A2998" s="105">
        <v>33011005220000</v>
      </c>
      <c r="B2998">
        <v>15900</v>
      </c>
      <c r="C2998">
        <v>0</v>
      </c>
      <c r="D2998" s="690">
        <v>41030</v>
      </c>
    </row>
    <row r="2999" spans="1:4">
      <c r="A2999" s="105">
        <v>33011005220000</v>
      </c>
      <c r="B2999">
        <v>13510</v>
      </c>
      <c r="C2999">
        <v>0</v>
      </c>
      <c r="D2999" s="690">
        <v>41061</v>
      </c>
    </row>
    <row r="3000" spans="1:4">
      <c r="A3000" s="105">
        <v>33011005220000</v>
      </c>
      <c r="B3000">
        <v>15365</v>
      </c>
      <c r="C3000">
        <v>0</v>
      </c>
      <c r="D3000" s="690">
        <v>41091</v>
      </c>
    </row>
    <row r="3001" spans="1:4">
      <c r="A3001" s="105">
        <v>33011005220000</v>
      </c>
      <c r="B3001">
        <v>15593</v>
      </c>
      <c r="C3001">
        <v>0</v>
      </c>
      <c r="D3001" s="690">
        <v>41122</v>
      </c>
    </row>
    <row r="3002" spans="1:4">
      <c r="A3002" s="105">
        <v>33011005220000</v>
      </c>
      <c r="B3002">
        <v>12936</v>
      </c>
      <c r="C3002">
        <v>0</v>
      </c>
      <c r="D3002" s="690">
        <v>41153</v>
      </c>
    </row>
    <row r="3003" spans="1:4">
      <c r="A3003" s="105">
        <v>33011005220000</v>
      </c>
      <c r="B3003">
        <v>9381</v>
      </c>
      <c r="C3003">
        <v>0</v>
      </c>
      <c r="D3003" s="690">
        <v>41183</v>
      </c>
    </row>
    <row r="3004" spans="1:4">
      <c r="A3004" s="105">
        <v>33011005220000</v>
      </c>
      <c r="B3004">
        <v>15282</v>
      </c>
      <c r="C3004">
        <v>0</v>
      </c>
      <c r="D3004" s="690">
        <v>41214</v>
      </c>
    </row>
    <row r="3005" spans="1:4">
      <c r="A3005" s="105">
        <v>33011005220000</v>
      </c>
      <c r="B3005">
        <v>14123</v>
      </c>
      <c r="C3005">
        <v>0</v>
      </c>
      <c r="D3005" s="690">
        <v>41244</v>
      </c>
    </row>
    <row r="3006" spans="1:4">
      <c r="A3006" s="105">
        <v>33011005230000</v>
      </c>
      <c r="B3006">
        <v>40751</v>
      </c>
      <c r="C3006">
        <v>0</v>
      </c>
      <c r="D3006" s="690">
        <v>40909</v>
      </c>
    </row>
    <row r="3007" spans="1:4">
      <c r="A3007" s="105">
        <v>33011005230000</v>
      </c>
      <c r="B3007">
        <v>39695</v>
      </c>
      <c r="C3007">
        <v>0</v>
      </c>
      <c r="D3007" s="690">
        <v>40940</v>
      </c>
    </row>
    <row r="3008" spans="1:4">
      <c r="A3008" s="105">
        <v>33011005230000</v>
      </c>
      <c r="B3008">
        <v>44381</v>
      </c>
      <c r="C3008">
        <v>0</v>
      </c>
      <c r="D3008" s="690">
        <v>40969</v>
      </c>
    </row>
    <row r="3009" spans="1:4">
      <c r="A3009" s="105">
        <v>33011005230000</v>
      </c>
      <c r="B3009">
        <v>37892</v>
      </c>
      <c r="C3009">
        <v>0</v>
      </c>
      <c r="D3009" s="690">
        <v>41000</v>
      </c>
    </row>
    <row r="3010" spans="1:4">
      <c r="A3010" s="105">
        <v>33011005230000</v>
      </c>
      <c r="B3010">
        <v>33489</v>
      </c>
      <c r="C3010">
        <v>0</v>
      </c>
      <c r="D3010" s="690">
        <v>41030</v>
      </c>
    </row>
    <row r="3011" spans="1:4">
      <c r="A3011" s="105">
        <v>33011005230000</v>
      </c>
      <c r="B3011">
        <v>33982</v>
      </c>
      <c r="C3011">
        <v>0</v>
      </c>
      <c r="D3011" s="690">
        <v>41061</v>
      </c>
    </row>
    <row r="3012" spans="1:4">
      <c r="A3012" s="105">
        <v>33011005230000</v>
      </c>
      <c r="B3012">
        <v>43143</v>
      </c>
      <c r="C3012">
        <v>0</v>
      </c>
      <c r="D3012" s="690">
        <v>41091</v>
      </c>
    </row>
    <row r="3013" spans="1:4">
      <c r="A3013" s="105">
        <v>33011005230000</v>
      </c>
      <c r="B3013">
        <v>43195</v>
      </c>
      <c r="C3013">
        <v>0</v>
      </c>
      <c r="D3013" s="690">
        <v>41122</v>
      </c>
    </row>
    <row r="3014" spans="1:4">
      <c r="A3014" s="105">
        <v>33011005230000</v>
      </c>
      <c r="B3014">
        <v>39439</v>
      </c>
      <c r="C3014">
        <v>0</v>
      </c>
      <c r="D3014" s="690">
        <v>41153</v>
      </c>
    </row>
    <row r="3015" spans="1:4">
      <c r="A3015" s="105">
        <v>33011005230000</v>
      </c>
      <c r="B3015">
        <v>42810</v>
      </c>
      <c r="C3015">
        <v>0</v>
      </c>
      <c r="D3015" s="690">
        <v>41183</v>
      </c>
    </row>
    <row r="3016" spans="1:4">
      <c r="A3016" s="105">
        <v>33011005230000</v>
      </c>
      <c r="B3016">
        <v>38523</v>
      </c>
      <c r="C3016">
        <v>0</v>
      </c>
      <c r="D3016" s="690">
        <v>41214</v>
      </c>
    </row>
    <row r="3017" spans="1:4">
      <c r="A3017" s="105">
        <v>33011005230000</v>
      </c>
      <c r="B3017">
        <v>30956</v>
      </c>
      <c r="C3017">
        <v>0</v>
      </c>
      <c r="D3017" s="690">
        <v>41244</v>
      </c>
    </row>
    <row r="3018" spans="1:4">
      <c r="A3018" s="105">
        <v>33011005260000</v>
      </c>
      <c r="B3018">
        <v>28183</v>
      </c>
      <c r="C3018">
        <v>0</v>
      </c>
      <c r="D3018" s="690">
        <v>40909</v>
      </c>
    </row>
    <row r="3019" spans="1:4">
      <c r="A3019" s="105">
        <v>33011005260000</v>
      </c>
      <c r="B3019">
        <v>27674</v>
      </c>
      <c r="C3019">
        <v>0</v>
      </c>
      <c r="D3019" s="690">
        <v>40940</v>
      </c>
    </row>
    <row r="3020" spans="1:4">
      <c r="A3020" s="105">
        <v>33011005260000</v>
      </c>
      <c r="B3020">
        <v>28140</v>
      </c>
      <c r="C3020">
        <v>0</v>
      </c>
      <c r="D3020" s="690">
        <v>40969</v>
      </c>
    </row>
    <row r="3021" spans="1:4">
      <c r="A3021" s="105">
        <v>33011005260000</v>
      </c>
      <c r="B3021">
        <v>23450</v>
      </c>
      <c r="C3021">
        <v>0</v>
      </c>
      <c r="D3021" s="690">
        <v>41000</v>
      </c>
    </row>
    <row r="3022" spans="1:4">
      <c r="A3022" s="105">
        <v>33011005260000</v>
      </c>
      <c r="B3022">
        <v>23162</v>
      </c>
      <c r="C3022">
        <v>0</v>
      </c>
      <c r="D3022" s="690">
        <v>41030</v>
      </c>
    </row>
    <row r="3023" spans="1:4">
      <c r="A3023" s="105">
        <v>33011005260000</v>
      </c>
      <c r="B3023">
        <v>20404</v>
      </c>
      <c r="C3023">
        <v>0</v>
      </c>
      <c r="D3023" s="690">
        <v>41061</v>
      </c>
    </row>
    <row r="3024" spans="1:4">
      <c r="A3024" s="105">
        <v>33011005260000</v>
      </c>
      <c r="B3024">
        <v>26539</v>
      </c>
      <c r="C3024">
        <v>0</v>
      </c>
      <c r="D3024" s="690">
        <v>41091</v>
      </c>
    </row>
    <row r="3025" spans="1:4">
      <c r="A3025" s="105">
        <v>33011005260000</v>
      </c>
      <c r="B3025">
        <v>26486</v>
      </c>
      <c r="C3025">
        <v>0</v>
      </c>
      <c r="D3025" s="690">
        <v>41122</v>
      </c>
    </row>
    <row r="3026" spans="1:4">
      <c r="A3026" s="105">
        <v>33011005260000</v>
      </c>
      <c r="B3026">
        <v>23671</v>
      </c>
      <c r="C3026">
        <v>0</v>
      </c>
      <c r="D3026" s="690">
        <v>41153</v>
      </c>
    </row>
    <row r="3027" spans="1:4">
      <c r="A3027" s="105">
        <v>33011005260000</v>
      </c>
      <c r="B3027">
        <v>25728</v>
      </c>
      <c r="C3027">
        <v>0</v>
      </c>
      <c r="D3027" s="690">
        <v>41183</v>
      </c>
    </row>
    <row r="3028" spans="1:4">
      <c r="A3028" s="105">
        <v>33011005260000</v>
      </c>
      <c r="B3028">
        <v>23667</v>
      </c>
      <c r="C3028">
        <v>0</v>
      </c>
      <c r="D3028" s="690">
        <v>41214</v>
      </c>
    </row>
    <row r="3029" spans="1:4">
      <c r="A3029" s="105">
        <v>33011005260000</v>
      </c>
      <c r="B3029">
        <v>18047</v>
      </c>
      <c r="C3029">
        <v>0</v>
      </c>
      <c r="D3029" s="690">
        <v>41244</v>
      </c>
    </row>
    <row r="3030" spans="1:4">
      <c r="A3030" s="105">
        <v>33011005350000</v>
      </c>
      <c r="B3030">
        <v>18037</v>
      </c>
      <c r="C3030">
        <v>0</v>
      </c>
      <c r="D3030" s="690">
        <v>40909</v>
      </c>
    </row>
    <row r="3031" spans="1:4">
      <c r="A3031" s="105">
        <v>33011005350000</v>
      </c>
      <c r="B3031">
        <v>15731</v>
      </c>
      <c r="C3031">
        <v>0</v>
      </c>
      <c r="D3031" s="690">
        <v>40940</v>
      </c>
    </row>
    <row r="3032" spans="1:4">
      <c r="A3032" s="105">
        <v>33011005350000</v>
      </c>
      <c r="B3032">
        <v>17976</v>
      </c>
      <c r="C3032">
        <v>0</v>
      </c>
      <c r="D3032" s="690">
        <v>40969</v>
      </c>
    </row>
    <row r="3033" spans="1:4">
      <c r="A3033" s="105">
        <v>33011005350000</v>
      </c>
      <c r="B3033">
        <v>17677</v>
      </c>
      <c r="C3033">
        <v>0</v>
      </c>
      <c r="D3033" s="690">
        <v>41000</v>
      </c>
    </row>
    <row r="3034" spans="1:4">
      <c r="A3034" s="105">
        <v>33011005350000</v>
      </c>
      <c r="B3034">
        <v>18110</v>
      </c>
      <c r="C3034">
        <v>0</v>
      </c>
      <c r="D3034" s="690">
        <v>41030</v>
      </c>
    </row>
    <row r="3035" spans="1:4">
      <c r="A3035" s="105">
        <v>33011005350000</v>
      </c>
      <c r="B3035">
        <v>17388</v>
      </c>
      <c r="C3035">
        <v>0</v>
      </c>
      <c r="D3035" s="690">
        <v>41061</v>
      </c>
    </row>
    <row r="3036" spans="1:4">
      <c r="A3036" s="105">
        <v>33011005350000</v>
      </c>
      <c r="B3036">
        <v>17508</v>
      </c>
      <c r="C3036">
        <v>0</v>
      </c>
      <c r="D3036" s="690">
        <v>41091</v>
      </c>
    </row>
    <row r="3037" spans="1:4">
      <c r="A3037" s="105">
        <v>33011005350000</v>
      </c>
      <c r="B3037">
        <v>16735</v>
      </c>
      <c r="C3037">
        <v>0</v>
      </c>
      <c r="D3037" s="690">
        <v>41122</v>
      </c>
    </row>
    <row r="3038" spans="1:4">
      <c r="A3038" s="105">
        <v>33011005350000</v>
      </c>
      <c r="B3038">
        <v>17855</v>
      </c>
      <c r="C3038">
        <v>0</v>
      </c>
      <c r="D3038" s="690">
        <v>41153</v>
      </c>
    </row>
    <row r="3039" spans="1:4">
      <c r="A3039" s="105">
        <v>33011005350000</v>
      </c>
      <c r="B3039">
        <v>18387</v>
      </c>
      <c r="C3039">
        <v>0</v>
      </c>
      <c r="D3039" s="690">
        <v>41183</v>
      </c>
    </row>
    <row r="3040" spans="1:4">
      <c r="A3040" s="105">
        <v>33011005350000</v>
      </c>
      <c r="B3040">
        <v>17787</v>
      </c>
      <c r="C3040">
        <v>0</v>
      </c>
      <c r="D3040" s="690">
        <v>41214</v>
      </c>
    </row>
    <row r="3041" spans="1:4">
      <c r="A3041" s="105">
        <v>33011005350000</v>
      </c>
      <c r="B3041">
        <v>17985</v>
      </c>
      <c r="C3041">
        <v>0</v>
      </c>
      <c r="D3041" s="690">
        <v>41244</v>
      </c>
    </row>
    <row r="3042" spans="1:4">
      <c r="A3042" s="105">
        <v>33011005360000</v>
      </c>
      <c r="B3042">
        <v>16481</v>
      </c>
      <c r="C3042">
        <v>0</v>
      </c>
      <c r="D3042" s="690">
        <v>40909</v>
      </c>
    </row>
    <row r="3043" spans="1:4">
      <c r="A3043" s="105">
        <v>33011005360000</v>
      </c>
      <c r="B3043">
        <v>15319</v>
      </c>
      <c r="C3043">
        <v>0</v>
      </c>
      <c r="D3043" s="690">
        <v>40940</v>
      </c>
    </row>
    <row r="3044" spans="1:4">
      <c r="A3044" s="105">
        <v>33011005360000</v>
      </c>
      <c r="B3044">
        <v>16725</v>
      </c>
      <c r="C3044">
        <v>0</v>
      </c>
      <c r="D3044" s="690">
        <v>40969</v>
      </c>
    </row>
    <row r="3045" spans="1:4">
      <c r="A3045" s="105">
        <v>33011005360000</v>
      </c>
      <c r="B3045">
        <v>16292</v>
      </c>
      <c r="C3045">
        <v>0</v>
      </c>
      <c r="D3045" s="690">
        <v>41000</v>
      </c>
    </row>
    <row r="3046" spans="1:4">
      <c r="A3046" s="105">
        <v>33011005360000</v>
      </c>
      <c r="B3046">
        <v>16938</v>
      </c>
      <c r="C3046">
        <v>0</v>
      </c>
      <c r="D3046" s="690">
        <v>41030</v>
      </c>
    </row>
    <row r="3047" spans="1:4">
      <c r="A3047" s="105">
        <v>33011005360000</v>
      </c>
      <c r="B3047">
        <v>16482</v>
      </c>
      <c r="C3047">
        <v>0</v>
      </c>
      <c r="D3047" s="690">
        <v>41061</v>
      </c>
    </row>
    <row r="3048" spans="1:4">
      <c r="A3048" s="105">
        <v>33011005360000</v>
      </c>
      <c r="B3048">
        <v>17169</v>
      </c>
      <c r="C3048">
        <v>0</v>
      </c>
      <c r="D3048" s="690">
        <v>41091</v>
      </c>
    </row>
    <row r="3049" spans="1:4">
      <c r="A3049" s="105">
        <v>33011005360000</v>
      </c>
      <c r="B3049">
        <v>16713</v>
      </c>
      <c r="C3049">
        <v>0</v>
      </c>
      <c r="D3049" s="690">
        <v>41122</v>
      </c>
    </row>
    <row r="3050" spans="1:4">
      <c r="A3050" s="105">
        <v>33011005360000</v>
      </c>
      <c r="B3050">
        <v>14560</v>
      </c>
      <c r="C3050">
        <v>0</v>
      </c>
      <c r="D3050" s="690">
        <v>41153</v>
      </c>
    </row>
    <row r="3051" spans="1:4">
      <c r="A3051" s="105">
        <v>33011005360000</v>
      </c>
      <c r="B3051">
        <v>16309</v>
      </c>
      <c r="C3051">
        <v>0</v>
      </c>
      <c r="D3051" s="690">
        <v>41183</v>
      </c>
    </row>
    <row r="3052" spans="1:4">
      <c r="A3052" s="105">
        <v>33011005360000</v>
      </c>
      <c r="B3052">
        <v>17136</v>
      </c>
      <c r="C3052">
        <v>0</v>
      </c>
      <c r="D3052" s="690">
        <v>41214</v>
      </c>
    </row>
    <row r="3053" spans="1:4">
      <c r="A3053" s="105">
        <v>33011005360000</v>
      </c>
      <c r="B3053">
        <v>17354</v>
      </c>
      <c r="C3053">
        <v>0</v>
      </c>
      <c r="D3053" s="690">
        <v>41244</v>
      </c>
    </row>
    <row r="3054" spans="1:4">
      <c r="A3054" s="105">
        <v>33011005410000</v>
      </c>
      <c r="B3054">
        <v>0</v>
      </c>
      <c r="C3054">
        <v>20507</v>
      </c>
      <c r="D3054" s="690">
        <v>40909</v>
      </c>
    </row>
    <row r="3055" spans="1:4">
      <c r="A3055" s="105">
        <v>33011005410000</v>
      </c>
      <c r="B3055">
        <v>0</v>
      </c>
      <c r="C3055">
        <v>18926</v>
      </c>
      <c r="D3055" s="690">
        <v>40940</v>
      </c>
    </row>
    <row r="3056" spans="1:4">
      <c r="A3056" s="105">
        <v>33011005410000</v>
      </c>
      <c r="B3056">
        <v>0</v>
      </c>
      <c r="C3056">
        <v>24982</v>
      </c>
      <c r="D3056" s="690">
        <v>40969</v>
      </c>
    </row>
    <row r="3057" spans="1:4">
      <c r="A3057" s="105">
        <v>33011005410000</v>
      </c>
      <c r="B3057">
        <v>0</v>
      </c>
      <c r="C3057">
        <v>20277</v>
      </c>
      <c r="D3057" s="690">
        <v>41000</v>
      </c>
    </row>
    <row r="3058" spans="1:4">
      <c r="A3058" s="105">
        <v>33011005410000</v>
      </c>
      <c r="B3058">
        <v>0</v>
      </c>
      <c r="C3058">
        <v>19341</v>
      </c>
      <c r="D3058" s="690">
        <v>41030</v>
      </c>
    </row>
    <row r="3059" spans="1:4">
      <c r="A3059" s="105">
        <v>33011005410000</v>
      </c>
      <c r="B3059">
        <v>0</v>
      </c>
      <c r="C3059">
        <v>19883</v>
      </c>
      <c r="D3059" s="690">
        <v>41061</v>
      </c>
    </row>
    <row r="3060" spans="1:4">
      <c r="A3060" s="105">
        <v>33011005410000</v>
      </c>
      <c r="B3060">
        <v>0</v>
      </c>
      <c r="C3060">
        <v>18983</v>
      </c>
      <c r="D3060" s="690">
        <v>41091</v>
      </c>
    </row>
    <row r="3061" spans="1:4">
      <c r="A3061" s="105">
        <v>33011005410000</v>
      </c>
      <c r="B3061">
        <v>0</v>
      </c>
      <c r="C3061">
        <v>23134</v>
      </c>
      <c r="D3061" s="690">
        <v>41122</v>
      </c>
    </row>
    <row r="3062" spans="1:4">
      <c r="A3062" s="105">
        <v>33011005410000</v>
      </c>
      <c r="B3062">
        <v>0</v>
      </c>
      <c r="C3062">
        <v>21813</v>
      </c>
      <c r="D3062" s="690">
        <v>41153</v>
      </c>
    </row>
    <row r="3063" spans="1:4">
      <c r="A3063" s="105">
        <v>33011005410000</v>
      </c>
      <c r="B3063">
        <v>0</v>
      </c>
      <c r="C3063">
        <v>24441</v>
      </c>
      <c r="D3063" s="690">
        <v>41183</v>
      </c>
    </row>
    <row r="3064" spans="1:4">
      <c r="A3064" s="105">
        <v>33011005410000</v>
      </c>
      <c r="B3064">
        <v>20534</v>
      </c>
      <c r="C3064">
        <v>0</v>
      </c>
      <c r="D3064" s="690">
        <v>41214</v>
      </c>
    </row>
    <row r="3065" spans="1:4">
      <c r="A3065" s="105">
        <v>33011005410000</v>
      </c>
      <c r="B3065">
        <v>0</v>
      </c>
      <c r="C3065">
        <v>18384</v>
      </c>
      <c r="D3065" s="690">
        <v>41244</v>
      </c>
    </row>
    <row r="3066" spans="1:4">
      <c r="A3066" s="105">
        <v>33011005420000</v>
      </c>
      <c r="B3066">
        <v>26234</v>
      </c>
      <c r="C3066">
        <v>0</v>
      </c>
      <c r="D3066" s="690">
        <v>40909</v>
      </c>
    </row>
    <row r="3067" spans="1:4">
      <c r="A3067" s="105">
        <v>33011005420000</v>
      </c>
      <c r="B3067">
        <v>22766</v>
      </c>
      <c r="C3067">
        <v>0</v>
      </c>
      <c r="D3067" s="690">
        <v>40940</v>
      </c>
    </row>
    <row r="3068" spans="1:4">
      <c r="A3068" s="105">
        <v>33011005420000</v>
      </c>
      <c r="B3068">
        <v>26082</v>
      </c>
      <c r="C3068">
        <v>0</v>
      </c>
      <c r="D3068" s="690">
        <v>40969</v>
      </c>
    </row>
    <row r="3069" spans="1:4">
      <c r="A3069" s="105">
        <v>33011005420000</v>
      </c>
      <c r="B3069">
        <v>24612</v>
      </c>
      <c r="C3069">
        <v>0</v>
      </c>
      <c r="D3069" s="690">
        <v>41000</v>
      </c>
    </row>
    <row r="3070" spans="1:4">
      <c r="A3070" s="105">
        <v>33011005420000</v>
      </c>
      <c r="B3070">
        <v>26144</v>
      </c>
      <c r="C3070">
        <v>0</v>
      </c>
      <c r="D3070" s="690">
        <v>41030</v>
      </c>
    </row>
    <row r="3071" spans="1:4">
      <c r="A3071" s="105">
        <v>33011005420000</v>
      </c>
      <c r="B3071">
        <v>24831</v>
      </c>
      <c r="C3071">
        <v>0</v>
      </c>
      <c r="D3071" s="690">
        <v>41061</v>
      </c>
    </row>
    <row r="3072" spans="1:4">
      <c r="A3072" s="105">
        <v>33011005420000</v>
      </c>
      <c r="B3072">
        <v>24936</v>
      </c>
      <c r="C3072">
        <v>0</v>
      </c>
      <c r="D3072" s="690">
        <v>41091</v>
      </c>
    </row>
    <row r="3073" spans="1:4">
      <c r="A3073" s="105">
        <v>33011005420000</v>
      </c>
      <c r="B3073">
        <v>25350</v>
      </c>
      <c r="C3073">
        <v>0</v>
      </c>
      <c r="D3073" s="690">
        <v>41122</v>
      </c>
    </row>
    <row r="3074" spans="1:4">
      <c r="A3074" s="105">
        <v>33011005420000</v>
      </c>
      <c r="B3074">
        <v>25178</v>
      </c>
      <c r="C3074">
        <v>0</v>
      </c>
      <c r="D3074" s="690">
        <v>41153</v>
      </c>
    </row>
    <row r="3075" spans="1:4">
      <c r="A3075" s="105">
        <v>33011005420000</v>
      </c>
      <c r="B3075">
        <v>25943</v>
      </c>
      <c r="C3075">
        <v>0</v>
      </c>
      <c r="D3075" s="690">
        <v>41183</v>
      </c>
    </row>
    <row r="3076" spans="1:4">
      <c r="A3076" s="105">
        <v>33011005420000</v>
      </c>
      <c r="B3076">
        <v>24961</v>
      </c>
      <c r="C3076">
        <v>0</v>
      </c>
      <c r="D3076" s="690">
        <v>41214</v>
      </c>
    </row>
    <row r="3077" spans="1:4">
      <c r="A3077" s="105">
        <v>33011005420000</v>
      </c>
      <c r="B3077">
        <v>25723</v>
      </c>
      <c r="C3077">
        <v>0</v>
      </c>
      <c r="D3077" s="690">
        <v>41244</v>
      </c>
    </row>
    <row r="3078" spans="1:4">
      <c r="A3078" s="105">
        <v>33011005430000</v>
      </c>
      <c r="B3078">
        <v>38242</v>
      </c>
      <c r="C3078">
        <v>0</v>
      </c>
      <c r="D3078" s="690">
        <v>40909</v>
      </c>
    </row>
    <row r="3079" spans="1:4">
      <c r="A3079" s="105">
        <v>33011005430000</v>
      </c>
      <c r="B3079">
        <v>51562</v>
      </c>
      <c r="C3079">
        <v>0</v>
      </c>
      <c r="D3079" s="690">
        <v>40940</v>
      </c>
    </row>
    <row r="3080" spans="1:4">
      <c r="A3080" s="105">
        <v>33011005430000</v>
      </c>
      <c r="B3080">
        <v>55432</v>
      </c>
      <c r="C3080">
        <v>0</v>
      </c>
      <c r="D3080" s="690">
        <v>40969</v>
      </c>
    </row>
    <row r="3081" spans="1:4">
      <c r="A3081" s="105">
        <v>33011005430000</v>
      </c>
      <c r="B3081">
        <v>42831</v>
      </c>
      <c r="C3081">
        <v>0</v>
      </c>
      <c r="D3081" s="690">
        <v>41000</v>
      </c>
    </row>
    <row r="3082" spans="1:4">
      <c r="A3082" s="105">
        <v>33011005430000</v>
      </c>
      <c r="B3082">
        <v>39891</v>
      </c>
      <c r="C3082">
        <v>0</v>
      </c>
      <c r="D3082" s="690">
        <v>41030</v>
      </c>
    </row>
    <row r="3083" spans="1:4">
      <c r="A3083" s="105">
        <v>33011005430000</v>
      </c>
      <c r="B3083">
        <v>41262</v>
      </c>
      <c r="C3083">
        <v>0</v>
      </c>
      <c r="D3083" s="690">
        <v>41061</v>
      </c>
    </row>
    <row r="3084" spans="1:4">
      <c r="A3084" s="105">
        <v>33011005430000</v>
      </c>
      <c r="B3084">
        <v>40331</v>
      </c>
      <c r="C3084">
        <v>0</v>
      </c>
      <c r="D3084" s="690">
        <v>41091</v>
      </c>
    </row>
    <row r="3085" spans="1:4">
      <c r="A3085" s="105">
        <v>33011005430000</v>
      </c>
      <c r="B3085">
        <v>29714</v>
      </c>
      <c r="C3085">
        <v>0</v>
      </c>
      <c r="D3085" s="690">
        <v>41122</v>
      </c>
    </row>
    <row r="3086" spans="1:4">
      <c r="A3086" s="105">
        <v>33011005430000</v>
      </c>
      <c r="B3086">
        <v>23265</v>
      </c>
      <c r="C3086">
        <v>0</v>
      </c>
      <c r="D3086" s="690">
        <v>41153</v>
      </c>
    </row>
    <row r="3087" spans="1:4">
      <c r="A3087" s="105">
        <v>33011005430000</v>
      </c>
      <c r="B3087">
        <v>17943</v>
      </c>
      <c r="C3087">
        <v>0</v>
      </c>
      <c r="D3087" s="690">
        <v>41183</v>
      </c>
    </row>
    <row r="3088" spans="1:4">
      <c r="A3088" s="105">
        <v>33011005430000</v>
      </c>
      <c r="B3088">
        <v>28807</v>
      </c>
      <c r="C3088">
        <v>0</v>
      </c>
      <c r="D3088" s="690">
        <v>41214</v>
      </c>
    </row>
    <row r="3089" spans="1:4">
      <c r="A3089" s="105">
        <v>33011005430000</v>
      </c>
      <c r="B3089">
        <v>18450</v>
      </c>
      <c r="C3089">
        <v>0</v>
      </c>
      <c r="D3089" s="690">
        <v>41244</v>
      </c>
    </row>
    <row r="3090" spans="1:4">
      <c r="A3090" s="105">
        <v>33011005450000</v>
      </c>
      <c r="B3090">
        <v>0</v>
      </c>
      <c r="C3090">
        <v>50315</v>
      </c>
      <c r="D3090" s="690">
        <v>40909</v>
      </c>
    </row>
    <row r="3091" spans="1:4">
      <c r="A3091" s="105">
        <v>33011005450000</v>
      </c>
      <c r="B3091">
        <v>0</v>
      </c>
      <c r="C3091">
        <v>38051</v>
      </c>
      <c r="D3091" s="690">
        <v>40940</v>
      </c>
    </row>
    <row r="3092" spans="1:4">
      <c r="A3092" s="105">
        <v>33011005450000</v>
      </c>
      <c r="B3092">
        <v>0</v>
      </c>
      <c r="C3092">
        <v>64316</v>
      </c>
      <c r="D3092" s="690">
        <v>40969</v>
      </c>
    </row>
    <row r="3093" spans="1:4">
      <c r="A3093" s="105">
        <v>33011005450000</v>
      </c>
      <c r="B3093">
        <v>0</v>
      </c>
      <c r="C3093">
        <v>85986</v>
      </c>
      <c r="D3093" s="690">
        <v>41000</v>
      </c>
    </row>
    <row r="3094" spans="1:4">
      <c r="A3094" s="105">
        <v>33011005450000</v>
      </c>
      <c r="B3094">
        <v>0</v>
      </c>
      <c r="C3094">
        <v>78526</v>
      </c>
      <c r="D3094" s="690">
        <v>41030</v>
      </c>
    </row>
    <row r="3095" spans="1:4">
      <c r="A3095" s="105">
        <v>33011005450000</v>
      </c>
      <c r="B3095">
        <v>0</v>
      </c>
      <c r="C3095">
        <v>74646</v>
      </c>
      <c r="D3095" s="690">
        <v>41061</v>
      </c>
    </row>
    <row r="3096" spans="1:4">
      <c r="A3096" s="105">
        <v>33011005450000</v>
      </c>
      <c r="B3096">
        <v>0</v>
      </c>
      <c r="C3096">
        <v>72360</v>
      </c>
      <c r="D3096" s="690">
        <v>41091</v>
      </c>
    </row>
    <row r="3097" spans="1:4">
      <c r="A3097" s="105">
        <v>33011005450000</v>
      </c>
      <c r="B3097">
        <v>0</v>
      </c>
      <c r="C3097">
        <v>76069</v>
      </c>
      <c r="D3097" s="690">
        <v>41122</v>
      </c>
    </row>
    <row r="3098" spans="1:4">
      <c r="A3098" s="105">
        <v>33011005450000</v>
      </c>
      <c r="B3098">
        <v>0</v>
      </c>
      <c r="C3098">
        <v>74279</v>
      </c>
      <c r="D3098" s="690">
        <v>41153</v>
      </c>
    </row>
    <row r="3099" spans="1:4">
      <c r="A3099" s="105">
        <v>33011005450000</v>
      </c>
      <c r="B3099">
        <v>0</v>
      </c>
      <c r="C3099">
        <v>78700</v>
      </c>
      <c r="D3099" s="690">
        <v>41183</v>
      </c>
    </row>
    <row r="3100" spans="1:4">
      <c r="A3100" s="105">
        <v>33011005450000</v>
      </c>
      <c r="B3100">
        <v>71370</v>
      </c>
      <c r="C3100">
        <v>0</v>
      </c>
      <c r="D3100" s="690">
        <v>41214</v>
      </c>
    </row>
    <row r="3101" spans="1:4">
      <c r="A3101" s="105">
        <v>33011005450000</v>
      </c>
      <c r="B3101">
        <v>0</v>
      </c>
      <c r="C3101">
        <v>72552</v>
      </c>
      <c r="D3101" s="690">
        <v>41244</v>
      </c>
    </row>
    <row r="3102" spans="1:4">
      <c r="A3102" s="105">
        <v>33011005470000</v>
      </c>
      <c r="B3102">
        <v>0</v>
      </c>
      <c r="C3102">
        <v>45418</v>
      </c>
      <c r="D3102" s="690">
        <v>40909</v>
      </c>
    </row>
    <row r="3103" spans="1:4">
      <c r="A3103" s="105">
        <v>33011005470000</v>
      </c>
      <c r="B3103">
        <v>0</v>
      </c>
      <c r="C3103">
        <v>40955</v>
      </c>
      <c r="D3103" s="690">
        <v>40940</v>
      </c>
    </row>
    <row r="3104" spans="1:4">
      <c r="A3104" s="105">
        <v>33011005470000</v>
      </c>
      <c r="B3104">
        <v>0</v>
      </c>
      <c r="C3104">
        <v>50977</v>
      </c>
      <c r="D3104" s="690">
        <v>40969</v>
      </c>
    </row>
    <row r="3105" spans="1:4">
      <c r="A3105" s="105">
        <v>33011005470000</v>
      </c>
      <c r="B3105">
        <v>0</v>
      </c>
      <c r="C3105">
        <v>41423</v>
      </c>
      <c r="D3105" s="690">
        <v>41000</v>
      </c>
    </row>
    <row r="3106" spans="1:4">
      <c r="A3106" s="105">
        <v>33011005470000</v>
      </c>
      <c r="B3106">
        <v>0</v>
      </c>
      <c r="C3106">
        <v>42467</v>
      </c>
      <c r="D3106" s="690">
        <v>41030</v>
      </c>
    </row>
    <row r="3107" spans="1:4">
      <c r="A3107" s="105">
        <v>33011005470000</v>
      </c>
      <c r="B3107">
        <v>0</v>
      </c>
      <c r="C3107">
        <v>40684</v>
      </c>
      <c r="D3107" s="690">
        <v>41061</v>
      </c>
    </row>
    <row r="3108" spans="1:4">
      <c r="A3108" s="105">
        <v>33011005470000</v>
      </c>
      <c r="B3108">
        <v>0</v>
      </c>
      <c r="C3108">
        <v>38660</v>
      </c>
      <c r="D3108" s="690">
        <v>41091</v>
      </c>
    </row>
    <row r="3109" spans="1:4">
      <c r="A3109" s="105">
        <v>33011005470000</v>
      </c>
      <c r="B3109">
        <v>0</v>
      </c>
      <c r="C3109">
        <v>46044</v>
      </c>
      <c r="D3109" s="690">
        <v>41122</v>
      </c>
    </row>
    <row r="3110" spans="1:4">
      <c r="A3110" s="105">
        <v>33011005470000</v>
      </c>
      <c r="B3110">
        <v>0</v>
      </c>
      <c r="C3110">
        <v>45047</v>
      </c>
      <c r="D3110" s="690">
        <v>41153</v>
      </c>
    </row>
    <row r="3111" spans="1:4">
      <c r="A3111" s="105">
        <v>33011005470000</v>
      </c>
      <c r="B3111">
        <v>0</v>
      </c>
      <c r="C3111">
        <v>49012</v>
      </c>
      <c r="D3111" s="690">
        <v>41183</v>
      </c>
    </row>
    <row r="3112" spans="1:4">
      <c r="A3112" s="105">
        <v>33011005470000</v>
      </c>
      <c r="B3112">
        <v>45534</v>
      </c>
      <c r="C3112">
        <v>0</v>
      </c>
      <c r="D3112" s="690">
        <v>41214</v>
      </c>
    </row>
    <row r="3113" spans="1:4">
      <c r="A3113" s="105">
        <v>33011005470000</v>
      </c>
      <c r="B3113">
        <v>0</v>
      </c>
      <c r="C3113">
        <v>49149</v>
      </c>
      <c r="D3113" s="690">
        <v>41244</v>
      </c>
    </row>
    <row r="3114" spans="1:4">
      <c r="A3114" s="105">
        <v>33011005480000</v>
      </c>
      <c r="B3114">
        <v>0</v>
      </c>
      <c r="C3114">
        <v>70775</v>
      </c>
      <c r="D3114" s="690">
        <v>40909</v>
      </c>
    </row>
    <row r="3115" spans="1:4">
      <c r="A3115" s="105">
        <v>33011005480000</v>
      </c>
      <c r="B3115">
        <v>0</v>
      </c>
      <c r="C3115">
        <v>54501</v>
      </c>
      <c r="D3115" s="690">
        <v>40940</v>
      </c>
    </row>
    <row r="3116" spans="1:4">
      <c r="A3116" s="105">
        <v>33011005480000</v>
      </c>
      <c r="B3116">
        <v>0</v>
      </c>
      <c r="C3116">
        <v>67333</v>
      </c>
      <c r="D3116" s="690">
        <v>40969</v>
      </c>
    </row>
    <row r="3117" spans="1:4">
      <c r="A3117" s="105">
        <v>33011005480000</v>
      </c>
      <c r="B3117">
        <v>0</v>
      </c>
      <c r="C3117">
        <v>69719</v>
      </c>
      <c r="D3117" s="690">
        <v>41000</v>
      </c>
    </row>
    <row r="3118" spans="1:4">
      <c r="A3118" s="105">
        <v>33011005480000</v>
      </c>
      <c r="B3118">
        <v>0</v>
      </c>
      <c r="C3118">
        <v>66793</v>
      </c>
      <c r="D3118" s="690">
        <v>41030</v>
      </c>
    </row>
    <row r="3119" spans="1:4">
      <c r="A3119" s="105">
        <v>33011005480000</v>
      </c>
      <c r="B3119">
        <v>0</v>
      </c>
      <c r="C3119">
        <v>62018</v>
      </c>
      <c r="D3119" s="690">
        <v>41061</v>
      </c>
    </row>
    <row r="3120" spans="1:4">
      <c r="A3120" s="105">
        <v>33011005480000</v>
      </c>
      <c r="B3120">
        <v>0</v>
      </c>
      <c r="C3120">
        <v>59416</v>
      </c>
      <c r="D3120" s="690">
        <v>41091</v>
      </c>
    </row>
    <row r="3121" spans="1:4">
      <c r="A3121" s="105">
        <v>33011005480000</v>
      </c>
      <c r="B3121">
        <v>0</v>
      </c>
      <c r="C3121">
        <v>69252</v>
      </c>
      <c r="D3121" s="690">
        <v>41122</v>
      </c>
    </row>
    <row r="3122" spans="1:4">
      <c r="A3122" s="105">
        <v>33011005480000</v>
      </c>
      <c r="B3122">
        <v>0</v>
      </c>
      <c r="C3122">
        <v>67453</v>
      </c>
      <c r="D3122" s="690">
        <v>41153</v>
      </c>
    </row>
    <row r="3123" spans="1:4">
      <c r="A3123" s="105">
        <v>33011005480000</v>
      </c>
      <c r="B3123">
        <v>0</v>
      </c>
      <c r="C3123">
        <v>72056</v>
      </c>
      <c r="D3123" s="690">
        <v>41183</v>
      </c>
    </row>
    <row r="3124" spans="1:4">
      <c r="A3124" s="105">
        <v>33011005480000</v>
      </c>
      <c r="B3124">
        <v>66425</v>
      </c>
      <c r="C3124">
        <v>0</v>
      </c>
      <c r="D3124" s="690">
        <v>41214</v>
      </c>
    </row>
    <row r="3125" spans="1:4">
      <c r="A3125" s="105">
        <v>33011005480000</v>
      </c>
      <c r="B3125">
        <v>0</v>
      </c>
      <c r="C3125">
        <v>71660</v>
      </c>
      <c r="D3125" s="690">
        <v>41244</v>
      </c>
    </row>
    <row r="3126" spans="1:4">
      <c r="A3126" s="105">
        <v>33011005490000</v>
      </c>
      <c r="B3126">
        <v>0</v>
      </c>
      <c r="C3126">
        <v>32697</v>
      </c>
      <c r="D3126" s="690">
        <v>40909</v>
      </c>
    </row>
    <row r="3127" spans="1:4">
      <c r="A3127" s="105">
        <v>33011005490000</v>
      </c>
      <c r="B3127">
        <v>0</v>
      </c>
      <c r="C3127">
        <v>28593</v>
      </c>
      <c r="D3127" s="690">
        <v>40940</v>
      </c>
    </row>
    <row r="3128" spans="1:4">
      <c r="A3128" s="105">
        <v>33011005490000</v>
      </c>
      <c r="B3128">
        <v>0</v>
      </c>
      <c r="C3128">
        <v>35241</v>
      </c>
      <c r="D3128" s="690">
        <v>40969</v>
      </c>
    </row>
    <row r="3129" spans="1:4">
      <c r="A3129" s="105">
        <v>33011005490000</v>
      </c>
      <c r="B3129">
        <v>0</v>
      </c>
      <c r="C3129">
        <v>29446</v>
      </c>
      <c r="D3129" s="690">
        <v>41000</v>
      </c>
    </row>
    <row r="3130" spans="1:4">
      <c r="A3130" s="105">
        <v>33011005490000</v>
      </c>
      <c r="B3130">
        <v>0</v>
      </c>
      <c r="C3130">
        <v>30207</v>
      </c>
      <c r="D3130" s="690">
        <v>41030</v>
      </c>
    </row>
    <row r="3131" spans="1:4">
      <c r="A3131" s="105">
        <v>33011005490000</v>
      </c>
      <c r="B3131">
        <v>0</v>
      </c>
      <c r="C3131">
        <v>28518</v>
      </c>
      <c r="D3131" s="690">
        <v>41061</v>
      </c>
    </row>
    <row r="3132" spans="1:4">
      <c r="A3132" s="105">
        <v>33011005490000</v>
      </c>
      <c r="B3132">
        <v>0</v>
      </c>
      <c r="C3132">
        <v>25845</v>
      </c>
      <c r="D3132" s="690">
        <v>41091</v>
      </c>
    </row>
    <row r="3133" spans="1:4">
      <c r="A3133" s="105">
        <v>33011005490000</v>
      </c>
      <c r="B3133">
        <v>0</v>
      </c>
      <c r="C3133">
        <v>29119</v>
      </c>
      <c r="D3133" s="690">
        <v>41122</v>
      </c>
    </row>
    <row r="3134" spans="1:4">
      <c r="A3134" s="105">
        <v>33011005490000</v>
      </c>
      <c r="B3134">
        <v>0</v>
      </c>
      <c r="C3134">
        <v>27402</v>
      </c>
      <c r="D3134" s="690">
        <v>41153</v>
      </c>
    </row>
    <row r="3135" spans="1:4">
      <c r="A3135" s="105">
        <v>33011005490000</v>
      </c>
      <c r="B3135">
        <v>0</v>
      </c>
      <c r="C3135">
        <v>30053</v>
      </c>
      <c r="D3135" s="690">
        <v>41183</v>
      </c>
    </row>
    <row r="3136" spans="1:4">
      <c r="A3136" s="105">
        <v>33011005490000</v>
      </c>
      <c r="B3136">
        <v>28215</v>
      </c>
      <c r="C3136">
        <v>0</v>
      </c>
      <c r="D3136" s="690">
        <v>41214</v>
      </c>
    </row>
    <row r="3137" spans="1:4">
      <c r="A3137" s="105">
        <v>33011005490000</v>
      </c>
      <c r="B3137">
        <v>0</v>
      </c>
      <c r="C3137">
        <v>29793</v>
      </c>
      <c r="D3137" s="690">
        <v>41244</v>
      </c>
    </row>
    <row r="3138" spans="1:4">
      <c r="A3138" s="105">
        <v>33011005540000</v>
      </c>
      <c r="B3138">
        <v>11439</v>
      </c>
      <c r="C3138">
        <v>0</v>
      </c>
      <c r="D3138" s="690">
        <v>40909</v>
      </c>
    </row>
    <row r="3139" spans="1:4">
      <c r="A3139" s="105">
        <v>33011005540000</v>
      </c>
      <c r="B3139">
        <v>9518</v>
      </c>
      <c r="C3139">
        <v>0</v>
      </c>
      <c r="D3139" s="690">
        <v>40940</v>
      </c>
    </row>
    <row r="3140" spans="1:4">
      <c r="A3140" s="105">
        <v>33011005540000</v>
      </c>
      <c r="B3140">
        <v>11989</v>
      </c>
      <c r="C3140">
        <v>0</v>
      </c>
      <c r="D3140" s="690">
        <v>40969</v>
      </c>
    </row>
    <row r="3141" spans="1:4">
      <c r="A3141" s="105">
        <v>33011005540000</v>
      </c>
      <c r="B3141">
        <v>10769</v>
      </c>
      <c r="C3141">
        <v>0</v>
      </c>
      <c r="D3141" s="690">
        <v>41000</v>
      </c>
    </row>
    <row r="3142" spans="1:4">
      <c r="A3142" s="105">
        <v>33011005540000</v>
      </c>
      <c r="B3142">
        <v>10424</v>
      </c>
      <c r="C3142">
        <v>0</v>
      </c>
      <c r="D3142" s="690">
        <v>41030</v>
      </c>
    </row>
    <row r="3143" spans="1:4">
      <c r="A3143" s="105">
        <v>33011005540000</v>
      </c>
      <c r="B3143">
        <v>8836</v>
      </c>
      <c r="C3143">
        <v>0</v>
      </c>
      <c r="D3143" s="690">
        <v>41061</v>
      </c>
    </row>
    <row r="3144" spans="1:4">
      <c r="A3144" s="105">
        <v>33011005540000</v>
      </c>
      <c r="B3144">
        <v>5545</v>
      </c>
      <c r="C3144">
        <v>0</v>
      </c>
      <c r="D3144" s="690">
        <v>41091</v>
      </c>
    </row>
    <row r="3145" spans="1:4">
      <c r="A3145" s="105">
        <v>33011005540000</v>
      </c>
      <c r="B3145">
        <v>7923</v>
      </c>
      <c r="C3145">
        <v>0</v>
      </c>
      <c r="D3145" s="690">
        <v>41122</v>
      </c>
    </row>
    <row r="3146" spans="1:4">
      <c r="A3146" s="105">
        <v>33011005540000</v>
      </c>
      <c r="B3146">
        <v>14479</v>
      </c>
      <c r="C3146">
        <v>0</v>
      </c>
      <c r="D3146" s="690">
        <v>41153</v>
      </c>
    </row>
    <row r="3147" spans="1:4">
      <c r="A3147" s="105">
        <v>33011005540000</v>
      </c>
      <c r="B3147">
        <v>8301</v>
      </c>
      <c r="C3147">
        <v>0</v>
      </c>
      <c r="D3147" s="690">
        <v>41183</v>
      </c>
    </row>
    <row r="3148" spans="1:4">
      <c r="A3148" s="105">
        <v>33011005540000</v>
      </c>
      <c r="B3148">
        <v>11354</v>
      </c>
      <c r="C3148">
        <v>0</v>
      </c>
      <c r="D3148" s="690">
        <v>41214</v>
      </c>
    </row>
    <row r="3149" spans="1:4">
      <c r="A3149" s="105">
        <v>33011005540000</v>
      </c>
      <c r="B3149">
        <v>6637</v>
      </c>
      <c r="C3149">
        <v>0</v>
      </c>
      <c r="D3149" s="690">
        <v>41244</v>
      </c>
    </row>
    <row r="3150" spans="1:4">
      <c r="A3150" s="105">
        <v>33011005560000</v>
      </c>
      <c r="B3150">
        <v>24451</v>
      </c>
      <c r="C3150">
        <v>0</v>
      </c>
      <c r="D3150" s="690">
        <v>40909</v>
      </c>
    </row>
    <row r="3151" spans="1:4">
      <c r="A3151" s="105">
        <v>33011005560000</v>
      </c>
      <c r="B3151">
        <v>22112</v>
      </c>
      <c r="C3151">
        <v>0</v>
      </c>
      <c r="D3151" s="690">
        <v>40940</v>
      </c>
    </row>
    <row r="3152" spans="1:4">
      <c r="A3152" s="105">
        <v>33011005560000</v>
      </c>
      <c r="B3152">
        <v>24735</v>
      </c>
      <c r="C3152">
        <v>0</v>
      </c>
      <c r="D3152" s="690">
        <v>40969</v>
      </c>
    </row>
    <row r="3153" spans="1:4">
      <c r="A3153" s="105">
        <v>33011005560000</v>
      </c>
      <c r="B3153">
        <v>24040</v>
      </c>
      <c r="C3153">
        <v>0</v>
      </c>
      <c r="D3153" s="690">
        <v>41000</v>
      </c>
    </row>
    <row r="3154" spans="1:4">
      <c r="A3154" s="105">
        <v>33011005560000</v>
      </c>
      <c r="B3154">
        <v>13376</v>
      </c>
      <c r="C3154">
        <v>0</v>
      </c>
      <c r="D3154" s="690">
        <v>41030</v>
      </c>
    </row>
    <row r="3155" spans="1:4">
      <c r="A3155" s="105">
        <v>33011005560000</v>
      </c>
      <c r="B3155">
        <v>4172</v>
      </c>
      <c r="C3155">
        <v>0</v>
      </c>
      <c r="D3155" s="690">
        <v>41061</v>
      </c>
    </row>
    <row r="3156" spans="1:4">
      <c r="A3156" s="105">
        <v>33011005560000</v>
      </c>
      <c r="B3156">
        <v>27683</v>
      </c>
      <c r="C3156">
        <v>0</v>
      </c>
      <c r="D3156" s="690">
        <v>41091</v>
      </c>
    </row>
    <row r="3157" spans="1:4">
      <c r="A3157" s="105">
        <v>33011005560000</v>
      </c>
      <c r="B3157">
        <v>14893</v>
      </c>
      <c r="C3157">
        <v>0</v>
      </c>
      <c r="D3157" s="690">
        <v>41122</v>
      </c>
    </row>
    <row r="3158" spans="1:4">
      <c r="A3158" s="105">
        <v>33011005560000</v>
      </c>
      <c r="B3158">
        <v>28461</v>
      </c>
      <c r="C3158">
        <v>0</v>
      </c>
      <c r="D3158" s="690">
        <v>41153</v>
      </c>
    </row>
    <row r="3159" spans="1:4">
      <c r="A3159" s="105">
        <v>33011005560000</v>
      </c>
      <c r="B3159">
        <v>29015</v>
      </c>
      <c r="C3159">
        <v>0</v>
      </c>
      <c r="D3159" s="690">
        <v>41183</v>
      </c>
    </row>
    <row r="3160" spans="1:4">
      <c r="A3160" s="105">
        <v>33011005560000</v>
      </c>
      <c r="B3160">
        <v>27213</v>
      </c>
      <c r="C3160">
        <v>0</v>
      </c>
      <c r="D3160" s="690">
        <v>41214</v>
      </c>
    </row>
    <row r="3161" spans="1:4">
      <c r="A3161" s="105">
        <v>33011005560000</v>
      </c>
      <c r="B3161">
        <v>27513</v>
      </c>
      <c r="C3161">
        <v>0</v>
      </c>
      <c r="D3161" s="690">
        <v>41244</v>
      </c>
    </row>
    <row r="3162" spans="1:4">
      <c r="A3162" s="105">
        <v>33011005570000</v>
      </c>
      <c r="B3162">
        <v>12913</v>
      </c>
      <c r="C3162">
        <v>0</v>
      </c>
      <c r="D3162" s="690">
        <v>40909</v>
      </c>
    </row>
    <row r="3163" spans="1:4">
      <c r="A3163" s="105">
        <v>33011005570000</v>
      </c>
      <c r="B3163">
        <v>12204</v>
      </c>
      <c r="C3163">
        <v>0</v>
      </c>
      <c r="D3163" s="690">
        <v>40940</v>
      </c>
    </row>
    <row r="3164" spans="1:4">
      <c r="A3164" s="105">
        <v>33011005570000</v>
      </c>
      <c r="B3164">
        <v>13832</v>
      </c>
      <c r="C3164">
        <v>0</v>
      </c>
      <c r="D3164" s="690">
        <v>40969</v>
      </c>
    </row>
    <row r="3165" spans="1:4">
      <c r="A3165" s="105">
        <v>33011005570000</v>
      </c>
      <c r="B3165">
        <v>13130</v>
      </c>
      <c r="C3165">
        <v>0</v>
      </c>
      <c r="D3165" s="690">
        <v>41000</v>
      </c>
    </row>
    <row r="3166" spans="1:4">
      <c r="A3166" s="105">
        <v>33011005570000</v>
      </c>
      <c r="B3166">
        <v>13861</v>
      </c>
      <c r="C3166">
        <v>0</v>
      </c>
      <c r="D3166" s="690">
        <v>41030</v>
      </c>
    </row>
    <row r="3167" spans="1:4">
      <c r="A3167" s="105">
        <v>33011005570000</v>
      </c>
      <c r="B3167">
        <v>13093</v>
      </c>
      <c r="C3167">
        <v>0</v>
      </c>
      <c r="D3167" s="690">
        <v>41061</v>
      </c>
    </row>
    <row r="3168" spans="1:4">
      <c r="A3168" s="105">
        <v>33011005570000</v>
      </c>
      <c r="B3168">
        <v>13245</v>
      </c>
      <c r="C3168">
        <v>0</v>
      </c>
      <c r="D3168" s="690">
        <v>41091</v>
      </c>
    </row>
    <row r="3169" spans="1:4">
      <c r="A3169" s="105">
        <v>33011005570000</v>
      </c>
      <c r="B3169">
        <v>13558</v>
      </c>
      <c r="C3169">
        <v>0</v>
      </c>
      <c r="D3169" s="690">
        <v>41122</v>
      </c>
    </row>
    <row r="3170" spans="1:4">
      <c r="A3170" s="105">
        <v>33011005570000</v>
      </c>
      <c r="B3170">
        <v>13437</v>
      </c>
      <c r="C3170">
        <v>0</v>
      </c>
      <c r="D3170" s="690">
        <v>41153</v>
      </c>
    </row>
    <row r="3171" spans="1:4">
      <c r="A3171" s="105">
        <v>33011005570000</v>
      </c>
      <c r="B3171">
        <v>13808</v>
      </c>
      <c r="C3171">
        <v>0</v>
      </c>
      <c r="D3171" s="690">
        <v>41183</v>
      </c>
    </row>
    <row r="3172" spans="1:4">
      <c r="A3172" s="105">
        <v>33011005570000</v>
      </c>
      <c r="B3172">
        <v>13178</v>
      </c>
      <c r="C3172">
        <v>0</v>
      </c>
      <c r="D3172" s="690">
        <v>41214</v>
      </c>
    </row>
    <row r="3173" spans="1:4">
      <c r="A3173" s="105">
        <v>33011005570000</v>
      </c>
      <c r="B3173">
        <v>12289</v>
      </c>
      <c r="C3173">
        <v>0</v>
      </c>
      <c r="D3173" s="690">
        <v>41244</v>
      </c>
    </row>
    <row r="3174" spans="1:4">
      <c r="A3174" s="105">
        <v>33011005590000</v>
      </c>
      <c r="B3174">
        <v>13320</v>
      </c>
      <c r="C3174">
        <v>0</v>
      </c>
      <c r="D3174" s="690">
        <v>40909</v>
      </c>
    </row>
    <row r="3175" spans="1:4">
      <c r="A3175" s="105">
        <v>33011005590000</v>
      </c>
      <c r="B3175">
        <v>19375</v>
      </c>
      <c r="C3175">
        <v>0</v>
      </c>
      <c r="D3175" s="690">
        <v>40940</v>
      </c>
    </row>
    <row r="3176" spans="1:4">
      <c r="A3176" s="105">
        <v>33011005590000</v>
      </c>
      <c r="B3176">
        <v>16305</v>
      </c>
      <c r="C3176">
        <v>0</v>
      </c>
      <c r="D3176" s="690">
        <v>40969</v>
      </c>
    </row>
    <row r="3177" spans="1:4">
      <c r="A3177" s="105">
        <v>33011005590000</v>
      </c>
      <c r="B3177">
        <v>13614</v>
      </c>
      <c r="C3177">
        <v>0</v>
      </c>
      <c r="D3177" s="690">
        <v>41000</v>
      </c>
    </row>
    <row r="3178" spans="1:4">
      <c r="A3178" s="105">
        <v>33011005590000</v>
      </c>
      <c r="B3178">
        <v>17276</v>
      </c>
      <c r="C3178">
        <v>0</v>
      </c>
      <c r="D3178" s="690">
        <v>41030</v>
      </c>
    </row>
    <row r="3179" spans="1:4">
      <c r="A3179" s="105">
        <v>33011005590000</v>
      </c>
      <c r="B3179">
        <v>13990</v>
      </c>
      <c r="C3179">
        <v>0</v>
      </c>
      <c r="D3179" s="690">
        <v>41061</v>
      </c>
    </row>
    <row r="3180" spans="1:4">
      <c r="A3180" s="105">
        <v>33011005590000</v>
      </c>
      <c r="B3180">
        <v>18114</v>
      </c>
      <c r="C3180">
        <v>0</v>
      </c>
      <c r="D3180" s="690">
        <v>41091</v>
      </c>
    </row>
    <row r="3181" spans="1:4">
      <c r="A3181" s="105">
        <v>33011005590000</v>
      </c>
      <c r="B3181">
        <v>23120</v>
      </c>
      <c r="C3181">
        <v>0</v>
      </c>
      <c r="D3181" s="690">
        <v>41122</v>
      </c>
    </row>
    <row r="3182" spans="1:4">
      <c r="A3182" s="105">
        <v>33011005590000</v>
      </c>
      <c r="B3182">
        <v>21775</v>
      </c>
      <c r="C3182">
        <v>0</v>
      </c>
      <c r="D3182" s="690">
        <v>41153</v>
      </c>
    </row>
    <row r="3183" spans="1:4">
      <c r="A3183" s="105">
        <v>33011005590000</v>
      </c>
      <c r="B3183">
        <v>22889</v>
      </c>
      <c r="C3183">
        <v>0</v>
      </c>
      <c r="D3183" s="690">
        <v>41183</v>
      </c>
    </row>
    <row r="3184" spans="1:4">
      <c r="A3184" s="105">
        <v>33011005590000</v>
      </c>
      <c r="B3184">
        <v>23366</v>
      </c>
      <c r="C3184">
        <v>0</v>
      </c>
      <c r="D3184" s="690">
        <v>41214</v>
      </c>
    </row>
    <row r="3185" spans="1:4">
      <c r="A3185" s="105">
        <v>33011005590000</v>
      </c>
      <c r="B3185">
        <v>28683</v>
      </c>
      <c r="C3185">
        <v>0</v>
      </c>
      <c r="D3185" s="690">
        <v>41244</v>
      </c>
    </row>
    <row r="3186" spans="1:4">
      <c r="A3186" s="105">
        <v>33011005610000</v>
      </c>
      <c r="B3186">
        <v>12323</v>
      </c>
      <c r="C3186">
        <v>0</v>
      </c>
      <c r="D3186" s="690">
        <v>40909</v>
      </c>
    </row>
    <row r="3187" spans="1:4">
      <c r="A3187" s="105">
        <v>33011005610000</v>
      </c>
      <c r="B3187">
        <v>8839</v>
      </c>
      <c r="C3187">
        <v>0</v>
      </c>
      <c r="D3187" s="690">
        <v>40940</v>
      </c>
    </row>
    <row r="3188" spans="1:4">
      <c r="A3188" s="105">
        <v>33011005610000</v>
      </c>
      <c r="B3188">
        <v>7568</v>
      </c>
      <c r="C3188">
        <v>0</v>
      </c>
      <c r="D3188" s="690">
        <v>40969</v>
      </c>
    </row>
    <row r="3189" spans="1:4">
      <c r="A3189" s="105">
        <v>33011005610000</v>
      </c>
      <c r="B3189">
        <v>7242</v>
      </c>
      <c r="C3189">
        <v>0</v>
      </c>
      <c r="D3189" s="690">
        <v>41000</v>
      </c>
    </row>
    <row r="3190" spans="1:4">
      <c r="A3190" s="105">
        <v>33011005610000</v>
      </c>
      <c r="B3190">
        <v>6438</v>
      </c>
      <c r="C3190">
        <v>0</v>
      </c>
      <c r="D3190" s="690">
        <v>41030</v>
      </c>
    </row>
    <row r="3191" spans="1:4">
      <c r="A3191" s="105">
        <v>33011005610000</v>
      </c>
      <c r="B3191">
        <v>5784</v>
      </c>
      <c r="C3191">
        <v>0</v>
      </c>
      <c r="D3191" s="690">
        <v>41061</v>
      </c>
    </row>
    <row r="3192" spans="1:4">
      <c r="A3192" s="105">
        <v>33011005610000</v>
      </c>
      <c r="B3192">
        <v>7430</v>
      </c>
      <c r="C3192">
        <v>0</v>
      </c>
      <c r="D3192" s="690">
        <v>41091</v>
      </c>
    </row>
    <row r="3193" spans="1:4">
      <c r="A3193" s="105">
        <v>33011005610000</v>
      </c>
      <c r="B3193">
        <v>5898</v>
      </c>
      <c r="C3193">
        <v>0</v>
      </c>
      <c r="D3193" s="690">
        <v>41122</v>
      </c>
    </row>
    <row r="3194" spans="1:4">
      <c r="A3194" s="105">
        <v>33011005610000</v>
      </c>
      <c r="B3194">
        <v>6239</v>
      </c>
      <c r="C3194">
        <v>0</v>
      </c>
      <c r="D3194" s="690">
        <v>41153</v>
      </c>
    </row>
    <row r="3195" spans="1:4">
      <c r="A3195" s="105">
        <v>33011005610000</v>
      </c>
      <c r="B3195">
        <v>6382</v>
      </c>
      <c r="C3195">
        <v>0</v>
      </c>
      <c r="D3195" s="690">
        <v>41183</v>
      </c>
    </row>
    <row r="3196" spans="1:4">
      <c r="A3196" s="105">
        <v>33011005610000</v>
      </c>
      <c r="B3196">
        <v>5601</v>
      </c>
      <c r="C3196">
        <v>0</v>
      </c>
      <c r="D3196" s="690">
        <v>41214</v>
      </c>
    </row>
    <row r="3197" spans="1:4">
      <c r="A3197" s="105">
        <v>33011005610000</v>
      </c>
      <c r="B3197">
        <v>6281</v>
      </c>
      <c r="C3197">
        <v>0</v>
      </c>
      <c r="D3197" s="690">
        <v>41244</v>
      </c>
    </row>
    <row r="3198" spans="1:4">
      <c r="A3198" s="105">
        <v>33011005620000</v>
      </c>
      <c r="B3198">
        <v>18025</v>
      </c>
      <c r="C3198">
        <v>0</v>
      </c>
      <c r="D3198" s="690">
        <v>40909</v>
      </c>
    </row>
    <row r="3199" spans="1:4">
      <c r="A3199" s="105">
        <v>33011005620000</v>
      </c>
      <c r="B3199">
        <v>17193</v>
      </c>
      <c r="C3199">
        <v>0</v>
      </c>
      <c r="D3199" s="690">
        <v>40940</v>
      </c>
    </row>
    <row r="3200" spans="1:4">
      <c r="A3200" s="105">
        <v>33011005620000</v>
      </c>
      <c r="B3200">
        <v>18386</v>
      </c>
      <c r="C3200">
        <v>0</v>
      </c>
      <c r="D3200" s="690">
        <v>40969</v>
      </c>
    </row>
    <row r="3201" spans="1:4">
      <c r="A3201" s="105">
        <v>33011005620000</v>
      </c>
      <c r="B3201">
        <v>17929</v>
      </c>
      <c r="C3201">
        <v>0</v>
      </c>
      <c r="D3201" s="690">
        <v>41000</v>
      </c>
    </row>
    <row r="3202" spans="1:4">
      <c r="A3202" s="105">
        <v>33011005620000</v>
      </c>
      <c r="B3202">
        <v>18979</v>
      </c>
      <c r="C3202">
        <v>0</v>
      </c>
      <c r="D3202" s="690">
        <v>41030</v>
      </c>
    </row>
    <row r="3203" spans="1:4">
      <c r="A3203" s="105">
        <v>33011005620000</v>
      </c>
      <c r="B3203">
        <v>18022</v>
      </c>
      <c r="C3203">
        <v>0</v>
      </c>
      <c r="D3203" s="690">
        <v>41061</v>
      </c>
    </row>
    <row r="3204" spans="1:4">
      <c r="A3204" s="105">
        <v>33011005620000</v>
      </c>
      <c r="B3204">
        <v>18930</v>
      </c>
      <c r="C3204">
        <v>0</v>
      </c>
      <c r="D3204" s="690">
        <v>41091</v>
      </c>
    </row>
    <row r="3205" spans="1:4">
      <c r="A3205" s="105">
        <v>33011005620000</v>
      </c>
      <c r="B3205">
        <v>18777</v>
      </c>
      <c r="C3205">
        <v>0</v>
      </c>
      <c r="D3205" s="690">
        <v>41122</v>
      </c>
    </row>
    <row r="3206" spans="1:4">
      <c r="A3206" s="105">
        <v>33011005620000</v>
      </c>
      <c r="B3206">
        <v>14996</v>
      </c>
      <c r="C3206">
        <v>0</v>
      </c>
      <c r="D3206" s="690">
        <v>41153</v>
      </c>
    </row>
    <row r="3207" spans="1:4">
      <c r="A3207" s="105">
        <v>33011005620000</v>
      </c>
      <c r="B3207">
        <v>15730</v>
      </c>
      <c r="C3207">
        <v>0</v>
      </c>
      <c r="D3207" s="690">
        <v>41183</v>
      </c>
    </row>
    <row r="3208" spans="1:4">
      <c r="A3208" s="105">
        <v>33011005620000</v>
      </c>
      <c r="B3208">
        <v>18009</v>
      </c>
      <c r="C3208">
        <v>0</v>
      </c>
      <c r="D3208" s="690">
        <v>41214</v>
      </c>
    </row>
    <row r="3209" spans="1:4">
      <c r="A3209" s="105">
        <v>33011005620000</v>
      </c>
      <c r="B3209">
        <v>19835</v>
      </c>
      <c r="C3209">
        <v>0</v>
      </c>
      <c r="D3209" s="690">
        <v>41244</v>
      </c>
    </row>
    <row r="3210" spans="1:4">
      <c r="A3210" s="105">
        <v>33011005640000</v>
      </c>
      <c r="B3210">
        <v>10447</v>
      </c>
      <c r="C3210">
        <v>0</v>
      </c>
      <c r="D3210" s="690">
        <v>40909</v>
      </c>
    </row>
    <row r="3211" spans="1:4">
      <c r="A3211" s="105">
        <v>33011005640000</v>
      </c>
      <c r="B3211">
        <v>9608</v>
      </c>
      <c r="C3211">
        <v>0</v>
      </c>
      <c r="D3211" s="690">
        <v>40940</v>
      </c>
    </row>
    <row r="3212" spans="1:4">
      <c r="A3212" s="105">
        <v>33011005640000</v>
      </c>
      <c r="B3212">
        <v>10370</v>
      </c>
      <c r="C3212">
        <v>0</v>
      </c>
      <c r="D3212" s="690">
        <v>40969</v>
      </c>
    </row>
    <row r="3213" spans="1:4">
      <c r="A3213" s="105">
        <v>33011005640000</v>
      </c>
      <c r="B3213">
        <v>9614</v>
      </c>
      <c r="C3213">
        <v>0</v>
      </c>
      <c r="D3213" s="690">
        <v>41000</v>
      </c>
    </row>
    <row r="3214" spans="1:4">
      <c r="A3214" s="105">
        <v>33011005640000</v>
      </c>
      <c r="B3214">
        <v>10171</v>
      </c>
      <c r="C3214">
        <v>0</v>
      </c>
      <c r="D3214" s="690">
        <v>41030</v>
      </c>
    </row>
    <row r="3215" spans="1:4">
      <c r="A3215" s="105">
        <v>33011005640000</v>
      </c>
      <c r="B3215">
        <v>10557</v>
      </c>
      <c r="C3215">
        <v>0</v>
      </c>
      <c r="D3215" s="690">
        <v>41061</v>
      </c>
    </row>
    <row r="3216" spans="1:4">
      <c r="A3216" s="105">
        <v>33011005640000</v>
      </c>
      <c r="B3216">
        <v>10303</v>
      </c>
      <c r="C3216">
        <v>0</v>
      </c>
      <c r="D3216" s="690">
        <v>41091</v>
      </c>
    </row>
    <row r="3217" spans="1:4">
      <c r="A3217" s="105">
        <v>33011005640000</v>
      </c>
      <c r="B3217">
        <v>9639</v>
      </c>
      <c r="C3217">
        <v>0</v>
      </c>
      <c r="D3217" s="690">
        <v>41122</v>
      </c>
    </row>
    <row r="3218" spans="1:4">
      <c r="A3218" s="105">
        <v>33011005640000</v>
      </c>
      <c r="B3218">
        <v>9354</v>
      </c>
      <c r="C3218">
        <v>0</v>
      </c>
      <c r="D3218" s="690">
        <v>41153</v>
      </c>
    </row>
    <row r="3219" spans="1:4">
      <c r="A3219" s="105">
        <v>33011005640000</v>
      </c>
      <c r="B3219">
        <v>10556</v>
      </c>
      <c r="C3219">
        <v>0</v>
      </c>
      <c r="D3219" s="690">
        <v>41183</v>
      </c>
    </row>
    <row r="3220" spans="1:4">
      <c r="A3220" s="105">
        <v>33011005640000</v>
      </c>
      <c r="B3220">
        <v>9494</v>
      </c>
      <c r="C3220">
        <v>0</v>
      </c>
      <c r="D3220" s="690">
        <v>41214</v>
      </c>
    </row>
    <row r="3221" spans="1:4">
      <c r="A3221" s="105">
        <v>33011005640000</v>
      </c>
      <c r="B3221">
        <v>9891</v>
      </c>
      <c r="C3221">
        <v>0</v>
      </c>
      <c r="D3221" s="690">
        <v>41244</v>
      </c>
    </row>
    <row r="3222" spans="1:4">
      <c r="A3222" s="105">
        <v>33011005660000</v>
      </c>
      <c r="B3222">
        <v>12056</v>
      </c>
      <c r="C3222">
        <v>0</v>
      </c>
      <c r="D3222" s="690">
        <v>40909</v>
      </c>
    </row>
    <row r="3223" spans="1:4">
      <c r="A3223" s="105">
        <v>33011005660000</v>
      </c>
      <c r="B3223">
        <v>10497</v>
      </c>
      <c r="C3223">
        <v>0</v>
      </c>
      <c r="D3223" s="690">
        <v>40940</v>
      </c>
    </row>
    <row r="3224" spans="1:4">
      <c r="A3224" s="105">
        <v>33011005660000</v>
      </c>
      <c r="B3224">
        <v>11834</v>
      </c>
      <c r="C3224">
        <v>0</v>
      </c>
      <c r="D3224" s="690">
        <v>40969</v>
      </c>
    </row>
    <row r="3225" spans="1:4">
      <c r="A3225" s="105">
        <v>33011005660000</v>
      </c>
      <c r="B3225">
        <v>11280</v>
      </c>
      <c r="C3225">
        <v>0</v>
      </c>
      <c r="D3225" s="690">
        <v>41000</v>
      </c>
    </row>
    <row r="3226" spans="1:4">
      <c r="A3226" s="105">
        <v>33011005660000</v>
      </c>
      <c r="B3226">
        <v>11806</v>
      </c>
      <c r="C3226">
        <v>0</v>
      </c>
      <c r="D3226" s="690">
        <v>41030</v>
      </c>
    </row>
    <row r="3227" spans="1:4">
      <c r="A3227" s="105">
        <v>33011005660000</v>
      </c>
      <c r="B3227">
        <v>11009</v>
      </c>
      <c r="C3227">
        <v>0</v>
      </c>
      <c r="D3227" s="690">
        <v>41061</v>
      </c>
    </row>
    <row r="3228" spans="1:4">
      <c r="A3228" s="105">
        <v>33011005660000</v>
      </c>
      <c r="B3228">
        <v>11012</v>
      </c>
      <c r="C3228">
        <v>0</v>
      </c>
      <c r="D3228" s="690">
        <v>41091</v>
      </c>
    </row>
    <row r="3229" spans="1:4">
      <c r="A3229" s="105">
        <v>33011005660000</v>
      </c>
      <c r="B3229">
        <v>11294</v>
      </c>
      <c r="C3229">
        <v>0</v>
      </c>
      <c r="D3229" s="690">
        <v>41122</v>
      </c>
    </row>
    <row r="3230" spans="1:4">
      <c r="A3230" s="105">
        <v>33011005660000</v>
      </c>
      <c r="B3230">
        <v>11160</v>
      </c>
      <c r="C3230">
        <v>0</v>
      </c>
      <c r="D3230" s="690">
        <v>41153</v>
      </c>
    </row>
    <row r="3231" spans="1:4">
      <c r="A3231" s="105">
        <v>33011005660000</v>
      </c>
      <c r="B3231">
        <v>11356</v>
      </c>
      <c r="C3231">
        <v>0</v>
      </c>
      <c r="D3231" s="690">
        <v>41183</v>
      </c>
    </row>
    <row r="3232" spans="1:4">
      <c r="A3232" s="105">
        <v>33011005660000</v>
      </c>
      <c r="B3232">
        <v>10913</v>
      </c>
      <c r="C3232">
        <v>0</v>
      </c>
      <c r="D3232" s="690">
        <v>41214</v>
      </c>
    </row>
    <row r="3233" spans="1:4">
      <c r="A3233" s="105">
        <v>33011005660000</v>
      </c>
      <c r="B3233">
        <v>11270</v>
      </c>
      <c r="C3233">
        <v>0</v>
      </c>
      <c r="D3233" s="690">
        <v>41244</v>
      </c>
    </row>
    <row r="3234" spans="1:4">
      <c r="A3234" s="105">
        <v>33011005670000</v>
      </c>
      <c r="B3234">
        <v>16787</v>
      </c>
      <c r="C3234">
        <v>0</v>
      </c>
      <c r="D3234" s="690">
        <v>40909</v>
      </c>
    </row>
    <row r="3235" spans="1:4">
      <c r="A3235" s="105">
        <v>33011005670000</v>
      </c>
      <c r="B3235">
        <v>14416</v>
      </c>
      <c r="C3235">
        <v>0</v>
      </c>
      <c r="D3235" s="690">
        <v>40940</v>
      </c>
    </row>
    <row r="3236" spans="1:4">
      <c r="A3236" s="105">
        <v>33011005670000</v>
      </c>
      <c r="B3236">
        <v>17003</v>
      </c>
      <c r="C3236">
        <v>0</v>
      </c>
      <c r="D3236" s="690">
        <v>40969</v>
      </c>
    </row>
    <row r="3237" spans="1:4">
      <c r="A3237" s="105">
        <v>33011005670000</v>
      </c>
      <c r="B3237">
        <v>16591</v>
      </c>
      <c r="C3237">
        <v>0</v>
      </c>
      <c r="D3237" s="690">
        <v>41000</v>
      </c>
    </row>
    <row r="3238" spans="1:4">
      <c r="A3238" s="105">
        <v>33011005670000</v>
      </c>
      <c r="B3238">
        <v>8352</v>
      </c>
      <c r="C3238">
        <v>0</v>
      </c>
      <c r="D3238" s="690">
        <v>41030</v>
      </c>
    </row>
    <row r="3239" spans="1:4">
      <c r="A3239" s="105">
        <v>33011005670000</v>
      </c>
      <c r="B3239">
        <v>1221</v>
      </c>
      <c r="C3239">
        <v>0</v>
      </c>
      <c r="D3239" s="690">
        <v>41061</v>
      </c>
    </row>
    <row r="3240" spans="1:4">
      <c r="A3240" s="105">
        <v>33011005670000</v>
      </c>
      <c r="B3240">
        <v>14853</v>
      </c>
      <c r="C3240">
        <v>0</v>
      </c>
      <c r="D3240" s="690">
        <v>41091</v>
      </c>
    </row>
    <row r="3241" spans="1:4">
      <c r="A3241" s="105">
        <v>33011005670000</v>
      </c>
      <c r="B3241">
        <v>9258</v>
      </c>
      <c r="C3241">
        <v>0</v>
      </c>
      <c r="D3241" s="690">
        <v>41122</v>
      </c>
    </row>
    <row r="3242" spans="1:4">
      <c r="A3242" s="105">
        <v>33011005670000</v>
      </c>
      <c r="B3242">
        <v>19784</v>
      </c>
      <c r="C3242">
        <v>0</v>
      </c>
      <c r="D3242" s="690">
        <v>41153</v>
      </c>
    </row>
    <row r="3243" spans="1:4">
      <c r="A3243" s="105">
        <v>33011005670000</v>
      </c>
      <c r="B3243">
        <v>19298</v>
      </c>
      <c r="C3243">
        <v>0</v>
      </c>
      <c r="D3243" s="690">
        <v>41183</v>
      </c>
    </row>
    <row r="3244" spans="1:4">
      <c r="A3244" s="105">
        <v>33011005670000</v>
      </c>
      <c r="B3244">
        <v>18980</v>
      </c>
      <c r="C3244">
        <v>0</v>
      </c>
      <c r="D3244" s="690">
        <v>41214</v>
      </c>
    </row>
    <row r="3245" spans="1:4">
      <c r="A3245" s="105">
        <v>33011005670000</v>
      </c>
      <c r="B3245">
        <v>20577</v>
      </c>
      <c r="C3245">
        <v>0</v>
      </c>
      <c r="D3245" s="690">
        <v>41244</v>
      </c>
    </row>
    <row r="3246" spans="1:4">
      <c r="A3246" s="105">
        <v>33011005680000</v>
      </c>
      <c r="B3246">
        <v>21811</v>
      </c>
      <c r="C3246">
        <v>0</v>
      </c>
      <c r="D3246" s="690">
        <v>40909</v>
      </c>
    </row>
    <row r="3247" spans="1:4">
      <c r="A3247" s="105">
        <v>33011005680000</v>
      </c>
      <c r="B3247">
        <v>21396</v>
      </c>
      <c r="C3247">
        <v>0</v>
      </c>
      <c r="D3247" s="690">
        <v>40940</v>
      </c>
    </row>
    <row r="3248" spans="1:4">
      <c r="A3248" s="105">
        <v>33011005680000</v>
      </c>
      <c r="B3248">
        <v>22150</v>
      </c>
      <c r="C3248">
        <v>0</v>
      </c>
      <c r="D3248" s="690">
        <v>40969</v>
      </c>
    </row>
    <row r="3249" spans="1:4">
      <c r="A3249" s="105">
        <v>33011005680000</v>
      </c>
      <c r="B3249">
        <v>22104</v>
      </c>
      <c r="C3249">
        <v>0</v>
      </c>
      <c r="D3249" s="690">
        <v>41000</v>
      </c>
    </row>
    <row r="3250" spans="1:4">
      <c r="A3250" s="105">
        <v>33011005680000</v>
      </c>
      <c r="B3250">
        <v>12400</v>
      </c>
      <c r="C3250">
        <v>0</v>
      </c>
      <c r="D3250" s="690">
        <v>41030</v>
      </c>
    </row>
    <row r="3251" spans="1:4">
      <c r="A3251" s="105">
        <v>33011005680000</v>
      </c>
      <c r="B3251">
        <v>4024</v>
      </c>
      <c r="C3251">
        <v>0</v>
      </c>
      <c r="D3251" s="690">
        <v>41061</v>
      </c>
    </row>
    <row r="3252" spans="1:4">
      <c r="A3252" s="105">
        <v>33011005680000</v>
      </c>
      <c r="B3252">
        <v>25544</v>
      </c>
      <c r="C3252">
        <v>0</v>
      </c>
      <c r="D3252" s="690">
        <v>41091</v>
      </c>
    </row>
    <row r="3253" spans="1:4">
      <c r="A3253" s="105">
        <v>33011005680000</v>
      </c>
      <c r="B3253">
        <v>13745</v>
      </c>
      <c r="C3253">
        <v>0</v>
      </c>
      <c r="D3253" s="690">
        <v>41122</v>
      </c>
    </row>
    <row r="3254" spans="1:4">
      <c r="A3254" s="105">
        <v>33011005680000</v>
      </c>
      <c r="B3254">
        <v>26264</v>
      </c>
      <c r="C3254">
        <v>0</v>
      </c>
      <c r="D3254" s="690">
        <v>41153</v>
      </c>
    </row>
    <row r="3255" spans="1:4">
      <c r="A3255" s="105">
        <v>33011005680000</v>
      </c>
      <c r="B3255">
        <v>26256</v>
      </c>
      <c r="C3255">
        <v>0</v>
      </c>
      <c r="D3255" s="690">
        <v>41183</v>
      </c>
    </row>
    <row r="3256" spans="1:4">
      <c r="A3256" s="105">
        <v>33011005680000</v>
      </c>
      <c r="B3256">
        <v>23470</v>
      </c>
      <c r="C3256">
        <v>0</v>
      </c>
      <c r="D3256" s="690">
        <v>41214</v>
      </c>
    </row>
    <row r="3257" spans="1:4">
      <c r="A3257" s="105">
        <v>33011005680000</v>
      </c>
      <c r="B3257">
        <v>23571</v>
      </c>
      <c r="C3257">
        <v>0</v>
      </c>
      <c r="D3257" s="690">
        <v>41244</v>
      </c>
    </row>
    <row r="3258" spans="1:4">
      <c r="A3258" s="105">
        <v>33011005690000</v>
      </c>
      <c r="B3258">
        <v>6106</v>
      </c>
      <c r="C3258">
        <v>0</v>
      </c>
      <c r="D3258" s="690">
        <v>40909</v>
      </c>
    </row>
    <row r="3259" spans="1:4">
      <c r="A3259" s="105">
        <v>33011005690000</v>
      </c>
      <c r="B3259">
        <v>6106</v>
      </c>
      <c r="C3259">
        <v>0</v>
      </c>
      <c r="D3259" s="690">
        <v>40940</v>
      </c>
    </row>
    <row r="3260" spans="1:4">
      <c r="A3260" s="105">
        <v>33011005690000</v>
      </c>
      <c r="B3260">
        <v>7646</v>
      </c>
      <c r="C3260">
        <v>0</v>
      </c>
      <c r="D3260" s="690">
        <v>40969</v>
      </c>
    </row>
    <row r="3261" spans="1:4">
      <c r="A3261" s="105">
        <v>33011005690000</v>
      </c>
      <c r="B3261">
        <v>7467</v>
      </c>
      <c r="C3261">
        <v>0</v>
      </c>
      <c r="D3261" s="690">
        <v>41000</v>
      </c>
    </row>
    <row r="3262" spans="1:4">
      <c r="A3262" s="105">
        <v>33011005690000</v>
      </c>
      <c r="B3262">
        <v>8077</v>
      </c>
      <c r="C3262">
        <v>0</v>
      </c>
      <c r="D3262" s="690">
        <v>41030</v>
      </c>
    </row>
    <row r="3263" spans="1:4">
      <c r="A3263" s="105">
        <v>33011005690000</v>
      </c>
      <c r="B3263">
        <v>7748</v>
      </c>
      <c r="C3263">
        <v>0</v>
      </c>
      <c r="D3263" s="690">
        <v>41061</v>
      </c>
    </row>
    <row r="3264" spans="1:4">
      <c r="A3264" s="105">
        <v>33011005690000</v>
      </c>
      <c r="B3264">
        <v>7778</v>
      </c>
      <c r="C3264">
        <v>0</v>
      </c>
      <c r="D3264" s="690">
        <v>41091</v>
      </c>
    </row>
    <row r="3265" spans="1:4">
      <c r="A3265" s="105">
        <v>33011005690000</v>
      </c>
      <c r="B3265">
        <v>7699</v>
      </c>
      <c r="C3265">
        <v>0</v>
      </c>
      <c r="D3265" s="690">
        <v>41122</v>
      </c>
    </row>
    <row r="3266" spans="1:4">
      <c r="A3266" s="105">
        <v>33011005690000</v>
      </c>
      <c r="B3266">
        <v>7604</v>
      </c>
      <c r="C3266">
        <v>0</v>
      </c>
      <c r="D3266" s="690">
        <v>41153</v>
      </c>
    </row>
    <row r="3267" spans="1:4">
      <c r="A3267" s="105">
        <v>33011005690000</v>
      </c>
      <c r="B3267">
        <v>7533</v>
      </c>
      <c r="C3267">
        <v>0</v>
      </c>
      <c r="D3267" s="690">
        <v>41183</v>
      </c>
    </row>
    <row r="3268" spans="1:4">
      <c r="A3268" s="105">
        <v>33011005690000</v>
      </c>
      <c r="B3268">
        <v>7330</v>
      </c>
      <c r="C3268">
        <v>0</v>
      </c>
      <c r="D3268" s="690">
        <v>41214</v>
      </c>
    </row>
    <row r="3269" spans="1:4">
      <c r="A3269" s="105">
        <v>33011005690000</v>
      </c>
      <c r="B3269">
        <v>7470</v>
      </c>
      <c r="C3269">
        <v>0</v>
      </c>
      <c r="D3269" s="690">
        <v>41244</v>
      </c>
    </row>
    <row r="3270" spans="1:4">
      <c r="A3270" s="105">
        <v>33011005710000</v>
      </c>
      <c r="B3270">
        <v>16312</v>
      </c>
      <c r="C3270">
        <v>0</v>
      </c>
      <c r="D3270" s="690">
        <v>40909</v>
      </c>
    </row>
    <row r="3271" spans="1:4">
      <c r="A3271" s="105">
        <v>33011005710000</v>
      </c>
      <c r="B3271">
        <v>16312</v>
      </c>
      <c r="C3271">
        <v>0</v>
      </c>
      <c r="D3271" s="690">
        <v>40940</v>
      </c>
    </row>
    <row r="3272" spans="1:4">
      <c r="A3272" s="105">
        <v>33011005710000</v>
      </c>
      <c r="B3272">
        <v>16312</v>
      </c>
      <c r="C3272">
        <v>0</v>
      </c>
      <c r="D3272" s="690">
        <v>40969</v>
      </c>
    </row>
    <row r="3273" spans="1:4">
      <c r="A3273" s="105">
        <v>33011005710000</v>
      </c>
      <c r="B3273">
        <v>15161</v>
      </c>
      <c r="C3273">
        <v>0</v>
      </c>
      <c r="D3273" s="690">
        <v>41000</v>
      </c>
    </row>
    <row r="3274" spans="1:4">
      <c r="A3274" s="105">
        <v>33011005710000</v>
      </c>
      <c r="B3274">
        <v>16082</v>
      </c>
      <c r="C3274">
        <v>0</v>
      </c>
      <c r="D3274" s="690">
        <v>41030</v>
      </c>
    </row>
    <row r="3275" spans="1:4">
      <c r="A3275" s="105">
        <v>33011005710000</v>
      </c>
      <c r="B3275">
        <v>16312</v>
      </c>
      <c r="C3275">
        <v>0</v>
      </c>
      <c r="D3275" s="690">
        <v>41061</v>
      </c>
    </row>
    <row r="3276" spans="1:4">
      <c r="A3276" s="105">
        <v>33011005710000</v>
      </c>
      <c r="B3276">
        <v>15486</v>
      </c>
      <c r="C3276">
        <v>0</v>
      </c>
      <c r="D3276" s="690">
        <v>41091</v>
      </c>
    </row>
    <row r="3277" spans="1:4">
      <c r="A3277" s="105">
        <v>33011005710000</v>
      </c>
      <c r="B3277">
        <v>16312</v>
      </c>
      <c r="C3277">
        <v>0</v>
      </c>
      <c r="D3277" s="690">
        <v>41122</v>
      </c>
    </row>
    <row r="3278" spans="1:4">
      <c r="A3278" s="105">
        <v>33011005710000</v>
      </c>
      <c r="B3278">
        <v>15434</v>
      </c>
      <c r="C3278">
        <v>0</v>
      </c>
      <c r="D3278" s="690">
        <v>41153</v>
      </c>
    </row>
    <row r="3279" spans="1:4">
      <c r="A3279" s="105">
        <v>33011005710000</v>
      </c>
      <c r="B3279">
        <v>15936</v>
      </c>
      <c r="C3279">
        <v>0</v>
      </c>
      <c r="D3279" s="690">
        <v>41183</v>
      </c>
    </row>
    <row r="3280" spans="1:4">
      <c r="A3280" s="105">
        <v>33011005710000</v>
      </c>
      <c r="B3280">
        <v>16312</v>
      </c>
      <c r="C3280">
        <v>0</v>
      </c>
      <c r="D3280" s="690">
        <v>41214</v>
      </c>
    </row>
    <row r="3281" spans="1:4">
      <c r="A3281" s="105">
        <v>33011005710000</v>
      </c>
      <c r="B3281">
        <v>16312</v>
      </c>
      <c r="C3281">
        <v>0</v>
      </c>
      <c r="D3281" s="690">
        <v>41244</v>
      </c>
    </row>
    <row r="3282" spans="1:4">
      <c r="A3282" s="105">
        <v>33011005720000</v>
      </c>
      <c r="B3282">
        <v>7939</v>
      </c>
      <c r="C3282">
        <v>0</v>
      </c>
      <c r="D3282" s="690">
        <v>40909</v>
      </c>
    </row>
    <row r="3283" spans="1:4">
      <c r="A3283" s="105">
        <v>33011005720000</v>
      </c>
      <c r="B3283">
        <v>6475</v>
      </c>
      <c r="C3283">
        <v>0</v>
      </c>
      <c r="D3283" s="690">
        <v>40940</v>
      </c>
    </row>
    <row r="3284" spans="1:4">
      <c r="A3284" s="105">
        <v>33011005720000</v>
      </c>
      <c r="B3284">
        <v>8968</v>
      </c>
      <c r="C3284">
        <v>0</v>
      </c>
      <c r="D3284" s="690">
        <v>40969</v>
      </c>
    </row>
    <row r="3285" spans="1:4">
      <c r="A3285" s="105">
        <v>33011005720000</v>
      </c>
      <c r="B3285">
        <v>8049</v>
      </c>
      <c r="C3285">
        <v>0</v>
      </c>
      <c r="D3285" s="690">
        <v>41000</v>
      </c>
    </row>
    <row r="3286" spans="1:4">
      <c r="A3286" s="105">
        <v>33011005720000</v>
      </c>
      <c r="B3286">
        <v>8970</v>
      </c>
      <c r="C3286">
        <v>0</v>
      </c>
      <c r="D3286" s="690">
        <v>41030</v>
      </c>
    </row>
    <row r="3287" spans="1:4">
      <c r="A3287" s="105">
        <v>33011005720000</v>
      </c>
      <c r="B3287">
        <v>8625</v>
      </c>
      <c r="C3287">
        <v>0</v>
      </c>
      <c r="D3287" s="690">
        <v>41061</v>
      </c>
    </row>
    <row r="3288" spans="1:4">
      <c r="A3288" s="105">
        <v>33011005720000</v>
      </c>
      <c r="B3288">
        <v>10809</v>
      </c>
      <c r="C3288">
        <v>0</v>
      </c>
      <c r="D3288" s="690">
        <v>41091</v>
      </c>
    </row>
    <row r="3289" spans="1:4">
      <c r="A3289" s="105">
        <v>33011005720000</v>
      </c>
      <c r="B3289">
        <v>8684</v>
      </c>
      <c r="C3289">
        <v>0</v>
      </c>
      <c r="D3289" s="690">
        <v>41122</v>
      </c>
    </row>
    <row r="3290" spans="1:4">
      <c r="A3290" s="105">
        <v>33011005720000</v>
      </c>
      <c r="B3290">
        <v>8639</v>
      </c>
      <c r="C3290">
        <v>0</v>
      </c>
      <c r="D3290" s="690">
        <v>41153</v>
      </c>
    </row>
    <row r="3291" spans="1:4">
      <c r="A3291" s="105">
        <v>33011005720000</v>
      </c>
      <c r="B3291">
        <v>6652</v>
      </c>
      <c r="C3291">
        <v>0</v>
      </c>
      <c r="D3291" s="690">
        <v>41183</v>
      </c>
    </row>
    <row r="3292" spans="1:4">
      <c r="A3292" s="105">
        <v>33011005720000</v>
      </c>
      <c r="B3292">
        <v>6829</v>
      </c>
      <c r="C3292">
        <v>0</v>
      </c>
      <c r="D3292" s="690">
        <v>41214</v>
      </c>
    </row>
    <row r="3293" spans="1:4">
      <c r="A3293" s="105">
        <v>33011005720000</v>
      </c>
      <c r="B3293">
        <v>7472</v>
      </c>
      <c r="C3293">
        <v>0</v>
      </c>
      <c r="D3293" s="690">
        <v>41244</v>
      </c>
    </row>
    <row r="3294" spans="1:4">
      <c r="A3294" s="105">
        <v>33011005730000</v>
      </c>
      <c r="B3294">
        <v>9542</v>
      </c>
      <c r="C3294">
        <v>0</v>
      </c>
      <c r="D3294" s="690">
        <v>40909</v>
      </c>
    </row>
    <row r="3295" spans="1:4">
      <c r="A3295" s="105">
        <v>33011005730000</v>
      </c>
      <c r="B3295">
        <v>7917</v>
      </c>
      <c r="C3295">
        <v>0</v>
      </c>
      <c r="D3295" s="690">
        <v>40940</v>
      </c>
    </row>
    <row r="3296" spans="1:4">
      <c r="A3296" s="105">
        <v>33011005730000</v>
      </c>
      <c r="B3296">
        <v>9108</v>
      </c>
      <c r="C3296">
        <v>0</v>
      </c>
      <c r="D3296" s="690">
        <v>40969</v>
      </c>
    </row>
    <row r="3297" spans="1:4">
      <c r="A3297" s="105">
        <v>33011005730000</v>
      </c>
      <c r="B3297">
        <v>8648</v>
      </c>
      <c r="C3297">
        <v>0</v>
      </c>
      <c r="D3297" s="690">
        <v>41000</v>
      </c>
    </row>
    <row r="3298" spans="1:4">
      <c r="A3298" s="105">
        <v>33011005730000</v>
      </c>
      <c r="B3298">
        <v>9013</v>
      </c>
      <c r="C3298">
        <v>0</v>
      </c>
      <c r="D3298" s="690">
        <v>41030</v>
      </c>
    </row>
    <row r="3299" spans="1:4">
      <c r="A3299" s="105">
        <v>33011005730000</v>
      </c>
      <c r="B3299">
        <v>8463</v>
      </c>
      <c r="C3299">
        <v>0</v>
      </c>
      <c r="D3299" s="690">
        <v>41061</v>
      </c>
    </row>
    <row r="3300" spans="1:4">
      <c r="A3300" s="105">
        <v>33011005730000</v>
      </c>
      <c r="B3300">
        <v>8541</v>
      </c>
      <c r="C3300">
        <v>0</v>
      </c>
      <c r="D3300" s="690">
        <v>41091</v>
      </c>
    </row>
    <row r="3301" spans="1:4">
      <c r="A3301" s="105">
        <v>33011005730000</v>
      </c>
      <c r="B3301">
        <v>8782</v>
      </c>
      <c r="C3301">
        <v>0</v>
      </c>
      <c r="D3301" s="690">
        <v>41122</v>
      </c>
    </row>
    <row r="3302" spans="1:4">
      <c r="A3302" s="105">
        <v>33011005730000</v>
      </c>
      <c r="B3302">
        <v>8667</v>
      </c>
      <c r="C3302">
        <v>0</v>
      </c>
      <c r="D3302" s="690">
        <v>41153</v>
      </c>
    </row>
    <row r="3303" spans="1:4">
      <c r="A3303" s="105">
        <v>33011005730000</v>
      </c>
      <c r="B3303">
        <v>9017</v>
      </c>
      <c r="C3303">
        <v>0</v>
      </c>
      <c r="D3303" s="690">
        <v>41183</v>
      </c>
    </row>
    <row r="3304" spans="1:4">
      <c r="A3304" s="105">
        <v>33011005730000</v>
      </c>
      <c r="B3304">
        <v>8600</v>
      </c>
      <c r="C3304">
        <v>0</v>
      </c>
      <c r="D3304" s="690">
        <v>41214</v>
      </c>
    </row>
    <row r="3305" spans="1:4">
      <c r="A3305" s="105">
        <v>33011005730000</v>
      </c>
      <c r="B3305">
        <v>8959</v>
      </c>
      <c r="C3305">
        <v>0</v>
      </c>
      <c r="D3305" s="690">
        <v>41244</v>
      </c>
    </row>
    <row r="3306" spans="1:4">
      <c r="A3306" s="105">
        <v>33011005790000</v>
      </c>
      <c r="B3306">
        <v>3325</v>
      </c>
      <c r="C3306">
        <v>0</v>
      </c>
      <c r="D3306" s="690">
        <v>40909</v>
      </c>
    </row>
    <row r="3307" spans="1:4">
      <c r="A3307" s="105">
        <v>33011005790000</v>
      </c>
      <c r="B3307">
        <v>12513</v>
      </c>
      <c r="C3307">
        <v>0</v>
      </c>
      <c r="D3307" s="690">
        <v>40940</v>
      </c>
    </row>
    <row r="3308" spans="1:4">
      <c r="A3308" s="105">
        <v>33011005790000</v>
      </c>
      <c r="B3308">
        <v>11242</v>
      </c>
      <c r="C3308">
        <v>0</v>
      </c>
      <c r="D3308" s="690">
        <v>40969</v>
      </c>
    </row>
    <row r="3309" spans="1:4">
      <c r="A3309" s="105">
        <v>33011005790000</v>
      </c>
      <c r="B3309">
        <v>9886</v>
      </c>
      <c r="C3309">
        <v>0</v>
      </c>
      <c r="D3309" s="690">
        <v>41000</v>
      </c>
    </row>
    <row r="3310" spans="1:4">
      <c r="A3310" s="105">
        <v>33011005790000</v>
      </c>
      <c r="B3310">
        <v>10085</v>
      </c>
      <c r="C3310">
        <v>0</v>
      </c>
      <c r="D3310" s="690">
        <v>41030</v>
      </c>
    </row>
    <row r="3311" spans="1:4">
      <c r="A3311" s="105">
        <v>33011005790000</v>
      </c>
      <c r="B3311">
        <v>9525</v>
      </c>
      <c r="C3311">
        <v>0</v>
      </c>
      <c r="D3311" s="690">
        <v>41061</v>
      </c>
    </row>
    <row r="3312" spans="1:4">
      <c r="A3312" s="105">
        <v>33011005790000</v>
      </c>
      <c r="B3312">
        <v>9631</v>
      </c>
      <c r="C3312">
        <v>0</v>
      </c>
      <c r="D3312" s="690">
        <v>41091</v>
      </c>
    </row>
    <row r="3313" spans="1:4">
      <c r="A3313" s="105">
        <v>33011005790000</v>
      </c>
      <c r="B3313">
        <v>9596</v>
      </c>
      <c r="C3313">
        <v>0</v>
      </c>
      <c r="D3313" s="690">
        <v>41122</v>
      </c>
    </row>
    <row r="3314" spans="1:4">
      <c r="A3314" s="105">
        <v>33011005790000</v>
      </c>
      <c r="B3314">
        <v>9385</v>
      </c>
      <c r="C3314">
        <v>0</v>
      </c>
      <c r="D3314" s="690">
        <v>41153</v>
      </c>
    </row>
    <row r="3315" spans="1:4">
      <c r="A3315" s="105">
        <v>33011005790000</v>
      </c>
      <c r="B3315">
        <v>9750</v>
      </c>
      <c r="C3315">
        <v>0</v>
      </c>
      <c r="D3315" s="690">
        <v>41183</v>
      </c>
    </row>
    <row r="3316" spans="1:4">
      <c r="A3316" s="105">
        <v>33011005790000</v>
      </c>
      <c r="B3316">
        <v>9378</v>
      </c>
      <c r="C3316">
        <v>0</v>
      </c>
      <c r="D3316" s="690">
        <v>41214</v>
      </c>
    </row>
    <row r="3317" spans="1:4">
      <c r="A3317" s="105">
        <v>33011005790000</v>
      </c>
      <c r="B3317">
        <v>9852</v>
      </c>
      <c r="C3317">
        <v>0</v>
      </c>
      <c r="D3317" s="690">
        <v>41244</v>
      </c>
    </row>
    <row r="3318" spans="1:4">
      <c r="A3318" s="105">
        <v>33011005800000</v>
      </c>
      <c r="B3318">
        <v>20998</v>
      </c>
      <c r="C3318">
        <v>0</v>
      </c>
      <c r="D3318" s="690">
        <v>40909</v>
      </c>
    </row>
    <row r="3319" spans="1:4">
      <c r="A3319" s="105">
        <v>33011005800000</v>
      </c>
      <c r="B3319">
        <v>18213</v>
      </c>
      <c r="C3319">
        <v>0</v>
      </c>
      <c r="D3319" s="690">
        <v>40940</v>
      </c>
    </row>
    <row r="3320" spans="1:4">
      <c r="A3320" s="105">
        <v>33011005800000</v>
      </c>
      <c r="B3320">
        <v>20669</v>
      </c>
      <c r="C3320">
        <v>0</v>
      </c>
      <c r="D3320" s="690">
        <v>40969</v>
      </c>
    </row>
    <row r="3321" spans="1:4">
      <c r="A3321" s="105">
        <v>33011005800000</v>
      </c>
      <c r="B3321">
        <v>19524</v>
      </c>
      <c r="C3321">
        <v>0</v>
      </c>
      <c r="D3321" s="690">
        <v>41000</v>
      </c>
    </row>
    <row r="3322" spans="1:4">
      <c r="A3322" s="105">
        <v>33011005800000</v>
      </c>
      <c r="B3322">
        <v>20690</v>
      </c>
      <c r="C3322">
        <v>0</v>
      </c>
      <c r="D3322" s="690">
        <v>41030</v>
      </c>
    </row>
    <row r="3323" spans="1:4">
      <c r="A3323" s="105">
        <v>33011005800000</v>
      </c>
      <c r="B3323">
        <v>19518</v>
      </c>
      <c r="C3323">
        <v>0</v>
      </c>
      <c r="D3323" s="690">
        <v>41061</v>
      </c>
    </row>
    <row r="3324" spans="1:4">
      <c r="A3324" s="105">
        <v>33011005800000</v>
      </c>
      <c r="B3324">
        <v>19502</v>
      </c>
      <c r="C3324">
        <v>0</v>
      </c>
      <c r="D3324" s="690">
        <v>41091</v>
      </c>
    </row>
    <row r="3325" spans="1:4">
      <c r="A3325" s="105">
        <v>33011005800000</v>
      </c>
      <c r="B3325">
        <v>19905</v>
      </c>
      <c r="C3325">
        <v>0</v>
      </c>
      <c r="D3325" s="690">
        <v>41122</v>
      </c>
    </row>
    <row r="3326" spans="1:4">
      <c r="A3326" s="105">
        <v>33011005800000</v>
      </c>
      <c r="B3326">
        <v>19901</v>
      </c>
      <c r="C3326">
        <v>0</v>
      </c>
      <c r="D3326" s="690">
        <v>41153</v>
      </c>
    </row>
    <row r="3327" spans="1:4">
      <c r="A3327" s="105">
        <v>33011005800000</v>
      </c>
      <c r="B3327">
        <v>20334</v>
      </c>
      <c r="C3327">
        <v>0</v>
      </c>
      <c r="D3327" s="690">
        <v>41183</v>
      </c>
    </row>
    <row r="3328" spans="1:4">
      <c r="A3328" s="105">
        <v>33011005800000</v>
      </c>
      <c r="B3328">
        <v>19447</v>
      </c>
      <c r="C3328">
        <v>0</v>
      </c>
      <c r="D3328" s="690">
        <v>41214</v>
      </c>
    </row>
    <row r="3329" spans="1:4">
      <c r="A3329" s="105">
        <v>33011005800000</v>
      </c>
      <c r="B3329">
        <v>19939</v>
      </c>
      <c r="C3329">
        <v>0</v>
      </c>
      <c r="D3329" s="690">
        <v>41244</v>
      </c>
    </row>
    <row r="3330" spans="1:4">
      <c r="A3330" s="105">
        <v>33011005820000</v>
      </c>
      <c r="B3330">
        <v>19506</v>
      </c>
      <c r="C3330">
        <v>0</v>
      </c>
      <c r="D3330" s="690">
        <v>40909</v>
      </c>
    </row>
    <row r="3331" spans="1:4">
      <c r="A3331" s="105">
        <v>33011005820000</v>
      </c>
      <c r="B3331">
        <v>16895</v>
      </c>
      <c r="C3331">
        <v>0</v>
      </c>
      <c r="D3331" s="690">
        <v>40940</v>
      </c>
    </row>
    <row r="3332" spans="1:4">
      <c r="A3332" s="105">
        <v>33011005820000</v>
      </c>
      <c r="B3332">
        <v>19279</v>
      </c>
      <c r="C3332">
        <v>0</v>
      </c>
      <c r="D3332" s="690">
        <v>40969</v>
      </c>
    </row>
    <row r="3333" spans="1:4">
      <c r="A3333" s="105">
        <v>33011005820000</v>
      </c>
      <c r="B3333">
        <v>18243</v>
      </c>
      <c r="C3333">
        <v>0</v>
      </c>
      <c r="D3333" s="690">
        <v>41000</v>
      </c>
    </row>
    <row r="3334" spans="1:4">
      <c r="A3334" s="105">
        <v>33011005820000</v>
      </c>
      <c r="B3334">
        <v>19449</v>
      </c>
      <c r="C3334">
        <v>0</v>
      </c>
      <c r="D3334" s="690">
        <v>41030</v>
      </c>
    </row>
    <row r="3335" spans="1:4">
      <c r="A3335" s="105">
        <v>33011005820000</v>
      </c>
      <c r="B3335">
        <v>18541</v>
      </c>
      <c r="C3335">
        <v>0</v>
      </c>
      <c r="D3335" s="690">
        <v>41061</v>
      </c>
    </row>
    <row r="3336" spans="1:4">
      <c r="A3336" s="105">
        <v>33011005820000</v>
      </c>
      <c r="B3336">
        <v>18750</v>
      </c>
      <c r="C3336">
        <v>0</v>
      </c>
      <c r="D3336" s="690">
        <v>41091</v>
      </c>
    </row>
    <row r="3337" spans="1:4">
      <c r="A3337" s="105">
        <v>33011005820000</v>
      </c>
      <c r="B3337">
        <v>19104</v>
      </c>
      <c r="C3337">
        <v>0</v>
      </c>
      <c r="D3337" s="690">
        <v>41122</v>
      </c>
    </row>
    <row r="3338" spans="1:4">
      <c r="A3338" s="105">
        <v>33011005820000</v>
      </c>
      <c r="B3338">
        <v>19222</v>
      </c>
      <c r="C3338">
        <v>0</v>
      </c>
      <c r="D3338" s="690">
        <v>41153</v>
      </c>
    </row>
    <row r="3339" spans="1:4">
      <c r="A3339" s="105">
        <v>33011005820000</v>
      </c>
      <c r="B3339">
        <v>19781</v>
      </c>
      <c r="C3339">
        <v>0</v>
      </c>
      <c r="D3339" s="690">
        <v>41183</v>
      </c>
    </row>
    <row r="3340" spans="1:4">
      <c r="A3340" s="105">
        <v>33011005820000</v>
      </c>
      <c r="B3340">
        <v>19077</v>
      </c>
      <c r="C3340">
        <v>0</v>
      </c>
      <c r="D3340" s="690">
        <v>41214</v>
      </c>
    </row>
    <row r="3341" spans="1:4">
      <c r="A3341" s="105">
        <v>33011005820000</v>
      </c>
      <c r="B3341">
        <v>19611</v>
      </c>
      <c r="C3341">
        <v>0</v>
      </c>
      <c r="D3341" s="690">
        <v>41244</v>
      </c>
    </row>
    <row r="3342" spans="1:4">
      <c r="A3342" s="105">
        <v>33011005840000</v>
      </c>
      <c r="B3342">
        <v>37109</v>
      </c>
      <c r="C3342">
        <v>0</v>
      </c>
      <c r="D3342" s="690">
        <v>40909</v>
      </c>
    </row>
    <row r="3343" spans="1:4">
      <c r="A3343" s="105">
        <v>33011005840000</v>
      </c>
      <c r="B3343">
        <v>29431</v>
      </c>
      <c r="C3343">
        <v>0</v>
      </c>
      <c r="D3343" s="690">
        <v>40940</v>
      </c>
    </row>
    <row r="3344" spans="1:4">
      <c r="A3344" s="105">
        <v>33011005840000</v>
      </c>
      <c r="B3344">
        <v>35159</v>
      </c>
      <c r="C3344">
        <v>0</v>
      </c>
      <c r="D3344" s="690">
        <v>40969</v>
      </c>
    </row>
    <row r="3345" spans="1:4">
      <c r="A3345" s="105">
        <v>33011005840000</v>
      </c>
      <c r="B3345">
        <v>33443</v>
      </c>
      <c r="C3345">
        <v>0</v>
      </c>
      <c r="D3345" s="690">
        <v>41000</v>
      </c>
    </row>
    <row r="3346" spans="1:4">
      <c r="A3346" s="105">
        <v>33011005840000</v>
      </c>
      <c r="B3346">
        <v>33058</v>
      </c>
      <c r="C3346">
        <v>0</v>
      </c>
      <c r="D3346" s="690">
        <v>41030</v>
      </c>
    </row>
    <row r="3347" spans="1:4">
      <c r="A3347" s="105">
        <v>33011005840000</v>
      </c>
      <c r="B3347">
        <v>24720</v>
      </c>
      <c r="C3347">
        <v>0</v>
      </c>
      <c r="D3347" s="690">
        <v>41061</v>
      </c>
    </row>
    <row r="3348" spans="1:4">
      <c r="A3348" s="105">
        <v>33011005840000</v>
      </c>
      <c r="B3348">
        <v>15273</v>
      </c>
      <c r="C3348">
        <v>0</v>
      </c>
      <c r="D3348" s="690">
        <v>41091</v>
      </c>
    </row>
    <row r="3349" spans="1:4">
      <c r="A3349" s="105">
        <v>33011005840000</v>
      </c>
      <c r="B3349">
        <v>19756</v>
      </c>
      <c r="C3349">
        <v>0</v>
      </c>
      <c r="D3349" s="690">
        <v>41122</v>
      </c>
    </row>
    <row r="3350" spans="1:4">
      <c r="A3350" s="105">
        <v>33011005840000</v>
      </c>
      <c r="B3350">
        <v>39049</v>
      </c>
      <c r="C3350">
        <v>0</v>
      </c>
      <c r="D3350" s="690">
        <v>41153</v>
      </c>
    </row>
    <row r="3351" spans="1:4">
      <c r="A3351" s="105">
        <v>33011005840000</v>
      </c>
      <c r="B3351">
        <v>36438</v>
      </c>
      <c r="C3351">
        <v>0</v>
      </c>
      <c r="D3351" s="690">
        <v>41183</v>
      </c>
    </row>
    <row r="3352" spans="1:4">
      <c r="A3352" s="105">
        <v>33011005840000</v>
      </c>
      <c r="B3352">
        <v>34695</v>
      </c>
      <c r="C3352">
        <v>0</v>
      </c>
      <c r="D3352" s="690">
        <v>41214</v>
      </c>
    </row>
    <row r="3353" spans="1:4">
      <c r="A3353" s="105">
        <v>33011005840000</v>
      </c>
      <c r="B3353">
        <v>27162</v>
      </c>
      <c r="C3353">
        <v>0</v>
      </c>
      <c r="D3353" s="690">
        <v>41244</v>
      </c>
    </row>
    <row r="3354" spans="1:4">
      <c r="A3354" s="105">
        <v>33011005850000</v>
      </c>
      <c r="B3354">
        <v>29996</v>
      </c>
      <c r="C3354">
        <v>0</v>
      </c>
      <c r="D3354" s="690">
        <v>40909</v>
      </c>
    </row>
    <row r="3355" spans="1:4">
      <c r="A3355" s="105">
        <v>33011005850000</v>
      </c>
      <c r="B3355">
        <v>24302</v>
      </c>
      <c r="C3355">
        <v>0</v>
      </c>
      <c r="D3355" s="690">
        <v>40940</v>
      </c>
    </row>
    <row r="3356" spans="1:4">
      <c r="A3356" s="105">
        <v>33011005850000</v>
      </c>
      <c r="B3356">
        <v>28023</v>
      </c>
      <c r="C3356">
        <v>0</v>
      </c>
      <c r="D3356" s="690">
        <v>40969</v>
      </c>
    </row>
    <row r="3357" spans="1:4">
      <c r="A3357" s="105">
        <v>33011005850000</v>
      </c>
      <c r="B3357">
        <v>27863</v>
      </c>
      <c r="C3357">
        <v>0</v>
      </c>
      <c r="D3357" s="690">
        <v>41000</v>
      </c>
    </row>
    <row r="3358" spans="1:4">
      <c r="A3358" s="105">
        <v>33011005850000</v>
      </c>
      <c r="B3358">
        <v>27906</v>
      </c>
      <c r="C3358">
        <v>0</v>
      </c>
      <c r="D3358" s="690">
        <v>41030</v>
      </c>
    </row>
    <row r="3359" spans="1:4">
      <c r="A3359" s="105">
        <v>33011005850000</v>
      </c>
      <c r="B3359">
        <v>22400</v>
      </c>
      <c r="C3359">
        <v>0</v>
      </c>
      <c r="D3359" s="690">
        <v>41061</v>
      </c>
    </row>
    <row r="3360" spans="1:4">
      <c r="A3360" s="105">
        <v>33011005850000</v>
      </c>
      <c r="B3360">
        <v>15176</v>
      </c>
      <c r="C3360">
        <v>0</v>
      </c>
      <c r="D3360" s="690">
        <v>41091</v>
      </c>
    </row>
    <row r="3361" spans="1:4">
      <c r="A3361" s="105">
        <v>33011005850000</v>
      </c>
      <c r="B3361">
        <v>18318</v>
      </c>
      <c r="C3361">
        <v>0</v>
      </c>
      <c r="D3361" s="690">
        <v>41122</v>
      </c>
    </row>
    <row r="3362" spans="1:4">
      <c r="A3362" s="105">
        <v>33011005850000</v>
      </c>
      <c r="B3362">
        <v>31967</v>
      </c>
      <c r="C3362">
        <v>0</v>
      </c>
      <c r="D3362" s="690">
        <v>41153</v>
      </c>
    </row>
    <row r="3363" spans="1:4">
      <c r="A3363" s="105">
        <v>33011005850000</v>
      </c>
      <c r="B3363">
        <v>28236</v>
      </c>
      <c r="C3363">
        <v>0</v>
      </c>
      <c r="D3363" s="690">
        <v>41183</v>
      </c>
    </row>
    <row r="3364" spans="1:4">
      <c r="A3364" s="105">
        <v>33011005850000</v>
      </c>
      <c r="B3364">
        <v>27335</v>
      </c>
      <c r="C3364">
        <v>0</v>
      </c>
      <c r="D3364" s="690">
        <v>41214</v>
      </c>
    </row>
    <row r="3365" spans="1:4">
      <c r="A3365" s="105">
        <v>33011005850000</v>
      </c>
      <c r="B3365">
        <v>24728</v>
      </c>
      <c r="C3365">
        <v>0</v>
      </c>
      <c r="D3365" s="690">
        <v>41244</v>
      </c>
    </row>
    <row r="3366" spans="1:4">
      <c r="A3366" s="105">
        <v>33011005880000</v>
      </c>
      <c r="B3366">
        <v>43932</v>
      </c>
      <c r="C3366">
        <v>0</v>
      </c>
      <c r="D3366" s="690">
        <v>40909</v>
      </c>
    </row>
    <row r="3367" spans="1:4">
      <c r="A3367" s="105">
        <v>33011005880000</v>
      </c>
      <c r="B3367">
        <v>51166</v>
      </c>
      <c r="C3367">
        <v>0</v>
      </c>
      <c r="D3367" s="690">
        <v>40940</v>
      </c>
    </row>
    <row r="3368" spans="1:4">
      <c r="A3368" s="105">
        <v>33011005880000</v>
      </c>
      <c r="B3368">
        <v>57986</v>
      </c>
      <c r="C3368">
        <v>0</v>
      </c>
      <c r="D3368" s="690">
        <v>40969</v>
      </c>
    </row>
    <row r="3369" spans="1:4">
      <c r="A3369" s="105">
        <v>33011005880000</v>
      </c>
      <c r="B3369">
        <v>56658</v>
      </c>
      <c r="C3369">
        <v>0</v>
      </c>
      <c r="D3369" s="690">
        <v>41000</v>
      </c>
    </row>
    <row r="3370" spans="1:4">
      <c r="A3370" s="105">
        <v>33011005880000</v>
      </c>
      <c r="B3370">
        <v>56660</v>
      </c>
      <c r="C3370">
        <v>0</v>
      </c>
      <c r="D3370" s="690">
        <v>41030</v>
      </c>
    </row>
    <row r="3371" spans="1:4">
      <c r="A3371" s="105">
        <v>33011005880000</v>
      </c>
      <c r="B3371">
        <v>48502</v>
      </c>
      <c r="C3371">
        <v>0</v>
      </c>
      <c r="D3371" s="690">
        <v>41061</v>
      </c>
    </row>
    <row r="3372" spans="1:4">
      <c r="A3372" s="105">
        <v>33011005880000</v>
      </c>
      <c r="B3372">
        <v>56639</v>
      </c>
      <c r="C3372">
        <v>0</v>
      </c>
      <c r="D3372" s="690">
        <v>41091</v>
      </c>
    </row>
    <row r="3373" spans="1:4">
      <c r="A3373" s="105">
        <v>33011005880000</v>
      </c>
      <c r="B3373">
        <v>51233</v>
      </c>
      <c r="C3373">
        <v>0</v>
      </c>
      <c r="D3373" s="690">
        <v>41122</v>
      </c>
    </row>
    <row r="3374" spans="1:4">
      <c r="A3374" s="105">
        <v>33011005880000</v>
      </c>
      <c r="B3374">
        <v>38814</v>
      </c>
      <c r="C3374">
        <v>0</v>
      </c>
      <c r="D3374" s="690">
        <v>41153</v>
      </c>
    </row>
    <row r="3375" spans="1:4">
      <c r="A3375" s="105">
        <v>33011005880000</v>
      </c>
      <c r="B3375">
        <v>51687</v>
      </c>
      <c r="C3375">
        <v>0</v>
      </c>
      <c r="D3375" s="690">
        <v>41183</v>
      </c>
    </row>
    <row r="3376" spans="1:4">
      <c r="A3376" s="105">
        <v>33011005880000</v>
      </c>
      <c r="B3376">
        <v>38000</v>
      </c>
      <c r="C3376">
        <v>0</v>
      </c>
      <c r="D3376" s="690">
        <v>41214</v>
      </c>
    </row>
    <row r="3377" spans="1:4">
      <c r="A3377" s="105">
        <v>33011005880000</v>
      </c>
      <c r="B3377">
        <v>33402</v>
      </c>
      <c r="C3377">
        <v>0</v>
      </c>
      <c r="D3377" s="690">
        <v>41244</v>
      </c>
    </row>
    <row r="3378" spans="1:4">
      <c r="A3378" s="105">
        <v>33011005920000</v>
      </c>
      <c r="B3378">
        <v>46341</v>
      </c>
      <c r="C3378">
        <v>0</v>
      </c>
      <c r="D3378" s="690">
        <v>40909</v>
      </c>
    </row>
    <row r="3379" spans="1:4">
      <c r="A3379" s="105">
        <v>33011005920000</v>
      </c>
      <c r="B3379">
        <v>45808</v>
      </c>
      <c r="C3379">
        <v>0</v>
      </c>
      <c r="D3379" s="690">
        <v>40940</v>
      </c>
    </row>
    <row r="3380" spans="1:4">
      <c r="A3380" s="105">
        <v>33011005920000</v>
      </c>
      <c r="B3380">
        <v>53883</v>
      </c>
      <c r="C3380">
        <v>0</v>
      </c>
      <c r="D3380" s="690">
        <v>40969</v>
      </c>
    </row>
    <row r="3381" spans="1:4">
      <c r="A3381" s="105">
        <v>33011005920000</v>
      </c>
      <c r="B3381">
        <v>59864</v>
      </c>
      <c r="C3381">
        <v>0</v>
      </c>
      <c r="D3381" s="690">
        <v>41000</v>
      </c>
    </row>
    <row r="3382" spans="1:4">
      <c r="A3382" s="105">
        <v>33011005920000</v>
      </c>
      <c r="B3382">
        <v>61658</v>
      </c>
      <c r="C3382">
        <v>0</v>
      </c>
      <c r="D3382" s="690">
        <v>41030</v>
      </c>
    </row>
    <row r="3383" spans="1:4">
      <c r="A3383" s="105">
        <v>33011005920000</v>
      </c>
      <c r="B3383">
        <v>45369</v>
      </c>
      <c r="C3383">
        <v>0</v>
      </c>
      <c r="D3383" s="690">
        <v>41061</v>
      </c>
    </row>
    <row r="3384" spans="1:4">
      <c r="A3384" s="105">
        <v>33011005920000</v>
      </c>
      <c r="B3384">
        <v>61763</v>
      </c>
      <c r="C3384">
        <v>0</v>
      </c>
      <c r="D3384" s="690">
        <v>41091</v>
      </c>
    </row>
    <row r="3385" spans="1:4">
      <c r="A3385" s="105">
        <v>33011005920000</v>
      </c>
      <c r="B3385">
        <v>61599</v>
      </c>
      <c r="C3385">
        <v>0</v>
      </c>
      <c r="D3385" s="690">
        <v>41122</v>
      </c>
    </row>
    <row r="3386" spans="1:4">
      <c r="A3386" s="105">
        <v>33011005920000</v>
      </c>
      <c r="B3386">
        <v>58699</v>
      </c>
      <c r="C3386">
        <v>0</v>
      </c>
      <c r="D3386" s="690">
        <v>41153</v>
      </c>
    </row>
    <row r="3387" spans="1:4">
      <c r="A3387" s="105">
        <v>33011005920000</v>
      </c>
      <c r="B3387">
        <v>60903</v>
      </c>
      <c r="C3387">
        <v>0</v>
      </c>
      <c r="D3387" s="690">
        <v>41183</v>
      </c>
    </row>
    <row r="3388" spans="1:4">
      <c r="A3388" s="105">
        <v>33011005920000</v>
      </c>
      <c r="B3388">
        <v>59815</v>
      </c>
      <c r="C3388">
        <v>0</v>
      </c>
      <c r="D3388" s="690">
        <v>41214</v>
      </c>
    </row>
    <row r="3389" spans="1:4">
      <c r="A3389" s="105">
        <v>33011005920000</v>
      </c>
      <c r="B3389">
        <v>34858</v>
      </c>
      <c r="C3389">
        <v>0</v>
      </c>
      <c r="D3389" s="690">
        <v>41244</v>
      </c>
    </row>
    <row r="3390" spans="1:4">
      <c r="A3390" s="105">
        <v>33011005940000</v>
      </c>
      <c r="B3390">
        <v>37556</v>
      </c>
      <c r="C3390">
        <v>0</v>
      </c>
      <c r="D3390" s="690">
        <v>40909</v>
      </c>
    </row>
    <row r="3391" spans="1:4">
      <c r="A3391" s="105">
        <v>33011005940000</v>
      </c>
      <c r="B3391">
        <v>32374</v>
      </c>
      <c r="C3391">
        <v>0</v>
      </c>
      <c r="D3391" s="690">
        <v>40940</v>
      </c>
    </row>
    <row r="3392" spans="1:4">
      <c r="A3392" s="105">
        <v>33011005940000</v>
      </c>
      <c r="B3392">
        <v>36992</v>
      </c>
      <c r="C3392">
        <v>0</v>
      </c>
      <c r="D3392" s="690">
        <v>40969</v>
      </c>
    </row>
    <row r="3393" spans="1:4">
      <c r="A3393" s="105">
        <v>33011005940000</v>
      </c>
      <c r="B3393">
        <v>34868</v>
      </c>
      <c r="C3393">
        <v>0</v>
      </c>
      <c r="D3393" s="690">
        <v>41000</v>
      </c>
    </row>
    <row r="3394" spans="1:4">
      <c r="A3394" s="105">
        <v>33011005940000</v>
      </c>
      <c r="B3394">
        <v>37344</v>
      </c>
      <c r="C3394">
        <v>0</v>
      </c>
      <c r="D3394" s="690">
        <v>41030</v>
      </c>
    </row>
    <row r="3395" spans="1:4">
      <c r="A3395" s="105">
        <v>33011005940000</v>
      </c>
      <c r="B3395">
        <v>35062</v>
      </c>
      <c r="C3395">
        <v>0</v>
      </c>
      <c r="D3395" s="690">
        <v>41061</v>
      </c>
    </row>
    <row r="3396" spans="1:4">
      <c r="A3396" s="105">
        <v>33011005940000</v>
      </c>
      <c r="B3396">
        <v>34673</v>
      </c>
      <c r="C3396">
        <v>0</v>
      </c>
      <c r="D3396" s="690">
        <v>41091</v>
      </c>
    </row>
    <row r="3397" spans="1:4">
      <c r="A3397" s="105">
        <v>33011005940000</v>
      </c>
      <c r="B3397">
        <v>35435</v>
      </c>
      <c r="C3397">
        <v>0</v>
      </c>
      <c r="D3397" s="690">
        <v>41122</v>
      </c>
    </row>
    <row r="3398" spans="1:4">
      <c r="A3398" s="105">
        <v>33011005940000</v>
      </c>
      <c r="B3398">
        <v>36013</v>
      </c>
      <c r="C3398">
        <v>0</v>
      </c>
      <c r="D3398" s="690">
        <v>41153</v>
      </c>
    </row>
    <row r="3399" spans="1:4">
      <c r="A3399" s="105">
        <v>33011005940000</v>
      </c>
      <c r="B3399">
        <v>36858</v>
      </c>
      <c r="C3399">
        <v>0</v>
      </c>
      <c r="D3399" s="690">
        <v>41183</v>
      </c>
    </row>
    <row r="3400" spans="1:4">
      <c r="A3400" s="105">
        <v>33011005940000</v>
      </c>
      <c r="B3400">
        <v>35405</v>
      </c>
      <c r="C3400">
        <v>0</v>
      </c>
      <c r="D3400" s="690">
        <v>41214</v>
      </c>
    </row>
    <row r="3401" spans="1:4">
      <c r="A3401" s="105">
        <v>33011005940000</v>
      </c>
      <c r="B3401">
        <v>36291</v>
      </c>
      <c r="C3401">
        <v>0</v>
      </c>
      <c r="D3401" s="690">
        <v>41244</v>
      </c>
    </row>
    <row r="3402" spans="1:4">
      <c r="A3402" s="105">
        <v>33011005960000</v>
      </c>
      <c r="B3402">
        <v>36525</v>
      </c>
      <c r="C3402">
        <v>0</v>
      </c>
      <c r="D3402" s="690">
        <v>40909</v>
      </c>
    </row>
    <row r="3403" spans="1:4">
      <c r="A3403" s="105">
        <v>33011005960000</v>
      </c>
      <c r="B3403">
        <v>36048</v>
      </c>
      <c r="C3403">
        <v>0</v>
      </c>
      <c r="D3403" s="690">
        <v>40940</v>
      </c>
    </row>
    <row r="3404" spans="1:4">
      <c r="A3404" s="105">
        <v>33011005960000</v>
      </c>
      <c r="B3404">
        <v>41986</v>
      </c>
      <c r="C3404">
        <v>0</v>
      </c>
      <c r="D3404" s="690">
        <v>40969</v>
      </c>
    </row>
    <row r="3405" spans="1:4">
      <c r="A3405" s="105">
        <v>33011005960000</v>
      </c>
      <c r="B3405">
        <v>37903</v>
      </c>
      <c r="C3405">
        <v>0</v>
      </c>
      <c r="D3405" s="690">
        <v>41000</v>
      </c>
    </row>
    <row r="3406" spans="1:4">
      <c r="A3406" s="105">
        <v>33011005960000</v>
      </c>
      <c r="B3406">
        <v>30914</v>
      </c>
      <c r="C3406">
        <v>0</v>
      </c>
      <c r="D3406" s="690">
        <v>41030</v>
      </c>
    </row>
    <row r="3407" spans="1:4">
      <c r="A3407" s="105">
        <v>33011005960000</v>
      </c>
      <c r="B3407">
        <v>31185</v>
      </c>
      <c r="C3407">
        <v>0</v>
      </c>
      <c r="D3407" s="690">
        <v>41061</v>
      </c>
    </row>
    <row r="3408" spans="1:4">
      <c r="A3408" s="105">
        <v>33011005960000</v>
      </c>
      <c r="B3408">
        <v>37025</v>
      </c>
      <c r="C3408">
        <v>0</v>
      </c>
      <c r="D3408" s="690">
        <v>41091</v>
      </c>
    </row>
    <row r="3409" spans="1:4">
      <c r="A3409" s="105">
        <v>33011005960000</v>
      </c>
      <c r="B3409">
        <v>36419</v>
      </c>
      <c r="C3409">
        <v>0</v>
      </c>
      <c r="D3409" s="690">
        <v>41122</v>
      </c>
    </row>
    <row r="3410" spans="1:4">
      <c r="A3410" s="105">
        <v>33011005960000</v>
      </c>
      <c r="B3410">
        <v>34785</v>
      </c>
      <c r="C3410">
        <v>0</v>
      </c>
      <c r="D3410" s="690">
        <v>41153</v>
      </c>
    </row>
    <row r="3411" spans="1:4">
      <c r="A3411" s="105">
        <v>33011005960000</v>
      </c>
      <c r="B3411">
        <v>39312</v>
      </c>
      <c r="C3411">
        <v>0</v>
      </c>
      <c r="D3411" s="690">
        <v>41183</v>
      </c>
    </row>
    <row r="3412" spans="1:4">
      <c r="A3412" s="105">
        <v>33011005960000</v>
      </c>
      <c r="B3412">
        <v>41204</v>
      </c>
      <c r="C3412">
        <v>0</v>
      </c>
      <c r="D3412" s="690">
        <v>41214</v>
      </c>
    </row>
    <row r="3413" spans="1:4">
      <c r="A3413" s="105">
        <v>33011005960000</v>
      </c>
      <c r="B3413">
        <v>33467</v>
      </c>
      <c r="C3413">
        <v>0</v>
      </c>
      <c r="D3413" s="690">
        <v>41244</v>
      </c>
    </row>
    <row r="3414" spans="1:4">
      <c r="A3414" s="105">
        <v>33011005970000</v>
      </c>
      <c r="B3414">
        <v>22617</v>
      </c>
      <c r="C3414">
        <v>0</v>
      </c>
      <c r="D3414" s="690">
        <v>40909</v>
      </c>
    </row>
    <row r="3415" spans="1:4">
      <c r="A3415" s="105">
        <v>33011005970000</v>
      </c>
      <c r="B3415">
        <v>27499</v>
      </c>
      <c r="C3415">
        <v>0</v>
      </c>
      <c r="D3415" s="690">
        <v>40940</v>
      </c>
    </row>
    <row r="3416" spans="1:4">
      <c r="A3416" s="105">
        <v>33011005970000</v>
      </c>
      <c r="B3416">
        <v>25926</v>
      </c>
      <c r="C3416">
        <v>0</v>
      </c>
      <c r="D3416" s="690">
        <v>40969</v>
      </c>
    </row>
    <row r="3417" spans="1:4">
      <c r="A3417" s="105">
        <v>33011005970000</v>
      </c>
      <c r="B3417">
        <v>23355</v>
      </c>
      <c r="C3417">
        <v>0</v>
      </c>
      <c r="D3417" s="690">
        <v>41000</v>
      </c>
    </row>
    <row r="3418" spans="1:4">
      <c r="A3418" s="105">
        <v>33011005970000</v>
      </c>
      <c r="B3418">
        <v>21793</v>
      </c>
      <c r="C3418">
        <v>0</v>
      </c>
      <c r="D3418" s="690">
        <v>41030</v>
      </c>
    </row>
    <row r="3419" spans="1:4">
      <c r="A3419" s="105">
        <v>33011005970000</v>
      </c>
      <c r="B3419">
        <v>17664</v>
      </c>
      <c r="C3419">
        <v>0</v>
      </c>
      <c r="D3419" s="690">
        <v>41061</v>
      </c>
    </row>
    <row r="3420" spans="1:4">
      <c r="A3420" s="105">
        <v>33011005970000</v>
      </c>
      <c r="B3420">
        <v>20489</v>
      </c>
      <c r="C3420">
        <v>0</v>
      </c>
      <c r="D3420" s="690">
        <v>41091</v>
      </c>
    </row>
    <row r="3421" spans="1:4">
      <c r="A3421" s="105">
        <v>33011005970000</v>
      </c>
      <c r="B3421">
        <v>20018</v>
      </c>
      <c r="C3421">
        <v>0</v>
      </c>
      <c r="D3421" s="690">
        <v>41122</v>
      </c>
    </row>
    <row r="3422" spans="1:4">
      <c r="A3422" s="105">
        <v>33011005970000</v>
      </c>
      <c r="B3422">
        <v>17259</v>
      </c>
      <c r="C3422">
        <v>0</v>
      </c>
      <c r="D3422" s="690">
        <v>41153</v>
      </c>
    </row>
    <row r="3423" spans="1:4">
      <c r="A3423" s="105">
        <v>33011005970000</v>
      </c>
      <c r="B3423">
        <v>13622</v>
      </c>
      <c r="C3423">
        <v>0</v>
      </c>
      <c r="D3423" s="690">
        <v>41183</v>
      </c>
    </row>
    <row r="3424" spans="1:4">
      <c r="A3424" s="105">
        <v>33011005970000</v>
      </c>
      <c r="B3424">
        <v>19997</v>
      </c>
      <c r="C3424">
        <v>0</v>
      </c>
      <c r="D3424" s="690">
        <v>41214</v>
      </c>
    </row>
    <row r="3425" spans="1:4">
      <c r="A3425" s="105">
        <v>33011005970000</v>
      </c>
      <c r="B3425">
        <v>22283</v>
      </c>
      <c r="C3425">
        <v>0</v>
      </c>
      <c r="D3425" s="690">
        <v>41244</v>
      </c>
    </row>
    <row r="3426" spans="1:4">
      <c r="A3426" s="105">
        <v>33011006000000</v>
      </c>
      <c r="B3426">
        <v>6036</v>
      </c>
      <c r="C3426">
        <v>0</v>
      </c>
      <c r="D3426" s="690">
        <v>40909</v>
      </c>
    </row>
    <row r="3427" spans="1:4">
      <c r="A3427" s="105">
        <v>33011006000000</v>
      </c>
      <c r="B3427">
        <v>5959</v>
      </c>
      <c r="C3427">
        <v>0</v>
      </c>
      <c r="D3427" s="690">
        <v>40940</v>
      </c>
    </row>
    <row r="3428" spans="1:4">
      <c r="A3428" s="105">
        <v>33011006000000</v>
      </c>
      <c r="B3428">
        <v>6780</v>
      </c>
      <c r="C3428">
        <v>0</v>
      </c>
      <c r="D3428" s="690">
        <v>40969</v>
      </c>
    </row>
    <row r="3429" spans="1:4">
      <c r="A3429" s="105">
        <v>33011006000000</v>
      </c>
      <c r="B3429">
        <v>6406</v>
      </c>
      <c r="C3429">
        <v>0</v>
      </c>
      <c r="D3429" s="690">
        <v>41000</v>
      </c>
    </row>
    <row r="3430" spans="1:4">
      <c r="A3430" s="105">
        <v>33011006000000</v>
      </c>
      <c r="B3430">
        <v>6847</v>
      </c>
      <c r="C3430">
        <v>0</v>
      </c>
      <c r="D3430" s="690">
        <v>41030</v>
      </c>
    </row>
    <row r="3431" spans="1:4">
      <c r="A3431" s="105">
        <v>33011006000000</v>
      </c>
      <c r="B3431">
        <v>6283</v>
      </c>
      <c r="C3431">
        <v>0</v>
      </c>
      <c r="D3431" s="690">
        <v>41061</v>
      </c>
    </row>
    <row r="3432" spans="1:4">
      <c r="A3432" s="105">
        <v>33011006000000</v>
      </c>
      <c r="B3432">
        <v>6238</v>
      </c>
      <c r="C3432">
        <v>0</v>
      </c>
      <c r="D3432" s="690">
        <v>41091</v>
      </c>
    </row>
    <row r="3433" spans="1:4">
      <c r="A3433" s="105">
        <v>33011006000000</v>
      </c>
      <c r="B3433">
        <v>6434</v>
      </c>
      <c r="C3433">
        <v>0</v>
      </c>
      <c r="D3433" s="690">
        <v>41122</v>
      </c>
    </row>
    <row r="3434" spans="1:4">
      <c r="A3434" s="105">
        <v>33011006000000</v>
      </c>
      <c r="B3434">
        <v>6347</v>
      </c>
      <c r="C3434">
        <v>0</v>
      </c>
      <c r="D3434" s="690">
        <v>41153</v>
      </c>
    </row>
    <row r="3435" spans="1:4">
      <c r="A3435" s="105">
        <v>33011006000000</v>
      </c>
      <c r="B3435">
        <v>6458</v>
      </c>
      <c r="C3435">
        <v>0</v>
      </c>
      <c r="D3435" s="690">
        <v>41183</v>
      </c>
    </row>
    <row r="3436" spans="1:4">
      <c r="A3436" s="105">
        <v>33011006000000</v>
      </c>
      <c r="B3436">
        <v>6122</v>
      </c>
      <c r="C3436">
        <v>0</v>
      </c>
      <c r="D3436" s="690">
        <v>41214</v>
      </c>
    </row>
    <row r="3437" spans="1:4">
      <c r="A3437" s="105">
        <v>33011006000000</v>
      </c>
      <c r="B3437">
        <v>6015</v>
      </c>
      <c r="C3437">
        <v>0</v>
      </c>
      <c r="D3437" s="690">
        <v>41244</v>
      </c>
    </row>
    <row r="3438" spans="1:4">
      <c r="A3438" s="105">
        <v>33011006010000</v>
      </c>
      <c r="B3438">
        <v>35457</v>
      </c>
      <c r="C3438">
        <v>0</v>
      </c>
      <c r="D3438" s="690">
        <v>40909</v>
      </c>
    </row>
    <row r="3439" spans="1:4">
      <c r="A3439" s="105">
        <v>33011006010000</v>
      </c>
      <c r="B3439">
        <v>38972</v>
      </c>
      <c r="C3439">
        <v>0</v>
      </c>
      <c r="D3439" s="690">
        <v>40940</v>
      </c>
    </row>
    <row r="3440" spans="1:4">
      <c r="A3440" s="105">
        <v>33011006010000</v>
      </c>
      <c r="B3440">
        <v>39654</v>
      </c>
      <c r="C3440">
        <v>0</v>
      </c>
      <c r="D3440" s="690">
        <v>40969</v>
      </c>
    </row>
    <row r="3441" spans="1:4">
      <c r="A3441" s="105">
        <v>33011006010000</v>
      </c>
      <c r="B3441">
        <v>37605</v>
      </c>
      <c r="C3441">
        <v>0</v>
      </c>
      <c r="D3441" s="690">
        <v>41000</v>
      </c>
    </row>
    <row r="3442" spans="1:4">
      <c r="A3442" s="105">
        <v>33011006010000</v>
      </c>
      <c r="B3442">
        <v>37305</v>
      </c>
      <c r="C3442">
        <v>0</v>
      </c>
      <c r="D3442" s="690">
        <v>41030</v>
      </c>
    </row>
    <row r="3443" spans="1:4">
      <c r="A3443" s="105">
        <v>33011006010000</v>
      </c>
      <c r="B3443">
        <v>31118</v>
      </c>
      <c r="C3443">
        <v>0</v>
      </c>
      <c r="D3443" s="690">
        <v>41061</v>
      </c>
    </row>
    <row r="3444" spans="1:4">
      <c r="A3444" s="105">
        <v>33011006010000</v>
      </c>
      <c r="B3444">
        <v>20697</v>
      </c>
      <c r="C3444">
        <v>0</v>
      </c>
      <c r="D3444" s="690">
        <v>41091</v>
      </c>
    </row>
    <row r="3445" spans="1:4">
      <c r="A3445" s="105">
        <v>33011006010000</v>
      </c>
      <c r="B3445">
        <v>22622</v>
      </c>
      <c r="C3445">
        <v>0</v>
      </c>
      <c r="D3445" s="690">
        <v>41122</v>
      </c>
    </row>
    <row r="3446" spans="1:4">
      <c r="A3446" s="105">
        <v>33011006010000</v>
      </c>
      <c r="B3446">
        <v>36022</v>
      </c>
      <c r="C3446">
        <v>0</v>
      </c>
      <c r="D3446" s="690">
        <v>41153</v>
      </c>
    </row>
    <row r="3447" spans="1:4">
      <c r="A3447" s="105">
        <v>33011006010000</v>
      </c>
      <c r="B3447">
        <v>34157</v>
      </c>
      <c r="C3447">
        <v>0</v>
      </c>
      <c r="D3447" s="690">
        <v>41183</v>
      </c>
    </row>
    <row r="3448" spans="1:4">
      <c r="A3448" s="105">
        <v>33011006010000</v>
      </c>
      <c r="B3448">
        <v>34284</v>
      </c>
      <c r="C3448">
        <v>0</v>
      </c>
      <c r="D3448" s="690">
        <v>41214</v>
      </c>
    </row>
    <row r="3449" spans="1:4">
      <c r="A3449" s="105">
        <v>33011006010000</v>
      </c>
      <c r="B3449">
        <v>32608</v>
      </c>
      <c r="C3449">
        <v>0</v>
      </c>
      <c r="D3449" s="690">
        <v>41244</v>
      </c>
    </row>
    <row r="3450" spans="1:4">
      <c r="A3450" s="105">
        <v>33011006030000</v>
      </c>
      <c r="B3450">
        <v>48548</v>
      </c>
      <c r="C3450">
        <v>0</v>
      </c>
      <c r="D3450" s="690">
        <v>40909</v>
      </c>
    </row>
    <row r="3451" spans="1:4">
      <c r="A3451" s="105">
        <v>33011006030000</v>
      </c>
      <c r="B3451">
        <v>46685</v>
      </c>
      <c r="C3451">
        <v>0</v>
      </c>
      <c r="D3451" s="690">
        <v>40940</v>
      </c>
    </row>
    <row r="3452" spans="1:4">
      <c r="A3452" s="105">
        <v>33011006030000</v>
      </c>
      <c r="B3452">
        <v>52369</v>
      </c>
      <c r="C3452">
        <v>0</v>
      </c>
      <c r="D3452" s="690">
        <v>40969</v>
      </c>
    </row>
    <row r="3453" spans="1:4">
      <c r="A3453" s="105">
        <v>33011006030000</v>
      </c>
      <c r="B3453">
        <v>42557</v>
      </c>
      <c r="C3453">
        <v>0</v>
      </c>
      <c r="D3453" s="690">
        <v>41000</v>
      </c>
    </row>
    <row r="3454" spans="1:4">
      <c r="A3454" s="105">
        <v>33011006030000</v>
      </c>
      <c r="B3454">
        <v>32735</v>
      </c>
      <c r="C3454">
        <v>0</v>
      </c>
      <c r="D3454" s="690">
        <v>41030</v>
      </c>
    </row>
    <row r="3455" spans="1:4">
      <c r="A3455" s="105">
        <v>33011006030000</v>
      </c>
      <c r="B3455">
        <v>21595</v>
      </c>
      <c r="C3455">
        <v>0</v>
      </c>
      <c r="D3455" s="690">
        <v>41061</v>
      </c>
    </row>
    <row r="3456" spans="1:4">
      <c r="A3456" s="105">
        <v>33011006030000</v>
      </c>
      <c r="B3456">
        <v>36670</v>
      </c>
      <c r="C3456">
        <v>0</v>
      </c>
      <c r="D3456" s="690">
        <v>41091</v>
      </c>
    </row>
    <row r="3457" spans="1:4">
      <c r="A3457" s="105">
        <v>33011006030000</v>
      </c>
      <c r="B3457">
        <v>37831</v>
      </c>
      <c r="C3457">
        <v>0</v>
      </c>
      <c r="D3457" s="690">
        <v>41122</v>
      </c>
    </row>
    <row r="3458" spans="1:4">
      <c r="A3458" s="105">
        <v>33011006030000</v>
      </c>
      <c r="B3458">
        <v>36326</v>
      </c>
      <c r="C3458">
        <v>0</v>
      </c>
      <c r="D3458" s="690">
        <v>41153</v>
      </c>
    </row>
    <row r="3459" spans="1:4">
      <c r="A3459" s="105">
        <v>33011006030000</v>
      </c>
      <c r="B3459">
        <v>31737</v>
      </c>
      <c r="C3459">
        <v>0</v>
      </c>
      <c r="D3459" s="690">
        <v>41183</v>
      </c>
    </row>
    <row r="3460" spans="1:4">
      <c r="A3460" s="105">
        <v>33011006030000</v>
      </c>
      <c r="B3460">
        <v>35801</v>
      </c>
      <c r="C3460">
        <v>0</v>
      </c>
      <c r="D3460" s="690">
        <v>41214</v>
      </c>
    </row>
    <row r="3461" spans="1:4">
      <c r="A3461" s="105">
        <v>33011006030000</v>
      </c>
      <c r="B3461">
        <v>20308</v>
      </c>
      <c r="C3461">
        <v>0</v>
      </c>
      <c r="D3461" s="690">
        <v>41244</v>
      </c>
    </row>
    <row r="3462" spans="1:4">
      <c r="A3462" s="105">
        <v>33011006040000</v>
      </c>
      <c r="B3462">
        <v>32502</v>
      </c>
      <c r="C3462">
        <v>0</v>
      </c>
      <c r="D3462" s="690">
        <v>40909</v>
      </c>
    </row>
    <row r="3463" spans="1:4">
      <c r="A3463" s="105">
        <v>33011006040000</v>
      </c>
      <c r="B3463">
        <v>31714</v>
      </c>
      <c r="C3463">
        <v>0</v>
      </c>
      <c r="D3463" s="690">
        <v>40940</v>
      </c>
    </row>
    <row r="3464" spans="1:4">
      <c r="A3464" s="105">
        <v>33011006040000</v>
      </c>
      <c r="B3464">
        <v>34931</v>
      </c>
      <c r="C3464">
        <v>0</v>
      </c>
      <c r="D3464" s="690">
        <v>40969</v>
      </c>
    </row>
    <row r="3465" spans="1:4">
      <c r="A3465" s="105">
        <v>33011006040000</v>
      </c>
      <c r="B3465">
        <v>34002</v>
      </c>
      <c r="C3465">
        <v>0</v>
      </c>
      <c r="D3465" s="690">
        <v>41000</v>
      </c>
    </row>
    <row r="3466" spans="1:4">
      <c r="A3466" s="105">
        <v>33011006040000</v>
      </c>
      <c r="B3466">
        <v>33702</v>
      </c>
      <c r="C3466">
        <v>0</v>
      </c>
      <c r="D3466" s="690">
        <v>41030</v>
      </c>
    </row>
    <row r="3467" spans="1:4">
      <c r="A3467" s="105">
        <v>33011006040000</v>
      </c>
      <c r="B3467">
        <v>23041</v>
      </c>
      <c r="C3467">
        <v>0</v>
      </c>
      <c r="D3467" s="690">
        <v>41061</v>
      </c>
    </row>
    <row r="3468" spans="1:4">
      <c r="A3468" s="105">
        <v>33011006040000</v>
      </c>
      <c r="B3468">
        <v>34498</v>
      </c>
      <c r="C3468">
        <v>0</v>
      </c>
      <c r="D3468" s="690">
        <v>41091</v>
      </c>
    </row>
    <row r="3469" spans="1:4">
      <c r="A3469" s="105">
        <v>33011006040000</v>
      </c>
      <c r="B3469">
        <v>33188</v>
      </c>
      <c r="C3469">
        <v>0</v>
      </c>
      <c r="D3469" s="690">
        <v>41122</v>
      </c>
    </row>
    <row r="3470" spans="1:4">
      <c r="A3470" s="105">
        <v>33011006040000</v>
      </c>
      <c r="B3470">
        <v>29144</v>
      </c>
      <c r="C3470">
        <v>0</v>
      </c>
      <c r="D3470" s="690">
        <v>41153</v>
      </c>
    </row>
    <row r="3471" spans="1:4">
      <c r="A3471" s="105">
        <v>33011006040000</v>
      </c>
      <c r="B3471">
        <v>35185</v>
      </c>
      <c r="C3471">
        <v>0</v>
      </c>
      <c r="D3471" s="690">
        <v>41183</v>
      </c>
    </row>
    <row r="3472" spans="1:4">
      <c r="A3472" s="105">
        <v>33011006040000</v>
      </c>
      <c r="B3472">
        <v>33633</v>
      </c>
      <c r="C3472">
        <v>0</v>
      </c>
      <c r="D3472" s="690">
        <v>41214</v>
      </c>
    </row>
    <row r="3473" spans="1:4">
      <c r="A3473" s="105">
        <v>33011006040000</v>
      </c>
      <c r="B3473">
        <v>31428</v>
      </c>
      <c r="C3473">
        <v>0</v>
      </c>
      <c r="D3473" s="690">
        <v>41244</v>
      </c>
    </row>
    <row r="3474" spans="1:4">
      <c r="A3474" s="105">
        <v>33011006050000</v>
      </c>
      <c r="B3474">
        <v>15424</v>
      </c>
      <c r="C3474">
        <v>0</v>
      </c>
      <c r="D3474" s="690">
        <v>40909</v>
      </c>
    </row>
    <row r="3475" spans="1:4">
      <c r="A3475" s="105">
        <v>33011006050000</v>
      </c>
      <c r="B3475">
        <v>13587</v>
      </c>
      <c r="C3475">
        <v>0</v>
      </c>
      <c r="D3475" s="690">
        <v>40940</v>
      </c>
    </row>
    <row r="3476" spans="1:4">
      <c r="A3476" s="105">
        <v>33011006050000</v>
      </c>
      <c r="B3476">
        <v>14773</v>
      </c>
      <c r="C3476">
        <v>0</v>
      </c>
      <c r="D3476" s="690">
        <v>40969</v>
      </c>
    </row>
    <row r="3477" spans="1:4">
      <c r="A3477" s="105">
        <v>33011006050000</v>
      </c>
      <c r="B3477">
        <v>13752</v>
      </c>
      <c r="C3477">
        <v>0</v>
      </c>
      <c r="D3477" s="690">
        <v>41000</v>
      </c>
    </row>
    <row r="3478" spans="1:4">
      <c r="A3478" s="105">
        <v>33011006050000</v>
      </c>
      <c r="B3478">
        <v>13796</v>
      </c>
      <c r="C3478">
        <v>0</v>
      </c>
      <c r="D3478" s="690">
        <v>41030</v>
      </c>
    </row>
    <row r="3479" spans="1:4">
      <c r="A3479" s="105">
        <v>33011006050000</v>
      </c>
      <c r="B3479">
        <v>13260</v>
      </c>
      <c r="C3479">
        <v>0</v>
      </c>
      <c r="D3479" s="690">
        <v>41061</v>
      </c>
    </row>
    <row r="3480" spans="1:4">
      <c r="A3480" s="105">
        <v>33011006050000</v>
      </c>
      <c r="B3480">
        <v>14487</v>
      </c>
      <c r="C3480">
        <v>0</v>
      </c>
      <c r="D3480" s="690">
        <v>41091</v>
      </c>
    </row>
    <row r="3481" spans="1:4">
      <c r="A3481" s="105">
        <v>33011006050000</v>
      </c>
      <c r="B3481">
        <v>14156</v>
      </c>
      <c r="C3481">
        <v>0</v>
      </c>
      <c r="D3481" s="690">
        <v>41122</v>
      </c>
    </row>
    <row r="3482" spans="1:4">
      <c r="A3482" s="105">
        <v>33011006050000</v>
      </c>
      <c r="B3482">
        <v>13763</v>
      </c>
      <c r="C3482">
        <v>0</v>
      </c>
      <c r="D3482" s="690">
        <v>41153</v>
      </c>
    </row>
    <row r="3483" spans="1:4">
      <c r="A3483" s="105">
        <v>33011006050000</v>
      </c>
      <c r="B3483">
        <v>14891</v>
      </c>
      <c r="C3483">
        <v>0</v>
      </c>
      <c r="D3483" s="690">
        <v>41183</v>
      </c>
    </row>
    <row r="3484" spans="1:4">
      <c r="A3484" s="105">
        <v>33011006050000</v>
      </c>
      <c r="B3484">
        <v>14044</v>
      </c>
      <c r="C3484">
        <v>0</v>
      </c>
      <c r="D3484" s="690">
        <v>41214</v>
      </c>
    </row>
    <row r="3485" spans="1:4">
      <c r="A3485" s="105">
        <v>33011006050000</v>
      </c>
      <c r="B3485">
        <v>13427</v>
      </c>
      <c r="C3485">
        <v>0</v>
      </c>
      <c r="D3485" s="690">
        <v>41244</v>
      </c>
    </row>
    <row r="3486" spans="1:4">
      <c r="A3486" s="105">
        <v>33011006060000</v>
      </c>
      <c r="B3486">
        <v>21231</v>
      </c>
      <c r="C3486">
        <v>0</v>
      </c>
      <c r="D3486" s="690">
        <v>40909</v>
      </c>
    </row>
    <row r="3487" spans="1:4">
      <c r="A3487" s="105">
        <v>33011006060000</v>
      </c>
      <c r="B3487">
        <v>24830</v>
      </c>
      <c r="C3487">
        <v>0</v>
      </c>
      <c r="D3487" s="690">
        <v>40940</v>
      </c>
    </row>
    <row r="3488" spans="1:4">
      <c r="A3488" s="105">
        <v>33011006060000</v>
      </c>
      <c r="B3488">
        <v>28204</v>
      </c>
      <c r="C3488">
        <v>0</v>
      </c>
      <c r="D3488" s="690">
        <v>40969</v>
      </c>
    </row>
    <row r="3489" spans="1:4">
      <c r="A3489" s="105">
        <v>33011006060000</v>
      </c>
      <c r="B3489">
        <v>24067</v>
      </c>
      <c r="C3489">
        <v>0</v>
      </c>
      <c r="D3489" s="690">
        <v>41000</v>
      </c>
    </row>
    <row r="3490" spans="1:4">
      <c r="A3490" s="105">
        <v>33011006060000</v>
      </c>
      <c r="B3490">
        <v>19247</v>
      </c>
      <c r="C3490">
        <v>0</v>
      </c>
      <c r="D3490" s="690">
        <v>41030</v>
      </c>
    </row>
    <row r="3491" spans="1:4">
      <c r="A3491" s="105">
        <v>33011006060000</v>
      </c>
      <c r="B3491">
        <v>11650</v>
      </c>
      <c r="C3491">
        <v>0</v>
      </c>
      <c r="D3491" s="690">
        <v>41061</v>
      </c>
    </row>
    <row r="3492" spans="1:4">
      <c r="A3492" s="105">
        <v>33011006060000</v>
      </c>
      <c r="B3492">
        <v>13259</v>
      </c>
      <c r="C3492">
        <v>0</v>
      </c>
      <c r="D3492" s="690">
        <v>41091</v>
      </c>
    </row>
    <row r="3493" spans="1:4">
      <c r="A3493" s="105">
        <v>33011006060000</v>
      </c>
      <c r="B3493">
        <v>17654</v>
      </c>
      <c r="C3493">
        <v>0</v>
      </c>
      <c r="D3493" s="690">
        <v>41122</v>
      </c>
    </row>
    <row r="3494" spans="1:4">
      <c r="A3494" s="105">
        <v>33011006060000</v>
      </c>
      <c r="B3494">
        <v>19901</v>
      </c>
      <c r="C3494">
        <v>0</v>
      </c>
      <c r="D3494" s="690">
        <v>41153</v>
      </c>
    </row>
    <row r="3495" spans="1:4">
      <c r="A3495" s="105">
        <v>33011006060000</v>
      </c>
      <c r="B3495">
        <v>16017</v>
      </c>
      <c r="C3495">
        <v>0</v>
      </c>
      <c r="D3495" s="690">
        <v>41183</v>
      </c>
    </row>
    <row r="3496" spans="1:4">
      <c r="A3496" s="105">
        <v>33011006060000</v>
      </c>
      <c r="B3496">
        <v>23484</v>
      </c>
      <c r="C3496">
        <v>0</v>
      </c>
      <c r="D3496" s="690">
        <v>41214</v>
      </c>
    </row>
    <row r="3497" spans="1:4">
      <c r="A3497" s="105">
        <v>33011006060000</v>
      </c>
      <c r="B3497">
        <v>22815</v>
      </c>
      <c r="C3497">
        <v>0</v>
      </c>
      <c r="D3497" s="690">
        <v>41244</v>
      </c>
    </row>
    <row r="3498" spans="1:4">
      <c r="A3498" s="105">
        <v>33011006080000</v>
      </c>
      <c r="B3498">
        <v>19744</v>
      </c>
      <c r="C3498">
        <v>0</v>
      </c>
      <c r="D3498" s="690">
        <v>40909</v>
      </c>
    </row>
    <row r="3499" spans="1:4">
      <c r="A3499" s="105">
        <v>33011006080000</v>
      </c>
      <c r="B3499">
        <v>18642</v>
      </c>
      <c r="C3499">
        <v>0</v>
      </c>
      <c r="D3499" s="690">
        <v>40940</v>
      </c>
    </row>
    <row r="3500" spans="1:4">
      <c r="A3500" s="105">
        <v>33011006080000</v>
      </c>
      <c r="B3500">
        <v>20091</v>
      </c>
      <c r="C3500">
        <v>0</v>
      </c>
      <c r="D3500" s="690">
        <v>40969</v>
      </c>
    </row>
    <row r="3501" spans="1:4">
      <c r="A3501" s="105">
        <v>33011006080000</v>
      </c>
      <c r="B3501">
        <v>19889</v>
      </c>
      <c r="C3501">
        <v>0</v>
      </c>
      <c r="D3501" s="690">
        <v>41000</v>
      </c>
    </row>
    <row r="3502" spans="1:4">
      <c r="A3502" s="105">
        <v>33011006080000</v>
      </c>
      <c r="B3502">
        <v>20832</v>
      </c>
      <c r="C3502">
        <v>0</v>
      </c>
      <c r="D3502" s="690">
        <v>41030</v>
      </c>
    </row>
    <row r="3503" spans="1:4">
      <c r="A3503" s="105">
        <v>33011006080000</v>
      </c>
      <c r="B3503">
        <v>20151</v>
      </c>
      <c r="C3503">
        <v>0</v>
      </c>
      <c r="D3503" s="690">
        <v>41061</v>
      </c>
    </row>
    <row r="3504" spans="1:4">
      <c r="A3504" s="105">
        <v>33011006080000</v>
      </c>
      <c r="B3504">
        <v>21498</v>
      </c>
      <c r="C3504">
        <v>0</v>
      </c>
      <c r="D3504" s="690">
        <v>41091</v>
      </c>
    </row>
    <row r="3505" spans="1:4">
      <c r="A3505" s="105">
        <v>33011006080000</v>
      </c>
      <c r="B3505">
        <v>19155</v>
      </c>
      <c r="C3505">
        <v>0</v>
      </c>
      <c r="D3505" s="690">
        <v>41122</v>
      </c>
    </row>
    <row r="3506" spans="1:4">
      <c r="A3506" s="105">
        <v>33011006080000</v>
      </c>
      <c r="B3506">
        <v>15523</v>
      </c>
      <c r="C3506">
        <v>0</v>
      </c>
      <c r="D3506" s="690">
        <v>41153</v>
      </c>
    </row>
    <row r="3507" spans="1:4">
      <c r="A3507" s="105">
        <v>33011006080000</v>
      </c>
      <c r="B3507">
        <v>22610</v>
      </c>
      <c r="C3507">
        <v>0</v>
      </c>
      <c r="D3507" s="690">
        <v>41183</v>
      </c>
    </row>
    <row r="3508" spans="1:4">
      <c r="A3508" s="105">
        <v>33011006080000</v>
      </c>
      <c r="B3508">
        <v>20372</v>
      </c>
      <c r="C3508">
        <v>0</v>
      </c>
      <c r="D3508" s="690">
        <v>41214</v>
      </c>
    </row>
    <row r="3509" spans="1:4">
      <c r="A3509" s="105">
        <v>33011006080000</v>
      </c>
      <c r="B3509">
        <v>20231</v>
      </c>
      <c r="C3509">
        <v>0</v>
      </c>
      <c r="D3509" s="690">
        <v>41244</v>
      </c>
    </row>
    <row r="3510" spans="1:4">
      <c r="A3510" s="105">
        <v>33011006090000</v>
      </c>
      <c r="B3510">
        <v>30711</v>
      </c>
      <c r="C3510">
        <v>0</v>
      </c>
      <c r="D3510" s="690">
        <v>40909</v>
      </c>
    </row>
    <row r="3511" spans="1:4">
      <c r="A3511" s="105">
        <v>33011006090000</v>
      </c>
      <c r="B3511">
        <v>29413</v>
      </c>
      <c r="C3511">
        <v>0</v>
      </c>
      <c r="D3511" s="690">
        <v>40940</v>
      </c>
    </row>
    <row r="3512" spans="1:4">
      <c r="A3512" s="105">
        <v>33011006090000</v>
      </c>
      <c r="B3512">
        <v>32620</v>
      </c>
      <c r="C3512">
        <v>0</v>
      </c>
      <c r="D3512" s="690">
        <v>40969</v>
      </c>
    </row>
    <row r="3513" spans="1:4">
      <c r="A3513" s="105">
        <v>33011006090000</v>
      </c>
      <c r="B3513">
        <v>30902</v>
      </c>
      <c r="C3513">
        <v>0</v>
      </c>
      <c r="D3513" s="690">
        <v>41000</v>
      </c>
    </row>
    <row r="3514" spans="1:4">
      <c r="A3514" s="105">
        <v>33011006090000</v>
      </c>
      <c r="B3514">
        <v>32602</v>
      </c>
      <c r="C3514">
        <v>0</v>
      </c>
      <c r="D3514" s="690">
        <v>41030</v>
      </c>
    </row>
    <row r="3515" spans="1:4">
      <c r="A3515" s="105">
        <v>33011006090000</v>
      </c>
      <c r="B3515">
        <v>31675</v>
      </c>
      <c r="C3515">
        <v>0</v>
      </c>
      <c r="D3515" s="690">
        <v>41061</v>
      </c>
    </row>
    <row r="3516" spans="1:4">
      <c r="A3516" s="105">
        <v>33011006090000</v>
      </c>
      <c r="B3516">
        <v>32152</v>
      </c>
      <c r="C3516">
        <v>0</v>
      </c>
      <c r="D3516" s="690">
        <v>41091</v>
      </c>
    </row>
    <row r="3517" spans="1:4">
      <c r="A3517" s="105">
        <v>33011006090000</v>
      </c>
      <c r="B3517">
        <v>33012</v>
      </c>
      <c r="C3517">
        <v>0</v>
      </c>
      <c r="D3517" s="690">
        <v>41122</v>
      </c>
    </row>
    <row r="3518" spans="1:4">
      <c r="A3518" s="105">
        <v>33011006090000</v>
      </c>
      <c r="B3518">
        <v>31776</v>
      </c>
      <c r="C3518">
        <v>0</v>
      </c>
      <c r="D3518" s="690">
        <v>41153</v>
      </c>
    </row>
    <row r="3519" spans="1:4">
      <c r="A3519" s="105">
        <v>33011006090000</v>
      </c>
      <c r="B3519">
        <v>34930</v>
      </c>
      <c r="C3519">
        <v>0</v>
      </c>
      <c r="D3519" s="690">
        <v>41183</v>
      </c>
    </row>
    <row r="3520" spans="1:4">
      <c r="A3520" s="105">
        <v>33011006090000</v>
      </c>
      <c r="B3520">
        <v>31427</v>
      </c>
      <c r="C3520">
        <v>0</v>
      </c>
      <c r="D3520" s="690">
        <v>41214</v>
      </c>
    </row>
    <row r="3521" spans="1:4">
      <c r="A3521" s="105">
        <v>33011006090000</v>
      </c>
      <c r="B3521">
        <v>34397</v>
      </c>
      <c r="C3521">
        <v>0</v>
      </c>
      <c r="D3521" s="690">
        <v>41244</v>
      </c>
    </row>
    <row r="3522" spans="1:4">
      <c r="A3522" s="105">
        <v>33011006100000</v>
      </c>
      <c r="B3522">
        <v>8973</v>
      </c>
      <c r="C3522">
        <v>0</v>
      </c>
      <c r="D3522" s="690">
        <v>40909</v>
      </c>
    </row>
    <row r="3523" spans="1:4">
      <c r="A3523" s="105">
        <v>33011006100000</v>
      </c>
      <c r="B3523">
        <v>8375</v>
      </c>
      <c r="C3523">
        <v>0</v>
      </c>
      <c r="D3523" s="690">
        <v>40940</v>
      </c>
    </row>
    <row r="3524" spans="1:4">
      <c r="A3524" s="105">
        <v>33011006100000</v>
      </c>
      <c r="B3524">
        <v>8846</v>
      </c>
      <c r="C3524">
        <v>0</v>
      </c>
      <c r="D3524" s="690">
        <v>40969</v>
      </c>
    </row>
    <row r="3525" spans="1:4">
      <c r="A3525" s="105">
        <v>33011006100000</v>
      </c>
      <c r="B3525">
        <v>8574</v>
      </c>
      <c r="C3525">
        <v>0</v>
      </c>
      <c r="D3525" s="690">
        <v>41000</v>
      </c>
    </row>
    <row r="3526" spans="1:4">
      <c r="A3526" s="105">
        <v>33011006100000</v>
      </c>
      <c r="B3526">
        <v>8841</v>
      </c>
      <c r="C3526">
        <v>0</v>
      </c>
      <c r="D3526" s="690">
        <v>41030</v>
      </c>
    </row>
    <row r="3527" spans="1:4">
      <c r="A3527" s="105">
        <v>33011006100000</v>
      </c>
      <c r="B3527">
        <v>8345</v>
      </c>
      <c r="C3527">
        <v>0</v>
      </c>
      <c r="D3527" s="690">
        <v>41061</v>
      </c>
    </row>
    <row r="3528" spans="1:4">
      <c r="A3528" s="105">
        <v>33011006100000</v>
      </c>
      <c r="B3528">
        <v>8936</v>
      </c>
      <c r="C3528">
        <v>0</v>
      </c>
      <c r="D3528" s="690">
        <v>41091</v>
      </c>
    </row>
    <row r="3529" spans="1:4">
      <c r="A3529" s="105">
        <v>33011006100000</v>
      </c>
      <c r="B3529">
        <v>8668</v>
      </c>
      <c r="C3529">
        <v>0</v>
      </c>
      <c r="D3529" s="690">
        <v>41122</v>
      </c>
    </row>
    <row r="3530" spans="1:4">
      <c r="A3530" s="105">
        <v>33011006100000</v>
      </c>
      <c r="B3530">
        <v>7899</v>
      </c>
      <c r="C3530">
        <v>0</v>
      </c>
      <c r="D3530" s="690">
        <v>41153</v>
      </c>
    </row>
    <row r="3531" spans="1:4">
      <c r="A3531" s="105">
        <v>33011006100000</v>
      </c>
      <c r="B3531">
        <v>8745</v>
      </c>
      <c r="C3531">
        <v>0</v>
      </c>
      <c r="D3531" s="690">
        <v>41183</v>
      </c>
    </row>
    <row r="3532" spans="1:4">
      <c r="A3532" s="105">
        <v>33011006100000</v>
      </c>
      <c r="B3532">
        <v>8368</v>
      </c>
      <c r="C3532">
        <v>0</v>
      </c>
      <c r="D3532" s="690">
        <v>41214</v>
      </c>
    </row>
    <row r="3533" spans="1:4">
      <c r="A3533" s="105">
        <v>33011006100000</v>
      </c>
      <c r="B3533">
        <v>8340</v>
      </c>
      <c r="C3533">
        <v>0</v>
      </c>
      <c r="D3533" s="690">
        <v>41244</v>
      </c>
    </row>
    <row r="3534" spans="1:4">
      <c r="A3534" s="105">
        <v>33011006110000</v>
      </c>
      <c r="B3534">
        <v>32282</v>
      </c>
      <c r="C3534">
        <v>0</v>
      </c>
      <c r="D3534" s="690">
        <v>40909</v>
      </c>
    </row>
    <row r="3535" spans="1:4">
      <c r="A3535" s="105">
        <v>33011006110000</v>
      </c>
      <c r="B3535">
        <v>29345</v>
      </c>
      <c r="C3535">
        <v>0</v>
      </c>
      <c r="D3535" s="690">
        <v>40940</v>
      </c>
    </row>
    <row r="3536" spans="1:4">
      <c r="A3536" s="105">
        <v>33011006110000</v>
      </c>
      <c r="B3536">
        <v>35648</v>
      </c>
      <c r="C3536">
        <v>0</v>
      </c>
      <c r="D3536" s="690">
        <v>40969</v>
      </c>
    </row>
    <row r="3537" spans="1:4">
      <c r="A3537" s="105">
        <v>33011006110000</v>
      </c>
      <c r="B3537">
        <v>35805</v>
      </c>
      <c r="C3537">
        <v>0</v>
      </c>
      <c r="D3537" s="690">
        <v>41000</v>
      </c>
    </row>
    <row r="3538" spans="1:4">
      <c r="A3538" s="105">
        <v>33011006110000</v>
      </c>
      <c r="B3538">
        <v>35388</v>
      </c>
      <c r="C3538">
        <v>0</v>
      </c>
      <c r="D3538" s="690">
        <v>41030</v>
      </c>
    </row>
    <row r="3539" spans="1:4">
      <c r="A3539" s="105">
        <v>33011006110000</v>
      </c>
      <c r="B3539">
        <v>35113</v>
      </c>
      <c r="C3539">
        <v>0</v>
      </c>
      <c r="D3539" s="690">
        <v>41061</v>
      </c>
    </row>
    <row r="3540" spans="1:4">
      <c r="A3540" s="105">
        <v>33011006110000</v>
      </c>
      <c r="B3540">
        <v>36999</v>
      </c>
      <c r="C3540">
        <v>0</v>
      </c>
      <c r="D3540" s="690">
        <v>41091</v>
      </c>
    </row>
    <row r="3541" spans="1:4">
      <c r="A3541" s="105">
        <v>33011006110000</v>
      </c>
      <c r="B3541">
        <v>34487</v>
      </c>
      <c r="C3541">
        <v>0</v>
      </c>
      <c r="D3541" s="690">
        <v>41122</v>
      </c>
    </row>
    <row r="3542" spans="1:4">
      <c r="A3542" s="105">
        <v>33011006110000</v>
      </c>
      <c r="B3542">
        <v>31147</v>
      </c>
      <c r="C3542">
        <v>0</v>
      </c>
      <c r="D3542" s="690">
        <v>41153</v>
      </c>
    </row>
    <row r="3543" spans="1:4">
      <c r="A3543" s="105">
        <v>33011006110000</v>
      </c>
      <c r="B3543">
        <v>35572</v>
      </c>
      <c r="C3543">
        <v>0</v>
      </c>
      <c r="D3543" s="690">
        <v>41183</v>
      </c>
    </row>
    <row r="3544" spans="1:4">
      <c r="A3544" s="105">
        <v>33011006110000</v>
      </c>
      <c r="B3544">
        <v>36539</v>
      </c>
      <c r="C3544">
        <v>0</v>
      </c>
      <c r="D3544" s="690">
        <v>41214</v>
      </c>
    </row>
    <row r="3545" spans="1:4">
      <c r="A3545" s="105">
        <v>33011006110000</v>
      </c>
      <c r="B3545">
        <v>38759</v>
      </c>
      <c r="C3545">
        <v>0</v>
      </c>
      <c r="D3545" s="690">
        <v>41244</v>
      </c>
    </row>
    <row r="3546" spans="1:4">
      <c r="A3546" s="105">
        <v>33011006170000</v>
      </c>
      <c r="B3546">
        <v>3921</v>
      </c>
      <c r="C3546">
        <v>0</v>
      </c>
      <c r="D3546" s="690">
        <v>40909</v>
      </c>
    </row>
    <row r="3547" spans="1:4">
      <c r="A3547" s="105">
        <v>33011006170000</v>
      </c>
      <c r="B3547">
        <v>3447</v>
      </c>
      <c r="C3547">
        <v>0</v>
      </c>
      <c r="D3547" s="690">
        <v>40940</v>
      </c>
    </row>
    <row r="3548" spans="1:4">
      <c r="A3548" s="105">
        <v>33011006170000</v>
      </c>
      <c r="B3548">
        <v>3648</v>
      </c>
      <c r="C3548">
        <v>0</v>
      </c>
      <c r="D3548" s="690">
        <v>40969</v>
      </c>
    </row>
    <row r="3549" spans="1:4">
      <c r="A3549" s="105">
        <v>33011006170000</v>
      </c>
      <c r="B3549">
        <v>3522</v>
      </c>
      <c r="C3549">
        <v>0</v>
      </c>
      <c r="D3549" s="690">
        <v>41000</v>
      </c>
    </row>
    <row r="3550" spans="1:4">
      <c r="A3550" s="105">
        <v>33011006170000</v>
      </c>
      <c r="B3550">
        <v>1556</v>
      </c>
      <c r="C3550">
        <v>0</v>
      </c>
      <c r="D3550" s="690">
        <v>41030</v>
      </c>
    </row>
    <row r="3551" spans="1:4">
      <c r="A3551" s="105">
        <v>33011006170000</v>
      </c>
      <c r="B3551">
        <v>0</v>
      </c>
      <c r="C3551">
        <v>0</v>
      </c>
      <c r="D3551" s="690">
        <v>41061</v>
      </c>
    </row>
    <row r="3552" spans="1:4">
      <c r="A3552" s="105">
        <v>33011006170000</v>
      </c>
      <c r="B3552">
        <v>5647</v>
      </c>
      <c r="C3552">
        <v>0</v>
      </c>
      <c r="D3552" s="690">
        <v>41091</v>
      </c>
    </row>
    <row r="3553" spans="1:4">
      <c r="A3553" s="105">
        <v>33011006170000</v>
      </c>
      <c r="B3553">
        <v>4820</v>
      </c>
      <c r="C3553">
        <v>0</v>
      </c>
      <c r="D3553" s="690">
        <v>41122</v>
      </c>
    </row>
    <row r="3554" spans="1:4">
      <c r="A3554" s="105">
        <v>33011006170000</v>
      </c>
      <c r="B3554">
        <v>4279</v>
      </c>
      <c r="C3554">
        <v>0</v>
      </c>
      <c r="D3554" s="690">
        <v>41153</v>
      </c>
    </row>
    <row r="3555" spans="1:4">
      <c r="A3555" s="105">
        <v>33011006170000</v>
      </c>
      <c r="B3555">
        <v>4245</v>
      </c>
      <c r="C3555">
        <v>0</v>
      </c>
      <c r="D3555" s="690">
        <v>41183</v>
      </c>
    </row>
    <row r="3556" spans="1:4">
      <c r="A3556" s="105">
        <v>33011006170000</v>
      </c>
      <c r="B3556">
        <v>4134</v>
      </c>
      <c r="C3556">
        <v>0</v>
      </c>
      <c r="D3556" s="690">
        <v>41214</v>
      </c>
    </row>
    <row r="3557" spans="1:4">
      <c r="A3557" s="105">
        <v>33011006170000</v>
      </c>
      <c r="B3557">
        <v>4576</v>
      </c>
      <c r="C3557">
        <v>0</v>
      </c>
      <c r="D3557" s="690">
        <v>41244</v>
      </c>
    </row>
    <row r="3558" spans="1:4">
      <c r="A3558" s="105">
        <v>33011006190000</v>
      </c>
      <c r="B3558">
        <v>3560</v>
      </c>
      <c r="C3558">
        <v>0</v>
      </c>
      <c r="D3558" s="690">
        <v>40909</v>
      </c>
    </row>
    <row r="3559" spans="1:4">
      <c r="A3559" s="105">
        <v>33011006190000</v>
      </c>
      <c r="B3559">
        <v>3023</v>
      </c>
      <c r="C3559">
        <v>0</v>
      </c>
      <c r="D3559" s="690">
        <v>40940</v>
      </c>
    </row>
    <row r="3560" spans="1:4">
      <c r="A3560" s="105">
        <v>33011006190000</v>
      </c>
      <c r="B3560">
        <v>3363</v>
      </c>
      <c r="C3560">
        <v>0</v>
      </c>
      <c r="D3560" s="690">
        <v>40969</v>
      </c>
    </row>
    <row r="3561" spans="1:4">
      <c r="A3561" s="105">
        <v>33011006190000</v>
      </c>
      <c r="B3561">
        <v>3265</v>
      </c>
      <c r="C3561">
        <v>0</v>
      </c>
      <c r="D3561" s="690">
        <v>41000</v>
      </c>
    </row>
    <row r="3562" spans="1:4">
      <c r="A3562" s="105">
        <v>33011006190000</v>
      </c>
      <c r="B3562">
        <v>3355</v>
      </c>
      <c r="C3562">
        <v>0</v>
      </c>
      <c r="D3562" s="690">
        <v>41030</v>
      </c>
    </row>
    <row r="3563" spans="1:4">
      <c r="A3563" s="105">
        <v>33011006190000</v>
      </c>
      <c r="B3563">
        <v>3186</v>
      </c>
      <c r="C3563">
        <v>0</v>
      </c>
      <c r="D3563" s="690">
        <v>41061</v>
      </c>
    </row>
    <row r="3564" spans="1:4">
      <c r="A3564" s="105">
        <v>33011006190000</v>
      </c>
      <c r="B3564">
        <v>3251</v>
      </c>
      <c r="C3564">
        <v>0</v>
      </c>
      <c r="D3564" s="690">
        <v>41091</v>
      </c>
    </row>
    <row r="3565" spans="1:4">
      <c r="A3565" s="105">
        <v>33011006190000</v>
      </c>
      <c r="B3565">
        <v>3369</v>
      </c>
      <c r="C3565">
        <v>0</v>
      </c>
      <c r="D3565" s="690">
        <v>41122</v>
      </c>
    </row>
    <row r="3566" spans="1:4">
      <c r="A3566" s="105">
        <v>33011006190000</v>
      </c>
      <c r="B3566">
        <v>3389</v>
      </c>
      <c r="C3566">
        <v>0</v>
      </c>
      <c r="D3566" s="690">
        <v>41153</v>
      </c>
    </row>
    <row r="3567" spans="1:4">
      <c r="A3567" s="105">
        <v>33011006190000</v>
      </c>
      <c r="B3567">
        <v>3319</v>
      </c>
      <c r="C3567">
        <v>0</v>
      </c>
      <c r="D3567" s="690">
        <v>41183</v>
      </c>
    </row>
    <row r="3568" spans="1:4">
      <c r="A3568" s="105">
        <v>33011006190000</v>
      </c>
      <c r="B3568">
        <v>3167</v>
      </c>
      <c r="C3568">
        <v>0</v>
      </c>
      <c r="D3568" s="690">
        <v>41214</v>
      </c>
    </row>
    <row r="3569" spans="1:4">
      <c r="A3569" s="105">
        <v>33011006190000</v>
      </c>
      <c r="B3569">
        <v>3393</v>
      </c>
      <c r="C3569">
        <v>0</v>
      </c>
      <c r="D3569" s="690">
        <v>41244</v>
      </c>
    </row>
    <row r="3570" spans="1:4">
      <c r="A3570" s="105">
        <v>33011006200000</v>
      </c>
      <c r="B3570">
        <v>5815</v>
      </c>
      <c r="C3570">
        <v>0</v>
      </c>
      <c r="D3570" s="690">
        <v>40909</v>
      </c>
    </row>
    <row r="3571" spans="1:4">
      <c r="A3571" s="105">
        <v>33011006200000</v>
      </c>
      <c r="B3571">
        <v>4821</v>
      </c>
      <c r="C3571">
        <v>0</v>
      </c>
      <c r="D3571" s="690">
        <v>40940</v>
      </c>
    </row>
    <row r="3572" spans="1:4">
      <c r="A3572" s="105">
        <v>33011006200000</v>
      </c>
      <c r="B3572">
        <v>5413</v>
      </c>
      <c r="C3572">
        <v>0</v>
      </c>
      <c r="D3572" s="690">
        <v>40969</v>
      </c>
    </row>
    <row r="3573" spans="1:4">
      <c r="A3573" s="105">
        <v>33011006200000</v>
      </c>
      <c r="B3573">
        <v>5179</v>
      </c>
      <c r="C3573">
        <v>0</v>
      </c>
      <c r="D3573" s="690">
        <v>41000</v>
      </c>
    </row>
    <row r="3574" spans="1:4">
      <c r="A3574" s="105">
        <v>33011006200000</v>
      </c>
      <c r="B3574">
        <v>5381</v>
      </c>
      <c r="C3574">
        <v>0</v>
      </c>
      <c r="D3574" s="690">
        <v>41030</v>
      </c>
    </row>
    <row r="3575" spans="1:4">
      <c r="A3575" s="105">
        <v>33011006200000</v>
      </c>
      <c r="B3575">
        <v>5136</v>
      </c>
      <c r="C3575">
        <v>0</v>
      </c>
      <c r="D3575" s="690">
        <v>41061</v>
      </c>
    </row>
    <row r="3576" spans="1:4">
      <c r="A3576" s="105">
        <v>33011006200000</v>
      </c>
      <c r="B3576">
        <v>5234</v>
      </c>
      <c r="C3576">
        <v>0</v>
      </c>
      <c r="D3576" s="690">
        <v>41091</v>
      </c>
    </row>
    <row r="3577" spans="1:4">
      <c r="A3577" s="105">
        <v>33011006200000</v>
      </c>
      <c r="B3577">
        <v>5394</v>
      </c>
      <c r="C3577">
        <v>0</v>
      </c>
      <c r="D3577" s="690">
        <v>41122</v>
      </c>
    </row>
    <row r="3578" spans="1:4">
      <c r="A3578" s="105">
        <v>33011006200000</v>
      </c>
      <c r="B3578">
        <v>5289</v>
      </c>
      <c r="C3578">
        <v>0</v>
      </c>
      <c r="D3578" s="690">
        <v>41153</v>
      </c>
    </row>
    <row r="3579" spans="1:4">
      <c r="A3579" s="105">
        <v>33011006200000</v>
      </c>
      <c r="B3579">
        <v>5462</v>
      </c>
      <c r="C3579">
        <v>0</v>
      </c>
      <c r="D3579" s="690">
        <v>41183</v>
      </c>
    </row>
    <row r="3580" spans="1:4">
      <c r="A3580" s="105">
        <v>33011006200000</v>
      </c>
      <c r="B3580">
        <v>5246</v>
      </c>
      <c r="C3580">
        <v>0</v>
      </c>
      <c r="D3580" s="690">
        <v>41214</v>
      </c>
    </row>
    <row r="3581" spans="1:4">
      <c r="A3581" s="105">
        <v>33011006200000</v>
      </c>
      <c r="B3581">
        <v>5562</v>
      </c>
      <c r="C3581">
        <v>0</v>
      </c>
      <c r="D3581" s="690">
        <v>41244</v>
      </c>
    </row>
    <row r="3582" spans="1:4">
      <c r="A3582" s="105">
        <v>33011006210000</v>
      </c>
      <c r="B3582">
        <v>30230</v>
      </c>
      <c r="C3582">
        <v>0</v>
      </c>
      <c r="D3582" s="690">
        <v>40909</v>
      </c>
    </row>
    <row r="3583" spans="1:4">
      <c r="A3583" s="105">
        <v>33011006210000</v>
      </c>
      <c r="B3583">
        <v>27616</v>
      </c>
      <c r="C3583">
        <v>0</v>
      </c>
      <c r="D3583" s="690">
        <v>40940</v>
      </c>
    </row>
    <row r="3584" spans="1:4">
      <c r="A3584" s="105">
        <v>33011006210000</v>
      </c>
      <c r="B3584">
        <v>30429</v>
      </c>
      <c r="C3584">
        <v>0</v>
      </c>
      <c r="D3584" s="690">
        <v>40969</v>
      </c>
    </row>
    <row r="3585" spans="1:4">
      <c r="A3585" s="105">
        <v>33011006210000</v>
      </c>
      <c r="B3585">
        <v>30498</v>
      </c>
      <c r="C3585">
        <v>0</v>
      </c>
      <c r="D3585" s="690">
        <v>41000</v>
      </c>
    </row>
    <row r="3586" spans="1:4">
      <c r="A3586" s="105">
        <v>33011006210000</v>
      </c>
      <c r="B3586">
        <v>18182</v>
      </c>
      <c r="C3586">
        <v>0</v>
      </c>
      <c r="D3586" s="690">
        <v>41030</v>
      </c>
    </row>
    <row r="3587" spans="1:4">
      <c r="A3587" s="105">
        <v>33011006210000</v>
      </c>
      <c r="B3587">
        <v>6476</v>
      </c>
      <c r="C3587">
        <v>0</v>
      </c>
      <c r="D3587" s="690">
        <v>41061</v>
      </c>
    </row>
    <row r="3588" spans="1:4">
      <c r="A3588" s="105">
        <v>33011006210000</v>
      </c>
      <c r="B3588">
        <v>37428</v>
      </c>
      <c r="C3588">
        <v>0</v>
      </c>
      <c r="D3588" s="690">
        <v>41091</v>
      </c>
    </row>
    <row r="3589" spans="1:4">
      <c r="A3589" s="105">
        <v>33011006210000</v>
      </c>
      <c r="B3589">
        <v>20195</v>
      </c>
      <c r="C3589">
        <v>0</v>
      </c>
      <c r="D3589" s="690">
        <v>41122</v>
      </c>
    </row>
    <row r="3590" spans="1:4">
      <c r="A3590" s="105">
        <v>33011006210000</v>
      </c>
      <c r="B3590">
        <v>36281</v>
      </c>
      <c r="C3590">
        <v>0</v>
      </c>
      <c r="D3590" s="690">
        <v>41153</v>
      </c>
    </row>
    <row r="3591" spans="1:4">
      <c r="A3591" s="105">
        <v>33011006210000</v>
      </c>
      <c r="B3591">
        <v>35044</v>
      </c>
      <c r="C3591">
        <v>0</v>
      </c>
      <c r="D3591" s="690">
        <v>41183</v>
      </c>
    </row>
    <row r="3592" spans="1:4">
      <c r="A3592" s="105">
        <v>33011006210000</v>
      </c>
      <c r="B3592">
        <v>32188</v>
      </c>
      <c r="C3592">
        <v>0</v>
      </c>
      <c r="D3592" s="690">
        <v>41214</v>
      </c>
    </row>
    <row r="3593" spans="1:4">
      <c r="A3593" s="105">
        <v>33011006210000</v>
      </c>
      <c r="B3593">
        <v>32369</v>
      </c>
      <c r="C3593">
        <v>0</v>
      </c>
      <c r="D3593" s="690">
        <v>41244</v>
      </c>
    </row>
    <row r="3594" spans="1:4">
      <c r="A3594" s="105">
        <v>33011006230000</v>
      </c>
      <c r="B3594">
        <v>19992</v>
      </c>
      <c r="C3594">
        <v>0</v>
      </c>
      <c r="D3594" s="690">
        <v>40909</v>
      </c>
    </row>
    <row r="3595" spans="1:4">
      <c r="A3595" s="105">
        <v>33011006230000</v>
      </c>
      <c r="B3595">
        <v>17342</v>
      </c>
      <c r="C3595">
        <v>0</v>
      </c>
      <c r="D3595" s="690">
        <v>40940</v>
      </c>
    </row>
    <row r="3596" spans="1:4">
      <c r="A3596" s="105">
        <v>33011006230000</v>
      </c>
      <c r="B3596">
        <v>19748</v>
      </c>
      <c r="C3596">
        <v>0</v>
      </c>
      <c r="D3596" s="690">
        <v>40969</v>
      </c>
    </row>
    <row r="3597" spans="1:4">
      <c r="A3597" s="105">
        <v>33011006230000</v>
      </c>
      <c r="B3597">
        <v>18800</v>
      </c>
      <c r="C3597">
        <v>0</v>
      </c>
      <c r="D3597" s="690">
        <v>41000</v>
      </c>
    </row>
    <row r="3598" spans="1:4">
      <c r="A3598" s="105">
        <v>33011006230000</v>
      </c>
      <c r="B3598">
        <v>19833</v>
      </c>
      <c r="C3598">
        <v>0</v>
      </c>
      <c r="D3598" s="690">
        <v>41030</v>
      </c>
    </row>
    <row r="3599" spans="1:4">
      <c r="A3599" s="105">
        <v>33011006230000</v>
      </c>
      <c r="B3599">
        <v>18479</v>
      </c>
      <c r="C3599">
        <v>0</v>
      </c>
      <c r="D3599" s="690">
        <v>41061</v>
      </c>
    </row>
    <row r="3600" spans="1:4">
      <c r="A3600" s="105">
        <v>33011006230000</v>
      </c>
      <c r="B3600">
        <v>18594</v>
      </c>
      <c r="C3600">
        <v>0</v>
      </c>
      <c r="D3600" s="690">
        <v>41091</v>
      </c>
    </row>
    <row r="3601" spans="1:4">
      <c r="A3601" s="105">
        <v>33011006230000</v>
      </c>
      <c r="B3601">
        <v>19242</v>
      </c>
      <c r="C3601">
        <v>0</v>
      </c>
      <c r="D3601" s="690">
        <v>41122</v>
      </c>
    </row>
    <row r="3602" spans="1:4">
      <c r="A3602" s="105">
        <v>33011006230000</v>
      </c>
      <c r="B3602">
        <v>18895</v>
      </c>
      <c r="C3602">
        <v>0</v>
      </c>
      <c r="D3602" s="690">
        <v>41153</v>
      </c>
    </row>
    <row r="3603" spans="1:4">
      <c r="A3603" s="105">
        <v>33011006230000</v>
      </c>
      <c r="B3603">
        <v>19690</v>
      </c>
      <c r="C3603">
        <v>0</v>
      </c>
      <c r="D3603" s="690">
        <v>41183</v>
      </c>
    </row>
    <row r="3604" spans="1:4">
      <c r="A3604" s="105">
        <v>33011006230000</v>
      </c>
      <c r="B3604">
        <v>18653</v>
      </c>
      <c r="C3604">
        <v>0</v>
      </c>
      <c r="D3604" s="690">
        <v>41214</v>
      </c>
    </row>
    <row r="3605" spans="1:4">
      <c r="A3605" s="105">
        <v>33011006230000</v>
      </c>
      <c r="B3605">
        <v>19189</v>
      </c>
      <c r="C3605">
        <v>0</v>
      </c>
      <c r="D3605" s="690">
        <v>41244</v>
      </c>
    </row>
    <row r="3606" spans="1:4">
      <c r="A3606" s="105">
        <v>33011006240000</v>
      </c>
      <c r="B3606">
        <v>22119</v>
      </c>
      <c r="C3606">
        <v>0</v>
      </c>
      <c r="D3606" s="690">
        <v>40909</v>
      </c>
    </row>
    <row r="3607" spans="1:4">
      <c r="A3607" s="105">
        <v>33011006240000</v>
      </c>
      <c r="B3607">
        <v>23215</v>
      </c>
      <c r="C3607">
        <v>0</v>
      </c>
      <c r="D3607" s="690">
        <v>40940</v>
      </c>
    </row>
    <row r="3608" spans="1:4">
      <c r="A3608" s="105">
        <v>33011006240000</v>
      </c>
      <c r="B3608">
        <v>28757</v>
      </c>
      <c r="C3608">
        <v>0</v>
      </c>
      <c r="D3608" s="690">
        <v>40969</v>
      </c>
    </row>
    <row r="3609" spans="1:4">
      <c r="A3609" s="105">
        <v>33011006240000</v>
      </c>
      <c r="B3609">
        <v>46159</v>
      </c>
      <c r="C3609">
        <v>0</v>
      </c>
      <c r="D3609" s="690">
        <v>41000</v>
      </c>
    </row>
    <row r="3610" spans="1:4">
      <c r="A3610" s="105">
        <v>33011006240000</v>
      </c>
      <c r="B3610">
        <v>45721</v>
      </c>
      <c r="C3610">
        <v>0</v>
      </c>
      <c r="D3610" s="690">
        <v>41030</v>
      </c>
    </row>
    <row r="3611" spans="1:4">
      <c r="A3611" s="105">
        <v>33011006240000</v>
      </c>
      <c r="B3611">
        <v>31217</v>
      </c>
      <c r="C3611">
        <v>0</v>
      </c>
      <c r="D3611" s="690">
        <v>41061</v>
      </c>
    </row>
    <row r="3612" spans="1:4">
      <c r="A3612" s="105">
        <v>33011006240000</v>
      </c>
      <c r="B3612">
        <v>19548</v>
      </c>
      <c r="C3612">
        <v>0</v>
      </c>
      <c r="D3612" s="690">
        <v>41091</v>
      </c>
    </row>
    <row r="3613" spans="1:4">
      <c r="A3613" s="105">
        <v>33011006240000</v>
      </c>
      <c r="B3613">
        <v>13195</v>
      </c>
      <c r="C3613">
        <v>0</v>
      </c>
      <c r="D3613" s="690">
        <v>41122</v>
      </c>
    </row>
    <row r="3614" spans="1:4">
      <c r="A3614" s="105">
        <v>33011006240000</v>
      </c>
      <c r="B3614">
        <v>23923</v>
      </c>
      <c r="C3614">
        <v>0</v>
      </c>
      <c r="D3614" s="690">
        <v>41153</v>
      </c>
    </row>
    <row r="3615" spans="1:4">
      <c r="A3615" s="105">
        <v>33011006240000</v>
      </c>
      <c r="B3615">
        <v>26072</v>
      </c>
      <c r="C3615">
        <v>0</v>
      </c>
      <c r="D3615" s="690">
        <v>41183</v>
      </c>
    </row>
    <row r="3616" spans="1:4">
      <c r="A3616" s="105">
        <v>33011006240000</v>
      </c>
      <c r="B3616">
        <v>28187</v>
      </c>
      <c r="C3616">
        <v>0</v>
      </c>
      <c r="D3616" s="690">
        <v>41214</v>
      </c>
    </row>
    <row r="3617" spans="1:4">
      <c r="A3617" s="105">
        <v>33011006240000</v>
      </c>
      <c r="B3617">
        <v>28387</v>
      </c>
      <c r="C3617">
        <v>0</v>
      </c>
      <c r="D3617" s="690">
        <v>41244</v>
      </c>
    </row>
    <row r="3618" spans="1:4">
      <c r="A3618" s="105">
        <v>33011006280000</v>
      </c>
      <c r="B3618">
        <v>36789</v>
      </c>
      <c r="C3618">
        <v>0</v>
      </c>
      <c r="D3618" s="690">
        <v>40909</v>
      </c>
    </row>
    <row r="3619" spans="1:4">
      <c r="A3619" s="105">
        <v>33011006280000</v>
      </c>
      <c r="B3619">
        <v>27781</v>
      </c>
      <c r="C3619">
        <v>0</v>
      </c>
      <c r="D3619" s="690">
        <v>40940</v>
      </c>
    </row>
    <row r="3620" spans="1:4">
      <c r="A3620" s="105">
        <v>33011006280000</v>
      </c>
      <c r="B3620">
        <v>35123</v>
      </c>
      <c r="C3620">
        <v>0</v>
      </c>
      <c r="D3620" s="690">
        <v>40969</v>
      </c>
    </row>
    <row r="3621" spans="1:4">
      <c r="A3621" s="105">
        <v>33011006280000</v>
      </c>
      <c r="B3621">
        <v>34989</v>
      </c>
      <c r="C3621">
        <v>0</v>
      </c>
      <c r="D3621" s="690">
        <v>41000</v>
      </c>
    </row>
    <row r="3622" spans="1:4">
      <c r="A3622" s="105">
        <v>33011006280000</v>
      </c>
      <c r="B3622">
        <v>34651</v>
      </c>
      <c r="C3622">
        <v>0</v>
      </c>
      <c r="D3622" s="690">
        <v>41030</v>
      </c>
    </row>
    <row r="3623" spans="1:4">
      <c r="A3623" s="105">
        <v>33011006280000</v>
      </c>
      <c r="B3623">
        <v>26100</v>
      </c>
      <c r="C3623">
        <v>0</v>
      </c>
      <c r="D3623" s="690">
        <v>41061</v>
      </c>
    </row>
    <row r="3624" spans="1:4">
      <c r="A3624" s="105">
        <v>33011006280000</v>
      </c>
      <c r="B3624">
        <v>24402</v>
      </c>
      <c r="C3624">
        <v>0</v>
      </c>
      <c r="D3624" s="690">
        <v>41091</v>
      </c>
    </row>
    <row r="3625" spans="1:4">
      <c r="A3625" s="105">
        <v>33011006280000</v>
      </c>
      <c r="B3625">
        <v>32020</v>
      </c>
      <c r="C3625">
        <v>0</v>
      </c>
      <c r="D3625" s="690">
        <v>41122</v>
      </c>
    </row>
    <row r="3626" spans="1:4">
      <c r="A3626" s="105">
        <v>33011006280000</v>
      </c>
      <c r="B3626">
        <v>31223</v>
      </c>
      <c r="C3626">
        <v>0</v>
      </c>
      <c r="D3626" s="690">
        <v>41153</v>
      </c>
    </row>
    <row r="3627" spans="1:4">
      <c r="A3627" s="105">
        <v>33011006280000</v>
      </c>
      <c r="B3627">
        <v>24390</v>
      </c>
      <c r="C3627">
        <v>0</v>
      </c>
      <c r="D3627" s="690">
        <v>41183</v>
      </c>
    </row>
    <row r="3628" spans="1:4">
      <c r="A3628" s="105">
        <v>33011006280000</v>
      </c>
      <c r="B3628">
        <v>32319</v>
      </c>
      <c r="C3628">
        <v>0</v>
      </c>
      <c r="D3628" s="690">
        <v>41214</v>
      </c>
    </row>
    <row r="3629" spans="1:4">
      <c r="A3629" s="105">
        <v>33011006280000</v>
      </c>
      <c r="B3629">
        <v>27503</v>
      </c>
      <c r="C3629">
        <v>0</v>
      </c>
      <c r="D3629" s="690">
        <v>41244</v>
      </c>
    </row>
    <row r="3630" spans="1:4">
      <c r="A3630" s="105">
        <v>33011006290000</v>
      </c>
      <c r="B3630">
        <v>60804</v>
      </c>
      <c r="C3630">
        <v>0</v>
      </c>
      <c r="D3630" s="690">
        <v>40909</v>
      </c>
    </row>
    <row r="3631" spans="1:4">
      <c r="A3631" s="105">
        <v>33011006290000</v>
      </c>
      <c r="B3631">
        <v>54256</v>
      </c>
      <c r="C3631">
        <v>0</v>
      </c>
      <c r="D3631" s="690">
        <v>40940</v>
      </c>
    </row>
    <row r="3632" spans="1:4">
      <c r="A3632" s="105">
        <v>33011006290000</v>
      </c>
      <c r="B3632">
        <v>44103</v>
      </c>
      <c r="C3632">
        <v>0</v>
      </c>
      <c r="D3632" s="690">
        <v>40969</v>
      </c>
    </row>
    <row r="3633" spans="1:4">
      <c r="A3633" s="105">
        <v>33011006290000</v>
      </c>
      <c r="B3633">
        <v>45351</v>
      </c>
      <c r="C3633">
        <v>0</v>
      </c>
      <c r="D3633" s="690">
        <v>41000</v>
      </c>
    </row>
    <row r="3634" spans="1:4">
      <c r="A3634" s="105">
        <v>33011006290000</v>
      </c>
      <c r="B3634">
        <v>60923</v>
      </c>
      <c r="C3634">
        <v>0</v>
      </c>
      <c r="D3634" s="690">
        <v>41030</v>
      </c>
    </row>
    <row r="3635" spans="1:4">
      <c r="A3635" s="105">
        <v>33011006290000</v>
      </c>
      <c r="B3635">
        <v>20703</v>
      </c>
      <c r="C3635">
        <v>0</v>
      </c>
      <c r="D3635" s="690">
        <v>41061</v>
      </c>
    </row>
    <row r="3636" spans="1:4">
      <c r="A3636" s="105">
        <v>33011006290000</v>
      </c>
      <c r="B3636">
        <v>0</v>
      </c>
      <c r="C3636">
        <v>0</v>
      </c>
      <c r="D3636" s="690">
        <v>41091</v>
      </c>
    </row>
    <row r="3637" spans="1:4">
      <c r="A3637" s="105">
        <v>33011006290000</v>
      </c>
      <c r="B3637">
        <v>0</v>
      </c>
      <c r="C3637">
        <v>0</v>
      </c>
      <c r="D3637" s="690">
        <v>41122</v>
      </c>
    </row>
    <row r="3638" spans="1:4">
      <c r="A3638" s="105">
        <v>33011006290000</v>
      </c>
      <c r="B3638">
        <v>0</v>
      </c>
      <c r="C3638">
        <v>0</v>
      </c>
      <c r="D3638" s="690">
        <v>41153</v>
      </c>
    </row>
    <row r="3639" spans="1:4">
      <c r="A3639" s="105">
        <v>33011006290000</v>
      </c>
      <c r="B3639">
        <v>1210</v>
      </c>
      <c r="C3639">
        <v>0</v>
      </c>
      <c r="D3639" s="690">
        <v>41183</v>
      </c>
    </row>
    <row r="3640" spans="1:4">
      <c r="A3640" s="105">
        <v>33011006290000</v>
      </c>
      <c r="B3640">
        <v>0</v>
      </c>
      <c r="C3640">
        <v>0</v>
      </c>
      <c r="D3640" s="690">
        <v>41214</v>
      </c>
    </row>
    <row r="3641" spans="1:4">
      <c r="A3641" s="105">
        <v>33011006290000</v>
      </c>
      <c r="B3641">
        <v>0</v>
      </c>
      <c r="C3641">
        <v>0</v>
      </c>
      <c r="D3641" s="690">
        <v>41244</v>
      </c>
    </row>
    <row r="3642" spans="1:4">
      <c r="A3642" s="105">
        <v>33011006300000</v>
      </c>
      <c r="B3642">
        <v>45146</v>
      </c>
      <c r="C3642">
        <v>0</v>
      </c>
      <c r="D3642" s="690">
        <v>40909</v>
      </c>
    </row>
    <row r="3643" spans="1:4">
      <c r="A3643" s="105">
        <v>33011006300000</v>
      </c>
      <c r="B3643">
        <v>45198</v>
      </c>
      <c r="C3643">
        <v>0</v>
      </c>
      <c r="D3643" s="690">
        <v>40940</v>
      </c>
    </row>
    <row r="3644" spans="1:4">
      <c r="A3644" s="105">
        <v>33011006300000</v>
      </c>
      <c r="B3644">
        <v>49763</v>
      </c>
      <c r="C3644">
        <v>0</v>
      </c>
      <c r="D3644" s="690">
        <v>40969</v>
      </c>
    </row>
    <row r="3645" spans="1:4">
      <c r="A3645" s="105">
        <v>33011006300000</v>
      </c>
      <c r="B3645">
        <v>50963</v>
      </c>
      <c r="C3645">
        <v>0</v>
      </c>
      <c r="D3645" s="690">
        <v>41000</v>
      </c>
    </row>
    <row r="3646" spans="1:4">
      <c r="A3646" s="105">
        <v>33011006300000</v>
      </c>
      <c r="B3646">
        <v>55294</v>
      </c>
      <c r="C3646">
        <v>0</v>
      </c>
      <c r="D3646" s="690">
        <v>41030</v>
      </c>
    </row>
    <row r="3647" spans="1:4">
      <c r="A3647" s="105">
        <v>33011006300000</v>
      </c>
      <c r="B3647">
        <v>47680</v>
      </c>
      <c r="C3647">
        <v>0</v>
      </c>
      <c r="D3647" s="690">
        <v>41061</v>
      </c>
    </row>
    <row r="3648" spans="1:4">
      <c r="A3648" s="105">
        <v>33011006300000</v>
      </c>
      <c r="B3648">
        <v>54964</v>
      </c>
      <c r="C3648">
        <v>0</v>
      </c>
      <c r="D3648" s="690">
        <v>41091</v>
      </c>
    </row>
    <row r="3649" spans="1:4">
      <c r="A3649" s="105">
        <v>33011006300000</v>
      </c>
      <c r="B3649">
        <v>55408</v>
      </c>
      <c r="C3649">
        <v>0</v>
      </c>
      <c r="D3649" s="690">
        <v>41122</v>
      </c>
    </row>
    <row r="3650" spans="1:4">
      <c r="A3650" s="105">
        <v>33011006300000</v>
      </c>
      <c r="B3650">
        <v>52206</v>
      </c>
      <c r="C3650">
        <v>0</v>
      </c>
      <c r="D3650" s="690">
        <v>41153</v>
      </c>
    </row>
    <row r="3651" spans="1:4">
      <c r="A3651" s="105">
        <v>33011006300000</v>
      </c>
      <c r="B3651">
        <v>54835</v>
      </c>
      <c r="C3651">
        <v>0</v>
      </c>
      <c r="D3651" s="690">
        <v>41183</v>
      </c>
    </row>
    <row r="3652" spans="1:4">
      <c r="A3652" s="105">
        <v>33011006300000</v>
      </c>
      <c r="B3652">
        <v>54106</v>
      </c>
      <c r="C3652">
        <v>0</v>
      </c>
      <c r="D3652" s="690">
        <v>41214</v>
      </c>
    </row>
    <row r="3653" spans="1:4">
      <c r="A3653" s="105">
        <v>33011006300000</v>
      </c>
      <c r="B3653">
        <v>40958</v>
      </c>
      <c r="C3653">
        <v>0</v>
      </c>
      <c r="D3653" s="690">
        <v>41244</v>
      </c>
    </row>
    <row r="3654" spans="1:4">
      <c r="A3654" s="105">
        <v>33011006330000</v>
      </c>
      <c r="B3654">
        <v>11298</v>
      </c>
      <c r="C3654">
        <v>0</v>
      </c>
      <c r="D3654" s="690">
        <v>40909</v>
      </c>
    </row>
    <row r="3655" spans="1:4">
      <c r="A3655" s="105">
        <v>33011006330000</v>
      </c>
      <c r="B3655">
        <v>9811</v>
      </c>
      <c r="C3655">
        <v>0</v>
      </c>
      <c r="D3655" s="690">
        <v>40940</v>
      </c>
    </row>
    <row r="3656" spans="1:4">
      <c r="A3656" s="105">
        <v>33011006330000</v>
      </c>
      <c r="B3656">
        <v>10846</v>
      </c>
      <c r="C3656">
        <v>0</v>
      </c>
      <c r="D3656" s="690">
        <v>40969</v>
      </c>
    </row>
    <row r="3657" spans="1:4">
      <c r="A3657" s="105">
        <v>33011006330000</v>
      </c>
      <c r="B3657">
        <v>10348</v>
      </c>
      <c r="C3657">
        <v>0</v>
      </c>
      <c r="D3657" s="690">
        <v>41000</v>
      </c>
    </row>
    <row r="3658" spans="1:4">
      <c r="A3658" s="105">
        <v>33011006330000</v>
      </c>
      <c r="B3658">
        <v>10862</v>
      </c>
      <c r="C3658">
        <v>0</v>
      </c>
      <c r="D3658" s="690">
        <v>41030</v>
      </c>
    </row>
    <row r="3659" spans="1:4">
      <c r="A3659" s="105">
        <v>33011006330000</v>
      </c>
      <c r="B3659">
        <v>10335</v>
      </c>
      <c r="C3659">
        <v>0</v>
      </c>
      <c r="D3659" s="690">
        <v>41061</v>
      </c>
    </row>
    <row r="3660" spans="1:4">
      <c r="A3660" s="105">
        <v>33011006330000</v>
      </c>
      <c r="B3660">
        <v>10333</v>
      </c>
      <c r="C3660">
        <v>0</v>
      </c>
      <c r="D3660" s="690">
        <v>41091</v>
      </c>
    </row>
    <row r="3661" spans="1:4">
      <c r="A3661" s="105">
        <v>33011006330000</v>
      </c>
      <c r="B3661">
        <v>10462</v>
      </c>
      <c r="C3661">
        <v>0</v>
      </c>
      <c r="D3661" s="690">
        <v>41122</v>
      </c>
    </row>
    <row r="3662" spans="1:4">
      <c r="A3662" s="105">
        <v>33011006330000</v>
      </c>
      <c r="B3662">
        <v>10224</v>
      </c>
      <c r="C3662">
        <v>0</v>
      </c>
      <c r="D3662" s="690">
        <v>41153</v>
      </c>
    </row>
    <row r="3663" spans="1:4">
      <c r="A3663" s="105">
        <v>33011006330000</v>
      </c>
      <c r="B3663">
        <v>10529</v>
      </c>
      <c r="C3663">
        <v>0</v>
      </c>
      <c r="D3663" s="690">
        <v>41183</v>
      </c>
    </row>
    <row r="3664" spans="1:4">
      <c r="A3664" s="105">
        <v>33011006330000</v>
      </c>
      <c r="B3664">
        <v>10141</v>
      </c>
      <c r="C3664">
        <v>0</v>
      </c>
      <c r="D3664" s="690">
        <v>41214</v>
      </c>
    </row>
    <row r="3665" spans="1:4">
      <c r="A3665" s="105">
        <v>33011006330000</v>
      </c>
      <c r="B3665">
        <v>10414</v>
      </c>
      <c r="C3665">
        <v>0</v>
      </c>
      <c r="D3665" s="690">
        <v>41244</v>
      </c>
    </row>
    <row r="3666" spans="1:4">
      <c r="A3666" s="105">
        <v>33011006360000</v>
      </c>
      <c r="B3666">
        <v>2972</v>
      </c>
      <c r="C3666">
        <v>0</v>
      </c>
      <c r="D3666" s="690">
        <v>40909</v>
      </c>
    </row>
    <row r="3667" spans="1:4">
      <c r="A3667" s="105">
        <v>33011006360000</v>
      </c>
      <c r="B3667">
        <v>2508</v>
      </c>
      <c r="C3667">
        <v>0</v>
      </c>
      <c r="D3667" s="690">
        <v>40940</v>
      </c>
    </row>
    <row r="3668" spans="1:4">
      <c r="A3668" s="105">
        <v>33011006360000</v>
      </c>
      <c r="B3668">
        <v>2725</v>
      </c>
      <c r="C3668">
        <v>0</v>
      </c>
      <c r="D3668" s="690">
        <v>40969</v>
      </c>
    </row>
    <row r="3669" spans="1:4">
      <c r="A3669" s="105">
        <v>33011006360000</v>
      </c>
      <c r="B3669">
        <v>2684</v>
      </c>
      <c r="C3669">
        <v>0</v>
      </c>
      <c r="D3669" s="690">
        <v>41000</v>
      </c>
    </row>
    <row r="3670" spans="1:4">
      <c r="A3670" s="105">
        <v>33011006360000</v>
      </c>
      <c r="B3670">
        <v>2786</v>
      </c>
      <c r="C3670">
        <v>0</v>
      </c>
      <c r="D3670" s="690">
        <v>41030</v>
      </c>
    </row>
    <row r="3671" spans="1:4">
      <c r="A3671" s="105">
        <v>33011006360000</v>
      </c>
      <c r="B3671">
        <v>2618</v>
      </c>
      <c r="C3671">
        <v>0</v>
      </c>
      <c r="D3671" s="690">
        <v>41061</v>
      </c>
    </row>
    <row r="3672" spans="1:4">
      <c r="A3672" s="105">
        <v>33011006360000</v>
      </c>
      <c r="B3672">
        <v>2706</v>
      </c>
      <c r="C3672">
        <v>0</v>
      </c>
      <c r="D3672" s="690">
        <v>41091</v>
      </c>
    </row>
    <row r="3673" spans="1:4">
      <c r="A3673" s="105">
        <v>33011006360000</v>
      </c>
      <c r="B3673">
        <v>2810</v>
      </c>
      <c r="C3673">
        <v>0</v>
      </c>
      <c r="D3673" s="690">
        <v>41122</v>
      </c>
    </row>
    <row r="3674" spans="1:4">
      <c r="A3674" s="105">
        <v>33011006360000</v>
      </c>
      <c r="B3674">
        <v>2710</v>
      </c>
      <c r="C3674">
        <v>0</v>
      </c>
      <c r="D3674" s="690">
        <v>41153</v>
      </c>
    </row>
    <row r="3675" spans="1:4">
      <c r="A3675" s="105">
        <v>33011006360000</v>
      </c>
      <c r="B3675">
        <v>2837</v>
      </c>
      <c r="C3675">
        <v>0</v>
      </c>
      <c r="D3675" s="690">
        <v>41183</v>
      </c>
    </row>
    <row r="3676" spans="1:4">
      <c r="A3676" s="105">
        <v>33011006360000</v>
      </c>
      <c r="B3676">
        <v>2725</v>
      </c>
      <c r="C3676">
        <v>0</v>
      </c>
      <c r="D3676" s="690">
        <v>41214</v>
      </c>
    </row>
    <row r="3677" spans="1:4">
      <c r="A3677" s="105">
        <v>33011006360000</v>
      </c>
      <c r="B3677">
        <v>2913</v>
      </c>
      <c r="C3677">
        <v>0</v>
      </c>
      <c r="D3677" s="690">
        <v>41244</v>
      </c>
    </row>
    <row r="3678" spans="1:4">
      <c r="A3678" s="105">
        <v>33011006370000</v>
      </c>
      <c r="B3678">
        <v>2249</v>
      </c>
      <c r="C3678">
        <v>0</v>
      </c>
      <c r="D3678" s="690">
        <v>40909</v>
      </c>
    </row>
    <row r="3679" spans="1:4">
      <c r="A3679" s="105">
        <v>33011006370000</v>
      </c>
      <c r="B3679">
        <v>1941</v>
      </c>
      <c r="C3679">
        <v>0</v>
      </c>
      <c r="D3679" s="690">
        <v>40940</v>
      </c>
    </row>
    <row r="3680" spans="1:4">
      <c r="A3680" s="105">
        <v>33011006370000</v>
      </c>
      <c r="B3680">
        <v>2056</v>
      </c>
      <c r="C3680">
        <v>0</v>
      </c>
      <c r="D3680" s="690">
        <v>40969</v>
      </c>
    </row>
    <row r="3681" spans="1:4">
      <c r="A3681" s="105">
        <v>33011006370000</v>
      </c>
      <c r="B3681">
        <v>2081</v>
      </c>
      <c r="C3681">
        <v>0</v>
      </c>
      <c r="D3681" s="690">
        <v>41000</v>
      </c>
    </row>
    <row r="3682" spans="1:4">
      <c r="A3682" s="105">
        <v>33011006370000</v>
      </c>
      <c r="B3682">
        <v>2060</v>
      </c>
      <c r="C3682">
        <v>0</v>
      </c>
      <c r="D3682" s="690">
        <v>41030</v>
      </c>
    </row>
    <row r="3683" spans="1:4">
      <c r="A3683" s="105">
        <v>33011006370000</v>
      </c>
      <c r="B3683">
        <v>1955</v>
      </c>
      <c r="C3683">
        <v>0</v>
      </c>
      <c r="D3683" s="690">
        <v>41061</v>
      </c>
    </row>
    <row r="3684" spans="1:4">
      <c r="A3684" s="105">
        <v>33011006370000</v>
      </c>
      <c r="B3684">
        <v>2012</v>
      </c>
      <c r="C3684">
        <v>0</v>
      </c>
      <c r="D3684" s="690">
        <v>41091</v>
      </c>
    </row>
    <row r="3685" spans="1:4">
      <c r="A3685" s="105">
        <v>33011006370000</v>
      </c>
      <c r="B3685">
        <v>2029</v>
      </c>
      <c r="C3685">
        <v>0</v>
      </c>
      <c r="D3685" s="690">
        <v>41122</v>
      </c>
    </row>
    <row r="3686" spans="1:4">
      <c r="A3686" s="105">
        <v>33011006370000</v>
      </c>
      <c r="B3686">
        <v>4195</v>
      </c>
      <c r="C3686">
        <v>0</v>
      </c>
      <c r="D3686" s="690">
        <v>41153</v>
      </c>
    </row>
    <row r="3687" spans="1:4">
      <c r="A3687" s="105">
        <v>33011006370000</v>
      </c>
      <c r="B3687">
        <v>1382</v>
      </c>
      <c r="C3687">
        <v>0</v>
      </c>
      <c r="D3687" s="690">
        <v>41183</v>
      </c>
    </row>
    <row r="3688" spans="1:4">
      <c r="A3688" s="105">
        <v>33011006370000</v>
      </c>
      <c r="B3688">
        <v>273</v>
      </c>
      <c r="C3688">
        <v>0</v>
      </c>
      <c r="D3688" s="690">
        <v>41214</v>
      </c>
    </row>
    <row r="3689" spans="1:4">
      <c r="A3689" s="105">
        <v>33011006370000</v>
      </c>
      <c r="B3689">
        <v>5</v>
      </c>
      <c r="C3689">
        <v>0</v>
      </c>
      <c r="D3689" s="690">
        <v>41244</v>
      </c>
    </row>
    <row r="3690" spans="1:4">
      <c r="A3690" s="105">
        <v>33011006470000</v>
      </c>
      <c r="B3690">
        <v>0</v>
      </c>
      <c r="C3690">
        <v>20996</v>
      </c>
      <c r="D3690" s="690">
        <v>40909</v>
      </c>
    </row>
    <row r="3691" spans="1:4">
      <c r="A3691" s="105">
        <v>33011006470000</v>
      </c>
      <c r="B3691">
        <v>0</v>
      </c>
      <c r="C3691">
        <v>18195</v>
      </c>
      <c r="D3691" s="690">
        <v>40940</v>
      </c>
    </row>
    <row r="3692" spans="1:4">
      <c r="A3692" s="105">
        <v>33011006470000</v>
      </c>
      <c r="B3692">
        <v>0</v>
      </c>
      <c r="C3692">
        <v>17709</v>
      </c>
      <c r="D3692" s="690">
        <v>40969</v>
      </c>
    </row>
    <row r="3693" spans="1:4">
      <c r="A3693" s="105">
        <v>33011006470000</v>
      </c>
      <c r="B3693">
        <v>0</v>
      </c>
      <c r="C3693">
        <v>23267</v>
      </c>
      <c r="D3693" s="690">
        <v>41000</v>
      </c>
    </row>
    <row r="3694" spans="1:4">
      <c r="A3694" s="105">
        <v>33011006470000</v>
      </c>
      <c r="B3694">
        <v>0</v>
      </c>
      <c r="C3694">
        <v>21249</v>
      </c>
      <c r="D3694" s="690">
        <v>41030</v>
      </c>
    </row>
    <row r="3695" spans="1:4">
      <c r="A3695" s="105">
        <v>33011006470000</v>
      </c>
      <c r="B3695">
        <v>0</v>
      </c>
      <c r="C3695">
        <v>19248</v>
      </c>
      <c r="D3695" s="690">
        <v>41061</v>
      </c>
    </row>
    <row r="3696" spans="1:4">
      <c r="A3696" s="105">
        <v>33011006470000</v>
      </c>
      <c r="B3696">
        <v>0</v>
      </c>
      <c r="C3696">
        <v>18226</v>
      </c>
      <c r="D3696" s="690">
        <v>41091</v>
      </c>
    </row>
    <row r="3697" spans="1:4">
      <c r="A3697" s="105">
        <v>33011006470000</v>
      </c>
      <c r="B3697">
        <v>0</v>
      </c>
      <c r="C3697">
        <v>6320</v>
      </c>
      <c r="D3697" s="690">
        <v>41122</v>
      </c>
    </row>
    <row r="3698" spans="1:4">
      <c r="A3698" s="105">
        <v>33011006470000</v>
      </c>
      <c r="B3698">
        <v>0</v>
      </c>
      <c r="C3698">
        <v>28209</v>
      </c>
      <c r="D3698" s="690">
        <v>41153</v>
      </c>
    </row>
    <row r="3699" spans="1:4">
      <c r="A3699" s="105">
        <v>33011006470000</v>
      </c>
      <c r="B3699">
        <v>0</v>
      </c>
      <c r="C3699">
        <v>20635</v>
      </c>
      <c r="D3699" s="690">
        <v>41183</v>
      </c>
    </row>
    <row r="3700" spans="1:4">
      <c r="A3700" s="105">
        <v>33011006470000</v>
      </c>
      <c r="B3700">
        <v>20839</v>
      </c>
      <c r="C3700">
        <v>0</v>
      </c>
      <c r="D3700" s="690">
        <v>41214</v>
      </c>
    </row>
    <row r="3701" spans="1:4">
      <c r="A3701" s="105">
        <v>33011006470000</v>
      </c>
      <c r="B3701">
        <v>0</v>
      </c>
      <c r="C3701">
        <v>21350</v>
      </c>
      <c r="D3701" s="690">
        <v>41244</v>
      </c>
    </row>
    <row r="3702" spans="1:4">
      <c r="A3702" s="105">
        <v>33011006500000</v>
      </c>
      <c r="B3702">
        <v>14756</v>
      </c>
      <c r="C3702">
        <v>0</v>
      </c>
      <c r="D3702" s="690">
        <v>40909</v>
      </c>
    </row>
    <row r="3703" spans="1:4">
      <c r="A3703" s="105">
        <v>33011006500000</v>
      </c>
      <c r="B3703">
        <v>12183</v>
      </c>
      <c r="C3703">
        <v>0</v>
      </c>
      <c r="D3703" s="690">
        <v>40940</v>
      </c>
    </row>
    <row r="3704" spans="1:4">
      <c r="A3704" s="105">
        <v>33011006500000</v>
      </c>
      <c r="B3704">
        <v>14296</v>
      </c>
      <c r="C3704">
        <v>0</v>
      </c>
      <c r="D3704" s="690">
        <v>40969</v>
      </c>
    </row>
    <row r="3705" spans="1:4">
      <c r="A3705" s="105">
        <v>33011006500000</v>
      </c>
      <c r="B3705">
        <v>13452</v>
      </c>
      <c r="C3705">
        <v>0</v>
      </c>
      <c r="D3705" s="690">
        <v>41000</v>
      </c>
    </row>
    <row r="3706" spans="1:4">
      <c r="A3706" s="105">
        <v>33011006500000</v>
      </c>
      <c r="B3706">
        <v>14275</v>
      </c>
      <c r="C3706">
        <v>0</v>
      </c>
      <c r="D3706" s="690">
        <v>41030</v>
      </c>
    </row>
    <row r="3707" spans="1:4">
      <c r="A3707" s="105">
        <v>33011006500000</v>
      </c>
      <c r="B3707">
        <v>13648</v>
      </c>
      <c r="C3707">
        <v>0</v>
      </c>
      <c r="D3707" s="690">
        <v>41061</v>
      </c>
    </row>
    <row r="3708" spans="1:4">
      <c r="A3708" s="105">
        <v>33011006500000</v>
      </c>
      <c r="B3708">
        <v>13668</v>
      </c>
      <c r="C3708">
        <v>0</v>
      </c>
      <c r="D3708" s="690">
        <v>41091</v>
      </c>
    </row>
    <row r="3709" spans="1:4">
      <c r="A3709" s="105">
        <v>33011006500000</v>
      </c>
      <c r="B3709">
        <v>13829</v>
      </c>
      <c r="C3709">
        <v>0</v>
      </c>
      <c r="D3709" s="690">
        <v>41122</v>
      </c>
    </row>
    <row r="3710" spans="1:4">
      <c r="A3710" s="105">
        <v>33011006500000</v>
      </c>
      <c r="B3710">
        <v>13816</v>
      </c>
      <c r="C3710">
        <v>0</v>
      </c>
      <c r="D3710" s="690">
        <v>41153</v>
      </c>
    </row>
    <row r="3711" spans="1:4">
      <c r="A3711" s="105">
        <v>33011006500000</v>
      </c>
      <c r="B3711">
        <v>14174</v>
      </c>
      <c r="C3711">
        <v>0</v>
      </c>
      <c r="D3711" s="690">
        <v>41183</v>
      </c>
    </row>
    <row r="3712" spans="1:4">
      <c r="A3712" s="105">
        <v>33011006500000</v>
      </c>
      <c r="B3712">
        <v>13580</v>
      </c>
      <c r="C3712">
        <v>0</v>
      </c>
      <c r="D3712" s="690">
        <v>41214</v>
      </c>
    </row>
    <row r="3713" spans="1:4">
      <c r="A3713" s="105">
        <v>33011006500000</v>
      </c>
      <c r="B3713">
        <v>13966</v>
      </c>
      <c r="C3713">
        <v>0</v>
      </c>
      <c r="D3713" s="690">
        <v>41244</v>
      </c>
    </row>
    <row r="3714" spans="1:4">
      <c r="A3714" s="105">
        <v>33011006530000</v>
      </c>
      <c r="B3714">
        <v>0</v>
      </c>
      <c r="C3714">
        <v>4519</v>
      </c>
      <c r="D3714" s="690">
        <v>40909</v>
      </c>
    </row>
    <row r="3715" spans="1:4">
      <c r="A3715" s="105">
        <v>33011006530000</v>
      </c>
      <c r="B3715">
        <v>0</v>
      </c>
      <c r="C3715">
        <v>4519</v>
      </c>
      <c r="D3715" s="690">
        <v>40909</v>
      </c>
    </row>
    <row r="3716" spans="1:4">
      <c r="A3716" s="105">
        <v>33011006530000</v>
      </c>
      <c r="B3716">
        <v>0</v>
      </c>
      <c r="C3716">
        <v>4463</v>
      </c>
      <c r="D3716" s="690">
        <v>40940</v>
      </c>
    </row>
    <row r="3717" spans="1:4">
      <c r="A3717" s="105">
        <v>33011006530000</v>
      </c>
      <c r="B3717">
        <v>0</v>
      </c>
      <c r="C3717">
        <v>4463</v>
      </c>
      <c r="D3717" s="690">
        <v>40940</v>
      </c>
    </row>
    <row r="3718" spans="1:4">
      <c r="A3718" s="105">
        <v>33011006530000</v>
      </c>
      <c r="B3718">
        <v>0</v>
      </c>
      <c r="C3718">
        <v>6464</v>
      </c>
      <c r="D3718" s="690">
        <v>40969</v>
      </c>
    </row>
    <row r="3719" spans="1:4">
      <c r="A3719" s="105">
        <v>33011006530000</v>
      </c>
      <c r="B3719">
        <v>0</v>
      </c>
      <c r="C3719">
        <v>6464</v>
      </c>
      <c r="D3719" s="690">
        <v>40969</v>
      </c>
    </row>
    <row r="3720" spans="1:4">
      <c r="A3720" s="105">
        <v>33011006530000</v>
      </c>
      <c r="B3720">
        <v>0</v>
      </c>
      <c r="C3720">
        <v>6401</v>
      </c>
      <c r="D3720" s="690">
        <v>41000</v>
      </c>
    </row>
    <row r="3721" spans="1:4">
      <c r="A3721" s="105">
        <v>33011006530000</v>
      </c>
      <c r="B3721">
        <v>0</v>
      </c>
      <c r="C3721">
        <v>6401</v>
      </c>
      <c r="D3721" s="690">
        <v>41000</v>
      </c>
    </row>
    <row r="3722" spans="1:4">
      <c r="A3722" s="105">
        <v>33011006530000</v>
      </c>
      <c r="B3722">
        <v>0</v>
      </c>
      <c r="C3722">
        <v>6048</v>
      </c>
      <c r="D3722" s="690">
        <v>41030</v>
      </c>
    </row>
    <row r="3723" spans="1:4">
      <c r="A3723" s="105">
        <v>33011006530000</v>
      </c>
      <c r="B3723">
        <v>0</v>
      </c>
      <c r="C3723">
        <v>6048</v>
      </c>
      <c r="D3723" s="690">
        <v>41030</v>
      </c>
    </row>
    <row r="3724" spans="1:4">
      <c r="A3724" s="105">
        <v>33011006530000</v>
      </c>
      <c r="B3724">
        <v>0</v>
      </c>
      <c r="C3724">
        <v>5144</v>
      </c>
      <c r="D3724" s="690">
        <v>41061</v>
      </c>
    </row>
    <row r="3725" spans="1:4">
      <c r="A3725" s="105">
        <v>33011006530000</v>
      </c>
      <c r="B3725">
        <v>0</v>
      </c>
      <c r="C3725">
        <v>5144</v>
      </c>
      <c r="D3725" s="690">
        <v>41061</v>
      </c>
    </row>
    <row r="3726" spans="1:4">
      <c r="A3726" s="105">
        <v>33011006530000</v>
      </c>
      <c r="B3726">
        <v>0</v>
      </c>
      <c r="C3726">
        <v>4774</v>
      </c>
      <c r="D3726" s="690">
        <v>41091</v>
      </c>
    </row>
    <row r="3727" spans="1:4">
      <c r="A3727" s="105">
        <v>33011006530000</v>
      </c>
      <c r="B3727">
        <v>0</v>
      </c>
      <c r="C3727">
        <v>4774</v>
      </c>
      <c r="D3727" s="690">
        <v>41091</v>
      </c>
    </row>
    <row r="3728" spans="1:4">
      <c r="A3728" s="105">
        <v>33011006530000</v>
      </c>
      <c r="B3728">
        <v>0</v>
      </c>
      <c r="C3728">
        <v>1695</v>
      </c>
      <c r="D3728" s="690">
        <v>41122</v>
      </c>
    </row>
    <row r="3729" spans="1:4">
      <c r="A3729" s="105">
        <v>33011006530000</v>
      </c>
      <c r="B3729">
        <v>0</v>
      </c>
      <c r="C3729">
        <v>1695</v>
      </c>
      <c r="D3729" s="690">
        <v>41122</v>
      </c>
    </row>
    <row r="3730" spans="1:4">
      <c r="A3730" s="105">
        <v>33011006530000</v>
      </c>
      <c r="B3730">
        <v>0</v>
      </c>
      <c r="C3730">
        <v>6954</v>
      </c>
      <c r="D3730" s="690">
        <v>41153</v>
      </c>
    </row>
    <row r="3731" spans="1:4">
      <c r="A3731" s="105">
        <v>33011006530000</v>
      </c>
      <c r="B3731">
        <v>0</v>
      </c>
      <c r="C3731">
        <v>6954</v>
      </c>
      <c r="D3731" s="690">
        <v>41153</v>
      </c>
    </row>
    <row r="3732" spans="1:4">
      <c r="A3732" s="105">
        <v>33011006530000</v>
      </c>
      <c r="B3732">
        <v>0</v>
      </c>
      <c r="C3732">
        <v>5532</v>
      </c>
      <c r="D3732" s="690">
        <v>41183</v>
      </c>
    </row>
    <row r="3733" spans="1:4">
      <c r="A3733" s="105">
        <v>33011006530000</v>
      </c>
      <c r="B3733">
        <v>0</v>
      </c>
      <c r="C3733">
        <v>5532</v>
      </c>
      <c r="D3733" s="690">
        <v>41183</v>
      </c>
    </row>
    <row r="3734" spans="1:4">
      <c r="A3734" s="105">
        <v>33011006530000</v>
      </c>
      <c r="B3734">
        <v>5626</v>
      </c>
      <c r="C3734">
        <v>0</v>
      </c>
      <c r="D3734" s="690">
        <v>41214</v>
      </c>
    </row>
    <row r="3735" spans="1:4">
      <c r="A3735" s="105">
        <v>33011006530000</v>
      </c>
      <c r="B3735">
        <v>5626</v>
      </c>
      <c r="C3735">
        <v>0</v>
      </c>
      <c r="D3735" s="690">
        <v>41214</v>
      </c>
    </row>
    <row r="3736" spans="1:4">
      <c r="A3736" s="105">
        <v>33011006530000</v>
      </c>
      <c r="B3736">
        <v>0</v>
      </c>
      <c r="C3736">
        <v>5411</v>
      </c>
      <c r="D3736" s="690">
        <v>41244</v>
      </c>
    </row>
    <row r="3737" spans="1:4">
      <c r="A3737" s="105">
        <v>33011006530000</v>
      </c>
      <c r="B3737">
        <v>0</v>
      </c>
      <c r="C3737">
        <v>5411</v>
      </c>
      <c r="D3737" s="690">
        <v>41244</v>
      </c>
    </row>
    <row r="3738" spans="1:4">
      <c r="A3738" s="105">
        <v>33011006630000</v>
      </c>
      <c r="B3738">
        <v>0</v>
      </c>
      <c r="C3738">
        <v>41740</v>
      </c>
      <c r="D3738" s="690">
        <v>40909</v>
      </c>
    </row>
    <row r="3739" spans="1:4">
      <c r="A3739" s="105">
        <v>33011006630000</v>
      </c>
      <c r="B3739">
        <v>0</v>
      </c>
      <c r="C3739">
        <v>38626</v>
      </c>
      <c r="D3739" s="690">
        <v>40940</v>
      </c>
    </row>
    <row r="3740" spans="1:4">
      <c r="A3740" s="105">
        <v>33011006630000</v>
      </c>
      <c r="B3740">
        <v>0</v>
      </c>
      <c r="C3740">
        <v>49572</v>
      </c>
      <c r="D3740" s="690">
        <v>40969</v>
      </c>
    </row>
    <row r="3741" spans="1:4">
      <c r="A3741" s="105">
        <v>33011006630000</v>
      </c>
      <c r="B3741">
        <v>0</v>
      </c>
      <c r="C3741">
        <v>39305</v>
      </c>
      <c r="D3741" s="690">
        <v>41000</v>
      </c>
    </row>
    <row r="3742" spans="1:4">
      <c r="A3742" s="105">
        <v>33011006630000</v>
      </c>
      <c r="B3742">
        <v>0</v>
      </c>
      <c r="C3742">
        <v>39609</v>
      </c>
      <c r="D3742" s="690">
        <v>41030</v>
      </c>
    </row>
    <row r="3743" spans="1:4">
      <c r="A3743" s="105">
        <v>33011006630000</v>
      </c>
      <c r="B3743">
        <v>0</v>
      </c>
      <c r="C3743">
        <v>37843</v>
      </c>
      <c r="D3743" s="690">
        <v>41061</v>
      </c>
    </row>
    <row r="3744" spans="1:4">
      <c r="A3744" s="105">
        <v>33011006630000</v>
      </c>
      <c r="B3744">
        <v>0</v>
      </c>
      <c r="C3744">
        <v>35839</v>
      </c>
      <c r="D3744" s="690">
        <v>41091</v>
      </c>
    </row>
    <row r="3745" spans="1:4">
      <c r="A3745" s="105">
        <v>33011006630000</v>
      </c>
      <c r="B3745">
        <v>0</v>
      </c>
      <c r="C3745">
        <v>43182</v>
      </c>
      <c r="D3745" s="690">
        <v>41122</v>
      </c>
    </row>
    <row r="3746" spans="1:4">
      <c r="A3746" s="105">
        <v>33011006630000</v>
      </c>
      <c r="B3746">
        <v>0</v>
      </c>
      <c r="C3746">
        <v>39981</v>
      </c>
      <c r="D3746" s="690">
        <v>41153</v>
      </c>
    </row>
    <row r="3747" spans="1:4">
      <c r="A3747" s="105">
        <v>33011006630000</v>
      </c>
      <c r="B3747">
        <v>0</v>
      </c>
      <c r="C3747">
        <v>42502</v>
      </c>
      <c r="D3747" s="690">
        <v>41183</v>
      </c>
    </row>
    <row r="3748" spans="1:4">
      <c r="A3748" s="105">
        <v>33011006630000</v>
      </c>
      <c r="B3748">
        <v>37188</v>
      </c>
      <c r="C3748">
        <v>0</v>
      </c>
      <c r="D3748" s="690">
        <v>41214</v>
      </c>
    </row>
    <row r="3749" spans="1:4">
      <c r="A3749" s="105">
        <v>33011006630000</v>
      </c>
      <c r="B3749">
        <v>0</v>
      </c>
      <c r="C3749">
        <v>40397</v>
      </c>
      <c r="D3749" s="690">
        <v>41244</v>
      </c>
    </row>
    <row r="3750" spans="1:4">
      <c r="A3750" s="105">
        <v>33011006650000</v>
      </c>
      <c r="B3750">
        <v>0</v>
      </c>
      <c r="C3750">
        <v>0</v>
      </c>
      <c r="D3750" s="690">
        <v>40909</v>
      </c>
    </row>
    <row r="3751" spans="1:4">
      <c r="A3751" s="105">
        <v>33011006650000</v>
      </c>
      <c r="B3751">
        <v>0</v>
      </c>
      <c r="C3751">
        <v>0</v>
      </c>
      <c r="D3751" s="690">
        <v>40940</v>
      </c>
    </row>
    <row r="3752" spans="1:4">
      <c r="A3752" s="105">
        <v>33011006650000</v>
      </c>
      <c r="B3752">
        <v>0</v>
      </c>
      <c r="C3752">
        <v>0</v>
      </c>
      <c r="D3752" s="690">
        <v>40969</v>
      </c>
    </row>
    <row r="3753" spans="1:4">
      <c r="A3753" s="105">
        <v>33011006650000</v>
      </c>
      <c r="B3753">
        <v>0</v>
      </c>
      <c r="C3753">
        <v>0</v>
      </c>
      <c r="D3753" s="690">
        <v>41000</v>
      </c>
    </row>
    <row r="3754" spans="1:4">
      <c r="A3754" s="105">
        <v>33011006650000</v>
      </c>
      <c r="B3754">
        <v>0</v>
      </c>
      <c r="C3754">
        <v>0</v>
      </c>
      <c r="D3754" s="690">
        <v>41030</v>
      </c>
    </row>
    <row r="3755" spans="1:4">
      <c r="A3755" s="105">
        <v>33011006650000</v>
      </c>
      <c r="B3755">
        <v>0</v>
      </c>
      <c r="C3755">
        <v>0</v>
      </c>
      <c r="D3755" s="690">
        <v>41061</v>
      </c>
    </row>
    <row r="3756" spans="1:4">
      <c r="A3756" s="105">
        <v>33011006650000</v>
      </c>
      <c r="B3756">
        <v>0</v>
      </c>
      <c r="C3756">
        <v>0</v>
      </c>
      <c r="D3756" s="690">
        <v>41091</v>
      </c>
    </row>
    <row r="3757" spans="1:4">
      <c r="A3757" s="105">
        <v>33011006650000</v>
      </c>
      <c r="B3757">
        <v>0</v>
      </c>
      <c r="C3757">
        <v>0</v>
      </c>
      <c r="D3757" s="690">
        <v>41122</v>
      </c>
    </row>
    <row r="3758" spans="1:4">
      <c r="A3758" s="105">
        <v>33011006650000</v>
      </c>
      <c r="B3758">
        <v>0</v>
      </c>
      <c r="C3758">
        <v>0</v>
      </c>
      <c r="D3758" s="690">
        <v>41153</v>
      </c>
    </row>
    <row r="3759" spans="1:4">
      <c r="A3759" s="105">
        <v>33011006650000</v>
      </c>
      <c r="B3759">
        <v>0</v>
      </c>
      <c r="C3759">
        <v>0</v>
      </c>
      <c r="D3759" s="690">
        <v>41183</v>
      </c>
    </row>
    <row r="3760" spans="1:4">
      <c r="A3760" s="105">
        <v>33011006650000</v>
      </c>
      <c r="B3760">
        <v>0</v>
      </c>
      <c r="C3760">
        <v>0</v>
      </c>
      <c r="D3760" s="690">
        <v>41214</v>
      </c>
    </row>
    <row r="3761" spans="1:4">
      <c r="A3761" s="105">
        <v>33011006650000</v>
      </c>
      <c r="B3761">
        <v>0</v>
      </c>
      <c r="C3761">
        <v>0</v>
      </c>
      <c r="D3761" s="690">
        <v>41244</v>
      </c>
    </row>
    <row r="3762" spans="1:4">
      <c r="A3762" s="105">
        <v>33011006660000</v>
      </c>
      <c r="B3762">
        <v>0</v>
      </c>
      <c r="C3762">
        <v>50441</v>
      </c>
      <c r="D3762" s="690">
        <v>40909</v>
      </c>
    </row>
    <row r="3763" spans="1:4">
      <c r="A3763" s="105">
        <v>33011006660000</v>
      </c>
      <c r="B3763">
        <v>0</v>
      </c>
      <c r="C3763">
        <v>25229</v>
      </c>
      <c r="D3763" s="690">
        <v>40940</v>
      </c>
    </row>
    <row r="3764" spans="1:4">
      <c r="A3764" s="105">
        <v>33011006660000</v>
      </c>
      <c r="B3764">
        <v>0</v>
      </c>
      <c r="C3764">
        <v>0</v>
      </c>
      <c r="D3764" s="690">
        <v>40969</v>
      </c>
    </row>
    <row r="3765" spans="1:4">
      <c r="A3765" s="105">
        <v>33011006660000</v>
      </c>
      <c r="B3765">
        <v>0</v>
      </c>
      <c r="C3765">
        <v>4812</v>
      </c>
      <c r="D3765" s="690">
        <v>41000</v>
      </c>
    </row>
    <row r="3766" spans="1:4">
      <c r="A3766" s="105">
        <v>33011006660000</v>
      </c>
      <c r="B3766">
        <v>0</v>
      </c>
      <c r="C3766">
        <v>80386</v>
      </c>
      <c r="D3766" s="690">
        <v>41030</v>
      </c>
    </row>
    <row r="3767" spans="1:4">
      <c r="A3767" s="105">
        <v>33011006660000</v>
      </c>
      <c r="B3767">
        <v>0</v>
      </c>
      <c r="C3767">
        <v>62497</v>
      </c>
      <c r="D3767" s="690">
        <v>41061</v>
      </c>
    </row>
    <row r="3768" spans="1:4">
      <c r="A3768" s="105">
        <v>33011006660000</v>
      </c>
      <c r="B3768">
        <v>0</v>
      </c>
      <c r="C3768">
        <v>51124</v>
      </c>
      <c r="D3768" s="690">
        <v>41091</v>
      </c>
    </row>
    <row r="3769" spans="1:4">
      <c r="A3769" s="105">
        <v>33011006660000</v>
      </c>
      <c r="B3769">
        <v>0</v>
      </c>
      <c r="C3769">
        <v>54064</v>
      </c>
      <c r="D3769" s="690">
        <v>41122</v>
      </c>
    </row>
    <row r="3770" spans="1:4">
      <c r="A3770" s="105">
        <v>33011006660000</v>
      </c>
      <c r="B3770">
        <v>0</v>
      </c>
      <c r="C3770">
        <v>46848</v>
      </c>
      <c r="D3770" s="690">
        <v>41153</v>
      </c>
    </row>
    <row r="3771" spans="1:4">
      <c r="A3771" s="105">
        <v>33011006660000</v>
      </c>
      <c r="B3771">
        <v>0</v>
      </c>
      <c r="C3771">
        <v>48551</v>
      </c>
      <c r="D3771" s="690">
        <v>41183</v>
      </c>
    </row>
    <row r="3772" spans="1:4">
      <c r="A3772" s="105">
        <v>33011006660000</v>
      </c>
      <c r="B3772">
        <v>46019</v>
      </c>
      <c r="C3772">
        <v>0</v>
      </c>
      <c r="D3772" s="690">
        <v>41214</v>
      </c>
    </row>
    <row r="3773" spans="1:4">
      <c r="A3773" s="105">
        <v>33011006660000</v>
      </c>
      <c r="B3773">
        <v>0</v>
      </c>
      <c r="C3773">
        <v>47163</v>
      </c>
      <c r="D3773" s="690">
        <v>41244</v>
      </c>
    </row>
    <row r="3774" spans="1:4">
      <c r="A3774" s="105">
        <v>33011006670000</v>
      </c>
      <c r="B3774">
        <v>0</v>
      </c>
      <c r="C3774">
        <v>29339</v>
      </c>
      <c r="D3774" s="690">
        <v>40909</v>
      </c>
    </row>
    <row r="3775" spans="1:4">
      <c r="A3775" s="105">
        <v>33011006670000</v>
      </c>
      <c r="B3775">
        <v>0</v>
      </c>
      <c r="C3775">
        <v>25686</v>
      </c>
      <c r="D3775" s="690">
        <v>40940</v>
      </c>
    </row>
    <row r="3776" spans="1:4">
      <c r="A3776" s="105">
        <v>33011006670000</v>
      </c>
      <c r="B3776">
        <v>0</v>
      </c>
      <c r="C3776">
        <v>46360</v>
      </c>
      <c r="D3776" s="690">
        <v>40969</v>
      </c>
    </row>
    <row r="3777" spans="1:4">
      <c r="A3777" s="105">
        <v>33011006670000</v>
      </c>
      <c r="B3777">
        <v>0</v>
      </c>
      <c r="C3777">
        <v>51431</v>
      </c>
      <c r="D3777" s="690">
        <v>41000</v>
      </c>
    </row>
    <row r="3778" spans="1:4">
      <c r="A3778" s="105">
        <v>33011006670000</v>
      </c>
      <c r="B3778">
        <v>0</v>
      </c>
      <c r="C3778">
        <v>50710</v>
      </c>
      <c r="D3778" s="690">
        <v>41030</v>
      </c>
    </row>
    <row r="3779" spans="1:4">
      <c r="A3779" s="105">
        <v>33011006670000</v>
      </c>
      <c r="B3779">
        <v>0</v>
      </c>
      <c r="C3779">
        <v>46820</v>
      </c>
      <c r="D3779" s="690">
        <v>41061</v>
      </c>
    </row>
    <row r="3780" spans="1:4">
      <c r="A3780" s="105">
        <v>33011006670000</v>
      </c>
      <c r="B3780">
        <v>0</v>
      </c>
      <c r="C3780">
        <v>44934</v>
      </c>
      <c r="D3780" s="690">
        <v>41091</v>
      </c>
    </row>
    <row r="3781" spans="1:4">
      <c r="A3781" s="105">
        <v>33011006670000</v>
      </c>
      <c r="B3781">
        <v>0</v>
      </c>
      <c r="C3781">
        <v>20437</v>
      </c>
      <c r="D3781" s="690">
        <v>41122</v>
      </c>
    </row>
    <row r="3782" spans="1:4">
      <c r="A3782" s="105">
        <v>33011006670000</v>
      </c>
      <c r="B3782">
        <v>0</v>
      </c>
      <c r="C3782">
        <v>64524</v>
      </c>
      <c r="D3782" s="690">
        <v>41153</v>
      </c>
    </row>
    <row r="3783" spans="1:4">
      <c r="A3783" s="105">
        <v>33011006670000</v>
      </c>
      <c r="B3783">
        <v>0</v>
      </c>
      <c r="C3783">
        <v>58018</v>
      </c>
      <c r="D3783" s="690">
        <v>41183</v>
      </c>
    </row>
    <row r="3784" spans="1:4">
      <c r="A3784" s="105">
        <v>33011006670000</v>
      </c>
      <c r="B3784">
        <v>53081</v>
      </c>
      <c r="C3784">
        <v>0</v>
      </c>
      <c r="D3784" s="690">
        <v>41214</v>
      </c>
    </row>
    <row r="3785" spans="1:4">
      <c r="A3785" s="105">
        <v>33011006670000</v>
      </c>
      <c r="B3785">
        <v>0</v>
      </c>
      <c r="C3785">
        <v>54517</v>
      </c>
      <c r="D3785" s="690">
        <v>41244</v>
      </c>
    </row>
    <row r="3786" spans="1:4">
      <c r="A3786" s="105">
        <v>33011006760000</v>
      </c>
      <c r="B3786">
        <v>16294</v>
      </c>
      <c r="C3786">
        <v>0</v>
      </c>
      <c r="D3786" s="690">
        <v>40909</v>
      </c>
    </row>
    <row r="3787" spans="1:4">
      <c r="A3787" s="105">
        <v>33011006760000</v>
      </c>
      <c r="B3787">
        <v>20442</v>
      </c>
      <c r="C3787">
        <v>0</v>
      </c>
      <c r="D3787" s="690">
        <v>40940</v>
      </c>
    </row>
    <row r="3788" spans="1:4">
      <c r="A3788" s="105">
        <v>33011006760000</v>
      </c>
      <c r="B3788">
        <v>24745</v>
      </c>
      <c r="C3788">
        <v>0</v>
      </c>
      <c r="D3788" s="690">
        <v>40969</v>
      </c>
    </row>
    <row r="3789" spans="1:4">
      <c r="A3789" s="105">
        <v>33011006760000</v>
      </c>
      <c r="B3789">
        <v>23199</v>
      </c>
      <c r="C3789">
        <v>0</v>
      </c>
      <c r="D3789" s="690">
        <v>41000</v>
      </c>
    </row>
    <row r="3790" spans="1:4">
      <c r="A3790" s="105">
        <v>33011006760000</v>
      </c>
      <c r="B3790">
        <v>24181</v>
      </c>
      <c r="C3790">
        <v>0</v>
      </c>
      <c r="D3790" s="690">
        <v>41030</v>
      </c>
    </row>
    <row r="3791" spans="1:4">
      <c r="A3791" s="105">
        <v>33011006760000</v>
      </c>
      <c r="B3791">
        <v>23151</v>
      </c>
      <c r="C3791">
        <v>0</v>
      </c>
      <c r="D3791" s="690">
        <v>41061</v>
      </c>
    </row>
    <row r="3792" spans="1:4">
      <c r="A3792" s="105">
        <v>33011006760000</v>
      </c>
      <c r="B3792">
        <v>22373</v>
      </c>
      <c r="C3792">
        <v>0</v>
      </c>
      <c r="D3792" s="690">
        <v>41091</v>
      </c>
    </row>
    <row r="3793" spans="1:4">
      <c r="A3793" s="105">
        <v>33011006760000</v>
      </c>
      <c r="B3793">
        <v>24076</v>
      </c>
      <c r="C3793">
        <v>0</v>
      </c>
      <c r="D3793" s="690">
        <v>41122</v>
      </c>
    </row>
    <row r="3794" spans="1:4">
      <c r="A3794" s="105">
        <v>33011006760000</v>
      </c>
      <c r="B3794">
        <v>24628</v>
      </c>
      <c r="C3794">
        <v>0</v>
      </c>
      <c r="D3794" s="690">
        <v>41153</v>
      </c>
    </row>
    <row r="3795" spans="1:4">
      <c r="A3795" s="105">
        <v>33011006760000</v>
      </c>
      <c r="B3795">
        <v>25366</v>
      </c>
      <c r="C3795">
        <v>0</v>
      </c>
      <c r="D3795" s="690">
        <v>41183</v>
      </c>
    </row>
    <row r="3796" spans="1:4">
      <c r="A3796" s="105">
        <v>33011006760000</v>
      </c>
      <c r="B3796">
        <v>24121</v>
      </c>
      <c r="C3796">
        <v>0</v>
      </c>
      <c r="D3796" s="690">
        <v>41214</v>
      </c>
    </row>
    <row r="3797" spans="1:4">
      <c r="A3797" s="105">
        <v>33011006760000</v>
      </c>
      <c r="B3797">
        <v>24835</v>
      </c>
      <c r="C3797">
        <v>0</v>
      </c>
      <c r="D3797" s="690">
        <v>41244</v>
      </c>
    </row>
    <row r="3798" spans="1:4">
      <c r="A3798" s="105">
        <v>33011006770000</v>
      </c>
      <c r="B3798">
        <v>19314</v>
      </c>
      <c r="C3798">
        <v>0</v>
      </c>
      <c r="D3798" s="690">
        <v>40909</v>
      </c>
    </row>
    <row r="3799" spans="1:4">
      <c r="A3799" s="105">
        <v>33011006770000</v>
      </c>
      <c r="B3799">
        <v>16679</v>
      </c>
      <c r="C3799">
        <v>0</v>
      </c>
      <c r="D3799" s="690">
        <v>40940</v>
      </c>
    </row>
    <row r="3800" spans="1:4">
      <c r="A3800" s="105">
        <v>33011006770000</v>
      </c>
      <c r="B3800">
        <v>21253</v>
      </c>
      <c r="C3800">
        <v>0</v>
      </c>
      <c r="D3800" s="690">
        <v>40969</v>
      </c>
    </row>
    <row r="3801" spans="1:4">
      <c r="A3801" s="105">
        <v>33011006770000</v>
      </c>
      <c r="B3801">
        <v>20972</v>
      </c>
      <c r="C3801">
        <v>0</v>
      </c>
      <c r="D3801" s="690">
        <v>41000</v>
      </c>
    </row>
    <row r="3802" spans="1:4">
      <c r="A3802" s="105">
        <v>33011006770000</v>
      </c>
      <c r="B3802">
        <v>22587</v>
      </c>
      <c r="C3802">
        <v>0</v>
      </c>
      <c r="D3802" s="690">
        <v>41030</v>
      </c>
    </row>
    <row r="3803" spans="1:4">
      <c r="A3803" s="105">
        <v>33011006770000</v>
      </c>
      <c r="B3803">
        <v>21792</v>
      </c>
      <c r="C3803">
        <v>0</v>
      </c>
      <c r="D3803" s="690">
        <v>41061</v>
      </c>
    </row>
    <row r="3804" spans="1:4">
      <c r="A3804" s="105">
        <v>33011006770000</v>
      </c>
      <c r="B3804">
        <v>22163</v>
      </c>
      <c r="C3804">
        <v>0</v>
      </c>
      <c r="D3804" s="690">
        <v>41091</v>
      </c>
    </row>
    <row r="3805" spans="1:4">
      <c r="A3805" s="105">
        <v>33011006770000</v>
      </c>
      <c r="B3805">
        <v>22378</v>
      </c>
      <c r="C3805">
        <v>0</v>
      </c>
      <c r="D3805" s="690">
        <v>41122</v>
      </c>
    </row>
    <row r="3806" spans="1:4">
      <c r="A3806" s="105">
        <v>33011006770000</v>
      </c>
      <c r="B3806">
        <v>22429</v>
      </c>
      <c r="C3806">
        <v>0</v>
      </c>
      <c r="D3806" s="690">
        <v>41153</v>
      </c>
    </row>
    <row r="3807" spans="1:4">
      <c r="A3807" s="105">
        <v>33011006770000</v>
      </c>
      <c r="B3807">
        <v>22749</v>
      </c>
      <c r="C3807">
        <v>0</v>
      </c>
      <c r="D3807" s="690">
        <v>41183</v>
      </c>
    </row>
    <row r="3808" spans="1:4">
      <c r="A3808" s="105">
        <v>33011006770000</v>
      </c>
      <c r="B3808">
        <v>20513</v>
      </c>
      <c r="C3808">
        <v>0</v>
      </c>
      <c r="D3808" s="690">
        <v>41214</v>
      </c>
    </row>
    <row r="3809" spans="1:4">
      <c r="A3809" s="105">
        <v>33011006770000</v>
      </c>
      <c r="B3809">
        <v>22181</v>
      </c>
      <c r="C3809">
        <v>0</v>
      </c>
      <c r="D3809" s="690">
        <v>41244</v>
      </c>
    </row>
    <row r="3810" spans="1:4">
      <c r="A3810" s="105">
        <v>33011006780000</v>
      </c>
      <c r="B3810">
        <v>9006</v>
      </c>
      <c r="C3810">
        <v>0</v>
      </c>
      <c r="D3810" s="690">
        <v>40909</v>
      </c>
    </row>
    <row r="3811" spans="1:4">
      <c r="A3811" s="105">
        <v>33011006780000</v>
      </c>
      <c r="B3811">
        <v>7787</v>
      </c>
      <c r="C3811">
        <v>0</v>
      </c>
      <c r="D3811" s="690">
        <v>40940</v>
      </c>
    </row>
    <row r="3812" spans="1:4">
      <c r="A3812" s="105">
        <v>33011006780000</v>
      </c>
      <c r="B3812">
        <v>8885</v>
      </c>
      <c r="C3812">
        <v>0</v>
      </c>
      <c r="D3812" s="690">
        <v>40969</v>
      </c>
    </row>
    <row r="3813" spans="1:4">
      <c r="A3813" s="105">
        <v>33011006780000</v>
      </c>
      <c r="B3813">
        <v>8376</v>
      </c>
      <c r="C3813">
        <v>0</v>
      </c>
      <c r="D3813" s="690">
        <v>41000</v>
      </c>
    </row>
    <row r="3814" spans="1:4">
      <c r="A3814" s="105">
        <v>33011006780000</v>
      </c>
      <c r="B3814">
        <v>8871</v>
      </c>
      <c r="C3814">
        <v>0</v>
      </c>
      <c r="D3814" s="690">
        <v>41030</v>
      </c>
    </row>
    <row r="3815" spans="1:4">
      <c r="A3815" s="105">
        <v>33011006780000</v>
      </c>
      <c r="B3815">
        <v>8562</v>
      </c>
      <c r="C3815">
        <v>0</v>
      </c>
      <c r="D3815" s="690">
        <v>41061</v>
      </c>
    </row>
    <row r="3816" spans="1:4">
      <c r="A3816" s="105">
        <v>33011006780000</v>
      </c>
      <c r="B3816">
        <v>8608</v>
      </c>
      <c r="C3816">
        <v>0</v>
      </c>
      <c r="D3816" s="690">
        <v>41091</v>
      </c>
    </row>
    <row r="3817" spans="1:4">
      <c r="A3817" s="105">
        <v>33011006780000</v>
      </c>
      <c r="B3817">
        <v>8739</v>
      </c>
      <c r="C3817">
        <v>0</v>
      </c>
      <c r="D3817" s="690">
        <v>41122</v>
      </c>
    </row>
    <row r="3818" spans="1:4">
      <c r="A3818" s="105">
        <v>33011006780000</v>
      </c>
      <c r="B3818">
        <v>8726</v>
      </c>
      <c r="C3818">
        <v>0</v>
      </c>
      <c r="D3818" s="690">
        <v>41153</v>
      </c>
    </row>
    <row r="3819" spans="1:4">
      <c r="A3819" s="105">
        <v>33011006780000</v>
      </c>
      <c r="B3819">
        <v>8984</v>
      </c>
      <c r="C3819">
        <v>0</v>
      </c>
      <c r="D3819" s="690">
        <v>41183</v>
      </c>
    </row>
    <row r="3820" spans="1:4">
      <c r="A3820" s="105">
        <v>33011006780000</v>
      </c>
      <c r="B3820">
        <v>8668</v>
      </c>
      <c r="C3820">
        <v>0</v>
      </c>
      <c r="D3820" s="690">
        <v>41214</v>
      </c>
    </row>
    <row r="3821" spans="1:4">
      <c r="A3821" s="105">
        <v>33011006780000</v>
      </c>
      <c r="B3821">
        <v>9018</v>
      </c>
      <c r="C3821">
        <v>0</v>
      </c>
      <c r="D3821" s="690">
        <v>41244</v>
      </c>
    </row>
    <row r="3822" spans="1:4">
      <c r="A3822" s="105">
        <v>33011006790000</v>
      </c>
      <c r="B3822">
        <v>8154</v>
      </c>
      <c r="C3822">
        <v>0</v>
      </c>
      <c r="D3822" s="690">
        <v>40909</v>
      </c>
    </row>
    <row r="3823" spans="1:4">
      <c r="A3823" s="105">
        <v>33011006790000</v>
      </c>
      <c r="B3823">
        <v>6225</v>
      </c>
      <c r="C3823">
        <v>0</v>
      </c>
      <c r="D3823" s="690">
        <v>40940</v>
      </c>
    </row>
    <row r="3824" spans="1:4">
      <c r="A3824" s="105">
        <v>33011006790000</v>
      </c>
      <c r="B3824">
        <v>7597</v>
      </c>
      <c r="C3824">
        <v>0</v>
      </c>
      <c r="D3824" s="690">
        <v>40969</v>
      </c>
    </row>
    <row r="3825" spans="1:4">
      <c r="A3825" s="105">
        <v>33011006790000</v>
      </c>
      <c r="B3825">
        <v>7160</v>
      </c>
      <c r="C3825">
        <v>0</v>
      </c>
      <c r="D3825" s="690">
        <v>41000</v>
      </c>
    </row>
    <row r="3826" spans="1:4">
      <c r="A3826" s="105">
        <v>33011006790000</v>
      </c>
      <c r="B3826">
        <v>7148</v>
      </c>
      <c r="C3826">
        <v>0</v>
      </c>
      <c r="D3826" s="690">
        <v>41030</v>
      </c>
    </row>
    <row r="3827" spans="1:4">
      <c r="A3827" s="105">
        <v>33011006790000</v>
      </c>
      <c r="B3827">
        <v>7448</v>
      </c>
      <c r="C3827">
        <v>0</v>
      </c>
      <c r="D3827" s="690">
        <v>41061</v>
      </c>
    </row>
    <row r="3828" spans="1:4">
      <c r="A3828" s="105">
        <v>33011006790000</v>
      </c>
      <c r="B3828">
        <v>6885</v>
      </c>
      <c r="C3828">
        <v>0</v>
      </c>
      <c r="D3828" s="690">
        <v>41091</v>
      </c>
    </row>
    <row r="3829" spans="1:4">
      <c r="A3829" s="105">
        <v>33011006790000</v>
      </c>
      <c r="B3829">
        <v>5786</v>
      </c>
      <c r="C3829">
        <v>0</v>
      </c>
      <c r="D3829" s="690">
        <v>41122</v>
      </c>
    </row>
    <row r="3830" spans="1:4">
      <c r="A3830" s="105">
        <v>33011006790000</v>
      </c>
      <c r="B3830">
        <v>5631</v>
      </c>
      <c r="C3830">
        <v>0</v>
      </c>
      <c r="D3830" s="690">
        <v>41153</v>
      </c>
    </row>
    <row r="3831" spans="1:4">
      <c r="A3831" s="105">
        <v>33011006790000</v>
      </c>
      <c r="B3831">
        <v>7379</v>
      </c>
      <c r="C3831">
        <v>0</v>
      </c>
      <c r="D3831" s="690">
        <v>41183</v>
      </c>
    </row>
    <row r="3832" spans="1:4">
      <c r="A3832" s="105">
        <v>33011006790000</v>
      </c>
      <c r="B3832">
        <v>5176</v>
      </c>
      <c r="C3832">
        <v>0</v>
      </c>
      <c r="D3832" s="690">
        <v>41214</v>
      </c>
    </row>
    <row r="3833" spans="1:4">
      <c r="A3833" s="105">
        <v>33011006790000</v>
      </c>
      <c r="B3833">
        <v>5220</v>
      </c>
      <c r="C3833">
        <v>0</v>
      </c>
      <c r="D3833" s="690">
        <v>41244</v>
      </c>
    </row>
    <row r="3834" spans="1:4">
      <c r="A3834" s="105">
        <v>33011006800000</v>
      </c>
      <c r="B3834">
        <v>6432</v>
      </c>
      <c r="C3834">
        <v>0</v>
      </c>
      <c r="D3834" s="690">
        <v>40909</v>
      </c>
    </row>
    <row r="3835" spans="1:4">
      <c r="A3835" s="105">
        <v>33011006800000</v>
      </c>
      <c r="B3835">
        <v>5533</v>
      </c>
      <c r="C3835">
        <v>0</v>
      </c>
      <c r="D3835" s="690">
        <v>40940</v>
      </c>
    </row>
    <row r="3836" spans="1:4">
      <c r="A3836" s="105">
        <v>33011006800000</v>
      </c>
      <c r="B3836">
        <v>6503</v>
      </c>
      <c r="C3836">
        <v>0</v>
      </c>
      <c r="D3836" s="690">
        <v>40969</v>
      </c>
    </row>
    <row r="3837" spans="1:4">
      <c r="A3837" s="105">
        <v>33011006800000</v>
      </c>
      <c r="B3837">
        <v>6205</v>
      </c>
      <c r="C3837">
        <v>0</v>
      </c>
      <c r="D3837" s="690">
        <v>41000</v>
      </c>
    </row>
    <row r="3838" spans="1:4">
      <c r="A3838" s="105">
        <v>33011006800000</v>
      </c>
      <c r="B3838">
        <v>6683</v>
      </c>
      <c r="C3838">
        <v>0</v>
      </c>
      <c r="D3838" s="690">
        <v>41030</v>
      </c>
    </row>
    <row r="3839" spans="1:4">
      <c r="A3839" s="105">
        <v>33011006800000</v>
      </c>
      <c r="B3839">
        <v>6547</v>
      </c>
      <c r="C3839">
        <v>0</v>
      </c>
      <c r="D3839" s="690">
        <v>41061</v>
      </c>
    </row>
    <row r="3840" spans="1:4">
      <c r="A3840" s="105">
        <v>33011006800000</v>
      </c>
      <c r="B3840">
        <v>6342</v>
      </c>
      <c r="C3840">
        <v>0</v>
      </c>
      <c r="D3840" s="690">
        <v>41091</v>
      </c>
    </row>
    <row r="3841" spans="1:4">
      <c r="A3841" s="105">
        <v>33011006800000</v>
      </c>
      <c r="B3841">
        <v>6407</v>
      </c>
      <c r="C3841">
        <v>0</v>
      </c>
      <c r="D3841" s="690">
        <v>41122</v>
      </c>
    </row>
    <row r="3842" spans="1:4">
      <c r="A3842" s="105">
        <v>33011006800000</v>
      </c>
      <c r="B3842">
        <v>5388</v>
      </c>
      <c r="C3842">
        <v>0</v>
      </c>
      <c r="D3842" s="690">
        <v>41153</v>
      </c>
    </row>
    <row r="3843" spans="1:4">
      <c r="A3843" s="105">
        <v>33011006800000</v>
      </c>
      <c r="B3843">
        <v>4964</v>
      </c>
      <c r="C3843">
        <v>0</v>
      </c>
      <c r="D3843" s="690">
        <v>41183</v>
      </c>
    </row>
    <row r="3844" spans="1:4">
      <c r="A3844" s="105">
        <v>33011006800000</v>
      </c>
      <c r="B3844">
        <v>3840</v>
      </c>
      <c r="C3844">
        <v>0</v>
      </c>
      <c r="D3844" s="690">
        <v>41214</v>
      </c>
    </row>
    <row r="3845" spans="1:4">
      <c r="A3845" s="105">
        <v>33011006800000</v>
      </c>
      <c r="B3845">
        <v>4028</v>
      </c>
      <c r="C3845">
        <v>0</v>
      </c>
      <c r="D3845" s="690">
        <v>41244</v>
      </c>
    </row>
    <row r="3846" spans="1:4">
      <c r="A3846" s="105">
        <v>33011006810000</v>
      </c>
      <c r="B3846">
        <v>14401</v>
      </c>
      <c r="C3846">
        <v>0</v>
      </c>
      <c r="D3846" s="690">
        <v>40909</v>
      </c>
    </row>
    <row r="3847" spans="1:4">
      <c r="A3847" s="105">
        <v>33011006810000</v>
      </c>
      <c r="B3847">
        <v>14401</v>
      </c>
      <c r="C3847">
        <v>0</v>
      </c>
      <c r="D3847" s="690">
        <v>40940</v>
      </c>
    </row>
    <row r="3848" spans="1:4">
      <c r="A3848" s="105">
        <v>33011006810000</v>
      </c>
      <c r="B3848">
        <v>14401</v>
      </c>
      <c r="C3848">
        <v>0</v>
      </c>
      <c r="D3848" s="690">
        <v>40969</v>
      </c>
    </row>
    <row r="3849" spans="1:4">
      <c r="A3849" s="105">
        <v>33011006810000</v>
      </c>
      <c r="B3849">
        <v>14022</v>
      </c>
      <c r="C3849">
        <v>0</v>
      </c>
      <c r="D3849" s="690">
        <v>41000</v>
      </c>
    </row>
    <row r="3850" spans="1:4">
      <c r="A3850" s="105">
        <v>33011006810000</v>
      </c>
      <c r="B3850">
        <v>14755</v>
      </c>
      <c r="C3850">
        <v>0</v>
      </c>
      <c r="D3850" s="690">
        <v>41030</v>
      </c>
    </row>
    <row r="3851" spans="1:4">
      <c r="A3851" s="105">
        <v>33011006810000</v>
      </c>
      <c r="B3851">
        <v>14401</v>
      </c>
      <c r="C3851">
        <v>0</v>
      </c>
      <c r="D3851" s="690">
        <v>41061</v>
      </c>
    </row>
    <row r="3852" spans="1:4">
      <c r="A3852" s="105">
        <v>33011006810000</v>
      </c>
      <c r="B3852">
        <v>14261</v>
      </c>
      <c r="C3852">
        <v>0</v>
      </c>
      <c r="D3852" s="690">
        <v>41091</v>
      </c>
    </row>
    <row r="3853" spans="1:4">
      <c r="A3853" s="105">
        <v>33011006810000</v>
      </c>
      <c r="B3853">
        <v>14401</v>
      </c>
      <c r="C3853">
        <v>0</v>
      </c>
      <c r="D3853" s="690">
        <v>41122</v>
      </c>
    </row>
    <row r="3854" spans="1:4">
      <c r="A3854" s="105">
        <v>33011006810000</v>
      </c>
      <c r="B3854">
        <v>14308</v>
      </c>
      <c r="C3854">
        <v>0</v>
      </c>
      <c r="D3854" s="690">
        <v>41153</v>
      </c>
    </row>
    <row r="3855" spans="1:4">
      <c r="A3855" s="105">
        <v>33011006810000</v>
      </c>
      <c r="B3855">
        <v>14499</v>
      </c>
      <c r="C3855">
        <v>0</v>
      </c>
      <c r="D3855" s="690">
        <v>41183</v>
      </c>
    </row>
    <row r="3856" spans="1:4">
      <c r="A3856" s="105">
        <v>33011006810000</v>
      </c>
      <c r="B3856">
        <v>14401</v>
      </c>
      <c r="C3856">
        <v>0</v>
      </c>
      <c r="D3856" s="690">
        <v>41214</v>
      </c>
    </row>
    <row r="3857" spans="1:4">
      <c r="A3857" s="105">
        <v>33011006810000</v>
      </c>
      <c r="B3857">
        <v>14401</v>
      </c>
      <c r="C3857">
        <v>0</v>
      </c>
      <c r="D3857" s="690">
        <v>41244</v>
      </c>
    </row>
    <row r="3858" spans="1:4">
      <c r="A3858" s="105">
        <v>33011007010000</v>
      </c>
      <c r="B3858">
        <v>9018</v>
      </c>
      <c r="C3858">
        <v>0</v>
      </c>
      <c r="D3858" s="690">
        <v>40909</v>
      </c>
    </row>
    <row r="3859" spans="1:4">
      <c r="A3859" s="105">
        <v>33011007010000</v>
      </c>
      <c r="B3859">
        <v>9018</v>
      </c>
      <c r="C3859">
        <v>0</v>
      </c>
      <c r="D3859" s="690">
        <v>40940</v>
      </c>
    </row>
    <row r="3860" spans="1:4">
      <c r="A3860" s="105">
        <v>33011007010000</v>
      </c>
      <c r="B3860">
        <v>9018</v>
      </c>
      <c r="C3860">
        <v>0</v>
      </c>
      <c r="D3860" s="690">
        <v>40969</v>
      </c>
    </row>
    <row r="3861" spans="1:4">
      <c r="A3861" s="105">
        <v>33011007010000</v>
      </c>
      <c r="B3861">
        <v>7875</v>
      </c>
      <c r="C3861">
        <v>0</v>
      </c>
      <c r="D3861" s="690">
        <v>41000</v>
      </c>
    </row>
    <row r="3862" spans="1:4">
      <c r="A3862" s="105">
        <v>33011007010000</v>
      </c>
      <c r="B3862">
        <v>8292</v>
      </c>
      <c r="C3862">
        <v>0</v>
      </c>
      <c r="D3862" s="690">
        <v>41030</v>
      </c>
    </row>
    <row r="3863" spans="1:4">
      <c r="A3863" s="105">
        <v>33011007010000</v>
      </c>
      <c r="B3863">
        <v>9018</v>
      </c>
      <c r="C3863">
        <v>0</v>
      </c>
      <c r="D3863" s="690">
        <v>41061</v>
      </c>
    </row>
    <row r="3864" spans="1:4">
      <c r="A3864" s="105">
        <v>33011007010000</v>
      </c>
      <c r="B3864">
        <v>7854</v>
      </c>
      <c r="C3864">
        <v>0</v>
      </c>
      <c r="D3864" s="690">
        <v>41091</v>
      </c>
    </row>
    <row r="3865" spans="1:4">
      <c r="A3865" s="105">
        <v>33011007010000</v>
      </c>
      <c r="B3865">
        <v>9018</v>
      </c>
      <c r="C3865">
        <v>0</v>
      </c>
      <c r="D3865" s="690">
        <v>41122</v>
      </c>
    </row>
    <row r="3866" spans="1:4">
      <c r="A3866" s="105">
        <v>33011007010000</v>
      </c>
      <c r="B3866">
        <v>8064</v>
      </c>
      <c r="C3866">
        <v>0</v>
      </c>
      <c r="D3866" s="690">
        <v>41153</v>
      </c>
    </row>
    <row r="3867" spans="1:4">
      <c r="A3867" s="105">
        <v>33011007010000</v>
      </c>
      <c r="B3867">
        <v>8279</v>
      </c>
      <c r="C3867">
        <v>0</v>
      </c>
      <c r="D3867" s="690">
        <v>41183</v>
      </c>
    </row>
    <row r="3868" spans="1:4">
      <c r="A3868" s="105">
        <v>33011007010000</v>
      </c>
      <c r="B3868">
        <v>9018</v>
      </c>
      <c r="C3868">
        <v>0</v>
      </c>
      <c r="D3868" s="690">
        <v>41214</v>
      </c>
    </row>
    <row r="3869" spans="1:4">
      <c r="A3869" s="105">
        <v>33011007010000</v>
      </c>
      <c r="B3869">
        <v>9018</v>
      </c>
      <c r="C3869">
        <v>0</v>
      </c>
      <c r="D3869" s="690">
        <v>41244</v>
      </c>
    </row>
    <row r="3870" spans="1:4">
      <c r="A3870" s="105">
        <v>33011007070000</v>
      </c>
      <c r="B3870">
        <v>10437</v>
      </c>
      <c r="C3870">
        <v>0</v>
      </c>
      <c r="D3870" s="690">
        <v>40909</v>
      </c>
    </row>
    <row r="3871" spans="1:4">
      <c r="A3871" s="105">
        <v>33011007070000</v>
      </c>
      <c r="B3871">
        <v>10437</v>
      </c>
      <c r="C3871">
        <v>0</v>
      </c>
      <c r="D3871" s="690">
        <v>40940</v>
      </c>
    </row>
    <row r="3872" spans="1:4">
      <c r="A3872" s="105">
        <v>33011007070000</v>
      </c>
      <c r="B3872">
        <v>10437</v>
      </c>
      <c r="C3872">
        <v>0</v>
      </c>
      <c r="D3872" s="690">
        <v>40969</v>
      </c>
    </row>
    <row r="3873" spans="1:4">
      <c r="A3873" s="105">
        <v>33011007070000</v>
      </c>
      <c r="B3873">
        <v>9325</v>
      </c>
      <c r="C3873">
        <v>0</v>
      </c>
      <c r="D3873" s="690">
        <v>41000</v>
      </c>
    </row>
    <row r="3874" spans="1:4">
      <c r="A3874" s="105">
        <v>33011007070000</v>
      </c>
      <c r="B3874">
        <v>9810</v>
      </c>
      <c r="C3874">
        <v>0</v>
      </c>
      <c r="D3874" s="690">
        <v>41030</v>
      </c>
    </row>
    <row r="3875" spans="1:4">
      <c r="A3875" s="105">
        <v>33011007070000</v>
      </c>
      <c r="B3875">
        <v>10437</v>
      </c>
      <c r="C3875">
        <v>0</v>
      </c>
      <c r="D3875" s="690">
        <v>41061</v>
      </c>
    </row>
    <row r="3876" spans="1:4">
      <c r="A3876" s="105">
        <v>33011007070000</v>
      </c>
      <c r="B3876">
        <v>9335</v>
      </c>
      <c r="C3876">
        <v>0</v>
      </c>
      <c r="D3876" s="690">
        <v>41091</v>
      </c>
    </row>
    <row r="3877" spans="1:4">
      <c r="A3877" s="105">
        <v>33011007070000</v>
      </c>
      <c r="B3877">
        <v>10437</v>
      </c>
      <c r="C3877">
        <v>0</v>
      </c>
      <c r="D3877" s="690">
        <v>41122</v>
      </c>
    </row>
    <row r="3878" spans="1:4">
      <c r="A3878" s="105">
        <v>33011007070000</v>
      </c>
      <c r="B3878">
        <v>9401</v>
      </c>
      <c r="C3878">
        <v>0</v>
      </c>
      <c r="D3878" s="690">
        <v>41153</v>
      </c>
    </row>
    <row r="3879" spans="1:4">
      <c r="A3879" s="105">
        <v>33011007070000</v>
      </c>
      <c r="B3879">
        <v>9084</v>
      </c>
      <c r="C3879">
        <v>0</v>
      </c>
      <c r="D3879" s="690">
        <v>41183</v>
      </c>
    </row>
    <row r="3880" spans="1:4">
      <c r="A3880" s="105">
        <v>33011007070000</v>
      </c>
      <c r="B3880">
        <v>10437</v>
      </c>
      <c r="C3880">
        <v>0</v>
      </c>
      <c r="D3880" s="690">
        <v>41214</v>
      </c>
    </row>
    <row r="3881" spans="1:4">
      <c r="A3881" s="105">
        <v>33011007070000</v>
      </c>
      <c r="B3881">
        <v>10437</v>
      </c>
      <c r="C3881">
        <v>0</v>
      </c>
      <c r="D3881" s="690">
        <v>41244</v>
      </c>
    </row>
    <row r="3882" spans="1:4">
      <c r="A3882" s="105">
        <v>33011007100000</v>
      </c>
      <c r="B3882">
        <v>11388</v>
      </c>
      <c r="C3882">
        <v>0</v>
      </c>
      <c r="D3882" s="690">
        <v>40909</v>
      </c>
    </row>
    <row r="3883" spans="1:4">
      <c r="A3883" s="105">
        <v>33011007100000</v>
      </c>
      <c r="B3883">
        <v>9852</v>
      </c>
      <c r="C3883">
        <v>0</v>
      </c>
      <c r="D3883" s="690">
        <v>40940</v>
      </c>
    </row>
    <row r="3884" spans="1:4">
      <c r="A3884" s="105">
        <v>33011007100000</v>
      </c>
      <c r="B3884">
        <v>11327</v>
      </c>
      <c r="C3884">
        <v>0</v>
      </c>
      <c r="D3884" s="690">
        <v>40969</v>
      </c>
    </row>
    <row r="3885" spans="1:4">
      <c r="A3885" s="105">
        <v>33011007100000</v>
      </c>
      <c r="B3885">
        <v>10920</v>
      </c>
      <c r="C3885">
        <v>0</v>
      </c>
      <c r="D3885" s="690">
        <v>41000</v>
      </c>
    </row>
    <row r="3886" spans="1:4">
      <c r="A3886" s="105">
        <v>33011007100000</v>
      </c>
      <c r="B3886">
        <v>11789</v>
      </c>
      <c r="C3886">
        <v>0</v>
      </c>
      <c r="D3886" s="690">
        <v>41030</v>
      </c>
    </row>
    <row r="3887" spans="1:4">
      <c r="A3887" s="105">
        <v>33011007100000</v>
      </c>
      <c r="B3887">
        <v>11439</v>
      </c>
      <c r="C3887">
        <v>0</v>
      </c>
      <c r="D3887" s="690">
        <v>41061</v>
      </c>
    </row>
    <row r="3888" spans="1:4">
      <c r="A3888" s="105">
        <v>33011007100000</v>
      </c>
      <c r="B3888">
        <v>11429</v>
      </c>
      <c r="C3888">
        <v>0</v>
      </c>
      <c r="D3888" s="690">
        <v>41091</v>
      </c>
    </row>
    <row r="3889" spans="1:4">
      <c r="A3889" s="105">
        <v>33011007100000</v>
      </c>
      <c r="B3889">
        <v>11497</v>
      </c>
      <c r="C3889">
        <v>0</v>
      </c>
      <c r="D3889" s="690">
        <v>41122</v>
      </c>
    </row>
    <row r="3890" spans="1:4">
      <c r="A3890" s="105">
        <v>33011007100000</v>
      </c>
      <c r="B3890">
        <v>11604</v>
      </c>
      <c r="C3890">
        <v>0</v>
      </c>
      <c r="D3890" s="690">
        <v>41153</v>
      </c>
    </row>
    <row r="3891" spans="1:4">
      <c r="A3891" s="105">
        <v>33011007100000</v>
      </c>
      <c r="B3891">
        <v>11455</v>
      </c>
      <c r="C3891">
        <v>0</v>
      </c>
      <c r="D3891" s="690">
        <v>41183</v>
      </c>
    </row>
    <row r="3892" spans="1:4">
      <c r="A3892" s="105">
        <v>33011007100000</v>
      </c>
      <c r="B3892">
        <v>11527</v>
      </c>
      <c r="C3892">
        <v>0</v>
      </c>
      <c r="D3892" s="690">
        <v>41214</v>
      </c>
    </row>
    <row r="3893" spans="1:4">
      <c r="A3893" s="105">
        <v>33011007100000</v>
      </c>
      <c r="B3893">
        <v>11595</v>
      </c>
      <c r="C3893">
        <v>0</v>
      </c>
      <c r="D3893" s="690">
        <v>41244</v>
      </c>
    </row>
    <row r="3894" spans="1:4">
      <c r="A3894" s="105">
        <v>33011007110000</v>
      </c>
      <c r="B3894">
        <v>11805</v>
      </c>
      <c r="C3894">
        <v>0</v>
      </c>
      <c r="D3894" s="690">
        <v>40909</v>
      </c>
    </row>
    <row r="3895" spans="1:4">
      <c r="A3895" s="105">
        <v>33011007110000</v>
      </c>
      <c r="B3895">
        <v>11805</v>
      </c>
      <c r="C3895">
        <v>0</v>
      </c>
      <c r="D3895" s="690">
        <v>40940</v>
      </c>
    </row>
    <row r="3896" spans="1:4">
      <c r="A3896" s="105">
        <v>33011007110000</v>
      </c>
      <c r="B3896">
        <v>11805</v>
      </c>
      <c r="C3896">
        <v>0</v>
      </c>
      <c r="D3896" s="690">
        <v>40969</v>
      </c>
    </row>
    <row r="3897" spans="1:4">
      <c r="A3897" s="105">
        <v>33011007110000</v>
      </c>
      <c r="B3897">
        <v>10390</v>
      </c>
      <c r="C3897">
        <v>0</v>
      </c>
      <c r="D3897" s="690">
        <v>41000</v>
      </c>
    </row>
    <row r="3898" spans="1:4">
      <c r="A3898" s="105">
        <v>33011007110000</v>
      </c>
      <c r="B3898">
        <v>10904</v>
      </c>
      <c r="C3898">
        <v>0</v>
      </c>
      <c r="D3898" s="690">
        <v>41030</v>
      </c>
    </row>
    <row r="3899" spans="1:4">
      <c r="A3899" s="105">
        <v>33011007110000</v>
      </c>
      <c r="B3899">
        <v>11805</v>
      </c>
      <c r="C3899">
        <v>0</v>
      </c>
      <c r="D3899" s="690">
        <v>41061</v>
      </c>
    </row>
    <row r="3900" spans="1:4">
      <c r="A3900" s="105">
        <v>33011007110000</v>
      </c>
      <c r="B3900">
        <v>10569</v>
      </c>
      <c r="C3900">
        <v>0</v>
      </c>
      <c r="D3900" s="690">
        <v>41091</v>
      </c>
    </row>
    <row r="3901" spans="1:4">
      <c r="A3901" s="105">
        <v>33011007110000</v>
      </c>
      <c r="B3901">
        <v>11805</v>
      </c>
      <c r="C3901">
        <v>0</v>
      </c>
      <c r="D3901" s="690">
        <v>41122</v>
      </c>
    </row>
    <row r="3902" spans="1:4">
      <c r="A3902" s="105">
        <v>33011007110000</v>
      </c>
      <c r="B3902">
        <v>10918</v>
      </c>
      <c r="C3902">
        <v>0</v>
      </c>
      <c r="D3902" s="690">
        <v>41153</v>
      </c>
    </row>
    <row r="3903" spans="1:4">
      <c r="A3903" s="105">
        <v>33011007110000</v>
      </c>
      <c r="B3903">
        <v>10945</v>
      </c>
      <c r="C3903">
        <v>0</v>
      </c>
      <c r="D3903" s="690">
        <v>41183</v>
      </c>
    </row>
    <row r="3904" spans="1:4">
      <c r="A3904" s="105">
        <v>33011007110000</v>
      </c>
      <c r="B3904">
        <v>11805</v>
      </c>
      <c r="C3904">
        <v>0</v>
      </c>
      <c r="D3904" s="690">
        <v>41214</v>
      </c>
    </row>
    <row r="3905" spans="1:4">
      <c r="A3905" s="105">
        <v>33011007110000</v>
      </c>
      <c r="B3905">
        <v>11805</v>
      </c>
      <c r="C3905">
        <v>0</v>
      </c>
      <c r="D3905" s="690">
        <v>41244</v>
      </c>
    </row>
    <row r="3906" spans="1:4">
      <c r="A3906" s="105">
        <v>33011007120000</v>
      </c>
      <c r="B3906">
        <v>4212</v>
      </c>
      <c r="C3906">
        <v>0</v>
      </c>
      <c r="D3906" s="690">
        <v>40909</v>
      </c>
    </row>
    <row r="3907" spans="1:4">
      <c r="A3907" s="105">
        <v>33011007120000</v>
      </c>
      <c r="B3907">
        <v>3623</v>
      </c>
      <c r="C3907">
        <v>0</v>
      </c>
      <c r="D3907" s="690">
        <v>40940</v>
      </c>
    </row>
    <row r="3908" spans="1:4">
      <c r="A3908" s="105">
        <v>33011007120000</v>
      </c>
      <c r="B3908">
        <v>1493</v>
      </c>
      <c r="C3908">
        <v>0</v>
      </c>
      <c r="D3908" s="690">
        <v>40969</v>
      </c>
    </row>
    <row r="3909" spans="1:4">
      <c r="A3909" s="105">
        <v>33011007120000</v>
      </c>
      <c r="B3909">
        <v>5725</v>
      </c>
      <c r="C3909">
        <v>0</v>
      </c>
      <c r="D3909" s="690">
        <v>41000</v>
      </c>
    </row>
    <row r="3910" spans="1:4">
      <c r="A3910" s="105">
        <v>33011007120000</v>
      </c>
      <c r="B3910">
        <v>4679</v>
      </c>
      <c r="C3910">
        <v>0</v>
      </c>
      <c r="D3910" s="690">
        <v>41030</v>
      </c>
    </row>
    <row r="3911" spans="1:4">
      <c r="A3911" s="105">
        <v>33011007120000</v>
      </c>
      <c r="B3911">
        <v>4238</v>
      </c>
      <c r="C3911">
        <v>0</v>
      </c>
      <c r="D3911" s="690">
        <v>41061</v>
      </c>
    </row>
    <row r="3912" spans="1:4">
      <c r="A3912" s="105">
        <v>33011007120000</v>
      </c>
      <c r="B3912">
        <v>4265</v>
      </c>
      <c r="C3912">
        <v>0</v>
      </c>
      <c r="D3912" s="690">
        <v>41091</v>
      </c>
    </row>
    <row r="3913" spans="1:4">
      <c r="A3913" s="105">
        <v>33011007120000</v>
      </c>
      <c r="B3913">
        <v>4635</v>
      </c>
      <c r="C3913">
        <v>0</v>
      </c>
      <c r="D3913" s="690">
        <v>41122</v>
      </c>
    </row>
    <row r="3914" spans="1:4">
      <c r="A3914" s="105">
        <v>33011007120000</v>
      </c>
      <c r="B3914">
        <v>4389</v>
      </c>
      <c r="C3914">
        <v>0</v>
      </c>
      <c r="D3914" s="690">
        <v>41153</v>
      </c>
    </row>
    <row r="3915" spans="1:4">
      <c r="A3915" s="105">
        <v>33011007120000</v>
      </c>
      <c r="B3915">
        <v>4401</v>
      </c>
      <c r="C3915">
        <v>0</v>
      </c>
      <c r="D3915" s="690">
        <v>41183</v>
      </c>
    </row>
    <row r="3916" spans="1:4">
      <c r="A3916" s="105">
        <v>33011007120000</v>
      </c>
      <c r="B3916">
        <v>4336</v>
      </c>
      <c r="C3916">
        <v>0</v>
      </c>
      <c r="D3916" s="690">
        <v>41214</v>
      </c>
    </row>
    <row r="3917" spans="1:4">
      <c r="A3917" s="105">
        <v>33011007120000</v>
      </c>
      <c r="B3917">
        <v>4534</v>
      </c>
      <c r="C3917">
        <v>0</v>
      </c>
      <c r="D3917" s="690">
        <v>41244</v>
      </c>
    </row>
    <row r="3918" spans="1:4">
      <c r="A3918" s="105">
        <v>33011007140000</v>
      </c>
      <c r="B3918">
        <v>15948</v>
      </c>
      <c r="C3918">
        <v>0</v>
      </c>
      <c r="D3918" s="690">
        <v>40909</v>
      </c>
    </row>
    <row r="3919" spans="1:4">
      <c r="A3919" s="105">
        <v>33011007140000</v>
      </c>
      <c r="B3919">
        <v>13853</v>
      </c>
      <c r="C3919">
        <v>0</v>
      </c>
      <c r="D3919" s="690">
        <v>40940</v>
      </c>
    </row>
    <row r="3920" spans="1:4">
      <c r="A3920" s="105">
        <v>33011007140000</v>
      </c>
      <c r="B3920">
        <v>16400</v>
      </c>
      <c r="C3920">
        <v>0</v>
      </c>
      <c r="D3920" s="690">
        <v>40969</v>
      </c>
    </row>
    <row r="3921" spans="1:4">
      <c r="A3921" s="105">
        <v>33011007140000</v>
      </c>
      <c r="B3921">
        <v>14905</v>
      </c>
      <c r="C3921">
        <v>0</v>
      </c>
      <c r="D3921" s="690">
        <v>41000</v>
      </c>
    </row>
    <row r="3922" spans="1:4">
      <c r="A3922" s="105">
        <v>33011007140000</v>
      </c>
      <c r="B3922">
        <v>15941</v>
      </c>
      <c r="C3922">
        <v>0</v>
      </c>
      <c r="D3922" s="690">
        <v>41030</v>
      </c>
    </row>
    <row r="3923" spans="1:4">
      <c r="A3923" s="105">
        <v>33011007140000</v>
      </c>
      <c r="B3923">
        <v>15509</v>
      </c>
      <c r="C3923">
        <v>0</v>
      </c>
      <c r="D3923" s="690">
        <v>41061</v>
      </c>
    </row>
    <row r="3924" spans="1:4">
      <c r="A3924" s="105">
        <v>33011007140000</v>
      </c>
      <c r="B3924">
        <v>15581</v>
      </c>
      <c r="C3924">
        <v>0</v>
      </c>
      <c r="D3924" s="690">
        <v>41091</v>
      </c>
    </row>
    <row r="3925" spans="1:4">
      <c r="A3925" s="105">
        <v>33011007140000</v>
      </c>
      <c r="B3925">
        <v>15695</v>
      </c>
      <c r="C3925">
        <v>0</v>
      </c>
      <c r="D3925" s="690">
        <v>41122</v>
      </c>
    </row>
    <row r="3926" spans="1:4">
      <c r="A3926" s="105">
        <v>33011007140000</v>
      </c>
      <c r="B3926">
        <v>15731</v>
      </c>
      <c r="C3926">
        <v>0</v>
      </c>
      <c r="D3926" s="690">
        <v>41153</v>
      </c>
    </row>
    <row r="3927" spans="1:4">
      <c r="A3927" s="105">
        <v>33011007140000</v>
      </c>
      <c r="B3927">
        <v>16250</v>
      </c>
      <c r="C3927">
        <v>0</v>
      </c>
      <c r="D3927" s="690">
        <v>41183</v>
      </c>
    </row>
    <row r="3928" spans="1:4">
      <c r="A3928" s="105">
        <v>33011007140000</v>
      </c>
      <c r="B3928">
        <v>16253</v>
      </c>
      <c r="C3928">
        <v>0</v>
      </c>
      <c r="D3928" s="690">
        <v>41214</v>
      </c>
    </row>
    <row r="3929" spans="1:4">
      <c r="A3929" s="105">
        <v>33011007140000</v>
      </c>
      <c r="B3929">
        <v>16252</v>
      </c>
      <c r="C3929">
        <v>0</v>
      </c>
      <c r="D3929" s="690">
        <v>41244</v>
      </c>
    </row>
    <row r="3930" spans="1:4">
      <c r="A3930" s="105">
        <v>33011007290000</v>
      </c>
      <c r="B3930">
        <v>15327</v>
      </c>
      <c r="C3930">
        <v>0</v>
      </c>
      <c r="D3930" s="690">
        <v>40909</v>
      </c>
    </row>
    <row r="3931" spans="1:4">
      <c r="A3931" s="105">
        <v>33011007290000</v>
      </c>
      <c r="B3931">
        <v>13314</v>
      </c>
      <c r="C3931">
        <v>0</v>
      </c>
      <c r="D3931" s="690">
        <v>40940</v>
      </c>
    </row>
    <row r="3932" spans="1:4">
      <c r="A3932" s="105">
        <v>33011007290000</v>
      </c>
      <c r="B3932">
        <v>15451</v>
      </c>
      <c r="C3932">
        <v>0</v>
      </c>
      <c r="D3932" s="690">
        <v>40969</v>
      </c>
    </row>
    <row r="3933" spans="1:4">
      <c r="A3933" s="105">
        <v>33011007290000</v>
      </c>
      <c r="B3933">
        <v>14676</v>
      </c>
      <c r="C3933">
        <v>0</v>
      </c>
      <c r="D3933" s="690">
        <v>41000</v>
      </c>
    </row>
    <row r="3934" spans="1:4">
      <c r="A3934" s="105">
        <v>33011007290000</v>
      </c>
      <c r="B3934">
        <v>15444</v>
      </c>
      <c r="C3934">
        <v>0</v>
      </c>
      <c r="D3934" s="690">
        <v>41030</v>
      </c>
    </row>
    <row r="3935" spans="1:4">
      <c r="A3935" s="105">
        <v>33011007290000</v>
      </c>
      <c r="B3935">
        <v>14904</v>
      </c>
      <c r="C3935">
        <v>0</v>
      </c>
      <c r="D3935" s="690">
        <v>41061</v>
      </c>
    </row>
    <row r="3936" spans="1:4">
      <c r="A3936" s="105">
        <v>33011007290000</v>
      </c>
      <c r="B3936">
        <v>14858</v>
      </c>
      <c r="C3936">
        <v>0</v>
      </c>
      <c r="D3936" s="690">
        <v>41091</v>
      </c>
    </row>
    <row r="3937" spans="1:4">
      <c r="A3937" s="105">
        <v>33011007290000</v>
      </c>
      <c r="B3937">
        <v>15391</v>
      </c>
      <c r="C3937">
        <v>0</v>
      </c>
      <c r="D3937" s="690">
        <v>41122</v>
      </c>
    </row>
    <row r="3938" spans="1:4">
      <c r="A3938" s="105">
        <v>33011007290000</v>
      </c>
      <c r="B3938">
        <v>15460</v>
      </c>
      <c r="C3938">
        <v>0</v>
      </c>
      <c r="D3938" s="690">
        <v>41153</v>
      </c>
    </row>
    <row r="3939" spans="1:4">
      <c r="A3939" s="105">
        <v>33011007290000</v>
      </c>
      <c r="B3939">
        <v>16050</v>
      </c>
      <c r="C3939">
        <v>0</v>
      </c>
      <c r="D3939" s="690">
        <v>41183</v>
      </c>
    </row>
    <row r="3940" spans="1:4">
      <c r="A3940" s="105">
        <v>33011007290000</v>
      </c>
      <c r="B3940">
        <v>15559</v>
      </c>
      <c r="C3940">
        <v>0</v>
      </c>
      <c r="D3940" s="690">
        <v>41214</v>
      </c>
    </row>
    <row r="3941" spans="1:4">
      <c r="A3941" s="105">
        <v>33011007290000</v>
      </c>
      <c r="B3941">
        <v>16310</v>
      </c>
      <c r="C3941">
        <v>0</v>
      </c>
      <c r="D3941" s="690">
        <v>41244</v>
      </c>
    </row>
    <row r="3942" spans="1:4">
      <c r="A3942" s="105">
        <v>33011007300000</v>
      </c>
      <c r="B3942">
        <v>10666</v>
      </c>
      <c r="C3942">
        <v>0</v>
      </c>
      <c r="D3942" s="690">
        <v>40909</v>
      </c>
    </row>
    <row r="3943" spans="1:4">
      <c r="A3943" s="105">
        <v>33011007300000</v>
      </c>
      <c r="B3943">
        <v>9019</v>
      </c>
      <c r="C3943">
        <v>0</v>
      </c>
      <c r="D3943" s="690">
        <v>40940</v>
      </c>
    </row>
    <row r="3944" spans="1:4">
      <c r="A3944" s="105">
        <v>33011007300000</v>
      </c>
      <c r="B3944">
        <v>10490</v>
      </c>
      <c r="C3944">
        <v>0</v>
      </c>
      <c r="D3944" s="690">
        <v>40969</v>
      </c>
    </row>
    <row r="3945" spans="1:4">
      <c r="A3945" s="105">
        <v>33011007300000</v>
      </c>
      <c r="B3945">
        <v>9930</v>
      </c>
      <c r="C3945">
        <v>0</v>
      </c>
      <c r="D3945" s="690">
        <v>41000</v>
      </c>
    </row>
    <row r="3946" spans="1:4">
      <c r="A3946" s="105">
        <v>33011007300000</v>
      </c>
      <c r="B3946">
        <v>10605</v>
      </c>
      <c r="C3946">
        <v>0</v>
      </c>
      <c r="D3946" s="690">
        <v>41030</v>
      </c>
    </row>
    <row r="3947" spans="1:4">
      <c r="A3947" s="105">
        <v>33011007300000</v>
      </c>
      <c r="B3947">
        <v>10260</v>
      </c>
      <c r="C3947">
        <v>0</v>
      </c>
      <c r="D3947" s="690">
        <v>41061</v>
      </c>
    </row>
    <row r="3948" spans="1:4">
      <c r="A3948" s="105">
        <v>33011007300000</v>
      </c>
      <c r="B3948">
        <v>10274</v>
      </c>
      <c r="C3948">
        <v>0</v>
      </c>
      <c r="D3948" s="690">
        <v>41091</v>
      </c>
    </row>
    <row r="3949" spans="1:4">
      <c r="A3949" s="105">
        <v>33011007300000</v>
      </c>
      <c r="B3949">
        <v>10349</v>
      </c>
      <c r="C3949">
        <v>0</v>
      </c>
      <c r="D3949" s="690">
        <v>41122</v>
      </c>
    </row>
    <row r="3950" spans="1:4">
      <c r="A3950" s="105">
        <v>33011007300000</v>
      </c>
      <c r="B3950">
        <v>10388</v>
      </c>
      <c r="C3950">
        <v>0</v>
      </c>
      <c r="D3950" s="690">
        <v>41153</v>
      </c>
    </row>
    <row r="3951" spans="1:4">
      <c r="A3951" s="105">
        <v>33011007300000</v>
      </c>
      <c r="B3951">
        <v>10759</v>
      </c>
      <c r="C3951">
        <v>0</v>
      </c>
      <c r="D3951" s="690">
        <v>41183</v>
      </c>
    </row>
    <row r="3952" spans="1:4">
      <c r="A3952" s="105">
        <v>33011007300000</v>
      </c>
      <c r="B3952">
        <v>10465</v>
      </c>
      <c r="C3952">
        <v>0</v>
      </c>
      <c r="D3952" s="690">
        <v>41214</v>
      </c>
    </row>
    <row r="3953" spans="1:4">
      <c r="A3953" s="105">
        <v>33011007300000</v>
      </c>
      <c r="B3953">
        <v>10766</v>
      </c>
      <c r="C3953">
        <v>0</v>
      </c>
      <c r="D3953" s="690">
        <v>41244</v>
      </c>
    </row>
    <row r="3954" spans="1:4">
      <c r="A3954" s="105">
        <v>33011007310000</v>
      </c>
      <c r="B3954">
        <v>4295</v>
      </c>
      <c r="C3954">
        <v>0</v>
      </c>
      <c r="D3954" s="690">
        <v>41061</v>
      </c>
    </row>
    <row r="3955" spans="1:4">
      <c r="A3955" s="105">
        <v>33011007310000</v>
      </c>
      <c r="B3955">
        <v>5478</v>
      </c>
      <c r="C3955">
        <v>0</v>
      </c>
      <c r="D3955" s="690">
        <v>41091</v>
      </c>
    </row>
    <row r="3956" spans="1:4">
      <c r="A3956" s="105">
        <v>33011007310000</v>
      </c>
      <c r="B3956">
        <v>5610</v>
      </c>
      <c r="C3956">
        <v>0</v>
      </c>
      <c r="D3956" s="690">
        <v>41122</v>
      </c>
    </row>
    <row r="3957" spans="1:4">
      <c r="A3957" s="105">
        <v>33011007310000</v>
      </c>
      <c r="B3957">
        <v>5706</v>
      </c>
      <c r="C3957">
        <v>0</v>
      </c>
      <c r="D3957" s="690">
        <v>41153</v>
      </c>
    </row>
    <row r="3958" spans="1:4">
      <c r="A3958" s="105">
        <v>33011007310000</v>
      </c>
      <c r="B3958">
        <v>5630</v>
      </c>
      <c r="C3958">
        <v>0</v>
      </c>
      <c r="D3958" s="690">
        <v>41183</v>
      </c>
    </row>
    <row r="3959" spans="1:4">
      <c r="A3959" s="105">
        <v>33011007310000</v>
      </c>
      <c r="B3959">
        <v>5622</v>
      </c>
      <c r="C3959">
        <v>0</v>
      </c>
      <c r="D3959" s="690">
        <v>41244</v>
      </c>
    </row>
    <row r="3960" spans="1:4">
      <c r="A3960" s="105">
        <v>33011007320000</v>
      </c>
      <c r="B3960">
        <v>13110</v>
      </c>
      <c r="C3960">
        <v>0</v>
      </c>
      <c r="D3960" s="690">
        <v>40909</v>
      </c>
    </row>
    <row r="3961" spans="1:4">
      <c r="A3961" s="105">
        <v>33011007320000</v>
      </c>
      <c r="B3961">
        <v>10914</v>
      </c>
      <c r="C3961">
        <v>0</v>
      </c>
      <c r="D3961" s="690">
        <v>40940</v>
      </c>
    </row>
    <row r="3962" spans="1:4">
      <c r="A3962" s="105">
        <v>33011007320000</v>
      </c>
      <c r="B3962">
        <v>13259</v>
      </c>
      <c r="C3962">
        <v>0</v>
      </c>
      <c r="D3962" s="690">
        <v>40969</v>
      </c>
    </row>
    <row r="3963" spans="1:4">
      <c r="A3963" s="105">
        <v>33011007320000</v>
      </c>
      <c r="B3963">
        <v>12563</v>
      </c>
      <c r="C3963">
        <v>0</v>
      </c>
      <c r="D3963" s="690">
        <v>41000</v>
      </c>
    </row>
    <row r="3964" spans="1:4">
      <c r="A3964" s="105">
        <v>33011007320000</v>
      </c>
      <c r="B3964">
        <v>13276</v>
      </c>
      <c r="C3964">
        <v>0</v>
      </c>
      <c r="D3964" s="690">
        <v>41030</v>
      </c>
    </row>
    <row r="3965" spans="1:4">
      <c r="A3965" s="105">
        <v>33011007320000</v>
      </c>
      <c r="B3965">
        <v>12725</v>
      </c>
      <c r="C3965">
        <v>0</v>
      </c>
      <c r="D3965" s="690">
        <v>41061</v>
      </c>
    </row>
    <row r="3966" spans="1:4">
      <c r="A3966" s="105">
        <v>33011007320000</v>
      </c>
      <c r="B3966">
        <v>12911</v>
      </c>
      <c r="C3966">
        <v>0</v>
      </c>
      <c r="D3966" s="690">
        <v>41091</v>
      </c>
    </row>
    <row r="3967" spans="1:4">
      <c r="A3967" s="105">
        <v>33011007320000</v>
      </c>
      <c r="B3967">
        <v>13023</v>
      </c>
      <c r="C3967">
        <v>0</v>
      </c>
      <c r="D3967" s="690">
        <v>41122</v>
      </c>
    </row>
    <row r="3968" spans="1:4">
      <c r="A3968" s="105">
        <v>33011007320000</v>
      </c>
      <c r="B3968">
        <v>13055</v>
      </c>
      <c r="C3968">
        <v>0</v>
      </c>
      <c r="D3968" s="690">
        <v>41153</v>
      </c>
    </row>
    <row r="3969" spans="1:4">
      <c r="A3969" s="105">
        <v>33011007320000</v>
      </c>
      <c r="B3969">
        <v>13509</v>
      </c>
      <c r="C3969">
        <v>0</v>
      </c>
      <c r="D3969" s="690">
        <v>41183</v>
      </c>
    </row>
    <row r="3970" spans="1:4">
      <c r="A3970" s="105">
        <v>33011007320000</v>
      </c>
      <c r="B3970">
        <v>12914</v>
      </c>
      <c r="C3970">
        <v>0</v>
      </c>
      <c r="D3970" s="690">
        <v>41214</v>
      </c>
    </row>
    <row r="3971" spans="1:4">
      <c r="A3971" s="105">
        <v>33011007320000</v>
      </c>
      <c r="B3971">
        <v>13655</v>
      </c>
      <c r="C3971">
        <v>0</v>
      </c>
      <c r="D3971" s="690">
        <v>41244</v>
      </c>
    </row>
    <row r="3972" spans="1:4">
      <c r="A3972" s="105">
        <v>33011007340000</v>
      </c>
      <c r="B3972">
        <v>9180</v>
      </c>
      <c r="C3972">
        <v>0</v>
      </c>
      <c r="D3972" s="690">
        <v>40909</v>
      </c>
    </row>
    <row r="3973" spans="1:4">
      <c r="A3973" s="105">
        <v>33011007340000</v>
      </c>
      <c r="B3973">
        <v>7994</v>
      </c>
      <c r="C3973">
        <v>0</v>
      </c>
      <c r="D3973" s="690">
        <v>40940</v>
      </c>
    </row>
    <row r="3974" spans="1:4">
      <c r="A3974" s="105">
        <v>33011007340000</v>
      </c>
      <c r="B3974">
        <v>9009</v>
      </c>
      <c r="C3974">
        <v>0</v>
      </c>
      <c r="D3974" s="690">
        <v>40969</v>
      </c>
    </row>
    <row r="3975" spans="1:4">
      <c r="A3975" s="105">
        <v>33011007340000</v>
      </c>
      <c r="B3975">
        <v>8542</v>
      </c>
      <c r="C3975">
        <v>0</v>
      </c>
      <c r="D3975" s="690">
        <v>41000</v>
      </c>
    </row>
    <row r="3976" spans="1:4">
      <c r="A3976" s="105">
        <v>33011007340000</v>
      </c>
      <c r="B3976">
        <v>9114</v>
      </c>
      <c r="C3976">
        <v>0</v>
      </c>
      <c r="D3976" s="690">
        <v>41030</v>
      </c>
    </row>
    <row r="3977" spans="1:4">
      <c r="A3977" s="105">
        <v>33011007340000</v>
      </c>
      <c r="B3977">
        <v>8833</v>
      </c>
      <c r="C3977">
        <v>0</v>
      </c>
      <c r="D3977" s="690">
        <v>41061</v>
      </c>
    </row>
    <row r="3978" spans="1:4">
      <c r="A3978" s="105">
        <v>33011007340000</v>
      </c>
      <c r="B3978">
        <v>8977</v>
      </c>
      <c r="C3978">
        <v>0</v>
      </c>
      <c r="D3978" s="690">
        <v>41091</v>
      </c>
    </row>
    <row r="3979" spans="1:4">
      <c r="A3979" s="105">
        <v>33011007340000</v>
      </c>
      <c r="B3979">
        <v>9188</v>
      </c>
      <c r="C3979">
        <v>0</v>
      </c>
      <c r="D3979" s="690">
        <v>41122</v>
      </c>
    </row>
    <row r="3980" spans="1:4">
      <c r="A3980" s="105">
        <v>33011007340000</v>
      </c>
      <c r="B3980">
        <v>9066</v>
      </c>
      <c r="C3980">
        <v>0</v>
      </c>
      <c r="D3980" s="690">
        <v>41153</v>
      </c>
    </row>
    <row r="3981" spans="1:4">
      <c r="A3981" s="105">
        <v>33011007340000</v>
      </c>
      <c r="B3981">
        <v>9424</v>
      </c>
      <c r="C3981">
        <v>0</v>
      </c>
      <c r="D3981" s="690">
        <v>41183</v>
      </c>
    </row>
    <row r="3982" spans="1:4">
      <c r="A3982" s="105">
        <v>33011007340000</v>
      </c>
      <c r="B3982">
        <v>9406</v>
      </c>
      <c r="C3982">
        <v>0</v>
      </c>
      <c r="D3982" s="690">
        <v>41214</v>
      </c>
    </row>
    <row r="3983" spans="1:4">
      <c r="A3983" s="105">
        <v>33011007340000</v>
      </c>
      <c r="B3983">
        <v>9547</v>
      </c>
      <c r="C3983">
        <v>0</v>
      </c>
      <c r="D3983" s="690">
        <v>41244</v>
      </c>
    </row>
    <row r="3984" spans="1:4">
      <c r="A3984" s="105">
        <v>33011007420000</v>
      </c>
      <c r="B3984">
        <v>37663</v>
      </c>
      <c r="C3984">
        <v>0</v>
      </c>
      <c r="D3984" s="690">
        <v>40909</v>
      </c>
    </row>
    <row r="3985" spans="1:4">
      <c r="A3985" s="105">
        <v>33011007420000</v>
      </c>
      <c r="B3985">
        <v>39654</v>
      </c>
      <c r="C3985">
        <v>0</v>
      </c>
      <c r="D3985" s="690">
        <v>40940</v>
      </c>
    </row>
    <row r="3986" spans="1:4">
      <c r="A3986" s="105">
        <v>33011007420000</v>
      </c>
      <c r="B3986">
        <v>35660</v>
      </c>
      <c r="C3986">
        <v>0</v>
      </c>
      <c r="D3986" s="690">
        <v>40969</v>
      </c>
    </row>
    <row r="3987" spans="1:4">
      <c r="A3987" s="105">
        <v>33011007420000</v>
      </c>
      <c r="B3987">
        <v>47972</v>
      </c>
      <c r="C3987">
        <v>0</v>
      </c>
      <c r="D3987" s="690">
        <v>41000</v>
      </c>
    </row>
    <row r="3988" spans="1:4">
      <c r="A3988" s="105">
        <v>33011007420000</v>
      </c>
      <c r="B3988">
        <v>48267</v>
      </c>
      <c r="C3988">
        <v>0</v>
      </c>
      <c r="D3988" s="690">
        <v>41030</v>
      </c>
    </row>
    <row r="3989" spans="1:4">
      <c r="A3989" s="105">
        <v>33011007420000</v>
      </c>
      <c r="B3989">
        <v>37171</v>
      </c>
      <c r="C3989">
        <v>0</v>
      </c>
      <c r="D3989" s="690">
        <v>41061</v>
      </c>
    </row>
    <row r="3990" spans="1:4">
      <c r="A3990" s="105">
        <v>33011007420000</v>
      </c>
      <c r="B3990">
        <v>25564</v>
      </c>
      <c r="C3990">
        <v>0</v>
      </c>
      <c r="D3990" s="690">
        <v>41091</v>
      </c>
    </row>
    <row r="3991" spans="1:4">
      <c r="A3991" s="105">
        <v>33011007420000</v>
      </c>
      <c r="B3991">
        <v>27674</v>
      </c>
      <c r="C3991">
        <v>0</v>
      </c>
      <c r="D3991" s="690">
        <v>41122</v>
      </c>
    </row>
    <row r="3992" spans="1:4">
      <c r="A3992" s="105">
        <v>33011007420000</v>
      </c>
      <c r="B3992">
        <v>52002</v>
      </c>
      <c r="C3992">
        <v>0</v>
      </c>
      <c r="D3992" s="690">
        <v>41153</v>
      </c>
    </row>
    <row r="3993" spans="1:4">
      <c r="A3993" s="105">
        <v>33011007420000</v>
      </c>
      <c r="B3993">
        <v>45237</v>
      </c>
      <c r="C3993">
        <v>0</v>
      </c>
      <c r="D3993" s="690">
        <v>41183</v>
      </c>
    </row>
    <row r="3994" spans="1:4">
      <c r="A3994" s="105">
        <v>33011007420000</v>
      </c>
      <c r="B3994">
        <v>36343</v>
      </c>
      <c r="C3994">
        <v>0</v>
      </c>
      <c r="D3994" s="690">
        <v>41214</v>
      </c>
    </row>
    <row r="3995" spans="1:4">
      <c r="A3995" s="105">
        <v>33011007420000</v>
      </c>
      <c r="B3995">
        <v>38441</v>
      </c>
      <c r="C3995">
        <v>0</v>
      </c>
      <c r="D3995" s="690">
        <v>41244</v>
      </c>
    </row>
    <row r="3996" spans="1:4">
      <c r="A3996" s="105">
        <v>33011007450000</v>
      </c>
      <c r="B3996">
        <v>11935</v>
      </c>
      <c r="C3996">
        <v>0</v>
      </c>
      <c r="D3996" s="690">
        <v>40909</v>
      </c>
    </row>
    <row r="3997" spans="1:4">
      <c r="A3997" s="105">
        <v>33011007450000</v>
      </c>
      <c r="B3997">
        <v>11342</v>
      </c>
      <c r="C3997">
        <v>0</v>
      </c>
      <c r="D3997" s="690">
        <v>40940</v>
      </c>
    </row>
    <row r="3998" spans="1:4">
      <c r="A3998" s="105">
        <v>33011007450000</v>
      </c>
      <c r="B3998">
        <v>12148</v>
      </c>
      <c r="C3998">
        <v>0</v>
      </c>
      <c r="D3998" s="690">
        <v>40969</v>
      </c>
    </row>
    <row r="3999" spans="1:4">
      <c r="A3999" s="105">
        <v>33011007450000</v>
      </c>
      <c r="B3999">
        <v>11816</v>
      </c>
      <c r="C3999">
        <v>0</v>
      </c>
      <c r="D3999" s="690">
        <v>41000</v>
      </c>
    </row>
    <row r="4000" spans="1:4">
      <c r="A4000" s="105">
        <v>33011007450000</v>
      </c>
      <c r="B4000">
        <v>12273</v>
      </c>
      <c r="C4000">
        <v>0</v>
      </c>
      <c r="D4000" s="690">
        <v>41030</v>
      </c>
    </row>
    <row r="4001" spans="1:4">
      <c r="A4001" s="105">
        <v>33011007450000</v>
      </c>
      <c r="B4001">
        <v>11757</v>
      </c>
      <c r="C4001">
        <v>0</v>
      </c>
      <c r="D4001" s="690">
        <v>41061</v>
      </c>
    </row>
    <row r="4002" spans="1:4">
      <c r="A4002" s="105">
        <v>33011007450000</v>
      </c>
      <c r="B4002">
        <v>12445</v>
      </c>
      <c r="C4002">
        <v>0</v>
      </c>
      <c r="D4002" s="690">
        <v>41091</v>
      </c>
    </row>
    <row r="4003" spans="1:4">
      <c r="A4003" s="105">
        <v>33011007450000</v>
      </c>
      <c r="B4003">
        <v>12784</v>
      </c>
      <c r="C4003">
        <v>0</v>
      </c>
      <c r="D4003" s="690">
        <v>41122</v>
      </c>
    </row>
    <row r="4004" spans="1:4">
      <c r="A4004" s="105">
        <v>33011007450000</v>
      </c>
      <c r="B4004">
        <v>12102</v>
      </c>
      <c r="C4004">
        <v>0</v>
      </c>
      <c r="D4004" s="690">
        <v>41153</v>
      </c>
    </row>
    <row r="4005" spans="1:4">
      <c r="A4005" s="105">
        <v>33011007450000</v>
      </c>
      <c r="B4005">
        <v>12084</v>
      </c>
      <c r="C4005">
        <v>0</v>
      </c>
      <c r="D4005" s="690">
        <v>41183</v>
      </c>
    </row>
    <row r="4006" spans="1:4">
      <c r="A4006" s="105">
        <v>33011007450000</v>
      </c>
      <c r="B4006">
        <v>11486</v>
      </c>
      <c r="C4006">
        <v>0</v>
      </c>
      <c r="D4006" s="690">
        <v>41214</v>
      </c>
    </row>
    <row r="4007" spans="1:4">
      <c r="A4007" s="105">
        <v>33011007450000</v>
      </c>
      <c r="B4007">
        <v>11982</v>
      </c>
      <c r="C4007">
        <v>0</v>
      </c>
      <c r="D4007" s="690">
        <v>41244</v>
      </c>
    </row>
    <row r="4008" spans="1:4">
      <c r="A4008" s="105">
        <v>33011007460000</v>
      </c>
      <c r="B4008">
        <v>7463</v>
      </c>
      <c r="C4008">
        <v>0</v>
      </c>
      <c r="D4008" s="690">
        <v>40909</v>
      </c>
    </row>
    <row r="4009" spans="1:4">
      <c r="A4009" s="105">
        <v>33011007460000</v>
      </c>
      <c r="B4009">
        <v>6761</v>
      </c>
      <c r="C4009">
        <v>0</v>
      </c>
      <c r="D4009" s="690">
        <v>40940</v>
      </c>
    </row>
    <row r="4010" spans="1:4">
      <c r="A4010" s="105">
        <v>33011007460000</v>
      </c>
      <c r="B4010">
        <v>7222</v>
      </c>
      <c r="C4010">
        <v>0</v>
      </c>
      <c r="D4010" s="690">
        <v>40969</v>
      </c>
    </row>
    <row r="4011" spans="1:4">
      <c r="A4011" s="105">
        <v>33011007460000</v>
      </c>
      <c r="B4011">
        <v>6998</v>
      </c>
      <c r="C4011">
        <v>0</v>
      </c>
      <c r="D4011" s="690">
        <v>41000</v>
      </c>
    </row>
    <row r="4012" spans="1:4">
      <c r="A4012" s="105">
        <v>33011007460000</v>
      </c>
      <c r="B4012">
        <v>7145</v>
      </c>
      <c r="C4012">
        <v>0</v>
      </c>
      <c r="D4012" s="690">
        <v>41030</v>
      </c>
    </row>
    <row r="4013" spans="1:4">
      <c r="A4013" s="105">
        <v>33011007460000</v>
      </c>
      <c r="B4013">
        <v>6771</v>
      </c>
      <c r="C4013">
        <v>0</v>
      </c>
      <c r="D4013" s="690">
        <v>41061</v>
      </c>
    </row>
    <row r="4014" spans="1:4">
      <c r="A4014" s="105">
        <v>33011007460000</v>
      </c>
      <c r="B4014">
        <v>7133</v>
      </c>
      <c r="C4014">
        <v>0</v>
      </c>
      <c r="D4014" s="690">
        <v>41091</v>
      </c>
    </row>
    <row r="4015" spans="1:4">
      <c r="A4015" s="105">
        <v>33011007460000</v>
      </c>
      <c r="B4015">
        <v>7089</v>
      </c>
      <c r="C4015">
        <v>0</v>
      </c>
      <c r="D4015" s="690">
        <v>41122</v>
      </c>
    </row>
    <row r="4016" spans="1:4">
      <c r="A4016" s="105">
        <v>33011007460000</v>
      </c>
      <c r="B4016">
        <v>6646</v>
      </c>
      <c r="C4016">
        <v>0</v>
      </c>
      <c r="D4016" s="690">
        <v>41153</v>
      </c>
    </row>
    <row r="4017" spans="1:4">
      <c r="A4017" s="105">
        <v>33011007460000</v>
      </c>
      <c r="B4017">
        <v>7274</v>
      </c>
      <c r="C4017">
        <v>0</v>
      </c>
      <c r="D4017" s="690">
        <v>41183</v>
      </c>
    </row>
    <row r="4018" spans="1:4">
      <c r="A4018" s="105">
        <v>33011007460000</v>
      </c>
      <c r="B4018">
        <v>6996</v>
      </c>
      <c r="C4018">
        <v>0</v>
      </c>
      <c r="D4018" s="690">
        <v>41214</v>
      </c>
    </row>
    <row r="4019" spans="1:4">
      <c r="A4019" s="105">
        <v>33011007460000</v>
      </c>
      <c r="B4019">
        <v>7113</v>
      </c>
      <c r="C4019">
        <v>0</v>
      </c>
      <c r="D4019" s="690">
        <v>41244</v>
      </c>
    </row>
    <row r="4020" spans="1:4">
      <c r="A4020" s="105">
        <v>33011007490000</v>
      </c>
      <c r="B4020">
        <v>16655</v>
      </c>
      <c r="C4020">
        <v>0</v>
      </c>
      <c r="D4020" s="690">
        <v>40909</v>
      </c>
    </row>
    <row r="4021" spans="1:4">
      <c r="A4021" s="105">
        <v>33011007490000</v>
      </c>
      <c r="B4021">
        <v>15593</v>
      </c>
      <c r="C4021">
        <v>0</v>
      </c>
      <c r="D4021" s="690">
        <v>40940</v>
      </c>
    </row>
    <row r="4022" spans="1:4">
      <c r="A4022" s="105">
        <v>33011007490000</v>
      </c>
      <c r="B4022">
        <v>16618</v>
      </c>
      <c r="C4022">
        <v>0</v>
      </c>
      <c r="D4022" s="690">
        <v>40969</v>
      </c>
    </row>
    <row r="4023" spans="1:4">
      <c r="A4023" s="105">
        <v>33011007490000</v>
      </c>
      <c r="B4023">
        <v>16036</v>
      </c>
      <c r="C4023">
        <v>0</v>
      </c>
      <c r="D4023" s="690">
        <v>41000</v>
      </c>
    </row>
    <row r="4024" spans="1:4">
      <c r="A4024" s="105">
        <v>33011007490000</v>
      </c>
      <c r="B4024">
        <v>16410</v>
      </c>
      <c r="C4024">
        <v>0</v>
      </c>
      <c r="D4024" s="690">
        <v>41030</v>
      </c>
    </row>
    <row r="4025" spans="1:4">
      <c r="A4025" s="105">
        <v>33011007490000</v>
      </c>
      <c r="B4025">
        <v>15928</v>
      </c>
      <c r="C4025">
        <v>0</v>
      </c>
      <c r="D4025" s="690">
        <v>41061</v>
      </c>
    </row>
    <row r="4026" spans="1:4">
      <c r="A4026" s="105">
        <v>33011007490000</v>
      </c>
      <c r="B4026">
        <v>16349</v>
      </c>
      <c r="C4026">
        <v>0</v>
      </c>
      <c r="D4026" s="690">
        <v>41091</v>
      </c>
    </row>
    <row r="4027" spans="1:4">
      <c r="A4027" s="105">
        <v>33011007490000</v>
      </c>
      <c r="B4027">
        <v>16006</v>
      </c>
      <c r="C4027">
        <v>0</v>
      </c>
      <c r="D4027" s="690">
        <v>41122</v>
      </c>
    </row>
    <row r="4028" spans="1:4">
      <c r="A4028" s="105">
        <v>33011007490000</v>
      </c>
      <c r="B4028">
        <v>15327</v>
      </c>
      <c r="C4028">
        <v>0</v>
      </c>
      <c r="D4028" s="690">
        <v>41153</v>
      </c>
    </row>
    <row r="4029" spans="1:4">
      <c r="A4029" s="105">
        <v>33011007490000</v>
      </c>
      <c r="B4029">
        <v>16953</v>
      </c>
      <c r="C4029">
        <v>0</v>
      </c>
      <c r="D4029" s="690">
        <v>41183</v>
      </c>
    </row>
    <row r="4030" spans="1:4">
      <c r="A4030" s="105">
        <v>33011007490000</v>
      </c>
      <c r="B4030">
        <v>15227</v>
      </c>
      <c r="C4030">
        <v>0</v>
      </c>
      <c r="D4030" s="690">
        <v>41214</v>
      </c>
    </row>
    <row r="4031" spans="1:4">
      <c r="A4031" s="105">
        <v>33011007490000</v>
      </c>
      <c r="B4031">
        <v>16269</v>
      </c>
      <c r="C4031">
        <v>0</v>
      </c>
      <c r="D4031" s="690">
        <v>41244</v>
      </c>
    </row>
    <row r="4032" spans="1:4">
      <c r="A4032" s="105">
        <v>33011007500000</v>
      </c>
      <c r="B4032">
        <v>30346</v>
      </c>
      <c r="C4032">
        <v>0</v>
      </c>
      <c r="D4032" s="690">
        <v>40909</v>
      </c>
    </row>
    <row r="4033" spans="1:4">
      <c r="A4033" s="105">
        <v>33011007500000</v>
      </c>
      <c r="B4033">
        <v>28710</v>
      </c>
      <c r="C4033">
        <v>0</v>
      </c>
      <c r="D4033" s="690">
        <v>40940</v>
      </c>
    </row>
    <row r="4034" spans="1:4">
      <c r="A4034" s="105">
        <v>33011007500000</v>
      </c>
      <c r="B4034">
        <v>32811</v>
      </c>
      <c r="C4034">
        <v>0</v>
      </c>
      <c r="D4034" s="690">
        <v>40969</v>
      </c>
    </row>
    <row r="4035" spans="1:4">
      <c r="A4035" s="105">
        <v>33011007500000</v>
      </c>
      <c r="B4035">
        <v>29773</v>
      </c>
      <c r="C4035">
        <v>0</v>
      </c>
      <c r="D4035" s="690">
        <v>41000</v>
      </c>
    </row>
    <row r="4036" spans="1:4">
      <c r="A4036" s="105">
        <v>33011007500000</v>
      </c>
      <c r="B4036">
        <v>16667</v>
      </c>
      <c r="C4036">
        <v>0</v>
      </c>
      <c r="D4036" s="690">
        <v>41030</v>
      </c>
    </row>
    <row r="4037" spans="1:4">
      <c r="A4037" s="105">
        <v>33011007500000</v>
      </c>
      <c r="B4037">
        <v>6049</v>
      </c>
      <c r="C4037">
        <v>0</v>
      </c>
      <c r="D4037" s="690">
        <v>41061</v>
      </c>
    </row>
    <row r="4038" spans="1:4">
      <c r="A4038" s="105">
        <v>33011007500000</v>
      </c>
      <c r="B4038">
        <v>31447</v>
      </c>
      <c r="C4038">
        <v>0</v>
      </c>
      <c r="D4038" s="690">
        <v>41091</v>
      </c>
    </row>
    <row r="4039" spans="1:4">
      <c r="A4039" s="105">
        <v>33011007500000</v>
      </c>
      <c r="B4039">
        <v>18691</v>
      </c>
      <c r="C4039">
        <v>0</v>
      </c>
      <c r="D4039" s="690">
        <v>41122</v>
      </c>
    </row>
    <row r="4040" spans="1:4">
      <c r="A4040" s="105">
        <v>33011007500000</v>
      </c>
      <c r="B4040">
        <v>33771</v>
      </c>
      <c r="C4040">
        <v>0</v>
      </c>
      <c r="D4040" s="690">
        <v>41153</v>
      </c>
    </row>
    <row r="4041" spans="1:4">
      <c r="A4041" s="105">
        <v>33011007500000</v>
      </c>
      <c r="B4041">
        <v>34137</v>
      </c>
      <c r="C4041">
        <v>0</v>
      </c>
      <c r="D4041" s="690">
        <v>41183</v>
      </c>
    </row>
    <row r="4042" spans="1:4">
      <c r="A4042" s="105">
        <v>33011007500000</v>
      </c>
      <c r="B4042">
        <v>30895</v>
      </c>
      <c r="C4042">
        <v>0</v>
      </c>
      <c r="D4042" s="690">
        <v>41214</v>
      </c>
    </row>
    <row r="4043" spans="1:4">
      <c r="A4043" s="105">
        <v>33011007500000</v>
      </c>
      <c r="B4043">
        <v>29806</v>
      </c>
      <c r="C4043">
        <v>0</v>
      </c>
      <c r="D4043" s="690">
        <v>41244</v>
      </c>
    </row>
    <row r="4044" spans="1:4">
      <c r="A4044" s="105">
        <v>33011007520000</v>
      </c>
      <c r="B4044">
        <v>12855</v>
      </c>
      <c r="C4044">
        <v>0</v>
      </c>
      <c r="D4044" s="690">
        <v>40909</v>
      </c>
    </row>
    <row r="4045" spans="1:4">
      <c r="A4045" s="105">
        <v>33011007520000</v>
      </c>
      <c r="B4045">
        <v>11916</v>
      </c>
      <c r="C4045">
        <v>0</v>
      </c>
      <c r="D4045" s="690">
        <v>40940</v>
      </c>
    </row>
    <row r="4046" spans="1:4">
      <c r="A4046" s="105">
        <v>33011007520000</v>
      </c>
      <c r="B4046">
        <v>12922</v>
      </c>
      <c r="C4046">
        <v>0</v>
      </c>
      <c r="D4046" s="690">
        <v>40969</v>
      </c>
    </row>
    <row r="4047" spans="1:4">
      <c r="A4047" s="105">
        <v>33011007520000</v>
      </c>
      <c r="B4047">
        <v>12442</v>
      </c>
      <c r="C4047">
        <v>0</v>
      </c>
      <c r="D4047" s="690">
        <v>41000</v>
      </c>
    </row>
    <row r="4048" spans="1:4">
      <c r="A4048" s="105">
        <v>33011007520000</v>
      </c>
      <c r="B4048">
        <v>12880</v>
      </c>
      <c r="C4048">
        <v>0</v>
      </c>
      <c r="D4048" s="690">
        <v>41030</v>
      </c>
    </row>
    <row r="4049" spans="1:4">
      <c r="A4049" s="105">
        <v>33011007520000</v>
      </c>
      <c r="B4049">
        <v>12493</v>
      </c>
      <c r="C4049">
        <v>0</v>
      </c>
      <c r="D4049" s="690">
        <v>41061</v>
      </c>
    </row>
    <row r="4050" spans="1:4">
      <c r="A4050" s="105">
        <v>33011007520000</v>
      </c>
      <c r="B4050">
        <v>13376</v>
      </c>
      <c r="C4050">
        <v>0</v>
      </c>
      <c r="D4050" s="690">
        <v>41091</v>
      </c>
    </row>
    <row r="4051" spans="1:4">
      <c r="A4051" s="105">
        <v>33011007520000</v>
      </c>
      <c r="B4051">
        <v>13385</v>
      </c>
      <c r="C4051">
        <v>0</v>
      </c>
      <c r="D4051" s="690">
        <v>41122</v>
      </c>
    </row>
    <row r="4052" spans="1:4">
      <c r="A4052" s="105">
        <v>33011007520000</v>
      </c>
      <c r="B4052">
        <v>11947</v>
      </c>
      <c r="C4052">
        <v>0</v>
      </c>
      <c r="D4052" s="690">
        <v>41153</v>
      </c>
    </row>
    <row r="4053" spans="1:4">
      <c r="A4053" s="105">
        <v>33011007520000</v>
      </c>
      <c r="B4053">
        <v>13362</v>
      </c>
      <c r="C4053">
        <v>0</v>
      </c>
      <c r="D4053" s="690">
        <v>41183</v>
      </c>
    </row>
    <row r="4054" spans="1:4">
      <c r="A4054" s="105">
        <v>33011007520000</v>
      </c>
      <c r="B4054">
        <v>12702</v>
      </c>
      <c r="C4054">
        <v>0</v>
      </c>
      <c r="D4054" s="690">
        <v>41214</v>
      </c>
    </row>
    <row r="4055" spans="1:4">
      <c r="A4055" s="105">
        <v>33011007520000</v>
      </c>
      <c r="B4055">
        <v>13132</v>
      </c>
      <c r="C4055">
        <v>0</v>
      </c>
      <c r="D4055" s="690">
        <v>41244</v>
      </c>
    </row>
    <row r="4056" spans="1:4">
      <c r="A4056" s="105">
        <v>33011007540000</v>
      </c>
      <c r="B4056">
        <v>12523</v>
      </c>
      <c r="C4056">
        <v>0</v>
      </c>
      <c r="D4056" s="690">
        <v>40909</v>
      </c>
    </row>
    <row r="4057" spans="1:4">
      <c r="A4057" s="105">
        <v>33011007540000</v>
      </c>
      <c r="B4057">
        <v>13949</v>
      </c>
      <c r="C4057">
        <v>0</v>
      </c>
      <c r="D4057" s="690">
        <v>40940</v>
      </c>
    </row>
    <row r="4058" spans="1:4">
      <c r="A4058" s="105">
        <v>33011007540000</v>
      </c>
      <c r="B4058">
        <v>15664</v>
      </c>
      <c r="C4058">
        <v>0</v>
      </c>
      <c r="D4058" s="690">
        <v>40969</v>
      </c>
    </row>
    <row r="4059" spans="1:4">
      <c r="A4059" s="105">
        <v>33011007540000</v>
      </c>
      <c r="B4059">
        <v>15665</v>
      </c>
      <c r="C4059">
        <v>0</v>
      </c>
      <c r="D4059" s="690">
        <v>41000</v>
      </c>
    </row>
    <row r="4060" spans="1:4">
      <c r="A4060" s="105">
        <v>33011007540000</v>
      </c>
      <c r="B4060">
        <v>15160</v>
      </c>
      <c r="C4060">
        <v>0</v>
      </c>
      <c r="D4060" s="690">
        <v>41030</v>
      </c>
    </row>
    <row r="4061" spans="1:4">
      <c r="A4061" s="105">
        <v>33011007540000</v>
      </c>
      <c r="B4061">
        <v>13469</v>
      </c>
      <c r="C4061">
        <v>0</v>
      </c>
      <c r="D4061" s="690">
        <v>41061</v>
      </c>
    </row>
    <row r="4062" spans="1:4">
      <c r="A4062" s="105">
        <v>33011007540000</v>
      </c>
      <c r="B4062">
        <v>16956</v>
      </c>
      <c r="C4062">
        <v>0</v>
      </c>
      <c r="D4062" s="690">
        <v>41091</v>
      </c>
    </row>
    <row r="4063" spans="1:4">
      <c r="A4063" s="105">
        <v>33011007540000</v>
      </c>
      <c r="B4063">
        <v>14324</v>
      </c>
      <c r="C4063">
        <v>0</v>
      </c>
      <c r="D4063" s="690">
        <v>41122</v>
      </c>
    </row>
    <row r="4064" spans="1:4">
      <c r="A4064" s="105">
        <v>33011007540000</v>
      </c>
      <c r="B4064">
        <v>11892</v>
      </c>
      <c r="C4064">
        <v>0</v>
      </c>
      <c r="D4064" s="690">
        <v>41153</v>
      </c>
    </row>
    <row r="4065" spans="1:4">
      <c r="A4065" s="105">
        <v>33011007540000</v>
      </c>
      <c r="B4065">
        <v>11574</v>
      </c>
      <c r="C4065">
        <v>0</v>
      </c>
      <c r="D4065" s="690">
        <v>41183</v>
      </c>
    </row>
    <row r="4066" spans="1:4">
      <c r="A4066" s="105">
        <v>33011007540000</v>
      </c>
      <c r="B4066">
        <v>15104</v>
      </c>
      <c r="C4066">
        <v>0</v>
      </c>
      <c r="D4066" s="690">
        <v>41214</v>
      </c>
    </row>
    <row r="4067" spans="1:4">
      <c r="A4067" s="105">
        <v>33011007540000</v>
      </c>
      <c r="B4067">
        <v>16512</v>
      </c>
      <c r="C4067">
        <v>0</v>
      </c>
      <c r="D4067" s="690">
        <v>41244</v>
      </c>
    </row>
    <row r="4068" spans="1:4">
      <c r="A4068" s="105">
        <v>33011007610000</v>
      </c>
      <c r="B4068">
        <v>3320</v>
      </c>
      <c r="C4068">
        <v>0</v>
      </c>
      <c r="D4068" s="690">
        <v>40909</v>
      </c>
    </row>
    <row r="4069" spans="1:4">
      <c r="A4069" s="105">
        <v>33011007610000</v>
      </c>
      <c r="B4069">
        <v>1969</v>
      </c>
      <c r="C4069">
        <v>0</v>
      </c>
      <c r="D4069" s="690">
        <v>40940</v>
      </c>
    </row>
    <row r="4070" spans="1:4">
      <c r="A4070" s="105">
        <v>33011007610000</v>
      </c>
      <c r="B4070">
        <v>1776</v>
      </c>
      <c r="C4070">
        <v>0</v>
      </c>
      <c r="D4070" s="690">
        <v>40969</v>
      </c>
    </row>
    <row r="4071" spans="1:4">
      <c r="A4071" s="105">
        <v>33011007610000</v>
      </c>
      <c r="B4071">
        <v>1767</v>
      </c>
      <c r="C4071">
        <v>0</v>
      </c>
      <c r="D4071" s="690">
        <v>41000</v>
      </c>
    </row>
    <row r="4072" spans="1:4">
      <c r="A4072" s="105">
        <v>33011007610000</v>
      </c>
      <c r="B4072">
        <v>1639</v>
      </c>
      <c r="C4072">
        <v>0</v>
      </c>
      <c r="D4072" s="690">
        <v>41030</v>
      </c>
    </row>
    <row r="4073" spans="1:4">
      <c r="A4073" s="105">
        <v>33011007610000</v>
      </c>
      <c r="B4073">
        <v>499</v>
      </c>
      <c r="C4073">
        <v>0</v>
      </c>
      <c r="D4073" s="690">
        <v>41061</v>
      </c>
    </row>
    <row r="4074" spans="1:4">
      <c r="A4074" s="105">
        <v>33011007610000</v>
      </c>
      <c r="B4074">
        <v>12</v>
      </c>
      <c r="C4074">
        <v>0</v>
      </c>
      <c r="D4074" s="690">
        <v>41091</v>
      </c>
    </row>
    <row r="4075" spans="1:4">
      <c r="A4075" s="105">
        <v>33011007610000</v>
      </c>
      <c r="B4075">
        <v>2</v>
      </c>
      <c r="C4075">
        <v>0</v>
      </c>
      <c r="D4075" s="690">
        <v>41122</v>
      </c>
    </row>
    <row r="4076" spans="1:4">
      <c r="A4076" s="105">
        <v>33011007610000</v>
      </c>
      <c r="B4076">
        <v>0</v>
      </c>
      <c r="C4076">
        <v>0</v>
      </c>
      <c r="D4076" s="690">
        <v>41153</v>
      </c>
    </row>
    <row r="4077" spans="1:4">
      <c r="A4077" s="105">
        <v>33011007610000</v>
      </c>
      <c r="B4077">
        <v>6</v>
      </c>
      <c r="C4077">
        <v>0</v>
      </c>
      <c r="D4077" s="690">
        <v>41183</v>
      </c>
    </row>
    <row r="4078" spans="1:4">
      <c r="A4078" s="105">
        <v>33011007610000</v>
      </c>
      <c r="B4078">
        <v>6</v>
      </c>
      <c r="C4078">
        <v>0</v>
      </c>
      <c r="D4078" s="690">
        <v>41214</v>
      </c>
    </row>
    <row r="4079" spans="1:4">
      <c r="A4079" s="105">
        <v>33011007610000</v>
      </c>
      <c r="B4079">
        <v>3</v>
      </c>
      <c r="C4079">
        <v>0</v>
      </c>
      <c r="D4079" s="690">
        <v>41244</v>
      </c>
    </row>
    <row r="4080" spans="1:4">
      <c r="A4080" s="105">
        <v>33011007620000</v>
      </c>
      <c r="B4080">
        <v>0</v>
      </c>
      <c r="C4080">
        <v>41822</v>
      </c>
      <c r="D4080" s="690">
        <v>40909</v>
      </c>
    </row>
    <row r="4081" spans="1:4">
      <c r="A4081" s="105">
        <v>33011007620000</v>
      </c>
      <c r="B4081">
        <v>0</v>
      </c>
      <c r="C4081">
        <v>35854</v>
      </c>
      <c r="D4081" s="690">
        <v>40940</v>
      </c>
    </row>
    <row r="4082" spans="1:4">
      <c r="A4082" s="105">
        <v>33011007620000</v>
      </c>
      <c r="B4082">
        <v>0</v>
      </c>
      <c r="C4082">
        <v>42613</v>
      </c>
      <c r="D4082" s="690">
        <v>40969</v>
      </c>
    </row>
    <row r="4083" spans="1:4">
      <c r="A4083" s="105">
        <v>33011007620000</v>
      </c>
      <c r="B4083">
        <v>0</v>
      </c>
      <c r="C4083">
        <v>40962</v>
      </c>
      <c r="D4083" s="690">
        <v>41000</v>
      </c>
    </row>
    <row r="4084" spans="1:4">
      <c r="A4084" s="105">
        <v>33011007620000</v>
      </c>
      <c r="B4084">
        <v>0</v>
      </c>
      <c r="C4084">
        <v>41829</v>
      </c>
      <c r="D4084" s="690">
        <v>41030</v>
      </c>
    </row>
    <row r="4085" spans="1:4">
      <c r="A4085" s="105">
        <v>33011007620000</v>
      </c>
      <c r="B4085">
        <v>0</v>
      </c>
      <c r="C4085">
        <v>37043</v>
      </c>
      <c r="D4085" s="690">
        <v>41061</v>
      </c>
    </row>
    <row r="4086" spans="1:4">
      <c r="A4086" s="105">
        <v>33011007620000</v>
      </c>
      <c r="B4086">
        <v>0</v>
      </c>
      <c r="C4086">
        <v>34412</v>
      </c>
      <c r="D4086" s="690">
        <v>41091</v>
      </c>
    </row>
    <row r="4087" spans="1:4">
      <c r="A4087" s="105">
        <v>33011007620000</v>
      </c>
      <c r="B4087">
        <v>0</v>
      </c>
      <c r="C4087">
        <v>44249</v>
      </c>
      <c r="D4087" s="690">
        <v>41122</v>
      </c>
    </row>
    <row r="4088" spans="1:4">
      <c r="A4088" s="105">
        <v>33011007620000</v>
      </c>
      <c r="B4088">
        <v>0</v>
      </c>
      <c r="C4088">
        <v>27457</v>
      </c>
      <c r="D4088" s="690">
        <v>41153</v>
      </c>
    </row>
    <row r="4089" spans="1:4">
      <c r="A4089" s="105">
        <v>33011007620000</v>
      </c>
      <c r="B4089">
        <v>0</v>
      </c>
      <c r="C4089">
        <v>35624</v>
      </c>
      <c r="D4089" s="690">
        <v>41183</v>
      </c>
    </row>
    <row r="4090" spans="1:4">
      <c r="A4090" s="105">
        <v>33011007620000</v>
      </c>
      <c r="B4090">
        <v>39302</v>
      </c>
      <c r="C4090">
        <v>0</v>
      </c>
      <c r="D4090" s="690">
        <v>41214</v>
      </c>
    </row>
    <row r="4091" spans="1:4">
      <c r="A4091" s="105">
        <v>33011007620000</v>
      </c>
      <c r="B4091">
        <v>0</v>
      </c>
      <c r="C4091">
        <v>43442</v>
      </c>
      <c r="D4091" s="690">
        <v>41244</v>
      </c>
    </row>
    <row r="4092" spans="1:4">
      <c r="A4092" s="105">
        <v>33011007720000</v>
      </c>
      <c r="B4092">
        <v>19427</v>
      </c>
      <c r="C4092">
        <v>0</v>
      </c>
      <c r="D4092" s="690">
        <v>40909</v>
      </c>
    </row>
    <row r="4093" spans="1:4">
      <c r="A4093" s="105">
        <v>33011007720000</v>
      </c>
      <c r="B4093">
        <v>17578</v>
      </c>
      <c r="C4093">
        <v>0</v>
      </c>
      <c r="D4093" s="690">
        <v>40940</v>
      </c>
    </row>
    <row r="4094" spans="1:4">
      <c r="A4094" s="105">
        <v>33011007720000</v>
      </c>
      <c r="B4094">
        <v>25027</v>
      </c>
      <c r="C4094">
        <v>0</v>
      </c>
      <c r="D4094" s="690">
        <v>40969</v>
      </c>
    </row>
    <row r="4095" spans="1:4">
      <c r="A4095" s="105">
        <v>33011007720000</v>
      </c>
      <c r="B4095">
        <v>23936</v>
      </c>
      <c r="C4095">
        <v>0</v>
      </c>
      <c r="D4095" s="690">
        <v>41000</v>
      </c>
    </row>
    <row r="4096" spans="1:4">
      <c r="A4096" s="105">
        <v>33011007720000</v>
      </c>
      <c r="B4096">
        <v>10472</v>
      </c>
      <c r="C4096">
        <v>0</v>
      </c>
      <c r="D4096" s="690">
        <v>41030</v>
      </c>
    </row>
    <row r="4097" spans="1:4">
      <c r="A4097" s="105">
        <v>33011007720000</v>
      </c>
      <c r="B4097">
        <v>3648</v>
      </c>
      <c r="C4097">
        <v>0</v>
      </c>
      <c r="D4097" s="690">
        <v>41061</v>
      </c>
    </row>
    <row r="4098" spans="1:4">
      <c r="A4098" s="105">
        <v>33011007720000</v>
      </c>
      <c r="B4098">
        <v>26184</v>
      </c>
      <c r="C4098">
        <v>0</v>
      </c>
      <c r="D4098" s="690">
        <v>41091</v>
      </c>
    </row>
    <row r="4099" spans="1:4">
      <c r="A4099" s="105">
        <v>33011007720000</v>
      </c>
      <c r="B4099">
        <v>14997</v>
      </c>
      <c r="C4099">
        <v>0</v>
      </c>
      <c r="D4099" s="690">
        <v>41122</v>
      </c>
    </row>
    <row r="4100" spans="1:4">
      <c r="A4100" s="105">
        <v>33011007720000</v>
      </c>
      <c r="B4100">
        <v>30015</v>
      </c>
      <c r="C4100">
        <v>0</v>
      </c>
      <c r="D4100" s="690">
        <v>41153</v>
      </c>
    </row>
    <row r="4101" spans="1:4">
      <c r="A4101" s="105">
        <v>33011007720000</v>
      </c>
      <c r="B4101">
        <v>29864</v>
      </c>
      <c r="C4101">
        <v>0</v>
      </c>
      <c r="D4101" s="690">
        <v>41183</v>
      </c>
    </row>
    <row r="4102" spans="1:4">
      <c r="A4102" s="105">
        <v>33011007720000</v>
      </c>
      <c r="B4102">
        <v>27413</v>
      </c>
      <c r="C4102">
        <v>0</v>
      </c>
      <c r="D4102" s="690">
        <v>41214</v>
      </c>
    </row>
    <row r="4103" spans="1:4">
      <c r="A4103" s="105">
        <v>33011007720000</v>
      </c>
      <c r="B4103">
        <v>29331</v>
      </c>
      <c r="C4103">
        <v>0</v>
      </c>
      <c r="D4103" s="690">
        <v>41244</v>
      </c>
    </row>
    <row r="4104" spans="1:4">
      <c r="A4104" s="105">
        <v>33011007930000</v>
      </c>
      <c r="B4104">
        <v>0</v>
      </c>
      <c r="C4104">
        <v>82897</v>
      </c>
      <c r="D4104" s="690">
        <v>40909</v>
      </c>
    </row>
    <row r="4105" spans="1:4">
      <c r="A4105" s="105">
        <v>33011007930000</v>
      </c>
      <c r="B4105">
        <v>0</v>
      </c>
      <c r="C4105">
        <v>75182</v>
      </c>
      <c r="D4105" s="690">
        <v>40940</v>
      </c>
    </row>
    <row r="4106" spans="1:4">
      <c r="A4106" s="105">
        <v>33011007930000</v>
      </c>
      <c r="B4106">
        <v>0</v>
      </c>
      <c r="C4106">
        <v>85360</v>
      </c>
      <c r="D4106" s="690">
        <v>40969</v>
      </c>
    </row>
    <row r="4107" spans="1:4">
      <c r="A4107" s="105">
        <v>33011007930000</v>
      </c>
      <c r="B4107">
        <v>0</v>
      </c>
      <c r="C4107">
        <v>82908</v>
      </c>
      <c r="D4107" s="690">
        <v>41000</v>
      </c>
    </row>
    <row r="4108" spans="1:4">
      <c r="A4108" s="105">
        <v>33011007930000</v>
      </c>
      <c r="B4108">
        <v>0</v>
      </c>
      <c r="C4108">
        <v>69988</v>
      </c>
      <c r="D4108" s="690">
        <v>41030</v>
      </c>
    </row>
    <row r="4109" spans="1:4">
      <c r="A4109" s="105">
        <v>33011007930000</v>
      </c>
      <c r="B4109">
        <v>0</v>
      </c>
      <c r="C4109">
        <v>80834</v>
      </c>
      <c r="D4109" s="690">
        <v>41061</v>
      </c>
    </row>
    <row r="4110" spans="1:4">
      <c r="A4110" s="105">
        <v>33011007930000</v>
      </c>
      <c r="B4110">
        <v>0</v>
      </c>
      <c r="C4110">
        <v>78162</v>
      </c>
      <c r="D4110" s="690">
        <v>41091</v>
      </c>
    </row>
    <row r="4111" spans="1:4">
      <c r="A4111" s="105">
        <v>33011007930000</v>
      </c>
      <c r="B4111">
        <v>0</v>
      </c>
      <c r="C4111">
        <v>85924</v>
      </c>
      <c r="D4111" s="690">
        <v>41122</v>
      </c>
    </row>
    <row r="4112" spans="1:4">
      <c r="A4112" s="105">
        <v>33011007930000</v>
      </c>
      <c r="B4112">
        <v>0</v>
      </c>
      <c r="C4112">
        <v>79083</v>
      </c>
      <c r="D4112" s="690">
        <v>41153</v>
      </c>
    </row>
    <row r="4113" spans="1:4">
      <c r="A4113" s="105">
        <v>33011007930000</v>
      </c>
      <c r="B4113">
        <v>0</v>
      </c>
      <c r="C4113">
        <v>83125</v>
      </c>
      <c r="D4113" s="690">
        <v>41183</v>
      </c>
    </row>
    <row r="4114" spans="1:4">
      <c r="A4114" s="105">
        <v>33011007930000</v>
      </c>
      <c r="B4114">
        <v>76532</v>
      </c>
      <c r="C4114">
        <v>0</v>
      </c>
      <c r="D4114" s="690">
        <v>41214</v>
      </c>
    </row>
    <row r="4115" spans="1:4">
      <c r="A4115" s="105">
        <v>33011007930000</v>
      </c>
      <c r="B4115">
        <v>0</v>
      </c>
      <c r="C4115">
        <v>74862</v>
      </c>
      <c r="D4115" s="690">
        <v>41244</v>
      </c>
    </row>
    <row r="4116" spans="1:4">
      <c r="A4116" s="105">
        <v>33011007940000</v>
      </c>
      <c r="B4116">
        <v>0</v>
      </c>
      <c r="C4116">
        <v>36705</v>
      </c>
      <c r="D4116" s="690">
        <v>40909</v>
      </c>
    </row>
    <row r="4117" spans="1:4">
      <c r="A4117" s="105">
        <v>33011007940000</v>
      </c>
      <c r="B4117">
        <v>0</v>
      </c>
      <c r="C4117">
        <v>34035</v>
      </c>
      <c r="D4117" s="690">
        <v>40940</v>
      </c>
    </row>
    <row r="4118" spans="1:4">
      <c r="A4118" s="105">
        <v>33011007940000</v>
      </c>
      <c r="B4118">
        <v>0</v>
      </c>
      <c r="C4118">
        <v>45008</v>
      </c>
      <c r="D4118" s="690">
        <v>40969</v>
      </c>
    </row>
    <row r="4119" spans="1:4">
      <c r="A4119" s="105">
        <v>33011007940000</v>
      </c>
      <c r="B4119">
        <v>0</v>
      </c>
      <c r="C4119">
        <v>36598</v>
      </c>
      <c r="D4119" s="690">
        <v>41000</v>
      </c>
    </row>
    <row r="4120" spans="1:4">
      <c r="A4120" s="105">
        <v>33011007940000</v>
      </c>
      <c r="B4120">
        <v>0</v>
      </c>
      <c r="C4120">
        <v>35899</v>
      </c>
      <c r="D4120" s="690">
        <v>41030</v>
      </c>
    </row>
    <row r="4121" spans="1:4">
      <c r="A4121" s="105">
        <v>33011007940000</v>
      </c>
      <c r="B4121">
        <v>0</v>
      </c>
      <c r="C4121">
        <v>36371</v>
      </c>
      <c r="D4121" s="690">
        <v>41061</v>
      </c>
    </row>
    <row r="4122" spans="1:4">
      <c r="A4122" s="105">
        <v>33011007940000</v>
      </c>
      <c r="B4122">
        <v>0</v>
      </c>
      <c r="C4122">
        <v>34775</v>
      </c>
      <c r="D4122" s="690">
        <v>41091</v>
      </c>
    </row>
    <row r="4123" spans="1:4">
      <c r="A4123" s="105">
        <v>33011007940000</v>
      </c>
      <c r="B4123">
        <v>0</v>
      </c>
      <c r="C4123">
        <v>43880</v>
      </c>
      <c r="D4123" s="690">
        <v>41122</v>
      </c>
    </row>
    <row r="4124" spans="1:4">
      <c r="A4124" s="105">
        <v>33011007940000</v>
      </c>
      <c r="B4124">
        <v>0</v>
      </c>
      <c r="C4124">
        <v>43341</v>
      </c>
      <c r="D4124" s="690">
        <v>41153</v>
      </c>
    </row>
    <row r="4125" spans="1:4">
      <c r="A4125" s="105">
        <v>33011007940000</v>
      </c>
      <c r="B4125">
        <v>0</v>
      </c>
      <c r="C4125">
        <v>47580</v>
      </c>
      <c r="D4125" s="690">
        <v>41183</v>
      </c>
    </row>
    <row r="4126" spans="1:4">
      <c r="A4126" s="105">
        <v>33011007940000</v>
      </c>
      <c r="B4126">
        <v>41232</v>
      </c>
      <c r="C4126">
        <v>0</v>
      </c>
      <c r="D4126" s="690">
        <v>41214</v>
      </c>
    </row>
    <row r="4127" spans="1:4">
      <c r="A4127" s="105">
        <v>33011007940000</v>
      </c>
      <c r="B4127">
        <v>0</v>
      </c>
      <c r="C4127">
        <v>40262</v>
      </c>
      <c r="D4127" s="690">
        <v>41244</v>
      </c>
    </row>
    <row r="4128" spans="1:4">
      <c r="A4128" s="105">
        <v>33011007950000</v>
      </c>
      <c r="B4128">
        <v>5648</v>
      </c>
      <c r="C4128">
        <v>0</v>
      </c>
      <c r="D4128" s="690">
        <v>40909</v>
      </c>
    </row>
    <row r="4129" spans="1:4">
      <c r="A4129" s="105">
        <v>33011007950000</v>
      </c>
      <c r="B4129">
        <v>4491</v>
      </c>
      <c r="C4129">
        <v>0</v>
      </c>
      <c r="D4129" s="690">
        <v>40940</v>
      </c>
    </row>
    <row r="4130" spans="1:4">
      <c r="A4130" s="105">
        <v>33011007950000</v>
      </c>
      <c r="B4130">
        <v>5437</v>
      </c>
      <c r="C4130">
        <v>0</v>
      </c>
      <c r="D4130" s="690">
        <v>40969</v>
      </c>
    </row>
    <row r="4131" spans="1:4">
      <c r="A4131" s="105">
        <v>33011007950000</v>
      </c>
      <c r="B4131">
        <v>5372</v>
      </c>
      <c r="C4131">
        <v>0</v>
      </c>
      <c r="D4131" s="690">
        <v>41000</v>
      </c>
    </row>
    <row r="4132" spans="1:4">
      <c r="A4132" s="105">
        <v>33011007950000</v>
      </c>
      <c r="B4132">
        <v>5881</v>
      </c>
      <c r="C4132">
        <v>0</v>
      </c>
      <c r="D4132" s="690">
        <v>41030</v>
      </c>
    </row>
    <row r="4133" spans="1:4">
      <c r="A4133" s="105">
        <v>33011007950000</v>
      </c>
      <c r="B4133">
        <v>5596</v>
      </c>
      <c r="C4133">
        <v>0</v>
      </c>
      <c r="D4133" s="690">
        <v>41061</v>
      </c>
    </row>
    <row r="4134" spans="1:4">
      <c r="A4134" s="105">
        <v>33011007950000</v>
      </c>
      <c r="B4134">
        <v>5594</v>
      </c>
      <c r="C4134">
        <v>0</v>
      </c>
      <c r="D4134" s="690">
        <v>41091</v>
      </c>
    </row>
    <row r="4135" spans="1:4">
      <c r="A4135" s="105">
        <v>33011007950000</v>
      </c>
      <c r="B4135">
        <v>5703</v>
      </c>
      <c r="C4135">
        <v>0</v>
      </c>
      <c r="D4135" s="690">
        <v>41122</v>
      </c>
    </row>
    <row r="4136" spans="1:4">
      <c r="A4136" s="105">
        <v>33011007950000</v>
      </c>
      <c r="B4136">
        <v>5740</v>
      </c>
      <c r="C4136">
        <v>0</v>
      </c>
      <c r="D4136" s="690">
        <v>41153</v>
      </c>
    </row>
    <row r="4137" spans="1:4">
      <c r="A4137" s="105">
        <v>33011007950000</v>
      </c>
      <c r="B4137">
        <v>5647</v>
      </c>
      <c r="C4137">
        <v>0</v>
      </c>
      <c r="D4137" s="690">
        <v>41183</v>
      </c>
    </row>
    <row r="4138" spans="1:4">
      <c r="A4138" s="105">
        <v>33011007950000</v>
      </c>
      <c r="B4138">
        <v>5126</v>
      </c>
      <c r="C4138">
        <v>0</v>
      </c>
      <c r="D4138" s="690">
        <v>41214</v>
      </c>
    </row>
    <row r="4139" spans="1:4">
      <c r="A4139" s="105">
        <v>33011007950000</v>
      </c>
      <c r="B4139">
        <v>5563</v>
      </c>
      <c r="C4139">
        <v>0</v>
      </c>
      <c r="D4139" s="690">
        <v>41244</v>
      </c>
    </row>
    <row r="4140" spans="1:4">
      <c r="A4140" s="105">
        <v>33011007960000</v>
      </c>
      <c r="B4140">
        <v>32329</v>
      </c>
      <c r="C4140">
        <v>0</v>
      </c>
      <c r="D4140" s="690">
        <v>40909</v>
      </c>
    </row>
    <row r="4141" spans="1:4">
      <c r="A4141" s="105">
        <v>33011007960000</v>
      </c>
      <c r="B4141">
        <v>26882</v>
      </c>
      <c r="C4141">
        <v>0</v>
      </c>
      <c r="D4141" s="690">
        <v>40940</v>
      </c>
    </row>
    <row r="4142" spans="1:4">
      <c r="A4142" s="105">
        <v>33011007960000</v>
      </c>
      <c r="B4142">
        <v>31424</v>
      </c>
      <c r="C4142">
        <v>0</v>
      </c>
      <c r="D4142" s="690">
        <v>40969</v>
      </c>
    </row>
    <row r="4143" spans="1:4">
      <c r="A4143" s="105">
        <v>33011007960000</v>
      </c>
      <c r="B4143">
        <v>29965</v>
      </c>
      <c r="C4143">
        <v>0</v>
      </c>
      <c r="D4143" s="690">
        <v>41000</v>
      </c>
    </row>
    <row r="4144" spans="1:4">
      <c r="A4144" s="105">
        <v>33011007960000</v>
      </c>
      <c r="B4144">
        <v>31502</v>
      </c>
      <c r="C4144">
        <v>0</v>
      </c>
      <c r="D4144" s="690">
        <v>41030</v>
      </c>
    </row>
    <row r="4145" spans="1:4">
      <c r="A4145" s="105">
        <v>33011007960000</v>
      </c>
      <c r="B4145">
        <v>29688</v>
      </c>
      <c r="C4145">
        <v>0</v>
      </c>
      <c r="D4145" s="690">
        <v>41061</v>
      </c>
    </row>
    <row r="4146" spans="1:4">
      <c r="A4146" s="105">
        <v>33011007960000</v>
      </c>
      <c r="B4146">
        <v>29735</v>
      </c>
      <c r="C4146">
        <v>0</v>
      </c>
      <c r="D4146" s="690">
        <v>41091</v>
      </c>
    </row>
    <row r="4147" spans="1:4">
      <c r="A4147" s="105">
        <v>33011007960000</v>
      </c>
      <c r="B4147">
        <v>30497</v>
      </c>
      <c r="C4147">
        <v>0</v>
      </c>
      <c r="D4147" s="690">
        <v>41122</v>
      </c>
    </row>
    <row r="4148" spans="1:4">
      <c r="A4148" s="105">
        <v>33011007960000</v>
      </c>
      <c r="B4148">
        <v>29922</v>
      </c>
      <c r="C4148">
        <v>0</v>
      </c>
      <c r="D4148" s="690">
        <v>41153</v>
      </c>
    </row>
    <row r="4149" spans="1:4">
      <c r="A4149" s="105">
        <v>33011007960000</v>
      </c>
      <c r="B4149">
        <v>30665</v>
      </c>
      <c r="C4149">
        <v>0</v>
      </c>
      <c r="D4149" s="690">
        <v>41183</v>
      </c>
    </row>
    <row r="4150" spans="1:4">
      <c r="A4150" s="105">
        <v>33011007960000</v>
      </c>
      <c r="B4150">
        <v>29320</v>
      </c>
      <c r="C4150">
        <v>0</v>
      </c>
      <c r="D4150" s="690">
        <v>41214</v>
      </c>
    </row>
    <row r="4151" spans="1:4">
      <c r="A4151" s="105">
        <v>33011007960000</v>
      </c>
      <c r="B4151">
        <v>30067</v>
      </c>
      <c r="C4151">
        <v>0</v>
      </c>
      <c r="D4151" s="690">
        <v>41244</v>
      </c>
    </row>
    <row r="4152" spans="1:4">
      <c r="A4152" s="105">
        <v>33011007990000</v>
      </c>
      <c r="B4152">
        <v>12008</v>
      </c>
      <c r="C4152">
        <v>0</v>
      </c>
      <c r="D4152" s="690">
        <v>40909</v>
      </c>
    </row>
    <row r="4153" spans="1:4">
      <c r="A4153" s="105">
        <v>33011007990000</v>
      </c>
      <c r="B4153">
        <v>9366</v>
      </c>
      <c r="C4153">
        <v>0</v>
      </c>
      <c r="D4153" s="690">
        <v>40940</v>
      </c>
    </row>
    <row r="4154" spans="1:4">
      <c r="A4154" s="105">
        <v>33011007990000</v>
      </c>
      <c r="B4154">
        <v>11181</v>
      </c>
      <c r="C4154">
        <v>0</v>
      </c>
      <c r="D4154" s="690">
        <v>40969</v>
      </c>
    </row>
    <row r="4155" spans="1:4">
      <c r="A4155" s="105">
        <v>33011007990000</v>
      </c>
      <c r="B4155">
        <v>11135</v>
      </c>
      <c r="C4155">
        <v>0</v>
      </c>
      <c r="D4155" s="690">
        <v>41000</v>
      </c>
    </row>
    <row r="4156" spans="1:4">
      <c r="A4156" s="105">
        <v>33011007990000</v>
      </c>
      <c r="B4156">
        <v>12322</v>
      </c>
      <c r="C4156">
        <v>0</v>
      </c>
      <c r="D4156" s="690">
        <v>41030</v>
      </c>
    </row>
    <row r="4157" spans="1:4">
      <c r="A4157" s="105">
        <v>33011007990000</v>
      </c>
      <c r="B4157">
        <v>11665</v>
      </c>
      <c r="C4157">
        <v>0</v>
      </c>
      <c r="D4157" s="690">
        <v>41061</v>
      </c>
    </row>
    <row r="4158" spans="1:4">
      <c r="A4158" s="105">
        <v>33011007990000</v>
      </c>
      <c r="B4158">
        <v>11941</v>
      </c>
      <c r="C4158">
        <v>0</v>
      </c>
      <c r="D4158" s="690">
        <v>41091</v>
      </c>
    </row>
    <row r="4159" spans="1:4">
      <c r="A4159" s="105">
        <v>33011007990000</v>
      </c>
      <c r="B4159">
        <v>12004</v>
      </c>
      <c r="C4159">
        <v>0</v>
      </c>
      <c r="D4159" s="690">
        <v>41122</v>
      </c>
    </row>
    <row r="4160" spans="1:4">
      <c r="A4160" s="105">
        <v>33011007990000</v>
      </c>
      <c r="B4160">
        <v>11717</v>
      </c>
      <c r="C4160">
        <v>0</v>
      </c>
      <c r="D4160" s="690">
        <v>41153</v>
      </c>
    </row>
    <row r="4161" spans="1:4">
      <c r="A4161" s="105">
        <v>33011007990000</v>
      </c>
      <c r="B4161">
        <v>11031</v>
      </c>
      <c r="C4161">
        <v>0</v>
      </c>
      <c r="D4161" s="690">
        <v>41183</v>
      </c>
    </row>
    <row r="4162" spans="1:4">
      <c r="A4162" s="105">
        <v>33011007990000</v>
      </c>
      <c r="B4162">
        <v>11027</v>
      </c>
      <c r="C4162">
        <v>0</v>
      </c>
      <c r="D4162" s="690">
        <v>41214</v>
      </c>
    </row>
    <row r="4163" spans="1:4">
      <c r="A4163" s="105">
        <v>33011007990000</v>
      </c>
      <c r="B4163">
        <v>10129</v>
      </c>
      <c r="C4163">
        <v>0</v>
      </c>
      <c r="D4163" s="690">
        <v>41244</v>
      </c>
    </row>
    <row r="4164" spans="1:4">
      <c r="A4164" s="105">
        <v>33011008020000</v>
      </c>
      <c r="B4164">
        <v>26069</v>
      </c>
      <c r="C4164">
        <v>0</v>
      </c>
      <c r="D4164" s="690">
        <v>40909</v>
      </c>
    </row>
    <row r="4165" spans="1:4">
      <c r="A4165" s="105">
        <v>33011008020000</v>
      </c>
      <c r="B4165">
        <v>30847</v>
      </c>
      <c r="C4165">
        <v>0</v>
      </c>
      <c r="D4165" s="690">
        <v>40940</v>
      </c>
    </row>
    <row r="4166" spans="1:4">
      <c r="A4166" s="105">
        <v>33011008020000</v>
      </c>
      <c r="B4166">
        <v>33756</v>
      </c>
      <c r="C4166">
        <v>0</v>
      </c>
      <c r="D4166" s="690">
        <v>40969</v>
      </c>
    </row>
    <row r="4167" spans="1:4">
      <c r="A4167" s="105">
        <v>33011008020000</v>
      </c>
      <c r="B4167">
        <v>31853</v>
      </c>
      <c r="C4167">
        <v>0</v>
      </c>
      <c r="D4167" s="690">
        <v>41000</v>
      </c>
    </row>
    <row r="4168" spans="1:4">
      <c r="A4168" s="105">
        <v>33011008020000</v>
      </c>
      <c r="B4168">
        <v>25474</v>
      </c>
      <c r="C4168">
        <v>0</v>
      </c>
      <c r="D4168" s="690">
        <v>41030</v>
      </c>
    </row>
    <row r="4169" spans="1:4">
      <c r="A4169" s="105">
        <v>33011008020000</v>
      </c>
      <c r="B4169">
        <v>21763</v>
      </c>
      <c r="C4169">
        <v>0</v>
      </c>
      <c r="D4169" s="690">
        <v>41061</v>
      </c>
    </row>
    <row r="4170" spans="1:4">
      <c r="A4170" s="105">
        <v>33011008020000</v>
      </c>
      <c r="B4170">
        <v>28500</v>
      </c>
      <c r="C4170">
        <v>0</v>
      </c>
      <c r="D4170" s="690">
        <v>41091</v>
      </c>
    </row>
    <row r="4171" spans="1:4">
      <c r="A4171" s="105">
        <v>33011008020000</v>
      </c>
      <c r="B4171">
        <v>28457</v>
      </c>
      <c r="C4171">
        <v>0</v>
      </c>
      <c r="D4171" s="690">
        <v>41122</v>
      </c>
    </row>
    <row r="4172" spans="1:4">
      <c r="A4172" s="105">
        <v>33011008020000</v>
      </c>
      <c r="B4172">
        <v>25527</v>
      </c>
      <c r="C4172">
        <v>0</v>
      </c>
      <c r="D4172" s="690">
        <v>41153</v>
      </c>
    </row>
    <row r="4173" spans="1:4">
      <c r="A4173" s="105">
        <v>33011008020000</v>
      </c>
      <c r="B4173">
        <v>19649</v>
      </c>
      <c r="C4173">
        <v>0</v>
      </c>
      <c r="D4173" s="690">
        <v>41183</v>
      </c>
    </row>
    <row r="4174" spans="1:4">
      <c r="A4174" s="105">
        <v>33011008020000</v>
      </c>
      <c r="B4174">
        <v>25247</v>
      </c>
      <c r="C4174">
        <v>0</v>
      </c>
      <c r="D4174" s="690">
        <v>41214</v>
      </c>
    </row>
    <row r="4175" spans="1:4">
      <c r="A4175" s="105">
        <v>33011008020000</v>
      </c>
      <c r="B4175">
        <v>26879</v>
      </c>
      <c r="C4175">
        <v>0</v>
      </c>
      <c r="D4175" s="690">
        <v>41244</v>
      </c>
    </row>
    <row r="4176" spans="1:4">
      <c r="A4176" s="105">
        <v>33011008040000</v>
      </c>
      <c r="B4176">
        <v>19394</v>
      </c>
      <c r="C4176">
        <v>0</v>
      </c>
      <c r="D4176" s="690">
        <v>40909</v>
      </c>
    </row>
    <row r="4177" spans="1:4">
      <c r="A4177" s="105">
        <v>33011008040000</v>
      </c>
      <c r="B4177">
        <v>24361</v>
      </c>
      <c r="C4177">
        <v>0</v>
      </c>
      <c r="D4177" s="690">
        <v>40940</v>
      </c>
    </row>
    <row r="4178" spans="1:4">
      <c r="A4178" s="105">
        <v>33011008040000</v>
      </c>
      <c r="B4178">
        <v>26822</v>
      </c>
      <c r="C4178">
        <v>0</v>
      </c>
      <c r="D4178" s="690">
        <v>40969</v>
      </c>
    </row>
    <row r="4179" spans="1:4">
      <c r="A4179" s="105">
        <v>33011008040000</v>
      </c>
      <c r="B4179">
        <v>25021</v>
      </c>
      <c r="C4179">
        <v>0</v>
      </c>
      <c r="D4179" s="690">
        <v>41000</v>
      </c>
    </row>
    <row r="4180" spans="1:4">
      <c r="A4180" s="105">
        <v>33011008040000</v>
      </c>
      <c r="B4180">
        <v>12933</v>
      </c>
      <c r="C4180">
        <v>0</v>
      </c>
      <c r="D4180" s="690">
        <v>41030</v>
      </c>
    </row>
    <row r="4181" spans="1:4">
      <c r="A4181" s="105">
        <v>33011008040000</v>
      </c>
      <c r="B4181">
        <v>4572</v>
      </c>
      <c r="C4181">
        <v>0</v>
      </c>
      <c r="D4181" s="690">
        <v>41061</v>
      </c>
    </row>
    <row r="4182" spans="1:4">
      <c r="A4182" s="105">
        <v>33011008040000</v>
      </c>
      <c r="B4182">
        <v>28284</v>
      </c>
      <c r="C4182">
        <v>0</v>
      </c>
      <c r="D4182" s="690">
        <v>41091</v>
      </c>
    </row>
    <row r="4183" spans="1:4">
      <c r="A4183" s="105">
        <v>33011008040000</v>
      </c>
      <c r="B4183">
        <v>16145</v>
      </c>
      <c r="C4183">
        <v>0</v>
      </c>
      <c r="D4183" s="690">
        <v>41122</v>
      </c>
    </row>
    <row r="4184" spans="1:4">
      <c r="A4184" s="105">
        <v>33011008040000</v>
      </c>
      <c r="B4184">
        <v>30051</v>
      </c>
      <c r="C4184">
        <v>0</v>
      </c>
      <c r="D4184" s="690">
        <v>41153</v>
      </c>
    </row>
    <row r="4185" spans="1:4">
      <c r="A4185" s="105">
        <v>33011008040000</v>
      </c>
      <c r="B4185">
        <v>25934</v>
      </c>
      <c r="C4185">
        <v>0</v>
      </c>
      <c r="D4185" s="690">
        <v>41183</v>
      </c>
    </row>
    <row r="4186" spans="1:4">
      <c r="A4186" s="105">
        <v>33011008040000</v>
      </c>
      <c r="B4186">
        <v>19633</v>
      </c>
      <c r="C4186">
        <v>0</v>
      </c>
      <c r="D4186" s="690">
        <v>41214</v>
      </c>
    </row>
    <row r="4187" spans="1:4">
      <c r="A4187" s="105">
        <v>33011008040000</v>
      </c>
      <c r="B4187">
        <v>19633</v>
      </c>
      <c r="C4187">
        <v>0</v>
      </c>
      <c r="D4187" s="690">
        <v>41244</v>
      </c>
    </row>
    <row r="4188" spans="1:4">
      <c r="A4188" s="105">
        <v>33011008080000</v>
      </c>
      <c r="B4188">
        <v>12677</v>
      </c>
      <c r="C4188">
        <v>0</v>
      </c>
      <c r="D4188" s="690">
        <v>40909</v>
      </c>
    </row>
    <row r="4189" spans="1:4">
      <c r="A4189" s="105">
        <v>33011008080000</v>
      </c>
      <c r="B4189">
        <v>11375</v>
      </c>
      <c r="C4189">
        <v>0</v>
      </c>
      <c r="D4189" s="690">
        <v>40940</v>
      </c>
    </row>
    <row r="4190" spans="1:4">
      <c r="A4190" s="105">
        <v>33011008080000</v>
      </c>
      <c r="B4190">
        <v>11785</v>
      </c>
      <c r="C4190">
        <v>0</v>
      </c>
      <c r="D4190" s="690">
        <v>40969</v>
      </c>
    </row>
    <row r="4191" spans="1:4">
      <c r="A4191" s="105">
        <v>33011008080000</v>
      </c>
      <c r="B4191">
        <v>11496</v>
      </c>
      <c r="C4191">
        <v>0</v>
      </c>
      <c r="D4191" s="690">
        <v>41000</v>
      </c>
    </row>
    <row r="4192" spans="1:4">
      <c r="A4192" s="105">
        <v>33011008080000</v>
      </c>
      <c r="B4192">
        <v>11843</v>
      </c>
      <c r="C4192">
        <v>0</v>
      </c>
      <c r="D4192" s="690">
        <v>41030</v>
      </c>
    </row>
    <row r="4193" spans="1:4">
      <c r="A4193" s="105">
        <v>33011008080000</v>
      </c>
      <c r="B4193">
        <v>11177</v>
      </c>
      <c r="C4193">
        <v>0</v>
      </c>
      <c r="D4193" s="690">
        <v>41061</v>
      </c>
    </row>
    <row r="4194" spans="1:4">
      <c r="A4194" s="105">
        <v>33011008080000</v>
      </c>
      <c r="B4194">
        <v>11985</v>
      </c>
      <c r="C4194">
        <v>0</v>
      </c>
      <c r="D4194" s="690">
        <v>41091</v>
      </c>
    </row>
    <row r="4195" spans="1:4">
      <c r="A4195" s="105">
        <v>33011008080000</v>
      </c>
      <c r="B4195">
        <v>11887</v>
      </c>
      <c r="C4195">
        <v>0</v>
      </c>
      <c r="D4195" s="690">
        <v>41122</v>
      </c>
    </row>
    <row r="4196" spans="1:4">
      <c r="A4196" s="105">
        <v>33011008080000</v>
      </c>
      <c r="B4196">
        <v>11587</v>
      </c>
      <c r="C4196">
        <v>0</v>
      </c>
      <c r="D4196" s="690">
        <v>41153</v>
      </c>
    </row>
    <row r="4197" spans="1:4">
      <c r="A4197" s="105">
        <v>33011008080000</v>
      </c>
      <c r="B4197">
        <v>11890</v>
      </c>
      <c r="C4197">
        <v>0</v>
      </c>
      <c r="D4197" s="690">
        <v>41183</v>
      </c>
    </row>
    <row r="4198" spans="1:4">
      <c r="A4198" s="105">
        <v>33011008080000</v>
      </c>
      <c r="B4198">
        <v>11570</v>
      </c>
      <c r="C4198">
        <v>0</v>
      </c>
      <c r="D4198" s="690">
        <v>41214</v>
      </c>
    </row>
    <row r="4199" spans="1:4">
      <c r="A4199" s="105">
        <v>33011008080000</v>
      </c>
      <c r="B4199">
        <v>11565</v>
      </c>
      <c r="C4199">
        <v>0</v>
      </c>
      <c r="D4199" s="690">
        <v>41244</v>
      </c>
    </row>
    <row r="4200" spans="1:4">
      <c r="A4200" s="105">
        <v>33011008100000</v>
      </c>
      <c r="B4200">
        <v>9611</v>
      </c>
      <c r="C4200">
        <v>0</v>
      </c>
      <c r="D4200" s="690">
        <v>40909</v>
      </c>
    </row>
    <row r="4201" spans="1:4">
      <c r="A4201" s="105">
        <v>33011008100000</v>
      </c>
      <c r="B4201">
        <v>10226</v>
      </c>
      <c r="C4201">
        <v>0</v>
      </c>
      <c r="D4201" s="690">
        <v>40940</v>
      </c>
    </row>
    <row r="4202" spans="1:4">
      <c r="A4202" s="105">
        <v>33011008100000</v>
      </c>
      <c r="B4202">
        <v>10710</v>
      </c>
      <c r="C4202">
        <v>0</v>
      </c>
      <c r="D4202" s="690">
        <v>40969</v>
      </c>
    </row>
    <row r="4203" spans="1:4">
      <c r="A4203" s="105">
        <v>33011008100000</v>
      </c>
      <c r="B4203">
        <v>8822</v>
      </c>
      <c r="C4203">
        <v>0</v>
      </c>
      <c r="D4203" s="690">
        <v>41000</v>
      </c>
    </row>
    <row r="4204" spans="1:4">
      <c r="A4204" s="105">
        <v>33011008100000</v>
      </c>
      <c r="B4204">
        <v>6751</v>
      </c>
      <c r="C4204">
        <v>0</v>
      </c>
      <c r="D4204" s="690">
        <v>41030</v>
      </c>
    </row>
    <row r="4205" spans="1:4">
      <c r="A4205" s="105">
        <v>33011008100000</v>
      </c>
      <c r="B4205">
        <v>6058</v>
      </c>
      <c r="C4205">
        <v>0</v>
      </c>
      <c r="D4205" s="690">
        <v>41061</v>
      </c>
    </row>
    <row r="4206" spans="1:4">
      <c r="A4206" s="105">
        <v>33011008100000</v>
      </c>
      <c r="B4206">
        <v>8779</v>
      </c>
      <c r="C4206">
        <v>0</v>
      </c>
      <c r="D4206" s="690">
        <v>41091</v>
      </c>
    </row>
    <row r="4207" spans="1:4">
      <c r="A4207" s="105">
        <v>33011008100000</v>
      </c>
      <c r="B4207">
        <v>8506</v>
      </c>
      <c r="C4207">
        <v>0</v>
      </c>
      <c r="D4207" s="690">
        <v>41122</v>
      </c>
    </row>
    <row r="4208" spans="1:4">
      <c r="A4208" s="105">
        <v>33011008100000</v>
      </c>
      <c r="B4208">
        <v>7785</v>
      </c>
      <c r="C4208">
        <v>0</v>
      </c>
      <c r="D4208" s="690">
        <v>41153</v>
      </c>
    </row>
    <row r="4209" spans="1:4">
      <c r="A4209" s="105">
        <v>33011008100000</v>
      </c>
      <c r="B4209">
        <v>6564</v>
      </c>
      <c r="C4209">
        <v>0</v>
      </c>
      <c r="D4209" s="690">
        <v>41183</v>
      </c>
    </row>
    <row r="4210" spans="1:4">
      <c r="A4210" s="105">
        <v>33011008100000</v>
      </c>
      <c r="B4210">
        <v>11165</v>
      </c>
      <c r="C4210">
        <v>0</v>
      </c>
      <c r="D4210" s="690">
        <v>41214</v>
      </c>
    </row>
    <row r="4211" spans="1:4">
      <c r="A4211" s="105">
        <v>33011008100000</v>
      </c>
      <c r="B4211">
        <v>9862</v>
      </c>
      <c r="C4211">
        <v>0</v>
      </c>
      <c r="D4211" s="690">
        <v>41244</v>
      </c>
    </row>
    <row r="4212" spans="1:4">
      <c r="A4212" s="105">
        <v>33011008110000</v>
      </c>
      <c r="B4212">
        <v>5767</v>
      </c>
      <c r="C4212">
        <v>0</v>
      </c>
      <c r="D4212" s="690">
        <v>40909</v>
      </c>
    </row>
    <row r="4213" spans="1:4">
      <c r="A4213" s="105">
        <v>33011008110000</v>
      </c>
      <c r="B4213">
        <v>5392</v>
      </c>
      <c r="C4213">
        <v>0</v>
      </c>
      <c r="D4213" s="690">
        <v>40940</v>
      </c>
    </row>
    <row r="4214" spans="1:4">
      <c r="A4214" s="105">
        <v>33011008110000</v>
      </c>
      <c r="B4214">
        <v>6054</v>
      </c>
      <c r="C4214">
        <v>0</v>
      </c>
      <c r="D4214" s="690">
        <v>40969</v>
      </c>
    </row>
    <row r="4215" spans="1:4">
      <c r="A4215" s="105">
        <v>33011008110000</v>
      </c>
      <c r="B4215">
        <v>5843</v>
      </c>
      <c r="C4215">
        <v>0</v>
      </c>
      <c r="D4215" s="690">
        <v>41000</v>
      </c>
    </row>
    <row r="4216" spans="1:4">
      <c r="A4216" s="105">
        <v>33011008110000</v>
      </c>
      <c r="B4216">
        <v>6247</v>
      </c>
      <c r="C4216">
        <v>0</v>
      </c>
      <c r="D4216" s="690">
        <v>41030</v>
      </c>
    </row>
    <row r="4217" spans="1:4">
      <c r="A4217" s="105">
        <v>33011008110000</v>
      </c>
      <c r="B4217">
        <v>5731</v>
      </c>
      <c r="C4217">
        <v>0</v>
      </c>
      <c r="D4217" s="690">
        <v>41061</v>
      </c>
    </row>
    <row r="4218" spans="1:4">
      <c r="A4218" s="105">
        <v>33011008110000</v>
      </c>
      <c r="B4218">
        <v>5856</v>
      </c>
      <c r="C4218">
        <v>0</v>
      </c>
      <c r="D4218" s="690">
        <v>41091</v>
      </c>
    </row>
    <row r="4219" spans="1:4">
      <c r="A4219" s="105">
        <v>33011008110000</v>
      </c>
      <c r="B4219">
        <v>5912</v>
      </c>
      <c r="C4219">
        <v>0</v>
      </c>
      <c r="D4219" s="690">
        <v>41122</v>
      </c>
    </row>
    <row r="4220" spans="1:4">
      <c r="A4220" s="105">
        <v>33011008110000</v>
      </c>
      <c r="B4220">
        <v>5888</v>
      </c>
      <c r="C4220">
        <v>0</v>
      </c>
      <c r="D4220" s="690">
        <v>41153</v>
      </c>
    </row>
    <row r="4221" spans="1:4">
      <c r="A4221" s="105">
        <v>33011008110000</v>
      </c>
      <c r="B4221">
        <v>6148</v>
      </c>
      <c r="C4221">
        <v>0</v>
      </c>
      <c r="D4221" s="690">
        <v>41183</v>
      </c>
    </row>
    <row r="4222" spans="1:4">
      <c r="A4222" s="105">
        <v>33011008110000</v>
      </c>
      <c r="B4222">
        <v>6016</v>
      </c>
      <c r="C4222">
        <v>0</v>
      </c>
      <c r="D4222" s="690">
        <v>41214</v>
      </c>
    </row>
    <row r="4223" spans="1:4">
      <c r="A4223" s="105">
        <v>33011008110000</v>
      </c>
      <c r="B4223">
        <v>6336</v>
      </c>
      <c r="C4223">
        <v>0</v>
      </c>
      <c r="D4223" s="690">
        <v>41244</v>
      </c>
    </row>
    <row r="4224" spans="1:4">
      <c r="A4224" s="105">
        <v>33011008180000</v>
      </c>
      <c r="B4224">
        <v>14135</v>
      </c>
      <c r="C4224">
        <v>0</v>
      </c>
      <c r="D4224" s="690">
        <v>40909</v>
      </c>
    </row>
    <row r="4225" spans="1:4">
      <c r="A4225" s="105">
        <v>33011008180000</v>
      </c>
      <c r="B4225">
        <v>13856</v>
      </c>
      <c r="C4225">
        <v>0</v>
      </c>
      <c r="D4225" s="690">
        <v>40940</v>
      </c>
    </row>
    <row r="4226" spans="1:4">
      <c r="A4226" s="105">
        <v>33011008180000</v>
      </c>
      <c r="B4226">
        <v>15087</v>
      </c>
      <c r="C4226">
        <v>0</v>
      </c>
      <c r="D4226" s="690">
        <v>40969</v>
      </c>
    </row>
    <row r="4227" spans="1:4">
      <c r="A4227" s="105">
        <v>33011008180000</v>
      </c>
      <c r="B4227">
        <v>13357</v>
      </c>
      <c r="C4227">
        <v>0</v>
      </c>
      <c r="D4227" s="690">
        <v>41000</v>
      </c>
    </row>
    <row r="4228" spans="1:4">
      <c r="A4228" s="105">
        <v>33011008180000</v>
      </c>
      <c r="B4228">
        <v>7313</v>
      </c>
      <c r="C4228">
        <v>0</v>
      </c>
      <c r="D4228" s="690">
        <v>41030</v>
      </c>
    </row>
    <row r="4229" spans="1:4">
      <c r="A4229" s="105">
        <v>33011008180000</v>
      </c>
      <c r="B4229">
        <v>2482</v>
      </c>
      <c r="C4229">
        <v>0</v>
      </c>
      <c r="D4229" s="690">
        <v>41061</v>
      </c>
    </row>
    <row r="4230" spans="1:4">
      <c r="A4230" s="105">
        <v>33011008180000</v>
      </c>
      <c r="B4230">
        <v>16242</v>
      </c>
      <c r="C4230">
        <v>0</v>
      </c>
      <c r="D4230" s="690">
        <v>41091</v>
      </c>
    </row>
    <row r="4231" spans="1:4">
      <c r="A4231" s="105">
        <v>33011008180000</v>
      </c>
      <c r="B4231">
        <v>8489</v>
      </c>
      <c r="C4231">
        <v>0</v>
      </c>
      <c r="D4231" s="690">
        <v>41122</v>
      </c>
    </row>
    <row r="4232" spans="1:4">
      <c r="A4232" s="105">
        <v>33011008180000</v>
      </c>
      <c r="B4232">
        <v>12462</v>
      </c>
      <c r="C4232">
        <v>0</v>
      </c>
      <c r="D4232" s="690">
        <v>41153</v>
      </c>
    </row>
    <row r="4233" spans="1:4">
      <c r="A4233" s="105">
        <v>33011008180000</v>
      </c>
      <c r="B4233">
        <v>12319</v>
      </c>
      <c r="C4233">
        <v>0</v>
      </c>
      <c r="D4233" s="690">
        <v>41183</v>
      </c>
    </row>
    <row r="4234" spans="1:4">
      <c r="A4234" s="105">
        <v>33011008180000</v>
      </c>
      <c r="B4234">
        <v>12578</v>
      </c>
      <c r="C4234">
        <v>0</v>
      </c>
      <c r="D4234" s="690">
        <v>41214</v>
      </c>
    </row>
    <row r="4235" spans="1:4">
      <c r="A4235" s="105">
        <v>33011008180000</v>
      </c>
      <c r="B4235">
        <v>12561</v>
      </c>
      <c r="C4235">
        <v>0</v>
      </c>
      <c r="D4235" s="690">
        <v>41244</v>
      </c>
    </row>
    <row r="4236" spans="1:4">
      <c r="A4236" s="105">
        <v>33011008190000</v>
      </c>
      <c r="B4236">
        <v>0</v>
      </c>
      <c r="C4236">
        <v>48930</v>
      </c>
      <c r="D4236" s="690">
        <v>40909</v>
      </c>
    </row>
    <row r="4237" spans="1:4">
      <c r="A4237" s="105">
        <v>33011008190000</v>
      </c>
      <c r="B4237">
        <v>0</v>
      </c>
      <c r="C4237">
        <v>44419</v>
      </c>
      <c r="D4237" s="690">
        <v>40940</v>
      </c>
    </row>
    <row r="4238" spans="1:4">
      <c r="A4238" s="105">
        <v>33011008190000</v>
      </c>
      <c r="B4238">
        <v>0</v>
      </c>
      <c r="C4238">
        <v>56324</v>
      </c>
      <c r="D4238" s="690">
        <v>40969</v>
      </c>
    </row>
    <row r="4239" spans="1:4">
      <c r="A4239" s="105">
        <v>33011008190000</v>
      </c>
      <c r="B4239">
        <v>0</v>
      </c>
      <c r="C4239">
        <v>45780</v>
      </c>
      <c r="D4239" s="690">
        <v>41000</v>
      </c>
    </row>
    <row r="4240" spans="1:4">
      <c r="A4240" s="105">
        <v>33011008190000</v>
      </c>
      <c r="B4240">
        <v>0</v>
      </c>
      <c r="C4240">
        <v>46642</v>
      </c>
      <c r="D4240" s="690">
        <v>41030</v>
      </c>
    </row>
    <row r="4241" spans="1:4">
      <c r="A4241" s="105">
        <v>33011008190000</v>
      </c>
      <c r="B4241">
        <v>0</v>
      </c>
      <c r="C4241">
        <v>45670</v>
      </c>
      <c r="D4241" s="690">
        <v>41061</v>
      </c>
    </row>
    <row r="4242" spans="1:4">
      <c r="A4242" s="105">
        <v>33011008190000</v>
      </c>
      <c r="B4242">
        <v>0</v>
      </c>
      <c r="C4242">
        <v>44375</v>
      </c>
      <c r="D4242" s="690">
        <v>41091</v>
      </c>
    </row>
    <row r="4243" spans="1:4">
      <c r="A4243" s="105">
        <v>33011008190000</v>
      </c>
      <c r="B4243">
        <v>0</v>
      </c>
      <c r="C4243">
        <v>53129</v>
      </c>
      <c r="D4243" s="690">
        <v>41122</v>
      </c>
    </row>
    <row r="4244" spans="1:4">
      <c r="A4244" s="105">
        <v>33011008190000</v>
      </c>
      <c r="B4244">
        <v>0</v>
      </c>
      <c r="C4244">
        <v>51051</v>
      </c>
      <c r="D4244" s="690">
        <v>41153</v>
      </c>
    </row>
    <row r="4245" spans="1:4">
      <c r="A4245" s="105">
        <v>33011008190000</v>
      </c>
      <c r="B4245">
        <v>0</v>
      </c>
      <c r="C4245">
        <v>56643</v>
      </c>
      <c r="D4245" s="690">
        <v>41183</v>
      </c>
    </row>
    <row r="4246" spans="1:4">
      <c r="A4246" s="105">
        <v>33011008190000</v>
      </c>
      <c r="B4246">
        <v>50962</v>
      </c>
      <c r="C4246">
        <v>0</v>
      </c>
      <c r="D4246" s="690">
        <v>41214</v>
      </c>
    </row>
    <row r="4247" spans="1:4">
      <c r="A4247" s="105">
        <v>33011008190000</v>
      </c>
      <c r="B4247">
        <v>0</v>
      </c>
      <c r="C4247">
        <v>54744</v>
      </c>
      <c r="D4247" s="690">
        <v>41244</v>
      </c>
    </row>
    <row r="4248" spans="1:4">
      <c r="A4248" s="105">
        <v>33011008540000</v>
      </c>
      <c r="B4248">
        <v>20067</v>
      </c>
      <c r="C4248">
        <v>0</v>
      </c>
      <c r="D4248" s="690">
        <v>40909</v>
      </c>
    </row>
    <row r="4249" spans="1:4">
      <c r="A4249" s="105">
        <v>33011008540000</v>
      </c>
      <c r="B4249">
        <v>18844</v>
      </c>
      <c r="C4249">
        <v>0</v>
      </c>
      <c r="D4249" s="690">
        <v>40940</v>
      </c>
    </row>
    <row r="4250" spans="1:4">
      <c r="A4250" s="105">
        <v>33011008540000</v>
      </c>
      <c r="B4250">
        <v>18643</v>
      </c>
      <c r="C4250">
        <v>0</v>
      </c>
      <c r="D4250" s="690">
        <v>40969</v>
      </c>
    </row>
    <row r="4251" spans="1:4">
      <c r="A4251" s="105">
        <v>33011008540000</v>
      </c>
      <c r="B4251">
        <v>16907</v>
      </c>
      <c r="C4251">
        <v>0</v>
      </c>
      <c r="D4251" s="690">
        <v>41000</v>
      </c>
    </row>
    <row r="4252" spans="1:4">
      <c r="A4252" s="105">
        <v>33011008540000</v>
      </c>
      <c r="B4252">
        <v>17736</v>
      </c>
      <c r="C4252">
        <v>0</v>
      </c>
      <c r="D4252" s="690">
        <v>41030</v>
      </c>
    </row>
    <row r="4253" spans="1:4">
      <c r="A4253" s="105">
        <v>33011008540000</v>
      </c>
      <c r="B4253">
        <v>18447</v>
      </c>
      <c r="C4253">
        <v>0</v>
      </c>
      <c r="D4253" s="690">
        <v>41061</v>
      </c>
    </row>
    <row r="4254" spans="1:4">
      <c r="A4254" s="105">
        <v>33011008540000</v>
      </c>
      <c r="B4254">
        <v>19401</v>
      </c>
      <c r="C4254">
        <v>0</v>
      </c>
      <c r="D4254" s="690">
        <v>41091</v>
      </c>
    </row>
    <row r="4255" spans="1:4">
      <c r="A4255" s="105">
        <v>33011008540000</v>
      </c>
      <c r="B4255">
        <v>18949</v>
      </c>
      <c r="C4255">
        <v>0</v>
      </c>
      <c r="D4255" s="690">
        <v>41122</v>
      </c>
    </row>
    <row r="4256" spans="1:4">
      <c r="A4256" s="105">
        <v>33011008540000</v>
      </c>
      <c r="B4256">
        <v>17503</v>
      </c>
      <c r="C4256">
        <v>0</v>
      </c>
      <c r="D4256" s="690">
        <v>41153</v>
      </c>
    </row>
    <row r="4257" spans="1:4">
      <c r="A4257" s="105">
        <v>33011008540000</v>
      </c>
      <c r="B4257">
        <v>19066</v>
      </c>
      <c r="C4257">
        <v>0</v>
      </c>
      <c r="D4257" s="690">
        <v>41183</v>
      </c>
    </row>
    <row r="4258" spans="1:4">
      <c r="A4258" s="105">
        <v>33011008540000</v>
      </c>
      <c r="B4258">
        <v>18826</v>
      </c>
      <c r="C4258">
        <v>0</v>
      </c>
      <c r="D4258" s="690">
        <v>41214</v>
      </c>
    </row>
    <row r="4259" spans="1:4">
      <c r="A4259" s="105">
        <v>33011008540000</v>
      </c>
      <c r="B4259">
        <v>20158</v>
      </c>
      <c r="C4259">
        <v>0</v>
      </c>
      <c r="D4259" s="690">
        <v>41244</v>
      </c>
    </row>
    <row r="4260" spans="1:4">
      <c r="A4260" s="105">
        <v>33011008550000</v>
      </c>
      <c r="B4260">
        <v>18359</v>
      </c>
      <c r="C4260">
        <v>0</v>
      </c>
      <c r="D4260" s="690">
        <v>40909</v>
      </c>
    </row>
    <row r="4261" spans="1:4">
      <c r="A4261" s="105">
        <v>33011008550000</v>
      </c>
      <c r="B4261">
        <v>15411</v>
      </c>
      <c r="C4261">
        <v>0</v>
      </c>
      <c r="D4261" s="690">
        <v>40940</v>
      </c>
    </row>
    <row r="4262" spans="1:4">
      <c r="A4262" s="105">
        <v>33011008550000</v>
      </c>
      <c r="B4262">
        <v>17681</v>
      </c>
      <c r="C4262">
        <v>0</v>
      </c>
      <c r="D4262" s="690">
        <v>40969</v>
      </c>
    </row>
    <row r="4263" spans="1:4">
      <c r="A4263" s="105">
        <v>33011008550000</v>
      </c>
      <c r="B4263">
        <v>16801</v>
      </c>
      <c r="C4263">
        <v>0</v>
      </c>
      <c r="D4263" s="690">
        <v>41000</v>
      </c>
    </row>
    <row r="4264" spans="1:4">
      <c r="A4264" s="105">
        <v>33011008550000</v>
      </c>
      <c r="B4264">
        <v>17941</v>
      </c>
      <c r="C4264">
        <v>0</v>
      </c>
      <c r="D4264" s="690">
        <v>41030</v>
      </c>
    </row>
    <row r="4265" spans="1:4">
      <c r="A4265" s="105">
        <v>33011008550000</v>
      </c>
      <c r="B4265">
        <v>17215</v>
      </c>
      <c r="C4265">
        <v>0</v>
      </c>
      <c r="D4265" s="690">
        <v>41061</v>
      </c>
    </row>
    <row r="4266" spans="1:4">
      <c r="A4266" s="105">
        <v>33011008550000</v>
      </c>
      <c r="B4266">
        <v>17138</v>
      </c>
      <c r="C4266">
        <v>0</v>
      </c>
      <c r="D4266" s="690">
        <v>41091</v>
      </c>
    </row>
    <row r="4267" spans="1:4">
      <c r="A4267" s="105">
        <v>33011008550000</v>
      </c>
      <c r="B4267">
        <v>17323</v>
      </c>
      <c r="C4267">
        <v>0</v>
      </c>
      <c r="D4267" s="690">
        <v>41122</v>
      </c>
    </row>
    <row r="4268" spans="1:4">
      <c r="A4268" s="105">
        <v>33011008550000</v>
      </c>
      <c r="B4268">
        <v>17284</v>
      </c>
      <c r="C4268">
        <v>0</v>
      </c>
      <c r="D4268" s="690">
        <v>41153</v>
      </c>
    </row>
    <row r="4269" spans="1:4">
      <c r="A4269" s="105">
        <v>33011008550000</v>
      </c>
      <c r="B4269">
        <v>17855</v>
      </c>
      <c r="C4269">
        <v>0</v>
      </c>
      <c r="D4269" s="690">
        <v>41183</v>
      </c>
    </row>
    <row r="4270" spans="1:4">
      <c r="A4270" s="105">
        <v>33011008550000</v>
      </c>
      <c r="B4270">
        <v>17337</v>
      </c>
      <c r="C4270">
        <v>0</v>
      </c>
      <c r="D4270" s="690">
        <v>41214</v>
      </c>
    </row>
    <row r="4271" spans="1:4">
      <c r="A4271" s="105">
        <v>33011008550000</v>
      </c>
      <c r="B4271">
        <v>17985</v>
      </c>
      <c r="C4271">
        <v>0</v>
      </c>
      <c r="D4271" s="690">
        <v>41244</v>
      </c>
    </row>
    <row r="4272" spans="1:4">
      <c r="A4272" s="105">
        <v>33011008580000</v>
      </c>
      <c r="B4272">
        <v>0</v>
      </c>
      <c r="C4272">
        <v>20266</v>
      </c>
      <c r="D4272" s="690">
        <v>40909</v>
      </c>
    </row>
    <row r="4273" spans="1:4">
      <c r="A4273" s="105">
        <v>33011008580000</v>
      </c>
      <c r="B4273">
        <v>0</v>
      </c>
      <c r="C4273">
        <v>20266</v>
      </c>
      <c r="D4273" s="690">
        <v>40909</v>
      </c>
    </row>
    <row r="4274" spans="1:4">
      <c r="A4274" s="105">
        <v>33011008580000</v>
      </c>
      <c r="B4274">
        <v>0</v>
      </c>
      <c r="C4274">
        <v>13592</v>
      </c>
      <c r="D4274" s="690">
        <v>40940</v>
      </c>
    </row>
    <row r="4275" spans="1:4">
      <c r="A4275" s="105">
        <v>33011008580000</v>
      </c>
      <c r="B4275">
        <v>0</v>
      </c>
      <c r="C4275">
        <v>13592</v>
      </c>
      <c r="D4275" s="690">
        <v>40940</v>
      </c>
    </row>
    <row r="4276" spans="1:4">
      <c r="A4276" s="105">
        <v>33011008580000</v>
      </c>
      <c r="B4276">
        <v>0</v>
      </c>
      <c r="C4276">
        <v>20596</v>
      </c>
      <c r="D4276" s="690">
        <v>40969</v>
      </c>
    </row>
    <row r="4277" spans="1:4">
      <c r="A4277" s="105">
        <v>33011008580000</v>
      </c>
      <c r="B4277">
        <v>0</v>
      </c>
      <c r="C4277">
        <v>20596</v>
      </c>
      <c r="D4277" s="690">
        <v>40969</v>
      </c>
    </row>
    <row r="4278" spans="1:4">
      <c r="A4278" s="105">
        <v>33011008580000</v>
      </c>
      <c r="B4278">
        <v>0</v>
      </c>
      <c r="C4278">
        <v>19640</v>
      </c>
      <c r="D4278" s="690">
        <v>41000</v>
      </c>
    </row>
    <row r="4279" spans="1:4">
      <c r="A4279" s="105">
        <v>33011008580000</v>
      </c>
      <c r="B4279">
        <v>0</v>
      </c>
      <c r="C4279">
        <v>19640</v>
      </c>
      <c r="D4279" s="690">
        <v>41000</v>
      </c>
    </row>
    <row r="4280" spans="1:4">
      <c r="A4280" s="105">
        <v>33011008580000</v>
      </c>
      <c r="B4280">
        <v>0</v>
      </c>
      <c r="C4280">
        <v>18143</v>
      </c>
      <c r="D4280" s="690">
        <v>41030</v>
      </c>
    </row>
    <row r="4281" spans="1:4">
      <c r="A4281" s="105">
        <v>33011008580000</v>
      </c>
      <c r="B4281">
        <v>0</v>
      </c>
      <c r="C4281">
        <v>18143</v>
      </c>
      <c r="D4281" s="690">
        <v>41030</v>
      </c>
    </row>
    <row r="4282" spans="1:4">
      <c r="A4282" s="105">
        <v>33011008580000</v>
      </c>
      <c r="B4282">
        <v>0</v>
      </c>
      <c r="C4282">
        <v>16883</v>
      </c>
      <c r="D4282" s="690">
        <v>41061</v>
      </c>
    </row>
    <row r="4283" spans="1:4">
      <c r="A4283" s="105">
        <v>33011008580000</v>
      </c>
      <c r="B4283">
        <v>0</v>
      </c>
      <c r="C4283">
        <v>16883</v>
      </c>
      <c r="D4283" s="690">
        <v>41061</v>
      </c>
    </row>
    <row r="4284" spans="1:4">
      <c r="A4284" s="105">
        <v>33011008580000</v>
      </c>
      <c r="B4284">
        <v>0</v>
      </c>
      <c r="C4284">
        <v>16171</v>
      </c>
      <c r="D4284" s="690">
        <v>41091</v>
      </c>
    </row>
    <row r="4285" spans="1:4">
      <c r="A4285" s="105">
        <v>33011008580000</v>
      </c>
      <c r="B4285">
        <v>0</v>
      </c>
      <c r="C4285">
        <v>16171</v>
      </c>
      <c r="D4285" s="690">
        <v>41091</v>
      </c>
    </row>
    <row r="4286" spans="1:4">
      <c r="A4286" s="105">
        <v>33011008580000</v>
      </c>
      <c r="B4286">
        <v>0</v>
      </c>
      <c r="C4286">
        <v>17234</v>
      </c>
      <c r="D4286" s="690">
        <v>41122</v>
      </c>
    </row>
    <row r="4287" spans="1:4">
      <c r="A4287" s="105">
        <v>33011008580000</v>
      </c>
      <c r="B4287">
        <v>0</v>
      </c>
      <c r="C4287">
        <v>17234</v>
      </c>
      <c r="D4287" s="690">
        <v>41122</v>
      </c>
    </row>
    <row r="4288" spans="1:4">
      <c r="A4288" s="105">
        <v>33011008580000</v>
      </c>
      <c r="B4288">
        <v>0</v>
      </c>
      <c r="C4288">
        <v>1</v>
      </c>
      <c r="D4288" s="690">
        <v>41153</v>
      </c>
    </row>
    <row r="4289" spans="1:4">
      <c r="A4289" s="105">
        <v>33011008580000</v>
      </c>
      <c r="B4289">
        <v>0</v>
      </c>
      <c r="C4289">
        <v>1</v>
      </c>
      <c r="D4289" s="690">
        <v>41153</v>
      </c>
    </row>
    <row r="4290" spans="1:4">
      <c r="A4290" s="105">
        <v>33011008580000</v>
      </c>
      <c r="B4290">
        <v>0</v>
      </c>
      <c r="C4290">
        <v>0</v>
      </c>
      <c r="D4290" s="690">
        <v>41183</v>
      </c>
    </row>
    <row r="4291" spans="1:4">
      <c r="A4291" s="105">
        <v>33011008580000</v>
      </c>
      <c r="B4291">
        <v>0</v>
      </c>
      <c r="C4291">
        <v>0</v>
      </c>
      <c r="D4291" s="690">
        <v>41183</v>
      </c>
    </row>
    <row r="4292" spans="1:4">
      <c r="A4292" s="105">
        <v>33011008580000</v>
      </c>
      <c r="B4292">
        <v>0</v>
      </c>
      <c r="C4292">
        <v>0</v>
      </c>
      <c r="D4292" s="690">
        <v>41214</v>
      </c>
    </row>
    <row r="4293" spans="1:4">
      <c r="A4293" s="105">
        <v>33011008580000</v>
      </c>
      <c r="B4293">
        <v>0</v>
      </c>
      <c r="C4293">
        <v>0</v>
      </c>
      <c r="D4293" s="690">
        <v>41214</v>
      </c>
    </row>
    <row r="4294" spans="1:4">
      <c r="A4294" s="105">
        <v>33011008580000</v>
      </c>
      <c r="B4294">
        <v>0</v>
      </c>
      <c r="C4294">
        <v>7686</v>
      </c>
      <c r="D4294" s="690">
        <v>41244</v>
      </c>
    </row>
    <row r="4295" spans="1:4">
      <c r="A4295" s="105">
        <v>33011008580000</v>
      </c>
      <c r="B4295">
        <v>0</v>
      </c>
      <c r="C4295">
        <v>7686</v>
      </c>
      <c r="D4295" s="690">
        <v>41244</v>
      </c>
    </row>
    <row r="4296" spans="1:4">
      <c r="A4296" s="105">
        <v>33011008660000</v>
      </c>
      <c r="B4296">
        <v>0</v>
      </c>
      <c r="C4296">
        <v>26788</v>
      </c>
      <c r="D4296" s="690">
        <v>40909</v>
      </c>
    </row>
    <row r="4297" spans="1:4">
      <c r="A4297" s="105">
        <v>33011008660000</v>
      </c>
      <c r="B4297">
        <v>0</v>
      </c>
      <c r="C4297">
        <v>24805</v>
      </c>
      <c r="D4297" s="690">
        <v>40940</v>
      </c>
    </row>
    <row r="4298" spans="1:4">
      <c r="A4298" s="105">
        <v>33011008660000</v>
      </c>
      <c r="B4298">
        <v>0</v>
      </c>
      <c r="C4298">
        <v>29439</v>
      </c>
      <c r="D4298" s="690">
        <v>40969</v>
      </c>
    </row>
    <row r="4299" spans="1:4">
      <c r="A4299" s="105">
        <v>33011008660000</v>
      </c>
      <c r="B4299">
        <v>0</v>
      </c>
      <c r="C4299">
        <v>30151</v>
      </c>
      <c r="D4299" s="690">
        <v>41000</v>
      </c>
    </row>
    <row r="4300" spans="1:4">
      <c r="A4300" s="105">
        <v>33011008660000</v>
      </c>
      <c r="B4300">
        <v>0</v>
      </c>
      <c r="C4300">
        <v>28846</v>
      </c>
      <c r="D4300" s="690">
        <v>41030</v>
      </c>
    </row>
    <row r="4301" spans="1:4">
      <c r="A4301" s="105">
        <v>33011008660000</v>
      </c>
      <c r="B4301">
        <v>0</v>
      </c>
      <c r="C4301">
        <v>24385</v>
      </c>
      <c r="D4301" s="690">
        <v>41061</v>
      </c>
    </row>
    <row r="4302" spans="1:4">
      <c r="A4302" s="105">
        <v>33011008660000</v>
      </c>
      <c r="B4302">
        <v>0</v>
      </c>
      <c r="C4302">
        <v>21983</v>
      </c>
      <c r="D4302" s="690">
        <v>41091</v>
      </c>
    </row>
    <row r="4303" spans="1:4">
      <c r="A4303" s="105">
        <v>33011008660000</v>
      </c>
      <c r="B4303">
        <v>0</v>
      </c>
      <c r="C4303">
        <v>31429</v>
      </c>
      <c r="D4303" s="690">
        <v>41122</v>
      </c>
    </row>
    <row r="4304" spans="1:4">
      <c r="A4304" s="105">
        <v>33011008660000</v>
      </c>
      <c r="B4304">
        <v>0</v>
      </c>
      <c r="C4304">
        <v>18147</v>
      </c>
      <c r="D4304" s="690">
        <v>41153</v>
      </c>
    </row>
    <row r="4305" spans="1:4">
      <c r="A4305" s="105">
        <v>33011008660000</v>
      </c>
      <c r="B4305">
        <v>0</v>
      </c>
      <c r="C4305">
        <v>26529</v>
      </c>
      <c r="D4305" s="690">
        <v>41183</v>
      </c>
    </row>
    <row r="4306" spans="1:4">
      <c r="A4306" s="105">
        <v>33011008660000</v>
      </c>
      <c r="B4306">
        <v>29618</v>
      </c>
      <c r="C4306">
        <v>0</v>
      </c>
      <c r="D4306" s="690">
        <v>41214</v>
      </c>
    </row>
    <row r="4307" spans="1:4">
      <c r="A4307" s="105">
        <v>33011008660000</v>
      </c>
      <c r="B4307">
        <v>0</v>
      </c>
      <c r="C4307">
        <v>31550</v>
      </c>
      <c r="D4307" s="690">
        <v>41244</v>
      </c>
    </row>
    <row r="4308" spans="1:4">
      <c r="A4308" s="105">
        <v>33011008670000</v>
      </c>
      <c r="B4308">
        <v>0</v>
      </c>
      <c r="C4308">
        <v>58887</v>
      </c>
      <c r="D4308" s="690">
        <v>40909</v>
      </c>
    </row>
    <row r="4309" spans="1:4">
      <c r="A4309" s="105">
        <v>33011008670000</v>
      </c>
      <c r="B4309">
        <v>0</v>
      </c>
      <c r="C4309">
        <v>47723</v>
      </c>
      <c r="D4309" s="690">
        <v>40940</v>
      </c>
    </row>
    <row r="4310" spans="1:4">
      <c r="A4310" s="105">
        <v>33011008670000</v>
      </c>
      <c r="B4310">
        <v>0</v>
      </c>
      <c r="C4310">
        <v>62303</v>
      </c>
      <c r="D4310" s="690">
        <v>40969</v>
      </c>
    </row>
    <row r="4311" spans="1:4">
      <c r="A4311" s="105">
        <v>33011008670000</v>
      </c>
      <c r="B4311">
        <v>0</v>
      </c>
      <c r="C4311">
        <v>61774</v>
      </c>
      <c r="D4311" s="690">
        <v>41000</v>
      </c>
    </row>
    <row r="4312" spans="1:4">
      <c r="A4312" s="105">
        <v>33011008670000</v>
      </c>
      <c r="B4312">
        <v>0</v>
      </c>
      <c r="C4312">
        <v>60274</v>
      </c>
      <c r="D4312" s="690">
        <v>41030</v>
      </c>
    </row>
    <row r="4313" spans="1:4">
      <c r="A4313" s="105">
        <v>33011008670000</v>
      </c>
      <c r="B4313">
        <v>0</v>
      </c>
      <c r="C4313">
        <v>54040</v>
      </c>
      <c r="D4313" s="690">
        <v>41061</v>
      </c>
    </row>
    <row r="4314" spans="1:4">
      <c r="A4314" s="105">
        <v>33011008670000</v>
      </c>
      <c r="B4314">
        <v>0</v>
      </c>
      <c r="C4314">
        <v>50709</v>
      </c>
      <c r="D4314" s="690">
        <v>41091</v>
      </c>
    </row>
    <row r="4315" spans="1:4">
      <c r="A4315" s="105">
        <v>33011008670000</v>
      </c>
      <c r="B4315">
        <v>0</v>
      </c>
      <c r="C4315">
        <v>64128</v>
      </c>
      <c r="D4315" s="690">
        <v>41122</v>
      </c>
    </row>
    <row r="4316" spans="1:4">
      <c r="A4316" s="105">
        <v>33011008670000</v>
      </c>
      <c r="B4316">
        <v>0</v>
      </c>
      <c r="C4316">
        <v>45980</v>
      </c>
      <c r="D4316" s="690">
        <v>41153</v>
      </c>
    </row>
    <row r="4317" spans="1:4">
      <c r="A4317" s="105">
        <v>33011008670000</v>
      </c>
      <c r="B4317">
        <v>0</v>
      </c>
      <c r="C4317">
        <v>59802</v>
      </c>
      <c r="D4317" s="690">
        <v>41183</v>
      </c>
    </row>
    <row r="4318" spans="1:4">
      <c r="A4318" s="105">
        <v>33011008670000</v>
      </c>
      <c r="B4318">
        <v>55866</v>
      </c>
      <c r="C4318">
        <v>0</v>
      </c>
      <c r="D4318" s="690">
        <v>41214</v>
      </c>
    </row>
    <row r="4319" spans="1:4">
      <c r="A4319" s="105">
        <v>33011008670000</v>
      </c>
      <c r="B4319">
        <v>0</v>
      </c>
      <c r="C4319">
        <v>57001</v>
      </c>
      <c r="D4319" s="690">
        <v>41244</v>
      </c>
    </row>
    <row r="4320" spans="1:4">
      <c r="A4320" s="105">
        <v>33011008720000</v>
      </c>
      <c r="B4320">
        <v>0</v>
      </c>
      <c r="C4320">
        <v>81665</v>
      </c>
      <c r="D4320" s="690">
        <v>40909</v>
      </c>
    </row>
    <row r="4321" spans="1:4">
      <c r="A4321" s="105">
        <v>33011008720000</v>
      </c>
      <c r="B4321">
        <v>0</v>
      </c>
      <c r="C4321">
        <v>73509</v>
      </c>
      <c r="D4321" s="690">
        <v>40940</v>
      </c>
    </row>
    <row r="4322" spans="1:4">
      <c r="A4322" s="105">
        <v>33011008720000</v>
      </c>
      <c r="B4322">
        <v>0</v>
      </c>
      <c r="C4322">
        <v>85216</v>
      </c>
      <c r="D4322" s="690">
        <v>40969</v>
      </c>
    </row>
    <row r="4323" spans="1:4">
      <c r="A4323" s="105">
        <v>33011008720000</v>
      </c>
      <c r="B4323">
        <v>0</v>
      </c>
      <c r="C4323">
        <v>80874</v>
      </c>
      <c r="D4323" s="690">
        <v>41000</v>
      </c>
    </row>
    <row r="4324" spans="1:4">
      <c r="A4324" s="105">
        <v>33011008720000</v>
      </c>
      <c r="B4324">
        <v>0</v>
      </c>
      <c r="C4324">
        <v>79950</v>
      </c>
      <c r="D4324" s="690">
        <v>41030</v>
      </c>
    </row>
    <row r="4325" spans="1:4">
      <c r="A4325" s="105">
        <v>33011008720000</v>
      </c>
      <c r="B4325">
        <v>0</v>
      </c>
      <c r="C4325">
        <v>79049</v>
      </c>
      <c r="D4325" s="690">
        <v>41061</v>
      </c>
    </row>
    <row r="4326" spans="1:4">
      <c r="A4326" s="105">
        <v>33011008720000</v>
      </c>
      <c r="B4326">
        <v>0</v>
      </c>
      <c r="C4326">
        <v>75402</v>
      </c>
      <c r="D4326" s="690">
        <v>41091</v>
      </c>
    </row>
    <row r="4327" spans="1:4">
      <c r="A4327" s="105">
        <v>33011008720000</v>
      </c>
      <c r="B4327">
        <v>0</v>
      </c>
      <c r="C4327">
        <v>85636</v>
      </c>
      <c r="D4327" s="690">
        <v>41122</v>
      </c>
    </row>
    <row r="4328" spans="1:4">
      <c r="A4328" s="105">
        <v>33011008720000</v>
      </c>
      <c r="B4328">
        <v>0</v>
      </c>
      <c r="C4328">
        <v>88041</v>
      </c>
      <c r="D4328" s="690">
        <v>41153</v>
      </c>
    </row>
    <row r="4329" spans="1:4">
      <c r="A4329" s="105">
        <v>33011008720000</v>
      </c>
      <c r="B4329">
        <v>0</v>
      </c>
      <c r="C4329">
        <v>90261</v>
      </c>
      <c r="D4329" s="690">
        <v>41183</v>
      </c>
    </row>
    <row r="4330" spans="1:4">
      <c r="A4330" s="105">
        <v>33011008720000</v>
      </c>
      <c r="B4330">
        <v>85559</v>
      </c>
      <c r="C4330">
        <v>0</v>
      </c>
      <c r="D4330" s="690">
        <v>41214</v>
      </c>
    </row>
    <row r="4331" spans="1:4">
      <c r="A4331" s="105">
        <v>33011008720000</v>
      </c>
      <c r="B4331">
        <v>0</v>
      </c>
      <c r="C4331">
        <v>79597</v>
      </c>
      <c r="D4331" s="690">
        <v>41244</v>
      </c>
    </row>
    <row r="4332" spans="1:4">
      <c r="A4332" s="105">
        <v>33011008730000</v>
      </c>
      <c r="B4332">
        <v>0</v>
      </c>
      <c r="C4332">
        <v>101140</v>
      </c>
      <c r="D4332" s="690">
        <v>40909</v>
      </c>
    </row>
    <row r="4333" spans="1:4">
      <c r="A4333" s="105">
        <v>33011008730000</v>
      </c>
      <c r="B4333">
        <v>0</v>
      </c>
      <c r="C4333">
        <v>105203</v>
      </c>
      <c r="D4333" s="690">
        <v>40940</v>
      </c>
    </row>
    <row r="4334" spans="1:4">
      <c r="A4334" s="105">
        <v>33011008730000</v>
      </c>
      <c r="B4334">
        <v>0</v>
      </c>
      <c r="C4334">
        <v>118608</v>
      </c>
      <c r="D4334" s="690">
        <v>40969</v>
      </c>
    </row>
    <row r="4335" spans="1:4">
      <c r="A4335" s="105">
        <v>33011008730000</v>
      </c>
      <c r="B4335">
        <v>0</v>
      </c>
      <c r="C4335">
        <v>118508</v>
      </c>
      <c r="D4335" s="690">
        <v>41000</v>
      </c>
    </row>
    <row r="4336" spans="1:4">
      <c r="A4336" s="105">
        <v>33011008730000</v>
      </c>
      <c r="B4336">
        <v>0</v>
      </c>
      <c r="C4336">
        <v>133214</v>
      </c>
      <c r="D4336" s="690">
        <v>41030</v>
      </c>
    </row>
    <row r="4337" spans="1:4">
      <c r="A4337" s="105">
        <v>33011008730000</v>
      </c>
      <c r="B4337">
        <v>0</v>
      </c>
      <c r="C4337">
        <v>118278</v>
      </c>
      <c r="D4337" s="690">
        <v>41061</v>
      </c>
    </row>
    <row r="4338" spans="1:4">
      <c r="A4338" s="105">
        <v>33011008730000</v>
      </c>
      <c r="B4338">
        <v>0</v>
      </c>
      <c r="C4338">
        <v>102505</v>
      </c>
      <c r="D4338" s="690">
        <v>41091</v>
      </c>
    </row>
    <row r="4339" spans="1:4">
      <c r="A4339" s="105">
        <v>33011008730000</v>
      </c>
      <c r="B4339">
        <v>0</v>
      </c>
      <c r="C4339">
        <v>109137</v>
      </c>
      <c r="D4339" s="690">
        <v>41122</v>
      </c>
    </row>
    <row r="4340" spans="1:4">
      <c r="A4340" s="105">
        <v>33011008730000</v>
      </c>
      <c r="B4340">
        <v>0</v>
      </c>
      <c r="C4340">
        <v>120715</v>
      </c>
      <c r="D4340" s="690">
        <v>41153</v>
      </c>
    </row>
    <row r="4341" spans="1:4">
      <c r="A4341" s="105">
        <v>33011008730000</v>
      </c>
      <c r="B4341">
        <v>0</v>
      </c>
      <c r="C4341">
        <v>125331</v>
      </c>
      <c r="D4341" s="690">
        <v>41183</v>
      </c>
    </row>
    <row r="4342" spans="1:4">
      <c r="A4342" s="105">
        <v>33011008730000</v>
      </c>
      <c r="B4342">
        <v>121530</v>
      </c>
      <c r="C4342">
        <v>0</v>
      </c>
      <c r="D4342" s="690">
        <v>41214</v>
      </c>
    </row>
    <row r="4343" spans="1:4">
      <c r="A4343" s="105">
        <v>33011008730000</v>
      </c>
      <c r="B4343">
        <v>0</v>
      </c>
      <c r="C4343">
        <v>110319</v>
      </c>
      <c r="D4343" s="690">
        <v>41244</v>
      </c>
    </row>
    <row r="4344" spans="1:4">
      <c r="A4344" s="105">
        <v>33011008760000</v>
      </c>
      <c r="B4344">
        <v>0</v>
      </c>
      <c r="C4344">
        <v>0</v>
      </c>
      <c r="D4344" s="690">
        <v>40909</v>
      </c>
    </row>
    <row r="4345" spans="1:4">
      <c r="A4345" s="105">
        <v>33011008760000</v>
      </c>
      <c r="B4345">
        <v>0</v>
      </c>
      <c r="C4345">
        <v>0</v>
      </c>
      <c r="D4345" s="690">
        <v>40940</v>
      </c>
    </row>
    <row r="4346" spans="1:4">
      <c r="A4346" s="105">
        <v>33011008760000</v>
      </c>
      <c r="B4346">
        <v>0</v>
      </c>
      <c r="C4346">
        <v>0</v>
      </c>
      <c r="D4346" s="690">
        <v>40969</v>
      </c>
    </row>
    <row r="4347" spans="1:4">
      <c r="A4347" s="105">
        <v>33011008760000</v>
      </c>
      <c r="B4347">
        <v>0</v>
      </c>
      <c r="C4347">
        <v>0</v>
      </c>
      <c r="D4347" s="690">
        <v>41000</v>
      </c>
    </row>
    <row r="4348" spans="1:4">
      <c r="A4348" s="105">
        <v>33011008760000</v>
      </c>
      <c r="B4348">
        <v>0</v>
      </c>
      <c r="C4348">
        <v>0</v>
      </c>
      <c r="D4348" s="690">
        <v>41030</v>
      </c>
    </row>
    <row r="4349" spans="1:4">
      <c r="A4349" s="105">
        <v>33011008760000</v>
      </c>
      <c r="B4349">
        <v>0</v>
      </c>
      <c r="C4349">
        <v>0</v>
      </c>
      <c r="D4349" s="690">
        <v>41061</v>
      </c>
    </row>
    <row r="4350" spans="1:4">
      <c r="A4350" s="105">
        <v>33011008760000</v>
      </c>
      <c r="B4350">
        <v>0</v>
      </c>
      <c r="C4350">
        <v>0</v>
      </c>
      <c r="D4350" s="690">
        <v>41091</v>
      </c>
    </row>
    <row r="4351" spans="1:4">
      <c r="A4351" s="105">
        <v>33011008760000</v>
      </c>
      <c r="B4351">
        <v>0</v>
      </c>
      <c r="C4351">
        <v>0</v>
      </c>
      <c r="D4351" s="690">
        <v>41122</v>
      </c>
    </row>
    <row r="4352" spans="1:4">
      <c r="A4352" s="105">
        <v>33011008760000</v>
      </c>
      <c r="B4352">
        <v>0</v>
      </c>
      <c r="C4352">
        <v>0</v>
      </c>
      <c r="D4352" s="690">
        <v>41153</v>
      </c>
    </row>
    <row r="4353" spans="1:4">
      <c r="A4353" s="105">
        <v>33011008760000</v>
      </c>
      <c r="B4353">
        <v>0</v>
      </c>
      <c r="C4353">
        <v>0</v>
      </c>
      <c r="D4353" s="690">
        <v>41183</v>
      </c>
    </row>
    <row r="4354" spans="1:4">
      <c r="A4354" s="105">
        <v>33011008760000</v>
      </c>
      <c r="B4354">
        <v>0</v>
      </c>
      <c r="C4354">
        <v>0</v>
      </c>
      <c r="D4354" s="690">
        <v>41214</v>
      </c>
    </row>
    <row r="4355" spans="1:4">
      <c r="A4355" s="105">
        <v>33011008760000</v>
      </c>
      <c r="B4355">
        <v>0</v>
      </c>
      <c r="C4355">
        <v>0</v>
      </c>
      <c r="D4355" s="690">
        <v>41244</v>
      </c>
    </row>
    <row r="4356" spans="1:4">
      <c r="A4356" s="105">
        <v>33011008900000</v>
      </c>
      <c r="B4356">
        <v>4684</v>
      </c>
      <c r="C4356">
        <v>0</v>
      </c>
      <c r="D4356" s="690">
        <v>40909</v>
      </c>
    </row>
    <row r="4357" spans="1:4">
      <c r="A4357" s="105">
        <v>33011008900000</v>
      </c>
      <c r="B4357">
        <v>3970</v>
      </c>
      <c r="C4357">
        <v>0</v>
      </c>
      <c r="D4357" s="690">
        <v>40940</v>
      </c>
    </row>
    <row r="4358" spans="1:4">
      <c r="A4358" s="105">
        <v>33011008900000</v>
      </c>
      <c r="B4358">
        <v>4460</v>
      </c>
      <c r="C4358">
        <v>0</v>
      </c>
      <c r="D4358" s="690">
        <v>40969</v>
      </c>
    </row>
    <row r="4359" spans="1:4">
      <c r="A4359" s="105">
        <v>33011008900000</v>
      </c>
      <c r="B4359">
        <v>4267</v>
      </c>
      <c r="C4359">
        <v>0</v>
      </c>
      <c r="D4359" s="690">
        <v>41000</v>
      </c>
    </row>
    <row r="4360" spans="1:4">
      <c r="A4360" s="105">
        <v>33011008900000</v>
      </c>
      <c r="B4360">
        <v>4479</v>
      </c>
      <c r="C4360">
        <v>0</v>
      </c>
      <c r="D4360" s="690">
        <v>41030</v>
      </c>
    </row>
    <row r="4361" spans="1:4">
      <c r="A4361" s="105">
        <v>33011008900000</v>
      </c>
      <c r="B4361">
        <v>4221</v>
      </c>
      <c r="C4361">
        <v>0</v>
      </c>
      <c r="D4361" s="690">
        <v>41061</v>
      </c>
    </row>
    <row r="4362" spans="1:4">
      <c r="A4362" s="105">
        <v>33011008900000</v>
      </c>
      <c r="B4362">
        <v>4184</v>
      </c>
      <c r="C4362">
        <v>0</v>
      </c>
      <c r="D4362" s="690">
        <v>41091</v>
      </c>
    </row>
    <row r="4363" spans="1:4">
      <c r="A4363" s="105">
        <v>33011008900000</v>
      </c>
      <c r="B4363">
        <v>4265</v>
      </c>
      <c r="C4363">
        <v>0</v>
      </c>
      <c r="D4363" s="690">
        <v>41122</v>
      </c>
    </row>
    <row r="4364" spans="1:4">
      <c r="A4364" s="105">
        <v>33011008900000</v>
      </c>
      <c r="B4364">
        <v>4214</v>
      </c>
      <c r="C4364">
        <v>0</v>
      </c>
      <c r="D4364" s="690">
        <v>41153</v>
      </c>
    </row>
    <row r="4365" spans="1:4">
      <c r="A4365" s="105">
        <v>33011008900000</v>
      </c>
      <c r="B4365">
        <v>4224</v>
      </c>
      <c r="C4365">
        <v>0</v>
      </c>
      <c r="D4365" s="690">
        <v>41183</v>
      </c>
    </row>
    <row r="4366" spans="1:4">
      <c r="A4366" s="105">
        <v>33011008900000</v>
      </c>
      <c r="B4366">
        <v>4157</v>
      </c>
      <c r="C4366">
        <v>0</v>
      </c>
      <c r="D4366" s="690">
        <v>41214</v>
      </c>
    </row>
    <row r="4367" spans="1:4">
      <c r="A4367" s="105">
        <v>33011008900000</v>
      </c>
      <c r="B4367">
        <v>4375</v>
      </c>
      <c r="C4367">
        <v>0</v>
      </c>
      <c r="D4367" s="690">
        <v>41244</v>
      </c>
    </row>
    <row r="4368" spans="1:4">
      <c r="A4368" s="105">
        <v>33011009090000</v>
      </c>
      <c r="B4368">
        <v>0</v>
      </c>
      <c r="C4368">
        <v>0</v>
      </c>
      <c r="D4368" s="690">
        <v>40909</v>
      </c>
    </row>
    <row r="4369" spans="1:4">
      <c r="A4369" s="105">
        <v>33011009090000</v>
      </c>
      <c r="B4369">
        <v>0</v>
      </c>
      <c r="C4369">
        <v>3</v>
      </c>
      <c r="D4369" s="690">
        <v>40940</v>
      </c>
    </row>
    <row r="4370" spans="1:4">
      <c r="A4370" s="105">
        <v>33011009090000</v>
      </c>
      <c r="B4370">
        <v>0</v>
      </c>
      <c r="C4370">
        <v>0</v>
      </c>
      <c r="D4370" s="690">
        <v>40969</v>
      </c>
    </row>
    <row r="4371" spans="1:4">
      <c r="A4371" s="105">
        <v>33011009090000</v>
      </c>
      <c r="B4371">
        <v>0</v>
      </c>
      <c r="C4371">
        <v>0</v>
      </c>
      <c r="D4371" s="690">
        <v>41000</v>
      </c>
    </row>
    <row r="4372" spans="1:4">
      <c r="A4372" s="105">
        <v>33011009090000</v>
      </c>
      <c r="B4372">
        <v>0</v>
      </c>
      <c r="C4372">
        <v>0</v>
      </c>
      <c r="D4372" s="690">
        <v>41030</v>
      </c>
    </row>
    <row r="4373" spans="1:4">
      <c r="A4373" s="105">
        <v>33011009090000</v>
      </c>
      <c r="B4373">
        <v>0</v>
      </c>
      <c r="C4373">
        <v>0</v>
      </c>
      <c r="D4373" s="690">
        <v>41061</v>
      </c>
    </row>
    <row r="4374" spans="1:4">
      <c r="A4374" s="105">
        <v>33011009090000</v>
      </c>
      <c r="B4374">
        <v>0</v>
      </c>
      <c r="C4374">
        <v>0</v>
      </c>
      <c r="D4374" s="690">
        <v>41091</v>
      </c>
    </row>
    <row r="4375" spans="1:4">
      <c r="A4375" s="105">
        <v>33011009090000</v>
      </c>
      <c r="B4375">
        <v>0</v>
      </c>
      <c r="C4375">
        <v>0</v>
      </c>
      <c r="D4375" s="690">
        <v>41122</v>
      </c>
    </row>
    <row r="4376" spans="1:4">
      <c r="A4376" s="105">
        <v>33011009090000</v>
      </c>
      <c r="B4376">
        <v>0</v>
      </c>
      <c r="C4376">
        <v>0</v>
      </c>
      <c r="D4376" s="690">
        <v>41153</v>
      </c>
    </row>
    <row r="4377" spans="1:4">
      <c r="A4377" s="105">
        <v>33011009090000</v>
      </c>
      <c r="B4377">
        <v>0</v>
      </c>
      <c r="C4377">
        <v>0</v>
      </c>
      <c r="D4377" s="690">
        <v>41183</v>
      </c>
    </row>
    <row r="4378" spans="1:4">
      <c r="A4378" s="105">
        <v>33011009090000</v>
      </c>
      <c r="B4378">
        <v>0</v>
      </c>
      <c r="C4378">
        <v>0</v>
      </c>
      <c r="D4378" s="690">
        <v>41214</v>
      </c>
    </row>
    <row r="4379" spans="1:4">
      <c r="A4379" s="105">
        <v>33011009090000</v>
      </c>
      <c r="B4379">
        <v>0</v>
      </c>
      <c r="C4379">
        <v>0</v>
      </c>
      <c r="D4379" s="690">
        <v>41244</v>
      </c>
    </row>
    <row r="4380" spans="1:4">
      <c r="A4380" s="105">
        <v>33011009110000</v>
      </c>
      <c r="B4380">
        <v>0</v>
      </c>
      <c r="C4380">
        <v>86680</v>
      </c>
      <c r="D4380" s="690">
        <v>41000</v>
      </c>
    </row>
    <row r="4381" spans="1:4">
      <c r="A4381" s="105">
        <v>33011009110000</v>
      </c>
      <c r="B4381">
        <v>0</v>
      </c>
      <c r="C4381">
        <v>67440</v>
      </c>
      <c r="D4381" s="690">
        <v>41030</v>
      </c>
    </row>
    <row r="4382" spans="1:4">
      <c r="A4382" s="105">
        <v>33011009110000</v>
      </c>
      <c r="B4382">
        <v>0</v>
      </c>
      <c r="C4382">
        <v>47226</v>
      </c>
      <c r="D4382" s="690">
        <v>41091</v>
      </c>
    </row>
    <row r="4383" spans="1:4">
      <c r="A4383" s="105">
        <v>33011009110000</v>
      </c>
      <c r="B4383">
        <v>0</v>
      </c>
      <c r="C4383">
        <v>50395</v>
      </c>
      <c r="D4383" s="690">
        <v>41122</v>
      </c>
    </row>
    <row r="4384" spans="1:4">
      <c r="A4384" s="105">
        <v>33011009110000</v>
      </c>
      <c r="B4384">
        <v>0</v>
      </c>
      <c r="C4384">
        <v>47195</v>
      </c>
      <c r="D4384" s="690">
        <v>41153</v>
      </c>
    </row>
    <row r="4385" spans="1:4">
      <c r="A4385" s="105">
        <v>33011009110000</v>
      </c>
      <c r="B4385">
        <v>0</v>
      </c>
      <c r="C4385">
        <v>49142</v>
      </c>
      <c r="D4385" s="690">
        <v>41183</v>
      </c>
    </row>
    <row r="4386" spans="1:4">
      <c r="A4386" s="105">
        <v>33011009110000</v>
      </c>
      <c r="B4386">
        <v>0</v>
      </c>
      <c r="C4386">
        <v>48343</v>
      </c>
      <c r="D4386" s="690">
        <v>41244</v>
      </c>
    </row>
    <row r="4387" spans="1:4">
      <c r="A4387" s="105">
        <v>33011009140000</v>
      </c>
      <c r="B4387">
        <v>25906</v>
      </c>
      <c r="C4387">
        <v>0</v>
      </c>
      <c r="D4387" s="690">
        <v>40909</v>
      </c>
    </row>
    <row r="4388" spans="1:4">
      <c r="A4388" s="105">
        <v>33011009140000</v>
      </c>
      <c r="B4388">
        <v>19907</v>
      </c>
      <c r="C4388">
        <v>0</v>
      </c>
      <c r="D4388" s="690">
        <v>40940</v>
      </c>
    </row>
    <row r="4389" spans="1:4">
      <c r="A4389" s="105">
        <v>33011009140000</v>
      </c>
      <c r="B4389">
        <v>20276</v>
      </c>
      <c r="C4389">
        <v>0</v>
      </c>
      <c r="D4389" s="690">
        <v>40969</v>
      </c>
    </row>
    <row r="4390" spans="1:4">
      <c r="A4390" s="105">
        <v>33011009140000</v>
      </c>
      <c r="B4390">
        <v>22821</v>
      </c>
      <c r="C4390">
        <v>0</v>
      </c>
      <c r="D4390" s="690">
        <v>41000</v>
      </c>
    </row>
    <row r="4391" spans="1:4">
      <c r="A4391" s="105">
        <v>33011009140000</v>
      </c>
      <c r="B4391">
        <v>27750</v>
      </c>
      <c r="C4391">
        <v>0</v>
      </c>
      <c r="D4391" s="690">
        <v>41030</v>
      </c>
    </row>
    <row r="4392" spans="1:4">
      <c r="A4392" s="105">
        <v>33011009140000</v>
      </c>
      <c r="B4392">
        <v>27125</v>
      </c>
      <c r="C4392">
        <v>0</v>
      </c>
      <c r="D4392" s="690">
        <v>41061</v>
      </c>
    </row>
    <row r="4393" spans="1:4">
      <c r="A4393" s="105">
        <v>33011009140000</v>
      </c>
      <c r="B4393">
        <v>27445</v>
      </c>
      <c r="C4393">
        <v>0</v>
      </c>
      <c r="D4393" s="690">
        <v>41091</v>
      </c>
    </row>
    <row r="4394" spans="1:4">
      <c r="A4394" s="105">
        <v>33011009140000</v>
      </c>
      <c r="B4394">
        <v>30580</v>
      </c>
      <c r="C4394">
        <v>0</v>
      </c>
      <c r="D4394" s="690">
        <v>41122</v>
      </c>
    </row>
    <row r="4395" spans="1:4">
      <c r="A4395" s="105">
        <v>33011009140000</v>
      </c>
      <c r="B4395">
        <v>35554</v>
      </c>
      <c r="C4395">
        <v>0</v>
      </c>
      <c r="D4395" s="690">
        <v>41153</v>
      </c>
    </row>
    <row r="4396" spans="1:4">
      <c r="A4396" s="105">
        <v>33011009140000</v>
      </c>
      <c r="B4396">
        <v>35003</v>
      </c>
      <c r="C4396">
        <v>0</v>
      </c>
      <c r="D4396" s="690">
        <v>41183</v>
      </c>
    </row>
    <row r="4397" spans="1:4">
      <c r="A4397" s="105">
        <v>33011009140000</v>
      </c>
      <c r="B4397">
        <v>36160</v>
      </c>
      <c r="C4397">
        <v>0</v>
      </c>
      <c r="D4397" s="690">
        <v>41214</v>
      </c>
    </row>
    <row r="4398" spans="1:4">
      <c r="A4398" s="105">
        <v>33011009140000</v>
      </c>
      <c r="B4398">
        <v>40047</v>
      </c>
      <c r="C4398">
        <v>0</v>
      </c>
      <c r="D4398" s="690">
        <v>41244</v>
      </c>
    </row>
    <row r="4399" spans="1:4">
      <c r="A4399" s="105">
        <v>33011009170000</v>
      </c>
      <c r="B4399">
        <v>4</v>
      </c>
      <c r="C4399">
        <v>0</v>
      </c>
      <c r="D4399" s="690">
        <v>40909</v>
      </c>
    </row>
    <row r="4400" spans="1:4">
      <c r="A4400" s="105">
        <v>33011009170000</v>
      </c>
      <c r="B4400">
        <v>0</v>
      </c>
      <c r="C4400">
        <v>0</v>
      </c>
      <c r="D4400" s="690">
        <v>40940</v>
      </c>
    </row>
    <row r="4401" spans="1:4">
      <c r="A4401" s="105">
        <v>33011009170000</v>
      </c>
      <c r="B4401">
        <v>1</v>
      </c>
      <c r="C4401">
        <v>0</v>
      </c>
      <c r="D4401" s="690">
        <v>40969</v>
      </c>
    </row>
    <row r="4402" spans="1:4">
      <c r="A4402" s="105">
        <v>33011009170000</v>
      </c>
      <c r="B4402">
        <v>3</v>
      </c>
      <c r="C4402">
        <v>0</v>
      </c>
      <c r="D4402" s="690">
        <v>41000</v>
      </c>
    </row>
    <row r="4403" spans="1:4">
      <c r="A4403" s="105">
        <v>33011009170000</v>
      </c>
      <c r="B4403">
        <v>1</v>
      </c>
      <c r="C4403">
        <v>0</v>
      </c>
      <c r="D4403" s="690">
        <v>41030</v>
      </c>
    </row>
    <row r="4404" spans="1:4">
      <c r="A4404" s="105">
        <v>33011009170000</v>
      </c>
      <c r="B4404">
        <v>2</v>
      </c>
      <c r="C4404">
        <v>0</v>
      </c>
      <c r="D4404" s="690">
        <v>41061</v>
      </c>
    </row>
    <row r="4405" spans="1:4">
      <c r="A4405" s="105">
        <v>33011009170000</v>
      </c>
      <c r="B4405">
        <v>3</v>
      </c>
      <c r="C4405">
        <v>0</v>
      </c>
      <c r="D4405" s="690">
        <v>41091</v>
      </c>
    </row>
    <row r="4406" spans="1:4">
      <c r="A4406" s="105">
        <v>33011009170000</v>
      </c>
      <c r="B4406">
        <v>8</v>
      </c>
      <c r="C4406">
        <v>0</v>
      </c>
      <c r="D4406" s="690">
        <v>41122</v>
      </c>
    </row>
    <row r="4407" spans="1:4">
      <c r="A4407" s="105">
        <v>33011009170000</v>
      </c>
      <c r="B4407">
        <v>0</v>
      </c>
      <c r="C4407">
        <v>0</v>
      </c>
      <c r="D4407" s="690">
        <v>41153</v>
      </c>
    </row>
    <row r="4408" spans="1:4">
      <c r="A4408" s="105">
        <v>33011009170000</v>
      </c>
      <c r="B4408">
        <v>8</v>
      </c>
      <c r="C4408">
        <v>0</v>
      </c>
      <c r="D4408" s="690">
        <v>41183</v>
      </c>
    </row>
    <row r="4409" spans="1:4">
      <c r="A4409" s="105">
        <v>33011009170000</v>
      </c>
      <c r="B4409">
        <v>11716</v>
      </c>
      <c r="C4409">
        <v>0</v>
      </c>
      <c r="D4409" s="690">
        <v>41214</v>
      </c>
    </row>
    <row r="4410" spans="1:4">
      <c r="A4410" s="105">
        <v>33011009170000</v>
      </c>
      <c r="B4410">
        <v>14248</v>
      </c>
      <c r="C4410">
        <v>0</v>
      </c>
      <c r="D4410" s="690">
        <v>41244</v>
      </c>
    </row>
    <row r="4411" spans="1:4">
      <c r="A4411" s="105">
        <v>33011009190000</v>
      </c>
      <c r="B4411">
        <v>19975</v>
      </c>
      <c r="C4411">
        <v>0</v>
      </c>
      <c r="D4411" s="690">
        <v>40909</v>
      </c>
    </row>
    <row r="4412" spans="1:4">
      <c r="A4412" s="105">
        <v>33011009190000</v>
      </c>
      <c r="B4412">
        <v>24065</v>
      </c>
      <c r="C4412">
        <v>0</v>
      </c>
      <c r="D4412" s="690">
        <v>40940</v>
      </c>
    </row>
    <row r="4413" spans="1:4">
      <c r="A4413" s="105">
        <v>33011009190000</v>
      </c>
      <c r="B4413">
        <v>26948</v>
      </c>
      <c r="C4413">
        <v>0</v>
      </c>
      <c r="D4413" s="690">
        <v>40969</v>
      </c>
    </row>
    <row r="4414" spans="1:4">
      <c r="A4414" s="105">
        <v>33011009190000</v>
      </c>
      <c r="B4414">
        <v>25266</v>
      </c>
      <c r="C4414">
        <v>0</v>
      </c>
      <c r="D4414" s="690">
        <v>41000</v>
      </c>
    </row>
    <row r="4415" spans="1:4">
      <c r="A4415" s="105">
        <v>33011009190000</v>
      </c>
      <c r="B4415">
        <v>21400</v>
      </c>
      <c r="C4415">
        <v>0</v>
      </c>
      <c r="D4415" s="690">
        <v>41030</v>
      </c>
    </row>
    <row r="4416" spans="1:4">
      <c r="A4416" s="105">
        <v>33011009190000</v>
      </c>
      <c r="B4416">
        <v>19082</v>
      </c>
      <c r="C4416">
        <v>0</v>
      </c>
      <c r="D4416" s="690">
        <v>41061</v>
      </c>
    </row>
    <row r="4417" spans="1:4">
      <c r="A4417" s="105">
        <v>33011009190000</v>
      </c>
      <c r="B4417">
        <v>22437</v>
      </c>
      <c r="C4417">
        <v>0</v>
      </c>
      <c r="D4417" s="690">
        <v>41091</v>
      </c>
    </row>
    <row r="4418" spans="1:4">
      <c r="A4418" s="105">
        <v>33011009190000</v>
      </c>
      <c r="B4418">
        <v>18491</v>
      </c>
      <c r="C4418">
        <v>0</v>
      </c>
      <c r="D4418" s="690">
        <v>41122</v>
      </c>
    </row>
    <row r="4419" spans="1:4">
      <c r="A4419" s="105">
        <v>33011009190000</v>
      </c>
      <c r="B4419">
        <v>13294</v>
      </c>
      <c r="C4419">
        <v>0</v>
      </c>
      <c r="D4419" s="690">
        <v>41153</v>
      </c>
    </row>
    <row r="4420" spans="1:4">
      <c r="A4420" s="105">
        <v>33011009190000</v>
      </c>
      <c r="B4420">
        <v>11319</v>
      </c>
      <c r="C4420">
        <v>0</v>
      </c>
      <c r="D4420" s="690">
        <v>41183</v>
      </c>
    </row>
    <row r="4421" spans="1:4">
      <c r="A4421" s="105">
        <v>33011009190000</v>
      </c>
      <c r="B4421">
        <v>15005</v>
      </c>
      <c r="C4421">
        <v>0</v>
      </c>
      <c r="D4421" s="690">
        <v>41214</v>
      </c>
    </row>
    <row r="4422" spans="1:4">
      <c r="A4422" s="105">
        <v>33011009190000</v>
      </c>
      <c r="B4422">
        <v>9449</v>
      </c>
      <c r="C4422">
        <v>0</v>
      </c>
      <c r="D4422" s="690">
        <v>41244</v>
      </c>
    </row>
    <row r="4423" spans="1:4">
      <c r="A4423" s="105">
        <v>33011009200000</v>
      </c>
      <c r="B4423">
        <v>15974</v>
      </c>
      <c r="C4423">
        <v>0</v>
      </c>
      <c r="D4423" s="690">
        <v>40909</v>
      </c>
    </row>
    <row r="4424" spans="1:4">
      <c r="A4424" s="105">
        <v>33011009200000</v>
      </c>
      <c r="B4424">
        <v>17568</v>
      </c>
      <c r="C4424">
        <v>0</v>
      </c>
      <c r="D4424" s="690">
        <v>40940</v>
      </c>
    </row>
    <row r="4425" spans="1:4">
      <c r="A4425" s="105">
        <v>33011009200000</v>
      </c>
      <c r="B4425">
        <v>19557</v>
      </c>
      <c r="C4425">
        <v>0</v>
      </c>
      <c r="D4425" s="690">
        <v>40969</v>
      </c>
    </row>
    <row r="4426" spans="1:4">
      <c r="A4426" s="105">
        <v>33011009200000</v>
      </c>
      <c r="B4426">
        <v>18831</v>
      </c>
      <c r="C4426">
        <v>0</v>
      </c>
      <c r="D4426" s="690">
        <v>41000</v>
      </c>
    </row>
    <row r="4427" spans="1:4">
      <c r="A4427" s="105">
        <v>33011009200000</v>
      </c>
      <c r="B4427">
        <v>17593</v>
      </c>
      <c r="C4427">
        <v>0</v>
      </c>
      <c r="D4427" s="690">
        <v>41030</v>
      </c>
    </row>
    <row r="4428" spans="1:4">
      <c r="A4428" s="105">
        <v>33011009200000</v>
      </c>
      <c r="B4428">
        <v>14323</v>
      </c>
      <c r="C4428">
        <v>0</v>
      </c>
      <c r="D4428" s="690">
        <v>41061</v>
      </c>
    </row>
    <row r="4429" spans="1:4">
      <c r="A4429" s="105">
        <v>33011009200000</v>
      </c>
      <c r="B4429">
        <v>16538</v>
      </c>
      <c r="C4429">
        <v>0</v>
      </c>
      <c r="D4429" s="690">
        <v>41091</v>
      </c>
    </row>
    <row r="4430" spans="1:4">
      <c r="A4430" s="105">
        <v>33011009200000</v>
      </c>
      <c r="B4430">
        <v>13588</v>
      </c>
      <c r="C4430">
        <v>0</v>
      </c>
      <c r="D4430" s="690">
        <v>41122</v>
      </c>
    </row>
    <row r="4431" spans="1:4">
      <c r="A4431" s="105">
        <v>33011009200000</v>
      </c>
      <c r="B4431">
        <v>9614</v>
      </c>
      <c r="C4431">
        <v>0</v>
      </c>
      <c r="D4431" s="690">
        <v>41153</v>
      </c>
    </row>
    <row r="4432" spans="1:4">
      <c r="A4432" s="105">
        <v>33011009200000</v>
      </c>
      <c r="B4432">
        <v>8697</v>
      </c>
      <c r="C4432">
        <v>0</v>
      </c>
      <c r="D4432" s="690">
        <v>41183</v>
      </c>
    </row>
    <row r="4433" spans="1:4">
      <c r="A4433" s="105">
        <v>33011009200000</v>
      </c>
      <c r="B4433">
        <v>13623</v>
      </c>
      <c r="C4433">
        <v>0</v>
      </c>
      <c r="D4433" s="690">
        <v>41214</v>
      </c>
    </row>
    <row r="4434" spans="1:4">
      <c r="A4434" s="105">
        <v>33011009200000</v>
      </c>
      <c r="B4434">
        <v>13726</v>
      </c>
      <c r="C4434">
        <v>0</v>
      </c>
      <c r="D4434" s="690">
        <v>41244</v>
      </c>
    </row>
    <row r="4435" spans="1:4">
      <c r="A4435" s="105">
        <v>33011009210000</v>
      </c>
      <c r="B4435">
        <v>25361</v>
      </c>
      <c r="C4435">
        <v>0</v>
      </c>
      <c r="D4435" s="690">
        <v>40909</v>
      </c>
    </row>
    <row r="4436" spans="1:4">
      <c r="A4436" s="105">
        <v>33011009210000</v>
      </c>
      <c r="B4436">
        <v>28857</v>
      </c>
      <c r="C4436">
        <v>0</v>
      </c>
      <c r="D4436" s="690">
        <v>40940</v>
      </c>
    </row>
    <row r="4437" spans="1:4">
      <c r="A4437" s="105">
        <v>33011009210000</v>
      </c>
      <c r="B4437">
        <v>35759</v>
      </c>
      <c r="C4437">
        <v>0</v>
      </c>
      <c r="D4437" s="690">
        <v>40969</v>
      </c>
    </row>
    <row r="4438" spans="1:4">
      <c r="A4438" s="105">
        <v>33011009210000</v>
      </c>
      <c r="B4438">
        <v>39912</v>
      </c>
      <c r="C4438">
        <v>0</v>
      </c>
      <c r="D4438" s="690">
        <v>41000</v>
      </c>
    </row>
    <row r="4439" spans="1:4">
      <c r="A4439" s="105">
        <v>33011009210000</v>
      </c>
      <c r="B4439">
        <v>33007</v>
      </c>
      <c r="C4439">
        <v>0</v>
      </c>
      <c r="D4439" s="690">
        <v>41030</v>
      </c>
    </row>
    <row r="4440" spans="1:4">
      <c r="A4440" s="105">
        <v>33011009210000</v>
      </c>
      <c r="B4440">
        <v>31654</v>
      </c>
      <c r="C4440">
        <v>0</v>
      </c>
      <c r="D4440" s="690">
        <v>41061</v>
      </c>
    </row>
    <row r="4441" spans="1:4">
      <c r="A4441" s="105">
        <v>33011009210000</v>
      </c>
      <c r="B4441">
        <v>35154</v>
      </c>
      <c r="C4441">
        <v>0</v>
      </c>
      <c r="D4441" s="690">
        <v>41091</v>
      </c>
    </row>
    <row r="4442" spans="1:4">
      <c r="A4442" s="105">
        <v>33011009210000</v>
      </c>
      <c r="B4442">
        <v>35460</v>
      </c>
      <c r="C4442">
        <v>0</v>
      </c>
      <c r="D4442" s="690">
        <v>41122</v>
      </c>
    </row>
    <row r="4443" spans="1:4">
      <c r="A4443" s="105">
        <v>33011009210000</v>
      </c>
      <c r="B4443">
        <v>34058</v>
      </c>
      <c r="C4443">
        <v>0</v>
      </c>
      <c r="D4443" s="690">
        <v>41153</v>
      </c>
    </row>
    <row r="4444" spans="1:4">
      <c r="A4444" s="105">
        <v>33011009210000</v>
      </c>
      <c r="B4444">
        <v>24835</v>
      </c>
      <c r="C4444">
        <v>0</v>
      </c>
      <c r="D4444" s="690">
        <v>41183</v>
      </c>
    </row>
    <row r="4445" spans="1:4">
      <c r="A4445" s="105">
        <v>33011009210000</v>
      </c>
      <c r="B4445">
        <v>18636</v>
      </c>
      <c r="C4445">
        <v>0</v>
      </c>
      <c r="D4445" s="690">
        <v>41214</v>
      </c>
    </row>
    <row r="4446" spans="1:4">
      <c r="A4446" s="105">
        <v>33011009210000</v>
      </c>
      <c r="B4446">
        <v>30004</v>
      </c>
      <c r="C4446">
        <v>0</v>
      </c>
      <c r="D4446" s="690">
        <v>41244</v>
      </c>
    </row>
    <row r="4447" spans="1:4">
      <c r="A4447" s="105">
        <v>33011009220000</v>
      </c>
      <c r="B4447">
        <v>33071</v>
      </c>
      <c r="C4447">
        <v>0</v>
      </c>
      <c r="D4447" s="690">
        <v>40909</v>
      </c>
    </row>
    <row r="4448" spans="1:4">
      <c r="A4448" s="105">
        <v>33011009220000</v>
      </c>
      <c r="B4448">
        <v>55158</v>
      </c>
      <c r="C4448">
        <v>0</v>
      </c>
      <c r="D4448" s="690">
        <v>40940</v>
      </c>
    </row>
    <row r="4449" spans="1:4">
      <c r="A4449" s="105">
        <v>33011009220000</v>
      </c>
      <c r="B4449">
        <v>63279</v>
      </c>
      <c r="C4449">
        <v>0</v>
      </c>
      <c r="D4449" s="690">
        <v>40969</v>
      </c>
    </row>
    <row r="4450" spans="1:4">
      <c r="A4450" s="105">
        <v>33011009220000</v>
      </c>
      <c r="B4450">
        <v>53596</v>
      </c>
      <c r="C4450">
        <v>0</v>
      </c>
      <c r="D4450" s="690">
        <v>41000</v>
      </c>
    </row>
    <row r="4451" spans="1:4">
      <c r="A4451" s="105">
        <v>33011009220000</v>
      </c>
      <c r="B4451">
        <v>41015</v>
      </c>
      <c r="C4451">
        <v>0</v>
      </c>
      <c r="D4451" s="690">
        <v>41030</v>
      </c>
    </row>
    <row r="4452" spans="1:4">
      <c r="A4452" s="105">
        <v>33011009220000</v>
      </c>
      <c r="B4452">
        <v>39691</v>
      </c>
      <c r="C4452">
        <v>0</v>
      </c>
      <c r="D4452" s="690">
        <v>41061</v>
      </c>
    </row>
    <row r="4453" spans="1:4">
      <c r="A4453" s="105">
        <v>33011009220000</v>
      </c>
      <c r="B4453">
        <v>45852</v>
      </c>
      <c r="C4453">
        <v>0</v>
      </c>
      <c r="D4453" s="690">
        <v>41091</v>
      </c>
    </row>
    <row r="4454" spans="1:4">
      <c r="A4454" s="105">
        <v>33011009220000</v>
      </c>
      <c r="B4454">
        <v>47917</v>
      </c>
      <c r="C4454">
        <v>0</v>
      </c>
      <c r="D4454" s="690">
        <v>41122</v>
      </c>
    </row>
    <row r="4455" spans="1:4">
      <c r="A4455" s="105">
        <v>33011009220000</v>
      </c>
      <c r="B4455">
        <v>48381</v>
      </c>
      <c r="C4455">
        <v>0</v>
      </c>
      <c r="D4455" s="690">
        <v>41153</v>
      </c>
    </row>
    <row r="4456" spans="1:4">
      <c r="A4456" s="105">
        <v>33011009220000</v>
      </c>
      <c r="B4456">
        <v>32573</v>
      </c>
      <c r="C4456">
        <v>0</v>
      </c>
      <c r="D4456" s="690">
        <v>41183</v>
      </c>
    </row>
    <row r="4457" spans="1:4">
      <c r="A4457" s="105">
        <v>33011009220000</v>
      </c>
      <c r="B4457">
        <v>44077</v>
      </c>
      <c r="C4457">
        <v>0</v>
      </c>
      <c r="D4457" s="690">
        <v>41214</v>
      </c>
    </row>
    <row r="4458" spans="1:4">
      <c r="A4458" s="105">
        <v>33011009220000</v>
      </c>
      <c r="B4458">
        <v>40233</v>
      </c>
      <c r="C4458">
        <v>0</v>
      </c>
      <c r="D4458" s="690">
        <v>41244</v>
      </c>
    </row>
    <row r="4459" spans="1:4">
      <c r="A4459" s="105">
        <v>33011009230000</v>
      </c>
      <c r="B4459">
        <v>8394</v>
      </c>
      <c r="C4459">
        <v>0</v>
      </c>
      <c r="D4459" s="690">
        <v>40909</v>
      </c>
    </row>
    <row r="4460" spans="1:4">
      <c r="A4460" s="105">
        <v>33011009230000</v>
      </c>
      <c r="B4460">
        <v>11202</v>
      </c>
      <c r="C4460">
        <v>0</v>
      </c>
      <c r="D4460" s="690">
        <v>40940</v>
      </c>
    </row>
    <row r="4461" spans="1:4">
      <c r="A4461" s="105">
        <v>33011009230000</v>
      </c>
      <c r="B4461">
        <v>12481</v>
      </c>
      <c r="C4461">
        <v>0</v>
      </c>
      <c r="D4461" s="690">
        <v>40969</v>
      </c>
    </row>
    <row r="4462" spans="1:4">
      <c r="A4462" s="105">
        <v>33011009230000</v>
      </c>
      <c r="B4462">
        <v>11562</v>
      </c>
      <c r="C4462">
        <v>0</v>
      </c>
      <c r="D4462" s="690">
        <v>41000</v>
      </c>
    </row>
    <row r="4463" spans="1:4">
      <c r="A4463" s="105">
        <v>33011009230000</v>
      </c>
      <c r="B4463">
        <v>11054</v>
      </c>
      <c r="C4463">
        <v>0</v>
      </c>
      <c r="D4463" s="690">
        <v>41030</v>
      </c>
    </row>
    <row r="4464" spans="1:4">
      <c r="A4464" s="105">
        <v>33011009230000</v>
      </c>
      <c r="B4464">
        <v>11466</v>
      </c>
      <c r="C4464">
        <v>0</v>
      </c>
      <c r="D4464" s="690">
        <v>41061</v>
      </c>
    </row>
    <row r="4465" spans="1:4">
      <c r="A4465" s="105">
        <v>33011009230000</v>
      </c>
      <c r="B4465">
        <v>15348</v>
      </c>
      <c r="C4465">
        <v>0</v>
      </c>
      <c r="D4465" s="690">
        <v>41091</v>
      </c>
    </row>
    <row r="4466" spans="1:4">
      <c r="A4466" s="105">
        <v>33011009230000</v>
      </c>
      <c r="B4466">
        <v>13329</v>
      </c>
      <c r="C4466">
        <v>0</v>
      </c>
      <c r="D4466" s="690">
        <v>41122</v>
      </c>
    </row>
    <row r="4467" spans="1:4">
      <c r="A4467" s="105">
        <v>33011009230000</v>
      </c>
      <c r="B4467">
        <v>9406</v>
      </c>
      <c r="C4467">
        <v>0</v>
      </c>
      <c r="D4467" s="690">
        <v>41153</v>
      </c>
    </row>
    <row r="4468" spans="1:4">
      <c r="A4468" s="105">
        <v>33011009230000</v>
      </c>
      <c r="B4468">
        <v>7788</v>
      </c>
      <c r="C4468">
        <v>0</v>
      </c>
      <c r="D4468" s="690">
        <v>41183</v>
      </c>
    </row>
    <row r="4469" spans="1:4">
      <c r="A4469" s="105">
        <v>33011009230000</v>
      </c>
      <c r="B4469">
        <v>12173</v>
      </c>
      <c r="C4469">
        <v>0</v>
      </c>
      <c r="D4469" s="690">
        <v>41214</v>
      </c>
    </row>
    <row r="4470" spans="1:4">
      <c r="A4470" s="105">
        <v>33011009230000</v>
      </c>
      <c r="B4470">
        <v>10078</v>
      </c>
      <c r="C4470">
        <v>0</v>
      </c>
      <c r="D4470" s="690">
        <v>41244</v>
      </c>
    </row>
    <row r="4471" spans="1:4">
      <c r="A4471" s="105">
        <v>33011009240000</v>
      </c>
      <c r="B4471">
        <v>4748</v>
      </c>
      <c r="C4471">
        <v>0</v>
      </c>
      <c r="D4471" s="690">
        <v>40909</v>
      </c>
    </row>
    <row r="4472" spans="1:4">
      <c r="A4472" s="105">
        <v>33011009240000</v>
      </c>
      <c r="B4472">
        <v>5642</v>
      </c>
      <c r="C4472">
        <v>0</v>
      </c>
      <c r="D4472" s="690">
        <v>40940</v>
      </c>
    </row>
    <row r="4473" spans="1:4">
      <c r="A4473" s="105">
        <v>33011009240000</v>
      </c>
      <c r="B4473">
        <v>6421</v>
      </c>
      <c r="C4473">
        <v>0</v>
      </c>
      <c r="D4473" s="690">
        <v>40969</v>
      </c>
    </row>
    <row r="4474" spans="1:4">
      <c r="A4474" s="105">
        <v>33011009240000</v>
      </c>
      <c r="B4474">
        <v>6675</v>
      </c>
      <c r="C4474">
        <v>0</v>
      </c>
      <c r="D4474" s="690">
        <v>41000</v>
      </c>
    </row>
    <row r="4475" spans="1:4">
      <c r="A4475" s="105">
        <v>33011009240000</v>
      </c>
      <c r="B4475">
        <v>6058</v>
      </c>
      <c r="C4475">
        <v>0</v>
      </c>
      <c r="D4475" s="690">
        <v>41030</v>
      </c>
    </row>
    <row r="4476" spans="1:4">
      <c r="A4476" s="105">
        <v>33011009240000</v>
      </c>
      <c r="B4476">
        <v>5014</v>
      </c>
      <c r="C4476">
        <v>0</v>
      </c>
      <c r="D4476" s="690">
        <v>41061</v>
      </c>
    </row>
    <row r="4477" spans="1:4">
      <c r="A4477" s="105">
        <v>33011009240000</v>
      </c>
      <c r="B4477">
        <v>6038</v>
      </c>
      <c r="C4477">
        <v>0</v>
      </c>
      <c r="D4477" s="690">
        <v>41091</v>
      </c>
    </row>
    <row r="4478" spans="1:4">
      <c r="A4478" s="105">
        <v>33011009240000</v>
      </c>
      <c r="B4478">
        <v>5302</v>
      </c>
      <c r="C4478">
        <v>0</v>
      </c>
      <c r="D4478" s="690">
        <v>41122</v>
      </c>
    </row>
    <row r="4479" spans="1:4">
      <c r="A4479" s="105">
        <v>33011009240000</v>
      </c>
      <c r="B4479">
        <v>4119</v>
      </c>
      <c r="C4479">
        <v>0</v>
      </c>
      <c r="D4479" s="690">
        <v>41153</v>
      </c>
    </row>
    <row r="4480" spans="1:4">
      <c r="A4480" s="105">
        <v>33011009240000</v>
      </c>
      <c r="B4480">
        <v>3683</v>
      </c>
      <c r="C4480">
        <v>0</v>
      </c>
      <c r="D4480" s="690">
        <v>41183</v>
      </c>
    </row>
    <row r="4481" spans="1:4">
      <c r="A4481" s="105">
        <v>33011009240000</v>
      </c>
      <c r="B4481">
        <v>6750</v>
      </c>
      <c r="C4481">
        <v>0</v>
      </c>
      <c r="D4481" s="690">
        <v>41214</v>
      </c>
    </row>
    <row r="4482" spans="1:4">
      <c r="A4482" s="105">
        <v>33011009240000</v>
      </c>
      <c r="B4482">
        <v>7382</v>
      </c>
      <c r="C4482">
        <v>0</v>
      </c>
      <c r="D4482" s="690">
        <v>41244</v>
      </c>
    </row>
    <row r="4483" spans="1:4">
      <c r="A4483" s="105">
        <v>33011009250000</v>
      </c>
      <c r="B4483">
        <v>3333</v>
      </c>
      <c r="C4483">
        <v>0</v>
      </c>
      <c r="D4483" s="690">
        <v>40909</v>
      </c>
    </row>
    <row r="4484" spans="1:4">
      <c r="A4484" s="105">
        <v>33011009250000</v>
      </c>
      <c r="B4484">
        <v>2990</v>
      </c>
      <c r="C4484">
        <v>0</v>
      </c>
      <c r="D4484" s="690">
        <v>40940</v>
      </c>
    </row>
    <row r="4485" spans="1:4">
      <c r="A4485" s="105">
        <v>33011009250000</v>
      </c>
      <c r="B4485">
        <v>3338</v>
      </c>
      <c r="C4485">
        <v>0</v>
      </c>
      <c r="D4485" s="690">
        <v>40969</v>
      </c>
    </row>
    <row r="4486" spans="1:4">
      <c r="A4486" s="105">
        <v>33011009250000</v>
      </c>
      <c r="B4486">
        <v>3229</v>
      </c>
      <c r="C4486">
        <v>0</v>
      </c>
      <c r="D4486" s="690">
        <v>41000</v>
      </c>
    </row>
    <row r="4487" spans="1:4">
      <c r="A4487" s="105">
        <v>33011009250000</v>
      </c>
      <c r="B4487">
        <v>3292</v>
      </c>
      <c r="C4487">
        <v>0</v>
      </c>
      <c r="D4487" s="690">
        <v>41030</v>
      </c>
    </row>
    <row r="4488" spans="1:4">
      <c r="A4488" s="105">
        <v>33011009250000</v>
      </c>
      <c r="B4488">
        <v>3025</v>
      </c>
      <c r="C4488">
        <v>0</v>
      </c>
      <c r="D4488" s="690">
        <v>41061</v>
      </c>
    </row>
    <row r="4489" spans="1:4">
      <c r="A4489" s="105">
        <v>33011009250000</v>
      </c>
      <c r="B4489">
        <v>3072</v>
      </c>
      <c r="C4489">
        <v>0</v>
      </c>
      <c r="D4489" s="690">
        <v>41091</v>
      </c>
    </row>
    <row r="4490" spans="1:4">
      <c r="A4490" s="105">
        <v>33011009250000</v>
      </c>
      <c r="B4490">
        <v>3128</v>
      </c>
      <c r="C4490">
        <v>0</v>
      </c>
      <c r="D4490" s="690">
        <v>41122</v>
      </c>
    </row>
    <row r="4491" spans="1:4">
      <c r="A4491" s="105">
        <v>33011009250000</v>
      </c>
      <c r="B4491">
        <v>3136</v>
      </c>
      <c r="C4491">
        <v>0</v>
      </c>
      <c r="D4491" s="690">
        <v>41153</v>
      </c>
    </row>
    <row r="4492" spans="1:4">
      <c r="A4492" s="105">
        <v>33011009250000</v>
      </c>
      <c r="B4492">
        <v>2765</v>
      </c>
      <c r="C4492">
        <v>0</v>
      </c>
      <c r="D4492" s="690">
        <v>41183</v>
      </c>
    </row>
    <row r="4493" spans="1:4">
      <c r="A4493" s="105">
        <v>33011009250000</v>
      </c>
      <c r="B4493">
        <v>2399</v>
      </c>
      <c r="C4493">
        <v>0</v>
      </c>
      <c r="D4493" s="690">
        <v>41214</v>
      </c>
    </row>
    <row r="4494" spans="1:4">
      <c r="A4494" s="105">
        <v>33011009250000</v>
      </c>
      <c r="B4494">
        <v>2978</v>
      </c>
      <c r="C4494">
        <v>0</v>
      </c>
      <c r="D4494" s="690">
        <v>41244</v>
      </c>
    </row>
    <row r="4495" spans="1:4">
      <c r="A4495" s="105">
        <v>33011009260000</v>
      </c>
      <c r="B4495">
        <v>5584</v>
      </c>
      <c r="C4495">
        <v>0</v>
      </c>
      <c r="D4495" s="690">
        <v>40909</v>
      </c>
    </row>
    <row r="4496" spans="1:4">
      <c r="A4496" s="105">
        <v>33011009260000</v>
      </c>
      <c r="B4496">
        <v>4808</v>
      </c>
      <c r="C4496">
        <v>0</v>
      </c>
      <c r="D4496" s="690">
        <v>40940</v>
      </c>
    </row>
    <row r="4497" spans="1:4">
      <c r="A4497" s="105">
        <v>33011009260000</v>
      </c>
      <c r="B4497">
        <v>5183</v>
      </c>
      <c r="C4497">
        <v>0</v>
      </c>
      <c r="D4497" s="690">
        <v>40969</v>
      </c>
    </row>
    <row r="4498" spans="1:4">
      <c r="A4498" s="105">
        <v>33011009260000</v>
      </c>
      <c r="B4498">
        <v>4925</v>
      </c>
      <c r="C4498">
        <v>0</v>
      </c>
      <c r="D4498" s="690">
        <v>41000</v>
      </c>
    </row>
    <row r="4499" spans="1:4">
      <c r="A4499" s="105">
        <v>33011009260000</v>
      </c>
      <c r="B4499">
        <v>5073</v>
      </c>
      <c r="C4499">
        <v>0</v>
      </c>
      <c r="D4499" s="690">
        <v>41030</v>
      </c>
    </row>
    <row r="4500" spans="1:4">
      <c r="A4500" s="105">
        <v>33011009260000</v>
      </c>
      <c r="B4500">
        <v>4730</v>
      </c>
      <c r="C4500">
        <v>0</v>
      </c>
      <c r="D4500" s="690">
        <v>41061</v>
      </c>
    </row>
    <row r="4501" spans="1:4">
      <c r="A4501" s="105">
        <v>33011009260000</v>
      </c>
      <c r="B4501">
        <v>4735</v>
      </c>
      <c r="C4501">
        <v>0</v>
      </c>
      <c r="D4501" s="690">
        <v>41091</v>
      </c>
    </row>
    <row r="4502" spans="1:4">
      <c r="A4502" s="105">
        <v>33011009260000</v>
      </c>
      <c r="B4502">
        <v>4583</v>
      </c>
      <c r="C4502">
        <v>0</v>
      </c>
      <c r="D4502" s="690">
        <v>41122</v>
      </c>
    </row>
    <row r="4503" spans="1:4">
      <c r="A4503" s="105">
        <v>33011009260000</v>
      </c>
      <c r="B4503">
        <v>4674</v>
      </c>
      <c r="C4503">
        <v>0</v>
      </c>
      <c r="D4503" s="690">
        <v>41153</v>
      </c>
    </row>
    <row r="4504" spans="1:4">
      <c r="A4504" s="105">
        <v>33011009260000</v>
      </c>
      <c r="B4504">
        <v>4086</v>
      </c>
      <c r="C4504">
        <v>0</v>
      </c>
      <c r="D4504" s="690">
        <v>41183</v>
      </c>
    </row>
    <row r="4505" spans="1:4">
      <c r="A4505" s="105">
        <v>33011009260000</v>
      </c>
      <c r="B4505">
        <v>3716</v>
      </c>
      <c r="C4505">
        <v>0</v>
      </c>
      <c r="D4505" s="690">
        <v>41214</v>
      </c>
    </row>
    <row r="4506" spans="1:4">
      <c r="A4506" s="105">
        <v>33011009260000</v>
      </c>
      <c r="B4506">
        <v>4394</v>
      </c>
      <c r="C4506">
        <v>0</v>
      </c>
      <c r="D4506" s="690">
        <v>41244</v>
      </c>
    </row>
    <row r="4507" spans="1:4">
      <c r="A4507" s="105">
        <v>33011009270000</v>
      </c>
      <c r="B4507">
        <v>4202</v>
      </c>
      <c r="C4507">
        <v>0</v>
      </c>
      <c r="D4507" s="690">
        <v>40909</v>
      </c>
    </row>
    <row r="4508" spans="1:4">
      <c r="A4508" s="105">
        <v>33011009270000</v>
      </c>
      <c r="B4508">
        <v>3715</v>
      </c>
      <c r="C4508">
        <v>0</v>
      </c>
      <c r="D4508" s="690">
        <v>40940</v>
      </c>
    </row>
    <row r="4509" spans="1:4">
      <c r="A4509" s="105">
        <v>33011009270000</v>
      </c>
      <c r="B4509">
        <v>4309</v>
      </c>
      <c r="C4509">
        <v>0</v>
      </c>
      <c r="D4509" s="690">
        <v>40969</v>
      </c>
    </row>
    <row r="4510" spans="1:4">
      <c r="A4510" s="105">
        <v>33011009270000</v>
      </c>
      <c r="B4510">
        <v>4009</v>
      </c>
      <c r="C4510">
        <v>0</v>
      </c>
      <c r="D4510" s="690">
        <v>41000</v>
      </c>
    </row>
    <row r="4511" spans="1:4">
      <c r="A4511" s="105">
        <v>33011009270000</v>
      </c>
      <c r="B4511">
        <v>4268</v>
      </c>
      <c r="C4511">
        <v>0</v>
      </c>
      <c r="D4511" s="690">
        <v>41030</v>
      </c>
    </row>
    <row r="4512" spans="1:4">
      <c r="A4512" s="105">
        <v>33011009270000</v>
      </c>
      <c r="B4512">
        <v>4113</v>
      </c>
      <c r="C4512">
        <v>0</v>
      </c>
      <c r="D4512" s="690">
        <v>41061</v>
      </c>
    </row>
    <row r="4513" spans="1:4">
      <c r="A4513" s="105">
        <v>33011009270000</v>
      </c>
      <c r="B4513">
        <v>3978</v>
      </c>
      <c r="C4513">
        <v>0</v>
      </c>
      <c r="D4513" s="690">
        <v>41091</v>
      </c>
    </row>
    <row r="4514" spans="1:4">
      <c r="A4514" s="105">
        <v>33011009270000</v>
      </c>
      <c r="B4514">
        <v>3969</v>
      </c>
      <c r="C4514">
        <v>0</v>
      </c>
      <c r="D4514" s="690">
        <v>41122</v>
      </c>
    </row>
    <row r="4515" spans="1:4">
      <c r="A4515" s="105">
        <v>33011009270000</v>
      </c>
      <c r="B4515">
        <v>4021</v>
      </c>
      <c r="C4515">
        <v>0</v>
      </c>
      <c r="D4515" s="690">
        <v>41153</v>
      </c>
    </row>
    <row r="4516" spans="1:4">
      <c r="A4516" s="105">
        <v>33011009270000</v>
      </c>
      <c r="B4516">
        <v>3820</v>
      </c>
      <c r="C4516">
        <v>0</v>
      </c>
      <c r="D4516" s="690">
        <v>41183</v>
      </c>
    </row>
    <row r="4517" spans="1:4">
      <c r="A4517" s="105">
        <v>33011009270000</v>
      </c>
      <c r="B4517">
        <v>3909</v>
      </c>
      <c r="C4517">
        <v>0</v>
      </c>
      <c r="D4517" s="690">
        <v>41214</v>
      </c>
    </row>
    <row r="4518" spans="1:4">
      <c r="A4518" s="105">
        <v>33011009270000</v>
      </c>
      <c r="B4518">
        <v>3770</v>
      </c>
      <c r="C4518">
        <v>0</v>
      </c>
      <c r="D4518" s="690">
        <v>41244</v>
      </c>
    </row>
    <row r="4519" spans="1:4">
      <c r="A4519" s="105">
        <v>33011009280000</v>
      </c>
      <c r="B4519">
        <v>3149</v>
      </c>
      <c r="C4519">
        <v>0</v>
      </c>
      <c r="D4519" s="690">
        <v>40909</v>
      </c>
    </row>
    <row r="4520" spans="1:4">
      <c r="A4520" s="105">
        <v>33011009280000</v>
      </c>
      <c r="B4520">
        <v>2791</v>
      </c>
      <c r="C4520">
        <v>0</v>
      </c>
      <c r="D4520" s="690">
        <v>40940</v>
      </c>
    </row>
    <row r="4521" spans="1:4">
      <c r="A4521" s="105">
        <v>33011009280000</v>
      </c>
      <c r="B4521">
        <v>3165</v>
      </c>
      <c r="C4521">
        <v>0</v>
      </c>
      <c r="D4521" s="690">
        <v>40969</v>
      </c>
    </row>
    <row r="4522" spans="1:4">
      <c r="A4522" s="105">
        <v>33011009280000</v>
      </c>
      <c r="B4522">
        <v>3079</v>
      </c>
      <c r="C4522">
        <v>0</v>
      </c>
      <c r="D4522" s="690">
        <v>41000</v>
      </c>
    </row>
    <row r="4523" spans="1:4">
      <c r="A4523" s="105">
        <v>33011009280000</v>
      </c>
      <c r="B4523">
        <v>3243</v>
      </c>
      <c r="C4523">
        <v>0</v>
      </c>
      <c r="D4523" s="690">
        <v>41030</v>
      </c>
    </row>
    <row r="4524" spans="1:4">
      <c r="A4524" s="105">
        <v>33011009280000</v>
      </c>
      <c r="B4524">
        <v>195</v>
      </c>
      <c r="C4524">
        <v>0</v>
      </c>
      <c r="D4524" s="690">
        <v>41061</v>
      </c>
    </row>
    <row r="4525" spans="1:4">
      <c r="A4525" s="105">
        <v>33011009280000</v>
      </c>
      <c r="B4525">
        <v>4380</v>
      </c>
      <c r="C4525">
        <v>0</v>
      </c>
      <c r="D4525" s="690">
        <v>41091</v>
      </c>
    </row>
    <row r="4526" spans="1:4">
      <c r="A4526" s="105">
        <v>33011009280000</v>
      </c>
      <c r="B4526">
        <v>3857</v>
      </c>
      <c r="C4526">
        <v>0</v>
      </c>
      <c r="D4526" s="690">
        <v>41122</v>
      </c>
    </row>
    <row r="4527" spans="1:4">
      <c r="A4527" s="105">
        <v>33011009280000</v>
      </c>
      <c r="B4527">
        <v>3433</v>
      </c>
      <c r="C4527">
        <v>0</v>
      </c>
      <c r="D4527" s="690">
        <v>41153</v>
      </c>
    </row>
    <row r="4528" spans="1:4">
      <c r="A4528" s="105">
        <v>33011009280000</v>
      </c>
      <c r="B4528">
        <v>3214</v>
      </c>
      <c r="C4528">
        <v>0</v>
      </c>
      <c r="D4528" s="690">
        <v>41183</v>
      </c>
    </row>
    <row r="4529" spans="1:4">
      <c r="A4529" s="105">
        <v>33011009280000</v>
      </c>
      <c r="B4529">
        <v>3176</v>
      </c>
      <c r="C4529">
        <v>0</v>
      </c>
      <c r="D4529" s="690">
        <v>41214</v>
      </c>
    </row>
    <row r="4530" spans="1:4">
      <c r="A4530" s="105">
        <v>33011009280000</v>
      </c>
      <c r="B4530">
        <v>3289</v>
      </c>
      <c r="C4530">
        <v>0</v>
      </c>
      <c r="D4530" s="690">
        <v>41244</v>
      </c>
    </row>
    <row r="4531" spans="1:4">
      <c r="A4531" s="105">
        <v>33011009290000</v>
      </c>
      <c r="B4531">
        <v>22609</v>
      </c>
      <c r="C4531">
        <v>0</v>
      </c>
      <c r="D4531" s="690">
        <v>40909</v>
      </c>
    </row>
    <row r="4532" spans="1:4">
      <c r="A4532" s="105">
        <v>33011009290000</v>
      </c>
      <c r="B4532">
        <v>25551</v>
      </c>
      <c r="C4532">
        <v>0</v>
      </c>
      <c r="D4532" s="690">
        <v>40940</v>
      </c>
    </row>
    <row r="4533" spans="1:4">
      <c r="A4533" s="105">
        <v>33011009290000</v>
      </c>
      <c r="B4533">
        <v>29101</v>
      </c>
      <c r="C4533">
        <v>0</v>
      </c>
      <c r="D4533" s="690">
        <v>40969</v>
      </c>
    </row>
    <row r="4534" spans="1:4">
      <c r="A4534" s="105">
        <v>33011009290000</v>
      </c>
      <c r="B4534">
        <v>28914</v>
      </c>
      <c r="C4534">
        <v>0</v>
      </c>
      <c r="D4534" s="690">
        <v>41000</v>
      </c>
    </row>
    <row r="4535" spans="1:4">
      <c r="A4535" s="105">
        <v>33011009290000</v>
      </c>
      <c r="B4535">
        <v>25223</v>
      </c>
      <c r="C4535">
        <v>0</v>
      </c>
      <c r="D4535" s="690">
        <v>41030</v>
      </c>
    </row>
    <row r="4536" spans="1:4">
      <c r="A4536" s="105">
        <v>33011009290000</v>
      </c>
      <c r="B4536">
        <v>20831</v>
      </c>
      <c r="C4536">
        <v>0</v>
      </c>
      <c r="D4536" s="690">
        <v>41061</v>
      </c>
    </row>
    <row r="4537" spans="1:4">
      <c r="A4537" s="105">
        <v>33011009290000</v>
      </c>
      <c r="B4537">
        <v>26520</v>
      </c>
      <c r="C4537">
        <v>0</v>
      </c>
      <c r="D4537" s="690">
        <v>41091</v>
      </c>
    </row>
    <row r="4538" spans="1:4">
      <c r="A4538" s="105">
        <v>33011009290000</v>
      </c>
      <c r="B4538">
        <v>25695</v>
      </c>
      <c r="C4538">
        <v>0</v>
      </c>
      <c r="D4538" s="690">
        <v>41122</v>
      </c>
    </row>
    <row r="4539" spans="1:4">
      <c r="A4539" s="105">
        <v>33011009290000</v>
      </c>
      <c r="B4539">
        <v>22569</v>
      </c>
      <c r="C4539">
        <v>0</v>
      </c>
      <c r="D4539" s="690">
        <v>41153</v>
      </c>
    </row>
    <row r="4540" spans="1:4">
      <c r="A4540" s="105">
        <v>33011009290000</v>
      </c>
      <c r="B4540">
        <v>17741</v>
      </c>
      <c r="C4540">
        <v>0</v>
      </c>
      <c r="D4540" s="690">
        <v>41183</v>
      </c>
    </row>
    <row r="4541" spans="1:4">
      <c r="A4541" s="105">
        <v>33011009290000</v>
      </c>
      <c r="B4541">
        <v>23200</v>
      </c>
      <c r="C4541">
        <v>0</v>
      </c>
      <c r="D4541" s="690">
        <v>41214</v>
      </c>
    </row>
    <row r="4542" spans="1:4">
      <c r="A4542" s="105">
        <v>33011009290000</v>
      </c>
      <c r="B4542">
        <v>24241</v>
      </c>
      <c r="C4542">
        <v>0</v>
      </c>
      <c r="D4542" s="690">
        <v>41244</v>
      </c>
    </row>
    <row r="4543" spans="1:4">
      <c r="A4543" s="105">
        <v>33011009340000</v>
      </c>
      <c r="B4543">
        <v>39461</v>
      </c>
      <c r="C4543">
        <v>0</v>
      </c>
      <c r="D4543" s="690">
        <v>40909</v>
      </c>
    </row>
    <row r="4544" spans="1:4">
      <c r="A4544" s="105">
        <v>33011009340000</v>
      </c>
      <c r="B4544">
        <v>38171</v>
      </c>
      <c r="C4544">
        <v>0</v>
      </c>
      <c r="D4544" s="690">
        <v>40940</v>
      </c>
    </row>
    <row r="4545" spans="1:4">
      <c r="A4545" s="105">
        <v>33011009340000</v>
      </c>
      <c r="B4545">
        <v>39627</v>
      </c>
      <c r="C4545">
        <v>0</v>
      </c>
      <c r="D4545" s="690">
        <v>40969</v>
      </c>
    </row>
    <row r="4546" spans="1:4">
      <c r="A4546" s="105">
        <v>33011009340000</v>
      </c>
      <c r="B4546">
        <v>31755</v>
      </c>
      <c r="C4546">
        <v>0</v>
      </c>
      <c r="D4546" s="690">
        <v>41000</v>
      </c>
    </row>
    <row r="4547" spans="1:4">
      <c r="A4547" s="105">
        <v>33011009340000</v>
      </c>
      <c r="B4547">
        <v>30638</v>
      </c>
      <c r="C4547">
        <v>0</v>
      </c>
      <c r="D4547" s="690">
        <v>41030</v>
      </c>
    </row>
    <row r="4548" spans="1:4">
      <c r="A4548" s="105">
        <v>33011009340000</v>
      </c>
      <c r="B4548">
        <v>27673</v>
      </c>
      <c r="C4548">
        <v>0</v>
      </c>
      <c r="D4548" s="690">
        <v>41061</v>
      </c>
    </row>
    <row r="4549" spans="1:4">
      <c r="A4549" s="105">
        <v>33011009340000</v>
      </c>
      <c r="B4549">
        <v>38966</v>
      </c>
      <c r="C4549">
        <v>0</v>
      </c>
      <c r="D4549" s="690">
        <v>41091</v>
      </c>
    </row>
    <row r="4550" spans="1:4">
      <c r="A4550" s="105">
        <v>33011009340000</v>
      </c>
      <c r="B4550">
        <v>35344</v>
      </c>
      <c r="C4550">
        <v>0</v>
      </c>
      <c r="D4550" s="690">
        <v>41122</v>
      </c>
    </row>
    <row r="4551" spans="1:4">
      <c r="A4551" s="105">
        <v>33011009340000</v>
      </c>
      <c r="B4551">
        <v>31259</v>
      </c>
      <c r="C4551">
        <v>0</v>
      </c>
      <c r="D4551" s="690">
        <v>41153</v>
      </c>
    </row>
    <row r="4552" spans="1:4">
      <c r="A4552" s="105">
        <v>33011009340000</v>
      </c>
      <c r="B4552">
        <v>21598</v>
      </c>
      <c r="C4552">
        <v>0</v>
      </c>
      <c r="D4552" s="690">
        <v>41183</v>
      </c>
    </row>
    <row r="4553" spans="1:4">
      <c r="A4553" s="105">
        <v>33011009340000</v>
      </c>
      <c r="B4553">
        <v>28646</v>
      </c>
      <c r="C4553">
        <v>0</v>
      </c>
      <c r="D4553" s="690">
        <v>41214</v>
      </c>
    </row>
    <row r="4554" spans="1:4">
      <c r="A4554" s="105">
        <v>33011009340000</v>
      </c>
      <c r="B4554">
        <v>30746</v>
      </c>
      <c r="C4554">
        <v>0</v>
      </c>
      <c r="D4554" s="690">
        <v>41244</v>
      </c>
    </row>
    <row r="4555" spans="1:4">
      <c r="A4555" s="105">
        <v>33011009350000</v>
      </c>
      <c r="B4555">
        <v>7327</v>
      </c>
      <c r="C4555">
        <v>0</v>
      </c>
      <c r="D4555" s="690">
        <v>40909</v>
      </c>
    </row>
    <row r="4556" spans="1:4">
      <c r="A4556" s="105">
        <v>33011009350000</v>
      </c>
      <c r="B4556">
        <v>5240</v>
      </c>
      <c r="C4556">
        <v>0</v>
      </c>
      <c r="D4556" s="690">
        <v>40940</v>
      </c>
    </row>
    <row r="4557" spans="1:4">
      <c r="A4557" s="105">
        <v>33011009350000</v>
      </c>
      <c r="B4557">
        <v>5844</v>
      </c>
      <c r="C4557">
        <v>0</v>
      </c>
      <c r="D4557" s="690">
        <v>40969</v>
      </c>
    </row>
    <row r="4558" spans="1:4">
      <c r="A4558" s="105">
        <v>33011009350000</v>
      </c>
      <c r="B4558">
        <v>5340</v>
      </c>
      <c r="C4558">
        <v>0</v>
      </c>
      <c r="D4558" s="690">
        <v>41000</v>
      </c>
    </row>
    <row r="4559" spans="1:4">
      <c r="A4559" s="105">
        <v>33011009350000</v>
      </c>
      <c r="B4559">
        <v>7385</v>
      </c>
      <c r="C4559">
        <v>0</v>
      </c>
      <c r="D4559" s="690">
        <v>41030</v>
      </c>
    </row>
    <row r="4560" spans="1:4">
      <c r="A4560" s="105">
        <v>33011009350000</v>
      </c>
      <c r="B4560">
        <v>8399</v>
      </c>
      <c r="C4560">
        <v>0</v>
      </c>
      <c r="D4560" s="690">
        <v>41061</v>
      </c>
    </row>
    <row r="4561" spans="1:4">
      <c r="A4561" s="105">
        <v>33011009350000</v>
      </c>
      <c r="B4561">
        <v>8525</v>
      </c>
      <c r="C4561">
        <v>0</v>
      </c>
      <c r="D4561" s="690">
        <v>41091</v>
      </c>
    </row>
    <row r="4562" spans="1:4">
      <c r="A4562" s="105">
        <v>33011009350000</v>
      </c>
      <c r="B4562">
        <v>7810</v>
      </c>
      <c r="C4562">
        <v>0</v>
      </c>
      <c r="D4562" s="690">
        <v>41122</v>
      </c>
    </row>
    <row r="4563" spans="1:4">
      <c r="A4563" s="105">
        <v>33011009350000</v>
      </c>
      <c r="B4563">
        <v>5527</v>
      </c>
      <c r="C4563">
        <v>0</v>
      </c>
      <c r="D4563" s="690">
        <v>41153</v>
      </c>
    </row>
    <row r="4564" spans="1:4">
      <c r="A4564" s="105">
        <v>33011009350000</v>
      </c>
      <c r="B4564">
        <v>5841</v>
      </c>
      <c r="C4564">
        <v>0</v>
      </c>
      <c r="D4564" s="690">
        <v>41183</v>
      </c>
    </row>
    <row r="4565" spans="1:4">
      <c r="A4565" s="105">
        <v>33011009350000</v>
      </c>
      <c r="B4565">
        <v>5683</v>
      </c>
      <c r="C4565">
        <v>0</v>
      </c>
      <c r="D4565" s="690">
        <v>41214</v>
      </c>
    </row>
    <row r="4566" spans="1:4">
      <c r="A4566" s="105">
        <v>33011009350000</v>
      </c>
      <c r="B4566">
        <v>6235</v>
      </c>
      <c r="C4566">
        <v>0</v>
      </c>
      <c r="D4566" s="690">
        <v>41244</v>
      </c>
    </row>
    <row r="4567" spans="1:4">
      <c r="A4567" s="105">
        <v>33011009360000</v>
      </c>
      <c r="B4567">
        <v>28867</v>
      </c>
      <c r="C4567">
        <v>0</v>
      </c>
      <c r="D4567" s="690">
        <v>40909</v>
      </c>
    </row>
    <row r="4568" spans="1:4">
      <c r="A4568" s="105">
        <v>33011009360000</v>
      </c>
      <c r="B4568">
        <v>34180</v>
      </c>
      <c r="C4568">
        <v>0</v>
      </c>
      <c r="D4568" s="690">
        <v>40940</v>
      </c>
    </row>
    <row r="4569" spans="1:4">
      <c r="A4569" s="105">
        <v>33011009360000</v>
      </c>
      <c r="B4569">
        <v>38297</v>
      </c>
      <c r="C4569">
        <v>0</v>
      </c>
      <c r="D4569" s="690">
        <v>40969</v>
      </c>
    </row>
    <row r="4570" spans="1:4">
      <c r="A4570" s="105">
        <v>33011009360000</v>
      </c>
      <c r="B4570">
        <v>36285</v>
      </c>
      <c r="C4570">
        <v>0</v>
      </c>
      <c r="D4570" s="690">
        <v>41000</v>
      </c>
    </row>
    <row r="4571" spans="1:4">
      <c r="A4571" s="105">
        <v>33011009360000</v>
      </c>
      <c r="B4571">
        <v>31676</v>
      </c>
      <c r="C4571">
        <v>0</v>
      </c>
      <c r="D4571" s="690">
        <v>41030</v>
      </c>
    </row>
    <row r="4572" spans="1:4">
      <c r="A4572" s="105">
        <v>33011009360000</v>
      </c>
      <c r="B4572">
        <v>27336</v>
      </c>
      <c r="C4572">
        <v>0</v>
      </c>
      <c r="D4572" s="690">
        <v>41061</v>
      </c>
    </row>
    <row r="4573" spans="1:4">
      <c r="A4573" s="105">
        <v>33011009360000</v>
      </c>
      <c r="B4573">
        <v>32093</v>
      </c>
      <c r="C4573">
        <v>0</v>
      </c>
      <c r="D4573" s="690">
        <v>41091</v>
      </c>
    </row>
    <row r="4574" spans="1:4">
      <c r="A4574" s="105">
        <v>33011009360000</v>
      </c>
      <c r="B4574">
        <v>32737</v>
      </c>
      <c r="C4574">
        <v>0</v>
      </c>
      <c r="D4574" s="690">
        <v>41122</v>
      </c>
    </row>
    <row r="4575" spans="1:4">
      <c r="A4575" s="105">
        <v>33011009360000</v>
      </c>
      <c r="B4575">
        <v>28224</v>
      </c>
      <c r="C4575">
        <v>0</v>
      </c>
      <c r="D4575" s="690">
        <v>41153</v>
      </c>
    </row>
    <row r="4576" spans="1:4">
      <c r="A4576" s="105">
        <v>33011009360000</v>
      </c>
      <c r="B4576">
        <v>23107</v>
      </c>
      <c r="C4576">
        <v>0</v>
      </c>
      <c r="D4576" s="690">
        <v>41183</v>
      </c>
    </row>
    <row r="4577" spans="1:4">
      <c r="A4577" s="105">
        <v>33011009360000</v>
      </c>
      <c r="B4577">
        <v>16343</v>
      </c>
      <c r="C4577">
        <v>0</v>
      </c>
      <c r="D4577" s="690">
        <v>41214</v>
      </c>
    </row>
    <row r="4578" spans="1:4">
      <c r="A4578" s="105">
        <v>33011009360000</v>
      </c>
      <c r="B4578">
        <v>24073</v>
      </c>
      <c r="C4578">
        <v>0</v>
      </c>
      <c r="D4578" s="690">
        <v>41244</v>
      </c>
    </row>
    <row r="4579" spans="1:4">
      <c r="A4579" s="105">
        <v>33011009370000</v>
      </c>
      <c r="B4579">
        <v>14944</v>
      </c>
      <c r="C4579">
        <v>0</v>
      </c>
      <c r="D4579" s="690">
        <v>40909</v>
      </c>
    </row>
    <row r="4580" spans="1:4">
      <c r="A4580" s="105">
        <v>33011009370000</v>
      </c>
      <c r="B4580">
        <v>18438</v>
      </c>
      <c r="C4580">
        <v>0</v>
      </c>
      <c r="D4580" s="690">
        <v>40940</v>
      </c>
    </row>
    <row r="4581" spans="1:4">
      <c r="A4581" s="105">
        <v>33011009370000</v>
      </c>
      <c r="B4581">
        <v>19298</v>
      </c>
      <c r="C4581">
        <v>0</v>
      </c>
      <c r="D4581" s="690">
        <v>40969</v>
      </c>
    </row>
    <row r="4582" spans="1:4">
      <c r="A4582" s="105">
        <v>33011009370000</v>
      </c>
      <c r="B4582">
        <v>16000</v>
      </c>
      <c r="C4582">
        <v>0</v>
      </c>
      <c r="D4582" s="690">
        <v>41000</v>
      </c>
    </row>
    <row r="4583" spans="1:4">
      <c r="A4583" s="105">
        <v>33011009370000</v>
      </c>
      <c r="B4583">
        <v>14825</v>
      </c>
      <c r="C4583">
        <v>0</v>
      </c>
      <c r="D4583" s="690">
        <v>41030</v>
      </c>
    </row>
    <row r="4584" spans="1:4">
      <c r="A4584" s="105">
        <v>33011009370000</v>
      </c>
      <c r="B4584">
        <v>13598</v>
      </c>
      <c r="C4584">
        <v>0</v>
      </c>
      <c r="D4584" s="690">
        <v>41061</v>
      </c>
    </row>
    <row r="4585" spans="1:4">
      <c r="A4585" s="105">
        <v>33011009370000</v>
      </c>
      <c r="B4585">
        <v>16301</v>
      </c>
      <c r="C4585">
        <v>0</v>
      </c>
      <c r="D4585" s="690">
        <v>41091</v>
      </c>
    </row>
    <row r="4586" spans="1:4">
      <c r="A4586" s="105">
        <v>33011009370000</v>
      </c>
      <c r="B4586">
        <v>15972</v>
      </c>
      <c r="C4586">
        <v>0</v>
      </c>
      <c r="D4586" s="690">
        <v>41122</v>
      </c>
    </row>
    <row r="4587" spans="1:4">
      <c r="A4587" s="105">
        <v>33011009370000</v>
      </c>
      <c r="B4587">
        <v>12574</v>
      </c>
      <c r="C4587">
        <v>0</v>
      </c>
      <c r="D4587" s="690">
        <v>41153</v>
      </c>
    </row>
    <row r="4588" spans="1:4">
      <c r="A4588" s="105">
        <v>33011009370000</v>
      </c>
      <c r="B4588">
        <v>12180</v>
      </c>
      <c r="C4588">
        <v>0</v>
      </c>
      <c r="D4588" s="690">
        <v>41183</v>
      </c>
    </row>
    <row r="4589" spans="1:4">
      <c r="A4589" s="105">
        <v>33011009370000</v>
      </c>
      <c r="B4589">
        <v>12764</v>
      </c>
      <c r="C4589">
        <v>0</v>
      </c>
      <c r="D4589" s="690">
        <v>41214</v>
      </c>
    </row>
    <row r="4590" spans="1:4">
      <c r="A4590" s="105">
        <v>33011009370000</v>
      </c>
      <c r="B4590">
        <v>16668</v>
      </c>
      <c r="C4590">
        <v>0</v>
      </c>
      <c r="D4590" s="690">
        <v>41244</v>
      </c>
    </row>
    <row r="4591" spans="1:4">
      <c r="A4591" s="105">
        <v>33011009380000</v>
      </c>
      <c r="B4591">
        <v>52460</v>
      </c>
      <c r="C4591">
        <v>0</v>
      </c>
      <c r="D4591" s="690">
        <v>40909</v>
      </c>
    </row>
    <row r="4592" spans="1:4">
      <c r="A4592" s="105">
        <v>33011009380000</v>
      </c>
      <c r="B4592">
        <v>41916</v>
      </c>
      <c r="C4592">
        <v>0</v>
      </c>
      <c r="D4592" s="690">
        <v>40940</v>
      </c>
    </row>
    <row r="4593" spans="1:4">
      <c r="A4593" s="105">
        <v>33011009380000</v>
      </c>
      <c r="B4593">
        <v>42736</v>
      </c>
      <c r="C4593">
        <v>0</v>
      </c>
      <c r="D4593" s="690">
        <v>40969</v>
      </c>
    </row>
    <row r="4594" spans="1:4">
      <c r="A4594" s="105">
        <v>33011009380000</v>
      </c>
      <c r="B4594">
        <v>39386</v>
      </c>
      <c r="C4594">
        <v>0</v>
      </c>
      <c r="D4594" s="690">
        <v>41000</v>
      </c>
    </row>
    <row r="4595" spans="1:4">
      <c r="A4595" s="105">
        <v>33011009380000</v>
      </c>
      <c r="B4595">
        <v>45366</v>
      </c>
      <c r="C4595">
        <v>0</v>
      </c>
      <c r="D4595" s="690">
        <v>41030</v>
      </c>
    </row>
    <row r="4596" spans="1:4">
      <c r="A4596" s="105">
        <v>33011009380000</v>
      </c>
      <c r="B4596">
        <v>29226</v>
      </c>
      <c r="C4596">
        <v>0</v>
      </c>
      <c r="D4596" s="690">
        <v>41061</v>
      </c>
    </row>
    <row r="4597" spans="1:4">
      <c r="A4597" s="105">
        <v>33011009380000</v>
      </c>
      <c r="B4597">
        <v>34735</v>
      </c>
      <c r="C4597">
        <v>0</v>
      </c>
      <c r="D4597" s="690">
        <v>41091</v>
      </c>
    </row>
    <row r="4598" spans="1:4">
      <c r="A4598" s="105">
        <v>33011009380000</v>
      </c>
      <c r="B4598">
        <v>36629</v>
      </c>
      <c r="C4598">
        <v>0</v>
      </c>
      <c r="D4598" s="690">
        <v>41122</v>
      </c>
    </row>
    <row r="4599" spans="1:4">
      <c r="A4599" s="105">
        <v>33011009380000</v>
      </c>
      <c r="B4599">
        <v>41000</v>
      </c>
      <c r="C4599">
        <v>0</v>
      </c>
      <c r="D4599" s="690">
        <v>41153</v>
      </c>
    </row>
    <row r="4600" spans="1:4">
      <c r="A4600" s="105">
        <v>33011009380000</v>
      </c>
      <c r="B4600">
        <v>33792</v>
      </c>
      <c r="C4600">
        <v>0</v>
      </c>
      <c r="D4600" s="690">
        <v>41183</v>
      </c>
    </row>
    <row r="4601" spans="1:4">
      <c r="A4601" s="105">
        <v>33011009380000</v>
      </c>
      <c r="B4601">
        <v>44973</v>
      </c>
      <c r="C4601">
        <v>0</v>
      </c>
      <c r="D4601" s="690">
        <v>41214</v>
      </c>
    </row>
    <row r="4602" spans="1:4">
      <c r="A4602" s="105">
        <v>33011009380000</v>
      </c>
      <c r="B4602">
        <v>37396</v>
      </c>
      <c r="C4602">
        <v>0</v>
      </c>
      <c r="D4602" s="690">
        <v>41244</v>
      </c>
    </row>
    <row r="4603" spans="1:4">
      <c r="A4603" s="105">
        <v>33011009390000</v>
      </c>
      <c r="B4603">
        <v>9543</v>
      </c>
      <c r="C4603">
        <v>0</v>
      </c>
      <c r="D4603" s="690">
        <v>40909</v>
      </c>
    </row>
    <row r="4604" spans="1:4">
      <c r="A4604" s="105">
        <v>33011009390000</v>
      </c>
      <c r="B4604">
        <v>11416</v>
      </c>
      <c r="C4604">
        <v>0</v>
      </c>
      <c r="D4604" s="690">
        <v>40940</v>
      </c>
    </row>
    <row r="4605" spans="1:4">
      <c r="A4605" s="105">
        <v>33011009390000</v>
      </c>
      <c r="B4605">
        <v>14014</v>
      </c>
      <c r="C4605">
        <v>0</v>
      </c>
      <c r="D4605" s="690">
        <v>40969</v>
      </c>
    </row>
    <row r="4606" spans="1:4">
      <c r="A4606" s="105">
        <v>33011009390000</v>
      </c>
      <c r="B4606">
        <v>14026</v>
      </c>
      <c r="C4606">
        <v>0</v>
      </c>
      <c r="D4606" s="690">
        <v>41000</v>
      </c>
    </row>
    <row r="4607" spans="1:4">
      <c r="A4607" s="105">
        <v>33011009390000</v>
      </c>
      <c r="B4607">
        <v>13311</v>
      </c>
      <c r="C4607">
        <v>0</v>
      </c>
      <c r="D4607" s="690">
        <v>41030</v>
      </c>
    </row>
    <row r="4608" spans="1:4">
      <c r="A4608" s="105">
        <v>33011009390000</v>
      </c>
      <c r="B4608">
        <v>11673</v>
      </c>
      <c r="C4608">
        <v>0</v>
      </c>
      <c r="D4608" s="690">
        <v>41061</v>
      </c>
    </row>
    <row r="4609" spans="1:4">
      <c r="A4609" s="105">
        <v>33011009390000</v>
      </c>
      <c r="B4609">
        <v>9605</v>
      </c>
      <c r="C4609">
        <v>0</v>
      </c>
      <c r="D4609" s="690">
        <v>41091</v>
      </c>
    </row>
    <row r="4610" spans="1:4">
      <c r="A4610" s="105">
        <v>33011009390000</v>
      </c>
      <c r="B4610">
        <v>9211</v>
      </c>
      <c r="C4610">
        <v>0</v>
      </c>
      <c r="D4610" s="690">
        <v>41122</v>
      </c>
    </row>
    <row r="4611" spans="1:4">
      <c r="A4611" s="105">
        <v>33011009390000</v>
      </c>
      <c r="B4611">
        <v>9166</v>
      </c>
      <c r="C4611">
        <v>0</v>
      </c>
      <c r="D4611" s="690">
        <v>41153</v>
      </c>
    </row>
    <row r="4612" spans="1:4">
      <c r="A4612" s="105">
        <v>33011009390000</v>
      </c>
      <c r="B4612">
        <v>7785</v>
      </c>
      <c r="C4612">
        <v>0</v>
      </c>
      <c r="D4612" s="690">
        <v>41183</v>
      </c>
    </row>
    <row r="4613" spans="1:4">
      <c r="A4613" s="105">
        <v>33011009390000</v>
      </c>
      <c r="B4613">
        <v>13886</v>
      </c>
      <c r="C4613">
        <v>0</v>
      </c>
      <c r="D4613" s="690">
        <v>41214</v>
      </c>
    </row>
    <row r="4614" spans="1:4">
      <c r="A4614" s="105">
        <v>33011009390000</v>
      </c>
      <c r="B4614">
        <v>13786</v>
      </c>
      <c r="C4614">
        <v>0</v>
      </c>
      <c r="D4614" s="690">
        <v>41244</v>
      </c>
    </row>
    <row r="4615" spans="1:4">
      <c r="A4615" s="105">
        <v>33011009410000</v>
      </c>
      <c r="B4615">
        <v>33180</v>
      </c>
      <c r="C4615">
        <v>0</v>
      </c>
      <c r="D4615" s="690">
        <v>40909</v>
      </c>
    </row>
    <row r="4616" spans="1:4">
      <c r="A4616" s="105">
        <v>33011009410000</v>
      </c>
      <c r="B4616">
        <v>26370</v>
      </c>
      <c r="C4616">
        <v>0</v>
      </c>
      <c r="D4616" s="690">
        <v>40940</v>
      </c>
    </row>
    <row r="4617" spans="1:4">
      <c r="A4617" s="105">
        <v>33011009410000</v>
      </c>
      <c r="B4617">
        <v>28335</v>
      </c>
      <c r="C4617">
        <v>0</v>
      </c>
      <c r="D4617" s="690">
        <v>40969</v>
      </c>
    </row>
    <row r="4618" spans="1:4">
      <c r="A4618" s="105">
        <v>33011009410000</v>
      </c>
      <c r="B4618">
        <v>28319</v>
      </c>
      <c r="C4618">
        <v>0</v>
      </c>
      <c r="D4618" s="690">
        <v>41000</v>
      </c>
    </row>
    <row r="4619" spans="1:4">
      <c r="A4619" s="105">
        <v>33011009410000</v>
      </c>
      <c r="B4619">
        <v>27238</v>
      </c>
      <c r="C4619">
        <v>0</v>
      </c>
      <c r="D4619" s="690">
        <v>41030</v>
      </c>
    </row>
    <row r="4620" spans="1:4">
      <c r="A4620" s="105">
        <v>33011009410000</v>
      </c>
      <c r="B4620">
        <v>19806</v>
      </c>
      <c r="C4620">
        <v>0</v>
      </c>
      <c r="D4620" s="690">
        <v>41061</v>
      </c>
    </row>
    <row r="4621" spans="1:4">
      <c r="A4621" s="105">
        <v>33011009410000</v>
      </c>
      <c r="B4621">
        <v>20743</v>
      </c>
      <c r="C4621">
        <v>0</v>
      </c>
      <c r="D4621" s="690">
        <v>41091</v>
      </c>
    </row>
    <row r="4622" spans="1:4">
      <c r="A4622" s="105">
        <v>33011009410000</v>
      </c>
      <c r="B4622">
        <v>27505</v>
      </c>
      <c r="C4622">
        <v>0</v>
      </c>
      <c r="D4622" s="690">
        <v>41122</v>
      </c>
    </row>
    <row r="4623" spans="1:4">
      <c r="A4623" s="105">
        <v>33011009410000</v>
      </c>
      <c r="B4623">
        <v>25689</v>
      </c>
      <c r="C4623">
        <v>0</v>
      </c>
      <c r="D4623" s="690">
        <v>41153</v>
      </c>
    </row>
    <row r="4624" spans="1:4">
      <c r="A4624" s="105">
        <v>33011009410000</v>
      </c>
      <c r="B4624">
        <v>21674</v>
      </c>
      <c r="C4624">
        <v>0</v>
      </c>
      <c r="D4624" s="690">
        <v>41183</v>
      </c>
    </row>
    <row r="4625" spans="1:4">
      <c r="A4625" s="105">
        <v>33011009410000</v>
      </c>
      <c r="B4625">
        <v>27909</v>
      </c>
      <c r="C4625">
        <v>0</v>
      </c>
      <c r="D4625" s="690">
        <v>41214</v>
      </c>
    </row>
    <row r="4626" spans="1:4">
      <c r="A4626" s="105">
        <v>33011009410000</v>
      </c>
      <c r="B4626">
        <v>22154</v>
      </c>
      <c r="C4626">
        <v>0</v>
      </c>
      <c r="D4626" s="690">
        <v>41244</v>
      </c>
    </row>
    <row r="4627" spans="1:4">
      <c r="A4627" s="105">
        <v>33011009420000</v>
      </c>
      <c r="B4627">
        <v>36704</v>
      </c>
      <c r="C4627">
        <v>0</v>
      </c>
      <c r="D4627" s="690">
        <v>40909</v>
      </c>
    </row>
    <row r="4628" spans="1:4">
      <c r="A4628" s="105">
        <v>33011009420000</v>
      </c>
      <c r="B4628">
        <v>28956</v>
      </c>
      <c r="C4628">
        <v>0</v>
      </c>
      <c r="D4628" s="690">
        <v>40940</v>
      </c>
    </row>
    <row r="4629" spans="1:4">
      <c r="A4629" s="105">
        <v>33011009420000</v>
      </c>
      <c r="B4629">
        <v>34318</v>
      </c>
      <c r="C4629">
        <v>0</v>
      </c>
      <c r="D4629" s="690">
        <v>40969</v>
      </c>
    </row>
    <row r="4630" spans="1:4">
      <c r="A4630" s="105">
        <v>33011009420000</v>
      </c>
      <c r="B4630">
        <v>33712</v>
      </c>
      <c r="C4630">
        <v>0</v>
      </c>
      <c r="D4630" s="690">
        <v>41000</v>
      </c>
    </row>
    <row r="4631" spans="1:4">
      <c r="A4631" s="105">
        <v>33011009420000</v>
      </c>
      <c r="B4631">
        <v>32585</v>
      </c>
      <c r="C4631">
        <v>0</v>
      </c>
      <c r="D4631" s="690">
        <v>41030</v>
      </c>
    </row>
    <row r="4632" spans="1:4">
      <c r="A4632" s="105">
        <v>33011009420000</v>
      </c>
      <c r="B4632">
        <v>24412</v>
      </c>
      <c r="C4632">
        <v>0</v>
      </c>
      <c r="D4632" s="690">
        <v>41061</v>
      </c>
    </row>
    <row r="4633" spans="1:4">
      <c r="A4633" s="105">
        <v>33011009420000</v>
      </c>
      <c r="B4633">
        <v>24701</v>
      </c>
      <c r="C4633">
        <v>0</v>
      </c>
      <c r="D4633" s="690">
        <v>41091</v>
      </c>
    </row>
    <row r="4634" spans="1:4">
      <c r="A4634" s="105">
        <v>33011009420000</v>
      </c>
      <c r="B4634">
        <v>28923</v>
      </c>
      <c r="C4634">
        <v>0</v>
      </c>
      <c r="D4634" s="690">
        <v>41122</v>
      </c>
    </row>
    <row r="4635" spans="1:4">
      <c r="A4635" s="105">
        <v>33011009420000</v>
      </c>
      <c r="B4635">
        <v>30535</v>
      </c>
      <c r="C4635">
        <v>0</v>
      </c>
      <c r="D4635" s="690">
        <v>41153</v>
      </c>
    </row>
    <row r="4636" spans="1:4">
      <c r="A4636" s="105">
        <v>33011009420000</v>
      </c>
      <c r="B4636">
        <v>20999</v>
      </c>
      <c r="C4636">
        <v>0</v>
      </c>
      <c r="D4636" s="690">
        <v>41183</v>
      </c>
    </row>
    <row r="4637" spans="1:4">
      <c r="A4637" s="105">
        <v>33011009420000</v>
      </c>
      <c r="B4637">
        <v>28337</v>
      </c>
      <c r="C4637">
        <v>0</v>
      </c>
      <c r="D4637" s="690">
        <v>41214</v>
      </c>
    </row>
    <row r="4638" spans="1:4">
      <c r="A4638" s="105">
        <v>33011009420000</v>
      </c>
      <c r="B4638">
        <v>24819</v>
      </c>
      <c r="C4638">
        <v>0</v>
      </c>
      <c r="D4638" s="690">
        <v>41244</v>
      </c>
    </row>
    <row r="4639" spans="1:4">
      <c r="A4639" s="105">
        <v>33011009430000</v>
      </c>
      <c r="B4639">
        <v>41698</v>
      </c>
      <c r="C4639">
        <v>0</v>
      </c>
      <c r="D4639" s="690">
        <v>40909</v>
      </c>
    </row>
    <row r="4640" spans="1:4">
      <c r="A4640" s="105">
        <v>33011009430000</v>
      </c>
      <c r="B4640">
        <v>33823</v>
      </c>
      <c r="C4640">
        <v>0</v>
      </c>
      <c r="D4640" s="690">
        <v>40940</v>
      </c>
    </row>
    <row r="4641" spans="1:4">
      <c r="A4641" s="105">
        <v>33011009430000</v>
      </c>
      <c r="B4641">
        <v>42036</v>
      </c>
      <c r="C4641">
        <v>0</v>
      </c>
      <c r="D4641" s="690">
        <v>40969</v>
      </c>
    </row>
    <row r="4642" spans="1:4">
      <c r="A4642" s="105">
        <v>33011009430000</v>
      </c>
      <c r="B4642">
        <v>40222</v>
      </c>
      <c r="C4642">
        <v>0</v>
      </c>
      <c r="D4642" s="690">
        <v>41000</v>
      </c>
    </row>
    <row r="4643" spans="1:4">
      <c r="A4643" s="105">
        <v>33011009430000</v>
      </c>
      <c r="B4643">
        <v>35411</v>
      </c>
      <c r="C4643">
        <v>0</v>
      </c>
      <c r="D4643" s="690">
        <v>41030</v>
      </c>
    </row>
    <row r="4644" spans="1:4">
      <c r="A4644" s="105">
        <v>33011009430000</v>
      </c>
      <c r="B4644">
        <v>27951</v>
      </c>
      <c r="C4644">
        <v>0</v>
      </c>
      <c r="D4644" s="690">
        <v>41061</v>
      </c>
    </row>
    <row r="4645" spans="1:4">
      <c r="A4645" s="105">
        <v>33011009430000</v>
      </c>
      <c r="B4645">
        <v>36170</v>
      </c>
      <c r="C4645">
        <v>0</v>
      </c>
      <c r="D4645" s="690">
        <v>41091</v>
      </c>
    </row>
    <row r="4646" spans="1:4">
      <c r="A4646" s="105">
        <v>33011009430000</v>
      </c>
      <c r="B4646">
        <v>43391</v>
      </c>
      <c r="C4646">
        <v>0</v>
      </c>
      <c r="D4646" s="690">
        <v>41122</v>
      </c>
    </row>
    <row r="4647" spans="1:4">
      <c r="A4647" s="105">
        <v>33011009430000</v>
      </c>
      <c r="B4647">
        <v>32710</v>
      </c>
      <c r="C4647">
        <v>0</v>
      </c>
      <c r="D4647" s="690">
        <v>41153</v>
      </c>
    </row>
    <row r="4648" spans="1:4">
      <c r="A4648" s="105">
        <v>33011009430000</v>
      </c>
      <c r="B4648">
        <v>29361</v>
      </c>
      <c r="C4648">
        <v>0</v>
      </c>
      <c r="D4648" s="690">
        <v>41183</v>
      </c>
    </row>
    <row r="4649" spans="1:4">
      <c r="A4649" s="105">
        <v>33011009430000</v>
      </c>
      <c r="B4649">
        <v>39541</v>
      </c>
      <c r="C4649">
        <v>0</v>
      </c>
      <c r="D4649" s="690">
        <v>41214</v>
      </c>
    </row>
    <row r="4650" spans="1:4">
      <c r="A4650" s="105">
        <v>33011009430000</v>
      </c>
      <c r="B4650">
        <v>35551</v>
      </c>
      <c r="C4650">
        <v>0</v>
      </c>
      <c r="D4650" s="690">
        <v>41244</v>
      </c>
    </row>
    <row r="4651" spans="1:4">
      <c r="A4651" s="105">
        <v>33011009440000</v>
      </c>
      <c r="B4651">
        <v>35538</v>
      </c>
      <c r="C4651">
        <v>0</v>
      </c>
      <c r="D4651" s="690">
        <v>40909</v>
      </c>
    </row>
    <row r="4652" spans="1:4">
      <c r="A4652" s="105">
        <v>33011009440000</v>
      </c>
      <c r="B4652">
        <v>37160</v>
      </c>
      <c r="C4652">
        <v>0</v>
      </c>
      <c r="D4652" s="690">
        <v>40940</v>
      </c>
    </row>
    <row r="4653" spans="1:4">
      <c r="A4653" s="105">
        <v>33011009440000</v>
      </c>
      <c r="B4653">
        <v>43092</v>
      </c>
      <c r="C4653">
        <v>0</v>
      </c>
      <c r="D4653" s="690">
        <v>40969</v>
      </c>
    </row>
    <row r="4654" spans="1:4">
      <c r="A4654" s="105">
        <v>33011009440000</v>
      </c>
      <c r="B4654">
        <v>48117</v>
      </c>
      <c r="C4654">
        <v>0</v>
      </c>
      <c r="D4654" s="690">
        <v>41000</v>
      </c>
    </row>
    <row r="4655" spans="1:4">
      <c r="A4655" s="105">
        <v>33011009440000</v>
      </c>
      <c r="B4655">
        <v>52938</v>
      </c>
      <c r="C4655">
        <v>0</v>
      </c>
      <c r="D4655" s="690">
        <v>41030</v>
      </c>
    </row>
    <row r="4656" spans="1:4">
      <c r="A4656" s="105">
        <v>33011009440000</v>
      </c>
      <c r="B4656">
        <v>38841</v>
      </c>
      <c r="C4656">
        <v>0</v>
      </c>
      <c r="D4656" s="690">
        <v>41061</v>
      </c>
    </row>
    <row r="4657" spans="1:4">
      <c r="A4657" s="105">
        <v>33011009440000</v>
      </c>
      <c r="B4657">
        <v>52325</v>
      </c>
      <c r="C4657">
        <v>0</v>
      </c>
      <c r="D4657" s="690">
        <v>41091</v>
      </c>
    </row>
    <row r="4658" spans="1:4">
      <c r="A4658" s="105">
        <v>33011009440000</v>
      </c>
      <c r="B4658">
        <v>33208</v>
      </c>
      <c r="C4658">
        <v>0</v>
      </c>
      <c r="D4658" s="690">
        <v>41122</v>
      </c>
    </row>
    <row r="4659" spans="1:4">
      <c r="A4659" s="105">
        <v>33011009440000</v>
      </c>
      <c r="B4659">
        <v>32727</v>
      </c>
      <c r="C4659">
        <v>0</v>
      </c>
      <c r="D4659" s="690">
        <v>41153</v>
      </c>
    </row>
    <row r="4660" spans="1:4">
      <c r="A4660" s="105">
        <v>33011009440000</v>
      </c>
      <c r="B4660">
        <v>51719</v>
      </c>
      <c r="C4660">
        <v>0</v>
      </c>
      <c r="D4660" s="690">
        <v>41183</v>
      </c>
    </row>
    <row r="4661" spans="1:4">
      <c r="A4661" s="105">
        <v>33011009440000</v>
      </c>
      <c r="B4661">
        <v>44838</v>
      </c>
      <c r="C4661">
        <v>0</v>
      </c>
      <c r="D4661" s="690">
        <v>41214</v>
      </c>
    </row>
    <row r="4662" spans="1:4">
      <c r="A4662" s="105">
        <v>33011009440000</v>
      </c>
      <c r="B4662">
        <v>35885</v>
      </c>
      <c r="C4662">
        <v>0</v>
      </c>
      <c r="D4662" s="690">
        <v>41244</v>
      </c>
    </row>
    <row r="4663" spans="1:4">
      <c r="A4663" s="105">
        <v>33011009450000</v>
      </c>
      <c r="B4663">
        <v>7858</v>
      </c>
      <c r="C4663">
        <v>0</v>
      </c>
      <c r="D4663" s="690">
        <v>40909</v>
      </c>
    </row>
    <row r="4664" spans="1:4">
      <c r="A4664" s="105">
        <v>33011009450000</v>
      </c>
      <c r="B4664">
        <v>7858</v>
      </c>
      <c r="C4664">
        <v>0</v>
      </c>
      <c r="D4664" s="690">
        <v>40940</v>
      </c>
    </row>
    <row r="4665" spans="1:4">
      <c r="A4665" s="105">
        <v>33011009450000</v>
      </c>
      <c r="B4665">
        <v>7858</v>
      </c>
      <c r="C4665">
        <v>0</v>
      </c>
      <c r="D4665" s="690">
        <v>40969</v>
      </c>
    </row>
    <row r="4666" spans="1:4">
      <c r="A4666" s="105">
        <v>33011009450000</v>
      </c>
      <c r="B4666">
        <v>5124</v>
      </c>
      <c r="C4666">
        <v>0</v>
      </c>
      <c r="D4666" s="690">
        <v>41000</v>
      </c>
    </row>
    <row r="4667" spans="1:4">
      <c r="A4667" s="105">
        <v>33011009450000</v>
      </c>
      <c r="B4667">
        <v>5428</v>
      </c>
      <c r="C4667">
        <v>0</v>
      </c>
      <c r="D4667" s="690">
        <v>41030</v>
      </c>
    </row>
    <row r="4668" spans="1:4">
      <c r="A4668" s="105">
        <v>33011009450000</v>
      </c>
      <c r="B4668">
        <v>7858</v>
      </c>
      <c r="C4668">
        <v>0</v>
      </c>
      <c r="D4668" s="690">
        <v>41061</v>
      </c>
    </row>
    <row r="4669" spans="1:4">
      <c r="A4669" s="105">
        <v>33011009450000</v>
      </c>
      <c r="B4669">
        <v>5130</v>
      </c>
      <c r="C4669">
        <v>0</v>
      </c>
      <c r="D4669" s="690">
        <v>41091</v>
      </c>
    </row>
    <row r="4670" spans="1:4">
      <c r="A4670" s="105">
        <v>33011009450000</v>
      </c>
      <c r="B4670">
        <v>7858</v>
      </c>
      <c r="C4670">
        <v>0</v>
      </c>
      <c r="D4670" s="690">
        <v>41122</v>
      </c>
    </row>
    <row r="4671" spans="1:4">
      <c r="A4671" s="105">
        <v>33011009450000</v>
      </c>
      <c r="B4671">
        <v>5134</v>
      </c>
      <c r="C4671">
        <v>0</v>
      </c>
      <c r="D4671" s="690">
        <v>41153</v>
      </c>
    </row>
    <row r="4672" spans="1:4">
      <c r="A4672" s="105">
        <v>33011009450000</v>
      </c>
      <c r="B4672">
        <v>5305</v>
      </c>
      <c r="C4672">
        <v>0</v>
      </c>
      <c r="D4672" s="690">
        <v>41183</v>
      </c>
    </row>
    <row r="4673" spans="1:4">
      <c r="A4673" s="105">
        <v>33011009450000</v>
      </c>
      <c r="B4673">
        <v>7858</v>
      </c>
      <c r="C4673">
        <v>0</v>
      </c>
      <c r="D4673" s="690">
        <v>41214</v>
      </c>
    </row>
    <row r="4674" spans="1:4">
      <c r="A4674" s="105">
        <v>33011009450000</v>
      </c>
      <c r="B4674">
        <v>7858</v>
      </c>
      <c r="C4674">
        <v>0</v>
      </c>
      <c r="D4674" s="690">
        <v>41244</v>
      </c>
    </row>
    <row r="4675" spans="1:4">
      <c r="A4675" s="105">
        <v>33011009460000</v>
      </c>
      <c r="B4675">
        <v>7880</v>
      </c>
      <c r="C4675">
        <v>0</v>
      </c>
      <c r="D4675" s="690">
        <v>40909</v>
      </c>
    </row>
    <row r="4676" spans="1:4">
      <c r="A4676" s="105">
        <v>33011009460000</v>
      </c>
      <c r="B4676">
        <v>7880</v>
      </c>
      <c r="C4676">
        <v>0</v>
      </c>
      <c r="D4676" s="690">
        <v>40940</v>
      </c>
    </row>
    <row r="4677" spans="1:4">
      <c r="A4677" s="105">
        <v>33011009460000</v>
      </c>
      <c r="B4677">
        <v>7880</v>
      </c>
      <c r="C4677">
        <v>0</v>
      </c>
      <c r="D4677" s="690">
        <v>40969</v>
      </c>
    </row>
    <row r="4678" spans="1:4">
      <c r="A4678" s="105">
        <v>33011009460000</v>
      </c>
      <c r="B4678">
        <v>6848</v>
      </c>
      <c r="C4678">
        <v>0</v>
      </c>
      <c r="D4678" s="690">
        <v>41000</v>
      </c>
    </row>
    <row r="4679" spans="1:4">
      <c r="A4679" s="105">
        <v>33011009460000</v>
      </c>
      <c r="B4679">
        <v>7219</v>
      </c>
      <c r="C4679">
        <v>0</v>
      </c>
      <c r="D4679" s="690">
        <v>41030</v>
      </c>
    </row>
    <row r="4680" spans="1:4">
      <c r="A4680" s="105">
        <v>33011009460000</v>
      </c>
      <c r="B4680">
        <v>7880</v>
      </c>
      <c r="C4680">
        <v>0</v>
      </c>
      <c r="D4680" s="690">
        <v>41061</v>
      </c>
    </row>
    <row r="4681" spans="1:4">
      <c r="A4681" s="105">
        <v>33011009460000</v>
      </c>
      <c r="B4681">
        <v>6981</v>
      </c>
      <c r="C4681">
        <v>0</v>
      </c>
      <c r="D4681" s="690">
        <v>41091</v>
      </c>
    </row>
    <row r="4682" spans="1:4">
      <c r="A4682" s="105">
        <v>33011009460000</v>
      </c>
      <c r="B4682">
        <v>7880</v>
      </c>
      <c r="C4682">
        <v>0</v>
      </c>
      <c r="D4682" s="690">
        <v>41122</v>
      </c>
    </row>
    <row r="4683" spans="1:4">
      <c r="A4683" s="105">
        <v>33011009460000</v>
      </c>
      <c r="B4683">
        <v>6927</v>
      </c>
      <c r="C4683">
        <v>0</v>
      </c>
      <c r="D4683" s="690">
        <v>41153</v>
      </c>
    </row>
    <row r="4684" spans="1:4">
      <c r="A4684" s="105">
        <v>33011009460000</v>
      </c>
      <c r="B4684">
        <v>7120</v>
      </c>
      <c r="C4684">
        <v>0</v>
      </c>
      <c r="D4684" s="690">
        <v>41183</v>
      </c>
    </row>
    <row r="4685" spans="1:4">
      <c r="A4685" s="105">
        <v>33011009460000</v>
      </c>
      <c r="B4685">
        <v>7880</v>
      </c>
      <c r="C4685">
        <v>0</v>
      </c>
      <c r="D4685" s="690">
        <v>41214</v>
      </c>
    </row>
    <row r="4686" spans="1:4">
      <c r="A4686" s="105">
        <v>33011009460000</v>
      </c>
      <c r="B4686">
        <v>7880</v>
      </c>
      <c r="C4686">
        <v>0</v>
      </c>
      <c r="D4686" s="690">
        <v>41244</v>
      </c>
    </row>
    <row r="4687" spans="1:4">
      <c r="A4687" s="105">
        <v>33011009470000</v>
      </c>
      <c r="B4687">
        <v>28256</v>
      </c>
      <c r="C4687">
        <v>0</v>
      </c>
      <c r="D4687" s="690">
        <v>40909</v>
      </c>
    </row>
    <row r="4688" spans="1:4">
      <c r="A4688" s="105">
        <v>33011009470000</v>
      </c>
      <c r="B4688">
        <v>21561</v>
      </c>
      <c r="C4688">
        <v>0</v>
      </c>
      <c r="D4688" s="690">
        <v>40940</v>
      </c>
    </row>
    <row r="4689" spans="1:4">
      <c r="A4689" s="105">
        <v>33011009470000</v>
      </c>
      <c r="B4689">
        <v>23645</v>
      </c>
      <c r="C4689">
        <v>0</v>
      </c>
      <c r="D4689" s="690">
        <v>40969</v>
      </c>
    </row>
    <row r="4690" spans="1:4">
      <c r="A4690" s="105">
        <v>33011009470000</v>
      </c>
      <c r="B4690">
        <v>24117</v>
      </c>
      <c r="C4690">
        <v>0</v>
      </c>
      <c r="D4690" s="690">
        <v>41000</v>
      </c>
    </row>
    <row r="4691" spans="1:4">
      <c r="A4691" s="105">
        <v>33011009470000</v>
      </c>
      <c r="B4691">
        <v>30026</v>
      </c>
      <c r="C4691">
        <v>0</v>
      </c>
      <c r="D4691" s="690">
        <v>41030</v>
      </c>
    </row>
    <row r="4692" spans="1:4">
      <c r="A4692" s="105">
        <v>33011009470000</v>
      </c>
      <c r="B4692">
        <v>24559</v>
      </c>
      <c r="C4692">
        <v>0</v>
      </c>
      <c r="D4692" s="690">
        <v>41061</v>
      </c>
    </row>
    <row r="4693" spans="1:4">
      <c r="A4693" s="105">
        <v>33011009470000</v>
      </c>
      <c r="B4693">
        <v>16834</v>
      </c>
      <c r="C4693">
        <v>0</v>
      </c>
      <c r="D4693" s="690">
        <v>41091</v>
      </c>
    </row>
    <row r="4694" spans="1:4">
      <c r="A4694" s="105">
        <v>33011009470000</v>
      </c>
      <c r="B4694">
        <v>19620</v>
      </c>
      <c r="C4694">
        <v>0</v>
      </c>
      <c r="D4694" s="690">
        <v>41122</v>
      </c>
    </row>
    <row r="4695" spans="1:4">
      <c r="A4695" s="105">
        <v>33011009470000</v>
      </c>
      <c r="B4695">
        <v>27992</v>
      </c>
      <c r="C4695">
        <v>0</v>
      </c>
      <c r="D4695" s="690">
        <v>41153</v>
      </c>
    </row>
    <row r="4696" spans="1:4">
      <c r="A4696" s="105">
        <v>33011009470000</v>
      </c>
      <c r="B4696">
        <v>28618</v>
      </c>
      <c r="C4696">
        <v>0</v>
      </c>
      <c r="D4696" s="690">
        <v>41183</v>
      </c>
    </row>
    <row r="4697" spans="1:4">
      <c r="A4697" s="105">
        <v>33011009470000</v>
      </c>
      <c r="B4697">
        <v>27999</v>
      </c>
      <c r="C4697">
        <v>0</v>
      </c>
      <c r="D4697" s="690">
        <v>41214</v>
      </c>
    </row>
    <row r="4698" spans="1:4">
      <c r="A4698" s="105">
        <v>33011009470000</v>
      </c>
      <c r="B4698">
        <v>25038</v>
      </c>
      <c r="C4698">
        <v>0</v>
      </c>
      <c r="D4698" s="690">
        <v>41244</v>
      </c>
    </row>
    <row r="4699" spans="1:4">
      <c r="A4699" s="105">
        <v>33011009480000</v>
      </c>
      <c r="B4699">
        <v>42144</v>
      </c>
      <c r="C4699">
        <v>0</v>
      </c>
      <c r="D4699" s="690">
        <v>40909</v>
      </c>
    </row>
    <row r="4700" spans="1:4">
      <c r="A4700" s="105">
        <v>33011009480000</v>
      </c>
      <c r="B4700">
        <v>33551</v>
      </c>
      <c r="C4700">
        <v>0</v>
      </c>
      <c r="D4700" s="690">
        <v>40940</v>
      </c>
    </row>
    <row r="4701" spans="1:4">
      <c r="A4701" s="105">
        <v>33011009480000</v>
      </c>
      <c r="B4701">
        <v>37978</v>
      </c>
      <c r="C4701">
        <v>0</v>
      </c>
      <c r="D4701" s="690">
        <v>40969</v>
      </c>
    </row>
    <row r="4702" spans="1:4">
      <c r="A4702" s="105">
        <v>33011009480000</v>
      </c>
      <c r="B4702">
        <v>37086</v>
      </c>
      <c r="C4702">
        <v>0</v>
      </c>
      <c r="D4702" s="690">
        <v>41000</v>
      </c>
    </row>
    <row r="4703" spans="1:4">
      <c r="A4703" s="105">
        <v>33011009480000</v>
      </c>
      <c r="B4703">
        <v>36637</v>
      </c>
      <c r="C4703">
        <v>0</v>
      </c>
      <c r="D4703" s="690">
        <v>41030</v>
      </c>
    </row>
    <row r="4704" spans="1:4">
      <c r="A4704" s="105">
        <v>33011009480000</v>
      </c>
      <c r="B4704">
        <v>28668</v>
      </c>
      <c r="C4704">
        <v>0</v>
      </c>
      <c r="D4704" s="690">
        <v>41061</v>
      </c>
    </row>
    <row r="4705" spans="1:4">
      <c r="A4705" s="105">
        <v>33011009480000</v>
      </c>
      <c r="B4705">
        <v>18989</v>
      </c>
      <c r="C4705">
        <v>0</v>
      </c>
      <c r="D4705" s="690">
        <v>41091</v>
      </c>
    </row>
    <row r="4706" spans="1:4">
      <c r="A4706" s="105">
        <v>33011009480000</v>
      </c>
      <c r="B4706">
        <v>19848</v>
      </c>
      <c r="C4706">
        <v>0</v>
      </c>
      <c r="D4706" s="690">
        <v>41122</v>
      </c>
    </row>
    <row r="4707" spans="1:4">
      <c r="A4707" s="105">
        <v>33011009480000</v>
      </c>
      <c r="B4707">
        <v>39631</v>
      </c>
      <c r="C4707">
        <v>0</v>
      </c>
      <c r="D4707" s="690">
        <v>41153</v>
      </c>
    </row>
    <row r="4708" spans="1:4">
      <c r="A4708" s="105">
        <v>33011009480000</v>
      </c>
      <c r="B4708">
        <v>27626</v>
      </c>
      <c r="C4708">
        <v>0</v>
      </c>
      <c r="D4708" s="690">
        <v>41183</v>
      </c>
    </row>
    <row r="4709" spans="1:4">
      <c r="A4709" s="105">
        <v>33011009480000</v>
      </c>
      <c r="B4709">
        <v>33759</v>
      </c>
      <c r="C4709">
        <v>0</v>
      </c>
      <c r="D4709" s="690">
        <v>41214</v>
      </c>
    </row>
    <row r="4710" spans="1:4">
      <c r="A4710" s="105">
        <v>33011009480000</v>
      </c>
      <c r="B4710">
        <v>25155</v>
      </c>
      <c r="C4710">
        <v>0</v>
      </c>
      <c r="D4710" s="690">
        <v>41244</v>
      </c>
    </row>
    <row r="4711" spans="1:4">
      <c r="A4711" s="105">
        <v>33011009490000</v>
      </c>
      <c r="B4711">
        <v>8217</v>
      </c>
      <c r="C4711">
        <v>0</v>
      </c>
      <c r="D4711" s="690">
        <v>40909</v>
      </c>
    </row>
    <row r="4712" spans="1:4">
      <c r="A4712" s="105">
        <v>33011009490000</v>
      </c>
      <c r="B4712">
        <v>6995</v>
      </c>
      <c r="C4712">
        <v>0</v>
      </c>
      <c r="D4712" s="690">
        <v>40940</v>
      </c>
    </row>
    <row r="4713" spans="1:4">
      <c r="A4713" s="105">
        <v>33011009490000</v>
      </c>
      <c r="B4713">
        <v>7986</v>
      </c>
      <c r="C4713">
        <v>0</v>
      </c>
      <c r="D4713" s="690">
        <v>40969</v>
      </c>
    </row>
    <row r="4714" spans="1:4">
      <c r="A4714" s="105">
        <v>33011009490000</v>
      </c>
      <c r="B4714">
        <v>7471</v>
      </c>
      <c r="C4714">
        <v>0</v>
      </c>
      <c r="D4714" s="690">
        <v>41000</v>
      </c>
    </row>
    <row r="4715" spans="1:4">
      <c r="A4715" s="105">
        <v>33011009490000</v>
      </c>
      <c r="B4715">
        <v>7965</v>
      </c>
      <c r="C4715">
        <v>0</v>
      </c>
      <c r="D4715" s="690">
        <v>41030</v>
      </c>
    </row>
    <row r="4716" spans="1:4">
      <c r="A4716" s="105">
        <v>33011009490000</v>
      </c>
      <c r="B4716">
        <v>7650</v>
      </c>
      <c r="C4716">
        <v>0</v>
      </c>
      <c r="D4716" s="690">
        <v>41061</v>
      </c>
    </row>
    <row r="4717" spans="1:4">
      <c r="A4717" s="105">
        <v>33011009490000</v>
      </c>
      <c r="B4717">
        <v>7567</v>
      </c>
      <c r="C4717">
        <v>0</v>
      </c>
      <c r="D4717" s="690">
        <v>41091</v>
      </c>
    </row>
    <row r="4718" spans="1:4">
      <c r="A4718" s="105">
        <v>33011009490000</v>
      </c>
      <c r="B4718">
        <v>7724</v>
      </c>
      <c r="C4718">
        <v>0</v>
      </c>
      <c r="D4718" s="690">
        <v>41122</v>
      </c>
    </row>
    <row r="4719" spans="1:4">
      <c r="A4719" s="105">
        <v>33011009490000</v>
      </c>
      <c r="B4719">
        <v>7667</v>
      </c>
      <c r="C4719">
        <v>0</v>
      </c>
      <c r="D4719" s="690">
        <v>41153</v>
      </c>
    </row>
    <row r="4720" spans="1:4">
      <c r="A4720" s="105">
        <v>33011009490000</v>
      </c>
      <c r="B4720">
        <v>7772</v>
      </c>
      <c r="C4720">
        <v>0</v>
      </c>
      <c r="D4720" s="690">
        <v>41183</v>
      </c>
    </row>
    <row r="4721" spans="1:4">
      <c r="A4721" s="105">
        <v>33011009490000</v>
      </c>
      <c r="B4721">
        <v>7270</v>
      </c>
      <c r="C4721">
        <v>0</v>
      </c>
      <c r="D4721" s="690">
        <v>41214</v>
      </c>
    </row>
    <row r="4722" spans="1:4">
      <c r="A4722" s="105">
        <v>33011009490000</v>
      </c>
      <c r="B4722">
        <v>7274</v>
      </c>
      <c r="C4722">
        <v>0</v>
      </c>
      <c r="D4722" s="690">
        <v>41244</v>
      </c>
    </row>
    <row r="4723" spans="1:4">
      <c r="A4723" s="105">
        <v>33011009500000</v>
      </c>
      <c r="B4723">
        <v>4083</v>
      </c>
      <c r="C4723">
        <v>0</v>
      </c>
      <c r="D4723" s="690">
        <v>40909</v>
      </c>
    </row>
    <row r="4724" spans="1:4">
      <c r="A4724" s="105">
        <v>33011009500000</v>
      </c>
      <c r="B4724">
        <v>3479</v>
      </c>
      <c r="C4724">
        <v>0</v>
      </c>
      <c r="D4724" s="690">
        <v>40940</v>
      </c>
    </row>
    <row r="4725" spans="1:4">
      <c r="A4725" s="105">
        <v>33011009500000</v>
      </c>
      <c r="B4725">
        <v>3971</v>
      </c>
      <c r="C4725">
        <v>0</v>
      </c>
      <c r="D4725" s="690">
        <v>40969</v>
      </c>
    </row>
    <row r="4726" spans="1:4">
      <c r="A4726" s="105">
        <v>33011009500000</v>
      </c>
      <c r="B4726">
        <v>3710</v>
      </c>
      <c r="C4726">
        <v>0</v>
      </c>
      <c r="D4726" s="690">
        <v>41000</v>
      </c>
    </row>
    <row r="4727" spans="1:4">
      <c r="A4727" s="105">
        <v>33011009500000</v>
      </c>
      <c r="B4727">
        <v>3958</v>
      </c>
      <c r="C4727">
        <v>0</v>
      </c>
      <c r="D4727" s="690">
        <v>41030</v>
      </c>
    </row>
    <row r="4728" spans="1:4">
      <c r="A4728" s="105">
        <v>33011009500000</v>
      </c>
      <c r="B4728">
        <v>3814</v>
      </c>
      <c r="C4728">
        <v>0</v>
      </c>
      <c r="D4728" s="690">
        <v>41061</v>
      </c>
    </row>
    <row r="4729" spans="1:4">
      <c r="A4729" s="105">
        <v>33011009500000</v>
      </c>
      <c r="B4729">
        <v>3827</v>
      </c>
      <c r="C4729">
        <v>0</v>
      </c>
      <c r="D4729" s="690">
        <v>41091</v>
      </c>
    </row>
    <row r="4730" spans="1:4">
      <c r="A4730" s="105">
        <v>33011009500000</v>
      </c>
      <c r="B4730">
        <v>3877</v>
      </c>
      <c r="C4730">
        <v>0</v>
      </c>
      <c r="D4730" s="690">
        <v>41122</v>
      </c>
    </row>
    <row r="4731" spans="1:4">
      <c r="A4731" s="105">
        <v>33011009500000</v>
      </c>
      <c r="B4731">
        <v>3872</v>
      </c>
      <c r="C4731">
        <v>0</v>
      </c>
      <c r="D4731" s="690">
        <v>41153</v>
      </c>
    </row>
    <row r="4732" spans="1:4">
      <c r="A4732" s="105">
        <v>33011009500000</v>
      </c>
      <c r="B4732">
        <v>3912</v>
      </c>
      <c r="C4732">
        <v>0</v>
      </c>
      <c r="D4732" s="690">
        <v>41183</v>
      </c>
    </row>
    <row r="4733" spans="1:4">
      <c r="A4733" s="105">
        <v>33011009500000</v>
      </c>
      <c r="B4733">
        <v>3702</v>
      </c>
      <c r="C4733">
        <v>0</v>
      </c>
      <c r="D4733" s="690">
        <v>41214</v>
      </c>
    </row>
    <row r="4734" spans="1:4">
      <c r="A4734" s="105">
        <v>33011009500000</v>
      </c>
      <c r="B4734">
        <v>3674</v>
      </c>
      <c r="C4734">
        <v>0</v>
      </c>
      <c r="D4734" s="690">
        <v>41244</v>
      </c>
    </row>
    <row r="4735" spans="1:4">
      <c r="A4735" s="105">
        <v>33011009510000</v>
      </c>
      <c r="B4735">
        <v>17727</v>
      </c>
      <c r="C4735">
        <v>0</v>
      </c>
      <c r="D4735" s="690">
        <v>40909</v>
      </c>
    </row>
    <row r="4736" spans="1:4">
      <c r="A4736" s="105">
        <v>33011009510000</v>
      </c>
      <c r="B4736">
        <v>15571</v>
      </c>
      <c r="C4736">
        <v>0</v>
      </c>
      <c r="D4736" s="690">
        <v>40940</v>
      </c>
    </row>
    <row r="4737" spans="1:4">
      <c r="A4737" s="105">
        <v>33011009510000</v>
      </c>
      <c r="B4737">
        <v>18232</v>
      </c>
      <c r="C4737">
        <v>0</v>
      </c>
      <c r="D4737" s="690">
        <v>40969</v>
      </c>
    </row>
    <row r="4738" spans="1:4">
      <c r="A4738" s="105">
        <v>33011009510000</v>
      </c>
      <c r="B4738">
        <v>19616</v>
      </c>
      <c r="C4738">
        <v>0</v>
      </c>
      <c r="D4738" s="690">
        <v>41000</v>
      </c>
    </row>
    <row r="4739" spans="1:4">
      <c r="A4739" s="105">
        <v>33011009510000</v>
      </c>
      <c r="B4739">
        <v>18829</v>
      </c>
      <c r="C4739">
        <v>0</v>
      </c>
      <c r="D4739" s="690">
        <v>41030</v>
      </c>
    </row>
    <row r="4740" spans="1:4">
      <c r="A4740" s="105">
        <v>33011009510000</v>
      </c>
      <c r="B4740">
        <v>13110</v>
      </c>
      <c r="C4740">
        <v>0</v>
      </c>
      <c r="D4740" s="690">
        <v>41061</v>
      </c>
    </row>
    <row r="4741" spans="1:4">
      <c r="A4741" s="105">
        <v>33011009510000</v>
      </c>
      <c r="B4741">
        <v>15385</v>
      </c>
      <c r="C4741">
        <v>0</v>
      </c>
      <c r="D4741" s="690">
        <v>41091</v>
      </c>
    </row>
    <row r="4742" spans="1:4">
      <c r="A4742" s="105">
        <v>33011009510000</v>
      </c>
      <c r="B4742">
        <v>16277</v>
      </c>
      <c r="C4742">
        <v>0</v>
      </c>
      <c r="D4742" s="690">
        <v>41122</v>
      </c>
    </row>
    <row r="4743" spans="1:4">
      <c r="A4743" s="105">
        <v>33011009510000</v>
      </c>
      <c r="B4743">
        <v>14944</v>
      </c>
      <c r="C4743">
        <v>0</v>
      </c>
      <c r="D4743" s="690">
        <v>41153</v>
      </c>
    </row>
    <row r="4744" spans="1:4">
      <c r="A4744" s="105">
        <v>33011009510000</v>
      </c>
      <c r="B4744">
        <v>12122</v>
      </c>
      <c r="C4744">
        <v>0</v>
      </c>
      <c r="D4744" s="690">
        <v>41183</v>
      </c>
    </row>
    <row r="4745" spans="1:4">
      <c r="A4745" s="105">
        <v>33011009510000</v>
      </c>
      <c r="B4745">
        <v>13244</v>
      </c>
      <c r="C4745">
        <v>0</v>
      </c>
      <c r="D4745" s="690">
        <v>41214</v>
      </c>
    </row>
    <row r="4746" spans="1:4">
      <c r="A4746" s="105">
        <v>33011009510000</v>
      </c>
      <c r="B4746">
        <v>8707</v>
      </c>
      <c r="C4746">
        <v>0</v>
      </c>
      <c r="D4746" s="690">
        <v>41244</v>
      </c>
    </row>
    <row r="4747" spans="1:4">
      <c r="A4747" s="105">
        <v>33011009530000</v>
      </c>
      <c r="B4747">
        <v>6441</v>
      </c>
      <c r="C4747">
        <v>0</v>
      </c>
      <c r="D4747" s="690">
        <v>40909</v>
      </c>
    </row>
    <row r="4748" spans="1:4">
      <c r="A4748" s="105">
        <v>33011009530000</v>
      </c>
      <c r="B4748">
        <v>5527</v>
      </c>
      <c r="C4748">
        <v>0</v>
      </c>
      <c r="D4748" s="690">
        <v>40940</v>
      </c>
    </row>
    <row r="4749" spans="1:4">
      <c r="A4749" s="105">
        <v>33011009530000</v>
      </c>
      <c r="B4749">
        <v>6226</v>
      </c>
      <c r="C4749">
        <v>0</v>
      </c>
      <c r="D4749" s="690">
        <v>40969</v>
      </c>
    </row>
    <row r="4750" spans="1:4">
      <c r="A4750" s="105">
        <v>33011009530000</v>
      </c>
      <c r="B4750">
        <v>5903</v>
      </c>
      <c r="C4750">
        <v>0</v>
      </c>
      <c r="D4750" s="690">
        <v>41000</v>
      </c>
    </row>
    <row r="4751" spans="1:4">
      <c r="A4751" s="105">
        <v>33011009530000</v>
      </c>
      <c r="B4751">
        <v>6133</v>
      </c>
      <c r="C4751">
        <v>0</v>
      </c>
      <c r="D4751" s="690">
        <v>41030</v>
      </c>
    </row>
    <row r="4752" spans="1:4">
      <c r="A4752" s="105">
        <v>33011009530000</v>
      </c>
      <c r="B4752">
        <v>5735</v>
      </c>
      <c r="C4752">
        <v>0</v>
      </c>
      <c r="D4752" s="690">
        <v>41061</v>
      </c>
    </row>
    <row r="4753" spans="1:4">
      <c r="A4753" s="105">
        <v>33011009530000</v>
      </c>
      <c r="B4753">
        <v>5829</v>
      </c>
      <c r="C4753">
        <v>0</v>
      </c>
      <c r="D4753" s="690">
        <v>41091</v>
      </c>
    </row>
    <row r="4754" spans="1:4">
      <c r="A4754" s="105">
        <v>33011009530000</v>
      </c>
      <c r="B4754">
        <v>5936</v>
      </c>
      <c r="C4754">
        <v>0</v>
      </c>
      <c r="D4754" s="690">
        <v>41122</v>
      </c>
    </row>
    <row r="4755" spans="1:4">
      <c r="A4755" s="105">
        <v>33011009530000</v>
      </c>
      <c r="B4755">
        <v>5843</v>
      </c>
      <c r="C4755">
        <v>0</v>
      </c>
      <c r="D4755" s="690">
        <v>41153</v>
      </c>
    </row>
    <row r="4756" spans="1:4">
      <c r="A4756" s="105">
        <v>33011009530000</v>
      </c>
      <c r="B4756">
        <v>5931</v>
      </c>
      <c r="C4756">
        <v>0</v>
      </c>
      <c r="D4756" s="690">
        <v>41183</v>
      </c>
    </row>
    <row r="4757" spans="1:4">
      <c r="A4757" s="105">
        <v>33011009530000</v>
      </c>
      <c r="B4757">
        <v>5711</v>
      </c>
      <c r="C4757">
        <v>0</v>
      </c>
      <c r="D4757" s="690">
        <v>41214</v>
      </c>
    </row>
    <row r="4758" spans="1:4">
      <c r="A4758" s="105">
        <v>33011009530000</v>
      </c>
      <c r="B4758">
        <v>5843</v>
      </c>
      <c r="C4758">
        <v>0</v>
      </c>
      <c r="D4758" s="690">
        <v>41244</v>
      </c>
    </row>
    <row r="4759" spans="1:4">
      <c r="A4759" s="105">
        <v>33011009540000</v>
      </c>
      <c r="B4759">
        <v>6613</v>
      </c>
      <c r="C4759">
        <v>0</v>
      </c>
      <c r="D4759" s="690">
        <v>40909</v>
      </c>
    </row>
    <row r="4760" spans="1:4">
      <c r="A4760" s="105">
        <v>33011009540000</v>
      </c>
      <c r="B4760">
        <v>5738</v>
      </c>
      <c r="C4760">
        <v>0</v>
      </c>
      <c r="D4760" s="690">
        <v>40940</v>
      </c>
    </row>
    <row r="4761" spans="1:4">
      <c r="A4761" s="105">
        <v>33011009540000</v>
      </c>
      <c r="B4761">
        <v>6435</v>
      </c>
      <c r="C4761">
        <v>0</v>
      </c>
      <c r="D4761" s="690">
        <v>40969</v>
      </c>
    </row>
    <row r="4762" spans="1:4">
      <c r="A4762" s="105">
        <v>33011009540000</v>
      </c>
      <c r="B4762">
        <v>6002</v>
      </c>
      <c r="C4762">
        <v>0</v>
      </c>
      <c r="D4762" s="690">
        <v>41000</v>
      </c>
    </row>
    <row r="4763" spans="1:4">
      <c r="A4763" s="105">
        <v>33011009540000</v>
      </c>
      <c r="B4763">
        <v>6393</v>
      </c>
      <c r="C4763">
        <v>0</v>
      </c>
      <c r="D4763" s="690">
        <v>41030</v>
      </c>
    </row>
    <row r="4764" spans="1:4">
      <c r="A4764" s="105">
        <v>33011009540000</v>
      </c>
      <c r="B4764">
        <v>6105</v>
      </c>
      <c r="C4764">
        <v>0</v>
      </c>
      <c r="D4764" s="690">
        <v>41061</v>
      </c>
    </row>
    <row r="4765" spans="1:4">
      <c r="A4765" s="105">
        <v>33011009540000</v>
      </c>
      <c r="B4765">
        <v>6091</v>
      </c>
      <c r="C4765">
        <v>0</v>
      </c>
      <c r="D4765" s="690">
        <v>41091</v>
      </c>
    </row>
    <row r="4766" spans="1:4">
      <c r="A4766" s="105">
        <v>33011009540000</v>
      </c>
      <c r="B4766">
        <v>6157</v>
      </c>
      <c r="C4766">
        <v>0</v>
      </c>
      <c r="D4766" s="690">
        <v>41122</v>
      </c>
    </row>
    <row r="4767" spans="1:4">
      <c r="A4767" s="105">
        <v>33011009540000</v>
      </c>
      <c r="B4767">
        <v>6065</v>
      </c>
      <c r="C4767">
        <v>0</v>
      </c>
      <c r="D4767" s="690">
        <v>41153</v>
      </c>
    </row>
    <row r="4768" spans="1:4">
      <c r="A4768" s="105">
        <v>33011009540000</v>
      </c>
      <c r="B4768">
        <v>6248</v>
      </c>
      <c r="C4768">
        <v>0</v>
      </c>
      <c r="D4768" s="690">
        <v>41183</v>
      </c>
    </row>
    <row r="4769" spans="1:4">
      <c r="A4769" s="105">
        <v>33011009540000</v>
      </c>
      <c r="B4769">
        <v>6001</v>
      </c>
      <c r="C4769">
        <v>0</v>
      </c>
      <c r="D4769" s="690">
        <v>41214</v>
      </c>
    </row>
    <row r="4770" spans="1:4">
      <c r="A4770" s="105">
        <v>33011009540000</v>
      </c>
      <c r="B4770">
        <v>6162</v>
      </c>
      <c r="C4770">
        <v>0</v>
      </c>
      <c r="D4770" s="690">
        <v>41244</v>
      </c>
    </row>
    <row r="4771" spans="1:4">
      <c r="A4771" s="105">
        <v>33011009550000</v>
      </c>
      <c r="B4771">
        <v>3791</v>
      </c>
      <c r="C4771">
        <v>0</v>
      </c>
      <c r="D4771" s="690">
        <v>40909</v>
      </c>
    </row>
    <row r="4772" spans="1:4">
      <c r="A4772" s="105">
        <v>33011009550000</v>
      </c>
      <c r="B4772">
        <v>3124</v>
      </c>
      <c r="C4772">
        <v>0</v>
      </c>
      <c r="D4772" s="690">
        <v>40940</v>
      </c>
    </row>
    <row r="4773" spans="1:4">
      <c r="A4773" s="105">
        <v>33011009550000</v>
      </c>
      <c r="B4773">
        <v>3646</v>
      </c>
      <c r="C4773">
        <v>0</v>
      </c>
      <c r="D4773" s="690">
        <v>40969</v>
      </c>
    </row>
    <row r="4774" spans="1:4">
      <c r="A4774" s="105">
        <v>33011009550000</v>
      </c>
      <c r="B4774">
        <v>3376</v>
      </c>
      <c r="C4774">
        <v>0</v>
      </c>
      <c r="D4774" s="690">
        <v>41000</v>
      </c>
    </row>
    <row r="4775" spans="1:4">
      <c r="A4775" s="105">
        <v>33011009550000</v>
      </c>
      <c r="B4775">
        <v>3577</v>
      </c>
      <c r="C4775">
        <v>0</v>
      </c>
      <c r="D4775" s="690">
        <v>41030</v>
      </c>
    </row>
    <row r="4776" spans="1:4">
      <c r="A4776" s="105">
        <v>33011009550000</v>
      </c>
      <c r="B4776">
        <v>3415</v>
      </c>
      <c r="C4776">
        <v>0</v>
      </c>
      <c r="D4776" s="690">
        <v>41061</v>
      </c>
    </row>
    <row r="4777" spans="1:4">
      <c r="A4777" s="105">
        <v>33011009550000</v>
      </c>
      <c r="B4777">
        <v>3344</v>
      </c>
      <c r="C4777">
        <v>0</v>
      </c>
      <c r="D4777" s="690">
        <v>41091</v>
      </c>
    </row>
    <row r="4778" spans="1:4">
      <c r="A4778" s="105">
        <v>33011009550000</v>
      </c>
      <c r="B4778">
        <v>3343</v>
      </c>
      <c r="C4778">
        <v>0</v>
      </c>
      <c r="D4778" s="690">
        <v>41122</v>
      </c>
    </row>
    <row r="4779" spans="1:4">
      <c r="A4779" s="105">
        <v>33011009550000</v>
      </c>
      <c r="B4779">
        <v>3413</v>
      </c>
      <c r="C4779">
        <v>0</v>
      </c>
      <c r="D4779" s="690">
        <v>41153</v>
      </c>
    </row>
    <row r="4780" spans="1:4">
      <c r="A4780" s="105">
        <v>33011009550000</v>
      </c>
      <c r="B4780">
        <v>3080</v>
      </c>
      <c r="C4780">
        <v>0</v>
      </c>
      <c r="D4780" s="690">
        <v>41183</v>
      </c>
    </row>
    <row r="4781" spans="1:4">
      <c r="A4781" s="105">
        <v>33011009550000</v>
      </c>
      <c r="B4781">
        <v>3260</v>
      </c>
      <c r="C4781">
        <v>0</v>
      </c>
      <c r="D4781" s="690">
        <v>41214</v>
      </c>
    </row>
    <row r="4782" spans="1:4">
      <c r="A4782" s="105">
        <v>33011009550000</v>
      </c>
      <c r="B4782">
        <v>3268</v>
      </c>
      <c r="C4782">
        <v>0</v>
      </c>
      <c r="D4782" s="690">
        <v>41244</v>
      </c>
    </row>
    <row r="4783" spans="1:4">
      <c r="A4783" s="105">
        <v>33011009560000</v>
      </c>
      <c r="B4783">
        <v>9276</v>
      </c>
      <c r="C4783">
        <v>0</v>
      </c>
      <c r="D4783" s="690">
        <v>40909</v>
      </c>
    </row>
    <row r="4784" spans="1:4">
      <c r="A4784" s="105">
        <v>33011009560000</v>
      </c>
      <c r="B4784">
        <v>7845</v>
      </c>
      <c r="C4784">
        <v>0</v>
      </c>
      <c r="D4784" s="690">
        <v>40940</v>
      </c>
    </row>
    <row r="4785" spans="1:4">
      <c r="A4785" s="105">
        <v>33011009560000</v>
      </c>
      <c r="B4785">
        <v>8818</v>
      </c>
      <c r="C4785">
        <v>0</v>
      </c>
      <c r="D4785" s="690">
        <v>40969</v>
      </c>
    </row>
    <row r="4786" spans="1:4">
      <c r="A4786" s="105">
        <v>33011009560000</v>
      </c>
      <c r="B4786">
        <v>8369</v>
      </c>
      <c r="C4786">
        <v>0</v>
      </c>
      <c r="D4786" s="690">
        <v>41000</v>
      </c>
    </row>
    <row r="4787" spans="1:4">
      <c r="A4787" s="105">
        <v>33011009560000</v>
      </c>
      <c r="B4787">
        <v>8811</v>
      </c>
      <c r="C4787">
        <v>0</v>
      </c>
      <c r="D4787" s="690">
        <v>41030</v>
      </c>
    </row>
    <row r="4788" spans="1:4">
      <c r="A4788" s="105">
        <v>33011009560000</v>
      </c>
      <c r="B4788">
        <v>8555</v>
      </c>
      <c r="C4788">
        <v>0</v>
      </c>
      <c r="D4788" s="690">
        <v>41061</v>
      </c>
    </row>
    <row r="4789" spans="1:4">
      <c r="A4789" s="105">
        <v>33011009560000</v>
      </c>
      <c r="B4789">
        <v>8424</v>
      </c>
      <c r="C4789">
        <v>0</v>
      </c>
      <c r="D4789" s="690">
        <v>41091</v>
      </c>
    </row>
    <row r="4790" spans="1:4">
      <c r="A4790" s="105">
        <v>33011009560000</v>
      </c>
      <c r="B4790">
        <v>8651</v>
      </c>
      <c r="C4790">
        <v>0</v>
      </c>
      <c r="D4790" s="690">
        <v>41122</v>
      </c>
    </row>
    <row r="4791" spans="1:4">
      <c r="A4791" s="105">
        <v>33011009560000</v>
      </c>
      <c r="B4791">
        <v>8618</v>
      </c>
      <c r="C4791">
        <v>0</v>
      </c>
      <c r="D4791" s="690">
        <v>41153</v>
      </c>
    </row>
    <row r="4792" spans="1:4">
      <c r="A4792" s="105">
        <v>33011009560000</v>
      </c>
      <c r="B4792">
        <v>8842</v>
      </c>
      <c r="C4792">
        <v>0</v>
      </c>
      <c r="D4792" s="690">
        <v>41183</v>
      </c>
    </row>
    <row r="4793" spans="1:4">
      <c r="A4793" s="105">
        <v>33011009560000</v>
      </c>
      <c r="B4793">
        <v>8419</v>
      </c>
      <c r="C4793">
        <v>0</v>
      </c>
      <c r="D4793" s="690">
        <v>41214</v>
      </c>
    </row>
    <row r="4794" spans="1:4">
      <c r="A4794" s="105">
        <v>33011009560000</v>
      </c>
      <c r="B4794">
        <v>8608</v>
      </c>
      <c r="C4794">
        <v>0</v>
      </c>
      <c r="D4794" s="690">
        <v>41244</v>
      </c>
    </row>
    <row r="4795" spans="1:4">
      <c r="A4795" s="105">
        <v>33011009570000</v>
      </c>
      <c r="B4795">
        <v>9198</v>
      </c>
      <c r="C4795">
        <v>0</v>
      </c>
      <c r="D4795" s="690">
        <v>40909</v>
      </c>
    </row>
    <row r="4796" spans="1:4">
      <c r="A4796" s="105">
        <v>33011009570000</v>
      </c>
      <c r="B4796">
        <v>7784</v>
      </c>
      <c r="C4796">
        <v>0</v>
      </c>
      <c r="D4796" s="690">
        <v>40940</v>
      </c>
    </row>
    <row r="4797" spans="1:4">
      <c r="A4797" s="105">
        <v>33011009570000</v>
      </c>
      <c r="B4797">
        <v>8865</v>
      </c>
      <c r="C4797">
        <v>0</v>
      </c>
      <c r="D4797" s="690">
        <v>40969</v>
      </c>
    </row>
    <row r="4798" spans="1:4">
      <c r="A4798" s="105">
        <v>33011009570000</v>
      </c>
      <c r="B4798">
        <v>8321</v>
      </c>
      <c r="C4798">
        <v>0</v>
      </c>
      <c r="D4798" s="690">
        <v>41000</v>
      </c>
    </row>
    <row r="4799" spans="1:4">
      <c r="A4799" s="105">
        <v>33011009570000</v>
      </c>
      <c r="B4799">
        <v>8627</v>
      </c>
      <c r="C4799">
        <v>0</v>
      </c>
      <c r="D4799" s="690">
        <v>41030</v>
      </c>
    </row>
    <row r="4800" spans="1:4">
      <c r="A4800" s="105">
        <v>33011009570000</v>
      </c>
      <c r="B4800">
        <v>8061</v>
      </c>
      <c r="C4800">
        <v>0</v>
      </c>
      <c r="D4800" s="690">
        <v>41061</v>
      </c>
    </row>
    <row r="4801" spans="1:4">
      <c r="A4801" s="105">
        <v>33011009570000</v>
      </c>
      <c r="B4801">
        <v>8113</v>
      </c>
      <c r="C4801">
        <v>0</v>
      </c>
      <c r="D4801" s="690">
        <v>41091</v>
      </c>
    </row>
    <row r="4802" spans="1:4">
      <c r="A4802" s="105">
        <v>33011009570000</v>
      </c>
      <c r="B4802">
        <v>8234</v>
      </c>
      <c r="C4802">
        <v>0</v>
      </c>
      <c r="D4802" s="690">
        <v>41122</v>
      </c>
    </row>
    <row r="4803" spans="1:4">
      <c r="A4803" s="105">
        <v>33011009570000</v>
      </c>
      <c r="B4803">
        <v>8184</v>
      </c>
      <c r="C4803">
        <v>0</v>
      </c>
      <c r="D4803" s="690">
        <v>41153</v>
      </c>
    </row>
    <row r="4804" spans="1:4">
      <c r="A4804" s="105">
        <v>33011009570000</v>
      </c>
      <c r="B4804">
        <v>8415</v>
      </c>
      <c r="C4804">
        <v>0</v>
      </c>
      <c r="D4804" s="690">
        <v>41183</v>
      </c>
    </row>
    <row r="4805" spans="1:4">
      <c r="A4805" s="105">
        <v>33011009570000</v>
      </c>
      <c r="B4805">
        <v>8023</v>
      </c>
      <c r="C4805">
        <v>0</v>
      </c>
      <c r="D4805" s="690">
        <v>41214</v>
      </c>
    </row>
    <row r="4806" spans="1:4">
      <c r="A4806" s="105">
        <v>33011009570000</v>
      </c>
      <c r="B4806">
        <v>8153</v>
      </c>
      <c r="C4806">
        <v>0</v>
      </c>
      <c r="D4806" s="690">
        <v>41244</v>
      </c>
    </row>
    <row r="4807" spans="1:4">
      <c r="A4807" s="105">
        <v>33011009580000</v>
      </c>
      <c r="B4807">
        <v>9164</v>
      </c>
      <c r="C4807">
        <v>0</v>
      </c>
      <c r="D4807" s="690">
        <v>40909</v>
      </c>
    </row>
    <row r="4808" spans="1:4">
      <c r="A4808" s="105">
        <v>33011009580000</v>
      </c>
      <c r="B4808">
        <v>7921</v>
      </c>
      <c r="C4808">
        <v>0</v>
      </c>
      <c r="D4808" s="690">
        <v>40940</v>
      </c>
    </row>
    <row r="4809" spans="1:4">
      <c r="A4809" s="105">
        <v>33011009580000</v>
      </c>
      <c r="B4809">
        <v>9002</v>
      </c>
      <c r="C4809">
        <v>0</v>
      </c>
      <c r="D4809" s="690">
        <v>40969</v>
      </c>
    </row>
    <row r="4810" spans="1:4">
      <c r="A4810" s="105">
        <v>33011009580000</v>
      </c>
      <c r="B4810">
        <v>8571</v>
      </c>
      <c r="C4810">
        <v>0</v>
      </c>
      <c r="D4810" s="690">
        <v>41000</v>
      </c>
    </row>
    <row r="4811" spans="1:4">
      <c r="A4811" s="105">
        <v>33011009580000</v>
      </c>
      <c r="B4811">
        <v>9035</v>
      </c>
      <c r="C4811">
        <v>0</v>
      </c>
      <c r="D4811" s="690">
        <v>41030</v>
      </c>
    </row>
    <row r="4812" spans="1:4">
      <c r="A4812" s="105">
        <v>33011009580000</v>
      </c>
      <c r="B4812">
        <v>8533</v>
      </c>
      <c r="C4812">
        <v>0</v>
      </c>
      <c r="D4812" s="690">
        <v>41061</v>
      </c>
    </row>
    <row r="4813" spans="1:4">
      <c r="A4813" s="105">
        <v>33011009580000</v>
      </c>
      <c r="B4813">
        <v>8939</v>
      </c>
      <c r="C4813">
        <v>0</v>
      </c>
      <c r="D4813" s="690">
        <v>41091</v>
      </c>
    </row>
    <row r="4814" spans="1:4">
      <c r="A4814" s="105">
        <v>33011009580000</v>
      </c>
      <c r="B4814">
        <v>8766</v>
      </c>
      <c r="C4814">
        <v>0</v>
      </c>
      <c r="D4814" s="690">
        <v>41122</v>
      </c>
    </row>
    <row r="4815" spans="1:4">
      <c r="A4815" s="105">
        <v>33011009580000</v>
      </c>
      <c r="B4815">
        <v>8720</v>
      </c>
      <c r="C4815">
        <v>0</v>
      </c>
      <c r="D4815" s="690">
        <v>41153</v>
      </c>
    </row>
    <row r="4816" spans="1:4">
      <c r="A4816" s="105">
        <v>33011009580000</v>
      </c>
      <c r="B4816">
        <v>9033</v>
      </c>
      <c r="C4816">
        <v>0</v>
      </c>
      <c r="D4816" s="690">
        <v>41183</v>
      </c>
    </row>
    <row r="4817" spans="1:4">
      <c r="A4817" s="105">
        <v>33011009580000</v>
      </c>
      <c r="B4817">
        <v>8518</v>
      </c>
      <c r="C4817">
        <v>0</v>
      </c>
      <c r="D4817" s="690">
        <v>41214</v>
      </c>
    </row>
    <row r="4818" spans="1:4">
      <c r="A4818" s="105">
        <v>33011009580000</v>
      </c>
      <c r="B4818">
        <v>8402</v>
      </c>
      <c r="C4818">
        <v>0</v>
      </c>
      <c r="D4818" s="690">
        <v>41244</v>
      </c>
    </row>
    <row r="4819" spans="1:4">
      <c r="A4819" s="105">
        <v>33011009590000</v>
      </c>
      <c r="B4819">
        <v>5014</v>
      </c>
      <c r="C4819">
        <v>0</v>
      </c>
      <c r="D4819" s="690">
        <v>40909</v>
      </c>
    </row>
    <row r="4820" spans="1:4">
      <c r="A4820" s="105">
        <v>33011009590000</v>
      </c>
      <c r="B4820">
        <v>4198</v>
      </c>
      <c r="C4820">
        <v>0</v>
      </c>
      <c r="D4820" s="690">
        <v>40940</v>
      </c>
    </row>
    <row r="4821" spans="1:4">
      <c r="A4821" s="105">
        <v>33011009590000</v>
      </c>
      <c r="B4821">
        <v>4883</v>
      </c>
      <c r="C4821">
        <v>0</v>
      </c>
      <c r="D4821" s="690">
        <v>40969</v>
      </c>
    </row>
    <row r="4822" spans="1:4">
      <c r="A4822" s="105">
        <v>33011009590000</v>
      </c>
      <c r="B4822">
        <v>4550</v>
      </c>
      <c r="C4822">
        <v>0</v>
      </c>
      <c r="D4822" s="690">
        <v>41000</v>
      </c>
    </row>
    <row r="4823" spans="1:4">
      <c r="A4823" s="105">
        <v>33011009590000</v>
      </c>
      <c r="B4823">
        <v>4833</v>
      </c>
      <c r="C4823">
        <v>0</v>
      </c>
      <c r="D4823" s="690">
        <v>41030</v>
      </c>
    </row>
    <row r="4824" spans="1:4">
      <c r="A4824" s="105">
        <v>33011009590000</v>
      </c>
      <c r="B4824">
        <v>4587</v>
      </c>
      <c r="C4824">
        <v>0</v>
      </c>
      <c r="D4824" s="690">
        <v>41061</v>
      </c>
    </row>
    <row r="4825" spans="1:4">
      <c r="A4825" s="105">
        <v>33011009590000</v>
      </c>
      <c r="B4825">
        <v>4450</v>
      </c>
      <c r="C4825">
        <v>0</v>
      </c>
      <c r="D4825" s="690">
        <v>41091</v>
      </c>
    </row>
    <row r="4826" spans="1:4">
      <c r="A4826" s="105">
        <v>33011009590000</v>
      </c>
      <c r="B4826">
        <v>4532</v>
      </c>
      <c r="C4826">
        <v>0</v>
      </c>
      <c r="D4826" s="690">
        <v>41122</v>
      </c>
    </row>
    <row r="4827" spans="1:4">
      <c r="A4827" s="105">
        <v>33011009590000</v>
      </c>
      <c r="B4827">
        <v>4502</v>
      </c>
      <c r="C4827">
        <v>0</v>
      </c>
      <c r="D4827" s="690">
        <v>41153</v>
      </c>
    </row>
    <row r="4828" spans="1:4">
      <c r="A4828" s="105">
        <v>33011009590000</v>
      </c>
      <c r="B4828">
        <v>4224</v>
      </c>
      <c r="C4828">
        <v>0</v>
      </c>
      <c r="D4828" s="690">
        <v>41183</v>
      </c>
    </row>
    <row r="4829" spans="1:4">
      <c r="A4829" s="105">
        <v>33011009590000</v>
      </c>
      <c r="B4829">
        <v>4285</v>
      </c>
      <c r="C4829">
        <v>0</v>
      </c>
      <c r="D4829" s="690">
        <v>41214</v>
      </c>
    </row>
    <row r="4830" spans="1:4">
      <c r="A4830" s="105">
        <v>33011009590000</v>
      </c>
      <c r="B4830">
        <v>4441</v>
      </c>
      <c r="C4830">
        <v>0</v>
      </c>
      <c r="D4830" s="690">
        <v>41244</v>
      </c>
    </row>
    <row r="4831" spans="1:4">
      <c r="A4831" s="105">
        <v>33011009600000</v>
      </c>
      <c r="B4831">
        <v>50287</v>
      </c>
      <c r="C4831">
        <v>0</v>
      </c>
      <c r="D4831" s="690">
        <v>40909</v>
      </c>
    </row>
    <row r="4832" spans="1:4">
      <c r="A4832" s="105">
        <v>33011009600000</v>
      </c>
      <c r="B4832">
        <v>39931</v>
      </c>
      <c r="C4832">
        <v>0</v>
      </c>
      <c r="D4832" s="690">
        <v>40940</v>
      </c>
    </row>
    <row r="4833" spans="1:4">
      <c r="A4833" s="105">
        <v>33011009600000</v>
      </c>
      <c r="B4833">
        <v>39766</v>
      </c>
      <c r="C4833">
        <v>0</v>
      </c>
      <c r="D4833" s="690">
        <v>40969</v>
      </c>
    </row>
    <row r="4834" spans="1:4">
      <c r="A4834" s="105">
        <v>33011009600000</v>
      </c>
      <c r="B4834">
        <v>36382</v>
      </c>
      <c r="C4834">
        <v>0</v>
      </c>
      <c r="D4834" s="690">
        <v>41000</v>
      </c>
    </row>
    <row r="4835" spans="1:4">
      <c r="A4835" s="105">
        <v>33011009600000</v>
      </c>
      <c r="B4835">
        <v>44376</v>
      </c>
      <c r="C4835">
        <v>0</v>
      </c>
      <c r="D4835" s="690">
        <v>41030</v>
      </c>
    </row>
    <row r="4836" spans="1:4">
      <c r="A4836" s="105">
        <v>33011009600000</v>
      </c>
      <c r="B4836">
        <v>30691</v>
      </c>
      <c r="C4836">
        <v>0</v>
      </c>
      <c r="D4836" s="690">
        <v>41061</v>
      </c>
    </row>
    <row r="4837" spans="1:4">
      <c r="A4837" s="105">
        <v>33011009600000</v>
      </c>
      <c r="B4837">
        <v>30859</v>
      </c>
      <c r="C4837">
        <v>0</v>
      </c>
      <c r="D4837" s="690">
        <v>41091</v>
      </c>
    </row>
    <row r="4838" spans="1:4">
      <c r="A4838" s="105">
        <v>33011009600000</v>
      </c>
      <c r="B4838">
        <v>34843</v>
      </c>
      <c r="C4838">
        <v>0</v>
      </c>
      <c r="D4838" s="690">
        <v>41122</v>
      </c>
    </row>
    <row r="4839" spans="1:4">
      <c r="A4839" s="105">
        <v>33011009600000</v>
      </c>
      <c r="B4839">
        <v>38742</v>
      </c>
      <c r="C4839">
        <v>0</v>
      </c>
      <c r="D4839" s="690">
        <v>41153</v>
      </c>
    </row>
    <row r="4840" spans="1:4">
      <c r="A4840" s="105">
        <v>33011009600000</v>
      </c>
      <c r="B4840">
        <v>33050</v>
      </c>
      <c r="C4840">
        <v>0</v>
      </c>
      <c r="D4840" s="690">
        <v>41183</v>
      </c>
    </row>
    <row r="4841" spans="1:4">
      <c r="A4841" s="105">
        <v>33011009600000</v>
      </c>
      <c r="B4841">
        <v>43951</v>
      </c>
      <c r="C4841">
        <v>0</v>
      </c>
      <c r="D4841" s="690">
        <v>41214</v>
      </c>
    </row>
    <row r="4842" spans="1:4">
      <c r="A4842" s="105">
        <v>33011009600000</v>
      </c>
      <c r="B4842">
        <v>38273</v>
      </c>
      <c r="C4842">
        <v>0</v>
      </c>
      <c r="D4842" s="690">
        <v>41244</v>
      </c>
    </row>
    <row r="4843" spans="1:4">
      <c r="A4843" s="105">
        <v>33011009620000</v>
      </c>
      <c r="B4843">
        <v>22380</v>
      </c>
      <c r="C4843">
        <v>0</v>
      </c>
      <c r="D4843" s="690">
        <v>40909</v>
      </c>
    </row>
    <row r="4844" spans="1:4">
      <c r="A4844" s="105">
        <v>33011009620000</v>
      </c>
      <c r="B4844">
        <v>19443</v>
      </c>
      <c r="C4844">
        <v>0</v>
      </c>
      <c r="D4844" s="690">
        <v>40940</v>
      </c>
    </row>
    <row r="4845" spans="1:4">
      <c r="A4845" s="105">
        <v>33011009620000</v>
      </c>
      <c r="B4845">
        <v>22159</v>
      </c>
      <c r="C4845">
        <v>0</v>
      </c>
      <c r="D4845" s="690">
        <v>40969</v>
      </c>
    </row>
    <row r="4846" spans="1:4">
      <c r="A4846" s="105">
        <v>33011009620000</v>
      </c>
      <c r="B4846">
        <v>22915</v>
      </c>
      <c r="C4846">
        <v>0</v>
      </c>
      <c r="D4846" s="690">
        <v>41000</v>
      </c>
    </row>
    <row r="4847" spans="1:4">
      <c r="A4847" s="105">
        <v>33011009620000</v>
      </c>
      <c r="B4847">
        <v>23529</v>
      </c>
      <c r="C4847">
        <v>0</v>
      </c>
      <c r="D4847" s="690">
        <v>41030</v>
      </c>
    </row>
    <row r="4848" spans="1:4">
      <c r="A4848" s="105">
        <v>33011009620000</v>
      </c>
      <c r="B4848">
        <v>20281</v>
      </c>
      <c r="C4848">
        <v>0</v>
      </c>
      <c r="D4848" s="690">
        <v>41061</v>
      </c>
    </row>
    <row r="4849" spans="1:4">
      <c r="A4849" s="105">
        <v>33011009620000</v>
      </c>
      <c r="B4849">
        <v>13270</v>
      </c>
      <c r="C4849">
        <v>0</v>
      </c>
      <c r="D4849" s="690">
        <v>41091</v>
      </c>
    </row>
    <row r="4850" spans="1:4">
      <c r="A4850" s="105">
        <v>33011009620000</v>
      </c>
      <c r="B4850">
        <v>14664</v>
      </c>
      <c r="C4850">
        <v>0</v>
      </c>
      <c r="D4850" s="690">
        <v>41122</v>
      </c>
    </row>
    <row r="4851" spans="1:4">
      <c r="A4851" s="105">
        <v>33011009620000</v>
      </c>
      <c r="B4851">
        <v>29027</v>
      </c>
      <c r="C4851">
        <v>0</v>
      </c>
      <c r="D4851" s="690">
        <v>41153</v>
      </c>
    </row>
    <row r="4852" spans="1:4">
      <c r="A4852" s="105">
        <v>33011009620000</v>
      </c>
      <c r="B4852">
        <v>28664</v>
      </c>
      <c r="C4852">
        <v>0</v>
      </c>
      <c r="D4852" s="690">
        <v>41183</v>
      </c>
    </row>
    <row r="4853" spans="1:4">
      <c r="A4853" s="105">
        <v>33011009620000</v>
      </c>
      <c r="B4853">
        <v>27904</v>
      </c>
      <c r="C4853">
        <v>0</v>
      </c>
      <c r="D4853" s="690">
        <v>41214</v>
      </c>
    </row>
    <row r="4854" spans="1:4">
      <c r="A4854" s="105">
        <v>33011009620000</v>
      </c>
      <c r="B4854">
        <v>21888</v>
      </c>
      <c r="C4854">
        <v>0</v>
      </c>
      <c r="D4854" s="690">
        <v>41244</v>
      </c>
    </row>
    <row r="4855" spans="1:4">
      <c r="A4855" s="105">
        <v>33011009630000</v>
      </c>
      <c r="B4855">
        <v>23870</v>
      </c>
      <c r="C4855">
        <v>0</v>
      </c>
      <c r="D4855" s="690">
        <v>40909</v>
      </c>
    </row>
    <row r="4856" spans="1:4">
      <c r="A4856" s="105">
        <v>33011009630000</v>
      </c>
      <c r="B4856">
        <v>22412</v>
      </c>
      <c r="C4856">
        <v>0</v>
      </c>
      <c r="D4856" s="690">
        <v>40940</v>
      </c>
    </row>
    <row r="4857" spans="1:4">
      <c r="A4857" s="105">
        <v>33011009630000</v>
      </c>
      <c r="B4857">
        <v>27853</v>
      </c>
      <c r="C4857">
        <v>0</v>
      </c>
      <c r="D4857" s="690">
        <v>40969</v>
      </c>
    </row>
    <row r="4858" spans="1:4">
      <c r="A4858" s="105">
        <v>33011009630000</v>
      </c>
      <c r="B4858">
        <v>27869</v>
      </c>
      <c r="C4858">
        <v>0</v>
      </c>
      <c r="D4858" s="690">
        <v>41000</v>
      </c>
    </row>
    <row r="4859" spans="1:4">
      <c r="A4859" s="105">
        <v>33011009630000</v>
      </c>
      <c r="B4859">
        <v>28258</v>
      </c>
      <c r="C4859">
        <v>0</v>
      </c>
      <c r="D4859" s="690">
        <v>41030</v>
      </c>
    </row>
    <row r="4860" spans="1:4">
      <c r="A4860" s="105">
        <v>33011009630000</v>
      </c>
      <c r="B4860">
        <v>23196</v>
      </c>
      <c r="C4860">
        <v>0</v>
      </c>
      <c r="D4860" s="690">
        <v>41061</v>
      </c>
    </row>
    <row r="4861" spans="1:4">
      <c r="A4861" s="105">
        <v>33011009630000</v>
      </c>
      <c r="B4861">
        <v>15736</v>
      </c>
      <c r="C4861">
        <v>0</v>
      </c>
      <c r="D4861" s="690">
        <v>41091</v>
      </c>
    </row>
    <row r="4862" spans="1:4">
      <c r="A4862" s="105">
        <v>33011009630000</v>
      </c>
      <c r="B4862">
        <v>19034</v>
      </c>
      <c r="C4862">
        <v>0</v>
      </c>
      <c r="D4862" s="690">
        <v>41122</v>
      </c>
    </row>
    <row r="4863" spans="1:4">
      <c r="A4863" s="105">
        <v>33011009630000</v>
      </c>
      <c r="B4863">
        <v>33882</v>
      </c>
      <c r="C4863">
        <v>0</v>
      </c>
      <c r="D4863" s="690">
        <v>41153</v>
      </c>
    </row>
    <row r="4864" spans="1:4">
      <c r="A4864" s="105">
        <v>33011009630000</v>
      </c>
      <c r="B4864">
        <v>30345</v>
      </c>
      <c r="C4864">
        <v>0</v>
      </c>
      <c r="D4864" s="690">
        <v>41183</v>
      </c>
    </row>
    <row r="4865" spans="1:4">
      <c r="A4865" s="105">
        <v>33011009630000</v>
      </c>
      <c r="B4865">
        <v>29414</v>
      </c>
      <c r="C4865">
        <v>0</v>
      </c>
      <c r="D4865" s="690">
        <v>41214</v>
      </c>
    </row>
    <row r="4866" spans="1:4">
      <c r="A4866" s="105">
        <v>33011009630000</v>
      </c>
      <c r="B4866">
        <v>25824</v>
      </c>
      <c r="C4866">
        <v>0</v>
      </c>
      <c r="D4866" s="690">
        <v>41244</v>
      </c>
    </row>
    <row r="4867" spans="1:4">
      <c r="A4867" s="105">
        <v>33011009640000</v>
      </c>
      <c r="B4867">
        <v>15310</v>
      </c>
      <c r="C4867">
        <v>0</v>
      </c>
      <c r="D4867" s="690">
        <v>40909</v>
      </c>
    </row>
    <row r="4868" spans="1:4">
      <c r="A4868" s="105">
        <v>33011009640000</v>
      </c>
      <c r="B4868">
        <v>12133</v>
      </c>
      <c r="C4868">
        <v>0</v>
      </c>
      <c r="D4868" s="690">
        <v>40940</v>
      </c>
    </row>
    <row r="4869" spans="1:4">
      <c r="A4869" s="105">
        <v>33011009640000</v>
      </c>
      <c r="B4869">
        <v>15409</v>
      </c>
      <c r="C4869">
        <v>0</v>
      </c>
      <c r="D4869" s="690">
        <v>40969</v>
      </c>
    </row>
    <row r="4870" spans="1:4">
      <c r="A4870" s="105">
        <v>33011009640000</v>
      </c>
      <c r="B4870">
        <v>14982</v>
      </c>
      <c r="C4870">
        <v>0</v>
      </c>
      <c r="D4870" s="690">
        <v>41000</v>
      </c>
    </row>
    <row r="4871" spans="1:4">
      <c r="A4871" s="105">
        <v>33011009640000</v>
      </c>
      <c r="B4871">
        <v>14001</v>
      </c>
      <c r="C4871">
        <v>0</v>
      </c>
      <c r="D4871" s="690">
        <v>41030</v>
      </c>
    </row>
    <row r="4872" spans="1:4">
      <c r="A4872" s="105">
        <v>33011009640000</v>
      </c>
      <c r="B4872">
        <v>10373</v>
      </c>
      <c r="C4872">
        <v>0</v>
      </c>
      <c r="D4872" s="690">
        <v>41061</v>
      </c>
    </row>
    <row r="4873" spans="1:4">
      <c r="A4873" s="105">
        <v>33011009640000</v>
      </c>
      <c r="B4873">
        <v>7006</v>
      </c>
      <c r="C4873">
        <v>0</v>
      </c>
      <c r="D4873" s="690">
        <v>41091</v>
      </c>
    </row>
    <row r="4874" spans="1:4">
      <c r="A4874" s="105">
        <v>33011009640000</v>
      </c>
      <c r="B4874">
        <v>7991</v>
      </c>
      <c r="C4874">
        <v>0</v>
      </c>
      <c r="D4874" s="690">
        <v>41122</v>
      </c>
    </row>
    <row r="4875" spans="1:4">
      <c r="A4875" s="105">
        <v>33011009640000</v>
      </c>
      <c r="B4875">
        <v>16079</v>
      </c>
      <c r="C4875">
        <v>0</v>
      </c>
      <c r="D4875" s="690">
        <v>41153</v>
      </c>
    </row>
    <row r="4876" spans="1:4">
      <c r="A4876" s="105">
        <v>33011009640000</v>
      </c>
      <c r="B4876">
        <v>17173</v>
      </c>
      <c r="C4876">
        <v>0</v>
      </c>
      <c r="D4876" s="690">
        <v>41183</v>
      </c>
    </row>
    <row r="4877" spans="1:4">
      <c r="A4877" s="105">
        <v>33011009640000</v>
      </c>
      <c r="B4877">
        <v>16986</v>
      </c>
      <c r="C4877">
        <v>0</v>
      </c>
      <c r="D4877" s="690">
        <v>41214</v>
      </c>
    </row>
    <row r="4878" spans="1:4">
      <c r="A4878" s="105">
        <v>33011009640000</v>
      </c>
      <c r="B4878">
        <v>8590</v>
      </c>
      <c r="C4878">
        <v>0</v>
      </c>
      <c r="D4878" s="690">
        <v>41244</v>
      </c>
    </row>
    <row r="4879" spans="1:4">
      <c r="A4879" s="105">
        <v>33011009650000</v>
      </c>
      <c r="B4879">
        <v>9936</v>
      </c>
      <c r="C4879">
        <v>0</v>
      </c>
      <c r="D4879" s="690">
        <v>40909</v>
      </c>
    </row>
    <row r="4880" spans="1:4">
      <c r="A4880" s="105">
        <v>33011009650000</v>
      </c>
      <c r="B4880">
        <v>8464</v>
      </c>
      <c r="C4880">
        <v>0</v>
      </c>
      <c r="D4880" s="690">
        <v>40940</v>
      </c>
    </row>
    <row r="4881" spans="1:4">
      <c r="A4881" s="105">
        <v>33011009650000</v>
      </c>
      <c r="B4881">
        <v>9745</v>
      </c>
      <c r="C4881">
        <v>0</v>
      </c>
      <c r="D4881" s="690">
        <v>40969</v>
      </c>
    </row>
    <row r="4882" spans="1:4">
      <c r="A4882" s="105">
        <v>33011009650000</v>
      </c>
      <c r="B4882">
        <v>10508</v>
      </c>
      <c r="C4882">
        <v>0</v>
      </c>
      <c r="D4882" s="690">
        <v>41000</v>
      </c>
    </row>
    <row r="4883" spans="1:4">
      <c r="A4883" s="105">
        <v>33011009650000</v>
      </c>
      <c r="B4883">
        <v>11163</v>
      </c>
      <c r="C4883">
        <v>0</v>
      </c>
      <c r="D4883" s="690">
        <v>41030</v>
      </c>
    </row>
    <row r="4884" spans="1:4">
      <c r="A4884" s="105">
        <v>33011009650000</v>
      </c>
      <c r="B4884">
        <v>9204</v>
      </c>
      <c r="C4884">
        <v>0</v>
      </c>
      <c r="D4884" s="690">
        <v>41061</v>
      </c>
    </row>
    <row r="4885" spans="1:4">
      <c r="A4885" s="105">
        <v>33011009650000</v>
      </c>
      <c r="B4885">
        <v>6639</v>
      </c>
      <c r="C4885">
        <v>0</v>
      </c>
      <c r="D4885" s="690">
        <v>41091</v>
      </c>
    </row>
    <row r="4886" spans="1:4">
      <c r="A4886" s="105">
        <v>33011009650000</v>
      </c>
      <c r="B4886">
        <v>11548</v>
      </c>
      <c r="C4886">
        <v>0</v>
      </c>
      <c r="D4886" s="690">
        <v>41122</v>
      </c>
    </row>
    <row r="4887" spans="1:4">
      <c r="A4887" s="105">
        <v>33011009650000</v>
      </c>
      <c r="B4887">
        <v>15372</v>
      </c>
      <c r="C4887">
        <v>0</v>
      </c>
      <c r="D4887" s="690">
        <v>41153</v>
      </c>
    </row>
    <row r="4888" spans="1:4">
      <c r="A4888" s="105">
        <v>33011009650000</v>
      </c>
      <c r="B4888">
        <v>13906</v>
      </c>
      <c r="C4888">
        <v>0</v>
      </c>
      <c r="D4888" s="690">
        <v>41183</v>
      </c>
    </row>
    <row r="4889" spans="1:4">
      <c r="A4889" s="105">
        <v>33011009650000</v>
      </c>
      <c r="B4889">
        <v>13464</v>
      </c>
      <c r="C4889">
        <v>0</v>
      </c>
      <c r="D4889" s="690">
        <v>41214</v>
      </c>
    </row>
    <row r="4890" spans="1:4">
      <c r="A4890" s="105">
        <v>33011009650000</v>
      </c>
      <c r="B4890">
        <v>7640</v>
      </c>
      <c r="C4890">
        <v>0</v>
      </c>
      <c r="D4890" s="690">
        <v>41244</v>
      </c>
    </row>
    <row r="4891" spans="1:4">
      <c r="A4891" s="105">
        <v>33011009660000</v>
      </c>
      <c r="B4891">
        <v>7750</v>
      </c>
      <c r="C4891">
        <v>0</v>
      </c>
      <c r="D4891" s="690">
        <v>40909</v>
      </c>
    </row>
    <row r="4892" spans="1:4">
      <c r="A4892" s="105">
        <v>33011009660000</v>
      </c>
      <c r="B4892">
        <v>9037</v>
      </c>
      <c r="C4892">
        <v>0</v>
      </c>
      <c r="D4892" s="690">
        <v>40940</v>
      </c>
    </row>
    <row r="4893" spans="1:4">
      <c r="A4893" s="105">
        <v>33011009660000</v>
      </c>
      <c r="B4893">
        <v>10861</v>
      </c>
      <c r="C4893">
        <v>0</v>
      </c>
      <c r="D4893" s="690">
        <v>40969</v>
      </c>
    </row>
    <row r="4894" spans="1:4">
      <c r="A4894" s="105">
        <v>33011009660000</v>
      </c>
      <c r="B4894">
        <v>10663</v>
      </c>
      <c r="C4894">
        <v>0</v>
      </c>
      <c r="D4894" s="690">
        <v>41000</v>
      </c>
    </row>
    <row r="4895" spans="1:4">
      <c r="A4895" s="105">
        <v>33011009660000</v>
      </c>
      <c r="B4895">
        <v>11771</v>
      </c>
      <c r="C4895">
        <v>0</v>
      </c>
      <c r="D4895" s="690">
        <v>41030</v>
      </c>
    </row>
    <row r="4896" spans="1:4">
      <c r="A4896" s="105">
        <v>33011009660000</v>
      </c>
      <c r="B4896">
        <v>10800</v>
      </c>
      <c r="C4896">
        <v>0</v>
      </c>
      <c r="D4896" s="690">
        <v>41061</v>
      </c>
    </row>
    <row r="4897" spans="1:4">
      <c r="A4897" s="105">
        <v>33011009660000</v>
      </c>
      <c r="B4897">
        <v>10587</v>
      </c>
      <c r="C4897">
        <v>0</v>
      </c>
      <c r="D4897" s="690">
        <v>41091</v>
      </c>
    </row>
    <row r="4898" spans="1:4">
      <c r="A4898" s="105">
        <v>33011009660000</v>
      </c>
      <c r="B4898">
        <v>12277</v>
      </c>
      <c r="C4898">
        <v>0</v>
      </c>
      <c r="D4898" s="690">
        <v>41122</v>
      </c>
    </row>
    <row r="4899" spans="1:4">
      <c r="A4899" s="105">
        <v>33011009660000</v>
      </c>
      <c r="B4899">
        <v>11378</v>
      </c>
      <c r="C4899">
        <v>0</v>
      </c>
      <c r="D4899" s="690">
        <v>41153</v>
      </c>
    </row>
    <row r="4900" spans="1:4">
      <c r="A4900" s="105">
        <v>33011009660000</v>
      </c>
      <c r="B4900">
        <v>13552</v>
      </c>
      <c r="C4900">
        <v>0</v>
      </c>
      <c r="D4900" s="690">
        <v>41183</v>
      </c>
    </row>
    <row r="4901" spans="1:4">
      <c r="A4901" s="105">
        <v>33011009660000</v>
      </c>
      <c r="B4901">
        <v>13347</v>
      </c>
      <c r="C4901">
        <v>0</v>
      </c>
      <c r="D4901" s="690">
        <v>41214</v>
      </c>
    </row>
    <row r="4902" spans="1:4">
      <c r="A4902" s="105">
        <v>33011009660000</v>
      </c>
      <c r="B4902">
        <v>13586</v>
      </c>
      <c r="C4902">
        <v>0</v>
      </c>
      <c r="D4902" s="690">
        <v>41244</v>
      </c>
    </row>
    <row r="4903" spans="1:4">
      <c r="A4903" s="105">
        <v>33011009670000</v>
      </c>
      <c r="B4903">
        <v>9</v>
      </c>
      <c r="C4903">
        <v>0</v>
      </c>
      <c r="D4903" s="690">
        <v>40909</v>
      </c>
    </row>
    <row r="4904" spans="1:4">
      <c r="A4904" s="105">
        <v>33011009670000</v>
      </c>
      <c r="B4904">
        <v>0</v>
      </c>
      <c r="C4904">
        <v>0</v>
      </c>
      <c r="D4904" s="690">
        <v>40940</v>
      </c>
    </row>
    <row r="4905" spans="1:4">
      <c r="A4905" s="105">
        <v>33011009670000</v>
      </c>
      <c r="B4905">
        <v>5</v>
      </c>
      <c r="C4905">
        <v>0</v>
      </c>
      <c r="D4905" s="690">
        <v>40969</v>
      </c>
    </row>
    <row r="4906" spans="1:4">
      <c r="A4906" s="105">
        <v>33011009670000</v>
      </c>
      <c r="B4906">
        <v>9</v>
      </c>
      <c r="C4906">
        <v>0</v>
      </c>
      <c r="D4906" s="690">
        <v>41000</v>
      </c>
    </row>
    <row r="4907" spans="1:4">
      <c r="A4907" s="105">
        <v>33011009670000</v>
      </c>
      <c r="B4907">
        <v>4</v>
      </c>
      <c r="C4907">
        <v>0</v>
      </c>
      <c r="D4907" s="690">
        <v>41030</v>
      </c>
    </row>
    <row r="4908" spans="1:4">
      <c r="A4908" s="105">
        <v>33011009670000</v>
      </c>
      <c r="B4908">
        <v>1</v>
      </c>
      <c r="C4908">
        <v>0</v>
      </c>
      <c r="D4908" s="690">
        <v>41061</v>
      </c>
    </row>
    <row r="4909" spans="1:4">
      <c r="A4909" s="105">
        <v>33011009670000</v>
      </c>
      <c r="B4909">
        <v>9</v>
      </c>
      <c r="C4909">
        <v>0</v>
      </c>
      <c r="D4909" s="690">
        <v>41091</v>
      </c>
    </row>
    <row r="4910" spans="1:4">
      <c r="A4910" s="105">
        <v>33011009670000</v>
      </c>
      <c r="B4910">
        <v>6</v>
      </c>
      <c r="C4910">
        <v>0</v>
      </c>
      <c r="D4910" s="690">
        <v>41122</v>
      </c>
    </row>
    <row r="4911" spans="1:4">
      <c r="A4911" s="105">
        <v>33011009670000</v>
      </c>
      <c r="B4911">
        <v>0</v>
      </c>
      <c r="C4911">
        <v>0</v>
      </c>
      <c r="D4911" s="690">
        <v>41153</v>
      </c>
    </row>
    <row r="4912" spans="1:4">
      <c r="A4912" s="105">
        <v>33011009670000</v>
      </c>
      <c r="B4912">
        <v>4</v>
      </c>
      <c r="C4912">
        <v>0</v>
      </c>
      <c r="D4912" s="690">
        <v>41183</v>
      </c>
    </row>
    <row r="4913" spans="1:4">
      <c r="A4913" s="105">
        <v>33011009670000</v>
      </c>
      <c r="B4913">
        <v>7</v>
      </c>
      <c r="C4913">
        <v>0</v>
      </c>
      <c r="D4913" s="690">
        <v>41214</v>
      </c>
    </row>
    <row r="4914" spans="1:4">
      <c r="A4914" s="105">
        <v>33011009670000</v>
      </c>
      <c r="B4914">
        <v>9</v>
      </c>
      <c r="C4914">
        <v>0</v>
      </c>
      <c r="D4914" s="690">
        <v>41244</v>
      </c>
    </row>
    <row r="4915" spans="1:4">
      <c r="A4915" s="105">
        <v>33011009680000</v>
      </c>
      <c r="B4915">
        <v>62707</v>
      </c>
      <c r="C4915">
        <v>0</v>
      </c>
      <c r="D4915" s="690">
        <v>40909</v>
      </c>
    </row>
    <row r="4916" spans="1:4">
      <c r="A4916" s="105">
        <v>33011009680000</v>
      </c>
      <c r="B4916">
        <v>54273</v>
      </c>
      <c r="C4916">
        <v>0</v>
      </c>
      <c r="D4916" s="690">
        <v>40940</v>
      </c>
    </row>
    <row r="4917" spans="1:4">
      <c r="A4917" s="105">
        <v>33011009680000</v>
      </c>
      <c r="B4917">
        <v>57585</v>
      </c>
      <c r="C4917">
        <v>0</v>
      </c>
      <c r="D4917" s="690">
        <v>40969</v>
      </c>
    </row>
    <row r="4918" spans="1:4">
      <c r="A4918" s="105">
        <v>33011009680000</v>
      </c>
      <c r="B4918">
        <v>59312</v>
      </c>
      <c r="C4918">
        <v>0</v>
      </c>
      <c r="D4918" s="690">
        <v>41000</v>
      </c>
    </row>
    <row r="4919" spans="1:4">
      <c r="A4919" s="105">
        <v>33011009680000</v>
      </c>
      <c r="B4919">
        <v>61240</v>
      </c>
      <c r="C4919">
        <v>0</v>
      </c>
      <c r="D4919" s="690">
        <v>41030</v>
      </c>
    </row>
    <row r="4920" spans="1:4">
      <c r="A4920" s="105">
        <v>33011009680000</v>
      </c>
      <c r="B4920">
        <v>50494</v>
      </c>
      <c r="C4920">
        <v>0</v>
      </c>
      <c r="D4920" s="690">
        <v>41061</v>
      </c>
    </row>
    <row r="4921" spans="1:4">
      <c r="A4921" s="105">
        <v>33011009680000</v>
      </c>
      <c r="B4921">
        <v>28264</v>
      </c>
      <c r="C4921">
        <v>0</v>
      </c>
      <c r="D4921" s="690">
        <v>41091</v>
      </c>
    </row>
    <row r="4922" spans="1:4">
      <c r="A4922" s="105">
        <v>33011009680000</v>
      </c>
      <c r="B4922">
        <v>25446</v>
      </c>
      <c r="C4922">
        <v>0</v>
      </c>
      <c r="D4922" s="690">
        <v>41122</v>
      </c>
    </row>
    <row r="4923" spans="1:4">
      <c r="A4923" s="105">
        <v>33011009680000</v>
      </c>
      <c r="B4923">
        <v>58460</v>
      </c>
      <c r="C4923">
        <v>0</v>
      </c>
      <c r="D4923" s="690">
        <v>41153</v>
      </c>
    </row>
    <row r="4924" spans="1:4">
      <c r="A4924" s="105">
        <v>33011009680000</v>
      </c>
      <c r="B4924">
        <v>55770</v>
      </c>
      <c r="C4924">
        <v>0</v>
      </c>
      <c r="D4924" s="690">
        <v>41183</v>
      </c>
    </row>
    <row r="4925" spans="1:4">
      <c r="A4925" s="105">
        <v>33011009680000</v>
      </c>
      <c r="B4925">
        <v>46736</v>
      </c>
      <c r="C4925">
        <v>0</v>
      </c>
      <c r="D4925" s="690">
        <v>41214</v>
      </c>
    </row>
    <row r="4926" spans="1:4">
      <c r="A4926" s="105">
        <v>33011009680000</v>
      </c>
      <c r="B4926">
        <v>34618</v>
      </c>
      <c r="C4926">
        <v>0</v>
      </c>
      <c r="D4926" s="690">
        <v>41244</v>
      </c>
    </row>
    <row r="4927" spans="1:4">
      <c r="A4927" s="105">
        <v>33011009690000</v>
      </c>
      <c r="B4927">
        <v>16881</v>
      </c>
      <c r="C4927">
        <v>0</v>
      </c>
      <c r="D4927" s="690">
        <v>40909</v>
      </c>
    </row>
    <row r="4928" spans="1:4">
      <c r="A4928" s="105">
        <v>33011009690000</v>
      </c>
      <c r="B4928">
        <v>16881</v>
      </c>
      <c r="C4928">
        <v>0</v>
      </c>
      <c r="D4928" s="690">
        <v>40940</v>
      </c>
    </row>
    <row r="4929" spans="1:4">
      <c r="A4929" s="105">
        <v>33011009690000</v>
      </c>
      <c r="B4929">
        <v>16881</v>
      </c>
      <c r="C4929">
        <v>0</v>
      </c>
      <c r="D4929" s="690">
        <v>40969</v>
      </c>
    </row>
    <row r="4930" spans="1:4">
      <c r="A4930" s="105">
        <v>33011009690000</v>
      </c>
      <c r="B4930">
        <v>17119</v>
      </c>
      <c r="C4930">
        <v>0</v>
      </c>
      <c r="D4930" s="690">
        <v>41000</v>
      </c>
    </row>
    <row r="4931" spans="1:4">
      <c r="A4931" s="105">
        <v>33011009690000</v>
      </c>
      <c r="B4931">
        <v>18281</v>
      </c>
      <c r="C4931">
        <v>0</v>
      </c>
      <c r="D4931" s="690">
        <v>41030</v>
      </c>
    </row>
    <row r="4932" spans="1:4">
      <c r="A4932" s="105">
        <v>33011009690000</v>
      </c>
      <c r="B4932">
        <v>16881</v>
      </c>
      <c r="C4932">
        <v>0</v>
      </c>
      <c r="D4932" s="690">
        <v>41061</v>
      </c>
    </row>
    <row r="4933" spans="1:4">
      <c r="A4933" s="105">
        <v>33011009690000</v>
      </c>
      <c r="B4933">
        <v>17934</v>
      </c>
      <c r="C4933">
        <v>0</v>
      </c>
      <c r="D4933" s="690">
        <v>41091</v>
      </c>
    </row>
    <row r="4934" spans="1:4">
      <c r="A4934" s="105">
        <v>33011009690000</v>
      </c>
      <c r="B4934">
        <v>16881</v>
      </c>
      <c r="C4934">
        <v>0</v>
      </c>
      <c r="D4934" s="690">
        <v>41122</v>
      </c>
    </row>
    <row r="4935" spans="1:4">
      <c r="A4935" s="105">
        <v>33011009690000</v>
      </c>
      <c r="B4935">
        <v>16853</v>
      </c>
      <c r="C4935">
        <v>0</v>
      </c>
      <c r="D4935" s="690">
        <v>41153</v>
      </c>
    </row>
    <row r="4936" spans="1:4">
      <c r="A4936" s="105">
        <v>33011009690000</v>
      </c>
      <c r="B4936">
        <v>7888</v>
      </c>
      <c r="C4936">
        <v>0</v>
      </c>
      <c r="D4936" s="690">
        <v>41183</v>
      </c>
    </row>
    <row r="4937" spans="1:4">
      <c r="A4937" s="105">
        <v>33011009690000</v>
      </c>
      <c r="B4937">
        <v>16881</v>
      </c>
      <c r="C4937">
        <v>0</v>
      </c>
      <c r="D4937" s="690">
        <v>41214</v>
      </c>
    </row>
    <row r="4938" spans="1:4">
      <c r="A4938" s="105">
        <v>33011009690000</v>
      </c>
      <c r="B4938">
        <v>16881</v>
      </c>
      <c r="C4938">
        <v>0</v>
      </c>
      <c r="D4938" s="690">
        <v>41244</v>
      </c>
    </row>
    <row r="4939" spans="1:4">
      <c r="A4939" s="105">
        <v>33011009700000</v>
      </c>
      <c r="B4939">
        <v>4740</v>
      </c>
      <c r="C4939">
        <v>0</v>
      </c>
      <c r="D4939" s="690">
        <v>40909</v>
      </c>
    </row>
    <row r="4940" spans="1:4">
      <c r="A4940" s="105">
        <v>33011009700000</v>
      </c>
      <c r="B4940">
        <v>4740</v>
      </c>
      <c r="C4940">
        <v>0</v>
      </c>
      <c r="D4940" s="690">
        <v>40940</v>
      </c>
    </row>
    <row r="4941" spans="1:4">
      <c r="A4941" s="105">
        <v>33011009700000</v>
      </c>
      <c r="B4941">
        <v>4740</v>
      </c>
      <c r="C4941">
        <v>0</v>
      </c>
      <c r="D4941" s="690">
        <v>40969</v>
      </c>
    </row>
    <row r="4942" spans="1:4">
      <c r="A4942" s="105">
        <v>33011009700000</v>
      </c>
      <c r="B4942">
        <v>4334</v>
      </c>
      <c r="C4942">
        <v>0</v>
      </c>
      <c r="D4942" s="690">
        <v>41000</v>
      </c>
    </row>
    <row r="4943" spans="1:4">
      <c r="A4943" s="105">
        <v>33011009700000</v>
      </c>
      <c r="B4943">
        <v>4543</v>
      </c>
      <c r="C4943">
        <v>0</v>
      </c>
      <c r="D4943" s="690">
        <v>41030</v>
      </c>
    </row>
    <row r="4944" spans="1:4">
      <c r="A4944" s="105">
        <v>33011009700000</v>
      </c>
      <c r="B4944">
        <v>4740</v>
      </c>
      <c r="C4944">
        <v>0</v>
      </c>
      <c r="D4944" s="690">
        <v>41061</v>
      </c>
    </row>
    <row r="4945" spans="1:4">
      <c r="A4945" s="105">
        <v>33011009700000</v>
      </c>
      <c r="B4945">
        <v>4450</v>
      </c>
      <c r="C4945">
        <v>0</v>
      </c>
      <c r="D4945" s="690">
        <v>41091</v>
      </c>
    </row>
    <row r="4946" spans="1:4">
      <c r="A4946" s="105">
        <v>33011009700000</v>
      </c>
      <c r="B4946">
        <v>4740</v>
      </c>
      <c r="C4946">
        <v>0</v>
      </c>
      <c r="D4946" s="690">
        <v>41122</v>
      </c>
    </row>
    <row r="4947" spans="1:4">
      <c r="A4947" s="105">
        <v>33011009700000</v>
      </c>
      <c r="B4947">
        <v>4383</v>
      </c>
      <c r="C4947">
        <v>0</v>
      </c>
      <c r="D4947" s="690">
        <v>41153</v>
      </c>
    </row>
    <row r="4948" spans="1:4">
      <c r="A4948" s="105">
        <v>33011009700000</v>
      </c>
      <c r="B4948">
        <v>4626</v>
      </c>
      <c r="C4948">
        <v>0</v>
      </c>
      <c r="D4948" s="690">
        <v>41183</v>
      </c>
    </row>
    <row r="4949" spans="1:4">
      <c r="A4949" s="105">
        <v>33011009700000</v>
      </c>
      <c r="B4949">
        <v>4740</v>
      </c>
      <c r="C4949">
        <v>0</v>
      </c>
      <c r="D4949" s="690">
        <v>41214</v>
      </c>
    </row>
    <row r="4950" spans="1:4">
      <c r="A4950" s="105">
        <v>33011009700000</v>
      </c>
      <c r="B4950">
        <v>4740</v>
      </c>
      <c r="C4950">
        <v>0</v>
      </c>
      <c r="D4950" s="690">
        <v>41244</v>
      </c>
    </row>
    <row r="4951" spans="1:4">
      <c r="A4951" s="105">
        <v>33011009710000</v>
      </c>
      <c r="B4951">
        <v>11661</v>
      </c>
      <c r="C4951">
        <v>0</v>
      </c>
      <c r="D4951" s="690">
        <v>40909</v>
      </c>
    </row>
    <row r="4952" spans="1:4">
      <c r="A4952" s="105">
        <v>33011009710000</v>
      </c>
      <c r="B4952">
        <v>10142</v>
      </c>
      <c r="C4952">
        <v>0</v>
      </c>
      <c r="D4952" s="690">
        <v>40940</v>
      </c>
    </row>
    <row r="4953" spans="1:4">
      <c r="A4953" s="105">
        <v>33011009710000</v>
      </c>
      <c r="B4953">
        <v>11527</v>
      </c>
      <c r="C4953">
        <v>0</v>
      </c>
      <c r="D4953" s="690">
        <v>40969</v>
      </c>
    </row>
    <row r="4954" spans="1:4">
      <c r="A4954" s="105">
        <v>33011009710000</v>
      </c>
      <c r="B4954">
        <v>10994</v>
      </c>
      <c r="C4954">
        <v>0</v>
      </c>
      <c r="D4954" s="690">
        <v>41000</v>
      </c>
    </row>
    <row r="4955" spans="1:4">
      <c r="A4955" s="105">
        <v>33011009710000</v>
      </c>
      <c r="B4955">
        <v>11595</v>
      </c>
      <c r="C4955">
        <v>0</v>
      </c>
      <c r="D4955" s="690">
        <v>41030</v>
      </c>
    </row>
    <row r="4956" spans="1:4">
      <c r="A4956" s="105">
        <v>33011009710000</v>
      </c>
      <c r="B4956">
        <v>11027</v>
      </c>
      <c r="C4956">
        <v>0</v>
      </c>
      <c r="D4956" s="690">
        <v>41061</v>
      </c>
    </row>
    <row r="4957" spans="1:4">
      <c r="A4957" s="105">
        <v>33011009710000</v>
      </c>
      <c r="B4957">
        <v>11231</v>
      </c>
      <c r="C4957">
        <v>0</v>
      </c>
      <c r="D4957" s="690">
        <v>41091</v>
      </c>
    </row>
    <row r="4958" spans="1:4">
      <c r="A4958" s="105">
        <v>33011009710000</v>
      </c>
      <c r="B4958">
        <v>11263</v>
      </c>
      <c r="C4958">
        <v>0</v>
      </c>
      <c r="D4958" s="690">
        <v>41122</v>
      </c>
    </row>
    <row r="4959" spans="1:4">
      <c r="A4959" s="105">
        <v>33011009710000</v>
      </c>
      <c r="B4959">
        <v>11166</v>
      </c>
      <c r="C4959">
        <v>0</v>
      </c>
      <c r="D4959" s="690">
        <v>41153</v>
      </c>
    </row>
    <row r="4960" spans="1:4">
      <c r="A4960" s="105">
        <v>33011009710000</v>
      </c>
      <c r="B4960">
        <v>11957</v>
      </c>
      <c r="C4960">
        <v>0</v>
      </c>
      <c r="D4960" s="690">
        <v>41183</v>
      </c>
    </row>
    <row r="4961" spans="1:4">
      <c r="A4961" s="105">
        <v>33011009710000</v>
      </c>
      <c r="B4961">
        <v>11371</v>
      </c>
      <c r="C4961">
        <v>0</v>
      </c>
      <c r="D4961" s="690">
        <v>41214</v>
      </c>
    </row>
    <row r="4962" spans="1:4">
      <c r="A4962" s="105">
        <v>33011009710000</v>
      </c>
      <c r="B4962">
        <v>11514</v>
      </c>
      <c r="C4962">
        <v>0</v>
      </c>
      <c r="D4962" s="690">
        <v>41244</v>
      </c>
    </row>
    <row r="4963" spans="1:4">
      <c r="A4963" s="105">
        <v>33011009720000</v>
      </c>
      <c r="B4963">
        <v>20725</v>
      </c>
      <c r="C4963">
        <v>0</v>
      </c>
      <c r="D4963" s="690">
        <v>40909</v>
      </c>
    </row>
    <row r="4964" spans="1:4">
      <c r="A4964" s="105">
        <v>33011009720000</v>
      </c>
      <c r="B4964">
        <v>19854</v>
      </c>
      <c r="C4964">
        <v>0</v>
      </c>
      <c r="D4964" s="690">
        <v>40940</v>
      </c>
    </row>
    <row r="4965" spans="1:4">
      <c r="A4965" s="105">
        <v>33011009720000</v>
      </c>
      <c r="B4965">
        <v>21037</v>
      </c>
      <c r="C4965">
        <v>0</v>
      </c>
      <c r="D4965" s="690">
        <v>40969</v>
      </c>
    </row>
    <row r="4966" spans="1:4">
      <c r="A4966" s="105">
        <v>33011009720000</v>
      </c>
      <c r="B4966">
        <v>19015</v>
      </c>
      <c r="C4966">
        <v>0</v>
      </c>
      <c r="D4966" s="690">
        <v>41000</v>
      </c>
    </row>
    <row r="4967" spans="1:4">
      <c r="A4967" s="105">
        <v>33011009720000</v>
      </c>
      <c r="B4967">
        <v>20151</v>
      </c>
      <c r="C4967">
        <v>0</v>
      </c>
      <c r="D4967" s="690">
        <v>41030</v>
      </c>
    </row>
    <row r="4968" spans="1:4">
      <c r="A4968" s="105">
        <v>33011009720000</v>
      </c>
      <c r="B4968">
        <v>18893</v>
      </c>
      <c r="C4968">
        <v>0</v>
      </c>
      <c r="D4968" s="690">
        <v>41061</v>
      </c>
    </row>
    <row r="4969" spans="1:4">
      <c r="A4969" s="105">
        <v>33011009720000</v>
      </c>
      <c r="B4969">
        <v>18153</v>
      </c>
      <c r="C4969">
        <v>0</v>
      </c>
      <c r="D4969" s="690">
        <v>41091</v>
      </c>
    </row>
    <row r="4970" spans="1:4">
      <c r="A4970" s="105">
        <v>33011009720000</v>
      </c>
      <c r="B4970">
        <v>18506</v>
      </c>
      <c r="C4970">
        <v>0</v>
      </c>
      <c r="D4970" s="690">
        <v>41122</v>
      </c>
    </row>
    <row r="4971" spans="1:4">
      <c r="A4971" s="105">
        <v>33011009720000</v>
      </c>
      <c r="B4971">
        <v>17760</v>
      </c>
      <c r="C4971">
        <v>0</v>
      </c>
      <c r="D4971" s="690">
        <v>41153</v>
      </c>
    </row>
    <row r="4972" spans="1:4">
      <c r="A4972" s="105">
        <v>33011009720000</v>
      </c>
      <c r="B4972">
        <v>18466</v>
      </c>
      <c r="C4972">
        <v>0</v>
      </c>
      <c r="D4972" s="690">
        <v>41183</v>
      </c>
    </row>
    <row r="4973" spans="1:4">
      <c r="A4973" s="105">
        <v>33011009720000</v>
      </c>
      <c r="B4973">
        <v>17945</v>
      </c>
      <c r="C4973">
        <v>0</v>
      </c>
      <c r="D4973" s="690">
        <v>41214</v>
      </c>
    </row>
    <row r="4974" spans="1:4">
      <c r="A4974" s="105">
        <v>33011009720000</v>
      </c>
      <c r="B4974">
        <v>18545</v>
      </c>
      <c r="C4974">
        <v>0</v>
      </c>
      <c r="D4974" s="690">
        <v>41244</v>
      </c>
    </row>
    <row r="4975" spans="1:4">
      <c r="A4975" s="105">
        <v>33011009730000</v>
      </c>
      <c r="B4975">
        <v>8031</v>
      </c>
      <c r="C4975">
        <v>0</v>
      </c>
      <c r="D4975" s="690">
        <v>40909</v>
      </c>
    </row>
    <row r="4976" spans="1:4">
      <c r="A4976" s="105">
        <v>33011009730000</v>
      </c>
      <c r="B4976">
        <v>8031</v>
      </c>
      <c r="C4976">
        <v>0</v>
      </c>
      <c r="D4976" s="690">
        <v>40940</v>
      </c>
    </row>
    <row r="4977" spans="1:4">
      <c r="A4977" s="105">
        <v>33011009730000</v>
      </c>
      <c r="B4977">
        <v>8031</v>
      </c>
      <c r="C4977">
        <v>0</v>
      </c>
      <c r="D4977" s="690">
        <v>40969</v>
      </c>
    </row>
    <row r="4978" spans="1:4">
      <c r="A4978" s="105">
        <v>33011009730000</v>
      </c>
      <c r="B4978">
        <v>6996</v>
      </c>
      <c r="C4978">
        <v>0</v>
      </c>
      <c r="D4978" s="690">
        <v>41000</v>
      </c>
    </row>
    <row r="4979" spans="1:4">
      <c r="A4979" s="105">
        <v>33011009730000</v>
      </c>
      <c r="B4979">
        <v>7481</v>
      </c>
      <c r="C4979">
        <v>0</v>
      </c>
      <c r="D4979" s="690">
        <v>41030</v>
      </c>
    </row>
    <row r="4980" spans="1:4">
      <c r="A4980" s="105">
        <v>33011009730000</v>
      </c>
      <c r="B4980">
        <v>8031</v>
      </c>
      <c r="C4980">
        <v>0</v>
      </c>
      <c r="D4980" s="690">
        <v>41061</v>
      </c>
    </row>
    <row r="4981" spans="1:4">
      <c r="A4981" s="105">
        <v>33011009730000</v>
      </c>
      <c r="B4981">
        <v>7178</v>
      </c>
      <c r="C4981">
        <v>0</v>
      </c>
      <c r="D4981" s="690">
        <v>41091</v>
      </c>
    </row>
    <row r="4982" spans="1:4">
      <c r="A4982" s="105">
        <v>33011009730000</v>
      </c>
      <c r="B4982">
        <v>8031</v>
      </c>
      <c r="C4982">
        <v>0</v>
      </c>
      <c r="D4982" s="690">
        <v>41122</v>
      </c>
    </row>
    <row r="4983" spans="1:4">
      <c r="A4983" s="105">
        <v>33011009730000</v>
      </c>
      <c r="B4983">
        <v>7196</v>
      </c>
      <c r="C4983">
        <v>0</v>
      </c>
      <c r="D4983" s="690">
        <v>41153</v>
      </c>
    </row>
    <row r="4984" spans="1:4">
      <c r="A4984" s="105">
        <v>33011009730000</v>
      </c>
      <c r="B4984">
        <v>7568</v>
      </c>
      <c r="C4984">
        <v>0</v>
      </c>
      <c r="D4984" s="690">
        <v>41183</v>
      </c>
    </row>
    <row r="4985" spans="1:4">
      <c r="A4985" s="105">
        <v>33011009730000</v>
      </c>
      <c r="B4985">
        <v>8031</v>
      </c>
      <c r="C4985">
        <v>0</v>
      </c>
      <c r="D4985" s="690">
        <v>41214</v>
      </c>
    </row>
    <row r="4986" spans="1:4">
      <c r="A4986" s="105">
        <v>33011009730000</v>
      </c>
      <c r="B4986">
        <v>8031</v>
      </c>
      <c r="C4986">
        <v>0</v>
      </c>
      <c r="D4986" s="690">
        <v>41244</v>
      </c>
    </row>
    <row r="4987" spans="1:4">
      <c r="A4987" s="105">
        <v>33011009740000</v>
      </c>
      <c r="B4987">
        <v>8896</v>
      </c>
      <c r="C4987">
        <v>0</v>
      </c>
      <c r="D4987" s="690">
        <v>40909</v>
      </c>
    </row>
    <row r="4988" spans="1:4">
      <c r="A4988" s="105">
        <v>33011009740000</v>
      </c>
      <c r="B4988">
        <v>7894</v>
      </c>
      <c r="C4988">
        <v>0</v>
      </c>
      <c r="D4988" s="690">
        <v>40940</v>
      </c>
    </row>
    <row r="4989" spans="1:4">
      <c r="A4989" s="105">
        <v>33011009740000</v>
      </c>
      <c r="B4989">
        <v>9540</v>
      </c>
      <c r="C4989">
        <v>0</v>
      </c>
      <c r="D4989" s="690">
        <v>40969</v>
      </c>
    </row>
    <row r="4990" spans="1:4">
      <c r="A4990" s="105">
        <v>33011009740000</v>
      </c>
      <c r="B4990">
        <v>7932</v>
      </c>
      <c r="C4990">
        <v>0</v>
      </c>
      <c r="D4990" s="690">
        <v>41000</v>
      </c>
    </row>
    <row r="4991" spans="1:4">
      <c r="A4991" s="105">
        <v>33011009740000</v>
      </c>
      <c r="B4991">
        <v>3313</v>
      </c>
      <c r="C4991">
        <v>0</v>
      </c>
      <c r="D4991" s="690">
        <v>41030</v>
      </c>
    </row>
    <row r="4992" spans="1:4">
      <c r="A4992" s="105">
        <v>33011009740000</v>
      </c>
      <c r="B4992">
        <v>0</v>
      </c>
      <c r="C4992">
        <v>0</v>
      </c>
      <c r="D4992" s="690">
        <v>41061</v>
      </c>
    </row>
    <row r="4993" spans="1:4">
      <c r="A4993" s="105">
        <v>33011009740000</v>
      </c>
      <c r="B4993">
        <v>8346</v>
      </c>
      <c r="C4993">
        <v>0</v>
      </c>
      <c r="D4993" s="690">
        <v>41091</v>
      </c>
    </row>
    <row r="4994" spans="1:4">
      <c r="A4994" s="105">
        <v>33011009740000</v>
      </c>
      <c r="B4994">
        <v>3957</v>
      </c>
      <c r="C4994">
        <v>0</v>
      </c>
      <c r="D4994" s="690">
        <v>41122</v>
      </c>
    </row>
    <row r="4995" spans="1:4">
      <c r="A4995" s="105">
        <v>33011009740000</v>
      </c>
      <c r="B4995">
        <v>9820</v>
      </c>
      <c r="C4995">
        <v>0</v>
      </c>
      <c r="D4995" s="690">
        <v>41153</v>
      </c>
    </row>
    <row r="4996" spans="1:4">
      <c r="A4996" s="105">
        <v>33011009740000</v>
      </c>
      <c r="B4996">
        <v>11306</v>
      </c>
      <c r="C4996">
        <v>0</v>
      </c>
      <c r="D4996" s="690">
        <v>41183</v>
      </c>
    </row>
    <row r="4997" spans="1:4">
      <c r="A4997" s="105">
        <v>33011009740000</v>
      </c>
      <c r="B4997">
        <v>9352</v>
      </c>
      <c r="C4997">
        <v>0</v>
      </c>
      <c r="D4997" s="690">
        <v>41214</v>
      </c>
    </row>
    <row r="4998" spans="1:4">
      <c r="A4998" s="105">
        <v>33011009740000</v>
      </c>
      <c r="B4998">
        <v>10256</v>
      </c>
      <c r="C4998">
        <v>0</v>
      </c>
      <c r="D4998" s="690">
        <v>41244</v>
      </c>
    </row>
    <row r="4999" spans="1:4">
      <c r="A4999" s="105">
        <v>33011009750000</v>
      </c>
      <c r="B4999">
        <v>26315</v>
      </c>
      <c r="C4999">
        <v>0</v>
      </c>
      <c r="D4999" s="690">
        <v>40909</v>
      </c>
    </row>
    <row r="5000" spans="1:4">
      <c r="A5000" s="105">
        <v>33011009750000</v>
      </c>
      <c r="B5000">
        <v>27997</v>
      </c>
      <c r="C5000">
        <v>0</v>
      </c>
      <c r="D5000" s="690">
        <v>40940</v>
      </c>
    </row>
    <row r="5001" spans="1:4">
      <c r="A5001" s="105">
        <v>33011009750000</v>
      </c>
      <c r="B5001">
        <v>30255</v>
      </c>
      <c r="C5001">
        <v>0</v>
      </c>
      <c r="D5001" s="690">
        <v>40969</v>
      </c>
    </row>
    <row r="5002" spans="1:4">
      <c r="A5002" s="105">
        <v>33011009750000</v>
      </c>
      <c r="B5002">
        <v>33897</v>
      </c>
      <c r="C5002">
        <v>0</v>
      </c>
      <c r="D5002" s="690">
        <v>41000</v>
      </c>
    </row>
    <row r="5003" spans="1:4">
      <c r="A5003" s="105">
        <v>33011009750000</v>
      </c>
      <c r="B5003">
        <v>17680</v>
      </c>
      <c r="C5003">
        <v>0</v>
      </c>
      <c r="D5003" s="690">
        <v>41030</v>
      </c>
    </row>
    <row r="5004" spans="1:4">
      <c r="A5004" s="105">
        <v>33011009750000</v>
      </c>
      <c r="B5004">
        <v>5746</v>
      </c>
      <c r="C5004">
        <v>0</v>
      </c>
      <c r="D5004" s="690">
        <v>41061</v>
      </c>
    </row>
    <row r="5005" spans="1:4">
      <c r="A5005" s="105">
        <v>33011009750000</v>
      </c>
      <c r="B5005">
        <v>36209</v>
      </c>
      <c r="C5005">
        <v>0</v>
      </c>
      <c r="D5005" s="690">
        <v>41091</v>
      </c>
    </row>
    <row r="5006" spans="1:4">
      <c r="A5006" s="105">
        <v>33011009750000</v>
      </c>
      <c r="B5006">
        <v>14072</v>
      </c>
      <c r="C5006">
        <v>0</v>
      </c>
      <c r="D5006" s="690">
        <v>41122</v>
      </c>
    </row>
    <row r="5007" spans="1:4">
      <c r="A5007" s="105">
        <v>33011009750000</v>
      </c>
      <c r="B5007">
        <v>5568</v>
      </c>
      <c r="C5007">
        <v>0</v>
      </c>
      <c r="D5007" s="690">
        <v>41153</v>
      </c>
    </row>
    <row r="5008" spans="1:4">
      <c r="A5008" s="105">
        <v>33011009750000</v>
      </c>
      <c r="B5008">
        <v>30066</v>
      </c>
      <c r="C5008">
        <v>0</v>
      </c>
      <c r="D5008" s="690">
        <v>41183</v>
      </c>
    </row>
    <row r="5009" spans="1:4">
      <c r="A5009" s="105">
        <v>33011009750000</v>
      </c>
      <c r="B5009">
        <v>19818</v>
      </c>
      <c r="C5009">
        <v>0</v>
      </c>
      <c r="D5009" s="690">
        <v>41214</v>
      </c>
    </row>
    <row r="5010" spans="1:4">
      <c r="A5010" s="105">
        <v>33011009750000</v>
      </c>
      <c r="B5010">
        <v>12110</v>
      </c>
      <c r="C5010">
        <v>0</v>
      </c>
      <c r="D5010" s="690">
        <v>41244</v>
      </c>
    </row>
    <row r="5011" spans="1:4">
      <c r="A5011" s="105">
        <v>33011009760000</v>
      </c>
      <c r="B5011">
        <v>16151</v>
      </c>
      <c r="C5011">
        <v>0</v>
      </c>
      <c r="D5011" s="690">
        <v>40909</v>
      </c>
    </row>
    <row r="5012" spans="1:4">
      <c r="A5012" s="105">
        <v>33011009760000</v>
      </c>
      <c r="B5012">
        <v>15423</v>
      </c>
      <c r="C5012">
        <v>0</v>
      </c>
      <c r="D5012" s="690">
        <v>40940</v>
      </c>
    </row>
    <row r="5013" spans="1:4">
      <c r="A5013" s="105">
        <v>33011009760000</v>
      </c>
      <c r="B5013">
        <v>15374</v>
      </c>
      <c r="C5013">
        <v>0</v>
      </c>
      <c r="D5013" s="690">
        <v>40969</v>
      </c>
    </row>
    <row r="5014" spans="1:4">
      <c r="A5014" s="105">
        <v>33011009760000</v>
      </c>
      <c r="B5014">
        <v>14452</v>
      </c>
      <c r="C5014">
        <v>0</v>
      </c>
      <c r="D5014" s="690">
        <v>41000</v>
      </c>
    </row>
    <row r="5015" spans="1:4">
      <c r="A5015" s="105">
        <v>33011009760000</v>
      </c>
      <c r="B5015">
        <v>8011</v>
      </c>
      <c r="C5015">
        <v>0</v>
      </c>
      <c r="D5015" s="690">
        <v>41030</v>
      </c>
    </row>
    <row r="5016" spans="1:4">
      <c r="A5016" s="105">
        <v>33011009760000</v>
      </c>
      <c r="B5016">
        <v>2423</v>
      </c>
      <c r="C5016">
        <v>0</v>
      </c>
      <c r="D5016" s="690">
        <v>41061</v>
      </c>
    </row>
    <row r="5017" spans="1:4">
      <c r="A5017" s="105">
        <v>33011009760000</v>
      </c>
      <c r="B5017">
        <v>12837</v>
      </c>
      <c r="C5017">
        <v>0</v>
      </c>
      <c r="D5017" s="690">
        <v>41091</v>
      </c>
    </row>
    <row r="5018" spans="1:4">
      <c r="A5018" s="105">
        <v>33011009760000</v>
      </c>
      <c r="B5018">
        <v>7958</v>
      </c>
      <c r="C5018">
        <v>0</v>
      </c>
      <c r="D5018" s="690">
        <v>41122</v>
      </c>
    </row>
    <row r="5019" spans="1:4">
      <c r="A5019" s="105">
        <v>33011009760000</v>
      </c>
      <c r="B5019">
        <v>16400</v>
      </c>
      <c r="C5019">
        <v>0</v>
      </c>
      <c r="D5019" s="690">
        <v>41153</v>
      </c>
    </row>
    <row r="5020" spans="1:4">
      <c r="A5020" s="105">
        <v>33011009760000</v>
      </c>
      <c r="B5020">
        <v>14490</v>
      </c>
      <c r="C5020">
        <v>0</v>
      </c>
      <c r="D5020" s="690">
        <v>41183</v>
      </c>
    </row>
    <row r="5021" spans="1:4">
      <c r="A5021" s="105">
        <v>33011009760000</v>
      </c>
      <c r="B5021">
        <v>12395</v>
      </c>
      <c r="C5021">
        <v>0</v>
      </c>
      <c r="D5021" s="690">
        <v>41214</v>
      </c>
    </row>
    <row r="5022" spans="1:4">
      <c r="A5022" s="105">
        <v>33011009760000</v>
      </c>
      <c r="B5022">
        <v>15192</v>
      </c>
      <c r="C5022">
        <v>0</v>
      </c>
      <c r="D5022" s="690">
        <v>41244</v>
      </c>
    </row>
    <row r="5023" spans="1:4">
      <c r="A5023" s="105">
        <v>33011009770000</v>
      </c>
      <c r="B5023">
        <v>32649</v>
      </c>
      <c r="C5023">
        <v>0</v>
      </c>
      <c r="D5023" s="690">
        <v>40909</v>
      </c>
    </row>
    <row r="5024" spans="1:4">
      <c r="A5024" s="105">
        <v>33011009770000</v>
      </c>
      <c r="B5024">
        <v>30583</v>
      </c>
      <c r="C5024">
        <v>0</v>
      </c>
      <c r="D5024" s="690">
        <v>40940</v>
      </c>
    </row>
    <row r="5025" spans="1:4">
      <c r="A5025" s="105">
        <v>33011009770000</v>
      </c>
      <c r="B5025">
        <v>35332</v>
      </c>
      <c r="C5025">
        <v>0</v>
      </c>
      <c r="D5025" s="690">
        <v>40969</v>
      </c>
    </row>
    <row r="5026" spans="1:4">
      <c r="A5026" s="105">
        <v>33011009770000</v>
      </c>
      <c r="B5026">
        <v>32602</v>
      </c>
      <c r="C5026">
        <v>0</v>
      </c>
      <c r="D5026" s="690">
        <v>41000</v>
      </c>
    </row>
    <row r="5027" spans="1:4">
      <c r="A5027" s="105">
        <v>33011009770000</v>
      </c>
      <c r="B5027">
        <v>17704</v>
      </c>
      <c r="C5027">
        <v>0</v>
      </c>
      <c r="D5027" s="690">
        <v>41030</v>
      </c>
    </row>
    <row r="5028" spans="1:4">
      <c r="A5028" s="105">
        <v>33011009770000</v>
      </c>
      <c r="B5028">
        <v>5965</v>
      </c>
      <c r="C5028">
        <v>0</v>
      </c>
      <c r="D5028" s="690">
        <v>41061</v>
      </c>
    </row>
    <row r="5029" spans="1:4">
      <c r="A5029" s="105">
        <v>33011009770000</v>
      </c>
      <c r="B5029">
        <v>31147</v>
      </c>
      <c r="C5029">
        <v>0</v>
      </c>
      <c r="D5029" s="690">
        <v>41091</v>
      </c>
    </row>
    <row r="5030" spans="1:4">
      <c r="A5030" s="105">
        <v>33011009770000</v>
      </c>
      <c r="B5030">
        <v>17814</v>
      </c>
      <c r="C5030">
        <v>0</v>
      </c>
      <c r="D5030" s="690">
        <v>41122</v>
      </c>
    </row>
    <row r="5031" spans="1:4">
      <c r="A5031" s="105">
        <v>33011009770000</v>
      </c>
      <c r="B5031">
        <v>35975</v>
      </c>
      <c r="C5031">
        <v>0</v>
      </c>
      <c r="D5031" s="690">
        <v>41153</v>
      </c>
    </row>
    <row r="5032" spans="1:4">
      <c r="A5032" s="105">
        <v>33011009770000</v>
      </c>
      <c r="B5032">
        <v>36847</v>
      </c>
      <c r="C5032">
        <v>0</v>
      </c>
      <c r="D5032" s="690">
        <v>41183</v>
      </c>
    </row>
    <row r="5033" spans="1:4">
      <c r="A5033" s="105">
        <v>33011009770000</v>
      </c>
      <c r="B5033">
        <v>32277</v>
      </c>
      <c r="C5033">
        <v>0</v>
      </c>
      <c r="D5033" s="690">
        <v>41214</v>
      </c>
    </row>
    <row r="5034" spans="1:4">
      <c r="A5034" s="105">
        <v>33011009770000</v>
      </c>
      <c r="B5034">
        <v>32806</v>
      </c>
      <c r="C5034">
        <v>0</v>
      </c>
      <c r="D5034" s="690">
        <v>41244</v>
      </c>
    </row>
    <row r="5035" spans="1:4">
      <c r="A5035" s="105">
        <v>33011009810000</v>
      </c>
      <c r="B5035">
        <v>8294</v>
      </c>
      <c r="C5035">
        <v>0</v>
      </c>
      <c r="D5035" s="690">
        <v>40909</v>
      </c>
    </row>
    <row r="5036" spans="1:4">
      <c r="A5036" s="105">
        <v>33011009810000</v>
      </c>
      <c r="B5036">
        <v>8220</v>
      </c>
      <c r="C5036">
        <v>0</v>
      </c>
      <c r="D5036" s="690">
        <v>40940</v>
      </c>
    </row>
    <row r="5037" spans="1:4">
      <c r="A5037" s="105">
        <v>33011009810000</v>
      </c>
      <c r="B5037">
        <v>9085</v>
      </c>
      <c r="C5037">
        <v>0</v>
      </c>
      <c r="D5037" s="690">
        <v>40969</v>
      </c>
    </row>
    <row r="5038" spans="1:4">
      <c r="A5038" s="105">
        <v>33011009810000</v>
      </c>
      <c r="B5038">
        <v>7965</v>
      </c>
      <c r="C5038">
        <v>0</v>
      </c>
      <c r="D5038" s="690">
        <v>41000</v>
      </c>
    </row>
    <row r="5039" spans="1:4">
      <c r="A5039" s="105">
        <v>33011009810000</v>
      </c>
      <c r="B5039">
        <v>3360</v>
      </c>
      <c r="C5039">
        <v>0</v>
      </c>
      <c r="D5039" s="690">
        <v>41030</v>
      </c>
    </row>
    <row r="5040" spans="1:4">
      <c r="A5040" s="105">
        <v>33011009810000</v>
      </c>
      <c r="B5040">
        <v>7</v>
      </c>
      <c r="C5040">
        <v>0</v>
      </c>
      <c r="D5040" s="690">
        <v>41061</v>
      </c>
    </row>
    <row r="5041" spans="1:4">
      <c r="A5041" s="105">
        <v>33011009810000</v>
      </c>
      <c r="B5041">
        <v>7798</v>
      </c>
      <c r="C5041">
        <v>0</v>
      </c>
      <c r="D5041" s="690">
        <v>41091</v>
      </c>
    </row>
    <row r="5042" spans="1:4">
      <c r="A5042" s="105">
        <v>33011009810000</v>
      </c>
      <c r="B5042">
        <v>2289</v>
      </c>
      <c r="C5042">
        <v>0</v>
      </c>
      <c r="D5042" s="690">
        <v>41122</v>
      </c>
    </row>
    <row r="5043" spans="1:4">
      <c r="A5043" s="105">
        <v>33011009810000</v>
      </c>
      <c r="B5043">
        <v>7500</v>
      </c>
      <c r="C5043">
        <v>0</v>
      </c>
      <c r="D5043" s="690">
        <v>41153</v>
      </c>
    </row>
    <row r="5044" spans="1:4">
      <c r="A5044" s="105">
        <v>33011009810000</v>
      </c>
      <c r="B5044">
        <v>9449</v>
      </c>
      <c r="C5044">
        <v>0</v>
      </c>
      <c r="D5044" s="690">
        <v>41183</v>
      </c>
    </row>
    <row r="5045" spans="1:4">
      <c r="A5045" s="105">
        <v>33011009810000</v>
      </c>
      <c r="B5045">
        <v>9902</v>
      </c>
      <c r="C5045">
        <v>0</v>
      </c>
      <c r="D5045" s="690">
        <v>41214</v>
      </c>
    </row>
    <row r="5046" spans="1:4">
      <c r="A5046" s="105">
        <v>33011009810000</v>
      </c>
      <c r="B5046">
        <v>10724</v>
      </c>
      <c r="C5046">
        <v>0</v>
      </c>
      <c r="D5046" s="690">
        <v>41244</v>
      </c>
    </row>
    <row r="5047" spans="1:4">
      <c r="A5047" s="105">
        <v>33011009820000</v>
      </c>
      <c r="B5047">
        <v>15013</v>
      </c>
      <c r="C5047">
        <v>0</v>
      </c>
      <c r="D5047" s="690">
        <v>40909</v>
      </c>
    </row>
    <row r="5048" spans="1:4">
      <c r="A5048" s="105">
        <v>33011009820000</v>
      </c>
      <c r="B5048">
        <v>13441</v>
      </c>
      <c r="C5048">
        <v>0</v>
      </c>
      <c r="D5048" s="690">
        <v>40940</v>
      </c>
    </row>
    <row r="5049" spans="1:4">
      <c r="A5049" s="105">
        <v>33011009820000</v>
      </c>
      <c r="B5049">
        <v>12742</v>
      </c>
      <c r="C5049">
        <v>0</v>
      </c>
      <c r="D5049" s="690">
        <v>40969</v>
      </c>
    </row>
    <row r="5050" spans="1:4">
      <c r="A5050" s="105">
        <v>33011009820000</v>
      </c>
      <c r="B5050">
        <v>11490</v>
      </c>
      <c r="C5050">
        <v>0</v>
      </c>
      <c r="D5050" s="690">
        <v>41000</v>
      </c>
    </row>
    <row r="5051" spans="1:4">
      <c r="A5051" s="105">
        <v>33011009820000</v>
      </c>
      <c r="B5051">
        <v>10739</v>
      </c>
      <c r="C5051">
        <v>0</v>
      </c>
      <c r="D5051" s="690">
        <v>41030</v>
      </c>
    </row>
    <row r="5052" spans="1:4">
      <c r="A5052" s="105">
        <v>33011009820000</v>
      </c>
      <c r="B5052">
        <v>8842</v>
      </c>
      <c r="C5052">
        <v>0</v>
      </c>
      <c r="D5052" s="690">
        <v>41061</v>
      </c>
    </row>
    <row r="5053" spans="1:4">
      <c r="A5053" s="105">
        <v>33011009820000</v>
      </c>
      <c r="B5053">
        <v>9752</v>
      </c>
      <c r="C5053">
        <v>0</v>
      </c>
      <c r="D5053" s="690">
        <v>41091</v>
      </c>
    </row>
    <row r="5054" spans="1:4">
      <c r="A5054" s="105">
        <v>33011009820000</v>
      </c>
      <c r="B5054">
        <v>10210</v>
      </c>
      <c r="C5054">
        <v>0</v>
      </c>
      <c r="D5054" s="690">
        <v>41122</v>
      </c>
    </row>
    <row r="5055" spans="1:4">
      <c r="A5055" s="105">
        <v>33011009820000</v>
      </c>
      <c r="B5055">
        <v>10060</v>
      </c>
      <c r="C5055">
        <v>0</v>
      </c>
      <c r="D5055" s="690">
        <v>41153</v>
      </c>
    </row>
    <row r="5056" spans="1:4">
      <c r="A5056" s="105">
        <v>33011009820000</v>
      </c>
      <c r="B5056">
        <v>10784</v>
      </c>
      <c r="C5056">
        <v>0</v>
      </c>
      <c r="D5056" s="690">
        <v>41183</v>
      </c>
    </row>
    <row r="5057" spans="1:4">
      <c r="A5057" s="105">
        <v>33011009820000</v>
      </c>
      <c r="B5057">
        <v>9990</v>
      </c>
      <c r="C5057">
        <v>0</v>
      </c>
      <c r="D5057" s="690">
        <v>41214</v>
      </c>
    </row>
    <row r="5058" spans="1:4">
      <c r="A5058" s="105">
        <v>33011009820000</v>
      </c>
      <c r="B5058">
        <v>6793</v>
      </c>
      <c r="C5058">
        <v>0</v>
      </c>
      <c r="D5058" s="690">
        <v>41244</v>
      </c>
    </row>
    <row r="5059" spans="1:4">
      <c r="A5059" s="105">
        <v>33011009830000</v>
      </c>
      <c r="B5059">
        <v>9057</v>
      </c>
      <c r="C5059">
        <v>0</v>
      </c>
      <c r="D5059" s="690">
        <v>40909</v>
      </c>
    </row>
    <row r="5060" spans="1:4">
      <c r="A5060" s="105">
        <v>33011009830000</v>
      </c>
      <c r="B5060">
        <v>9057</v>
      </c>
      <c r="C5060">
        <v>0</v>
      </c>
      <c r="D5060" s="690">
        <v>40940</v>
      </c>
    </row>
    <row r="5061" spans="1:4">
      <c r="A5061" s="105">
        <v>33011009830000</v>
      </c>
      <c r="B5061">
        <v>9057</v>
      </c>
      <c r="C5061">
        <v>0</v>
      </c>
      <c r="D5061" s="690">
        <v>40969</v>
      </c>
    </row>
    <row r="5062" spans="1:4">
      <c r="A5062" s="105">
        <v>33011009830000</v>
      </c>
      <c r="B5062">
        <v>8251</v>
      </c>
      <c r="C5062">
        <v>0</v>
      </c>
      <c r="D5062" s="690">
        <v>41000</v>
      </c>
    </row>
    <row r="5063" spans="1:4">
      <c r="A5063" s="105">
        <v>33011009830000</v>
      </c>
      <c r="B5063">
        <v>8640</v>
      </c>
      <c r="C5063">
        <v>0</v>
      </c>
      <c r="D5063" s="690">
        <v>41030</v>
      </c>
    </row>
    <row r="5064" spans="1:4">
      <c r="A5064" s="105">
        <v>33011009830000</v>
      </c>
      <c r="B5064">
        <v>9057</v>
      </c>
      <c r="C5064">
        <v>0</v>
      </c>
      <c r="D5064" s="690">
        <v>41061</v>
      </c>
    </row>
    <row r="5065" spans="1:4">
      <c r="A5065" s="105">
        <v>33011009830000</v>
      </c>
      <c r="B5065">
        <v>8369</v>
      </c>
      <c r="C5065">
        <v>0</v>
      </c>
      <c r="D5065" s="690">
        <v>41091</v>
      </c>
    </row>
    <row r="5066" spans="1:4">
      <c r="A5066" s="105">
        <v>33011009830000</v>
      </c>
      <c r="B5066">
        <v>9057</v>
      </c>
      <c r="C5066">
        <v>0</v>
      </c>
      <c r="D5066" s="690">
        <v>41122</v>
      </c>
    </row>
    <row r="5067" spans="1:4">
      <c r="A5067" s="105">
        <v>33011009830000</v>
      </c>
      <c r="B5067">
        <v>8367</v>
      </c>
      <c r="C5067">
        <v>0</v>
      </c>
      <c r="D5067" s="690">
        <v>41153</v>
      </c>
    </row>
    <row r="5068" spans="1:4">
      <c r="A5068" s="105">
        <v>33011009830000</v>
      </c>
      <c r="B5068">
        <v>8800</v>
      </c>
      <c r="C5068">
        <v>0</v>
      </c>
      <c r="D5068" s="690">
        <v>41183</v>
      </c>
    </row>
    <row r="5069" spans="1:4">
      <c r="A5069" s="105">
        <v>33011009830000</v>
      </c>
      <c r="B5069">
        <v>9057</v>
      </c>
      <c r="C5069">
        <v>0</v>
      </c>
      <c r="D5069" s="690">
        <v>41214</v>
      </c>
    </row>
    <row r="5070" spans="1:4">
      <c r="A5070" s="105">
        <v>33011009830000</v>
      </c>
      <c r="B5070">
        <v>9057</v>
      </c>
      <c r="C5070">
        <v>0</v>
      </c>
      <c r="D5070" s="690">
        <v>41244</v>
      </c>
    </row>
    <row r="5071" spans="1:4">
      <c r="A5071" s="105">
        <v>33011009840000</v>
      </c>
      <c r="B5071">
        <v>8672</v>
      </c>
      <c r="C5071">
        <v>0</v>
      </c>
      <c r="D5071" s="690">
        <v>40909</v>
      </c>
    </row>
    <row r="5072" spans="1:4">
      <c r="A5072" s="105">
        <v>33011009840000</v>
      </c>
      <c r="B5072">
        <v>6961</v>
      </c>
      <c r="C5072">
        <v>0</v>
      </c>
      <c r="D5072" s="690">
        <v>40940</v>
      </c>
    </row>
    <row r="5073" spans="1:4">
      <c r="A5073" s="105">
        <v>33011009840000</v>
      </c>
      <c r="B5073">
        <v>8620</v>
      </c>
      <c r="C5073">
        <v>0</v>
      </c>
      <c r="D5073" s="690">
        <v>40969</v>
      </c>
    </row>
    <row r="5074" spans="1:4">
      <c r="A5074" s="105">
        <v>33011009840000</v>
      </c>
      <c r="B5074">
        <v>8136</v>
      </c>
      <c r="C5074">
        <v>0</v>
      </c>
      <c r="D5074" s="690">
        <v>41000</v>
      </c>
    </row>
    <row r="5075" spans="1:4">
      <c r="A5075" s="105">
        <v>33011009840000</v>
      </c>
      <c r="B5075">
        <v>7842</v>
      </c>
      <c r="C5075">
        <v>0</v>
      </c>
      <c r="D5075" s="690">
        <v>41030</v>
      </c>
    </row>
    <row r="5076" spans="1:4">
      <c r="A5076" s="105">
        <v>33011009840000</v>
      </c>
      <c r="B5076">
        <v>7120</v>
      </c>
      <c r="C5076">
        <v>0</v>
      </c>
      <c r="D5076" s="690">
        <v>41061</v>
      </c>
    </row>
    <row r="5077" spans="1:4">
      <c r="A5077" s="105">
        <v>33011009840000</v>
      </c>
      <c r="B5077">
        <v>7467</v>
      </c>
      <c r="C5077">
        <v>0</v>
      </c>
      <c r="D5077" s="690">
        <v>41091</v>
      </c>
    </row>
    <row r="5078" spans="1:4">
      <c r="A5078" s="105">
        <v>33011009840000</v>
      </c>
      <c r="B5078">
        <v>8042</v>
      </c>
      <c r="C5078">
        <v>0</v>
      </c>
      <c r="D5078" s="690">
        <v>41122</v>
      </c>
    </row>
    <row r="5079" spans="1:4">
      <c r="A5079" s="105">
        <v>33011009840000</v>
      </c>
      <c r="B5079">
        <v>8220</v>
      </c>
      <c r="C5079">
        <v>0</v>
      </c>
      <c r="D5079" s="690">
        <v>41153</v>
      </c>
    </row>
    <row r="5080" spans="1:4">
      <c r="A5080" s="105">
        <v>33011009840000</v>
      </c>
      <c r="B5080">
        <v>7322</v>
      </c>
      <c r="C5080">
        <v>0</v>
      </c>
      <c r="D5080" s="690">
        <v>41183</v>
      </c>
    </row>
    <row r="5081" spans="1:4">
      <c r="A5081" s="105">
        <v>33011009840000</v>
      </c>
      <c r="B5081">
        <v>6914</v>
      </c>
      <c r="C5081">
        <v>0</v>
      </c>
      <c r="D5081" s="690">
        <v>41214</v>
      </c>
    </row>
    <row r="5082" spans="1:4">
      <c r="A5082" s="105">
        <v>33011009840000</v>
      </c>
      <c r="B5082">
        <v>3408</v>
      </c>
      <c r="C5082">
        <v>0</v>
      </c>
      <c r="D5082" s="690">
        <v>41244</v>
      </c>
    </row>
    <row r="5083" spans="1:4">
      <c r="A5083" s="105">
        <v>33011009850000</v>
      </c>
      <c r="B5083">
        <v>9222</v>
      </c>
      <c r="C5083">
        <v>0</v>
      </c>
      <c r="D5083" s="690">
        <v>40909</v>
      </c>
    </row>
    <row r="5084" spans="1:4">
      <c r="A5084" s="105">
        <v>33011009850000</v>
      </c>
      <c r="B5084">
        <v>7932</v>
      </c>
      <c r="C5084">
        <v>0</v>
      </c>
      <c r="D5084" s="690">
        <v>40940</v>
      </c>
    </row>
    <row r="5085" spans="1:4">
      <c r="A5085" s="105">
        <v>33011009850000</v>
      </c>
      <c r="B5085">
        <v>8988</v>
      </c>
      <c r="C5085">
        <v>0</v>
      </c>
      <c r="D5085" s="690">
        <v>40969</v>
      </c>
    </row>
    <row r="5086" spans="1:4">
      <c r="A5086" s="105">
        <v>33011009850000</v>
      </c>
      <c r="B5086">
        <v>8616</v>
      </c>
      <c r="C5086">
        <v>0</v>
      </c>
      <c r="D5086" s="690">
        <v>41000</v>
      </c>
    </row>
    <row r="5087" spans="1:4">
      <c r="A5087" s="105">
        <v>33011009850000</v>
      </c>
      <c r="B5087">
        <v>9029</v>
      </c>
      <c r="C5087">
        <v>0</v>
      </c>
      <c r="D5087" s="690">
        <v>41030</v>
      </c>
    </row>
    <row r="5088" spans="1:4">
      <c r="A5088" s="105">
        <v>33011009850000</v>
      </c>
      <c r="B5088">
        <v>8695</v>
      </c>
      <c r="C5088">
        <v>0</v>
      </c>
      <c r="D5088" s="690">
        <v>41061</v>
      </c>
    </row>
    <row r="5089" spans="1:4">
      <c r="A5089" s="105">
        <v>33011009850000</v>
      </c>
      <c r="B5089">
        <v>8651</v>
      </c>
      <c r="C5089">
        <v>0</v>
      </c>
      <c r="D5089" s="690">
        <v>41091</v>
      </c>
    </row>
    <row r="5090" spans="1:4">
      <c r="A5090" s="105">
        <v>33011009850000</v>
      </c>
      <c r="B5090">
        <v>8802</v>
      </c>
      <c r="C5090">
        <v>0</v>
      </c>
      <c r="D5090" s="690">
        <v>41122</v>
      </c>
    </row>
    <row r="5091" spans="1:4">
      <c r="A5091" s="105">
        <v>33011009850000</v>
      </c>
      <c r="B5091">
        <v>9160</v>
      </c>
      <c r="C5091">
        <v>0</v>
      </c>
      <c r="D5091" s="690">
        <v>41153</v>
      </c>
    </row>
    <row r="5092" spans="1:4">
      <c r="A5092" s="105">
        <v>33011009850000</v>
      </c>
      <c r="B5092">
        <v>9171</v>
      </c>
      <c r="C5092">
        <v>0</v>
      </c>
      <c r="D5092" s="690">
        <v>41183</v>
      </c>
    </row>
    <row r="5093" spans="1:4">
      <c r="A5093" s="105">
        <v>33011009850000</v>
      </c>
      <c r="B5093">
        <v>8712</v>
      </c>
      <c r="C5093">
        <v>0</v>
      </c>
      <c r="D5093" s="690">
        <v>41214</v>
      </c>
    </row>
    <row r="5094" spans="1:4">
      <c r="A5094" s="105">
        <v>33011009850000</v>
      </c>
      <c r="B5094">
        <v>8756</v>
      </c>
      <c r="C5094">
        <v>0</v>
      </c>
      <c r="D5094" s="690">
        <v>41244</v>
      </c>
    </row>
    <row r="5095" spans="1:4">
      <c r="A5095" s="105">
        <v>33011009860000</v>
      </c>
      <c r="B5095">
        <v>15354</v>
      </c>
      <c r="C5095">
        <v>0</v>
      </c>
      <c r="D5095" s="690">
        <v>40909</v>
      </c>
    </row>
    <row r="5096" spans="1:4">
      <c r="A5096" s="105">
        <v>33011009860000</v>
      </c>
      <c r="B5096">
        <v>15414</v>
      </c>
      <c r="C5096">
        <v>0</v>
      </c>
      <c r="D5096" s="690">
        <v>40940</v>
      </c>
    </row>
    <row r="5097" spans="1:4">
      <c r="A5097" s="105">
        <v>33011009860000</v>
      </c>
      <c r="B5097">
        <v>16100</v>
      </c>
      <c r="C5097">
        <v>0</v>
      </c>
      <c r="D5097" s="690">
        <v>40969</v>
      </c>
    </row>
    <row r="5098" spans="1:4">
      <c r="A5098" s="105">
        <v>33011009860000</v>
      </c>
      <c r="B5098">
        <v>15266</v>
      </c>
      <c r="C5098">
        <v>0</v>
      </c>
      <c r="D5098" s="690">
        <v>41000</v>
      </c>
    </row>
    <row r="5099" spans="1:4">
      <c r="A5099" s="105">
        <v>33011009860000</v>
      </c>
      <c r="B5099">
        <v>7921</v>
      </c>
      <c r="C5099">
        <v>0</v>
      </c>
      <c r="D5099" s="690">
        <v>41030</v>
      </c>
    </row>
    <row r="5100" spans="1:4">
      <c r="A5100" s="105">
        <v>33011009860000</v>
      </c>
      <c r="B5100">
        <v>1467</v>
      </c>
      <c r="C5100">
        <v>0</v>
      </c>
      <c r="D5100" s="690">
        <v>41061</v>
      </c>
    </row>
    <row r="5101" spans="1:4">
      <c r="A5101" s="105">
        <v>33011009860000</v>
      </c>
      <c r="B5101">
        <v>18693</v>
      </c>
      <c r="C5101">
        <v>0</v>
      </c>
      <c r="D5101" s="690">
        <v>41091</v>
      </c>
    </row>
    <row r="5102" spans="1:4">
      <c r="A5102" s="105">
        <v>33011009860000</v>
      </c>
      <c r="B5102">
        <v>9991</v>
      </c>
      <c r="C5102">
        <v>0</v>
      </c>
      <c r="D5102" s="690">
        <v>41122</v>
      </c>
    </row>
    <row r="5103" spans="1:4">
      <c r="A5103" s="105">
        <v>33011009860000</v>
      </c>
      <c r="B5103">
        <v>19812</v>
      </c>
      <c r="C5103">
        <v>0</v>
      </c>
      <c r="D5103" s="690">
        <v>41153</v>
      </c>
    </row>
    <row r="5104" spans="1:4">
      <c r="A5104" s="105">
        <v>33011009860000</v>
      </c>
      <c r="B5104">
        <v>18951</v>
      </c>
      <c r="C5104">
        <v>0</v>
      </c>
      <c r="D5104" s="690">
        <v>41183</v>
      </c>
    </row>
    <row r="5105" spans="1:4">
      <c r="A5105" s="105">
        <v>33011009860000</v>
      </c>
      <c r="B5105">
        <v>15947</v>
      </c>
      <c r="C5105">
        <v>0</v>
      </c>
      <c r="D5105" s="690">
        <v>41214</v>
      </c>
    </row>
    <row r="5106" spans="1:4">
      <c r="A5106" s="105">
        <v>33011009860000</v>
      </c>
      <c r="B5106">
        <v>15759</v>
      </c>
      <c r="C5106">
        <v>0</v>
      </c>
      <c r="D5106" s="690">
        <v>41244</v>
      </c>
    </row>
    <row r="5107" spans="1:4">
      <c r="A5107" s="105">
        <v>33011009870000</v>
      </c>
      <c r="B5107">
        <v>7455</v>
      </c>
      <c r="C5107">
        <v>0</v>
      </c>
      <c r="D5107" s="690">
        <v>40909</v>
      </c>
    </row>
    <row r="5108" spans="1:4">
      <c r="A5108" s="105">
        <v>33011009870000</v>
      </c>
      <c r="B5108">
        <v>7446</v>
      </c>
      <c r="C5108">
        <v>0</v>
      </c>
      <c r="D5108" s="690">
        <v>40940</v>
      </c>
    </row>
    <row r="5109" spans="1:4">
      <c r="A5109" s="105">
        <v>33011009870000</v>
      </c>
      <c r="B5109">
        <v>7612</v>
      </c>
      <c r="C5109">
        <v>0</v>
      </c>
      <c r="D5109" s="690">
        <v>40969</v>
      </c>
    </row>
    <row r="5110" spans="1:4">
      <c r="A5110" s="105">
        <v>33011009870000</v>
      </c>
      <c r="B5110">
        <v>7092</v>
      </c>
      <c r="C5110">
        <v>0</v>
      </c>
      <c r="D5110" s="690">
        <v>41000</v>
      </c>
    </row>
    <row r="5111" spans="1:4">
      <c r="A5111" s="105">
        <v>33011009870000</v>
      </c>
      <c r="B5111">
        <v>4136</v>
      </c>
      <c r="C5111">
        <v>0</v>
      </c>
      <c r="D5111" s="690">
        <v>41030</v>
      </c>
    </row>
    <row r="5112" spans="1:4">
      <c r="A5112" s="105">
        <v>33011009870000</v>
      </c>
      <c r="B5112">
        <v>1103</v>
      </c>
      <c r="C5112">
        <v>0</v>
      </c>
      <c r="D5112" s="690">
        <v>41061</v>
      </c>
    </row>
    <row r="5113" spans="1:4">
      <c r="A5113" s="105">
        <v>33011009870000</v>
      </c>
      <c r="B5113">
        <v>9030</v>
      </c>
      <c r="C5113">
        <v>0</v>
      </c>
      <c r="D5113" s="690">
        <v>41091</v>
      </c>
    </row>
    <row r="5114" spans="1:4">
      <c r="A5114" s="105">
        <v>33011009870000</v>
      </c>
      <c r="B5114">
        <v>4848</v>
      </c>
      <c r="C5114">
        <v>0</v>
      </c>
      <c r="D5114" s="690">
        <v>41122</v>
      </c>
    </row>
    <row r="5115" spans="1:4">
      <c r="A5115" s="105">
        <v>33011009870000</v>
      </c>
      <c r="B5115">
        <v>9043</v>
      </c>
      <c r="C5115">
        <v>0</v>
      </c>
      <c r="D5115" s="690">
        <v>41153</v>
      </c>
    </row>
    <row r="5116" spans="1:4">
      <c r="A5116" s="105">
        <v>33011009870000</v>
      </c>
      <c r="B5116">
        <v>8216</v>
      </c>
      <c r="C5116">
        <v>0</v>
      </c>
      <c r="D5116" s="690">
        <v>41183</v>
      </c>
    </row>
    <row r="5117" spans="1:4">
      <c r="A5117" s="105">
        <v>33011009870000</v>
      </c>
      <c r="B5117">
        <v>7258</v>
      </c>
      <c r="C5117">
        <v>0</v>
      </c>
      <c r="D5117" s="690">
        <v>41214</v>
      </c>
    </row>
    <row r="5118" spans="1:4">
      <c r="A5118" s="105">
        <v>33011009870000</v>
      </c>
      <c r="B5118">
        <v>6608</v>
      </c>
      <c r="C5118">
        <v>0</v>
      </c>
      <c r="D5118" s="690">
        <v>41244</v>
      </c>
    </row>
    <row r="5119" spans="1:4">
      <c r="A5119" s="105">
        <v>33011009880000</v>
      </c>
      <c r="B5119">
        <v>11003</v>
      </c>
      <c r="C5119">
        <v>0</v>
      </c>
      <c r="D5119" s="690">
        <v>40909</v>
      </c>
    </row>
    <row r="5120" spans="1:4">
      <c r="A5120" s="105">
        <v>33011009880000</v>
      </c>
      <c r="B5120">
        <v>10434</v>
      </c>
      <c r="C5120">
        <v>0</v>
      </c>
      <c r="D5120" s="690">
        <v>40940</v>
      </c>
    </row>
    <row r="5121" spans="1:4">
      <c r="A5121" s="105">
        <v>33011009880000</v>
      </c>
      <c r="B5121">
        <v>11171</v>
      </c>
      <c r="C5121">
        <v>0</v>
      </c>
      <c r="D5121" s="690">
        <v>40969</v>
      </c>
    </row>
    <row r="5122" spans="1:4">
      <c r="A5122" s="105">
        <v>33011009880000</v>
      </c>
      <c r="B5122">
        <v>13697</v>
      </c>
      <c r="C5122">
        <v>0</v>
      </c>
      <c r="D5122" s="690">
        <v>41000</v>
      </c>
    </row>
    <row r="5123" spans="1:4">
      <c r="A5123" s="105">
        <v>33011009880000</v>
      </c>
      <c r="B5123">
        <v>6754</v>
      </c>
      <c r="C5123">
        <v>0</v>
      </c>
      <c r="D5123" s="690">
        <v>41030</v>
      </c>
    </row>
    <row r="5124" spans="1:4">
      <c r="A5124" s="105">
        <v>33011009880000</v>
      </c>
      <c r="B5124">
        <v>909</v>
      </c>
      <c r="C5124">
        <v>0</v>
      </c>
      <c r="D5124" s="690">
        <v>41061</v>
      </c>
    </row>
    <row r="5125" spans="1:4">
      <c r="A5125" s="105">
        <v>33011009880000</v>
      </c>
      <c r="B5125">
        <v>12728</v>
      </c>
      <c r="C5125">
        <v>0</v>
      </c>
      <c r="D5125" s="690">
        <v>41091</v>
      </c>
    </row>
    <row r="5126" spans="1:4">
      <c r="A5126" s="105">
        <v>33011009880000</v>
      </c>
      <c r="B5126">
        <v>8103</v>
      </c>
      <c r="C5126">
        <v>0</v>
      </c>
      <c r="D5126" s="690">
        <v>41122</v>
      </c>
    </row>
    <row r="5127" spans="1:4">
      <c r="A5127" s="105">
        <v>33011009880000</v>
      </c>
      <c r="B5127">
        <v>9025</v>
      </c>
      <c r="C5127">
        <v>0</v>
      </c>
      <c r="D5127" s="690">
        <v>41153</v>
      </c>
    </row>
    <row r="5128" spans="1:4">
      <c r="A5128" s="105">
        <v>33011009880000</v>
      </c>
      <c r="B5128">
        <v>12720</v>
      </c>
      <c r="C5128">
        <v>0</v>
      </c>
      <c r="D5128" s="690">
        <v>41183</v>
      </c>
    </row>
    <row r="5129" spans="1:4">
      <c r="A5129" s="105">
        <v>33011009880000</v>
      </c>
      <c r="B5129">
        <v>13312</v>
      </c>
      <c r="C5129">
        <v>0</v>
      </c>
      <c r="D5129" s="690">
        <v>41214</v>
      </c>
    </row>
    <row r="5130" spans="1:4">
      <c r="A5130" s="105">
        <v>33011009880000</v>
      </c>
      <c r="B5130">
        <v>12381</v>
      </c>
      <c r="C5130">
        <v>0</v>
      </c>
      <c r="D5130" s="690">
        <v>41244</v>
      </c>
    </row>
    <row r="5131" spans="1:4">
      <c r="A5131" s="105">
        <v>33011009890000</v>
      </c>
      <c r="B5131">
        <v>32075</v>
      </c>
      <c r="C5131">
        <v>0</v>
      </c>
      <c r="D5131" s="690">
        <v>40909</v>
      </c>
    </row>
    <row r="5132" spans="1:4">
      <c r="A5132" s="105">
        <v>33011009890000</v>
      </c>
      <c r="B5132">
        <v>33246</v>
      </c>
      <c r="C5132">
        <v>0</v>
      </c>
      <c r="D5132" s="690">
        <v>40940</v>
      </c>
    </row>
    <row r="5133" spans="1:4">
      <c r="A5133" s="105">
        <v>33011009890000</v>
      </c>
      <c r="B5133">
        <v>43682</v>
      </c>
      <c r="C5133">
        <v>0</v>
      </c>
      <c r="D5133" s="690">
        <v>40969</v>
      </c>
    </row>
    <row r="5134" spans="1:4">
      <c r="A5134" s="105">
        <v>33011009890000</v>
      </c>
      <c r="B5134">
        <v>46207</v>
      </c>
      <c r="C5134">
        <v>0</v>
      </c>
      <c r="D5134" s="690">
        <v>41000</v>
      </c>
    </row>
    <row r="5135" spans="1:4">
      <c r="A5135" s="105">
        <v>33011009890000</v>
      </c>
      <c r="B5135">
        <v>23496</v>
      </c>
      <c r="C5135">
        <v>0</v>
      </c>
      <c r="D5135" s="690">
        <v>41030</v>
      </c>
    </row>
    <row r="5136" spans="1:4">
      <c r="A5136" s="105">
        <v>33011009890000</v>
      </c>
      <c r="B5136">
        <v>7756</v>
      </c>
      <c r="C5136">
        <v>0</v>
      </c>
      <c r="D5136" s="690">
        <v>41061</v>
      </c>
    </row>
    <row r="5137" spans="1:4">
      <c r="A5137" s="105">
        <v>33011009890000</v>
      </c>
      <c r="B5137">
        <v>50243</v>
      </c>
      <c r="C5137">
        <v>0</v>
      </c>
      <c r="D5137" s="690">
        <v>41091</v>
      </c>
    </row>
    <row r="5138" spans="1:4">
      <c r="A5138" s="105">
        <v>33011009890000</v>
      </c>
      <c r="B5138">
        <v>26600</v>
      </c>
      <c r="C5138">
        <v>0</v>
      </c>
      <c r="D5138" s="690">
        <v>41122</v>
      </c>
    </row>
    <row r="5139" spans="1:4">
      <c r="A5139" s="105">
        <v>33011009890000</v>
      </c>
      <c r="B5139">
        <v>50188</v>
      </c>
      <c r="C5139">
        <v>0</v>
      </c>
      <c r="D5139" s="690">
        <v>41153</v>
      </c>
    </row>
    <row r="5140" spans="1:4">
      <c r="A5140" s="105">
        <v>33011009890000</v>
      </c>
      <c r="B5140">
        <v>42922</v>
      </c>
      <c r="C5140">
        <v>0</v>
      </c>
      <c r="D5140" s="690">
        <v>41183</v>
      </c>
    </row>
    <row r="5141" spans="1:4">
      <c r="A5141" s="105">
        <v>33011009890000</v>
      </c>
      <c r="B5141">
        <v>37159</v>
      </c>
      <c r="C5141">
        <v>0</v>
      </c>
      <c r="D5141" s="690">
        <v>41214</v>
      </c>
    </row>
    <row r="5142" spans="1:4">
      <c r="A5142" s="105">
        <v>33011009890000</v>
      </c>
      <c r="B5142">
        <v>40624</v>
      </c>
      <c r="C5142">
        <v>0</v>
      </c>
      <c r="D5142" s="690">
        <v>41244</v>
      </c>
    </row>
    <row r="5143" spans="1:4">
      <c r="A5143" s="105">
        <v>33011009900000</v>
      </c>
      <c r="B5143">
        <v>17121</v>
      </c>
      <c r="C5143">
        <v>0</v>
      </c>
      <c r="D5143" s="690">
        <v>40909</v>
      </c>
    </row>
    <row r="5144" spans="1:4">
      <c r="A5144" s="105">
        <v>33011009900000</v>
      </c>
      <c r="B5144">
        <v>17121</v>
      </c>
      <c r="C5144">
        <v>0</v>
      </c>
      <c r="D5144" s="690">
        <v>40940</v>
      </c>
    </row>
    <row r="5145" spans="1:4">
      <c r="A5145" s="105">
        <v>33011009900000</v>
      </c>
      <c r="B5145">
        <v>17121</v>
      </c>
      <c r="C5145">
        <v>0</v>
      </c>
      <c r="D5145" s="690">
        <v>40969</v>
      </c>
    </row>
    <row r="5146" spans="1:4">
      <c r="A5146" s="105">
        <v>33011009900000</v>
      </c>
      <c r="B5146">
        <v>15518</v>
      </c>
      <c r="C5146">
        <v>0</v>
      </c>
      <c r="D5146" s="690">
        <v>41000</v>
      </c>
    </row>
    <row r="5147" spans="1:4">
      <c r="A5147" s="105">
        <v>33011009900000</v>
      </c>
      <c r="B5147">
        <v>16361</v>
      </c>
      <c r="C5147">
        <v>0</v>
      </c>
      <c r="D5147" s="690">
        <v>41030</v>
      </c>
    </row>
    <row r="5148" spans="1:4">
      <c r="A5148" s="105">
        <v>33011009900000</v>
      </c>
      <c r="B5148">
        <v>17121</v>
      </c>
      <c r="C5148">
        <v>0</v>
      </c>
      <c r="D5148" s="690">
        <v>41061</v>
      </c>
    </row>
    <row r="5149" spans="1:4">
      <c r="A5149" s="105">
        <v>33011009900000</v>
      </c>
      <c r="B5149">
        <v>15643</v>
      </c>
      <c r="C5149">
        <v>0</v>
      </c>
      <c r="D5149" s="690">
        <v>41091</v>
      </c>
    </row>
    <row r="5150" spans="1:4">
      <c r="A5150" s="105">
        <v>33011009900000</v>
      </c>
      <c r="B5150">
        <v>17121</v>
      </c>
      <c r="C5150">
        <v>0</v>
      </c>
      <c r="D5150" s="690">
        <v>41122</v>
      </c>
    </row>
    <row r="5151" spans="1:4">
      <c r="A5151" s="105">
        <v>33011009900000</v>
      </c>
      <c r="B5151">
        <v>15773</v>
      </c>
      <c r="C5151">
        <v>0</v>
      </c>
      <c r="D5151" s="690">
        <v>41153</v>
      </c>
    </row>
    <row r="5152" spans="1:4">
      <c r="A5152" s="105">
        <v>33011009900000</v>
      </c>
      <c r="B5152">
        <v>16330</v>
      </c>
      <c r="C5152">
        <v>0</v>
      </c>
      <c r="D5152" s="690">
        <v>41183</v>
      </c>
    </row>
    <row r="5153" spans="1:4">
      <c r="A5153" s="105">
        <v>33011009900000</v>
      </c>
      <c r="B5153">
        <v>17121</v>
      </c>
      <c r="C5153">
        <v>0</v>
      </c>
      <c r="D5153" s="690">
        <v>41214</v>
      </c>
    </row>
    <row r="5154" spans="1:4">
      <c r="A5154" s="105">
        <v>33011009900000</v>
      </c>
      <c r="B5154">
        <v>17121</v>
      </c>
      <c r="C5154">
        <v>0</v>
      </c>
      <c r="D5154" s="690">
        <v>41244</v>
      </c>
    </row>
    <row r="5155" spans="1:4">
      <c r="A5155" s="105">
        <v>33011009910000</v>
      </c>
      <c r="B5155">
        <v>15802</v>
      </c>
      <c r="C5155">
        <v>0</v>
      </c>
      <c r="D5155" s="690">
        <v>40909</v>
      </c>
    </row>
    <row r="5156" spans="1:4">
      <c r="A5156" s="105">
        <v>33011009910000</v>
      </c>
      <c r="B5156">
        <v>15436</v>
      </c>
      <c r="C5156">
        <v>0</v>
      </c>
      <c r="D5156" s="690">
        <v>40940</v>
      </c>
    </row>
    <row r="5157" spans="1:4">
      <c r="A5157" s="105">
        <v>33011009910000</v>
      </c>
      <c r="B5157">
        <v>16578</v>
      </c>
      <c r="C5157">
        <v>0</v>
      </c>
      <c r="D5157" s="690">
        <v>40969</v>
      </c>
    </row>
    <row r="5158" spans="1:4">
      <c r="A5158" s="105">
        <v>33011009910000</v>
      </c>
      <c r="B5158">
        <v>17393</v>
      </c>
      <c r="C5158">
        <v>0</v>
      </c>
      <c r="D5158" s="690">
        <v>41000</v>
      </c>
    </row>
    <row r="5159" spans="1:4">
      <c r="A5159" s="105">
        <v>33011009910000</v>
      </c>
      <c r="B5159">
        <v>9454</v>
      </c>
      <c r="C5159">
        <v>0</v>
      </c>
      <c r="D5159" s="690">
        <v>41030</v>
      </c>
    </row>
    <row r="5160" spans="1:4">
      <c r="A5160" s="105">
        <v>33011009910000</v>
      </c>
      <c r="B5160">
        <v>2586</v>
      </c>
      <c r="C5160">
        <v>0</v>
      </c>
      <c r="D5160" s="690">
        <v>41061</v>
      </c>
    </row>
    <row r="5161" spans="1:4">
      <c r="A5161" s="105">
        <v>33011009910000</v>
      </c>
      <c r="B5161">
        <v>20849</v>
      </c>
      <c r="C5161">
        <v>0</v>
      </c>
      <c r="D5161" s="690">
        <v>41091</v>
      </c>
    </row>
    <row r="5162" spans="1:4">
      <c r="A5162" s="105">
        <v>33011009910000</v>
      </c>
      <c r="B5162">
        <v>9706</v>
      </c>
      <c r="C5162">
        <v>0</v>
      </c>
      <c r="D5162" s="690">
        <v>41122</v>
      </c>
    </row>
    <row r="5163" spans="1:4">
      <c r="A5163" s="105">
        <v>33011009910000</v>
      </c>
      <c r="B5163">
        <v>17575</v>
      </c>
      <c r="C5163">
        <v>0</v>
      </c>
      <c r="D5163" s="690">
        <v>41153</v>
      </c>
    </row>
    <row r="5164" spans="1:4">
      <c r="A5164" s="105">
        <v>33011009910000</v>
      </c>
      <c r="B5164">
        <v>14579</v>
      </c>
      <c r="C5164">
        <v>0</v>
      </c>
      <c r="D5164" s="690">
        <v>41183</v>
      </c>
    </row>
    <row r="5165" spans="1:4">
      <c r="A5165" s="105">
        <v>33011009910000</v>
      </c>
      <c r="B5165">
        <v>18284</v>
      </c>
      <c r="C5165">
        <v>0</v>
      </c>
      <c r="D5165" s="690">
        <v>41214</v>
      </c>
    </row>
    <row r="5166" spans="1:4">
      <c r="A5166" s="105">
        <v>33011009910000</v>
      </c>
      <c r="B5166">
        <v>17170</v>
      </c>
      <c r="C5166">
        <v>0</v>
      </c>
      <c r="D5166" s="690">
        <v>41244</v>
      </c>
    </row>
    <row r="5167" spans="1:4">
      <c r="A5167" s="105">
        <v>33011009920000</v>
      </c>
      <c r="B5167">
        <v>16572</v>
      </c>
      <c r="C5167">
        <v>0</v>
      </c>
      <c r="D5167" s="690">
        <v>40909</v>
      </c>
    </row>
    <row r="5168" spans="1:4">
      <c r="A5168" s="105">
        <v>33011009920000</v>
      </c>
      <c r="B5168">
        <v>16184</v>
      </c>
      <c r="C5168">
        <v>0</v>
      </c>
      <c r="D5168" s="690">
        <v>40940</v>
      </c>
    </row>
    <row r="5169" spans="1:4">
      <c r="A5169" s="105">
        <v>33011009920000</v>
      </c>
      <c r="B5169">
        <v>16025</v>
      </c>
      <c r="C5169">
        <v>0</v>
      </c>
      <c r="D5169" s="690">
        <v>40969</v>
      </c>
    </row>
    <row r="5170" spans="1:4">
      <c r="A5170" s="105">
        <v>33011009920000</v>
      </c>
      <c r="B5170">
        <v>15885</v>
      </c>
      <c r="C5170">
        <v>0</v>
      </c>
      <c r="D5170" s="690">
        <v>41000</v>
      </c>
    </row>
    <row r="5171" spans="1:4">
      <c r="A5171" s="105">
        <v>33011009920000</v>
      </c>
      <c r="B5171">
        <v>8520</v>
      </c>
      <c r="C5171">
        <v>0</v>
      </c>
      <c r="D5171" s="690">
        <v>41030</v>
      </c>
    </row>
    <row r="5172" spans="1:4">
      <c r="A5172" s="105">
        <v>33011009920000</v>
      </c>
      <c r="B5172">
        <v>3212</v>
      </c>
      <c r="C5172">
        <v>0</v>
      </c>
      <c r="D5172" s="690">
        <v>41061</v>
      </c>
    </row>
    <row r="5173" spans="1:4">
      <c r="A5173" s="105">
        <v>33011009920000</v>
      </c>
      <c r="B5173">
        <v>20430</v>
      </c>
      <c r="C5173">
        <v>0</v>
      </c>
      <c r="D5173" s="690">
        <v>41091</v>
      </c>
    </row>
    <row r="5174" spans="1:4">
      <c r="A5174" s="105">
        <v>33011009920000</v>
      </c>
      <c r="B5174">
        <v>10868</v>
      </c>
      <c r="C5174">
        <v>0</v>
      </c>
      <c r="D5174" s="690">
        <v>41122</v>
      </c>
    </row>
    <row r="5175" spans="1:4">
      <c r="A5175" s="105">
        <v>33011009920000</v>
      </c>
      <c r="B5175">
        <v>20382</v>
      </c>
      <c r="C5175">
        <v>0</v>
      </c>
      <c r="D5175" s="690">
        <v>41153</v>
      </c>
    </row>
    <row r="5176" spans="1:4">
      <c r="A5176" s="105">
        <v>33011009920000</v>
      </c>
      <c r="B5176">
        <v>19016</v>
      </c>
      <c r="C5176">
        <v>0</v>
      </c>
      <c r="D5176" s="690">
        <v>41183</v>
      </c>
    </row>
    <row r="5177" spans="1:4">
      <c r="A5177" s="105">
        <v>33011009920000</v>
      </c>
      <c r="B5177">
        <v>17158</v>
      </c>
      <c r="C5177">
        <v>0</v>
      </c>
      <c r="D5177" s="690">
        <v>41214</v>
      </c>
    </row>
    <row r="5178" spans="1:4">
      <c r="A5178" s="105">
        <v>33011009920000</v>
      </c>
      <c r="B5178">
        <v>17126</v>
      </c>
      <c r="C5178">
        <v>0</v>
      </c>
      <c r="D5178" s="690">
        <v>41244</v>
      </c>
    </row>
    <row r="5179" spans="1:4">
      <c r="A5179" s="105">
        <v>33011009930000</v>
      </c>
      <c r="B5179">
        <v>18738</v>
      </c>
      <c r="C5179">
        <v>0</v>
      </c>
      <c r="D5179" s="690">
        <v>40909</v>
      </c>
    </row>
    <row r="5180" spans="1:4">
      <c r="A5180" s="105">
        <v>33011009930000</v>
      </c>
      <c r="B5180">
        <v>18084</v>
      </c>
      <c r="C5180">
        <v>0</v>
      </c>
      <c r="D5180" s="690">
        <v>40940</v>
      </c>
    </row>
    <row r="5181" spans="1:4">
      <c r="A5181" s="105">
        <v>33011009930000</v>
      </c>
      <c r="B5181">
        <v>18523</v>
      </c>
      <c r="C5181">
        <v>0</v>
      </c>
      <c r="D5181" s="690">
        <v>40969</v>
      </c>
    </row>
    <row r="5182" spans="1:4">
      <c r="A5182" s="105">
        <v>33011009930000</v>
      </c>
      <c r="B5182">
        <v>17980</v>
      </c>
      <c r="C5182">
        <v>0</v>
      </c>
      <c r="D5182" s="690">
        <v>41000</v>
      </c>
    </row>
    <row r="5183" spans="1:4">
      <c r="A5183" s="105">
        <v>33011009930000</v>
      </c>
      <c r="B5183">
        <v>9908</v>
      </c>
      <c r="C5183">
        <v>0</v>
      </c>
      <c r="D5183" s="690">
        <v>41030</v>
      </c>
    </row>
    <row r="5184" spans="1:4">
      <c r="A5184" s="105">
        <v>33011009930000</v>
      </c>
      <c r="B5184">
        <v>2973</v>
      </c>
      <c r="C5184">
        <v>0</v>
      </c>
      <c r="D5184" s="690">
        <v>41061</v>
      </c>
    </row>
    <row r="5185" spans="1:4">
      <c r="A5185" s="105">
        <v>33011009930000</v>
      </c>
      <c r="B5185">
        <v>20104</v>
      </c>
      <c r="C5185">
        <v>0</v>
      </c>
      <c r="D5185" s="690">
        <v>41091</v>
      </c>
    </row>
    <row r="5186" spans="1:4">
      <c r="A5186" s="105">
        <v>33011009930000</v>
      </c>
      <c r="B5186">
        <v>10671</v>
      </c>
      <c r="C5186">
        <v>0</v>
      </c>
      <c r="D5186" s="690">
        <v>41122</v>
      </c>
    </row>
    <row r="5187" spans="1:4">
      <c r="A5187" s="105">
        <v>33011009930000</v>
      </c>
      <c r="B5187">
        <v>20365</v>
      </c>
      <c r="C5187">
        <v>0</v>
      </c>
      <c r="D5187" s="690">
        <v>41153</v>
      </c>
    </row>
    <row r="5188" spans="1:4">
      <c r="A5188" s="105">
        <v>33011009930000</v>
      </c>
      <c r="B5188">
        <v>21615</v>
      </c>
      <c r="C5188">
        <v>0</v>
      </c>
      <c r="D5188" s="690">
        <v>41183</v>
      </c>
    </row>
    <row r="5189" spans="1:4">
      <c r="A5189" s="105">
        <v>33011009930000</v>
      </c>
      <c r="B5189">
        <v>21860</v>
      </c>
      <c r="C5189">
        <v>0</v>
      </c>
      <c r="D5189" s="690">
        <v>41214</v>
      </c>
    </row>
    <row r="5190" spans="1:4">
      <c r="A5190" s="105">
        <v>33011009930000</v>
      </c>
      <c r="B5190">
        <v>20540</v>
      </c>
      <c r="C5190">
        <v>0</v>
      </c>
      <c r="D5190" s="690">
        <v>41244</v>
      </c>
    </row>
    <row r="5191" spans="1:4">
      <c r="A5191" s="105">
        <v>33011009940000</v>
      </c>
      <c r="B5191">
        <v>11437</v>
      </c>
      <c r="C5191">
        <v>0</v>
      </c>
      <c r="D5191" s="690">
        <v>40909</v>
      </c>
    </row>
    <row r="5192" spans="1:4">
      <c r="A5192" s="105">
        <v>33011009940000</v>
      </c>
      <c r="B5192">
        <v>11227</v>
      </c>
      <c r="C5192">
        <v>0</v>
      </c>
      <c r="D5192" s="690">
        <v>40940</v>
      </c>
    </row>
    <row r="5193" spans="1:4">
      <c r="A5193" s="105">
        <v>33011009940000</v>
      </c>
      <c r="B5193">
        <v>11751</v>
      </c>
      <c r="C5193">
        <v>0</v>
      </c>
      <c r="D5193" s="690">
        <v>40969</v>
      </c>
    </row>
    <row r="5194" spans="1:4">
      <c r="A5194" s="105">
        <v>33011009940000</v>
      </c>
      <c r="B5194">
        <v>11045</v>
      </c>
      <c r="C5194">
        <v>0</v>
      </c>
      <c r="D5194" s="690">
        <v>41000</v>
      </c>
    </row>
    <row r="5195" spans="1:4">
      <c r="A5195" s="105">
        <v>33011009940000</v>
      </c>
      <c r="B5195">
        <v>6468</v>
      </c>
      <c r="C5195">
        <v>0</v>
      </c>
      <c r="D5195" s="690">
        <v>41030</v>
      </c>
    </row>
    <row r="5196" spans="1:4">
      <c r="A5196" s="105">
        <v>33011009940000</v>
      </c>
      <c r="B5196">
        <v>1920</v>
      </c>
      <c r="C5196">
        <v>0</v>
      </c>
      <c r="D5196" s="690">
        <v>41061</v>
      </c>
    </row>
    <row r="5197" spans="1:4">
      <c r="A5197" s="105">
        <v>33011009940000</v>
      </c>
      <c r="B5197">
        <v>14842</v>
      </c>
      <c r="C5197">
        <v>0</v>
      </c>
      <c r="D5197" s="690">
        <v>41091</v>
      </c>
    </row>
    <row r="5198" spans="1:4">
      <c r="A5198" s="105">
        <v>33011009940000</v>
      </c>
      <c r="B5198">
        <v>7896</v>
      </c>
      <c r="C5198">
        <v>0</v>
      </c>
      <c r="D5198" s="690">
        <v>41122</v>
      </c>
    </row>
    <row r="5199" spans="1:4">
      <c r="A5199" s="105">
        <v>33011009940000</v>
      </c>
      <c r="B5199">
        <v>15368</v>
      </c>
      <c r="C5199">
        <v>0</v>
      </c>
      <c r="D5199" s="690">
        <v>41153</v>
      </c>
    </row>
    <row r="5200" spans="1:4">
      <c r="A5200" s="105">
        <v>33011009940000</v>
      </c>
      <c r="B5200">
        <v>15065</v>
      </c>
      <c r="C5200">
        <v>0</v>
      </c>
      <c r="D5200" s="690">
        <v>41183</v>
      </c>
    </row>
    <row r="5201" spans="1:4">
      <c r="A5201" s="105">
        <v>33011009940000</v>
      </c>
      <c r="B5201">
        <v>18026</v>
      </c>
      <c r="C5201">
        <v>0</v>
      </c>
      <c r="D5201" s="690">
        <v>41214</v>
      </c>
    </row>
    <row r="5202" spans="1:4">
      <c r="A5202" s="105">
        <v>33011009940000</v>
      </c>
      <c r="B5202">
        <v>15880</v>
      </c>
      <c r="C5202">
        <v>0</v>
      </c>
      <c r="D5202" s="690">
        <v>41244</v>
      </c>
    </row>
    <row r="5203" spans="1:4">
      <c r="A5203" s="105">
        <v>33011009950000</v>
      </c>
      <c r="B5203">
        <v>28994</v>
      </c>
      <c r="C5203">
        <v>0</v>
      </c>
      <c r="D5203" s="690">
        <v>40909</v>
      </c>
    </row>
    <row r="5204" spans="1:4">
      <c r="A5204" s="105">
        <v>33011009950000</v>
      </c>
      <c r="B5204">
        <v>14990</v>
      </c>
      <c r="C5204">
        <v>0</v>
      </c>
      <c r="D5204" s="690">
        <v>40940</v>
      </c>
    </row>
    <row r="5205" spans="1:4">
      <c r="A5205" s="105">
        <v>33011009950000</v>
      </c>
      <c r="B5205">
        <v>37123</v>
      </c>
      <c r="C5205">
        <v>0</v>
      </c>
      <c r="D5205" s="690">
        <v>40969</v>
      </c>
    </row>
    <row r="5206" spans="1:4">
      <c r="A5206" s="105">
        <v>33011009950000</v>
      </c>
      <c r="B5206">
        <v>39984</v>
      </c>
      <c r="C5206">
        <v>0</v>
      </c>
      <c r="D5206" s="690">
        <v>41000</v>
      </c>
    </row>
    <row r="5207" spans="1:4">
      <c r="A5207" s="105">
        <v>33011009950000</v>
      </c>
      <c r="B5207">
        <v>21528</v>
      </c>
      <c r="C5207">
        <v>0</v>
      </c>
      <c r="D5207" s="690">
        <v>41030</v>
      </c>
    </row>
    <row r="5208" spans="1:4">
      <c r="A5208" s="105">
        <v>33011009950000</v>
      </c>
      <c r="B5208">
        <v>4400</v>
      </c>
      <c r="C5208">
        <v>0</v>
      </c>
      <c r="D5208" s="690">
        <v>41061</v>
      </c>
    </row>
    <row r="5209" spans="1:4">
      <c r="A5209" s="105">
        <v>33011009950000</v>
      </c>
      <c r="B5209">
        <v>42492</v>
      </c>
      <c r="C5209">
        <v>0</v>
      </c>
      <c r="D5209" s="690">
        <v>41091</v>
      </c>
    </row>
    <row r="5210" spans="1:4">
      <c r="A5210" s="105">
        <v>33011009950000</v>
      </c>
      <c r="B5210">
        <v>22685</v>
      </c>
      <c r="C5210">
        <v>0</v>
      </c>
      <c r="D5210" s="690">
        <v>41122</v>
      </c>
    </row>
    <row r="5211" spans="1:4">
      <c r="A5211" s="105">
        <v>33011009950000</v>
      </c>
      <c r="B5211">
        <v>38905</v>
      </c>
      <c r="C5211">
        <v>0</v>
      </c>
      <c r="D5211" s="690">
        <v>41153</v>
      </c>
    </row>
    <row r="5212" spans="1:4">
      <c r="A5212" s="105">
        <v>33011009950000</v>
      </c>
      <c r="B5212">
        <v>36195</v>
      </c>
      <c r="C5212">
        <v>0</v>
      </c>
      <c r="D5212" s="690">
        <v>41183</v>
      </c>
    </row>
    <row r="5213" spans="1:4">
      <c r="A5213" s="105">
        <v>33011009950000</v>
      </c>
      <c r="B5213">
        <v>146191</v>
      </c>
      <c r="C5213">
        <v>0</v>
      </c>
      <c r="D5213" s="690">
        <v>41214</v>
      </c>
    </row>
    <row r="5214" spans="1:4">
      <c r="A5214" s="105">
        <v>33011009950000</v>
      </c>
      <c r="B5214">
        <v>147833</v>
      </c>
      <c r="C5214">
        <v>0</v>
      </c>
      <c r="D5214" s="690">
        <v>41244</v>
      </c>
    </row>
    <row r="5215" spans="1:4">
      <c r="A5215" s="105">
        <v>33011009960000</v>
      </c>
      <c r="B5215">
        <v>16449</v>
      </c>
      <c r="C5215">
        <v>0</v>
      </c>
      <c r="D5215" s="690">
        <v>40909</v>
      </c>
    </row>
    <row r="5216" spans="1:4">
      <c r="A5216" s="105">
        <v>33011009960000</v>
      </c>
      <c r="B5216">
        <v>16041</v>
      </c>
      <c r="C5216">
        <v>0</v>
      </c>
      <c r="D5216" s="690">
        <v>40940</v>
      </c>
    </row>
    <row r="5217" spans="1:4">
      <c r="A5217" s="105">
        <v>33011009960000</v>
      </c>
      <c r="B5217">
        <v>16066</v>
      </c>
      <c r="C5217">
        <v>0</v>
      </c>
      <c r="D5217" s="690">
        <v>40969</v>
      </c>
    </row>
    <row r="5218" spans="1:4">
      <c r="A5218" s="105">
        <v>33011009960000</v>
      </c>
      <c r="B5218">
        <v>15454</v>
      </c>
      <c r="C5218">
        <v>0</v>
      </c>
      <c r="D5218" s="690">
        <v>41000</v>
      </c>
    </row>
    <row r="5219" spans="1:4">
      <c r="A5219" s="105">
        <v>33011009960000</v>
      </c>
      <c r="B5219">
        <v>9110</v>
      </c>
      <c r="C5219">
        <v>0</v>
      </c>
      <c r="D5219" s="690">
        <v>41030</v>
      </c>
    </row>
    <row r="5220" spans="1:4">
      <c r="A5220" s="105">
        <v>33011009960000</v>
      </c>
      <c r="B5220">
        <v>2745</v>
      </c>
      <c r="C5220">
        <v>0</v>
      </c>
      <c r="D5220" s="690">
        <v>41061</v>
      </c>
    </row>
    <row r="5221" spans="1:4">
      <c r="A5221" s="105">
        <v>33011009960000</v>
      </c>
      <c r="B5221">
        <v>19292</v>
      </c>
      <c r="C5221">
        <v>0</v>
      </c>
      <c r="D5221" s="690">
        <v>41091</v>
      </c>
    </row>
    <row r="5222" spans="1:4">
      <c r="A5222" s="105">
        <v>33011009960000</v>
      </c>
      <c r="B5222">
        <v>10247</v>
      </c>
      <c r="C5222">
        <v>0</v>
      </c>
      <c r="D5222" s="690">
        <v>41122</v>
      </c>
    </row>
    <row r="5223" spans="1:4">
      <c r="A5223" s="105">
        <v>33011009960000</v>
      </c>
      <c r="B5223">
        <v>18261</v>
      </c>
      <c r="C5223">
        <v>0</v>
      </c>
      <c r="D5223" s="690">
        <v>41153</v>
      </c>
    </row>
    <row r="5224" spans="1:4">
      <c r="A5224" s="105">
        <v>33011009960000</v>
      </c>
      <c r="B5224">
        <v>14853</v>
      </c>
      <c r="C5224">
        <v>0</v>
      </c>
      <c r="D5224" s="690">
        <v>41183</v>
      </c>
    </row>
    <row r="5225" spans="1:4">
      <c r="A5225" s="105">
        <v>33011009960000</v>
      </c>
      <c r="B5225">
        <v>12915</v>
      </c>
      <c r="C5225">
        <v>0</v>
      </c>
      <c r="D5225" s="690">
        <v>41214</v>
      </c>
    </row>
    <row r="5226" spans="1:4">
      <c r="A5226" s="105">
        <v>33011009960000</v>
      </c>
      <c r="B5226">
        <v>132131</v>
      </c>
      <c r="C5226">
        <v>0</v>
      </c>
      <c r="D5226" s="690">
        <v>41244</v>
      </c>
    </row>
    <row r="5227" spans="1:4">
      <c r="A5227" s="105">
        <v>33011009980000</v>
      </c>
      <c r="B5227">
        <v>6</v>
      </c>
      <c r="C5227">
        <v>0</v>
      </c>
      <c r="D5227" s="690">
        <v>40909</v>
      </c>
    </row>
    <row r="5228" spans="1:4">
      <c r="A5228" s="105">
        <v>33011009980000</v>
      </c>
      <c r="B5228">
        <v>6</v>
      </c>
      <c r="C5228">
        <v>0</v>
      </c>
      <c r="D5228" s="690">
        <v>40940</v>
      </c>
    </row>
    <row r="5229" spans="1:4">
      <c r="A5229" s="105">
        <v>33011009980000</v>
      </c>
      <c r="B5229">
        <v>0</v>
      </c>
      <c r="C5229">
        <v>0</v>
      </c>
      <c r="D5229" s="690">
        <v>40969</v>
      </c>
    </row>
    <row r="5230" spans="1:4">
      <c r="A5230" s="105">
        <v>33011009980000</v>
      </c>
      <c r="B5230">
        <v>0</v>
      </c>
      <c r="C5230">
        <v>0</v>
      </c>
      <c r="D5230" s="690">
        <v>41000</v>
      </c>
    </row>
    <row r="5231" spans="1:4">
      <c r="A5231" s="105">
        <v>33011009980000</v>
      </c>
      <c r="B5231">
        <v>0</v>
      </c>
      <c r="C5231">
        <v>0</v>
      </c>
      <c r="D5231" s="690">
        <v>41030</v>
      </c>
    </row>
    <row r="5232" spans="1:4">
      <c r="A5232" s="105">
        <v>33011009980000</v>
      </c>
      <c r="B5232">
        <v>2283</v>
      </c>
      <c r="C5232">
        <v>0</v>
      </c>
      <c r="D5232" s="690">
        <v>41061</v>
      </c>
    </row>
    <row r="5233" spans="1:4">
      <c r="A5233" s="105">
        <v>33011009980000</v>
      </c>
      <c r="B5233">
        <v>11808</v>
      </c>
      <c r="C5233">
        <v>0</v>
      </c>
      <c r="D5233" s="690">
        <v>41091</v>
      </c>
    </row>
    <row r="5234" spans="1:4">
      <c r="A5234" s="105">
        <v>33011009980000</v>
      </c>
      <c r="B5234">
        <v>5728</v>
      </c>
      <c r="C5234">
        <v>0</v>
      </c>
      <c r="D5234" s="690">
        <v>41122</v>
      </c>
    </row>
    <row r="5235" spans="1:4">
      <c r="A5235" s="105">
        <v>33011009980000</v>
      </c>
      <c r="B5235">
        <v>3736</v>
      </c>
      <c r="C5235">
        <v>0</v>
      </c>
      <c r="D5235" s="690">
        <v>41153</v>
      </c>
    </row>
    <row r="5236" spans="1:4">
      <c r="A5236" s="105">
        <v>33011009980000</v>
      </c>
      <c r="B5236">
        <v>7161</v>
      </c>
      <c r="C5236">
        <v>0</v>
      </c>
      <c r="D5236" s="690">
        <v>41183</v>
      </c>
    </row>
    <row r="5237" spans="1:4">
      <c r="A5237" s="105">
        <v>33011009980000</v>
      </c>
      <c r="B5237">
        <v>6158</v>
      </c>
      <c r="C5237">
        <v>0</v>
      </c>
      <c r="D5237" s="690">
        <v>41214</v>
      </c>
    </row>
    <row r="5238" spans="1:4">
      <c r="A5238" s="105">
        <v>33011009980000</v>
      </c>
      <c r="B5238">
        <v>5176</v>
      </c>
      <c r="C5238">
        <v>0</v>
      </c>
      <c r="D5238" s="690">
        <v>41244</v>
      </c>
    </row>
    <row r="5239" spans="1:4">
      <c r="A5239" s="105">
        <v>33011009990000</v>
      </c>
      <c r="B5239">
        <v>3154</v>
      </c>
      <c r="C5239">
        <v>0</v>
      </c>
      <c r="D5239" s="690">
        <v>40909</v>
      </c>
    </row>
    <row r="5240" spans="1:4">
      <c r="A5240" s="105">
        <v>33011009990000</v>
      </c>
      <c r="B5240">
        <v>2715</v>
      </c>
      <c r="C5240">
        <v>0</v>
      </c>
      <c r="D5240" s="690">
        <v>40940</v>
      </c>
    </row>
    <row r="5241" spans="1:4">
      <c r="A5241" s="105">
        <v>33011009990000</v>
      </c>
      <c r="B5241">
        <v>2992</v>
      </c>
      <c r="C5241">
        <v>0</v>
      </c>
      <c r="D5241" s="690">
        <v>40969</v>
      </c>
    </row>
    <row r="5242" spans="1:4">
      <c r="A5242" s="105">
        <v>33011009990000</v>
      </c>
      <c r="B5242">
        <v>2895</v>
      </c>
      <c r="C5242">
        <v>0</v>
      </c>
      <c r="D5242" s="690">
        <v>41000</v>
      </c>
    </row>
    <row r="5243" spans="1:4">
      <c r="A5243" s="105">
        <v>33011009990000</v>
      </c>
      <c r="B5243">
        <v>2987</v>
      </c>
      <c r="C5243">
        <v>0</v>
      </c>
      <c r="D5243" s="690">
        <v>41030</v>
      </c>
    </row>
    <row r="5244" spans="1:4">
      <c r="A5244" s="105">
        <v>33011009990000</v>
      </c>
      <c r="B5244">
        <v>2817</v>
      </c>
      <c r="C5244">
        <v>0</v>
      </c>
      <c r="D5244" s="690">
        <v>41061</v>
      </c>
    </row>
    <row r="5245" spans="1:4">
      <c r="A5245" s="105">
        <v>33011009990000</v>
      </c>
      <c r="B5245">
        <v>2921</v>
      </c>
      <c r="C5245">
        <v>0</v>
      </c>
      <c r="D5245" s="690">
        <v>41091</v>
      </c>
    </row>
    <row r="5246" spans="1:4">
      <c r="A5246" s="105">
        <v>33011009990000</v>
      </c>
      <c r="B5246">
        <v>3064</v>
      </c>
      <c r="C5246">
        <v>0</v>
      </c>
      <c r="D5246" s="690">
        <v>41122</v>
      </c>
    </row>
    <row r="5247" spans="1:4">
      <c r="A5247" s="105">
        <v>33011009990000</v>
      </c>
      <c r="B5247">
        <v>2988</v>
      </c>
      <c r="C5247">
        <v>0</v>
      </c>
      <c r="D5247" s="690">
        <v>41153</v>
      </c>
    </row>
    <row r="5248" spans="1:4">
      <c r="A5248" s="105">
        <v>33011009990000</v>
      </c>
      <c r="B5248">
        <v>3146</v>
      </c>
      <c r="C5248">
        <v>0</v>
      </c>
      <c r="D5248" s="690">
        <v>41183</v>
      </c>
    </row>
    <row r="5249" spans="1:4">
      <c r="A5249" s="105">
        <v>33011009990000</v>
      </c>
      <c r="B5249">
        <v>3040</v>
      </c>
      <c r="C5249">
        <v>0</v>
      </c>
      <c r="D5249" s="690">
        <v>41214</v>
      </c>
    </row>
    <row r="5250" spans="1:4">
      <c r="A5250" s="105">
        <v>33011009990000</v>
      </c>
      <c r="B5250">
        <v>3194</v>
      </c>
      <c r="C5250">
        <v>0</v>
      </c>
      <c r="D5250" s="690">
        <v>41244</v>
      </c>
    </row>
    <row r="5251" spans="1:4">
      <c r="A5251" s="105">
        <v>33011010000000</v>
      </c>
      <c r="B5251">
        <v>5158</v>
      </c>
      <c r="C5251">
        <v>0</v>
      </c>
      <c r="D5251" s="690">
        <v>40909</v>
      </c>
    </row>
    <row r="5252" spans="1:4">
      <c r="A5252" s="105">
        <v>33011010000000</v>
      </c>
      <c r="B5252">
        <v>4528</v>
      </c>
      <c r="C5252">
        <v>0</v>
      </c>
      <c r="D5252" s="690">
        <v>40940</v>
      </c>
    </row>
    <row r="5253" spans="1:4">
      <c r="A5253" s="105">
        <v>33011010000000</v>
      </c>
      <c r="B5253">
        <v>5063</v>
      </c>
      <c r="C5253">
        <v>0</v>
      </c>
      <c r="D5253" s="690">
        <v>40969</v>
      </c>
    </row>
    <row r="5254" spans="1:4">
      <c r="A5254" s="105">
        <v>33011010000000</v>
      </c>
      <c r="B5254">
        <v>4862</v>
      </c>
      <c r="C5254">
        <v>0</v>
      </c>
      <c r="D5254" s="690">
        <v>41000</v>
      </c>
    </row>
    <row r="5255" spans="1:4">
      <c r="A5255" s="105">
        <v>33011010000000</v>
      </c>
      <c r="B5255">
        <v>5080</v>
      </c>
      <c r="C5255">
        <v>0</v>
      </c>
      <c r="D5255" s="690">
        <v>41030</v>
      </c>
    </row>
    <row r="5256" spans="1:4">
      <c r="A5256" s="105">
        <v>33011010000000</v>
      </c>
      <c r="B5256">
        <v>4738</v>
      </c>
      <c r="C5256">
        <v>0</v>
      </c>
      <c r="D5256" s="690">
        <v>41061</v>
      </c>
    </row>
    <row r="5257" spans="1:4">
      <c r="A5257" s="105">
        <v>33011010000000</v>
      </c>
      <c r="B5257">
        <v>4806</v>
      </c>
      <c r="C5257">
        <v>0</v>
      </c>
      <c r="D5257" s="690">
        <v>41091</v>
      </c>
    </row>
    <row r="5258" spans="1:4">
      <c r="A5258" s="105">
        <v>33011010000000</v>
      </c>
      <c r="B5258">
        <v>5043</v>
      </c>
      <c r="C5258">
        <v>0</v>
      </c>
      <c r="D5258" s="690">
        <v>41122</v>
      </c>
    </row>
    <row r="5259" spans="1:4">
      <c r="A5259" s="105">
        <v>33011010000000</v>
      </c>
      <c r="B5259">
        <v>4943</v>
      </c>
      <c r="C5259">
        <v>0</v>
      </c>
      <c r="D5259" s="690">
        <v>41153</v>
      </c>
    </row>
    <row r="5260" spans="1:4">
      <c r="A5260" s="105">
        <v>33011010000000</v>
      </c>
      <c r="B5260">
        <v>5093</v>
      </c>
      <c r="C5260">
        <v>0</v>
      </c>
      <c r="D5260" s="690">
        <v>41183</v>
      </c>
    </row>
    <row r="5261" spans="1:4">
      <c r="A5261" s="105">
        <v>33011010000000</v>
      </c>
      <c r="B5261">
        <v>4857</v>
      </c>
      <c r="C5261">
        <v>0</v>
      </c>
      <c r="D5261" s="690">
        <v>41214</v>
      </c>
    </row>
    <row r="5262" spans="1:4">
      <c r="A5262" s="105">
        <v>33011010000000</v>
      </c>
      <c r="B5262">
        <v>4977</v>
      </c>
      <c r="C5262">
        <v>0</v>
      </c>
      <c r="D5262" s="690">
        <v>41244</v>
      </c>
    </row>
    <row r="5263" spans="1:4">
      <c r="A5263" s="105">
        <v>33011010010000</v>
      </c>
      <c r="B5263">
        <v>49267</v>
      </c>
      <c r="C5263">
        <v>0</v>
      </c>
      <c r="D5263" s="690">
        <v>40909</v>
      </c>
    </row>
    <row r="5264" spans="1:4">
      <c r="A5264" s="105">
        <v>33011010010000</v>
      </c>
      <c r="B5264">
        <v>39023</v>
      </c>
      <c r="C5264">
        <v>0</v>
      </c>
      <c r="D5264" s="690">
        <v>40940</v>
      </c>
    </row>
    <row r="5265" spans="1:4">
      <c r="A5265" s="105">
        <v>33011010010000</v>
      </c>
      <c r="B5265">
        <v>42204</v>
      </c>
      <c r="C5265">
        <v>0</v>
      </c>
      <c r="D5265" s="690">
        <v>40969</v>
      </c>
    </row>
    <row r="5266" spans="1:4">
      <c r="A5266" s="105">
        <v>33011010010000</v>
      </c>
      <c r="B5266">
        <v>47503</v>
      </c>
      <c r="C5266">
        <v>0</v>
      </c>
      <c r="D5266" s="690">
        <v>41000</v>
      </c>
    </row>
    <row r="5267" spans="1:4">
      <c r="A5267" s="105">
        <v>33011010010000</v>
      </c>
      <c r="B5267">
        <v>47689</v>
      </c>
      <c r="C5267">
        <v>0</v>
      </c>
      <c r="D5267" s="690">
        <v>41030</v>
      </c>
    </row>
    <row r="5268" spans="1:4">
      <c r="A5268" s="105">
        <v>33011010010000</v>
      </c>
      <c r="B5268">
        <v>27492</v>
      </c>
      <c r="C5268">
        <v>0</v>
      </c>
      <c r="D5268" s="690">
        <v>41061</v>
      </c>
    </row>
    <row r="5269" spans="1:4">
      <c r="A5269" s="105">
        <v>33011010010000</v>
      </c>
      <c r="B5269">
        <v>24190</v>
      </c>
      <c r="C5269">
        <v>0</v>
      </c>
      <c r="D5269" s="690">
        <v>41091</v>
      </c>
    </row>
    <row r="5270" spans="1:4">
      <c r="A5270" s="105">
        <v>33011010010000</v>
      </c>
      <c r="B5270">
        <v>26087</v>
      </c>
      <c r="C5270">
        <v>0</v>
      </c>
      <c r="D5270" s="690">
        <v>41122</v>
      </c>
    </row>
    <row r="5271" spans="1:4">
      <c r="A5271" s="105">
        <v>33011010010000</v>
      </c>
      <c r="B5271">
        <v>51962</v>
      </c>
      <c r="C5271">
        <v>0</v>
      </c>
      <c r="D5271" s="690">
        <v>41153</v>
      </c>
    </row>
    <row r="5272" spans="1:4">
      <c r="A5272" s="105">
        <v>33011010010000</v>
      </c>
      <c r="B5272">
        <v>29343</v>
      </c>
      <c r="C5272">
        <v>0</v>
      </c>
      <c r="D5272" s="690">
        <v>41183</v>
      </c>
    </row>
    <row r="5273" spans="1:4">
      <c r="A5273" s="105">
        <v>33011010010000</v>
      </c>
      <c r="B5273">
        <v>50412</v>
      </c>
      <c r="C5273">
        <v>0</v>
      </c>
      <c r="D5273" s="690">
        <v>41214</v>
      </c>
    </row>
    <row r="5274" spans="1:4">
      <c r="A5274" s="105">
        <v>33011010010000</v>
      </c>
      <c r="B5274">
        <v>37408</v>
      </c>
      <c r="C5274">
        <v>0</v>
      </c>
      <c r="D5274" s="690">
        <v>41244</v>
      </c>
    </row>
    <row r="5275" spans="1:4">
      <c r="A5275" s="105">
        <v>33011010020000</v>
      </c>
      <c r="B5275">
        <v>14910</v>
      </c>
      <c r="C5275">
        <v>0</v>
      </c>
      <c r="D5275" s="690">
        <v>40909</v>
      </c>
    </row>
    <row r="5276" spans="1:4">
      <c r="A5276" s="105">
        <v>33011010020000</v>
      </c>
      <c r="B5276">
        <v>3103</v>
      </c>
      <c r="C5276">
        <v>0</v>
      </c>
      <c r="D5276" s="690">
        <v>40940</v>
      </c>
    </row>
    <row r="5277" spans="1:4">
      <c r="A5277" s="105">
        <v>33011010020000</v>
      </c>
      <c r="B5277">
        <v>11240</v>
      </c>
      <c r="C5277">
        <v>0</v>
      </c>
      <c r="D5277" s="690">
        <v>40969</v>
      </c>
    </row>
    <row r="5278" spans="1:4">
      <c r="A5278" s="105">
        <v>33011010020000</v>
      </c>
      <c r="B5278">
        <v>13266</v>
      </c>
      <c r="C5278">
        <v>0</v>
      </c>
      <c r="D5278" s="690">
        <v>41000</v>
      </c>
    </row>
    <row r="5279" spans="1:4">
      <c r="A5279" s="105">
        <v>33011010020000</v>
      </c>
      <c r="B5279">
        <v>15710</v>
      </c>
      <c r="C5279">
        <v>0</v>
      </c>
      <c r="D5279" s="690">
        <v>41030</v>
      </c>
    </row>
    <row r="5280" spans="1:4">
      <c r="A5280" s="105">
        <v>33011010020000</v>
      </c>
      <c r="B5280">
        <v>13169</v>
      </c>
      <c r="C5280">
        <v>0</v>
      </c>
      <c r="D5280" s="690">
        <v>41061</v>
      </c>
    </row>
    <row r="5281" spans="1:4">
      <c r="A5281" s="105">
        <v>33011010020000</v>
      </c>
      <c r="B5281">
        <v>12814</v>
      </c>
      <c r="C5281">
        <v>0</v>
      </c>
      <c r="D5281" s="690">
        <v>41091</v>
      </c>
    </row>
    <row r="5282" spans="1:4">
      <c r="A5282" s="105">
        <v>33011010020000</v>
      </c>
      <c r="B5282">
        <v>18187</v>
      </c>
      <c r="C5282">
        <v>0</v>
      </c>
      <c r="D5282" s="690">
        <v>41122</v>
      </c>
    </row>
    <row r="5283" spans="1:4">
      <c r="A5283" s="105">
        <v>33011010020000</v>
      </c>
      <c r="B5283">
        <v>20872</v>
      </c>
      <c r="C5283">
        <v>0</v>
      </c>
      <c r="D5283" s="690">
        <v>41153</v>
      </c>
    </row>
    <row r="5284" spans="1:4">
      <c r="A5284" s="105">
        <v>33011010020000</v>
      </c>
      <c r="B5284">
        <v>17091</v>
      </c>
      <c r="C5284">
        <v>0</v>
      </c>
      <c r="D5284" s="690">
        <v>41183</v>
      </c>
    </row>
    <row r="5285" spans="1:4">
      <c r="A5285" s="105">
        <v>33011010020000</v>
      </c>
      <c r="B5285">
        <v>18089</v>
      </c>
      <c r="C5285">
        <v>0</v>
      </c>
      <c r="D5285" s="690">
        <v>41214</v>
      </c>
    </row>
    <row r="5286" spans="1:4">
      <c r="A5286" s="105">
        <v>33011010020000</v>
      </c>
      <c r="B5286">
        <v>23256</v>
      </c>
      <c r="C5286">
        <v>0</v>
      </c>
      <c r="D5286" s="690">
        <v>41244</v>
      </c>
    </row>
    <row r="5287" spans="1:4">
      <c r="A5287" s="105">
        <v>33011010030000</v>
      </c>
      <c r="B5287">
        <v>8101</v>
      </c>
      <c r="C5287">
        <v>0</v>
      </c>
      <c r="D5287" s="690">
        <v>40909</v>
      </c>
    </row>
    <row r="5288" spans="1:4">
      <c r="A5288" s="105">
        <v>33011010030000</v>
      </c>
      <c r="B5288">
        <v>6644</v>
      </c>
      <c r="C5288">
        <v>0</v>
      </c>
      <c r="D5288" s="690">
        <v>40940</v>
      </c>
    </row>
    <row r="5289" spans="1:4">
      <c r="A5289" s="105">
        <v>33011010030000</v>
      </c>
      <c r="B5289">
        <v>7224</v>
      </c>
      <c r="C5289">
        <v>0</v>
      </c>
      <c r="D5289" s="690">
        <v>40969</v>
      </c>
    </row>
    <row r="5290" spans="1:4">
      <c r="A5290" s="105">
        <v>33011010030000</v>
      </c>
      <c r="B5290">
        <v>6814</v>
      </c>
      <c r="C5290">
        <v>0</v>
      </c>
      <c r="D5290" s="690">
        <v>41000</v>
      </c>
    </row>
    <row r="5291" spans="1:4">
      <c r="A5291" s="105">
        <v>33011010030000</v>
      </c>
      <c r="B5291">
        <v>7103</v>
      </c>
      <c r="C5291">
        <v>0</v>
      </c>
      <c r="D5291" s="690">
        <v>41030</v>
      </c>
    </row>
    <row r="5292" spans="1:4">
      <c r="A5292" s="105">
        <v>33011010030000</v>
      </c>
      <c r="B5292">
        <v>6588</v>
      </c>
      <c r="C5292">
        <v>0</v>
      </c>
      <c r="D5292" s="690">
        <v>41061</v>
      </c>
    </row>
    <row r="5293" spans="1:4">
      <c r="A5293" s="105">
        <v>33011010030000</v>
      </c>
      <c r="B5293">
        <v>6606</v>
      </c>
      <c r="C5293">
        <v>0</v>
      </c>
      <c r="D5293" s="690">
        <v>41091</v>
      </c>
    </row>
    <row r="5294" spans="1:4">
      <c r="A5294" s="105">
        <v>33011010030000</v>
      </c>
      <c r="B5294">
        <v>6773</v>
      </c>
      <c r="C5294">
        <v>0</v>
      </c>
      <c r="D5294" s="690">
        <v>41122</v>
      </c>
    </row>
    <row r="5295" spans="1:4">
      <c r="A5295" s="105">
        <v>33011010030000</v>
      </c>
      <c r="B5295">
        <v>6663</v>
      </c>
      <c r="C5295">
        <v>0</v>
      </c>
      <c r="D5295" s="690">
        <v>41153</v>
      </c>
    </row>
    <row r="5296" spans="1:4">
      <c r="A5296" s="105">
        <v>33011010030000</v>
      </c>
      <c r="B5296">
        <v>6925</v>
      </c>
      <c r="C5296">
        <v>0</v>
      </c>
      <c r="D5296" s="690">
        <v>41183</v>
      </c>
    </row>
    <row r="5297" spans="1:4">
      <c r="A5297" s="105">
        <v>33011010030000</v>
      </c>
      <c r="B5297">
        <v>6530</v>
      </c>
      <c r="C5297">
        <v>0</v>
      </c>
      <c r="D5297" s="690">
        <v>41214</v>
      </c>
    </row>
    <row r="5298" spans="1:4">
      <c r="A5298" s="105">
        <v>33011010030000</v>
      </c>
      <c r="B5298">
        <v>6675</v>
      </c>
      <c r="C5298">
        <v>0</v>
      </c>
      <c r="D5298" s="690">
        <v>41244</v>
      </c>
    </row>
    <row r="5299" spans="1:4">
      <c r="A5299" s="105">
        <v>33011010040000</v>
      </c>
      <c r="B5299">
        <v>3269</v>
      </c>
      <c r="C5299">
        <v>0</v>
      </c>
      <c r="D5299" s="690">
        <v>40909</v>
      </c>
    </row>
    <row r="5300" spans="1:4">
      <c r="A5300" s="105">
        <v>33011010040000</v>
      </c>
      <c r="B5300">
        <v>2789</v>
      </c>
      <c r="C5300">
        <v>0</v>
      </c>
      <c r="D5300" s="690">
        <v>40940</v>
      </c>
    </row>
    <row r="5301" spans="1:4">
      <c r="A5301" s="105">
        <v>33011010040000</v>
      </c>
      <c r="B5301">
        <v>3061</v>
      </c>
      <c r="C5301">
        <v>0</v>
      </c>
      <c r="D5301" s="690">
        <v>40969</v>
      </c>
    </row>
    <row r="5302" spans="1:4">
      <c r="A5302" s="105">
        <v>33011010040000</v>
      </c>
      <c r="B5302">
        <v>2932</v>
      </c>
      <c r="C5302">
        <v>0</v>
      </c>
      <c r="D5302" s="690">
        <v>41000</v>
      </c>
    </row>
    <row r="5303" spans="1:4">
      <c r="A5303" s="105">
        <v>33011010040000</v>
      </c>
      <c r="B5303">
        <v>3068</v>
      </c>
      <c r="C5303">
        <v>0</v>
      </c>
      <c r="D5303" s="690">
        <v>41030</v>
      </c>
    </row>
    <row r="5304" spans="1:4">
      <c r="A5304" s="105">
        <v>33011010040000</v>
      </c>
      <c r="B5304">
        <v>2843</v>
      </c>
      <c r="C5304">
        <v>0</v>
      </c>
      <c r="D5304" s="690">
        <v>41061</v>
      </c>
    </row>
    <row r="5305" spans="1:4">
      <c r="A5305" s="105">
        <v>33011010040000</v>
      </c>
      <c r="B5305">
        <v>2918</v>
      </c>
      <c r="C5305">
        <v>0</v>
      </c>
      <c r="D5305" s="690">
        <v>41091</v>
      </c>
    </row>
    <row r="5306" spans="1:4">
      <c r="A5306" s="105">
        <v>33011010040000</v>
      </c>
      <c r="B5306">
        <v>2844</v>
      </c>
      <c r="C5306">
        <v>0</v>
      </c>
      <c r="D5306" s="690">
        <v>41122</v>
      </c>
    </row>
    <row r="5307" spans="1:4">
      <c r="A5307" s="105">
        <v>33011010040000</v>
      </c>
      <c r="B5307">
        <v>2830</v>
      </c>
      <c r="C5307">
        <v>0</v>
      </c>
      <c r="D5307" s="690">
        <v>41153</v>
      </c>
    </row>
    <row r="5308" spans="1:4">
      <c r="A5308" s="105">
        <v>33011010040000</v>
      </c>
      <c r="B5308">
        <v>2931</v>
      </c>
      <c r="C5308">
        <v>0</v>
      </c>
      <c r="D5308" s="690">
        <v>41183</v>
      </c>
    </row>
    <row r="5309" spans="1:4">
      <c r="A5309" s="105">
        <v>33011010040000</v>
      </c>
      <c r="B5309">
        <v>2850</v>
      </c>
      <c r="C5309">
        <v>0</v>
      </c>
      <c r="D5309" s="690">
        <v>41214</v>
      </c>
    </row>
    <row r="5310" spans="1:4">
      <c r="A5310" s="105">
        <v>33011010040000</v>
      </c>
      <c r="B5310">
        <v>2975</v>
      </c>
      <c r="C5310">
        <v>0</v>
      </c>
      <c r="D5310" s="690">
        <v>41244</v>
      </c>
    </row>
    <row r="5311" spans="1:4">
      <c r="A5311" s="105">
        <v>33011010050000</v>
      </c>
      <c r="B5311">
        <v>16137</v>
      </c>
      <c r="C5311">
        <v>0</v>
      </c>
      <c r="D5311" s="690">
        <v>40909</v>
      </c>
    </row>
    <row r="5312" spans="1:4">
      <c r="A5312" s="105">
        <v>33011010050000</v>
      </c>
      <c r="B5312">
        <v>13234</v>
      </c>
      <c r="C5312">
        <v>0</v>
      </c>
      <c r="D5312" s="690">
        <v>40940</v>
      </c>
    </row>
    <row r="5313" spans="1:4">
      <c r="A5313" s="105">
        <v>33011010050000</v>
      </c>
      <c r="B5313">
        <v>15323</v>
      </c>
      <c r="C5313">
        <v>0</v>
      </c>
      <c r="D5313" s="690">
        <v>40969</v>
      </c>
    </row>
    <row r="5314" spans="1:4">
      <c r="A5314" s="105">
        <v>33011010050000</v>
      </c>
      <c r="B5314">
        <v>14986</v>
      </c>
      <c r="C5314">
        <v>0</v>
      </c>
      <c r="D5314" s="690">
        <v>41000</v>
      </c>
    </row>
    <row r="5315" spans="1:4">
      <c r="A5315" s="105">
        <v>33011010050000</v>
      </c>
      <c r="B5315">
        <v>14784</v>
      </c>
      <c r="C5315">
        <v>0</v>
      </c>
      <c r="D5315" s="690">
        <v>41030</v>
      </c>
    </row>
    <row r="5316" spans="1:4">
      <c r="A5316" s="105">
        <v>33011010050000</v>
      </c>
      <c r="B5316">
        <v>11648</v>
      </c>
      <c r="C5316">
        <v>0</v>
      </c>
      <c r="D5316" s="690">
        <v>41061</v>
      </c>
    </row>
    <row r="5317" spans="1:4">
      <c r="A5317" s="105">
        <v>33011010050000</v>
      </c>
      <c r="B5317">
        <v>7337</v>
      </c>
      <c r="C5317">
        <v>0</v>
      </c>
      <c r="D5317" s="690">
        <v>41091</v>
      </c>
    </row>
    <row r="5318" spans="1:4">
      <c r="A5318" s="105">
        <v>33011010050000</v>
      </c>
      <c r="B5318">
        <v>9775</v>
      </c>
      <c r="C5318">
        <v>0</v>
      </c>
      <c r="D5318" s="690">
        <v>41122</v>
      </c>
    </row>
    <row r="5319" spans="1:4">
      <c r="A5319" s="105">
        <v>33011010050000</v>
      </c>
      <c r="B5319">
        <v>16851</v>
      </c>
      <c r="C5319">
        <v>0</v>
      </c>
      <c r="D5319" s="690">
        <v>41153</v>
      </c>
    </row>
    <row r="5320" spans="1:4">
      <c r="A5320" s="105">
        <v>33011010050000</v>
      </c>
      <c r="B5320">
        <v>15277</v>
      </c>
      <c r="C5320">
        <v>0</v>
      </c>
      <c r="D5320" s="690">
        <v>41183</v>
      </c>
    </row>
    <row r="5321" spans="1:4">
      <c r="A5321" s="105">
        <v>33011010050000</v>
      </c>
      <c r="B5321">
        <v>14992</v>
      </c>
      <c r="C5321">
        <v>0</v>
      </c>
      <c r="D5321" s="690">
        <v>41214</v>
      </c>
    </row>
    <row r="5322" spans="1:4">
      <c r="A5322" s="105">
        <v>33011010050000</v>
      </c>
      <c r="B5322">
        <v>13123</v>
      </c>
      <c r="C5322">
        <v>0</v>
      </c>
      <c r="D5322" s="690">
        <v>41244</v>
      </c>
    </row>
    <row r="5323" spans="1:4">
      <c r="A5323" s="105">
        <v>33011010120000</v>
      </c>
      <c r="B5323">
        <v>0</v>
      </c>
      <c r="C5323">
        <v>0</v>
      </c>
      <c r="D5323" s="690">
        <v>40909</v>
      </c>
    </row>
    <row r="5324" spans="1:4">
      <c r="A5324" s="105">
        <v>33011010120000</v>
      </c>
      <c r="B5324">
        <v>0</v>
      </c>
      <c r="C5324">
        <v>0</v>
      </c>
      <c r="D5324" s="690">
        <v>40940</v>
      </c>
    </row>
    <row r="5325" spans="1:4">
      <c r="A5325" s="105">
        <v>33011010120000</v>
      </c>
      <c r="B5325">
        <v>0</v>
      </c>
      <c r="C5325">
        <v>0</v>
      </c>
      <c r="D5325" s="690">
        <v>40969</v>
      </c>
    </row>
    <row r="5326" spans="1:4">
      <c r="A5326" s="105">
        <v>33011010120000</v>
      </c>
      <c r="B5326">
        <v>0</v>
      </c>
      <c r="C5326">
        <v>0</v>
      </c>
      <c r="D5326" s="690">
        <v>41000</v>
      </c>
    </row>
    <row r="5327" spans="1:4">
      <c r="A5327" s="105">
        <v>33011010120000</v>
      </c>
      <c r="B5327">
        <v>0</v>
      </c>
      <c r="C5327">
        <v>0</v>
      </c>
      <c r="D5327" s="690">
        <v>41030</v>
      </c>
    </row>
    <row r="5328" spans="1:4">
      <c r="A5328" s="105">
        <v>33011010120000</v>
      </c>
      <c r="B5328">
        <v>0</v>
      </c>
      <c r="C5328">
        <v>0</v>
      </c>
      <c r="D5328" s="690">
        <v>41061</v>
      </c>
    </row>
    <row r="5329" spans="1:4">
      <c r="A5329" s="105">
        <v>33011010120000</v>
      </c>
      <c r="B5329">
        <v>0</v>
      </c>
      <c r="C5329">
        <v>0</v>
      </c>
      <c r="D5329" s="690">
        <v>41091</v>
      </c>
    </row>
    <row r="5330" spans="1:4">
      <c r="A5330" s="105">
        <v>33011010120000</v>
      </c>
      <c r="B5330">
        <v>0</v>
      </c>
      <c r="C5330">
        <v>0</v>
      </c>
      <c r="D5330" s="690">
        <v>41122</v>
      </c>
    </row>
    <row r="5331" spans="1:4">
      <c r="A5331" s="105">
        <v>33011010120000</v>
      </c>
      <c r="B5331">
        <v>0</v>
      </c>
      <c r="C5331">
        <v>0</v>
      </c>
      <c r="D5331" s="690">
        <v>41153</v>
      </c>
    </row>
    <row r="5332" spans="1:4">
      <c r="A5332" s="105">
        <v>33011010120000</v>
      </c>
      <c r="B5332">
        <v>0</v>
      </c>
      <c r="C5332">
        <v>0</v>
      </c>
      <c r="D5332" s="690">
        <v>41183</v>
      </c>
    </row>
    <row r="5333" spans="1:4">
      <c r="A5333" s="105">
        <v>33011010120000</v>
      </c>
      <c r="B5333">
        <v>0</v>
      </c>
      <c r="C5333">
        <v>0</v>
      </c>
      <c r="D5333" s="690">
        <v>41214</v>
      </c>
    </row>
    <row r="5334" spans="1:4">
      <c r="A5334" s="105">
        <v>33011010120000</v>
      </c>
      <c r="B5334">
        <v>0</v>
      </c>
      <c r="C5334">
        <v>0</v>
      </c>
      <c r="D5334" s="690">
        <v>41244</v>
      </c>
    </row>
    <row r="5335" spans="1:4">
      <c r="A5335" s="105">
        <v>33011010130000</v>
      </c>
      <c r="B5335">
        <v>8492</v>
      </c>
      <c r="C5335">
        <v>0</v>
      </c>
      <c r="D5335" s="690">
        <v>40909</v>
      </c>
    </row>
    <row r="5336" spans="1:4">
      <c r="A5336" s="105">
        <v>33011010130000</v>
      </c>
      <c r="B5336">
        <v>7173</v>
      </c>
      <c r="C5336">
        <v>0</v>
      </c>
      <c r="D5336" s="690">
        <v>40940</v>
      </c>
    </row>
    <row r="5337" spans="1:4">
      <c r="A5337" s="105">
        <v>33011010130000</v>
      </c>
      <c r="B5337">
        <v>7962</v>
      </c>
      <c r="C5337">
        <v>0</v>
      </c>
      <c r="D5337" s="690">
        <v>40969</v>
      </c>
    </row>
    <row r="5338" spans="1:4">
      <c r="A5338" s="105">
        <v>33011010130000</v>
      </c>
      <c r="B5338">
        <v>7581</v>
      </c>
      <c r="C5338">
        <v>0</v>
      </c>
      <c r="D5338" s="690">
        <v>41000</v>
      </c>
    </row>
    <row r="5339" spans="1:4">
      <c r="A5339" s="105">
        <v>33011010130000</v>
      </c>
      <c r="B5339">
        <v>8001</v>
      </c>
      <c r="C5339">
        <v>0</v>
      </c>
      <c r="D5339" s="690">
        <v>41030</v>
      </c>
    </row>
    <row r="5340" spans="1:4">
      <c r="A5340" s="105">
        <v>33011010130000</v>
      </c>
      <c r="B5340">
        <v>7688</v>
      </c>
      <c r="C5340">
        <v>0</v>
      </c>
      <c r="D5340" s="690">
        <v>41061</v>
      </c>
    </row>
    <row r="5341" spans="1:4">
      <c r="A5341" s="105">
        <v>33011010130000</v>
      </c>
      <c r="B5341">
        <v>7633</v>
      </c>
      <c r="C5341">
        <v>0</v>
      </c>
      <c r="D5341" s="690">
        <v>41091</v>
      </c>
    </row>
    <row r="5342" spans="1:4">
      <c r="A5342" s="105">
        <v>33011010130000</v>
      </c>
      <c r="B5342">
        <v>7679</v>
      </c>
      <c r="C5342">
        <v>0</v>
      </c>
      <c r="D5342" s="690">
        <v>41122</v>
      </c>
    </row>
    <row r="5343" spans="1:4">
      <c r="A5343" s="105">
        <v>33011010130000</v>
      </c>
      <c r="B5343">
        <v>7607</v>
      </c>
      <c r="C5343">
        <v>0</v>
      </c>
      <c r="D5343" s="690">
        <v>41153</v>
      </c>
    </row>
    <row r="5344" spans="1:4">
      <c r="A5344" s="105">
        <v>33011010130000</v>
      </c>
      <c r="B5344">
        <v>7967</v>
      </c>
      <c r="C5344">
        <v>0</v>
      </c>
      <c r="D5344" s="690">
        <v>41183</v>
      </c>
    </row>
    <row r="5345" spans="1:4">
      <c r="A5345" s="105">
        <v>33011010130000</v>
      </c>
      <c r="B5345">
        <v>7591</v>
      </c>
      <c r="C5345">
        <v>0</v>
      </c>
      <c r="D5345" s="690">
        <v>41214</v>
      </c>
    </row>
    <row r="5346" spans="1:4">
      <c r="A5346" s="105">
        <v>33011010130000</v>
      </c>
      <c r="B5346">
        <v>7821</v>
      </c>
      <c r="C5346">
        <v>0</v>
      </c>
      <c r="D5346" s="690">
        <v>41244</v>
      </c>
    </row>
    <row r="5347" spans="1:4">
      <c r="A5347" s="105">
        <v>33011010140000</v>
      </c>
      <c r="B5347">
        <v>18834</v>
      </c>
      <c r="C5347">
        <v>0</v>
      </c>
      <c r="D5347" s="690">
        <v>40909</v>
      </c>
    </row>
    <row r="5348" spans="1:4">
      <c r="A5348" s="105">
        <v>33011010140000</v>
      </c>
      <c r="B5348">
        <v>15841</v>
      </c>
      <c r="C5348">
        <v>0</v>
      </c>
      <c r="D5348" s="690">
        <v>40940</v>
      </c>
    </row>
    <row r="5349" spans="1:4">
      <c r="A5349" s="105">
        <v>33011010140000</v>
      </c>
      <c r="B5349">
        <v>19765</v>
      </c>
      <c r="C5349">
        <v>0</v>
      </c>
      <c r="D5349" s="690">
        <v>40969</v>
      </c>
    </row>
    <row r="5350" spans="1:4">
      <c r="A5350" s="105">
        <v>33011010140000</v>
      </c>
      <c r="B5350">
        <v>19763</v>
      </c>
      <c r="C5350">
        <v>0</v>
      </c>
      <c r="D5350" s="690">
        <v>41000</v>
      </c>
    </row>
    <row r="5351" spans="1:4">
      <c r="A5351" s="105">
        <v>33011010140000</v>
      </c>
      <c r="B5351">
        <v>21028</v>
      </c>
      <c r="C5351">
        <v>0</v>
      </c>
      <c r="D5351" s="690">
        <v>41030</v>
      </c>
    </row>
    <row r="5352" spans="1:4">
      <c r="A5352" s="105">
        <v>33011010140000</v>
      </c>
      <c r="B5352">
        <v>20009</v>
      </c>
      <c r="C5352">
        <v>0</v>
      </c>
      <c r="D5352" s="690">
        <v>41061</v>
      </c>
    </row>
    <row r="5353" spans="1:4">
      <c r="A5353" s="105">
        <v>33011010140000</v>
      </c>
      <c r="B5353">
        <v>20149</v>
      </c>
      <c r="C5353">
        <v>0</v>
      </c>
      <c r="D5353" s="690">
        <v>41091</v>
      </c>
    </row>
    <row r="5354" spans="1:4">
      <c r="A5354" s="105">
        <v>33011010140000</v>
      </c>
      <c r="B5354">
        <v>20314</v>
      </c>
      <c r="C5354">
        <v>0</v>
      </c>
      <c r="D5354" s="690">
        <v>41122</v>
      </c>
    </row>
    <row r="5355" spans="1:4">
      <c r="A5355" s="105">
        <v>33011010140000</v>
      </c>
      <c r="B5355">
        <v>20409</v>
      </c>
      <c r="C5355">
        <v>0</v>
      </c>
      <c r="D5355" s="690">
        <v>41153</v>
      </c>
    </row>
    <row r="5356" spans="1:4">
      <c r="A5356" s="105">
        <v>33011010140000</v>
      </c>
      <c r="B5356">
        <v>21574</v>
      </c>
      <c r="C5356">
        <v>0</v>
      </c>
      <c r="D5356" s="690">
        <v>41183</v>
      </c>
    </row>
    <row r="5357" spans="1:4">
      <c r="A5357" s="105">
        <v>33011010140000</v>
      </c>
      <c r="B5357">
        <v>20851</v>
      </c>
      <c r="C5357">
        <v>0</v>
      </c>
      <c r="D5357" s="690">
        <v>41214</v>
      </c>
    </row>
    <row r="5358" spans="1:4">
      <c r="A5358" s="105">
        <v>33011010140000</v>
      </c>
      <c r="B5358">
        <v>21628</v>
      </c>
      <c r="C5358">
        <v>0</v>
      </c>
      <c r="D5358" s="690">
        <v>41244</v>
      </c>
    </row>
    <row r="5359" spans="1:4">
      <c r="A5359" s="105">
        <v>33011010150000</v>
      </c>
      <c r="B5359">
        <v>15552</v>
      </c>
      <c r="C5359">
        <v>0</v>
      </c>
      <c r="D5359" s="690">
        <v>40909</v>
      </c>
    </row>
    <row r="5360" spans="1:4">
      <c r="A5360" s="105">
        <v>33011010150000</v>
      </c>
      <c r="B5360">
        <v>13381</v>
      </c>
      <c r="C5360">
        <v>0</v>
      </c>
      <c r="D5360" s="690">
        <v>40940</v>
      </c>
    </row>
    <row r="5361" spans="1:4">
      <c r="A5361" s="105">
        <v>33011010150000</v>
      </c>
      <c r="B5361">
        <v>15311</v>
      </c>
      <c r="C5361">
        <v>0</v>
      </c>
      <c r="D5361" s="690">
        <v>40969</v>
      </c>
    </row>
    <row r="5362" spans="1:4">
      <c r="A5362" s="105">
        <v>33011010150000</v>
      </c>
      <c r="B5362">
        <v>14738</v>
      </c>
      <c r="C5362">
        <v>0</v>
      </c>
      <c r="D5362" s="690">
        <v>41000</v>
      </c>
    </row>
    <row r="5363" spans="1:4">
      <c r="A5363" s="105">
        <v>33011010150000</v>
      </c>
      <c r="B5363">
        <v>15691</v>
      </c>
      <c r="C5363">
        <v>0</v>
      </c>
      <c r="D5363" s="690">
        <v>41030</v>
      </c>
    </row>
    <row r="5364" spans="1:4">
      <c r="A5364" s="105">
        <v>33011010150000</v>
      </c>
      <c r="B5364">
        <v>15282</v>
      </c>
      <c r="C5364">
        <v>0</v>
      </c>
      <c r="D5364" s="690">
        <v>41061</v>
      </c>
    </row>
    <row r="5365" spans="1:4">
      <c r="A5365" s="105">
        <v>33011010150000</v>
      </c>
      <c r="B5365">
        <v>15051</v>
      </c>
      <c r="C5365">
        <v>0</v>
      </c>
      <c r="D5365" s="690">
        <v>41091</v>
      </c>
    </row>
    <row r="5366" spans="1:4">
      <c r="A5366" s="105">
        <v>33011010150000</v>
      </c>
      <c r="B5366">
        <v>15597</v>
      </c>
      <c r="C5366">
        <v>0</v>
      </c>
      <c r="D5366" s="690">
        <v>41122</v>
      </c>
    </row>
    <row r="5367" spans="1:4">
      <c r="A5367" s="105">
        <v>33011010150000</v>
      </c>
      <c r="B5367">
        <v>15783</v>
      </c>
      <c r="C5367">
        <v>0</v>
      </c>
      <c r="D5367" s="690">
        <v>41153</v>
      </c>
    </row>
    <row r="5368" spans="1:4">
      <c r="A5368" s="105">
        <v>33011010150000</v>
      </c>
      <c r="B5368">
        <v>16533</v>
      </c>
      <c r="C5368">
        <v>0</v>
      </c>
      <c r="D5368" s="690">
        <v>41183</v>
      </c>
    </row>
    <row r="5369" spans="1:4">
      <c r="A5369" s="105">
        <v>33011010150000</v>
      </c>
      <c r="B5369">
        <v>15357</v>
      </c>
      <c r="C5369">
        <v>0</v>
      </c>
      <c r="D5369" s="690">
        <v>41214</v>
      </c>
    </row>
    <row r="5370" spans="1:4">
      <c r="A5370" s="105">
        <v>33011010150000</v>
      </c>
      <c r="B5370">
        <v>15544</v>
      </c>
      <c r="C5370">
        <v>0</v>
      </c>
      <c r="D5370" s="690">
        <v>41244</v>
      </c>
    </row>
    <row r="5371" spans="1:4">
      <c r="A5371" s="105">
        <v>33011010160000</v>
      </c>
      <c r="B5371">
        <v>7532</v>
      </c>
      <c r="C5371">
        <v>0</v>
      </c>
      <c r="D5371" s="690">
        <v>40909</v>
      </c>
    </row>
    <row r="5372" spans="1:4">
      <c r="A5372" s="105">
        <v>33011010160000</v>
      </c>
      <c r="B5372">
        <v>7550</v>
      </c>
      <c r="C5372">
        <v>0</v>
      </c>
      <c r="D5372" s="690">
        <v>40940</v>
      </c>
    </row>
    <row r="5373" spans="1:4">
      <c r="A5373" s="105">
        <v>33011010160000</v>
      </c>
      <c r="B5373">
        <v>7809</v>
      </c>
      <c r="C5373">
        <v>0</v>
      </c>
      <c r="D5373" s="690">
        <v>40969</v>
      </c>
    </row>
    <row r="5374" spans="1:4">
      <c r="A5374" s="105">
        <v>33011010160000</v>
      </c>
      <c r="B5374">
        <v>7363</v>
      </c>
      <c r="C5374">
        <v>0</v>
      </c>
      <c r="D5374" s="690">
        <v>41000</v>
      </c>
    </row>
    <row r="5375" spans="1:4">
      <c r="A5375" s="105">
        <v>33011010160000</v>
      </c>
      <c r="B5375">
        <v>3821</v>
      </c>
      <c r="C5375">
        <v>0</v>
      </c>
      <c r="D5375" s="690">
        <v>41030</v>
      </c>
    </row>
    <row r="5376" spans="1:4">
      <c r="A5376" s="105">
        <v>33011010160000</v>
      </c>
      <c r="B5376">
        <v>91</v>
      </c>
      <c r="C5376">
        <v>0</v>
      </c>
      <c r="D5376" s="690">
        <v>41061</v>
      </c>
    </row>
    <row r="5377" spans="1:4">
      <c r="A5377" s="105">
        <v>33011010160000</v>
      </c>
      <c r="B5377">
        <v>8356</v>
      </c>
      <c r="C5377">
        <v>0</v>
      </c>
      <c r="D5377" s="690">
        <v>41091</v>
      </c>
    </row>
    <row r="5378" spans="1:4">
      <c r="A5378" s="105">
        <v>33011010160000</v>
      </c>
      <c r="B5378">
        <v>4238</v>
      </c>
      <c r="C5378">
        <v>0</v>
      </c>
      <c r="D5378" s="690">
        <v>41122</v>
      </c>
    </row>
    <row r="5379" spans="1:4">
      <c r="A5379" s="105">
        <v>33011010160000</v>
      </c>
      <c r="B5379">
        <v>9661</v>
      </c>
      <c r="C5379">
        <v>0</v>
      </c>
      <c r="D5379" s="690">
        <v>41153</v>
      </c>
    </row>
    <row r="5380" spans="1:4">
      <c r="A5380" s="105">
        <v>33011010160000</v>
      </c>
      <c r="B5380">
        <v>8848</v>
      </c>
      <c r="C5380">
        <v>0</v>
      </c>
      <c r="D5380" s="690">
        <v>41183</v>
      </c>
    </row>
    <row r="5381" spans="1:4">
      <c r="A5381" s="105">
        <v>33011010160000</v>
      </c>
      <c r="B5381">
        <v>7751</v>
      </c>
      <c r="C5381">
        <v>0</v>
      </c>
      <c r="D5381" s="690">
        <v>41214</v>
      </c>
    </row>
    <row r="5382" spans="1:4">
      <c r="A5382" s="105">
        <v>33011010160000</v>
      </c>
      <c r="B5382">
        <v>7757</v>
      </c>
      <c r="C5382">
        <v>0</v>
      </c>
      <c r="D5382" s="690">
        <v>41244</v>
      </c>
    </row>
    <row r="5383" spans="1:4">
      <c r="A5383" s="105">
        <v>33011010170000</v>
      </c>
      <c r="B5383">
        <v>5720</v>
      </c>
      <c r="C5383">
        <v>0</v>
      </c>
      <c r="D5383" s="690">
        <v>40909</v>
      </c>
    </row>
    <row r="5384" spans="1:4">
      <c r="A5384" s="105">
        <v>33011010170000</v>
      </c>
      <c r="B5384">
        <v>5737</v>
      </c>
      <c r="C5384">
        <v>0</v>
      </c>
      <c r="D5384" s="690">
        <v>40940</v>
      </c>
    </row>
    <row r="5385" spans="1:4">
      <c r="A5385" s="105">
        <v>33011010170000</v>
      </c>
      <c r="B5385">
        <v>5924</v>
      </c>
      <c r="C5385">
        <v>0</v>
      </c>
      <c r="D5385" s="690">
        <v>40969</v>
      </c>
    </row>
    <row r="5386" spans="1:4">
      <c r="A5386" s="105">
        <v>33011010170000</v>
      </c>
      <c r="B5386">
        <v>5467</v>
      </c>
      <c r="C5386">
        <v>0</v>
      </c>
      <c r="D5386" s="690">
        <v>41000</v>
      </c>
    </row>
    <row r="5387" spans="1:4">
      <c r="A5387" s="105">
        <v>33011010170000</v>
      </c>
      <c r="B5387">
        <v>2663</v>
      </c>
      <c r="C5387">
        <v>0</v>
      </c>
      <c r="D5387" s="690">
        <v>41030</v>
      </c>
    </row>
    <row r="5388" spans="1:4">
      <c r="A5388" s="105">
        <v>33011010170000</v>
      </c>
      <c r="B5388">
        <v>0</v>
      </c>
      <c r="C5388">
        <v>0</v>
      </c>
      <c r="D5388" s="690">
        <v>41061</v>
      </c>
    </row>
    <row r="5389" spans="1:4">
      <c r="A5389" s="105">
        <v>33011010170000</v>
      </c>
      <c r="B5389">
        <v>6371</v>
      </c>
      <c r="C5389">
        <v>0</v>
      </c>
      <c r="D5389" s="690">
        <v>41091</v>
      </c>
    </row>
    <row r="5390" spans="1:4">
      <c r="A5390" s="105">
        <v>33011010170000</v>
      </c>
      <c r="B5390">
        <v>3371</v>
      </c>
      <c r="C5390">
        <v>0</v>
      </c>
      <c r="D5390" s="690">
        <v>41122</v>
      </c>
    </row>
    <row r="5391" spans="1:4">
      <c r="A5391" s="105">
        <v>33011010170000</v>
      </c>
      <c r="B5391">
        <v>7480</v>
      </c>
      <c r="C5391">
        <v>0</v>
      </c>
      <c r="D5391" s="690">
        <v>41153</v>
      </c>
    </row>
    <row r="5392" spans="1:4">
      <c r="A5392" s="105">
        <v>33011010170000</v>
      </c>
      <c r="B5392">
        <v>7286</v>
      </c>
      <c r="C5392">
        <v>0</v>
      </c>
      <c r="D5392" s="690">
        <v>41183</v>
      </c>
    </row>
    <row r="5393" spans="1:4">
      <c r="A5393" s="105">
        <v>33011010170000</v>
      </c>
      <c r="B5393">
        <v>5542</v>
      </c>
      <c r="C5393">
        <v>0</v>
      </c>
      <c r="D5393" s="690">
        <v>41214</v>
      </c>
    </row>
    <row r="5394" spans="1:4">
      <c r="A5394" s="105">
        <v>33011010170000</v>
      </c>
      <c r="B5394">
        <v>5500</v>
      </c>
      <c r="C5394">
        <v>0</v>
      </c>
      <c r="D5394" s="690">
        <v>41244</v>
      </c>
    </row>
    <row r="5395" spans="1:4">
      <c r="A5395" s="105">
        <v>33011010180000</v>
      </c>
      <c r="B5395">
        <v>7062</v>
      </c>
      <c r="C5395">
        <v>0</v>
      </c>
      <c r="D5395" s="690">
        <v>40909</v>
      </c>
    </row>
    <row r="5396" spans="1:4">
      <c r="A5396" s="105">
        <v>33011010180000</v>
      </c>
      <c r="B5396">
        <v>6312</v>
      </c>
      <c r="C5396">
        <v>0</v>
      </c>
      <c r="D5396" s="690">
        <v>40940</v>
      </c>
    </row>
    <row r="5397" spans="1:4">
      <c r="A5397" s="105">
        <v>33011010180000</v>
      </c>
      <c r="B5397">
        <v>8408</v>
      </c>
      <c r="C5397">
        <v>0</v>
      </c>
      <c r="D5397" s="690">
        <v>40969</v>
      </c>
    </row>
    <row r="5398" spans="1:4">
      <c r="A5398" s="105">
        <v>33011010180000</v>
      </c>
      <c r="B5398">
        <v>6916</v>
      </c>
      <c r="C5398">
        <v>0</v>
      </c>
      <c r="D5398" s="690">
        <v>41000</v>
      </c>
    </row>
    <row r="5399" spans="1:4">
      <c r="A5399" s="105">
        <v>33011010180000</v>
      </c>
      <c r="B5399">
        <v>7210</v>
      </c>
      <c r="C5399">
        <v>0</v>
      </c>
      <c r="D5399" s="690">
        <v>41030</v>
      </c>
    </row>
    <row r="5400" spans="1:4">
      <c r="A5400" s="105">
        <v>33011010180000</v>
      </c>
      <c r="B5400">
        <v>8163</v>
      </c>
      <c r="C5400">
        <v>0</v>
      </c>
      <c r="D5400" s="690">
        <v>41061</v>
      </c>
    </row>
    <row r="5401" spans="1:4">
      <c r="A5401" s="105">
        <v>33011010180000</v>
      </c>
      <c r="B5401">
        <v>8246</v>
      </c>
      <c r="C5401">
        <v>0</v>
      </c>
      <c r="D5401" s="690">
        <v>41091</v>
      </c>
    </row>
    <row r="5402" spans="1:4">
      <c r="A5402" s="105">
        <v>33011010180000</v>
      </c>
      <c r="B5402">
        <v>8372</v>
      </c>
      <c r="C5402">
        <v>0</v>
      </c>
      <c r="D5402" s="690">
        <v>41122</v>
      </c>
    </row>
    <row r="5403" spans="1:4">
      <c r="A5403" s="105">
        <v>33011010180000</v>
      </c>
      <c r="B5403">
        <v>8203</v>
      </c>
      <c r="C5403">
        <v>0</v>
      </c>
      <c r="D5403" s="690">
        <v>41153</v>
      </c>
    </row>
    <row r="5404" spans="1:4">
      <c r="A5404" s="105">
        <v>33011010180000</v>
      </c>
      <c r="B5404">
        <v>7835</v>
      </c>
      <c r="C5404">
        <v>0</v>
      </c>
      <c r="D5404" s="690">
        <v>41183</v>
      </c>
    </row>
    <row r="5405" spans="1:4">
      <c r="A5405" s="105">
        <v>33011010180000</v>
      </c>
      <c r="B5405">
        <v>9371</v>
      </c>
      <c r="C5405">
        <v>0</v>
      </c>
      <c r="D5405" s="690">
        <v>41214</v>
      </c>
    </row>
    <row r="5406" spans="1:4">
      <c r="A5406" s="105">
        <v>33011010180000</v>
      </c>
      <c r="B5406">
        <v>7693</v>
      </c>
      <c r="C5406">
        <v>0</v>
      </c>
      <c r="D5406" s="690">
        <v>41244</v>
      </c>
    </row>
    <row r="5407" spans="1:4">
      <c r="A5407" s="105">
        <v>33011010190000</v>
      </c>
      <c r="B5407">
        <v>7381</v>
      </c>
      <c r="C5407">
        <v>0</v>
      </c>
      <c r="D5407" s="690">
        <v>40909</v>
      </c>
    </row>
    <row r="5408" spans="1:4">
      <c r="A5408" s="105">
        <v>33011010190000</v>
      </c>
      <c r="B5408">
        <v>6675</v>
      </c>
      <c r="C5408">
        <v>0</v>
      </c>
      <c r="D5408" s="690">
        <v>40940</v>
      </c>
    </row>
    <row r="5409" spans="1:4">
      <c r="A5409" s="105">
        <v>33011010190000</v>
      </c>
      <c r="B5409">
        <v>8875</v>
      </c>
      <c r="C5409">
        <v>0</v>
      </c>
      <c r="D5409" s="690">
        <v>40969</v>
      </c>
    </row>
    <row r="5410" spans="1:4">
      <c r="A5410" s="105">
        <v>33011010190000</v>
      </c>
      <c r="B5410">
        <v>7292</v>
      </c>
      <c r="C5410">
        <v>0</v>
      </c>
      <c r="D5410" s="690">
        <v>41000</v>
      </c>
    </row>
    <row r="5411" spans="1:4">
      <c r="A5411" s="105">
        <v>33011010190000</v>
      </c>
      <c r="B5411">
        <v>7503</v>
      </c>
      <c r="C5411">
        <v>0</v>
      </c>
      <c r="D5411" s="690">
        <v>41030</v>
      </c>
    </row>
    <row r="5412" spans="1:4">
      <c r="A5412" s="105">
        <v>33011010190000</v>
      </c>
      <c r="B5412">
        <v>8510</v>
      </c>
      <c r="C5412">
        <v>0</v>
      </c>
      <c r="D5412" s="690">
        <v>41061</v>
      </c>
    </row>
    <row r="5413" spans="1:4">
      <c r="A5413" s="105">
        <v>33011010190000</v>
      </c>
      <c r="B5413">
        <v>8565</v>
      </c>
      <c r="C5413">
        <v>0</v>
      </c>
      <c r="D5413" s="690">
        <v>41091</v>
      </c>
    </row>
    <row r="5414" spans="1:4">
      <c r="A5414" s="105">
        <v>33011010190000</v>
      </c>
      <c r="B5414">
        <v>8646</v>
      </c>
      <c r="C5414">
        <v>0</v>
      </c>
      <c r="D5414" s="690">
        <v>41122</v>
      </c>
    </row>
    <row r="5415" spans="1:4">
      <c r="A5415" s="105">
        <v>33011010190000</v>
      </c>
      <c r="B5415">
        <v>8457</v>
      </c>
      <c r="C5415">
        <v>0</v>
      </c>
      <c r="D5415" s="690">
        <v>41153</v>
      </c>
    </row>
    <row r="5416" spans="1:4">
      <c r="A5416" s="105">
        <v>33011010190000</v>
      </c>
      <c r="B5416">
        <v>8097</v>
      </c>
      <c r="C5416">
        <v>0</v>
      </c>
      <c r="D5416" s="690">
        <v>41183</v>
      </c>
    </row>
    <row r="5417" spans="1:4">
      <c r="A5417" s="105">
        <v>33011010190000</v>
      </c>
      <c r="B5417">
        <v>7248</v>
      </c>
      <c r="C5417">
        <v>0</v>
      </c>
      <c r="D5417" s="690">
        <v>41214</v>
      </c>
    </row>
    <row r="5418" spans="1:4">
      <c r="A5418" s="105">
        <v>33011010190000</v>
      </c>
      <c r="B5418">
        <v>7109</v>
      </c>
      <c r="C5418">
        <v>0</v>
      </c>
      <c r="D5418" s="690">
        <v>41244</v>
      </c>
    </row>
    <row r="5419" spans="1:4">
      <c r="A5419" s="105">
        <v>33011010200000</v>
      </c>
      <c r="B5419">
        <v>6257</v>
      </c>
      <c r="C5419">
        <v>0</v>
      </c>
      <c r="D5419" s="690">
        <v>40909</v>
      </c>
    </row>
    <row r="5420" spans="1:4">
      <c r="A5420" s="105">
        <v>33011010200000</v>
      </c>
      <c r="B5420">
        <v>5313</v>
      </c>
      <c r="C5420">
        <v>0</v>
      </c>
      <c r="D5420" s="690">
        <v>40940</v>
      </c>
    </row>
    <row r="5421" spans="1:4">
      <c r="A5421" s="105">
        <v>33011010200000</v>
      </c>
      <c r="B5421">
        <v>6029</v>
      </c>
      <c r="C5421">
        <v>0</v>
      </c>
      <c r="D5421" s="690">
        <v>40969</v>
      </c>
    </row>
    <row r="5422" spans="1:4">
      <c r="A5422" s="105">
        <v>33011010200000</v>
      </c>
      <c r="B5422">
        <v>5699</v>
      </c>
      <c r="C5422">
        <v>0</v>
      </c>
      <c r="D5422" s="690">
        <v>41000</v>
      </c>
    </row>
    <row r="5423" spans="1:4">
      <c r="A5423" s="105">
        <v>33011010200000</v>
      </c>
      <c r="B5423">
        <v>5861</v>
      </c>
      <c r="C5423">
        <v>0</v>
      </c>
      <c r="D5423" s="690">
        <v>41030</v>
      </c>
    </row>
    <row r="5424" spans="1:4">
      <c r="A5424" s="105">
        <v>33011010200000</v>
      </c>
      <c r="B5424">
        <v>5542</v>
      </c>
      <c r="C5424">
        <v>0</v>
      </c>
      <c r="D5424" s="690">
        <v>41061</v>
      </c>
    </row>
    <row r="5425" spans="1:4">
      <c r="A5425" s="105">
        <v>33011010200000</v>
      </c>
      <c r="B5425">
        <v>5659</v>
      </c>
      <c r="C5425">
        <v>0</v>
      </c>
      <c r="D5425" s="690">
        <v>41091</v>
      </c>
    </row>
    <row r="5426" spans="1:4">
      <c r="A5426" s="105">
        <v>33011010200000</v>
      </c>
      <c r="B5426">
        <v>5798</v>
      </c>
      <c r="C5426">
        <v>0</v>
      </c>
      <c r="D5426" s="690">
        <v>41122</v>
      </c>
    </row>
    <row r="5427" spans="1:4">
      <c r="A5427" s="105">
        <v>33011010200000</v>
      </c>
      <c r="B5427">
        <v>5657</v>
      </c>
      <c r="C5427">
        <v>0</v>
      </c>
      <c r="D5427" s="690">
        <v>41153</v>
      </c>
    </row>
    <row r="5428" spans="1:4">
      <c r="A5428" s="105">
        <v>33011010200000</v>
      </c>
      <c r="B5428">
        <v>5824</v>
      </c>
      <c r="C5428">
        <v>0</v>
      </c>
      <c r="D5428" s="690">
        <v>41183</v>
      </c>
    </row>
    <row r="5429" spans="1:4">
      <c r="A5429" s="105">
        <v>33011010200000</v>
      </c>
      <c r="B5429">
        <v>5578</v>
      </c>
      <c r="C5429">
        <v>0</v>
      </c>
      <c r="D5429" s="690">
        <v>41214</v>
      </c>
    </row>
    <row r="5430" spans="1:4">
      <c r="A5430" s="105">
        <v>33011010200000</v>
      </c>
      <c r="B5430">
        <v>5981</v>
      </c>
      <c r="C5430">
        <v>0</v>
      </c>
      <c r="D5430" s="690">
        <v>41244</v>
      </c>
    </row>
    <row r="5431" spans="1:4">
      <c r="A5431" s="105">
        <v>33011010210000</v>
      </c>
      <c r="B5431">
        <v>9079</v>
      </c>
      <c r="C5431">
        <v>0</v>
      </c>
      <c r="D5431" s="690">
        <v>40909</v>
      </c>
    </row>
    <row r="5432" spans="1:4">
      <c r="A5432" s="105">
        <v>33011010210000</v>
      </c>
      <c r="B5432">
        <v>7722</v>
      </c>
      <c r="C5432">
        <v>0</v>
      </c>
      <c r="D5432" s="690">
        <v>40940</v>
      </c>
    </row>
    <row r="5433" spans="1:4">
      <c r="A5433" s="105">
        <v>33011010210000</v>
      </c>
      <c r="B5433">
        <v>8750</v>
      </c>
      <c r="C5433">
        <v>0</v>
      </c>
      <c r="D5433" s="690">
        <v>40969</v>
      </c>
    </row>
    <row r="5434" spans="1:4">
      <c r="A5434" s="105">
        <v>33011010210000</v>
      </c>
      <c r="B5434">
        <v>8355</v>
      </c>
      <c r="C5434">
        <v>0</v>
      </c>
      <c r="D5434" s="690">
        <v>41000</v>
      </c>
    </row>
    <row r="5435" spans="1:4">
      <c r="A5435" s="105">
        <v>33011010210000</v>
      </c>
      <c r="B5435">
        <v>8787</v>
      </c>
      <c r="C5435">
        <v>0</v>
      </c>
      <c r="D5435" s="690">
        <v>41030</v>
      </c>
    </row>
    <row r="5436" spans="1:4">
      <c r="A5436" s="105">
        <v>33011010210000</v>
      </c>
      <c r="B5436">
        <v>8461</v>
      </c>
      <c r="C5436">
        <v>0</v>
      </c>
      <c r="D5436" s="690">
        <v>41061</v>
      </c>
    </row>
    <row r="5437" spans="1:4">
      <c r="A5437" s="105">
        <v>33011010210000</v>
      </c>
      <c r="B5437">
        <v>8658</v>
      </c>
      <c r="C5437">
        <v>0</v>
      </c>
      <c r="D5437" s="690">
        <v>41091</v>
      </c>
    </row>
    <row r="5438" spans="1:4">
      <c r="A5438" s="105">
        <v>33011010210000</v>
      </c>
      <c r="B5438">
        <v>8838</v>
      </c>
      <c r="C5438">
        <v>0</v>
      </c>
      <c r="D5438" s="690">
        <v>41122</v>
      </c>
    </row>
    <row r="5439" spans="1:4">
      <c r="A5439" s="105">
        <v>33011010210000</v>
      </c>
      <c r="B5439">
        <v>8605</v>
      </c>
      <c r="C5439">
        <v>0</v>
      </c>
      <c r="D5439" s="690">
        <v>41153</v>
      </c>
    </row>
    <row r="5440" spans="1:4">
      <c r="A5440" s="105">
        <v>33011010210000</v>
      </c>
      <c r="B5440">
        <v>8859</v>
      </c>
      <c r="C5440">
        <v>0</v>
      </c>
      <c r="D5440" s="690">
        <v>41183</v>
      </c>
    </row>
    <row r="5441" spans="1:4">
      <c r="A5441" s="105">
        <v>33011010210000</v>
      </c>
      <c r="B5441">
        <v>8499</v>
      </c>
      <c r="C5441">
        <v>0</v>
      </c>
      <c r="D5441" s="690">
        <v>41214</v>
      </c>
    </row>
    <row r="5442" spans="1:4">
      <c r="A5442" s="105">
        <v>33011010210000</v>
      </c>
      <c r="B5442">
        <v>8988</v>
      </c>
      <c r="C5442">
        <v>0</v>
      </c>
      <c r="D5442" s="690">
        <v>41244</v>
      </c>
    </row>
    <row r="5443" spans="1:4">
      <c r="A5443" s="105">
        <v>33011010220000</v>
      </c>
      <c r="B5443">
        <v>5082</v>
      </c>
      <c r="C5443">
        <v>0</v>
      </c>
      <c r="D5443" s="690">
        <v>40909</v>
      </c>
    </row>
    <row r="5444" spans="1:4">
      <c r="A5444" s="105">
        <v>33011010220000</v>
      </c>
      <c r="B5444">
        <v>4493</v>
      </c>
      <c r="C5444">
        <v>0</v>
      </c>
      <c r="D5444" s="690">
        <v>40940</v>
      </c>
    </row>
    <row r="5445" spans="1:4">
      <c r="A5445" s="105">
        <v>33011010220000</v>
      </c>
      <c r="B5445">
        <v>5107</v>
      </c>
      <c r="C5445">
        <v>0</v>
      </c>
      <c r="D5445" s="690">
        <v>40969</v>
      </c>
    </row>
    <row r="5446" spans="1:4">
      <c r="A5446" s="105">
        <v>33011010220000</v>
      </c>
      <c r="B5446">
        <v>4926</v>
      </c>
      <c r="C5446">
        <v>0</v>
      </c>
      <c r="D5446" s="690">
        <v>41000</v>
      </c>
    </row>
    <row r="5447" spans="1:4">
      <c r="A5447" s="105">
        <v>33011010220000</v>
      </c>
      <c r="B5447">
        <v>5131</v>
      </c>
      <c r="C5447">
        <v>0</v>
      </c>
      <c r="D5447" s="690">
        <v>41030</v>
      </c>
    </row>
    <row r="5448" spans="1:4">
      <c r="A5448" s="105">
        <v>33011010220000</v>
      </c>
      <c r="B5448">
        <v>4825</v>
      </c>
      <c r="C5448">
        <v>0</v>
      </c>
      <c r="D5448" s="690">
        <v>41061</v>
      </c>
    </row>
    <row r="5449" spans="1:4">
      <c r="A5449" s="105">
        <v>33011010220000</v>
      </c>
      <c r="B5449">
        <v>4931</v>
      </c>
      <c r="C5449">
        <v>0</v>
      </c>
      <c r="D5449" s="690">
        <v>41091</v>
      </c>
    </row>
    <row r="5450" spans="1:4">
      <c r="A5450" s="105">
        <v>33011010220000</v>
      </c>
      <c r="B5450">
        <v>5126</v>
      </c>
      <c r="C5450">
        <v>0</v>
      </c>
      <c r="D5450" s="690">
        <v>41122</v>
      </c>
    </row>
    <row r="5451" spans="1:4">
      <c r="A5451" s="105">
        <v>33011010220000</v>
      </c>
      <c r="B5451">
        <v>5197</v>
      </c>
      <c r="C5451">
        <v>0</v>
      </c>
      <c r="D5451" s="690">
        <v>41153</v>
      </c>
    </row>
    <row r="5452" spans="1:4">
      <c r="A5452" s="105">
        <v>33011010220000</v>
      </c>
      <c r="B5452">
        <v>4338</v>
      </c>
      <c r="C5452">
        <v>0</v>
      </c>
      <c r="D5452" s="690">
        <v>41183</v>
      </c>
    </row>
    <row r="5453" spans="1:4">
      <c r="A5453" s="105">
        <v>33011010220000</v>
      </c>
      <c r="B5453">
        <v>4140</v>
      </c>
      <c r="C5453">
        <v>0</v>
      </c>
      <c r="D5453" s="690">
        <v>41214</v>
      </c>
    </row>
    <row r="5454" spans="1:4">
      <c r="A5454" s="105">
        <v>33011010220000</v>
      </c>
      <c r="B5454">
        <v>4550</v>
      </c>
      <c r="C5454">
        <v>0</v>
      </c>
      <c r="D5454" s="690">
        <v>41244</v>
      </c>
    </row>
    <row r="5455" spans="1:4">
      <c r="A5455" s="105">
        <v>33011010230000</v>
      </c>
      <c r="B5455">
        <v>2833</v>
      </c>
      <c r="C5455">
        <v>0</v>
      </c>
      <c r="D5455" s="690">
        <v>40909</v>
      </c>
    </row>
    <row r="5456" spans="1:4">
      <c r="A5456" s="105">
        <v>33011010230000</v>
      </c>
      <c r="B5456">
        <v>2572</v>
      </c>
      <c r="C5456">
        <v>0</v>
      </c>
      <c r="D5456" s="690">
        <v>40940</v>
      </c>
    </row>
    <row r="5457" spans="1:4">
      <c r="A5457" s="105">
        <v>33011010230000</v>
      </c>
      <c r="B5457">
        <v>2856</v>
      </c>
      <c r="C5457">
        <v>0</v>
      </c>
      <c r="D5457" s="690">
        <v>40969</v>
      </c>
    </row>
    <row r="5458" spans="1:4">
      <c r="A5458" s="105">
        <v>33011010230000</v>
      </c>
      <c r="B5458">
        <v>2902</v>
      </c>
      <c r="C5458">
        <v>0</v>
      </c>
      <c r="D5458" s="690">
        <v>41000</v>
      </c>
    </row>
    <row r="5459" spans="1:4">
      <c r="A5459" s="105">
        <v>33011010230000</v>
      </c>
      <c r="B5459">
        <v>2953</v>
      </c>
      <c r="C5459">
        <v>0</v>
      </c>
      <c r="D5459" s="690">
        <v>41030</v>
      </c>
    </row>
    <row r="5460" spans="1:4">
      <c r="A5460" s="105">
        <v>33011010230000</v>
      </c>
      <c r="B5460">
        <v>2794</v>
      </c>
      <c r="C5460">
        <v>0</v>
      </c>
      <c r="D5460" s="690">
        <v>41061</v>
      </c>
    </row>
    <row r="5461" spans="1:4">
      <c r="A5461" s="105">
        <v>33011010230000</v>
      </c>
      <c r="B5461">
        <v>2854</v>
      </c>
      <c r="C5461">
        <v>0</v>
      </c>
      <c r="D5461" s="690">
        <v>41091</v>
      </c>
    </row>
    <row r="5462" spans="1:4">
      <c r="A5462" s="105">
        <v>33011010230000</v>
      </c>
      <c r="B5462">
        <v>587</v>
      </c>
      <c r="C5462">
        <v>0</v>
      </c>
      <c r="D5462" s="690">
        <v>41122</v>
      </c>
    </row>
    <row r="5463" spans="1:4">
      <c r="A5463" s="105">
        <v>33011010230000</v>
      </c>
      <c r="B5463">
        <v>3792</v>
      </c>
      <c r="C5463">
        <v>0</v>
      </c>
      <c r="D5463" s="690">
        <v>41153</v>
      </c>
    </row>
    <row r="5464" spans="1:4">
      <c r="A5464" s="105">
        <v>33011010230000</v>
      </c>
      <c r="B5464">
        <v>3739</v>
      </c>
      <c r="C5464">
        <v>0</v>
      </c>
      <c r="D5464" s="690">
        <v>41183</v>
      </c>
    </row>
    <row r="5465" spans="1:4">
      <c r="A5465" s="105">
        <v>33011010230000</v>
      </c>
      <c r="B5465">
        <v>2858</v>
      </c>
      <c r="C5465">
        <v>0</v>
      </c>
      <c r="D5465" s="690">
        <v>41214</v>
      </c>
    </row>
    <row r="5466" spans="1:4">
      <c r="A5466" s="105">
        <v>33011010230000</v>
      </c>
      <c r="B5466">
        <v>2149</v>
      </c>
      <c r="C5466">
        <v>0</v>
      </c>
      <c r="D5466" s="690">
        <v>41244</v>
      </c>
    </row>
    <row r="5467" spans="1:4">
      <c r="A5467" s="105">
        <v>33011010260000</v>
      </c>
      <c r="B5467">
        <v>5</v>
      </c>
      <c r="C5467">
        <v>0</v>
      </c>
      <c r="D5467" s="690">
        <v>40909</v>
      </c>
    </row>
    <row r="5468" spans="1:4">
      <c r="A5468" s="105">
        <v>33011010260000</v>
      </c>
      <c r="B5468">
        <v>5</v>
      </c>
      <c r="C5468">
        <v>0</v>
      </c>
      <c r="D5468" s="690">
        <v>40940</v>
      </c>
    </row>
    <row r="5469" spans="1:4">
      <c r="A5469" s="105">
        <v>33011010260000</v>
      </c>
      <c r="B5469">
        <v>5</v>
      </c>
      <c r="C5469">
        <v>0</v>
      </c>
      <c r="D5469" s="690">
        <v>40969</v>
      </c>
    </row>
    <row r="5470" spans="1:4">
      <c r="A5470" s="105">
        <v>33011010260000</v>
      </c>
      <c r="B5470">
        <v>5220</v>
      </c>
      <c r="C5470">
        <v>0</v>
      </c>
      <c r="D5470" s="690">
        <v>41000</v>
      </c>
    </row>
    <row r="5471" spans="1:4">
      <c r="A5471" s="105">
        <v>33011010260000</v>
      </c>
      <c r="B5471">
        <v>5563</v>
      </c>
      <c r="C5471">
        <v>0</v>
      </c>
      <c r="D5471" s="690">
        <v>41030</v>
      </c>
    </row>
    <row r="5472" spans="1:4">
      <c r="A5472" s="105">
        <v>33011010260000</v>
      </c>
      <c r="B5472">
        <v>5</v>
      </c>
      <c r="C5472">
        <v>0</v>
      </c>
      <c r="D5472" s="690">
        <v>41061</v>
      </c>
    </row>
    <row r="5473" spans="1:4">
      <c r="A5473" s="105">
        <v>33011010260000</v>
      </c>
      <c r="B5473">
        <v>5623</v>
      </c>
      <c r="C5473">
        <v>0</v>
      </c>
      <c r="D5473" s="690">
        <v>41091</v>
      </c>
    </row>
    <row r="5474" spans="1:4">
      <c r="A5474" s="105">
        <v>33011010260000</v>
      </c>
      <c r="B5474">
        <v>5</v>
      </c>
      <c r="C5474">
        <v>0</v>
      </c>
      <c r="D5474" s="690">
        <v>41122</v>
      </c>
    </row>
    <row r="5475" spans="1:4">
      <c r="A5475" s="105">
        <v>33011010260000</v>
      </c>
      <c r="B5475">
        <v>5843</v>
      </c>
      <c r="C5475">
        <v>0</v>
      </c>
      <c r="D5475" s="690">
        <v>41153</v>
      </c>
    </row>
    <row r="5476" spans="1:4">
      <c r="A5476" s="105">
        <v>33011010260000</v>
      </c>
      <c r="B5476">
        <v>4872</v>
      </c>
      <c r="C5476">
        <v>0</v>
      </c>
      <c r="D5476" s="690">
        <v>41183</v>
      </c>
    </row>
    <row r="5477" spans="1:4">
      <c r="A5477" s="105">
        <v>33011010260000</v>
      </c>
      <c r="B5477">
        <v>5</v>
      </c>
      <c r="C5477">
        <v>0</v>
      </c>
      <c r="D5477" s="690">
        <v>41214</v>
      </c>
    </row>
    <row r="5478" spans="1:4">
      <c r="A5478" s="105">
        <v>33011010260000</v>
      </c>
      <c r="B5478">
        <v>5</v>
      </c>
      <c r="C5478">
        <v>0</v>
      </c>
      <c r="D5478" s="690">
        <v>41244</v>
      </c>
    </row>
    <row r="5479" spans="1:4">
      <c r="A5479" s="105">
        <v>33011010270000</v>
      </c>
      <c r="B5479">
        <v>4450</v>
      </c>
      <c r="C5479">
        <v>0</v>
      </c>
      <c r="D5479" s="690">
        <v>40909</v>
      </c>
    </row>
    <row r="5480" spans="1:4">
      <c r="A5480" s="105">
        <v>33011010270000</v>
      </c>
      <c r="B5480">
        <v>4450</v>
      </c>
      <c r="C5480">
        <v>0</v>
      </c>
      <c r="D5480" s="690">
        <v>40940</v>
      </c>
    </row>
    <row r="5481" spans="1:4">
      <c r="A5481" s="105">
        <v>33011010270000</v>
      </c>
      <c r="B5481">
        <v>4450</v>
      </c>
      <c r="C5481">
        <v>0</v>
      </c>
      <c r="D5481" s="690">
        <v>40969</v>
      </c>
    </row>
    <row r="5482" spans="1:4">
      <c r="A5482" s="105">
        <v>33011010270000</v>
      </c>
      <c r="B5482">
        <v>4338</v>
      </c>
      <c r="C5482">
        <v>0</v>
      </c>
      <c r="D5482" s="690">
        <v>41000</v>
      </c>
    </row>
    <row r="5483" spans="1:4">
      <c r="A5483" s="105">
        <v>33011010270000</v>
      </c>
      <c r="B5483">
        <v>4606</v>
      </c>
      <c r="C5483">
        <v>0</v>
      </c>
      <c r="D5483" s="690">
        <v>41030</v>
      </c>
    </row>
    <row r="5484" spans="1:4">
      <c r="A5484" s="105">
        <v>33011010270000</v>
      </c>
      <c r="B5484">
        <v>4450</v>
      </c>
      <c r="C5484">
        <v>0</v>
      </c>
      <c r="D5484" s="690">
        <v>41061</v>
      </c>
    </row>
    <row r="5485" spans="1:4">
      <c r="A5485" s="105">
        <v>33011010270000</v>
      </c>
      <c r="B5485">
        <v>4823</v>
      </c>
      <c r="C5485">
        <v>0</v>
      </c>
      <c r="D5485" s="690">
        <v>41091</v>
      </c>
    </row>
    <row r="5486" spans="1:4">
      <c r="A5486" s="105">
        <v>33011010270000</v>
      </c>
      <c r="B5486">
        <v>4450</v>
      </c>
      <c r="C5486">
        <v>0</v>
      </c>
      <c r="D5486" s="690">
        <v>41122</v>
      </c>
    </row>
    <row r="5487" spans="1:4">
      <c r="A5487" s="105">
        <v>33011010270000</v>
      </c>
      <c r="B5487">
        <v>4813</v>
      </c>
      <c r="C5487">
        <v>0</v>
      </c>
      <c r="D5487" s="690">
        <v>41153</v>
      </c>
    </row>
    <row r="5488" spans="1:4">
      <c r="A5488" s="105">
        <v>33011010270000</v>
      </c>
      <c r="B5488">
        <v>4009</v>
      </c>
      <c r="C5488">
        <v>0</v>
      </c>
      <c r="D5488" s="690">
        <v>41183</v>
      </c>
    </row>
    <row r="5489" spans="1:4">
      <c r="A5489" s="105">
        <v>33011010270000</v>
      </c>
      <c r="B5489">
        <v>4450</v>
      </c>
      <c r="C5489">
        <v>0</v>
      </c>
      <c r="D5489" s="690">
        <v>41214</v>
      </c>
    </row>
    <row r="5490" spans="1:4">
      <c r="A5490" s="105">
        <v>33011010270000</v>
      </c>
      <c r="B5490">
        <v>4450</v>
      </c>
      <c r="C5490">
        <v>0</v>
      </c>
      <c r="D5490" s="690">
        <v>41244</v>
      </c>
    </row>
    <row r="5491" spans="1:4">
      <c r="A5491" s="105">
        <v>33011010280000</v>
      </c>
      <c r="B5491">
        <v>6962</v>
      </c>
      <c r="C5491">
        <v>0</v>
      </c>
      <c r="D5491" s="690">
        <v>40909</v>
      </c>
    </row>
    <row r="5492" spans="1:4">
      <c r="A5492" s="105">
        <v>33011010280000</v>
      </c>
      <c r="B5492">
        <v>6962</v>
      </c>
      <c r="C5492">
        <v>0</v>
      </c>
      <c r="D5492" s="690">
        <v>40940</v>
      </c>
    </row>
    <row r="5493" spans="1:4">
      <c r="A5493" s="105">
        <v>33011010280000</v>
      </c>
      <c r="B5493">
        <v>6962</v>
      </c>
      <c r="C5493">
        <v>0</v>
      </c>
      <c r="D5493" s="690">
        <v>40969</v>
      </c>
    </row>
    <row r="5494" spans="1:4">
      <c r="A5494" s="105">
        <v>33011010280000</v>
      </c>
      <c r="B5494">
        <v>5932</v>
      </c>
      <c r="C5494">
        <v>0</v>
      </c>
      <c r="D5494" s="690">
        <v>41000</v>
      </c>
    </row>
    <row r="5495" spans="1:4">
      <c r="A5495" s="105">
        <v>33011010280000</v>
      </c>
      <c r="B5495">
        <v>6230</v>
      </c>
      <c r="C5495">
        <v>0</v>
      </c>
      <c r="D5495" s="690">
        <v>41030</v>
      </c>
    </row>
    <row r="5496" spans="1:4">
      <c r="A5496" s="105">
        <v>33011010280000</v>
      </c>
      <c r="B5496">
        <v>6962</v>
      </c>
      <c r="C5496">
        <v>0</v>
      </c>
      <c r="D5496" s="690">
        <v>41061</v>
      </c>
    </row>
    <row r="5497" spans="1:4">
      <c r="A5497" s="105">
        <v>33011010280000</v>
      </c>
      <c r="B5497">
        <v>5918</v>
      </c>
      <c r="C5497">
        <v>0</v>
      </c>
      <c r="D5497" s="690">
        <v>41091</v>
      </c>
    </row>
    <row r="5498" spans="1:4">
      <c r="A5498" s="105">
        <v>33011010280000</v>
      </c>
      <c r="B5498">
        <v>6962</v>
      </c>
      <c r="C5498">
        <v>0</v>
      </c>
      <c r="D5498" s="690">
        <v>41122</v>
      </c>
    </row>
    <row r="5499" spans="1:4">
      <c r="A5499" s="105">
        <v>33011010280000</v>
      </c>
      <c r="B5499">
        <v>5936</v>
      </c>
      <c r="C5499">
        <v>0</v>
      </c>
      <c r="D5499" s="690">
        <v>41153</v>
      </c>
    </row>
    <row r="5500" spans="1:4">
      <c r="A5500" s="105">
        <v>33011010280000</v>
      </c>
      <c r="B5500">
        <v>5898</v>
      </c>
      <c r="C5500">
        <v>0</v>
      </c>
      <c r="D5500" s="690">
        <v>41183</v>
      </c>
    </row>
    <row r="5501" spans="1:4">
      <c r="A5501" s="105">
        <v>33011010280000</v>
      </c>
      <c r="B5501">
        <v>6962</v>
      </c>
      <c r="C5501">
        <v>0</v>
      </c>
      <c r="D5501" s="690">
        <v>41214</v>
      </c>
    </row>
    <row r="5502" spans="1:4">
      <c r="A5502" s="105">
        <v>33011010280000</v>
      </c>
      <c r="B5502">
        <v>6962</v>
      </c>
      <c r="C5502">
        <v>0</v>
      </c>
      <c r="D5502" s="690">
        <v>41244</v>
      </c>
    </row>
    <row r="5503" spans="1:4">
      <c r="A5503" s="105">
        <v>33011010290000</v>
      </c>
      <c r="B5503">
        <v>8017</v>
      </c>
      <c r="C5503">
        <v>0</v>
      </c>
      <c r="D5503" s="690">
        <v>40909</v>
      </c>
    </row>
    <row r="5504" spans="1:4">
      <c r="A5504" s="105">
        <v>33011010290000</v>
      </c>
      <c r="B5504">
        <v>8017</v>
      </c>
      <c r="C5504">
        <v>0</v>
      </c>
      <c r="D5504" s="690">
        <v>40940</v>
      </c>
    </row>
    <row r="5505" spans="1:4">
      <c r="A5505" s="105">
        <v>33011010290000</v>
      </c>
      <c r="B5505">
        <v>8017</v>
      </c>
      <c r="C5505">
        <v>0</v>
      </c>
      <c r="D5505" s="690">
        <v>40969</v>
      </c>
    </row>
    <row r="5506" spans="1:4">
      <c r="A5506" s="105">
        <v>33011010290000</v>
      </c>
      <c r="B5506">
        <v>7159</v>
      </c>
      <c r="C5506">
        <v>0</v>
      </c>
      <c r="D5506" s="690">
        <v>41000</v>
      </c>
    </row>
    <row r="5507" spans="1:4">
      <c r="A5507" s="105">
        <v>33011010290000</v>
      </c>
      <c r="B5507">
        <v>7445</v>
      </c>
      <c r="C5507">
        <v>0</v>
      </c>
      <c r="D5507" s="690">
        <v>41030</v>
      </c>
    </row>
    <row r="5508" spans="1:4">
      <c r="A5508" s="105">
        <v>33011010290000</v>
      </c>
      <c r="B5508">
        <v>8017</v>
      </c>
      <c r="C5508">
        <v>0</v>
      </c>
      <c r="D5508" s="690">
        <v>41061</v>
      </c>
    </row>
    <row r="5509" spans="1:4">
      <c r="A5509" s="105">
        <v>33011010290000</v>
      </c>
      <c r="B5509">
        <v>7267</v>
      </c>
      <c r="C5509">
        <v>0</v>
      </c>
      <c r="D5509" s="690">
        <v>41091</v>
      </c>
    </row>
    <row r="5510" spans="1:4">
      <c r="A5510" s="105">
        <v>33011010290000</v>
      </c>
      <c r="B5510">
        <v>8017</v>
      </c>
      <c r="C5510">
        <v>0</v>
      </c>
      <c r="D5510" s="690">
        <v>41122</v>
      </c>
    </row>
    <row r="5511" spans="1:4">
      <c r="A5511" s="105">
        <v>33011010290000</v>
      </c>
      <c r="B5511">
        <v>7229</v>
      </c>
      <c r="C5511">
        <v>0</v>
      </c>
      <c r="D5511" s="690">
        <v>41153</v>
      </c>
    </row>
    <row r="5512" spans="1:4">
      <c r="A5512" s="105">
        <v>33011010290000</v>
      </c>
      <c r="B5512">
        <v>7178</v>
      </c>
      <c r="C5512">
        <v>0</v>
      </c>
      <c r="D5512" s="690">
        <v>41183</v>
      </c>
    </row>
    <row r="5513" spans="1:4">
      <c r="A5513" s="105">
        <v>33011010290000</v>
      </c>
      <c r="B5513">
        <v>8017</v>
      </c>
      <c r="C5513">
        <v>0</v>
      </c>
      <c r="D5513" s="690">
        <v>41214</v>
      </c>
    </row>
    <row r="5514" spans="1:4">
      <c r="A5514" s="105">
        <v>33011010290000</v>
      </c>
      <c r="B5514">
        <v>8017</v>
      </c>
      <c r="C5514">
        <v>0</v>
      </c>
      <c r="D5514" s="690">
        <v>41244</v>
      </c>
    </row>
    <row r="5515" spans="1:4">
      <c r="A5515" s="105">
        <v>33011010300000</v>
      </c>
      <c r="B5515">
        <v>56537</v>
      </c>
      <c r="C5515">
        <v>0</v>
      </c>
      <c r="D5515" s="690">
        <v>40909</v>
      </c>
    </row>
    <row r="5516" spans="1:4">
      <c r="A5516" s="105">
        <v>33011010300000</v>
      </c>
      <c r="B5516">
        <v>54589</v>
      </c>
      <c r="C5516">
        <v>0</v>
      </c>
      <c r="D5516" s="690">
        <v>40940</v>
      </c>
    </row>
    <row r="5517" spans="1:4">
      <c r="A5517" s="105">
        <v>33011010300000</v>
      </c>
      <c r="B5517">
        <v>57792</v>
      </c>
      <c r="C5517">
        <v>0</v>
      </c>
      <c r="D5517" s="690">
        <v>40969</v>
      </c>
    </row>
    <row r="5518" spans="1:4">
      <c r="A5518" s="105">
        <v>33011010300000</v>
      </c>
      <c r="B5518">
        <v>59921</v>
      </c>
      <c r="C5518">
        <v>0</v>
      </c>
      <c r="D5518" s="690">
        <v>41000</v>
      </c>
    </row>
    <row r="5519" spans="1:4">
      <c r="A5519" s="105">
        <v>33011010300000</v>
      </c>
      <c r="B5519">
        <v>61077</v>
      </c>
      <c r="C5519">
        <v>0</v>
      </c>
      <c r="D5519" s="690">
        <v>41030</v>
      </c>
    </row>
    <row r="5520" spans="1:4">
      <c r="A5520" s="105">
        <v>33011010300000</v>
      </c>
      <c r="B5520">
        <v>55381</v>
      </c>
      <c r="C5520">
        <v>0</v>
      </c>
      <c r="D5520" s="690">
        <v>41061</v>
      </c>
    </row>
    <row r="5521" spans="1:4">
      <c r="A5521" s="105">
        <v>33011010300000</v>
      </c>
      <c r="B5521">
        <v>33846</v>
      </c>
      <c r="C5521">
        <v>0</v>
      </c>
      <c r="D5521" s="690">
        <v>41091</v>
      </c>
    </row>
    <row r="5522" spans="1:4">
      <c r="A5522" s="105">
        <v>33011010300000</v>
      </c>
      <c r="B5522">
        <v>15823</v>
      </c>
      <c r="C5522">
        <v>0</v>
      </c>
      <c r="D5522" s="690">
        <v>41122</v>
      </c>
    </row>
    <row r="5523" spans="1:4">
      <c r="A5523" s="105">
        <v>33011010300000</v>
      </c>
      <c r="B5523">
        <v>56468</v>
      </c>
      <c r="C5523">
        <v>0</v>
      </c>
      <c r="D5523" s="690">
        <v>41153</v>
      </c>
    </row>
    <row r="5524" spans="1:4">
      <c r="A5524" s="105">
        <v>33011010300000</v>
      </c>
      <c r="B5524">
        <v>54877</v>
      </c>
      <c r="C5524">
        <v>0</v>
      </c>
      <c r="D5524" s="690">
        <v>41183</v>
      </c>
    </row>
    <row r="5525" spans="1:4">
      <c r="A5525" s="105">
        <v>33011010300000</v>
      </c>
      <c r="B5525">
        <v>39703</v>
      </c>
      <c r="C5525">
        <v>0</v>
      </c>
      <c r="D5525" s="690">
        <v>41214</v>
      </c>
    </row>
    <row r="5526" spans="1:4">
      <c r="A5526" s="105">
        <v>33011010300000</v>
      </c>
      <c r="B5526">
        <v>41031</v>
      </c>
      <c r="C5526">
        <v>0</v>
      </c>
      <c r="D5526" s="690">
        <v>41244</v>
      </c>
    </row>
    <row r="5527" spans="1:4">
      <c r="A5527" s="105">
        <v>33011010320000</v>
      </c>
      <c r="B5527">
        <v>10</v>
      </c>
      <c r="C5527">
        <v>0</v>
      </c>
      <c r="D5527" s="690">
        <v>40909</v>
      </c>
    </row>
    <row r="5528" spans="1:4">
      <c r="A5528" s="105">
        <v>33011010320000</v>
      </c>
      <c r="B5528">
        <v>8</v>
      </c>
      <c r="C5528">
        <v>0</v>
      </c>
      <c r="D5528" s="690">
        <v>40940</v>
      </c>
    </row>
    <row r="5529" spans="1:4">
      <c r="A5529" s="105">
        <v>33011010320000</v>
      </c>
      <c r="B5529">
        <v>9</v>
      </c>
      <c r="C5529">
        <v>0</v>
      </c>
      <c r="D5529" s="690">
        <v>40969</v>
      </c>
    </row>
    <row r="5530" spans="1:4">
      <c r="A5530" s="105">
        <v>33011010320000</v>
      </c>
      <c r="B5530">
        <v>4</v>
      </c>
      <c r="C5530">
        <v>0</v>
      </c>
      <c r="D5530" s="690">
        <v>41000</v>
      </c>
    </row>
    <row r="5531" spans="1:4">
      <c r="A5531" s="105">
        <v>33011010320000</v>
      </c>
      <c r="B5531">
        <v>3</v>
      </c>
      <c r="C5531">
        <v>0</v>
      </c>
      <c r="D5531" s="690">
        <v>41030</v>
      </c>
    </row>
    <row r="5532" spans="1:4">
      <c r="A5532" s="105">
        <v>33011010320000</v>
      </c>
      <c r="B5532">
        <v>7</v>
      </c>
      <c r="C5532">
        <v>0</v>
      </c>
      <c r="D5532" s="690">
        <v>41061</v>
      </c>
    </row>
    <row r="5533" spans="1:4">
      <c r="A5533" s="105">
        <v>33011010320000</v>
      </c>
      <c r="B5533">
        <v>5</v>
      </c>
      <c r="C5533">
        <v>0</v>
      </c>
      <c r="D5533" s="690">
        <v>41091</v>
      </c>
    </row>
    <row r="5534" spans="1:4">
      <c r="A5534" s="105">
        <v>33011010320000</v>
      </c>
      <c r="B5534">
        <v>5</v>
      </c>
      <c r="C5534">
        <v>0</v>
      </c>
      <c r="D5534" s="690">
        <v>41122</v>
      </c>
    </row>
    <row r="5535" spans="1:4">
      <c r="A5535" s="105">
        <v>33011010320000</v>
      </c>
      <c r="B5535">
        <v>0</v>
      </c>
      <c r="C5535">
        <v>0</v>
      </c>
      <c r="D5535" s="690">
        <v>41153</v>
      </c>
    </row>
    <row r="5536" spans="1:4">
      <c r="A5536" s="105">
        <v>33011010320000</v>
      </c>
      <c r="B5536">
        <v>9</v>
      </c>
      <c r="C5536">
        <v>0</v>
      </c>
      <c r="D5536" s="690">
        <v>41183</v>
      </c>
    </row>
    <row r="5537" spans="1:4">
      <c r="A5537" s="105">
        <v>33011010320000</v>
      </c>
      <c r="B5537">
        <v>2</v>
      </c>
      <c r="C5537">
        <v>0</v>
      </c>
      <c r="D5537" s="690">
        <v>41214</v>
      </c>
    </row>
    <row r="5538" spans="1:4">
      <c r="A5538" s="105">
        <v>33011010320000</v>
      </c>
      <c r="B5538">
        <v>7</v>
      </c>
      <c r="C5538">
        <v>0</v>
      </c>
      <c r="D5538" s="690">
        <v>41244</v>
      </c>
    </row>
    <row r="5539" spans="1:4">
      <c r="A5539" s="105">
        <v>33011010330000</v>
      </c>
      <c r="B5539">
        <v>3810</v>
      </c>
      <c r="C5539">
        <v>0</v>
      </c>
      <c r="D5539" s="690">
        <v>40909</v>
      </c>
    </row>
    <row r="5540" spans="1:4">
      <c r="A5540" s="105">
        <v>33011010330000</v>
      </c>
      <c r="B5540">
        <v>3458</v>
      </c>
      <c r="C5540">
        <v>0</v>
      </c>
      <c r="D5540" s="690">
        <v>40940</v>
      </c>
    </row>
    <row r="5541" spans="1:4">
      <c r="A5541" s="105">
        <v>33011010330000</v>
      </c>
      <c r="B5541">
        <v>3949</v>
      </c>
      <c r="C5541">
        <v>0</v>
      </c>
      <c r="D5541" s="690">
        <v>40969</v>
      </c>
    </row>
    <row r="5542" spans="1:4">
      <c r="A5542" s="105">
        <v>33011010330000</v>
      </c>
      <c r="B5542">
        <v>3760</v>
      </c>
      <c r="C5542">
        <v>0</v>
      </c>
      <c r="D5542" s="690">
        <v>41000</v>
      </c>
    </row>
    <row r="5543" spans="1:4">
      <c r="A5543" s="105">
        <v>33011010330000</v>
      </c>
      <c r="B5543">
        <v>4012</v>
      </c>
      <c r="C5543">
        <v>0</v>
      </c>
      <c r="D5543" s="690">
        <v>41030</v>
      </c>
    </row>
    <row r="5544" spans="1:4">
      <c r="A5544" s="105">
        <v>33011010330000</v>
      </c>
      <c r="B5544">
        <v>3795</v>
      </c>
      <c r="C5544">
        <v>0</v>
      </c>
      <c r="D5544" s="690">
        <v>41061</v>
      </c>
    </row>
    <row r="5545" spans="1:4">
      <c r="A5545" s="105">
        <v>33011010330000</v>
      </c>
      <c r="B5545">
        <v>240</v>
      </c>
      <c r="C5545">
        <v>0</v>
      </c>
      <c r="D5545" s="690">
        <v>41091</v>
      </c>
    </row>
    <row r="5546" spans="1:4">
      <c r="A5546" s="105">
        <v>33011010330000</v>
      </c>
      <c r="B5546">
        <v>5466</v>
      </c>
      <c r="C5546">
        <v>0</v>
      </c>
      <c r="D5546" s="690">
        <v>41122</v>
      </c>
    </row>
    <row r="5547" spans="1:4">
      <c r="A5547" s="105">
        <v>33011010330000</v>
      </c>
      <c r="B5547">
        <v>4206</v>
      </c>
      <c r="C5547">
        <v>0</v>
      </c>
      <c r="D5547" s="690">
        <v>41153</v>
      </c>
    </row>
    <row r="5548" spans="1:4">
      <c r="A5548" s="105">
        <v>33011010330000</v>
      </c>
      <c r="B5548">
        <v>4364</v>
      </c>
      <c r="C5548">
        <v>0</v>
      </c>
      <c r="D5548" s="690">
        <v>41183</v>
      </c>
    </row>
    <row r="5549" spans="1:4">
      <c r="A5549" s="105">
        <v>33011010330000</v>
      </c>
      <c r="B5549">
        <v>3660</v>
      </c>
      <c r="C5549">
        <v>0</v>
      </c>
      <c r="D5549" s="690">
        <v>41214</v>
      </c>
    </row>
    <row r="5550" spans="1:4">
      <c r="A5550" s="105">
        <v>33011010330000</v>
      </c>
      <c r="B5550">
        <v>3445</v>
      </c>
      <c r="C5550">
        <v>0</v>
      </c>
      <c r="D5550" s="690">
        <v>41244</v>
      </c>
    </row>
    <row r="5551" spans="1:4">
      <c r="A5551" s="105">
        <v>33011010340000</v>
      </c>
      <c r="B5551">
        <v>4663</v>
      </c>
      <c r="C5551">
        <v>0</v>
      </c>
      <c r="D5551" s="690">
        <v>40909</v>
      </c>
    </row>
    <row r="5552" spans="1:4">
      <c r="A5552" s="105">
        <v>33011010340000</v>
      </c>
      <c r="B5552">
        <v>4293</v>
      </c>
      <c r="C5552">
        <v>0</v>
      </c>
      <c r="D5552" s="690">
        <v>40940</v>
      </c>
    </row>
    <row r="5553" spans="1:4">
      <c r="A5553" s="105">
        <v>33011010340000</v>
      </c>
      <c r="B5553">
        <v>4826</v>
      </c>
      <c r="C5553">
        <v>0</v>
      </c>
      <c r="D5553" s="690">
        <v>40969</v>
      </c>
    </row>
    <row r="5554" spans="1:4">
      <c r="A5554" s="105">
        <v>33011010340000</v>
      </c>
      <c r="B5554">
        <v>4410</v>
      </c>
      <c r="C5554">
        <v>0</v>
      </c>
      <c r="D5554" s="690">
        <v>41000</v>
      </c>
    </row>
    <row r="5555" spans="1:4">
      <c r="A5555" s="105">
        <v>33011010340000</v>
      </c>
      <c r="B5555">
        <v>4692</v>
      </c>
      <c r="C5555">
        <v>0</v>
      </c>
      <c r="D5555" s="690">
        <v>41030</v>
      </c>
    </row>
    <row r="5556" spans="1:4">
      <c r="A5556" s="105">
        <v>33011010340000</v>
      </c>
      <c r="B5556">
        <v>4460</v>
      </c>
      <c r="C5556">
        <v>0</v>
      </c>
      <c r="D5556" s="690">
        <v>41061</v>
      </c>
    </row>
    <row r="5557" spans="1:4">
      <c r="A5557" s="105">
        <v>33011010340000</v>
      </c>
      <c r="B5557">
        <v>4410</v>
      </c>
      <c r="C5557">
        <v>0</v>
      </c>
      <c r="D5557" s="690">
        <v>41091</v>
      </c>
    </row>
    <row r="5558" spans="1:4">
      <c r="A5558" s="105">
        <v>33011010340000</v>
      </c>
      <c r="B5558">
        <v>4448</v>
      </c>
      <c r="C5558">
        <v>0</v>
      </c>
      <c r="D5558" s="690">
        <v>41122</v>
      </c>
    </row>
    <row r="5559" spans="1:4">
      <c r="A5559" s="105">
        <v>33011010340000</v>
      </c>
      <c r="B5559">
        <v>4366</v>
      </c>
      <c r="C5559">
        <v>0</v>
      </c>
      <c r="D5559" s="690">
        <v>41153</v>
      </c>
    </row>
    <row r="5560" spans="1:4">
      <c r="A5560" s="105">
        <v>33011010340000</v>
      </c>
      <c r="B5560">
        <v>1442</v>
      </c>
      <c r="C5560">
        <v>0</v>
      </c>
      <c r="D5560" s="690">
        <v>41183</v>
      </c>
    </row>
    <row r="5561" spans="1:4">
      <c r="A5561" s="105">
        <v>33011010340000</v>
      </c>
      <c r="B5561">
        <v>0</v>
      </c>
      <c r="C5561">
        <v>0</v>
      </c>
      <c r="D5561" s="690">
        <v>41214</v>
      </c>
    </row>
    <row r="5562" spans="1:4">
      <c r="A5562" s="105">
        <v>33011010340000</v>
      </c>
      <c r="B5562">
        <v>12</v>
      </c>
      <c r="C5562">
        <v>0</v>
      </c>
      <c r="D5562" s="690">
        <v>41244</v>
      </c>
    </row>
    <row r="5563" spans="1:4">
      <c r="A5563" s="105">
        <v>33011010350000</v>
      </c>
      <c r="B5563">
        <v>4195</v>
      </c>
      <c r="C5563">
        <v>0</v>
      </c>
      <c r="D5563" s="690">
        <v>40909</v>
      </c>
    </row>
    <row r="5564" spans="1:4">
      <c r="A5564" s="105">
        <v>33011010350000</v>
      </c>
      <c r="B5564">
        <v>4195</v>
      </c>
      <c r="C5564">
        <v>0</v>
      </c>
      <c r="D5564" s="690">
        <v>40940</v>
      </c>
    </row>
    <row r="5565" spans="1:4">
      <c r="A5565" s="105">
        <v>33011010350000</v>
      </c>
      <c r="B5565">
        <v>4195</v>
      </c>
      <c r="C5565">
        <v>0</v>
      </c>
      <c r="D5565" s="690">
        <v>40969</v>
      </c>
    </row>
    <row r="5566" spans="1:4">
      <c r="A5566" s="105">
        <v>33011010350000</v>
      </c>
      <c r="B5566">
        <v>3115</v>
      </c>
      <c r="C5566">
        <v>0</v>
      </c>
      <c r="D5566" s="690">
        <v>41000</v>
      </c>
    </row>
    <row r="5567" spans="1:4">
      <c r="A5567" s="105">
        <v>33011010350000</v>
      </c>
      <c r="B5567">
        <v>3290</v>
      </c>
      <c r="C5567">
        <v>0</v>
      </c>
      <c r="D5567" s="690">
        <v>41030</v>
      </c>
    </row>
    <row r="5568" spans="1:4">
      <c r="A5568" s="105">
        <v>33011010350000</v>
      </c>
      <c r="B5568">
        <v>4195</v>
      </c>
      <c r="C5568">
        <v>0</v>
      </c>
      <c r="D5568" s="690">
        <v>41061</v>
      </c>
    </row>
    <row r="5569" spans="1:4">
      <c r="A5569" s="105">
        <v>33011010350000</v>
      </c>
      <c r="B5569">
        <v>3085</v>
      </c>
      <c r="C5569">
        <v>0</v>
      </c>
      <c r="D5569" s="690">
        <v>41091</v>
      </c>
    </row>
    <row r="5570" spans="1:4">
      <c r="A5570" s="105">
        <v>33011010350000</v>
      </c>
      <c r="B5570">
        <v>4195</v>
      </c>
      <c r="C5570">
        <v>0</v>
      </c>
      <c r="D5570" s="690">
        <v>41122</v>
      </c>
    </row>
    <row r="5571" spans="1:4">
      <c r="A5571" s="105">
        <v>33011010350000</v>
      </c>
      <c r="B5571">
        <v>3236</v>
      </c>
      <c r="C5571">
        <v>0</v>
      </c>
      <c r="D5571" s="690">
        <v>41153</v>
      </c>
    </row>
    <row r="5572" spans="1:4">
      <c r="A5572" s="105">
        <v>33011010350000</v>
      </c>
      <c r="B5572">
        <v>2929</v>
      </c>
      <c r="C5572">
        <v>0</v>
      </c>
      <c r="D5572" s="690">
        <v>41183</v>
      </c>
    </row>
    <row r="5573" spans="1:4">
      <c r="A5573" s="105">
        <v>33011010350000</v>
      </c>
      <c r="B5573">
        <v>4195</v>
      </c>
      <c r="C5573">
        <v>0</v>
      </c>
      <c r="D5573" s="690">
        <v>41214</v>
      </c>
    </row>
    <row r="5574" spans="1:4">
      <c r="A5574" s="105">
        <v>33011010350000</v>
      </c>
      <c r="B5574">
        <v>4195</v>
      </c>
      <c r="C5574">
        <v>0</v>
      </c>
      <c r="D5574" s="690">
        <v>41244</v>
      </c>
    </row>
    <row r="5575" spans="1:4">
      <c r="A5575" s="105">
        <v>33011010360000</v>
      </c>
      <c r="B5575">
        <v>8335</v>
      </c>
      <c r="C5575">
        <v>0</v>
      </c>
      <c r="D5575" s="690">
        <v>40909</v>
      </c>
    </row>
    <row r="5576" spans="1:4">
      <c r="A5576" s="105">
        <v>33011010360000</v>
      </c>
      <c r="B5576">
        <v>8335</v>
      </c>
      <c r="C5576">
        <v>0</v>
      </c>
      <c r="D5576" s="690">
        <v>40940</v>
      </c>
    </row>
    <row r="5577" spans="1:4">
      <c r="A5577" s="105">
        <v>33011010360000</v>
      </c>
      <c r="B5577">
        <v>8335</v>
      </c>
      <c r="C5577">
        <v>0</v>
      </c>
      <c r="D5577" s="690">
        <v>40969</v>
      </c>
    </row>
    <row r="5578" spans="1:4">
      <c r="A5578" s="105">
        <v>33011010360000</v>
      </c>
      <c r="B5578">
        <v>6736</v>
      </c>
      <c r="C5578">
        <v>0</v>
      </c>
      <c r="D5578" s="690">
        <v>41000</v>
      </c>
    </row>
    <row r="5579" spans="1:4">
      <c r="A5579" s="105">
        <v>33011010360000</v>
      </c>
      <c r="B5579">
        <v>7223</v>
      </c>
      <c r="C5579">
        <v>0</v>
      </c>
      <c r="D5579" s="690">
        <v>41030</v>
      </c>
    </row>
    <row r="5580" spans="1:4">
      <c r="A5580" s="105">
        <v>33011010360000</v>
      </c>
      <c r="B5580">
        <v>8335</v>
      </c>
      <c r="C5580">
        <v>0</v>
      </c>
      <c r="D5580" s="690">
        <v>41061</v>
      </c>
    </row>
    <row r="5581" spans="1:4">
      <c r="A5581" s="105">
        <v>33011010360000</v>
      </c>
      <c r="B5581">
        <v>6883</v>
      </c>
      <c r="C5581">
        <v>0</v>
      </c>
      <c r="D5581" s="690">
        <v>41091</v>
      </c>
    </row>
    <row r="5582" spans="1:4">
      <c r="A5582" s="105">
        <v>33011010360000</v>
      </c>
      <c r="B5582">
        <v>8335</v>
      </c>
      <c r="C5582">
        <v>0</v>
      </c>
      <c r="D5582" s="690">
        <v>41122</v>
      </c>
    </row>
    <row r="5583" spans="1:4">
      <c r="A5583" s="105">
        <v>33011010360000</v>
      </c>
      <c r="B5583">
        <v>7064</v>
      </c>
      <c r="C5583">
        <v>0</v>
      </c>
      <c r="D5583" s="690">
        <v>41153</v>
      </c>
    </row>
    <row r="5584" spans="1:4">
      <c r="A5584" s="105">
        <v>33011010360000</v>
      </c>
      <c r="B5584">
        <v>6322</v>
      </c>
      <c r="C5584">
        <v>0</v>
      </c>
      <c r="D5584" s="690">
        <v>41183</v>
      </c>
    </row>
    <row r="5585" spans="1:4">
      <c r="A5585" s="105">
        <v>33011010360000</v>
      </c>
      <c r="B5585">
        <v>8335</v>
      </c>
      <c r="C5585">
        <v>0</v>
      </c>
      <c r="D5585" s="690">
        <v>41214</v>
      </c>
    </row>
    <row r="5586" spans="1:4">
      <c r="A5586" s="105">
        <v>33011010360000</v>
      </c>
      <c r="B5586">
        <v>8335</v>
      </c>
      <c r="C5586">
        <v>0</v>
      </c>
      <c r="D5586" s="690">
        <v>41244</v>
      </c>
    </row>
    <row r="5587" spans="1:4">
      <c r="A5587" s="105">
        <v>33011010370000</v>
      </c>
      <c r="B5587">
        <v>5211</v>
      </c>
      <c r="C5587">
        <v>0</v>
      </c>
      <c r="D5587" s="690">
        <v>40909</v>
      </c>
    </row>
    <row r="5588" spans="1:4">
      <c r="A5588" s="105">
        <v>33011010370000</v>
      </c>
      <c r="B5588">
        <v>4895</v>
      </c>
      <c r="C5588">
        <v>0</v>
      </c>
      <c r="D5588" s="690">
        <v>40940</v>
      </c>
    </row>
    <row r="5589" spans="1:4">
      <c r="A5589" s="105">
        <v>33011010370000</v>
      </c>
      <c r="B5589">
        <v>5070</v>
      </c>
      <c r="C5589">
        <v>0</v>
      </c>
      <c r="D5589" s="690">
        <v>40969</v>
      </c>
    </row>
    <row r="5590" spans="1:4">
      <c r="A5590" s="105">
        <v>33011010370000</v>
      </c>
      <c r="B5590">
        <v>4847</v>
      </c>
      <c r="C5590">
        <v>0</v>
      </c>
      <c r="D5590" s="690">
        <v>41000</v>
      </c>
    </row>
    <row r="5591" spans="1:4">
      <c r="A5591" s="105">
        <v>33011010370000</v>
      </c>
      <c r="B5591">
        <v>5064</v>
      </c>
      <c r="C5591">
        <v>0</v>
      </c>
      <c r="D5591" s="690">
        <v>41030</v>
      </c>
    </row>
    <row r="5592" spans="1:4">
      <c r="A5592" s="105">
        <v>33011010370000</v>
      </c>
      <c r="B5592">
        <v>5052</v>
      </c>
      <c r="C5592">
        <v>0</v>
      </c>
      <c r="D5592" s="690">
        <v>41061</v>
      </c>
    </row>
    <row r="5593" spans="1:4">
      <c r="A5593" s="105">
        <v>33011010370000</v>
      </c>
      <c r="B5593">
        <v>4907</v>
      </c>
      <c r="C5593">
        <v>0</v>
      </c>
      <c r="D5593" s="690">
        <v>41091</v>
      </c>
    </row>
    <row r="5594" spans="1:4">
      <c r="A5594" s="105">
        <v>33011010370000</v>
      </c>
      <c r="B5594">
        <v>4919</v>
      </c>
      <c r="C5594">
        <v>0</v>
      </c>
      <c r="D5594" s="690">
        <v>41122</v>
      </c>
    </row>
    <row r="5595" spans="1:4">
      <c r="A5595" s="105">
        <v>33011010370000</v>
      </c>
      <c r="B5595">
        <v>4847</v>
      </c>
      <c r="C5595">
        <v>0</v>
      </c>
      <c r="D5595" s="690">
        <v>41153</v>
      </c>
    </row>
    <row r="5596" spans="1:4">
      <c r="A5596" s="105">
        <v>33011010370000</v>
      </c>
      <c r="B5596">
        <v>5086</v>
      </c>
      <c r="C5596">
        <v>0</v>
      </c>
      <c r="D5596" s="690">
        <v>41183</v>
      </c>
    </row>
    <row r="5597" spans="1:4">
      <c r="A5597" s="105">
        <v>33011010370000</v>
      </c>
      <c r="B5597">
        <v>4832</v>
      </c>
      <c r="C5597">
        <v>0</v>
      </c>
      <c r="D5597" s="690">
        <v>41214</v>
      </c>
    </row>
    <row r="5598" spans="1:4">
      <c r="A5598" s="105">
        <v>33011010370000</v>
      </c>
      <c r="B5598">
        <v>5083</v>
      </c>
      <c r="C5598">
        <v>0</v>
      </c>
      <c r="D5598" s="690">
        <v>41244</v>
      </c>
    </row>
    <row r="5599" spans="1:4">
      <c r="A5599" s="105">
        <v>33011010380000</v>
      </c>
      <c r="B5599">
        <v>3200</v>
      </c>
      <c r="C5599">
        <v>0</v>
      </c>
      <c r="D5599" s="690">
        <v>40909</v>
      </c>
    </row>
    <row r="5600" spans="1:4">
      <c r="A5600" s="105">
        <v>33011010380000</v>
      </c>
      <c r="B5600">
        <v>3016</v>
      </c>
      <c r="C5600">
        <v>0</v>
      </c>
      <c r="D5600" s="690">
        <v>40940</v>
      </c>
    </row>
    <row r="5601" spans="1:4">
      <c r="A5601" s="105">
        <v>33011010380000</v>
      </c>
      <c r="B5601">
        <v>3397</v>
      </c>
      <c r="C5601">
        <v>0</v>
      </c>
      <c r="D5601" s="690">
        <v>40969</v>
      </c>
    </row>
    <row r="5602" spans="1:4">
      <c r="A5602" s="105">
        <v>33011010380000</v>
      </c>
      <c r="B5602">
        <v>3231</v>
      </c>
      <c r="C5602">
        <v>0</v>
      </c>
      <c r="D5602" s="690">
        <v>41000</v>
      </c>
    </row>
    <row r="5603" spans="1:4">
      <c r="A5603" s="105">
        <v>33011010380000</v>
      </c>
      <c r="B5603">
        <v>3409</v>
      </c>
      <c r="C5603">
        <v>0</v>
      </c>
      <c r="D5603" s="690">
        <v>41030</v>
      </c>
    </row>
    <row r="5604" spans="1:4">
      <c r="A5604" s="105">
        <v>33011010380000</v>
      </c>
      <c r="B5604">
        <v>3217</v>
      </c>
      <c r="C5604">
        <v>0</v>
      </c>
      <c r="D5604" s="690">
        <v>41061</v>
      </c>
    </row>
    <row r="5605" spans="1:4">
      <c r="A5605" s="105">
        <v>33011010380000</v>
      </c>
      <c r="B5605">
        <v>3259</v>
      </c>
      <c r="C5605">
        <v>0</v>
      </c>
      <c r="D5605" s="690">
        <v>41091</v>
      </c>
    </row>
    <row r="5606" spans="1:4">
      <c r="A5606" s="105">
        <v>33011010380000</v>
      </c>
      <c r="B5606">
        <v>3391</v>
      </c>
      <c r="C5606">
        <v>0</v>
      </c>
      <c r="D5606" s="690">
        <v>41122</v>
      </c>
    </row>
    <row r="5607" spans="1:4">
      <c r="A5607" s="105">
        <v>33011010380000</v>
      </c>
      <c r="B5607">
        <v>3422</v>
      </c>
      <c r="C5607">
        <v>0</v>
      </c>
      <c r="D5607" s="690">
        <v>41153</v>
      </c>
    </row>
    <row r="5608" spans="1:4">
      <c r="A5608" s="105">
        <v>33011010380000</v>
      </c>
      <c r="B5608">
        <v>3601</v>
      </c>
      <c r="C5608">
        <v>0</v>
      </c>
      <c r="D5608" s="690">
        <v>41183</v>
      </c>
    </row>
    <row r="5609" spans="1:4">
      <c r="A5609" s="105">
        <v>33011010380000</v>
      </c>
      <c r="B5609">
        <v>3252</v>
      </c>
      <c r="C5609">
        <v>0</v>
      </c>
      <c r="D5609" s="690">
        <v>41214</v>
      </c>
    </row>
    <row r="5610" spans="1:4">
      <c r="A5610" s="105">
        <v>33011010380000</v>
      </c>
      <c r="B5610">
        <v>3265</v>
      </c>
      <c r="C5610">
        <v>0</v>
      </c>
      <c r="D5610" s="690">
        <v>41244</v>
      </c>
    </row>
    <row r="5611" spans="1:4">
      <c r="A5611" s="105">
        <v>33011010400000</v>
      </c>
      <c r="B5611">
        <v>2074</v>
      </c>
      <c r="C5611">
        <v>0</v>
      </c>
      <c r="D5611" s="690">
        <v>40909</v>
      </c>
    </row>
    <row r="5612" spans="1:4">
      <c r="A5612" s="105">
        <v>33011010400000</v>
      </c>
      <c r="B5612">
        <v>1767</v>
      </c>
      <c r="C5612">
        <v>0</v>
      </c>
      <c r="D5612" s="690">
        <v>40940</v>
      </c>
    </row>
    <row r="5613" spans="1:4">
      <c r="A5613" s="105">
        <v>33011010400000</v>
      </c>
      <c r="B5613">
        <v>2113</v>
      </c>
      <c r="C5613">
        <v>0</v>
      </c>
      <c r="D5613" s="690">
        <v>40969</v>
      </c>
    </row>
    <row r="5614" spans="1:4">
      <c r="A5614" s="105">
        <v>33011010400000</v>
      </c>
      <c r="B5614">
        <v>2095</v>
      </c>
      <c r="C5614">
        <v>0</v>
      </c>
      <c r="D5614" s="690">
        <v>41000</v>
      </c>
    </row>
    <row r="5615" spans="1:4">
      <c r="A5615" s="105">
        <v>33011010400000</v>
      </c>
      <c r="B5615">
        <v>2119</v>
      </c>
      <c r="C5615">
        <v>0</v>
      </c>
      <c r="D5615" s="690">
        <v>41030</v>
      </c>
    </row>
    <row r="5616" spans="1:4">
      <c r="A5616" s="105">
        <v>33011010400000</v>
      </c>
      <c r="B5616">
        <v>2053</v>
      </c>
      <c r="C5616">
        <v>0</v>
      </c>
      <c r="D5616" s="690">
        <v>41061</v>
      </c>
    </row>
    <row r="5617" spans="1:4">
      <c r="A5617" s="105">
        <v>33011010400000</v>
      </c>
      <c r="B5617">
        <v>2169</v>
      </c>
      <c r="C5617">
        <v>0</v>
      </c>
      <c r="D5617" s="690">
        <v>41091</v>
      </c>
    </row>
    <row r="5618" spans="1:4">
      <c r="A5618" s="105">
        <v>33011010400000</v>
      </c>
      <c r="B5618">
        <v>2196</v>
      </c>
      <c r="C5618">
        <v>0</v>
      </c>
      <c r="D5618" s="690">
        <v>41122</v>
      </c>
    </row>
    <row r="5619" spans="1:4">
      <c r="A5619" s="105">
        <v>33011010400000</v>
      </c>
      <c r="B5619">
        <v>2148</v>
      </c>
      <c r="C5619">
        <v>0</v>
      </c>
      <c r="D5619" s="690">
        <v>41153</v>
      </c>
    </row>
    <row r="5620" spans="1:4">
      <c r="A5620" s="105">
        <v>33011010400000</v>
      </c>
      <c r="B5620">
        <v>2113</v>
      </c>
      <c r="C5620">
        <v>0</v>
      </c>
      <c r="D5620" s="690">
        <v>41183</v>
      </c>
    </row>
    <row r="5621" spans="1:4">
      <c r="A5621" s="105">
        <v>33011010400000</v>
      </c>
      <c r="B5621">
        <v>2008</v>
      </c>
      <c r="C5621">
        <v>0</v>
      </c>
      <c r="D5621" s="690">
        <v>41214</v>
      </c>
    </row>
    <row r="5622" spans="1:4">
      <c r="A5622" s="105">
        <v>33011010400000</v>
      </c>
      <c r="B5622">
        <v>2047</v>
      </c>
      <c r="C5622">
        <v>0</v>
      </c>
      <c r="D5622" s="690">
        <v>41244</v>
      </c>
    </row>
    <row r="5623" spans="1:4">
      <c r="A5623" s="105">
        <v>33011010410000</v>
      </c>
      <c r="B5623">
        <v>15035</v>
      </c>
      <c r="C5623">
        <v>0</v>
      </c>
      <c r="D5623" s="690">
        <v>40909</v>
      </c>
    </row>
    <row r="5624" spans="1:4">
      <c r="A5624" s="105">
        <v>33011010410000</v>
      </c>
      <c r="B5624">
        <v>14961</v>
      </c>
      <c r="C5624">
        <v>0</v>
      </c>
      <c r="D5624" s="690">
        <v>40940</v>
      </c>
    </row>
    <row r="5625" spans="1:4">
      <c r="A5625" s="105">
        <v>33011010410000</v>
      </c>
      <c r="B5625">
        <v>15739</v>
      </c>
      <c r="C5625">
        <v>0</v>
      </c>
      <c r="D5625" s="690">
        <v>40969</v>
      </c>
    </row>
    <row r="5626" spans="1:4">
      <c r="A5626" s="105">
        <v>33011010410000</v>
      </c>
      <c r="B5626">
        <v>15020</v>
      </c>
      <c r="C5626">
        <v>0</v>
      </c>
      <c r="D5626" s="690">
        <v>41000</v>
      </c>
    </row>
    <row r="5627" spans="1:4">
      <c r="A5627" s="105">
        <v>33011010410000</v>
      </c>
      <c r="B5627">
        <v>7984</v>
      </c>
      <c r="C5627">
        <v>0</v>
      </c>
      <c r="D5627" s="690">
        <v>41030</v>
      </c>
    </row>
    <row r="5628" spans="1:4">
      <c r="A5628" s="105">
        <v>33011010410000</v>
      </c>
      <c r="B5628">
        <v>2328</v>
      </c>
      <c r="C5628">
        <v>0</v>
      </c>
      <c r="D5628" s="690">
        <v>41061</v>
      </c>
    </row>
    <row r="5629" spans="1:4">
      <c r="A5629" s="105">
        <v>33011010410000</v>
      </c>
      <c r="B5629">
        <v>15581</v>
      </c>
      <c r="C5629">
        <v>0</v>
      </c>
      <c r="D5629" s="690">
        <v>41091</v>
      </c>
    </row>
    <row r="5630" spans="1:4">
      <c r="A5630" s="105">
        <v>33011010410000</v>
      </c>
      <c r="B5630">
        <v>8370</v>
      </c>
      <c r="C5630">
        <v>0</v>
      </c>
      <c r="D5630" s="690">
        <v>41122</v>
      </c>
    </row>
    <row r="5631" spans="1:4">
      <c r="A5631" s="105">
        <v>33011010410000</v>
      </c>
      <c r="B5631">
        <v>16234</v>
      </c>
      <c r="C5631">
        <v>0</v>
      </c>
      <c r="D5631" s="690">
        <v>41153</v>
      </c>
    </row>
    <row r="5632" spans="1:4">
      <c r="A5632" s="105">
        <v>33011010410000</v>
      </c>
      <c r="B5632">
        <v>16190</v>
      </c>
      <c r="C5632">
        <v>0</v>
      </c>
      <c r="D5632" s="690">
        <v>41183</v>
      </c>
    </row>
    <row r="5633" spans="1:4">
      <c r="A5633" s="105">
        <v>33011010410000</v>
      </c>
      <c r="B5633">
        <v>15517</v>
      </c>
      <c r="C5633">
        <v>0</v>
      </c>
      <c r="D5633" s="690">
        <v>41214</v>
      </c>
    </row>
    <row r="5634" spans="1:4">
      <c r="A5634" s="105">
        <v>33011010410000</v>
      </c>
      <c r="B5634">
        <v>16601</v>
      </c>
      <c r="C5634">
        <v>0</v>
      </c>
      <c r="D5634" s="690">
        <v>41244</v>
      </c>
    </row>
    <row r="5635" spans="1:4">
      <c r="A5635" s="105">
        <v>33011010420000</v>
      </c>
      <c r="B5635">
        <v>7743</v>
      </c>
      <c r="C5635">
        <v>0</v>
      </c>
      <c r="D5635" s="690">
        <v>40909</v>
      </c>
    </row>
    <row r="5636" spans="1:4">
      <c r="A5636" s="105">
        <v>33011010420000</v>
      </c>
      <c r="B5636">
        <v>6520</v>
      </c>
      <c r="C5636">
        <v>0</v>
      </c>
      <c r="D5636" s="690">
        <v>40940</v>
      </c>
    </row>
    <row r="5637" spans="1:4">
      <c r="A5637" s="105">
        <v>33011010420000</v>
      </c>
      <c r="B5637">
        <v>7381</v>
      </c>
      <c r="C5637">
        <v>0</v>
      </c>
      <c r="D5637" s="690">
        <v>40969</v>
      </c>
    </row>
    <row r="5638" spans="1:4">
      <c r="A5638" s="105">
        <v>33011010420000</v>
      </c>
      <c r="B5638">
        <v>7114</v>
      </c>
      <c r="C5638">
        <v>0</v>
      </c>
      <c r="D5638" s="690">
        <v>41000</v>
      </c>
    </row>
    <row r="5639" spans="1:4">
      <c r="A5639" s="105">
        <v>33011010420000</v>
      </c>
      <c r="B5639">
        <v>7397</v>
      </c>
      <c r="C5639">
        <v>0</v>
      </c>
      <c r="D5639" s="690">
        <v>41030</v>
      </c>
    </row>
    <row r="5640" spans="1:4">
      <c r="A5640" s="105">
        <v>33011010420000</v>
      </c>
      <c r="B5640">
        <v>7069</v>
      </c>
      <c r="C5640">
        <v>0</v>
      </c>
      <c r="D5640" s="690">
        <v>41061</v>
      </c>
    </row>
    <row r="5641" spans="1:4">
      <c r="A5641" s="105">
        <v>33011010420000</v>
      </c>
      <c r="B5641">
        <v>7176</v>
      </c>
      <c r="C5641">
        <v>0</v>
      </c>
      <c r="D5641" s="690">
        <v>41091</v>
      </c>
    </row>
    <row r="5642" spans="1:4">
      <c r="A5642" s="105">
        <v>33011010420000</v>
      </c>
      <c r="B5642">
        <v>6908</v>
      </c>
      <c r="C5642">
        <v>0</v>
      </c>
      <c r="D5642" s="690">
        <v>41122</v>
      </c>
    </row>
    <row r="5643" spans="1:4">
      <c r="A5643" s="105">
        <v>33011010420000</v>
      </c>
      <c r="B5643">
        <v>7059</v>
      </c>
      <c r="C5643">
        <v>0</v>
      </c>
      <c r="D5643" s="690">
        <v>41153</v>
      </c>
    </row>
    <row r="5644" spans="1:4">
      <c r="A5644" s="105">
        <v>33011010420000</v>
      </c>
      <c r="B5644">
        <v>5043</v>
      </c>
      <c r="C5644">
        <v>0</v>
      </c>
      <c r="D5644" s="690">
        <v>41183</v>
      </c>
    </row>
    <row r="5645" spans="1:4">
      <c r="A5645" s="105">
        <v>33011010420000</v>
      </c>
      <c r="B5645">
        <v>8263</v>
      </c>
      <c r="C5645">
        <v>0</v>
      </c>
      <c r="D5645" s="690">
        <v>41214</v>
      </c>
    </row>
    <row r="5646" spans="1:4">
      <c r="A5646" s="105">
        <v>33011010420000</v>
      </c>
      <c r="B5646">
        <v>7402</v>
      </c>
      <c r="C5646">
        <v>0</v>
      </c>
      <c r="D5646" s="690">
        <v>41244</v>
      </c>
    </row>
    <row r="5647" spans="1:4">
      <c r="A5647" s="105">
        <v>33011010430000</v>
      </c>
      <c r="B5647">
        <v>11479</v>
      </c>
      <c r="C5647">
        <v>0</v>
      </c>
      <c r="D5647" s="690">
        <v>40909</v>
      </c>
    </row>
    <row r="5648" spans="1:4">
      <c r="A5648" s="105">
        <v>33011010430000</v>
      </c>
      <c r="B5648">
        <v>11308</v>
      </c>
      <c r="C5648">
        <v>0</v>
      </c>
      <c r="D5648" s="690">
        <v>40940</v>
      </c>
    </row>
    <row r="5649" spans="1:4">
      <c r="A5649" s="105">
        <v>33011010430000</v>
      </c>
      <c r="B5649">
        <v>12568</v>
      </c>
      <c r="C5649">
        <v>0</v>
      </c>
      <c r="D5649" s="690">
        <v>40969</v>
      </c>
    </row>
    <row r="5650" spans="1:4">
      <c r="A5650" s="105">
        <v>33011010430000</v>
      </c>
      <c r="B5650">
        <v>11800</v>
      </c>
      <c r="C5650">
        <v>0</v>
      </c>
      <c r="D5650" s="690">
        <v>41000</v>
      </c>
    </row>
    <row r="5651" spans="1:4">
      <c r="A5651" s="105">
        <v>33011010430000</v>
      </c>
      <c r="B5651">
        <v>12102</v>
      </c>
      <c r="C5651">
        <v>0</v>
      </c>
      <c r="D5651" s="690">
        <v>41030</v>
      </c>
    </row>
    <row r="5652" spans="1:4">
      <c r="A5652" s="105">
        <v>33011010430000</v>
      </c>
      <c r="B5652">
        <v>11546</v>
      </c>
      <c r="C5652">
        <v>0</v>
      </c>
      <c r="D5652" s="690">
        <v>41061</v>
      </c>
    </row>
    <row r="5653" spans="1:4">
      <c r="A5653" s="105">
        <v>33011010430000</v>
      </c>
      <c r="B5653">
        <v>11992</v>
      </c>
      <c r="C5653">
        <v>0</v>
      </c>
      <c r="D5653" s="690">
        <v>41091</v>
      </c>
    </row>
    <row r="5654" spans="1:4">
      <c r="A5654" s="105">
        <v>33011010430000</v>
      </c>
      <c r="B5654">
        <v>10646</v>
      </c>
      <c r="C5654">
        <v>0</v>
      </c>
      <c r="D5654" s="690">
        <v>41122</v>
      </c>
    </row>
    <row r="5655" spans="1:4">
      <c r="A5655" s="105">
        <v>33011010430000</v>
      </c>
      <c r="B5655">
        <v>10131</v>
      </c>
      <c r="C5655">
        <v>0</v>
      </c>
      <c r="D5655" s="690">
        <v>41153</v>
      </c>
    </row>
    <row r="5656" spans="1:4">
      <c r="A5656" s="105">
        <v>33011010430000</v>
      </c>
      <c r="B5656">
        <v>12298</v>
      </c>
      <c r="C5656">
        <v>0</v>
      </c>
      <c r="D5656" s="690">
        <v>41183</v>
      </c>
    </row>
    <row r="5657" spans="1:4">
      <c r="A5657" s="105">
        <v>33011010430000</v>
      </c>
      <c r="B5657">
        <v>11604</v>
      </c>
      <c r="C5657">
        <v>0</v>
      </c>
      <c r="D5657" s="690">
        <v>41214</v>
      </c>
    </row>
    <row r="5658" spans="1:4">
      <c r="A5658" s="105">
        <v>33011010430000</v>
      </c>
      <c r="B5658">
        <v>11586</v>
      </c>
      <c r="C5658">
        <v>0</v>
      </c>
      <c r="D5658" s="690">
        <v>41244</v>
      </c>
    </row>
    <row r="5659" spans="1:4">
      <c r="A5659" s="105">
        <v>33011010440000</v>
      </c>
      <c r="B5659">
        <v>20078</v>
      </c>
      <c r="C5659">
        <v>0</v>
      </c>
      <c r="D5659" s="690">
        <v>40909</v>
      </c>
    </row>
    <row r="5660" spans="1:4">
      <c r="A5660" s="105">
        <v>33011010440000</v>
      </c>
      <c r="B5660">
        <v>18892</v>
      </c>
      <c r="C5660">
        <v>0</v>
      </c>
      <c r="D5660" s="690">
        <v>40940</v>
      </c>
    </row>
    <row r="5661" spans="1:4">
      <c r="A5661" s="105">
        <v>33011010440000</v>
      </c>
      <c r="B5661">
        <v>20319</v>
      </c>
      <c r="C5661">
        <v>0</v>
      </c>
      <c r="D5661" s="690">
        <v>40969</v>
      </c>
    </row>
    <row r="5662" spans="1:4">
      <c r="A5662" s="105">
        <v>33011010440000</v>
      </c>
      <c r="B5662">
        <v>19008</v>
      </c>
      <c r="C5662">
        <v>0</v>
      </c>
      <c r="D5662" s="690">
        <v>41000</v>
      </c>
    </row>
    <row r="5663" spans="1:4">
      <c r="A5663" s="105">
        <v>33011010440000</v>
      </c>
      <c r="B5663">
        <v>18177</v>
      </c>
      <c r="C5663">
        <v>0</v>
      </c>
      <c r="D5663" s="690">
        <v>41030</v>
      </c>
    </row>
    <row r="5664" spans="1:4">
      <c r="A5664" s="105">
        <v>33011010440000</v>
      </c>
      <c r="B5664">
        <v>14809</v>
      </c>
      <c r="C5664">
        <v>0</v>
      </c>
      <c r="D5664" s="690">
        <v>41061</v>
      </c>
    </row>
    <row r="5665" spans="1:4">
      <c r="A5665" s="105">
        <v>33011010440000</v>
      </c>
      <c r="B5665">
        <v>18943</v>
      </c>
      <c r="C5665">
        <v>0</v>
      </c>
      <c r="D5665" s="690">
        <v>41091</v>
      </c>
    </row>
    <row r="5666" spans="1:4">
      <c r="A5666" s="105">
        <v>33011010440000</v>
      </c>
      <c r="B5666">
        <v>20662</v>
      </c>
      <c r="C5666">
        <v>0</v>
      </c>
      <c r="D5666" s="690">
        <v>41122</v>
      </c>
    </row>
    <row r="5667" spans="1:4">
      <c r="A5667" s="105">
        <v>33011010440000</v>
      </c>
      <c r="B5667">
        <v>18933</v>
      </c>
      <c r="C5667">
        <v>0</v>
      </c>
      <c r="D5667" s="690">
        <v>41153</v>
      </c>
    </row>
    <row r="5668" spans="1:4">
      <c r="A5668" s="105">
        <v>33011010440000</v>
      </c>
      <c r="B5668">
        <v>21260</v>
      </c>
      <c r="C5668">
        <v>0</v>
      </c>
      <c r="D5668" s="690">
        <v>41183</v>
      </c>
    </row>
    <row r="5669" spans="1:4">
      <c r="A5669" s="105">
        <v>33011010440000</v>
      </c>
      <c r="B5669">
        <v>20358</v>
      </c>
      <c r="C5669">
        <v>0</v>
      </c>
      <c r="D5669" s="690">
        <v>41214</v>
      </c>
    </row>
    <row r="5670" spans="1:4">
      <c r="A5670" s="105">
        <v>33011010440000</v>
      </c>
      <c r="B5670">
        <v>20863</v>
      </c>
      <c r="C5670">
        <v>0</v>
      </c>
      <c r="D5670" s="690">
        <v>41244</v>
      </c>
    </row>
    <row r="5671" spans="1:4">
      <c r="A5671" s="105">
        <v>33011010450000</v>
      </c>
      <c r="B5671">
        <v>6649</v>
      </c>
      <c r="C5671">
        <v>0</v>
      </c>
      <c r="D5671" s="690">
        <v>40909</v>
      </c>
    </row>
    <row r="5672" spans="1:4">
      <c r="A5672" s="105">
        <v>33011010450000</v>
      </c>
      <c r="B5672">
        <v>5777</v>
      </c>
      <c r="C5672">
        <v>0</v>
      </c>
      <c r="D5672" s="690">
        <v>40940</v>
      </c>
    </row>
    <row r="5673" spans="1:4">
      <c r="A5673" s="105">
        <v>33011010450000</v>
      </c>
      <c r="B5673">
        <v>6381</v>
      </c>
      <c r="C5673">
        <v>0</v>
      </c>
      <c r="D5673" s="690">
        <v>40969</v>
      </c>
    </row>
    <row r="5674" spans="1:4">
      <c r="A5674" s="105">
        <v>33011010450000</v>
      </c>
      <c r="B5674">
        <v>5941</v>
      </c>
      <c r="C5674">
        <v>0</v>
      </c>
      <c r="D5674" s="690">
        <v>41000</v>
      </c>
    </row>
    <row r="5675" spans="1:4">
      <c r="A5675" s="105">
        <v>33011010450000</v>
      </c>
      <c r="B5675">
        <v>6055</v>
      </c>
      <c r="C5675">
        <v>0</v>
      </c>
      <c r="D5675" s="690">
        <v>41030</v>
      </c>
    </row>
    <row r="5676" spans="1:4">
      <c r="A5676" s="105">
        <v>33011010450000</v>
      </c>
      <c r="B5676">
        <v>5864</v>
      </c>
      <c r="C5676">
        <v>0</v>
      </c>
      <c r="D5676" s="690">
        <v>41061</v>
      </c>
    </row>
    <row r="5677" spans="1:4">
      <c r="A5677" s="105">
        <v>33011010450000</v>
      </c>
      <c r="B5677">
        <v>5709</v>
      </c>
      <c r="C5677">
        <v>0</v>
      </c>
      <c r="D5677" s="690">
        <v>41091</v>
      </c>
    </row>
    <row r="5678" spans="1:4">
      <c r="A5678" s="105">
        <v>33011010450000</v>
      </c>
      <c r="B5678">
        <v>5436</v>
      </c>
      <c r="C5678">
        <v>0</v>
      </c>
      <c r="D5678" s="690">
        <v>41122</v>
      </c>
    </row>
    <row r="5679" spans="1:4">
      <c r="A5679" s="105">
        <v>33011010450000</v>
      </c>
      <c r="B5679">
        <v>5493</v>
      </c>
      <c r="C5679">
        <v>0</v>
      </c>
      <c r="D5679" s="690">
        <v>41153</v>
      </c>
    </row>
    <row r="5680" spans="1:4">
      <c r="A5680" s="105">
        <v>33011010450000</v>
      </c>
      <c r="B5680">
        <v>5775</v>
      </c>
      <c r="C5680">
        <v>0</v>
      </c>
      <c r="D5680" s="690">
        <v>41183</v>
      </c>
    </row>
    <row r="5681" spans="1:4">
      <c r="A5681" s="105">
        <v>33011010450000</v>
      </c>
      <c r="B5681">
        <v>5003</v>
      </c>
      <c r="C5681">
        <v>0</v>
      </c>
      <c r="D5681" s="690">
        <v>41214</v>
      </c>
    </row>
    <row r="5682" spans="1:4">
      <c r="A5682" s="105">
        <v>33011010450000</v>
      </c>
      <c r="B5682">
        <v>5123</v>
      </c>
      <c r="C5682">
        <v>0</v>
      </c>
      <c r="D5682" s="690">
        <v>41244</v>
      </c>
    </row>
    <row r="5683" spans="1:4">
      <c r="A5683" s="105">
        <v>33011010460000</v>
      </c>
      <c r="B5683">
        <v>6002</v>
      </c>
      <c r="C5683">
        <v>0</v>
      </c>
      <c r="D5683" s="690">
        <v>40909</v>
      </c>
    </row>
    <row r="5684" spans="1:4">
      <c r="A5684" s="105">
        <v>33011010460000</v>
      </c>
      <c r="B5684">
        <v>5368</v>
      </c>
      <c r="C5684">
        <v>0</v>
      </c>
      <c r="D5684" s="690">
        <v>40940</v>
      </c>
    </row>
    <row r="5685" spans="1:4">
      <c r="A5685" s="105">
        <v>33011010460000</v>
      </c>
      <c r="B5685">
        <v>6010</v>
      </c>
      <c r="C5685">
        <v>0</v>
      </c>
      <c r="D5685" s="690">
        <v>40969</v>
      </c>
    </row>
    <row r="5686" spans="1:4">
      <c r="A5686" s="105">
        <v>33011010460000</v>
      </c>
      <c r="B5686">
        <v>5765</v>
      </c>
      <c r="C5686">
        <v>0</v>
      </c>
      <c r="D5686" s="690">
        <v>41000</v>
      </c>
    </row>
    <row r="5687" spans="1:4">
      <c r="A5687" s="105">
        <v>33011010460000</v>
      </c>
      <c r="B5687">
        <v>5895</v>
      </c>
      <c r="C5687">
        <v>0</v>
      </c>
      <c r="D5687" s="690">
        <v>41030</v>
      </c>
    </row>
    <row r="5688" spans="1:4">
      <c r="A5688" s="105">
        <v>33011010460000</v>
      </c>
      <c r="B5688">
        <v>5547</v>
      </c>
      <c r="C5688">
        <v>0</v>
      </c>
      <c r="D5688" s="690">
        <v>41061</v>
      </c>
    </row>
    <row r="5689" spans="1:4">
      <c r="A5689" s="105">
        <v>33011010460000</v>
      </c>
      <c r="B5689">
        <v>5702</v>
      </c>
      <c r="C5689">
        <v>0</v>
      </c>
      <c r="D5689" s="690">
        <v>41091</v>
      </c>
    </row>
    <row r="5690" spans="1:4">
      <c r="A5690" s="105">
        <v>33011010460000</v>
      </c>
      <c r="B5690">
        <v>5966</v>
      </c>
      <c r="C5690">
        <v>0</v>
      </c>
      <c r="D5690" s="690">
        <v>41122</v>
      </c>
    </row>
    <row r="5691" spans="1:4">
      <c r="A5691" s="105">
        <v>33011010460000</v>
      </c>
      <c r="B5691">
        <v>5864</v>
      </c>
      <c r="C5691">
        <v>0</v>
      </c>
      <c r="D5691" s="690">
        <v>41153</v>
      </c>
    </row>
    <row r="5692" spans="1:4">
      <c r="A5692" s="105">
        <v>33011010460000</v>
      </c>
      <c r="B5692">
        <v>5720</v>
      </c>
      <c r="C5692">
        <v>0</v>
      </c>
      <c r="D5692" s="690">
        <v>41183</v>
      </c>
    </row>
    <row r="5693" spans="1:4">
      <c r="A5693" s="105">
        <v>33011010460000</v>
      </c>
      <c r="B5693">
        <v>5481</v>
      </c>
      <c r="C5693">
        <v>0</v>
      </c>
      <c r="D5693" s="690">
        <v>41214</v>
      </c>
    </row>
    <row r="5694" spans="1:4">
      <c r="A5694" s="105">
        <v>33011010460000</v>
      </c>
      <c r="B5694">
        <v>6856</v>
      </c>
      <c r="C5694">
        <v>0</v>
      </c>
      <c r="D5694" s="690">
        <v>41244</v>
      </c>
    </row>
    <row r="5695" spans="1:4">
      <c r="A5695" s="105">
        <v>33011010470000</v>
      </c>
      <c r="B5695">
        <v>6979</v>
      </c>
      <c r="C5695">
        <v>0</v>
      </c>
      <c r="D5695" s="690">
        <v>40909</v>
      </c>
    </row>
    <row r="5696" spans="1:4">
      <c r="A5696" s="105">
        <v>33011010470000</v>
      </c>
      <c r="B5696">
        <v>6294</v>
      </c>
      <c r="C5696">
        <v>0</v>
      </c>
      <c r="D5696" s="690">
        <v>40940</v>
      </c>
    </row>
    <row r="5697" spans="1:4">
      <c r="A5697" s="105">
        <v>33011010470000</v>
      </c>
      <c r="B5697">
        <v>6958</v>
      </c>
      <c r="C5697">
        <v>0</v>
      </c>
      <c r="D5697" s="690">
        <v>40969</v>
      </c>
    </row>
    <row r="5698" spans="1:4">
      <c r="A5698" s="105">
        <v>33011010470000</v>
      </c>
      <c r="B5698">
        <v>6857</v>
      </c>
      <c r="C5698">
        <v>0</v>
      </c>
      <c r="D5698" s="690">
        <v>41000</v>
      </c>
    </row>
    <row r="5699" spans="1:4">
      <c r="A5699" s="105">
        <v>33011010470000</v>
      </c>
      <c r="B5699">
        <v>7215</v>
      </c>
      <c r="C5699">
        <v>0</v>
      </c>
      <c r="D5699" s="690">
        <v>41030</v>
      </c>
    </row>
    <row r="5700" spans="1:4">
      <c r="A5700" s="105">
        <v>33011010470000</v>
      </c>
      <c r="B5700">
        <v>6757</v>
      </c>
      <c r="C5700">
        <v>0</v>
      </c>
      <c r="D5700" s="690">
        <v>41061</v>
      </c>
    </row>
    <row r="5701" spans="1:4">
      <c r="A5701" s="105">
        <v>33011010470000</v>
      </c>
      <c r="B5701">
        <v>6842</v>
      </c>
      <c r="C5701">
        <v>0</v>
      </c>
      <c r="D5701" s="690">
        <v>41091</v>
      </c>
    </row>
    <row r="5702" spans="1:4">
      <c r="A5702" s="105">
        <v>33011010470000</v>
      </c>
      <c r="B5702">
        <v>6943</v>
      </c>
      <c r="C5702">
        <v>0</v>
      </c>
      <c r="D5702" s="690">
        <v>41122</v>
      </c>
    </row>
    <row r="5703" spans="1:4">
      <c r="A5703" s="105">
        <v>33011010470000</v>
      </c>
      <c r="B5703">
        <v>6865</v>
      </c>
      <c r="C5703">
        <v>0</v>
      </c>
      <c r="D5703" s="690">
        <v>41153</v>
      </c>
    </row>
    <row r="5704" spans="1:4">
      <c r="A5704" s="105">
        <v>33011010470000</v>
      </c>
      <c r="B5704">
        <v>2581</v>
      </c>
      <c r="C5704">
        <v>0</v>
      </c>
      <c r="D5704" s="690">
        <v>41183</v>
      </c>
    </row>
    <row r="5705" spans="1:4">
      <c r="A5705" s="105">
        <v>33011010470000</v>
      </c>
      <c r="B5705">
        <v>5574</v>
      </c>
      <c r="C5705">
        <v>0</v>
      </c>
      <c r="D5705" s="690">
        <v>41214</v>
      </c>
    </row>
    <row r="5706" spans="1:4">
      <c r="A5706" s="105">
        <v>33011010470000</v>
      </c>
      <c r="B5706">
        <v>6819</v>
      </c>
      <c r="C5706">
        <v>0</v>
      </c>
      <c r="D5706" s="690">
        <v>41244</v>
      </c>
    </row>
    <row r="5707" spans="1:4">
      <c r="A5707" s="105">
        <v>33011010480000</v>
      </c>
      <c r="B5707">
        <v>4852</v>
      </c>
      <c r="C5707">
        <v>0</v>
      </c>
      <c r="D5707" s="690">
        <v>40909</v>
      </c>
    </row>
    <row r="5708" spans="1:4">
      <c r="A5708" s="105">
        <v>33011010480000</v>
      </c>
      <c r="B5708">
        <v>4118</v>
      </c>
      <c r="C5708">
        <v>0</v>
      </c>
      <c r="D5708" s="690">
        <v>40940</v>
      </c>
    </row>
    <row r="5709" spans="1:4">
      <c r="A5709" s="105">
        <v>33011010480000</v>
      </c>
      <c r="B5709">
        <v>4624</v>
      </c>
      <c r="C5709">
        <v>0</v>
      </c>
      <c r="D5709" s="690">
        <v>40969</v>
      </c>
    </row>
    <row r="5710" spans="1:4">
      <c r="A5710" s="105">
        <v>33011010480000</v>
      </c>
      <c r="B5710">
        <v>4365</v>
      </c>
      <c r="C5710">
        <v>0</v>
      </c>
      <c r="D5710" s="690">
        <v>41000</v>
      </c>
    </row>
    <row r="5711" spans="1:4">
      <c r="A5711" s="105">
        <v>33011010480000</v>
      </c>
      <c r="B5711">
        <v>4613</v>
      </c>
      <c r="C5711">
        <v>0</v>
      </c>
      <c r="D5711" s="690">
        <v>41030</v>
      </c>
    </row>
    <row r="5712" spans="1:4">
      <c r="A5712" s="105">
        <v>33011010480000</v>
      </c>
      <c r="B5712">
        <v>4481</v>
      </c>
      <c r="C5712">
        <v>0</v>
      </c>
      <c r="D5712" s="690">
        <v>41061</v>
      </c>
    </row>
    <row r="5713" spans="1:4">
      <c r="A5713" s="105">
        <v>33011010480000</v>
      </c>
      <c r="B5713">
        <v>4399</v>
      </c>
      <c r="C5713">
        <v>0</v>
      </c>
      <c r="D5713" s="690">
        <v>41091</v>
      </c>
    </row>
    <row r="5714" spans="1:4">
      <c r="A5714" s="105">
        <v>33011010480000</v>
      </c>
      <c r="B5714">
        <v>4419</v>
      </c>
      <c r="C5714">
        <v>0</v>
      </c>
      <c r="D5714" s="690">
        <v>41122</v>
      </c>
    </row>
    <row r="5715" spans="1:4">
      <c r="A5715" s="105">
        <v>33011010480000</v>
      </c>
      <c r="B5715">
        <v>4431</v>
      </c>
      <c r="C5715">
        <v>0</v>
      </c>
      <c r="D5715" s="690">
        <v>41153</v>
      </c>
    </row>
    <row r="5716" spans="1:4">
      <c r="A5716" s="105">
        <v>33011010480000</v>
      </c>
      <c r="B5716">
        <v>1605</v>
      </c>
      <c r="C5716">
        <v>0</v>
      </c>
      <c r="D5716" s="690">
        <v>41183</v>
      </c>
    </row>
    <row r="5717" spans="1:4">
      <c r="A5717" s="105">
        <v>33011010480000</v>
      </c>
      <c r="B5717">
        <v>2130</v>
      </c>
      <c r="C5717">
        <v>0</v>
      </c>
      <c r="D5717" s="690">
        <v>41214</v>
      </c>
    </row>
    <row r="5718" spans="1:4">
      <c r="A5718" s="105">
        <v>33011010480000</v>
      </c>
      <c r="B5718">
        <v>7601</v>
      </c>
      <c r="C5718">
        <v>0</v>
      </c>
      <c r="D5718" s="690">
        <v>41244</v>
      </c>
    </row>
    <row r="5719" spans="1:4">
      <c r="A5719" s="105">
        <v>33011010490000</v>
      </c>
      <c r="B5719">
        <v>12362</v>
      </c>
      <c r="C5719">
        <v>0</v>
      </c>
      <c r="D5719" s="690">
        <v>40909</v>
      </c>
    </row>
    <row r="5720" spans="1:4">
      <c r="A5720" s="105">
        <v>33011010490000</v>
      </c>
      <c r="B5720">
        <v>10882</v>
      </c>
      <c r="C5720">
        <v>0</v>
      </c>
      <c r="D5720" s="690">
        <v>40940</v>
      </c>
    </row>
    <row r="5721" spans="1:4">
      <c r="A5721" s="105">
        <v>33011010490000</v>
      </c>
      <c r="B5721">
        <v>12463</v>
      </c>
      <c r="C5721">
        <v>0</v>
      </c>
      <c r="D5721" s="690">
        <v>40969</v>
      </c>
    </row>
    <row r="5722" spans="1:4">
      <c r="A5722" s="105">
        <v>33011010490000</v>
      </c>
      <c r="B5722">
        <v>11861</v>
      </c>
      <c r="C5722">
        <v>0</v>
      </c>
      <c r="D5722" s="690">
        <v>41000</v>
      </c>
    </row>
    <row r="5723" spans="1:4">
      <c r="A5723" s="105">
        <v>33011010490000</v>
      </c>
      <c r="B5723">
        <v>12305</v>
      </c>
      <c r="C5723">
        <v>0</v>
      </c>
      <c r="D5723" s="690">
        <v>41030</v>
      </c>
    </row>
    <row r="5724" spans="1:4">
      <c r="A5724" s="105">
        <v>33011010490000</v>
      </c>
      <c r="B5724">
        <v>12091</v>
      </c>
      <c r="C5724">
        <v>0</v>
      </c>
      <c r="D5724" s="690">
        <v>41061</v>
      </c>
    </row>
    <row r="5725" spans="1:4">
      <c r="A5725" s="105">
        <v>33011010490000</v>
      </c>
      <c r="B5725">
        <v>12198</v>
      </c>
      <c r="C5725">
        <v>0</v>
      </c>
      <c r="D5725" s="690">
        <v>41091</v>
      </c>
    </row>
    <row r="5726" spans="1:4">
      <c r="A5726" s="105">
        <v>33011010490000</v>
      </c>
      <c r="B5726">
        <v>12323</v>
      </c>
      <c r="C5726">
        <v>0</v>
      </c>
      <c r="D5726" s="690">
        <v>41122</v>
      </c>
    </row>
    <row r="5727" spans="1:4">
      <c r="A5727" s="105">
        <v>33011010490000</v>
      </c>
      <c r="B5727">
        <v>12242</v>
      </c>
      <c r="C5727">
        <v>0</v>
      </c>
      <c r="D5727" s="690">
        <v>41153</v>
      </c>
    </row>
    <row r="5728" spans="1:4">
      <c r="A5728" s="105">
        <v>33011010490000</v>
      </c>
      <c r="B5728">
        <v>12321</v>
      </c>
      <c r="C5728">
        <v>0</v>
      </c>
      <c r="D5728" s="690">
        <v>41183</v>
      </c>
    </row>
    <row r="5729" spans="1:4">
      <c r="A5729" s="105">
        <v>33011010490000</v>
      </c>
      <c r="B5729">
        <v>12062</v>
      </c>
      <c r="C5729">
        <v>0</v>
      </c>
      <c r="D5729" s="690">
        <v>41214</v>
      </c>
    </row>
    <row r="5730" spans="1:4">
      <c r="A5730" s="105">
        <v>33011010490000</v>
      </c>
      <c r="B5730">
        <v>12444</v>
      </c>
      <c r="C5730">
        <v>0</v>
      </c>
      <c r="D5730" s="690">
        <v>41244</v>
      </c>
    </row>
    <row r="5731" spans="1:4">
      <c r="A5731" s="105">
        <v>33011010500000</v>
      </c>
      <c r="B5731">
        <v>3526</v>
      </c>
      <c r="C5731">
        <v>0</v>
      </c>
      <c r="D5731" s="690">
        <v>40909</v>
      </c>
    </row>
    <row r="5732" spans="1:4">
      <c r="A5732" s="105">
        <v>33011010500000</v>
      </c>
      <c r="B5732">
        <v>3240</v>
      </c>
      <c r="C5732">
        <v>0</v>
      </c>
      <c r="D5732" s="690">
        <v>40940</v>
      </c>
    </row>
    <row r="5733" spans="1:4">
      <c r="A5733" s="105">
        <v>33011010500000</v>
      </c>
      <c r="B5733">
        <v>4574</v>
      </c>
      <c r="C5733">
        <v>0</v>
      </c>
      <c r="D5733" s="690">
        <v>40969</v>
      </c>
    </row>
    <row r="5734" spans="1:4">
      <c r="A5734" s="105">
        <v>33011010500000</v>
      </c>
      <c r="B5734">
        <v>4578</v>
      </c>
      <c r="C5734">
        <v>0</v>
      </c>
      <c r="D5734" s="690">
        <v>41000</v>
      </c>
    </row>
    <row r="5735" spans="1:4">
      <c r="A5735" s="105">
        <v>33011010500000</v>
      </c>
      <c r="B5735">
        <v>4957</v>
      </c>
      <c r="C5735">
        <v>0</v>
      </c>
      <c r="D5735" s="690">
        <v>41030</v>
      </c>
    </row>
    <row r="5736" spans="1:4">
      <c r="A5736" s="105">
        <v>33011010500000</v>
      </c>
      <c r="B5736">
        <v>4857</v>
      </c>
      <c r="C5736">
        <v>0</v>
      </c>
      <c r="D5736" s="690">
        <v>41061</v>
      </c>
    </row>
    <row r="5737" spans="1:4">
      <c r="A5737" s="105">
        <v>33011010500000</v>
      </c>
      <c r="B5737">
        <v>5004</v>
      </c>
      <c r="C5737">
        <v>0</v>
      </c>
      <c r="D5737" s="690">
        <v>41091</v>
      </c>
    </row>
    <row r="5738" spans="1:4">
      <c r="A5738" s="105">
        <v>33011010500000</v>
      </c>
      <c r="B5738">
        <v>5136</v>
      </c>
      <c r="C5738">
        <v>0</v>
      </c>
      <c r="D5738" s="690">
        <v>41122</v>
      </c>
    </row>
    <row r="5739" spans="1:4">
      <c r="A5739" s="105">
        <v>33011010500000</v>
      </c>
      <c r="B5739">
        <v>5016</v>
      </c>
      <c r="C5739">
        <v>0</v>
      </c>
      <c r="D5739" s="690">
        <v>41153</v>
      </c>
    </row>
    <row r="5740" spans="1:4">
      <c r="A5740" s="105">
        <v>33011010500000</v>
      </c>
      <c r="B5740">
        <v>4688</v>
      </c>
      <c r="C5740">
        <v>0</v>
      </c>
      <c r="D5740" s="690">
        <v>41183</v>
      </c>
    </row>
    <row r="5741" spans="1:4">
      <c r="A5741" s="105">
        <v>33011010500000</v>
      </c>
      <c r="B5741">
        <v>4560</v>
      </c>
      <c r="C5741">
        <v>0</v>
      </c>
      <c r="D5741" s="690">
        <v>41214</v>
      </c>
    </row>
    <row r="5742" spans="1:4">
      <c r="A5742" s="105">
        <v>33011010500000</v>
      </c>
      <c r="B5742">
        <v>3738</v>
      </c>
      <c r="C5742">
        <v>0</v>
      </c>
      <c r="D5742" s="690">
        <v>41244</v>
      </c>
    </row>
    <row r="5743" spans="1:4">
      <c r="A5743" s="105">
        <v>33011010510000</v>
      </c>
      <c r="B5743">
        <v>3486</v>
      </c>
      <c r="C5743">
        <v>0</v>
      </c>
      <c r="D5743" s="690">
        <v>40909</v>
      </c>
    </row>
    <row r="5744" spans="1:4">
      <c r="A5744" s="105">
        <v>33011010510000</v>
      </c>
      <c r="B5744">
        <v>3230</v>
      </c>
      <c r="C5744">
        <v>0</v>
      </c>
      <c r="D5744" s="690">
        <v>40940</v>
      </c>
    </row>
    <row r="5745" spans="1:4">
      <c r="A5745" s="105">
        <v>33011010510000</v>
      </c>
      <c r="B5745">
        <v>4564</v>
      </c>
      <c r="C5745">
        <v>0</v>
      </c>
      <c r="D5745" s="690">
        <v>40969</v>
      </c>
    </row>
    <row r="5746" spans="1:4">
      <c r="A5746" s="105">
        <v>33011010510000</v>
      </c>
      <c r="B5746">
        <v>4617</v>
      </c>
      <c r="C5746">
        <v>0</v>
      </c>
      <c r="D5746" s="690">
        <v>41000</v>
      </c>
    </row>
    <row r="5747" spans="1:4">
      <c r="A5747" s="105">
        <v>33011010510000</v>
      </c>
      <c r="B5747">
        <v>5021</v>
      </c>
      <c r="C5747">
        <v>0</v>
      </c>
      <c r="D5747" s="690">
        <v>41030</v>
      </c>
    </row>
    <row r="5748" spans="1:4">
      <c r="A5748" s="105">
        <v>33011010510000</v>
      </c>
      <c r="B5748">
        <v>4891</v>
      </c>
      <c r="C5748">
        <v>0</v>
      </c>
      <c r="D5748" s="690">
        <v>41061</v>
      </c>
    </row>
    <row r="5749" spans="1:4">
      <c r="A5749" s="105">
        <v>33011010510000</v>
      </c>
      <c r="B5749">
        <v>4940</v>
      </c>
      <c r="C5749">
        <v>0</v>
      </c>
      <c r="D5749" s="690">
        <v>41091</v>
      </c>
    </row>
    <row r="5750" spans="1:4">
      <c r="A5750" s="105">
        <v>33011010510000</v>
      </c>
      <c r="B5750">
        <v>5050</v>
      </c>
      <c r="C5750">
        <v>0</v>
      </c>
      <c r="D5750" s="690">
        <v>41122</v>
      </c>
    </row>
    <row r="5751" spans="1:4">
      <c r="A5751" s="105">
        <v>33011010510000</v>
      </c>
      <c r="B5751">
        <v>5047</v>
      </c>
      <c r="C5751">
        <v>0</v>
      </c>
      <c r="D5751" s="690">
        <v>41153</v>
      </c>
    </row>
    <row r="5752" spans="1:4">
      <c r="A5752" s="105">
        <v>33011010510000</v>
      </c>
      <c r="B5752">
        <v>4532</v>
      </c>
      <c r="C5752">
        <v>0</v>
      </c>
      <c r="D5752" s="690">
        <v>41183</v>
      </c>
    </row>
    <row r="5753" spans="1:4">
      <c r="A5753" s="105">
        <v>33011010510000</v>
      </c>
      <c r="B5753">
        <v>4535</v>
      </c>
      <c r="C5753">
        <v>0</v>
      </c>
      <c r="D5753" s="690">
        <v>41214</v>
      </c>
    </row>
    <row r="5754" spans="1:4">
      <c r="A5754" s="105">
        <v>33011010510000</v>
      </c>
      <c r="B5754">
        <v>3415</v>
      </c>
      <c r="C5754">
        <v>0</v>
      </c>
      <c r="D5754" s="690">
        <v>41244</v>
      </c>
    </row>
    <row r="5755" spans="1:4">
      <c r="A5755" s="105">
        <v>33011010520000</v>
      </c>
      <c r="B5755">
        <v>4603</v>
      </c>
      <c r="C5755">
        <v>0</v>
      </c>
      <c r="D5755" s="690">
        <v>40909</v>
      </c>
    </row>
    <row r="5756" spans="1:4">
      <c r="A5756" s="105">
        <v>33011010520000</v>
      </c>
      <c r="B5756">
        <v>3828</v>
      </c>
      <c r="C5756">
        <v>0</v>
      </c>
      <c r="D5756" s="690">
        <v>40940</v>
      </c>
    </row>
    <row r="5757" spans="1:4">
      <c r="A5757" s="105">
        <v>33011010520000</v>
      </c>
      <c r="B5757">
        <v>4218</v>
      </c>
      <c r="C5757">
        <v>0</v>
      </c>
      <c r="D5757" s="690">
        <v>40969</v>
      </c>
    </row>
    <row r="5758" spans="1:4">
      <c r="A5758" s="105">
        <v>33011010520000</v>
      </c>
      <c r="B5758">
        <v>4129</v>
      </c>
      <c r="C5758">
        <v>0</v>
      </c>
      <c r="D5758" s="690">
        <v>41000</v>
      </c>
    </row>
    <row r="5759" spans="1:4">
      <c r="A5759" s="105">
        <v>33011010520000</v>
      </c>
      <c r="B5759">
        <v>4217</v>
      </c>
      <c r="C5759">
        <v>0</v>
      </c>
      <c r="D5759" s="690">
        <v>41030</v>
      </c>
    </row>
    <row r="5760" spans="1:4">
      <c r="A5760" s="105">
        <v>33011010520000</v>
      </c>
      <c r="B5760">
        <v>4055</v>
      </c>
      <c r="C5760">
        <v>0</v>
      </c>
      <c r="D5760" s="690">
        <v>41061</v>
      </c>
    </row>
    <row r="5761" spans="1:4">
      <c r="A5761" s="105">
        <v>33011010520000</v>
      </c>
      <c r="B5761">
        <v>4173</v>
      </c>
      <c r="C5761">
        <v>0</v>
      </c>
      <c r="D5761" s="690">
        <v>41091</v>
      </c>
    </row>
    <row r="5762" spans="1:4">
      <c r="A5762" s="105">
        <v>33011010520000</v>
      </c>
      <c r="B5762">
        <v>4205</v>
      </c>
      <c r="C5762">
        <v>0</v>
      </c>
      <c r="D5762" s="690">
        <v>41122</v>
      </c>
    </row>
    <row r="5763" spans="1:4">
      <c r="A5763" s="105">
        <v>33011010520000</v>
      </c>
      <c r="B5763">
        <v>4041</v>
      </c>
      <c r="C5763">
        <v>0</v>
      </c>
      <c r="D5763" s="690">
        <v>41153</v>
      </c>
    </row>
    <row r="5764" spans="1:4">
      <c r="A5764" s="105">
        <v>33011010520000</v>
      </c>
      <c r="B5764">
        <v>4020</v>
      </c>
      <c r="C5764">
        <v>0</v>
      </c>
      <c r="D5764" s="690">
        <v>41183</v>
      </c>
    </row>
    <row r="5765" spans="1:4">
      <c r="A5765" s="105">
        <v>33011010520000</v>
      </c>
      <c r="B5765">
        <v>4100</v>
      </c>
      <c r="C5765">
        <v>0</v>
      </c>
      <c r="D5765" s="690">
        <v>41214</v>
      </c>
    </row>
    <row r="5766" spans="1:4">
      <c r="A5766" s="105">
        <v>33011010520000</v>
      </c>
      <c r="B5766">
        <v>4570</v>
      </c>
      <c r="C5766">
        <v>0</v>
      </c>
      <c r="D5766" s="690">
        <v>41244</v>
      </c>
    </row>
    <row r="5767" spans="1:4">
      <c r="A5767" s="105">
        <v>33011010530000</v>
      </c>
      <c r="B5767">
        <v>6941</v>
      </c>
      <c r="C5767">
        <v>0</v>
      </c>
      <c r="D5767" s="690">
        <v>40909</v>
      </c>
    </row>
    <row r="5768" spans="1:4">
      <c r="A5768" s="105">
        <v>33011010530000</v>
      </c>
      <c r="B5768">
        <v>6062</v>
      </c>
      <c r="C5768">
        <v>0</v>
      </c>
      <c r="D5768" s="690">
        <v>40940</v>
      </c>
    </row>
    <row r="5769" spans="1:4">
      <c r="A5769" s="105">
        <v>33011010530000</v>
      </c>
      <c r="B5769">
        <v>6843</v>
      </c>
      <c r="C5769">
        <v>0</v>
      </c>
      <c r="D5769" s="690">
        <v>40969</v>
      </c>
    </row>
    <row r="5770" spans="1:4">
      <c r="A5770" s="105">
        <v>33011010530000</v>
      </c>
      <c r="B5770">
        <v>6560</v>
      </c>
      <c r="C5770">
        <v>0</v>
      </c>
      <c r="D5770" s="690">
        <v>41000</v>
      </c>
    </row>
    <row r="5771" spans="1:4">
      <c r="A5771" s="105">
        <v>33011010530000</v>
      </c>
      <c r="B5771">
        <v>6851</v>
      </c>
      <c r="C5771">
        <v>0</v>
      </c>
      <c r="D5771" s="690">
        <v>41030</v>
      </c>
    </row>
    <row r="5772" spans="1:4">
      <c r="A5772" s="105">
        <v>33011010530000</v>
      </c>
      <c r="B5772">
        <v>6445</v>
      </c>
      <c r="C5772">
        <v>0</v>
      </c>
      <c r="D5772" s="690">
        <v>41061</v>
      </c>
    </row>
    <row r="5773" spans="1:4">
      <c r="A5773" s="105">
        <v>33011010530000</v>
      </c>
      <c r="B5773">
        <v>6479</v>
      </c>
      <c r="C5773">
        <v>0</v>
      </c>
      <c r="D5773" s="690">
        <v>41091</v>
      </c>
    </row>
    <row r="5774" spans="1:4">
      <c r="A5774" s="105">
        <v>33011010530000</v>
      </c>
      <c r="B5774">
        <v>6634</v>
      </c>
      <c r="C5774">
        <v>0</v>
      </c>
      <c r="D5774" s="690">
        <v>41122</v>
      </c>
    </row>
    <row r="5775" spans="1:4">
      <c r="A5775" s="105">
        <v>33011010530000</v>
      </c>
      <c r="B5775">
        <v>6497</v>
      </c>
      <c r="C5775">
        <v>0</v>
      </c>
      <c r="D5775" s="690">
        <v>41153</v>
      </c>
    </row>
    <row r="5776" spans="1:4">
      <c r="A5776" s="105">
        <v>33011010530000</v>
      </c>
      <c r="B5776">
        <v>6415</v>
      </c>
      <c r="C5776">
        <v>0</v>
      </c>
      <c r="D5776" s="690">
        <v>41183</v>
      </c>
    </row>
    <row r="5777" spans="1:4">
      <c r="A5777" s="105">
        <v>33011010530000</v>
      </c>
      <c r="B5777">
        <v>6210</v>
      </c>
      <c r="C5777">
        <v>0</v>
      </c>
      <c r="D5777" s="690">
        <v>41214</v>
      </c>
    </row>
    <row r="5778" spans="1:4">
      <c r="A5778" s="105">
        <v>33011010530000</v>
      </c>
      <c r="B5778">
        <v>6683</v>
      </c>
      <c r="C5778">
        <v>0</v>
      </c>
      <c r="D5778" s="690">
        <v>41244</v>
      </c>
    </row>
    <row r="5779" spans="1:4">
      <c r="A5779" s="105">
        <v>33011010540000</v>
      </c>
      <c r="B5779">
        <v>16095</v>
      </c>
      <c r="C5779">
        <v>0</v>
      </c>
      <c r="D5779" s="690">
        <v>40909</v>
      </c>
    </row>
    <row r="5780" spans="1:4">
      <c r="A5780" s="105">
        <v>33011010540000</v>
      </c>
      <c r="B5780">
        <v>14435</v>
      </c>
      <c r="C5780">
        <v>0</v>
      </c>
      <c r="D5780" s="690">
        <v>40940</v>
      </c>
    </row>
    <row r="5781" spans="1:4">
      <c r="A5781" s="105">
        <v>33011010540000</v>
      </c>
      <c r="B5781">
        <v>15219</v>
      </c>
      <c r="C5781">
        <v>0</v>
      </c>
      <c r="D5781" s="690">
        <v>40969</v>
      </c>
    </row>
    <row r="5782" spans="1:4">
      <c r="A5782" s="105">
        <v>33011010540000</v>
      </c>
      <c r="B5782">
        <v>15044</v>
      </c>
      <c r="C5782">
        <v>0</v>
      </c>
      <c r="D5782" s="690">
        <v>41000</v>
      </c>
    </row>
    <row r="5783" spans="1:4">
      <c r="A5783" s="105">
        <v>33011010540000</v>
      </c>
      <c r="B5783">
        <v>15943</v>
      </c>
      <c r="C5783">
        <v>0</v>
      </c>
      <c r="D5783" s="690">
        <v>41030</v>
      </c>
    </row>
    <row r="5784" spans="1:4">
      <c r="A5784" s="105">
        <v>33011010540000</v>
      </c>
      <c r="B5784">
        <v>14804</v>
      </c>
      <c r="C5784">
        <v>0</v>
      </c>
      <c r="D5784" s="690">
        <v>41061</v>
      </c>
    </row>
    <row r="5785" spans="1:4">
      <c r="A5785" s="105">
        <v>33011010540000</v>
      </c>
      <c r="B5785">
        <v>15243</v>
      </c>
      <c r="C5785">
        <v>0</v>
      </c>
      <c r="D5785" s="690">
        <v>41091</v>
      </c>
    </row>
    <row r="5786" spans="1:4">
      <c r="A5786" s="105">
        <v>33011010540000</v>
      </c>
      <c r="B5786">
        <v>16700</v>
      </c>
      <c r="C5786">
        <v>0</v>
      </c>
      <c r="D5786" s="690">
        <v>41122</v>
      </c>
    </row>
    <row r="5787" spans="1:4">
      <c r="A5787" s="105">
        <v>33011010540000</v>
      </c>
      <c r="B5787">
        <v>15843</v>
      </c>
      <c r="C5787">
        <v>0</v>
      </c>
      <c r="D5787" s="690">
        <v>41153</v>
      </c>
    </row>
    <row r="5788" spans="1:4">
      <c r="A5788" s="105">
        <v>33011010540000</v>
      </c>
      <c r="B5788">
        <v>17475</v>
      </c>
      <c r="C5788">
        <v>0</v>
      </c>
      <c r="D5788" s="690">
        <v>41183</v>
      </c>
    </row>
    <row r="5789" spans="1:4">
      <c r="A5789" s="105">
        <v>33011010540000</v>
      </c>
      <c r="B5789">
        <v>16120</v>
      </c>
      <c r="C5789">
        <v>0</v>
      </c>
      <c r="D5789" s="690">
        <v>41214</v>
      </c>
    </row>
    <row r="5790" spans="1:4">
      <c r="A5790" s="105">
        <v>33011010540000</v>
      </c>
      <c r="B5790">
        <v>14400</v>
      </c>
      <c r="C5790">
        <v>0</v>
      </c>
      <c r="D5790" s="690">
        <v>41244</v>
      </c>
    </row>
    <row r="5791" spans="1:4">
      <c r="A5791" s="105">
        <v>33011010560000</v>
      </c>
      <c r="B5791">
        <v>14593</v>
      </c>
      <c r="C5791">
        <v>0</v>
      </c>
      <c r="D5791" s="690">
        <v>40909</v>
      </c>
    </row>
    <row r="5792" spans="1:4">
      <c r="A5792" s="105">
        <v>33011010560000</v>
      </c>
      <c r="B5792">
        <v>13444</v>
      </c>
      <c r="C5792">
        <v>0</v>
      </c>
      <c r="D5792" s="690">
        <v>40940</v>
      </c>
    </row>
    <row r="5793" spans="1:4">
      <c r="A5793" s="105">
        <v>33011010560000</v>
      </c>
      <c r="B5793">
        <v>14450</v>
      </c>
      <c r="C5793">
        <v>0</v>
      </c>
      <c r="D5793" s="690">
        <v>40969</v>
      </c>
    </row>
    <row r="5794" spans="1:4">
      <c r="A5794" s="105">
        <v>33011010560000</v>
      </c>
      <c r="B5794">
        <v>13837</v>
      </c>
      <c r="C5794">
        <v>0</v>
      </c>
      <c r="D5794" s="690">
        <v>41000</v>
      </c>
    </row>
    <row r="5795" spans="1:4">
      <c r="A5795" s="105">
        <v>33011010560000</v>
      </c>
      <c r="B5795">
        <v>14158</v>
      </c>
      <c r="C5795">
        <v>0</v>
      </c>
      <c r="D5795" s="690">
        <v>41030</v>
      </c>
    </row>
    <row r="5796" spans="1:4">
      <c r="A5796" s="105">
        <v>33011010560000</v>
      </c>
      <c r="B5796">
        <v>13225</v>
      </c>
      <c r="C5796">
        <v>0</v>
      </c>
      <c r="D5796" s="690">
        <v>41061</v>
      </c>
    </row>
    <row r="5797" spans="1:4">
      <c r="A5797" s="105">
        <v>33011010560000</v>
      </c>
      <c r="B5797">
        <v>14092</v>
      </c>
      <c r="C5797">
        <v>0</v>
      </c>
      <c r="D5797" s="690">
        <v>41091</v>
      </c>
    </row>
    <row r="5798" spans="1:4">
      <c r="A5798" s="105">
        <v>33011010560000</v>
      </c>
      <c r="B5798">
        <v>13920</v>
      </c>
      <c r="C5798">
        <v>0</v>
      </c>
      <c r="D5798" s="690">
        <v>41122</v>
      </c>
    </row>
    <row r="5799" spans="1:4">
      <c r="A5799" s="105">
        <v>33011010560000</v>
      </c>
      <c r="B5799">
        <v>13585</v>
      </c>
      <c r="C5799">
        <v>0</v>
      </c>
      <c r="D5799" s="690">
        <v>41153</v>
      </c>
    </row>
    <row r="5800" spans="1:4">
      <c r="A5800" s="105">
        <v>33011010560000</v>
      </c>
      <c r="B5800">
        <v>15277</v>
      </c>
      <c r="C5800">
        <v>0</v>
      </c>
      <c r="D5800" s="690">
        <v>41183</v>
      </c>
    </row>
    <row r="5801" spans="1:4">
      <c r="A5801" s="105">
        <v>33011010560000</v>
      </c>
      <c r="B5801">
        <v>14309</v>
      </c>
      <c r="C5801">
        <v>0</v>
      </c>
      <c r="D5801" s="690">
        <v>41214</v>
      </c>
    </row>
    <row r="5802" spans="1:4">
      <c r="A5802" s="105">
        <v>33011010560000</v>
      </c>
      <c r="B5802">
        <v>14617</v>
      </c>
      <c r="C5802">
        <v>0</v>
      </c>
      <c r="D5802" s="690">
        <v>41244</v>
      </c>
    </row>
    <row r="5803" spans="1:4">
      <c r="A5803" s="105">
        <v>33011010570000</v>
      </c>
      <c r="B5803">
        <v>11215</v>
      </c>
      <c r="C5803">
        <v>0</v>
      </c>
      <c r="D5803" s="690">
        <v>40909</v>
      </c>
    </row>
    <row r="5804" spans="1:4">
      <c r="A5804" s="105">
        <v>33011010570000</v>
      </c>
      <c r="B5804">
        <v>10627</v>
      </c>
      <c r="C5804">
        <v>0</v>
      </c>
      <c r="D5804" s="690">
        <v>40940</v>
      </c>
    </row>
    <row r="5805" spans="1:4">
      <c r="A5805" s="105">
        <v>33011010570000</v>
      </c>
      <c r="B5805">
        <v>10805</v>
      </c>
      <c r="C5805">
        <v>0</v>
      </c>
      <c r="D5805" s="690">
        <v>40969</v>
      </c>
    </row>
    <row r="5806" spans="1:4">
      <c r="A5806" s="105">
        <v>33011010570000</v>
      </c>
      <c r="B5806">
        <v>9892</v>
      </c>
      <c r="C5806">
        <v>0</v>
      </c>
      <c r="D5806" s="690">
        <v>41000</v>
      </c>
    </row>
    <row r="5807" spans="1:4">
      <c r="A5807" s="105">
        <v>33011010570000</v>
      </c>
      <c r="B5807">
        <v>10613</v>
      </c>
      <c r="C5807">
        <v>0</v>
      </c>
      <c r="D5807" s="690">
        <v>41030</v>
      </c>
    </row>
    <row r="5808" spans="1:4">
      <c r="A5808" s="105">
        <v>33011010570000</v>
      </c>
      <c r="B5808">
        <v>10426</v>
      </c>
      <c r="C5808">
        <v>0</v>
      </c>
      <c r="D5808" s="690">
        <v>41061</v>
      </c>
    </row>
    <row r="5809" spans="1:4">
      <c r="A5809" s="105">
        <v>33011010570000</v>
      </c>
      <c r="B5809">
        <v>11118</v>
      </c>
      <c r="C5809">
        <v>0</v>
      </c>
      <c r="D5809" s="690">
        <v>41091</v>
      </c>
    </row>
    <row r="5810" spans="1:4">
      <c r="A5810" s="105">
        <v>33011010570000</v>
      </c>
      <c r="B5810">
        <v>11225</v>
      </c>
      <c r="C5810">
        <v>0</v>
      </c>
      <c r="D5810" s="690">
        <v>41122</v>
      </c>
    </row>
    <row r="5811" spans="1:4">
      <c r="A5811" s="105">
        <v>33011010570000</v>
      </c>
      <c r="B5811">
        <v>10513</v>
      </c>
      <c r="C5811">
        <v>0</v>
      </c>
      <c r="D5811" s="690">
        <v>41153</v>
      </c>
    </row>
    <row r="5812" spans="1:4">
      <c r="A5812" s="105">
        <v>33011010570000</v>
      </c>
      <c r="B5812">
        <v>11520</v>
      </c>
      <c r="C5812">
        <v>0</v>
      </c>
      <c r="D5812" s="690">
        <v>41183</v>
      </c>
    </row>
    <row r="5813" spans="1:4">
      <c r="A5813" s="105">
        <v>33011010570000</v>
      </c>
      <c r="B5813">
        <v>10953</v>
      </c>
      <c r="C5813">
        <v>0</v>
      </c>
      <c r="D5813" s="690">
        <v>41214</v>
      </c>
    </row>
    <row r="5814" spans="1:4">
      <c r="A5814" s="105">
        <v>33011010570000</v>
      </c>
      <c r="B5814">
        <v>11228</v>
      </c>
      <c r="C5814">
        <v>0</v>
      </c>
      <c r="D5814" s="690">
        <v>41244</v>
      </c>
    </row>
    <row r="5815" spans="1:4">
      <c r="A5815" s="105">
        <v>33011010580000</v>
      </c>
      <c r="B5815">
        <v>7669</v>
      </c>
      <c r="C5815">
        <v>0</v>
      </c>
      <c r="D5815" s="690">
        <v>40909</v>
      </c>
    </row>
    <row r="5816" spans="1:4">
      <c r="A5816" s="105">
        <v>33011010580000</v>
      </c>
      <c r="B5816">
        <v>8512</v>
      </c>
      <c r="C5816">
        <v>0</v>
      </c>
      <c r="D5816" s="690">
        <v>40940</v>
      </c>
    </row>
    <row r="5817" spans="1:4">
      <c r="A5817" s="105">
        <v>33011010580000</v>
      </c>
      <c r="B5817">
        <v>8493</v>
      </c>
      <c r="C5817">
        <v>0</v>
      </c>
      <c r="D5817" s="690">
        <v>40969</v>
      </c>
    </row>
    <row r="5818" spans="1:4">
      <c r="A5818" s="105">
        <v>33011010580000</v>
      </c>
      <c r="B5818">
        <v>7828</v>
      </c>
      <c r="C5818">
        <v>0</v>
      </c>
      <c r="D5818" s="690">
        <v>41000</v>
      </c>
    </row>
    <row r="5819" spans="1:4">
      <c r="A5819" s="105">
        <v>33011010580000</v>
      </c>
      <c r="B5819">
        <v>8290</v>
      </c>
      <c r="C5819">
        <v>0</v>
      </c>
      <c r="D5819" s="690">
        <v>41030</v>
      </c>
    </row>
    <row r="5820" spans="1:4">
      <c r="A5820" s="105">
        <v>33011010580000</v>
      </c>
      <c r="B5820">
        <v>8098</v>
      </c>
      <c r="C5820">
        <v>0</v>
      </c>
      <c r="D5820" s="690">
        <v>41061</v>
      </c>
    </row>
    <row r="5821" spans="1:4">
      <c r="A5821" s="105">
        <v>33011010580000</v>
      </c>
      <c r="B5821">
        <v>8637</v>
      </c>
      <c r="C5821">
        <v>0</v>
      </c>
      <c r="D5821" s="690">
        <v>41091</v>
      </c>
    </row>
    <row r="5822" spans="1:4">
      <c r="A5822" s="105">
        <v>33011010580000</v>
      </c>
      <c r="B5822">
        <v>8630</v>
      </c>
      <c r="C5822">
        <v>0</v>
      </c>
      <c r="D5822" s="690">
        <v>41122</v>
      </c>
    </row>
    <row r="5823" spans="1:4">
      <c r="A5823" s="105">
        <v>33011010580000</v>
      </c>
      <c r="B5823">
        <v>7861</v>
      </c>
      <c r="C5823">
        <v>0</v>
      </c>
      <c r="D5823" s="690">
        <v>41153</v>
      </c>
    </row>
    <row r="5824" spans="1:4">
      <c r="A5824" s="105">
        <v>33011010580000</v>
      </c>
      <c r="B5824">
        <v>8707</v>
      </c>
      <c r="C5824">
        <v>0</v>
      </c>
      <c r="D5824" s="690">
        <v>41183</v>
      </c>
    </row>
    <row r="5825" spans="1:4">
      <c r="A5825" s="105">
        <v>33011010580000</v>
      </c>
      <c r="B5825">
        <v>8430</v>
      </c>
      <c r="C5825">
        <v>0</v>
      </c>
      <c r="D5825" s="690">
        <v>41214</v>
      </c>
    </row>
    <row r="5826" spans="1:4">
      <c r="A5826" s="105">
        <v>33011010580000</v>
      </c>
      <c r="B5826">
        <v>8670</v>
      </c>
      <c r="C5826">
        <v>0</v>
      </c>
      <c r="D5826" s="690">
        <v>41244</v>
      </c>
    </row>
    <row r="5827" spans="1:4">
      <c r="A5827" s="105">
        <v>33011010620000</v>
      </c>
      <c r="B5827">
        <v>9428</v>
      </c>
      <c r="C5827">
        <v>0</v>
      </c>
      <c r="D5827" s="690">
        <v>40909</v>
      </c>
    </row>
    <row r="5828" spans="1:4">
      <c r="A5828" s="105">
        <v>33011010620000</v>
      </c>
      <c r="B5828">
        <v>8160</v>
      </c>
      <c r="C5828">
        <v>0</v>
      </c>
      <c r="D5828" s="690">
        <v>40940</v>
      </c>
    </row>
    <row r="5829" spans="1:4">
      <c r="A5829" s="105">
        <v>33011010620000</v>
      </c>
      <c r="B5829">
        <v>9312</v>
      </c>
      <c r="C5829">
        <v>0</v>
      </c>
      <c r="D5829" s="690">
        <v>40969</v>
      </c>
    </row>
    <row r="5830" spans="1:4">
      <c r="A5830" s="105">
        <v>33011010620000</v>
      </c>
      <c r="B5830">
        <v>8877</v>
      </c>
      <c r="C5830">
        <v>0</v>
      </c>
      <c r="D5830" s="690">
        <v>41000</v>
      </c>
    </row>
    <row r="5831" spans="1:4">
      <c r="A5831" s="105">
        <v>33011010620000</v>
      </c>
      <c r="B5831">
        <v>9372</v>
      </c>
      <c r="C5831">
        <v>0</v>
      </c>
      <c r="D5831" s="690">
        <v>41030</v>
      </c>
    </row>
    <row r="5832" spans="1:4">
      <c r="A5832" s="105">
        <v>33011010620000</v>
      </c>
      <c r="B5832">
        <v>8982</v>
      </c>
      <c r="C5832">
        <v>0</v>
      </c>
      <c r="D5832" s="690">
        <v>41061</v>
      </c>
    </row>
    <row r="5833" spans="1:4">
      <c r="A5833" s="105">
        <v>33011010620000</v>
      </c>
      <c r="B5833">
        <v>9032</v>
      </c>
      <c r="C5833">
        <v>0</v>
      </c>
      <c r="D5833" s="690">
        <v>41091</v>
      </c>
    </row>
    <row r="5834" spans="1:4">
      <c r="A5834" s="105">
        <v>33011010620000</v>
      </c>
      <c r="B5834">
        <v>9182</v>
      </c>
      <c r="C5834">
        <v>0</v>
      </c>
      <c r="D5834" s="690">
        <v>41122</v>
      </c>
    </row>
    <row r="5835" spans="1:4">
      <c r="A5835" s="105">
        <v>33011010620000</v>
      </c>
      <c r="B5835">
        <v>9045</v>
      </c>
      <c r="C5835">
        <v>0</v>
      </c>
      <c r="D5835" s="690">
        <v>41153</v>
      </c>
    </row>
    <row r="5836" spans="1:4">
      <c r="A5836" s="105">
        <v>33011010620000</v>
      </c>
      <c r="B5836">
        <v>9341</v>
      </c>
      <c r="C5836">
        <v>0</v>
      </c>
      <c r="D5836" s="690">
        <v>41183</v>
      </c>
    </row>
    <row r="5837" spans="1:4">
      <c r="A5837" s="105">
        <v>33011010620000</v>
      </c>
      <c r="B5837">
        <v>9045</v>
      </c>
      <c r="C5837">
        <v>0</v>
      </c>
      <c r="D5837" s="690">
        <v>41214</v>
      </c>
    </row>
    <row r="5838" spans="1:4">
      <c r="A5838" s="105">
        <v>33011010620000</v>
      </c>
      <c r="B5838">
        <v>9348</v>
      </c>
      <c r="C5838">
        <v>0</v>
      </c>
      <c r="D5838" s="690">
        <v>41244</v>
      </c>
    </row>
    <row r="5839" spans="1:4">
      <c r="A5839" s="105">
        <v>33011010640000</v>
      </c>
      <c r="B5839">
        <v>0</v>
      </c>
      <c r="C5839">
        <v>0</v>
      </c>
      <c r="D5839" s="690">
        <v>40909</v>
      </c>
    </row>
    <row r="5840" spans="1:4">
      <c r="A5840" s="105">
        <v>33011010640000</v>
      </c>
      <c r="B5840">
        <v>0</v>
      </c>
      <c r="C5840">
        <v>0</v>
      </c>
      <c r="D5840" s="690">
        <v>40940</v>
      </c>
    </row>
    <row r="5841" spans="1:4">
      <c r="A5841" s="105">
        <v>33011010640000</v>
      </c>
      <c r="B5841">
        <v>0</v>
      </c>
      <c r="C5841">
        <v>0</v>
      </c>
      <c r="D5841" s="690">
        <v>40969</v>
      </c>
    </row>
    <row r="5842" spans="1:4">
      <c r="A5842" s="105">
        <v>33011010640000</v>
      </c>
      <c r="B5842">
        <v>8</v>
      </c>
      <c r="C5842">
        <v>0</v>
      </c>
      <c r="D5842" s="690">
        <v>41000</v>
      </c>
    </row>
    <row r="5843" spans="1:4">
      <c r="A5843" s="105">
        <v>33011010640000</v>
      </c>
      <c r="B5843">
        <v>0</v>
      </c>
      <c r="C5843">
        <v>0</v>
      </c>
      <c r="D5843" s="690">
        <v>41030</v>
      </c>
    </row>
    <row r="5844" spans="1:4">
      <c r="A5844" s="105">
        <v>33011010640000</v>
      </c>
      <c r="B5844">
        <v>0</v>
      </c>
      <c r="C5844">
        <v>0</v>
      </c>
      <c r="D5844" s="690">
        <v>41061</v>
      </c>
    </row>
    <row r="5845" spans="1:4">
      <c r="A5845" s="105">
        <v>33011010640000</v>
      </c>
      <c r="B5845">
        <v>4</v>
      </c>
      <c r="C5845">
        <v>0</v>
      </c>
      <c r="D5845" s="690">
        <v>41091</v>
      </c>
    </row>
    <row r="5846" spans="1:4">
      <c r="A5846" s="105">
        <v>33011010640000</v>
      </c>
      <c r="B5846">
        <v>0</v>
      </c>
      <c r="C5846">
        <v>0</v>
      </c>
      <c r="D5846" s="690">
        <v>41122</v>
      </c>
    </row>
    <row r="5847" spans="1:4">
      <c r="A5847" s="105">
        <v>33011010640000</v>
      </c>
      <c r="B5847">
        <v>1989</v>
      </c>
      <c r="C5847">
        <v>0</v>
      </c>
      <c r="D5847" s="690">
        <v>41153</v>
      </c>
    </row>
    <row r="5848" spans="1:4">
      <c r="A5848" s="105">
        <v>33011010640000</v>
      </c>
      <c r="B5848">
        <v>8640</v>
      </c>
      <c r="C5848">
        <v>0</v>
      </c>
      <c r="D5848" s="690">
        <v>41183</v>
      </c>
    </row>
    <row r="5849" spans="1:4">
      <c r="A5849" s="105">
        <v>33011010640000</v>
      </c>
      <c r="B5849">
        <v>4823</v>
      </c>
      <c r="C5849">
        <v>0</v>
      </c>
      <c r="D5849" s="690">
        <v>41214</v>
      </c>
    </row>
    <row r="5850" spans="1:4">
      <c r="A5850" s="105">
        <v>33011010640000</v>
      </c>
      <c r="B5850">
        <v>3764</v>
      </c>
      <c r="C5850">
        <v>0</v>
      </c>
      <c r="D5850" s="690">
        <v>41244</v>
      </c>
    </row>
    <row r="5851" spans="1:4">
      <c r="A5851" s="105">
        <v>33011010660000</v>
      </c>
      <c r="B5851">
        <v>17859</v>
      </c>
      <c r="C5851">
        <v>0</v>
      </c>
      <c r="D5851" s="690">
        <v>40909</v>
      </c>
    </row>
    <row r="5852" spans="1:4">
      <c r="A5852" s="105">
        <v>33011010660000</v>
      </c>
      <c r="B5852">
        <v>16128</v>
      </c>
      <c r="C5852">
        <v>0</v>
      </c>
      <c r="D5852" s="690">
        <v>40940</v>
      </c>
    </row>
    <row r="5853" spans="1:4">
      <c r="A5853" s="105">
        <v>33011010660000</v>
      </c>
      <c r="B5853">
        <v>18044</v>
      </c>
      <c r="C5853">
        <v>0</v>
      </c>
      <c r="D5853" s="690">
        <v>40969</v>
      </c>
    </row>
    <row r="5854" spans="1:4">
      <c r="A5854" s="105">
        <v>33011010660000</v>
      </c>
      <c r="B5854">
        <v>18013</v>
      </c>
      <c r="C5854">
        <v>0</v>
      </c>
      <c r="D5854" s="690">
        <v>41000</v>
      </c>
    </row>
    <row r="5855" spans="1:4">
      <c r="A5855" s="105">
        <v>33011010660000</v>
      </c>
      <c r="B5855">
        <v>19066</v>
      </c>
      <c r="C5855">
        <v>0</v>
      </c>
      <c r="D5855" s="690">
        <v>41030</v>
      </c>
    </row>
    <row r="5856" spans="1:4">
      <c r="A5856" s="105">
        <v>33011010660000</v>
      </c>
      <c r="B5856">
        <v>18415</v>
      </c>
      <c r="C5856">
        <v>0</v>
      </c>
      <c r="D5856" s="690">
        <v>41061</v>
      </c>
    </row>
    <row r="5857" spans="1:4">
      <c r="A5857" s="105">
        <v>33011010660000</v>
      </c>
      <c r="B5857">
        <v>19018</v>
      </c>
      <c r="C5857">
        <v>0</v>
      </c>
      <c r="D5857" s="690">
        <v>41091</v>
      </c>
    </row>
    <row r="5858" spans="1:4">
      <c r="A5858" s="105">
        <v>33011010660000</v>
      </c>
      <c r="B5858">
        <v>19312</v>
      </c>
      <c r="C5858">
        <v>0</v>
      </c>
      <c r="D5858" s="690">
        <v>41122</v>
      </c>
    </row>
    <row r="5859" spans="1:4">
      <c r="A5859" s="105">
        <v>33011010660000</v>
      </c>
      <c r="B5859">
        <v>18118</v>
      </c>
      <c r="C5859">
        <v>0</v>
      </c>
      <c r="D5859" s="690">
        <v>41153</v>
      </c>
    </row>
    <row r="5860" spans="1:4">
      <c r="A5860" s="105">
        <v>33011010660000</v>
      </c>
      <c r="B5860">
        <v>20760</v>
      </c>
      <c r="C5860">
        <v>0</v>
      </c>
      <c r="D5860" s="690">
        <v>41183</v>
      </c>
    </row>
    <row r="5861" spans="1:4">
      <c r="A5861" s="105">
        <v>33011010660000</v>
      </c>
      <c r="B5861">
        <v>18100</v>
      </c>
      <c r="C5861">
        <v>0</v>
      </c>
      <c r="D5861" s="690">
        <v>41214</v>
      </c>
    </row>
    <row r="5862" spans="1:4">
      <c r="A5862" s="105">
        <v>33011010660000</v>
      </c>
      <c r="B5862">
        <v>19256</v>
      </c>
      <c r="C5862">
        <v>0</v>
      </c>
      <c r="D5862" s="690">
        <v>41244</v>
      </c>
    </row>
    <row r="5863" spans="1:4">
      <c r="A5863" s="105">
        <v>33011010670000</v>
      </c>
      <c r="B5863">
        <v>15418</v>
      </c>
      <c r="C5863">
        <v>0</v>
      </c>
      <c r="D5863" s="690">
        <v>40909</v>
      </c>
    </row>
    <row r="5864" spans="1:4">
      <c r="A5864" s="105">
        <v>33011010670000</v>
      </c>
      <c r="B5864">
        <v>13001</v>
      </c>
      <c r="C5864">
        <v>0</v>
      </c>
      <c r="D5864" s="690">
        <v>40940</v>
      </c>
    </row>
    <row r="5865" spans="1:4">
      <c r="A5865" s="105">
        <v>33011010670000</v>
      </c>
      <c r="B5865">
        <v>16255</v>
      </c>
      <c r="C5865">
        <v>0</v>
      </c>
      <c r="D5865" s="690">
        <v>40969</v>
      </c>
    </row>
    <row r="5866" spans="1:4">
      <c r="A5866" s="105">
        <v>33011010670000</v>
      </c>
      <c r="B5866">
        <v>16688</v>
      </c>
      <c r="C5866">
        <v>0</v>
      </c>
      <c r="D5866" s="690">
        <v>41000</v>
      </c>
    </row>
    <row r="5867" spans="1:4">
      <c r="A5867" s="105">
        <v>33011010670000</v>
      </c>
      <c r="B5867">
        <v>17684</v>
      </c>
      <c r="C5867">
        <v>0</v>
      </c>
      <c r="D5867" s="690">
        <v>41030</v>
      </c>
    </row>
    <row r="5868" spans="1:4">
      <c r="A5868" s="105">
        <v>33011010670000</v>
      </c>
      <c r="B5868">
        <v>16991</v>
      </c>
      <c r="C5868">
        <v>0</v>
      </c>
      <c r="D5868" s="690">
        <v>41061</v>
      </c>
    </row>
    <row r="5869" spans="1:4">
      <c r="A5869" s="105">
        <v>33011010670000</v>
      </c>
      <c r="B5869">
        <v>17840</v>
      </c>
      <c r="C5869">
        <v>0</v>
      </c>
      <c r="D5869" s="690">
        <v>41091</v>
      </c>
    </row>
    <row r="5870" spans="1:4">
      <c r="A5870" s="105">
        <v>33011010670000</v>
      </c>
      <c r="B5870">
        <v>18238</v>
      </c>
      <c r="C5870">
        <v>0</v>
      </c>
      <c r="D5870" s="690">
        <v>41122</v>
      </c>
    </row>
    <row r="5871" spans="1:4">
      <c r="A5871" s="105">
        <v>33011010670000</v>
      </c>
      <c r="B5871">
        <v>17033</v>
      </c>
      <c r="C5871">
        <v>0</v>
      </c>
      <c r="D5871" s="690">
        <v>41153</v>
      </c>
    </row>
    <row r="5872" spans="1:4">
      <c r="A5872" s="105">
        <v>33011010670000</v>
      </c>
      <c r="B5872">
        <v>19178</v>
      </c>
      <c r="C5872">
        <v>0</v>
      </c>
      <c r="D5872" s="690">
        <v>41183</v>
      </c>
    </row>
    <row r="5873" spans="1:4">
      <c r="A5873" s="105">
        <v>33011010670000</v>
      </c>
      <c r="B5873">
        <v>17627</v>
      </c>
      <c r="C5873">
        <v>0</v>
      </c>
      <c r="D5873" s="690">
        <v>41214</v>
      </c>
    </row>
    <row r="5874" spans="1:4">
      <c r="A5874" s="105">
        <v>33011010670000</v>
      </c>
      <c r="B5874">
        <v>18300</v>
      </c>
      <c r="C5874">
        <v>0</v>
      </c>
      <c r="D5874" s="690">
        <v>41244</v>
      </c>
    </row>
    <row r="5875" spans="1:4">
      <c r="A5875" s="105">
        <v>33011010680000</v>
      </c>
      <c r="B5875">
        <v>9752</v>
      </c>
      <c r="C5875">
        <v>0</v>
      </c>
      <c r="D5875" s="690">
        <v>40909</v>
      </c>
    </row>
    <row r="5876" spans="1:4">
      <c r="A5876" s="105">
        <v>33011010680000</v>
      </c>
      <c r="B5876">
        <v>10043</v>
      </c>
      <c r="C5876">
        <v>0</v>
      </c>
      <c r="D5876" s="690">
        <v>40940</v>
      </c>
    </row>
    <row r="5877" spans="1:4">
      <c r="A5877" s="105">
        <v>33011010680000</v>
      </c>
      <c r="B5877">
        <v>10471</v>
      </c>
      <c r="C5877">
        <v>0</v>
      </c>
      <c r="D5877" s="690">
        <v>40969</v>
      </c>
    </row>
    <row r="5878" spans="1:4">
      <c r="A5878" s="105">
        <v>33011010680000</v>
      </c>
      <c r="B5878">
        <v>9923</v>
      </c>
      <c r="C5878">
        <v>0</v>
      </c>
      <c r="D5878" s="690">
        <v>41000</v>
      </c>
    </row>
    <row r="5879" spans="1:4">
      <c r="A5879" s="105">
        <v>33011010680000</v>
      </c>
      <c r="B5879">
        <v>10186</v>
      </c>
      <c r="C5879">
        <v>0</v>
      </c>
      <c r="D5879" s="690">
        <v>41030</v>
      </c>
    </row>
    <row r="5880" spans="1:4">
      <c r="A5880" s="105">
        <v>33011010680000</v>
      </c>
      <c r="B5880">
        <v>9509</v>
      </c>
      <c r="C5880">
        <v>0</v>
      </c>
      <c r="D5880" s="690">
        <v>41061</v>
      </c>
    </row>
    <row r="5881" spans="1:4">
      <c r="A5881" s="105">
        <v>33011010680000</v>
      </c>
      <c r="B5881">
        <v>10070</v>
      </c>
      <c r="C5881">
        <v>0</v>
      </c>
      <c r="D5881" s="690">
        <v>41091</v>
      </c>
    </row>
    <row r="5882" spans="1:4">
      <c r="A5882" s="105">
        <v>33011010680000</v>
      </c>
      <c r="B5882">
        <v>10152</v>
      </c>
      <c r="C5882">
        <v>0</v>
      </c>
      <c r="D5882" s="690">
        <v>41122</v>
      </c>
    </row>
    <row r="5883" spans="1:4">
      <c r="A5883" s="105">
        <v>33011010680000</v>
      </c>
      <c r="B5883">
        <v>9198</v>
      </c>
      <c r="C5883">
        <v>0</v>
      </c>
      <c r="D5883" s="690">
        <v>41153</v>
      </c>
    </row>
    <row r="5884" spans="1:4">
      <c r="A5884" s="105">
        <v>33011010680000</v>
      </c>
      <c r="B5884">
        <v>10563</v>
      </c>
      <c r="C5884">
        <v>0</v>
      </c>
      <c r="D5884" s="690">
        <v>41183</v>
      </c>
    </row>
    <row r="5885" spans="1:4">
      <c r="A5885" s="105">
        <v>33011010680000</v>
      </c>
      <c r="B5885">
        <v>10313</v>
      </c>
      <c r="C5885">
        <v>0</v>
      </c>
      <c r="D5885" s="690">
        <v>41214</v>
      </c>
    </row>
    <row r="5886" spans="1:4">
      <c r="A5886" s="105">
        <v>33011010680000</v>
      </c>
      <c r="B5886">
        <v>10754</v>
      </c>
      <c r="C5886">
        <v>0</v>
      </c>
      <c r="D5886" s="690">
        <v>41244</v>
      </c>
    </row>
    <row r="5887" spans="1:4">
      <c r="A5887" s="105">
        <v>33011010690000</v>
      </c>
      <c r="B5887">
        <v>16491</v>
      </c>
      <c r="C5887">
        <v>0</v>
      </c>
      <c r="D5887" s="690">
        <v>40909</v>
      </c>
    </row>
    <row r="5888" spans="1:4">
      <c r="A5888" s="105">
        <v>33011010690000</v>
      </c>
      <c r="B5888">
        <v>15417</v>
      </c>
      <c r="C5888">
        <v>0</v>
      </c>
      <c r="D5888" s="690">
        <v>40940</v>
      </c>
    </row>
    <row r="5889" spans="1:4">
      <c r="A5889" s="105">
        <v>33011010690000</v>
      </c>
      <c r="B5889">
        <v>15611</v>
      </c>
      <c r="C5889">
        <v>0</v>
      </c>
      <c r="D5889" s="690">
        <v>40969</v>
      </c>
    </row>
    <row r="5890" spans="1:4">
      <c r="A5890" s="105">
        <v>33011010690000</v>
      </c>
      <c r="B5890">
        <v>14956</v>
      </c>
      <c r="C5890">
        <v>0</v>
      </c>
      <c r="D5890" s="690">
        <v>41000</v>
      </c>
    </row>
    <row r="5891" spans="1:4">
      <c r="A5891" s="105">
        <v>33011010690000</v>
      </c>
      <c r="B5891">
        <v>15317</v>
      </c>
      <c r="C5891">
        <v>0</v>
      </c>
      <c r="D5891" s="690">
        <v>41030</v>
      </c>
    </row>
    <row r="5892" spans="1:4">
      <c r="A5892" s="105">
        <v>33011010690000</v>
      </c>
      <c r="B5892">
        <v>14549</v>
      </c>
      <c r="C5892">
        <v>0</v>
      </c>
      <c r="D5892" s="690">
        <v>41061</v>
      </c>
    </row>
    <row r="5893" spans="1:4">
      <c r="A5893" s="105">
        <v>33011010690000</v>
      </c>
      <c r="B5893">
        <v>15468</v>
      </c>
      <c r="C5893">
        <v>0</v>
      </c>
      <c r="D5893" s="690">
        <v>41091</v>
      </c>
    </row>
    <row r="5894" spans="1:4">
      <c r="A5894" s="105">
        <v>33011010690000</v>
      </c>
      <c r="B5894">
        <v>11411</v>
      </c>
      <c r="C5894">
        <v>0</v>
      </c>
      <c r="D5894" s="690">
        <v>41122</v>
      </c>
    </row>
    <row r="5895" spans="1:4">
      <c r="A5895" s="105">
        <v>33011010690000</v>
      </c>
      <c r="B5895">
        <v>5590</v>
      </c>
      <c r="C5895">
        <v>0</v>
      </c>
      <c r="D5895" s="690">
        <v>41153</v>
      </c>
    </row>
    <row r="5896" spans="1:4">
      <c r="A5896" s="105">
        <v>33011010690000</v>
      </c>
      <c r="B5896">
        <v>6929</v>
      </c>
      <c r="C5896">
        <v>0</v>
      </c>
      <c r="D5896" s="690">
        <v>41183</v>
      </c>
    </row>
    <row r="5897" spans="1:4">
      <c r="A5897" s="105">
        <v>33011010690000</v>
      </c>
      <c r="B5897">
        <v>10347</v>
      </c>
      <c r="C5897">
        <v>0</v>
      </c>
      <c r="D5897" s="690">
        <v>41214</v>
      </c>
    </row>
    <row r="5898" spans="1:4">
      <c r="A5898" s="105">
        <v>33011010690000</v>
      </c>
      <c r="B5898">
        <v>12487</v>
      </c>
      <c r="C5898">
        <v>0</v>
      </c>
      <c r="D5898" s="690">
        <v>41244</v>
      </c>
    </row>
    <row r="5899" spans="1:4">
      <c r="A5899" s="105">
        <v>33011010710000</v>
      </c>
      <c r="B5899">
        <v>0</v>
      </c>
      <c r="C5899">
        <v>0</v>
      </c>
      <c r="D5899" s="690">
        <v>40909</v>
      </c>
    </row>
    <row r="5900" spans="1:4">
      <c r="A5900" s="105">
        <v>33011010710000</v>
      </c>
      <c r="B5900">
        <v>0</v>
      </c>
      <c r="C5900">
        <v>0</v>
      </c>
      <c r="D5900" s="690">
        <v>40940</v>
      </c>
    </row>
    <row r="5901" spans="1:4">
      <c r="A5901" s="105">
        <v>33011010710000</v>
      </c>
      <c r="B5901">
        <v>1431</v>
      </c>
      <c r="C5901">
        <v>0</v>
      </c>
      <c r="D5901" s="690">
        <v>40969</v>
      </c>
    </row>
    <row r="5902" spans="1:4">
      <c r="A5902" s="105">
        <v>33011010710000</v>
      </c>
      <c r="B5902">
        <v>0</v>
      </c>
      <c r="C5902">
        <v>0</v>
      </c>
      <c r="D5902" s="690">
        <v>41000</v>
      </c>
    </row>
    <row r="5903" spans="1:4">
      <c r="A5903" s="105">
        <v>33011010710000</v>
      </c>
      <c r="B5903">
        <v>4339</v>
      </c>
      <c r="C5903">
        <v>0</v>
      </c>
      <c r="D5903" s="690">
        <v>41030</v>
      </c>
    </row>
    <row r="5904" spans="1:4">
      <c r="A5904" s="105">
        <v>33011010710000</v>
      </c>
      <c r="B5904">
        <v>6532</v>
      </c>
      <c r="C5904">
        <v>0</v>
      </c>
      <c r="D5904" s="690">
        <v>41061</v>
      </c>
    </row>
    <row r="5905" spans="1:4">
      <c r="A5905" s="105">
        <v>33011010710000</v>
      </c>
      <c r="B5905">
        <v>2755</v>
      </c>
      <c r="C5905">
        <v>0</v>
      </c>
      <c r="D5905" s="690">
        <v>41091</v>
      </c>
    </row>
    <row r="5906" spans="1:4">
      <c r="A5906" s="105">
        <v>33011010710000</v>
      </c>
      <c r="B5906">
        <v>2995</v>
      </c>
      <c r="C5906">
        <v>0</v>
      </c>
      <c r="D5906" s="690">
        <v>41122</v>
      </c>
    </row>
    <row r="5907" spans="1:4">
      <c r="A5907" s="105">
        <v>33011010710000</v>
      </c>
      <c r="B5907">
        <v>1635</v>
      </c>
      <c r="C5907">
        <v>0</v>
      </c>
      <c r="D5907" s="690">
        <v>41153</v>
      </c>
    </row>
    <row r="5908" spans="1:4">
      <c r="A5908" s="105">
        <v>33011010710000</v>
      </c>
      <c r="B5908">
        <v>969</v>
      </c>
      <c r="C5908">
        <v>0</v>
      </c>
      <c r="D5908" s="690">
        <v>41183</v>
      </c>
    </row>
    <row r="5909" spans="1:4">
      <c r="A5909" s="105">
        <v>33011010710000</v>
      </c>
      <c r="B5909">
        <v>256</v>
      </c>
      <c r="C5909">
        <v>0</v>
      </c>
      <c r="D5909" s="690">
        <v>41214</v>
      </c>
    </row>
    <row r="5910" spans="1:4">
      <c r="A5910" s="105">
        <v>33011010710000</v>
      </c>
      <c r="B5910">
        <v>660</v>
      </c>
      <c r="C5910">
        <v>0</v>
      </c>
      <c r="D5910" s="690">
        <v>41244</v>
      </c>
    </row>
    <row r="5911" spans="1:4">
      <c r="A5911" s="105">
        <v>33011010750000</v>
      </c>
      <c r="B5911">
        <v>3339</v>
      </c>
      <c r="C5911">
        <v>0</v>
      </c>
      <c r="D5911" s="690">
        <v>40909</v>
      </c>
    </row>
    <row r="5912" spans="1:4">
      <c r="A5912" s="105">
        <v>33011010750000</v>
      </c>
      <c r="B5912">
        <v>2667</v>
      </c>
      <c r="C5912">
        <v>0</v>
      </c>
      <c r="D5912" s="690">
        <v>40940</v>
      </c>
    </row>
    <row r="5913" spans="1:4">
      <c r="A5913" s="105">
        <v>33011010750000</v>
      </c>
      <c r="B5913">
        <v>2736</v>
      </c>
      <c r="C5913">
        <v>0</v>
      </c>
      <c r="D5913" s="690">
        <v>40969</v>
      </c>
    </row>
    <row r="5914" spans="1:4">
      <c r="A5914" s="105">
        <v>33011010750000</v>
      </c>
      <c r="B5914">
        <v>2588</v>
      </c>
      <c r="C5914">
        <v>0</v>
      </c>
      <c r="D5914" s="690">
        <v>41000</v>
      </c>
    </row>
    <row r="5915" spans="1:4">
      <c r="A5915" s="105">
        <v>33011010750000</v>
      </c>
      <c r="B5915">
        <v>2448</v>
      </c>
      <c r="C5915">
        <v>0</v>
      </c>
      <c r="D5915" s="690">
        <v>41030</v>
      </c>
    </row>
    <row r="5916" spans="1:4">
      <c r="A5916" s="105">
        <v>33011010750000</v>
      </c>
      <c r="B5916">
        <v>1484</v>
      </c>
      <c r="C5916">
        <v>0</v>
      </c>
      <c r="D5916" s="690">
        <v>41061</v>
      </c>
    </row>
    <row r="5917" spans="1:4">
      <c r="A5917" s="105">
        <v>33011010750000</v>
      </c>
      <c r="B5917">
        <v>205</v>
      </c>
      <c r="C5917">
        <v>0</v>
      </c>
      <c r="D5917" s="690">
        <v>41091</v>
      </c>
    </row>
    <row r="5918" spans="1:4">
      <c r="A5918" s="105">
        <v>33011010750000</v>
      </c>
      <c r="B5918">
        <v>5</v>
      </c>
      <c r="C5918">
        <v>0</v>
      </c>
      <c r="D5918" s="690">
        <v>41122</v>
      </c>
    </row>
    <row r="5919" spans="1:4">
      <c r="A5919" s="105">
        <v>33011010750000</v>
      </c>
      <c r="B5919">
        <v>0</v>
      </c>
      <c r="C5919">
        <v>0</v>
      </c>
      <c r="D5919" s="690">
        <v>41153</v>
      </c>
    </row>
    <row r="5920" spans="1:4">
      <c r="A5920" s="105">
        <v>33011010750000</v>
      </c>
      <c r="B5920">
        <v>6</v>
      </c>
      <c r="C5920">
        <v>0</v>
      </c>
      <c r="D5920" s="690">
        <v>41183</v>
      </c>
    </row>
    <row r="5921" spans="1:4">
      <c r="A5921" s="105">
        <v>33011010750000</v>
      </c>
      <c r="B5921">
        <v>6</v>
      </c>
      <c r="C5921">
        <v>0</v>
      </c>
      <c r="D5921" s="690">
        <v>41214</v>
      </c>
    </row>
    <row r="5922" spans="1:4">
      <c r="A5922" s="105">
        <v>33011010750000</v>
      </c>
      <c r="B5922">
        <v>5079</v>
      </c>
      <c r="C5922">
        <v>0</v>
      </c>
      <c r="D5922" s="690">
        <v>41244</v>
      </c>
    </row>
    <row r="5923" spans="1:4">
      <c r="A5923" s="105">
        <v>33011010780000</v>
      </c>
      <c r="B5923">
        <v>19928</v>
      </c>
      <c r="C5923">
        <v>0</v>
      </c>
      <c r="D5923" s="690">
        <v>40909</v>
      </c>
    </row>
    <row r="5924" spans="1:4">
      <c r="A5924" s="105">
        <v>33011010780000</v>
      </c>
      <c r="B5924">
        <v>18141</v>
      </c>
      <c r="C5924">
        <v>0</v>
      </c>
      <c r="D5924" s="690">
        <v>40940</v>
      </c>
    </row>
    <row r="5925" spans="1:4">
      <c r="A5925" s="105">
        <v>33011010780000</v>
      </c>
      <c r="B5925">
        <v>20320</v>
      </c>
      <c r="C5925">
        <v>0</v>
      </c>
      <c r="D5925" s="690">
        <v>40969</v>
      </c>
    </row>
    <row r="5926" spans="1:4">
      <c r="A5926" s="105">
        <v>33011010780000</v>
      </c>
      <c r="B5926">
        <v>19986</v>
      </c>
      <c r="C5926">
        <v>0</v>
      </c>
      <c r="D5926" s="690">
        <v>41000</v>
      </c>
    </row>
    <row r="5927" spans="1:4">
      <c r="A5927" s="105">
        <v>33011010780000</v>
      </c>
      <c r="B5927">
        <v>20577</v>
      </c>
      <c r="C5927">
        <v>0</v>
      </c>
      <c r="D5927" s="690">
        <v>41030</v>
      </c>
    </row>
    <row r="5928" spans="1:4">
      <c r="A5928" s="105">
        <v>33011010780000</v>
      </c>
      <c r="B5928">
        <v>20675</v>
      </c>
      <c r="C5928">
        <v>0</v>
      </c>
      <c r="D5928" s="690">
        <v>41061</v>
      </c>
    </row>
    <row r="5929" spans="1:4">
      <c r="A5929" s="105">
        <v>33011010780000</v>
      </c>
      <c r="B5929">
        <v>21040</v>
      </c>
      <c r="C5929">
        <v>0</v>
      </c>
      <c r="D5929" s="690">
        <v>41091</v>
      </c>
    </row>
    <row r="5930" spans="1:4">
      <c r="A5930" s="105">
        <v>33011010780000</v>
      </c>
      <c r="B5930">
        <v>22104</v>
      </c>
      <c r="C5930">
        <v>0</v>
      </c>
      <c r="D5930" s="690">
        <v>41122</v>
      </c>
    </row>
    <row r="5931" spans="1:4">
      <c r="A5931" s="105">
        <v>33011010780000</v>
      </c>
      <c r="B5931">
        <v>21323</v>
      </c>
      <c r="C5931">
        <v>0</v>
      </c>
      <c r="D5931" s="690">
        <v>41153</v>
      </c>
    </row>
    <row r="5932" spans="1:4">
      <c r="A5932" s="105">
        <v>33011010780000</v>
      </c>
      <c r="B5932">
        <v>24122</v>
      </c>
      <c r="C5932">
        <v>0</v>
      </c>
      <c r="D5932" s="690">
        <v>41183</v>
      </c>
    </row>
    <row r="5933" spans="1:4">
      <c r="A5933" s="105">
        <v>33011010780000</v>
      </c>
      <c r="B5933">
        <v>22849</v>
      </c>
      <c r="C5933">
        <v>0</v>
      </c>
      <c r="D5933" s="690">
        <v>41214</v>
      </c>
    </row>
    <row r="5934" spans="1:4">
      <c r="A5934" s="105">
        <v>33011010780000</v>
      </c>
      <c r="B5934">
        <v>23406</v>
      </c>
      <c r="C5934">
        <v>0</v>
      </c>
      <c r="D5934" s="690">
        <v>41244</v>
      </c>
    </row>
    <row r="5935" spans="1:4">
      <c r="A5935" s="105">
        <v>33011010790000</v>
      </c>
      <c r="B5935">
        <v>19665</v>
      </c>
      <c r="C5935">
        <v>0</v>
      </c>
      <c r="D5935" s="690">
        <v>40909</v>
      </c>
    </row>
    <row r="5936" spans="1:4">
      <c r="A5936" s="105">
        <v>33011010790000</v>
      </c>
      <c r="B5936">
        <v>18661</v>
      </c>
      <c r="C5936">
        <v>0</v>
      </c>
      <c r="D5936" s="690">
        <v>40940</v>
      </c>
    </row>
    <row r="5937" spans="1:4">
      <c r="A5937" s="105">
        <v>33011010790000</v>
      </c>
      <c r="B5937">
        <v>19838</v>
      </c>
      <c r="C5937">
        <v>0</v>
      </c>
      <c r="D5937" s="690">
        <v>40969</v>
      </c>
    </row>
    <row r="5938" spans="1:4">
      <c r="A5938" s="105">
        <v>33011010790000</v>
      </c>
      <c r="B5938">
        <v>19367</v>
      </c>
      <c r="C5938">
        <v>0</v>
      </c>
      <c r="D5938" s="690">
        <v>41000</v>
      </c>
    </row>
    <row r="5939" spans="1:4">
      <c r="A5939" s="105">
        <v>33011010790000</v>
      </c>
      <c r="B5939">
        <v>20356</v>
      </c>
      <c r="C5939">
        <v>0</v>
      </c>
      <c r="D5939" s="690">
        <v>41030</v>
      </c>
    </row>
    <row r="5940" spans="1:4">
      <c r="A5940" s="105">
        <v>33011010790000</v>
      </c>
      <c r="B5940">
        <v>19593</v>
      </c>
      <c r="C5940">
        <v>0</v>
      </c>
      <c r="D5940" s="690">
        <v>41061</v>
      </c>
    </row>
    <row r="5941" spans="1:4">
      <c r="A5941" s="105">
        <v>33011010790000</v>
      </c>
      <c r="B5941">
        <v>20452</v>
      </c>
      <c r="C5941">
        <v>0</v>
      </c>
      <c r="D5941" s="690">
        <v>41091</v>
      </c>
    </row>
    <row r="5942" spans="1:4">
      <c r="A5942" s="105">
        <v>33011010790000</v>
      </c>
      <c r="B5942">
        <v>20456</v>
      </c>
      <c r="C5942">
        <v>0</v>
      </c>
      <c r="D5942" s="690">
        <v>41122</v>
      </c>
    </row>
    <row r="5943" spans="1:4">
      <c r="A5943" s="105">
        <v>33011010790000</v>
      </c>
      <c r="B5943">
        <v>17549</v>
      </c>
      <c r="C5943">
        <v>0</v>
      </c>
      <c r="D5943" s="690">
        <v>41153</v>
      </c>
    </row>
    <row r="5944" spans="1:4">
      <c r="A5944" s="105">
        <v>33011010790000</v>
      </c>
      <c r="B5944">
        <v>17592</v>
      </c>
      <c r="C5944">
        <v>0</v>
      </c>
      <c r="D5944" s="690">
        <v>41183</v>
      </c>
    </row>
    <row r="5945" spans="1:4">
      <c r="A5945" s="105">
        <v>33011010790000</v>
      </c>
      <c r="B5945">
        <v>17720</v>
      </c>
      <c r="C5945">
        <v>0</v>
      </c>
      <c r="D5945" s="690">
        <v>41214</v>
      </c>
    </row>
    <row r="5946" spans="1:4">
      <c r="A5946" s="105">
        <v>33011010790000</v>
      </c>
      <c r="B5946">
        <v>18948</v>
      </c>
      <c r="C5946">
        <v>0</v>
      </c>
      <c r="D5946" s="690">
        <v>41244</v>
      </c>
    </row>
    <row r="5947" spans="1:4">
      <c r="A5947" s="105">
        <v>33011010800000</v>
      </c>
      <c r="B5947">
        <v>14016</v>
      </c>
      <c r="C5947">
        <v>0</v>
      </c>
      <c r="D5947" s="690">
        <v>40909</v>
      </c>
    </row>
    <row r="5948" spans="1:4">
      <c r="A5948" s="105">
        <v>33011010800000</v>
      </c>
      <c r="B5948">
        <v>12878</v>
      </c>
      <c r="C5948">
        <v>0</v>
      </c>
      <c r="D5948" s="690">
        <v>40940</v>
      </c>
    </row>
    <row r="5949" spans="1:4">
      <c r="A5949" s="105">
        <v>33011010800000</v>
      </c>
      <c r="B5949">
        <v>13810</v>
      </c>
      <c r="C5949">
        <v>0</v>
      </c>
      <c r="D5949" s="690">
        <v>40969</v>
      </c>
    </row>
    <row r="5950" spans="1:4">
      <c r="A5950" s="105">
        <v>33011010800000</v>
      </c>
      <c r="B5950">
        <v>13496</v>
      </c>
      <c r="C5950">
        <v>0</v>
      </c>
      <c r="D5950" s="690">
        <v>41000</v>
      </c>
    </row>
    <row r="5951" spans="1:4">
      <c r="A5951" s="105">
        <v>33011010800000</v>
      </c>
      <c r="B5951">
        <v>14253</v>
      </c>
      <c r="C5951">
        <v>0</v>
      </c>
      <c r="D5951" s="690">
        <v>41030</v>
      </c>
    </row>
    <row r="5952" spans="1:4">
      <c r="A5952" s="105">
        <v>33011010800000</v>
      </c>
      <c r="B5952">
        <v>13254</v>
      </c>
      <c r="C5952">
        <v>0</v>
      </c>
      <c r="D5952" s="690">
        <v>41061</v>
      </c>
    </row>
    <row r="5953" spans="1:4">
      <c r="A5953" s="105">
        <v>33011010800000</v>
      </c>
      <c r="B5953">
        <v>12631</v>
      </c>
      <c r="C5953">
        <v>0</v>
      </c>
      <c r="D5953" s="690">
        <v>41091</v>
      </c>
    </row>
    <row r="5954" spans="1:4">
      <c r="A5954" s="105">
        <v>33011010800000</v>
      </c>
      <c r="B5954">
        <v>12159</v>
      </c>
      <c r="C5954">
        <v>0</v>
      </c>
      <c r="D5954" s="690">
        <v>41122</v>
      </c>
    </row>
    <row r="5955" spans="1:4">
      <c r="A5955" s="105">
        <v>33011010800000</v>
      </c>
      <c r="B5955">
        <v>11816</v>
      </c>
      <c r="C5955">
        <v>0</v>
      </c>
      <c r="D5955" s="690">
        <v>41153</v>
      </c>
    </row>
    <row r="5956" spans="1:4">
      <c r="A5956" s="105">
        <v>33011010800000</v>
      </c>
      <c r="B5956">
        <v>13295</v>
      </c>
      <c r="C5956">
        <v>0</v>
      </c>
      <c r="D5956" s="690">
        <v>41183</v>
      </c>
    </row>
    <row r="5957" spans="1:4">
      <c r="A5957" s="105">
        <v>33011010800000</v>
      </c>
      <c r="B5957">
        <v>12758</v>
      </c>
      <c r="C5957">
        <v>0</v>
      </c>
      <c r="D5957" s="690">
        <v>41214</v>
      </c>
    </row>
    <row r="5958" spans="1:4">
      <c r="A5958" s="105">
        <v>33011010800000</v>
      </c>
      <c r="B5958">
        <v>14392</v>
      </c>
      <c r="C5958">
        <v>0</v>
      </c>
      <c r="D5958" s="690">
        <v>41244</v>
      </c>
    </row>
    <row r="5959" spans="1:4">
      <c r="A5959" s="105">
        <v>33011010810000</v>
      </c>
      <c r="B5959">
        <v>13428</v>
      </c>
      <c r="C5959">
        <v>0</v>
      </c>
      <c r="D5959" s="690">
        <v>40909</v>
      </c>
    </row>
    <row r="5960" spans="1:4">
      <c r="A5960" s="105">
        <v>33011010810000</v>
      </c>
      <c r="B5960">
        <v>12534</v>
      </c>
      <c r="C5960">
        <v>0</v>
      </c>
      <c r="D5960" s="690">
        <v>40940</v>
      </c>
    </row>
    <row r="5961" spans="1:4">
      <c r="A5961" s="105">
        <v>33011010810000</v>
      </c>
      <c r="B5961">
        <v>13263</v>
      </c>
      <c r="C5961">
        <v>0</v>
      </c>
      <c r="D5961" s="690">
        <v>40969</v>
      </c>
    </row>
    <row r="5962" spans="1:4">
      <c r="A5962" s="105">
        <v>33011010810000</v>
      </c>
      <c r="B5962">
        <v>12700</v>
      </c>
      <c r="C5962">
        <v>0</v>
      </c>
      <c r="D5962" s="690">
        <v>41000</v>
      </c>
    </row>
    <row r="5963" spans="1:4">
      <c r="A5963" s="105">
        <v>33011010810000</v>
      </c>
      <c r="B5963">
        <v>13341</v>
      </c>
      <c r="C5963">
        <v>0</v>
      </c>
      <c r="D5963" s="690">
        <v>41030</v>
      </c>
    </row>
    <row r="5964" spans="1:4">
      <c r="A5964" s="105">
        <v>33011010810000</v>
      </c>
      <c r="B5964">
        <v>12635</v>
      </c>
      <c r="C5964">
        <v>0</v>
      </c>
      <c r="D5964" s="690">
        <v>41061</v>
      </c>
    </row>
    <row r="5965" spans="1:4">
      <c r="A5965" s="105">
        <v>33011010810000</v>
      </c>
      <c r="B5965">
        <v>12323</v>
      </c>
      <c r="C5965">
        <v>0</v>
      </c>
      <c r="D5965" s="690">
        <v>41091</v>
      </c>
    </row>
    <row r="5966" spans="1:4">
      <c r="A5966" s="105">
        <v>33011010810000</v>
      </c>
      <c r="B5966">
        <v>11743</v>
      </c>
      <c r="C5966">
        <v>0</v>
      </c>
      <c r="D5966" s="690">
        <v>41122</v>
      </c>
    </row>
    <row r="5967" spans="1:4">
      <c r="A5967" s="105">
        <v>33011010810000</v>
      </c>
      <c r="B5967">
        <v>10889</v>
      </c>
      <c r="C5967">
        <v>0</v>
      </c>
      <c r="D5967" s="690">
        <v>41153</v>
      </c>
    </row>
    <row r="5968" spans="1:4">
      <c r="A5968" s="105">
        <v>33011010810000</v>
      </c>
      <c r="B5968">
        <v>12029</v>
      </c>
      <c r="C5968">
        <v>0</v>
      </c>
      <c r="D5968" s="690">
        <v>41183</v>
      </c>
    </row>
    <row r="5969" spans="1:4">
      <c r="A5969" s="105">
        <v>33011010810000</v>
      </c>
      <c r="B5969">
        <v>11372</v>
      </c>
      <c r="C5969">
        <v>0</v>
      </c>
      <c r="D5969" s="690">
        <v>41214</v>
      </c>
    </row>
    <row r="5970" spans="1:4">
      <c r="A5970" s="105">
        <v>33011010810000</v>
      </c>
      <c r="B5970">
        <v>11712</v>
      </c>
      <c r="C5970">
        <v>0</v>
      </c>
      <c r="D5970" s="690">
        <v>41244</v>
      </c>
    </row>
    <row r="5971" spans="1:4">
      <c r="A5971" s="105">
        <v>33011010820000</v>
      </c>
      <c r="B5971">
        <v>13233</v>
      </c>
      <c r="C5971">
        <v>0</v>
      </c>
      <c r="D5971" s="690">
        <v>40909</v>
      </c>
    </row>
    <row r="5972" spans="1:4">
      <c r="A5972" s="105">
        <v>33011010820000</v>
      </c>
      <c r="B5972">
        <v>12166</v>
      </c>
      <c r="C5972">
        <v>0</v>
      </c>
      <c r="D5972" s="690">
        <v>40940</v>
      </c>
    </row>
    <row r="5973" spans="1:4">
      <c r="A5973" s="105">
        <v>33011010820000</v>
      </c>
      <c r="B5973">
        <v>12645</v>
      </c>
      <c r="C5973">
        <v>0</v>
      </c>
      <c r="D5973" s="690">
        <v>40969</v>
      </c>
    </row>
    <row r="5974" spans="1:4">
      <c r="A5974" s="105">
        <v>33011010820000</v>
      </c>
      <c r="B5974">
        <v>12091</v>
      </c>
      <c r="C5974">
        <v>0</v>
      </c>
      <c r="D5974" s="690">
        <v>41000</v>
      </c>
    </row>
    <row r="5975" spans="1:4">
      <c r="A5975" s="105">
        <v>33011010820000</v>
      </c>
      <c r="B5975">
        <v>12634</v>
      </c>
      <c r="C5975">
        <v>0</v>
      </c>
      <c r="D5975" s="690">
        <v>41030</v>
      </c>
    </row>
    <row r="5976" spans="1:4">
      <c r="A5976" s="105">
        <v>33011010820000</v>
      </c>
      <c r="B5976">
        <v>12174</v>
      </c>
      <c r="C5976">
        <v>0</v>
      </c>
      <c r="D5976" s="690">
        <v>41061</v>
      </c>
    </row>
    <row r="5977" spans="1:4">
      <c r="A5977" s="105">
        <v>33011010820000</v>
      </c>
      <c r="B5977">
        <v>12832</v>
      </c>
      <c r="C5977">
        <v>0</v>
      </c>
      <c r="D5977" s="690">
        <v>41091</v>
      </c>
    </row>
    <row r="5978" spans="1:4">
      <c r="A5978" s="105">
        <v>33011010820000</v>
      </c>
      <c r="B5978">
        <v>12485</v>
      </c>
      <c r="C5978">
        <v>0</v>
      </c>
      <c r="D5978" s="690">
        <v>41122</v>
      </c>
    </row>
    <row r="5979" spans="1:4">
      <c r="A5979" s="105">
        <v>33011010820000</v>
      </c>
      <c r="B5979">
        <v>11478</v>
      </c>
      <c r="C5979">
        <v>0</v>
      </c>
      <c r="D5979" s="690">
        <v>41153</v>
      </c>
    </row>
    <row r="5980" spans="1:4">
      <c r="A5980" s="105">
        <v>33011010820000</v>
      </c>
      <c r="B5980">
        <v>13032</v>
      </c>
      <c r="C5980">
        <v>0</v>
      </c>
      <c r="D5980" s="690">
        <v>41183</v>
      </c>
    </row>
    <row r="5981" spans="1:4">
      <c r="A5981" s="105">
        <v>33011010820000</v>
      </c>
      <c r="B5981">
        <v>12239</v>
      </c>
      <c r="C5981">
        <v>0</v>
      </c>
      <c r="D5981" s="690">
        <v>41214</v>
      </c>
    </row>
    <row r="5982" spans="1:4">
      <c r="A5982" s="105">
        <v>33011010820000</v>
      </c>
      <c r="B5982">
        <v>12410</v>
      </c>
      <c r="C5982">
        <v>0</v>
      </c>
      <c r="D5982" s="690">
        <v>41244</v>
      </c>
    </row>
    <row r="5983" spans="1:4">
      <c r="A5983" s="105">
        <v>33011010830000</v>
      </c>
      <c r="B5983">
        <v>14611</v>
      </c>
      <c r="C5983">
        <v>0</v>
      </c>
      <c r="D5983" s="690">
        <v>40909</v>
      </c>
    </row>
    <row r="5984" spans="1:4">
      <c r="A5984" s="105">
        <v>33011010830000</v>
      </c>
      <c r="B5984">
        <v>12609</v>
      </c>
      <c r="C5984">
        <v>0</v>
      </c>
      <c r="D5984" s="690">
        <v>40940</v>
      </c>
    </row>
    <row r="5985" spans="1:4">
      <c r="A5985" s="105">
        <v>33011010830000</v>
      </c>
      <c r="B5985">
        <v>13014</v>
      </c>
      <c r="C5985">
        <v>0</v>
      </c>
      <c r="D5985" s="690">
        <v>40969</v>
      </c>
    </row>
    <row r="5986" spans="1:4">
      <c r="A5986" s="105">
        <v>33011010830000</v>
      </c>
      <c r="B5986">
        <v>12656</v>
      </c>
      <c r="C5986">
        <v>0</v>
      </c>
      <c r="D5986" s="690">
        <v>41000</v>
      </c>
    </row>
    <row r="5987" spans="1:4">
      <c r="A5987" s="105">
        <v>33011010830000</v>
      </c>
      <c r="B5987">
        <v>10863</v>
      </c>
      <c r="C5987">
        <v>0</v>
      </c>
      <c r="D5987" s="690">
        <v>41030</v>
      </c>
    </row>
    <row r="5988" spans="1:4">
      <c r="A5988" s="105">
        <v>33011010830000</v>
      </c>
      <c r="B5988">
        <v>9588</v>
      </c>
      <c r="C5988">
        <v>0</v>
      </c>
      <c r="D5988" s="690">
        <v>41061</v>
      </c>
    </row>
    <row r="5989" spans="1:4">
      <c r="A5989" s="105">
        <v>33011010830000</v>
      </c>
      <c r="B5989">
        <v>10879</v>
      </c>
      <c r="C5989">
        <v>0</v>
      </c>
      <c r="D5989" s="690">
        <v>41091</v>
      </c>
    </row>
    <row r="5990" spans="1:4">
      <c r="A5990" s="105">
        <v>33011010830000</v>
      </c>
      <c r="B5990">
        <v>11809</v>
      </c>
      <c r="C5990">
        <v>0</v>
      </c>
      <c r="D5990" s="690">
        <v>41122</v>
      </c>
    </row>
    <row r="5991" spans="1:4">
      <c r="A5991" s="105">
        <v>33011010830000</v>
      </c>
      <c r="B5991">
        <v>11402</v>
      </c>
      <c r="C5991">
        <v>0</v>
      </c>
      <c r="D5991" s="690">
        <v>41153</v>
      </c>
    </row>
    <row r="5992" spans="1:4">
      <c r="A5992" s="105">
        <v>33011010830000</v>
      </c>
      <c r="B5992">
        <v>11787</v>
      </c>
      <c r="C5992">
        <v>0</v>
      </c>
      <c r="D5992" s="690">
        <v>41183</v>
      </c>
    </row>
    <row r="5993" spans="1:4">
      <c r="A5993" s="105">
        <v>33011010830000</v>
      </c>
      <c r="B5993">
        <v>11413</v>
      </c>
      <c r="C5993">
        <v>0</v>
      </c>
      <c r="D5993" s="690">
        <v>41214</v>
      </c>
    </row>
    <row r="5994" spans="1:4">
      <c r="A5994" s="105">
        <v>33011010830000</v>
      </c>
      <c r="B5994">
        <v>12113</v>
      </c>
      <c r="C5994">
        <v>0</v>
      </c>
      <c r="D5994" s="690">
        <v>41244</v>
      </c>
    </row>
    <row r="5995" spans="1:4">
      <c r="A5995" s="105">
        <v>33011010980000</v>
      </c>
      <c r="B5995">
        <v>0</v>
      </c>
      <c r="C5995">
        <v>0</v>
      </c>
      <c r="D5995" s="690">
        <v>40909</v>
      </c>
    </row>
    <row r="5996" spans="1:4">
      <c r="A5996" s="105">
        <v>33011010980000</v>
      </c>
      <c r="B5996">
        <v>0</v>
      </c>
      <c r="C5996">
        <v>0</v>
      </c>
      <c r="D5996" s="690">
        <v>40940</v>
      </c>
    </row>
    <row r="5997" spans="1:4">
      <c r="A5997" s="105">
        <v>33011010980000</v>
      </c>
      <c r="B5997">
        <v>0</v>
      </c>
      <c r="C5997">
        <v>0</v>
      </c>
      <c r="D5997" s="690">
        <v>40969</v>
      </c>
    </row>
    <row r="5998" spans="1:4">
      <c r="A5998" s="105">
        <v>33011010980000</v>
      </c>
      <c r="B5998">
        <v>0</v>
      </c>
      <c r="C5998">
        <v>0</v>
      </c>
      <c r="D5998" s="690">
        <v>41000</v>
      </c>
    </row>
    <row r="5999" spans="1:4">
      <c r="A5999" s="105">
        <v>33011010980000</v>
      </c>
      <c r="B5999">
        <v>0</v>
      </c>
      <c r="C5999">
        <v>0</v>
      </c>
      <c r="D5999" s="690">
        <v>41030</v>
      </c>
    </row>
    <row r="6000" spans="1:4">
      <c r="A6000" s="105">
        <v>33011010980000</v>
      </c>
      <c r="B6000">
        <v>0</v>
      </c>
      <c r="C6000">
        <v>0</v>
      </c>
      <c r="D6000" s="690">
        <v>41061</v>
      </c>
    </row>
    <row r="6001" spans="1:4">
      <c r="A6001" s="105">
        <v>33011010980000</v>
      </c>
      <c r="B6001">
        <v>0</v>
      </c>
      <c r="C6001">
        <v>0</v>
      </c>
      <c r="D6001" s="690">
        <v>41091</v>
      </c>
    </row>
    <row r="6002" spans="1:4">
      <c r="A6002" s="105">
        <v>33011010980000</v>
      </c>
      <c r="B6002">
        <v>0</v>
      </c>
      <c r="C6002">
        <v>0</v>
      </c>
      <c r="D6002" s="690">
        <v>41122</v>
      </c>
    </row>
    <row r="6003" spans="1:4">
      <c r="A6003" s="105">
        <v>33011010980000</v>
      </c>
      <c r="B6003">
        <v>0</v>
      </c>
      <c r="C6003">
        <v>0</v>
      </c>
      <c r="D6003" s="690">
        <v>41153</v>
      </c>
    </row>
    <row r="6004" spans="1:4">
      <c r="A6004" s="105">
        <v>33011010980000</v>
      </c>
      <c r="B6004">
        <v>0</v>
      </c>
      <c r="C6004">
        <v>0</v>
      </c>
      <c r="D6004" s="690">
        <v>41183</v>
      </c>
    </row>
    <row r="6005" spans="1:4">
      <c r="A6005" s="105">
        <v>33011010980000</v>
      </c>
      <c r="B6005">
        <v>0</v>
      </c>
      <c r="C6005">
        <v>0</v>
      </c>
      <c r="D6005" s="690">
        <v>41214</v>
      </c>
    </row>
    <row r="6006" spans="1:4">
      <c r="A6006" s="105">
        <v>33011010980000</v>
      </c>
      <c r="B6006">
        <v>0</v>
      </c>
      <c r="C6006">
        <v>0</v>
      </c>
      <c r="D6006" s="690">
        <v>41244</v>
      </c>
    </row>
    <row r="6007" spans="1:4">
      <c r="A6007" s="105">
        <v>33011011030000</v>
      </c>
      <c r="B6007">
        <v>27295</v>
      </c>
      <c r="C6007">
        <v>0</v>
      </c>
      <c r="D6007" s="690">
        <v>40909</v>
      </c>
    </row>
    <row r="6008" spans="1:4">
      <c r="A6008" s="105">
        <v>33011011030000</v>
      </c>
      <c r="B6008">
        <v>22560</v>
      </c>
      <c r="C6008">
        <v>0</v>
      </c>
      <c r="D6008" s="690">
        <v>40940</v>
      </c>
    </row>
    <row r="6009" spans="1:4">
      <c r="A6009" s="105">
        <v>33011011030000</v>
      </c>
      <c r="B6009">
        <v>26123</v>
      </c>
      <c r="C6009">
        <v>0</v>
      </c>
      <c r="D6009" s="690">
        <v>40969</v>
      </c>
    </row>
    <row r="6010" spans="1:4">
      <c r="A6010" s="105">
        <v>33011011030000</v>
      </c>
      <c r="B6010">
        <v>26035</v>
      </c>
      <c r="C6010">
        <v>0</v>
      </c>
      <c r="D6010" s="690">
        <v>41000</v>
      </c>
    </row>
    <row r="6011" spans="1:4">
      <c r="A6011" s="105">
        <v>33011011030000</v>
      </c>
      <c r="B6011">
        <v>25076</v>
      </c>
      <c r="C6011">
        <v>0</v>
      </c>
      <c r="D6011" s="690">
        <v>41030</v>
      </c>
    </row>
    <row r="6012" spans="1:4">
      <c r="A6012" s="105">
        <v>33011011030000</v>
      </c>
      <c r="B6012">
        <v>19164</v>
      </c>
      <c r="C6012">
        <v>0</v>
      </c>
      <c r="D6012" s="690">
        <v>41061</v>
      </c>
    </row>
    <row r="6013" spans="1:4">
      <c r="A6013" s="105">
        <v>33011011030000</v>
      </c>
      <c r="B6013">
        <v>13646</v>
      </c>
      <c r="C6013">
        <v>0</v>
      </c>
      <c r="D6013" s="690">
        <v>41091</v>
      </c>
    </row>
    <row r="6014" spans="1:4">
      <c r="A6014" s="105">
        <v>33011011030000</v>
      </c>
      <c r="B6014">
        <v>16079</v>
      </c>
      <c r="C6014">
        <v>0</v>
      </c>
      <c r="D6014" s="690">
        <v>41122</v>
      </c>
    </row>
    <row r="6015" spans="1:4">
      <c r="A6015" s="105">
        <v>33011011030000</v>
      </c>
      <c r="B6015">
        <v>21136</v>
      </c>
      <c r="C6015">
        <v>0</v>
      </c>
      <c r="D6015" s="690">
        <v>41153</v>
      </c>
    </row>
    <row r="6016" spans="1:4">
      <c r="A6016" s="105">
        <v>33011011030000</v>
      </c>
      <c r="B6016">
        <v>17435</v>
      </c>
      <c r="C6016">
        <v>0</v>
      </c>
      <c r="D6016" s="690">
        <v>41183</v>
      </c>
    </row>
    <row r="6017" spans="1:4">
      <c r="A6017" s="105">
        <v>33011011030000</v>
      </c>
      <c r="B6017">
        <v>16113</v>
      </c>
      <c r="C6017">
        <v>0</v>
      </c>
      <c r="D6017" s="690">
        <v>41214</v>
      </c>
    </row>
    <row r="6018" spans="1:4">
      <c r="A6018" s="105">
        <v>33011011030000</v>
      </c>
      <c r="B6018">
        <v>8572</v>
      </c>
      <c r="C6018">
        <v>0</v>
      </c>
      <c r="D6018" s="690">
        <v>41244</v>
      </c>
    </row>
    <row r="6019" spans="1:4">
      <c r="A6019" s="105">
        <v>33011011040000</v>
      </c>
      <c r="B6019">
        <v>14823</v>
      </c>
      <c r="C6019">
        <v>0</v>
      </c>
      <c r="D6019" s="690">
        <v>40909</v>
      </c>
    </row>
    <row r="6020" spans="1:4">
      <c r="A6020" s="105">
        <v>33011011040000</v>
      </c>
      <c r="B6020">
        <v>968</v>
      </c>
      <c r="C6020">
        <v>0</v>
      </c>
      <c r="D6020" s="690">
        <v>40940</v>
      </c>
    </row>
    <row r="6021" spans="1:4">
      <c r="A6021" s="105">
        <v>33011011040000</v>
      </c>
      <c r="B6021">
        <v>0</v>
      </c>
      <c r="C6021">
        <v>0</v>
      </c>
      <c r="D6021" s="690">
        <v>40969</v>
      </c>
    </row>
    <row r="6022" spans="1:4">
      <c r="A6022" s="105">
        <v>33011011040000</v>
      </c>
      <c r="B6022">
        <v>0</v>
      </c>
      <c r="C6022">
        <v>0</v>
      </c>
      <c r="D6022" s="690">
        <v>41000</v>
      </c>
    </row>
    <row r="6023" spans="1:4">
      <c r="A6023" s="105">
        <v>33011011040000</v>
      </c>
      <c r="B6023">
        <v>0</v>
      </c>
      <c r="C6023">
        <v>0</v>
      </c>
      <c r="D6023" s="690">
        <v>41030</v>
      </c>
    </row>
    <row r="6024" spans="1:4">
      <c r="A6024" s="105">
        <v>33011011040000</v>
      </c>
      <c r="B6024">
        <v>0</v>
      </c>
      <c r="C6024">
        <v>0</v>
      </c>
      <c r="D6024" s="690">
        <v>41061</v>
      </c>
    </row>
    <row r="6025" spans="1:4">
      <c r="A6025" s="105">
        <v>33011011040000</v>
      </c>
      <c r="B6025">
        <v>707</v>
      </c>
      <c r="C6025">
        <v>0</v>
      </c>
      <c r="D6025" s="690">
        <v>41091</v>
      </c>
    </row>
    <row r="6026" spans="1:4">
      <c r="A6026" s="105">
        <v>33011011040000</v>
      </c>
      <c r="B6026">
        <v>10715</v>
      </c>
      <c r="C6026">
        <v>0</v>
      </c>
      <c r="D6026" s="690">
        <v>41122</v>
      </c>
    </row>
    <row r="6027" spans="1:4">
      <c r="A6027" s="105">
        <v>33011011040000</v>
      </c>
      <c r="B6027">
        <v>7228</v>
      </c>
      <c r="C6027">
        <v>0</v>
      </c>
      <c r="D6027" s="690">
        <v>41153</v>
      </c>
    </row>
    <row r="6028" spans="1:4">
      <c r="A6028" s="105">
        <v>33011011040000</v>
      </c>
      <c r="B6028">
        <v>1585</v>
      </c>
      <c r="C6028">
        <v>0</v>
      </c>
      <c r="D6028" s="690">
        <v>41183</v>
      </c>
    </row>
    <row r="6029" spans="1:4">
      <c r="A6029" s="105">
        <v>33011011040000</v>
      </c>
      <c r="B6029">
        <v>2137</v>
      </c>
      <c r="C6029">
        <v>0</v>
      </c>
      <c r="D6029" s="690">
        <v>41214</v>
      </c>
    </row>
    <row r="6030" spans="1:4">
      <c r="A6030" s="105">
        <v>33011011040000</v>
      </c>
      <c r="B6030">
        <v>3173</v>
      </c>
      <c r="C6030">
        <v>0</v>
      </c>
      <c r="D6030" s="690">
        <v>41244</v>
      </c>
    </row>
    <row r="6031" spans="1:4">
      <c r="A6031" s="105">
        <v>33011011050000</v>
      </c>
      <c r="B6031">
        <v>6077</v>
      </c>
      <c r="C6031">
        <v>0</v>
      </c>
      <c r="D6031" s="690">
        <v>40909</v>
      </c>
    </row>
    <row r="6032" spans="1:4">
      <c r="A6032" s="105">
        <v>33011011050000</v>
      </c>
      <c r="B6032">
        <v>509</v>
      </c>
      <c r="C6032">
        <v>0</v>
      </c>
      <c r="D6032" s="690">
        <v>40940</v>
      </c>
    </row>
    <row r="6033" spans="1:4">
      <c r="A6033" s="105">
        <v>33011011050000</v>
      </c>
      <c r="B6033">
        <v>0</v>
      </c>
      <c r="C6033">
        <v>0</v>
      </c>
      <c r="D6033" s="690">
        <v>40969</v>
      </c>
    </row>
    <row r="6034" spans="1:4">
      <c r="A6034" s="105">
        <v>33011011050000</v>
      </c>
      <c r="B6034">
        <v>0</v>
      </c>
      <c r="C6034">
        <v>0</v>
      </c>
      <c r="D6034" s="690">
        <v>41000</v>
      </c>
    </row>
    <row r="6035" spans="1:4">
      <c r="A6035" s="105">
        <v>33011011050000</v>
      </c>
      <c r="B6035">
        <v>0</v>
      </c>
      <c r="C6035">
        <v>0</v>
      </c>
      <c r="D6035" s="690">
        <v>41030</v>
      </c>
    </row>
    <row r="6036" spans="1:4">
      <c r="A6036" s="105">
        <v>33011011050000</v>
      </c>
      <c r="B6036">
        <v>0</v>
      </c>
      <c r="C6036">
        <v>0</v>
      </c>
      <c r="D6036" s="690">
        <v>41061</v>
      </c>
    </row>
    <row r="6037" spans="1:4">
      <c r="A6037" s="105">
        <v>33011011050000</v>
      </c>
      <c r="B6037">
        <v>0</v>
      </c>
      <c r="C6037">
        <v>0</v>
      </c>
      <c r="D6037" s="690">
        <v>41091</v>
      </c>
    </row>
    <row r="6038" spans="1:4">
      <c r="A6038" s="105">
        <v>33011011050000</v>
      </c>
      <c r="B6038">
        <v>294</v>
      </c>
      <c r="C6038">
        <v>0</v>
      </c>
      <c r="D6038" s="690">
        <v>41122</v>
      </c>
    </row>
    <row r="6039" spans="1:4">
      <c r="A6039" s="105">
        <v>33011011050000</v>
      </c>
      <c r="B6039">
        <v>12241</v>
      </c>
      <c r="C6039">
        <v>0</v>
      </c>
      <c r="D6039" s="690">
        <v>41153</v>
      </c>
    </row>
    <row r="6040" spans="1:4">
      <c r="A6040" s="105">
        <v>33011011050000</v>
      </c>
      <c r="B6040">
        <v>9461</v>
      </c>
      <c r="C6040">
        <v>0</v>
      </c>
      <c r="D6040" s="690">
        <v>41183</v>
      </c>
    </row>
    <row r="6041" spans="1:4">
      <c r="A6041" s="105">
        <v>33011011050000</v>
      </c>
      <c r="B6041">
        <v>9929</v>
      </c>
      <c r="C6041">
        <v>0</v>
      </c>
      <c r="D6041" s="690">
        <v>41214</v>
      </c>
    </row>
    <row r="6042" spans="1:4">
      <c r="A6042" s="105">
        <v>33011011050000</v>
      </c>
      <c r="B6042">
        <v>8839</v>
      </c>
      <c r="C6042">
        <v>0</v>
      </c>
      <c r="D6042" s="690">
        <v>41244</v>
      </c>
    </row>
    <row r="6043" spans="1:4">
      <c r="A6043" s="105">
        <v>33011011080000</v>
      </c>
      <c r="B6043">
        <v>0</v>
      </c>
      <c r="C6043">
        <v>0</v>
      </c>
      <c r="D6043" s="690">
        <v>40909</v>
      </c>
    </row>
    <row r="6044" spans="1:4">
      <c r="A6044" s="105">
        <v>33011011080000</v>
      </c>
      <c r="B6044">
        <v>0</v>
      </c>
      <c r="C6044">
        <v>0</v>
      </c>
      <c r="D6044" s="690">
        <v>40940</v>
      </c>
    </row>
    <row r="6045" spans="1:4">
      <c r="A6045" s="105">
        <v>33011011080000</v>
      </c>
      <c r="B6045">
        <v>0</v>
      </c>
      <c r="C6045">
        <v>0</v>
      </c>
      <c r="D6045" s="690">
        <v>40969</v>
      </c>
    </row>
    <row r="6046" spans="1:4">
      <c r="A6046" s="105">
        <v>33011011080000</v>
      </c>
      <c r="B6046">
        <v>7</v>
      </c>
      <c r="C6046">
        <v>0</v>
      </c>
      <c r="D6046" s="690">
        <v>41000</v>
      </c>
    </row>
    <row r="6047" spans="1:4">
      <c r="A6047" s="105">
        <v>33011011080000</v>
      </c>
      <c r="B6047">
        <v>0</v>
      </c>
      <c r="C6047">
        <v>0</v>
      </c>
      <c r="D6047" s="690">
        <v>41030</v>
      </c>
    </row>
    <row r="6048" spans="1:4">
      <c r="A6048" s="105">
        <v>33011011080000</v>
      </c>
      <c r="B6048">
        <v>0</v>
      </c>
      <c r="C6048">
        <v>0</v>
      </c>
      <c r="D6048" s="690">
        <v>41061</v>
      </c>
    </row>
    <row r="6049" spans="1:4">
      <c r="A6049" s="105">
        <v>33011011080000</v>
      </c>
      <c r="B6049">
        <v>0</v>
      </c>
      <c r="C6049">
        <v>0</v>
      </c>
      <c r="D6049" s="690">
        <v>41091</v>
      </c>
    </row>
    <row r="6050" spans="1:4">
      <c r="A6050" s="105">
        <v>33011011080000</v>
      </c>
      <c r="B6050">
        <v>7</v>
      </c>
      <c r="C6050">
        <v>0</v>
      </c>
      <c r="D6050" s="690">
        <v>41122</v>
      </c>
    </row>
    <row r="6051" spans="1:4">
      <c r="A6051" s="105">
        <v>33011011080000</v>
      </c>
      <c r="B6051">
        <v>0</v>
      </c>
      <c r="C6051">
        <v>0</v>
      </c>
      <c r="D6051" s="690">
        <v>41153</v>
      </c>
    </row>
    <row r="6052" spans="1:4">
      <c r="A6052" s="105">
        <v>33011011080000</v>
      </c>
      <c r="B6052">
        <v>5</v>
      </c>
      <c r="C6052">
        <v>0</v>
      </c>
      <c r="D6052" s="690">
        <v>41183</v>
      </c>
    </row>
    <row r="6053" spans="1:4">
      <c r="A6053" s="105">
        <v>33011011080000</v>
      </c>
      <c r="B6053">
        <v>7</v>
      </c>
      <c r="C6053">
        <v>0</v>
      </c>
      <c r="D6053" s="690">
        <v>41214</v>
      </c>
    </row>
    <row r="6054" spans="1:4">
      <c r="A6054" s="105">
        <v>33011011080000</v>
      </c>
      <c r="B6054">
        <v>0</v>
      </c>
      <c r="C6054">
        <v>0</v>
      </c>
      <c r="D6054" s="690">
        <v>41244</v>
      </c>
    </row>
    <row r="6055" spans="1:4">
      <c r="A6055" s="105">
        <v>33011011110000</v>
      </c>
      <c r="B6055">
        <v>58732</v>
      </c>
      <c r="C6055">
        <v>0</v>
      </c>
      <c r="D6055" s="690">
        <v>40909</v>
      </c>
    </row>
    <row r="6056" spans="1:4">
      <c r="A6056" s="105">
        <v>33011011110000</v>
      </c>
      <c r="B6056">
        <v>56299</v>
      </c>
      <c r="C6056">
        <v>0</v>
      </c>
      <c r="D6056" s="690">
        <v>40940</v>
      </c>
    </row>
    <row r="6057" spans="1:4">
      <c r="A6057" s="105">
        <v>33011011110000</v>
      </c>
      <c r="B6057">
        <v>61934</v>
      </c>
      <c r="C6057">
        <v>0</v>
      </c>
      <c r="D6057" s="690">
        <v>40969</v>
      </c>
    </row>
    <row r="6058" spans="1:4">
      <c r="A6058" s="105">
        <v>33011011110000</v>
      </c>
      <c r="B6058">
        <v>59895</v>
      </c>
      <c r="C6058">
        <v>0</v>
      </c>
      <c r="D6058" s="690">
        <v>41000</v>
      </c>
    </row>
    <row r="6059" spans="1:4">
      <c r="A6059" s="105">
        <v>33011011110000</v>
      </c>
      <c r="B6059">
        <v>61954</v>
      </c>
      <c r="C6059">
        <v>0</v>
      </c>
      <c r="D6059" s="690">
        <v>41030</v>
      </c>
    </row>
    <row r="6060" spans="1:4">
      <c r="A6060" s="105">
        <v>33011011110000</v>
      </c>
      <c r="B6060">
        <v>42883</v>
      </c>
      <c r="C6060">
        <v>0</v>
      </c>
      <c r="D6060" s="690">
        <v>41061</v>
      </c>
    </row>
    <row r="6061" spans="1:4">
      <c r="A6061" s="105">
        <v>33011011110000</v>
      </c>
      <c r="B6061">
        <v>53124</v>
      </c>
      <c r="C6061">
        <v>0</v>
      </c>
      <c r="D6061" s="690">
        <v>41091</v>
      </c>
    </row>
    <row r="6062" spans="1:4">
      <c r="A6062" s="105">
        <v>33011011110000</v>
      </c>
      <c r="B6062">
        <v>53370</v>
      </c>
      <c r="C6062">
        <v>0</v>
      </c>
      <c r="D6062" s="690">
        <v>41122</v>
      </c>
    </row>
    <row r="6063" spans="1:4">
      <c r="A6063" s="105">
        <v>33011011110000</v>
      </c>
      <c r="B6063">
        <v>60010</v>
      </c>
      <c r="C6063">
        <v>0</v>
      </c>
      <c r="D6063" s="690">
        <v>41153</v>
      </c>
    </row>
    <row r="6064" spans="1:4">
      <c r="A6064" s="105">
        <v>33011011110000</v>
      </c>
      <c r="B6064">
        <v>42136</v>
      </c>
      <c r="C6064">
        <v>0</v>
      </c>
      <c r="D6064" s="690">
        <v>41183</v>
      </c>
    </row>
    <row r="6065" spans="1:4">
      <c r="A6065" s="105">
        <v>33011011110000</v>
      </c>
      <c r="B6065">
        <v>55931</v>
      </c>
      <c r="C6065">
        <v>0</v>
      </c>
      <c r="D6065" s="690">
        <v>41214</v>
      </c>
    </row>
    <row r="6066" spans="1:4">
      <c r="A6066" s="105">
        <v>33011011110000</v>
      </c>
      <c r="B6066">
        <v>61644</v>
      </c>
      <c r="C6066">
        <v>0</v>
      </c>
      <c r="D6066" s="690">
        <v>41244</v>
      </c>
    </row>
    <row r="6067" spans="1:4">
      <c r="A6067" s="105">
        <v>33011011630000</v>
      </c>
      <c r="B6067">
        <v>1</v>
      </c>
      <c r="C6067">
        <v>0</v>
      </c>
      <c r="D6067" s="690">
        <v>40909</v>
      </c>
    </row>
    <row r="6068" spans="1:4">
      <c r="A6068" s="105">
        <v>33011011630000</v>
      </c>
      <c r="B6068">
        <v>0</v>
      </c>
      <c r="C6068">
        <v>0</v>
      </c>
      <c r="D6068" s="690">
        <v>40940</v>
      </c>
    </row>
    <row r="6069" spans="1:4">
      <c r="A6069" s="105">
        <v>33011011630000</v>
      </c>
      <c r="B6069">
        <v>7</v>
      </c>
      <c r="C6069">
        <v>0</v>
      </c>
      <c r="D6069" s="690">
        <v>40969</v>
      </c>
    </row>
    <row r="6070" spans="1:4">
      <c r="A6070" s="105">
        <v>33011011630000</v>
      </c>
      <c r="B6070">
        <v>6</v>
      </c>
      <c r="C6070">
        <v>0</v>
      </c>
      <c r="D6070" s="690">
        <v>41000</v>
      </c>
    </row>
    <row r="6071" spans="1:4">
      <c r="A6071" s="105">
        <v>33011011630000</v>
      </c>
      <c r="B6071">
        <v>5</v>
      </c>
      <c r="C6071">
        <v>0</v>
      </c>
      <c r="D6071" s="690">
        <v>41030</v>
      </c>
    </row>
    <row r="6072" spans="1:4">
      <c r="A6072" s="105">
        <v>33011011630000</v>
      </c>
      <c r="B6072">
        <v>3</v>
      </c>
      <c r="C6072">
        <v>0</v>
      </c>
      <c r="D6072" s="690">
        <v>41061</v>
      </c>
    </row>
    <row r="6073" spans="1:4">
      <c r="A6073" s="105">
        <v>33011011630000</v>
      </c>
      <c r="B6073">
        <v>3</v>
      </c>
      <c r="C6073">
        <v>0</v>
      </c>
      <c r="D6073" s="690">
        <v>41091</v>
      </c>
    </row>
    <row r="6074" spans="1:4">
      <c r="A6074" s="105">
        <v>33011011630000</v>
      </c>
      <c r="B6074">
        <v>6</v>
      </c>
      <c r="C6074">
        <v>0</v>
      </c>
      <c r="D6074" s="690">
        <v>41122</v>
      </c>
    </row>
    <row r="6075" spans="1:4">
      <c r="A6075" s="105">
        <v>33011011630000</v>
      </c>
      <c r="B6075">
        <v>0</v>
      </c>
      <c r="C6075">
        <v>0</v>
      </c>
      <c r="D6075" s="690">
        <v>41153</v>
      </c>
    </row>
    <row r="6076" spans="1:4">
      <c r="A6076" s="105">
        <v>33011011630000</v>
      </c>
      <c r="B6076">
        <v>7</v>
      </c>
      <c r="C6076">
        <v>0</v>
      </c>
      <c r="D6076" s="690">
        <v>41183</v>
      </c>
    </row>
    <row r="6077" spans="1:4">
      <c r="A6077" s="105">
        <v>33011011630000</v>
      </c>
      <c r="B6077">
        <v>8</v>
      </c>
      <c r="C6077">
        <v>0</v>
      </c>
      <c r="D6077" s="690">
        <v>41214</v>
      </c>
    </row>
    <row r="6078" spans="1:4">
      <c r="A6078" s="105">
        <v>33011011630000</v>
      </c>
      <c r="B6078">
        <v>6</v>
      </c>
      <c r="C6078">
        <v>0</v>
      </c>
      <c r="D6078" s="690">
        <v>41244</v>
      </c>
    </row>
    <row r="6079" spans="1:4">
      <c r="A6079" s="105">
        <v>33011011690000</v>
      </c>
      <c r="B6079">
        <v>6110</v>
      </c>
      <c r="C6079">
        <v>0</v>
      </c>
      <c r="D6079" s="690">
        <v>40909</v>
      </c>
    </row>
    <row r="6080" spans="1:4">
      <c r="A6080" s="105">
        <v>33011011690000</v>
      </c>
      <c r="B6080">
        <v>4355</v>
      </c>
      <c r="C6080">
        <v>0</v>
      </c>
      <c r="D6080" s="690">
        <v>40940</v>
      </c>
    </row>
    <row r="6081" spans="1:4">
      <c r="A6081" s="105">
        <v>33011011690000</v>
      </c>
      <c r="B6081">
        <v>4570</v>
      </c>
      <c r="C6081">
        <v>0</v>
      </c>
      <c r="D6081" s="690">
        <v>40969</v>
      </c>
    </row>
    <row r="6082" spans="1:4">
      <c r="A6082" s="105">
        <v>33011011690000</v>
      </c>
      <c r="B6082">
        <v>4287</v>
      </c>
      <c r="C6082">
        <v>0</v>
      </c>
      <c r="D6082" s="690">
        <v>41000</v>
      </c>
    </row>
    <row r="6083" spans="1:4">
      <c r="A6083" s="105">
        <v>33011011690000</v>
      </c>
      <c r="B6083">
        <v>3475</v>
      </c>
      <c r="C6083">
        <v>0</v>
      </c>
      <c r="D6083" s="690">
        <v>41030</v>
      </c>
    </row>
    <row r="6084" spans="1:4">
      <c r="A6084" s="105">
        <v>33011011690000</v>
      </c>
      <c r="B6084">
        <v>2770</v>
      </c>
      <c r="C6084">
        <v>0</v>
      </c>
      <c r="D6084" s="690">
        <v>41061</v>
      </c>
    </row>
    <row r="6085" spans="1:4">
      <c r="A6085" s="105">
        <v>33011011690000</v>
      </c>
      <c r="B6085">
        <v>3402</v>
      </c>
      <c r="C6085">
        <v>0</v>
      </c>
      <c r="D6085" s="690">
        <v>41091</v>
      </c>
    </row>
    <row r="6086" spans="1:4">
      <c r="A6086" s="105">
        <v>33011011690000</v>
      </c>
      <c r="B6086">
        <v>3647</v>
      </c>
      <c r="C6086">
        <v>0</v>
      </c>
      <c r="D6086" s="690">
        <v>41122</v>
      </c>
    </row>
    <row r="6087" spans="1:4">
      <c r="A6087" s="105">
        <v>33011011690000</v>
      </c>
      <c r="B6087">
        <v>3354</v>
      </c>
      <c r="C6087">
        <v>0</v>
      </c>
      <c r="D6087" s="690">
        <v>41153</v>
      </c>
    </row>
    <row r="6088" spans="1:4">
      <c r="A6088" s="105">
        <v>33011011690000</v>
      </c>
      <c r="B6088">
        <v>2884</v>
      </c>
      <c r="C6088">
        <v>0</v>
      </c>
      <c r="D6088" s="690">
        <v>41183</v>
      </c>
    </row>
    <row r="6089" spans="1:4">
      <c r="A6089" s="105">
        <v>33011011690000</v>
      </c>
      <c r="B6089">
        <v>2365</v>
      </c>
      <c r="C6089">
        <v>0</v>
      </c>
      <c r="D6089" s="690">
        <v>41214</v>
      </c>
    </row>
    <row r="6090" spans="1:4">
      <c r="A6090" s="105">
        <v>33011011690000</v>
      </c>
      <c r="B6090">
        <v>2669</v>
      </c>
      <c r="C6090">
        <v>0</v>
      </c>
      <c r="D6090" s="690">
        <v>41244</v>
      </c>
    </row>
    <row r="6091" spans="1:4">
      <c r="A6091" s="105">
        <v>33011012530000</v>
      </c>
      <c r="B6091">
        <v>37445</v>
      </c>
      <c r="C6091">
        <v>0</v>
      </c>
      <c r="D6091" s="690">
        <v>40909</v>
      </c>
    </row>
    <row r="6092" spans="1:4">
      <c r="A6092" s="105">
        <v>33011012530000</v>
      </c>
      <c r="B6092">
        <v>35976</v>
      </c>
      <c r="C6092">
        <v>0</v>
      </c>
      <c r="D6092" s="690">
        <v>40940</v>
      </c>
    </row>
    <row r="6093" spans="1:4">
      <c r="A6093" s="105">
        <v>33011012530000</v>
      </c>
      <c r="B6093">
        <v>31492</v>
      </c>
      <c r="C6093">
        <v>0</v>
      </c>
      <c r="D6093" s="690">
        <v>40969</v>
      </c>
    </row>
    <row r="6094" spans="1:4">
      <c r="A6094" s="105">
        <v>33011012530000</v>
      </c>
      <c r="B6094">
        <v>33328</v>
      </c>
      <c r="C6094">
        <v>0</v>
      </c>
      <c r="D6094" s="690">
        <v>41000</v>
      </c>
    </row>
    <row r="6095" spans="1:4">
      <c r="A6095" s="105">
        <v>33011012530000</v>
      </c>
      <c r="B6095">
        <v>38509</v>
      </c>
      <c r="C6095">
        <v>0</v>
      </c>
      <c r="D6095" s="690">
        <v>41030</v>
      </c>
    </row>
    <row r="6096" spans="1:4">
      <c r="A6096" s="105">
        <v>33011012530000</v>
      </c>
      <c r="B6096">
        <v>33660</v>
      </c>
      <c r="C6096">
        <v>0</v>
      </c>
      <c r="D6096" s="690">
        <v>41061</v>
      </c>
    </row>
    <row r="6097" spans="1:4">
      <c r="A6097" s="105">
        <v>33011012530000</v>
      </c>
      <c r="B6097">
        <v>40864</v>
      </c>
      <c r="C6097">
        <v>0</v>
      </c>
      <c r="D6097" s="690">
        <v>41091</v>
      </c>
    </row>
    <row r="6098" spans="1:4">
      <c r="A6098" s="105">
        <v>33011012530000</v>
      </c>
      <c r="B6098">
        <v>37057</v>
      </c>
      <c r="C6098">
        <v>0</v>
      </c>
      <c r="D6098" s="690">
        <v>41122</v>
      </c>
    </row>
    <row r="6099" spans="1:4">
      <c r="A6099" s="105">
        <v>33011012530000</v>
      </c>
      <c r="B6099">
        <v>39654</v>
      </c>
      <c r="C6099">
        <v>0</v>
      </c>
      <c r="D6099" s="690">
        <v>41153</v>
      </c>
    </row>
    <row r="6100" spans="1:4">
      <c r="A6100" s="105">
        <v>33011012530000</v>
      </c>
      <c r="B6100">
        <v>33111</v>
      </c>
      <c r="C6100">
        <v>0</v>
      </c>
      <c r="D6100" s="690">
        <v>41183</v>
      </c>
    </row>
    <row r="6101" spans="1:4">
      <c r="A6101" s="105">
        <v>33011012530000</v>
      </c>
      <c r="B6101">
        <v>29816</v>
      </c>
      <c r="C6101">
        <v>0</v>
      </c>
      <c r="D6101" s="690">
        <v>41214</v>
      </c>
    </row>
    <row r="6102" spans="1:4">
      <c r="A6102" s="105">
        <v>33011012530000</v>
      </c>
      <c r="B6102">
        <v>37318</v>
      </c>
      <c r="C6102">
        <v>0</v>
      </c>
      <c r="D6102" s="690">
        <v>41244</v>
      </c>
    </row>
    <row r="6103" spans="1:4">
      <c r="A6103" s="105">
        <v>33011013550000</v>
      </c>
      <c r="B6103">
        <v>20404</v>
      </c>
      <c r="C6103">
        <v>0</v>
      </c>
      <c r="D6103" s="690">
        <v>40909</v>
      </c>
    </row>
    <row r="6104" spans="1:4">
      <c r="A6104" s="105">
        <v>33011013550000</v>
      </c>
      <c r="B6104">
        <v>1580</v>
      </c>
      <c r="C6104">
        <v>0</v>
      </c>
      <c r="D6104" s="690">
        <v>40940</v>
      </c>
    </row>
    <row r="6105" spans="1:4">
      <c r="A6105" s="105">
        <v>33011013550000</v>
      </c>
      <c r="B6105">
        <v>0</v>
      </c>
      <c r="C6105">
        <v>0</v>
      </c>
      <c r="D6105" s="690">
        <v>40969</v>
      </c>
    </row>
    <row r="6106" spans="1:4">
      <c r="A6106" s="105">
        <v>33011013550000</v>
      </c>
      <c r="B6106">
        <v>0</v>
      </c>
      <c r="C6106">
        <v>0</v>
      </c>
      <c r="D6106" s="690">
        <v>41000</v>
      </c>
    </row>
    <row r="6107" spans="1:4">
      <c r="A6107" s="105">
        <v>33011013550000</v>
      </c>
      <c r="B6107">
        <v>0</v>
      </c>
      <c r="C6107">
        <v>0</v>
      </c>
      <c r="D6107" s="690">
        <v>41030</v>
      </c>
    </row>
    <row r="6108" spans="1:4">
      <c r="A6108" s="105">
        <v>33011013550000</v>
      </c>
      <c r="B6108">
        <v>0</v>
      </c>
      <c r="C6108">
        <v>0</v>
      </c>
      <c r="D6108" s="690">
        <v>41061</v>
      </c>
    </row>
    <row r="6109" spans="1:4">
      <c r="A6109" s="105">
        <v>33011013550000</v>
      </c>
      <c r="B6109">
        <v>0</v>
      </c>
      <c r="C6109">
        <v>0</v>
      </c>
      <c r="D6109" s="690">
        <v>41091</v>
      </c>
    </row>
    <row r="6110" spans="1:4">
      <c r="A6110" s="105">
        <v>33011013550000</v>
      </c>
      <c r="B6110">
        <v>11564</v>
      </c>
      <c r="C6110">
        <v>0</v>
      </c>
      <c r="D6110" s="690">
        <v>41122</v>
      </c>
    </row>
    <row r="6111" spans="1:4">
      <c r="A6111" s="105">
        <v>33011013550000</v>
      </c>
      <c r="B6111">
        <v>39235</v>
      </c>
      <c r="C6111">
        <v>0</v>
      </c>
      <c r="D6111" s="690">
        <v>41153</v>
      </c>
    </row>
    <row r="6112" spans="1:4">
      <c r="A6112" s="105">
        <v>33011013550000</v>
      </c>
      <c r="B6112">
        <v>29929</v>
      </c>
      <c r="C6112">
        <v>0</v>
      </c>
      <c r="D6112" s="690">
        <v>41183</v>
      </c>
    </row>
    <row r="6113" spans="1:4">
      <c r="A6113" s="105">
        <v>33011013550000</v>
      </c>
      <c r="B6113">
        <v>23481</v>
      </c>
      <c r="C6113">
        <v>0</v>
      </c>
      <c r="D6113" s="690">
        <v>41214</v>
      </c>
    </row>
    <row r="6114" spans="1:4">
      <c r="A6114" s="105">
        <v>33011013550000</v>
      </c>
      <c r="B6114">
        <v>31189</v>
      </c>
      <c r="C6114">
        <v>0</v>
      </c>
      <c r="D6114" s="690">
        <v>41244</v>
      </c>
    </row>
    <row r="6115" spans="1:4">
      <c r="A6115" s="105">
        <v>33011013560000</v>
      </c>
      <c r="B6115">
        <v>17730</v>
      </c>
      <c r="C6115">
        <v>0</v>
      </c>
      <c r="D6115" s="690">
        <v>40909</v>
      </c>
    </row>
    <row r="6116" spans="1:4">
      <c r="A6116" s="105">
        <v>33011013560000</v>
      </c>
      <c r="B6116">
        <v>23862</v>
      </c>
      <c r="C6116">
        <v>0</v>
      </c>
      <c r="D6116" s="690">
        <v>40940</v>
      </c>
    </row>
    <row r="6117" spans="1:4">
      <c r="A6117" s="105">
        <v>33011013560000</v>
      </c>
      <c r="B6117">
        <v>26167</v>
      </c>
      <c r="C6117">
        <v>0</v>
      </c>
      <c r="D6117" s="690">
        <v>40969</v>
      </c>
    </row>
    <row r="6118" spans="1:4">
      <c r="A6118" s="105">
        <v>33011013560000</v>
      </c>
      <c r="B6118">
        <v>24866</v>
      </c>
      <c r="C6118">
        <v>0</v>
      </c>
      <c r="D6118" s="690">
        <v>41000</v>
      </c>
    </row>
    <row r="6119" spans="1:4">
      <c r="A6119" s="105">
        <v>33011013560000</v>
      </c>
      <c r="B6119">
        <v>23860</v>
      </c>
      <c r="C6119">
        <v>0</v>
      </c>
      <c r="D6119" s="690">
        <v>41030</v>
      </c>
    </row>
    <row r="6120" spans="1:4">
      <c r="A6120" s="105">
        <v>33011013560000</v>
      </c>
      <c r="B6120">
        <v>19872</v>
      </c>
      <c r="C6120">
        <v>0</v>
      </c>
      <c r="D6120" s="690">
        <v>41061</v>
      </c>
    </row>
    <row r="6121" spans="1:4">
      <c r="A6121" s="105">
        <v>33011013560000</v>
      </c>
      <c r="B6121">
        <v>23418</v>
      </c>
      <c r="C6121">
        <v>0</v>
      </c>
      <c r="D6121" s="690">
        <v>41091</v>
      </c>
    </row>
    <row r="6122" spans="1:4">
      <c r="A6122" s="105">
        <v>33011013560000</v>
      </c>
      <c r="B6122">
        <v>22915</v>
      </c>
      <c r="C6122">
        <v>0</v>
      </c>
      <c r="D6122" s="690">
        <v>41122</v>
      </c>
    </row>
    <row r="6123" spans="1:4">
      <c r="A6123" s="105">
        <v>33011013560000</v>
      </c>
      <c r="B6123">
        <v>16201</v>
      </c>
      <c r="C6123">
        <v>0</v>
      </c>
      <c r="D6123" s="690">
        <v>41153</v>
      </c>
    </row>
    <row r="6124" spans="1:4">
      <c r="A6124" s="105">
        <v>33011013560000</v>
      </c>
      <c r="B6124">
        <v>21559</v>
      </c>
      <c r="C6124">
        <v>0</v>
      </c>
      <c r="D6124" s="690">
        <v>41183</v>
      </c>
    </row>
    <row r="6125" spans="1:4">
      <c r="A6125" s="105">
        <v>33011013560000</v>
      </c>
      <c r="B6125">
        <v>22392</v>
      </c>
      <c r="C6125">
        <v>0</v>
      </c>
      <c r="D6125" s="690">
        <v>41214</v>
      </c>
    </row>
    <row r="6126" spans="1:4">
      <c r="A6126" s="105">
        <v>33011013560000</v>
      </c>
      <c r="B6126">
        <v>27528</v>
      </c>
      <c r="C6126">
        <v>0</v>
      </c>
      <c r="D6126" s="690">
        <v>41244</v>
      </c>
    </row>
    <row r="6127" spans="1:4">
      <c r="A6127" s="105">
        <v>33011013570000</v>
      </c>
      <c r="B6127">
        <v>18985</v>
      </c>
      <c r="C6127">
        <v>0</v>
      </c>
      <c r="D6127" s="690">
        <v>40909</v>
      </c>
    </row>
    <row r="6128" spans="1:4">
      <c r="A6128" s="105">
        <v>33011013570000</v>
      </c>
      <c r="B6128">
        <v>1480</v>
      </c>
      <c r="C6128">
        <v>0</v>
      </c>
      <c r="D6128" s="690">
        <v>40940</v>
      </c>
    </row>
    <row r="6129" spans="1:4">
      <c r="A6129" s="105">
        <v>33011013570000</v>
      </c>
      <c r="B6129">
        <v>0</v>
      </c>
      <c r="C6129">
        <v>0</v>
      </c>
      <c r="D6129" s="690">
        <v>40969</v>
      </c>
    </row>
    <row r="6130" spans="1:4">
      <c r="A6130" s="105">
        <v>33011013570000</v>
      </c>
      <c r="B6130">
        <v>0</v>
      </c>
      <c r="C6130">
        <v>0</v>
      </c>
      <c r="D6130" s="690">
        <v>41000</v>
      </c>
    </row>
    <row r="6131" spans="1:4">
      <c r="A6131" s="105">
        <v>33011013570000</v>
      </c>
      <c r="B6131">
        <v>0</v>
      </c>
      <c r="C6131">
        <v>0</v>
      </c>
      <c r="D6131" s="690">
        <v>41030</v>
      </c>
    </row>
    <row r="6132" spans="1:4">
      <c r="A6132" s="105">
        <v>33011013570000</v>
      </c>
      <c r="B6132">
        <v>0</v>
      </c>
      <c r="C6132">
        <v>0</v>
      </c>
      <c r="D6132" s="690">
        <v>41061</v>
      </c>
    </row>
    <row r="6133" spans="1:4">
      <c r="A6133" s="105">
        <v>33011013570000</v>
      </c>
      <c r="B6133">
        <v>0</v>
      </c>
      <c r="C6133">
        <v>0</v>
      </c>
      <c r="D6133" s="690">
        <v>41091</v>
      </c>
    </row>
    <row r="6134" spans="1:4">
      <c r="A6134" s="105">
        <v>33011013570000</v>
      </c>
      <c r="B6134">
        <v>0</v>
      </c>
      <c r="C6134">
        <v>0</v>
      </c>
      <c r="D6134" s="690">
        <v>41122</v>
      </c>
    </row>
    <row r="6135" spans="1:4">
      <c r="A6135" s="105">
        <v>33011013570000</v>
      </c>
      <c r="B6135">
        <v>0</v>
      </c>
      <c r="C6135">
        <v>0</v>
      </c>
      <c r="D6135" s="690">
        <v>41153</v>
      </c>
    </row>
    <row r="6136" spans="1:4">
      <c r="A6136" s="105">
        <v>33011013570000</v>
      </c>
      <c r="B6136">
        <v>1295</v>
      </c>
      <c r="C6136">
        <v>0</v>
      </c>
      <c r="D6136" s="690">
        <v>41183</v>
      </c>
    </row>
    <row r="6137" spans="1:4">
      <c r="A6137" s="105">
        <v>33011013570000</v>
      </c>
      <c r="B6137">
        <v>2839</v>
      </c>
      <c r="C6137">
        <v>0</v>
      </c>
      <c r="D6137" s="690">
        <v>41214</v>
      </c>
    </row>
    <row r="6138" spans="1:4">
      <c r="A6138" s="105">
        <v>33011013570000</v>
      </c>
      <c r="B6138">
        <v>4648</v>
      </c>
      <c r="C6138">
        <v>0</v>
      </c>
      <c r="D6138" s="690">
        <v>41244</v>
      </c>
    </row>
    <row r="6139" spans="1:4">
      <c r="A6139" s="105">
        <v>33011013660000</v>
      </c>
      <c r="B6139">
        <v>21362</v>
      </c>
      <c r="C6139">
        <v>0</v>
      </c>
      <c r="D6139" s="690">
        <v>40909</v>
      </c>
    </row>
    <row r="6140" spans="1:4">
      <c r="A6140" s="105">
        <v>33011013660000</v>
      </c>
      <c r="B6140">
        <v>21097</v>
      </c>
      <c r="C6140">
        <v>0</v>
      </c>
      <c r="D6140" s="690">
        <v>40940</v>
      </c>
    </row>
    <row r="6141" spans="1:4">
      <c r="A6141" s="105">
        <v>33011013660000</v>
      </c>
      <c r="B6141">
        <v>20794</v>
      </c>
      <c r="C6141">
        <v>0</v>
      </c>
      <c r="D6141" s="690">
        <v>40969</v>
      </c>
    </row>
    <row r="6142" spans="1:4">
      <c r="A6142" s="105">
        <v>33011013660000</v>
      </c>
      <c r="B6142">
        <v>21915</v>
      </c>
      <c r="C6142">
        <v>0</v>
      </c>
      <c r="D6142" s="690">
        <v>41000</v>
      </c>
    </row>
    <row r="6143" spans="1:4">
      <c r="A6143" s="105">
        <v>33011013660000</v>
      </c>
      <c r="B6143">
        <v>10504</v>
      </c>
      <c r="C6143">
        <v>0</v>
      </c>
      <c r="D6143" s="690">
        <v>41030</v>
      </c>
    </row>
    <row r="6144" spans="1:4">
      <c r="A6144" s="105">
        <v>33011013660000</v>
      </c>
      <c r="B6144">
        <v>3828</v>
      </c>
      <c r="C6144">
        <v>0</v>
      </c>
      <c r="D6144" s="690">
        <v>41061</v>
      </c>
    </row>
    <row r="6145" spans="1:4">
      <c r="A6145" s="105">
        <v>33011013660000</v>
      </c>
      <c r="B6145">
        <v>19646</v>
      </c>
      <c r="C6145">
        <v>0</v>
      </c>
      <c r="D6145" s="690">
        <v>41091</v>
      </c>
    </row>
    <row r="6146" spans="1:4">
      <c r="A6146" s="105">
        <v>33011013660000</v>
      </c>
      <c r="B6146">
        <v>13271</v>
      </c>
      <c r="C6146">
        <v>0</v>
      </c>
      <c r="D6146" s="690">
        <v>41122</v>
      </c>
    </row>
    <row r="6147" spans="1:4">
      <c r="A6147" s="105">
        <v>33011013660000</v>
      </c>
      <c r="B6147">
        <v>23398</v>
      </c>
      <c r="C6147">
        <v>0</v>
      </c>
      <c r="D6147" s="690">
        <v>41153</v>
      </c>
    </row>
    <row r="6148" spans="1:4">
      <c r="A6148" s="105">
        <v>33011013660000</v>
      </c>
      <c r="B6148">
        <v>22202</v>
      </c>
      <c r="C6148">
        <v>0</v>
      </c>
      <c r="D6148" s="690">
        <v>41183</v>
      </c>
    </row>
    <row r="6149" spans="1:4">
      <c r="A6149" s="105">
        <v>33011013660000</v>
      </c>
      <c r="B6149">
        <v>21234</v>
      </c>
      <c r="C6149">
        <v>0</v>
      </c>
      <c r="D6149" s="690">
        <v>41214</v>
      </c>
    </row>
    <row r="6150" spans="1:4">
      <c r="A6150" s="105">
        <v>33011013660000</v>
      </c>
      <c r="B6150">
        <v>22300</v>
      </c>
      <c r="C6150">
        <v>0</v>
      </c>
      <c r="D6150" s="690">
        <v>41244</v>
      </c>
    </row>
    <row r="6151" spans="1:4">
      <c r="A6151" s="105">
        <v>33011013670000</v>
      </c>
      <c r="B6151">
        <v>31415</v>
      </c>
      <c r="C6151">
        <v>0</v>
      </c>
      <c r="D6151" s="690">
        <v>40909</v>
      </c>
    </row>
    <row r="6152" spans="1:4">
      <c r="A6152" s="105">
        <v>33011013670000</v>
      </c>
      <c r="B6152">
        <v>32164</v>
      </c>
      <c r="C6152">
        <v>0</v>
      </c>
      <c r="D6152" s="690">
        <v>40940</v>
      </c>
    </row>
    <row r="6153" spans="1:4">
      <c r="A6153" s="105">
        <v>33011013670000</v>
      </c>
      <c r="B6153">
        <v>42348</v>
      </c>
      <c r="C6153">
        <v>0</v>
      </c>
      <c r="D6153" s="690">
        <v>40969</v>
      </c>
    </row>
    <row r="6154" spans="1:4">
      <c r="A6154" s="105">
        <v>33011013670000</v>
      </c>
      <c r="B6154">
        <v>47577</v>
      </c>
      <c r="C6154">
        <v>0</v>
      </c>
      <c r="D6154" s="690">
        <v>41000</v>
      </c>
    </row>
    <row r="6155" spans="1:4">
      <c r="A6155" s="105">
        <v>33011013670000</v>
      </c>
      <c r="B6155">
        <v>25425</v>
      </c>
      <c r="C6155">
        <v>0</v>
      </c>
      <c r="D6155" s="690">
        <v>41030</v>
      </c>
    </row>
    <row r="6156" spans="1:4">
      <c r="A6156" s="105">
        <v>33011013670000</v>
      </c>
      <c r="B6156">
        <v>9011</v>
      </c>
      <c r="C6156">
        <v>0</v>
      </c>
      <c r="D6156" s="690">
        <v>41061</v>
      </c>
    </row>
    <row r="6157" spans="1:4">
      <c r="A6157" s="105">
        <v>33011013670000</v>
      </c>
      <c r="B6157">
        <v>55855</v>
      </c>
      <c r="C6157">
        <v>0</v>
      </c>
      <c r="D6157" s="690">
        <v>41091</v>
      </c>
    </row>
    <row r="6158" spans="1:4">
      <c r="A6158" s="105">
        <v>33011013670000</v>
      </c>
      <c r="B6158">
        <v>28787</v>
      </c>
      <c r="C6158">
        <v>0</v>
      </c>
      <c r="D6158" s="690">
        <v>41122</v>
      </c>
    </row>
    <row r="6159" spans="1:4">
      <c r="A6159" s="105">
        <v>33011013670000</v>
      </c>
      <c r="B6159">
        <v>57559</v>
      </c>
      <c r="C6159">
        <v>0</v>
      </c>
      <c r="D6159" s="690">
        <v>41153</v>
      </c>
    </row>
    <row r="6160" spans="1:4">
      <c r="A6160" s="105">
        <v>33011013670000</v>
      </c>
      <c r="B6160">
        <v>52982</v>
      </c>
      <c r="C6160">
        <v>0</v>
      </c>
      <c r="D6160" s="690">
        <v>41183</v>
      </c>
    </row>
    <row r="6161" spans="1:4">
      <c r="A6161" s="105">
        <v>33011013670000</v>
      </c>
      <c r="B6161">
        <v>42478</v>
      </c>
      <c r="C6161">
        <v>0</v>
      </c>
      <c r="D6161" s="690">
        <v>41214</v>
      </c>
    </row>
    <row r="6162" spans="1:4">
      <c r="A6162" s="105">
        <v>33011013670000</v>
      </c>
      <c r="B6162">
        <v>45319</v>
      </c>
      <c r="C6162">
        <v>0</v>
      </c>
      <c r="D6162" s="690">
        <v>41244</v>
      </c>
    </row>
    <row r="6163" spans="1:4">
      <c r="A6163" s="105">
        <v>33011013810000</v>
      </c>
      <c r="B6163">
        <v>0</v>
      </c>
      <c r="C6163">
        <v>0</v>
      </c>
      <c r="D6163" s="690">
        <v>40909</v>
      </c>
    </row>
    <row r="6164" spans="1:4">
      <c r="A6164" s="105">
        <v>33011013810000</v>
      </c>
      <c r="B6164">
        <v>10</v>
      </c>
      <c r="C6164">
        <v>0</v>
      </c>
      <c r="D6164" s="690">
        <v>40940</v>
      </c>
    </row>
    <row r="6165" spans="1:4">
      <c r="A6165" s="105">
        <v>33011013810000</v>
      </c>
      <c r="B6165">
        <v>0</v>
      </c>
      <c r="C6165">
        <v>0</v>
      </c>
      <c r="D6165" s="690">
        <v>40969</v>
      </c>
    </row>
    <row r="6166" spans="1:4">
      <c r="A6166" s="105">
        <v>33011013810000</v>
      </c>
      <c r="B6166">
        <v>0</v>
      </c>
      <c r="C6166">
        <v>0</v>
      </c>
      <c r="D6166" s="690">
        <v>41000</v>
      </c>
    </row>
    <row r="6167" spans="1:4">
      <c r="A6167" s="105">
        <v>33011013810000</v>
      </c>
      <c r="B6167">
        <v>0</v>
      </c>
      <c r="C6167">
        <v>0</v>
      </c>
      <c r="D6167" s="690">
        <v>41030</v>
      </c>
    </row>
    <row r="6168" spans="1:4">
      <c r="A6168" s="105">
        <v>33011013810000</v>
      </c>
      <c r="B6168">
        <v>0</v>
      </c>
      <c r="C6168">
        <v>0</v>
      </c>
      <c r="D6168" s="690">
        <v>41061</v>
      </c>
    </row>
    <row r="6169" spans="1:4">
      <c r="A6169" s="105">
        <v>33011013810000</v>
      </c>
      <c r="B6169">
        <v>0</v>
      </c>
      <c r="C6169">
        <v>0</v>
      </c>
      <c r="D6169" s="690">
        <v>41091</v>
      </c>
    </row>
    <row r="6170" spans="1:4">
      <c r="A6170" s="105">
        <v>33011013810000</v>
      </c>
      <c r="B6170">
        <v>0</v>
      </c>
      <c r="C6170">
        <v>0</v>
      </c>
      <c r="D6170" s="690">
        <v>41122</v>
      </c>
    </row>
    <row r="6171" spans="1:4">
      <c r="A6171" s="105">
        <v>33011013810000</v>
      </c>
      <c r="B6171">
        <v>0</v>
      </c>
      <c r="C6171">
        <v>0</v>
      </c>
      <c r="D6171" s="690">
        <v>41153</v>
      </c>
    </row>
    <row r="6172" spans="1:4">
      <c r="A6172" s="105">
        <v>33011013810000</v>
      </c>
      <c r="B6172">
        <v>0</v>
      </c>
      <c r="C6172">
        <v>0</v>
      </c>
      <c r="D6172" s="690">
        <v>41183</v>
      </c>
    </row>
    <row r="6173" spans="1:4">
      <c r="A6173" s="105">
        <v>33011013810000</v>
      </c>
      <c r="B6173">
        <v>0</v>
      </c>
      <c r="C6173">
        <v>0</v>
      </c>
      <c r="D6173" s="690">
        <v>41214</v>
      </c>
    </row>
    <row r="6174" spans="1:4">
      <c r="A6174" s="105">
        <v>33011013810000</v>
      </c>
      <c r="B6174">
        <v>0</v>
      </c>
      <c r="C6174">
        <v>0</v>
      </c>
      <c r="D6174" s="690">
        <v>41244</v>
      </c>
    </row>
    <row r="6175" spans="1:4">
      <c r="A6175" s="105">
        <v>33011013880000</v>
      </c>
      <c r="B6175">
        <v>0</v>
      </c>
      <c r="C6175">
        <v>88915</v>
      </c>
      <c r="D6175" s="690">
        <v>40909</v>
      </c>
    </row>
    <row r="6176" spans="1:4">
      <c r="A6176" s="105">
        <v>33011013880000</v>
      </c>
      <c r="B6176">
        <v>0</v>
      </c>
      <c r="C6176">
        <v>77045</v>
      </c>
      <c r="D6176" s="690">
        <v>40940</v>
      </c>
    </row>
    <row r="6177" spans="1:4">
      <c r="A6177" s="105">
        <v>33011013880000</v>
      </c>
      <c r="B6177">
        <v>0</v>
      </c>
      <c r="C6177">
        <v>92812</v>
      </c>
      <c r="D6177" s="690">
        <v>40969</v>
      </c>
    </row>
    <row r="6178" spans="1:4">
      <c r="A6178" s="105">
        <v>33011013880000</v>
      </c>
      <c r="B6178">
        <v>0</v>
      </c>
      <c r="C6178">
        <v>80295</v>
      </c>
      <c r="D6178" s="690">
        <v>41000</v>
      </c>
    </row>
    <row r="6179" spans="1:4">
      <c r="A6179" s="105">
        <v>33011013880000</v>
      </c>
      <c r="B6179">
        <v>0</v>
      </c>
      <c r="C6179">
        <v>80903</v>
      </c>
      <c r="D6179" s="690">
        <v>41030</v>
      </c>
    </row>
    <row r="6180" spans="1:4">
      <c r="A6180" s="105">
        <v>33011013880000</v>
      </c>
      <c r="B6180">
        <v>0</v>
      </c>
      <c r="C6180">
        <v>78824</v>
      </c>
      <c r="D6180" s="690">
        <v>41061</v>
      </c>
    </row>
    <row r="6181" spans="1:4">
      <c r="A6181" s="105">
        <v>33011013880000</v>
      </c>
      <c r="B6181">
        <v>0</v>
      </c>
      <c r="C6181">
        <v>76213</v>
      </c>
      <c r="D6181" s="690">
        <v>41091</v>
      </c>
    </row>
    <row r="6182" spans="1:4">
      <c r="A6182" s="105">
        <v>33011013880000</v>
      </c>
      <c r="B6182">
        <v>0</v>
      </c>
      <c r="C6182">
        <v>86755</v>
      </c>
      <c r="D6182" s="690">
        <v>41122</v>
      </c>
    </row>
    <row r="6183" spans="1:4">
      <c r="A6183" s="105">
        <v>33011013880000</v>
      </c>
      <c r="B6183">
        <v>0</v>
      </c>
      <c r="C6183">
        <v>87655</v>
      </c>
      <c r="D6183" s="690">
        <v>41153</v>
      </c>
    </row>
    <row r="6184" spans="1:4">
      <c r="A6184" s="105">
        <v>33011013880000</v>
      </c>
      <c r="B6184">
        <v>0</v>
      </c>
      <c r="C6184">
        <v>93196</v>
      </c>
      <c r="D6184" s="690">
        <v>41183</v>
      </c>
    </row>
    <row r="6185" spans="1:4">
      <c r="A6185" s="105">
        <v>33011013880000</v>
      </c>
      <c r="B6185">
        <v>84189</v>
      </c>
      <c r="C6185">
        <v>0</v>
      </c>
      <c r="D6185" s="690">
        <v>41214</v>
      </c>
    </row>
    <row r="6186" spans="1:4">
      <c r="A6186" s="105">
        <v>33011013880000</v>
      </c>
      <c r="B6186">
        <v>0</v>
      </c>
      <c r="C6186">
        <v>80820</v>
      </c>
      <c r="D6186" s="690">
        <v>41244</v>
      </c>
    </row>
    <row r="6187" spans="1:4">
      <c r="A6187" s="105">
        <v>33011014250000</v>
      </c>
      <c r="B6187">
        <v>0</v>
      </c>
      <c r="C6187">
        <v>42446</v>
      </c>
      <c r="D6187" s="690">
        <v>40909</v>
      </c>
    </row>
    <row r="6188" spans="1:4">
      <c r="A6188" s="105">
        <v>33011014250000</v>
      </c>
      <c r="B6188">
        <v>0</v>
      </c>
      <c r="C6188">
        <v>43697</v>
      </c>
      <c r="D6188" s="690">
        <v>40940</v>
      </c>
    </row>
    <row r="6189" spans="1:4">
      <c r="A6189" s="105">
        <v>33011014250000</v>
      </c>
      <c r="B6189">
        <v>0</v>
      </c>
      <c r="C6189">
        <v>56381</v>
      </c>
      <c r="D6189" s="690">
        <v>40969</v>
      </c>
    </row>
    <row r="6190" spans="1:4">
      <c r="A6190" s="105">
        <v>33011014250000</v>
      </c>
      <c r="B6190">
        <v>0</v>
      </c>
      <c r="C6190">
        <v>45656</v>
      </c>
      <c r="D6190" s="690">
        <v>41000</v>
      </c>
    </row>
    <row r="6191" spans="1:4">
      <c r="A6191" s="105">
        <v>33011014250000</v>
      </c>
      <c r="B6191">
        <v>0</v>
      </c>
      <c r="C6191">
        <v>41370</v>
      </c>
      <c r="D6191" s="690">
        <v>41030</v>
      </c>
    </row>
    <row r="6192" spans="1:4">
      <c r="A6192" s="105">
        <v>33011014250000</v>
      </c>
      <c r="B6192">
        <v>0</v>
      </c>
      <c r="C6192">
        <v>40010</v>
      </c>
      <c r="D6192" s="690">
        <v>41061</v>
      </c>
    </row>
    <row r="6193" spans="1:4">
      <c r="A6193" s="105">
        <v>33011014250000</v>
      </c>
      <c r="B6193">
        <v>0</v>
      </c>
      <c r="C6193">
        <v>38161</v>
      </c>
      <c r="D6193" s="690">
        <v>41091</v>
      </c>
    </row>
    <row r="6194" spans="1:4">
      <c r="A6194" s="105">
        <v>33011014250000</v>
      </c>
      <c r="B6194">
        <v>0</v>
      </c>
      <c r="C6194">
        <v>48254</v>
      </c>
      <c r="D6194" s="690">
        <v>41122</v>
      </c>
    </row>
    <row r="6195" spans="1:4">
      <c r="A6195" s="105">
        <v>33011014250000</v>
      </c>
      <c r="B6195">
        <v>0</v>
      </c>
      <c r="C6195">
        <v>0</v>
      </c>
      <c r="D6195" s="690">
        <v>41153</v>
      </c>
    </row>
    <row r="6196" spans="1:4">
      <c r="A6196" s="105">
        <v>33011014250000</v>
      </c>
      <c r="B6196">
        <v>0</v>
      </c>
      <c r="C6196">
        <v>0</v>
      </c>
      <c r="D6196" s="690">
        <v>41183</v>
      </c>
    </row>
    <row r="6197" spans="1:4">
      <c r="A6197" s="105">
        <v>33011014250000</v>
      </c>
      <c r="B6197">
        <v>0</v>
      </c>
      <c r="C6197">
        <v>0</v>
      </c>
      <c r="D6197" s="690">
        <v>41214</v>
      </c>
    </row>
    <row r="6198" spans="1:4">
      <c r="A6198" s="105">
        <v>33011014250000</v>
      </c>
      <c r="B6198">
        <v>0</v>
      </c>
      <c r="C6198">
        <v>0</v>
      </c>
      <c r="D6198" s="690">
        <v>41244</v>
      </c>
    </row>
    <row r="6199" spans="1:4">
      <c r="A6199" s="105">
        <v>33011014980000</v>
      </c>
      <c r="B6199">
        <v>5472</v>
      </c>
      <c r="C6199">
        <v>0</v>
      </c>
      <c r="D6199" s="690">
        <v>40909</v>
      </c>
    </row>
    <row r="6200" spans="1:4">
      <c r="A6200" s="105">
        <v>33011014980000</v>
      </c>
      <c r="B6200">
        <v>4302</v>
      </c>
      <c r="C6200">
        <v>0</v>
      </c>
      <c r="D6200" s="690">
        <v>40940</v>
      </c>
    </row>
    <row r="6201" spans="1:4">
      <c r="A6201" s="105">
        <v>33011014980000</v>
      </c>
      <c r="B6201">
        <v>4432</v>
      </c>
      <c r="C6201">
        <v>0</v>
      </c>
      <c r="D6201" s="690">
        <v>40969</v>
      </c>
    </row>
    <row r="6202" spans="1:4">
      <c r="A6202" s="105">
        <v>33011014980000</v>
      </c>
      <c r="B6202">
        <v>3907</v>
      </c>
      <c r="C6202">
        <v>0</v>
      </c>
      <c r="D6202" s="690">
        <v>41000</v>
      </c>
    </row>
    <row r="6203" spans="1:4">
      <c r="A6203" s="105">
        <v>33011014980000</v>
      </c>
      <c r="B6203">
        <v>3907</v>
      </c>
      <c r="C6203">
        <v>0</v>
      </c>
      <c r="D6203" s="690">
        <v>41030</v>
      </c>
    </row>
    <row r="6204" spans="1:4">
      <c r="A6204" s="105">
        <v>33011014980000</v>
      </c>
      <c r="B6204">
        <v>3520</v>
      </c>
      <c r="C6204">
        <v>0</v>
      </c>
      <c r="D6204" s="690">
        <v>41061</v>
      </c>
    </row>
    <row r="6205" spans="1:4">
      <c r="A6205" s="105">
        <v>33011014980000</v>
      </c>
      <c r="B6205">
        <v>3487</v>
      </c>
      <c r="C6205">
        <v>0</v>
      </c>
      <c r="D6205" s="690">
        <v>41091</v>
      </c>
    </row>
    <row r="6206" spans="1:4">
      <c r="A6206" s="105">
        <v>33011014980000</v>
      </c>
      <c r="B6206">
        <v>3688</v>
      </c>
      <c r="C6206">
        <v>0</v>
      </c>
      <c r="D6206" s="690">
        <v>41122</v>
      </c>
    </row>
    <row r="6207" spans="1:4">
      <c r="A6207" s="105">
        <v>33011014980000</v>
      </c>
      <c r="B6207">
        <v>3513</v>
      </c>
      <c r="C6207">
        <v>0</v>
      </c>
      <c r="D6207" s="690">
        <v>41153</v>
      </c>
    </row>
    <row r="6208" spans="1:4">
      <c r="A6208" s="105">
        <v>33011014980000</v>
      </c>
      <c r="B6208">
        <v>3276</v>
      </c>
      <c r="C6208">
        <v>0</v>
      </c>
      <c r="D6208" s="690">
        <v>41183</v>
      </c>
    </row>
    <row r="6209" spans="1:4">
      <c r="A6209" s="105">
        <v>33011014980000</v>
      </c>
      <c r="B6209">
        <v>3095</v>
      </c>
      <c r="C6209">
        <v>0</v>
      </c>
      <c r="D6209" s="690">
        <v>41214</v>
      </c>
    </row>
    <row r="6210" spans="1:4">
      <c r="A6210" s="105">
        <v>33011014980000</v>
      </c>
      <c r="B6210">
        <v>2802</v>
      </c>
      <c r="C6210">
        <v>0</v>
      </c>
      <c r="D6210" s="690">
        <v>41244</v>
      </c>
    </row>
    <row r="6211" spans="1:4">
      <c r="A6211" s="105">
        <v>33011015020000</v>
      </c>
      <c r="B6211">
        <v>26120</v>
      </c>
      <c r="C6211">
        <v>0</v>
      </c>
      <c r="D6211" s="690">
        <v>41000</v>
      </c>
    </row>
    <row r="6212" spans="1:4">
      <c r="A6212" s="105">
        <v>33011015020000</v>
      </c>
      <c r="B6212">
        <v>23122</v>
      </c>
      <c r="C6212">
        <v>0</v>
      </c>
      <c r="D6212" s="690">
        <v>41030</v>
      </c>
    </row>
    <row r="6213" spans="1:4">
      <c r="A6213" s="105">
        <v>33011015020000</v>
      </c>
      <c r="B6213">
        <v>19576</v>
      </c>
      <c r="C6213">
        <v>0</v>
      </c>
      <c r="D6213" s="690">
        <v>41061</v>
      </c>
    </row>
    <row r="6214" spans="1:4">
      <c r="A6214" s="105">
        <v>33011015020000</v>
      </c>
      <c r="B6214">
        <v>17538</v>
      </c>
      <c r="C6214">
        <v>0</v>
      </c>
      <c r="D6214" s="690">
        <v>41091</v>
      </c>
    </row>
    <row r="6215" spans="1:4">
      <c r="A6215" s="105">
        <v>33011015020000</v>
      </c>
      <c r="B6215">
        <v>16304</v>
      </c>
      <c r="C6215">
        <v>0</v>
      </c>
      <c r="D6215" s="690">
        <v>41122</v>
      </c>
    </row>
    <row r="6216" spans="1:4">
      <c r="A6216" s="105">
        <v>33011015020000</v>
      </c>
      <c r="B6216">
        <v>14914</v>
      </c>
      <c r="C6216">
        <v>0</v>
      </c>
      <c r="D6216" s="690">
        <v>41153</v>
      </c>
    </row>
    <row r="6217" spans="1:4">
      <c r="A6217" s="105">
        <v>33011015020000</v>
      </c>
      <c r="B6217">
        <v>8208</v>
      </c>
      <c r="C6217">
        <v>0</v>
      </c>
      <c r="D6217" s="690">
        <v>41183</v>
      </c>
    </row>
    <row r="6218" spans="1:4">
      <c r="A6218" s="105">
        <v>33011015020000</v>
      </c>
      <c r="B6218">
        <v>10259</v>
      </c>
      <c r="C6218">
        <v>0</v>
      </c>
      <c r="D6218" s="690">
        <v>41244</v>
      </c>
    </row>
    <row r="6219" spans="1:4">
      <c r="A6219" s="105">
        <v>33011015030000</v>
      </c>
      <c r="B6219">
        <v>0</v>
      </c>
      <c r="C6219">
        <v>31824</v>
      </c>
      <c r="D6219" s="690">
        <v>40909</v>
      </c>
    </row>
    <row r="6220" spans="1:4">
      <c r="A6220" s="105">
        <v>33011015030000</v>
      </c>
      <c r="B6220">
        <v>0</v>
      </c>
      <c r="C6220">
        <v>27970</v>
      </c>
      <c r="D6220" s="690">
        <v>40940</v>
      </c>
    </row>
    <row r="6221" spans="1:4">
      <c r="A6221" s="105">
        <v>33011015030000</v>
      </c>
      <c r="B6221">
        <v>0</v>
      </c>
      <c r="C6221">
        <v>34052</v>
      </c>
      <c r="D6221" s="690">
        <v>40969</v>
      </c>
    </row>
    <row r="6222" spans="1:4">
      <c r="A6222" s="105">
        <v>33011015030000</v>
      </c>
      <c r="B6222">
        <v>0</v>
      </c>
      <c r="C6222">
        <v>29979</v>
      </c>
      <c r="D6222" s="690">
        <v>41000</v>
      </c>
    </row>
    <row r="6223" spans="1:4">
      <c r="A6223" s="105">
        <v>33011015030000</v>
      </c>
      <c r="B6223">
        <v>0</v>
      </c>
      <c r="C6223">
        <v>30112</v>
      </c>
      <c r="D6223" s="690">
        <v>41030</v>
      </c>
    </row>
    <row r="6224" spans="1:4">
      <c r="A6224" s="105">
        <v>33011015030000</v>
      </c>
      <c r="B6224">
        <v>0</v>
      </c>
      <c r="C6224">
        <v>28710</v>
      </c>
      <c r="D6224" s="690">
        <v>41061</v>
      </c>
    </row>
    <row r="6225" spans="1:4">
      <c r="A6225" s="105">
        <v>33011015030000</v>
      </c>
      <c r="B6225">
        <v>0</v>
      </c>
      <c r="C6225">
        <v>27471</v>
      </c>
      <c r="D6225" s="690">
        <v>41091</v>
      </c>
    </row>
    <row r="6226" spans="1:4">
      <c r="A6226" s="105">
        <v>33011015030000</v>
      </c>
      <c r="B6226">
        <v>0</v>
      </c>
      <c r="C6226">
        <v>30369</v>
      </c>
      <c r="D6226" s="690">
        <v>41122</v>
      </c>
    </row>
    <row r="6227" spans="1:4">
      <c r="A6227" s="105">
        <v>33011015030000</v>
      </c>
      <c r="B6227">
        <v>0</v>
      </c>
      <c r="C6227">
        <v>30193</v>
      </c>
      <c r="D6227" s="690">
        <v>41153</v>
      </c>
    </row>
    <row r="6228" spans="1:4">
      <c r="A6228" s="105">
        <v>33011015030000</v>
      </c>
      <c r="B6228">
        <v>0</v>
      </c>
      <c r="C6228">
        <v>32370</v>
      </c>
      <c r="D6228" s="690">
        <v>41183</v>
      </c>
    </row>
    <row r="6229" spans="1:4">
      <c r="A6229" s="105">
        <v>33011015030000</v>
      </c>
      <c r="B6229">
        <v>30474</v>
      </c>
      <c r="C6229">
        <v>0</v>
      </c>
      <c r="D6229" s="690">
        <v>41214</v>
      </c>
    </row>
    <row r="6230" spans="1:4">
      <c r="A6230" s="105">
        <v>33011015030000</v>
      </c>
      <c r="B6230">
        <v>0</v>
      </c>
      <c r="C6230">
        <v>32555</v>
      </c>
      <c r="D6230" s="690">
        <v>41244</v>
      </c>
    </row>
    <row r="6231" spans="1:4">
      <c r="A6231" s="105">
        <v>33011015040000</v>
      </c>
      <c r="B6231">
        <v>0</v>
      </c>
      <c r="C6231">
        <v>28905</v>
      </c>
      <c r="D6231" s="690">
        <v>40909</v>
      </c>
    </row>
    <row r="6232" spans="1:4">
      <c r="A6232" s="105">
        <v>33011015040000</v>
      </c>
      <c r="B6232">
        <v>0</v>
      </c>
      <c r="C6232">
        <v>28500</v>
      </c>
      <c r="D6232" s="690">
        <v>40940</v>
      </c>
    </row>
    <row r="6233" spans="1:4">
      <c r="A6233" s="105">
        <v>33011015040000</v>
      </c>
      <c r="B6233">
        <v>0</v>
      </c>
      <c r="C6233">
        <v>32844</v>
      </c>
      <c r="D6233" s="690">
        <v>40969</v>
      </c>
    </row>
    <row r="6234" spans="1:4">
      <c r="A6234" s="105">
        <v>33011015040000</v>
      </c>
      <c r="B6234">
        <v>0</v>
      </c>
      <c r="C6234">
        <v>27665</v>
      </c>
      <c r="D6234" s="690">
        <v>41000</v>
      </c>
    </row>
    <row r="6235" spans="1:4">
      <c r="A6235" s="105">
        <v>33011015040000</v>
      </c>
      <c r="B6235">
        <v>0</v>
      </c>
      <c r="C6235">
        <v>28833</v>
      </c>
      <c r="D6235" s="690">
        <v>41030</v>
      </c>
    </row>
    <row r="6236" spans="1:4">
      <c r="A6236" s="105">
        <v>33011015040000</v>
      </c>
      <c r="B6236">
        <v>0</v>
      </c>
      <c r="C6236">
        <v>27203</v>
      </c>
      <c r="D6236" s="690">
        <v>41061</v>
      </c>
    </row>
    <row r="6237" spans="1:4">
      <c r="A6237" s="105">
        <v>33011015040000</v>
      </c>
      <c r="B6237">
        <v>0</v>
      </c>
      <c r="C6237">
        <v>26250</v>
      </c>
      <c r="D6237" s="690">
        <v>41091</v>
      </c>
    </row>
    <row r="6238" spans="1:4">
      <c r="A6238" s="105">
        <v>33011015040000</v>
      </c>
      <c r="B6238">
        <v>0</v>
      </c>
      <c r="C6238">
        <v>30059</v>
      </c>
      <c r="D6238" s="690">
        <v>41122</v>
      </c>
    </row>
    <row r="6239" spans="1:4">
      <c r="A6239" s="105">
        <v>33011015040000</v>
      </c>
      <c r="B6239">
        <v>0</v>
      </c>
      <c r="C6239">
        <v>29357</v>
      </c>
      <c r="D6239" s="690">
        <v>41153</v>
      </c>
    </row>
    <row r="6240" spans="1:4">
      <c r="A6240" s="105">
        <v>33011015040000</v>
      </c>
      <c r="B6240">
        <v>0</v>
      </c>
      <c r="C6240">
        <v>31324</v>
      </c>
      <c r="D6240" s="690">
        <v>41183</v>
      </c>
    </row>
    <row r="6241" spans="1:4">
      <c r="A6241" s="105">
        <v>33011015040000</v>
      </c>
      <c r="B6241">
        <v>28902</v>
      </c>
      <c r="C6241">
        <v>0</v>
      </c>
      <c r="D6241" s="690">
        <v>41214</v>
      </c>
    </row>
    <row r="6242" spans="1:4">
      <c r="A6242" s="105">
        <v>33011015040000</v>
      </c>
      <c r="B6242">
        <v>0</v>
      </c>
      <c r="C6242">
        <v>31143</v>
      </c>
      <c r="D6242" s="690">
        <v>41244</v>
      </c>
    </row>
    <row r="6243" spans="1:4">
      <c r="A6243" s="105">
        <v>33013001400000</v>
      </c>
      <c r="B6243">
        <v>10917</v>
      </c>
      <c r="C6243">
        <v>0</v>
      </c>
      <c r="D6243" s="690">
        <v>40909</v>
      </c>
    </row>
    <row r="6244" spans="1:4">
      <c r="A6244" s="105">
        <v>33013001400000</v>
      </c>
      <c r="B6244">
        <v>9205</v>
      </c>
      <c r="C6244">
        <v>0</v>
      </c>
      <c r="D6244" s="690">
        <v>40940</v>
      </c>
    </row>
    <row r="6245" spans="1:4">
      <c r="A6245" s="105">
        <v>33013001400000</v>
      </c>
      <c r="B6245">
        <v>9142</v>
      </c>
      <c r="C6245">
        <v>0</v>
      </c>
      <c r="D6245" s="690">
        <v>40969</v>
      </c>
    </row>
    <row r="6246" spans="1:4">
      <c r="A6246" s="105">
        <v>33013001400000</v>
      </c>
      <c r="B6246">
        <v>7722</v>
      </c>
      <c r="C6246">
        <v>0</v>
      </c>
      <c r="D6246" s="690">
        <v>41000</v>
      </c>
    </row>
    <row r="6247" spans="1:4">
      <c r="A6247" s="105">
        <v>33013001400000</v>
      </c>
      <c r="B6247">
        <v>9810</v>
      </c>
      <c r="C6247">
        <v>0</v>
      </c>
      <c r="D6247" s="690">
        <v>41030</v>
      </c>
    </row>
    <row r="6248" spans="1:4">
      <c r="A6248" s="105">
        <v>33013001400000</v>
      </c>
      <c r="B6248">
        <v>8414</v>
      </c>
      <c r="C6248">
        <v>0</v>
      </c>
      <c r="D6248" s="690">
        <v>41061</v>
      </c>
    </row>
    <row r="6249" spans="1:4">
      <c r="A6249" s="105">
        <v>33013001400000</v>
      </c>
      <c r="B6249">
        <v>8842</v>
      </c>
      <c r="C6249">
        <v>0</v>
      </c>
      <c r="D6249" s="690">
        <v>41091</v>
      </c>
    </row>
    <row r="6250" spans="1:4">
      <c r="A6250" s="105">
        <v>33013001400000</v>
      </c>
      <c r="B6250">
        <v>8610</v>
      </c>
      <c r="C6250">
        <v>0</v>
      </c>
      <c r="D6250" s="690">
        <v>41122</v>
      </c>
    </row>
    <row r="6251" spans="1:4">
      <c r="A6251" s="105">
        <v>33013001400000</v>
      </c>
      <c r="B6251">
        <v>8676</v>
      </c>
      <c r="C6251">
        <v>0</v>
      </c>
      <c r="D6251" s="690">
        <v>41153</v>
      </c>
    </row>
    <row r="6252" spans="1:4">
      <c r="A6252" s="105">
        <v>33013001400000</v>
      </c>
      <c r="B6252">
        <v>6262</v>
      </c>
      <c r="C6252">
        <v>0</v>
      </c>
      <c r="D6252" s="690">
        <v>41183</v>
      </c>
    </row>
    <row r="6253" spans="1:4">
      <c r="A6253" s="105">
        <v>33013001400000</v>
      </c>
      <c r="B6253">
        <v>6717</v>
      </c>
      <c r="C6253">
        <v>0</v>
      </c>
      <c r="D6253" s="690">
        <v>41214</v>
      </c>
    </row>
    <row r="6254" spans="1:4">
      <c r="A6254" s="105">
        <v>33013001400000</v>
      </c>
      <c r="B6254">
        <v>7218</v>
      </c>
      <c r="C6254">
        <v>0</v>
      </c>
      <c r="D6254" s="690">
        <v>41244</v>
      </c>
    </row>
    <row r="6255" spans="1:4">
      <c r="A6255" s="105">
        <v>33013002340000</v>
      </c>
      <c r="B6255">
        <v>19269</v>
      </c>
      <c r="C6255">
        <v>0</v>
      </c>
      <c r="D6255" s="690">
        <v>40909</v>
      </c>
    </row>
    <row r="6256" spans="1:4">
      <c r="A6256" s="105">
        <v>33013002340000</v>
      </c>
      <c r="B6256">
        <v>16305</v>
      </c>
      <c r="C6256">
        <v>0</v>
      </c>
      <c r="D6256" s="690">
        <v>40940</v>
      </c>
    </row>
    <row r="6257" spans="1:4">
      <c r="A6257" s="105">
        <v>33013002340000</v>
      </c>
      <c r="B6257">
        <v>15186</v>
      </c>
      <c r="C6257">
        <v>0</v>
      </c>
      <c r="D6257" s="690">
        <v>40969</v>
      </c>
    </row>
    <row r="6258" spans="1:4">
      <c r="A6258" s="105">
        <v>33013002340000</v>
      </c>
      <c r="B6258">
        <v>15273</v>
      </c>
      <c r="C6258">
        <v>0</v>
      </c>
      <c r="D6258" s="690">
        <v>41000</v>
      </c>
    </row>
    <row r="6259" spans="1:4">
      <c r="A6259" s="105">
        <v>33013002340000</v>
      </c>
      <c r="B6259">
        <v>19492</v>
      </c>
      <c r="C6259">
        <v>0</v>
      </c>
      <c r="D6259" s="690">
        <v>41030</v>
      </c>
    </row>
    <row r="6260" spans="1:4">
      <c r="A6260" s="105">
        <v>33013002340000</v>
      </c>
      <c r="B6260">
        <v>19457</v>
      </c>
      <c r="C6260">
        <v>0</v>
      </c>
      <c r="D6260" s="690">
        <v>41061</v>
      </c>
    </row>
    <row r="6261" spans="1:4">
      <c r="A6261" s="105">
        <v>33013002340000</v>
      </c>
      <c r="B6261">
        <v>20397</v>
      </c>
      <c r="C6261">
        <v>0</v>
      </c>
      <c r="D6261" s="690">
        <v>41091</v>
      </c>
    </row>
    <row r="6262" spans="1:4">
      <c r="A6262" s="105">
        <v>33013002340000</v>
      </c>
      <c r="B6262">
        <v>17134</v>
      </c>
      <c r="C6262">
        <v>0</v>
      </c>
      <c r="D6262" s="690">
        <v>41122</v>
      </c>
    </row>
    <row r="6263" spans="1:4">
      <c r="A6263" s="105">
        <v>33013002340000</v>
      </c>
      <c r="B6263">
        <v>13600</v>
      </c>
      <c r="C6263">
        <v>0</v>
      </c>
      <c r="D6263" s="690">
        <v>41153</v>
      </c>
    </row>
    <row r="6264" spans="1:4">
      <c r="A6264" s="105">
        <v>33013002340000</v>
      </c>
      <c r="B6264">
        <v>9300</v>
      </c>
      <c r="C6264">
        <v>0</v>
      </c>
      <c r="D6264" s="690">
        <v>41183</v>
      </c>
    </row>
    <row r="6265" spans="1:4">
      <c r="A6265" s="105">
        <v>33013002340000</v>
      </c>
      <c r="B6265">
        <v>9000</v>
      </c>
      <c r="C6265">
        <v>0</v>
      </c>
      <c r="D6265" s="690">
        <v>41214</v>
      </c>
    </row>
    <row r="6266" spans="1:4">
      <c r="A6266" s="105">
        <v>33013002340000</v>
      </c>
      <c r="B6266">
        <v>9300</v>
      </c>
      <c r="C6266">
        <v>0</v>
      </c>
      <c r="D6266" s="690">
        <v>41244</v>
      </c>
    </row>
    <row r="6267" spans="1:4">
      <c r="A6267" s="105">
        <v>33013002350000</v>
      </c>
      <c r="B6267">
        <v>17050</v>
      </c>
      <c r="C6267">
        <v>0</v>
      </c>
      <c r="D6267" s="690">
        <v>40909</v>
      </c>
    </row>
    <row r="6268" spans="1:4">
      <c r="A6268" s="105">
        <v>33013002350000</v>
      </c>
      <c r="B6268">
        <v>15950</v>
      </c>
      <c r="C6268">
        <v>0</v>
      </c>
      <c r="D6268" s="690">
        <v>40940</v>
      </c>
    </row>
    <row r="6269" spans="1:4">
      <c r="A6269" s="105">
        <v>33013002350000</v>
      </c>
      <c r="B6269">
        <v>15400</v>
      </c>
      <c r="C6269">
        <v>0</v>
      </c>
      <c r="D6269" s="690">
        <v>40969</v>
      </c>
    </row>
    <row r="6270" spans="1:4">
      <c r="A6270" s="105">
        <v>33013002350000</v>
      </c>
      <c r="B6270">
        <v>16500</v>
      </c>
      <c r="C6270">
        <v>0</v>
      </c>
      <c r="D6270" s="690">
        <v>41000</v>
      </c>
    </row>
    <row r="6271" spans="1:4">
      <c r="A6271" s="105">
        <v>33013002350000</v>
      </c>
      <c r="B6271">
        <v>17050</v>
      </c>
      <c r="C6271">
        <v>0</v>
      </c>
      <c r="D6271" s="690">
        <v>41030</v>
      </c>
    </row>
    <row r="6272" spans="1:4">
      <c r="A6272" s="105">
        <v>33013002350000</v>
      </c>
      <c r="B6272">
        <v>16500</v>
      </c>
      <c r="C6272">
        <v>0</v>
      </c>
      <c r="D6272" s="690">
        <v>41061</v>
      </c>
    </row>
    <row r="6273" spans="1:4">
      <c r="A6273" s="105">
        <v>33013002350000</v>
      </c>
      <c r="B6273">
        <v>17050</v>
      </c>
      <c r="C6273">
        <v>0</v>
      </c>
      <c r="D6273" s="690">
        <v>41091</v>
      </c>
    </row>
    <row r="6274" spans="1:4">
      <c r="A6274" s="105">
        <v>33013002350000</v>
      </c>
      <c r="B6274">
        <v>17050</v>
      </c>
      <c r="C6274">
        <v>0</v>
      </c>
      <c r="D6274" s="690">
        <v>41122</v>
      </c>
    </row>
    <row r="6275" spans="1:4">
      <c r="A6275" s="105">
        <v>33013002350000</v>
      </c>
      <c r="B6275">
        <v>14650</v>
      </c>
      <c r="C6275">
        <v>0</v>
      </c>
      <c r="D6275" s="690">
        <v>41153</v>
      </c>
    </row>
    <row r="6276" spans="1:4">
      <c r="A6276" s="105">
        <v>33013002350000</v>
      </c>
      <c r="B6276">
        <v>13950</v>
      </c>
      <c r="C6276">
        <v>0</v>
      </c>
      <c r="D6276" s="690">
        <v>41183</v>
      </c>
    </row>
    <row r="6277" spans="1:4">
      <c r="A6277" s="105">
        <v>33013002350000</v>
      </c>
      <c r="B6277">
        <v>13500</v>
      </c>
      <c r="C6277">
        <v>0</v>
      </c>
      <c r="D6277" s="690">
        <v>41214</v>
      </c>
    </row>
    <row r="6278" spans="1:4">
      <c r="A6278" s="105">
        <v>33013002350000</v>
      </c>
      <c r="B6278">
        <v>13950</v>
      </c>
      <c r="C6278">
        <v>0</v>
      </c>
      <c r="D6278" s="690">
        <v>41244</v>
      </c>
    </row>
    <row r="6279" spans="1:4">
      <c r="A6279" s="105">
        <v>33013002420000</v>
      </c>
      <c r="B6279">
        <v>32316</v>
      </c>
      <c r="C6279">
        <v>0</v>
      </c>
      <c r="D6279" s="690">
        <v>40909</v>
      </c>
    </row>
    <row r="6280" spans="1:4">
      <c r="A6280" s="105">
        <v>33013002420000</v>
      </c>
      <c r="B6280">
        <v>27283</v>
      </c>
      <c r="C6280">
        <v>0</v>
      </c>
      <c r="D6280" s="690">
        <v>40940</v>
      </c>
    </row>
    <row r="6281" spans="1:4">
      <c r="A6281" s="105">
        <v>33013002420000</v>
      </c>
      <c r="B6281">
        <v>27818</v>
      </c>
      <c r="C6281">
        <v>0</v>
      </c>
      <c r="D6281" s="690">
        <v>40969</v>
      </c>
    </row>
    <row r="6282" spans="1:4">
      <c r="A6282" s="105">
        <v>33013002420000</v>
      </c>
      <c r="B6282">
        <v>31819</v>
      </c>
      <c r="C6282">
        <v>0</v>
      </c>
      <c r="D6282" s="690">
        <v>41000</v>
      </c>
    </row>
    <row r="6283" spans="1:4">
      <c r="A6283" s="105">
        <v>33013002420000</v>
      </c>
      <c r="B6283">
        <v>48150</v>
      </c>
      <c r="C6283">
        <v>0</v>
      </c>
      <c r="D6283" s="690">
        <v>41030</v>
      </c>
    </row>
    <row r="6284" spans="1:4">
      <c r="A6284" s="105">
        <v>33013002420000</v>
      </c>
      <c r="B6284">
        <v>47650</v>
      </c>
      <c r="C6284">
        <v>0</v>
      </c>
      <c r="D6284" s="690">
        <v>41061</v>
      </c>
    </row>
    <row r="6285" spans="1:4">
      <c r="A6285" s="105">
        <v>33013002420000</v>
      </c>
      <c r="B6285">
        <v>50437</v>
      </c>
      <c r="C6285">
        <v>0</v>
      </c>
      <c r="D6285" s="690">
        <v>41091</v>
      </c>
    </row>
    <row r="6286" spans="1:4">
      <c r="A6286" s="105">
        <v>33013002420000</v>
      </c>
      <c r="B6286">
        <v>51710</v>
      </c>
      <c r="C6286">
        <v>0</v>
      </c>
      <c r="D6286" s="690">
        <v>41122</v>
      </c>
    </row>
    <row r="6287" spans="1:4">
      <c r="A6287" s="105">
        <v>33013002420000</v>
      </c>
      <c r="B6287">
        <v>42212</v>
      </c>
      <c r="C6287">
        <v>0</v>
      </c>
      <c r="D6287" s="690">
        <v>41153</v>
      </c>
    </row>
    <row r="6288" spans="1:4">
      <c r="A6288" s="105">
        <v>33013002420000</v>
      </c>
      <c r="B6288">
        <v>26921</v>
      </c>
      <c r="C6288">
        <v>0</v>
      </c>
      <c r="D6288" s="690">
        <v>41183</v>
      </c>
    </row>
    <row r="6289" spans="1:4">
      <c r="A6289" s="105">
        <v>33013002420000</v>
      </c>
      <c r="B6289">
        <v>27648</v>
      </c>
      <c r="C6289">
        <v>0</v>
      </c>
      <c r="D6289" s="690">
        <v>41214</v>
      </c>
    </row>
    <row r="6290" spans="1:4">
      <c r="A6290" s="105">
        <v>33013002420000</v>
      </c>
      <c r="B6290">
        <v>29000</v>
      </c>
      <c r="C6290">
        <v>0</v>
      </c>
      <c r="D6290" s="690">
        <v>41244</v>
      </c>
    </row>
    <row r="6291" spans="1:4">
      <c r="A6291" s="105">
        <v>33013002460000</v>
      </c>
      <c r="B6291">
        <v>27407</v>
      </c>
      <c r="C6291">
        <v>0</v>
      </c>
      <c r="D6291" s="690">
        <v>40909</v>
      </c>
    </row>
    <row r="6292" spans="1:4">
      <c r="A6292" s="105">
        <v>33013002460000</v>
      </c>
      <c r="B6292">
        <v>24524</v>
      </c>
      <c r="C6292">
        <v>0</v>
      </c>
      <c r="D6292" s="690">
        <v>40940</v>
      </c>
    </row>
    <row r="6293" spans="1:4">
      <c r="A6293" s="105">
        <v>33013002460000</v>
      </c>
      <c r="B6293">
        <v>21879</v>
      </c>
      <c r="C6293">
        <v>0</v>
      </c>
      <c r="D6293" s="690">
        <v>40969</v>
      </c>
    </row>
    <row r="6294" spans="1:4">
      <c r="A6294" s="105">
        <v>33013002460000</v>
      </c>
      <c r="B6294">
        <v>21052</v>
      </c>
      <c r="C6294">
        <v>0</v>
      </c>
      <c r="D6294" s="690">
        <v>41000</v>
      </c>
    </row>
    <row r="6295" spans="1:4">
      <c r="A6295" s="105">
        <v>33013002460000</v>
      </c>
      <c r="B6295">
        <v>25592</v>
      </c>
      <c r="C6295">
        <v>0</v>
      </c>
      <c r="D6295" s="690">
        <v>41030</v>
      </c>
    </row>
    <row r="6296" spans="1:4">
      <c r="A6296" s="105">
        <v>33013002460000</v>
      </c>
      <c r="B6296">
        <v>21738</v>
      </c>
      <c r="C6296">
        <v>0</v>
      </c>
      <c r="D6296" s="690">
        <v>41061</v>
      </c>
    </row>
    <row r="6297" spans="1:4">
      <c r="A6297" s="105">
        <v>33013002460000</v>
      </c>
      <c r="B6297">
        <v>21067</v>
      </c>
      <c r="C6297">
        <v>0</v>
      </c>
      <c r="D6297" s="690">
        <v>41091</v>
      </c>
    </row>
    <row r="6298" spans="1:4">
      <c r="A6298" s="105">
        <v>33013002460000</v>
      </c>
      <c r="B6298">
        <v>21656</v>
      </c>
      <c r="C6298">
        <v>0</v>
      </c>
      <c r="D6298" s="690">
        <v>41122</v>
      </c>
    </row>
    <row r="6299" spans="1:4">
      <c r="A6299" s="105">
        <v>33013002460000</v>
      </c>
      <c r="B6299">
        <v>22116</v>
      </c>
      <c r="C6299">
        <v>0</v>
      </c>
      <c r="D6299" s="690">
        <v>41153</v>
      </c>
    </row>
    <row r="6300" spans="1:4">
      <c r="A6300" s="105">
        <v>33013002460000</v>
      </c>
      <c r="B6300">
        <v>20108</v>
      </c>
      <c r="C6300">
        <v>0</v>
      </c>
      <c r="D6300" s="690">
        <v>41183</v>
      </c>
    </row>
    <row r="6301" spans="1:4">
      <c r="A6301" s="105">
        <v>33013002460000</v>
      </c>
      <c r="B6301">
        <v>19217</v>
      </c>
      <c r="C6301">
        <v>0</v>
      </c>
      <c r="D6301" s="690">
        <v>41214</v>
      </c>
    </row>
    <row r="6302" spans="1:4">
      <c r="A6302" s="105">
        <v>33013002460000</v>
      </c>
      <c r="B6302">
        <v>18906</v>
      </c>
      <c r="C6302">
        <v>0</v>
      </c>
      <c r="D6302" s="690">
        <v>41244</v>
      </c>
    </row>
    <row r="6303" spans="1:4">
      <c r="A6303" s="105">
        <v>33013002520000</v>
      </c>
      <c r="B6303">
        <v>8547</v>
      </c>
      <c r="C6303">
        <v>0</v>
      </c>
      <c r="D6303" s="690">
        <v>40909</v>
      </c>
    </row>
    <row r="6304" spans="1:4">
      <c r="A6304" s="105">
        <v>33013002520000</v>
      </c>
      <c r="B6304">
        <v>7114</v>
      </c>
      <c r="C6304">
        <v>0</v>
      </c>
      <c r="D6304" s="690">
        <v>40940</v>
      </c>
    </row>
    <row r="6305" spans="1:4">
      <c r="A6305" s="105">
        <v>33013002520000</v>
      </c>
      <c r="B6305">
        <v>6874</v>
      </c>
      <c r="C6305">
        <v>0</v>
      </c>
      <c r="D6305" s="690">
        <v>40969</v>
      </c>
    </row>
    <row r="6306" spans="1:4">
      <c r="A6306" s="105">
        <v>33013002520000</v>
      </c>
      <c r="B6306">
        <v>6974</v>
      </c>
      <c r="C6306">
        <v>0</v>
      </c>
      <c r="D6306" s="690">
        <v>41000</v>
      </c>
    </row>
    <row r="6307" spans="1:4">
      <c r="A6307" s="105">
        <v>33013002520000</v>
      </c>
      <c r="B6307">
        <v>7680</v>
      </c>
      <c r="C6307">
        <v>0</v>
      </c>
      <c r="D6307" s="690">
        <v>41030</v>
      </c>
    </row>
    <row r="6308" spans="1:4">
      <c r="A6308" s="105">
        <v>33013002520000</v>
      </c>
      <c r="B6308">
        <v>8231</v>
      </c>
      <c r="C6308">
        <v>0</v>
      </c>
      <c r="D6308" s="690">
        <v>41061</v>
      </c>
    </row>
    <row r="6309" spans="1:4">
      <c r="A6309" s="105">
        <v>33013002520000</v>
      </c>
      <c r="B6309">
        <v>8711</v>
      </c>
      <c r="C6309">
        <v>0</v>
      </c>
      <c r="D6309" s="690">
        <v>41091</v>
      </c>
    </row>
    <row r="6310" spans="1:4">
      <c r="A6310" s="105">
        <v>33013002520000</v>
      </c>
      <c r="B6310">
        <v>8150</v>
      </c>
      <c r="C6310">
        <v>0</v>
      </c>
      <c r="D6310" s="690">
        <v>41122</v>
      </c>
    </row>
    <row r="6311" spans="1:4">
      <c r="A6311" s="105">
        <v>33013002520000</v>
      </c>
      <c r="B6311">
        <v>8930</v>
      </c>
      <c r="C6311">
        <v>0</v>
      </c>
      <c r="D6311" s="690">
        <v>41153</v>
      </c>
    </row>
    <row r="6312" spans="1:4">
      <c r="A6312" s="105">
        <v>33013002520000</v>
      </c>
      <c r="B6312">
        <v>9707</v>
      </c>
      <c r="C6312">
        <v>0</v>
      </c>
      <c r="D6312" s="690">
        <v>41183</v>
      </c>
    </row>
    <row r="6313" spans="1:4">
      <c r="A6313" s="105">
        <v>33013002520000</v>
      </c>
      <c r="B6313">
        <v>7113</v>
      </c>
      <c r="C6313">
        <v>0</v>
      </c>
      <c r="D6313" s="690">
        <v>41214</v>
      </c>
    </row>
    <row r="6314" spans="1:4">
      <c r="A6314" s="105">
        <v>33013002520000</v>
      </c>
      <c r="B6314">
        <v>12000</v>
      </c>
      <c r="C6314">
        <v>0</v>
      </c>
      <c r="D6314" s="690">
        <v>41244</v>
      </c>
    </row>
    <row r="6315" spans="1:4">
      <c r="A6315" s="105">
        <v>33013002620000</v>
      </c>
      <c r="B6315">
        <v>0</v>
      </c>
      <c r="C6315">
        <v>0</v>
      </c>
      <c r="D6315" s="690">
        <v>40909</v>
      </c>
    </row>
    <row r="6316" spans="1:4">
      <c r="A6316" s="105">
        <v>33013002620000</v>
      </c>
      <c r="B6316">
        <v>0</v>
      </c>
      <c r="C6316">
        <v>0</v>
      </c>
      <c r="D6316" s="690">
        <v>40940</v>
      </c>
    </row>
    <row r="6317" spans="1:4">
      <c r="A6317" s="105">
        <v>33013002620000</v>
      </c>
      <c r="B6317">
        <v>0</v>
      </c>
      <c r="C6317">
        <v>0</v>
      </c>
      <c r="D6317" s="690">
        <v>40969</v>
      </c>
    </row>
    <row r="6318" spans="1:4">
      <c r="A6318" s="105">
        <v>33013002620000</v>
      </c>
      <c r="B6318">
        <v>0</v>
      </c>
      <c r="C6318">
        <v>0</v>
      </c>
      <c r="D6318" s="690">
        <v>41000</v>
      </c>
    </row>
    <row r="6319" spans="1:4">
      <c r="A6319" s="105">
        <v>33013002620000</v>
      </c>
      <c r="B6319">
        <v>0</v>
      </c>
      <c r="C6319">
        <v>0</v>
      </c>
      <c r="D6319" s="690">
        <v>41030</v>
      </c>
    </row>
    <row r="6320" spans="1:4">
      <c r="A6320" s="105">
        <v>33013002620000</v>
      </c>
      <c r="B6320">
        <v>0</v>
      </c>
      <c r="C6320">
        <v>0</v>
      </c>
      <c r="D6320" s="690">
        <v>41061</v>
      </c>
    </row>
    <row r="6321" spans="1:4">
      <c r="A6321" s="105">
        <v>33013002620000</v>
      </c>
      <c r="B6321">
        <v>0</v>
      </c>
      <c r="C6321">
        <v>0</v>
      </c>
      <c r="D6321" s="690">
        <v>41091</v>
      </c>
    </row>
    <row r="6322" spans="1:4">
      <c r="A6322" s="105">
        <v>33013002620000</v>
      </c>
      <c r="B6322">
        <v>0</v>
      </c>
      <c r="C6322">
        <v>0</v>
      </c>
      <c r="D6322" s="690">
        <v>41122</v>
      </c>
    </row>
    <row r="6323" spans="1:4">
      <c r="A6323" s="105">
        <v>33013002620000</v>
      </c>
      <c r="B6323">
        <v>0</v>
      </c>
      <c r="C6323">
        <v>0</v>
      </c>
      <c r="D6323" s="690">
        <v>41153</v>
      </c>
    </row>
    <row r="6324" spans="1:4">
      <c r="A6324" s="105">
        <v>33013002620000</v>
      </c>
      <c r="B6324">
        <v>0</v>
      </c>
      <c r="C6324">
        <v>0</v>
      </c>
      <c r="D6324" s="690">
        <v>41183</v>
      </c>
    </row>
    <row r="6325" spans="1:4">
      <c r="A6325" s="105">
        <v>33013002620000</v>
      </c>
      <c r="B6325">
        <v>0</v>
      </c>
      <c r="C6325">
        <v>0</v>
      </c>
      <c r="D6325" s="690">
        <v>41214</v>
      </c>
    </row>
    <row r="6326" spans="1:4">
      <c r="A6326" s="105">
        <v>33013002620000</v>
      </c>
      <c r="B6326">
        <v>0</v>
      </c>
      <c r="C6326">
        <v>0</v>
      </c>
      <c r="D6326" s="690">
        <v>41244</v>
      </c>
    </row>
    <row r="6327" spans="1:4">
      <c r="A6327" s="105">
        <v>33013003090000</v>
      </c>
      <c r="B6327">
        <v>4146</v>
      </c>
      <c r="C6327">
        <v>0</v>
      </c>
      <c r="D6327" s="690">
        <v>40909</v>
      </c>
    </row>
    <row r="6328" spans="1:4">
      <c r="A6328" s="105">
        <v>33013003090000</v>
      </c>
      <c r="B6328">
        <v>3653</v>
      </c>
      <c r="C6328">
        <v>0</v>
      </c>
      <c r="D6328" s="690">
        <v>40940</v>
      </c>
    </row>
    <row r="6329" spans="1:4">
      <c r="A6329" s="105">
        <v>33013003090000</v>
      </c>
      <c r="B6329">
        <v>3763</v>
      </c>
      <c r="C6329">
        <v>0</v>
      </c>
      <c r="D6329" s="690">
        <v>40969</v>
      </c>
    </row>
    <row r="6330" spans="1:4">
      <c r="A6330" s="105">
        <v>33013003090000</v>
      </c>
      <c r="B6330">
        <v>1737</v>
      </c>
      <c r="C6330">
        <v>0</v>
      </c>
      <c r="D6330" s="690">
        <v>41000</v>
      </c>
    </row>
    <row r="6331" spans="1:4">
      <c r="A6331" s="105">
        <v>33013003090000</v>
      </c>
      <c r="B6331">
        <v>2511</v>
      </c>
      <c r="C6331">
        <v>0</v>
      </c>
      <c r="D6331" s="690">
        <v>41030</v>
      </c>
    </row>
    <row r="6332" spans="1:4">
      <c r="A6332" s="105">
        <v>33013003090000</v>
      </c>
      <c r="B6332">
        <v>1154</v>
      </c>
      <c r="C6332">
        <v>0</v>
      </c>
      <c r="D6332" s="690">
        <v>41061</v>
      </c>
    </row>
    <row r="6333" spans="1:4">
      <c r="A6333" s="105">
        <v>33013003090000</v>
      </c>
      <c r="B6333">
        <v>1825</v>
      </c>
      <c r="C6333">
        <v>0</v>
      </c>
      <c r="D6333" s="690">
        <v>41091</v>
      </c>
    </row>
    <row r="6334" spans="1:4">
      <c r="A6334" s="105">
        <v>33013003090000</v>
      </c>
      <c r="B6334">
        <v>100</v>
      </c>
      <c r="C6334">
        <v>0</v>
      </c>
      <c r="D6334" s="690">
        <v>41122</v>
      </c>
    </row>
    <row r="6335" spans="1:4">
      <c r="A6335" s="105">
        <v>33013003090000</v>
      </c>
      <c r="B6335">
        <v>272</v>
      </c>
      <c r="C6335">
        <v>0</v>
      </c>
      <c r="D6335" s="690">
        <v>41153</v>
      </c>
    </row>
    <row r="6336" spans="1:4">
      <c r="A6336" s="105">
        <v>33013003090000</v>
      </c>
      <c r="B6336">
        <v>0</v>
      </c>
      <c r="C6336">
        <v>0</v>
      </c>
      <c r="D6336" s="690">
        <v>41183</v>
      </c>
    </row>
    <row r="6337" spans="1:4">
      <c r="A6337" s="105">
        <v>33013003090000</v>
      </c>
      <c r="B6337">
        <v>377</v>
      </c>
      <c r="C6337">
        <v>0</v>
      </c>
      <c r="D6337" s="690">
        <v>41214</v>
      </c>
    </row>
    <row r="6338" spans="1:4">
      <c r="A6338" s="105">
        <v>33013003090000</v>
      </c>
      <c r="B6338">
        <v>586</v>
      </c>
      <c r="C6338">
        <v>0</v>
      </c>
      <c r="D6338" s="690">
        <v>41244</v>
      </c>
    </row>
    <row r="6339" spans="1:4">
      <c r="A6339" s="105">
        <v>33013005510000</v>
      </c>
      <c r="B6339">
        <v>1769</v>
      </c>
      <c r="C6339">
        <v>0</v>
      </c>
      <c r="D6339" s="690">
        <v>40909</v>
      </c>
    </row>
    <row r="6340" spans="1:4">
      <c r="A6340" s="105">
        <v>33013005510000</v>
      </c>
      <c r="B6340">
        <v>890</v>
      </c>
      <c r="C6340">
        <v>0</v>
      </c>
      <c r="D6340" s="690">
        <v>40940</v>
      </c>
    </row>
    <row r="6341" spans="1:4">
      <c r="A6341" s="105">
        <v>33013005510000</v>
      </c>
      <c r="B6341">
        <v>635</v>
      </c>
      <c r="C6341">
        <v>0</v>
      </c>
      <c r="D6341" s="690">
        <v>40969</v>
      </c>
    </row>
    <row r="6342" spans="1:4">
      <c r="A6342" s="105">
        <v>33013005510000</v>
      </c>
      <c r="B6342">
        <v>11</v>
      </c>
      <c r="C6342">
        <v>0</v>
      </c>
      <c r="D6342" s="690">
        <v>41000</v>
      </c>
    </row>
    <row r="6343" spans="1:4">
      <c r="A6343" s="105">
        <v>33013005510000</v>
      </c>
      <c r="B6343">
        <v>314</v>
      </c>
      <c r="C6343">
        <v>0</v>
      </c>
      <c r="D6343" s="690">
        <v>41030</v>
      </c>
    </row>
    <row r="6344" spans="1:4">
      <c r="A6344" s="105">
        <v>33013005510000</v>
      </c>
      <c r="B6344">
        <v>42</v>
      </c>
      <c r="C6344">
        <v>0</v>
      </c>
      <c r="D6344" s="690">
        <v>41061</v>
      </c>
    </row>
    <row r="6345" spans="1:4">
      <c r="A6345" s="105">
        <v>33013005510000</v>
      </c>
      <c r="B6345">
        <v>718</v>
      </c>
      <c r="C6345">
        <v>0</v>
      </c>
      <c r="D6345" s="690">
        <v>41091</v>
      </c>
    </row>
    <row r="6346" spans="1:4">
      <c r="A6346" s="105">
        <v>33013005510000</v>
      </c>
      <c r="B6346">
        <v>312</v>
      </c>
      <c r="C6346">
        <v>0</v>
      </c>
      <c r="D6346" s="690">
        <v>41122</v>
      </c>
    </row>
    <row r="6347" spans="1:4">
      <c r="A6347" s="105">
        <v>33013005510000</v>
      </c>
      <c r="B6347">
        <v>584</v>
      </c>
      <c r="C6347">
        <v>0</v>
      </c>
      <c r="D6347" s="690">
        <v>41153</v>
      </c>
    </row>
    <row r="6348" spans="1:4">
      <c r="A6348" s="105">
        <v>33013005510000</v>
      </c>
      <c r="B6348">
        <v>48</v>
      </c>
      <c r="C6348">
        <v>0</v>
      </c>
      <c r="D6348" s="690">
        <v>41183</v>
      </c>
    </row>
    <row r="6349" spans="1:4">
      <c r="A6349" s="105">
        <v>33013005510000</v>
      </c>
      <c r="B6349">
        <v>542</v>
      </c>
      <c r="C6349">
        <v>0</v>
      </c>
      <c r="D6349" s="690">
        <v>41214</v>
      </c>
    </row>
    <row r="6350" spans="1:4">
      <c r="A6350" s="105">
        <v>33013005510000</v>
      </c>
      <c r="B6350">
        <v>1021</v>
      </c>
      <c r="C6350">
        <v>0</v>
      </c>
      <c r="D6350" s="690">
        <v>41244</v>
      </c>
    </row>
    <row r="6351" spans="1:4">
      <c r="A6351" s="105">
        <v>33013007460000</v>
      </c>
      <c r="B6351">
        <v>2292</v>
      </c>
      <c r="C6351">
        <v>0</v>
      </c>
      <c r="D6351" s="690">
        <v>40909</v>
      </c>
    </row>
    <row r="6352" spans="1:4">
      <c r="A6352" s="105">
        <v>33013007460000</v>
      </c>
      <c r="B6352">
        <v>2106</v>
      </c>
      <c r="C6352">
        <v>0</v>
      </c>
      <c r="D6352" s="690">
        <v>40940</v>
      </c>
    </row>
    <row r="6353" spans="1:4">
      <c r="A6353" s="105">
        <v>33013007460000</v>
      </c>
      <c r="B6353">
        <v>3731</v>
      </c>
      <c r="C6353">
        <v>0</v>
      </c>
      <c r="D6353" s="690">
        <v>40969</v>
      </c>
    </row>
    <row r="6354" spans="1:4">
      <c r="A6354" s="105">
        <v>33013007460000</v>
      </c>
      <c r="B6354">
        <v>2763</v>
      </c>
      <c r="C6354">
        <v>0</v>
      </c>
      <c r="D6354" s="690">
        <v>41000</v>
      </c>
    </row>
    <row r="6355" spans="1:4">
      <c r="A6355" s="105">
        <v>33013007460000</v>
      </c>
      <c r="B6355">
        <v>4731</v>
      </c>
      <c r="C6355">
        <v>0</v>
      </c>
      <c r="D6355" s="690">
        <v>41030</v>
      </c>
    </row>
    <row r="6356" spans="1:4">
      <c r="A6356" s="105">
        <v>33013007460000</v>
      </c>
      <c r="B6356">
        <v>3543</v>
      </c>
      <c r="C6356">
        <v>0</v>
      </c>
      <c r="D6356" s="690">
        <v>41061</v>
      </c>
    </row>
    <row r="6357" spans="1:4">
      <c r="A6357" s="105">
        <v>33013007460000</v>
      </c>
      <c r="B6357">
        <v>1971</v>
      </c>
      <c r="C6357">
        <v>0</v>
      </c>
      <c r="D6357" s="690">
        <v>41091</v>
      </c>
    </row>
    <row r="6358" spans="1:4">
      <c r="A6358" s="105">
        <v>33013007460000</v>
      </c>
      <c r="B6358">
        <v>1400</v>
      </c>
      <c r="C6358">
        <v>0</v>
      </c>
      <c r="D6358" s="690">
        <v>41122</v>
      </c>
    </row>
    <row r="6359" spans="1:4">
      <c r="A6359" s="105">
        <v>33013007460000</v>
      </c>
      <c r="B6359">
        <v>1525</v>
      </c>
      <c r="C6359">
        <v>0</v>
      </c>
      <c r="D6359" s="690">
        <v>41153</v>
      </c>
    </row>
    <row r="6360" spans="1:4">
      <c r="A6360" s="105">
        <v>33013007460000</v>
      </c>
      <c r="B6360">
        <v>1277</v>
      </c>
      <c r="C6360">
        <v>0</v>
      </c>
      <c r="D6360" s="690">
        <v>41183</v>
      </c>
    </row>
    <row r="6361" spans="1:4">
      <c r="A6361" s="105">
        <v>33013007460000</v>
      </c>
      <c r="B6361">
        <v>1849</v>
      </c>
      <c r="C6361">
        <v>0</v>
      </c>
      <c r="D6361" s="690">
        <v>41214</v>
      </c>
    </row>
    <row r="6362" spans="1:4">
      <c r="A6362" s="105">
        <v>33013007460000</v>
      </c>
      <c r="B6362">
        <v>1853</v>
      </c>
      <c r="C6362">
        <v>0</v>
      </c>
      <c r="D6362" s="690">
        <v>41244</v>
      </c>
    </row>
    <row r="6363" spans="1:4">
      <c r="A6363" s="105">
        <v>33013012760000</v>
      </c>
      <c r="B6363">
        <v>37657</v>
      </c>
      <c r="C6363">
        <v>0</v>
      </c>
      <c r="D6363" s="690">
        <v>40909</v>
      </c>
    </row>
    <row r="6364" spans="1:4">
      <c r="A6364" s="105">
        <v>33013012760000</v>
      </c>
      <c r="B6364">
        <v>32537</v>
      </c>
      <c r="C6364">
        <v>0</v>
      </c>
      <c r="D6364" s="690">
        <v>40940</v>
      </c>
    </row>
    <row r="6365" spans="1:4">
      <c r="A6365" s="105">
        <v>33013012760000</v>
      </c>
      <c r="B6365">
        <v>32582</v>
      </c>
      <c r="C6365">
        <v>0</v>
      </c>
      <c r="D6365" s="690">
        <v>40969</v>
      </c>
    </row>
    <row r="6366" spans="1:4">
      <c r="A6366" s="105">
        <v>33013012760000</v>
      </c>
      <c r="B6366">
        <v>31356</v>
      </c>
      <c r="C6366">
        <v>0</v>
      </c>
      <c r="D6366" s="690">
        <v>41000</v>
      </c>
    </row>
    <row r="6367" spans="1:4">
      <c r="A6367" s="105">
        <v>33013012760000</v>
      </c>
      <c r="B6367">
        <v>39039</v>
      </c>
      <c r="C6367">
        <v>0</v>
      </c>
      <c r="D6367" s="690">
        <v>41030</v>
      </c>
    </row>
    <row r="6368" spans="1:4">
      <c r="A6368" s="105">
        <v>33013012760000</v>
      </c>
      <c r="B6368">
        <v>33832</v>
      </c>
      <c r="C6368">
        <v>0</v>
      </c>
      <c r="D6368" s="690">
        <v>41061</v>
      </c>
    </row>
    <row r="6369" spans="1:4">
      <c r="A6369" s="105">
        <v>33013012760000</v>
      </c>
      <c r="B6369">
        <v>36075</v>
      </c>
      <c r="C6369">
        <v>0</v>
      </c>
      <c r="D6369" s="690">
        <v>41091</v>
      </c>
    </row>
    <row r="6370" spans="1:4">
      <c r="A6370" s="105">
        <v>33013012760000</v>
      </c>
      <c r="B6370">
        <v>38810</v>
      </c>
      <c r="C6370">
        <v>0</v>
      </c>
      <c r="D6370" s="690">
        <v>41122</v>
      </c>
    </row>
    <row r="6371" spans="1:4">
      <c r="A6371" s="105">
        <v>33013012760000</v>
      </c>
      <c r="B6371">
        <v>37306</v>
      </c>
      <c r="C6371">
        <v>0</v>
      </c>
      <c r="D6371" s="690">
        <v>41153</v>
      </c>
    </row>
    <row r="6372" spans="1:4">
      <c r="A6372" s="105">
        <v>33013012760000</v>
      </c>
      <c r="B6372">
        <v>30376</v>
      </c>
      <c r="C6372">
        <v>0</v>
      </c>
      <c r="D6372" s="690">
        <v>41183</v>
      </c>
    </row>
    <row r="6373" spans="1:4">
      <c r="A6373" s="105">
        <v>33013012760000</v>
      </c>
      <c r="B6373">
        <v>29102</v>
      </c>
      <c r="C6373">
        <v>0</v>
      </c>
      <c r="D6373" s="690">
        <v>41214</v>
      </c>
    </row>
    <row r="6374" spans="1:4">
      <c r="A6374" s="105">
        <v>33013012760000</v>
      </c>
      <c r="B6374">
        <v>28713</v>
      </c>
      <c r="C6374">
        <v>0</v>
      </c>
      <c r="D6374" s="690">
        <v>41244</v>
      </c>
    </row>
    <row r="6375" spans="1:4">
      <c r="A6375" s="105">
        <v>33013013630000</v>
      </c>
      <c r="B6375">
        <v>6600</v>
      </c>
      <c r="C6375">
        <v>0</v>
      </c>
      <c r="D6375" s="690">
        <v>40909</v>
      </c>
    </row>
    <row r="6376" spans="1:4">
      <c r="A6376" s="105">
        <v>33013013630000</v>
      </c>
      <c r="B6376">
        <v>4048</v>
      </c>
      <c r="C6376">
        <v>0</v>
      </c>
      <c r="D6376" s="690">
        <v>40940</v>
      </c>
    </row>
    <row r="6377" spans="1:4">
      <c r="A6377" s="105">
        <v>33013013630000</v>
      </c>
      <c r="B6377">
        <v>3549</v>
      </c>
      <c r="C6377">
        <v>0</v>
      </c>
      <c r="D6377" s="690">
        <v>40969</v>
      </c>
    </row>
    <row r="6378" spans="1:4">
      <c r="A6378" s="105">
        <v>33013013630000</v>
      </c>
      <c r="B6378">
        <v>4354</v>
      </c>
      <c r="C6378">
        <v>0</v>
      </c>
      <c r="D6378" s="690">
        <v>41000</v>
      </c>
    </row>
    <row r="6379" spans="1:4">
      <c r="A6379" s="105">
        <v>33013013630000</v>
      </c>
      <c r="B6379">
        <v>4120</v>
      </c>
      <c r="C6379">
        <v>0</v>
      </c>
      <c r="D6379" s="690">
        <v>41030</v>
      </c>
    </row>
    <row r="6380" spans="1:4">
      <c r="A6380" s="105">
        <v>33013013630000</v>
      </c>
      <c r="B6380">
        <v>5445</v>
      </c>
      <c r="C6380">
        <v>0</v>
      </c>
      <c r="D6380" s="690">
        <v>41061</v>
      </c>
    </row>
    <row r="6381" spans="1:4">
      <c r="A6381" s="105">
        <v>33013013630000</v>
      </c>
      <c r="B6381">
        <v>7081</v>
      </c>
      <c r="C6381">
        <v>0</v>
      </c>
      <c r="D6381" s="690">
        <v>41091</v>
      </c>
    </row>
    <row r="6382" spans="1:4">
      <c r="A6382" s="105">
        <v>33013013630000</v>
      </c>
      <c r="B6382">
        <v>6800</v>
      </c>
      <c r="C6382">
        <v>0</v>
      </c>
      <c r="D6382" s="690">
        <v>41122</v>
      </c>
    </row>
    <row r="6383" spans="1:4">
      <c r="A6383" s="105">
        <v>33013013630000</v>
      </c>
      <c r="B6383">
        <v>5611</v>
      </c>
      <c r="C6383">
        <v>0</v>
      </c>
      <c r="D6383" s="690">
        <v>41153</v>
      </c>
    </row>
    <row r="6384" spans="1:4">
      <c r="A6384" s="105">
        <v>33013013630000</v>
      </c>
      <c r="B6384">
        <v>4837</v>
      </c>
      <c r="C6384">
        <v>0</v>
      </c>
      <c r="D6384" s="690">
        <v>41183</v>
      </c>
    </row>
    <row r="6385" spans="1:4">
      <c r="A6385" s="105">
        <v>33013013630000</v>
      </c>
      <c r="B6385">
        <v>3409</v>
      </c>
      <c r="C6385">
        <v>0</v>
      </c>
      <c r="D6385" s="690">
        <v>41214</v>
      </c>
    </row>
    <row r="6386" spans="1:4">
      <c r="A6386" s="105">
        <v>33013013630000</v>
      </c>
      <c r="B6386">
        <v>3948</v>
      </c>
      <c r="C6386">
        <v>0</v>
      </c>
      <c r="D6386" s="690">
        <v>41244</v>
      </c>
    </row>
    <row r="6387" spans="1:4">
      <c r="A6387" s="105">
        <v>33013013790000</v>
      </c>
      <c r="B6387">
        <v>18584</v>
      </c>
      <c r="C6387">
        <v>0</v>
      </c>
      <c r="D6387" s="690">
        <v>40909</v>
      </c>
    </row>
    <row r="6388" spans="1:4">
      <c r="A6388" s="105">
        <v>33013013790000</v>
      </c>
      <c r="B6388">
        <v>16063</v>
      </c>
      <c r="C6388">
        <v>0</v>
      </c>
      <c r="D6388" s="690">
        <v>40940</v>
      </c>
    </row>
    <row r="6389" spans="1:4">
      <c r="A6389" s="105">
        <v>33013013790000</v>
      </c>
      <c r="B6389">
        <v>18348</v>
      </c>
      <c r="C6389">
        <v>0</v>
      </c>
      <c r="D6389" s="690">
        <v>40969</v>
      </c>
    </row>
    <row r="6390" spans="1:4">
      <c r="A6390" s="105">
        <v>33013013790000</v>
      </c>
      <c r="B6390">
        <v>16001</v>
      </c>
      <c r="C6390">
        <v>0</v>
      </c>
      <c r="D6390" s="690">
        <v>41000</v>
      </c>
    </row>
    <row r="6391" spans="1:4">
      <c r="A6391" s="105">
        <v>33013013790000</v>
      </c>
      <c r="B6391">
        <v>75</v>
      </c>
      <c r="C6391">
        <v>0</v>
      </c>
      <c r="D6391" s="690">
        <v>41030</v>
      </c>
    </row>
    <row r="6392" spans="1:4">
      <c r="A6392" s="105">
        <v>33013013790000</v>
      </c>
      <c r="B6392">
        <v>42</v>
      </c>
      <c r="C6392">
        <v>0</v>
      </c>
      <c r="D6392" s="690">
        <v>41061</v>
      </c>
    </row>
    <row r="6393" spans="1:4">
      <c r="A6393" s="105">
        <v>33013013790000</v>
      </c>
      <c r="B6393">
        <v>0</v>
      </c>
      <c r="C6393">
        <v>0</v>
      </c>
      <c r="D6393" s="690">
        <v>41091</v>
      </c>
    </row>
    <row r="6394" spans="1:4">
      <c r="A6394" s="105">
        <v>33013013790000</v>
      </c>
      <c r="B6394">
        <v>0</v>
      </c>
      <c r="C6394">
        <v>0</v>
      </c>
      <c r="D6394" s="690">
        <v>41122</v>
      </c>
    </row>
    <row r="6395" spans="1:4">
      <c r="A6395" s="105">
        <v>33013013790000</v>
      </c>
      <c r="B6395">
        <v>0</v>
      </c>
      <c r="C6395">
        <v>0</v>
      </c>
      <c r="D6395" s="690">
        <v>41153</v>
      </c>
    </row>
    <row r="6396" spans="1:4">
      <c r="A6396" s="105">
        <v>33013013790000</v>
      </c>
      <c r="B6396">
        <v>0</v>
      </c>
      <c r="C6396">
        <v>0</v>
      </c>
      <c r="D6396" s="690">
        <v>41183</v>
      </c>
    </row>
    <row r="6397" spans="1:4">
      <c r="A6397" s="105">
        <v>33013013790000</v>
      </c>
      <c r="B6397">
        <v>0</v>
      </c>
      <c r="C6397">
        <v>0</v>
      </c>
      <c r="D6397" s="690">
        <v>41214</v>
      </c>
    </row>
    <row r="6398" spans="1:4">
      <c r="A6398" s="105">
        <v>33013013790000</v>
      </c>
      <c r="B6398">
        <v>2908</v>
      </c>
      <c r="C6398">
        <v>0</v>
      </c>
      <c r="D6398" s="690">
        <v>41244</v>
      </c>
    </row>
    <row r="6399" spans="1:4">
      <c r="A6399" s="105">
        <v>33013014900000</v>
      </c>
      <c r="B6399">
        <v>11426</v>
      </c>
      <c r="C6399">
        <v>0</v>
      </c>
      <c r="D6399" s="690">
        <v>40909</v>
      </c>
    </row>
    <row r="6400" spans="1:4">
      <c r="A6400" s="105">
        <v>33013014900000</v>
      </c>
      <c r="B6400">
        <v>11226</v>
      </c>
      <c r="C6400">
        <v>0</v>
      </c>
      <c r="D6400" s="690">
        <v>40940</v>
      </c>
    </row>
    <row r="6401" spans="1:4">
      <c r="A6401" s="105">
        <v>33013014900000</v>
      </c>
      <c r="B6401">
        <v>17354</v>
      </c>
      <c r="C6401">
        <v>0</v>
      </c>
      <c r="D6401" s="690">
        <v>40969</v>
      </c>
    </row>
    <row r="6402" spans="1:4">
      <c r="A6402" s="105">
        <v>33013014900000</v>
      </c>
      <c r="B6402">
        <v>6562</v>
      </c>
      <c r="C6402">
        <v>0</v>
      </c>
      <c r="D6402" s="690">
        <v>41000</v>
      </c>
    </row>
    <row r="6403" spans="1:4">
      <c r="A6403" s="105">
        <v>33013014900000</v>
      </c>
      <c r="B6403">
        <v>9973</v>
      </c>
      <c r="C6403">
        <v>0</v>
      </c>
      <c r="D6403" s="690">
        <v>41030</v>
      </c>
    </row>
    <row r="6404" spans="1:4">
      <c r="A6404" s="105">
        <v>33013014900000</v>
      </c>
      <c r="B6404">
        <v>2756</v>
      </c>
      <c r="C6404">
        <v>0</v>
      </c>
      <c r="D6404" s="690">
        <v>41061</v>
      </c>
    </row>
    <row r="6405" spans="1:4">
      <c r="A6405" s="105">
        <v>33013014900000</v>
      </c>
      <c r="B6405">
        <v>10484</v>
      </c>
      <c r="C6405">
        <v>0</v>
      </c>
      <c r="D6405" s="690">
        <v>41091</v>
      </c>
    </row>
    <row r="6406" spans="1:4">
      <c r="A6406" s="105">
        <v>33013014900000</v>
      </c>
      <c r="B6406">
        <v>5192</v>
      </c>
      <c r="C6406">
        <v>0</v>
      </c>
      <c r="D6406" s="690">
        <v>41122</v>
      </c>
    </row>
    <row r="6407" spans="1:4">
      <c r="A6407" s="105">
        <v>33013014900000</v>
      </c>
      <c r="B6407">
        <v>4262</v>
      </c>
      <c r="C6407">
        <v>0</v>
      </c>
      <c r="D6407" s="690">
        <v>41153</v>
      </c>
    </row>
    <row r="6408" spans="1:4">
      <c r="A6408" s="105">
        <v>33013014900000</v>
      </c>
      <c r="B6408">
        <v>7668</v>
      </c>
      <c r="C6408">
        <v>0</v>
      </c>
      <c r="D6408" s="690">
        <v>41183</v>
      </c>
    </row>
    <row r="6409" spans="1:4">
      <c r="A6409" s="105">
        <v>33013014900000</v>
      </c>
      <c r="B6409">
        <v>542</v>
      </c>
      <c r="C6409">
        <v>0</v>
      </c>
      <c r="D6409" s="690">
        <v>41214</v>
      </c>
    </row>
    <row r="6410" spans="1:4">
      <c r="A6410" s="105">
        <v>33013014900000</v>
      </c>
      <c r="B6410">
        <v>0</v>
      </c>
      <c r="C6410">
        <v>0</v>
      </c>
      <c r="D6410" s="690">
        <v>41244</v>
      </c>
    </row>
    <row r="6411" spans="1:4">
      <c r="A6411" s="105">
        <v>33025000900000</v>
      </c>
      <c r="B6411">
        <v>0</v>
      </c>
      <c r="C6411">
        <v>0</v>
      </c>
      <c r="D6411" s="690">
        <v>40909</v>
      </c>
    </row>
    <row r="6412" spans="1:4">
      <c r="A6412" s="105">
        <v>33025000900000</v>
      </c>
      <c r="B6412">
        <v>0</v>
      </c>
      <c r="C6412">
        <v>0</v>
      </c>
      <c r="D6412" s="690">
        <v>40940</v>
      </c>
    </row>
    <row r="6413" spans="1:4">
      <c r="A6413" s="105">
        <v>33025000900000</v>
      </c>
      <c r="B6413">
        <v>0</v>
      </c>
      <c r="C6413">
        <v>0</v>
      </c>
      <c r="D6413" s="690">
        <v>40969</v>
      </c>
    </row>
    <row r="6414" spans="1:4">
      <c r="A6414" s="105">
        <v>33025000900000</v>
      </c>
      <c r="B6414">
        <v>0</v>
      </c>
      <c r="C6414">
        <v>0</v>
      </c>
      <c r="D6414" s="690">
        <v>41000</v>
      </c>
    </row>
    <row r="6415" spans="1:4">
      <c r="A6415" s="105">
        <v>33025000900000</v>
      </c>
      <c r="B6415">
        <v>0</v>
      </c>
      <c r="C6415">
        <v>0</v>
      </c>
      <c r="D6415" s="690">
        <v>41030</v>
      </c>
    </row>
    <row r="6416" spans="1:4">
      <c r="A6416" s="105">
        <v>33025000900000</v>
      </c>
      <c r="B6416">
        <v>0</v>
      </c>
      <c r="C6416">
        <v>0</v>
      </c>
      <c r="D6416" s="690">
        <v>41061</v>
      </c>
    </row>
    <row r="6417" spans="1:4">
      <c r="A6417" s="105">
        <v>33025000900000</v>
      </c>
      <c r="B6417">
        <v>0</v>
      </c>
      <c r="C6417">
        <v>0</v>
      </c>
      <c r="D6417" s="690">
        <v>41091</v>
      </c>
    </row>
    <row r="6418" spans="1:4">
      <c r="A6418" s="105">
        <v>33025000900000</v>
      </c>
      <c r="B6418">
        <v>0</v>
      </c>
      <c r="C6418">
        <v>0</v>
      </c>
      <c r="D6418" s="690">
        <v>41122</v>
      </c>
    </row>
    <row r="6419" spans="1:4">
      <c r="A6419" s="105">
        <v>33025000900000</v>
      </c>
      <c r="B6419">
        <v>0</v>
      </c>
      <c r="C6419">
        <v>0</v>
      </c>
      <c r="D6419" s="690">
        <v>41153</v>
      </c>
    </row>
    <row r="6420" spans="1:4">
      <c r="A6420" s="105">
        <v>33025000900000</v>
      </c>
      <c r="B6420">
        <v>0</v>
      </c>
      <c r="C6420">
        <v>0</v>
      </c>
      <c r="D6420" s="690">
        <v>41183</v>
      </c>
    </row>
    <row r="6421" spans="1:4">
      <c r="A6421" s="105">
        <v>33025000900000</v>
      </c>
      <c r="B6421">
        <v>0</v>
      </c>
      <c r="C6421">
        <v>0</v>
      </c>
      <c r="D6421" s="690">
        <v>41214</v>
      </c>
    </row>
    <row r="6422" spans="1:4">
      <c r="A6422" s="105">
        <v>33025000900000</v>
      </c>
      <c r="B6422">
        <v>0</v>
      </c>
      <c r="C6422">
        <v>0</v>
      </c>
      <c r="D6422" s="690">
        <v>41244</v>
      </c>
    </row>
    <row r="6423" spans="1:4">
      <c r="A6423" s="105">
        <v>33025003440000</v>
      </c>
      <c r="B6423">
        <v>0</v>
      </c>
      <c r="C6423">
        <v>0</v>
      </c>
      <c r="D6423" s="690">
        <v>40909</v>
      </c>
    </row>
    <row r="6424" spans="1:4">
      <c r="A6424" s="105">
        <v>33025003440000</v>
      </c>
      <c r="B6424">
        <v>0</v>
      </c>
      <c r="C6424">
        <v>0</v>
      </c>
      <c r="D6424" s="690">
        <v>40940</v>
      </c>
    </row>
    <row r="6425" spans="1:4">
      <c r="A6425" s="105">
        <v>33025003440000</v>
      </c>
      <c r="B6425">
        <v>0</v>
      </c>
      <c r="C6425">
        <v>0</v>
      </c>
      <c r="D6425" s="690">
        <v>40969</v>
      </c>
    </row>
    <row r="6426" spans="1:4">
      <c r="A6426" s="105">
        <v>33025003440000</v>
      </c>
      <c r="B6426">
        <v>0</v>
      </c>
      <c r="C6426">
        <v>0</v>
      </c>
      <c r="D6426" s="690">
        <v>41000</v>
      </c>
    </row>
    <row r="6427" spans="1:4">
      <c r="A6427" s="105">
        <v>33025003440000</v>
      </c>
      <c r="B6427">
        <v>0</v>
      </c>
      <c r="C6427">
        <v>0</v>
      </c>
      <c r="D6427" s="690">
        <v>41030</v>
      </c>
    </row>
    <row r="6428" spans="1:4">
      <c r="A6428" s="105">
        <v>33025003440000</v>
      </c>
      <c r="B6428">
        <v>0</v>
      </c>
      <c r="C6428">
        <v>0</v>
      </c>
      <c r="D6428" s="690">
        <v>41061</v>
      </c>
    </row>
    <row r="6429" spans="1:4">
      <c r="A6429" s="105">
        <v>33025003440000</v>
      </c>
      <c r="B6429">
        <v>0</v>
      </c>
      <c r="C6429">
        <v>0</v>
      </c>
      <c r="D6429" s="690">
        <v>41091</v>
      </c>
    </row>
    <row r="6430" spans="1:4">
      <c r="A6430" s="105">
        <v>33025003440000</v>
      </c>
      <c r="B6430">
        <v>0</v>
      </c>
      <c r="C6430">
        <v>0</v>
      </c>
      <c r="D6430" s="690">
        <v>41122</v>
      </c>
    </row>
    <row r="6431" spans="1:4">
      <c r="A6431" s="105">
        <v>33025003440000</v>
      </c>
      <c r="B6431">
        <v>0</v>
      </c>
      <c r="C6431">
        <v>0</v>
      </c>
      <c r="D6431" s="690">
        <v>41153</v>
      </c>
    </row>
    <row r="6432" spans="1:4">
      <c r="A6432" s="105">
        <v>33025003440000</v>
      </c>
      <c r="B6432">
        <v>0</v>
      </c>
      <c r="C6432">
        <v>0</v>
      </c>
      <c r="D6432" s="690">
        <v>41183</v>
      </c>
    </row>
    <row r="6433" spans="1:4">
      <c r="A6433" s="105">
        <v>33025003440000</v>
      </c>
      <c r="B6433">
        <v>0</v>
      </c>
      <c r="C6433">
        <v>0</v>
      </c>
      <c r="D6433" s="690">
        <v>41214</v>
      </c>
    </row>
    <row r="6434" spans="1:4">
      <c r="A6434" s="105">
        <v>33025003440000</v>
      </c>
      <c r="B6434">
        <v>0</v>
      </c>
      <c r="C6434">
        <v>0</v>
      </c>
      <c r="D6434" s="690">
        <v>41244</v>
      </c>
    </row>
    <row r="6435" spans="1:4">
      <c r="A6435" s="105">
        <v>33025003690000</v>
      </c>
      <c r="B6435">
        <v>0</v>
      </c>
      <c r="C6435">
        <v>0</v>
      </c>
      <c r="D6435" s="690">
        <v>40909</v>
      </c>
    </row>
    <row r="6436" spans="1:4">
      <c r="A6436" s="105">
        <v>33025003690000</v>
      </c>
      <c r="B6436">
        <v>0</v>
      </c>
      <c r="C6436">
        <v>0</v>
      </c>
      <c r="D6436" s="690">
        <v>40940</v>
      </c>
    </row>
    <row r="6437" spans="1:4">
      <c r="A6437" s="105">
        <v>33025003690000</v>
      </c>
      <c r="B6437">
        <v>0</v>
      </c>
      <c r="C6437">
        <v>0</v>
      </c>
      <c r="D6437" s="690">
        <v>40969</v>
      </c>
    </row>
    <row r="6438" spans="1:4">
      <c r="A6438" s="105">
        <v>33025003690000</v>
      </c>
      <c r="B6438">
        <v>0</v>
      </c>
      <c r="C6438">
        <v>0</v>
      </c>
      <c r="D6438" s="690">
        <v>41000</v>
      </c>
    </row>
    <row r="6439" spans="1:4">
      <c r="A6439" s="105">
        <v>33025003690000</v>
      </c>
      <c r="B6439">
        <v>0</v>
      </c>
      <c r="C6439">
        <v>0</v>
      </c>
      <c r="D6439" s="690">
        <v>41030</v>
      </c>
    </row>
    <row r="6440" spans="1:4">
      <c r="A6440" s="105">
        <v>33025003690000</v>
      </c>
      <c r="B6440">
        <v>0</v>
      </c>
      <c r="C6440">
        <v>0</v>
      </c>
      <c r="D6440" s="690">
        <v>41061</v>
      </c>
    </row>
    <row r="6441" spans="1:4">
      <c r="A6441" s="105">
        <v>33025003690000</v>
      </c>
      <c r="B6441">
        <v>0</v>
      </c>
      <c r="C6441">
        <v>0</v>
      </c>
      <c r="D6441" s="690">
        <v>41091</v>
      </c>
    </row>
    <row r="6442" spans="1:4">
      <c r="A6442" s="105">
        <v>33025003690000</v>
      </c>
      <c r="B6442">
        <v>0</v>
      </c>
      <c r="C6442">
        <v>0</v>
      </c>
      <c r="D6442" s="690">
        <v>41122</v>
      </c>
    </row>
    <row r="6443" spans="1:4">
      <c r="A6443" s="105">
        <v>33025003690000</v>
      </c>
      <c r="B6443">
        <v>0</v>
      </c>
      <c r="C6443">
        <v>0</v>
      </c>
      <c r="D6443" s="690">
        <v>41153</v>
      </c>
    </row>
    <row r="6444" spans="1:4">
      <c r="A6444" s="105">
        <v>33025003690000</v>
      </c>
      <c r="B6444">
        <v>0</v>
      </c>
      <c r="C6444">
        <v>0</v>
      </c>
      <c r="D6444" s="690">
        <v>41183</v>
      </c>
    </row>
    <row r="6445" spans="1:4">
      <c r="A6445" s="105">
        <v>33025003690000</v>
      </c>
      <c r="B6445">
        <v>0</v>
      </c>
      <c r="C6445">
        <v>0</v>
      </c>
      <c r="D6445" s="690">
        <v>41214</v>
      </c>
    </row>
    <row r="6446" spans="1:4">
      <c r="A6446" s="105">
        <v>33025003690000</v>
      </c>
      <c r="B6446">
        <v>0</v>
      </c>
      <c r="C6446">
        <v>0</v>
      </c>
      <c r="D6446" s="690">
        <v>41244</v>
      </c>
    </row>
    <row r="6447" spans="1:4">
      <c r="A6447" s="105">
        <v>33025003960000</v>
      </c>
      <c r="B6447">
        <v>0</v>
      </c>
      <c r="C6447">
        <v>0</v>
      </c>
      <c r="D6447" s="690">
        <v>40909</v>
      </c>
    </row>
    <row r="6448" spans="1:4">
      <c r="A6448" s="105">
        <v>33025003960000</v>
      </c>
      <c r="B6448">
        <v>0</v>
      </c>
      <c r="C6448">
        <v>0</v>
      </c>
      <c r="D6448" s="690">
        <v>40940</v>
      </c>
    </row>
    <row r="6449" spans="1:4">
      <c r="A6449" s="105">
        <v>33025003960000</v>
      </c>
      <c r="B6449">
        <v>0</v>
      </c>
      <c r="C6449">
        <v>0</v>
      </c>
      <c r="D6449" s="690">
        <v>40969</v>
      </c>
    </row>
    <row r="6450" spans="1:4">
      <c r="A6450" s="105">
        <v>33025003960000</v>
      </c>
      <c r="B6450">
        <v>0</v>
      </c>
      <c r="C6450">
        <v>0</v>
      </c>
      <c r="D6450" s="690">
        <v>41000</v>
      </c>
    </row>
    <row r="6451" spans="1:4">
      <c r="A6451" s="105">
        <v>33025003960000</v>
      </c>
      <c r="B6451">
        <v>0</v>
      </c>
      <c r="C6451">
        <v>0</v>
      </c>
      <c r="D6451" s="690">
        <v>41030</v>
      </c>
    </row>
    <row r="6452" spans="1:4">
      <c r="A6452" s="105">
        <v>33025003960000</v>
      </c>
      <c r="B6452">
        <v>0</v>
      </c>
      <c r="C6452">
        <v>0</v>
      </c>
      <c r="D6452" s="690">
        <v>41061</v>
      </c>
    </row>
    <row r="6453" spans="1:4">
      <c r="A6453" s="105">
        <v>33025003960000</v>
      </c>
      <c r="B6453">
        <v>0</v>
      </c>
      <c r="C6453">
        <v>0</v>
      </c>
      <c r="D6453" s="690">
        <v>41091</v>
      </c>
    </row>
    <row r="6454" spans="1:4">
      <c r="A6454" s="105">
        <v>33025003960000</v>
      </c>
      <c r="B6454">
        <v>0</v>
      </c>
      <c r="C6454">
        <v>0</v>
      </c>
      <c r="D6454" s="690">
        <v>41122</v>
      </c>
    </row>
    <row r="6455" spans="1:4">
      <c r="A6455" s="105">
        <v>33025003960000</v>
      </c>
      <c r="B6455">
        <v>0</v>
      </c>
      <c r="C6455">
        <v>0</v>
      </c>
      <c r="D6455" s="690">
        <v>41153</v>
      </c>
    </row>
    <row r="6456" spans="1:4">
      <c r="A6456" s="105">
        <v>33025003960000</v>
      </c>
      <c r="B6456">
        <v>0</v>
      </c>
      <c r="C6456">
        <v>0</v>
      </c>
      <c r="D6456" s="690">
        <v>41183</v>
      </c>
    </row>
    <row r="6457" spans="1:4">
      <c r="A6457" s="105">
        <v>33025003960000</v>
      </c>
      <c r="B6457">
        <v>0</v>
      </c>
      <c r="C6457">
        <v>0</v>
      </c>
      <c r="D6457" s="690">
        <v>41214</v>
      </c>
    </row>
    <row r="6458" spans="1:4">
      <c r="A6458" s="105">
        <v>33025003960000</v>
      </c>
      <c r="B6458">
        <v>0</v>
      </c>
      <c r="C6458">
        <v>0</v>
      </c>
      <c r="D6458" s="690">
        <v>41244</v>
      </c>
    </row>
    <row r="6459" spans="1:4">
      <c r="A6459" s="105">
        <v>33025004120000</v>
      </c>
      <c r="B6459">
        <v>0</v>
      </c>
      <c r="C6459">
        <v>0</v>
      </c>
      <c r="D6459" s="690">
        <v>40909</v>
      </c>
    </row>
    <row r="6460" spans="1:4">
      <c r="A6460" s="105">
        <v>33025004120000</v>
      </c>
      <c r="B6460">
        <v>0</v>
      </c>
      <c r="C6460">
        <v>0</v>
      </c>
      <c r="D6460" s="690">
        <v>40940</v>
      </c>
    </row>
    <row r="6461" spans="1:4">
      <c r="A6461" s="105">
        <v>33025004120000</v>
      </c>
      <c r="B6461">
        <v>0</v>
      </c>
      <c r="C6461">
        <v>0</v>
      </c>
      <c r="D6461" s="690">
        <v>40969</v>
      </c>
    </row>
    <row r="6462" spans="1:4">
      <c r="A6462" s="105">
        <v>33025004120000</v>
      </c>
      <c r="B6462">
        <v>0</v>
      </c>
      <c r="C6462">
        <v>0</v>
      </c>
      <c r="D6462" s="690">
        <v>41000</v>
      </c>
    </row>
    <row r="6463" spans="1:4">
      <c r="A6463" s="105">
        <v>33025004120000</v>
      </c>
      <c r="B6463">
        <v>0</v>
      </c>
      <c r="C6463">
        <v>0</v>
      </c>
      <c r="D6463" s="690">
        <v>41030</v>
      </c>
    </row>
    <row r="6464" spans="1:4">
      <c r="A6464" s="105">
        <v>33025004120000</v>
      </c>
      <c r="B6464">
        <v>0</v>
      </c>
      <c r="C6464">
        <v>0</v>
      </c>
      <c r="D6464" s="690">
        <v>41061</v>
      </c>
    </row>
    <row r="6465" spans="1:4">
      <c r="A6465" s="105">
        <v>33025004120000</v>
      </c>
      <c r="B6465">
        <v>0</v>
      </c>
      <c r="C6465">
        <v>0</v>
      </c>
      <c r="D6465" s="690">
        <v>41091</v>
      </c>
    </row>
    <row r="6466" spans="1:4">
      <c r="A6466" s="105">
        <v>33025004120000</v>
      </c>
      <c r="B6466">
        <v>0</v>
      </c>
      <c r="C6466">
        <v>0</v>
      </c>
      <c r="D6466" s="690">
        <v>41122</v>
      </c>
    </row>
    <row r="6467" spans="1:4">
      <c r="A6467" s="105">
        <v>33025004120000</v>
      </c>
      <c r="B6467">
        <v>0</v>
      </c>
      <c r="C6467">
        <v>0</v>
      </c>
      <c r="D6467" s="690">
        <v>41153</v>
      </c>
    </row>
    <row r="6468" spans="1:4">
      <c r="A6468" s="105">
        <v>33025004120000</v>
      </c>
      <c r="B6468">
        <v>0</v>
      </c>
      <c r="C6468">
        <v>0</v>
      </c>
      <c r="D6468" s="690">
        <v>41183</v>
      </c>
    </row>
    <row r="6469" spans="1:4">
      <c r="A6469" s="105">
        <v>33025004120000</v>
      </c>
      <c r="B6469">
        <v>0</v>
      </c>
      <c r="C6469">
        <v>0</v>
      </c>
      <c r="D6469" s="690">
        <v>41214</v>
      </c>
    </row>
    <row r="6470" spans="1:4">
      <c r="A6470" s="105">
        <v>33025004120000</v>
      </c>
      <c r="B6470">
        <v>0</v>
      </c>
      <c r="C6470">
        <v>0</v>
      </c>
      <c r="D6470" s="690">
        <v>41244</v>
      </c>
    </row>
    <row r="6471" spans="1:4">
      <c r="A6471" s="105">
        <v>33025004130000</v>
      </c>
      <c r="B6471">
        <v>0</v>
      </c>
      <c r="C6471">
        <v>0</v>
      </c>
      <c r="D6471" s="690">
        <v>40909</v>
      </c>
    </row>
    <row r="6472" spans="1:4">
      <c r="A6472" s="105">
        <v>33025004130000</v>
      </c>
      <c r="B6472">
        <v>0</v>
      </c>
      <c r="C6472">
        <v>0</v>
      </c>
      <c r="D6472" s="690">
        <v>40940</v>
      </c>
    </row>
    <row r="6473" spans="1:4">
      <c r="A6473" s="105">
        <v>33025004130000</v>
      </c>
      <c r="B6473">
        <v>0</v>
      </c>
      <c r="C6473">
        <v>0</v>
      </c>
      <c r="D6473" s="690">
        <v>40969</v>
      </c>
    </row>
    <row r="6474" spans="1:4">
      <c r="A6474" s="105">
        <v>33025004130000</v>
      </c>
      <c r="B6474">
        <v>0</v>
      </c>
      <c r="C6474">
        <v>0</v>
      </c>
      <c r="D6474" s="690">
        <v>41000</v>
      </c>
    </row>
    <row r="6475" spans="1:4">
      <c r="A6475" s="105">
        <v>33025004130000</v>
      </c>
      <c r="B6475">
        <v>0</v>
      </c>
      <c r="C6475">
        <v>0</v>
      </c>
      <c r="D6475" s="690">
        <v>41030</v>
      </c>
    </row>
    <row r="6476" spans="1:4">
      <c r="A6476" s="105">
        <v>33025004130000</v>
      </c>
      <c r="B6476">
        <v>0</v>
      </c>
      <c r="C6476">
        <v>0</v>
      </c>
      <c r="D6476" s="690">
        <v>41061</v>
      </c>
    </row>
    <row r="6477" spans="1:4">
      <c r="A6477" s="105">
        <v>33025004130000</v>
      </c>
      <c r="B6477">
        <v>0</v>
      </c>
      <c r="C6477">
        <v>0</v>
      </c>
      <c r="D6477" s="690">
        <v>41091</v>
      </c>
    </row>
    <row r="6478" spans="1:4">
      <c r="A6478" s="105">
        <v>33025004130000</v>
      </c>
      <c r="B6478">
        <v>0</v>
      </c>
      <c r="C6478">
        <v>0</v>
      </c>
      <c r="D6478" s="690">
        <v>41122</v>
      </c>
    </row>
    <row r="6479" spans="1:4">
      <c r="A6479" s="105">
        <v>33025004130000</v>
      </c>
      <c r="B6479">
        <v>0</v>
      </c>
      <c r="C6479">
        <v>0</v>
      </c>
      <c r="D6479" s="690">
        <v>41153</v>
      </c>
    </row>
    <row r="6480" spans="1:4">
      <c r="A6480" s="105">
        <v>33025004130000</v>
      </c>
      <c r="B6480">
        <v>0</v>
      </c>
      <c r="C6480">
        <v>0</v>
      </c>
      <c r="D6480" s="690">
        <v>41183</v>
      </c>
    </row>
    <row r="6481" spans="1:4">
      <c r="A6481" s="105">
        <v>33025004130000</v>
      </c>
      <c r="B6481">
        <v>0</v>
      </c>
      <c r="C6481">
        <v>0</v>
      </c>
      <c r="D6481" s="690">
        <v>41214</v>
      </c>
    </row>
    <row r="6482" spans="1:4">
      <c r="A6482" s="105">
        <v>33025004130000</v>
      </c>
      <c r="B6482">
        <v>0</v>
      </c>
      <c r="C6482">
        <v>0</v>
      </c>
      <c r="D6482" s="690">
        <v>41244</v>
      </c>
    </row>
    <row r="6483" spans="1:4">
      <c r="A6483" s="105">
        <v>33025004620000</v>
      </c>
      <c r="B6483">
        <v>3024</v>
      </c>
      <c r="C6483">
        <v>0</v>
      </c>
      <c r="D6483" s="690">
        <v>40909</v>
      </c>
    </row>
    <row r="6484" spans="1:4">
      <c r="A6484" s="105">
        <v>33025004620000</v>
      </c>
      <c r="B6484">
        <v>2753</v>
      </c>
      <c r="C6484">
        <v>0</v>
      </c>
      <c r="D6484" s="690">
        <v>40940</v>
      </c>
    </row>
    <row r="6485" spans="1:4">
      <c r="A6485" s="105">
        <v>33025004620000</v>
      </c>
      <c r="B6485">
        <v>3446</v>
      </c>
      <c r="C6485">
        <v>0</v>
      </c>
      <c r="D6485" s="690">
        <v>40969</v>
      </c>
    </row>
    <row r="6486" spans="1:4">
      <c r="A6486" s="105">
        <v>33025004620000</v>
      </c>
      <c r="B6486">
        <v>2866</v>
      </c>
      <c r="C6486">
        <v>0</v>
      </c>
      <c r="D6486" s="690">
        <v>41000</v>
      </c>
    </row>
    <row r="6487" spans="1:4">
      <c r="A6487" s="105">
        <v>33025004620000</v>
      </c>
      <c r="B6487">
        <v>4729</v>
      </c>
      <c r="C6487">
        <v>0</v>
      </c>
      <c r="D6487" s="690">
        <v>41030</v>
      </c>
    </row>
    <row r="6488" spans="1:4">
      <c r="A6488" s="105">
        <v>33025004620000</v>
      </c>
      <c r="B6488">
        <v>14802</v>
      </c>
      <c r="C6488">
        <v>0</v>
      </c>
      <c r="D6488" s="690">
        <v>41061</v>
      </c>
    </row>
    <row r="6489" spans="1:4">
      <c r="A6489" s="105">
        <v>33025004620000</v>
      </c>
      <c r="B6489">
        <v>16326</v>
      </c>
      <c r="C6489">
        <v>0</v>
      </c>
      <c r="D6489" s="690">
        <v>41091</v>
      </c>
    </row>
    <row r="6490" spans="1:4">
      <c r="A6490" s="105">
        <v>33025004620000</v>
      </c>
      <c r="B6490">
        <v>16470</v>
      </c>
      <c r="C6490">
        <v>0</v>
      </c>
      <c r="D6490" s="690">
        <v>41122</v>
      </c>
    </row>
    <row r="6491" spans="1:4">
      <c r="A6491" s="105">
        <v>33025004620000</v>
      </c>
      <c r="B6491">
        <v>16681</v>
      </c>
      <c r="C6491">
        <v>0</v>
      </c>
      <c r="D6491" s="690">
        <v>41153</v>
      </c>
    </row>
    <row r="6492" spans="1:4">
      <c r="A6492" s="105">
        <v>33025004620000</v>
      </c>
      <c r="B6492">
        <v>20345</v>
      </c>
      <c r="C6492">
        <v>0</v>
      </c>
      <c r="D6492" s="690">
        <v>41183</v>
      </c>
    </row>
    <row r="6493" spans="1:4">
      <c r="A6493" s="105">
        <v>33025004620000</v>
      </c>
      <c r="B6493">
        <v>22439</v>
      </c>
      <c r="C6493">
        <v>0</v>
      </c>
      <c r="D6493" s="690">
        <v>41214</v>
      </c>
    </row>
    <row r="6494" spans="1:4">
      <c r="A6494" s="105">
        <v>33025004620000</v>
      </c>
      <c r="B6494">
        <v>19367</v>
      </c>
      <c r="C6494">
        <v>0</v>
      </c>
      <c r="D6494" s="690">
        <v>41244</v>
      </c>
    </row>
    <row r="6495" spans="1:4">
      <c r="A6495" s="105">
        <v>33033001490000</v>
      </c>
      <c r="B6495">
        <v>145773</v>
      </c>
      <c r="C6495">
        <v>0</v>
      </c>
      <c r="D6495" s="690">
        <v>40909</v>
      </c>
    </row>
    <row r="6496" spans="1:4">
      <c r="A6496" s="105">
        <v>33033001490000</v>
      </c>
      <c r="B6496">
        <v>135739</v>
      </c>
      <c r="C6496">
        <v>0</v>
      </c>
      <c r="D6496" s="690">
        <v>40940</v>
      </c>
    </row>
    <row r="6497" spans="1:4">
      <c r="A6497" s="105">
        <v>33033001490000</v>
      </c>
      <c r="B6497">
        <v>145764</v>
      </c>
      <c r="C6497">
        <v>0</v>
      </c>
      <c r="D6497" s="690">
        <v>40969</v>
      </c>
    </row>
    <row r="6498" spans="1:4">
      <c r="A6498" s="105">
        <v>33033001490000</v>
      </c>
      <c r="B6498">
        <v>141104</v>
      </c>
      <c r="C6498">
        <v>0</v>
      </c>
      <c r="D6498" s="690">
        <v>41000</v>
      </c>
    </row>
    <row r="6499" spans="1:4">
      <c r="A6499" s="105">
        <v>33033001490000</v>
      </c>
      <c r="B6499">
        <v>146741</v>
      </c>
      <c r="C6499">
        <v>0</v>
      </c>
      <c r="D6499" s="690">
        <v>41030</v>
      </c>
    </row>
    <row r="6500" spans="1:4">
      <c r="A6500" s="105">
        <v>33033001490000</v>
      </c>
      <c r="B6500">
        <v>135664</v>
      </c>
      <c r="C6500">
        <v>0</v>
      </c>
      <c r="D6500" s="690">
        <v>41061</v>
      </c>
    </row>
    <row r="6501" spans="1:4">
      <c r="A6501" s="105">
        <v>33033001490000</v>
      </c>
      <c r="B6501">
        <v>144433</v>
      </c>
      <c r="C6501">
        <v>0</v>
      </c>
      <c r="D6501" s="690">
        <v>41091</v>
      </c>
    </row>
    <row r="6502" spans="1:4">
      <c r="A6502" s="105">
        <v>33033001490000</v>
      </c>
      <c r="B6502">
        <v>143297</v>
      </c>
      <c r="C6502">
        <v>0</v>
      </c>
      <c r="D6502" s="690">
        <v>41122</v>
      </c>
    </row>
    <row r="6503" spans="1:4">
      <c r="A6503" s="105">
        <v>33033001490000</v>
      </c>
      <c r="B6503">
        <v>139256</v>
      </c>
      <c r="C6503">
        <v>0</v>
      </c>
      <c r="D6503" s="690">
        <v>41153</v>
      </c>
    </row>
    <row r="6504" spans="1:4">
      <c r="A6504" s="105">
        <v>33033001490000</v>
      </c>
      <c r="B6504">
        <v>145079</v>
      </c>
      <c r="C6504">
        <v>0</v>
      </c>
      <c r="D6504" s="690">
        <v>41183</v>
      </c>
    </row>
    <row r="6505" spans="1:4">
      <c r="A6505" s="105">
        <v>33033001490000</v>
      </c>
      <c r="B6505">
        <v>140514</v>
      </c>
      <c r="C6505">
        <v>0</v>
      </c>
      <c r="D6505" s="690">
        <v>41214</v>
      </c>
    </row>
    <row r="6506" spans="1:4">
      <c r="A6506" s="105">
        <v>33033001490000</v>
      </c>
      <c r="B6506">
        <v>145076</v>
      </c>
      <c r="C6506">
        <v>0</v>
      </c>
      <c r="D6506" s="690">
        <v>41244</v>
      </c>
    </row>
    <row r="6507" spans="1:4">
      <c r="A6507" s="105">
        <v>33049001080000</v>
      </c>
      <c r="B6507">
        <v>11631</v>
      </c>
      <c r="C6507">
        <v>0</v>
      </c>
      <c r="D6507" s="690">
        <v>40909</v>
      </c>
    </row>
    <row r="6508" spans="1:4">
      <c r="A6508" s="105">
        <v>33049001080000</v>
      </c>
      <c r="B6508">
        <v>10316</v>
      </c>
      <c r="C6508">
        <v>0</v>
      </c>
      <c r="D6508" s="690">
        <v>40940</v>
      </c>
    </row>
    <row r="6509" spans="1:4">
      <c r="A6509" s="105">
        <v>33049001080000</v>
      </c>
      <c r="B6509">
        <v>12414</v>
      </c>
      <c r="C6509">
        <v>0</v>
      </c>
      <c r="D6509" s="690">
        <v>40969</v>
      </c>
    </row>
    <row r="6510" spans="1:4">
      <c r="A6510" s="105">
        <v>33049001080000</v>
      </c>
      <c r="B6510">
        <v>12530</v>
      </c>
      <c r="C6510">
        <v>0</v>
      </c>
      <c r="D6510" s="690">
        <v>41000</v>
      </c>
    </row>
    <row r="6511" spans="1:4">
      <c r="A6511" s="105">
        <v>33049001080000</v>
      </c>
      <c r="B6511">
        <v>12551</v>
      </c>
      <c r="C6511">
        <v>0</v>
      </c>
      <c r="D6511" s="690">
        <v>41030</v>
      </c>
    </row>
    <row r="6512" spans="1:4">
      <c r="A6512" s="105">
        <v>33049001080000</v>
      </c>
      <c r="B6512">
        <v>6761</v>
      </c>
      <c r="C6512">
        <v>0</v>
      </c>
      <c r="D6512" s="690">
        <v>41061</v>
      </c>
    </row>
    <row r="6513" spans="1:4">
      <c r="A6513" s="105">
        <v>33049001080000</v>
      </c>
      <c r="B6513">
        <v>11750</v>
      </c>
      <c r="C6513">
        <v>0</v>
      </c>
      <c r="D6513" s="690">
        <v>41091</v>
      </c>
    </row>
    <row r="6514" spans="1:4">
      <c r="A6514" s="105">
        <v>33049001080000</v>
      </c>
      <c r="B6514">
        <v>10702</v>
      </c>
      <c r="C6514">
        <v>0</v>
      </c>
      <c r="D6514" s="690">
        <v>41122</v>
      </c>
    </row>
    <row r="6515" spans="1:4">
      <c r="A6515" s="105">
        <v>33049001080000</v>
      </c>
      <c r="B6515">
        <v>10064</v>
      </c>
      <c r="C6515">
        <v>0</v>
      </c>
      <c r="D6515" s="690">
        <v>41153</v>
      </c>
    </row>
    <row r="6516" spans="1:4">
      <c r="A6516" s="105">
        <v>33049001080000</v>
      </c>
      <c r="B6516">
        <v>12012</v>
      </c>
      <c r="C6516">
        <v>0</v>
      </c>
      <c r="D6516" s="690">
        <v>41183</v>
      </c>
    </row>
    <row r="6517" spans="1:4">
      <c r="A6517" s="105">
        <v>33049001080000</v>
      </c>
      <c r="B6517">
        <v>11376</v>
      </c>
      <c r="C6517">
        <v>0</v>
      </c>
      <c r="D6517" s="690">
        <v>41214</v>
      </c>
    </row>
    <row r="6518" spans="1:4">
      <c r="A6518" s="105">
        <v>33049001080000</v>
      </c>
      <c r="B6518">
        <v>10479</v>
      </c>
      <c r="C6518">
        <v>0</v>
      </c>
      <c r="D6518" s="690">
        <v>41244</v>
      </c>
    </row>
    <row r="6519" spans="1:4">
      <c r="A6519" s="105">
        <v>33049001230000</v>
      </c>
      <c r="B6519">
        <v>13521</v>
      </c>
      <c r="C6519">
        <v>0</v>
      </c>
      <c r="D6519" s="690">
        <v>40909</v>
      </c>
    </row>
    <row r="6520" spans="1:4">
      <c r="A6520" s="105">
        <v>33049001230000</v>
      </c>
      <c r="B6520">
        <v>12936</v>
      </c>
      <c r="C6520">
        <v>0</v>
      </c>
      <c r="D6520" s="690">
        <v>40940</v>
      </c>
    </row>
    <row r="6521" spans="1:4">
      <c r="A6521" s="105">
        <v>33049001230000</v>
      </c>
      <c r="B6521">
        <v>13493</v>
      </c>
      <c r="C6521">
        <v>0</v>
      </c>
      <c r="D6521" s="690">
        <v>40969</v>
      </c>
    </row>
    <row r="6522" spans="1:4">
      <c r="A6522" s="105">
        <v>33049001230000</v>
      </c>
      <c r="B6522">
        <v>13240</v>
      </c>
      <c r="C6522">
        <v>0</v>
      </c>
      <c r="D6522" s="690">
        <v>41000</v>
      </c>
    </row>
    <row r="6523" spans="1:4">
      <c r="A6523" s="105">
        <v>33049001230000</v>
      </c>
      <c r="B6523">
        <v>14552</v>
      </c>
      <c r="C6523">
        <v>0</v>
      </c>
      <c r="D6523" s="690">
        <v>41030</v>
      </c>
    </row>
    <row r="6524" spans="1:4">
      <c r="A6524" s="105">
        <v>33049001230000</v>
      </c>
      <c r="B6524">
        <v>5432</v>
      </c>
      <c r="C6524">
        <v>0</v>
      </c>
      <c r="D6524" s="690">
        <v>41061</v>
      </c>
    </row>
    <row r="6525" spans="1:4">
      <c r="A6525" s="105">
        <v>33049001230000</v>
      </c>
      <c r="B6525">
        <v>12447</v>
      </c>
      <c r="C6525">
        <v>0</v>
      </c>
      <c r="D6525" s="690">
        <v>41091</v>
      </c>
    </row>
    <row r="6526" spans="1:4">
      <c r="A6526" s="105">
        <v>33049001230000</v>
      </c>
      <c r="B6526">
        <v>12793</v>
      </c>
      <c r="C6526">
        <v>0</v>
      </c>
      <c r="D6526" s="690">
        <v>41122</v>
      </c>
    </row>
    <row r="6527" spans="1:4">
      <c r="A6527" s="105">
        <v>33049001230000</v>
      </c>
      <c r="B6527">
        <v>11391</v>
      </c>
      <c r="C6527">
        <v>0</v>
      </c>
      <c r="D6527" s="690">
        <v>41153</v>
      </c>
    </row>
    <row r="6528" spans="1:4">
      <c r="A6528" s="105">
        <v>33049001230000</v>
      </c>
      <c r="B6528">
        <v>12948</v>
      </c>
      <c r="C6528">
        <v>0</v>
      </c>
      <c r="D6528" s="690">
        <v>41183</v>
      </c>
    </row>
    <row r="6529" spans="1:4">
      <c r="A6529" s="105">
        <v>33049001230000</v>
      </c>
      <c r="B6529">
        <v>13330</v>
      </c>
      <c r="C6529">
        <v>0</v>
      </c>
      <c r="D6529" s="690">
        <v>41214</v>
      </c>
    </row>
    <row r="6530" spans="1:4">
      <c r="A6530" s="105">
        <v>33049001230000</v>
      </c>
      <c r="B6530">
        <v>10350</v>
      </c>
      <c r="C6530">
        <v>0</v>
      </c>
      <c r="D6530" s="690">
        <v>41244</v>
      </c>
    </row>
    <row r="6531" spans="1:4">
      <c r="A6531" s="105">
        <v>33049001590000</v>
      </c>
      <c r="B6531">
        <v>31135</v>
      </c>
      <c r="C6531">
        <v>0</v>
      </c>
      <c r="D6531" s="690">
        <v>40909</v>
      </c>
    </row>
    <row r="6532" spans="1:4">
      <c r="A6532" s="105">
        <v>33049001590000</v>
      </c>
      <c r="B6532">
        <v>29257</v>
      </c>
      <c r="C6532">
        <v>0</v>
      </c>
      <c r="D6532" s="690">
        <v>40940</v>
      </c>
    </row>
    <row r="6533" spans="1:4">
      <c r="A6533" s="105">
        <v>33049001590000</v>
      </c>
      <c r="B6533">
        <v>30905</v>
      </c>
      <c r="C6533">
        <v>0</v>
      </c>
      <c r="D6533" s="690">
        <v>40969</v>
      </c>
    </row>
    <row r="6534" spans="1:4">
      <c r="A6534" s="105">
        <v>33049001590000</v>
      </c>
      <c r="B6534">
        <v>28033</v>
      </c>
      <c r="C6534">
        <v>0</v>
      </c>
      <c r="D6534" s="690">
        <v>41000</v>
      </c>
    </row>
    <row r="6535" spans="1:4">
      <c r="A6535" s="105">
        <v>33049001590000</v>
      </c>
      <c r="B6535">
        <v>24794</v>
      </c>
      <c r="C6535">
        <v>0</v>
      </c>
      <c r="D6535" s="690">
        <v>41030</v>
      </c>
    </row>
    <row r="6536" spans="1:4">
      <c r="A6536" s="105">
        <v>33049001590000</v>
      </c>
      <c r="B6536">
        <v>16783</v>
      </c>
      <c r="C6536">
        <v>0</v>
      </c>
      <c r="D6536" s="690">
        <v>41061</v>
      </c>
    </row>
    <row r="6537" spans="1:4">
      <c r="A6537" s="105">
        <v>33049001590000</v>
      </c>
      <c r="B6537">
        <v>28914</v>
      </c>
      <c r="C6537">
        <v>0</v>
      </c>
      <c r="D6537" s="690">
        <v>41091</v>
      </c>
    </row>
    <row r="6538" spans="1:4">
      <c r="A6538" s="105">
        <v>33049001590000</v>
      </c>
      <c r="B6538">
        <v>28086</v>
      </c>
      <c r="C6538">
        <v>0</v>
      </c>
      <c r="D6538" s="690">
        <v>41122</v>
      </c>
    </row>
    <row r="6539" spans="1:4">
      <c r="A6539" s="105">
        <v>33049001590000</v>
      </c>
      <c r="B6539">
        <v>27208</v>
      </c>
      <c r="C6539">
        <v>0</v>
      </c>
      <c r="D6539" s="690">
        <v>41153</v>
      </c>
    </row>
    <row r="6540" spans="1:4">
      <c r="A6540" s="105">
        <v>33049001590000</v>
      </c>
      <c r="B6540">
        <v>28399</v>
      </c>
      <c r="C6540">
        <v>0</v>
      </c>
      <c r="D6540" s="690">
        <v>41183</v>
      </c>
    </row>
    <row r="6541" spans="1:4">
      <c r="A6541" s="105">
        <v>33049001590000</v>
      </c>
      <c r="B6541">
        <v>27730</v>
      </c>
      <c r="C6541">
        <v>0</v>
      </c>
      <c r="D6541" s="690">
        <v>41214</v>
      </c>
    </row>
    <row r="6542" spans="1:4">
      <c r="A6542" s="105">
        <v>33049001590000</v>
      </c>
      <c r="B6542">
        <v>24927</v>
      </c>
      <c r="C6542">
        <v>0</v>
      </c>
      <c r="D6542" s="690">
        <v>41244</v>
      </c>
    </row>
    <row r="6543" spans="1:4">
      <c r="A6543" s="105">
        <v>33049001600000</v>
      </c>
      <c r="B6543">
        <v>21011</v>
      </c>
      <c r="C6543">
        <v>0</v>
      </c>
      <c r="D6543" s="690">
        <v>40909</v>
      </c>
    </row>
    <row r="6544" spans="1:4">
      <c r="A6544" s="105">
        <v>33049001600000</v>
      </c>
      <c r="B6544">
        <v>20017</v>
      </c>
      <c r="C6544">
        <v>0</v>
      </c>
      <c r="D6544" s="690">
        <v>40940</v>
      </c>
    </row>
    <row r="6545" spans="1:4">
      <c r="A6545" s="105">
        <v>33049001600000</v>
      </c>
      <c r="B6545">
        <v>21369</v>
      </c>
      <c r="C6545">
        <v>0</v>
      </c>
      <c r="D6545" s="690">
        <v>40969</v>
      </c>
    </row>
    <row r="6546" spans="1:4">
      <c r="A6546" s="105">
        <v>33049001600000</v>
      </c>
      <c r="B6546">
        <v>19707</v>
      </c>
      <c r="C6546">
        <v>0</v>
      </c>
      <c r="D6546" s="690">
        <v>41000</v>
      </c>
    </row>
    <row r="6547" spans="1:4">
      <c r="A6547" s="105">
        <v>33049001600000</v>
      </c>
      <c r="B6547">
        <v>20691</v>
      </c>
      <c r="C6547">
        <v>0</v>
      </c>
      <c r="D6547" s="690">
        <v>41030</v>
      </c>
    </row>
    <row r="6548" spans="1:4">
      <c r="A6548" s="105">
        <v>33049001600000</v>
      </c>
      <c r="B6548">
        <v>14406</v>
      </c>
      <c r="C6548">
        <v>0</v>
      </c>
      <c r="D6548" s="690">
        <v>41061</v>
      </c>
    </row>
    <row r="6549" spans="1:4">
      <c r="A6549" s="105">
        <v>33049001600000</v>
      </c>
      <c r="B6549">
        <v>22664</v>
      </c>
      <c r="C6549">
        <v>0</v>
      </c>
      <c r="D6549" s="690">
        <v>41091</v>
      </c>
    </row>
    <row r="6550" spans="1:4">
      <c r="A6550" s="105">
        <v>33049001600000</v>
      </c>
      <c r="B6550">
        <v>22255</v>
      </c>
      <c r="C6550">
        <v>0</v>
      </c>
      <c r="D6550" s="690">
        <v>41122</v>
      </c>
    </row>
    <row r="6551" spans="1:4">
      <c r="A6551" s="105">
        <v>33049001600000</v>
      </c>
      <c r="B6551">
        <v>22183</v>
      </c>
      <c r="C6551">
        <v>0</v>
      </c>
      <c r="D6551" s="690">
        <v>41153</v>
      </c>
    </row>
    <row r="6552" spans="1:4">
      <c r="A6552" s="105">
        <v>33049001600000</v>
      </c>
      <c r="B6552">
        <v>23570</v>
      </c>
      <c r="C6552">
        <v>0</v>
      </c>
      <c r="D6552" s="690">
        <v>41183</v>
      </c>
    </row>
    <row r="6553" spans="1:4">
      <c r="A6553" s="105">
        <v>33049001600000</v>
      </c>
      <c r="B6553">
        <v>18970</v>
      </c>
      <c r="C6553">
        <v>0</v>
      </c>
      <c r="D6553" s="690">
        <v>41214</v>
      </c>
    </row>
    <row r="6554" spans="1:4">
      <c r="A6554" s="105">
        <v>33049001600000</v>
      </c>
      <c r="B6554">
        <v>23198</v>
      </c>
      <c r="C6554">
        <v>0</v>
      </c>
      <c r="D6554" s="690">
        <v>41244</v>
      </c>
    </row>
    <row r="6555" spans="1:4">
      <c r="A6555" s="105">
        <v>33053000820000</v>
      </c>
      <c r="B6555">
        <v>0</v>
      </c>
      <c r="C6555">
        <v>0</v>
      </c>
      <c r="D6555" s="690">
        <v>40909</v>
      </c>
    </row>
    <row r="6556" spans="1:4">
      <c r="A6556" s="105">
        <v>33053000820000</v>
      </c>
      <c r="B6556">
        <v>0</v>
      </c>
      <c r="C6556">
        <v>0</v>
      </c>
      <c r="D6556" s="690">
        <v>40940</v>
      </c>
    </row>
    <row r="6557" spans="1:4">
      <c r="A6557" s="105">
        <v>33053000820000</v>
      </c>
      <c r="B6557">
        <v>0</v>
      </c>
      <c r="C6557">
        <v>0</v>
      </c>
      <c r="D6557" s="690">
        <v>40969</v>
      </c>
    </row>
    <row r="6558" spans="1:4">
      <c r="A6558" s="105">
        <v>33053000820000</v>
      </c>
      <c r="B6558">
        <v>0</v>
      </c>
      <c r="C6558">
        <v>0</v>
      </c>
      <c r="D6558" s="690">
        <v>41000</v>
      </c>
    </row>
    <row r="6559" spans="1:4">
      <c r="A6559" s="105">
        <v>33053000820000</v>
      </c>
      <c r="B6559">
        <v>0</v>
      </c>
      <c r="C6559">
        <v>0</v>
      </c>
      <c r="D6559" s="690">
        <v>41030</v>
      </c>
    </row>
    <row r="6560" spans="1:4">
      <c r="A6560" s="105">
        <v>33053000820000</v>
      </c>
      <c r="B6560">
        <v>0</v>
      </c>
      <c r="C6560">
        <v>0</v>
      </c>
      <c r="D6560" s="690">
        <v>41061</v>
      </c>
    </row>
    <row r="6561" spans="1:4">
      <c r="A6561" s="105">
        <v>33053000820000</v>
      </c>
      <c r="B6561">
        <v>0</v>
      </c>
      <c r="C6561">
        <v>0</v>
      </c>
      <c r="D6561" s="690">
        <v>41091</v>
      </c>
    </row>
    <row r="6562" spans="1:4">
      <c r="A6562" s="105">
        <v>33053000820000</v>
      </c>
      <c r="B6562">
        <v>0</v>
      </c>
      <c r="C6562">
        <v>0</v>
      </c>
      <c r="D6562" s="690">
        <v>41122</v>
      </c>
    </row>
    <row r="6563" spans="1:4">
      <c r="A6563" s="105">
        <v>33053000820000</v>
      </c>
      <c r="B6563">
        <v>0</v>
      </c>
      <c r="C6563">
        <v>0</v>
      </c>
      <c r="D6563" s="690">
        <v>41153</v>
      </c>
    </row>
    <row r="6564" spans="1:4">
      <c r="A6564" s="105">
        <v>33053000820000</v>
      </c>
      <c r="B6564">
        <v>20000</v>
      </c>
      <c r="C6564">
        <v>0</v>
      </c>
      <c r="D6564" s="690">
        <v>41183</v>
      </c>
    </row>
    <row r="6565" spans="1:4">
      <c r="A6565" s="105">
        <v>33053000820000</v>
      </c>
      <c r="B6565">
        <v>0</v>
      </c>
      <c r="C6565">
        <v>0</v>
      </c>
      <c r="D6565" s="690">
        <v>41214</v>
      </c>
    </row>
    <row r="6566" spans="1:4">
      <c r="A6566" s="105">
        <v>33053000820000</v>
      </c>
      <c r="B6566">
        <v>0</v>
      </c>
      <c r="C6566">
        <v>0</v>
      </c>
      <c r="D6566" s="690">
        <v>41244</v>
      </c>
    </row>
    <row r="6567" spans="1:4">
      <c r="A6567" s="105">
        <v>33053000960000</v>
      </c>
      <c r="B6567">
        <v>0</v>
      </c>
      <c r="C6567">
        <v>0</v>
      </c>
      <c r="D6567" s="690">
        <v>40909</v>
      </c>
    </row>
    <row r="6568" spans="1:4">
      <c r="A6568" s="105">
        <v>33053000960000</v>
      </c>
      <c r="B6568">
        <v>0</v>
      </c>
      <c r="C6568">
        <v>0</v>
      </c>
      <c r="D6568" s="690">
        <v>40940</v>
      </c>
    </row>
    <row r="6569" spans="1:4">
      <c r="A6569" s="105">
        <v>33053000960000</v>
      </c>
      <c r="B6569">
        <v>0</v>
      </c>
      <c r="C6569">
        <v>0</v>
      </c>
      <c r="D6569" s="690">
        <v>40969</v>
      </c>
    </row>
    <row r="6570" spans="1:4">
      <c r="A6570" s="105">
        <v>33053000960000</v>
      </c>
      <c r="B6570">
        <v>0</v>
      </c>
      <c r="C6570">
        <v>0</v>
      </c>
      <c r="D6570" s="690">
        <v>41000</v>
      </c>
    </row>
    <row r="6571" spans="1:4">
      <c r="A6571" s="105">
        <v>33053000960000</v>
      </c>
      <c r="B6571">
        <v>0</v>
      </c>
      <c r="C6571">
        <v>0</v>
      </c>
      <c r="D6571" s="690">
        <v>41030</v>
      </c>
    </row>
    <row r="6572" spans="1:4">
      <c r="A6572" s="105">
        <v>33053000960000</v>
      </c>
      <c r="B6572">
        <v>0</v>
      </c>
      <c r="C6572">
        <v>0</v>
      </c>
      <c r="D6572" s="690">
        <v>41061</v>
      </c>
    </row>
    <row r="6573" spans="1:4">
      <c r="A6573" s="105">
        <v>33053000960000</v>
      </c>
      <c r="B6573">
        <v>0</v>
      </c>
      <c r="C6573">
        <v>0</v>
      </c>
      <c r="D6573" s="690">
        <v>41091</v>
      </c>
    </row>
    <row r="6574" spans="1:4">
      <c r="A6574" s="105">
        <v>33053000960000</v>
      </c>
      <c r="B6574">
        <v>0</v>
      </c>
      <c r="C6574">
        <v>0</v>
      </c>
      <c r="D6574" s="690">
        <v>41122</v>
      </c>
    </row>
    <row r="6575" spans="1:4">
      <c r="A6575" s="105">
        <v>33053000960000</v>
      </c>
      <c r="B6575">
        <v>0</v>
      </c>
      <c r="C6575">
        <v>0</v>
      </c>
      <c r="D6575" s="690">
        <v>41153</v>
      </c>
    </row>
    <row r="6576" spans="1:4">
      <c r="A6576" s="105">
        <v>33053000960000</v>
      </c>
      <c r="B6576">
        <v>0</v>
      </c>
      <c r="C6576">
        <v>0</v>
      </c>
      <c r="D6576" s="690">
        <v>41183</v>
      </c>
    </row>
    <row r="6577" spans="1:4">
      <c r="A6577" s="105">
        <v>33053000960000</v>
      </c>
      <c r="B6577">
        <v>0</v>
      </c>
      <c r="C6577">
        <v>0</v>
      </c>
      <c r="D6577" s="690">
        <v>41214</v>
      </c>
    </row>
    <row r="6578" spans="1:4">
      <c r="A6578" s="105">
        <v>33053000960000</v>
      </c>
      <c r="B6578">
        <v>0</v>
      </c>
      <c r="C6578">
        <v>0</v>
      </c>
      <c r="D6578" s="690">
        <v>41244</v>
      </c>
    </row>
    <row r="6579" spans="1:4">
      <c r="A6579" s="105">
        <v>33053001340000</v>
      </c>
      <c r="B6579">
        <v>0</v>
      </c>
      <c r="C6579">
        <v>0</v>
      </c>
      <c r="D6579" s="690">
        <v>40909</v>
      </c>
    </row>
    <row r="6580" spans="1:4">
      <c r="A6580" s="105">
        <v>33053001340000</v>
      </c>
      <c r="B6580">
        <v>0</v>
      </c>
      <c r="C6580">
        <v>0</v>
      </c>
      <c r="D6580" s="690">
        <v>40940</v>
      </c>
    </row>
    <row r="6581" spans="1:4">
      <c r="A6581" s="105">
        <v>33053001340000</v>
      </c>
      <c r="B6581">
        <v>0</v>
      </c>
      <c r="C6581">
        <v>0</v>
      </c>
      <c r="D6581" s="690">
        <v>40969</v>
      </c>
    </row>
    <row r="6582" spans="1:4">
      <c r="A6582" s="105">
        <v>33053001340000</v>
      </c>
      <c r="B6582">
        <v>7705</v>
      </c>
      <c r="C6582">
        <v>0</v>
      </c>
      <c r="D6582" s="690">
        <v>41000</v>
      </c>
    </row>
    <row r="6583" spans="1:4">
      <c r="A6583" s="105">
        <v>33053001340000</v>
      </c>
      <c r="B6583">
        <v>21825</v>
      </c>
      <c r="C6583">
        <v>0</v>
      </c>
      <c r="D6583" s="690">
        <v>41030</v>
      </c>
    </row>
    <row r="6584" spans="1:4">
      <c r="A6584" s="105">
        <v>33053001340000</v>
      </c>
      <c r="B6584">
        <v>19536</v>
      </c>
      <c r="C6584">
        <v>0</v>
      </c>
      <c r="D6584" s="690">
        <v>41061</v>
      </c>
    </row>
    <row r="6585" spans="1:4">
      <c r="A6585" s="105">
        <v>33053001340000</v>
      </c>
      <c r="B6585">
        <v>18859</v>
      </c>
      <c r="C6585">
        <v>0</v>
      </c>
      <c r="D6585" s="690">
        <v>41091</v>
      </c>
    </row>
    <row r="6586" spans="1:4">
      <c r="A6586" s="105">
        <v>33053001340000</v>
      </c>
      <c r="B6586">
        <v>18072</v>
      </c>
      <c r="C6586">
        <v>0</v>
      </c>
      <c r="D6586" s="690">
        <v>41122</v>
      </c>
    </row>
    <row r="6587" spans="1:4">
      <c r="A6587" s="105">
        <v>33053001340000</v>
      </c>
      <c r="B6587">
        <v>16214</v>
      </c>
      <c r="C6587">
        <v>0</v>
      </c>
      <c r="D6587" s="690">
        <v>41153</v>
      </c>
    </row>
    <row r="6588" spans="1:4">
      <c r="A6588" s="105">
        <v>33053001340000</v>
      </c>
      <c r="B6588">
        <v>19268</v>
      </c>
      <c r="C6588">
        <v>0</v>
      </c>
      <c r="D6588" s="690">
        <v>41183</v>
      </c>
    </row>
    <row r="6589" spans="1:4">
      <c r="A6589" s="105">
        <v>33053001340000</v>
      </c>
      <c r="B6589">
        <v>14990</v>
      </c>
      <c r="C6589">
        <v>0</v>
      </c>
      <c r="D6589" s="690">
        <v>41214</v>
      </c>
    </row>
    <row r="6590" spans="1:4">
      <c r="A6590" s="105">
        <v>33053001340000</v>
      </c>
      <c r="B6590">
        <v>12822</v>
      </c>
      <c r="C6590">
        <v>0</v>
      </c>
      <c r="D6590" s="690">
        <v>41244</v>
      </c>
    </row>
    <row r="6591" spans="1:4">
      <c r="A6591" s="105">
        <v>33053001460000</v>
      </c>
      <c r="B6591">
        <v>0</v>
      </c>
      <c r="C6591">
        <v>0</v>
      </c>
      <c r="D6591" s="690">
        <v>40909</v>
      </c>
    </row>
    <row r="6592" spans="1:4">
      <c r="A6592" s="105">
        <v>33053001460000</v>
      </c>
      <c r="B6592">
        <v>0</v>
      </c>
      <c r="C6592">
        <v>0</v>
      </c>
      <c r="D6592" s="690">
        <v>40940</v>
      </c>
    </row>
    <row r="6593" spans="1:4">
      <c r="A6593" s="105">
        <v>33053001460000</v>
      </c>
      <c r="B6593">
        <v>0</v>
      </c>
      <c r="C6593">
        <v>0</v>
      </c>
      <c r="D6593" s="690">
        <v>40969</v>
      </c>
    </row>
    <row r="6594" spans="1:4">
      <c r="A6594" s="105">
        <v>33053001460000</v>
      </c>
      <c r="B6594">
        <v>0</v>
      </c>
      <c r="C6594">
        <v>0</v>
      </c>
      <c r="D6594" s="690">
        <v>41000</v>
      </c>
    </row>
    <row r="6595" spans="1:4">
      <c r="A6595" s="105">
        <v>33053001460000</v>
      </c>
      <c r="B6595">
        <v>0</v>
      </c>
      <c r="C6595">
        <v>0</v>
      </c>
      <c r="D6595" s="690">
        <v>41030</v>
      </c>
    </row>
    <row r="6596" spans="1:4">
      <c r="A6596" s="105">
        <v>33053001460000</v>
      </c>
      <c r="B6596">
        <v>0</v>
      </c>
      <c r="C6596">
        <v>0</v>
      </c>
      <c r="D6596" s="690">
        <v>41061</v>
      </c>
    </row>
    <row r="6597" spans="1:4">
      <c r="A6597" s="105">
        <v>33053001460000</v>
      </c>
      <c r="B6597">
        <v>0</v>
      </c>
      <c r="C6597">
        <v>0</v>
      </c>
      <c r="D6597" s="690">
        <v>41091</v>
      </c>
    </row>
    <row r="6598" spans="1:4">
      <c r="A6598" s="105">
        <v>33053001460000</v>
      </c>
      <c r="B6598">
        <v>0</v>
      </c>
      <c r="C6598">
        <v>0</v>
      </c>
      <c r="D6598" s="690">
        <v>41122</v>
      </c>
    </row>
    <row r="6599" spans="1:4">
      <c r="A6599" s="105">
        <v>33053001460000</v>
      </c>
      <c r="B6599">
        <v>0</v>
      </c>
      <c r="C6599">
        <v>0</v>
      </c>
      <c r="D6599" s="690">
        <v>41153</v>
      </c>
    </row>
    <row r="6600" spans="1:4">
      <c r="A6600" s="105">
        <v>33053001460000</v>
      </c>
      <c r="B6600">
        <v>0</v>
      </c>
      <c r="C6600">
        <v>0</v>
      </c>
      <c r="D6600" s="690">
        <v>41183</v>
      </c>
    </row>
    <row r="6601" spans="1:4">
      <c r="A6601" s="105">
        <v>33053001460000</v>
      </c>
      <c r="B6601">
        <v>0</v>
      </c>
      <c r="C6601">
        <v>0</v>
      </c>
      <c r="D6601" s="690">
        <v>41214</v>
      </c>
    </row>
    <row r="6602" spans="1:4">
      <c r="A6602" s="105">
        <v>33053001460000</v>
      </c>
      <c r="B6602">
        <v>0</v>
      </c>
      <c r="C6602">
        <v>0</v>
      </c>
      <c r="D6602" s="690">
        <v>41244</v>
      </c>
    </row>
    <row r="6603" spans="1:4">
      <c r="A6603" s="105">
        <v>33053001790000</v>
      </c>
      <c r="B6603">
        <v>0</v>
      </c>
      <c r="C6603">
        <v>0</v>
      </c>
      <c r="D6603" s="690">
        <v>40909</v>
      </c>
    </row>
    <row r="6604" spans="1:4">
      <c r="A6604" s="105">
        <v>33053001790000</v>
      </c>
      <c r="B6604">
        <v>0</v>
      </c>
      <c r="C6604">
        <v>0</v>
      </c>
      <c r="D6604" s="690">
        <v>40940</v>
      </c>
    </row>
    <row r="6605" spans="1:4">
      <c r="A6605" s="105">
        <v>33053001790000</v>
      </c>
      <c r="B6605">
        <v>0</v>
      </c>
      <c r="C6605">
        <v>0</v>
      </c>
      <c r="D6605" s="690">
        <v>40969</v>
      </c>
    </row>
    <row r="6606" spans="1:4">
      <c r="A6606" s="105">
        <v>33053001790000</v>
      </c>
      <c r="B6606">
        <v>0</v>
      </c>
      <c r="C6606">
        <v>0</v>
      </c>
      <c r="D6606" s="690">
        <v>41000</v>
      </c>
    </row>
    <row r="6607" spans="1:4">
      <c r="A6607" s="105">
        <v>33053001790000</v>
      </c>
      <c r="B6607">
        <v>0</v>
      </c>
      <c r="C6607">
        <v>0</v>
      </c>
      <c r="D6607" s="690">
        <v>41030</v>
      </c>
    </row>
    <row r="6608" spans="1:4">
      <c r="A6608" s="105">
        <v>33053001790000</v>
      </c>
      <c r="B6608">
        <v>0</v>
      </c>
      <c r="C6608">
        <v>0</v>
      </c>
      <c r="D6608" s="690">
        <v>41061</v>
      </c>
    </row>
    <row r="6609" spans="1:4">
      <c r="A6609" s="105">
        <v>33053001790000</v>
      </c>
      <c r="B6609">
        <v>0</v>
      </c>
      <c r="C6609">
        <v>0</v>
      </c>
      <c r="D6609" s="690">
        <v>41091</v>
      </c>
    </row>
    <row r="6610" spans="1:4">
      <c r="A6610" s="105">
        <v>33053001790000</v>
      </c>
      <c r="B6610">
        <v>0</v>
      </c>
      <c r="C6610">
        <v>0</v>
      </c>
      <c r="D6610" s="690">
        <v>41122</v>
      </c>
    </row>
    <row r="6611" spans="1:4">
      <c r="A6611" s="105">
        <v>33053001790000</v>
      </c>
      <c r="B6611">
        <v>0</v>
      </c>
      <c r="C6611">
        <v>0</v>
      </c>
      <c r="D6611" s="690">
        <v>41153</v>
      </c>
    </row>
    <row r="6612" spans="1:4">
      <c r="A6612" s="105">
        <v>33053001790000</v>
      </c>
      <c r="B6612">
        <v>0</v>
      </c>
      <c r="C6612">
        <v>0</v>
      </c>
      <c r="D6612" s="690">
        <v>41183</v>
      </c>
    </row>
    <row r="6613" spans="1:4">
      <c r="A6613" s="105">
        <v>33053001790000</v>
      </c>
      <c r="B6613">
        <v>0</v>
      </c>
      <c r="C6613">
        <v>0</v>
      </c>
      <c r="D6613" s="690">
        <v>41214</v>
      </c>
    </row>
    <row r="6614" spans="1:4">
      <c r="A6614" s="105">
        <v>33053001790000</v>
      </c>
      <c r="B6614">
        <v>0</v>
      </c>
      <c r="C6614">
        <v>0</v>
      </c>
      <c r="D6614" s="690">
        <v>41244</v>
      </c>
    </row>
    <row r="6615" spans="1:4">
      <c r="A6615" s="105">
        <v>33053001950000</v>
      </c>
      <c r="B6615">
        <v>0</v>
      </c>
      <c r="C6615">
        <v>0</v>
      </c>
      <c r="D6615" s="690">
        <v>40909</v>
      </c>
    </row>
    <row r="6616" spans="1:4">
      <c r="A6616" s="105">
        <v>33053001950000</v>
      </c>
      <c r="B6616">
        <v>0</v>
      </c>
      <c r="C6616">
        <v>0</v>
      </c>
      <c r="D6616" s="690">
        <v>40940</v>
      </c>
    </row>
    <row r="6617" spans="1:4">
      <c r="A6617" s="105">
        <v>33053001950000</v>
      </c>
      <c r="B6617">
        <v>0</v>
      </c>
      <c r="C6617">
        <v>0</v>
      </c>
      <c r="D6617" s="690">
        <v>40969</v>
      </c>
    </row>
    <row r="6618" spans="1:4">
      <c r="A6618" s="105">
        <v>33053001950000</v>
      </c>
      <c r="B6618">
        <v>0</v>
      </c>
      <c r="C6618">
        <v>0</v>
      </c>
      <c r="D6618" s="690">
        <v>41000</v>
      </c>
    </row>
    <row r="6619" spans="1:4">
      <c r="A6619" s="105">
        <v>33053001950000</v>
      </c>
      <c r="B6619">
        <v>0</v>
      </c>
      <c r="C6619">
        <v>0</v>
      </c>
      <c r="D6619" s="690">
        <v>41030</v>
      </c>
    </row>
    <row r="6620" spans="1:4">
      <c r="A6620" s="105">
        <v>33053001950000</v>
      </c>
      <c r="B6620">
        <v>0</v>
      </c>
      <c r="C6620">
        <v>0</v>
      </c>
      <c r="D6620" s="690">
        <v>41061</v>
      </c>
    </row>
    <row r="6621" spans="1:4">
      <c r="A6621" s="105">
        <v>33053001950000</v>
      </c>
      <c r="B6621">
        <v>0</v>
      </c>
      <c r="C6621">
        <v>0</v>
      </c>
      <c r="D6621" s="690">
        <v>41091</v>
      </c>
    </row>
    <row r="6622" spans="1:4">
      <c r="A6622" s="105">
        <v>33053001950000</v>
      </c>
      <c r="B6622">
        <v>0</v>
      </c>
      <c r="C6622">
        <v>0</v>
      </c>
      <c r="D6622" s="690">
        <v>41122</v>
      </c>
    </row>
    <row r="6623" spans="1:4">
      <c r="A6623" s="105">
        <v>33053001950000</v>
      </c>
      <c r="B6623">
        <v>0</v>
      </c>
      <c r="C6623">
        <v>0</v>
      </c>
      <c r="D6623" s="690">
        <v>41153</v>
      </c>
    </row>
    <row r="6624" spans="1:4">
      <c r="A6624" s="105">
        <v>33053001950000</v>
      </c>
      <c r="B6624">
        <v>0</v>
      </c>
      <c r="C6624">
        <v>0</v>
      </c>
      <c r="D6624" s="690">
        <v>41183</v>
      </c>
    </row>
    <row r="6625" spans="1:4">
      <c r="A6625" s="105">
        <v>33053001950000</v>
      </c>
      <c r="B6625">
        <v>0</v>
      </c>
      <c r="C6625">
        <v>0</v>
      </c>
      <c r="D6625" s="690">
        <v>41214</v>
      </c>
    </row>
    <row r="6626" spans="1:4">
      <c r="A6626" s="105">
        <v>33053001950000</v>
      </c>
      <c r="B6626">
        <v>0</v>
      </c>
      <c r="C6626">
        <v>0</v>
      </c>
      <c r="D6626" s="690">
        <v>41244</v>
      </c>
    </row>
    <row r="6627" spans="1:4">
      <c r="A6627" s="105">
        <v>33053001970000</v>
      </c>
      <c r="B6627">
        <v>0</v>
      </c>
      <c r="C6627">
        <v>0</v>
      </c>
      <c r="D6627" s="690">
        <v>40909</v>
      </c>
    </row>
    <row r="6628" spans="1:4">
      <c r="A6628" s="105">
        <v>33053001970000</v>
      </c>
      <c r="B6628">
        <v>0</v>
      </c>
      <c r="C6628">
        <v>0</v>
      </c>
      <c r="D6628" s="690">
        <v>40940</v>
      </c>
    </row>
    <row r="6629" spans="1:4">
      <c r="A6629" s="105">
        <v>33053001970000</v>
      </c>
      <c r="B6629">
        <v>0</v>
      </c>
      <c r="C6629">
        <v>0</v>
      </c>
      <c r="D6629" s="690">
        <v>40969</v>
      </c>
    </row>
    <row r="6630" spans="1:4">
      <c r="A6630" s="105">
        <v>33053001970000</v>
      </c>
      <c r="B6630">
        <v>0</v>
      </c>
      <c r="C6630">
        <v>0</v>
      </c>
      <c r="D6630" s="690">
        <v>41000</v>
      </c>
    </row>
    <row r="6631" spans="1:4">
      <c r="A6631" s="105">
        <v>33053001970000</v>
      </c>
      <c r="B6631">
        <v>0</v>
      </c>
      <c r="C6631">
        <v>0</v>
      </c>
      <c r="D6631" s="690">
        <v>41030</v>
      </c>
    </row>
    <row r="6632" spans="1:4">
      <c r="A6632" s="105">
        <v>33053001970000</v>
      </c>
      <c r="B6632">
        <v>0</v>
      </c>
      <c r="C6632">
        <v>0</v>
      </c>
      <c r="D6632" s="690">
        <v>41061</v>
      </c>
    </row>
    <row r="6633" spans="1:4">
      <c r="A6633" s="105">
        <v>33053001970000</v>
      </c>
      <c r="B6633">
        <v>0</v>
      </c>
      <c r="C6633">
        <v>0</v>
      </c>
      <c r="D6633" s="690">
        <v>41091</v>
      </c>
    </row>
    <row r="6634" spans="1:4">
      <c r="A6634" s="105">
        <v>33053001970000</v>
      </c>
      <c r="B6634">
        <v>0</v>
      </c>
      <c r="C6634">
        <v>0</v>
      </c>
      <c r="D6634" s="690">
        <v>41122</v>
      </c>
    </row>
    <row r="6635" spans="1:4">
      <c r="A6635" s="105">
        <v>33053001970000</v>
      </c>
      <c r="B6635">
        <v>0</v>
      </c>
      <c r="C6635">
        <v>0</v>
      </c>
      <c r="D6635" s="690">
        <v>41153</v>
      </c>
    </row>
    <row r="6636" spans="1:4">
      <c r="A6636" s="105">
        <v>33053001970000</v>
      </c>
      <c r="B6636">
        <v>0</v>
      </c>
      <c r="C6636">
        <v>0</v>
      </c>
      <c r="D6636" s="690">
        <v>41183</v>
      </c>
    </row>
    <row r="6637" spans="1:4">
      <c r="A6637" s="105">
        <v>33053001970000</v>
      </c>
      <c r="B6637">
        <v>0</v>
      </c>
      <c r="C6637">
        <v>0</v>
      </c>
      <c r="D6637" s="690">
        <v>41214</v>
      </c>
    </row>
    <row r="6638" spans="1:4">
      <c r="A6638" s="105">
        <v>33053001970000</v>
      </c>
      <c r="B6638">
        <v>0</v>
      </c>
      <c r="C6638">
        <v>0</v>
      </c>
      <c r="D6638" s="690">
        <v>41244</v>
      </c>
    </row>
    <row r="6639" spans="1:4">
      <c r="A6639" s="105">
        <v>33053002090000</v>
      </c>
      <c r="B6639">
        <v>0</v>
      </c>
      <c r="C6639">
        <v>0</v>
      </c>
      <c r="D6639" s="690">
        <v>40909</v>
      </c>
    </row>
    <row r="6640" spans="1:4">
      <c r="A6640" s="105">
        <v>33053002090000</v>
      </c>
      <c r="B6640">
        <v>0</v>
      </c>
      <c r="C6640">
        <v>0</v>
      </c>
      <c r="D6640" s="690">
        <v>40940</v>
      </c>
    </row>
    <row r="6641" spans="1:4">
      <c r="A6641" s="105">
        <v>33053002090000</v>
      </c>
      <c r="B6641">
        <v>0</v>
      </c>
      <c r="C6641">
        <v>0</v>
      </c>
      <c r="D6641" s="690">
        <v>40969</v>
      </c>
    </row>
    <row r="6642" spans="1:4">
      <c r="A6642" s="105">
        <v>33053002090000</v>
      </c>
      <c r="B6642">
        <v>0</v>
      </c>
      <c r="C6642">
        <v>0</v>
      </c>
      <c r="D6642" s="690">
        <v>41000</v>
      </c>
    </row>
    <row r="6643" spans="1:4">
      <c r="A6643" s="105">
        <v>33053002090000</v>
      </c>
      <c r="B6643">
        <v>0</v>
      </c>
      <c r="C6643">
        <v>0</v>
      </c>
      <c r="D6643" s="690">
        <v>41030</v>
      </c>
    </row>
    <row r="6644" spans="1:4">
      <c r="A6644" s="105">
        <v>33053002090000</v>
      </c>
      <c r="B6644">
        <v>0</v>
      </c>
      <c r="C6644">
        <v>0</v>
      </c>
      <c r="D6644" s="690">
        <v>41061</v>
      </c>
    </row>
    <row r="6645" spans="1:4">
      <c r="A6645" s="105">
        <v>33053002090000</v>
      </c>
      <c r="B6645">
        <v>0</v>
      </c>
      <c r="C6645">
        <v>0</v>
      </c>
      <c r="D6645" s="690">
        <v>41091</v>
      </c>
    </row>
    <row r="6646" spans="1:4">
      <c r="A6646" s="105">
        <v>33053002090000</v>
      </c>
      <c r="B6646">
        <v>0</v>
      </c>
      <c r="C6646">
        <v>0</v>
      </c>
      <c r="D6646" s="690">
        <v>41122</v>
      </c>
    </row>
    <row r="6647" spans="1:4">
      <c r="A6647" s="105">
        <v>33053002090000</v>
      </c>
      <c r="B6647">
        <v>0</v>
      </c>
      <c r="C6647">
        <v>0</v>
      </c>
      <c r="D6647" s="690">
        <v>41153</v>
      </c>
    </row>
    <row r="6648" spans="1:4">
      <c r="A6648" s="105">
        <v>33053002090000</v>
      </c>
      <c r="B6648">
        <v>0</v>
      </c>
      <c r="C6648">
        <v>0</v>
      </c>
      <c r="D6648" s="690">
        <v>41183</v>
      </c>
    </row>
    <row r="6649" spans="1:4">
      <c r="A6649" s="105">
        <v>33053002090000</v>
      </c>
      <c r="B6649">
        <v>0</v>
      </c>
      <c r="C6649">
        <v>0</v>
      </c>
      <c r="D6649" s="690">
        <v>41214</v>
      </c>
    </row>
    <row r="6650" spans="1:4">
      <c r="A6650" s="105">
        <v>33053002090000</v>
      </c>
      <c r="B6650">
        <v>0</v>
      </c>
      <c r="C6650">
        <v>0</v>
      </c>
      <c r="D6650" s="690">
        <v>41244</v>
      </c>
    </row>
    <row r="6651" spans="1:4">
      <c r="A6651" s="105">
        <v>33053002330000</v>
      </c>
      <c r="B6651">
        <v>0</v>
      </c>
      <c r="C6651">
        <v>0</v>
      </c>
      <c r="D6651" s="690">
        <v>40909</v>
      </c>
    </row>
    <row r="6652" spans="1:4">
      <c r="A6652" s="105">
        <v>33053002330000</v>
      </c>
      <c r="B6652">
        <v>0</v>
      </c>
      <c r="C6652">
        <v>0</v>
      </c>
      <c r="D6652" s="690">
        <v>40940</v>
      </c>
    </row>
    <row r="6653" spans="1:4">
      <c r="A6653" s="105">
        <v>33053002330000</v>
      </c>
      <c r="B6653">
        <v>0</v>
      </c>
      <c r="C6653">
        <v>0</v>
      </c>
      <c r="D6653" s="690">
        <v>40969</v>
      </c>
    </row>
    <row r="6654" spans="1:4">
      <c r="A6654" s="105">
        <v>33053002330000</v>
      </c>
      <c r="B6654">
        <v>0</v>
      </c>
      <c r="C6654">
        <v>0</v>
      </c>
      <c r="D6654" s="690">
        <v>41000</v>
      </c>
    </row>
    <row r="6655" spans="1:4">
      <c r="A6655" s="105">
        <v>33053002330000</v>
      </c>
      <c r="B6655">
        <v>0</v>
      </c>
      <c r="C6655">
        <v>0</v>
      </c>
      <c r="D6655" s="690">
        <v>41030</v>
      </c>
    </row>
    <row r="6656" spans="1:4">
      <c r="A6656" s="105">
        <v>33053002330000</v>
      </c>
      <c r="B6656">
        <v>0</v>
      </c>
      <c r="C6656">
        <v>0</v>
      </c>
      <c r="D6656" s="690">
        <v>41061</v>
      </c>
    </row>
    <row r="6657" spans="1:4">
      <c r="A6657" s="105">
        <v>33053002330000</v>
      </c>
      <c r="B6657">
        <v>0</v>
      </c>
      <c r="C6657">
        <v>0</v>
      </c>
      <c r="D6657" s="690">
        <v>41091</v>
      </c>
    </row>
    <row r="6658" spans="1:4">
      <c r="A6658" s="105">
        <v>33053002330000</v>
      </c>
      <c r="B6658">
        <v>0</v>
      </c>
      <c r="C6658">
        <v>0</v>
      </c>
      <c r="D6658" s="690">
        <v>41122</v>
      </c>
    </row>
    <row r="6659" spans="1:4">
      <c r="A6659" s="105">
        <v>33053002330000</v>
      </c>
      <c r="B6659">
        <v>0</v>
      </c>
      <c r="C6659">
        <v>0</v>
      </c>
      <c r="D6659" s="690">
        <v>41153</v>
      </c>
    </row>
    <row r="6660" spans="1:4">
      <c r="A6660" s="105">
        <v>33053002330000</v>
      </c>
      <c r="B6660">
        <v>0</v>
      </c>
      <c r="C6660">
        <v>0</v>
      </c>
      <c r="D6660" s="690">
        <v>41183</v>
      </c>
    </row>
    <row r="6661" spans="1:4">
      <c r="A6661" s="105">
        <v>33053002330000</v>
      </c>
      <c r="B6661">
        <v>0</v>
      </c>
      <c r="C6661">
        <v>0</v>
      </c>
      <c r="D6661" s="690">
        <v>41214</v>
      </c>
    </row>
    <row r="6662" spans="1:4">
      <c r="A6662" s="105">
        <v>33053002330000</v>
      </c>
      <c r="B6662">
        <v>0</v>
      </c>
      <c r="C6662">
        <v>0</v>
      </c>
      <c r="D6662" s="690">
        <v>41244</v>
      </c>
    </row>
    <row r="6663" spans="1:4">
      <c r="A6663" s="105">
        <v>33053002900000</v>
      </c>
      <c r="B6663">
        <v>0</v>
      </c>
      <c r="C6663">
        <v>0</v>
      </c>
      <c r="D6663" s="690">
        <v>40909</v>
      </c>
    </row>
    <row r="6664" spans="1:4">
      <c r="A6664" s="105">
        <v>33053002900000</v>
      </c>
      <c r="B6664">
        <v>0</v>
      </c>
      <c r="C6664">
        <v>0</v>
      </c>
      <c r="D6664" s="690">
        <v>40940</v>
      </c>
    </row>
    <row r="6665" spans="1:4">
      <c r="A6665" s="105">
        <v>33053002900000</v>
      </c>
      <c r="B6665">
        <v>0</v>
      </c>
      <c r="C6665">
        <v>0</v>
      </c>
      <c r="D6665" s="690">
        <v>40969</v>
      </c>
    </row>
    <row r="6666" spans="1:4">
      <c r="A6666" s="105">
        <v>33053002900000</v>
      </c>
      <c r="B6666">
        <v>0</v>
      </c>
      <c r="C6666">
        <v>0</v>
      </c>
      <c r="D6666" s="690">
        <v>41000</v>
      </c>
    </row>
    <row r="6667" spans="1:4">
      <c r="A6667" s="105">
        <v>33053002900000</v>
      </c>
      <c r="B6667">
        <v>0</v>
      </c>
      <c r="C6667">
        <v>0</v>
      </c>
      <c r="D6667" s="690">
        <v>41030</v>
      </c>
    </row>
    <row r="6668" spans="1:4">
      <c r="A6668" s="105">
        <v>33053002900000</v>
      </c>
      <c r="B6668">
        <v>0</v>
      </c>
      <c r="C6668">
        <v>0</v>
      </c>
      <c r="D6668" s="690">
        <v>41061</v>
      </c>
    </row>
    <row r="6669" spans="1:4">
      <c r="A6669" s="105">
        <v>33053002900000</v>
      </c>
      <c r="B6669">
        <v>0</v>
      </c>
      <c r="C6669">
        <v>0</v>
      </c>
      <c r="D6669" s="690">
        <v>41091</v>
      </c>
    </row>
    <row r="6670" spans="1:4">
      <c r="A6670" s="105">
        <v>33053002900000</v>
      </c>
      <c r="B6670">
        <v>0</v>
      </c>
      <c r="C6670">
        <v>0</v>
      </c>
      <c r="D6670" s="690">
        <v>41122</v>
      </c>
    </row>
    <row r="6671" spans="1:4">
      <c r="A6671" s="105">
        <v>33053002900000</v>
      </c>
      <c r="B6671">
        <v>0</v>
      </c>
      <c r="C6671">
        <v>0</v>
      </c>
      <c r="D6671" s="690">
        <v>41153</v>
      </c>
    </row>
    <row r="6672" spans="1:4">
      <c r="A6672" s="105">
        <v>33053002900000</v>
      </c>
      <c r="B6672">
        <v>0</v>
      </c>
      <c r="C6672">
        <v>0</v>
      </c>
      <c r="D6672" s="690">
        <v>41183</v>
      </c>
    </row>
    <row r="6673" spans="1:4">
      <c r="A6673" s="105">
        <v>33053002900000</v>
      </c>
      <c r="B6673">
        <v>0</v>
      </c>
      <c r="C6673">
        <v>0</v>
      </c>
      <c r="D6673" s="690">
        <v>41214</v>
      </c>
    </row>
    <row r="6674" spans="1:4">
      <c r="A6674" s="105">
        <v>33053002900000</v>
      </c>
      <c r="B6674">
        <v>0</v>
      </c>
      <c r="C6674">
        <v>0</v>
      </c>
      <c r="D6674" s="690">
        <v>41244</v>
      </c>
    </row>
    <row r="6675" spans="1:4">
      <c r="A6675" s="105">
        <v>33053003450000</v>
      </c>
      <c r="B6675">
        <v>0</v>
      </c>
      <c r="C6675">
        <v>0</v>
      </c>
      <c r="D6675" s="690">
        <v>40909</v>
      </c>
    </row>
    <row r="6676" spans="1:4">
      <c r="A6676" s="105">
        <v>33053003450000</v>
      </c>
      <c r="B6676">
        <v>0</v>
      </c>
      <c r="C6676">
        <v>0</v>
      </c>
      <c r="D6676" s="690">
        <v>40940</v>
      </c>
    </row>
    <row r="6677" spans="1:4">
      <c r="A6677" s="105">
        <v>33053003450000</v>
      </c>
      <c r="B6677">
        <v>0</v>
      </c>
      <c r="C6677">
        <v>0</v>
      </c>
      <c r="D6677" s="690">
        <v>40969</v>
      </c>
    </row>
    <row r="6678" spans="1:4">
      <c r="A6678" s="105">
        <v>33053003450000</v>
      </c>
      <c r="B6678">
        <v>0</v>
      </c>
      <c r="C6678">
        <v>0</v>
      </c>
      <c r="D6678" s="690">
        <v>41000</v>
      </c>
    </row>
    <row r="6679" spans="1:4">
      <c r="A6679" s="105">
        <v>33053003450000</v>
      </c>
      <c r="B6679">
        <v>0</v>
      </c>
      <c r="C6679">
        <v>0</v>
      </c>
      <c r="D6679" s="690">
        <v>41030</v>
      </c>
    </row>
    <row r="6680" spans="1:4">
      <c r="A6680" s="105">
        <v>33053003450000</v>
      </c>
      <c r="B6680">
        <v>0</v>
      </c>
      <c r="C6680">
        <v>0</v>
      </c>
      <c r="D6680" s="690">
        <v>41061</v>
      </c>
    </row>
    <row r="6681" spans="1:4">
      <c r="A6681" s="105">
        <v>33053003450000</v>
      </c>
      <c r="B6681">
        <v>0</v>
      </c>
      <c r="C6681">
        <v>0</v>
      </c>
      <c r="D6681" s="690">
        <v>41091</v>
      </c>
    </row>
    <row r="6682" spans="1:4">
      <c r="A6682" s="105">
        <v>33053003450000</v>
      </c>
      <c r="B6682">
        <v>0</v>
      </c>
      <c r="C6682">
        <v>0</v>
      </c>
      <c r="D6682" s="690">
        <v>41122</v>
      </c>
    </row>
    <row r="6683" spans="1:4">
      <c r="A6683" s="105">
        <v>33053003450000</v>
      </c>
      <c r="B6683">
        <v>0</v>
      </c>
      <c r="C6683">
        <v>0</v>
      </c>
      <c r="D6683" s="690">
        <v>41153</v>
      </c>
    </row>
    <row r="6684" spans="1:4">
      <c r="A6684" s="105">
        <v>33053003450000</v>
      </c>
      <c r="B6684">
        <v>0</v>
      </c>
      <c r="C6684">
        <v>0</v>
      </c>
      <c r="D6684" s="690">
        <v>41183</v>
      </c>
    </row>
    <row r="6685" spans="1:4">
      <c r="A6685" s="105">
        <v>33053003450000</v>
      </c>
      <c r="B6685">
        <v>0</v>
      </c>
      <c r="C6685">
        <v>0</v>
      </c>
      <c r="D6685" s="690">
        <v>41214</v>
      </c>
    </row>
    <row r="6686" spans="1:4">
      <c r="A6686" s="105">
        <v>33053003450000</v>
      </c>
      <c r="B6686">
        <v>0</v>
      </c>
      <c r="C6686">
        <v>0</v>
      </c>
      <c r="D6686" s="690">
        <v>41244</v>
      </c>
    </row>
    <row r="6687" spans="1:4">
      <c r="A6687" s="105">
        <v>33053003470000</v>
      </c>
      <c r="B6687">
        <v>0</v>
      </c>
      <c r="C6687">
        <v>0</v>
      </c>
      <c r="D6687" s="690">
        <v>40909</v>
      </c>
    </row>
    <row r="6688" spans="1:4">
      <c r="A6688" s="105">
        <v>33053003470000</v>
      </c>
      <c r="B6688">
        <v>0</v>
      </c>
      <c r="C6688">
        <v>0</v>
      </c>
      <c r="D6688" s="690">
        <v>40940</v>
      </c>
    </row>
    <row r="6689" spans="1:4">
      <c r="A6689" s="105">
        <v>33053003470000</v>
      </c>
      <c r="B6689">
        <v>0</v>
      </c>
      <c r="C6689">
        <v>0</v>
      </c>
      <c r="D6689" s="690">
        <v>40969</v>
      </c>
    </row>
    <row r="6690" spans="1:4">
      <c r="A6690" s="105">
        <v>33053003470000</v>
      </c>
      <c r="B6690">
        <v>0</v>
      </c>
      <c r="C6690">
        <v>0</v>
      </c>
      <c r="D6690" s="690">
        <v>41000</v>
      </c>
    </row>
    <row r="6691" spans="1:4">
      <c r="A6691" s="105">
        <v>33053003470000</v>
      </c>
      <c r="B6691">
        <v>0</v>
      </c>
      <c r="C6691">
        <v>0</v>
      </c>
      <c r="D6691" s="690">
        <v>41030</v>
      </c>
    </row>
    <row r="6692" spans="1:4">
      <c r="A6692" s="105">
        <v>33053003470000</v>
      </c>
      <c r="B6692">
        <v>0</v>
      </c>
      <c r="C6692">
        <v>0</v>
      </c>
      <c r="D6692" s="690">
        <v>41061</v>
      </c>
    </row>
    <row r="6693" spans="1:4">
      <c r="A6693" s="105">
        <v>33053003470000</v>
      </c>
      <c r="B6693">
        <v>0</v>
      </c>
      <c r="C6693">
        <v>0</v>
      </c>
      <c r="D6693" s="690">
        <v>41091</v>
      </c>
    </row>
    <row r="6694" spans="1:4">
      <c r="A6694" s="105">
        <v>33053003470000</v>
      </c>
      <c r="B6694">
        <v>0</v>
      </c>
      <c r="C6694">
        <v>0</v>
      </c>
      <c r="D6694" s="690">
        <v>41122</v>
      </c>
    </row>
    <row r="6695" spans="1:4">
      <c r="A6695" s="105">
        <v>33053003470000</v>
      </c>
      <c r="B6695">
        <v>0</v>
      </c>
      <c r="C6695">
        <v>0</v>
      </c>
      <c r="D6695" s="690">
        <v>41153</v>
      </c>
    </row>
    <row r="6696" spans="1:4">
      <c r="A6696" s="105">
        <v>33053003470000</v>
      </c>
      <c r="B6696">
        <v>0</v>
      </c>
      <c r="C6696">
        <v>0</v>
      </c>
      <c r="D6696" s="690">
        <v>41183</v>
      </c>
    </row>
    <row r="6697" spans="1:4">
      <c r="A6697" s="105">
        <v>33053003470000</v>
      </c>
      <c r="B6697">
        <v>0</v>
      </c>
      <c r="C6697">
        <v>0</v>
      </c>
      <c r="D6697" s="690">
        <v>41214</v>
      </c>
    </row>
    <row r="6698" spans="1:4">
      <c r="A6698" s="105">
        <v>33053003470000</v>
      </c>
      <c r="B6698">
        <v>0</v>
      </c>
      <c r="C6698">
        <v>0</v>
      </c>
      <c r="D6698" s="690">
        <v>41244</v>
      </c>
    </row>
    <row r="6699" spans="1:4">
      <c r="A6699" s="105">
        <v>33053003970000</v>
      </c>
      <c r="B6699">
        <v>0</v>
      </c>
      <c r="C6699">
        <v>0</v>
      </c>
      <c r="D6699" s="690">
        <v>40909</v>
      </c>
    </row>
    <row r="6700" spans="1:4">
      <c r="A6700" s="105">
        <v>33053003970000</v>
      </c>
      <c r="B6700">
        <v>0</v>
      </c>
      <c r="C6700">
        <v>0</v>
      </c>
      <c r="D6700" s="690">
        <v>40940</v>
      </c>
    </row>
    <row r="6701" spans="1:4">
      <c r="A6701" s="105">
        <v>33053003970000</v>
      </c>
      <c r="B6701">
        <v>0</v>
      </c>
      <c r="C6701">
        <v>0</v>
      </c>
      <c r="D6701" s="690">
        <v>40969</v>
      </c>
    </row>
    <row r="6702" spans="1:4">
      <c r="A6702" s="105">
        <v>33053003970000</v>
      </c>
      <c r="B6702">
        <v>0</v>
      </c>
      <c r="C6702">
        <v>0</v>
      </c>
      <c r="D6702" s="690">
        <v>41000</v>
      </c>
    </row>
    <row r="6703" spans="1:4">
      <c r="A6703" s="105">
        <v>33053003970000</v>
      </c>
      <c r="B6703">
        <v>0</v>
      </c>
      <c r="C6703">
        <v>0</v>
      </c>
      <c r="D6703" s="690">
        <v>41030</v>
      </c>
    </row>
    <row r="6704" spans="1:4">
      <c r="A6704" s="105">
        <v>33053003970000</v>
      </c>
      <c r="B6704">
        <v>0</v>
      </c>
      <c r="C6704">
        <v>0</v>
      </c>
      <c r="D6704" s="690">
        <v>41061</v>
      </c>
    </row>
    <row r="6705" spans="1:4">
      <c r="A6705" s="105">
        <v>33053003970000</v>
      </c>
      <c r="B6705">
        <v>0</v>
      </c>
      <c r="C6705">
        <v>0</v>
      </c>
      <c r="D6705" s="690">
        <v>41091</v>
      </c>
    </row>
    <row r="6706" spans="1:4">
      <c r="A6706" s="105">
        <v>33053003970000</v>
      </c>
      <c r="B6706">
        <v>0</v>
      </c>
      <c r="C6706">
        <v>0</v>
      </c>
      <c r="D6706" s="690">
        <v>41122</v>
      </c>
    </row>
    <row r="6707" spans="1:4">
      <c r="A6707" s="105">
        <v>33053003970000</v>
      </c>
      <c r="B6707">
        <v>0</v>
      </c>
      <c r="C6707">
        <v>0</v>
      </c>
      <c r="D6707" s="690">
        <v>41153</v>
      </c>
    </row>
    <row r="6708" spans="1:4">
      <c r="A6708" s="105">
        <v>33053003970000</v>
      </c>
      <c r="B6708">
        <v>0</v>
      </c>
      <c r="C6708">
        <v>0</v>
      </c>
      <c r="D6708" s="690">
        <v>41183</v>
      </c>
    </row>
    <row r="6709" spans="1:4">
      <c r="A6709" s="105">
        <v>33053003970000</v>
      </c>
      <c r="B6709">
        <v>0</v>
      </c>
      <c r="C6709">
        <v>0</v>
      </c>
      <c r="D6709" s="690">
        <v>41214</v>
      </c>
    </row>
    <row r="6710" spans="1:4">
      <c r="A6710" s="105">
        <v>33053003970000</v>
      </c>
      <c r="B6710">
        <v>0</v>
      </c>
      <c r="C6710">
        <v>0</v>
      </c>
      <c r="D6710" s="690">
        <v>41244</v>
      </c>
    </row>
    <row r="6711" spans="1:4">
      <c r="A6711" s="105">
        <v>33053004280000</v>
      </c>
      <c r="B6711">
        <v>0</v>
      </c>
      <c r="C6711">
        <v>0</v>
      </c>
      <c r="D6711" s="690">
        <v>40909</v>
      </c>
    </row>
    <row r="6712" spans="1:4">
      <c r="A6712" s="105">
        <v>33053004280000</v>
      </c>
      <c r="B6712">
        <v>0</v>
      </c>
      <c r="C6712">
        <v>0</v>
      </c>
      <c r="D6712" s="690">
        <v>40940</v>
      </c>
    </row>
    <row r="6713" spans="1:4">
      <c r="A6713" s="105">
        <v>33053004280000</v>
      </c>
      <c r="B6713">
        <v>0</v>
      </c>
      <c r="C6713">
        <v>0</v>
      </c>
      <c r="D6713" s="690">
        <v>40969</v>
      </c>
    </row>
    <row r="6714" spans="1:4">
      <c r="A6714" s="105">
        <v>33053004280000</v>
      </c>
      <c r="B6714">
        <v>0</v>
      </c>
      <c r="C6714">
        <v>0</v>
      </c>
      <c r="D6714" s="690">
        <v>41000</v>
      </c>
    </row>
    <row r="6715" spans="1:4">
      <c r="A6715" s="105">
        <v>33053004280000</v>
      </c>
      <c r="B6715">
        <v>0</v>
      </c>
      <c r="C6715">
        <v>0</v>
      </c>
      <c r="D6715" s="690">
        <v>41030</v>
      </c>
    </row>
    <row r="6716" spans="1:4">
      <c r="A6716" s="105">
        <v>33053004280000</v>
      </c>
      <c r="B6716">
        <v>0</v>
      </c>
      <c r="C6716">
        <v>0</v>
      </c>
      <c r="D6716" s="690">
        <v>41061</v>
      </c>
    </row>
    <row r="6717" spans="1:4">
      <c r="A6717" s="105">
        <v>33053004280000</v>
      </c>
      <c r="B6717">
        <v>0</v>
      </c>
      <c r="C6717">
        <v>0</v>
      </c>
      <c r="D6717" s="690">
        <v>41091</v>
      </c>
    </row>
    <row r="6718" spans="1:4">
      <c r="A6718" s="105">
        <v>33053004280000</v>
      </c>
      <c r="B6718">
        <v>0</v>
      </c>
      <c r="C6718">
        <v>0</v>
      </c>
      <c r="D6718" s="690">
        <v>41122</v>
      </c>
    </row>
    <row r="6719" spans="1:4">
      <c r="A6719" s="105">
        <v>33053004280000</v>
      </c>
      <c r="B6719">
        <v>0</v>
      </c>
      <c r="C6719">
        <v>0</v>
      </c>
      <c r="D6719" s="690">
        <v>41153</v>
      </c>
    </row>
    <row r="6720" spans="1:4">
      <c r="A6720" s="105">
        <v>33053004280000</v>
      </c>
      <c r="B6720">
        <v>0</v>
      </c>
      <c r="C6720">
        <v>0</v>
      </c>
      <c r="D6720" s="690">
        <v>41183</v>
      </c>
    </row>
    <row r="6721" spans="1:4">
      <c r="A6721" s="105">
        <v>33053004280000</v>
      </c>
      <c r="B6721">
        <v>0</v>
      </c>
      <c r="C6721">
        <v>0</v>
      </c>
      <c r="D6721" s="690">
        <v>41214</v>
      </c>
    </row>
    <row r="6722" spans="1:4">
      <c r="A6722" s="105">
        <v>33053004280000</v>
      </c>
      <c r="B6722">
        <v>0</v>
      </c>
      <c r="C6722">
        <v>0</v>
      </c>
      <c r="D6722" s="690">
        <v>41244</v>
      </c>
    </row>
    <row r="6723" spans="1:4">
      <c r="A6723" s="105">
        <v>33053004500000</v>
      </c>
      <c r="B6723">
        <v>0</v>
      </c>
      <c r="C6723">
        <v>0</v>
      </c>
      <c r="D6723" s="690">
        <v>40909</v>
      </c>
    </row>
    <row r="6724" spans="1:4">
      <c r="A6724" s="105">
        <v>33053004500000</v>
      </c>
      <c r="B6724">
        <v>0</v>
      </c>
      <c r="C6724">
        <v>0</v>
      </c>
      <c r="D6724" s="690">
        <v>40940</v>
      </c>
    </row>
    <row r="6725" spans="1:4">
      <c r="A6725" s="105">
        <v>33053004500000</v>
      </c>
      <c r="B6725">
        <v>0</v>
      </c>
      <c r="C6725">
        <v>0</v>
      </c>
      <c r="D6725" s="690">
        <v>40969</v>
      </c>
    </row>
    <row r="6726" spans="1:4">
      <c r="A6726" s="105">
        <v>33053004500000</v>
      </c>
      <c r="B6726">
        <v>0</v>
      </c>
      <c r="C6726">
        <v>0</v>
      </c>
      <c r="D6726" s="690">
        <v>41000</v>
      </c>
    </row>
    <row r="6727" spans="1:4">
      <c r="A6727" s="105">
        <v>33053004500000</v>
      </c>
      <c r="B6727">
        <v>0</v>
      </c>
      <c r="C6727">
        <v>0</v>
      </c>
      <c r="D6727" s="690">
        <v>41030</v>
      </c>
    </row>
    <row r="6728" spans="1:4">
      <c r="A6728" s="105">
        <v>33053004500000</v>
      </c>
      <c r="B6728">
        <v>0</v>
      </c>
      <c r="C6728">
        <v>0</v>
      </c>
      <c r="D6728" s="690">
        <v>41061</v>
      </c>
    </row>
    <row r="6729" spans="1:4">
      <c r="A6729" s="105">
        <v>33053004500000</v>
      </c>
      <c r="B6729">
        <v>0</v>
      </c>
      <c r="C6729">
        <v>0</v>
      </c>
      <c r="D6729" s="690">
        <v>41091</v>
      </c>
    </row>
    <row r="6730" spans="1:4">
      <c r="A6730" s="105">
        <v>33053004500000</v>
      </c>
      <c r="B6730">
        <v>0</v>
      </c>
      <c r="C6730">
        <v>0</v>
      </c>
      <c r="D6730" s="690">
        <v>41122</v>
      </c>
    </row>
    <row r="6731" spans="1:4">
      <c r="A6731" s="105">
        <v>33053004500000</v>
      </c>
      <c r="B6731">
        <v>0</v>
      </c>
      <c r="C6731">
        <v>0</v>
      </c>
      <c r="D6731" s="690">
        <v>41153</v>
      </c>
    </row>
    <row r="6732" spans="1:4">
      <c r="A6732" s="105">
        <v>33053004500000</v>
      </c>
      <c r="B6732">
        <v>0</v>
      </c>
      <c r="C6732">
        <v>0</v>
      </c>
      <c r="D6732" s="690">
        <v>41183</v>
      </c>
    </row>
    <row r="6733" spans="1:4">
      <c r="A6733" s="105">
        <v>33053004500000</v>
      </c>
      <c r="B6733">
        <v>0</v>
      </c>
      <c r="C6733">
        <v>0</v>
      </c>
      <c r="D6733" s="690">
        <v>41214</v>
      </c>
    </row>
    <row r="6734" spans="1:4">
      <c r="A6734" s="105">
        <v>33053004500000</v>
      </c>
      <c r="B6734">
        <v>0</v>
      </c>
      <c r="C6734">
        <v>0</v>
      </c>
      <c r="D6734" s="690">
        <v>41244</v>
      </c>
    </row>
    <row r="6735" spans="1:4">
      <c r="A6735" s="105">
        <v>33053004850000</v>
      </c>
      <c r="B6735">
        <v>0</v>
      </c>
      <c r="C6735">
        <v>0</v>
      </c>
      <c r="D6735" s="690">
        <v>40909</v>
      </c>
    </row>
    <row r="6736" spans="1:4">
      <c r="A6736" s="105">
        <v>33053004850000</v>
      </c>
      <c r="B6736">
        <v>0</v>
      </c>
      <c r="C6736">
        <v>0</v>
      </c>
      <c r="D6736" s="690">
        <v>40940</v>
      </c>
    </row>
    <row r="6737" spans="1:4">
      <c r="A6737" s="105">
        <v>33053004850000</v>
      </c>
      <c r="B6737">
        <v>0</v>
      </c>
      <c r="C6737">
        <v>0</v>
      </c>
      <c r="D6737" s="690">
        <v>40969</v>
      </c>
    </row>
    <row r="6738" spans="1:4">
      <c r="A6738" s="105">
        <v>33053004850000</v>
      </c>
      <c r="B6738">
        <v>0</v>
      </c>
      <c r="C6738">
        <v>0</v>
      </c>
      <c r="D6738" s="690">
        <v>41000</v>
      </c>
    </row>
    <row r="6739" spans="1:4">
      <c r="A6739" s="105">
        <v>33053004850000</v>
      </c>
      <c r="B6739">
        <v>0</v>
      </c>
      <c r="C6739">
        <v>0</v>
      </c>
      <c r="D6739" s="690">
        <v>41030</v>
      </c>
    </row>
    <row r="6740" spans="1:4">
      <c r="A6740" s="105">
        <v>33053004850000</v>
      </c>
      <c r="B6740">
        <v>0</v>
      </c>
      <c r="C6740">
        <v>0</v>
      </c>
      <c r="D6740" s="690">
        <v>41061</v>
      </c>
    </row>
    <row r="6741" spans="1:4">
      <c r="A6741" s="105">
        <v>33053004850000</v>
      </c>
      <c r="B6741">
        <v>0</v>
      </c>
      <c r="C6741">
        <v>0</v>
      </c>
      <c r="D6741" s="690">
        <v>41091</v>
      </c>
    </row>
    <row r="6742" spans="1:4">
      <c r="A6742" s="105">
        <v>33053004850000</v>
      </c>
      <c r="B6742">
        <v>0</v>
      </c>
      <c r="C6742">
        <v>0</v>
      </c>
      <c r="D6742" s="690">
        <v>41122</v>
      </c>
    </row>
    <row r="6743" spans="1:4">
      <c r="A6743" s="105">
        <v>33053004850000</v>
      </c>
      <c r="B6743">
        <v>0</v>
      </c>
      <c r="C6743">
        <v>0</v>
      </c>
      <c r="D6743" s="690">
        <v>41153</v>
      </c>
    </row>
    <row r="6744" spans="1:4">
      <c r="A6744" s="105">
        <v>33053004850000</v>
      </c>
      <c r="B6744">
        <v>0</v>
      </c>
      <c r="C6744">
        <v>0</v>
      </c>
      <c r="D6744" s="690">
        <v>41183</v>
      </c>
    </row>
    <row r="6745" spans="1:4">
      <c r="A6745" s="105">
        <v>33053004850000</v>
      </c>
      <c r="B6745">
        <v>0</v>
      </c>
      <c r="C6745">
        <v>0</v>
      </c>
      <c r="D6745" s="690">
        <v>41214</v>
      </c>
    </row>
    <row r="6746" spans="1:4">
      <c r="A6746" s="105">
        <v>33053004850000</v>
      </c>
      <c r="B6746">
        <v>0</v>
      </c>
      <c r="C6746">
        <v>0</v>
      </c>
      <c r="D6746" s="690">
        <v>41244</v>
      </c>
    </row>
    <row r="6747" spans="1:4">
      <c r="A6747" s="105">
        <v>33053005100000</v>
      </c>
      <c r="B6747">
        <v>0</v>
      </c>
      <c r="C6747">
        <v>0</v>
      </c>
      <c r="D6747" s="690">
        <v>40909</v>
      </c>
    </row>
    <row r="6748" spans="1:4">
      <c r="A6748" s="105">
        <v>33053005100000</v>
      </c>
      <c r="B6748">
        <v>0</v>
      </c>
      <c r="C6748">
        <v>0</v>
      </c>
      <c r="D6748" s="690">
        <v>40940</v>
      </c>
    </row>
    <row r="6749" spans="1:4">
      <c r="A6749" s="105">
        <v>33053005100000</v>
      </c>
      <c r="B6749">
        <v>0</v>
      </c>
      <c r="C6749">
        <v>0</v>
      </c>
      <c r="D6749" s="690">
        <v>40969</v>
      </c>
    </row>
    <row r="6750" spans="1:4">
      <c r="A6750" s="105">
        <v>33053005100000</v>
      </c>
      <c r="B6750">
        <v>0</v>
      </c>
      <c r="C6750">
        <v>0</v>
      </c>
      <c r="D6750" s="690">
        <v>41000</v>
      </c>
    </row>
    <row r="6751" spans="1:4">
      <c r="A6751" s="105">
        <v>33053005100000</v>
      </c>
      <c r="B6751">
        <v>0</v>
      </c>
      <c r="C6751">
        <v>0</v>
      </c>
      <c r="D6751" s="690">
        <v>41030</v>
      </c>
    </row>
    <row r="6752" spans="1:4">
      <c r="A6752" s="105">
        <v>33053005100000</v>
      </c>
      <c r="B6752">
        <v>0</v>
      </c>
      <c r="C6752">
        <v>0</v>
      </c>
      <c r="D6752" s="690">
        <v>41061</v>
      </c>
    </row>
    <row r="6753" spans="1:4">
      <c r="A6753" s="105">
        <v>33053005100000</v>
      </c>
      <c r="B6753">
        <v>0</v>
      </c>
      <c r="C6753">
        <v>0</v>
      </c>
      <c r="D6753" s="690">
        <v>41091</v>
      </c>
    </row>
    <row r="6754" spans="1:4">
      <c r="A6754" s="105">
        <v>33053005100000</v>
      </c>
      <c r="B6754">
        <v>0</v>
      </c>
      <c r="C6754">
        <v>0</v>
      </c>
      <c r="D6754" s="690">
        <v>41122</v>
      </c>
    </row>
    <row r="6755" spans="1:4">
      <c r="A6755" s="105">
        <v>33053005100000</v>
      </c>
      <c r="B6755">
        <v>0</v>
      </c>
      <c r="C6755">
        <v>0</v>
      </c>
      <c r="D6755" s="690">
        <v>41153</v>
      </c>
    </row>
    <row r="6756" spans="1:4">
      <c r="A6756" s="105">
        <v>33053005100000</v>
      </c>
      <c r="B6756">
        <v>0</v>
      </c>
      <c r="C6756">
        <v>0</v>
      </c>
      <c r="D6756" s="690">
        <v>41183</v>
      </c>
    </row>
    <row r="6757" spans="1:4">
      <c r="A6757" s="105">
        <v>33053005100000</v>
      </c>
      <c r="B6757">
        <v>0</v>
      </c>
      <c r="C6757">
        <v>0</v>
      </c>
      <c r="D6757" s="690">
        <v>41214</v>
      </c>
    </row>
    <row r="6758" spans="1:4">
      <c r="A6758" s="105">
        <v>33053005100000</v>
      </c>
      <c r="B6758">
        <v>0</v>
      </c>
      <c r="C6758">
        <v>0</v>
      </c>
      <c r="D6758" s="690">
        <v>41244</v>
      </c>
    </row>
    <row r="6759" spans="1:4">
      <c r="A6759" s="105">
        <v>33053005600000</v>
      </c>
      <c r="B6759">
        <v>0</v>
      </c>
      <c r="C6759">
        <v>0</v>
      </c>
      <c r="D6759" s="690">
        <v>40909</v>
      </c>
    </row>
    <row r="6760" spans="1:4">
      <c r="A6760" s="105">
        <v>33053005600000</v>
      </c>
      <c r="B6760">
        <v>0</v>
      </c>
      <c r="C6760">
        <v>0</v>
      </c>
      <c r="D6760" s="690">
        <v>40940</v>
      </c>
    </row>
    <row r="6761" spans="1:4">
      <c r="A6761" s="105">
        <v>33053005600000</v>
      </c>
      <c r="B6761">
        <v>0</v>
      </c>
      <c r="C6761">
        <v>0</v>
      </c>
      <c r="D6761" s="690">
        <v>40969</v>
      </c>
    </row>
    <row r="6762" spans="1:4">
      <c r="A6762" s="105">
        <v>33053005600000</v>
      </c>
      <c r="B6762">
        <v>0</v>
      </c>
      <c r="C6762">
        <v>0</v>
      </c>
      <c r="D6762" s="690">
        <v>41000</v>
      </c>
    </row>
    <row r="6763" spans="1:4">
      <c r="A6763" s="105">
        <v>33053005600000</v>
      </c>
      <c r="B6763">
        <v>0</v>
      </c>
      <c r="C6763">
        <v>0</v>
      </c>
      <c r="D6763" s="690">
        <v>41030</v>
      </c>
    </row>
    <row r="6764" spans="1:4">
      <c r="A6764" s="105">
        <v>33053005600000</v>
      </c>
      <c r="B6764">
        <v>0</v>
      </c>
      <c r="C6764">
        <v>0</v>
      </c>
      <c r="D6764" s="690">
        <v>41061</v>
      </c>
    </row>
    <row r="6765" spans="1:4">
      <c r="A6765" s="105">
        <v>33053005600000</v>
      </c>
      <c r="B6765">
        <v>0</v>
      </c>
      <c r="C6765">
        <v>0</v>
      </c>
      <c r="D6765" s="690">
        <v>41091</v>
      </c>
    </row>
    <row r="6766" spans="1:4">
      <c r="A6766" s="105">
        <v>33053005600000</v>
      </c>
      <c r="B6766">
        <v>0</v>
      </c>
      <c r="C6766">
        <v>0</v>
      </c>
      <c r="D6766" s="690">
        <v>41122</v>
      </c>
    </row>
    <row r="6767" spans="1:4">
      <c r="A6767" s="105">
        <v>33053005600000</v>
      </c>
      <c r="B6767">
        <v>0</v>
      </c>
      <c r="C6767">
        <v>0</v>
      </c>
      <c r="D6767" s="690">
        <v>41153</v>
      </c>
    </row>
    <row r="6768" spans="1:4">
      <c r="A6768" s="105">
        <v>33053005600000</v>
      </c>
      <c r="B6768">
        <v>0</v>
      </c>
      <c r="C6768">
        <v>0</v>
      </c>
      <c r="D6768" s="690">
        <v>41183</v>
      </c>
    </row>
    <row r="6769" spans="1:4">
      <c r="A6769" s="105">
        <v>33053005600000</v>
      </c>
      <c r="B6769">
        <v>0</v>
      </c>
      <c r="C6769">
        <v>0</v>
      </c>
      <c r="D6769" s="690">
        <v>41214</v>
      </c>
    </row>
    <row r="6770" spans="1:4">
      <c r="A6770" s="105">
        <v>33053005600000</v>
      </c>
      <c r="B6770">
        <v>0</v>
      </c>
      <c r="C6770">
        <v>0</v>
      </c>
      <c r="D6770" s="690">
        <v>41244</v>
      </c>
    </row>
    <row r="6771" spans="1:4">
      <c r="A6771" s="105">
        <v>33053005910000</v>
      </c>
      <c r="B6771">
        <v>0</v>
      </c>
      <c r="C6771">
        <v>0</v>
      </c>
      <c r="D6771" s="690">
        <v>40909</v>
      </c>
    </row>
    <row r="6772" spans="1:4">
      <c r="A6772" s="105">
        <v>33053005910000</v>
      </c>
      <c r="B6772">
        <v>0</v>
      </c>
      <c r="C6772">
        <v>0</v>
      </c>
      <c r="D6772" s="690">
        <v>40940</v>
      </c>
    </row>
    <row r="6773" spans="1:4">
      <c r="A6773" s="105">
        <v>33053005910000</v>
      </c>
      <c r="B6773">
        <v>0</v>
      </c>
      <c r="C6773">
        <v>0</v>
      </c>
      <c r="D6773" s="690">
        <v>40969</v>
      </c>
    </row>
    <row r="6774" spans="1:4">
      <c r="A6774" s="105">
        <v>33053005910000</v>
      </c>
      <c r="B6774">
        <v>0</v>
      </c>
      <c r="C6774">
        <v>0</v>
      </c>
      <c r="D6774" s="690">
        <v>41000</v>
      </c>
    </row>
    <row r="6775" spans="1:4">
      <c r="A6775" s="105">
        <v>33053005910000</v>
      </c>
      <c r="B6775">
        <v>0</v>
      </c>
      <c r="C6775">
        <v>0</v>
      </c>
      <c r="D6775" s="690">
        <v>41030</v>
      </c>
    </row>
    <row r="6776" spans="1:4">
      <c r="A6776" s="105">
        <v>33053005910000</v>
      </c>
      <c r="B6776">
        <v>0</v>
      </c>
      <c r="C6776">
        <v>0</v>
      </c>
      <c r="D6776" s="690">
        <v>41061</v>
      </c>
    </row>
    <row r="6777" spans="1:4">
      <c r="A6777" s="105">
        <v>33053005910000</v>
      </c>
      <c r="B6777">
        <v>0</v>
      </c>
      <c r="C6777">
        <v>0</v>
      </c>
      <c r="D6777" s="690">
        <v>41091</v>
      </c>
    </row>
    <row r="6778" spans="1:4">
      <c r="A6778" s="105">
        <v>33053005910000</v>
      </c>
      <c r="B6778">
        <v>0</v>
      </c>
      <c r="C6778">
        <v>0</v>
      </c>
      <c r="D6778" s="690">
        <v>41122</v>
      </c>
    </row>
    <row r="6779" spans="1:4">
      <c r="A6779" s="105">
        <v>33053005910000</v>
      </c>
      <c r="B6779">
        <v>0</v>
      </c>
      <c r="C6779">
        <v>0</v>
      </c>
      <c r="D6779" s="690">
        <v>41153</v>
      </c>
    </row>
    <row r="6780" spans="1:4">
      <c r="A6780" s="105">
        <v>33053005910000</v>
      </c>
      <c r="B6780">
        <v>0</v>
      </c>
      <c r="C6780">
        <v>0</v>
      </c>
      <c r="D6780" s="690">
        <v>41183</v>
      </c>
    </row>
    <row r="6781" spans="1:4">
      <c r="A6781" s="105">
        <v>33053005910000</v>
      </c>
      <c r="B6781">
        <v>0</v>
      </c>
      <c r="C6781">
        <v>0</v>
      </c>
      <c r="D6781" s="690">
        <v>41214</v>
      </c>
    </row>
    <row r="6782" spans="1:4">
      <c r="A6782" s="105">
        <v>33053005910000</v>
      </c>
      <c r="B6782">
        <v>0</v>
      </c>
      <c r="C6782">
        <v>0</v>
      </c>
      <c r="D6782" s="690">
        <v>41244</v>
      </c>
    </row>
    <row r="6783" spans="1:4">
      <c r="A6783" s="105">
        <v>33053006060000</v>
      </c>
      <c r="B6783">
        <v>13360</v>
      </c>
      <c r="C6783">
        <v>0</v>
      </c>
      <c r="D6783" s="690">
        <v>40909</v>
      </c>
    </row>
    <row r="6784" spans="1:4">
      <c r="A6784" s="105">
        <v>33053006060000</v>
      </c>
      <c r="B6784">
        <v>21565</v>
      </c>
      <c r="C6784">
        <v>0</v>
      </c>
      <c r="D6784" s="690">
        <v>40940</v>
      </c>
    </row>
    <row r="6785" spans="1:4">
      <c r="A6785" s="105">
        <v>33053006060000</v>
      </c>
      <c r="B6785">
        <v>15635</v>
      </c>
      <c r="C6785">
        <v>0</v>
      </c>
      <c r="D6785" s="690">
        <v>40969</v>
      </c>
    </row>
    <row r="6786" spans="1:4">
      <c r="A6786" s="105">
        <v>33053006060000</v>
      </c>
      <c r="B6786">
        <v>17264</v>
      </c>
      <c r="C6786">
        <v>0</v>
      </c>
      <c r="D6786" s="690">
        <v>41000</v>
      </c>
    </row>
    <row r="6787" spans="1:4">
      <c r="A6787" s="105">
        <v>33053006060000</v>
      </c>
      <c r="B6787">
        <v>13302</v>
      </c>
      <c r="C6787">
        <v>0</v>
      </c>
      <c r="D6787" s="690">
        <v>41030</v>
      </c>
    </row>
    <row r="6788" spans="1:4">
      <c r="A6788" s="105">
        <v>33053006060000</v>
      </c>
      <c r="B6788">
        <v>9014</v>
      </c>
      <c r="C6788">
        <v>0</v>
      </c>
      <c r="D6788" s="690">
        <v>41061</v>
      </c>
    </row>
    <row r="6789" spans="1:4">
      <c r="A6789" s="105">
        <v>33053006060000</v>
      </c>
      <c r="B6789">
        <v>12863</v>
      </c>
      <c r="C6789">
        <v>0</v>
      </c>
      <c r="D6789" s="690">
        <v>41091</v>
      </c>
    </row>
    <row r="6790" spans="1:4">
      <c r="A6790" s="105">
        <v>33053006060000</v>
      </c>
      <c r="B6790">
        <v>12581</v>
      </c>
      <c r="C6790">
        <v>0</v>
      </c>
      <c r="D6790" s="690">
        <v>41122</v>
      </c>
    </row>
    <row r="6791" spans="1:4">
      <c r="A6791" s="105">
        <v>33053006060000</v>
      </c>
      <c r="B6791">
        <v>10935</v>
      </c>
      <c r="C6791">
        <v>0</v>
      </c>
      <c r="D6791" s="690">
        <v>41153</v>
      </c>
    </row>
    <row r="6792" spans="1:4">
      <c r="A6792" s="105">
        <v>33053006060000</v>
      </c>
      <c r="B6792">
        <v>5135</v>
      </c>
      <c r="C6792">
        <v>0</v>
      </c>
      <c r="D6792" s="690">
        <v>41183</v>
      </c>
    </row>
    <row r="6793" spans="1:4">
      <c r="A6793" s="105">
        <v>33053006060000</v>
      </c>
      <c r="B6793">
        <v>2429</v>
      </c>
      <c r="C6793">
        <v>0</v>
      </c>
      <c r="D6793" s="690">
        <v>41214</v>
      </c>
    </row>
    <row r="6794" spans="1:4">
      <c r="A6794" s="105">
        <v>33053006060000</v>
      </c>
      <c r="B6794">
        <v>14486</v>
      </c>
      <c r="C6794">
        <v>0</v>
      </c>
      <c r="D6794" s="690">
        <v>41244</v>
      </c>
    </row>
    <row r="6795" spans="1:4">
      <c r="A6795" s="105">
        <v>33053006450000</v>
      </c>
      <c r="B6795">
        <v>33754</v>
      </c>
      <c r="C6795">
        <v>0</v>
      </c>
      <c r="D6795" s="690">
        <v>40909</v>
      </c>
    </row>
    <row r="6796" spans="1:4">
      <c r="A6796" s="105">
        <v>33053006450000</v>
      </c>
      <c r="B6796">
        <v>36550</v>
      </c>
      <c r="C6796">
        <v>0</v>
      </c>
      <c r="D6796" s="690">
        <v>40940</v>
      </c>
    </row>
    <row r="6797" spans="1:4">
      <c r="A6797" s="105">
        <v>33053006450000</v>
      </c>
      <c r="B6797">
        <v>37130</v>
      </c>
      <c r="C6797">
        <v>0</v>
      </c>
      <c r="D6797" s="690">
        <v>40969</v>
      </c>
    </row>
    <row r="6798" spans="1:4">
      <c r="A6798" s="105">
        <v>33053006450000</v>
      </c>
      <c r="B6798">
        <v>31236</v>
      </c>
      <c r="C6798">
        <v>0</v>
      </c>
      <c r="D6798" s="690">
        <v>41000</v>
      </c>
    </row>
    <row r="6799" spans="1:4">
      <c r="A6799" s="105">
        <v>33053006450000</v>
      </c>
      <c r="B6799">
        <v>26450</v>
      </c>
      <c r="C6799">
        <v>0</v>
      </c>
      <c r="D6799" s="690">
        <v>41030</v>
      </c>
    </row>
    <row r="6800" spans="1:4">
      <c r="A6800" s="105">
        <v>33053006450000</v>
      </c>
      <c r="B6800">
        <v>25787</v>
      </c>
      <c r="C6800">
        <v>0</v>
      </c>
      <c r="D6800" s="690">
        <v>41061</v>
      </c>
    </row>
    <row r="6801" spans="1:4">
      <c r="A6801" s="105">
        <v>33053006450000</v>
      </c>
      <c r="B6801">
        <v>30012</v>
      </c>
      <c r="C6801">
        <v>0</v>
      </c>
      <c r="D6801" s="690">
        <v>41091</v>
      </c>
    </row>
    <row r="6802" spans="1:4">
      <c r="A6802" s="105">
        <v>33053006450000</v>
      </c>
      <c r="B6802">
        <v>28525</v>
      </c>
      <c r="C6802">
        <v>0</v>
      </c>
      <c r="D6802" s="690">
        <v>41122</v>
      </c>
    </row>
    <row r="6803" spans="1:4">
      <c r="A6803" s="105">
        <v>33053006450000</v>
      </c>
      <c r="B6803">
        <v>31357</v>
      </c>
      <c r="C6803">
        <v>0</v>
      </c>
      <c r="D6803" s="690">
        <v>41153</v>
      </c>
    </row>
    <row r="6804" spans="1:4">
      <c r="A6804" s="105">
        <v>33053006450000</v>
      </c>
      <c r="B6804">
        <v>29529</v>
      </c>
      <c r="C6804">
        <v>0</v>
      </c>
      <c r="D6804" s="690">
        <v>41183</v>
      </c>
    </row>
    <row r="6805" spans="1:4">
      <c r="A6805" s="105">
        <v>33053006450000</v>
      </c>
      <c r="B6805">
        <v>29604</v>
      </c>
      <c r="C6805">
        <v>0</v>
      </c>
      <c r="D6805" s="690">
        <v>41214</v>
      </c>
    </row>
    <row r="6806" spans="1:4">
      <c r="A6806" s="105">
        <v>33053006450000</v>
      </c>
      <c r="B6806">
        <v>8873</v>
      </c>
      <c r="C6806">
        <v>0</v>
      </c>
      <c r="D6806" s="690">
        <v>41244</v>
      </c>
    </row>
    <row r="6807" spans="1:4">
      <c r="A6807" s="105">
        <v>33053010930000</v>
      </c>
      <c r="B6807">
        <v>30437</v>
      </c>
      <c r="C6807">
        <v>0</v>
      </c>
      <c r="D6807" s="690">
        <v>40909</v>
      </c>
    </row>
    <row r="6808" spans="1:4">
      <c r="A6808" s="105">
        <v>33053010930000</v>
      </c>
      <c r="B6808">
        <v>33002</v>
      </c>
      <c r="C6808">
        <v>0</v>
      </c>
      <c r="D6808" s="690">
        <v>40940</v>
      </c>
    </row>
    <row r="6809" spans="1:4">
      <c r="A6809" s="105">
        <v>33053010930000</v>
      </c>
      <c r="B6809">
        <v>35462</v>
      </c>
      <c r="C6809">
        <v>0</v>
      </c>
      <c r="D6809" s="690">
        <v>40969</v>
      </c>
    </row>
    <row r="6810" spans="1:4">
      <c r="A6810" s="105">
        <v>33053010930000</v>
      </c>
      <c r="B6810">
        <v>29956</v>
      </c>
      <c r="C6810">
        <v>0</v>
      </c>
      <c r="D6810" s="690">
        <v>41000</v>
      </c>
    </row>
    <row r="6811" spans="1:4">
      <c r="A6811" s="105">
        <v>33053010930000</v>
      </c>
      <c r="B6811">
        <v>35012</v>
      </c>
      <c r="C6811">
        <v>0</v>
      </c>
      <c r="D6811" s="690">
        <v>41030</v>
      </c>
    </row>
    <row r="6812" spans="1:4">
      <c r="A6812" s="105">
        <v>33053010930000</v>
      </c>
      <c r="B6812">
        <v>24786</v>
      </c>
      <c r="C6812">
        <v>0</v>
      </c>
      <c r="D6812" s="690">
        <v>41061</v>
      </c>
    </row>
    <row r="6813" spans="1:4">
      <c r="A6813" s="105">
        <v>33053010930000</v>
      </c>
      <c r="B6813">
        <v>22794</v>
      </c>
      <c r="C6813">
        <v>0</v>
      </c>
      <c r="D6813" s="690">
        <v>41091</v>
      </c>
    </row>
    <row r="6814" spans="1:4">
      <c r="A6814" s="105">
        <v>33053010930000</v>
      </c>
      <c r="B6814">
        <v>41905</v>
      </c>
      <c r="C6814">
        <v>0</v>
      </c>
      <c r="D6814" s="690">
        <v>41122</v>
      </c>
    </row>
    <row r="6815" spans="1:4">
      <c r="A6815" s="105">
        <v>33053010930000</v>
      </c>
      <c r="B6815">
        <v>39885</v>
      </c>
      <c r="C6815">
        <v>0</v>
      </c>
      <c r="D6815" s="690">
        <v>41153</v>
      </c>
    </row>
    <row r="6816" spans="1:4">
      <c r="A6816" s="105">
        <v>33053010930000</v>
      </c>
      <c r="B6816">
        <v>34839</v>
      </c>
      <c r="C6816">
        <v>0</v>
      </c>
      <c r="D6816" s="690">
        <v>41183</v>
      </c>
    </row>
    <row r="6817" spans="1:4">
      <c r="A6817" s="105">
        <v>33053010930000</v>
      </c>
      <c r="B6817">
        <v>25083</v>
      </c>
      <c r="C6817">
        <v>0</v>
      </c>
      <c r="D6817" s="690">
        <v>41214</v>
      </c>
    </row>
    <row r="6818" spans="1:4">
      <c r="A6818" s="105">
        <v>33053010930000</v>
      </c>
      <c r="B6818">
        <v>33084</v>
      </c>
      <c r="C6818">
        <v>0</v>
      </c>
      <c r="D6818" s="690">
        <v>41244</v>
      </c>
    </row>
    <row r="6819" spans="1:4">
      <c r="A6819" s="105">
        <v>33053012090000</v>
      </c>
      <c r="B6819">
        <v>35207</v>
      </c>
      <c r="C6819">
        <v>0</v>
      </c>
      <c r="D6819" s="690">
        <v>40909</v>
      </c>
    </row>
    <row r="6820" spans="1:4">
      <c r="A6820" s="105">
        <v>33053012090000</v>
      </c>
      <c r="B6820">
        <v>32770</v>
      </c>
      <c r="C6820">
        <v>0</v>
      </c>
      <c r="D6820" s="690">
        <v>40940</v>
      </c>
    </row>
    <row r="6821" spans="1:4">
      <c r="A6821" s="105">
        <v>33053012090000</v>
      </c>
      <c r="B6821">
        <v>22006</v>
      </c>
      <c r="C6821">
        <v>0</v>
      </c>
      <c r="D6821" s="690">
        <v>40969</v>
      </c>
    </row>
    <row r="6822" spans="1:4">
      <c r="A6822" s="105">
        <v>33053012090000</v>
      </c>
      <c r="B6822">
        <v>25344</v>
      </c>
      <c r="C6822">
        <v>0</v>
      </c>
      <c r="D6822" s="690">
        <v>41000</v>
      </c>
    </row>
    <row r="6823" spans="1:4">
      <c r="A6823" s="105">
        <v>33053012090000</v>
      </c>
      <c r="B6823">
        <v>20425</v>
      </c>
      <c r="C6823">
        <v>0</v>
      </c>
      <c r="D6823" s="690">
        <v>41030</v>
      </c>
    </row>
    <row r="6824" spans="1:4">
      <c r="A6824" s="105">
        <v>33053012090000</v>
      </c>
      <c r="B6824">
        <v>27310</v>
      </c>
      <c r="C6824">
        <v>0</v>
      </c>
      <c r="D6824" s="690">
        <v>41061</v>
      </c>
    </row>
    <row r="6825" spans="1:4">
      <c r="A6825" s="105">
        <v>33053012090000</v>
      </c>
      <c r="B6825">
        <v>20420</v>
      </c>
      <c r="C6825">
        <v>0</v>
      </c>
      <c r="D6825" s="690">
        <v>41091</v>
      </c>
    </row>
    <row r="6826" spans="1:4">
      <c r="A6826" s="105">
        <v>33053012090000</v>
      </c>
      <c r="B6826">
        <v>23400</v>
      </c>
      <c r="C6826">
        <v>0</v>
      </c>
      <c r="D6826" s="690">
        <v>41122</v>
      </c>
    </row>
    <row r="6827" spans="1:4">
      <c r="A6827" s="105">
        <v>33053012090000</v>
      </c>
      <c r="B6827">
        <v>29167</v>
      </c>
      <c r="C6827">
        <v>0</v>
      </c>
      <c r="D6827" s="690">
        <v>41153</v>
      </c>
    </row>
    <row r="6828" spans="1:4">
      <c r="A6828" s="105">
        <v>33053012090000</v>
      </c>
      <c r="B6828">
        <v>22370</v>
      </c>
      <c r="C6828">
        <v>0</v>
      </c>
      <c r="D6828" s="690">
        <v>41183</v>
      </c>
    </row>
    <row r="6829" spans="1:4">
      <c r="A6829" s="105">
        <v>33053012090000</v>
      </c>
      <c r="B6829">
        <v>29792</v>
      </c>
      <c r="C6829">
        <v>0</v>
      </c>
      <c r="D6829" s="690">
        <v>41214</v>
      </c>
    </row>
    <row r="6830" spans="1:4">
      <c r="A6830" s="105">
        <v>33053012090000</v>
      </c>
      <c r="B6830">
        <v>30400</v>
      </c>
      <c r="C6830">
        <v>0</v>
      </c>
      <c r="D6830" s="690">
        <v>41244</v>
      </c>
    </row>
    <row r="6831" spans="1:4">
      <c r="A6831" s="105">
        <v>33053013230000</v>
      </c>
      <c r="B6831">
        <v>0</v>
      </c>
      <c r="C6831">
        <v>0</v>
      </c>
      <c r="D6831" s="690">
        <v>40909</v>
      </c>
    </row>
    <row r="6832" spans="1:4">
      <c r="A6832" s="105">
        <v>33053013230000</v>
      </c>
      <c r="B6832">
        <v>0</v>
      </c>
      <c r="C6832">
        <v>0</v>
      </c>
      <c r="D6832" s="690">
        <v>40940</v>
      </c>
    </row>
    <row r="6833" spans="1:4">
      <c r="A6833" s="105">
        <v>33053013230000</v>
      </c>
      <c r="B6833">
        <v>0</v>
      </c>
      <c r="C6833">
        <v>0</v>
      </c>
      <c r="D6833" s="690">
        <v>40969</v>
      </c>
    </row>
    <row r="6834" spans="1:4">
      <c r="A6834" s="105">
        <v>33053013230000</v>
      </c>
      <c r="B6834">
        <v>0</v>
      </c>
      <c r="C6834">
        <v>0</v>
      </c>
      <c r="D6834" s="690">
        <v>41000</v>
      </c>
    </row>
    <row r="6835" spans="1:4">
      <c r="A6835" s="105">
        <v>33053013230000</v>
      </c>
      <c r="B6835">
        <v>0</v>
      </c>
      <c r="C6835">
        <v>0</v>
      </c>
      <c r="D6835" s="690">
        <v>41030</v>
      </c>
    </row>
    <row r="6836" spans="1:4">
      <c r="A6836" s="105">
        <v>33053013230000</v>
      </c>
      <c r="B6836">
        <v>0</v>
      </c>
      <c r="C6836">
        <v>0</v>
      </c>
      <c r="D6836" s="690">
        <v>41061</v>
      </c>
    </row>
    <row r="6837" spans="1:4">
      <c r="A6837" s="105">
        <v>33053013230000</v>
      </c>
      <c r="B6837">
        <v>0</v>
      </c>
      <c r="C6837">
        <v>0</v>
      </c>
      <c r="D6837" s="690">
        <v>41091</v>
      </c>
    </row>
    <row r="6838" spans="1:4">
      <c r="A6838" s="105">
        <v>33053013230000</v>
      </c>
      <c r="B6838">
        <v>0</v>
      </c>
      <c r="C6838">
        <v>0</v>
      </c>
      <c r="D6838" s="690">
        <v>41122</v>
      </c>
    </row>
    <row r="6839" spans="1:4">
      <c r="A6839" s="105">
        <v>33053013230000</v>
      </c>
      <c r="B6839">
        <v>0</v>
      </c>
      <c r="C6839">
        <v>0</v>
      </c>
      <c r="D6839" s="690">
        <v>41153</v>
      </c>
    </row>
    <row r="6840" spans="1:4">
      <c r="A6840" s="105">
        <v>33053013230000</v>
      </c>
      <c r="B6840">
        <v>0</v>
      </c>
      <c r="C6840">
        <v>0</v>
      </c>
      <c r="D6840" s="690">
        <v>41183</v>
      </c>
    </row>
    <row r="6841" spans="1:4">
      <c r="A6841" s="105">
        <v>33053013230000</v>
      </c>
      <c r="B6841">
        <v>0</v>
      </c>
      <c r="C6841">
        <v>0</v>
      </c>
      <c r="D6841" s="690">
        <v>41214</v>
      </c>
    </row>
    <row r="6842" spans="1:4">
      <c r="A6842" s="105">
        <v>33053013230000</v>
      </c>
      <c r="B6842">
        <v>0</v>
      </c>
      <c r="C6842">
        <v>0</v>
      </c>
      <c r="D6842" s="690">
        <v>41244</v>
      </c>
    </row>
    <row r="6843" spans="1:4">
      <c r="A6843" s="105">
        <v>33053015530000</v>
      </c>
      <c r="B6843">
        <v>23500</v>
      </c>
      <c r="C6843">
        <v>0</v>
      </c>
      <c r="D6843" s="690">
        <v>40909</v>
      </c>
    </row>
    <row r="6844" spans="1:4">
      <c r="A6844" s="105">
        <v>33053015530000</v>
      </c>
      <c r="B6844">
        <v>26650</v>
      </c>
      <c r="C6844">
        <v>0</v>
      </c>
      <c r="D6844" s="690">
        <v>40940</v>
      </c>
    </row>
    <row r="6845" spans="1:4">
      <c r="A6845" s="105">
        <v>33053015530000</v>
      </c>
      <c r="B6845">
        <v>23032</v>
      </c>
      <c r="C6845">
        <v>0</v>
      </c>
      <c r="D6845" s="690">
        <v>40969</v>
      </c>
    </row>
    <row r="6846" spans="1:4">
      <c r="A6846" s="105">
        <v>33053015530000</v>
      </c>
      <c r="B6846">
        <v>25252</v>
      </c>
      <c r="C6846">
        <v>0</v>
      </c>
      <c r="D6846" s="690">
        <v>41000</v>
      </c>
    </row>
    <row r="6847" spans="1:4">
      <c r="A6847" s="105">
        <v>33053015530000</v>
      </c>
      <c r="B6847">
        <v>25740</v>
      </c>
      <c r="C6847">
        <v>0</v>
      </c>
      <c r="D6847" s="690">
        <v>41030</v>
      </c>
    </row>
    <row r="6848" spans="1:4">
      <c r="A6848" s="105">
        <v>33053015530000</v>
      </c>
      <c r="B6848">
        <v>13117</v>
      </c>
      <c r="C6848">
        <v>0</v>
      </c>
      <c r="D6848" s="690">
        <v>41061</v>
      </c>
    </row>
    <row r="6849" spans="1:4">
      <c r="A6849" s="105">
        <v>33053015530000</v>
      </c>
      <c r="B6849">
        <v>11135</v>
      </c>
      <c r="C6849">
        <v>0</v>
      </c>
      <c r="D6849" s="690">
        <v>41091</v>
      </c>
    </row>
    <row r="6850" spans="1:4">
      <c r="A6850" s="105">
        <v>33053015530000</v>
      </c>
      <c r="B6850">
        <v>30511</v>
      </c>
      <c r="C6850">
        <v>0</v>
      </c>
      <c r="D6850" s="690">
        <v>41122</v>
      </c>
    </row>
    <row r="6851" spans="1:4">
      <c r="A6851" s="105">
        <v>33053015530000</v>
      </c>
      <c r="B6851">
        <v>28129</v>
      </c>
      <c r="C6851">
        <v>0</v>
      </c>
      <c r="D6851" s="690">
        <v>41153</v>
      </c>
    </row>
    <row r="6852" spans="1:4">
      <c r="A6852" s="105">
        <v>33053015530000</v>
      </c>
      <c r="B6852">
        <v>27077</v>
      </c>
      <c r="C6852">
        <v>0</v>
      </c>
      <c r="D6852" s="690">
        <v>41183</v>
      </c>
    </row>
    <row r="6853" spans="1:4">
      <c r="A6853" s="105">
        <v>33053015530000</v>
      </c>
      <c r="B6853">
        <v>26951</v>
      </c>
      <c r="C6853">
        <v>0</v>
      </c>
      <c r="D6853" s="690">
        <v>41214</v>
      </c>
    </row>
    <row r="6854" spans="1:4">
      <c r="A6854" s="105">
        <v>33053015530000</v>
      </c>
      <c r="B6854">
        <v>29488</v>
      </c>
      <c r="C6854">
        <v>0</v>
      </c>
      <c r="D6854" s="690">
        <v>41244</v>
      </c>
    </row>
    <row r="6855" spans="1:4">
      <c r="A6855" s="105">
        <v>33053018170000</v>
      </c>
      <c r="B6855">
        <v>0</v>
      </c>
      <c r="C6855">
        <v>0</v>
      </c>
      <c r="D6855" s="690">
        <v>40909</v>
      </c>
    </row>
    <row r="6856" spans="1:4">
      <c r="A6856" s="105">
        <v>33053018170000</v>
      </c>
      <c r="B6856">
        <v>0</v>
      </c>
      <c r="C6856">
        <v>0</v>
      </c>
      <c r="D6856" s="690">
        <v>40940</v>
      </c>
    </row>
    <row r="6857" spans="1:4">
      <c r="A6857" s="105">
        <v>33053018170000</v>
      </c>
      <c r="B6857">
        <v>0</v>
      </c>
      <c r="C6857">
        <v>0</v>
      </c>
      <c r="D6857" s="690">
        <v>40969</v>
      </c>
    </row>
    <row r="6858" spans="1:4">
      <c r="A6858" s="105">
        <v>33053018170000</v>
      </c>
      <c r="B6858">
        <v>0</v>
      </c>
      <c r="C6858">
        <v>0</v>
      </c>
      <c r="D6858" s="690">
        <v>41000</v>
      </c>
    </row>
    <row r="6859" spans="1:4">
      <c r="A6859" s="105">
        <v>33053018170000</v>
      </c>
      <c r="B6859">
        <v>0</v>
      </c>
      <c r="C6859">
        <v>0</v>
      </c>
      <c r="D6859" s="690">
        <v>41030</v>
      </c>
    </row>
    <row r="6860" spans="1:4">
      <c r="A6860" s="105">
        <v>33053018170000</v>
      </c>
      <c r="B6860">
        <v>0</v>
      </c>
      <c r="C6860">
        <v>0</v>
      </c>
      <c r="D6860" s="690">
        <v>41061</v>
      </c>
    </row>
    <row r="6861" spans="1:4">
      <c r="A6861" s="105">
        <v>33053018170000</v>
      </c>
      <c r="B6861">
        <v>0</v>
      </c>
      <c r="C6861">
        <v>0</v>
      </c>
      <c r="D6861" s="690">
        <v>41091</v>
      </c>
    </row>
    <row r="6862" spans="1:4">
      <c r="A6862" s="105">
        <v>33053018170000</v>
      </c>
      <c r="B6862">
        <v>0</v>
      </c>
      <c r="C6862">
        <v>0</v>
      </c>
      <c r="D6862" s="690">
        <v>41122</v>
      </c>
    </row>
    <row r="6863" spans="1:4">
      <c r="A6863" s="105">
        <v>33053018170000</v>
      </c>
      <c r="B6863">
        <v>0</v>
      </c>
      <c r="C6863">
        <v>0</v>
      </c>
      <c r="D6863" s="690">
        <v>41153</v>
      </c>
    </row>
    <row r="6864" spans="1:4">
      <c r="A6864" s="105">
        <v>33053018170000</v>
      </c>
      <c r="B6864">
        <v>0</v>
      </c>
      <c r="C6864">
        <v>0</v>
      </c>
      <c r="D6864" s="690">
        <v>41183</v>
      </c>
    </row>
    <row r="6865" spans="1:4">
      <c r="A6865" s="105">
        <v>33053018170000</v>
      </c>
      <c r="B6865">
        <v>0</v>
      </c>
      <c r="C6865">
        <v>0</v>
      </c>
      <c r="D6865" s="690">
        <v>41214</v>
      </c>
    </row>
    <row r="6866" spans="1:4">
      <c r="A6866" s="105">
        <v>33053018170000</v>
      </c>
      <c r="B6866">
        <v>0</v>
      </c>
      <c r="C6866">
        <v>0</v>
      </c>
      <c r="D6866" s="690">
        <v>41244</v>
      </c>
    </row>
    <row r="6867" spans="1:4">
      <c r="A6867" s="105">
        <v>33053018610000</v>
      </c>
      <c r="B6867">
        <v>0</v>
      </c>
      <c r="C6867">
        <v>0</v>
      </c>
      <c r="D6867" s="690">
        <v>40909</v>
      </c>
    </row>
    <row r="6868" spans="1:4">
      <c r="A6868" s="105">
        <v>33053018610000</v>
      </c>
      <c r="B6868">
        <v>0</v>
      </c>
      <c r="C6868">
        <v>0</v>
      </c>
      <c r="D6868" s="690">
        <v>40940</v>
      </c>
    </row>
    <row r="6869" spans="1:4">
      <c r="A6869" s="105">
        <v>33053018610000</v>
      </c>
      <c r="B6869">
        <v>0</v>
      </c>
      <c r="C6869">
        <v>0</v>
      </c>
      <c r="D6869" s="690">
        <v>40969</v>
      </c>
    </row>
    <row r="6870" spans="1:4">
      <c r="A6870" s="105">
        <v>33053018610000</v>
      </c>
      <c r="B6870">
        <v>0</v>
      </c>
      <c r="C6870">
        <v>0</v>
      </c>
      <c r="D6870" s="690">
        <v>41000</v>
      </c>
    </row>
    <row r="6871" spans="1:4">
      <c r="A6871" s="105">
        <v>33053018610000</v>
      </c>
      <c r="B6871">
        <v>0</v>
      </c>
      <c r="C6871">
        <v>0</v>
      </c>
      <c r="D6871" s="690">
        <v>41030</v>
      </c>
    </row>
    <row r="6872" spans="1:4">
      <c r="A6872" s="105">
        <v>33053018610000</v>
      </c>
      <c r="B6872">
        <v>0</v>
      </c>
      <c r="C6872">
        <v>0</v>
      </c>
      <c r="D6872" s="690">
        <v>41061</v>
      </c>
    </row>
    <row r="6873" spans="1:4">
      <c r="A6873" s="105">
        <v>33053018610000</v>
      </c>
      <c r="B6873">
        <v>0</v>
      </c>
      <c r="C6873">
        <v>0</v>
      </c>
      <c r="D6873" s="690">
        <v>41091</v>
      </c>
    </row>
    <row r="6874" spans="1:4">
      <c r="A6874" s="105">
        <v>33053018610000</v>
      </c>
      <c r="B6874">
        <v>0</v>
      </c>
      <c r="C6874">
        <v>0</v>
      </c>
      <c r="D6874" s="690">
        <v>41122</v>
      </c>
    </row>
    <row r="6875" spans="1:4">
      <c r="A6875" s="105">
        <v>33053018610000</v>
      </c>
      <c r="B6875">
        <v>0</v>
      </c>
      <c r="C6875">
        <v>0</v>
      </c>
      <c r="D6875" s="690">
        <v>41153</v>
      </c>
    </row>
    <row r="6876" spans="1:4">
      <c r="A6876" s="105">
        <v>33053018610000</v>
      </c>
      <c r="B6876">
        <v>0</v>
      </c>
      <c r="C6876">
        <v>0</v>
      </c>
      <c r="D6876" s="690">
        <v>41183</v>
      </c>
    </row>
    <row r="6877" spans="1:4">
      <c r="A6877" s="105">
        <v>33053018610000</v>
      </c>
      <c r="B6877">
        <v>0</v>
      </c>
      <c r="C6877">
        <v>0</v>
      </c>
      <c r="D6877" s="690">
        <v>41214</v>
      </c>
    </row>
    <row r="6878" spans="1:4">
      <c r="A6878" s="105">
        <v>33053018610000</v>
      </c>
      <c r="B6878">
        <v>0</v>
      </c>
      <c r="C6878">
        <v>0</v>
      </c>
      <c r="D6878" s="690">
        <v>41244</v>
      </c>
    </row>
    <row r="6879" spans="1:4">
      <c r="A6879" s="105">
        <v>33053018650000</v>
      </c>
      <c r="B6879">
        <v>0</v>
      </c>
      <c r="C6879">
        <v>0</v>
      </c>
      <c r="D6879" s="690">
        <v>40909</v>
      </c>
    </row>
    <row r="6880" spans="1:4">
      <c r="A6880" s="105">
        <v>33053018650000</v>
      </c>
      <c r="B6880">
        <v>0</v>
      </c>
      <c r="C6880">
        <v>0</v>
      </c>
      <c r="D6880" s="690">
        <v>40940</v>
      </c>
    </row>
    <row r="6881" spans="1:4">
      <c r="A6881" s="105">
        <v>33053018650000</v>
      </c>
      <c r="B6881">
        <v>0</v>
      </c>
      <c r="C6881">
        <v>0</v>
      </c>
      <c r="D6881" s="690">
        <v>40969</v>
      </c>
    </row>
    <row r="6882" spans="1:4">
      <c r="A6882" s="105">
        <v>33053018650000</v>
      </c>
      <c r="B6882">
        <v>0</v>
      </c>
      <c r="C6882">
        <v>0</v>
      </c>
      <c r="D6882" s="690">
        <v>41000</v>
      </c>
    </row>
    <row r="6883" spans="1:4">
      <c r="A6883" s="105">
        <v>33053018650000</v>
      </c>
      <c r="B6883">
        <v>0</v>
      </c>
      <c r="C6883">
        <v>0</v>
      </c>
      <c r="D6883" s="690">
        <v>41030</v>
      </c>
    </row>
    <row r="6884" spans="1:4">
      <c r="A6884" s="105">
        <v>33053018650000</v>
      </c>
      <c r="B6884">
        <v>0</v>
      </c>
      <c r="C6884">
        <v>0</v>
      </c>
      <c r="D6884" s="690">
        <v>41061</v>
      </c>
    </row>
    <row r="6885" spans="1:4">
      <c r="A6885" s="105">
        <v>33053018650000</v>
      </c>
      <c r="B6885">
        <v>0</v>
      </c>
      <c r="C6885">
        <v>0</v>
      </c>
      <c r="D6885" s="690">
        <v>41091</v>
      </c>
    </row>
    <row r="6886" spans="1:4">
      <c r="A6886" s="105">
        <v>33053018650000</v>
      </c>
      <c r="B6886">
        <v>0</v>
      </c>
      <c r="C6886">
        <v>0</v>
      </c>
      <c r="D6886" s="690">
        <v>41122</v>
      </c>
    </row>
    <row r="6887" spans="1:4">
      <c r="A6887" s="105">
        <v>33053018650000</v>
      </c>
      <c r="B6887">
        <v>0</v>
      </c>
      <c r="C6887">
        <v>0</v>
      </c>
      <c r="D6887" s="690">
        <v>41153</v>
      </c>
    </row>
    <row r="6888" spans="1:4">
      <c r="A6888" s="105">
        <v>33053018650000</v>
      </c>
      <c r="B6888">
        <v>0</v>
      </c>
      <c r="C6888">
        <v>0</v>
      </c>
      <c r="D6888" s="690">
        <v>41183</v>
      </c>
    </row>
    <row r="6889" spans="1:4">
      <c r="A6889" s="105">
        <v>33053018650000</v>
      </c>
      <c r="B6889">
        <v>0</v>
      </c>
      <c r="C6889">
        <v>0</v>
      </c>
      <c r="D6889" s="690">
        <v>41214</v>
      </c>
    </row>
    <row r="6890" spans="1:4">
      <c r="A6890" s="105">
        <v>33053018650000</v>
      </c>
      <c r="B6890">
        <v>0</v>
      </c>
      <c r="C6890">
        <v>0</v>
      </c>
      <c r="D6890" s="690">
        <v>41244</v>
      </c>
    </row>
    <row r="6891" spans="1:4">
      <c r="A6891" s="105">
        <v>33053018660000</v>
      </c>
      <c r="B6891">
        <v>0</v>
      </c>
      <c r="C6891">
        <v>0</v>
      </c>
      <c r="D6891" s="690">
        <v>40909</v>
      </c>
    </row>
    <row r="6892" spans="1:4">
      <c r="A6892" s="105">
        <v>33053018660000</v>
      </c>
      <c r="B6892">
        <v>0</v>
      </c>
      <c r="C6892">
        <v>0</v>
      </c>
      <c r="D6892" s="690">
        <v>40940</v>
      </c>
    </row>
    <row r="6893" spans="1:4">
      <c r="A6893" s="105">
        <v>33053018660000</v>
      </c>
      <c r="B6893">
        <v>0</v>
      </c>
      <c r="C6893">
        <v>0</v>
      </c>
      <c r="D6893" s="690">
        <v>40969</v>
      </c>
    </row>
    <row r="6894" spans="1:4">
      <c r="A6894" s="105">
        <v>33053018660000</v>
      </c>
      <c r="B6894">
        <v>0</v>
      </c>
      <c r="C6894">
        <v>0</v>
      </c>
      <c r="D6894" s="690">
        <v>41000</v>
      </c>
    </row>
    <row r="6895" spans="1:4">
      <c r="A6895" s="105">
        <v>33053018660000</v>
      </c>
      <c r="B6895">
        <v>0</v>
      </c>
      <c r="C6895">
        <v>0</v>
      </c>
      <c r="D6895" s="690">
        <v>41030</v>
      </c>
    </row>
    <row r="6896" spans="1:4">
      <c r="A6896" s="105">
        <v>33053018660000</v>
      </c>
      <c r="B6896">
        <v>0</v>
      </c>
      <c r="C6896">
        <v>0</v>
      </c>
      <c r="D6896" s="690">
        <v>41061</v>
      </c>
    </row>
    <row r="6897" spans="1:4">
      <c r="A6897" s="105">
        <v>33053018660000</v>
      </c>
      <c r="B6897">
        <v>0</v>
      </c>
      <c r="C6897">
        <v>0</v>
      </c>
      <c r="D6897" s="690">
        <v>41091</v>
      </c>
    </row>
    <row r="6898" spans="1:4">
      <c r="A6898" s="105">
        <v>33053018660000</v>
      </c>
      <c r="B6898">
        <v>0</v>
      </c>
      <c r="C6898">
        <v>0</v>
      </c>
      <c r="D6898" s="690">
        <v>41122</v>
      </c>
    </row>
    <row r="6899" spans="1:4">
      <c r="A6899" s="105">
        <v>33053018660000</v>
      </c>
      <c r="B6899">
        <v>0</v>
      </c>
      <c r="C6899">
        <v>0</v>
      </c>
      <c r="D6899" s="690">
        <v>41153</v>
      </c>
    </row>
    <row r="6900" spans="1:4">
      <c r="A6900" s="105">
        <v>33053018660000</v>
      </c>
      <c r="B6900">
        <v>0</v>
      </c>
      <c r="C6900">
        <v>0</v>
      </c>
      <c r="D6900" s="690">
        <v>41183</v>
      </c>
    </row>
    <row r="6901" spans="1:4">
      <c r="A6901" s="105">
        <v>33053018660000</v>
      </c>
      <c r="B6901">
        <v>0</v>
      </c>
      <c r="C6901">
        <v>0</v>
      </c>
      <c r="D6901" s="690">
        <v>41214</v>
      </c>
    </row>
    <row r="6902" spans="1:4">
      <c r="A6902" s="105">
        <v>33053018660000</v>
      </c>
      <c r="B6902">
        <v>0</v>
      </c>
      <c r="C6902">
        <v>0</v>
      </c>
      <c r="D6902" s="690">
        <v>41244</v>
      </c>
    </row>
    <row r="6903" spans="1:4">
      <c r="A6903" s="105">
        <v>33053018790000</v>
      </c>
      <c r="B6903">
        <v>0</v>
      </c>
      <c r="C6903">
        <v>0</v>
      </c>
      <c r="D6903" s="690">
        <v>40909</v>
      </c>
    </row>
    <row r="6904" spans="1:4">
      <c r="A6904" s="105">
        <v>33053018790000</v>
      </c>
      <c r="B6904">
        <v>0</v>
      </c>
      <c r="C6904">
        <v>0</v>
      </c>
      <c r="D6904" s="690">
        <v>40940</v>
      </c>
    </row>
    <row r="6905" spans="1:4">
      <c r="A6905" s="105">
        <v>33053018790000</v>
      </c>
      <c r="B6905">
        <v>0</v>
      </c>
      <c r="C6905">
        <v>0</v>
      </c>
      <c r="D6905" s="690">
        <v>40969</v>
      </c>
    </row>
    <row r="6906" spans="1:4">
      <c r="A6906" s="105">
        <v>33053018790000</v>
      </c>
      <c r="B6906">
        <v>0</v>
      </c>
      <c r="C6906">
        <v>0</v>
      </c>
      <c r="D6906" s="690">
        <v>41000</v>
      </c>
    </row>
    <row r="6907" spans="1:4">
      <c r="A6907" s="105">
        <v>33053018790000</v>
      </c>
      <c r="B6907">
        <v>0</v>
      </c>
      <c r="C6907">
        <v>0</v>
      </c>
      <c r="D6907" s="690">
        <v>41030</v>
      </c>
    </row>
    <row r="6908" spans="1:4">
      <c r="A6908" s="105">
        <v>33053018790000</v>
      </c>
      <c r="B6908">
        <v>0</v>
      </c>
      <c r="C6908">
        <v>0</v>
      </c>
      <c r="D6908" s="690">
        <v>41061</v>
      </c>
    </row>
    <row r="6909" spans="1:4">
      <c r="A6909" s="105">
        <v>33053018790000</v>
      </c>
      <c r="B6909">
        <v>1559</v>
      </c>
      <c r="C6909">
        <v>0</v>
      </c>
      <c r="D6909" s="690">
        <v>41091</v>
      </c>
    </row>
    <row r="6910" spans="1:4">
      <c r="A6910" s="105">
        <v>33053018790000</v>
      </c>
      <c r="B6910">
        <v>463</v>
      </c>
      <c r="C6910">
        <v>0</v>
      </c>
      <c r="D6910" s="690">
        <v>41122</v>
      </c>
    </row>
    <row r="6911" spans="1:4">
      <c r="A6911" s="105">
        <v>33053018790000</v>
      </c>
      <c r="B6911">
        <v>5001</v>
      </c>
      <c r="C6911">
        <v>0</v>
      </c>
      <c r="D6911" s="690">
        <v>41153</v>
      </c>
    </row>
    <row r="6912" spans="1:4">
      <c r="A6912" s="105">
        <v>33053018790000</v>
      </c>
      <c r="B6912">
        <v>58523</v>
      </c>
      <c r="C6912">
        <v>0</v>
      </c>
      <c r="D6912" s="690">
        <v>41183</v>
      </c>
    </row>
    <row r="6913" spans="1:4">
      <c r="A6913" s="105">
        <v>33053018790000</v>
      </c>
      <c r="B6913">
        <v>37517</v>
      </c>
      <c r="C6913">
        <v>0</v>
      </c>
      <c r="D6913" s="690">
        <v>41214</v>
      </c>
    </row>
    <row r="6914" spans="1:4">
      <c r="A6914" s="105">
        <v>33053018790000</v>
      </c>
      <c r="B6914">
        <v>62754</v>
      </c>
      <c r="C6914">
        <v>0</v>
      </c>
      <c r="D6914" s="690">
        <v>41244</v>
      </c>
    </row>
    <row r="6915" spans="1:4">
      <c r="A6915" s="105">
        <v>33053019690000</v>
      </c>
      <c r="B6915">
        <v>22042</v>
      </c>
      <c r="C6915">
        <v>0</v>
      </c>
      <c r="D6915" s="690">
        <v>40909</v>
      </c>
    </row>
    <row r="6916" spans="1:4">
      <c r="A6916" s="105">
        <v>33053019690000</v>
      </c>
      <c r="B6916">
        <v>20713</v>
      </c>
      <c r="C6916">
        <v>0</v>
      </c>
      <c r="D6916" s="690">
        <v>40940</v>
      </c>
    </row>
    <row r="6917" spans="1:4">
      <c r="A6917" s="105">
        <v>33053019690000</v>
      </c>
      <c r="B6917">
        <v>22398</v>
      </c>
      <c r="C6917">
        <v>0</v>
      </c>
      <c r="D6917" s="690">
        <v>40969</v>
      </c>
    </row>
    <row r="6918" spans="1:4">
      <c r="A6918" s="105">
        <v>33053019690000</v>
      </c>
      <c r="B6918">
        <v>20947</v>
      </c>
      <c r="C6918">
        <v>0</v>
      </c>
      <c r="D6918" s="690">
        <v>41000</v>
      </c>
    </row>
    <row r="6919" spans="1:4">
      <c r="A6919" s="105">
        <v>33053019690000</v>
      </c>
      <c r="B6919">
        <v>24428</v>
      </c>
      <c r="C6919">
        <v>0</v>
      </c>
      <c r="D6919" s="690">
        <v>41030</v>
      </c>
    </row>
    <row r="6920" spans="1:4">
      <c r="A6920" s="105">
        <v>33053019690000</v>
      </c>
      <c r="B6920">
        <v>26923</v>
      </c>
      <c r="C6920">
        <v>0</v>
      </c>
      <c r="D6920" s="690">
        <v>41061</v>
      </c>
    </row>
    <row r="6921" spans="1:4">
      <c r="A6921" s="105">
        <v>33053019690000</v>
      </c>
      <c r="B6921">
        <v>25996</v>
      </c>
      <c r="C6921">
        <v>0</v>
      </c>
      <c r="D6921" s="690">
        <v>41091</v>
      </c>
    </row>
    <row r="6922" spans="1:4">
      <c r="A6922" s="105">
        <v>33053019690000</v>
      </c>
      <c r="B6922">
        <v>26914</v>
      </c>
      <c r="C6922">
        <v>0</v>
      </c>
      <c r="D6922" s="690">
        <v>41122</v>
      </c>
    </row>
    <row r="6923" spans="1:4">
      <c r="A6923" s="105">
        <v>33053019690000</v>
      </c>
      <c r="B6923">
        <v>25569</v>
      </c>
      <c r="C6923">
        <v>0</v>
      </c>
      <c r="D6923" s="690">
        <v>41153</v>
      </c>
    </row>
    <row r="6924" spans="1:4">
      <c r="A6924" s="105">
        <v>33053019690000</v>
      </c>
      <c r="B6924">
        <v>23329</v>
      </c>
      <c r="C6924">
        <v>0</v>
      </c>
      <c r="D6924" s="690">
        <v>41183</v>
      </c>
    </row>
    <row r="6925" spans="1:4">
      <c r="A6925" s="105">
        <v>33053019690000</v>
      </c>
      <c r="B6925">
        <v>24179</v>
      </c>
      <c r="C6925">
        <v>0</v>
      </c>
      <c r="D6925" s="690">
        <v>41214</v>
      </c>
    </row>
    <row r="6926" spans="1:4">
      <c r="A6926" s="105">
        <v>33053019690000</v>
      </c>
      <c r="B6926">
        <v>24038</v>
      </c>
      <c r="C6926">
        <v>0</v>
      </c>
      <c r="D6926" s="690">
        <v>41244</v>
      </c>
    </row>
    <row r="6927" spans="1:4">
      <c r="A6927" s="105">
        <v>33053020110000</v>
      </c>
      <c r="B6927">
        <v>0</v>
      </c>
      <c r="C6927">
        <v>0</v>
      </c>
      <c r="D6927" s="690">
        <v>40909</v>
      </c>
    </row>
    <row r="6928" spans="1:4">
      <c r="A6928" s="105">
        <v>33053020110000</v>
      </c>
      <c r="B6928">
        <v>0</v>
      </c>
      <c r="C6928">
        <v>0</v>
      </c>
      <c r="D6928" s="690">
        <v>40940</v>
      </c>
    </row>
    <row r="6929" spans="1:4">
      <c r="A6929" s="105">
        <v>33053020110000</v>
      </c>
      <c r="B6929">
        <v>0</v>
      </c>
      <c r="C6929">
        <v>0</v>
      </c>
      <c r="D6929" s="690">
        <v>40969</v>
      </c>
    </row>
    <row r="6930" spans="1:4">
      <c r="A6930" s="105">
        <v>33053020110000</v>
      </c>
      <c r="B6930">
        <v>0</v>
      </c>
      <c r="C6930">
        <v>0</v>
      </c>
      <c r="D6930" s="690">
        <v>41000</v>
      </c>
    </row>
    <row r="6931" spans="1:4">
      <c r="A6931" s="105">
        <v>33053020110000</v>
      </c>
      <c r="B6931">
        <v>0</v>
      </c>
      <c r="C6931">
        <v>0</v>
      </c>
      <c r="D6931" s="690">
        <v>41030</v>
      </c>
    </row>
    <row r="6932" spans="1:4">
      <c r="A6932" s="105">
        <v>33053020110000</v>
      </c>
      <c r="B6932">
        <v>0</v>
      </c>
      <c r="C6932">
        <v>0</v>
      </c>
      <c r="D6932" s="690">
        <v>41061</v>
      </c>
    </row>
    <row r="6933" spans="1:4">
      <c r="A6933" s="105">
        <v>33053020110000</v>
      </c>
      <c r="B6933">
        <v>0</v>
      </c>
      <c r="C6933">
        <v>0</v>
      </c>
      <c r="D6933" s="690">
        <v>41091</v>
      </c>
    </row>
    <row r="6934" spans="1:4">
      <c r="A6934" s="105">
        <v>33053020110000</v>
      </c>
      <c r="B6934">
        <v>0</v>
      </c>
      <c r="C6934">
        <v>0</v>
      </c>
      <c r="D6934" s="690">
        <v>41122</v>
      </c>
    </row>
    <row r="6935" spans="1:4">
      <c r="A6935" s="105">
        <v>33053020110000</v>
      </c>
      <c r="B6935">
        <v>0</v>
      </c>
      <c r="C6935">
        <v>0</v>
      </c>
      <c r="D6935" s="690">
        <v>41153</v>
      </c>
    </row>
    <row r="6936" spans="1:4">
      <c r="A6936" s="105">
        <v>33053020110000</v>
      </c>
      <c r="B6936">
        <v>0</v>
      </c>
      <c r="C6936">
        <v>0</v>
      </c>
      <c r="D6936" s="690">
        <v>41183</v>
      </c>
    </row>
    <row r="6937" spans="1:4">
      <c r="A6937" s="105">
        <v>33053020110000</v>
      </c>
      <c r="B6937">
        <v>0</v>
      </c>
      <c r="C6937">
        <v>0</v>
      </c>
      <c r="D6937" s="690">
        <v>41214</v>
      </c>
    </row>
    <row r="6938" spans="1:4">
      <c r="A6938" s="105">
        <v>33053020110000</v>
      </c>
      <c r="B6938">
        <v>0</v>
      </c>
      <c r="C6938">
        <v>0</v>
      </c>
      <c r="D6938" s="690">
        <v>41244</v>
      </c>
    </row>
    <row r="6939" spans="1:4">
      <c r="A6939" s="105">
        <v>33053022570000</v>
      </c>
      <c r="B6939">
        <v>8411</v>
      </c>
      <c r="C6939">
        <v>0</v>
      </c>
      <c r="D6939" s="690">
        <v>40909</v>
      </c>
    </row>
    <row r="6940" spans="1:4">
      <c r="A6940" s="105">
        <v>33053022570000</v>
      </c>
      <c r="B6940">
        <v>8181</v>
      </c>
      <c r="C6940">
        <v>0</v>
      </c>
      <c r="D6940" s="690">
        <v>40940</v>
      </c>
    </row>
    <row r="6941" spans="1:4">
      <c r="A6941" s="105">
        <v>33053022570000</v>
      </c>
      <c r="B6941">
        <v>9317</v>
      </c>
      <c r="C6941">
        <v>0</v>
      </c>
      <c r="D6941" s="690">
        <v>40969</v>
      </c>
    </row>
    <row r="6942" spans="1:4">
      <c r="A6942" s="105">
        <v>33053022570000</v>
      </c>
      <c r="B6942">
        <v>8198</v>
      </c>
      <c r="C6942">
        <v>0</v>
      </c>
      <c r="D6942" s="690">
        <v>41000</v>
      </c>
    </row>
    <row r="6943" spans="1:4">
      <c r="A6943" s="105">
        <v>33053022570000</v>
      </c>
      <c r="B6943">
        <v>8653</v>
      </c>
      <c r="C6943">
        <v>0</v>
      </c>
      <c r="D6943" s="690">
        <v>41030</v>
      </c>
    </row>
    <row r="6944" spans="1:4">
      <c r="A6944" s="105">
        <v>33053022570000</v>
      </c>
      <c r="B6944">
        <v>7134</v>
      </c>
      <c r="C6944">
        <v>0</v>
      </c>
      <c r="D6944" s="690">
        <v>41061</v>
      </c>
    </row>
    <row r="6945" spans="1:4">
      <c r="A6945" s="105">
        <v>33053022570000</v>
      </c>
      <c r="B6945">
        <v>7248</v>
      </c>
      <c r="C6945">
        <v>0</v>
      </c>
      <c r="D6945" s="690">
        <v>41091</v>
      </c>
    </row>
    <row r="6946" spans="1:4">
      <c r="A6946" s="105">
        <v>33053022570000</v>
      </c>
      <c r="B6946">
        <v>7597</v>
      </c>
      <c r="C6946">
        <v>0</v>
      </c>
      <c r="D6946" s="690">
        <v>41122</v>
      </c>
    </row>
    <row r="6947" spans="1:4">
      <c r="A6947" s="105">
        <v>33053022570000</v>
      </c>
      <c r="B6947">
        <v>7473</v>
      </c>
      <c r="C6947">
        <v>0</v>
      </c>
      <c r="D6947" s="690">
        <v>41153</v>
      </c>
    </row>
    <row r="6948" spans="1:4">
      <c r="A6948" s="105">
        <v>33053022570000</v>
      </c>
      <c r="B6948">
        <v>7568</v>
      </c>
      <c r="C6948">
        <v>0</v>
      </c>
      <c r="D6948" s="690">
        <v>41183</v>
      </c>
    </row>
    <row r="6949" spans="1:4">
      <c r="A6949" s="105">
        <v>33053022570000</v>
      </c>
      <c r="B6949">
        <v>7793</v>
      </c>
      <c r="C6949">
        <v>0</v>
      </c>
      <c r="D6949" s="690">
        <v>41214</v>
      </c>
    </row>
    <row r="6950" spans="1:4">
      <c r="A6950" s="105">
        <v>33053022570000</v>
      </c>
      <c r="B6950">
        <v>7859</v>
      </c>
      <c r="C6950">
        <v>0</v>
      </c>
      <c r="D6950" s="690">
        <v>41244</v>
      </c>
    </row>
    <row r="6951" spans="1:4">
      <c r="A6951" s="105">
        <v>33053023250000</v>
      </c>
      <c r="B6951">
        <v>19252</v>
      </c>
      <c r="C6951">
        <v>0</v>
      </c>
      <c r="D6951" s="690">
        <v>40909</v>
      </c>
    </row>
    <row r="6952" spans="1:4">
      <c r="A6952" s="105">
        <v>33053023250000</v>
      </c>
      <c r="B6952">
        <v>20487</v>
      </c>
      <c r="C6952">
        <v>0</v>
      </c>
      <c r="D6952" s="690">
        <v>40940</v>
      </c>
    </row>
    <row r="6953" spans="1:4">
      <c r="A6953" s="105">
        <v>33053023250000</v>
      </c>
      <c r="B6953">
        <v>17606</v>
      </c>
      <c r="C6953">
        <v>0</v>
      </c>
      <c r="D6953" s="690">
        <v>40969</v>
      </c>
    </row>
    <row r="6954" spans="1:4">
      <c r="A6954" s="105">
        <v>33053023250000</v>
      </c>
      <c r="B6954">
        <v>17142</v>
      </c>
      <c r="C6954">
        <v>0</v>
      </c>
      <c r="D6954" s="690">
        <v>41000</v>
      </c>
    </row>
    <row r="6955" spans="1:4">
      <c r="A6955" s="105">
        <v>33053023250000</v>
      </c>
      <c r="B6955">
        <v>18327</v>
      </c>
      <c r="C6955">
        <v>0</v>
      </c>
      <c r="D6955" s="690">
        <v>41030</v>
      </c>
    </row>
    <row r="6956" spans="1:4">
      <c r="A6956" s="105">
        <v>33053023250000</v>
      </c>
      <c r="B6956">
        <v>17055</v>
      </c>
      <c r="C6956">
        <v>0</v>
      </c>
      <c r="D6956" s="690">
        <v>41061</v>
      </c>
    </row>
    <row r="6957" spans="1:4">
      <c r="A6957" s="105">
        <v>33053023250000</v>
      </c>
      <c r="B6957">
        <v>6012</v>
      </c>
      <c r="C6957">
        <v>0</v>
      </c>
      <c r="D6957" s="690">
        <v>41091</v>
      </c>
    </row>
    <row r="6958" spans="1:4">
      <c r="A6958" s="105">
        <v>33053023250000</v>
      </c>
      <c r="B6958">
        <v>14849</v>
      </c>
      <c r="C6958">
        <v>0</v>
      </c>
      <c r="D6958" s="690">
        <v>41122</v>
      </c>
    </row>
    <row r="6959" spans="1:4">
      <c r="A6959" s="105">
        <v>33053023250000</v>
      </c>
      <c r="B6959">
        <v>22076</v>
      </c>
      <c r="C6959">
        <v>0</v>
      </c>
      <c r="D6959" s="690">
        <v>41153</v>
      </c>
    </row>
    <row r="6960" spans="1:4">
      <c r="A6960" s="105">
        <v>33053023250000</v>
      </c>
      <c r="B6960">
        <v>22421</v>
      </c>
      <c r="C6960">
        <v>0</v>
      </c>
      <c r="D6960" s="690">
        <v>41183</v>
      </c>
    </row>
    <row r="6961" spans="1:4">
      <c r="A6961" s="105">
        <v>33053023250000</v>
      </c>
      <c r="B6961">
        <v>21362</v>
      </c>
      <c r="C6961">
        <v>0</v>
      </c>
      <c r="D6961" s="690">
        <v>41214</v>
      </c>
    </row>
    <row r="6962" spans="1:4">
      <c r="A6962" s="105">
        <v>33053023250000</v>
      </c>
      <c r="B6962">
        <v>21550</v>
      </c>
      <c r="C6962">
        <v>0</v>
      </c>
      <c r="D6962" s="690">
        <v>41244</v>
      </c>
    </row>
    <row r="6963" spans="1:4">
      <c r="A6963" s="105">
        <v>33053025290000</v>
      </c>
      <c r="B6963">
        <v>8866</v>
      </c>
      <c r="C6963">
        <v>0</v>
      </c>
      <c r="D6963" s="690">
        <v>40909</v>
      </c>
    </row>
    <row r="6964" spans="1:4">
      <c r="A6964" s="105">
        <v>33053025290000</v>
      </c>
      <c r="B6964">
        <v>8294</v>
      </c>
      <c r="C6964">
        <v>0</v>
      </c>
      <c r="D6964" s="690">
        <v>40940</v>
      </c>
    </row>
    <row r="6965" spans="1:4">
      <c r="A6965" s="105">
        <v>33053025290000</v>
      </c>
      <c r="B6965">
        <v>8924</v>
      </c>
      <c r="C6965">
        <v>0</v>
      </c>
      <c r="D6965" s="690">
        <v>40969</v>
      </c>
    </row>
    <row r="6966" spans="1:4">
      <c r="A6966" s="105">
        <v>33053025290000</v>
      </c>
      <c r="B6966">
        <v>9450</v>
      </c>
      <c r="C6966">
        <v>0</v>
      </c>
      <c r="D6966" s="690">
        <v>41000</v>
      </c>
    </row>
    <row r="6967" spans="1:4">
      <c r="A6967" s="105">
        <v>33053025290000</v>
      </c>
      <c r="B6967">
        <v>9765</v>
      </c>
      <c r="C6967">
        <v>0</v>
      </c>
      <c r="D6967" s="690">
        <v>41030</v>
      </c>
    </row>
    <row r="6968" spans="1:4">
      <c r="A6968" s="105">
        <v>33053025290000</v>
      </c>
      <c r="B6968">
        <v>9450</v>
      </c>
      <c r="C6968">
        <v>0</v>
      </c>
      <c r="D6968" s="690">
        <v>41061</v>
      </c>
    </row>
    <row r="6969" spans="1:4">
      <c r="A6969" s="105">
        <v>33053025290000</v>
      </c>
      <c r="B6969">
        <v>9765</v>
      </c>
      <c r="C6969">
        <v>0</v>
      </c>
      <c r="D6969" s="690">
        <v>41091</v>
      </c>
    </row>
    <row r="6970" spans="1:4">
      <c r="A6970" s="105">
        <v>33053025290000</v>
      </c>
      <c r="B6970">
        <v>9465</v>
      </c>
      <c r="C6970">
        <v>0</v>
      </c>
      <c r="D6970" s="690">
        <v>41122</v>
      </c>
    </row>
    <row r="6971" spans="1:4">
      <c r="A6971" s="105">
        <v>33053025290000</v>
      </c>
      <c r="B6971">
        <v>9450</v>
      </c>
      <c r="C6971">
        <v>0</v>
      </c>
      <c r="D6971" s="690">
        <v>41153</v>
      </c>
    </row>
    <row r="6972" spans="1:4">
      <c r="A6972" s="105">
        <v>33053025290000</v>
      </c>
      <c r="B6972">
        <v>9765</v>
      </c>
      <c r="C6972">
        <v>0</v>
      </c>
      <c r="D6972" s="690">
        <v>41183</v>
      </c>
    </row>
    <row r="6973" spans="1:4">
      <c r="A6973" s="105">
        <v>33053025290000</v>
      </c>
      <c r="B6973">
        <v>9450</v>
      </c>
      <c r="C6973">
        <v>0</v>
      </c>
      <c r="D6973" s="690">
        <v>41214</v>
      </c>
    </row>
    <row r="6974" spans="1:4">
      <c r="A6974" s="105">
        <v>33053025290000</v>
      </c>
      <c r="B6974">
        <v>9765</v>
      </c>
      <c r="C6974">
        <v>0</v>
      </c>
      <c r="D6974" s="690">
        <v>41244</v>
      </c>
    </row>
    <row r="6975" spans="1:4">
      <c r="A6975" s="105">
        <v>33061000010000</v>
      </c>
      <c r="B6975">
        <v>0</v>
      </c>
      <c r="C6975">
        <v>0</v>
      </c>
      <c r="D6975" s="690">
        <v>40909</v>
      </c>
    </row>
    <row r="6976" spans="1:4">
      <c r="A6976" s="105">
        <v>33061000010000</v>
      </c>
      <c r="B6976">
        <v>0</v>
      </c>
      <c r="C6976">
        <v>0</v>
      </c>
      <c r="D6976" s="690">
        <v>40940</v>
      </c>
    </row>
    <row r="6977" spans="1:4">
      <c r="A6977" s="105">
        <v>33061000010000</v>
      </c>
      <c r="B6977">
        <v>0</v>
      </c>
      <c r="C6977">
        <v>0</v>
      </c>
      <c r="D6977" s="690">
        <v>40969</v>
      </c>
    </row>
    <row r="6978" spans="1:4">
      <c r="A6978" s="105">
        <v>33061000010000</v>
      </c>
      <c r="B6978">
        <v>0</v>
      </c>
      <c r="C6978">
        <v>0</v>
      </c>
      <c r="D6978" s="690">
        <v>41000</v>
      </c>
    </row>
    <row r="6979" spans="1:4">
      <c r="A6979" s="105">
        <v>33061000010000</v>
      </c>
      <c r="B6979">
        <v>0</v>
      </c>
      <c r="C6979">
        <v>0</v>
      </c>
      <c r="D6979" s="690">
        <v>41030</v>
      </c>
    </row>
    <row r="6980" spans="1:4">
      <c r="A6980" s="105">
        <v>33061000010000</v>
      </c>
      <c r="B6980">
        <v>0</v>
      </c>
      <c r="C6980">
        <v>0</v>
      </c>
      <c r="D6980" s="690">
        <v>41061</v>
      </c>
    </row>
    <row r="6981" spans="1:4">
      <c r="A6981" s="105">
        <v>33061000010000</v>
      </c>
      <c r="B6981">
        <v>0</v>
      </c>
      <c r="C6981">
        <v>0</v>
      </c>
      <c r="D6981" s="690">
        <v>41091</v>
      </c>
    </row>
    <row r="6982" spans="1:4">
      <c r="A6982" s="105">
        <v>33061000010000</v>
      </c>
      <c r="B6982">
        <v>0</v>
      </c>
      <c r="C6982">
        <v>0</v>
      </c>
      <c r="D6982" s="690">
        <v>41122</v>
      </c>
    </row>
    <row r="6983" spans="1:4">
      <c r="A6983" s="105">
        <v>33061000010000</v>
      </c>
      <c r="B6983">
        <v>0</v>
      </c>
      <c r="C6983">
        <v>0</v>
      </c>
      <c r="D6983" s="690">
        <v>41153</v>
      </c>
    </row>
    <row r="6984" spans="1:4">
      <c r="A6984" s="105">
        <v>33061000010000</v>
      </c>
      <c r="B6984">
        <v>0</v>
      </c>
      <c r="C6984">
        <v>0</v>
      </c>
      <c r="D6984" s="690">
        <v>41183</v>
      </c>
    </row>
    <row r="6985" spans="1:4">
      <c r="A6985" s="105">
        <v>33061000010000</v>
      </c>
      <c r="B6985">
        <v>0</v>
      </c>
      <c r="C6985">
        <v>0</v>
      </c>
      <c r="D6985" s="690">
        <v>41214</v>
      </c>
    </row>
    <row r="6986" spans="1:4">
      <c r="A6986" s="105">
        <v>33061000010000</v>
      </c>
      <c r="B6986">
        <v>0</v>
      </c>
      <c r="C6986">
        <v>0</v>
      </c>
      <c r="D6986" s="690">
        <v>41244</v>
      </c>
    </row>
    <row r="6987" spans="1:4">
      <c r="A6987" s="105">
        <v>33061000410000</v>
      </c>
      <c r="B6987">
        <v>0</v>
      </c>
      <c r="C6987">
        <v>0</v>
      </c>
      <c r="D6987" s="690">
        <v>40909</v>
      </c>
    </row>
    <row r="6988" spans="1:4">
      <c r="A6988" s="105">
        <v>33061000410000</v>
      </c>
      <c r="B6988">
        <v>0</v>
      </c>
      <c r="C6988">
        <v>0</v>
      </c>
      <c r="D6988" s="690">
        <v>40940</v>
      </c>
    </row>
    <row r="6989" spans="1:4">
      <c r="A6989" s="105">
        <v>33061000410000</v>
      </c>
      <c r="B6989">
        <v>0</v>
      </c>
      <c r="C6989">
        <v>0</v>
      </c>
      <c r="D6989" s="690">
        <v>40969</v>
      </c>
    </row>
    <row r="6990" spans="1:4">
      <c r="A6990" s="105">
        <v>33061000410000</v>
      </c>
      <c r="B6990">
        <v>0</v>
      </c>
      <c r="C6990">
        <v>0</v>
      </c>
      <c r="D6990" s="690">
        <v>41000</v>
      </c>
    </row>
    <row r="6991" spans="1:4">
      <c r="A6991" s="105">
        <v>33061000410000</v>
      </c>
      <c r="B6991">
        <v>0</v>
      </c>
      <c r="C6991">
        <v>0</v>
      </c>
      <c r="D6991" s="690">
        <v>41030</v>
      </c>
    </row>
    <row r="6992" spans="1:4">
      <c r="A6992" s="105">
        <v>33061000410000</v>
      </c>
      <c r="B6992">
        <v>0</v>
      </c>
      <c r="C6992">
        <v>0</v>
      </c>
      <c r="D6992" s="690">
        <v>41061</v>
      </c>
    </row>
    <row r="6993" spans="1:4">
      <c r="A6993" s="105">
        <v>33061000410000</v>
      </c>
      <c r="B6993">
        <v>0</v>
      </c>
      <c r="C6993">
        <v>0</v>
      </c>
      <c r="D6993" s="690">
        <v>41091</v>
      </c>
    </row>
    <row r="6994" spans="1:4">
      <c r="A6994" s="105">
        <v>33061000410000</v>
      </c>
      <c r="B6994">
        <v>0</v>
      </c>
      <c r="C6994">
        <v>0</v>
      </c>
      <c r="D6994" s="690">
        <v>41122</v>
      </c>
    </row>
    <row r="6995" spans="1:4">
      <c r="A6995" s="105">
        <v>33061000410000</v>
      </c>
      <c r="B6995">
        <v>0</v>
      </c>
      <c r="C6995">
        <v>0</v>
      </c>
      <c r="D6995" s="690">
        <v>41153</v>
      </c>
    </row>
    <row r="6996" spans="1:4">
      <c r="A6996" s="105">
        <v>33061000410000</v>
      </c>
      <c r="B6996">
        <v>0</v>
      </c>
      <c r="C6996">
        <v>0</v>
      </c>
      <c r="D6996" s="690">
        <v>41183</v>
      </c>
    </row>
    <row r="6997" spans="1:4">
      <c r="A6997" s="105">
        <v>33061000410000</v>
      </c>
      <c r="B6997">
        <v>0</v>
      </c>
      <c r="C6997">
        <v>0</v>
      </c>
      <c r="D6997" s="690">
        <v>41214</v>
      </c>
    </row>
    <row r="6998" spans="1:4">
      <c r="A6998" s="105">
        <v>33061000410000</v>
      </c>
      <c r="B6998">
        <v>0</v>
      </c>
      <c r="C6998">
        <v>0</v>
      </c>
      <c r="D6998" s="690">
        <v>41244</v>
      </c>
    </row>
    <row r="6999" spans="1:4">
      <c r="A6999" s="105">
        <v>33061001160000</v>
      </c>
      <c r="B6999">
        <v>0</v>
      </c>
      <c r="C6999">
        <v>0</v>
      </c>
      <c r="D6999" s="690">
        <v>40909</v>
      </c>
    </row>
    <row r="7000" spans="1:4">
      <c r="A7000" s="105">
        <v>33061001160000</v>
      </c>
      <c r="B7000">
        <v>0</v>
      </c>
      <c r="C7000">
        <v>0</v>
      </c>
      <c r="D7000" s="690">
        <v>40940</v>
      </c>
    </row>
    <row r="7001" spans="1:4">
      <c r="A7001" s="105">
        <v>33061001160000</v>
      </c>
      <c r="B7001">
        <v>0</v>
      </c>
      <c r="C7001">
        <v>0</v>
      </c>
      <c r="D7001" s="690">
        <v>40969</v>
      </c>
    </row>
    <row r="7002" spans="1:4">
      <c r="A7002" s="105">
        <v>33061001160000</v>
      </c>
      <c r="B7002">
        <v>0</v>
      </c>
      <c r="C7002">
        <v>0</v>
      </c>
      <c r="D7002" s="690">
        <v>41000</v>
      </c>
    </row>
    <row r="7003" spans="1:4">
      <c r="A7003" s="105">
        <v>33061001160000</v>
      </c>
      <c r="B7003">
        <v>0</v>
      </c>
      <c r="C7003">
        <v>0</v>
      </c>
      <c r="D7003" s="690">
        <v>41030</v>
      </c>
    </row>
    <row r="7004" spans="1:4">
      <c r="A7004" s="105">
        <v>33061001160000</v>
      </c>
      <c r="B7004">
        <v>0</v>
      </c>
      <c r="C7004">
        <v>0</v>
      </c>
      <c r="D7004" s="690">
        <v>41061</v>
      </c>
    </row>
    <row r="7005" spans="1:4">
      <c r="A7005" s="105">
        <v>33061001160000</v>
      </c>
      <c r="B7005">
        <v>0</v>
      </c>
      <c r="C7005">
        <v>0</v>
      </c>
      <c r="D7005" s="690">
        <v>41091</v>
      </c>
    </row>
    <row r="7006" spans="1:4">
      <c r="A7006" s="105">
        <v>33061001160000</v>
      </c>
      <c r="B7006">
        <v>0</v>
      </c>
      <c r="C7006">
        <v>0</v>
      </c>
      <c r="D7006" s="690">
        <v>41122</v>
      </c>
    </row>
    <row r="7007" spans="1:4">
      <c r="A7007" s="105">
        <v>33061001160000</v>
      </c>
      <c r="B7007">
        <v>0</v>
      </c>
      <c r="C7007">
        <v>0</v>
      </c>
      <c r="D7007" s="690">
        <v>41153</v>
      </c>
    </row>
    <row r="7008" spans="1:4">
      <c r="A7008" s="105">
        <v>33061001160000</v>
      </c>
      <c r="B7008">
        <v>0</v>
      </c>
      <c r="C7008">
        <v>0</v>
      </c>
      <c r="D7008" s="690">
        <v>41183</v>
      </c>
    </row>
    <row r="7009" spans="1:4">
      <c r="A7009" s="105">
        <v>33061001160000</v>
      </c>
      <c r="B7009">
        <v>0</v>
      </c>
      <c r="C7009">
        <v>0</v>
      </c>
      <c r="D7009" s="690">
        <v>41214</v>
      </c>
    </row>
    <row r="7010" spans="1:4">
      <c r="A7010" s="105">
        <v>33061001160000</v>
      </c>
      <c r="B7010">
        <v>0</v>
      </c>
      <c r="C7010">
        <v>0</v>
      </c>
      <c r="D7010" s="690">
        <v>41244</v>
      </c>
    </row>
    <row r="7011" spans="1:4">
      <c r="A7011" s="105">
        <v>33061001230000</v>
      </c>
      <c r="B7011">
        <v>0</v>
      </c>
      <c r="C7011">
        <v>0</v>
      </c>
      <c r="D7011" s="690">
        <v>40909</v>
      </c>
    </row>
    <row r="7012" spans="1:4">
      <c r="A7012" s="105">
        <v>33061001230000</v>
      </c>
      <c r="B7012">
        <v>0</v>
      </c>
      <c r="C7012">
        <v>0</v>
      </c>
      <c r="D7012" s="690">
        <v>40940</v>
      </c>
    </row>
    <row r="7013" spans="1:4">
      <c r="A7013" s="105">
        <v>33061001230000</v>
      </c>
      <c r="B7013">
        <v>0</v>
      </c>
      <c r="C7013">
        <v>0</v>
      </c>
      <c r="D7013" s="690">
        <v>40969</v>
      </c>
    </row>
    <row r="7014" spans="1:4">
      <c r="A7014" s="105">
        <v>33061001230000</v>
      </c>
      <c r="B7014">
        <v>0</v>
      </c>
      <c r="C7014">
        <v>0</v>
      </c>
      <c r="D7014" s="690">
        <v>41000</v>
      </c>
    </row>
    <row r="7015" spans="1:4">
      <c r="A7015" s="105">
        <v>33061001230000</v>
      </c>
      <c r="B7015">
        <v>0</v>
      </c>
      <c r="C7015">
        <v>0</v>
      </c>
      <c r="D7015" s="690">
        <v>41030</v>
      </c>
    </row>
    <row r="7016" spans="1:4">
      <c r="A7016" s="105">
        <v>33061001230000</v>
      </c>
      <c r="B7016">
        <v>0</v>
      </c>
      <c r="C7016">
        <v>0</v>
      </c>
      <c r="D7016" s="690">
        <v>41061</v>
      </c>
    </row>
    <row r="7017" spans="1:4">
      <c r="A7017" s="105">
        <v>33061001230000</v>
      </c>
      <c r="B7017">
        <v>0</v>
      </c>
      <c r="C7017">
        <v>0</v>
      </c>
      <c r="D7017" s="690">
        <v>41091</v>
      </c>
    </row>
    <row r="7018" spans="1:4">
      <c r="A7018" s="105">
        <v>33061001230000</v>
      </c>
      <c r="B7018">
        <v>0</v>
      </c>
      <c r="C7018">
        <v>0</v>
      </c>
      <c r="D7018" s="690">
        <v>41122</v>
      </c>
    </row>
    <row r="7019" spans="1:4">
      <c r="A7019" s="105">
        <v>33061001230000</v>
      </c>
      <c r="B7019">
        <v>0</v>
      </c>
      <c r="C7019">
        <v>0</v>
      </c>
      <c r="D7019" s="690">
        <v>41153</v>
      </c>
    </row>
    <row r="7020" spans="1:4">
      <c r="A7020" s="105">
        <v>33061001230000</v>
      </c>
      <c r="B7020">
        <v>0</v>
      </c>
      <c r="C7020">
        <v>0</v>
      </c>
      <c r="D7020" s="690">
        <v>41183</v>
      </c>
    </row>
    <row r="7021" spans="1:4">
      <c r="A7021" s="105">
        <v>33061001230000</v>
      </c>
      <c r="B7021">
        <v>0</v>
      </c>
      <c r="C7021">
        <v>0</v>
      </c>
      <c r="D7021" s="690">
        <v>41214</v>
      </c>
    </row>
    <row r="7022" spans="1:4">
      <c r="A7022" s="105">
        <v>33061001230000</v>
      </c>
      <c r="B7022">
        <v>0</v>
      </c>
      <c r="C7022">
        <v>0</v>
      </c>
      <c r="D7022" s="690">
        <v>41244</v>
      </c>
    </row>
    <row r="7023" spans="1:4">
      <c r="A7023" s="105">
        <v>33061001330000</v>
      </c>
      <c r="B7023">
        <v>0</v>
      </c>
      <c r="C7023">
        <v>0</v>
      </c>
      <c r="D7023" s="690">
        <v>40909</v>
      </c>
    </row>
    <row r="7024" spans="1:4">
      <c r="A7024" s="105">
        <v>33061001330000</v>
      </c>
      <c r="B7024">
        <v>0</v>
      </c>
      <c r="C7024">
        <v>0</v>
      </c>
      <c r="D7024" s="690">
        <v>40940</v>
      </c>
    </row>
    <row r="7025" spans="1:4">
      <c r="A7025" s="105">
        <v>33061001330000</v>
      </c>
      <c r="B7025">
        <v>0</v>
      </c>
      <c r="C7025">
        <v>0</v>
      </c>
      <c r="D7025" s="690">
        <v>40969</v>
      </c>
    </row>
    <row r="7026" spans="1:4">
      <c r="A7026" s="105">
        <v>33061001330000</v>
      </c>
      <c r="B7026">
        <v>0</v>
      </c>
      <c r="C7026">
        <v>0</v>
      </c>
      <c r="D7026" s="690">
        <v>41000</v>
      </c>
    </row>
    <row r="7027" spans="1:4">
      <c r="A7027" s="105">
        <v>33061001330000</v>
      </c>
      <c r="B7027">
        <v>0</v>
      </c>
      <c r="C7027">
        <v>0</v>
      </c>
      <c r="D7027" s="690">
        <v>41030</v>
      </c>
    </row>
    <row r="7028" spans="1:4">
      <c r="A7028" s="105">
        <v>33061001330000</v>
      </c>
      <c r="B7028">
        <v>0</v>
      </c>
      <c r="C7028">
        <v>0</v>
      </c>
      <c r="D7028" s="690">
        <v>41061</v>
      </c>
    </row>
    <row r="7029" spans="1:4">
      <c r="A7029" s="105">
        <v>33061001330000</v>
      </c>
      <c r="B7029">
        <v>0</v>
      </c>
      <c r="C7029">
        <v>0</v>
      </c>
      <c r="D7029" s="690">
        <v>41091</v>
      </c>
    </row>
    <row r="7030" spans="1:4">
      <c r="A7030" s="105">
        <v>33061001330000</v>
      </c>
      <c r="B7030">
        <v>0</v>
      </c>
      <c r="C7030">
        <v>0</v>
      </c>
      <c r="D7030" s="690">
        <v>41122</v>
      </c>
    </row>
    <row r="7031" spans="1:4">
      <c r="A7031" s="105">
        <v>33061001330000</v>
      </c>
      <c r="B7031">
        <v>0</v>
      </c>
      <c r="C7031">
        <v>0</v>
      </c>
      <c r="D7031" s="690">
        <v>41153</v>
      </c>
    </row>
    <row r="7032" spans="1:4">
      <c r="A7032" s="105">
        <v>33061001330000</v>
      </c>
      <c r="B7032">
        <v>0</v>
      </c>
      <c r="C7032">
        <v>0</v>
      </c>
      <c r="D7032" s="690">
        <v>41183</v>
      </c>
    </row>
    <row r="7033" spans="1:4">
      <c r="A7033" s="105">
        <v>33061001330000</v>
      </c>
      <c r="B7033">
        <v>0</v>
      </c>
      <c r="C7033">
        <v>0</v>
      </c>
      <c r="D7033" s="690">
        <v>41214</v>
      </c>
    </row>
    <row r="7034" spans="1:4">
      <c r="A7034" s="105">
        <v>33061001330000</v>
      </c>
      <c r="B7034">
        <v>0</v>
      </c>
      <c r="C7034">
        <v>0</v>
      </c>
      <c r="D7034" s="690">
        <v>41244</v>
      </c>
    </row>
    <row r="7035" spans="1:4">
      <c r="A7035" s="105">
        <v>33061003280000</v>
      </c>
      <c r="B7035">
        <v>0</v>
      </c>
      <c r="C7035">
        <v>0</v>
      </c>
      <c r="D7035" s="690">
        <v>40909</v>
      </c>
    </row>
    <row r="7036" spans="1:4">
      <c r="A7036" s="105">
        <v>33061003280000</v>
      </c>
      <c r="B7036">
        <v>0</v>
      </c>
      <c r="C7036">
        <v>0</v>
      </c>
      <c r="D7036" s="690">
        <v>40940</v>
      </c>
    </row>
    <row r="7037" spans="1:4">
      <c r="A7037" s="105">
        <v>33061003280000</v>
      </c>
      <c r="B7037">
        <v>0</v>
      </c>
      <c r="C7037">
        <v>0</v>
      </c>
      <c r="D7037" s="690">
        <v>40969</v>
      </c>
    </row>
    <row r="7038" spans="1:4">
      <c r="A7038" s="105">
        <v>33061003280000</v>
      </c>
      <c r="B7038">
        <v>0</v>
      </c>
      <c r="C7038">
        <v>0</v>
      </c>
      <c r="D7038" s="690">
        <v>41000</v>
      </c>
    </row>
    <row r="7039" spans="1:4">
      <c r="A7039" s="105">
        <v>33061003280000</v>
      </c>
      <c r="B7039">
        <v>0</v>
      </c>
      <c r="C7039">
        <v>0</v>
      </c>
      <c r="D7039" s="690">
        <v>41030</v>
      </c>
    </row>
    <row r="7040" spans="1:4">
      <c r="A7040" s="105">
        <v>33061003280000</v>
      </c>
      <c r="B7040">
        <v>0</v>
      </c>
      <c r="C7040">
        <v>0</v>
      </c>
      <c r="D7040" s="690">
        <v>41061</v>
      </c>
    </row>
    <row r="7041" spans="1:4">
      <c r="A7041" s="105">
        <v>33061003280000</v>
      </c>
      <c r="B7041">
        <v>0</v>
      </c>
      <c r="C7041">
        <v>0</v>
      </c>
      <c r="D7041" s="690">
        <v>41091</v>
      </c>
    </row>
    <row r="7042" spans="1:4">
      <c r="A7042" s="105">
        <v>33061003280000</v>
      </c>
      <c r="B7042">
        <v>0</v>
      </c>
      <c r="C7042">
        <v>0</v>
      </c>
      <c r="D7042" s="690">
        <v>41122</v>
      </c>
    </row>
    <row r="7043" spans="1:4">
      <c r="A7043" s="105">
        <v>33061003280000</v>
      </c>
      <c r="B7043">
        <v>0</v>
      </c>
      <c r="C7043">
        <v>0</v>
      </c>
      <c r="D7043" s="690">
        <v>41153</v>
      </c>
    </row>
    <row r="7044" spans="1:4">
      <c r="A7044" s="105">
        <v>33061003280000</v>
      </c>
      <c r="B7044">
        <v>0</v>
      </c>
      <c r="C7044">
        <v>0</v>
      </c>
      <c r="D7044" s="690">
        <v>41183</v>
      </c>
    </row>
    <row r="7045" spans="1:4">
      <c r="A7045" s="105">
        <v>33061003280000</v>
      </c>
      <c r="B7045">
        <v>0</v>
      </c>
      <c r="C7045">
        <v>0</v>
      </c>
      <c r="D7045" s="690">
        <v>41214</v>
      </c>
    </row>
    <row r="7046" spans="1:4">
      <c r="A7046" s="105">
        <v>33061003280000</v>
      </c>
      <c r="B7046">
        <v>0</v>
      </c>
      <c r="C7046">
        <v>0</v>
      </c>
      <c r="D7046" s="690">
        <v>41244</v>
      </c>
    </row>
    <row r="7047" spans="1:4">
      <c r="A7047" s="105">
        <v>33061003650000</v>
      </c>
      <c r="B7047">
        <v>0</v>
      </c>
      <c r="C7047">
        <v>0</v>
      </c>
      <c r="D7047" s="690">
        <v>40909</v>
      </c>
    </row>
    <row r="7048" spans="1:4">
      <c r="A7048" s="105">
        <v>33061003650000</v>
      </c>
      <c r="B7048">
        <v>0</v>
      </c>
      <c r="C7048">
        <v>0</v>
      </c>
      <c r="D7048" s="690">
        <v>40940</v>
      </c>
    </row>
    <row r="7049" spans="1:4">
      <c r="A7049" s="105">
        <v>33061003650000</v>
      </c>
      <c r="B7049">
        <v>0</v>
      </c>
      <c r="C7049">
        <v>0</v>
      </c>
      <c r="D7049" s="690">
        <v>40969</v>
      </c>
    </row>
    <row r="7050" spans="1:4">
      <c r="A7050" s="105">
        <v>33061003650000</v>
      </c>
      <c r="B7050">
        <v>0</v>
      </c>
      <c r="C7050">
        <v>0</v>
      </c>
      <c r="D7050" s="690">
        <v>41000</v>
      </c>
    </row>
    <row r="7051" spans="1:4">
      <c r="A7051" s="105">
        <v>33061003650000</v>
      </c>
      <c r="B7051">
        <v>0</v>
      </c>
      <c r="C7051">
        <v>0</v>
      </c>
      <c r="D7051" s="690">
        <v>41030</v>
      </c>
    </row>
    <row r="7052" spans="1:4">
      <c r="A7052" s="105">
        <v>33061003650000</v>
      </c>
      <c r="B7052">
        <v>0</v>
      </c>
      <c r="C7052">
        <v>0</v>
      </c>
      <c r="D7052" s="690">
        <v>41061</v>
      </c>
    </row>
    <row r="7053" spans="1:4">
      <c r="A7053" s="105">
        <v>33061003650000</v>
      </c>
      <c r="B7053">
        <v>0</v>
      </c>
      <c r="C7053">
        <v>0</v>
      </c>
      <c r="D7053" s="690">
        <v>41091</v>
      </c>
    </row>
    <row r="7054" spans="1:4">
      <c r="A7054" s="105">
        <v>33061003650000</v>
      </c>
      <c r="B7054">
        <v>0</v>
      </c>
      <c r="C7054">
        <v>0</v>
      </c>
      <c r="D7054" s="690">
        <v>41122</v>
      </c>
    </row>
    <row r="7055" spans="1:4">
      <c r="A7055" s="105">
        <v>33061003650000</v>
      </c>
      <c r="B7055">
        <v>0</v>
      </c>
      <c r="C7055">
        <v>0</v>
      </c>
      <c r="D7055" s="690">
        <v>41153</v>
      </c>
    </row>
    <row r="7056" spans="1:4">
      <c r="A7056" s="105">
        <v>33061003650000</v>
      </c>
      <c r="B7056">
        <v>0</v>
      </c>
      <c r="C7056">
        <v>0</v>
      </c>
      <c r="D7056" s="690">
        <v>41183</v>
      </c>
    </row>
    <row r="7057" spans="1:4">
      <c r="A7057" s="105">
        <v>33061003650000</v>
      </c>
      <c r="B7057">
        <v>0</v>
      </c>
      <c r="C7057">
        <v>0</v>
      </c>
      <c r="D7057" s="690">
        <v>41214</v>
      </c>
    </row>
    <row r="7058" spans="1:4">
      <c r="A7058" s="105">
        <v>33061003650000</v>
      </c>
      <c r="B7058">
        <v>0</v>
      </c>
      <c r="C7058">
        <v>0</v>
      </c>
      <c r="D7058" s="690">
        <v>41244</v>
      </c>
    </row>
    <row r="7059" spans="1:4">
      <c r="A7059" s="105">
        <v>33061003690000</v>
      </c>
      <c r="B7059">
        <v>1</v>
      </c>
      <c r="C7059">
        <v>0</v>
      </c>
      <c r="D7059" s="690">
        <v>40909</v>
      </c>
    </row>
    <row r="7060" spans="1:4">
      <c r="A7060" s="105">
        <v>33061003690000</v>
      </c>
      <c r="B7060">
        <v>0</v>
      </c>
      <c r="C7060">
        <v>0</v>
      </c>
      <c r="D7060" s="690">
        <v>40940</v>
      </c>
    </row>
    <row r="7061" spans="1:4">
      <c r="A7061" s="105">
        <v>33061003690000</v>
      </c>
      <c r="B7061">
        <v>0</v>
      </c>
      <c r="C7061">
        <v>0</v>
      </c>
      <c r="D7061" s="690">
        <v>40969</v>
      </c>
    </row>
    <row r="7062" spans="1:4">
      <c r="A7062" s="105">
        <v>33061003690000</v>
      </c>
      <c r="B7062">
        <v>0</v>
      </c>
      <c r="C7062">
        <v>0</v>
      </c>
      <c r="D7062" s="690">
        <v>41000</v>
      </c>
    </row>
    <row r="7063" spans="1:4">
      <c r="A7063" s="105">
        <v>33061003690000</v>
      </c>
      <c r="B7063">
        <v>0</v>
      </c>
      <c r="C7063">
        <v>0</v>
      </c>
      <c r="D7063" s="690">
        <v>41030</v>
      </c>
    </row>
    <row r="7064" spans="1:4">
      <c r="A7064" s="105">
        <v>33061003690000</v>
      </c>
      <c r="B7064">
        <v>0</v>
      </c>
      <c r="C7064">
        <v>0</v>
      </c>
      <c r="D7064" s="690">
        <v>41061</v>
      </c>
    </row>
    <row r="7065" spans="1:4">
      <c r="A7065" s="105">
        <v>33061003690000</v>
      </c>
      <c r="B7065">
        <v>0</v>
      </c>
      <c r="C7065">
        <v>0</v>
      </c>
      <c r="D7065" s="690">
        <v>41091</v>
      </c>
    </row>
    <row r="7066" spans="1:4">
      <c r="A7066" s="105">
        <v>33061003690000</v>
      </c>
      <c r="B7066">
        <v>0</v>
      </c>
      <c r="C7066">
        <v>0</v>
      </c>
      <c r="D7066" s="690">
        <v>41122</v>
      </c>
    </row>
    <row r="7067" spans="1:4">
      <c r="A7067" s="105">
        <v>33061003690000</v>
      </c>
      <c r="B7067">
        <v>0</v>
      </c>
      <c r="C7067">
        <v>0</v>
      </c>
      <c r="D7067" s="690">
        <v>41153</v>
      </c>
    </row>
    <row r="7068" spans="1:4">
      <c r="A7068" s="105">
        <v>33061003690000</v>
      </c>
      <c r="B7068">
        <v>0</v>
      </c>
      <c r="C7068">
        <v>0</v>
      </c>
      <c r="D7068" s="690">
        <v>41183</v>
      </c>
    </row>
    <row r="7069" spans="1:4">
      <c r="A7069" s="105">
        <v>33061003690000</v>
      </c>
      <c r="B7069">
        <v>0</v>
      </c>
      <c r="C7069">
        <v>0</v>
      </c>
      <c r="D7069" s="690">
        <v>41214</v>
      </c>
    </row>
    <row r="7070" spans="1:4">
      <c r="A7070" s="105">
        <v>33061003690000</v>
      </c>
      <c r="B7070">
        <v>0</v>
      </c>
      <c r="C7070">
        <v>0</v>
      </c>
      <c r="D7070" s="690">
        <v>41244</v>
      </c>
    </row>
    <row r="7071" spans="1:4">
      <c r="A7071" s="105">
        <v>33061004690000</v>
      </c>
      <c r="B7071">
        <v>0</v>
      </c>
      <c r="C7071">
        <v>0</v>
      </c>
      <c r="D7071" s="690">
        <v>40909</v>
      </c>
    </row>
    <row r="7072" spans="1:4">
      <c r="A7072" s="105">
        <v>33061004690000</v>
      </c>
      <c r="B7072">
        <v>0</v>
      </c>
      <c r="C7072">
        <v>0</v>
      </c>
      <c r="D7072" s="690">
        <v>40940</v>
      </c>
    </row>
    <row r="7073" spans="1:4">
      <c r="A7073" s="105">
        <v>33061004690000</v>
      </c>
      <c r="B7073">
        <v>0</v>
      </c>
      <c r="C7073">
        <v>0</v>
      </c>
      <c r="D7073" s="690">
        <v>40969</v>
      </c>
    </row>
    <row r="7074" spans="1:4">
      <c r="A7074" s="105">
        <v>33061004690000</v>
      </c>
      <c r="B7074">
        <v>0</v>
      </c>
      <c r="C7074">
        <v>0</v>
      </c>
      <c r="D7074" s="690">
        <v>41000</v>
      </c>
    </row>
    <row r="7075" spans="1:4">
      <c r="A7075" s="105">
        <v>33061004740000</v>
      </c>
      <c r="B7075">
        <v>1</v>
      </c>
      <c r="C7075">
        <v>0</v>
      </c>
      <c r="D7075" s="690">
        <v>40909</v>
      </c>
    </row>
    <row r="7076" spans="1:4">
      <c r="A7076" s="105">
        <v>33061004740000</v>
      </c>
      <c r="B7076">
        <v>0</v>
      </c>
      <c r="C7076">
        <v>0</v>
      </c>
      <c r="D7076" s="690">
        <v>40940</v>
      </c>
    </row>
    <row r="7077" spans="1:4">
      <c r="A7077" s="105">
        <v>33061004740000</v>
      </c>
      <c r="B7077">
        <v>0</v>
      </c>
      <c r="C7077">
        <v>0</v>
      </c>
      <c r="D7077" s="690">
        <v>40969</v>
      </c>
    </row>
    <row r="7078" spans="1:4">
      <c r="A7078" s="105">
        <v>33061004740000</v>
      </c>
      <c r="B7078">
        <v>0</v>
      </c>
      <c r="C7078">
        <v>0</v>
      </c>
      <c r="D7078" s="690">
        <v>41000</v>
      </c>
    </row>
    <row r="7079" spans="1:4">
      <c r="A7079" s="105">
        <v>33061004740000</v>
      </c>
      <c r="B7079">
        <v>0</v>
      </c>
      <c r="C7079">
        <v>0</v>
      </c>
      <c r="D7079" s="690">
        <v>41030</v>
      </c>
    </row>
    <row r="7080" spans="1:4">
      <c r="A7080" s="105">
        <v>33061004740000</v>
      </c>
      <c r="B7080">
        <v>0</v>
      </c>
      <c r="C7080">
        <v>0</v>
      </c>
      <c r="D7080" s="690">
        <v>41061</v>
      </c>
    </row>
    <row r="7081" spans="1:4">
      <c r="A7081" s="105">
        <v>33061004740000</v>
      </c>
      <c r="B7081">
        <v>0</v>
      </c>
      <c r="C7081">
        <v>0</v>
      </c>
      <c r="D7081" s="690">
        <v>41091</v>
      </c>
    </row>
    <row r="7082" spans="1:4">
      <c r="A7082" s="105">
        <v>33061004740000</v>
      </c>
      <c r="B7082">
        <v>0</v>
      </c>
      <c r="C7082">
        <v>0</v>
      </c>
      <c r="D7082" s="690">
        <v>41122</v>
      </c>
    </row>
    <row r="7083" spans="1:4">
      <c r="A7083" s="105">
        <v>33061004740000</v>
      </c>
      <c r="B7083">
        <v>0</v>
      </c>
      <c r="C7083">
        <v>0</v>
      </c>
      <c r="D7083" s="690">
        <v>41153</v>
      </c>
    </row>
    <row r="7084" spans="1:4">
      <c r="A7084" s="105">
        <v>33061004740000</v>
      </c>
      <c r="B7084">
        <v>0</v>
      </c>
      <c r="C7084">
        <v>0</v>
      </c>
      <c r="D7084" s="690">
        <v>41183</v>
      </c>
    </row>
    <row r="7085" spans="1:4">
      <c r="A7085" s="105">
        <v>33061004740000</v>
      </c>
      <c r="B7085">
        <v>0</v>
      </c>
      <c r="C7085">
        <v>0</v>
      </c>
      <c r="D7085" s="690">
        <v>41214</v>
      </c>
    </row>
    <row r="7086" spans="1:4">
      <c r="A7086" s="105">
        <v>33061004740000</v>
      </c>
      <c r="B7086">
        <v>0</v>
      </c>
      <c r="C7086">
        <v>0</v>
      </c>
      <c r="D7086" s="690">
        <v>41244</v>
      </c>
    </row>
    <row r="7087" spans="1:4">
      <c r="A7087" s="105">
        <v>33061004750000</v>
      </c>
      <c r="B7087">
        <v>0</v>
      </c>
      <c r="C7087">
        <v>0</v>
      </c>
      <c r="D7087" s="690">
        <v>40909</v>
      </c>
    </row>
    <row r="7088" spans="1:4">
      <c r="A7088" s="105">
        <v>33061004750000</v>
      </c>
      <c r="B7088">
        <v>0</v>
      </c>
      <c r="C7088">
        <v>0</v>
      </c>
      <c r="D7088" s="690">
        <v>40940</v>
      </c>
    </row>
    <row r="7089" spans="1:4">
      <c r="A7089" s="105">
        <v>33061004750000</v>
      </c>
      <c r="B7089">
        <v>0</v>
      </c>
      <c r="C7089">
        <v>0</v>
      </c>
      <c r="D7089" s="690">
        <v>40969</v>
      </c>
    </row>
    <row r="7090" spans="1:4">
      <c r="A7090" s="105">
        <v>33061004750000</v>
      </c>
      <c r="B7090">
        <v>0</v>
      </c>
      <c r="C7090">
        <v>0</v>
      </c>
      <c r="D7090" s="690">
        <v>41000</v>
      </c>
    </row>
    <row r="7091" spans="1:4">
      <c r="A7091" s="105">
        <v>33061004750000</v>
      </c>
      <c r="B7091">
        <v>0</v>
      </c>
      <c r="C7091">
        <v>0</v>
      </c>
      <c r="D7091" s="690">
        <v>41030</v>
      </c>
    </row>
    <row r="7092" spans="1:4">
      <c r="A7092" s="105">
        <v>33061004750000</v>
      </c>
      <c r="B7092">
        <v>0</v>
      </c>
      <c r="C7092">
        <v>0</v>
      </c>
      <c r="D7092" s="690">
        <v>41061</v>
      </c>
    </row>
    <row r="7093" spans="1:4">
      <c r="A7093" s="105">
        <v>33061004750000</v>
      </c>
      <c r="B7093">
        <v>0</v>
      </c>
      <c r="C7093">
        <v>0</v>
      </c>
      <c r="D7093" s="690">
        <v>41091</v>
      </c>
    </row>
    <row r="7094" spans="1:4">
      <c r="A7094" s="105">
        <v>33061004750000</v>
      </c>
      <c r="B7094">
        <v>0</v>
      </c>
      <c r="C7094">
        <v>0</v>
      </c>
      <c r="D7094" s="690">
        <v>41122</v>
      </c>
    </row>
    <row r="7095" spans="1:4">
      <c r="A7095" s="105">
        <v>33061004750000</v>
      </c>
      <c r="B7095">
        <v>0</v>
      </c>
      <c r="C7095">
        <v>0</v>
      </c>
      <c r="D7095" s="690">
        <v>41153</v>
      </c>
    </row>
    <row r="7096" spans="1:4">
      <c r="A7096" s="105">
        <v>33061004750000</v>
      </c>
      <c r="B7096">
        <v>0</v>
      </c>
      <c r="C7096">
        <v>0</v>
      </c>
      <c r="D7096" s="690">
        <v>41183</v>
      </c>
    </row>
    <row r="7097" spans="1:4">
      <c r="A7097" s="105">
        <v>33061004750000</v>
      </c>
      <c r="B7097">
        <v>0</v>
      </c>
      <c r="C7097">
        <v>0</v>
      </c>
      <c r="D7097" s="690">
        <v>41214</v>
      </c>
    </row>
    <row r="7098" spans="1:4">
      <c r="A7098" s="105">
        <v>33061004750000</v>
      </c>
      <c r="B7098">
        <v>0</v>
      </c>
      <c r="C7098">
        <v>0</v>
      </c>
      <c r="D7098" s="690">
        <v>41244</v>
      </c>
    </row>
    <row r="7099" spans="1:4">
      <c r="A7099" s="105">
        <v>33061006260000</v>
      </c>
      <c r="B7099">
        <v>41474</v>
      </c>
      <c r="C7099">
        <v>0</v>
      </c>
      <c r="D7099" s="690">
        <v>41000</v>
      </c>
    </row>
    <row r="7100" spans="1:4">
      <c r="A7100" s="105">
        <v>33061006260000</v>
      </c>
      <c r="B7100">
        <v>41474</v>
      </c>
      <c r="C7100">
        <v>0</v>
      </c>
      <c r="D7100" s="690">
        <v>41030</v>
      </c>
    </row>
    <row r="7101" spans="1:4">
      <c r="A7101" s="105">
        <v>33061006260000</v>
      </c>
      <c r="B7101">
        <v>39623</v>
      </c>
      <c r="C7101">
        <v>0</v>
      </c>
      <c r="D7101" s="690">
        <v>41061</v>
      </c>
    </row>
    <row r="7102" spans="1:4">
      <c r="A7102" s="105">
        <v>33061006260000</v>
      </c>
      <c r="B7102">
        <v>49989</v>
      </c>
      <c r="C7102">
        <v>0</v>
      </c>
      <c r="D7102" s="690">
        <v>41091</v>
      </c>
    </row>
    <row r="7103" spans="1:4">
      <c r="A7103" s="105">
        <v>33061006260000</v>
      </c>
      <c r="B7103">
        <v>10380</v>
      </c>
      <c r="C7103">
        <v>0</v>
      </c>
      <c r="D7103" s="690">
        <v>41122</v>
      </c>
    </row>
    <row r="7104" spans="1:4">
      <c r="A7104" s="105">
        <v>33061006260000</v>
      </c>
      <c r="B7104">
        <v>48542</v>
      </c>
      <c r="C7104">
        <v>0</v>
      </c>
      <c r="D7104" s="690">
        <v>41153</v>
      </c>
    </row>
    <row r="7105" spans="1:4">
      <c r="A7105" s="105">
        <v>33061006260000</v>
      </c>
      <c r="B7105">
        <v>50483</v>
      </c>
      <c r="C7105">
        <v>0</v>
      </c>
      <c r="D7105" s="690">
        <v>41183</v>
      </c>
    </row>
    <row r="7106" spans="1:4">
      <c r="A7106" s="105">
        <v>33061006260000</v>
      </c>
      <c r="B7106">
        <v>33442</v>
      </c>
      <c r="C7106">
        <v>0</v>
      </c>
      <c r="D7106" s="690">
        <v>41214</v>
      </c>
    </row>
    <row r="7107" spans="1:4">
      <c r="A7107" s="105">
        <v>33061006260000</v>
      </c>
      <c r="B7107">
        <v>0</v>
      </c>
      <c r="C7107">
        <v>0</v>
      </c>
      <c r="D7107" s="690">
        <v>41244</v>
      </c>
    </row>
    <row r="7108" spans="1:4">
      <c r="A7108" s="105">
        <v>33061007110000</v>
      </c>
      <c r="B7108">
        <v>10380</v>
      </c>
      <c r="C7108">
        <v>0</v>
      </c>
      <c r="D7108" s="690">
        <v>41000</v>
      </c>
    </row>
    <row r="7109" spans="1:4">
      <c r="A7109" s="105">
        <v>33061007110000</v>
      </c>
      <c r="B7109">
        <v>28797</v>
      </c>
      <c r="C7109">
        <v>0</v>
      </c>
      <c r="D7109" s="690">
        <v>41030</v>
      </c>
    </row>
    <row r="7110" spans="1:4">
      <c r="A7110" s="105">
        <v>33061007110000</v>
      </c>
      <c r="B7110">
        <v>0</v>
      </c>
      <c r="C7110">
        <v>0</v>
      </c>
      <c r="D7110" s="690">
        <v>41061</v>
      </c>
    </row>
    <row r="7111" spans="1:4">
      <c r="A7111" s="105">
        <v>33061007110000</v>
      </c>
      <c r="B7111">
        <v>0</v>
      </c>
      <c r="C7111">
        <v>0</v>
      </c>
      <c r="D7111" s="690">
        <v>41091</v>
      </c>
    </row>
    <row r="7112" spans="1:4">
      <c r="A7112" s="105">
        <v>33061007110000</v>
      </c>
      <c r="B7112">
        <v>0</v>
      </c>
      <c r="C7112">
        <v>0</v>
      </c>
      <c r="D7112" s="690">
        <v>41122</v>
      </c>
    </row>
    <row r="7113" spans="1:4">
      <c r="A7113" s="105">
        <v>33061007110000</v>
      </c>
      <c r="B7113">
        <v>0</v>
      </c>
      <c r="C7113">
        <v>0</v>
      </c>
      <c r="D7113" s="690">
        <v>41153</v>
      </c>
    </row>
    <row r="7114" spans="1:4">
      <c r="A7114" s="105">
        <v>33061007110000</v>
      </c>
      <c r="B7114">
        <v>27133</v>
      </c>
      <c r="C7114">
        <v>0</v>
      </c>
      <c r="D7114" s="690">
        <v>41183</v>
      </c>
    </row>
    <row r="7115" spans="1:4">
      <c r="A7115" s="105">
        <v>33061007110000</v>
      </c>
      <c r="B7115">
        <v>18038</v>
      </c>
      <c r="C7115">
        <v>0</v>
      </c>
      <c r="D7115" s="690">
        <v>41214</v>
      </c>
    </row>
    <row r="7116" spans="1:4">
      <c r="A7116" s="105">
        <v>33061007110000</v>
      </c>
      <c r="B7116">
        <v>0</v>
      </c>
      <c r="C7116">
        <v>0</v>
      </c>
      <c r="D7116" s="690">
        <v>41244</v>
      </c>
    </row>
    <row r="7117" spans="1:4">
      <c r="A7117" s="105">
        <v>33075000660000</v>
      </c>
      <c r="B7117">
        <v>16014</v>
      </c>
      <c r="C7117">
        <v>0</v>
      </c>
      <c r="D7117" s="690">
        <v>40909</v>
      </c>
    </row>
    <row r="7118" spans="1:4">
      <c r="A7118" s="105">
        <v>33075000660000</v>
      </c>
      <c r="B7118">
        <v>20830</v>
      </c>
      <c r="C7118">
        <v>0</v>
      </c>
      <c r="D7118" s="690">
        <v>40940</v>
      </c>
    </row>
    <row r="7119" spans="1:4">
      <c r="A7119" s="105">
        <v>33075000660000</v>
      </c>
      <c r="B7119">
        <v>21434</v>
      </c>
      <c r="C7119">
        <v>0</v>
      </c>
      <c r="D7119" s="690">
        <v>40969</v>
      </c>
    </row>
    <row r="7120" spans="1:4">
      <c r="A7120" s="105">
        <v>33075000660000</v>
      </c>
      <c r="B7120">
        <v>20867</v>
      </c>
      <c r="C7120">
        <v>0</v>
      </c>
      <c r="D7120" s="690">
        <v>41000</v>
      </c>
    </row>
    <row r="7121" spans="1:4">
      <c r="A7121" s="105">
        <v>33075000660000</v>
      </c>
      <c r="B7121">
        <v>21263</v>
      </c>
      <c r="C7121">
        <v>0</v>
      </c>
      <c r="D7121" s="690">
        <v>41030</v>
      </c>
    </row>
    <row r="7122" spans="1:4">
      <c r="A7122" s="105">
        <v>33075000660000</v>
      </c>
      <c r="B7122">
        <v>20307</v>
      </c>
      <c r="C7122">
        <v>0</v>
      </c>
      <c r="D7122" s="690">
        <v>41061</v>
      </c>
    </row>
    <row r="7123" spans="1:4">
      <c r="A7123" s="105">
        <v>33075000660000</v>
      </c>
      <c r="B7123">
        <v>20426</v>
      </c>
      <c r="C7123">
        <v>0</v>
      </c>
      <c r="D7123" s="690">
        <v>41091</v>
      </c>
    </row>
    <row r="7124" spans="1:4">
      <c r="A7124" s="105">
        <v>33075000660000</v>
      </c>
      <c r="B7124">
        <v>19573</v>
      </c>
      <c r="C7124">
        <v>0</v>
      </c>
      <c r="D7124" s="690">
        <v>41122</v>
      </c>
    </row>
    <row r="7125" spans="1:4">
      <c r="A7125" s="105">
        <v>33075000660000</v>
      </c>
      <c r="B7125">
        <v>19396</v>
      </c>
      <c r="C7125">
        <v>0</v>
      </c>
      <c r="D7125" s="690">
        <v>41153</v>
      </c>
    </row>
    <row r="7126" spans="1:4">
      <c r="A7126" s="105">
        <v>33075000660000</v>
      </c>
      <c r="B7126">
        <v>18980</v>
      </c>
      <c r="C7126">
        <v>0</v>
      </c>
      <c r="D7126" s="690">
        <v>41183</v>
      </c>
    </row>
    <row r="7127" spans="1:4">
      <c r="A7127" s="105">
        <v>33075000660000</v>
      </c>
      <c r="B7127">
        <v>16138</v>
      </c>
      <c r="C7127">
        <v>0</v>
      </c>
      <c r="D7127" s="690">
        <v>41214</v>
      </c>
    </row>
    <row r="7128" spans="1:4">
      <c r="A7128" s="105">
        <v>33075000660000</v>
      </c>
      <c r="B7128">
        <v>16138</v>
      </c>
      <c r="C7128">
        <v>0</v>
      </c>
      <c r="D7128" s="690">
        <v>41244</v>
      </c>
    </row>
    <row r="7129" spans="1:4">
      <c r="A7129" s="105">
        <v>33075000810000</v>
      </c>
      <c r="B7129">
        <v>475</v>
      </c>
      <c r="C7129">
        <v>0</v>
      </c>
      <c r="D7129" s="690">
        <v>40909</v>
      </c>
    </row>
    <row r="7130" spans="1:4">
      <c r="A7130" s="105">
        <v>33075000810000</v>
      </c>
      <c r="B7130">
        <v>35376</v>
      </c>
      <c r="C7130">
        <v>0</v>
      </c>
      <c r="D7130" s="690">
        <v>40940</v>
      </c>
    </row>
    <row r="7131" spans="1:4">
      <c r="A7131" s="105">
        <v>33075000810000</v>
      </c>
      <c r="B7131">
        <v>39941</v>
      </c>
      <c r="C7131">
        <v>0</v>
      </c>
      <c r="D7131" s="690">
        <v>40969</v>
      </c>
    </row>
    <row r="7132" spans="1:4">
      <c r="A7132" s="105">
        <v>33075000810000</v>
      </c>
      <c r="B7132">
        <v>39518</v>
      </c>
      <c r="C7132">
        <v>0</v>
      </c>
      <c r="D7132" s="690">
        <v>41000</v>
      </c>
    </row>
    <row r="7133" spans="1:4">
      <c r="A7133" s="105">
        <v>33075000810000</v>
      </c>
      <c r="B7133">
        <v>37993</v>
      </c>
      <c r="C7133">
        <v>0</v>
      </c>
      <c r="D7133" s="690">
        <v>41030</v>
      </c>
    </row>
    <row r="7134" spans="1:4">
      <c r="A7134" s="105">
        <v>33075000810000</v>
      </c>
      <c r="B7134">
        <v>37843</v>
      </c>
      <c r="C7134">
        <v>0</v>
      </c>
      <c r="D7134" s="690">
        <v>41061</v>
      </c>
    </row>
    <row r="7135" spans="1:4">
      <c r="A7135" s="105">
        <v>33075000810000</v>
      </c>
      <c r="B7135">
        <v>40583</v>
      </c>
      <c r="C7135">
        <v>0</v>
      </c>
      <c r="D7135" s="690">
        <v>41091</v>
      </c>
    </row>
    <row r="7136" spans="1:4">
      <c r="A7136" s="105">
        <v>33075000810000</v>
      </c>
      <c r="B7136">
        <v>44790</v>
      </c>
      <c r="C7136">
        <v>0</v>
      </c>
      <c r="D7136" s="690">
        <v>41122</v>
      </c>
    </row>
    <row r="7137" spans="1:4">
      <c r="A7137" s="105">
        <v>33075000810000</v>
      </c>
      <c r="B7137">
        <v>43752</v>
      </c>
      <c r="C7137">
        <v>0</v>
      </c>
      <c r="D7137" s="690">
        <v>41153</v>
      </c>
    </row>
    <row r="7138" spans="1:4">
      <c r="A7138" s="105">
        <v>33075000810000</v>
      </c>
      <c r="B7138">
        <v>43343</v>
      </c>
      <c r="C7138">
        <v>0</v>
      </c>
      <c r="D7138" s="690">
        <v>41183</v>
      </c>
    </row>
    <row r="7139" spans="1:4">
      <c r="A7139" s="105">
        <v>33075000810000</v>
      </c>
      <c r="B7139">
        <v>39697</v>
      </c>
      <c r="C7139">
        <v>0</v>
      </c>
      <c r="D7139" s="690">
        <v>41214</v>
      </c>
    </row>
    <row r="7140" spans="1:4">
      <c r="A7140" s="105">
        <v>33075000810000</v>
      </c>
      <c r="B7140">
        <v>35030</v>
      </c>
      <c r="C7140">
        <v>0</v>
      </c>
      <c r="D7140" s="690">
        <v>41244</v>
      </c>
    </row>
    <row r="7141" spans="1:4">
      <c r="A7141" s="105">
        <v>33075000970000</v>
      </c>
      <c r="B7141">
        <v>21956</v>
      </c>
      <c r="C7141">
        <v>0</v>
      </c>
      <c r="D7141" s="690">
        <v>40909</v>
      </c>
    </row>
    <row r="7142" spans="1:4">
      <c r="A7142" s="105">
        <v>33075000970000</v>
      </c>
      <c r="B7142">
        <v>20488</v>
      </c>
      <c r="C7142">
        <v>0</v>
      </c>
      <c r="D7142" s="690">
        <v>40940</v>
      </c>
    </row>
    <row r="7143" spans="1:4">
      <c r="A7143" s="105">
        <v>33075000970000</v>
      </c>
      <c r="B7143">
        <v>26879</v>
      </c>
      <c r="C7143">
        <v>0</v>
      </c>
      <c r="D7143" s="690">
        <v>40969</v>
      </c>
    </row>
    <row r="7144" spans="1:4">
      <c r="A7144" s="105">
        <v>33075000970000</v>
      </c>
      <c r="B7144">
        <v>28150</v>
      </c>
      <c r="C7144">
        <v>0</v>
      </c>
      <c r="D7144" s="690">
        <v>41000</v>
      </c>
    </row>
    <row r="7145" spans="1:4">
      <c r="A7145" s="105">
        <v>33075000970000</v>
      </c>
      <c r="B7145">
        <v>21379</v>
      </c>
      <c r="C7145">
        <v>0</v>
      </c>
      <c r="D7145" s="690">
        <v>41030</v>
      </c>
    </row>
    <row r="7146" spans="1:4">
      <c r="A7146" s="105">
        <v>33075000970000</v>
      </c>
      <c r="B7146">
        <v>23584</v>
      </c>
      <c r="C7146">
        <v>0</v>
      </c>
      <c r="D7146" s="690">
        <v>41061</v>
      </c>
    </row>
    <row r="7147" spans="1:4">
      <c r="A7147" s="105">
        <v>33075000970000</v>
      </c>
      <c r="B7147">
        <v>25766</v>
      </c>
      <c r="C7147">
        <v>0</v>
      </c>
      <c r="D7147" s="690">
        <v>41091</v>
      </c>
    </row>
    <row r="7148" spans="1:4">
      <c r="A7148" s="105">
        <v>33075000970000</v>
      </c>
      <c r="B7148">
        <v>29985</v>
      </c>
      <c r="C7148">
        <v>0</v>
      </c>
      <c r="D7148" s="690">
        <v>41122</v>
      </c>
    </row>
    <row r="7149" spans="1:4">
      <c r="A7149" s="105">
        <v>33075000970000</v>
      </c>
      <c r="B7149">
        <v>29099</v>
      </c>
      <c r="C7149">
        <v>0</v>
      </c>
      <c r="D7149" s="690">
        <v>41153</v>
      </c>
    </row>
    <row r="7150" spans="1:4">
      <c r="A7150" s="105">
        <v>33075000970000</v>
      </c>
      <c r="B7150">
        <v>26862</v>
      </c>
      <c r="C7150">
        <v>0</v>
      </c>
      <c r="D7150" s="690">
        <v>41183</v>
      </c>
    </row>
    <row r="7151" spans="1:4">
      <c r="A7151" s="105">
        <v>33075000970000</v>
      </c>
      <c r="B7151">
        <v>21952</v>
      </c>
      <c r="C7151">
        <v>0</v>
      </c>
      <c r="D7151" s="690">
        <v>41214</v>
      </c>
    </row>
    <row r="7152" spans="1:4">
      <c r="A7152" s="105">
        <v>33075000970000</v>
      </c>
      <c r="B7152">
        <v>17765</v>
      </c>
      <c r="C7152">
        <v>0</v>
      </c>
      <c r="D7152" s="690">
        <v>41244</v>
      </c>
    </row>
    <row r="7153" spans="1:4">
      <c r="A7153" s="105">
        <v>33075000990000</v>
      </c>
      <c r="B7153">
        <v>26165</v>
      </c>
      <c r="C7153">
        <v>0</v>
      </c>
      <c r="D7153" s="690">
        <v>40909</v>
      </c>
    </row>
    <row r="7154" spans="1:4">
      <c r="A7154" s="105">
        <v>33075000990000</v>
      </c>
      <c r="B7154">
        <v>24416</v>
      </c>
      <c r="C7154">
        <v>0</v>
      </c>
      <c r="D7154" s="690">
        <v>40940</v>
      </c>
    </row>
    <row r="7155" spans="1:4">
      <c r="A7155" s="105">
        <v>33075000990000</v>
      </c>
      <c r="B7155">
        <v>28579</v>
      </c>
      <c r="C7155">
        <v>0</v>
      </c>
      <c r="D7155" s="690">
        <v>40969</v>
      </c>
    </row>
    <row r="7156" spans="1:4">
      <c r="A7156" s="105">
        <v>33075000990000</v>
      </c>
      <c r="B7156">
        <v>26105</v>
      </c>
      <c r="C7156">
        <v>0</v>
      </c>
      <c r="D7156" s="690">
        <v>41000</v>
      </c>
    </row>
    <row r="7157" spans="1:4">
      <c r="A7157" s="105">
        <v>33075000990000</v>
      </c>
      <c r="B7157">
        <v>29251</v>
      </c>
      <c r="C7157">
        <v>0</v>
      </c>
      <c r="D7157" s="690">
        <v>41030</v>
      </c>
    </row>
    <row r="7158" spans="1:4">
      <c r="A7158" s="105">
        <v>33075000990000</v>
      </c>
      <c r="B7158">
        <v>29573</v>
      </c>
      <c r="C7158">
        <v>0</v>
      </c>
      <c r="D7158" s="690">
        <v>41061</v>
      </c>
    </row>
    <row r="7159" spans="1:4">
      <c r="A7159" s="105">
        <v>33075000990000</v>
      </c>
      <c r="B7159">
        <v>31752</v>
      </c>
      <c r="C7159">
        <v>0</v>
      </c>
      <c r="D7159" s="690">
        <v>41091</v>
      </c>
    </row>
    <row r="7160" spans="1:4">
      <c r="A7160" s="105">
        <v>33075000990000</v>
      </c>
      <c r="B7160">
        <v>35354</v>
      </c>
      <c r="C7160">
        <v>0</v>
      </c>
      <c r="D7160" s="690">
        <v>41122</v>
      </c>
    </row>
    <row r="7161" spans="1:4">
      <c r="A7161" s="105">
        <v>33075000990000</v>
      </c>
      <c r="B7161">
        <v>35146</v>
      </c>
      <c r="C7161">
        <v>0</v>
      </c>
      <c r="D7161" s="690">
        <v>41153</v>
      </c>
    </row>
    <row r="7162" spans="1:4">
      <c r="A7162" s="105">
        <v>33075000990000</v>
      </c>
      <c r="B7162">
        <v>34699</v>
      </c>
      <c r="C7162">
        <v>0</v>
      </c>
      <c r="D7162" s="690">
        <v>41183</v>
      </c>
    </row>
    <row r="7163" spans="1:4">
      <c r="A7163" s="105">
        <v>33075000990000</v>
      </c>
      <c r="B7163">
        <v>31332</v>
      </c>
      <c r="C7163">
        <v>0</v>
      </c>
      <c r="D7163" s="690">
        <v>41214</v>
      </c>
    </row>
    <row r="7164" spans="1:4">
      <c r="A7164" s="105">
        <v>33075000990000</v>
      </c>
      <c r="B7164">
        <v>26173</v>
      </c>
      <c r="C7164">
        <v>0</v>
      </c>
      <c r="D7164" s="690">
        <v>41244</v>
      </c>
    </row>
    <row r="7165" spans="1:4">
      <c r="A7165" s="105">
        <v>33075002260000</v>
      </c>
      <c r="B7165">
        <v>5100</v>
      </c>
      <c r="C7165">
        <v>0</v>
      </c>
      <c r="D7165" s="690">
        <v>40909</v>
      </c>
    </row>
    <row r="7166" spans="1:4">
      <c r="A7166" s="105">
        <v>33075002260000</v>
      </c>
      <c r="B7166">
        <v>4980</v>
      </c>
      <c r="C7166">
        <v>0</v>
      </c>
      <c r="D7166" s="690">
        <v>40940</v>
      </c>
    </row>
    <row r="7167" spans="1:4">
      <c r="A7167" s="105">
        <v>33075002260000</v>
      </c>
      <c r="B7167">
        <v>4860</v>
      </c>
      <c r="C7167">
        <v>0</v>
      </c>
      <c r="D7167" s="690">
        <v>40969</v>
      </c>
    </row>
    <row r="7168" spans="1:4">
      <c r="A7168" s="105">
        <v>33075002260000</v>
      </c>
      <c r="B7168">
        <v>3390</v>
      </c>
      <c r="C7168">
        <v>0</v>
      </c>
      <c r="D7168" s="690">
        <v>41000</v>
      </c>
    </row>
    <row r="7169" spans="1:4">
      <c r="A7169" s="105">
        <v>33075002260000</v>
      </c>
      <c r="B7169">
        <v>3200</v>
      </c>
      <c r="C7169">
        <v>0</v>
      </c>
      <c r="D7169" s="690">
        <v>41030</v>
      </c>
    </row>
    <row r="7170" spans="1:4">
      <c r="A7170" s="105">
        <v>33075002260000</v>
      </c>
      <c r="B7170">
        <v>5100</v>
      </c>
      <c r="C7170">
        <v>0</v>
      </c>
      <c r="D7170" s="690">
        <v>41061</v>
      </c>
    </row>
    <row r="7171" spans="1:4">
      <c r="A7171" s="105">
        <v>33075002260000</v>
      </c>
      <c r="B7171">
        <v>4240</v>
      </c>
      <c r="C7171">
        <v>0</v>
      </c>
      <c r="D7171" s="690">
        <v>41091</v>
      </c>
    </row>
    <row r="7172" spans="1:4">
      <c r="A7172" s="105">
        <v>33075002260000</v>
      </c>
      <c r="B7172">
        <v>4670</v>
      </c>
      <c r="C7172">
        <v>0</v>
      </c>
      <c r="D7172" s="690">
        <v>41122</v>
      </c>
    </row>
    <row r="7173" spans="1:4">
      <c r="A7173" s="105">
        <v>33075002260000</v>
      </c>
      <c r="B7173">
        <v>3710</v>
      </c>
      <c r="C7173">
        <v>0</v>
      </c>
      <c r="D7173" s="690">
        <v>41153</v>
      </c>
    </row>
    <row r="7174" spans="1:4">
      <c r="A7174" s="105">
        <v>33075002260000</v>
      </c>
      <c r="B7174">
        <v>4610</v>
      </c>
      <c r="C7174">
        <v>0</v>
      </c>
      <c r="D7174" s="690">
        <v>41183</v>
      </c>
    </row>
    <row r="7175" spans="1:4">
      <c r="A7175" s="105">
        <v>33075002260000</v>
      </c>
      <c r="B7175">
        <v>3370</v>
      </c>
      <c r="C7175">
        <v>0</v>
      </c>
      <c r="D7175" s="690">
        <v>41214</v>
      </c>
    </row>
    <row r="7176" spans="1:4">
      <c r="A7176" s="105">
        <v>33075002260000</v>
      </c>
      <c r="B7176">
        <v>3990</v>
      </c>
      <c r="C7176">
        <v>0</v>
      </c>
      <c r="D7176" s="690">
        <v>41244</v>
      </c>
    </row>
    <row r="7177" spans="1:4">
      <c r="A7177" s="105">
        <v>33075002370000</v>
      </c>
      <c r="B7177">
        <v>10361</v>
      </c>
      <c r="C7177">
        <v>0</v>
      </c>
      <c r="D7177" s="690">
        <v>40909</v>
      </c>
    </row>
    <row r="7178" spans="1:4">
      <c r="A7178" s="105">
        <v>33075002370000</v>
      </c>
      <c r="B7178">
        <v>9039</v>
      </c>
      <c r="C7178">
        <v>0</v>
      </c>
      <c r="D7178" s="690">
        <v>40940</v>
      </c>
    </row>
    <row r="7179" spans="1:4">
      <c r="A7179" s="105">
        <v>33075002370000</v>
      </c>
      <c r="B7179">
        <v>8667</v>
      </c>
      <c r="C7179">
        <v>0</v>
      </c>
      <c r="D7179" s="690">
        <v>40969</v>
      </c>
    </row>
    <row r="7180" spans="1:4">
      <c r="A7180" s="105">
        <v>33075002370000</v>
      </c>
      <c r="B7180">
        <v>7790</v>
      </c>
      <c r="C7180">
        <v>0</v>
      </c>
      <c r="D7180" s="690">
        <v>41000</v>
      </c>
    </row>
    <row r="7181" spans="1:4">
      <c r="A7181" s="105">
        <v>33075002370000</v>
      </c>
      <c r="B7181">
        <v>7088</v>
      </c>
      <c r="C7181">
        <v>0</v>
      </c>
      <c r="D7181" s="690">
        <v>41030</v>
      </c>
    </row>
    <row r="7182" spans="1:4">
      <c r="A7182" s="105">
        <v>33075002370000</v>
      </c>
      <c r="B7182">
        <v>9681</v>
      </c>
      <c r="C7182">
        <v>0</v>
      </c>
      <c r="D7182" s="690">
        <v>41061</v>
      </c>
    </row>
    <row r="7183" spans="1:4">
      <c r="A7183" s="105">
        <v>33075002370000</v>
      </c>
      <c r="B7183">
        <v>7536</v>
      </c>
      <c r="C7183">
        <v>0</v>
      </c>
      <c r="D7183" s="690">
        <v>41091</v>
      </c>
    </row>
    <row r="7184" spans="1:4">
      <c r="A7184" s="105">
        <v>33075002370000</v>
      </c>
      <c r="B7184">
        <v>8015</v>
      </c>
      <c r="C7184">
        <v>0</v>
      </c>
      <c r="D7184" s="690">
        <v>41122</v>
      </c>
    </row>
    <row r="7185" spans="1:4">
      <c r="A7185" s="105">
        <v>33075002370000</v>
      </c>
      <c r="B7185">
        <v>6988</v>
      </c>
      <c r="C7185">
        <v>0</v>
      </c>
      <c r="D7185" s="690">
        <v>41153</v>
      </c>
    </row>
    <row r="7186" spans="1:4">
      <c r="A7186" s="105">
        <v>33075002370000</v>
      </c>
      <c r="B7186">
        <v>8023</v>
      </c>
      <c r="C7186">
        <v>0</v>
      </c>
      <c r="D7186" s="690">
        <v>41183</v>
      </c>
    </row>
    <row r="7187" spans="1:4">
      <c r="A7187" s="105">
        <v>33075002370000</v>
      </c>
      <c r="B7187">
        <v>6071</v>
      </c>
      <c r="C7187">
        <v>0</v>
      </c>
      <c r="D7187" s="690">
        <v>41214</v>
      </c>
    </row>
    <row r="7188" spans="1:4">
      <c r="A7188" s="105">
        <v>33075002370000</v>
      </c>
      <c r="B7188">
        <v>7516</v>
      </c>
      <c r="C7188">
        <v>0</v>
      </c>
      <c r="D7188" s="690">
        <v>41244</v>
      </c>
    </row>
    <row r="7189" spans="1:4">
      <c r="A7189" s="105">
        <v>33075002670000</v>
      </c>
      <c r="B7189">
        <v>11442</v>
      </c>
      <c r="C7189">
        <v>0</v>
      </c>
      <c r="D7189" s="690">
        <v>40909</v>
      </c>
    </row>
    <row r="7190" spans="1:4">
      <c r="A7190" s="105">
        <v>33075002670000</v>
      </c>
      <c r="B7190">
        <v>10324</v>
      </c>
      <c r="C7190">
        <v>0</v>
      </c>
      <c r="D7190" s="690">
        <v>40940</v>
      </c>
    </row>
    <row r="7191" spans="1:4">
      <c r="A7191" s="105">
        <v>33075002670000</v>
      </c>
      <c r="B7191">
        <v>10187</v>
      </c>
      <c r="C7191">
        <v>0</v>
      </c>
      <c r="D7191" s="690">
        <v>40969</v>
      </c>
    </row>
    <row r="7192" spans="1:4">
      <c r="A7192" s="105">
        <v>33075002670000</v>
      </c>
      <c r="B7192">
        <v>10729</v>
      </c>
      <c r="C7192">
        <v>0</v>
      </c>
      <c r="D7192" s="690">
        <v>41000</v>
      </c>
    </row>
    <row r="7193" spans="1:4">
      <c r="A7193" s="105">
        <v>33075002670000</v>
      </c>
      <c r="B7193">
        <v>10159</v>
      </c>
      <c r="C7193">
        <v>0</v>
      </c>
      <c r="D7193" s="690">
        <v>41030</v>
      </c>
    </row>
    <row r="7194" spans="1:4">
      <c r="A7194" s="105">
        <v>33075002670000</v>
      </c>
      <c r="B7194">
        <v>11773</v>
      </c>
      <c r="C7194">
        <v>0</v>
      </c>
      <c r="D7194" s="690">
        <v>41061</v>
      </c>
    </row>
    <row r="7195" spans="1:4">
      <c r="A7195" s="105">
        <v>33075002670000</v>
      </c>
      <c r="B7195">
        <v>11473</v>
      </c>
      <c r="C7195">
        <v>0</v>
      </c>
      <c r="D7195" s="690">
        <v>41091</v>
      </c>
    </row>
    <row r="7196" spans="1:4">
      <c r="A7196" s="105">
        <v>33075002670000</v>
      </c>
      <c r="B7196">
        <v>11483</v>
      </c>
      <c r="C7196">
        <v>0</v>
      </c>
      <c r="D7196" s="690">
        <v>41122</v>
      </c>
    </row>
    <row r="7197" spans="1:4">
      <c r="A7197" s="105">
        <v>33075002670000</v>
      </c>
      <c r="B7197">
        <v>7091</v>
      </c>
      <c r="C7197">
        <v>0</v>
      </c>
      <c r="D7197" s="690">
        <v>41153</v>
      </c>
    </row>
    <row r="7198" spans="1:4">
      <c r="A7198" s="105">
        <v>33075002670000</v>
      </c>
      <c r="B7198">
        <v>8000</v>
      </c>
      <c r="C7198">
        <v>0</v>
      </c>
      <c r="D7198" s="690">
        <v>41183</v>
      </c>
    </row>
    <row r="7199" spans="1:4">
      <c r="A7199" s="105">
        <v>33075002670000</v>
      </c>
      <c r="B7199">
        <v>6577</v>
      </c>
      <c r="C7199">
        <v>0</v>
      </c>
      <c r="D7199" s="690">
        <v>41214</v>
      </c>
    </row>
    <row r="7200" spans="1:4">
      <c r="A7200" s="105">
        <v>33075002670000</v>
      </c>
      <c r="B7200">
        <v>8085</v>
      </c>
      <c r="C7200">
        <v>0</v>
      </c>
      <c r="D7200" s="690">
        <v>41244</v>
      </c>
    </row>
    <row r="7201" spans="1:4">
      <c r="A7201" s="105">
        <v>33075003940000</v>
      </c>
      <c r="B7201">
        <v>10786</v>
      </c>
      <c r="C7201">
        <v>0</v>
      </c>
      <c r="D7201" s="690">
        <v>40909</v>
      </c>
    </row>
    <row r="7202" spans="1:4">
      <c r="A7202" s="105">
        <v>33075003940000</v>
      </c>
      <c r="B7202">
        <v>11546</v>
      </c>
      <c r="C7202">
        <v>0</v>
      </c>
      <c r="D7202" s="690">
        <v>40940</v>
      </c>
    </row>
    <row r="7203" spans="1:4">
      <c r="A7203" s="105">
        <v>33075003940000</v>
      </c>
      <c r="B7203">
        <v>11348</v>
      </c>
      <c r="C7203">
        <v>0</v>
      </c>
      <c r="D7203" s="690">
        <v>40969</v>
      </c>
    </row>
    <row r="7204" spans="1:4">
      <c r="A7204" s="105">
        <v>33075003940000</v>
      </c>
      <c r="B7204">
        <v>10622</v>
      </c>
      <c r="C7204">
        <v>0</v>
      </c>
      <c r="D7204" s="690">
        <v>41000</v>
      </c>
    </row>
    <row r="7205" spans="1:4">
      <c r="A7205" s="105">
        <v>33075003940000</v>
      </c>
      <c r="B7205">
        <v>10622</v>
      </c>
      <c r="C7205">
        <v>0</v>
      </c>
      <c r="D7205" s="690">
        <v>41030</v>
      </c>
    </row>
    <row r="7206" spans="1:4">
      <c r="A7206" s="105">
        <v>33075003940000</v>
      </c>
      <c r="B7206">
        <v>7211</v>
      </c>
      <c r="C7206">
        <v>0</v>
      </c>
      <c r="D7206" s="690">
        <v>41061</v>
      </c>
    </row>
    <row r="7207" spans="1:4">
      <c r="A7207" s="105">
        <v>33075003940000</v>
      </c>
      <c r="B7207">
        <v>11406</v>
      </c>
      <c r="C7207">
        <v>0</v>
      </c>
      <c r="D7207" s="690">
        <v>41091</v>
      </c>
    </row>
    <row r="7208" spans="1:4">
      <c r="A7208" s="105">
        <v>33075003940000</v>
      </c>
      <c r="B7208">
        <v>11367</v>
      </c>
      <c r="C7208">
        <v>0</v>
      </c>
      <c r="D7208" s="690">
        <v>41122</v>
      </c>
    </row>
    <row r="7209" spans="1:4">
      <c r="A7209" s="105">
        <v>33075003940000</v>
      </c>
      <c r="B7209">
        <v>14305</v>
      </c>
      <c r="C7209">
        <v>0</v>
      </c>
      <c r="D7209" s="690">
        <v>41153</v>
      </c>
    </row>
    <row r="7210" spans="1:4">
      <c r="A7210" s="105">
        <v>33075003940000</v>
      </c>
      <c r="B7210">
        <v>11452</v>
      </c>
      <c r="C7210">
        <v>0</v>
      </c>
      <c r="D7210" s="690">
        <v>41183</v>
      </c>
    </row>
    <row r="7211" spans="1:4">
      <c r="A7211" s="105">
        <v>33075003940000</v>
      </c>
      <c r="B7211">
        <v>11223</v>
      </c>
      <c r="C7211">
        <v>0</v>
      </c>
      <c r="D7211" s="690">
        <v>41214</v>
      </c>
    </row>
    <row r="7212" spans="1:4">
      <c r="A7212" s="105">
        <v>33075003940000</v>
      </c>
      <c r="B7212">
        <v>10113</v>
      </c>
      <c r="C7212">
        <v>0</v>
      </c>
      <c r="D7212" s="690">
        <v>41244</v>
      </c>
    </row>
    <row r="7213" spans="1:4">
      <c r="A7213" s="105">
        <v>33075003960000</v>
      </c>
      <c r="B7213">
        <v>10484</v>
      </c>
      <c r="C7213">
        <v>0</v>
      </c>
      <c r="D7213" s="690">
        <v>40909</v>
      </c>
    </row>
    <row r="7214" spans="1:4">
      <c r="A7214" s="105">
        <v>33075003960000</v>
      </c>
      <c r="B7214">
        <v>9304</v>
      </c>
      <c r="C7214">
        <v>0</v>
      </c>
      <c r="D7214" s="690">
        <v>40940</v>
      </c>
    </row>
    <row r="7215" spans="1:4">
      <c r="A7215" s="105">
        <v>33075003960000</v>
      </c>
      <c r="B7215">
        <v>9136</v>
      </c>
      <c r="C7215">
        <v>0</v>
      </c>
      <c r="D7215" s="690">
        <v>40969</v>
      </c>
    </row>
    <row r="7216" spans="1:4">
      <c r="A7216" s="105">
        <v>33075003960000</v>
      </c>
      <c r="B7216">
        <v>9014</v>
      </c>
      <c r="C7216">
        <v>0</v>
      </c>
      <c r="D7216" s="690">
        <v>41000</v>
      </c>
    </row>
    <row r="7217" spans="1:4">
      <c r="A7217" s="105">
        <v>33075003960000</v>
      </c>
      <c r="B7217">
        <v>10023</v>
      </c>
      <c r="C7217">
        <v>0</v>
      </c>
      <c r="D7217" s="690">
        <v>41030</v>
      </c>
    </row>
    <row r="7218" spans="1:4">
      <c r="A7218" s="105">
        <v>33075003960000</v>
      </c>
      <c r="B7218">
        <v>9322</v>
      </c>
      <c r="C7218">
        <v>0</v>
      </c>
      <c r="D7218" s="690">
        <v>41061</v>
      </c>
    </row>
    <row r="7219" spans="1:4">
      <c r="A7219" s="105">
        <v>33075003960000</v>
      </c>
      <c r="B7219">
        <v>8977</v>
      </c>
      <c r="C7219">
        <v>0</v>
      </c>
      <c r="D7219" s="690">
        <v>41091</v>
      </c>
    </row>
    <row r="7220" spans="1:4">
      <c r="A7220" s="105">
        <v>33075003960000</v>
      </c>
      <c r="B7220">
        <v>9324</v>
      </c>
      <c r="C7220">
        <v>0</v>
      </c>
      <c r="D7220" s="690">
        <v>41122</v>
      </c>
    </row>
    <row r="7221" spans="1:4">
      <c r="A7221" s="105">
        <v>33075003960000</v>
      </c>
      <c r="B7221">
        <v>8916</v>
      </c>
      <c r="C7221">
        <v>0</v>
      </c>
      <c r="D7221" s="690">
        <v>41153</v>
      </c>
    </row>
    <row r="7222" spans="1:4">
      <c r="A7222" s="105">
        <v>33075003960000</v>
      </c>
      <c r="B7222">
        <v>9584</v>
      </c>
      <c r="C7222">
        <v>0</v>
      </c>
      <c r="D7222" s="690">
        <v>41183</v>
      </c>
    </row>
    <row r="7223" spans="1:4">
      <c r="A7223" s="105">
        <v>33075003960000</v>
      </c>
      <c r="B7223">
        <v>9793</v>
      </c>
      <c r="C7223">
        <v>0</v>
      </c>
      <c r="D7223" s="690">
        <v>41214</v>
      </c>
    </row>
    <row r="7224" spans="1:4">
      <c r="A7224" s="105">
        <v>33075003960000</v>
      </c>
      <c r="B7224">
        <v>9822</v>
      </c>
      <c r="C7224">
        <v>0</v>
      </c>
      <c r="D7224" s="690">
        <v>41244</v>
      </c>
    </row>
    <row r="7225" spans="1:4">
      <c r="A7225" s="105">
        <v>33075004020000</v>
      </c>
      <c r="B7225">
        <v>14784</v>
      </c>
      <c r="C7225">
        <v>0</v>
      </c>
      <c r="D7225" s="690">
        <v>40909</v>
      </c>
    </row>
    <row r="7226" spans="1:4">
      <c r="A7226" s="105">
        <v>33075004020000</v>
      </c>
      <c r="B7226">
        <v>13307</v>
      </c>
      <c r="C7226">
        <v>0</v>
      </c>
      <c r="D7226" s="690">
        <v>40940</v>
      </c>
    </row>
    <row r="7227" spans="1:4">
      <c r="A7227" s="105">
        <v>33075004020000</v>
      </c>
      <c r="B7227">
        <v>13929</v>
      </c>
      <c r="C7227">
        <v>0</v>
      </c>
      <c r="D7227" s="690">
        <v>40969</v>
      </c>
    </row>
    <row r="7228" spans="1:4">
      <c r="A7228" s="105">
        <v>33075004020000</v>
      </c>
      <c r="B7228">
        <v>12487</v>
      </c>
      <c r="C7228">
        <v>0</v>
      </c>
      <c r="D7228" s="690">
        <v>41000</v>
      </c>
    </row>
    <row r="7229" spans="1:4">
      <c r="A7229" s="105">
        <v>33075004020000</v>
      </c>
      <c r="B7229">
        <v>13674</v>
      </c>
      <c r="C7229">
        <v>0</v>
      </c>
      <c r="D7229" s="690">
        <v>41030</v>
      </c>
    </row>
    <row r="7230" spans="1:4">
      <c r="A7230" s="105">
        <v>33075004020000</v>
      </c>
      <c r="B7230">
        <v>13786</v>
      </c>
      <c r="C7230">
        <v>0</v>
      </c>
      <c r="D7230" s="690">
        <v>41061</v>
      </c>
    </row>
    <row r="7231" spans="1:4">
      <c r="A7231" s="105">
        <v>33075004020000</v>
      </c>
      <c r="B7231">
        <v>14219</v>
      </c>
      <c r="C7231">
        <v>0</v>
      </c>
      <c r="D7231" s="690">
        <v>41091</v>
      </c>
    </row>
    <row r="7232" spans="1:4">
      <c r="A7232" s="105">
        <v>33075004020000</v>
      </c>
      <c r="B7232">
        <v>12887</v>
      </c>
      <c r="C7232">
        <v>0</v>
      </c>
      <c r="D7232" s="690">
        <v>41122</v>
      </c>
    </row>
    <row r="7233" spans="1:4">
      <c r="A7233" s="105">
        <v>33075004020000</v>
      </c>
      <c r="B7233">
        <v>8628</v>
      </c>
      <c r="C7233">
        <v>0</v>
      </c>
      <c r="D7233" s="690">
        <v>41153</v>
      </c>
    </row>
    <row r="7234" spans="1:4">
      <c r="A7234" s="105">
        <v>33075004020000</v>
      </c>
      <c r="B7234">
        <v>14730</v>
      </c>
      <c r="C7234">
        <v>0</v>
      </c>
      <c r="D7234" s="690">
        <v>41183</v>
      </c>
    </row>
    <row r="7235" spans="1:4">
      <c r="A7235" s="105">
        <v>33075004020000</v>
      </c>
      <c r="B7235">
        <v>7646</v>
      </c>
      <c r="C7235">
        <v>0</v>
      </c>
      <c r="D7235" s="690">
        <v>41214</v>
      </c>
    </row>
    <row r="7236" spans="1:4">
      <c r="A7236" s="105">
        <v>33075004020000</v>
      </c>
      <c r="B7236">
        <v>14009</v>
      </c>
      <c r="C7236">
        <v>0</v>
      </c>
      <c r="D7236" s="690">
        <v>41244</v>
      </c>
    </row>
    <row r="7237" spans="1:4">
      <c r="A7237" s="105">
        <v>33075005320000</v>
      </c>
      <c r="B7237">
        <v>11235</v>
      </c>
      <c r="C7237">
        <v>0</v>
      </c>
      <c r="D7237" s="690">
        <v>40909</v>
      </c>
    </row>
    <row r="7238" spans="1:4">
      <c r="A7238" s="105">
        <v>33075005320000</v>
      </c>
      <c r="B7238">
        <v>10748</v>
      </c>
      <c r="C7238">
        <v>0</v>
      </c>
      <c r="D7238" s="690">
        <v>40940</v>
      </c>
    </row>
    <row r="7239" spans="1:4">
      <c r="A7239" s="105">
        <v>33075005320000</v>
      </c>
      <c r="B7239">
        <v>11472</v>
      </c>
      <c r="C7239">
        <v>0</v>
      </c>
      <c r="D7239" s="690">
        <v>40969</v>
      </c>
    </row>
    <row r="7240" spans="1:4">
      <c r="A7240" s="105">
        <v>33075005320000</v>
      </c>
      <c r="B7240">
        <v>11521</v>
      </c>
      <c r="C7240">
        <v>0</v>
      </c>
      <c r="D7240" s="690">
        <v>41000</v>
      </c>
    </row>
    <row r="7241" spans="1:4">
      <c r="A7241" s="105">
        <v>33075005320000</v>
      </c>
      <c r="B7241">
        <v>6919</v>
      </c>
      <c r="C7241">
        <v>0</v>
      </c>
      <c r="D7241" s="690">
        <v>41030</v>
      </c>
    </row>
    <row r="7242" spans="1:4">
      <c r="A7242" s="105">
        <v>33075005320000</v>
      </c>
      <c r="B7242">
        <v>9819</v>
      </c>
      <c r="C7242">
        <v>0</v>
      </c>
      <c r="D7242" s="690">
        <v>41061</v>
      </c>
    </row>
    <row r="7243" spans="1:4">
      <c r="A7243" s="105">
        <v>33075005320000</v>
      </c>
      <c r="B7243">
        <v>11708</v>
      </c>
      <c r="C7243">
        <v>0</v>
      </c>
      <c r="D7243" s="690">
        <v>41091</v>
      </c>
    </row>
    <row r="7244" spans="1:4">
      <c r="A7244" s="105">
        <v>33075005320000</v>
      </c>
      <c r="B7244">
        <v>9472</v>
      </c>
      <c r="C7244">
        <v>0</v>
      </c>
      <c r="D7244" s="690">
        <v>41122</v>
      </c>
    </row>
    <row r="7245" spans="1:4">
      <c r="A7245" s="105">
        <v>33075005320000</v>
      </c>
      <c r="B7245">
        <v>10515</v>
      </c>
      <c r="C7245">
        <v>0</v>
      </c>
      <c r="D7245" s="690">
        <v>41153</v>
      </c>
    </row>
    <row r="7246" spans="1:4">
      <c r="A7246" s="105">
        <v>33075005320000</v>
      </c>
      <c r="B7246">
        <v>11018</v>
      </c>
      <c r="C7246">
        <v>0</v>
      </c>
      <c r="D7246" s="690">
        <v>41183</v>
      </c>
    </row>
    <row r="7247" spans="1:4">
      <c r="A7247" s="105">
        <v>33075005320000</v>
      </c>
      <c r="B7247">
        <v>10685</v>
      </c>
      <c r="C7247">
        <v>0</v>
      </c>
      <c r="D7247" s="690">
        <v>41214</v>
      </c>
    </row>
    <row r="7248" spans="1:4">
      <c r="A7248" s="105">
        <v>33075005320000</v>
      </c>
      <c r="B7248">
        <v>10777</v>
      </c>
      <c r="C7248">
        <v>0</v>
      </c>
      <c r="D7248" s="690">
        <v>41244</v>
      </c>
    </row>
    <row r="7249" spans="1:4">
      <c r="A7249" s="105">
        <v>33075006480000</v>
      </c>
      <c r="B7249">
        <v>53259</v>
      </c>
      <c r="C7249">
        <v>0</v>
      </c>
      <c r="D7249" s="690">
        <v>40909</v>
      </c>
    </row>
    <row r="7250" spans="1:4">
      <c r="A7250" s="105">
        <v>33075006480000</v>
      </c>
      <c r="B7250">
        <v>33459</v>
      </c>
      <c r="C7250">
        <v>0</v>
      </c>
      <c r="D7250" s="690">
        <v>40940</v>
      </c>
    </row>
    <row r="7251" spans="1:4">
      <c r="A7251" s="105">
        <v>33075006480000</v>
      </c>
      <c r="B7251">
        <v>35542</v>
      </c>
      <c r="C7251">
        <v>0</v>
      </c>
      <c r="D7251" s="690">
        <v>40969</v>
      </c>
    </row>
    <row r="7252" spans="1:4">
      <c r="A7252" s="105">
        <v>33075006480000</v>
      </c>
      <c r="B7252">
        <v>33070</v>
      </c>
      <c r="C7252">
        <v>0</v>
      </c>
      <c r="D7252" s="690">
        <v>41000</v>
      </c>
    </row>
    <row r="7253" spans="1:4">
      <c r="A7253" s="105">
        <v>33075006480000</v>
      </c>
      <c r="B7253">
        <v>33956</v>
      </c>
      <c r="C7253">
        <v>0</v>
      </c>
      <c r="D7253" s="690">
        <v>41030</v>
      </c>
    </row>
    <row r="7254" spans="1:4">
      <c r="A7254" s="105">
        <v>33075006480000</v>
      </c>
      <c r="B7254">
        <v>31302</v>
      </c>
      <c r="C7254">
        <v>0</v>
      </c>
      <c r="D7254" s="690">
        <v>41061</v>
      </c>
    </row>
    <row r="7255" spans="1:4">
      <c r="A7255" s="105">
        <v>33075006480000</v>
      </c>
      <c r="B7255">
        <v>34612</v>
      </c>
      <c r="C7255">
        <v>0</v>
      </c>
      <c r="D7255" s="690">
        <v>41091</v>
      </c>
    </row>
    <row r="7256" spans="1:4">
      <c r="A7256" s="105">
        <v>33075006480000</v>
      </c>
      <c r="B7256">
        <v>38462</v>
      </c>
      <c r="C7256">
        <v>0</v>
      </c>
      <c r="D7256" s="690">
        <v>41122</v>
      </c>
    </row>
    <row r="7257" spans="1:4">
      <c r="A7257" s="105">
        <v>33075006480000</v>
      </c>
      <c r="B7257">
        <v>34217</v>
      </c>
      <c r="C7257">
        <v>0</v>
      </c>
      <c r="D7257" s="690">
        <v>41153</v>
      </c>
    </row>
    <row r="7258" spans="1:4">
      <c r="A7258" s="105">
        <v>33075006480000</v>
      </c>
      <c r="B7258">
        <v>35790</v>
      </c>
      <c r="C7258">
        <v>0</v>
      </c>
      <c r="D7258" s="690">
        <v>41183</v>
      </c>
    </row>
    <row r="7259" spans="1:4">
      <c r="A7259" s="105">
        <v>33075006480000</v>
      </c>
      <c r="B7259">
        <v>37249</v>
      </c>
      <c r="C7259">
        <v>0</v>
      </c>
      <c r="D7259" s="690">
        <v>41214</v>
      </c>
    </row>
    <row r="7260" spans="1:4">
      <c r="A7260" s="105">
        <v>33075006480000</v>
      </c>
      <c r="B7260">
        <v>36500</v>
      </c>
      <c r="C7260">
        <v>0</v>
      </c>
      <c r="D7260" s="690">
        <v>41244</v>
      </c>
    </row>
    <row r="7261" spans="1:4">
      <c r="A7261" s="105">
        <v>33075006820000</v>
      </c>
      <c r="B7261">
        <v>7476</v>
      </c>
      <c r="C7261">
        <v>0</v>
      </c>
      <c r="D7261" s="690">
        <v>40909</v>
      </c>
    </row>
    <row r="7262" spans="1:4">
      <c r="A7262" s="105">
        <v>33075006820000</v>
      </c>
      <c r="B7262">
        <v>6752</v>
      </c>
      <c r="C7262">
        <v>0</v>
      </c>
      <c r="D7262" s="690">
        <v>40940</v>
      </c>
    </row>
    <row r="7263" spans="1:4">
      <c r="A7263" s="105">
        <v>33075006820000</v>
      </c>
      <c r="B7263">
        <v>7716</v>
      </c>
      <c r="C7263">
        <v>0</v>
      </c>
      <c r="D7263" s="690">
        <v>40969</v>
      </c>
    </row>
    <row r="7264" spans="1:4">
      <c r="A7264" s="105">
        <v>33075006820000</v>
      </c>
      <c r="B7264">
        <v>4445</v>
      </c>
      <c r="C7264">
        <v>0</v>
      </c>
      <c r="D7264" s="690">
        <v>41000</v>
      </c>
    </row>
    <row r="7265" spans="1:4">
      <c r="A7265" s="105">
        <v>33075006820000</v>
      </c>
      <c r="B7265">
        <v>5374</v>
      </c>
      <c r="C7265">
        <v>0</v>
      </c>
      <c r="D7265" s="690">
        <v>41030</v>
      </c>
    </row>
    <row r="7266" spans="1:4">
      <c r="A7266" s="105">
        <v>33075006820000</v>
      </c>
      <c r="B7266">
        <v>7392</v>
      </c>
      <c r="C7266">
        <v>0</v>
      </c>
      <c r="D7266" s="690">
        <v>41061</v>
      </c>
    </row>
    <row r="7267" spans="1:4">
      <c r="A7267" s="105">
        <v>33075006820000</v>
      </c>
      <c r="B7267">
        <v>6882</v>
      </c>
      <c r="C7267">
        <v>0</v>
      </c>
      <c r="D7267" s="690">
        <v>41091</v>
      </c>
    </row>
    <row r="7268" spans="1:4">
      <c r="A7268" s="105">
        <v>33075006820000</v>
      </c>
      <c r="B7268">
        <v>7426</v>
      </c>
      <c r="C7268">
        <v>0</v>
      </c>
      <c r="D7268" s="690">
        <v>41122</v>
      </c>
    </row>
    <row r="7269" spans="1:4">
      <c r="A7269" s="105">
        <v>33075006820000</v>
      </c>
      <c r="B7269">
        <v>7045</v>
      </c>
      <c r="C7269">
        <v>0</v>
      </c>
      <c r="D7269" s="690">
        <v>41153</v>
      </c>
    </row>
    <row r="7270" spans="1:4">
      <c r="A7270" s="105">
        <v>33075006820000</v>
      </c>
      <c r="B7270">
        <v>7552</v>
      </c>
      <c r="C7270">
        <v>0</v>
      </c>
      <c r="D7270" s="690">
        <v>41183</v>
      </c>
    </row>
    <row r="7271" spans="1:4">
      <c r="A7271" s="105">
        <v>33075006820000</v>
      </c>
      <c r="B7271">
        <v>6255</v>
      </c>
      <c r="C7271">
        <v>0</v>
      </c>
      <c r="D7271" s="690">
        <v>41214</v>
      </c>
    </row>
    <row r="7272" spans="1:4">
      <c r="A7272" s="105">
        <v>33075006820000</v>
      </c>
      <c r="B7272">
        <v>6517</v>
      </c>
      <c r="C7272">
        <v>0</v>
      </c>
      <c r="D7272" s="690">
        <v>41244</v>
      </c>
    </row>
    <row r="7273" spans="1:4">
      <c r="A7273" s="105">
        <v>33075006880000</v>
      </c>
      <c r="B7273">
        <v>31050</v>
      </c>
      <c r="C7273">
        <v>0</v>
      </c>
      <c r="D7273" s="690">
        <v>40909</v>
      </c>
    </row>
    <row r="7274" spans="1:4">
      <c r="A7274" s="105">
        <v>33075006880000</v>
      </c>
      <c r="B7274">
        <v>18728</v>
      </c>
      <c r="C7274">
        <v>0</v>
      </c>
      <c r="D7274" s="690">
        <v>40940</v>
      </c>
    </row>
    <row r="7275" spans="1:4">
      <c r="A7275" s="105">
        <v>33075006880000</v>
      </c>
      <c r="B7275">
        <v>9005</v>
      </c>
      <c r="C7275">
        <v>0</v>
      </c>
      <c r="D7275" s="690">
        <v>40969</v>
      </c>
    </row>
    <row r="7276" spans="1:4">
      <c r="A7276" s="105">
        <v>33075006880000</v>
      </c>
      <c r="B7276">
        <v>29913</v>
      </c>
      <c r="C7276">
        <v>0</v>
      </c>
      <c r="D7276" s="690">
        <v>41000</v>
      </c>
    </row>
    <row r="7277" spans="1:4">
      <c r="A7277" s="105">
        <v>33075006880000</v>
      </c>
      <c r="B7277">
        <v>30033</v>
      </c>
      <c r="C7277">
        <v>0</v>
      </c>
      <c r="D7277" s="690">
        <v>41030</v>
      </c>
    </row>
    <row r="7278" spans="1:4">
      <c r="A7278" s="105">
        <v>33075006880000</v>
      </c>
      <c r="B7278">
        <v>26790</v>
      </c>
      <c r="C7278">
        <v>0</v>
      </c>
      <c r="D7278" s="690">
        <v>41061</v>
      </c>
    </row>
    <row r="7279" spans="1:4">
      <c r="A7279" s="105">
        <v>33075006880000</v>
      </c>
      <c r="B7279">
        <v>30817</v>
      </c>
      <c r="C7279">
        <v>0</v>
      </c>
      <c r="D7279" s="690">
        <v>41091</v>
      </c>
    </row>
    <row r="7280" spans="1:4">
      <c r="A7280" s="105">
        <v>33075006880000</v>
      </c>
      <c r="B7280">
        <v>25843</v>
      </c>
      <c r="C7280">
        <v>0</v>
      </c>
      <c r="D7280" s="690">
        <v>41122</v>
      </c>
    </row>
    <row r="7281" spans="1:4">
      <c r="A7281" s="105">
        <v>33075006880000</v>
      </c>
      <c r="B7281">
        <v>31350</v>
      </c>
      <c r="C7281">
        <v>0</v>
      </c>
      <c r="D7281" s="690">
        <v>41153</v>
      </c>
    </row>
    <row r="7282" spans="1:4">
      <c r="A7282" s="105">
        <v>33075006880000</v>
      </c>
      <c r="B7282">
        <v>32361</v>
      </c>
      <c r="C7282">
        <v>0</v>
      </c>
      <c r="D7282" s="690">
        <v>41183</v>
      </c>
    </row>
    <row r="7283" spans="1:4">
      <c r="A7283" s="105">
        <v>33075006880000</v>
      </c>
      <c r="B7283">
        <v>31026</v>
      </c>
      <c r="C7283">
        <v>0</v>
      </c>
      <c r="D7283" s="690">
        <v>41214</v>
      </c>
    </row>
    <row r="7284" spans="1:4">
      <c r="A7284" s="105">
        <v>33075006880000</v>
      </c>
      <c r="B7284">
        <v>31026</v>
      </c>
      <c r="C7284">
        <v>0</v>
      </c>
      <c r="D7284" s="690">
        <v>41244</v>
      </c>
    </row>
    <row r="7285" spans="1:4">
      <c r="A7285" s="105">
        <v>33075008110000</v>
      </c>
      <c r="B7285">
        <v>8720</v>
      </c>
      <c r="C7285">
        <v>0</v>
      </c>
      <c r="D7285" s="690">
        <v>40909</v>
      </c>
    </row>
    <row r="7286" spans="1:4">
      <c r="A7286" s="105">
        <v>33075008110000</v>
      </c>
      <c r="B7286">
        <v>9317</v>
      </c>
      <c r="C7286">
        <v>0</v>
      </c>
      <c r="D7286" s="690">
        <v>40940</v>
      </c>
    </row>
    <row r="7287" spans="1:4">
      <c r="A7287" s="105">
        <v>33075008110000</v>
      </c>
      <c r="B7287">
        <v>8153</v>
      </c>
      <c r="C7287">
        <v>0</v>
      </c>
      <c r="D7287" s="690">
        <v>40969</v>
      </c>
    </row>
    <row r="7288" spans="1:4">
      <c r="A7288" s="105">
        <v>33075008110000</v>
      </c>
      <c r="B7288">
        <v>10586</v>
      </c>
      <c r="C7288">
        <v>0</v>
      </c>
      <c r="D7288" s="690">
        <v>41000</v>
      </c>
    </row>
    <row r="7289" spans="1:4">
      <c r="A7289" s="105">
        <v>33075008110000</v>
      </c>
      <c r="B7289">
        <v>9847</v>
      </c>
      <c r="C7289">
        <v>0</v>
      </c>
      <c r="D7289" s="690">
        <v>41030</v>
      </c>
    </row>
    <row r="7290" spans="1:4">
      <c r="A7290" s="105">
        <v>33075008110000</v>
      </c>
      <c r="B7290">
        <v>10039</v>
      </c>
      <c r="C7290">
        <v>0</v>
      </c>
      <c r="D7290" s="690">
        <v>41061</v>
      </c>
    </row>
    <row r="7291" spans="1:4">
      <c r="A7291" s="105">
        <v>33075008110000</v>
      </c>
      <c r="B7291">
        <v>8515</v>
      </c>
      <c r="C7291">
        <v>0</v>
      </c>
      <c r="D7291" s="690">
        <v>41091</v>
      </c>
    </row>
    <row r="7292" spans="1:4">
      <c r="A7292" s="105">
        <v>33075008110000</v>
      </c>
      <c r="B7292">
        <v>7833</v>
      </c>
      <c r="C7292">
        <v>0</v>
      </c>
      <c r="D7292" s="690">
        <v>41122</v>
      </c>
    </row>
    <row r="7293" spans="1:4">
      <c r="A7293" s="105">
        <v>33075008110000</v>
      </c>
      <c r="B7293">
        <v>7264</v>
      </c>
      <c r="C7293">
        <v>0</v>
      </c>
      <c r="D7293" s="690">
        <v>41153</v>
      </c>
    </row>
    <row r="7294" spans="1:4">
      <c r="A7294" s="105">
        <v>33075008110000</v>
      </c>
      <c r="B7294">
        <v>8164</v>
      </c>
      <c r="C7294">
        <v>0</v>
      </c>
      <c r="D7294" s="690">
        <v>41183</v>
      </c>
    </row>
    <row r="7295" spans="1:4">
      <c r="A7295" s="105">
        <v>33075008110000</v>
      </c>
      <c r="B7295">
        <v>6198</v>
      </c>
      <c r="C7295">
        <v>0</v>
      </c>
      <c r="D7295" s="690">
        <v>41214</v>
      </c>
    </row>
    <row r="7296" spans="1:4">
      <c r="A7296" s="105">
        <v>33075008110000</v>
      </c>
      <c r="B7296">
        <v>8057</v>
      </c>
      <c r="C7296">
        <v>0</v>
      </c>
      <c r="D7296" s="690">
        <v>41244</v>
      </c>
    </row>
    <row r="7297" spans="1:4">
      <c r="A7297" s="105">
        <v>33075008160000</v>
      </c>
      <c r="B7297">
        <v>57478</v>
      </c>
      <c r="C7297">
        <v>0</v>
      </c>
      <c r="D7297" s="690">
        <v>40909</v>
      </c>
    </row>
    <row r="7298" spans="1:4">
      <c r="A7298" s="105">
        <v>33075008160000</v>
      </c>
      <c r="B7298">
        <v>53636</v>
      </c>
      <c r="C7298">
        <v>0</v>
      </c>
      <c r="D7298" s="690">
        <v>40940</v>
      </c>
    </row>
    <row r="7299" spans="1:4">
      <c r="A7299" s="105">
        <v>33075008160000</v>
      </c>
      <c r="B7299">
        <v>66650</v>
      </c>
      <c r="C7299">
        <v>0</v>
      </c>
      <c r="D7299" s="690">
        <v>40969</v>
      </c>
    </row>
    <row r="7300" spans="1:4">
      <c r="A7300" s="105">
        <v>33075008160000</v>
      </c>
      <c r="B7300">
        <v>57566</v>
      </c>
      <c r="C7300">
        <v>0</v>
      </c>
      <c r="D7300" s="690">
        <v>41000</v>
      </c>
    </row>
    <row r="7301" spans="1:4">
      <c r="A7301" s="105">
        <v>33075008160000</v>
      </c>
      <c r="B7301">
        <v>60235</v>
      </c>
      <c r="C7301">
        <v>0</v>
      </c>
      <c r="D7301" s="690">
        <v>41030</v>
      </c>
    </row>
    <row r="7302" spans="1:4">
      <c r="A7302" s="105">
        <v>33075008160000</v>
      </c>
      <c r="B7302">
        <v>60139</v>
      </c>
      <c r="C7302">
        <v>0</v>
      </c>
      <c r="D7302" s="690">
        <v>41061</v>
      </c>
    </row>
    <row r="7303" spans="1:4">
      <c r="A7303" s="105">
        <v>33075008160000</v>
      </c>
      <c r="B7303">
        <v>62202</v>
      </c>
      <c r="C7303">
        <v>0</v>
      </c>
      <c r="D7303" s="690">
        <v>41091</v>
      </c>
    </row>
    <row r="7304" spans="1:4">
      <c r="A7304" s="105">
        <v>33075008160000</v>
      </c>
      <c r="B7304">
        <v>70106</v>
      </c>
      <c r="C7304">
        <v>0</v>
      </c>
      <c r="D7304" s="690">
        <v>41122</v>
      </c>
    </row>
    <row r="7305" spans="1:4">
      <c r="A7305" s="105">
        <v>33075008160000</v>
      </c>
      <c r="B7305">
        <v>67741</v>
      </c>
      <c r="C7305">
        <v>0</v>
      </c>
      <c r="D7305" s="690">
        <v>41153</v>
      </c>
    </row>
    <row r="7306" spans="1:4">
      <c r="A7306" s="105">
        <v>33075008160000</v>
      </c>
      <c r="B7306">
        <v>64836</v>
      </c>
      <c r="C7306">
        <v>0</v>
      </c>
      <c r="D7306" s="690">
        <v>41183</v>
      </c>
    </row>
    <row r="7307" spans="1:4">
      <c r="A7307" s="105">
        <v>33075008160000</v>
      </c>
      <c r="B7307">
        <v>60138</v>
      </c>
      <c r="C7307">
        <v>0</v>
      </c>
      <c r="D7307" s="690">
        <v>41214</v>
      </c>
    </row>
    <row r="7308" spans="1:4">
      <c r="A7308" s="105">
        <v>33075008160000</v>
      </c>
      <c r="B7308">
        <v>50033</v>
      </c>
      <c r="C7308">
        <v>0</v>
      </c>
      <c r="D7308" s="690">
        <v>41244</v>
      </c>
    </row>
    <row r="7309" spans="1:4">
      <c r="A7309" s="105">
        <v>33075008210000</v>
      </c>
      <c r="B7309">
        <v>88949</v>
      </c>
      <c r="C7309">
        <v>0</v>
      </c>
      <c r="D7309" s="690">
        <v>40909</v>
      </c>
    </row>
    <row r="7310" spans="1:4">
      <c r="A7310" s="105">
        <v>33075008210000</v>
      </c>
      <c r="B7310">
        <v>51597</v>
      </c>
      <c r="C7310">
        <v>0</v>
      </c>
      <c r="D7310" s="690">
        <v>40940</v>
      </c>
    </row>
    <row r="7311" spans="1:4">
      <c r="A7311" s="105">
        <v>33075008210000</v>
      </c>
      <c r="B7311">
        <v>56718</v>
      </c>
      <c r="C7311">
        <v>0</v>
      </c>
      <c r="D7311" s="690">
        <v>40969</v>
      </c>
    </row>
    <row r="7312" spans="1:4">
      <c r="A7312" s="105">
        <v>33075008210000</v>
      </c>
      <c r="B7312">
        <v>58612</v>
      </c>
      <c r="C7312">
        <v>0</v>
      </c>
      <c r="D7312" s="690">
        <v>41000</v>
      </c>
    </row>
    <row r="7313" spans="1:4">
      <c r="A7313" s="105">
        <v>33075008210000</v>
      </c>
      <c r="B7313">
        <v>55762</v>
      </c>
      <c r="C7313">
        <v>0</v>
      </c>
      <c r="D7313" s="690">
        <v>41030</v>
      </c>
    </row>
    <row r="7314" spans="1:4">
      <c r="A7314" s="105">
        <v>33075008210000</v>
      </c>
      <c r="B7314">
        <v>55255</v>
      </c>
      <c r="C7314">
        <v>0</v>
      </c>
      <c r="D7314" s="690">
        <v>41061</v>
      </c>
    </row>
    <row r="7315" spans="1:4">
      <c r="A7315" s="105">
        <v>33075008210000</v>
      </c>
      <c r="B7315">
        <v>35079</v>
      </c>
      <c r="C7315">
        <v>0</v>
      </c>
      <c r="D7315" s="690">
        <v>41091</v>
      </c>
    </row>
    <row r="7316" spans="1:4">
      <c r="A7316" s="105">
        <v>33075008210000</v>
      </c>
      <c r="B7316">
        <v>80821</v>
      </c>
      <c r="C7316">
        <v>0</v>
      </c>
      <c r="D7316" s="690">
        <v>41122</v>
      </c>
    </row>
    <row r="7317" spans="1:4">
      <c r="A7317" s="105">
        <v>33075008210000</v>
      </c>
      <c r="B7317">
        <v>74705</v>
      </c>
      <c r="C7317">
        <v>0</v>
      </c>
      <c r="D7317" s="690">
        <v>41153</v>
      </c>
    </row>
    <row r="7318" spans="1:4">
      <c r="A7318" s="105">
        <v>33075008210000</v>
      </c>
      <c r="B7318">
        <v>76897</v>
      </c>
      <c r="C7318">
        <v>0</v>
      </c>
      <c r="D7318" s="690">
        <v>41183</v>
      </c>
    </row>
    <row r="7319" spans="1:4">
      <c r="A7319" s="105">
        <v>33075008210000</v>
      </c>
      <c r="B7319">
        <v>78536</v>
      </c>
      <c r="C7319">
        <v>0</v>
      </c>
      <c r="D7319" s="690">
        <v>41214</v>
      </c>
    </row>
    <row r="7320" spans="1:4">
      <c r="A7320" s="105">
        <v>33075008210000</v>
      </c>
      <c r="B7320">
        <v>94471</v>
      </c>
      <c r="C7320">
        <v>0</v>
      </c>
      <c r="D7320" s="690">
        <v>41244</v>
      </c>
    </row>
    <row r="7321" spans="1:4">
      <c r="A7321" s="105">
        <v>33075008520000</v>
      </c>
      <c r="B7321">
        <v>39148</v>
      </c>
      <c r="C7321">
        <v>0</v>
      </c>
      <c r="D7321" s="690">
        <v>40909</v>
      </c>
    </row>
    <row r="7322" spans="1:4">
      <c r="A7322" s="105">
        <v>33075008520000</v>
      </c>
      <c r="B7322">
        <v>37338</v>
      </c>
      <c r="C7322">
        <v>0</v>
      </c>
      <c r="D7322" s="690">
        <v>40940</v>
      </c>
    </row>
    <row r="7323" spans="1:4">
      <c r="A7323" s="105">
        <v>33075008520000</v>
      </c>
      <c r="B7323">
        <v>41669</v>
      </c>
      <c r="C7323">
        <v>0</v>
      </c>
      <c r="D7323" s="690">
        <v>40969</v>
      </c>
    </row>
    <row r="7324" spans="1:4">
      <c r="A7324" s="105">
        <v>33075008520000</v>
      </c>
      <c r="B7324">
        <v>39023</v>
      </c>
      <c r="C7324">
        <v>0</v>
      </c>
      <c r="D7324" s="690">
        <v>41000</v>
      </c>
    </row>
    <row r="7325" spans="1:4">
      <c r="A7325" s="105">
        <v>33075008520000</v>
      </c>
      <c r="B7325">
        <v>39458</v>
      </c>
      <c r="C7325">
        <v>0</v>
      </c>
      <c r="D7325" s="690">
        <v>41030</v>
      </c>
    </row>
    <row r="7326" spans="1:4">
      <c r="A7326" s="105">
        <v>33075008520000</v>
      </c>
      <c r="B7326">
        <v>35831</v>
      </c>
      <c r="C7326">
        <v>0</v>
      </c>
      <c r="D7326" s="690">
        <v>41061</v>
      </c>
    </row>
    <row r="7327" spans="1:4">
      <c r="A7327" s="105">
        <v>33075008520000</v>
      </c>
      <c r="B7327">
        <v>42162</v>
      </c>
      <c r="C7327">
        <v>0</v>
      </c>
      <c r="D7327" s="690">
        <v>41091</v>
      </c>
    </row>
    <row r="7328" spans="1:4">
      <c r="A7328" s="105">
        <v>33075008520000</v>
      </c>
      <c r="B7328">
        <v>44028</v>
      </c>
      <c r="C7328">
        <v>0</v>
      </c>
      <c r="D7328" s="690">
        <v>41122</v>
      </c>
    </row>
    <row r="7329" spans="1:4">
      <c r="A7329" s="105">
        <v>33075008520000</v>
      </c>
      <c r="B7329">
        <v>38684</v>
      </c>
      <c r="C7329">
        <v>0</v>
      </c>
      <c r="D7329" s="690">
        <v>41153</v>
      </c>
    </row>
    <row r="7330" spans="1:4">
      <c r="A7330" s="105">
        <v>33075008520000</v>
      </c>
      <c r="B7330">
        <v>36809</v>
      </c>
      <c r="C7330">
        <v>0</v>
      </c>
      <c r="D7330" s="690">
        <v>41183</v>
      </c>
    </row>
    <row r="7331" spans="1:4">
      <c r="A7331" s="105">
        <v>33075008520000</v>
      </c>
      <c r="B7331">
        <v>45960</v>
      </c>
      <c r="C7331">
        <v>0</v>
      </c>
      <c r="D7331" s="690">
        <v>41214</v>
      </c>
    </row>
    <row r="7332" spans="1:4">
      <c r="A7332" s="105">
        <v>33075008520000</v>
      </c>
      <c r="B7332">
        <v>45960</v>
      </c>
      <c r="C7332">
        <v>0</v>
      </c>
      <c r="D7332" s="690">
        <v>41244</v>
      </c>
    </row>
    <row r="7333" spans="1:4">
      <c r="A7333" s="105">
        <v>33075008540000</v>
      </c>
      <c r="B7333">
        <v>0</v>
      </c>
      <c r="C7333">
        <v>0</v>
      </c>
      <c r="D7333" s="690">
        <v>40909</v>
      </c>
    </row>
    <row r="7334" spans="1:4">
      <c r="A7334" s="105">
        <v>33075008540000</v>
      </c>
      <c r="B7334">
        <v>0</v>
      </c>
      <c r="C7334">
        <v>0</v>
      </c>
      <c r="D7334" s="690">
        <v>40940</v>
      </c>
    </row>
    <row r="7335" spans="1:4">
      <c r="A7335" s="105">
        <v>33075008540000</v>
      </c>
      <c r="B7335">
        <v>0</v>
      </c>
      <c r="C7335">
        <v>0</v>
      </c>
      <c r="D7335" s="690">
        <v>40969</v>
      </c>
    </row>
    <row r="7336" spans="1:4">
      <c r="A7336" s="105">
        <v>33075008540000</v>
      </c>
      <c r="B7336">
        <v>0</v>
      </c>
      <c r="C7336">
        <v>0</v>
      </c>
      <c r="D7336" s="690">
        <v>41000</v>
      </c>
    </row>
    <row r="7337" spans="1:4">
      <c r="A7337" s="105">
        <v>33075008540000</v>
      </c>
      <c r="B7337">
        <v>0</v>
      </c>
      <c r="C7337">
        <v>0</v>
      </c>
      <c r="D7337" s="690">
        <v>41030</v>
      </c>
    </row>
    <row r="7338" spans="1:4">
      <c r="A7338" s="105">
        <v>33075008540000</v>
      </c>
      <c r="B7338">
        <v>0</v>
      </c>
      <c r="C7338">
        <v>0</v>
      </c>
      <c r="D7338" s="690">
        <v>41061</v>
      </c>
    </row>
    <row r="7339" spans="1:4">
      <c r="A7339" s="105">
        <v>33075008540000</v>
      </c>
      <c r="B7339">
        <v>0</v>
      </c>
      <c r="C7339">
        <v>0</v>
      </c>
      <c r="D7339" s="690">
        <v>41091</v>
      </c>
    </row>
    <row r="7340" spans="1:4">
      <c r="A7340" s="105">
        <v>33075008540000</v>
      </c>
      <c r="B7340">
        <v>0</v>
      </c>
      <c r="C7340">
        <v>0</v>
      </c>
      <c r="D7340" s="690">
        <v>41122</v>
      </c>
    </row>
    <row r="7341" spans="1:4">
      <c r="A7341" s="105">
        <v>33075008540000</v>
      </c>
      <c r="B7341">
        <v>0</v>
      </c>
      <c r="C7341">
        <v>0</v>
      </c>
      <c r="D7341" s="690">
        <v>41153</v>
      </c>
    </row>
    <row r="7342" spans="1:4">
      <c r="A7342" s="105">
        <v>33075008540000</v>
      </c>
      <c r="B7342">
        <v>0</v>
      </c>
      <c r="C7342">
        <v>0</v>
      </c>
      <c r="D7342" s="690">
        <v>41183</v>
      </c>
    </row>
    <row r="7343" spans="1:4">
      <c r="A7343" s="105">
        <v>33075008540000</v>
      </c>
      <c r="B7343">
        <v>142</v>
      </c>
      <c r="C7343">
        <v>0</v>
      </c>
      <c r="D7343" s="690">
        <v>41214</v>
      </c>
    </row>
    <row r="7344" spans="1:4">
      <c r="A7344" s="105">
        <v>33075008540000</v>
      </c>
      <c r="B7344">
        <v>0</v>
      </c>
      <c r="C7344">
        <v>0</v>
      </c>
      <c r="D7344" s="690">
        <v>41244</v>
      </c>
    </row>
    <row r="7345" spans="1:4">
      <c r="A7345" s="105">
        <v>33075008570000</v>
      </c>
      <c r="B7345">
        <v>25671</v>
      </c>
      <c r="C7345">
        <v>0</v>
      </c>
      <c r="D7345" s="690">
        <v>41244</v>
      </c>
    </row>
    <row r="7346" spans="1:4">
      <c r="A7346" s="105">
        <v>33075008610000</v>
      </c>
      <c r="B7346">
        <v>93633</v>
      </c>
      <c r="C7346">
        <v>0</v>
      </c>
      <c r="D7346" s="690">
        <v>40909</v>
      </c>
    </row>
    <row r="7347" spans="1:4">
      <c r="A7347" s="105">
        <v>33075008610000</v>
      </c>
      <c r="B7347">
        <v>83764</v>
      </c>
      <c r="C7347">
        <v>0</v>
      </c>
      <c r="D7347" s="690">
        <v>40940</v>
      </c>
    </row>
    <row r="7348" spans="1:4">
      <c r="A7348" s="105">
        <v>33075008610000</v>
      </c>
      <c r="B7348">
        <v>90182</v>
      </c>
      <c r="C7348">
        <v>0</v>
      </c>
      <c r="D7348" s="690">
        <v>40969</v>
      </c>
    </row>
    <row r="7349" spans="1:4">
      <c r="A7349" s="105">
        <v>33075008610000</v>
      </c>
      <c r="B7349">
        <v>85214</v>
      </c>
      <c r="C7349">
        <v>0</v>
      </c>
      <c r="D7349" s="690">
        <v>41000</v>
      </c>
    </row>
    <row r="7350" spans="1:4">
      <c r="A7350" s="105">
        <v>33075008610000</v>
      </c>
      <c r="B7350">
        <v>82980</v>
      </c>
      <c r="C7350">
        <v>0</v>
      </c>
      <c r="D7350" s="690">
        <v>41030</v>
      </c>
    </row>
    <row r="7351" spans="1:4">
      <c r="A7351" s="105">
        <v>33075008610000</v>
      </c>
      <c r="B7351">
        <v>78339</v>
      </c>
      <c r="C7351">
        <v>0</v>
      </c>
      <c r="D7351" s="690">
        <v>41061</v>
      </c>
    </row>
    <row r="7352" spans="1:4">
      <c r="A7352" s="105">
        <v>33075008610000</v>
      </c>
      <c r="B7352">
        <v>85336</v>
      </c>
      <c r="C7352">
        <v>0</v>
      </c>
      <c r="D7352" s="690">
        <v>41091</v>
      </c>
    </row>
    <row r="7353" spans="1:4">
      <c r="A7353" s="105">
        <v>33075008610000</v>
      </c>
      <c r="B7353">
        <v>87600</v>
      </c>
      <c r="C7353">
        <v>0</v>
      </c>
      <c r="D7353" s="690">
        <v>41122</v>
      </c>
    </row>
    <row r="7354" spans="1:4">
      <c r="A7354" s="105">
        <v>33075008610000</v>
      </c>
      <c r="B7354">
        <v>85850</v>
      </c>
      <c r="C7354">
        <v>0</v>
      </c>
      <c r="D7354" s="690">
        <v>41153</v>
      </c>
    </row>
    <row r="7355" spans="1:4">
      <c r="A7355" s="105">
        <v>33075008610000</v>
      </c>
      <c r="B7355">
        <v>86703</v>
      </c>
      <c r="C7355">
        <v>0</v>
      </c>
      <c r="D7355" s="690">
        <v>41183</v>
      </c>
    </row>
    <row r="7356" spans="1:4">
      <c r="A7356" s="105">
        <v>33075008610000</v>
      </c>
      <c r="B7356">
        <v>87506</v>
      </c>
      <c r="C7356">
        <v>0</v>
      </c>
      <c r="D7356" s="690">
        <v>41214</v>
      </c>
    </row>
    <row r="7357" spans="1:4">
      <c r="A7357" s="105">
        <v>33075008610000</v>
      </c>
      <c r="B7357">
        <v>79658</v>
      </c>
      <c r="C7357">
        <v>0</v>
      </c>
      <c r="D7357" s="690">
        <v>41244</v>
      </c>
    </row>
    <row r="7358" spans="1:4">
      <c r="A7358" s="105">
        <v>33075008900000</v>
      </c>
      <c r="B7358">
        <v>7621</v>
      </c>
      <c r="C7358">
        <v>0</v>
      </c>
      <c r="D7358" s="690">
        <v>40909</v>
      </c>
    </row>
    <row r="7359" spans="1:4">
      <c r="A7359" s="105">
        <v>33075008900000</v>
      </c>
      <c r="B7359">
        <v>6729</v>
      </c>
      <c r="C7359">
        <v>0</v>
      </c>
      <c r="D7359" s="690">
        <v>40940</v>
      </c>
    </row>
    <row r="7360" spans="1:4">
      <c r="A7360" s="105">
        <v>33075008900000</v>
      </c>
      <c r="B7360">
        <v>7498</v>
      </c>
      <c r="C7360">
        <v>0</v>
      </c>
      <c r="D7360" s="690">
        <v>40969</v>
      </c>
    </row>
    <row r="7361" spans="1:4">
      <c r="A7361" s="105">
        <v>33075008900000</v>
      </c>
      <c r="B7361">
        <v>6277</v>
      </c>
      <c r="C7361">
        <v>0</v>
      </c>
      <c r="D7361" s="690">
        <v>41000</v>
      </c>
    </row>
    <row r="7362" spans="1:4">
      <c r="A7362" s="105">
        <v>33075008900000</v>
      </c>
      <c r="B7362">
        <v>7952</v>
      </c>
      <c r="C7362">
        <v>0</v>
      </c>
      <c r="D7362" s="690">
        <v>41030</v>
      </c>
    </row>
    <row r="7363" spans="1:4">
      <c r="A7363" s="105">
        <v>33075008900000</v>
      </c>
      <c r="B7363">
        <v>7605</v>
      </c>
      <c r="C7363">
        <v>0</v>
      </c>
      <c r="D7363" s="690">
        <v>41061</v>
      </c>
    </row>
    <row r="7364" spans="1:4">
      <c r="A7364" s="105">
        <v>33075008900000</v>
      </c>
      <c r="B7364">
        <v>6659</v>
      </c>
      <c r="C7364">
        <v>0</v>
      </c>
      <c r="D7364" s="690">
        <v>41091</v>
      </c>
    </row>
    <row r="7365" spans="1:4">
      <c r="A7365" s="105">
        <v>33075008900000</v>
      </c>
      <c r="B7365">
        <v>4074</v>
      </c>
      <c r="C7365">
        <v>0</v>
      </c>
      <c r="D7365" s="690">
        <v>41122</v>
      </c>
    </row>
    <row r="7366" spans="1:4">
      <c r="A7366" s="105">
        <v>33075008900000</v>
      </c>
      <c r="B7366">
        <v>4955</v>
      </c>
      <c r="C7366">
        <v>0</v>
      </c>
      <c r="D7366" s="690">
        <v>41153</v>
      </c>
    </row>
    <row r="7367" spans="1:4">
      <c r="A7367" s="105">
        <v>33075008900000</v>
      </c>
      <c r="B7367">
        <v>5088</v>
      </c>
      <c r="C7367">
        <v>0</v>
      </c>
      <c r="D7367" s="690">
        <v>41183</v>
      </c>
    </row>
    <row r="7368" spans="1:4">
      <c r="A7368" s="105">
        <v>33075008900000</v>
      </c>
      <c r="B7368">
        <v>3455</v>
      </c>
      <c r="C7368">
        <v>0</v>
      </c>
      <c r="D7368" s="690">
        <v>41214</v>
      </c>
    </row>
    <row r="7369" spans="1:4">
      <c r="A7369" s="105">
        <v>33075008900000</v>
      </c>
      <c r="B7369">
        <v>4022</v>
      </c>
      <c r="C7369">
        <v>0</v>
      </c>
      <c r="D7369" s="690">
        <v>41244</v>
      </c>
    </row>
    <row r="7370" spans="1:4">
      <c r="A7370" s="105">
        <v>33075008910000</v>
      </c>
      <c r="B7370">
        <v>4551</v>
      </c>
      <c r="C7370">
        <v>0</v>
      </c>
      <c r="D7370" s="690">
        <v>40909</v>
      </c>
    </row>
    <row r="7371" spans="1:4">
      <c r="A7371" s="105">
        <v>33075008910000</v>
      </c>
      <c r="B7371">
        <v>4335</v>
      </c>
      <c r="C7371">
        <v>0</v>
      </c>
      <c r="D7371" s="690">
        <v>40940</v>
      </c>
    </row>
    <row r="7372" spans="1:4">
      <c r="A7372" s="105">
        <v>33075008910000</v>
      </c>
      <c r="B7372">
        <v>4602</v>
      </c>
      <c r="C7372">
        <v>0</v>
      </c>
      <c r="D7372" s="690">
        <v>40969</v>
      </c>
    </row>
    <row r="7373" spans="1:4">
      <c r="A7373" s="105">
        <v>33075008910000</v>
      </c>
      <c r="B7373">
        <v>4166</v>
      </c>
      <c r="C7373">
        <v>0</v>
      </c>
      <c r="D7373" s="690">
        <v>41000</v>
      </c>
    </row>
    <row r="7374" spans="1:4">
      <c r="A7374" s="105">
        <v>33075008910000</v>
      </c>
      <c r="B7374">
        <v>5395</v>
      </c>
      <c r="C7374">
        <v>0</v>
      </c>
      <c r="D7374" s="690">
        <v>41030</v>
      </c>
    </row>
    <row r="7375" spans="1:4">
      <c r="A7375" s="105">
        <v>33075008910000</v>
      </c>
      <c r="B7375">
        <v>4905</v>
      </c>
      <c r="C7375">
        <v>0</v>
      </c>
      <c r="D7375" s="690">
        <v>41061</v>
      </c>
    </row>
    <row r="7376" spans="1:4">
      <c r="A7376" s="105">
        <v>33075008910000</v>
      </c>
      <c r="B7376">
        <v>4714</v>
      </c>
      <c r="C7376">
        <v>0</v>
      </c>
      <c r="D7376" s="690">
        <v>41091</v>
      </c>
    </row>
    <row r="7377" spans="1:4">
      <c r="A7377" s="105">
        <v>33075008910000</v>
      </c>
      <c r="B7377">
        <v>4228</v>
      </c>
      <c r="C7377">
        <v>0</v>
      </c>
      <c r="D7377" s="690">
        <v>41122</v>
      </c>
    </row>
    <row r="7378" spans="1:4">
      <c r="A7378" s="105">
        <v>33075008910000</v>
      </c>
      <c r="B7378">
        <v>4785</v>
      </c>
      <c r="C7378">
        <v>0</v>
      </c>
      <c r="D7378" s="690">
        <v>41153</v>
      </c>
    </row>
    <row r="7379" spans="1:4">
      <c r="A7379" s="105">
        <v>33075008910000</v>
      </c>
      <c r="B7379">
        <v>5486</v>
      </c>
      <c r="C7379">
        <v>0</v>
      </c>
      <c r="D7379" s="690">
        <v>41183</v>
      </c>
    </row>
    <row r="7380" spans="1:4">
      <c r="A7380" s="105">
        <v>33075008910000</v>
      </c>
      <c r="B7380">
        <v>3616</v>
      </c>
      <c r="C7380">
        <v>0</v>
      </c>
      <c r="D7380" s="690">
        <v>41214</v>
      </c>
    </row>
    <row r="7381" spans="1:4">
      <c r="A7381" s="105">
        <v>33075008910000</v>
      </c>
      <c r="B7381">
        <v>3285</v>
      </c>
      <c r="C7381">
        <v>0</v>
      </c>
      <c r="D7381" s="690">
        <v>41244</v>
      </c>
    </row>
    <row r="7382" spans="1:4">
      <c r="A7382" s="105">
        <v>33075009040000</v>
      </c>
      <c r="B7382">
        <v>1407</v>
      </c>
      <c r="C7382">
        <v>0</v>
      </c>
      <c r="D7382" s="690">
        <v>40909</v>
      </c>
    </row>
    <row r="7383" spans="1:4">
      <c r="A7383" s="105">
        <v>33075009040000</v>
      </c>
      <c r="B7383">
        <v>1328</v>
      </c>
      <c r="C7383">
        <v>0</v>
      </c>
      <c r="D7383" s="690">
        <v>40940</v>
      </c>
    </row>
    <row r="7384" spans="1:4">
      <c r="A7384" s="105">
        <v>33075009040000</v>
      </c>
      <c r="B7384">
        <v>1404</v>
      </c>
      <c r="C7384">
        <v>0</v>
      </c>
      <c r="D7384" s="690">
        <v>40969</v>
      </c>
    </row>
    <row r="7385" spans="1:4">
      <c r="A7385" s="105">
        <v>33075009040000</v>
      </c>
      <c r="B7385">
        <v>1369</v>
      </c>
      <c r="C7385">
        <v>0</v>
      </c>
      <c r="D7385" s="690">
        <v>41000</v>
      </c>
    </row>
    <row r="7386" spans="1:4">
      <c r="A7386" s="105">
        <v>33075009040000</v>
      </c>
      <c r="B7386">
        <v>1202</v>
      </c>
      <c r="C7386">
        <v>0</v>
      </c>
      <c r="D7386" s="690">
        <v>41030</v>
      </c>
    </row>
    <row r="7387" spans="1:4">
      <c r="A7387" s="105">
        <v>33075009040000</v>
      </c>
      <c r="B7387">
        <v>1235</v>
      </c>
      <c r="C7387">
        <v>0</v>
      </c>
      <c r="D7387" s="690">
        <v>41061</v>
      </c>
    </row>
    <row r="7388" spans="1:4">
      <c r="A7388" s="105">
        <v>33075009040000</v>
      </c>
      <c r="B7388">
        <v>1344</v>
      </c>
      <c r="C7388">
        <v>0</v>
      </c>
      <c r="D7388" s="690">
        <v>41091</v>
      </c>
    </row>
    <row r="7389" spans="1:4">
      <c r="A7389" s="105">
        <v>33075009040000</v>
      </c>
      <c r="B7389">
        <v>1373</v>
      </c>
      <c r="C7389">
        <v>0</v>
      </c>
      <c r="D7389" s="690">
        <v>41122</v>
      </c>
    </row>
    <row r="7390" spans="1:4">
      <c r="A7390" s="105">
        <v>33075009040000</v>
      </c>
      <c r="B7390">
        <v>1243</v>
      </c>
      <c r="C7390">
        <v>0</v>
      </c>
      <c r="D7390" s="690">
        <v>41153</v>
      </c>
    </row>
    <row r="7391" spans="1:4">
      <c r="A7391" s="105">
        <v>33075009040000</v>
      </c>
      <c r="B7391">
        <v>1458</v>
      </c>
      <c r="C7391">
        <v>0</v>
      </c>
      <c r="D7391" s="690">
        <v>41183</v>
      </c>
    </row>
    <row r="7392" spans="1:4">
      <c r="A7392" s="105">
        <v>33075009040000</v>
      </c>
      <c r="B7392">
        <v>1375</v>
      </c>
      <c r="C7392">
        <v>0</v>
      </c>
      <c r="D7392" s="690">
        <v>41214</v>
      </c>
    </row>
    <row r="7393" spans="1:4">
      <c r="A7393" s="105">
        <v>33075009040000</v>
      </c>
      <c r="B7393">
        <v>1291</v>
      </c>
      <c r="C7393">
        <v>0</v>
      </c>
      <c r="D7393" s="690">
        <v>41244</v>
      </c>
    </row>
    <row r="7394" spans="1:4">
      <c r="A7394" s="105">
        <v>33075009340000</v>
      </c>
      <c r="B7394">
        <v>6833</v>
      </c>
      <c r="C7394">
        <v>0</v>
      </c>
      <c r="D7394" s="690">
        <v>40909</v>
      </c>
    </row>
    <row r="7395" spans="1:4">
      <c r="A7395" s="105">
        <v>33075009340000</v>
      </c>
      <c r="B7395">
        <v>5175</v>
      </c>
      <c r="C7395">
        <v>0</v>
      </c>
      <c r="D7395" s="690">
        <v>40940</v>
      </c>
    </row>
    <row r="7396" spans="1:4">
      <c r="A7396" s="105">
        <v>33075009340000</v>
      </c>
      <c r="B7396">
        <v>5499</v>
      </c>
      <c r="C7396">
        <v>0</v>
      </c>
      <c r="D7396" s="690">
        <v>40969</v>
      </c>
    </row>
    <row r="7397" spans="1:4">
      <c r="A7397" s="105">
        <v>33075009340000</v>
      </c>
      <c r="B7397">
        <v>2724</v>
      </c>
      <c r="C7397">
        <v>0</v>
      </c>
      <c r="D7397" s="690">
        <v>41000</v>
      </c>
    </row>
    <row r="7398" spans="1:4">
      <c r="A7398" s="105">
        <v>33075009340000</v>
      </c>
      <c r="B7398">
        <v>4769</v>
      </c>
      <c r="C7398">
        <v>0</v>
      </c>
      <c r="D7398" s="690">
        <v>41030</v>
      </c>
    </row>
    <row r="7399" spans="1:4">
      <c r="A7399" s="105">
        <v>33075009340000</v>
      </c>
      <c r="B7399">
        <v>9122</v>
      </c>
      <c r="C7399">
        <v>0</v>
      </c>
      <c r="D7399" s="690">
        <v>41061</v>
      </c>
    </row>
    <row r="7400" spans="1:4">
      <c r="A7400" s="105">
        <v>33075009340000</v>
      </c>
      <c r="B7400">
        <v>9927</v>
      </c>
      <c r="C7400">
        <v>0</v>
      </c>
      <c r="D7400" s="690">
        <v>41091</v>
      </c>
    </row>
    <row r="7401" spans="1:4">
      <c r="A7401" s="105">
        <v>33075009340000</v>
      </c>
      <c r="B7401">
        <v>14264</v>
      </c>
      <c r="C7401">
        <v>0</v>
      </c>
      <c r="D7401" s="690">
        <v>41122</v>
      </c>
    </row>
    <row r="7402" spans="1:4">
      <c r="A7402" s="105">
        <v>33075009340000</v>
      </c>
      <c r="B7402">
        <v>14481</v>
      </c>
      <c r="C7402">
        <v>0</v>
      </c>
      <c r="D7402" s="690">
        <v>41153</v>
      </c>
    </row>
    <row r="7403" spans="1:4">
      <c r="A7403" s="105">
        <v>33075009340000</v>
      </c>
      <c r="B7403">
        <v>16555</v>
      </c>
      <c r="C7403">
        <v>0</v>
      </c>
      <c r="D7403" s="690">
        <v>41183</v>
      </c>
    </row>
    <row r="7404" spans="1:4">
      <c r="A7404" s="105">
        <v>33075009340000</v>
      </c>
      <c r="B7404">
        <v>16537</v>
      </c>
      <c r="C7404">
        <v>0</v>
      </c>
      <c r="D7404" s="690">
        <v>41214</v>
      </c>
    </row>
    <row r="7405" spans="1:4">
      <c r="A7405" s="105">
        <v>33075009340000</v>
      </c>
      <c r="B7405">
        <v>18037</v>
      </c>
      <c r="C7405">
        <v>0</v>
      </c>
      <c r="D7405" s="690">
        <v>41244</v>
      </c>
    </row>
    <row r="7406" spans="1:4">
      <c r="A7406" s="105">
        <v>33075009350000</v>
      </c>
      <c r="B7406">
        <v>0</v>
      </c>
      <c r="C7406">
        <v>0</v>
      </c>
      <c r="D7406" s="690">
        <v>40909</v>
      </c>
    </row>
    <row r="7407" spans="1:4">
      <c r="A7407" s="105">
        <v>33075009350000</v>
      </c>
      <c r="B7407">
        <v>0</v>
      </c>
      <c r="C7407">
        <v>0</v>
      </c>
      <c r="D7407" s="690">
        <v>40940</v>
      </c>
    </row>
    <row r="7408" spans="1:4">
      <c r="A7408" s="105">
        <v>33075009350000</v>
      </c>
      <c r="B7408">
        <v>0</v>
      </c>
      <c r="C7408">
        <v>0</v>
      </c>
      <c r="D7408" s="690">
        <v>40969</v>
      </c>
    </row>
    <row r="7409" spans="1:4">
      <c r="A7409" s="105">
        <v>33075009350000</v>
      </c>
      <c r="B7409">
        <v>0</v>
      </c>
      <c r="C7409">
        <v>0</v>
      </c>
      <c r="D7409" s="690">
        <v>41000</v>
      </c>
    </row>
    <row r="7410" spans="1:4">
      <c r="A7410" s="105">
        <v>33075009350000</v>
      </c>
      <c r="B7410">
        <v>0</v>
      </c>
      <c r="C7410">
        <v>0</v>
      </c>
      <c r="D7410" s="690">
        <v>41030</v>
      </c>
    </row>
    <row r="7411" spans="1:4">
      <c r="A7411" s="105">
        <v>33075009350000</v>
      </c>
      <c r="B7411">
        <v>0</v>
      </c>
      <c r="C7411">
        <v>0</v>
      </c>
      <c r="D7411" s="690">
        <v>41061</v>
      </c>
    </row>
    <row r="7412" spans="1:4">
      <c r="A7412" s="105">
        <v>33075009350000</v>
      </c>
      <c r="B7412">
        <v>0</v>
      </c>
      <c r="C7412">
        <v>0</v>
      </c>
      <c r="D7412" s="690">
        <v>41091</v>
      </c>
    </row>
    <row r="7413" spans="1:4">
      <c r="A7413" s="105">
        <v>33075009350000</v>
      </c>
      <c r="B7413">
        <v>0</v>
      </c>
      <c r="C7413">
        <v>0</v>
      </c>
      <c r="D7413" s="690">
        <v>41122</v>
      </c>
    </row>
    <row r="7414" spans="1:4">
      <c r="A7414" s="105">
        <v>33075009350000</v>
      </c>
      <c r="B7414">
        <v>0</v>
      </c>
      <c r="C7414">
        <v>0</v>
      </c>
      <c r="D7414" s="690">
        <v>41153</v>
      </c>
    </row>
    <row r="7415" spans="1:4">
      <c r="A7415" s="105">
        <v>33075009350000</v>
      </c>
      <c r="B7415">
        <v>0</v>
      </c>
      <c r="C7415">
        <v>0</v>
      </c>
      <c r="D7415" s="690">
        <v>41183</v>
      </c>
    </row>
    <row r="7416" spans="1:4">
      <c r="A7416" s="105">
        <v>33075009350000</v>
      </c>
      <c r="B7416">
        <v>0</v>
      </c>
      <c r="C7416">
        <v>0</v>
      </c>
      <c r="D7416" s="690">
        <v>41214</v>
      </c>
    </row>
    <row r="7417" spans="1:4">
      <c r="A7417" s="105">
        <v>33075009350000</v>
      </c>
      <c r="B7417">
        <v>0</v>
      </c>
      <c r="C7417">
        <v>0</v>
      </c>
      <c r="D7417" s="690">
        <v>41244</v>
      </c>
    </row>
    <row r="7418" spans="1:4">
      <c r="A7418" s="105">
        <v>33075009660000</v>
      </c>
      <c r="B7418">
        <v>38721</v>
      </c>
      <c r="C7418">
        <v>0</v>
      </c>
      <c r="D7418" s="690">
        <v>41244</v>
      </c>
    </row>
    <row r="7419" spans="1:4">
      <c r="A7419" s="105">
        <v>33075010540000</v>
      </c>
      <c r="B7419">
        <v>9232</v>
      </c>
      <c r="C7419">
        <v>0</v>
      </c>
      <c r="D7419" s="690">
        <v>40909</v>
      </c>
    </row>
    <row r="7420" spans="1:4">
      <c r="A7420" s="105">
        <v>33075010540000</v>
      </c>
      <c r="B7420">
        <v>9235</v>
      </c>
      <c r="C7420">
        <v>0</v>
      </c>
      <c r="D7420" s="690">
        <v>40940</v>
      </c>
    </row>
    <row r="7421" spans="1:4">
      <c r="A7421" s="105">
        <v>33075010540000</v>
      </c>
      <c r="B7421">
        <v>8214</v>
      </c>
      <c r="C7421">
        <v>0</v>
      </c>
      <c r="D7421" s="690">
        <v>40969</v>
      </c>
    </row>
    <row r="7422" spans="1:4">
      <c r="A7422" s="105">
        <v>33075010540000</v>
      </c>
      <c r="B7422">
        <v>9320</v>
      </c>
      <c r="C7422">
        <v>0</v>
      </c>
      <c r="D7422" s="690">
        <v>41000</v>
      </c>
    </row>
    <row r="7423" spans="1:4">
      <c r="A7423" s="105">
        <v>33075010540000</v>
      </c>
      <c r="B7423">
        <v>8911</v>
      </c>
      <c r="C7423">
        <v>0</v>
      </c>
      <c r="D7423" s="690">
        <v>41030</v>
      </c>
    </row>
    <row r="7424" spans="1:4">
      <c r="A7424" s="105">
        <v>33075010540000</v>
      </c>
      <c r="B7424">
        <v>9894</v>
      </c>
      <c r="C7424">
        <v>0</v>
      </c>
      <c r="D7424" s="690">
        <v>41061</v>
      </c>
    </row>
    <row r="7425" spans="1:4">
      <c r="A7425" s="105">
        <v>33075010540000</v>
      </c>
      <c r="B7425">
        <v>8738</v>
      </c>
      <c r="C7425">
        <v>0</v>
      </c>
      <c r="D7425" s="690">
        <v>41091</v>
      </c>
    </row>
    <row r="7426" spans="1:4">
      <c r="A7426" s="105">
        <v>33075010540000</v>
      </c>
      <c r="B7426">
        <v>8415</v>
      </c>
      <c r="C7426">
        <v>0</v>
      </c>
      <c r="D7426" s="690">
        <v>41122</v>
      </c>
    </row>
    <row r="7427" spans="1:4">
      <c r="A7427" s="105">
        <v>33075010540000</v>
      </c>
      <c r="B7427">
        <v>6658</v>
      </c>
      <c r="C7427">
        <v>0</v>
      </c>
      <c r="D7427" s="690">
        <v>41153</v>
      </c>
    </row>
    <row r="7428" spans="1:4">
      <c r="A7428" s="105">
        <v>33075010540000</v>
      </c>
      <c r="B7428">
        <v>8675</v>
      </c>
      <c r="C7428">
        <v>0</v>
      </c>
      <c r="D7428" s="690">
        <v>41183</v>
      </c>
    </row>
    <row r="7429" spans="1:4">
      <c r="A7429" s="105">
        <v>33075010540000</v>
      </c>
      <c r="B7429">
        <v>7018</v>
      </c>
      <c r="C7429">
        <v>0</v>
      </c>
      <c r="D7429" s="690">
        <v>41214</v>
      </c>
    </row>
    <row r="7430" spans="1:4">
      <c r="A7430" s="105">
        <v>33075010540000</v>
      </c>
      <c r="B7430">
        <v>8203</v>
      </c>
      <c r="C7430">
        <v>0</v>
      </c>
      <c r="D7430" s="690">
        <v>41244</v>
      </c>
    </row>
    <row r="7431" spans="1:4">
      <c r="A7431" s="105">
        <v>33075011490000</v>
      </c>
      <c r="B7431">
        <v>1702</v>
      </c>
      <c r="C7431">
        <v>0</v>
      </c>
      <c r="D7431" s="690">
        <v>41183</v>
      </c>
    </row>
    <row r="7432" spans="1:4">
      <c r="A7432" s="105">
        <v>33075011490000</v>
      </c>
      <c r="B7432">
        <v>4247</v>
      </c>
      <c r="C7432">
        <v>0</v>
      </c>
      <c r="D7432" s="690">
        <v>41214</v>
      </c>
    </row>
    <row r="7433" spans="1:4">
      <c r="A7433" s="105">
        <v>33075011490000</v>
      </c>
      <c r="B7433">
        <v>3707</v>
      </c>
      <c r="C7433">
        <v>0</v>
      </c>
      <c r="D7433" s="690">
        <v>41244</v>
      </c>
    </row>
    <row r="7434" spans="1:4">
      <c r="A7434" s="105">
        <v>33075011530000</v>
      </c>
      <c r="B7434">
        <v>9806</v>
      </c>
      <c r="C7434">
        <v>0</v>
      </c>
      <c r="D7434" s="690">
        <v>40909</v>
      </c>
    </row>
    <row r="7435" spans="1:4">
      <c r="A7435" s="105">
        <v>33075011530000</v>
      </c>
      <c r="B7435">
        <v>9770</v>
      </c>
      <c r="C7435">
        <v>0</v>
      </c>
      <c r="D7435" s="690">
        <v>40940</v>
      </c>
    </row>
    <row r="7436" spans="1:4">
      <c r="A7436" s="105">
        <v>33075011530000</v>
      </c>
      <c r="B7436">
        <v>9207</v>
      </c>
      <c r="C7436">
        <v>0</v>
      </c>
      <c r="D7436" s="690">
        <v>40969</v>
      </c>
    </row>
    <row r="7437" spans="1:4">
      <c r="A7437" s="105">
        <v>33075011530000</v>
      </c>
      <c r="B7437">
        <v>8985</v>
      </c>
      <c r="C7437">
        <v>0</v>
      </c>
      <c r="D7437" s="690">
        <v>41000</v>
      </c>
    </row>
    <row r="7438" spans="1:4">
      <c r="A7438" s="105">
        <v>33075011530000</v>
      </c>
      <c r="B7438">
        <v>7977</v>
      </c>
      <c r="C7438">
        <v>0</v>
      </c>
      <c r="D7438" s="690">
        <v>41030</v>
      </c>
    </row>
    <row r="7439" spans="1:4">
      <c r="A7439" s="105">
        <v>33075011530000</v>
      </c>
      <c r="B7439">
        <v>7679</v>
      </c>
      <c r="C7439">
        <v>0</v>
      </c>
      <c r="D7439" s="690">
        <v>41061</v>
      </c>
    </row>
    <row r="7440" spans="1:4">
      <c r="A7440" s="105">
        <v>33075011530000</v>
      </c>
      <c r="B7440">
        <v>8078</v>
      </c>
      <c r="C7440">
        <v>0</v>
      </c>
      <c r="D7440" s="690">
        <v>41091</v>
      </c>
    </row>
    <row r="7441" spans="1:4">
      <c r="A7441" s="105">
        <v>33075011530000</v>
      </c>
      <c r="B7441">
        <v>7746</v>
      </c>
      <c r="C7441">
        <v>0</v>
      </c>
      <c r="D7441" s="690">
        <v>41122</v>
      </c>
    </row>
    <row r="7442" spans="1:4">
      <c r="A7442" s="105">
        <v>33075011530000</v>
      </c>
      <c r="B7442">
        <v>5768</v>
      </c>
      <c r="C7442">
        <v>0</v>
      </c>
      <c r="D7442" s="690">
        <v>41153</v>
      </c>
    </row>
    <row r="7443" spans="1:4">
      <c r="A7443" s="105">
        <v>33075011530000</v>
      </c>
      <c r="B7443">
        <v>6626</v>
      </c>
      <c r="C7443">
        <v>0</v>
      </c>
      <c r="D7443" s="690">
        <v>41183</v>
      </c>
    </row>
    <row r="7444" spans="1:4">
      <c r="A7444" s="105">
        <v>33075011530000</v>
      </c>
      <c r="B7444">
        <v>5408</v>
      </c>
      <c r="C7444">
        <v>0</v>
      </c>
      <c r="D7444" s="690">
        <v>41214</v>
      </c>
    </row>
    <row r="7445" spans="1:4">
      <c r="A7445" s="105">
        <v>33075011530000</v>
      </c>
      <c r="B7445">
        <v>6618</v>
      </c>
      <c r="C7445">
        <v>0</v>
      </c>
      <c r="D7445" s="690">
        <v>41244</v>
      </c>
    </row>
    <row r="7446" spans="1:4">
      <c r="A7446" s="105">
        <v>33075011740000</v>
      </c>
      <c r="B7446">
        <v>7360</v>
      </c>
      <c r="C7446">
        <v>0</v>
      </c>
      <c r="D7446" s="690">
        <v>40909</v>
      </c>
    </row>
    <row r="7447" spans="1:4">
      <c r="A7447" s="105">
        <v>33075011740000</v>
      </c>
      <c r="B7447">
        <v>7757</v>
      </c>
      <c r="C7447">
        <v>0</v>
      </c>
      <c r="D7447" s="690">
        <v>40940</v>
      </c>
    </row>
    <row r="7448" spans="1:4">
      <c r="A7448" s="105">
        <v>33075011740000</v>
      </c>
      <c r="B7448">
        <v>7710</v>
      </c>
      <c r="C7448">
        <v>0</v>
      </c>
      <c r="D7448" s="690">
        <v>40969</v>
      </c>
    </row>
    <row r="7449" spans="1:4">
      <c r="A7449" s="105">
        <v>33075011740000</v>
      </c>
      <c r="B7449">
        <v>7277</v>
      </c>
      <c r="C7449">
        <v>0</v>
      </c>
      <c r="D7449" s="690">
        <v>41000</v>
      </c>
    </row>
    <row r="7450" spans="1:4">
      <c r="A7450" s="105">
        <v>33075011740000</v>
      </c>
      <c r="B7450">
        <v>6481</v>
      </c>
      <c r="C7450">
        <v>0</v>
      </c>
      <c r="D7450" s="690">
        <v>41030</v>
      </c>
    </row>
    <row r="7451" spans="1:4">
      <c r="A7451" s="105">
        <v>33075011740000</v>
      </c>
      <c r="B7451">
        <v>8755</v>
      </c>
      <c r="C7451">
        <v>0</v>
      </c>
      <c r="D7451" s="690">
        <v>41061</v>
      </c>
    </row>
    <row r="7452" spans="1:4">
      <c r="A7452" s="105">
        <v>33075011740000</v>
      </c>
      <c r="B7452">
        <v>9511</v>
      </c>
      <c r="C7452">
        <v>0</v>
      </c>
      <c r="D7452" s="690">
        <v>41091</v>
      </c>
    </row>
    <row r="7453" spans="1:4">
      <c r="A7453" s="105">
        <v>33075011740000</v>
      </c>
      <c r="B7453">
        <v>10527</v>
      </c>
      <c r="C7453">
        <v>0</v>
      </c>
      <c r="D7453" s="690">
        <v>41122</v>
      </c>
    </row>
    <row r="7454" spans="1:4">
      <c r="A7454" s="105">
        <v>33075011740000</v>
      </c>
      <c r="B7454">
        <v>7485</v>
      </c>
      <c r="C7454">
        <v>0</v>
      </c>
      <c r="D7454" s="690">
        <v>41153</v>
      </c>
    </row>
    <row r="7455" spans="1:4">
      <c r="A7455" s="105">
        <v>33075011740000</v>
      </c>
      <c r="B7455">
        <v>9013</v>
      </c>
      <c r="C7455">
        <v>0</v>
      </c>
      <c r="D7455" s="690">
        <v>41183</v>
      </c>
    </row>
    <row r="7456" spans="1:4">
      <c r="A7456" s="105">
        <v>33075011740000</v>
      </c>
      <c r="B7456">
        <v>6297</v>
      </c>
      <c r="C7456">
        <v>0</v>
      </c>
      <c r="D7456" s="690">
        <v>41214</v>
      </c>
    </row>
    <row r="7457" spans="1:4">
      <c r="A7457" s="105">
        <v>33075011740000</v>
      </c>
      <c r="B7457">
        <v>7487</v>
      </c>
      <c r="C7457">
        <v>0</v>
      </c>
      <c r="D7457" s="690">
        <v>41244</v>
      </c>
    </row>
    <row r="7458" spans="1:4">
      <c r="A7458" s="105">
        <v>33075011750000</v>
      </c>
      <c r="B7458">
        <v>11640</v>
      </c>
      <c r="C7458">
        <v>0</v>
      </c>
      <c r="D7458" s="690">
        <v>40909</v>
      </c>
    </row>
    <row r="7459" spans="1:4">
      <c r="A7459" s="105">
        <v>33075011750000</v>
      </c>
      <c r="B7459">
        <v>10639</v>
      </c>
      <c r="C7459">
        <v>0</v>
      </c>
      <c r="D7459" s="690">
        <v>40940</v>
      </c>
    </row>
    <row r="7460" spans="1:4">
      <c r="A7460" s="105">
        <v>33075011750000</v>
      </c>
      <c r="B7460">
        <v>9934</v>
      </c>
      <c r="C7460">
        <v>0</v>
      </c>
      <c r="D7460" s="690">
        <v>40969</v>
      </c>
    </row>
    <row r="7461" spans="1:4">
      <c r="A7461" s="105">
        <v>33075011750000</v>
      </c>
      <c r="B7461">
        <v>10156</v>
      </c>
      <c r="C7461">
        <v>0</v>
      </c>
      <c r="D7461" s="690">
        <v>41000</v>
      </c>
    </row>
    <row r="7462" spans="1:4">
      <c r="A7462" s="105">
        <v>33075011750000</v>
      </c>
      <c r="B7462">
        <v>8667</v>
      </c>
      <c r="C7462">
        <v>0</v>
      </c>
      <c r="D7462" s="690">
        <v>41030</v>
      </c>
    </row>
    <row r="7463" spans="1:4">
      <c r="A7463" s="105">
        <v>33075011750000</v>
      </c>
      <c r="B7463">
        <v>10973</v>
      </c>
      <c r="C7463">
        <v>0</v>
      </c>
      <c r="D7463" s="690">
        <v>41061</v>
      </c>
    </row>
    <row r="7464" spans="1:4">
      <c r="A7464" s="105">
        <v>33075011750000</v>
      </c>
      <c r="B7464">
        <v>6523</v>
      </c>
      <c r="C7464">
        <v>0</v>
      </c>
      <c r="D7464" s="690">
        <v>41091</v>
      </c>
    </row>
    <row r="7465" spans="1:4">
      <c r="A7465" s="105">
        <v>33075011750000</v>
      </c>
      <c r="B7465">
        <v>5234</v>
      </c>
      <c r="C7465">
        <v>0</v>
      </c>
      <c r="D7465" s="690">
        <v>41122</v>
      </c>
    </row>
    <row r="7466" spans="1:4">
      <c r="A7466" s="105">
        <v>33075011750000</v>
      </c>
      <c r="B7466">
        <v>5286</v>
      </c>
      <c r="C7466">
        <v>0</v>
      </c>
      <c r="D7466" s="690">
        <v>41153</v>
      </c>
    </row>
    <row r="7467" spans="1:4">
      <c r="A7467" s="105">
        <v>33075011750000</v>
      </c>
      <c r="B7467">
        <v>5709</v>
      </c>
      <c r="C7467">
        <v>0</v>
      </c>
      <c r="D7467" s="690">
        <v>41183</v>
      </c>
    </row>
    <row r="7468" spans="1:4">
      <c r="A7468" s="105">
        <v>33075011750000</v>
      </c>
      <c r="B7468">
        <v>5180</v>
      </c>
      <c r="C7468">
        <v>0</v>
      </c>
      <c r="D7468" s="690">
        <v>41214</v>
      </c>
    </row>
    <row r="7469" spans="1:4">
      <c r="A7469" s="105">
        <v>33075011750000</v>
      </c>
      <c r="B7469">
        <v>5829</v>
      </c>
      <c r="C7469">
        <v>0</v>
      </c>
      <c r="D7469" s="690">
        <v>41244</v>
      </c>
    </row>
    <row r="7470" spans="1:4">
      <c r="A7470" s="105">
        <v>33075011800000</v>
      </c>
      <c r="B7470">
        <v>5885</v>
      </c>
      <c r="C7470">
        <v>0</v>
      </c>
      <c r="D7470" s="690">
        <v>40909</v>
      </c>
    </row>
    <row r="7471" spans="1:4">
      <c r="A7471" s="105">
        <v>33075011800000</v>
      </c>
      <c r="B7471">
        <v>10724</v>
      </c>
      <c r="C7471">
        <v>0</v>
      </c>
      <c r="D7471" s="690">
        <v>40940</v>
      </c>
    </row>
    <row r="7472" spans="1:4">
      <c r="A7472" s="105">
        <v>33075011800000</v>
      </c>
      <c r="B7472">
        <v>10268</v>
      </c>
      <c r="C7472">
        <v>0</v>
      </c>
      <c r="D7472" s="690">
        <v>40969</v>
      </c>
    </row>
    <row r="7473" spans="1:4">
      <c r="A7473" s="105">
        <v>33075011800000</v>
      </c>
      <c r="B7473">
        <v>9922</v>
      </c>
      <c r="C7473">
        <v>0</v>
      </c>
      <c r="D7473" s="690">
        <v>41000</v>
      </c>
    </row>
    <row r="7474" spans="1:4">
      <c r="A7474" s="105">
        <v>33075011800000</v>
      </c>
      <c r="B7474">
        <v>10996</v>
      </c>
      <c r="C7474">
        <v>0</v>
      </c>
      <c r="D7474" s="690">
        <v>41030</v>
      </c>
    </row>
    <row r="7475" spans="1:4">
      <c r="A7475" s="105">
        <v>33075011800000</v>
      </c>
      <c r="B7475">
        <v>12904</v>
      </c>
      <c r="C7475">
        <v>0</v>
      </c>
      <c r="D7475" s="690">
        <v>41061</v>
      </c>
    </row>
    <row r="7476" spans="1:4">
      <c r="A7476" s="105">
        <v>33075011800000</v>
      </c>
      <c r="B7476">
        <v>7850</v>
      </c>
      <c r="C7476">
        <v>0</v>
      </c>
      <c r="D7476" s="690">
        <v>41091</v>
      </c>
    </row>
    <row r="7477" spans="1:4">
      <c r="A7477" s="105">
        <v>33075011800000</v>
      </c>
      <c r="B7477">
        <v>8486</v>
      </c>
      <c r="C7477">
        <v>0</v>
      </c>
      <c r="D7477" s="690">
        <v>41122</v>
      </c>
    </row>
    <row r="7478" spans="1:4">
      <c r="A7478" s="105">
        <v>33075011800000</v>
      </c>
      <c r="B7478">
        <v>6793</v>
      </c>
      <c r="C7478">
        <v>0</v>
      </c>
      <c r="D7478" s="690">
        <v>41153</v>
      </c>
    </row>
    <row r="7479" spans="1:4">
      <c r="A7479" s="105">
        <v>33075011800000</v>
      </c>
      <c r="B7479">
        <v>7807</v>
      </c>
      <c r="C7479">
        <v>0</v>
      </c>
      <c r="D7479" s="690">
        <v>41183</v>
      </c>
    </row>
    <row r="7480" spans="1:4">
      <c r="A7480" s="105">
        <v>33075011800000</v>
      </c>
      <c r="B7480">
        <v>6007</v>
      </c>
      <c r="C7480">
        <v>0</v>
      </c>
      <c r="D7480" s="690">
        <v>41214</v>
      </c>
    </row>
    <row r="7481" spans="1:4">
      <c r="A7481" s="105">
        <v>33075011800000</v>
      </c>
      <c r="B7481">
        <v>7824</v>
      </c>
      <c r="C7481">
        <v>0</v>
      </c>
      <c r="D7481" s="690">
        <v>41244</v>
      </c>
    </row>
    <row r="7482" spans="1:4">
      <c r="A7482" s="105">
        <v>33075012220000</v>
      </c>
      <c r="B7482">
        <v>5924</v>
      </c>
      <c r="C7482">
        <v>0</v>
      </c>
      <c r="D7482" s="690">
        <v>40909</v>
      </c>
    </row>
    <row r="7483" spans="1:4">
      <c r="A7483" s="105">
        <v>33075012220000</v>
      </c>
      <c r="B7483">
        <v>9381</v>
      </c>
      <c r="C7483">
        <v>0</v>
      </c>
      <c r="D7483" s="690">
        <v>40940</v>
      </c>
    </row>
    <row r="7484" spans="1:4">
      <c r="A7484" s="105">
        <v>33075012220000</v>
      </c>
      <c r="B7484">
        <v>2787</v>
      </c>
      <c r="C7484">
        <v>0</v>
      </c>
      <c r="D7484" s="690">
        <v>40969</v>
      </c>
    </row>
    <row r="7485" spans="1:4">
      <c r="A7485" s="105">
        <v>33075012220000</v>
      </c>
      <c r="B7485">
        <v>0</v>
      </c>
      <c r="C7485">
        <v>0</v>
      </c>
      <c r="D7485" s="690">
        <v>41000</v>
      </c>
    </row>
    <row r="7486" spans="1:4">
      <c r="A7486" s="105">
        <v>33075012220000</v>
      </c>
      <c r="B7486">
        <v>2878</v>
      </c>
      <c r="C7486">
        <v>0</v>
      </c>
      <c r="D7486" s="690">
        <v>41030</v>
      </c>
    </row>
    <row r="7487" spans="1:4">
      <c r="A7487" s="105">
        <v>33075012220000</v>
      </c>
      <c r="B7487">
        <v>0</v>
      </c>
      <c r="C7487">
        <v>0</v>
      </c>
      <c r="D7487" s="690">
        <v>41061</v>
      </c>
    </row>
    <row r="7488" spans="1:4">
      <c r="A7488" s="105">
        <v>33075012220000</v>
      </c>
      <c r="B7488">
        <v>12939</v>
      </c>
      <c r="C7488">
        <v>0</v>
      </c>
      <c r="D7488" s="690">
        <v>41091</v>
      </c>
    </row>
    <row r="7489" spans="1:4">
      <c r="A7489" s="105">
        <v>33075012220000</v>
      </c>
      <c r="B7489">
        <v>1558</v>
      </c>
      <c r="C7489">
        <v>0</v>
      </c>
      <c r="D7489" s="690">
        <v>41122</v>
      </c>
    </row>
    <row r="7490" spans="1:4">
      <c r="A7490" s="105">
        <v>33075012220000</v>
      </c>
      <c r="B7490">
        <v>11151</v>
      </c>
      <c r="C7490">
        <v>0</v>
      </c>
      <c r="D7490" s="690">
        <v>41153</v>
      </c>
    </row>
    <row r="7491" spans="1:4">
      <c r="A7491" s="105">
        <v>33075012220000</v>
      </c>
      <c r="B7491">
        <v>8580</v>
      </c>
      <c r="C7491">
        <v>0</v>
      </c>
      <c r="D7491" s="690">
        <v>41183</v>
      </c>
    </row>
    <row r="7492" spans="1:4">
      <c r="A7492" s="105">
        <v>33075012220000</v>
      </c>
      <c r="B7492">
        <v>5200</v>
      </c>
      <c r="C7492">
        <v>0</v>
      </c>
      <c r="D7492" s="690">
        <v>41214</v>
      </c>
    </row>
    <row r="7493" spans="1:4">
      <c r="A7493" s="105">
        <v>33075012220000</v>
      </c>
      <c r="B7493">
        <v>8950</v>
      </c>
      <c r="C7493">
        <v>0</v>
      </c>
      <c r="D7493" s="690">
        <v>41244</v>
      </c>
    </row>
    <row r="7494" spans="1:4">
      <c r="A7494" s="105">
        <v>33075012280000</v>
      </c>
      <c r="B7494">
        <v>0</v>
      </c>
      <c r="C7494">
        <v>0</v>
      </c>
      <c r="D7494" s="690">
        <v>40909</v>
      </c>
    </row>
    <row r="7495" spans="1:4">
      <c r="A7495" s="105">
        <v>33075012280000</v>
      </c>
      <c r="B7495">
        <v>0</v>
      </c>
      <c r="C7495">
        <v>0</v>
      </c>
      <c r="D7495" s="690">
        <v>40940</v>
      </c>
    </row>
    <row r="7496" spans="1:4">
      <c r="A7496" s="105">
        <v>33075012280000</v>
      </c>
      <c r="B7496">
        <v>0</v>
      </c>
      <c r="C7496">
        <v>0</v>
      </c>
      <c r="D7496" s="690">
        <v>40969</v>
      </c>
    </row>
    <row r="7497" spans="1:4">
      <c r="A7497" s="105">
        <v>33075012280000</v>
      </c>
      <c r="B7497">
        <v>0</v>
      </c>
      <c r="C7497">
        <v>0</v>
      </c>
      <c r="D7497" s="690">
        <v>41000</v>
      </c>
    </row>
    <row r="7498" spans="1:4">
      <c r="A7498" s="105">
        <v>33075012280000</v>
      </c>
      <c r="B7498">
        <v>0</v>
      </c>
      <c r="C7498">
        <v>0</v>
      </c>
      <c r="D7498" s="690">
        <v>41030</v>
      </c>
    </row>
    <row r="7499" spans="1:4">
      <c r="A7499" s="105">
        <v>33075012280000</v>
      </c>
      <c r="B7499">
        <v>0</v>
      </c>
      <c r="C7499">
        <v>0</v>
      </c>
      <c r="D7499" s="690">
        <v>41061</v>
      </c>
    </row>
    <row r="7500" spans="1:4">
      <c r="A7500" s="105">
        <v>33075012280000</v>
      </c>
      <c r="B7500">
        <v>100</v>
      </c>
      <c r="C7500">
        <v>0</v>
      </c>
      <c r="D7500" s="690">
        <v>41091</v>
      </c>
    </row>
    <row r="7501" spans="1:4">
      <c r="A7501" s="105">
        <v>33075012280000</v>
      </c>
      <c r="B7501">
        <v>0</v>
      </c>
      <c r="C7501">
        <v>0</v>
      </c>
      <c r="D7501" s="690">
        <v>41122</v>
      </c>
    </row>
    <row r="7502" spans="1:4">
      <c r="A7502" s="105">
        <v>33075012280000</v>
      </c>
      <c r="B7502">
        <v>0</v>
      </c>
      <c r="C7502">
        <v>0</v>
      </c>
      <c r="D7502" s="690">
        <v>41153</v>
      </c>
    </row>
    <row r="7503" spans="1:4">
      <c r="A7503" s="105">
        <v>33075012280000</v>
      </c>
      <c r="B7503">
        <v>0</v>
      </c>
      <c r="C7503">
        <v>0</v>
      </c>
      <c r="D7503" s="690">
        <v>41183</v>
      </c>
    </row>
    <row r="7504" spans="1:4">
      <c r="A7504" s="105">
        <v>33075012280000</v>
      </c>
      <c r="B7504">
        <v>0</v>
      </c>
      <c r="C7504">
        <v>0</v>
      </c>
      <c r="D7504" s="690">
        <v>41214</v>
      </c>
    </row>
    <row r="7505" spans="1:4">
      <c r="A7505" s="105">
        <v>33075012280000</v>
      </c>
      <c r="B7505">
        <v>0</v>
      </c>
      <c r="C7505">
        <v>0</v>
      </c>
      <c r="D7505" s="690">
        <v>41244</v>
      </c>
    </row>
    <row r="7506" spans="1:4">
      <c r="A7506" s="105">
        <v>33075012740000</v>
      </c>
      <c r="B7506">
        <v>18130</v>
      </c>
      <c r="C7506">
        <v>0</v>
      </c>
      <c r="D7506" s="690">
        <v>40909</v>
      </c>
    </row>
    <row r="7507" spans="1:4">
      <c r="A7507" s="105">
        <v>33075012740000</v>
      </c>
      <c r="B7507">
        <v>15550</v>
      </c>
      <c r="C7507">
        <v>0</v>
      </c>
      <c r="D7507" s="690">
        <v>40940</v>
      </c>
    </row>
    <row r="7508" spans="1:4">
      <c r="A7508" s="105">
        <v>33075012740000</v>
      </c>
      <c r="B7508">
        <v>17663</v>
      </c>
      <c r="C7508">
        <v>0</v>
      </c>
      <c r="D7508" s="690">
        <v>40969</v>
      </c>
    </row>
    <row r="7509" spans="1:4">
      <c r="A7509" s="105">
        <v>33075012740000</v>
      </c>
      <c r="B7509">
        <v>18605</v>
      </c>
      <c r="C7509">
        <v>0</v>
      </c>
      <c r="D7509" s="690">
        <v>41000</v>
      </c>
    </row>
    <row r="7510" spans="1:4">
      <c r="A7510" s="105">
        <v>33075012740000</v>
      </c>
      <c r="B7510">
        <v>19400</v>
      </c>
      <c r="C7510">
        <v>0</v>
      </c>
      <c r="D7510" s="690">
        <v>41030</v>
      </c>
    </row>
    <row r="7511" spans="1:4">
      <c r="A7511" s="105">
        <v>33075012740000</v>
      </c>
      <c r="B7511">
        <v>16563</v>
      </c>
      <c r="C7511">
        <v>0</v>
      </c>
      <c r="D7511" s="690">
        <v>41061</v>
      </c>
    </row>
    <row r="7512" spans="1:4">
      <c r="A7512" s="105">
        <v>33075012740000</v>
      </c>
      <c r="B7512">
        <v>4178</v>
      </c>
      <c r="C7512">
        <v>0</v>
      </c>
      <c r="D7512" s="690">
        <v>41091</v>
      </c>
    </row>
    <row r="7513" spans="1:4">
      <c r="A7513" s="105">
        <v>33075012740000</v>
      </c>
      <c r="B7513">
        <v>4178</v>
      </c>
      <c r="C7513">
        <v>0</v>
      </c>
      <c r="D7513" s="690">
        <v>41122</v>
      </c>
    </row>
    <row r="7514" spans="1:4">
      <c r="A7514" s="105">
        <v>33075012740000</v>
      </c>
      <c r="B7514">
        <v>19621</v>
      </c>
      <c r="C7514">
        <v>0</v>
      </c>
      <c r="D7514" s="690">
        <v>41153</v>
      </c>
    </row>
    <row r="7515" spans="1:4">
      <c r="A7515" s="105">
        <v>33075012740000</v>
      </c>
      <c r="B7515">
        <v>22206</v>
      </c>
      <c r="C7515">
        <v>0</v>
      </c>
      <c r="D7515" s="690">
        <v>41183</v>
      </c>
    </row>
    <row r="7516" spans="1:4">
      <c r="A7516" s="105">
        <v>33075012740000</v>
      </c>
      <c r="B7516">
        <v>19887</v>
      </c>
      <c r="C7516">
        <v>0</v>
      </c>
      <c r="D7516" s="690">
        <v>41214</v>
      </c>
    </row>
    <row r="7517" spans="1:4">
      <c r="A7517" s="105">
        <v>33075012740000</v>
      </c>
      <c r="B7517">
        <v>20767</v>
      </c>
      <c r="C7517">
        <v>0</v>
      </c>
      <c r="D7517" s="690">
        <v>41244</v>
      </c>
    </row>
    <row r="7518" spans="1:4">
      <c r="A7518" s="105">
        <v>33075012970000</v>
      </c>
      <c r="B7518">
        <v>7200</v>
      </c>
      <c r="C7518">
        <v>0</v>
      </c>
      <c r="D7518" s="690">
        <v>40909</v>
      </c>
    </row>
    <row r="7519" spans="1:4">
      <c r="A7519" s="105">
        <v>33075012970000</v>
      </c>
      <c r="B7519">
        <v>7198</v>
      </c>
      <c r="C7519">
        <v>0</v>
      </c>
      <c r="D7519" s="690">
        <v>40940</v>
      </c>
    </row>
    <row r="7520" spans="1:4">
      <c r="A7520" s="105">
        <v>33075012970000</v>
      </c>
      <c r="B7520">
        <v>6885</v>
      </c>
      <c r="C7520">
        <v>0</v>
      </c>
      <c r="D7520" s="690">
        <v>40969</v>
      </c>
    </row>
    <row r="7521" spans="1:4">
      <c r="A7521" s="105">
        <v>33075012970000</v>
      </c>
      <c r="B7521">
        <v>7902</v>
      </c>
      <c r="C7521">
        <v>0</v>
      </c>
      <c r="D7521" s="690">
        <v>41000</v>
      </c>
    </row>
    <row r="7522" spans="1:4">
      <c r="A7522" s="105">
        <v>33075012970000</v>
      </c>
      <c r="B7522">
        <v>8157</v>
      </c>
      <c r="C7522">
        <v>0</v>
      </c>
      <c r="D7522" s="690">
        <v>41030</v>
      </c>
    </row>
    <row r="7523" spans="1:4">
      <c r="A7523" s="105">
        <v>33075012970000</v>
      </c>
      <c r="B7523">
        <v>7263</v>
      </c>
      <c r="C7523">
        <v>0</v>
      </c>
      <c r="D7523" s="690">
        <v>41061</v>
      </c>
    </row>
    <row r="7524" spans="1:4">
      <c r="A7524" s="105">
        <v>33075012970000</v>
      </c>
      <c r="B7524">
        <v>7932</v>
      </c>
      <c r="C7524">
        <v>0</v>
      </c>
      <c r="D7524" s="690">
        <v>41091</v>
      </c>
    </row>
    <row r="7525" spans="1:4">
      <c r="A7525" s="105">
        <v>33075012970000</v>
      </c>
      <c r="B7525">
        <v>8071</v>
      </c>
      <c r="C7525">
        <v>0</v>
      </c>
      <c r="D7525" s="690">
        <v>41122</v>
      </c>
    </row>
    <row r="7526" spans="1:4">
      <c r="A7526" s="105">
        <v>33075012970000</v>
      </c>
      <c r="B7526">
        <v>7472</v>
      </c>
      <c r="C7526">
        <v>0</v>
      </c>
      <c r="D7526" s="690">
        <v>41153</v>
      </c>
    </row>
    <row r="7527" spans="1:4">
      <c r="A7527" s="105">
        <v>33075012970000</v>
      </c>
      <c r="B7527">
        <v>7787</v>
      </c>
      <c r="C7527">
        <v>0</v>
      </c>
      <c r="D7527" s="690">
        <v>41183</v>
      </c>
    </row>
    <row r="7528" spans="1:4">
      <c r="A7528" s="105">
        <v>33075012970000</v>
      </c>
      <c r="B7528">
        <v>7756</v>
      </c>
      <c r="C7528">
        <v>0</v>
      </c>
      <c r="D7528" s="690">
        <v>41214</v>
      </c>
    </row>
    <row r="7529" spans="1:4">
      <c r="A7529" s="105">
        <v>33075012970000</v>
      </c>
      <c r="B7529">
        <v>7437</v>
      </c>
      <c r="C7529">
        <v>0</v>
      </c>
      <c r="D7529" s="690">
        <v>41244</v>
      </c>
    </row>
    <row r="7530" spans="1:4">
      <c r="A7530" s="105">
        <v>33075013240000</v>
      </c>
      <c r="B7530">
        <v>0</v>
      </c>
      <c r="C7530">
        <v>0</v>
      </c>
      <c r="D7530" s="690">
        <v>40909</v>
      </c>
    </row>
    <row r="7531" spans="1:4">
      <c r="A7531" s="105">
        <v>33075013240000</v>
      </c>
      <c r="B7531">
        <v>0</v>
      </c>
      <c r="C7531">
        <v>0</v>
      </c>
      <c r="D7531" s="690">
        <v>40940</v>
      </c>
    </row>
    <row r="7532" spans="1:4">
      <c r="A7532" s="105">
        <v>33075013240000</v>
      </c>
      <c r="B7532">
        <v>0</v>
      </c>
      <c r="C7532">
        <v>0</v>
      </c>
      <c r="D7532" s="690">
        <v>40969</v>
      </c>
    </row>
    <row r="7533" spans="1:4">
      <c r="A7533" s="105">
        <v>33075013240000</v>
      </c>
      <c r="B7533">
        <v>0</v>
      </c>
      <c r="C7533">
        <v>0</v>
      </c>
      <c r="D7533" s="690">
        <v>41000</v>
      </c>
    </row>
    <row r="7534" spans="1:4">
      <c r="A7534" s="105">
        <v>33075013240000</v>
      </c>
      <c r="B7534">
        <v>0</v>
      </c>
      <c r="C7534">
        <v>0</v>
      </c>
      <c r="D7534" s="690">
        <v>41030</v>
      </c>
    </row>
    <row r="7535" spans="1:4">
      <c r="A7535" s="105">
        <v>33075013240000</v>
      </c>
      <c r="B7535">
        <v>0</v>
      </c>
      <c r="C7535">
        <v>0</v>
      </c>
      <c r="D7535" s="690">
        <v>41061</v>
      </c>
    </row>
    <row r="7536" spans="1:4">
      <c r="A7536" s="105">
        <v>33075013240000</v>
      </c>
      <c r="B7536">
        <v>0</v>
      </c>
      <c r="C7536">
        <v>0</v>
      </c>
      <c r="D7536" s="690">
        <v>41091</v>
      </c>
    </row>
    <row r="7537" spans="1:4">
      <c r="A7537" s="105">
        <v>33075013240000</v>
      </c>
      <c r="B7537">
        <v>0</v>
      </c>
      <c r="C7537">
        <v>0</v>
      </c>
      <c r="D7537" s="690">
        <v>41122</v>
      </c>
    </row>
    <row r="7538" spans="1:4">
      <c r="A7538" s="105">
        <v>33075013240000</v>
      </c>
      <c r="B7538">
        <v>0</v>
      </c>
      <c r="C7538">
        <v>0</v>
      </c>
      <c r="D7538" s="690">
        <v>41153</v>
      </c>
    </row>
    <row r="7539" spans="1:4">
      <c r="A7539" s="105">
        <v>33075013240000</v>
      </c>
      <c r="B7539">
        <v>0</v>
      </c>
      <c r="C7539">
        <v>0</v>
      </c>
      <c r="D7539" s="690">
        <v>41183</v>
      </c>
    </row>
    <row r="7540" spans="1:4">
      <c r="A7540" s="105">
        <v>33075013240000</v>
      </c>
      <c r="B7540">
        <v>0</v>
      </c>
      <c r="C7540">
        <v>0</v>
      </c>
      <c r="D7540" s="690">
        <v>41214</v>
      </c>
    </row>
    <row r="7541" spans="1:4">
      <c r="A7541" s="105">
        <v>33075013240000</v>
      </c>
      <c r="B7541">
        <v>0</v>
      </c>
      <c r="C7541">
        <v>0</v>
      </c>
      <c r="D7541" s="690">
        <v>41244</v>
      </c>
    </row>
    <row r="7542" spans="1:4">
      <c r="A7542" s="105">
        <v>33075013290000</v>
      </c>
      <c r="B7542">
        <v>1815</v>
      </c>
      <c r="C7542">
        <v>0</v>
      </c>
      <c r="D7542" s="690">
        <v>40909</v>
      </c>
    </row>
    <row r="7543" spans="1:4">
      <c r="A7543" s="105">
        <v>33075013290000</v>
      </c>
      <c r="B7543">
        <v>1598</v>
      </c>
      <c r="C7543">
        <v>0</v>
      </c>
      <c r="D7543" s="690">
        <v>40940</v>
      </c>
    </row>
    <row r="7544" spans="1:4">
      <c r="A7544" s="105">
        <v>33075013290000</v>
      </c>
      <c r="B7544">
        <v>1774</v>
      </c>
      <c r="C7544">
        <v>0</v>
      </c>
      <c r="D7544" s="690">
        <v>40969</v>
      </c>
    </row>
    <row r="7545" spans="1:4">
      <c r="A7545" s="105">
        <v>33075013290000</v>
      </c>
      <c r="B7545">
        <v>1282</v>
      </c>
      <c r="C7545">
        <v>0</v>
      </c>
      <c r="D7545" s="690">
        <v>41000</v>
      </c>
    </row>
    <row r="7546" spans="1:4">
      <c r="A7546" s="105">
        <v>33075013290000</v>
      </c>
      <c r="B7546">
        <v>1899</v>
      </c>
      <c r="C7546">
        <v>0</v>
      </c>
      <c r="D7546" s="690">
        <v>41030</v>
      </c>
    </row>
    <row r="7547" spans="1:4">
      <c r="A7547" s="105">
        <v>33075013290000</v>
      </c>
      <c r="B7547">
        <v>1561</v>
      </c>
      <c r="C7547">
        <v>0</v>
      </c>
      <c r="D7547" s="690">
        <v>41061</v>
      </c>
    </row>
    <row r="7548" spans="1:4">
      <c r="A7548" s="105">
        <v>33075013290000</v>
      </c>
      <c r="B7548">
        <v>1403</v>
      </c>
      <c r="C7548">
        <v>0</v>
      </c>
      <c r="D7548" s="690">
        <v>41091</v>
      </c>
    </row>
    <row r="7549" spans="1:4">
      <c r="A7549" s="105">
        <v>33075013290000</v>
      </c>
      <c r="B7549">
        <v>727</v>
      </c>
      <c r="C7549">
        <v>0</v>
      </c>
      <c r="D7549" s="690">
        <v>41122</v>
      </c>
    </row>
    <row r="7550" spans="1:4">
      <c r="A7550" s="105">
        <v>33075013290000</v>
      </c>
      <c r="B7550">
        <v>1522</v>
      </c>
      <c r="C7550">
        <v>0</v>
      </c>
      <c r="D7550" s="690">
        <v>41153</v>
      </c>
    </row>
    <row r="7551" spans="1:4">
      <c r="A7551" s="105">
        <v>33075013290000</v>
      </c>
      <c r="B7551">
        <v>1712</v>
      </c>
      <c r="C7551">
        <v>0</v>
      </c>
      <c r="D7551" s="690">
        <v>41183</v>
      </c>
    </row>
    <row r="7552" spans="1:4">
      <c r="A7552" s="105">
        <v>33075013290000</v>
      </c>
      <c r="B7552">
        <v>1549</v>
      </c>
      <c r="C7552">
        <v>0</v>
      </c>
      <c r="D7552" s="690">
        <v>41214</v>
      </c>
    </row>
    <row r="7553" spans="1:4">
      <c r="A7553" s="105">
        <v>33075013290000</v>
      </c>
      <c r="B7553">
        <v>1567</v>
      </c>
      <c r="C7553">
        <v>0</v>
      </c>
      <c r="D7553" s="690">
        <v>41244</v>
      </c>
    </row>
    <row r="7554" spans="1:4">
      <c r="A7554" s="105">
        <v>33075013580000</v>
      </c>
      <c r="B7554">
        <v>7627</v>
      </c>
      <c r="C7554">
        <v>0</v>
      </c>
      <c r="D7554" s="690">
        <v>40909</v>
      </c>
    </row>
    <row r="7555" spans="1:4">
      <c r="A7555" s="105">
        <v>33075013580000</v>
      </c>
      <c r="B7555">
        <v>7433</v>
      </c>
      <c r="C7555">
        <v>0</v>
      </c>
      <c r="D7555" s="690">
        <v>40940</v>
      </c>
    </row>
    <row r="7556" spans="1:4">
      <c r="A7556" s="105">
        <v>33075013580000</v>
      </c>
      <c r="B7556">
        <v>7773</v>
      </c>
      <c r="C7556">
        <v>0</v>
      </c>
      <c r="D7556" s="690">
        <v>40969</v>
      </c>
    </row>
    <row r="7557" spans="1:4">
      <c r="A7557" s="105">
        <v>33075013580000</v>
      </c>
      <c r="B7557">
        <v>1841</v>
      </c>
      <c r="C7557">
        <v>0</v>
      </c>
      <c r="D7557" s="690">
        <v>41000</v>
      </c>
    </row>
    <row r="7558" spans="1:4">
      <c r="A7558" s="105">
        <v>33075013580000</v>
      </c>
      <c r="B7558">
        <v>10206</v>
      </c>
      <c r="C7558">
        <v>0</v>
      </c>
      <c r="D7558" s="690">
        <v>41030</v>
      </c>
    </row>
    <row r="7559" spans="1:4">
      <c r="A7559" s="105">
        <v>33075013580000</v>
      </c>
      <c r="B7559">
        <v>9969</v>
      </c>
      <c r="C7559">
        <v>0</v>
      </c>
      <c r="D7559" s="690">
        <v>41061</v>
      </c>
    </row>
    <row r="7560" spans="1:4">
      <c r="A7560" s="105">
        <v>33075013580000</v>
      </c>
      <c r="B7560">
        <v>10491</v>
      </c>
      <c r="C7560">
        <v>0</v>
      </c>
      <c r="D7560" s="690">
        <v>41091</v>
      </c>
    </row>
    <row r="7561" spans="1:4">
      <c r="A7561" s="105">
        <v>33075013580000</v>
      </c>
      <c r="B7561">
        <v>20598</v>
      </c>
      <c r="C7561">
        <v>0</v>
      </c>
      <c r="D7561" s="690">
        <v>41122</v>
      </c>
    </row>
    <row r="7562" spans="1:4">
      <c r="A7562" s="105">
        <v>33075013580000</v>
      </c>
      <c r="B7562">
        <v>9477</v>
      </c>
      <c r="C7562">
        <v>0</v>
      </c>
      <c r="D7562" s="690">
        <v>41153</v>
      </c>
    </row>
    <row r="7563" spans="1:4">
      <c r="A7563" s="105">
        <v>33075013580000</v>
      </c>
      <c r="B7563">
        <v>9886</v>
      </c>
      <c r="C7563">
        <v>0</v>
      </c>
      <c r="D7563" s="690">
        <v>41183</v>
      </c>
    </row>
    <row r="7564" spans="1:4">
      <c r="A7564" s="105">
        <v>33075013580000</v>
      </c>
      <c r="B7564">
        <v>10174</v>
      </c>
      <c r="C7564">
        <v>0</v>
      </c>
      <c r="D7564" s="690">
        <v>41214</v>
      </c>
    </row>
    <row r="7565" spans="1:4">
      <c r="A7565" s="105">
        <v>33075013580000</v>
      </c>
      <c r="B7565">
        <v>11214</v>
      </c>
      <c r="C7565">
        <v>0</v>
      </c>
      <c r="D7565" s="690">
        <v>41244</v>
      </c>
    </row>
    <row r="7566" spans="1:4">
      <c r="A7566" s="105">
        <v>33075013610000</v>
      </c>
      <c r="B7566">
        <v>3920</v>
      </c>
      <c r="C7566">
        <v>0</v>
      </c>
      <c r="D7566" s="690">
        <v>40909</v>
      </c>
    </row>
    <row r="7567" spans="1:4">
      <c r="A7567" s="105">
        <v>33075013610000</v>
      </c>
      <c r="B7567">
        <v>3724</v>
      </c>
      <c r="C7567">
        <v>0</v>
      </c>
      <c r="D7567" s="690">
        <v>40940</v>
      </c>
    </row>
    <row r="7568" spans="1:4">
      <c r="A7568" s="105">
        <v>33075013610000</v>
      </c>
      <c r="B7568">
        <v>4502</v>
      </c>
      <c r="C7568">
        <v>0</v>
      </c>
      <c r="D7568" s="690">
        <v>40969</v>
      </c>
    </row>
    <row r="7569" spans="1:4">
      <c r="A7569" s="105">
        <v>33075013610000</v>
      </c>
      <c r="B7569">
        <v>4576</v>
      </c>
      <c r="C7569">
        <v>0</v>
      </c>
      <c r="D7569" s="690">
        <v>41000</v>
      </c>
    </row>
    <row r="7570" spans="1:4">
      <c r="A7570" s="105">
        <v>33075013610000</v>
      </c>
      <c r="B7570">
        <v>4853</v>
      </c>
      <c r="C7570">
        <v>0</v>
      </c>
      <c r="D7570" s="690">
        <v>41030</v>
      </c>
    </row>
    <row r="7571" spans="1:4">
      <c r="A7571" s="105">
        <v>33075013610000</v>
      </c>
      <c r="B7571">
        <v>4486</v>
      </c>
      <c r="C7571">
        <v>0</v>
      </c>
      <c r="D7571" s="690">
        <v>41061</v>
      </c>
    </row>
    <row r="7572" spans="1:4">
      <c r="A7572" s="105">
        <v>33075013610000</v>
      </c>
      <c r="B7572">
        <v>4664</v>
      </c>
      <c r="C7572">
        <v>0</v>
      </c>
      <c r="D7572" s="690">
        <v>41091</v>
      </c>
    </row>
    <row r="7573" spans="1:4">
      <c r="A7573" s="105">
        <v>33075013610000</v>
      </c>
      <c r="B7573">
        <v>4737</v>
      </c>
      <c r="C7573">
        <v>0</v>
      </c>
      <c r="D7573" s="690">
        <v>41122</v>
      </c>
    </row>
    <row r="7574" spans="1:4">
      <c r="A7574" s="105">
        <v>33075013610000</v>
      </c>
      <c r="B7574">
        <v>4347</v>
      </c>
      <c r="C7574">
        <v>0</v>
      </c>
      <c r="D7574" s="690">
        <v>41153</v>
      </c>
    </row>
    <row r="7575" spans="1:4">
      <c r="A7575" s="105">
        <v>33075013610000</v>
      </c>
      <c r="B7575">
        <v>4463</v>
      </c>
      <c r="C7575">
        <v>0</v>
      </c>
      <c r="D7575" s="690">
        <v>41183</v>
      </c>
    </row>
    <row r="7576" spans="1:4">
      <c r="A7576" s="105">
        <v>33075013610000</v>
      </c>
      <c r="B7576">
        <v>4217</v>
      </c>
      <c r="C7576">
        <v>0</v>
      </c>
      <c r="D7576" s="690">
        <v>41214</v>
      </c>
    </row>
    <row r="7577" spans="1:4">
      <c r="A7577" s="105">
        <v>33075013610000</v>
      </c>
      <c r="B7577">
        <v>3408</v>
      </c>
      <c r="C7577">
        <v>0</v>
      </c>
      <c r="D7577" s="690">
        <v>41244</v>
      </c>
    </row>
    <row r="7578" spans="1:4">
      <c r="A7578" s="105">
        <v>33075013630000</v>
      </c>
      <c r="B7578">
        <v>5551</v>
      </c>
      <c r="C7578">
        <v>0</v>
      </c>
      <c r="D7578" s="690">
        <v>40909</v>
      </c>
    </row>
    <row r="7579" spans="1:4">
      <c r="A7579" s="105">
        <v>33075013630000</v>
      </c>
      <c r="B7579">
        <v>5496</v>
      </c>
      <c r="C7579">
        <v>0</v>
      </c>
      <c r="D7579" s="690">
        <v>40940</v>
      </c>
    </row>
    <row r="7580" spans="1:4">
      <c r="A7580" s="105">
        <v>33075013630000</v>
      </c>
      <c r="B7580">
        <v>5451</v>
      </c>
      <c r="C7580">
        <v>0</v>
      </c>
      <c r="D7580" s="690">
        <v>40969</v>
      </c>
    </row>
    <row r="7581" spans="1:4">
      <c r="A7581" s="105">
        <v>33075013630000</v>
      </c>
      <c r="B7581">
        <v>5596</v>
      </c>
      <c r="C7581">
        <v>0</v>
      </c>
      <c r="D7581" s="690">
        <v>41000</v>
      </c>
    </row>
    <row r="7582" spans="1:4">
      <c r="A7582" s="105">
        <v>33075013630000</v>
      </c>
      <c r="B7582">
        <v>5408</v>
      </c>
      <c r="C7582">
        <v>0</v>
      </c>
      <c r="D7582" s="690">
        <v>41030</v>
      </c>
    </row>
    <row r="7583" spans="1:4">
      <c r="A7583" s="105">
        <v>33075013630000</v>
      </c>
      <c r="B7583">
        <v>5600</v>
      </c>
      <c r="C7583">
        <v>0</v>
      </c>
      <c r="D7583" s="690">
        <v>41061</v>
      </c>
    </row>
    <row r="7584" spans="1:4">
      <c r="A7584" s="105">
        <v>33075013630000</v>
      </c>
      <c r="B7584">
        <v>5161</v>
      </c>
      <c r="C7584">
        <v>0</v>
      </c>
      <c r="D7584" s="690">
        <v>41091</v>
      </c>
    </row>
    <row r="7585" spans="1:4">
      <c r="A7585" s="105">
        <v>33075013630000</v>
      </c>
      <c r="B7585">
        <v>5289</v>
      </c>
      <c r="C7585">
        <v>0</v>
      </c>
      <c r="D7585" s="690">
        <v>41122</v>
      </c>
    </row>
    <row r="7586" spans="1:4">
      <c r="A7586" s="105">
        <v>33075013630000</v>
      </c>
      <c r="B7586">
        <v>4587</v>
      </c>
      <c r="C7586">
        <v>0</v>
      </c>
      <c r="D7586" s="690">
        <v>41153</v>
      </c>
    </row>
    <row r="7587" spans="1:4">
      <c r="A7587" s="105">
        <v>33075013630000</v>
      </c>
      <c r="B7587">
        <v>5493</v>
      </c>
      <c r="C7587">
        <v>0</v>
      </c>
      <c r="D7587" s="690">
        <v>41183</v>
      </c>
    </row>
    <row r="7588" spans="1:4">
      <c r="A7588" s="105">
        <v>33075013630000</v>
      </c>
      <c r="B7588">
        <v>4196</v>
      </c>
      <c r="C7588">
        <v>0</v>
      </c>
      <c r="D7588" s="690">
        <v>41214</v>
      </c>
    </row>
    <row r="7589" spans="1:4">
      <c r="A7589" s="105">
        <v>33075013630000</v>
      </c>
      <c r="B7589">
        <v>5618</v>
      </c>
      <c r="C7589">
        <v>0</v>
      </c>
      <c r="D7589" s="690">
        <v>41244</v>
      </c>
    </row>
    <row r="7590" spans="1:4">
      <c r="A7590" s="105">
        <v>33075013640000</v>
      </c>
      <c r="B7590">
        <v>12145</v>
      </c>
      <c r="C7590">
        <v>0</v>
      </c>
      <c r="D7590" s="690">
        <v>40909</v>
      </c>
    </row>
    <row r="7591" spans="1:4">
      <c r="A7591" s="105">
        <v>33075013640000</v>
      </c>
      <c r="B7591">
        <v>9369</v>
      </c>
      <c r="C7591">
        <v>0</v>
      </c>
      <c r="D7591" s="690">
        <v>40940</v>
      </c>
    </row>
    <row r="7592" spans="1:4">
      <c r="A7592" s="105">
        <v>33075013640000</v>
      </c>
      <c r="B7592">
        <v>9206</v>
      </c>
      <c r="C7592">
        <v>0</v>
      </c>
      <c r="D7592" s="690">
        <v>40969</v>
      </c>
    </row>
    <row r="7593" spans="1:4">
      <c r="A7593" s="105">
        <v>33075013640000</v>
      </c>
      <c r="B7593">
        <v>9245</v>
      </c>
      <c r="C7593">
        <v>0</v>
      </c>
      <c r="D7593" s="690">
        <v>41000</v>
      </c>
    </row>
    <row r="7594" spans="1:4">
      <c r="A7594" s="105">
        <v>33075013640000</v>
      </c>
      <c r="B7594">
        <v>9507</v>
      </c>
      <c r="C7594">
        <v>0</v>
      </c>
      <c r="D7594" s="690">
        <v>41030</v>
      </c>
    </row>
    <row r="7595" spans="1:4">
      <c r="A7595" s="105">
        <v>33075013640000</v>
      </c>
      <c r="B7595">
        <v>10938</v>
      </c>
      <c r="C7595">
        <v>0</v>
      </c>
      <c r="D7595" s="690">
        <v>41061</v>
      </c>
    </row>
    <row r="7596" spans="1:4">
      <c r="A7596" s="105">
        <v>33075013640000</v>
      </c>
      <c r="B7596">
        <v>10353</v>
      </c>
      <c r="C7596">
        <v>0</v>
      </c>
      <c r="D7596" s="690">
        <v>41091</v>
      </c>
    </row>
    <row r="7597" spans="1:4">
      <c r="A7597" s="105">
        <v>33075013640000</v>
      </c>
      <c r="B7597">
        <v>10211</v>
      </c>
      <c r="C7597">
        <v>0</v>
      </c>
      <c r="D7597" s="690">
        <v>41122</v>
      </c>
    </row>
    <row r="7598" spans="1:4">
      <c r="A7598" s="105">
        <v>33075013640000</v>
      </c>
      <c r="B7598">
        <v>7175</v>
      </c>
      <c r="C7598">
        <v>0</v>
      </c>
      <c r="D7598" s="690">
        <v>41153</v>
      </c>
    </row>
    <row r="7599" spans="1:4">
      <c r="A7599" s="105">
        <v>33075013640000</v>
      </c>
      <c r="B7599">
        <v>9800</v>
      </c>
      <c r="C7599">
        <v>0</v>
      </c>
      <c r="D7599" s="690">
        <v>41183</v>
      </c>
    </row>
    <row r="7600" spans="1:4">
      <c r="A7600" s="105">
        <v>33075013640000</v>
      </c>
      <c r="B7600">
        <v>7221</v>
      </c>
      <c r="C7600">
        <v>0</v>
      </c>
      <c r="D7600" s="690">
        <v>41214</v>
      </c>
    </row>
    <row r="7601" spans="1:4">
      <c r="A7601" s="105">
        <v>33075013640000</v>
      </c>
      <c r="B7601">
        <v>9288</v>
      </c>
      <c r="C7601">
        <v>0</v>
      </c>
      <c r="D7601" s="690">
        <v>41244</v>
      </c>
    </row>
    <row r="7602" spans="1:4">
      <c r="A7602" s="105">
        <v>33075013690000</v>
      </c>
      <c r="B7602">
        <v>3009</v>
      </c>
      <c r="C7602">
        <v>0</v>
      </c>
      <c r="D7602" s="690">
        <v>40909</v>
      </c>
    </row>
    <row r="7603" spans="1:4">
      <c r="A7603" s="105">
        <v>33075013690000</v>
      </c>
      <c r="B7603">
        <v>3024</v>
      </c>
      <c r="C7603">
        <v>0</v>
      </c>
      <c r="D7603" s="690">
        <v>40940</v>
      </c>
    </row>
    <row r="7604" spans="1:4">
      <c r="A7604" s="105">
        <v>33075013690000</v>
      </c>
      <c r="B7604">
        <v>3637</v>
      </c>
      <c r="C7604">
        <v>0</v>
      </c>
      <c r="D7604" s="690">
        <v>40969</v>
      </c>
    </row>
    <row r="7605" spans="1:4">
      <c r="A7605" s="105">
        <v>33075013690000</v>
      </c>
      <c r="B7605">
        <v>3090</v>
      </c>
      <c r="C7605">
        <v>0</v>
      </c>
      <c r="D7605" s="690">
        <v>41000</v>
      </c>
    </row>
    <row r="7606" spans="1:4">
      <c r="A7606" s="105">
        <v>33075013690000</v>
      </c>
      <c r="B7606">
        <v>3411</v>
      </c>
      <c r="C7606">
        <v>0</v>
      </c>
      <c r="D7606" s="690">
        <v>41030</v>
      </c>
    </row>
    <row r="7607" spans="1:4">
      <c r="A7607" s="105">
        <v>33075013690000</v>
      </c>
      <c r="B7607">
        <v>3124</v>
      </c>
      <c r="C7607">
        <v>0</v>
      </c>
      <c r="D7607" s="690">
        <v>41061</v>
      </c>
    </row>
    <row r="7608" spans="1:4">
      <c r="A7608" s="105">
        <v>33075013690000</v>
      </c>
      <c r="B7608">
        <v>3034</v>
      </c>
      <c r="C7608">
        <v>0</v>
      </c>
      <c r="D7608" s="690">
        <v>41091</v>
      </c>
    </row>
    <row r="7609" spans="1:4">
      <c r="A7609" s="105">
        <v>33075013690000</v>
      </c>
      <c r="B7609">
        <v>2848</v>
      </c>
      <c r="C7609">
        <v>0</v>
      </c>
      <c r="D7609" s="690">
        <v>41122</v>
      </c>
    </row>
    <row r="7610" spans="1:4">
      <c r="A7610" s="105">
        <v>33075013690000</v>
      </c>
      <c r="B7610">
        <v>2876</v>
      </c>
      <c r="C7610">
        <v>0</v>
      </c>
      <c r="D7610" s="690">
        <v>41153</v>
      </c>
    </row>
    <row r="7611" spans="1:4">
      <c r="A7611" s="105">
        <v>33075013690000</v>
      </c>
      <c r="B7611">
        <v>2878</v>
      </c>
      <c r="C7611">
        <v>0</v>
      </c>
      <c r="D7611" s="690">
        <v>41183</v>
      </c>
    </row>
    <row r="7612" spans="1:4">
      <c r="A7612" s="105">
        <v>33075013690000</v>
      </c>
      <c r="B7612">
        <v>2723</v>
      </c>
      <c r="C7612">
        <v>0</v>
      </c>
      <c r="D7612" s="690">
        <v>41214</v>
      </c>
    </row>
    <row r="7613" spans="1:4">
      <c r="A7613" s="105">
        <v>33075013690000</v>
      </c>
      <c r="B7613">
        <v>2492</v>
      </c>
      <c r="C7613">
        <v>0</v>
      </c>
      <c r="D7613" s="690">
        <v>41244</v>
      </c>
    </row>
    <row r="7614" spans="1:4">
      <c r="A7614" s="105">
        <v>33075013770000</v>
      </c>
      <c r="B7614">
        <v>6885</v>
      </c>
      <c r="C7614">
        <v>0</v>
      </c>
      <c r="D7614" s="690">
        <v>40909</v>
      </c>
    </row>
    <row r="7615" spans="1:4">
      <c r="A7615" s="105">
        <v>33075013770000</v>
      </c>
      <c r="B7615">
        <v>6481</v>
      </c>
      <c r="C7615">
        <v>0</v>
      </c>
      <c r="D7615" s="690">
        <v>40940</v>
      </c>
    </row>
    <row r="7616" spans="1:4">
      <c r="A7616" s="105">
        <v>33075013770000</v>
      </c>
      <c r="B7616">
        <v>5853</v>
      </c>
      <c r="C7616">
        <v>0</v>
      </c>
      <c r="D7616" s="690">
        <v>40969</v>
      </c>
    </row>
    <row r="7617" spans="1:4">
      <c r="A7617" s="105">
        <v>33075013770000</v>
      </c>
      <c r="B7617">
        <v>5280</v>
      </c>
      <c r="C7617">
        <v>0</v>
      </c>
      <c r="D7617" s="690">
        <v>41000</v>
      </c>
    </row>
    <row r="7618" spans="1:4">
      <c r="A7618" s="105">
        <v>33075013770000</v>
      </c>
      <c r="B7618">
        <v>5160</v>
      </c>
      <c r="C7618">
        <v>0</v>
      </c>
      <c r="D7618" s="690">
        <v>41030</v>
      </c>
    </row>
    <row r="7619" spans="1:4">
      <c r="A7619" s="105">
        <v>33075013770000</v>
      </c>
      <c r="B7619">
        <v>5389</v>
      </c>
      <c r="C7619">
        <v>0</v>
      </c>
      <c r="D7619" s="690">
        <v>41061</v>
      </c>
    </row>
    <row r="7620" spans="1:4">
      <c r="A7620" s="105">
        <v>33075013770000</v>
      </c>
      <c r="B7620">
        <v>5486</v>
      </c>
      <c r="C7620">
        <v>0</v>
      </c>
      <c r="D7620" s="690">
        <v>41091</v>
      </c>
    </row>
    <row r="7621" spans="1:4">
      <c r="A7621" s="105">
        <v>33075013770000</v>
      </c>
      <c r="B7621">
        <v>5987</v>
      </c>
      <c r="C7621">
        <v>0</v>
      </c>
      <c r="D7621" s="690">
        <v>41122</v>
      </c>
    </row>
    <row r="7622" spans="1:4">
      <c r="A7622" s="105">
        <v>33075013770000</v>
      </c>
      <c r="B7622">
        <v>5551</v>
      </c>
      <c r="C7622">
        <v>0</v>
      </c>
      <c r="D7622" s="690">
        <v>41153</v>
      </c>
    </row>
    <row r="7623" spans="1:4">
      <c r="A7623" s="105">
        <v>33075013770000</v>
      </c>
      <c r="B7623">
        <v>5624</v>
      </c>
      <c r="C7623">
        <v>0</v>
      </c>
      <c r="D7623" s="690">
        <v>41183</v>
      </c>
    </row>
    <row r="7624" spans="1:4">
      <c r="A7624" s="105">
        <v>33075013770000</v>
      </c>
      <c r="B7624">
        <v>6036</v>
      </c>
      <c r="C7624">
        <v>0</v>
      </c>
      <c r="D7624" s="690">
        <v>41214</v>
      </c>
    </row>
    <row r="7625" spans="1:4">
      <c r="A7625" s="105">
        <v>33075013770000</v>
      </c>
      <c r="B7625">
        <v>5774</v>
      </c>
      <c r="C7625">
        <v>0</v>
      </c>
      <c r="D7625" s="690">
        <v>41244</v>
      </c>
    </row>
    <row r="7626" spans="1:4">
      <c r="A7626" s="105">
        <v>33075013790000</v>
      </c>
      <c r="B7626">
        <v>5641</v>
      </c>
      <c r="C7626">
        <v>0</v>
      </c>
      <c r="D7626" s="690">
        <v>40909</v>
      </c>
    </row>
    <row r="7627" spans="1:4">
      <c r="A7627" s="105">
        <v>33075013790000</v>
      </c>
      <c r="B7627">
        <v>5386</v>
      </c>
      <c r="C7627">
        <v>0</v>
      </c>
      <c r="D7627" s="690">
        <v>40940</v>
      </c>
    </row>
    <row r="7628" spans="1:4">
      <c r="A7628" s="105">
        <v>33075013790000</v>
      </c>
      <c r="B7628">
        <v>8207</v>
      </c>
      <c r="C7628">
        <v>0</v>
      </c>
      <c r="D7628" s="690">
        <v>40969</v>
      </c>
    </row>
    <row r="7629" spans="1:4">
      <c r="A7629" s="105">
        <v>33075013790000</v>
      </c>
      <c r="B7629">
        <v>6325</v>
      </c>
      <c r="C7629">
        <v>0</v>
      </c>
      <c r="D7629" s="690">
        <v>41000</v>
      </c>
    </row>
    <row r="7630" spans="1:4">
      <c r="A7630" s="105">
        <v>33075013790000</v>
      </c>
      <c r="B7630">
        <v>6641</v>
      </c>
      <c r="C7630">
        <v>0</v>
      </c>
      <c r="D7630" s="690">
        <v>41030</v>
      </c>
    </row>
    <row r="7631" spans="1:4">
      <c r="A7631" s="105">
        <v>33075013790000</v>
      </c>
      <c r="B7631">
        <v>6015</v>
      </c>
      <c r="C7631">
        <v>0</v>
      </c>
      <c r="D7631" s="690">
        <v>41061</v>
      </c>
    </row>
    <row r="7632" spans="1:4">
      <c r="A7632" s="105">
        <v>33075013790000</v>
      </c>
      <c r="B7632">
        <v>5767</v>
      </c>
      <c r="C7632">
        <v>0</v>
      </c>
      <c r="D7632" s="690">
        <v>41091</v>
      </c>
    </row>
    <row r="7633" spans="1:4">
      <c r="A7633" s="105">
        <v>33075013790000</v>
      </c>
      <c r="B7633">
        <v>5956</v>
      </c>
      <c r="C7633">
        <v>0</v>
      </c>
      <c r="D7633" s="690">
        <v>41122</v>
      </c>
    </row>
    <row r="7634" spans="1:4">
      <c r="A7634" s="105">
        <v>33075013790000</v>
      </c>
      <c r="B7634">
        <v>5612</v>
      </c>
      <c r="C7634">
        <v>0</v>
      </c>
      <c r="D7634" s="690">
        <v>41153</v>
      </c>
    </row>
    <row r="7635" spans="1:4">
      <c r="A7635" s="105">
        <v>33075013790000</v>
      </c>
      <c r="B7635">
        <v>5816</v>
      </c>
      <c r="C7635">
        <v>0</v>
      </c>
      <c r="D7635" s="690">
        <v>41183</v>
      </c>
    </row>
    <row r="7636" spans="1:4">
      <c r="A7636" s="105">
        <v>33075013790000</v>
      </c>
      <c r="B7636">
        <v>5573</v>
      </c>
      <c r="C7636">
        <v>0</v>
      </c>
      <c r="D7636" s="690">
        <v>41214</v>
      </c>
    </row>
    <row r="7637" spans="1:4">
      <c r="A7637" s="105">
        <v>33075013790000</v>
      </c>
      <c r="B7637">
        <v>4553</v>
      </c>
      <c r="C7637">
        <v>0</v>
      </c>
      <c r="D7637" s="690">
        <v>41244</v>
      </c>
    </row>
    <row r="7638" spans="1:4">
      <c r="A7638" s="105">
        <v>33075013920000</v>
      </c>
      <c r="B7638">
        <v>4523</v>
      </c>
      <c r="C7638">
        <v>0</v>
      </c>
      <c r="D7638" s="690">
        <v>40909</v>
      </c>
    </row>
    <row r="7639" spans="1:4">
      <c r="A7639" s="105">
        <v>33075013920000</v>
      </c>
      <c r="B7639">
        <v>4208</v>
      </c>
      <c r="C7639">
        <v>0</v>
      </c>
      <c r="D7639" s="690">
        <v>40940</v>
      </c>
    </row>
    <row r="7640" spans="1:4">
      <c r="A7640" s="105">
        <v>33075013920000</v>
      </c>
      <c r="B7640">
        <v>4282</v>
      </c>
      <c r="C7640">
        <v>0</v>
      </c>
      <c r="D7640" s="690">
        <v>40969</v>
      </c>
    </row>
    <row r="7641" spans="1:4">
      <c r="A7641" s="105">
        <v>33075013920000</v>
      </c>
      <c r="B7641">
        <v>3780</v>
      </c>
      <c r="C7641">
        <v>0</v>
      </c>
      <c r="D7641" s="690">
        <v>41000</v>
      </c>
    </row>
    <row r="7642" spans="1:4">
      <c r="A7642" s="105">
        <v>33075013920000</v>
      </c>
      <c r="B7642">
        <v>3859</v>
      </c>
      <c r="C7642">
        <v>0</v>
      </c>
      <c r="D7642" s="690">
        <v>41030</v>
      </c>
    </row>
    <row r="7643" spans="1:4">
      <c r="A7643" s="105">
        <v>33075013920000</v>
      </c>
      <c r="B7643">
        <v>3556</v>
      </c>
      <c r="C7643">
        <v>0</v>
      </c>
      <c r="D7643" s="690">
        <v>41061</v>
      </c>
    </row>
    <row r="7644" spans="1:4">
      <c r="A7644" s="105">
        <v>33075013920000</v>
      </c>
      <c r="B7644">
        <v>3755</v>
      </c>
      <c r="C7644">
        <v>0</v>
      </c>
      <c r="D7644" s="690">
        <v>41091</v>
      </c>
    </row>
    <row r="7645" spans="1:4">
      <c r="A7645" s="105">
        <v>33075013920000</v>
      </c>
      <c r="B7645">
        <v>3602</v>
      </c>
      <c r="C7645">
        <v>0</v>
      </c>
      <c r="D7645" s="690">
        <v>41122</v>
      </c>
    </row>
    <row r="7646" spans="1:4">
      <c r="A7646" s="105">
        <v>33075013920000</v>
      </c>
      <c r="B7646">
        <v>3316</v>
      </c>
      <c r="C7646">
        <v>0</v>
      </c>
      <c r="D7646" s="690">
        <v>41153</v>
      </c>
    </row>
    <row r="7647" spans="1:4">
      <c r="A7647" s="105">
        <v>33075013920000</v>
      </c>
      <c r="B7647">
        <v>3668</v>
      </c>
      <c r="C7647">
        <v>0</v>
      </c>
      <c r="D7647" s="690">
        <v>41183</v>
      </c>
    </row>
    <row r="7648" spans="1:4">
      <c r="A7648" s="105">
        <v>33075013920000</v>
      </c>
      <c r="B7648">
        <v>3587</v>
      </c>
      <c r="C7648">
        <v>0</v>
      </c>
      <c r="D7648" s="690">
        <v>41214</v>
      </c>
    </row>
    <row r="7649" spans="1:4">
      <c r="A7649" s="105">
        <v>33075013920000</v>
      </c>
      <c r="B7649">
        <v>3502</v>
      </c>
      <c r="C7649">
        <v>0</v>
      </c>
      <c r="D7649" s="690">
        <v>41244</v>
      </c>
    </row>
    <row r="7650" spans="1:4">
      <c r="A7650" s="105">
        <v>33075013950000</v>
      </c>
      <c r="B7650">
        <v>4280</v>
      </c>
      <c r="C7650">
        <v>0</v>
      </c>
      <c r="D7650" s="690">
        <v>40909</v>
      </c>
    </row>
    <row r="7651" spans="1:4">
      <c r="A7651" s="105">
        <v>33075013950000</v>
      </c>
      <c r="B7651">
        <v>4083</v>
      </c>
      <c r="C7651">
        <v>0</v>
      </c>
      <c r="D7651" s="690">
        <v>40940</v>
      </c>
    </row>
    <row r="7652" spans="1:4">
      <c r="A7652" s="105">
        <v>33075013950000</v>
      </c>
      <c r="B7652">
        <v>4771</v>
      </c>
      <c r="C7652">
        <v>0</v>
      </c>
      <c r="D7652" s="690">
        <v>40969</v>
      </c>
    </row>
    <row r="7653" spans="1:4">
      <c r="A7653" s="105">
        <v>33075013950000</v>
      </c>
      <c r="B7653">
        <v>4631</v>
      </c>
      <c r="C7653">
        <v>0</v>
      </c>
      <c r="D7653" s="690">
        <v>41000</v>
      </c>
    </row>
    <row r="7654" spans="1:4">
      <c r="A7654" s="105">
        <v>33075013950000</v>
      </c>
      <c r="B7654">
        <v>4726</v>
      </c>
      <c r="C7654">
        <v>0</v>
      </c>
      <c r="D7654" s="690">
        <v>41030</v>
      </c>
    </row>
    <row r="7655" spans="1:4">
      <c r="A7655" s="105">
        <v>33075013950000</v>
      </c>
      <c r="B7655">
        <v>4014</v>
      </c>
      <c r="C7655">
        <v>0</v>
      </c>
      <c r="D7655" s="690">
        <v>41061</v>
      </c>
    </row>
    <row r="7656" spans="1:4">
      <c r="A7656" s="105">
        <v>33075013950000</v>
      </c>
      <c r="B7656">
        <v>4682</v>
      </c>
      <c r="C7656">
        <v>0</v>
      </c>
      <c r="D7656" s="690">
        <v>41091</v>
      </c>
    </row>
    <row r="7657" spans="1:4">
      <c r="A7657" s="105">
        <v>33075013950000</v>
      </c>
      <c r="B7657">
        <v>4922</v>
      </c>
      <c r="C7657">
        <v>0</v>
      </c>
      <c r="D7657" s="690">
        <v>41122</v>
      </c>
    </row>
    <row r="7658" spans="1:4">
      <c r="A7658" s="105">
        <v>33075013950000</v>
      </c>
      <c r="B7658">
        <v>4407</v>
      </c>
      <c r="C7658">
        <v>0</v>
      </c>
      <c r="D7658" s="690">
        <v>41153</v>
      </c>
    </row>
    <row r="7659" spans="1:4">
      <c r="A7659" s="105">
        <v>33075013950000</v>
      </c>
      <c r="B7659">
        <v>4740</v>
      </c>
      <c r="C7659">
        <v>0</v>
      </c>
      <c r="D7659" s="690">
        <v>41183</v>
      </c>
    </row>
    <row r="7660" spans="1:4">
      <c r="A7660" s="105">
        <v>33075013950000</v>
      </c>
      <c r="B7660">
        <v>4515</v>
      </c>
      <c r="C7660">
        <v>0</v>
      </c>
      <c r="D7660" s="690">
        <v>41244</v>
      </c>
    </row>
    <row r="7661" spans="1:4">
      <c r="A7661" s="105">
        <v>33075014030000</v>
      </c>
      <c r="B7661">
        <v>89451</v>
      </c>
      <c r="C7661">
        <v>0</v>
      </c>
      <c r="D7661" s="690">
        <v>40909</v>
      </c>
    </row>
    <row r="7662" spans="1:4">
      <c r="A7662" s="105">
        <v>33075014030000</v>
      </c>
      <c r="B7662">
        <v>90859</v>
      </c>
      <c r="C7662">
        <v>0</v>
      </c>
      <c r="D7662" s="690">
        <v>40940</v>
      </c>
    </row>
    <row r="7663" spans="1:4">
      <c r="A7663" s="105">
        <v>33075014030000</v>
      </c>
      <c r="B7663">
        <v>90325</v>
      </c>
      <c r="C7663">
        <v>0</v>
      </c>
      <c r="D7663" s="690">
        <v>40969</v>
      </c>
    </row>
    <row r="7664" spans="1:4">
      <c r="A7664" s="105">
        <v>33075014030000</v>
      </c>
      <c r="B7664">
        <v>89085</v>
      </c>
      <c r="C7664">
        <v>0</v>
      </c>
      <c r="D7664" s="690">
        <v>41000</v>
      </c>
    </row>
    <row r="7665" spans="1:4">
      <c r="A7665" s="105">
        <v>33075014030000</v>
      </c>
      <c r="B7665">
        <v>89812</v>
      </c>
      <c r="C7665">
        <v>0</v>
      </c>
      <c r="D7665" s="690">
        <v>41030</v>
      </c>
    </row>
    <row r="7666" spans="1:4">
      <c r="A7666" s="105">
        <v>33075014030000</v>
      </c>
      <c r="B7666">
        <v>82012</v>
      </c>
      <c r="C7666">
        <v>0</v>
      </c>
      <c r="D7666" s="690">
        <v>41061</v>
      </c>
    </row>
    <row r="7667" spans="1:4">
      <c r="A7667" s="105">
        <v>33075014030000</v>
      </c>
      <c r="B7667">
        <v>93888</v>
      </c>
      <c r="C7667">
        <v>0</v>
      </c>
      <c r="D7667" s="690">
        <v>41091</v>
      </c>
    </row>
    <row r="7668" spans="1:4">
      <c r="A7668" s="105">
        <v>33075014030000</v>
      </c>
      <c r="B7668">
        <v>93888</v>
      </c>
      <c r="C7668">
        <v>0</v>
      </c>
      <c r="D7668" s="690">
        <v>41122</v>
      </c>
    </row>
    <row r="7669" spans="1:4">
      <c r="A7669" s="105">
        <v>33075014030000</v>
      </c>
      <c r="B7669">
        <v>58602</v>
      </c>
      <c r="C7669">
        <v>0</v>
      </c>
      <c r="D7669" s="690">
        <v>41153</v>
      </c>
    </row>
    <row r="7670" spans="1:4">
      <c r="A7670" s="105">
        <v>33075014030000</v>
      </c>
      <c r="B7670">
        <v>89930</v>
      </c>
      <c r="C7670">
        <v>0</v>
      </c>
      <c r="D7670" s="690">
        <v>41183</v>
      </c>
    </row>
    <row r="7671" spans="1:4">
      <c r="A7671" s="105">
        <v>33075014030000</v>
      </c>
      <c r="B7671">
        <v>95514</v>
      </c>
      <c r="C7671">
        <v>0</v>
      </c>
      <c r="D7671" s="690">
        <v>41214</v>
      </c>
    </row>
    <row r="7672" spans="1:4">
      <c r="A7672" s="105">
        <v>33075014030000</v>
      </c>
      <c r="B7672">
        <v>85882</v>
      </c>
      <c r="C7672">
        <v>0</v>
      </c>
      <c r="D7672" s="690">
        <v>41244</v>
      </c>
    </row>
    <row r="7673" spans="1:4">
      <c r="A7673" s="105">
        <v>33075014160000</v>
      </c>
      <c r="B7673">
        <v>4436</v>
      </c>
      <c r="C7673">
        <v>0</v>
      </c>
      <c r="D7673" s="690">
        <v>40909</v>
      </c>
    </row>
    <row r="7674" spans="1:4">
      <c r="A7674" s="105">
        <v>33075014160000</v>
      </c>
      <c r="B7674">
        <v>4050</v>
      </c>
      <c r="C7674">
        <v>0</v>
      </c>
      <c r="D7674" s="690">
        <v>40940</v>
      </c>
    </row>
    <row r="7675" spans="1:4">
      <c r="A7675" s="105">
        <v>33075014160000</v>
      </c>
      <c r="B7675">
        <v>3761</v>
      </c>
      <c r="C7675">
        <v>0</v>
      </c>
      <c r="D7675" s="690">
        <v>40969</v>
      </c>
    </row>
    <row r="7676" spans="1:4">
      <c r="A7676" s="105">
        <v>33075014160000</v>
      </c>
      <c r="B7676">
        <v>4250</v>
      </c>
      <c r="C7676">
        <v>0</v>
      </c>
      <c r="D7676" s="690">
        <v>41000</v>
      </c>
    </row>
    <row r="7677" spans="1:4">
      <c r="A7677" s="105">
        <v>33075014160000</v>
      </c>
      <c r="B7677">
        <v>4190</v>
      </c>
      <c r="C7677">
        <v>0</v>
      </c>
      <c r="D7677" s="690">
        <v>41030</v>
      </c>
    </row>
    <row r="7678" spans="1:4">
      <c r="A7678" s="105">
        <v>33075014160000</v>
      </c>
      <c r="B7678">
        <v>4062</v>
      </c>
      <c r="C7678">
        <v>0</v>
      </c>
      <c r="D7678" s="690">
        <v>41061</v>
      </c>
    </row>
    <row r="7679" spans="1:4">
      <c r="A7679" s="105">
        <v>33075014160000</v>
      </c>
      <c r="B7679">
        <v>4419</v>
      </c>
      <c r="C7679">
        <v>0</v>
      </c>
      <c r="D7679" s="690">
        <v>41091</v>
      </c>
    </row>
    <row r="7680" spans="1:4">
      <c r="A7680" s="105">
        <v>33075014160000</v>
      </c>
      <c r="B7680">
        <v>4334</v>
      </c>
      <c r="C7680">
        <v>0</v>
      </c>
      <c r="D7680" s="690">
        <v>41122</v>
      </c>
    </row>
    <row r="7681" spans="1:4">
      <c r="A7681" s="105">
        <v>33075014160000</v>
      </c>
      <c r="B7681">
        <v>3332</v>
      </c>
      <c r="C7681">
        <v>0</v>
      </c>
      <c r="D7681" s="690">
        <v>41153</v>
      </c>
    </row>
    <row r="7682" spans="1:4">
      <c r="A7682" s="105">
        <v>33075014160000</v>
      </c>
      <c r="B7682">
        <v>2838</v>
      </c>
      <c r="C7682">
        <v>0</v>
      </c>
      <c r="D7682" s="690">
        <v>41183</v>
      </c>
    </row>
    <row r="7683" spans="1:4">
      <c r="A7683" s="105">
        <v>33075014160000</v>
      </c>
      <c r="B7683">
        <v>3045</v>
      </c>
      <c r="C7683">
        <v>0</v>
      </c>
      <c r="D7683" s="690">
        <v>41214</v>
      </c>
    </row>
    <row r="7684" spans="1:4">
      <c r="A7684" s="105">
        <v>33075014160000</v>
      </c>
      <c r="B7684">
        <v>3856</v>
      </c>
      <c r="C7684">
        <v>0</v>
      </c>
      <c r="D7684" s="690">
        <v>41244</v>
      </c>
    </row>
    <row r="7685" spans="1:4">
      <c r="A7685" s="105">
        <v>33075014190000</v>
      </c>
      <c r="B7685">
        <v>4218</v>
      </c>
      <c r="C7685">
        <v>0</v>
      </c>
      <c r="D7685" s="690">
        <v>40969</v>
      </c>
    </row>
    <row r="7686" spans="1:4">
      <c r="A7686" s="105">
        <v>33075014190000</v>
      </c>
      <c r="B7686">
        <v>9698</v>
      </c>
      <c r="C7686">
        <v>0</v>
      </c>
      <c r="D7686" s="690">
        <v>41000</v>
      </c>
    </row>
    <row r="7687" spans="1:4">
      <c r="A7687" s="105">
        <v>33075014190000</v>
      </c>
      <c r="B7687">
        <v>7561</v>
      </c>
      <c r="C7687">
        <v>0</v>
      </c>
      <c r="D7687" s="690">
        <v>41030</v>
      </c>
    </row>
    <row r="7688" spans="1:4">
      <c r="A7688" s="105">
        <v>33075014190000</v>
      </c>
      <c r="B7688">
        <v>8328</v>
      </c>
      <c r="C7688">
        <v>0</v>
      </c>
      <c r="D7688" s="690">
        <v>41061</v>
      </c>
    </row>
    <row r="7689" spans="1:4">
      <c r="A7689" s="105">
        <v>33075014190000</v>
      </c>
      <c r="B7689">
        <v>7453</v>
      </c>
      <c r="C7689">
        <v>0</v>
      </c>
      <c r="D7689" s="690">
        <v>41091</v>
      </c>
    </row>
    <row r="7690" spans="1:4">
      <c r="A7690" s="105">
        <v>33075014190000</v>
      </c>
      <c r="B7690">
        <v>7829</v>
      </c>
      <c r="C7690">
        <v>0</v>
      </c>
      <c r="D7690" s="690">
        <v>41122</v>
      </c>
    </row>
    <row r="7691" spans="1:4">
      <c r="A7691" s="105">
        <v>33075014190000</v>
      </c>
      <c r="B7691">
        <v>5821</v>
      </c>
      <c r="C7691">
        <v>0</v>
      </c>
      <c r="D7691" s="690">
        <v>41153</v>
      </c>
    </row>
    <row r="7692" spans="1:4">
      <c r="A7692" s="105">
        <v>33075014190000</v>
      </c>
      <c r="B7692">
        <v>7022</v>
      </c>
      <c r="C7692">
        <v>0</v>
      </c>
      <c r="D7692" s="690">
        <v>41183</v>
      </c>
    </row>
    <row r="7693" spans="1:4">
      <c r="A7693" s="105">
        <v>33075014190000</v>
      </c>
      <c r="B7693">
        <v>5216</v>
      </c>
      <c r="C7693">
        <v>0</v>
      </c>
      <c r="D7693" s="690">
        <v>41214</v>
      </c>
    </row>
    <row r="7694" spans="1:4">
      <c r="A7694" s="105">
        <v>33075014190000</v>
      </c>
      <c r="B7694">
        <v>6272</v>
      </c>
      <c r="C7694">
        <v>0</v>
      </c>
      <c r="D7694" s="690">
        <v>41244</v>
      </c>
    </row>
    <row r="7695" spans="1:4">
      <c r="A7695" s="105">
        <v>33075014220000</v>
      </c>
      <c r="B7695">
        <v>1340</v>
      </c>
      <c r="C7695">
        <v>0</v>
      </c>
      <c r="D7695" s="690">
        <v>40940</v>
      </c>
    </row>
    <row r="7696" spans="1:4">
      <c r="A7696" s="105">
        <v>33075014220000</v>
      </c>
      <c r="B7696">
        <v>3357</v>
      </c>
      <c r="C7696">
        <v>0</v>
      </c>
      <c r="D7696" s="690">
        <v>40969</v>
      </c>
    </row>
    <row r="7697" spans="1:4">
      <c r="A7697" s="105">
        <v>33075014220000</v>
      </c>
      <c r="B7697">
        <v>3908</v>
      </c>
      <c r="C7697">
        <v>0</v>
      </c>
      <c r="D7697" s="690">
        <v>41000</v>
      </c>
    </row>
    <row r="7698" spans="1:4">
      <c r="A7698" s="105">
        <v>33075014220000</v>
      </c>
      <c r="B7698">
        <v>3450</v>
      </c>
      <c r="C7698">
        <v>0</v>
      </c>
      <c r="D7698" s="690">
        <v>41030</v>
      </c>
    </row>
    <row r="7699" spans="1:4">
      <c r="A7699" s="105">
        <v>33075014220000</v>
      </c>
      <c r="B7699">
        <v>3191</v>
      </c>
      <c r="C7699">
        <v>0</v>
      </c>
      <c r="D7699" s="690">
        <v>41061</v>
      </c>
    </row>
    <row r="7700" spans="1:4">
      <c r="A7700" s="105">
        <v>33075014220000</v>
      </c>
      <c r="B7700">
        <v>3390</v>
      </c>
      <c r="C7700">
        <v>0</v>
      </c>
      <c r="D7700" s="690">
        <v>41091</v>
      </c>
    </row>
    <row r="7701" spans="1:4">
      <c r="A7701" s="105">
        <v>33075014220000</v>
      </c>
      <c r="B7701">
        <v>3149</v>
      </c>
      <c r="C7701">
        <v>0</v>
      </c>
      <c r="D7701" s="690">
        <v>41122</v>
      </c>
    </row>
    <row r="7702" spans="1:4">
      <c r="A7702" s="105">
        <v>33075014220000</v>
      </c>
      <c r="B7702">
        <v>2868</v>
      </c>
      <c r="C7702">
        <v>0</v>
      </c>
      <c r="D7702" s="690">
        <v>41153</v>
      </c>
    </row>
    <row r="7703" spans="1:4">
      <c r="A7703" s="105">
        <v>33075014220000</v>
      </c>
      <c r="B7703">
        <v>2881</v>
      </c>
      <c r="C7703">
        <v>0</v>
      </c>
      <c r="D7703" s="690">
        <v>41183</v>
      </c>
    </row>
    <row r="7704" spans="1:4">
      <c r="A7704" s="105">
        <v>33075014220000</v>
      </c>
      <c r="B7704">
        <v>4186</v>
      </c>
      <c r="C7704">
        <v>0</v>
      </c>
      <c r="D7704" s="690">
        <v>41214</v>
      </c>
    </row>
    <row r="7705" spans="1:4">
      <c r="A7705" s="105">
        <v>33075014220000</v>
      </c>
      <c r="B7705">
        <v>2731</v>
      </c>
      <c r="C7705">
        <v>0</v>
      </c>
      <c r="D7705" s="690">
        <v>41244</v>
      </c>
    </row>
    <row r="7706" spans="1:4">
      <c r="A7706" s="105">
        <v>33087000750000</v>
      </c>
      <c r="B7706">
        <v>2941</v>
      </c>
      <c r="C7706">
        <v>0</v>
      </c>
      <c r="D7706" s="690">
        <v>40909</v>
      </c>
    </row>
    <row r="7707" spans="1:4">
      <c r="A7707" s="105">
        <v>33087000750000</v>
      </c>
      <c r="B7707">
        <v>2787</v>
      </c>
      <c r="C7707">
        <v>0</v>
      </c>
      <c r="D7707" s="690">
        <v>40940</v>
      </c>
    </row>
    <row r="7708" spans="1:4">
      <c r="A7708" s="105">
        <v>33087000750000</v>
      </c>
      <c r="B7708">
        <v>1381</v>
      </c>
      <c r="C7708">
        <v>0</v>
      </c>
      <c r="D7708" s="690">
        <v>40969</v>
      </c>
    </row>
    <row r="7709" spans="1:4">
      <c r="A7709" s="105">
        <v>33087000750000</v>
      </c>
      <c r="B7709">
        <v>2363</v>
      </c>
      <c r="C7709">
        <v>0</v>
      </c>
      <c r="D7709" s="690">
        <v>41000</v>
      </c>
    </row>
    <row r="7710" spans="1:4">
      <c r="A7710" s="105">
        <v>33087000750000</v>
      </c>
      <c r="B7710">
        <v>953</v>
      </c>
      <c r="C7710">
        <v>0</v>
      </c>
      <c r="D7710" s="690">
        <v>41030</v>
      </c>
    </row>
    <row r="7711" spans="1:4">
      <c r="A7711" s="105">
        <v>33087000750000</v>
      </c>
      <c r="B7711">
        <v>1873</v>
      </c>
      <c r="C7711">
        <v>0</v>
      </c>
      <c r="D7711" s="690">
        <v>41061</v>
      </c>
    </row>
    <row r="7712" spans="1:4">
      <c r="A7712" s="105">
        <v>33087000750000</v>
      </c>
      <c r="B7712">
        <v>2463</v>
      </c>
      <c r="C7712">
        <v>0</v>
      </c>
      <c r="D7712" s="690">
        <v>41091</v>
      </c>
    </row>
    <row r="7713" spans="1:4">
      <c r="A7713" s="105">
        <v>33087000750000</v>
      </c>
      <c r="B7713">
        <v>2388</v>
      </c>
      <c r="C7713">
        <v>0</v>
      </c>
      <c r="D7713" s="690">
        <v>41122</v>
      </c>
    </row>
    <row r="7714" spans="1:4">
      <c r="A7714" s="105">
        <v>33087000750000</v>
      </c>
      <c r="B7714">
        <v>1453</v>
      </c>
      <c r="C7714">
        <v>0</v>
      </c>
      <c r="D7714" s="690">
        <v>41153</v>
      </c>
    </row>
    <row r="7715" spans="1:4">
      <c r="A7715" s="105">
        <v>33087000750000</v>
      </c>
      <c r="B7715">
        <v>1840</v>
      </c>
      <c r="C7715">
        <v>0</v>
      </c>
      <c r="D7715" s="690">
        <v>41183</v>
      </c>
    </row>
    <row r="7716" spans="1:4">
      <c r="A7716" s="105">
        <v>33087000750000</v>
      </c>
      <c r="B7716">
        <v>2680</v>
      </c>
      <c r="C7716">
        <v>0</v>
      </c>
      <c r="D7716" s="690">
        <v>41214</v>
      </c>
    </row>
    <row r="7717" spans="1:4">
      <c r="A7717" s="105">
        <v>33087000750000</v>
      </c>
      <c r="B7717">
        <v>3241</v>
      </c>
      <c r="C7717">
        <v>0</v>
      </c>
      <c r="D7717" s="690">
        <v>41244</v>
      </c>
    </row>
    <row r="7718" spans="1:4">
      <c r="A7718" s="105">
        <v>33087001320000</v>
      </c>
      <c r="B7718">
        <v>7926</v>
      </c>
      <c r="C7718">
        <v>0</v>
      </c>
      <c r="D7718" s="690">
        <v>40909</v>
      </c>
    </row>
    <row r="7719" spans="1:4">
      <c r="A7719" s="105">
        <v>33087001320000</v>
      </c>
      <c r="B7719">
        <v>7416</v>
      </c>
      <c r="C7719">
        <v>0</v>
      </c>
      <c r="D7719" s="690">
        <v>40940</v>
      </c>
    </row>
    <row r="7720" spans="1:4">
      <c r="A7720" s="105">
        <v>33087001320000</v>
      </c>
      <c r="B7720">
        <v>8413</v>
      </c>
      <c r="C7720">
        <v>0</v>
      </c>
      <c r="D7720" s="690">
        <v>40969</v>
      </c>
    </row>
    <row r="7721" spans="1:4">
      <c r="A7721" s="105">
        <v>33087001320000</v>
      </c>
      <c r="B7721">
        <v>7962</v>
      </c>
      <c r="C7721">
        <v>0</v>
      </c>
      <c r="D7721" s="690">
        <v>41000</v>
      </c>
    </row>
    <row r="7722" spans="1:4">
      <c r="A7722" s="105">
        <v>33087001320000</v>
      </c>
      <c r="B7722">
        <v>8417</v>
      </c>
      <c r="C7722">
        <v>0</v>
      </c>
      <c r="D7722" s="690">
        <v>41030</v>
      </c>
    </row>
    <row r="7723" spans="1:4">
      <c r="A7723" s="105">
        <v>33087001320000</v>
      </c>
      <c r="B7723">
        <v>8084</v>
      </c>
      <c r="C7723">
        <v>0</v>
      </c>
      <c r="D7723" s="690">
        <v>41061</v>
      </c>
    </row>
    <row r="7724" spans="1:4">
      <c r="A7724" s="105">
        <v>33087001320000</v>
      </c>
      <c r="B7724">
        <v>8023</v>
      </c>
      <c r="C7724">
        <v>0</v>
      </c>
      <c r="D7724" s="690">
        <v>41091</v>
      </c>
    </row>
    <row r="7725" spans="1:4">
      <c r="A7725" s="105">
        <v>33087001320000</v>
      </c>
      <c r="B7725">
        <v>8246</v>
      </c>
      <c r="C7725">
        <v>0</v>
      </c>
      <c r="D7725" s="690">
        <v>41122</v>
      </c>
    </row>
    <row r="7726" spans="1:4">
      <c r="A7726" s="105">
        <v>33087001320000</v>
      </c>
      <c r="B7726">
        <v>8943</v>
      </c>
      <c r="C7726">
        <v>0</v>
      </c>
      <c r="D7726" s="690">
        <v>41153</v>
      </c>
    </row>
    <row r="7727" spans="1:4">
      <c r="A7727" s="105">
        <v>33087001320000</v>
      </c>
      <c r="B7727">
        <v>8905</v>
      </c>
      <c r="C7727">
        <v>0</v>
      </c>
      <c r="D7727" s="690">
        <v>41183</v>
      </c>
    </row>
    <row r="7728" spans="1:4">
      <c r="A7728" s="105">
        <v>33087001320000</v>
      </c>
      <c r="B7728">
        <v>8450</v>
      </c>
      <c r="C7728">
        <v>0</v>
      </c>
      <c r="D7728" s="690">
        <v>41214</v>
      </c>
    </row>
    <row r="7729" spans="1:4">
      <c r="A7729" s="105">
        <v>33087001320000</v>
      </c>
      <c r="B7729">
        <v>8461</v>
      </c>
      <c r="C7729">
        <v>0</v>
      </c>
      <c r="D7729" s="690">
        <v>41244</v>
      </c>
    </row>
    <row r="7730" spans="1:4">
      <c r="A7730" s="105">
        <v>33087001330000</v>
      </c>
      <c r="B7730">
        <v>16675</v>
      </c>
      <c r="C7730">
        <v>0</v>
      </c>
      <c r="D7730" s="690">
        <v>40909</v>
      </c>
    </row>
    <row r="7731" spans="1:4">
      <c r="A7731" s="105">
        <v>33087001330000</v>
      </c>
      <c r="B7731">
        <v>13937</v>
      </c>
      <c r="C7731">
        <v>0</v>
      </c>
      <c r="D7731" s="690">
        <v>40940</v>
      </c>
    </row>
    <row r="7732" spans="1:4">
      <c r="A7732" s="105">
        <v>33087001330000</v>
      </c>
      <c r="B7732">
        <v>16771</v>
      </c>
      <c r="C7732">
        <v>0</v>
      </c>
      <c r="D7732" s="690">
        <v>40969</v>
      </c>
    </row>
    <row r="7733" spans="1:4">
      <c r="A7733" s="105">
        <v>33087001330000</v>
      </c>
      <c r="B7733">
        <v>15746</v>
      </c>
      <c r="C7733">
        <v>0</v>
      </c>
      <c r="D7733" s="690">
        <v>41000</v>
      </c>
    </row>
    <row r="7734" spans="1:4">
      <c r="A7734" s="105">
        <v>33087001330000</v>
      </c>
      <c r="B7734">
        <v>16697</v>
      </c>
      <c r="C7734">
        <v>0</v>
      </c>
      <c r="D7734" s="690">
        <v>41030</v>
      </c>
    </row>
    <row r="7735" spans="1:4">
      <c r="A7735" s="105">
        <v>33087001330000</v>
      </c>
      <c r="B7735">
        <v>15909</v>
      </c>
      <c r="C7735">
        <v>0</v>
      </c>
      <c r="D7735" s="690">
        <v>41061</v>
      </c>
    </row>
    <row r="7736" spans="1:4">
      <c r="A7736" s="105">
        <v>33087001330000</v>
      </c>
      <c r="B7736">
        <v>15975</v>
      </c>
      <c r="C7736">
        <v>0</v>
      </c>
      <c r="D7736" s="690">
        <v>41091</v>
      </c>
    </row>
    <row r="7737" spans="1:4">
      <c r="A7737" s="105">
        <v>33087001330000</v>
      </c>
      <c r="B7737">
        <v>16202</v>
      </c>
      <c r="C7737">
        <v>0</v>
      </c>
      <c r="D7737" s="690">
        <v>41122</v>
      </c>
    </row>
    <row r="7738" spans="1:4">
      <c r="A7738" s="105">
        <v>33087001330000</v>
      </c>
      <c r="B7738">
        <v>16632</v>
      </c>
      <c r="C7738">
        <v>0</v>
      </c>
      <c r="D7738" s="690">
        <v>41153</v>
      </c>
    </row>
    <row r="7739" spans="1:4">
      <c r="A7739" s="105">
        <v>33087001330000</v>
      </c>
      <c r="B7739">
        <v>15852</v>
      </c>
      <c r="C7739">
        <v>0</v>
      </c>
      <c r="D7739" s="690">
        <v>41183</v>
      </c>
    </row>
    <row r="7740" spans="1:4">
      <c r="A7740" s="105">
        <v>33087001330000</v>
      </c>
      <c r="B7740">
        <v>11213</v>
      </c>
      <c r="C7740">
        <v>0</v>
      </c>
      <c r="D7740" s="690">
        <v>41214</v>
      </c>
    </row>
    <row r="7741" spans="1:4">
      <c r="A7741" s="105">
        <v>33087001330000</v>
      </c>
      <c r="B7741">
        <v>15046</v>
      </c>
      <c r="C7741">
        <v>0</v>
      </c>
      <c r="D7741" s="690">
        <v>41244</v>
      </c>
    </row>
    <row r="7742" spans="1:4">
      <c r="A7742" s="105">
        <v>33087001340000</v>
      </c>
      <c r="B7742">
        <v>27362</v>
      </c>
      <c r="C7742">
        <v>0</v>
      </c>
      <c r="D7742" s="690">
        <v>40909</v>
      </c>
    </row>
    <row r="7743" spans="1:4">
      <c r="A7743" s="105">
        <v>33087001340000</v>
      </c>
      <c r="B7743">
        <v>24311</v>
      </c>
      <c r="C7743">
        <v>0</v>
      </c>
      <c r="D7743" s="690">
        <v>40940</v>
      </c>
    </row>
    <row r="7744" spans="1:4">
      <c r="A7744" s="105">
        <v>33087001340000</v>
      </c>
      <c r="B7744">
        <v>28212</v>
      </c>
      <c r="C7744">
        <v>0</v>
      </c>
      <c r="D7744" s="690">
        <v>40969</v>
      </c>
    </row>
    <row r="7745" spans="1:4">
      <c r="A7745" s="105">
        <v>33087001340000</v>
      </c>
      <c r="B7745">
        <v>26656</v>
      </c>
      <c r="C7745">
        <v>0</v>
      </c>
      <c r="D7745" s="690">
        <v>41000</v>
      </c>
    </row>
    <row r="7746" spans="1:4">
      <c r="A7746" s="105">
        <v>33087001340000</v>
      </c>
      <c r="B7746">
        <v>28407</v>
      </c>
      <c r="C7746">
        <v>0</v>
      </c>
      <c r="D7746" s="690">
        <v>41030</v>
      </c>
    </row>
    <row r="7747" spans="1:4">
      <c r="A7747" s="105">
        <v>33087001340000</v>
      </c>
      <c r="B7747">
        <v>27041</v>
      </c>
      <c r="C7747">
        <v>0</v>
      </c>
      <c r="D7747" s="690">
        <v>41061</v>
      </c>
    </row>
    <row r="7748" spans="1:4">
      <c r="A7748" s="105">
        <v>33087001340000</v>
      </c>
      <c r="B7748">
        <v>27159</v>
      </c>
      <c r="C7748">
        <v>0</v>
      </c>
      <c r="D7748" s="690">
        <v>41091</v>
      </c>
    </row>
    <row r="7749" spans="1:4">
      <c r="A7749" s="105">
        <v>33087001340000</v>
      </c>
      <c r="B7749">
        <v>27020</v>
      </c>
      <c r="C7749">
        <v>0</v>
      </c>
      <c r="D7749" s="690">
        <v>41122</v>
      </c>
    </row>
    <row r="7750" spans="1:4">
      <c r="A7750" s="105">
        <v>33087001340000</v>
      </c>
      <c r="B7750">
        <v>28254</v>
      </c>
      <c r="C7750">
        <v>0</v>
      </c>
      <c r="D7750" s="690">
        <v>41153</v>
      </c>
    </row>
    <row r="7751" spans="1:4">
      <c r="A7751" s="105">
        <v>33087001340000</v>
      </c>
      <c r="B7751">
        <v>28561</v>
      </c>
      <c r="C7751">
        <v>0</v>
      </c>
      <c r="D7751" s="690">
        <v>41183</v>
      </c>
    </row>
    <row r="7752" spans="1:4">
      <c r="A7752" s="105">
        <v>33087001340000</v>
      </c>
      <c r="B7752">
        <v>23278</v>
      </c>
      <c r="C7752">
        <v>0</v>
      </c>
      <c r="D7752" s="690">
        <v>41214</v>
      </c>
    </row>
    <row r="7753" spans="1:4">
      <c r="A7753" s="105">
        <v>33087001340000</v>
      </c>
      <c r="B7753">
        <v>27558</v>
      </c>
      <c r="C7753">
        <v>0</v>
      </c>
      <c r="D7753" s="690">
        <v>41244</v>
      </c>
    </row>
    <row r="7754" spans="1:4">
      <c r="A7754" s="105">
        <v>33087001350000</v>
      </c>
      <c r="B7754">
        <v>11554</v>
      </c>
      <c r="C7754">
        <v>0</v>
      </c>
      <c r="D7754" s="690">
        <v>40909</v>
      </c>
    </row>
    <row r="7755" spans="1:4">
      <c r="A7755" s="105">
        <v>33087001350000</v>
      </c>
      <c r="B7755">
        <v>11554</v>
      </c>
      <c r="C7755">
        <v>0</v>
      </c>
      <c r="D7755" s="690">
        <v>40940</v>
      </c>
    </row>
    <row r="7756" spans="1:4">
      <c r="A7756" s="105">
        <v>33087001350000</v>
      </c>
      <c r="B7756">
        <v>11554</v>
      </c>
      <c r="C7756">
        <v>0</v>
      </c>
      <c r="D7756" s="690">
        <v>40969</v>
      </c>
    </row>
    <row r="7757" spans="1:4">
      <c r="A7757" s="105">
        <v>33087001350000</v>
      </c>
      <c r="B7757">
        <v>9853</v>
      </c>
      <c r="C7757">
        <v>0</v>
      </c>
      <c r="D7757" s="690">
        <v>41000</v>
      </c>
    </row>
    <row r="7758" spans="1:4">
      <c r="A7758" s="105">
        <v>33087001350000</v>
      </c>
      <c r="B7758">
        <v>10406</v>
      </c>
      <c r="C7758">
        <v>0</v>
      </c>
      <c r="D7758" s="690">
        <v>41030</v>
      </c>
    </row>
    <row r="7759" spans="1:4">
      <c r="A7759" s="105">
        <v>33087001350000</v>
      </c>
      <c r="B7759">
        <v>11554</v>
      </c>
      <c r="C7759">
        <v>0</v>
      </c>
      <c r="D7759" s="690">
        <v>41061</v>
      </c>
    </row>
    <row r="7760" spans="1:4">
      <c r="A7760" s="105">
        <v>33087001350000</v>
      </c>
      <c r="B7760">
        <v>9749</v>
      </c>
      <c r="C7760">
        <v>0</v>
      </c>
      <c r="D7760" s="690">
        <v>41091</v>
      </c>
    </row>
    <row r="7761" spans="1:4">
      <c r="A7761" s="105">
        <v>33087001350000</v>
      </c>
      <c r="B7761">
        <v>11554</v>
      </c>
      <c r="C7761">
        <v>0</v>
      </c>
      <c r="D7761" s="690">
        <v>41122</v>
      </c>
    </row>
    <row r="7762" spans="1:4">
      <c r="A7762" s="105">
        <v>33087001350000</v>
      </c>
      <c r="B7762">
        <v>10014</v>
      </c>
      <c r="C7762">
        <v>0</v>
      </c>
      <c r="D7762" s="690">
        <v>41153</v>
      </c>
    </row>
    <row r="7763" spans="1:4">
      <c r="A7763" s="105">
        <v>33087001350000</v>
      </c>
      <c r="B7763">
        <v>10176</v>
      </c>
      <c r="C7763">
        <v>0</v>
      </c>
      <c r="D7763" s="690">
        <v>41183</v>
      </c>
    </row>
    <row r="7764" spans="1:4">
      <c r="A7764" s="105">
        <v>33087001350000</v>
      </c>
      <c r="B7764">
        <v>11554</v>
      </c>
      <c r="C7764">
        <v>0</v>
      </c>
      <c r="D7764" s="690">
        <v>41214</v>
      </c>
    </row>
    <row r="7765" spans="1:4">
      <c r="A7765" s="105">
        <v>33087001350000</v>
      </c>
      <c r="B7765">
        <v>11554</v>
      </c>
      <c r="C7765">
        <v>0</v>
      </c>
      <c r="D7765" s="690">
        <v>41244</v>
      </c>
    </row>
    <row r="7766" spans="1:4">
      <c r="A7766" s="105">
        <v>33087001360000</v>
      </c>
      <c r="B7766">
        <v>0</v>
      </c>
      <c r="C7766">
        <v>0</v>
      </c>
      <c r="D7766" s="690">
        <v>40909</v>
      </c>
    </row>
    <row r="7767" spans="1:4">
      <c r="A7767" s="105">
        <v>33087001360000</v>
      </c>
      <c r="B7767">
        <v>0</v>
      </c>
      <c r="C7767">
        <v>0</v>
      </c>
      <c r="D7767" s="690">
        <v>40940</v>
      </c>
    </row>
    <row r="7768" spans="1:4">
      <c r="A7768" s="105">
        <v>33087001360000</v>
      </c>
      <c r="B7768">
        <v>0</v>
      </c>
      <c r="C7768">
        <v>0</v>
      </c>
      <c r="D7768" s="690">
        <v>40969</v>
      </c>
    </row>
    <row r="7769" spans="1:4">
      <c r="A7769" s="105">
        <v>33087001360000</v>
      </c>
      <c r="B7769">
        <v>22042</v>
      </c>
      <c r="C7769">
        <v>0</v>
      </c>
      <c r="D7769" s="690">
        <v>41000</v>
      </c>
    </row>
    <row r="7770" spans="1:4">
      <c r="A7770" s="105">
        <v>33087001360000</v>
      </c>
      <c r="B7770">
        <v>23472</v>
      </c>
      <c r="C7770">
        <v>0</v>
      </c>
      <c r="D7770" s="690">
        <v>41030</v>
      </c>
    </row>
    <row r="7771" spans="1:4">
      <c r="A7771" s="105">
        <v>33087001360000</v>
      </c>
      <c r="B7771">
        <v>0</v>
      </c>
      <c r="C7771">
        <v>0</v>
      </c>
      <c r="D7771" s="690">
        <v>41061</v>
      </c>
    </row>
    <row r="7772" spans="1:4">
      <c r="A7772" s="105">
        <v>33087001360000</v>
      </c>
      <c r="B7772">
        <v>21017</v>
      </c>
      <c r="C7772">
        <v>0</v>
      </c>
      <c r="D7772" s="690">
        <v>41091</v>
      </c>
    </row>
    <row r="7773" spans="1:4">
      <c r="A7773" s="105">
        <v>33087001360000</v>
      </c>
      <c r="B7773">
        <v>0</v>
      </c>
      <c r="C7773">
        <v>0</v>
      </c>
      <c r="D7773" s="690">
        <v>41122</v>
      </c>
    </row>
    <row r="7774" spans="1:4">
      <c r="A7774" s="105">
        <v>33087001360000</v>
      </c>
      <c r="B7774">
        <v>22645</v>
      </c>
      <c r="C7774">
        <v>0</v>
      </c>
      <c r="D7774" s="690">
        <v>41153</v>
      </c>
    </row>
    <row r="7775" spans="1:4">
      <c r="A7775" s="105">
        <v>33087001360000</v>
      </c>
      <c r="B7775">
        <v>22156</v>
      </c>
      <c r="C7775">
        <v>0</v>
      </c>
      <c r="D7775" s="690">
        <v>41183</v>
      </c>
    </row>
    <row r="7776" spans="1:4">
      <c r="A7776" s="105">
        <v>33087001360000</v>
      </c>
      <c r="B7776">
        <v>0</v>
      </c>
      <c r="C7776">
        <v>0</v>
      </c>
      <c r="D7776" s="690">
        <v>41214</v>
      </c>
    </row>
    <row r="7777" spans="1:4">
      <c r="A7777" s="105">
        <v>33087001360000</v>
      </c>
      <c r="B7777">
        <v>0</v>
      </c>
      <c r="C7777">
        <v>0</v>
      </c>
      <c r="D7777" s="690">
        <v>41244</v>
      </c>
    </row>
    <row r="7778" spans="1:4">
      <c r="A7778" s="105">
        <v>33087001370000</v>
      </c>
      <c r="B7778">
        <v>49016</v>
      </c>
      <c r="C7778">
        <v>0</v>
      </c>
      <c r="D7778" s="690">
        <v>40909</v>
      </c>
    </row>
    <row r="7779" spans="1:4">
      <c r="A7779" s="105">
        <v>33087001370000</v>
      </c>
      <c r="B7779">
        <v>49016</v>
      </c>
      <c r="C7779">
        <v>0</v>
      </c>
      <c r="D7779" s="690">
        <v>40940</v>
      </c>
    </row>
    <row r="7780" spans="1:4">
      <c r="A7780" s="105">
        <v>33087001370000</v>
      </c>
      <c r="B7780">
        <v>49016</v>
      </c>
      <c r="C7780">
        <v>0</v>
      </c>
      <c r="D7780" s="690">
        <v>40969</v>
      </c>
    </row>
    <row r="7781" spans="1:4">
      <c r="A7781" s="105">
        <v>33087001370000</v>
      </c>
      <c r="B7781">
        <v>54437</v>
      </c>
      <c r="C7781">
        <v>0</v>
      </c>
      <c r="D7781" s="690">
        <v>41000</v>
      </c>
    </row>
    <row r="7782" spans="1:4">
      <c r="A7782" s="105">
        <v>33087001370000</v>
      </c>
      <c r="B7782">
        <v>59929</v>
      </c>
      <c r="C7782">
        <v>0</v>
      </c>
      <c r="D7782" s="690">
        <v>41030</v>
      </c>
    </row>
    <row r="7783" spans="1:4">
      <c r="A7783" s="105">
        <v>33087001370000</v>
      </c>
      <c r="B7783">
        <v>49016</v>
      </c>
      <c r="C7783">
        <v>0</v>
      </c>
      <c r="D7783" s="690">
        <v>41061</v>
      </c>
    </row>
    <row r="7784" spans="1:4">
      <c r="A7784" s="105">
        <v>33087001370000</v>
      </c>
      <c r="B7784">
        <v>63240</v>
      </c>
      <c r="C7784">
        <v>0</v>
      </c>
      <c r="D7784" s="690">
        <v>41091</v>
      </c>
    </row>
    <row r="7785" spans="1:4">
      <c r="A7785" s="105">
        <v>33087001370000</v>
      </c>
      <c r="B7785">
        <v>49016</v>
      </c>
      <c r="C7785">
        <v>0</v>
      </c>
      <c r="D7785" s="690">
        <v>41122</v>
      </c>
    </row>
    <row r="7786" spans="1:4">
      <c r="A7786" s="105">
        <v>33087001370000</v>
      </c>
      <c r="B7786">
        <v>0</v>
      </c>
      <c r="C7786">
        <v>0</v>
      </c>
      <c r="D7786" s="690">
        <v>41153</v>
      </c>
    </row>
    <row r="7787" spans="1:4">
      <c r="A7787" s="105">
        <v>33087001370000</v>
      </c>
      <c r="B7787">
        <v>6191</v>
      </c>
      <c r="C7787">
        <v>0</v>
      </c>
      <c r="D7787" s="690">
        <v>41183</v>
      </c>
    </row>
    <row r="7788" spans="1:4">
      <c r="A7788" s="105">
        <v>33087001370000</v>
      </c>
      <c r="B7788">
        <v>49016</v>
      </c>
      <c r="C7788">
        <v>0</v>
      </c>
      <c r="D7788" s="690">
        <v>41214</v>
      </c>
    </row>
    <row r="7789" spans="1:4">
      <c r="A7789" s="105">
        <v>33087001370000</v>
      </c>
      <c r="B7789">
        <v>49016</v>
      </c>
      <c r="C7789">
        <v>0</v>
      </c>
      <c r="D7789" s="690">
        <v>41244</v>
      </c>
    </row>
    <row r="7790" spans="1:4">
      <c r="A7790" s="105">
        <v>33087001380000</v>
      </c>
      <c r="B7790">
        <v>0</v>
      </c>
      <c r="C7790">
        <v>0</v>
      </c>
      <c r="D7790" s="690">
        <v>40909</v>
      </c>
    </row>
    <row r="7791" spans="1:4">
      <c r="A7791" s="105">
        <v>33087001380000</v>
      </c>
      <c r="B7791">
        <v>0</v>
      </c>
      <c r="C7791">
        <v>0</v>
      </c>
      <c r="D7791" s="690">
        <v>40940</v>
      </c>
    </row>
    <row r="7792" spans="1:4">
      <c r="A7792" s="105">
        <v>33087001380000</v>
      </c>
      <c r="B7792">
        <v>0</v>
      </c>
      <c r="C7792">
        <v>0</v>
      </c>
      <c r="D7792" s="690">
        <v>40969</v>
      </c>
    </row>
    <row r="7793" spans="1:4">
      <c r="A7793" s="105">
        <v>33087001380000</v>
      </c>
      <c r="B7793">
        <v>0</v>
      </c>
      <c r="C7793">
        <v>0</v>
      </c>
      <c r="D7793" s="690">
        <v>41000</v>
      </c>
    </row>
    <row r="7794" spans="1:4">
      <c r="A7794" s="105">
        <v>33087001380000</v>
      </c>
      <c r="B7794">
        <v>0</v>
      </c>
      <c r="C7794">
        <v>0</v>
      </c>
      <c r="D7794" s="690">
        <v>41030</v>
      </c>
    </row>
    <row r="7795" spans="1:4">
      <c r="A7795" s="105">
        <v>33087001380000</v>
      </c>
      <c r="B7795">
        <v>0</v>
      </c>
      <c r="C7795">
        <v>0</v>
      </c>
      <c r="D7795" s="690">
        <v>41061</v>
      </c>
    </row>
    <row r="7796" spans="1:4">
      <c r="A7796" s="105">
        <v>33087001380000</v>
      </c>
      <c r="B7796">
        <v>0</v>
      </c>
      <c r="C7796">
        <v>0</v>
      </c>
      <c r="D7796" s="690">
        <v>41091</v>
      </c>
    </row>
    <row r="7797" spans="1:4">
      <c r="A7797" s="105">
        <v>33087001380000</v>
      </c>
      <c r="B7797">
        <v>0</v>
      </c>
      <c r="C7797">
        <v>0</v>
      </c>
      <c r="D7797" s="690">
        <v>41122</v>
      </c>
    </row>
    <row r="7798" spans="1:4">
      <c r="A7798" s="105">
        <v>33087001380000</v>
      </c>
      <c r="B7798">
        <v>0</v>
      </c>
      <c r="C7798">
        <v>0</v>
      </c>
      <c r="D7798" s="690">
        <v>41153</v>
      </c>
    </row>
    <row r="7799" spans="1:4">
      <c r="A7799" s="105">
        <v>33087001380000</v>
      </c>
      <c r="B7799">
        <v>2525</v>
      </c>
      <c r="C7799">
        <v>0</v>
      </c>
      <c r="D7799" s="690">
        <v>41183</v>
      </c>
    </row>
    <row r="7800" spans="1:4">
      <c r="A7800" s="105">
        <v>33087001380000</v>
      </c>
      <c r="B7800">
        <v>0</v>
      </c>
      <c r="C7800">
        <v>0</v>
      </c>
      <c r="D7800" s="690">
        <v>41214</v>
      </c>
    </row>
    <row r="7801" spans="1:4">
      <c r="A7801" s="105">
        <v>33087001380000</v>
      </c>
      <c r="B7801">
        <v>0</v>
      </c>
      <c r="C7801">
        <v>0</v>
      </c>
      <c r="D7801" s="690">
        <v>41244</v>
      </c>
    </row>
    <row r="7802" spans="1:4">
      <c r="A7802" s="105">
        <v>33087003370000</v>
      </c>
      <c r="B7802">
        <v>11972</v>
      </c>
      <c r="C7802">
        <v>0</v>
      </c>
      <c r="D7802" s="690">
        <v>40909</v>
      </c>
    </row>
    <row r="7803" spans="1:4">
      <c r="A7803" s="105">
        <v>33087003370000</v>
      </c>
      <c r="B7803">
        <v>10478</v>
      </c>
      <c r="C7803">
        <v>0</v>
      </c>
      <c r="D7803" s="690">
        <v>40940</v>
      </c>
    </row>
    <row r="7804" spans="1:4">
      <c r="A7804" s="105">
        <v>33087003370000</v>
      </c>
      <c r="B7804">
        <v>12044</v>
      </c>
      <c r="C7804">
        <v>0</v>
      </c>
      <c r="D7804" s="690">
        <v>40969</v>
      </c>
    </row>
    <row r="7805" spans="1:4">
      <c r="A7805" s="105">
        <v>33087003370000</v>
      </c>
      <c r="B7805">
        <v>11441</v>
      </c>
      <c r="C7805">
        <v>0</v>
      </c>
      <c r="D7805" s="690">
        <v>41000</v>
      </c>
    </row>
    <row r="7806" spans="1:4">
      <c r="A7806" s="105">
        <v>33087003370000</v>
      </c>
      <c r="B7806">
        <v>12050</v>
      </c>
      <c r="C7806">
        <v>0</v>
      </c>
      <c r="D7806" s="690">
        <v>41030</v>
      </c>
    </row>
    <row r="7807" spans="1:4">
      <c r="A7807" s="105">
        <v>33087003370000</v>
      </c>
      <c r="B7807">
        <v>11639</v>
      </c>
      <c r="C7807">
        <v>0</v>
      </c>
      <c r="D7807" s="690">
        <v>41061</v>
      </c>
    </row>
    <row r="7808" spans="1:4">
      <c r="A7808" s="105">
        <v>33087003370000</v>
      </c>
      <c r="B7808">
        <v>11060</v>
      </c>
      <c r="C7808">
        <v>0</v>
      </c>
      <c r="D7808" s="690">
        <v>41091</v>
      </c>
    </row>
    <row r="7809" spans="1:4">
      <c r="A7809" s="105">
        <v>33087003370000</v>
      </c>
      <c r="B7809">
        <v>11159</v>
      </c>
      <c r="C7809">
        <v>0</v>
      </c>
      <c r="D7809" s="690">
        <v>41122</v>
      </c>
    </row>
    <row r="7810" spans="1:4">
      <c r="A7810" s="105">
        <v>33087003370000</v>
      </c>
      <c r="B7810">
        <v>12276</v>
      </c>
      <c r="C7810">
        <v>0</v>
      </c>
      <c r="D7810" s="690">
        <v>41153</v>
      </c>
    </row>
    <row r="7811" spans="1:4">
      <c r="A7811" s="105">
        <v>33087003370000</v>
      </c>
      <c r="B7811">
        <v>12863</v>
      </c>
      <c r="C7811">
        <v>0</v>
      </c>
      <c r="D7811" s="690">
        <v>41183</v>
      </c>
    </row>
    <row r="7812" spans="1:4">
      <c r="A7812" s="105">
        <v>33087003370000</v>
      </c>
      <c r="B7812">
        <v>11487</v>
      </c>
      <c r="C7812">
        <v>0</v>
      </c>
      <c r="D7812" s="690">
        <v>41214</v>
      </c>
    </row>
    <row r="7813" spans="1:4">
      <c r="A7813" s="105">
        <v>33087003370000</v>
      </c>
      <c r="B7813">
        <v>11672</v>
      </c>
      <c r="C7813">
        <v>0</v>
      </c>
      <c r="D7813" s="690">
        <v>41244</v>
      </c>
    </row>
    <row r="7814" spans="1:4">
      <c r="A7814" s="105">
        <v>33087003380000</v>
      </c>
      <c r="B7814">
        <v>7826</v>
      </c>
      <c r="C7814">
        <v>0</v>
      </c>
      <c r="D7814" s="690">
        <v>40909</v>
      </c>
    </row>
    <row r="7815" spans="1:4">
      <c r="A7815" s="105">
        <v>33087003380000</v>
      </c>
      <c r="B7815">
        <v>6592</v>
      </c>
      <c r="C7815">
        <v>0</v>
      </c>
      <c r="D7815" s="690">
        <v>40940</v>
      </c>
    </row>
    <row r="7816" spans="1:4">
      <c r="A7816" s="105">
        <v>33087003380000</v>
      </c>
      <c r="B7816">
        <v>7440</v>
      </c>
      <c r="C7816">
        <v>0</v>
      </c>
      <c r="D7816" s="690">
        <v>40969</v>
      </c>
    </row>
    <row r="7817" spans="1:4">
      <c r="A7817" s="105">
        <v>33087003380000</v>
      </c>
      <c r="B7817">
        <v>6926</v>
      </c>
      <c r="C7817">
        <v>0</v>
      </c>
      <c r="D7817" s="690">
        <v>41000</v>
      </c>
    </row>
    <row r="7818" spans="1:4">
      <c r="A7818" s="105">
        <v>33087003380000</v>
      </c>
      <c r="B7818">
        <v>7339</v>
      </c>
      <c r="C7818">
        <v>0</v>
      </c>
      <c r="D7818" s="690">
        <v>41030</v>
      </c>
    </row>
    <row r="7819" spans="1:4">
      <c r="A7819" s="105">
        <v>33087003380000</v>
      </c>
      <c r="B7819">
        <v>6834</v>
      </c>
      <c r="C7819">
        <v>0</v>
      </c>
      <c r="D7819" s="690">
        <v>41061</v>
      </c>
    </row>
    <row r="7820" spans="1:4">
      <c r="A7820" s="105">
        <v>33087003380000</v>
      </c>
      <c r="B7820">
        <v>6824</v>
      </c>
      <c r="C7820">
        <v>0</v>
      </c>
      <c r="D7820" s="690">
        <v>41091</v>
      </c>
    </row>
    <row r="7821" spans="1:4">
      <c r="A7821" s="105">
        <v>33087003380000</v>
      </c>
      <c r="B7821">
        <v>7125</v>
      </c>
      <c r="C7821">
        <v>0</v>
      </c>
      <c r="D7821" s="690">
        <v>41122</v>
      </c>
    </row>
    <row r="7822" spans="1:4">
      <c r="A7822" s="105">
        <v>33087003380000</v>
      </c>
      <c r="B7822">
        <v>7793</v>
      </c>
      <c r="C7822">
        <v>0</v>
      </c>
      <c r="D7822" s="690">
        <v>41153</v>
      </c>
    </row>
    <row r="7823" spans="1:4">
      <c r="A7823" s="105">
        <v>33087003380000</v>
      </c>
      <c r="B7823">
        <v>7158</v>
      </c>
      <c r="C7823">
        <v>0</v>
      </c>
      <c r="D7823" s="690">
        <v>41183</v>
      </c>
    </row>
    <row r="7824" spans="1:4">
      <c r="A7824" s="105">
        <v>33087003380000</v>
      </c>
      <c r="B7824">
        <v>7116</v>
      </c>
      <c r="C7824">
        <v>0</v>
      </c>
      <c r="D7824" s="690">
        <v>41214</v>
      </c>
    </row>
    <row r="7825" spans="1:4">
      <c r="A7825" s="105">
        <v>33087003380000</v>
      </c>
      <c r="B7825">
        <v>7172</v>
      </c>
      <c r="C7825">
        <v>0</v>
      </c>
      <c r="D7825" s="690">
        <v>41244</v>
      </c>
    </row>
    <row r="7826" spans="1:4">
      <c r="A7826" s="105">
        <v>33087003390000</v>
      </c>
      <c r="B7826">
        <v>11446</v>
      </c>
      <c r="C7826">
        <v>0</v>
      </c>
      <c r="D7826" s="690">
        <v>40909</v>
      </c>
    </row>
    <row r="7827" spans="1:4">
      <c r="A7827" s="105">
        <v>33087003390000</v>
      </c>
      <c r="B7827">
        <v>9729</v>
      </c>
      <c r="C7827">
        <v>0</v>
      </c>
      <c r="D7827" s="690">
        <v>40940</v>
      </c>
    </row>
    <row r="7828" spans="1:4">
      <c r="A7828" s="105">
        <v>33087003390000</v>
      </c>
      <c r="B7828">
        <v>11127</v>
      </c>
      <c r="C7828">
        <v>0</v>
      </c>
      <c r="D7828" s="690">
        <v>40969</v>
      </c>
    </row>
    <row r="7829" spans="1:4">
      <c r="A7829" s="105">
        <v>33087003390000</v>
      </c>
      <c r="B7829">
        <v>10575</v>
      </c>
      <c r="C7829">
        <v>0</v>
      </c>
      <c r="D7829" s="690">
        <v>41000</v>
      </c>
    </row>
    <row r="7830" spans="1:4">
      <c r="A7830" s="105">
        <v>33087003390000</v>
      </c>
      <c r="B7830">
        <v>11132</v>
      </c>
      <c r="C7830">
        <v>0</v>
      </c>
      <c r="D7830" s="690">
        <v>41030</v>
      </c>
    </row>
    <row r="7831" spans="1:4">
      <c r="A7831" s="105">
        <v>33087003390000</v>
      </c>
      <c r="B7831">
        <v>10455</v>
      </c>
      <c r="C7831">
        <v>0</v>
      </c>
      <c r="D7831" s="690">
        <v>41061</v>
      </c>
    </row>
    <row r="7832" spans="1:4">
      <c r="A7832" s="105">
        <v>33087003390000</v>
      </c>
      <c r="B7832">
        <v>10561</v>
      </c>
      <c r="C7832">
        <v>0</v>
      </c>
      <c r="D7832" s="690">
        <v>41091</v>
      </c>
    </row>
    <row r="7833" spans="1:4">
      <c r="A7833" s="105">
        <v>33087003390000</v>
      </c>
      <c r="B7833">
        <v>10994</v>
      </c>
      <c r="C7833">
        <v>0</v>
      </c>
      <c r="D7833" s="690">
        <v>41122</v>
      </c>
    </row>
    <row r="7834" spans="1:4">
      <c r="A7834" s="105">
        <v>33087003390000</v>
      </c>
      <c r="B7834">
        <v>11770</v>
      </c>
      <c r="C7834">
        <v>0</v>
      </c>
      <c r="D7834" s="690">
        <v>41153</v>
      </c>
    </row>
    <row r="7835" spans="1:4">
      <c r="A7835" s="105">
        <v>33087003390000</v>
      </c>
      <c r="B7835">
        <v>10934</v>
      </c>
      <c r="C7835">
        <v>0</v>
      </c>
      <c r="D7835" s="690">
        <v>41183</v>
      </c>
    </row>
    <row r="7836" spans="1:4">
      <c r="A7836" s="105">
        <v>33087003390000</v>
      </c>
      <c r="B7836">
        <v>10858</v>
      </c>
      <c r="C7836">
        <v>0</v>
      </c>
      <c r="D7836" s="690">
        <v>41214</v>
      </c>
    </row>
    <row r="7837" spans="1:4">
      <c r="A7837" s="105">
        <v>33087003390000</v>
      </c>
      <c r="B7837">
        <v>10824</v>
      </c>
      <c r="C7837">
        <v>0</v>
      </c>
      <c r="D7837" s="690">
        <v>41244</v>
      </c>
    </row>
    <row r="7838" spans="1:4">
      <c r="A7838" s="105">
        <v>33087003400000</v>
      </c>
      <c r="B7838">
        <v>11051</v>
      </c>
      <c r="C7838">
        <v>0</v>
      </c>
      <c r="D7838" s="690">
        <v>40909</v>
      </c>
    </row>
    <row r="7839" spans="1:4">
      <c r="A7839" s="105">
        <v>33087003400000</v>
      </c>
      <c r="B7839">
        <v>11051</v>
      </c>
      <c r="C7839">
        <v>0</v>
      </c>
      <c r="D7839" s="690">
        <v>40940</v>
      </c>
    </row>
    <row r="7840" spans="1:4">
      <c r="A7840" s="105">
        <v>33087003400000</v>
      </c>
      <c r="B7840">
        <v>11051</v>
      </c>
      <c r="C7840">
        <v>0</v>
      </c>
      <c r="D7840" s="690">
        <v>40969</v>
      </c>
    </row>
    <row r="7841" spans="1:4">
      <c r="A7841" s="105">
        <v>33087003400000</v>
      </c>
      <c r="B7841">
        <v>9149</v>
      </c>
      <c r="C7841">
        <v>0</v>
      </c>
      <c r="D7841" s="690">
        <v>41000</v>
      </c>
    </row>
    <row r="7842" spans="1:4">
      <c r="A7842" s="105">
        <v>33087003400000</v>
      </c>
      <c r="B7842">
        <v>9595</v>
      </c>
      <c r="C7842">
        <v>0</v>
      </c>
      <c r="D7842" s="690">
        <v>41030</v>
      </c>
    </row>
    <row r="7843" spans="1:4">
      <c r="A7843" s="105">
        <v>33087003400000</v>
      </c>
      <c r="B7843">
        <v>11051</v>
      </c>
      <c r="C7843">
        <v>0</v>
      </c>
      <c r="D7843" s="690">
        <v>41061</v>
      </c>
    </row>
    <row r="7844" spans="1:4">
      <c r="A7844" s="105">
        <v>33087003400000</v>
      </c>
      <c r="B7844">
        <v>9097</v>
      </c>
      <c r="C7844">
        <v>0</v>
      </c>
      <c r="D7844" s="690">
        <v>41091</v>
      </c>
    </row>
    <row r="7845" spans="1:4">
      <c r="A7845" s="105">
        <v>33087003400000</v>
      </c>
      <c r="B7845">
        <v>11051</v>
      </c>
      <c r="C7845">
        <v>0</v>
      </c>
      <c r="D7845" s="690">
        <v>41122</v>
      </c>
    </row>
    <row r="7846" spans="1:4">
      <c r="A7846" s="105">
        <v>33087003400000</v>
      </c>
      <c r="B7846">
        <v>10380</v>
      </c>
      <c r="C7846">
        <v>0</v>
      </c>
      <c r="D7846" s="690">
        <v>41153</v>
      </c>
    </row>
    <row r="7847" spans="1:4">
      <c r="A7847" s="105">
        <v>33087003400000</v>
      </c>
      <c r="B7847">
        <v>10196</v>
      </c>
      <c r="C7847">
        <v>0</v>
      </c>
      <c r="D7847" s="690">
        <v>41183</v>
      </c>
    </row>
    <row r="7848" spans="1:4">
      <c r="A7848" s="105">
        <v>33087003400000</v>
      </c>
      <c r="B7848">
        <v>11051</v>
      </c>
      <c r="C7848">
        <v>0</v>
      </c>
      <c r="D7848" s="690">
        <v>41214</v>
      </c>
    </row>
    <row r="7849" spans="1:4">
      <c r="A7849" s="105">
        <v>33087003400000</v>
      </c>
      <c r="B7849">
        <v>11051</v>
      </c>
      <c r="C7849">
        <v>0</v>
      </c>
      <c r="D7849" s="690">
        <v>41244</v>
      </c>
    </row>
    <row r="7850" spans="1:4">
      <c r="A7850" s="105">
        <v>33087003410000</v>
      </c>
      <c r="B7850">
        <v>4738</v>
      </c>
      <c r="C7850">
        <v>0</v>
      </c>
      <c r="D7850" s="690">
        <v>40909</v>
      </c>
    </row>
    <row r="7851" spans="1:4">
      <c r="A7851" s="105">
        <v>33087003410000</v>
      </c>
      <c r="B7851">
        <v>4738</v>
      </c>
      <c r="C7851">
        <v>0</v>
      </c>
      <c r="D7851" s="690">
        <v>40940</v>
      </c>
    </row>
    <row r="7852" spans="1:4">
      <c r="A7852" s="105">
        <v>33087003410000</v>
      </c>
      <c r="B7852">
        <v>4738</v>
      </c>
      <c r="C7852">
        <v>0</v>
      </c>
      <c r="D7852" s="690">
        <v>40969</v>
      </c>
    </row>
    <row r="7853" spans="1:4">
      <c r="A7853" s="105">
        <v>33087003410000</v>
      </c>
      <c r="B7853">
        <v>4006</v>
      </c>
      <c r="C7853">
        <v>0</v>
      </c>
      <c r="D7853" s="690">
        <v>41000</v>
      </c>
    </row>
    <row r="7854" spans="1:4">
      <c r="A7854" s="105">
        <v>33087003410000</v>
      </c>
      <c r="B7854">
        <v>4182</v>
      </c>
      <c r="C7854">
        <v>0</v>
      </c>
      <c r="D7854" s="690">
        <v>41030</v>
      </c>
    </row>
    <row r="7855" spans="1:4">
      <c r="A7855" s="105">
        <v>33087003410000</v>
      </c>
      <c r="B7855">
        <v>4738</v>
      </c>
      <c r="C7855">
        <v>0</v>
      </c>
      <c r="D7855" s="690">
        <v>41061</v>
      </c>
    </row>
    <row r="7856" spans="1:4">
      <c r="A7856" s="105">
        <v>33087003410000</v>
      </c>
      <c r="B7856">
        <v>3926</v>
      </c>
      <c r="C7856">
        <v>0</v>
      </c>
      <c r="D7856" s="690">
        <v>41091</v>
      </c>
    </row>
    <row r="7857" spans="1:4">
      <c r="A7857" s="105">
        <v>33087003410000</v>
      </c>
      <c r="B7857">
        <v>4738</v>
      </c>
      <c r="C7857">
        <v>0</v>
      </c>
      <c r="D7857" s="690">
        <v>41122</v>
      </c>
    </row>
    <row r="7858" spans="1:4">
      <c r="A7858" s="105">
        <v>33087003410000</v>
      </c>
      <c r="B7858">
        <v>4514</v>
      </c>
      <c r="C7858">
        <v>0</v>
      </c>
      <c r="D7858" s="690">
        <v>41153</v>
      </c>
    </row>
    <row r="7859" spans="1:4">
      <c r="A7859" s="105">
        <v>33087003410000</v>
      </c>
      <c r="B7859">
        <v>4315</v>
      </c>
      <c r="C7859">
        <v>0</v>
      </c>
      <c r="D7859" s="690">
        <v>41183</v>
      </c>
    </row>
    <row r="7860" spans="1:4">
      <c r="A7860" s="105">
        <v>33087003410000</v>
      </c>
      <c r="B7860">
        <v>4738</v>
      </c>
      <c r="C7860">
        <v>0</v>
      </c>
      <c r="D7860" s="690">
        <v>41214</v>
      </c>
    </row>
    <row r="7861" spans="1:4">
      <c r="A7861" s="105">
        <v>33087003410000</v>
      </c>
      <c r="B7861">
        <v>4738</v>
      </c>
      <c r="C7861">
        <v>0</v>
      </c>
      <c r="D7861" s="690">
        <v>41244</v>
      </c>
    </row>
    <row r="7862" spans="1:4">
      <c r="A7862" s="105">
        <v>33087003420000</v>
      </c>
      <c r="B7862">
        <v>9147</v>
      </c>
      <c r="C7862">
        <v>0</v>
      </c>
      <c r="D7862" s="690">
        <v>40909</v>
      </c>
    </row>
    <row r="7863" spans="1:4">
      <c r="A7863" s="105">
        <v>33087003420000</v>
      </c>
      <c r="B7863">
        <v>9147</v>
      </c>
      <c r="C7863">
        <v>0</v>
      </c>
      <c r="D7863" s="690">
        <v>40940</v>
      </c>
    </row>
    <row r="7864" spans="1:4">
      <c r="A7864" s="105">
        <v>33087003420000</v>
      </c>
      <c r="B7864">
        <v>9147</v>
      </c>
      <c r="C7864">
        <v>0</v>
      </c>
      <c r="D7864" s="690">
        <v>40969</v>
      </c>
    </row>
    <row r="7865" spans="1:4">
      <c r="A7865" s="105">
        <v>33087003420000</v>
      </c>
      <c r="B7865">
        <v>8534</v>
      </c>
      <c r="C7865">
        <v>0</v>
      </c>
      <c r="D7865" s="690">
        <v>41000</v>
      </c>
    </row>
    <row r="7866" spans="1:4">
      <c r="A7866" s="105">
        <v>33087003420000</v>
      </c>
      <c r="B7866">
        <v>8957</v>
      </c>
      <c r="C7866">
        <v>0</v>
      </c>
      <c r="D7866" s="690">
        <v>41030</v>
      </c>
    </row>
    <row r="7867" spans="1:4">
      <c r="A7867" s="105">
        <v>33087003420000</v>
      </c>
      <c r="B7867">
        <v>9147</v>
      </c>
      <c r="C7867">
        <v>0</v>
      </c>
      <c r="D7867" s="690">
        <v>41061</v>
      </c>
    </row>
    <row r="7868" spans="1:4">
      <c r="A7868" s="105">
        <v>33087003420000</v>
      </c>
      <c r="B7868">
        <v>8493</v>
      </c>
      <c r="C7868">
        <v>0</v>
      </c>
      <c r="D7868" s="690">
        <v>41091</v>
      </c>
    </row>
    <row r="7869" spans="1:4">
      <c r="A7869" s="105">
        <v>33087003420000</v>
      </c>
      <c r="B7869">
        <v>9147</v>
      </c>
      <c r="C7869">
        <v>0</v>
      </c>
      <c r="D7869" s="690">
        <v>41122</v>
      </c>
    </row>
    <row r="7870" spans="1:4">
      <c r="A7870" s="105">
        <v>33087003420000</v>
      </c>
      <c r="B7870">
        <v>10181</v>
      </c>
      <c r="C7870">
        <v>0</v>
      </c>
      <c r="D7870" s="690">
        <v>41153</v>
      </c>
    </row>
    <row r="7871" spans="1:4">
      <c r="A7871" s="105">
        <v>33087003420000</v>
      </c>
      <c r="B7871">
        <v>9710</v>
      </c>
      <c r="C7871">
        <v>0</v>
      </c>
      <c r="D7871" s="690">
        <v>41183</v>
      </c>
    </row>
    <row r="7872" spans="1:4">
      <c r="A7872" s="105">
        <v>33087003420000</v>
      </c>
      <c r="B7872">
        <v>9147</v>
      </c>
      <c r="C7872">
        <v>0</v>
      </c>
      <c r="D7872" s="690">
        <v>41214</v>
      </c>
    </row>
    <row r="7873" spans="1:4">
      <c r="A7873" s="105">
        <v>33087003420000</v>
      </c>
      <c r="B7873">
        <v>9147</v>
      </c>
      <c r="C7873">
        <v>0</v>
      </c>
      <c r="D7873" s="690">
        <v>41244</v>
      </c>
    </row>
    <row r="7874" spans="1:4">
      <c r="A7874" s="105">
        <v>33087003430000</v>
      </c>
      <c r="B7874">
        <v>5910</v>
      </c>
      <c r="C7874">
        <v>0</v>
      </c>
      <c r="D7874" s="690">
        <v>40909</v>
      </c>
    </row>
    <row r="7875" spans="1:4">
      <c r="A7875" s="105">
        <v>33087003430000</v>
      </c>
      <c r="B7875">
        <v>5910</v>
      </c>
      <c r="C7875">
        <v>0</v>
      </c>
      <c r="D7875" s="690">
        <v>40940</v>
      </c>
    </row>
    <row r="7876" spans="1:4">
      <c r="A7876" s="105">
        <v>33087003430000</v>
      </c>
      <c r="B7876">
        <v>5910</v>
      </c>
      <c r="C7876">
        <v>0</v>
      </c>
      <c r="D7876" s="690">
        <v>40969</v>
      </c>
    </row>
    <row r="7877" spans="1:4">
      <c r="A7877" s="105">
        <v>33087003430000</v>
      </c>
      <c r="B7877">
        <v>6068</v>
      </c>
      <c r="C7877">
        <v>0</v>
      </c>
      <c r="D7877" s="690">
        <v>41000</v>
      </c>
    </row>
    <row r="7878" spans="1:4">
      <c r="A7878" s="105">
        <v>33087003430000</v>
      </c>
      <c r="B7878">
        <v>6604</v>
      </c>
      <c r="C7878">
        <v>0</v>
      </c>
      <c r="D7878" s="690">
        <v>41030</v>
      </c>
    </row>
    <row r="7879" spans="1:4">
      <c r="A7879" s="105">
        <v>33087003430000</v>
      </c>
      <c r="B7879">
        <v>5910</v>
      </c>
      <c r="C7879">
        <v>0</v>
      </c>
      <c r="D7879" s="690">
        <v>41061</v>
      </c>
    </row>
    <row r="7880" spans="1:4">
      <c r="A7880" s="105">
        <v>33087003430000</v>
      </c>
      <c r="B7880">
        <v>6282</v>
      </c>
      <c r="C7880">
        <v>0</v>
      </c>
      <c r="D7880" s="690">
        <v>41091</v>
      </c>
    </row>
    <row r="7881" spans="1:4">
      <c r="A7881" s="105">
        <v>33087003430000</v>
      </c>
      <c r="B7881">
        <v>5910</v>
      </c>
      <c r="C7881">
        <v>0</v>
      </c>
      <c r="D7881" s="690">
        <v>41122</v>
      </c>
    </row>
    <row r="7882" spans="1:4">
      <c r="A7882" s="105">
        <v>33087003430000</v>
      </c>
      <c r="B7882">
        <v>7348</v>
      </c>
      <c r="C7882">
        <v>0</v>
      </c>
      <c r="D7882" s="690">
        <v>41153</v>
      </c>
    </row>
    <row r="7883" spans="1:4">
      <c r="A7883" s="105">
        <v>33087003430000</v>
      </c>
      <c r="B7883">
        <v>6979</v>
      </c>
      <c r="C7883">
        <v>0</v>
      </c>
      <c r="D7883" s="690">
        <v>41183</v>
      </c>
    </row>
    <row r="7884" spans="1:4">
      <c r="A7884" s="105">
        <v>33087003430000</v>
      </c>
      <c r="B7884">
        <v>5910</v>
      </c>
      <c r="C7884">
        <v>0</v>
      </c>
      <c r="D7884" s="690">
        <v>41214</v>
      </c>
    </row>
    <row r="7885" spans="1:4">
      <c r="A7885" s="105">
        <v>33087003430000</v>
      </c>
      <c r="B7885">
        <v>5910</v>
      </c>
      <c r="C7885">
        <v>0</v>
      </c>
      <c r="D7885" s="690">
        <v>41244</v>
      </c>
    </row>
    <row r="7886" spans="1:4">
      <c r="A7886" s="105">
        <v>33087003440000</v>
      </c>
      <c r="B7886">
        <v>5274</v>
      </c>
      <c r="C7886">
        <v>0</v>
      </c>
      <c r="D7886" s="690">
        <v>40909</v>
      </c>
    </row>
    <row r="7887" spans="1:4">
      <c r="A7887" s="105">
        <v>33087003440000</v>
      </c>
      <c r="B7887">
        <v>4563</v>
      </c>
      <c r="C7887">
        <v>0</v>
      </c>
      <c r="D7887" s="690">
        <v>40940</v>
      </c>
    </row>
    <row r="7888" spans="1:4">
      <c r="A7888" s="105">
        <v>33087003440000</v>
      </c>
      <c r="B7888">
        <v>5959</v>
      </c>
      <c r="C7888">
        <v>0</v>
      </c>
      <c r="D7888" s="690">
        <v>40969</v>
      </c>
    </row>
    <row r="7889" spans="1:4">
      <c r="A7889" s="105">
        <v>33087003440000</v>
      </c>
      <c r="B7889">
        <v>5652</v>
      </c>
      <c r="C7889">
        <v>0</v>
      </c>
      <c r="D7889" s="690">
        <v>41000</v>
      </c>
    </row>
    <row r="7890" spans="1:4">
      <c r="A7890" s="105">
        <v>33087003440000</v>
      </c>
      <c r="B7890">
        <v>5874</v>
      </c>
      <c r="C7890">
        <v>0</v>
      </c>
      <c r="D7890" s="690">
        <v>41030</v>
      </c>
    </row>
    <row r="7891" spans="1:4">
      <c r="A7891" s="105">
        <v>33087003440000</v>
      </c>
      <c r="B7891">
        <v>5461</v>
      </c>
      <c r="C7891">
        <v>0</v>
      </c>
      <c r="D7891" s="690">
        <v>41061</v>
      </c>
    </row>
    <row r="7892" spans="1:4">
      <c r="A7892" s="105">
        <v>33087003440000</v>
      </c>
      <c r="B7892">
        <v>5499</v>
      </c>
      <c r="C7892">
        <v>0</v>
      </c>
      <c r="D7892" s="690">
        <v>41091</v>
      </c>
    </row>
    <row r="7893" spans="1:4">
      <c r="A7893" s="105">
        <v>33087003440000</v>
      </c>
      <c r="B7893">
        <v>5856</v>
      </c>
      <c r="C7893">
        <v>0</v>
      </c>
      <c r="D7893" s="690">
        <v>41122</v>
      </c>
    </row>
    <row r="7894" spans="1:4">
      <c r="A7894" s="105">
        <v>33087003440000</v>
      </c>
      <c r="B7894">
        <v>6547</v>
      </c>
      <c r="C7894">
        <v>0</v>
      </c>
      <c r="D7894" s="690">
        <v>41153</v>
      </c>
    </row>
    <row r="7895" spans="1:4">
      <c r="A7895" s="105">
        <v>33087003440000</v>
      </c>
      <c r="B7895">
        <v>5546</v>
      </c>
      <c r="C7895">
        <v>0</v>
      </c>
      <c r="D7895" s="690">
        <v>41183</v>
      </c>
    </row>
    <row r="7896" spans="1:4">
      <c r="A7896" s="105">
        <v>33087003440000</v>
      </c>
      <c r="B7896">
        <v>4594</v>
      </c>
      <c r="C7896">
        <v>0</v>
      </c>
      <c r="D7896" s="690">
        <v>41214</v>
      </c>
    </row>
    <row r="7897" spans="1:4">
      <c r="A7897" s="105">
        <v>33087003440000</v>
      </c>
      <c r="B7897">
        <v>3659</v>
      </c>
      <c r="C7897">
        <v>0</v>
      </c>
      <c r="D7897" s="690">
        <v>41244</v>
      </c>
    </row>
    <row r="7898" spans="1:4">
      <c r="A7898" s="105">
        <v>33089000200000</v>
      </c>
      <c r="B7898">
        <v>0</v>
      </c>
      <c r="C7898">
        <v>0</v>
      </c>
      <c r="D7898" s="690">
        <v>40909</v>
      </c>
    </row>
    <row r="7899" spans="1:4">
      <c r="A7899" s="105">
        <v>33089000200000</v>
      </c>
      <c r="B7899">
        <v>0</v>
      </c>
      <c r="C7899">
        <v>0</v>
      </c>
      <c r="D7899" s="690">
        <v>40940</v>
      </c>
    </row>
    <row r="7900" spans="1:4">
      <c r="A7900" s="105">
        <v>33089000200000</v>
      </c>
      <c r="B7900">
        <v>0</v>
      </c>
      <c r="C7900">
        <v>0</v>
      </c>
      <c r="D7900" s="690">
        <v>40969</v>
      </c>
    </row>
    <row r="7901" spans="1:4">
      <c r="A7901" s="105">
        <v>33089000200000</v>
      </c>
      <c r="B7901">
        <v>0</v>
      </c>
      <c r="C7901">
        <v>0</v>
      </c>
      <c r="D7901" s="690">
        <v>41000</v>
      </c>
    </row>
    <row r="7902" spans="1:4">
      <c r="A7902" s="105">
        <v>33089000200000</v>
      </c>
      <c r="B7902">
        <v>0</v>
      </c>
      <c r="C7902">
        <v>0</v>
      </c>
      <c r="D7902" s="690">
        <v>41030</v>
      </c>
    </row>
    <row r="7903" spans="1:4">
      <c r="A7903" s="105">
        <v>33089000200000</v>
      </c>
      <c r="B7903">
        <v>0</v>
      </c>
      <c r="C7903">
        <v>0</v>
      </c>
      <c r="D7903" s="690">
        <v>41061</v>
      </c>
    </row>
    <row r="7904" spans="1:4">
      <c r="A7904" s="105">
        <v>33089000200000</v>
      </c>
      <c r="B7904">
        <v>0</v>
      </c>
      <c r="C7904">
        <v>0</v>
      </c>
      <c r="D7904" s="690">
        <v>41091</v>
      </c>
    </row>
    <row r="7905" spans="1:4">
      <c r="A7905" s="105">
        <v>33089000200000</v>
      </c>
      <c r="B7905">
        <v>0</v>
      </c>
      <c r="C7905">
        <v>0</v>
      </c>
      <c r="D7905" s="690">
        <v>41122</v>
      </c>
    </row>
    <row r="7906" spans="1:4">
      <c r="A7906" s="105">
        <v>33089000200000</v>
      </c>
      <c r="B7906">
        <v>0</v>
      </c>
      <c r="C7906">
        <v>0</v>
      </c>
      <c r="D7906" s="690">
        <v>41153</v>
      </c>
    </row>
    <row r="7907" spans="1:4">
      <c r="A7907" s="105">
        <v>33089000200000</v>
      </c>
      <c r="B7907">
        <v>0</v>
      </c>
      <c r="C7907">
        <v>0</v>
      </c>
      <c r="D7907" s="690">
        <v>41183</v>
      </c>
    </row>
    <row r="7908" spans="1:4">
      <c r="A7908" s="105">
        <v>33089000200000</v>
      </c>
      <c r="B7908">
        <v>0</v>
      </c>
      <c r="C7908">
        <v>0</v>
      </c>
      <c r="D7908" s="690">
        <v>41214</v>
      </c>
    </row>
    <row r="7909" spans="1:4">
      <c r="A7909" s="105">
        <v>33089000200000</v>
      </c>
      <c r="B7909">
        <v>0</v>
      </c>
      <c r="C7909">
        <v>0</v>
      </c>
      <c r="D7909" s="690">
        <v>41244</v>
      </c>
    </row>
    <row r="7910" spans="1:4">
      <c r="A7910" s="105">
        <v>33089000410000</v>
      </c>
      <c r="B7910">
        <v>8700</v>
      </c>
      <c r="C7910">
        <v>0</v>
      </c>
      <c r="D7910" s="690">
        <v>40909</v>
      </c>
    </row>
    <row r="7911" spans="1:4">
      <c r="A7911" s="105">
        <v>33089000410000</v>
      </c>
      <c r="B7911">
        <v>6440</v>
      </c>
      <c r="C7911">
        <v>0</v>
      </c>
      <c r="D7911" s="690">
        <v>40940</v>
      </c>
    </row>
    <row r="7912" spans="1:4">
      <c r="A7912" s="105">
        <v>33089000410000</v>
      </c>
      <c r="B7912">
        <v>7850</v>
      </c>
      <c r="C7912">
        <v>0</v>
      </c>
      <c r="D7912" s="690">
        <v>40969</v>
      </c>
    </row>
    <row r="7913" spans="1:4">
      <c r="A7913" s="105">
        <v>33089000410000</v>
      </c>
      <c r="B7913">
        <v>7870</v>
      </c>
      <c r="C7913">
        <v>0</v>
      </c>
      <c r="D7913" s="690">
        <v>41000</v>
      </c>
    </row>
    <row r="7914" spans="1:4">
      <c r="A7914" s="105">
        <v>33089000410000</v>
      </c>
      <c r="B7914">
        <v>6970</v>
      </c>
      <c r="C7914">
        <v>0</v>
      </c>
      <c r="D7914" s="690">
        <v>41030</v>
      </c>
    </row>
    <row r="7915" spans="1:4">
      <c r="A7915" s="105">
        <v>33089000410000</v>
      </c>
      <c r="B7915">
        <v>2525</v>
      </c>
      <c r="C7915">
        <v>0</v>
      </c>
      <c r="D7915" s="690">
        <v>41061</v>
      </c>
    </row>
    <row r="7916" spans="1:4">
      <c r="A7916" s="105">
        <v>33089000410000</v>
      </c>
      <c r="B7916">
        <v>0</v>
      </c>
      <c r="C7916">
        <v>0</v>
      </c>
      <c r="D7916" s="690">
        <v>41091</v>
      </c>
    </row>
    <row r="7917" spans="1:4">
      <c r="A7917" s="105">
        <v>33089000410000</v>
      </c>
      <c r="B7917">
        <v>0</v>
      </c>
      <c r="C7917">
        <v>0</v>
      </c>
      <c r="D7917" s="690">
        <v>41122</v>
      </c>
    </row>
    <row r="7918" spans="1:4">
      <c r="A7918" s="105">
        <v>33089000410000</v>
      </c>
      <c r="B7918">
        <v>0</v>
      </c>
      <c r="C7918">
        <v>0</v>
      </c>
      <c r="D7918" s="690">
        <v>41153</v>
      </c>
    </row>
    <row r="7919" spans="1:4">
      <c r="A7919" s="105">
        <v>33089000410000</v>
      </c>
      <c r="B7919">
        <v>0</v>
      </c>
      <c r="C7919">
        <v>0</v>
      </c>
      <c r="D7919" s="690">
        <v>41183</v>
      </c>
    </row>
    <row r="7920" spans="1:4">
      <c r="A7920" s="105">
        <v>33089000410000</v>
      </c>
      <c r="B7920">
        <v>680</v>
      </c>
      <c r="C7920">
        <v>0</v>
      </c>
      <c r="D7920" s="690">
        <v>41214</v>
      </c>
    </row>
    <row r="7921" spans="1:4">
      <c r="A7921" s="105">
        <v>33089000410000</v>
      </c>
      <c r="B7921">
        <v>2610</v>
      </c>
      <c r="C7921">
        <v>0</v>
      </c>
      <c r="D7921" s="690">
        <v>41244</v>
      </c>
    </row>
    <row r="7922" spans="1:4">
      <c r="A7922" s="105">
        <v>33089000440000</v>
      </c>
      <c r="B7922">
        <v>0</v>
      </c>
      <c r="C7922">
        <v>0</v>
      </c>
      <c r="D7922" s="690">
        <v>40909</v>
      </c>
    </row>
    <row r="7923" spans="1:4">
      <c r="A7923" s="105">
        <v>33089000440000</v>
      </c>
      <c r="B7923">
        <v>0</v>
      </c>
      <c r="C7923">
        <v>0</v>
      </c>
      <c r="D7923" s="690">
        <v>40940</v>
      </c>
    </row>
    <row r="7924" spans="1:4">
      <c r="A7924" s="105">
        <v>33089000440000</v>
      </c>
      <c r="B7924">
        <v>0</v>
      </c>
      <c r="C7924">
        <v>0</v>
      </c>
      <c r="D7924" s="690">
        <v>40969</v>
      </c>
    </row>
    <row r="7925" spans="1:4">
      <c r="A7925" s="105">
        <v>33089000440000</v>
      </c>
      <c r="B7925">
        <v>0</v>
      </c>
      <c r="C7925">
        <v>0</v>
      </c>
      <c r="D7925" s="690">
        <v>41000</v>
      </c>
    </row>
    <row r="7926" spans="1:4">
      <c r="A7926" s="105">
        <v>33089000440000</v>
      </c>
      <c r="B7926">
        <v>0</v>
      </c>
      <c r="C7926">
        <v>0</v>
      </c>
      <c r="D7926" s="690">
        <v>41030</v>
      </c>
    </row>
    <row r="7927" spans="1:4">
      <c r="A7927" s="105">
        <v>33089000440000</v>
      </c>
      <c r="B7927">
        <v>0</v>
      </c>
      <c r="C7927">
        <v>0</v>
      </c>
      <c r="D7927" s="690">
        <v>41061</v>
      </c>
    </row>
    <row r="7928" spans="1:4">
      <c r="A7928" s="105">
        <v>33089000440000</v>
      </c>
      <c r="B7928">
        <v>0</v>
      </c>
      <c r="C7928">
        <v>0</v>
      </c>
      <c r="D7928" s="690">
        <v>41091</v>
      </c>
    </row>
    <row r="7929" spans="1:4">
      <c r="A7929" s="105">
        <v>33089000440000</v>
      </c>
      <c r="B7929">
        <v>0</v>
      </c>
      <c r="C7929">
        <v>0</v>
      </c>
      <c r="D7929" s="690">
        <v>41122</v>
      </c>
    </row>
    <row r="7930" spans="1:4">
      <c r="A7930" s="105">
        <v>33089000440000</v>
      </c>
      <c r="B7930">
        <v>0</v>
      </c>
      <c r="C7930">
        <v>0</v>
      </c>
      <c r="D7930" s="690">
        <v>41153</v>
      </c>
    </row>
    <row r="7931" spans="1:4">
      <c r="A7931" s="105">
        <v>33089000440000</v>
      </c>
      <c r="B7931">
        <v>0</v>
      </c>
      <c r="C7931">
        <v>0</v>
      </c>
      <c r="D7931" s="690">
        <v>41183</v>
      </c>
    </row>
    <row r="7932" spans="1:4">
      <c r="A7932" s="105">
        <v>33089000440000</v>
      </c>
      <c r="B7932">
        <v>0</v>
      </c>
      <c r="C7932">
        <v>0</v>
      </c>
      <c r="D7932" s="690">
        <v>41214</v>
      </c>
    </row>
    <row r="7933" spans="1:4">
      <c r="A7933" s="105">
        <v>33089000440000</v>
      </c>
      <c r="B7933">
        <v>0</v>
      </c>
      <c r="C7933">
        <v>0</v>
      </c>
      <c r="D7933" s="690">
        <v>41244</v>
      </c>
    </row>
    <row r="7934" spans="1:4">
      <c r="A7934" s="105">
        <v>33089000480000</v>
      </c>
      <c r="B7934">
        <v>21120</v>
      </c>
      <c r="C7934">
        <v>0</v>
      </c>
      <c r="D7934" s="690">
        <v>40909</v>
      </c>
    </row>
    <row r="7935" spans="1:4">
      <c r="A7935" s="105">
        <v>33089000480000</v>
      </c>
      <c r="B7935">
        <v>25010</v>
      </c>
      <c r="C7935">
        <v>0</v>
      </c>
      <c r="D7935" s="690">
        <v>40940</v>
      </c>
    </row>
    <row r="7936" spans="1:4">
      <c r="A7936" s="105">
        <v>33089000480000</v>
      </c>
      <c r="B7936">
        <v>25490</v>
      </c>
      <c r="C7936">
        <v>0</v>
      </c>
      <c r="D7936" s="690">
        <v>40969</v>
      </c>
    </row>
    <row r="7937" spans="1:4">
      <c r="A7937" s="105">
        <v>33089000480000</v>
      </c>
      <c r="B7937">
        <v>24970</v>
      </c>
      <c r="C7937">
        <v>0</v>
      </c>
      <c r="D7937" s="690">
        <v>41000</v>
      </c>
    </row>
    <row r="7938" spans="1:4">
      <c r="A7938" s="105">
        <v>33089000480000</v>
      </c>
      <c r="B7938">
        <v>25720</v>
      </c>
      <c r="C7938">
        <v>0</v>
      </c>
      <c r="D7938" s="690">
        <v>41030</v>
      </c>
    </row>
    <row r="7939" spans="1:4">
      <c r="A7939" s="105">
        <v>33089000480000</v>
      </c>
      <c r="B7939">
        <v>24200</v>
      </c>
      <c r="C7939">
        <v>0</v>
      </c>
      <c r="D7939" s="690">
        <v>41061</v>
      </c>
    </row>
    <row r="7940" spans="1:4">
      <c r="A7940" s="105">
        <v>33089000480000</v>
      </c>
      <c r="B7940">
        <v>15200</v>
      </c>
      <c r="C7940">
        <v>0</v>
      </c>
      <c r="D7940" s="690">
        <v>41091</v>
      </c>
    </row>
    <row r="7941" spans="1:4">
      <c r="A7941" s="105">
        <v>33089000480000</v>
      </c>
      <c r="B7941">
        <v>9070</v>
      </c>
      <c r="C7941">
        <v>0</v>
      </c>
      <c r="D7941" s="690">
        <v>41122</v>
      </c>
    </row>
    <row r="7942" spans="1:4">
      <c r="A7942" s="105">
        <v>33089000480000</v>
      </c>
      <c r="B7942">
        <v>22420</v>
      </c>
      <c r="C7942">
        <v>0</v>
      </c>
      <c r="D7942" s="690">
        <v>41153</v>
      </c>
    </row>
    <row r="7943" spans="1:4">
      <c r="A7943" s="105">
        <v>33089000480000</v>
      </c>
      <c r="B7943">
        <v>28160</v>
      </c>
      <c r="C7943">
        <v>0</v>
      </c>
      <c r="D7943" s="690">
        <v>41183</v>
      </c>
    </row>
    <row r="7944" spans="1:4">
      <c r="A7944" s="105">
        <v>33089000480000</v>
      </c>
      <c r="B7944">
        <v>23680</v>
      </c>
      <c r="C7944">
        <v>0</v>
      </c>
      <c r="D7944" s="690">
        <v>41214</v>
      </c>
    </row>
    <row r="7945" spans="1:4">
      <c r="A7945" s="105">
        <v>33089000480000</v>
      </c>
      <c r="B7945">
        <v>26650</v>
      </c>
      <c r="C7945">
        <v>0</v>
      </c>
      <c r="D7945" s="690">
        <v>41244</v>
      </c>
    </row>
    <row r="7946" spans="1:4">
      <c r="A7946" s="105">
        <v>33089000580000</v>
      </c>
      <c r="B7946">
        <v>0</v>
      </c>
      <c r="C7946">
        <v>0</v>
      </c>
      <c r="D7946" s="690">
        <v>40909</v>
      </c>
    </row>
    <row r="7947" spans="1:4">
      <c r="A7947" s="105">
        <v>33089000580000</v>
      </c>
      <c r="B7947">
        <v>0</v>
      </c>
      <c r="C7947">
        <v>0</v>
      </c>
      <c r="D7947" s="690">
        <v>40940</v>
      </c>
    </row>
    <row r="7948" spans="1:4">
      <c r="A7948" s="105">
        <v>33089000580000</v>
      </c>
      <c r="B7948">
        <v>0</v>
      </c>
      <c r="C7948">
        <v>0</v>
      </c>
      <c r="D7948" s="690">
        <v>40969</v>
      </c>
    </row>
    <row r="7949" spans="1:4">
      <c r="A7949" s="105">
        <v>33089000580000</v>
      </c>
      <c r="B7949">
        <v>0</v>
      </c>
      <c r="C7949">
        <v>0</v>
      </c>
      <c r="D7949" s="690">
        <v>41000</v>
      </c>
    </row>
    <row r="7950" spans="1:4">
      <c r="A7950" s="105">
        <v>33089000580000</v>
      </c>
      <c r="B7950">
        <v>0</v>
      </c>
      <c r="C7950">
        <v>0</v>
      </c>
      <c r="D7950" s="690">
        <v>41030</v>
      </c>
    </row>
    <row r="7951" spans="1:4">
      <c r="A7951" s="105">
        <v>33089000580000</v>
      </c>
      <c r="B7951">
        <v>0</v>
      </c>
      <c r="C7951">
        <v>0</v>
      </c>
      <c r="D7951" s="690">
        <v>41061</v>
      </c>
    </row>
    <row r="7952" spans="1:4">
      <c r="A7952" s="105">
        <v>33089000580000</v>
      </c>
      <c r="B7952">
        <v>0</v>
      </c>
      <c r="C7952">
        <v>0</v>
      </c>
      <c r="D7952" s="690">
        <v>41091</v>
      </c>
    </row>
    <row r="7953" spans="1:4">
      <c r="A7953" s="105">
        <v>33089000580000</v>
      </c>
      <c r="B7953">
        <v>0</v>
      </c>
      <c r="C7953">
        <v>0</v>
      </c>
      <c r="D7953" s="690">
        <v>41122</v>
      </c>
    </row>
    <row r="7954" spans="1:4">
      <c r="A7954" s="105">
        <v>33089000580000</v>
      </c>
      <c r="B7954">
        <v>0</v>
      </c>
      <c r="C7954">
        <v>0</v>
      </c>
      <c r="D7954" s="690">
        <v>41153</v>
      </c>
    </row>
    <row r="7955" spans="1:4">
      <c r="A7955" s="105">
        <v>33089000580000</v>
      </c>
      <c r="B7955">
        <v>0</v>
      </c>
      <c r="C7955">
        <v>0</v>
      </c>
      <c r="D7955" s="690">
        <v>41183</v>
      </c>
    </row>
    <row r="7956" spans="1:4">
      <c r="A7956" s="105">
        <v>33089000580000</v>
      </c>
      <c r="B7956">
        <v>0</v>
      </c>
      <c r="C7956">
        <v>0</v>
      </c>
      <c r="D7956" s="690">
        <v>41214</v>
      </c>
    </row>
    <row r="7957" spans="1:4">
      <c r="A7957" s="105">
        <v>33089000580000</v>
      </c>
      <c r="B7957">
        <v>0</v>
      </c>
      <c r="C7957">
        <v>0</v>
      </c>
      <c r="D7957" s="690">
        <v>41244</v>
      </c>
    </row>
    <row r="7958" spans="1:4">
      <c r="A7958" s="105">
        <v>33089000620000</v>
      </c>
      <c r="B7958">
        <v>0</v>
      </c>
      <c r="C7958">
        <v>0</v>
      </c>
      <c r="D7958" s="690">
        <v>40909</v>
      </c>
    </row>
    <row r="7959" spans="1:4">
      <c r="A7959" s="105">
        <v>33089000620000</v>
      </c>
      <c r="B7959">
        <v>0</v>
      </c>
      <c r="C7959">
        <v>0</v>
      </c>
      <c r="D7959" s="690">
        <v>40940</v>
      </c>
    </row>
    <row r="7960" spans="1:4">
      <c r="A7960" s="105">
        <v>33089000620000</v>
      </c>
      <c r="B7960">
        <v>0</v>
      </c>
      <c r="C7960">
        <v>0</v>
      </c>
      <c r="D7960" s="690">
        <v>40969</v>
      </c>
    </row>
    <row r="7961" spans="1:4">
      <c r="A7961" s="105">
        <v>33089000620000</v>
      </c>
      <c r="B7961">
        <v>0</v>
      </c>
      <c r="C7961">
        <v>0</v>
      </c>
      <c r="D7961" s="690">
        <v>41000</v>
      </c>
    </row>
    <row r="7962" spans="1:4">
      <c r="A7962" s="105">
        <v>33089000620000</v>
      </c>
      <c r="B7962">
        <v>0</v>
      </c>
      <c r="C7962">
        <v>0</v>
      </c>
      <c r="D7962" s="690">
        <v>41030</v>
      </c>
    </row>
    <row r="7963" spans="1:4">
      <c r="A7963" s="105">
        <v>33089000620000</v>
      </c>
      <c r="B7963">
        <v>0</v>
      </c>
      <c r="C7963">
        <v>0</v>
      </c>
      <c r="D7963" s="690">
        <v>41061</v>
      </c>
    </row>
    <row r="7964" spans="1:4">
      <c r="A7964" s="105">
        <v>33089000620000</v>
      </c>
      <c r="B7964">
        <v>0</v>
      </c>
      <c r="C7964">
        <v>0</v>
      </c>
      <c r="D7964" s="690">
        <v>41091</v>
      </c>
    </row>
    <row r="7965" spans="1:4">
      <c r="A7965" s="105">
        <v>33089000620000</v>
      </c>
      <c r="B7965">
        <v>0</v>
      </c>
      <c r="C7965">
        <v>0</v>
      </c>
      <c r="D7965" s="690">
        <v>41122</v>
      </c>
    </row>
    <row r="7966" spans="1:4">
      <c r="A7966" s="105">
        <v>33089000620000</v>
      </c>
      <c r="B7966">
        <v>0</v>
      </c>
      <c r="C7966">
        <v>0</v>
      </c>
      <c r="D7966" s="690">
        <v>41153</v>
      </c>
    </row>
    <row r="7967" spans="1:4">
      <c r="A7967" s="105">
        <v>33089000620000</v>
      </c>
      <c r="B7967">
        <v>0</v>
      </c>
      <c r="C7967">
        <v>0</v>
      </c>
      <c r="D7967" s="690">
        <v>41183</v>
      </c>
    </row>
    <row r="7968" spans="1:4">
      <c r="A7968" s="105">
        <v>33089000620000</v>
      </c>
      <c r="B7968">
        <v>0</v>
      </c>
      <c r="C7968">
        <v>0</v>
      </c>
      <c r="D7968" s="690">
        <v>41214</v>
      </c>
    </row>
    <row r="7969" spans="1:4">
      <c r="A7969" s="105">
        <v>33089000620000</v>
      </c>
      <c r="B7969">
        <v>0</v>
      </c>
      <c r="C7969">
        <v>0</v>
      </c>
      <c r="D7969" s="690">
        <v>41244</v>
      </c>
    </row>
    <row r="7970" spans="1:4">
      <c r="A7970" s="105">
        <v>33089000740000</v>
      </c>
      <c r="B7970">
        <v>0</v>
      </c>
      <c r="C7970">
        <v>0</v>
      </c>
      <c r="D7970" s="690">
        <v>40909</v>
      </c>
    </row>
    <row r="7971" spans="1:4">
      <c r="A7971" s="105">
        <v>33089000740000</v>
      </c>
      <c r="B7971">
        <v>0</v>
      </c>
      <c r="C7971">
        <v>0</v>
      </c>
      <c r="D7971" s="690">
        <v>40940</v>
      </c>
    </row>
    <row r="7972" spans="1:4">
      <c r="A7972" s="105">
        <v>33089000740000</v>
      </c>
      <c r="B7972">
        <v>0</v>
      </c>
      <c r="C7972">
        <v>0</v>
      </c>
      <c r="D7972" s="690">
        <v>40969</v>
      </c>
    </row>
    <row r="7973" spans="1:4">
      <c r="A7973" s="105">
        <v>33089000740000</v>
      </c>
      <c r="B7973">
        <v>0</v>
      </c>
      <c r="C7973">
        <v>0</v>
      </c>
      <c r="D7973" s="690">
        <v>41000</v>
      </c>
    </row>
    <row r="7974" spans="1:4">
      <c r="A7974" s="105">
        <v>33089000740000</v>
      </c>
      <c r="B7974">
        <v>0</v>
      </c>
      <c r="C7974">
        <v>0</v>
      </c>
      <c r="D7974" s="690">
        <v>41030</v>
      </c>
    </row>
    <row r="7975" spans="1:4">
      <c r="A7975" s="105">
        <v>33089000740000</v>
      </c>
      <c r="B7975">
        <v>0</v>
      </c>
      <c r="C7975">
        <v>0</v>
      </c>
      <c r="D7975" s="690">
        <v>41061</v>
      </c>
    </row>
    <row r="7976" spans="1:4">
      <c r="A7976" s="105">
        <v>33089000740000</v>
      </c>
      <c r="B7976">
        <v>0</v>
      </c>
      <c r="C7976">
        <v>0</v>
      </c>
      <c r="D7976" s="690">
        <v>41091</v>
      </c>
    </row>
    <row r="7977" spans="1:4">
      <c r="A7977" s="105">
        <v>33089000740000</v>
      </c>
      <c r="B7977">
        <v>0</v>
      </c>
      <c r="C7977">
        <v>0</v>
      </c>
      <c r="D7977" s="690">
        <v>41122</v>
      </c>
    </row>
    <row r="7978" spans="1:4">
      <c r="A7978" s="105">
        <v>33089000740000</v>
      </c>
      <c r="B7978">
        <v>0</v>
      </c>
      <c r="C7978">
        <v>0</v>
      </c>
      <c r="D7978" s="690">
        <v>41153</v>
      </c>
    </row>
    <row r="7979" spans="1:4">
      <c r="A7979" s="105">
        <v>33089000740000</v>
      </c>
      <c r="B7979">
        <v>0</v>
      </c>
      <c r="C7979">
        <v>0</v>
      </c>
      <c r="D7979" s="690">
        <v>41183</v>
      </c>
    </row>
    <row r="7980" spans="1:4">
      <c r="A7980" s="105">
        <v>33089000740000</v>
      </c>
      <c r="B7980">
        <v>0</v>
      </c>
      <c r="C7980">
        <v>0</v>
      </c>
      <c r="D7980" s="690">
        <v>41214</v>
      </c>
    </row>
    <row r="7981" spans="1:4">
      <c r="A7981" s="105">
        <v>33089000740000</v>
      </c>
      <c r="B7981">
        <v>0</v>
      </c>
      <c r="C7981">
        <v>0</v>
      </c>
      <c r="D7981" s="690">
        <v>41244</v>
      </c>
    </row>
    <row r="7982" spans="1:4">
      <c r="A7982" s="105">
        <v>33089001000000</v>
      </c>
      <c r="B7982">
        <v>0</v>
      </c>
      <c r="C7982">
        <v>0</v>
      </c>
      <c r="D7982" s="690">
        <v>40909</v>
      </c>
    </row>
    <row r="7983" spans="1:4">
      <c r="A7983" s="105">
        <v>33089001000000</v>
      </c>
      <c r="B7983">
        <v>0</v>
      </c>
      <c r="C7983">
        <v>0</v>
      </c>
      <c r="D7983" s="690">
        <v>40940</v>
      </c>
    </row>
    <row r="7984" spans="1:4">
      <c r="A7984" s="105">
        <v>33089001000000</v>
      </c>
      <c r="B7984">
        <v>0</v>
      </c>
      <c r="C7984">
        <v>0</v>
      </c>
      <c r="D7984" s="690">
        <v>40969</v>
      </c>
    </row>
    <row r="7985" spans="1:4">
      <c r="A7985" s="105">
        <v>33089001000000</v>
      </c>
      <c r="B7985">
        <v>0</v>
      </c>
      <c r="C7985">
        <v>0</v>
      </c>
      <c r="D7985" s="690">
        <v>41000</v>
      </c>
    </row>
    <row r="7986" spans="1:4">
      <c r="A7986" s="105">
        <v>33089001000000</v>
      </c>
      <c r="B7986">
        <v>0</v>
      </c>
      <c r="C7986">
        <v>0</v>
      </c>
      <c r="D7986" s="690">
        <v>41030</v>
      </c>
    </row>
    <row r="7987" spans="1:4">
      <c r="A7987" s="105">
        <v>33089001000000</v>
      </c>
      <c r="B7987">
        <v>0</v>
      </c>
      <c r="C7987">
        <v>0</v>
      </c>
      <c r="D7987" s="690">
        <v>41061</v>
      </c>
    </row>
    <row r="7988" spans="1:4">
      <c r="A7988" s="105">
        <v>33089001000000</v>
      </c>
      <c r="B7988">
        <v>0</v>
      </c>
      <c r="C7988">
        <v>0</v>
      </c>
      <c r="D7988" s="690">
        <v>41091</v>
      </c>
    </row>
    <row r="7989" spans="1:4">
      <c r="A7989" s="105">
        <v>33089001000000</v>
      </c>
      <c r="B7989">
        <v>0</v>
      </c>
      <c r="C7989">
        <v>0</v>
      </c>
      <c r="D7989" s="690">
        <v>41122</v>
      </c>
    </row>
    <row r="7990" spans="1:4">
      <c r="A7990" s="105">
        <v>33089001000000</v>
      </c>
      <c r="B7990">
        <v>0</v>
      </c>
      <c r="C7990">
        <v>0</v>
      </c>
      <c r="D7990" s="690">
        <v>41153</v>
      </c>
    </row>
    <row r="7991" spans="1:4">
      <c r="A7991" s="105">
        <v>33089001000000</v>
      </c>
      <c r="B7991">
        <v>0</v>
      </c>
      <c r="C7991">
        <v>0</v>
      </c>
      <c r="D7991" s="690">
        <v>41183</v>
      </c>
    </row>
    <row r="7992" spans="1:4">
      <c r="A7992" s="105">
        <v>33089001000000</v>
      </c>
      <c r="B7992">
        <v>0</v>
      </c>
      <c r="C7992">
        <v>0</v>
      </c>
      <c r="D7992" s="690">
        <v>41214</v>
      </c>
    </row>
    <row r="7993" spans="1:4">
      <c r="A7993" s="105">
        <v>33089001000000</v>
      </c>
      <c r="B7993">
        <v>0</v>
      </c>
      <c r="C7993">
        <v>0</v>
      </c>
      <c r="D7993" s="690">
        <v>41244</v>
      </c>
    </row>
    <row r="7994" spans="1:4">
      <c r="A7994" s="105">
        <v>33089001040000</v>
      </c>
      <c r="B7994">
        <v>0</v>
      </c>
      <c r="C7994">
        <v>0</v>
      </c>
      <c r="D7994" s="690">
        <v>40909</v>
      </c>
    </row>
    <row r="7995" spans="1:4">
      <c r="A7995" s="105">
        <v>33089001040000</v>
      </c>
      <c r="B7995">
        <v>0</v>
      </c>
      <c r="C7995">
        <v>0</v>
      </c>
      <c r="D7995" s="690">
        <v>40940</v>
      </c>
    </row>
    <row r="7996" spans="1:4">
      <c r="A7996" s="105">
        <v>33089001040000</v>
      </c>
      <c r="B7996">
        <v>0</v>
      </c>
      <c r="C7996">
        <v>0</v>
      </c>
      <c r="D7996" s="690">
        <v>40969</v>
      </c>
    </row>
    <row r="7997" spans="1:4">
      <c r="A7997" s="105">
        <v>33089001040000</v>
      </c>
      <c r="B7997">
        <v>0</v>
      </c>
      <c r="C7997">
        <v>0</v>
      </c>
      <c r="D7997" s="690">
        <v>41000</v>
      </c>
    </row>
    <row r="7998" spans="1:4">
      <c r="A7998" s="105">
        <v>33089001040000</v>
      </c>
      <c r="B7998">
        <v>0</v>
      </c>
      <c r="C7998">
        <v>0</v>
      </c>
      <c r="D7998" s="690">
        <v>41030</v>
      </c>
    </row>
    <row r="7999" spans="1:4">
      <c r="A7999" s="105">
        <v>33089001040000</v>
      </c>
      <c r="B7999">
        <v>0</v>
      </c>
      <c r="C7999">
        <v>0</v>
      </c>
      <c r="D7999" s="690">
        <v>41061</v>
      </c>
    </row>
    <row r="8000" spans="1:4">
      <c r="A8000" s="105">
        <v>33089001040000</v>
      </c>
      <c r="B8000">
        <v>0</v>
      </c>
      <c r="C8000">
        <v>0</v>
      </c>
      <c r="D8000" s="690">
        <v>41091</v>
      </c>
    </row>
    <row r="8001" spans="1:4">
      <c r="A8001" s="105">
        <v>33089001040000</v>
      </c>
      <c r="B8001">
        <v>0</v>
      </c>
      <c r="C8001">
        <v>0</v>
      </c>
      <c r="D8001" s="690">
        <v>41122</v>
      </c>
    </row>
    <row r="8002" spans="1:4">
      <c r="A8002" s="105">
        <v>33089001040000</v>
      </c>
      <c r="B8002">
        <v>0</v>
      </c>
      <c r="C8002">
        <v>0</v>
      </c>
      <c r="D8002" s="690">
        <v>41153</v>
      </c>
    </row>
    <row r="8003" spans="1:4">
      <c r="A8003" s="105">
        <v>33089001040000</v>
      </c>
      <c r="B8003">
        <v>0</v>
      </c>
      <c r="C8003">
        <v>0</v>
      </c>
      <c r="D8003" s="690">
        <v>41183</v>
      </c>
    </row>
    <row r="8004" spans="1:4">
      <c r="A8004" s="105">
        <v>33089001040000</v>
      </c>
      <c r="B8004">
        <v>0</v>
      </c>
      <c r="C8004">
        <v>0</v>
      </c>
      <c r="D8004" s="690">
        <v>41214</v>
      </c>
    </row>
    <row r="8005" spans="1:4">
      <c r="A8005" s="105">
        <v>33089001040000</v>
      </c>
      <c r="B8005">
        <v>0</v>
      </c>
      <c r="C8005">
        <v>0</v>
      </c>
      <c r="D8005" s="690">
        <v>41244</v>
      </c>
    </row>
    <row r="8006" spans="1:4">
      <c r="A8006" s="105">
        <v>33089001170000</v>
      </c>
      <c r="B8006">
        <v>0</v>
      </c>
      <c r="C8006">
        <v>0</v>
      </c>
      <c r="D8006" s="690">
        <v>40909</v>
      </c>
    </row>
    <row r="8007" spans="1:4">
      <c r="A8007" s="105">
        <v>33089001170000</v>
      </c>
      <c r="B8007">
        <v>0</v>
      </c>
      <c r="C8007">
        <v>0</v>
      </c>
      <c r="D8007" s="690">
        <v>40940</v>
      </c>
    </row>
    <row r="8008" spans="1:4">
      <c r="A8008" s="105">
        <v>33089001170000</v>
      </c>
      <c r="B8008">
        <v>0</v>
      </c>
      <c r="C8008">
        <v>0</v>
      </c>
      <c r="D8008" s="690">
        <v>40969</v>
      </c>
    </row>
    <row r="8009" spans="1:4">
      <c r="A8009" s="105">
        <v>33089001170000</v>
      </c>
      <c r="B8009">
        <v>0</v>
      </c>
      <c r="C8009">
        <v>0</v>
      </c>
      <c r="D8009" s="690">
        <v>41000</v>
      </c>
    </row>
    <row r="8010" spans="1:4">
      <c r="A8010" s="105">
        <v>33089001170000</v>
      </c>
      <c r="B8010">
        <v>0</v>
      </c>
      <c r="C8010">
        <v>0</v>
      </c>
      <c r="D8010" s="690">
        <v>41030</v>
      </c>
    </row>
    <row r="8011" spans="1:4">
      <c r="A8011" s="105">
        <v>33089001170000</v>
      </c>
      <c r="B8011">
        <v>0</v>
      </c>
      <c r="C8011">
        <v>0</v>
      </c>
      <c r="D8011" s="690">
        <v>41061</v>
      </c>
    </row>
    <row r="8012" spans="1:4">
      <c r="A8012" s="105">
        <v>33089001170000</v>
      </c>
      <c r="B8012">
        <v>0</v>
      </c>
      <c r="C8012">
        <v>0</v>
      </c>
      <c r="D8012" s="690">
        <v>41091</v>
      </c>
    </row>
    <row r="8013" spans="1:4">
      <c r="A8013" s="105">
        <v>33089001170000</v>
      </c>
      <c r="B8013">
        <v>0</v>
      </c>
      <c r="C8013">
        <v>0</v>
      </c>
      <c r="D8013" s="690">
        <v>41122</v>
      </c>
    </row>
    <row r="8014" spans="1:4">
      <c r="A8014" s="105">
        <v>33089001170000</v>
      </c>
      <c r="B8014">
        <v>0</v>
      </c>
      <c r="C8014">
        <v>0</v>
      </c>
      <c r="D8014" s="690">
        <v>41153</v>
      </c>
    </row>
    <row r="8015" spans="1:4">
      <c r="A8015" s="105">
        <v>33089001170000</v>
      </c>
      <c r="B8015">
        <v>0</v>
      </c>
      <c r="C8015">
        <v>0</v>
      </c>
      <c r="D8015" s="690">
        <v>41183</v>
      </c>
    </row>
    <row r="8016" spans="1:4">
      <c r="A8016" s="105">
        <v>33089001170000</v>
      </c>
      <c r="B8016">
        <v>0</v>
      </c>
      <c r="C8016">
        <v>0</v>
      </c>
      <c r="D8016" s="690">
        <v>41214</v>
      </c>
    </row>
    <row r="8017" spans="1:4">
      <c r="A8017" s="105">
        <v>33089001170000</v>
      </c>
      <c r="B8017">
        <v>0</v>
      </c>
      <c r="C8017">
        <v>0</v>
      </c>
      <c r="D8017" s="690">
        <v>41244</v>
      </c>
    </row>
    <row r="8018" spans="1:4">
      <c r="A8018" s="105">
        <v>33089001400000</v>
      </c>
      <c r="B8018">
        <v>36830</v>
      </c>
      <c r="C8018">
        <v>0</v>
      </c>
      <c r="D8018" s="690">
        <v>40909</v>
      </c>
    </row>
    <row r="8019" spans="1:4">
      <c r="A8019" s="105">
        <v>33089001400000</v>
      </c>
      <c r="B8019">
        <v>35660</v>
      </c>
      <c r="C8019">
        <v>0</v>
      </c>
      <c r="D8019" s="690">
        <v>40940</v>
      </c>
    </row>
    <row r="8020" spans="1:4">
      <c r="A8020" s="105">
        <v>33089001400000</v>
      </c>
      <c r="B8020">
        <v>36820</v>
      </c>
      <c r="C8020">
        <v>0</v>
      </c>
      <c r="D8020" s="690">
        <v>40969</v>
      </c>
    </row>
    <row r="8021" spans="1:4">
      <c r="A8021" s="105">
        <v>33089001400000</v>
      </c>
      <c r="B8021">
        <v>35080</v>
      </c>
      <c r="C8021">
        <v>0</v>
      </c>
      <c r="D8021" s="690">
        <v>41000</v>
      </c>
    </row>
    <row r="8022" spans="1:4">
      <c r="A8022" s="105">
        <v>33089001400000</v>
      </c>
      <c r="B8022">
        <v>34640</v>
      </c>
      <c r="C8022">
        <v>0</v>
      </c>
      <c r="D8022" s="690">
        <v>41030</v>
      </c>
    </row>
    <row r="8023" spans="1:4">
      <c r="A8023" s="105">
        <v>33089001400000</v>
      </c>
      <c r="B8023">
        <v>33890</v>
      </c>
      <c r="C8023">
        <v>0</v>
      </c>
      <c r="D8023" s="690">
        <v>41061</v>
      </c>
    </row>
    <row r="8024" spans="1:4">
      <c r="A8024" s="105">
        <v>33089001400000</v>
      </c>
      <c r="B8024">
        <v>27470</v>
      </c>
      <c r="C8024">
        <v>0</v>
      </c>
      <c r="D8024" s="690">
        <v>41091</v>
      </c>
    </row>
    <row r="8025" spans="1:4">
      <c r="A8025" s="105">
        <v>33089001400000</v>
      </c>
      <c r="B8025">
        <v>32200</v>
      </c>
      <c r="C8025">
        <v>0</v>
      </c>
      <c r="D8025" s="690">
        <v>41122</v>
      </c>
    </row>
    <row r="8026" spans="1:4">
      <c r="A8026" s="105">
        <v>33089001400000</v>
      </c>
      <c r="B8026">
        <v>23000</v>
      </c>
      <c r="C8026">
        <v>0</v>
      </c>
      <c r="D8026" s="690">
        <v>41153</v>
      </c>
    </row>
    <row r="8027" spans="1:4">
      <c r="A8027" s="105">
        <v>33089001400000</v>
      </c>
      <c r="B8027">
        <v>21410</v>
      </c>
      <c r="C8027">
        <v>0</v>
      </c>
      <c r="D8027" s="690">
        <v>41183</v>
      </c>
    </row>
    <row r="8028" spans="1:4">
      <c r="A8028" s="105">
        <v>33089001400000</v>
      </c>
      <c r="B8028">
        <v>38800</v>
      </c>
      <c r="C8028">
        <v>0</v>
      </c>
      <c r="D8028" s="690">
        <v>41214</v>
      </c>
    </row>
    <row r="8029" spans="1:4">
      <c r="A8029" s="105">
        <v>33089001400000</v>
      </c>
      <c r="B8029">
        <v>35320</v>
      </c>
      <c r="C8029">
        <v>0</v>
      </c>
      <c r="D8029" s="690">
        <v>41244</v>
      </c>
    </row>
    <row r="8030" spans="1:4">
      <c r="A8030" s="105">
        <v>33089001530000</v>
      </c>
      <c r="B8030">
        <v>2551</v>
      </c>
      <c r="C8030">
        <v>0</v>
      </c>
      <c r="D8030" s="690">
        <v>40909</v>
      </c>
    </row>
    <row r="8031" spans="1:4">
      <c r="A8031" s="105">
        <v>33089001530000</v>
      </c>
      <c r="B8031">
        <v>1995</v>
      </c>
      <c r="C8031">
        <v>0</v>
      </c>
      <c r="D8031" s="690">
        <v>40940</v>
      </c>
    </row>
    <row r="8032" spans="1:4">
      <c r="A8032" s="105">
        <v>33089001530000</v>
      </c>
      <c r="B8032">
        <v>1469</v>
      </c>
      <c r="C8032">
        <v>0</v>
      </c>
      <c r="D8032" s="690">
        <v>40969</v>
      </c>
    </row>
    <row r="8033" spans="1:4">
      <c r="A8033" s="105">
        <v>33089001530000</v>
      </c>
      <c r="B8033">
        <v>1188</v>
      </c>
      <c r="C8033">
        <v>0</v>
      </c>
      <c r="D8033" s="690">
        <v>41000</v>
      </c>
    </row>
    <row r="8034" spans="1:4">
      <c r="A8034" s="105">
        <v>33089001530000</v>
      </c>
      <c r="B8034">
        <v>740</v>
      </c>
      <c r="C8034">
        <v>0</v>
      </c>
      <c r="D8034" s="690">
        <v>41030</v>
      </c>
    </row>
    <row r="8035" spans="1:4">
      <c r="A8035" s="105">
        <v>33089001530000</v>
      </c>
      <c r="B8035">
        <v>1334</v>
      </c>
      <c r="C8035">
        <v>0</v>
      </c>
      <c r="D8035" s="690">
        <v>41061</v>
      </c>
    </row>
    <row r="8036" spans="1:4">
      <c r="A8036" s="105">
        <v>33089001530000</v>
      </c>
      <c r="B8036">
        <v>2086</v>
      </c>
      <c r="C8036">
        <v>0</v>
      </c>
      <c r="D8036" s="690">
        <v>41091</v>
      </c>
    </row>
    <row r="8037" spans="1:4">
      <c r="A8037" s="105">
        <v>33089001530000</v>
      </c>
      <c r="B8037">
        <v>2078</v>
      </c>
      <c r="C8037">
        <v>0</v>
      </c>
      <c r="D8037" s="690">
        <v>41122</v>
      </c>
    </row>
    <row r="8038" spans="1:4">
      <c r="A8038" s="105">
        <v>33089001530000</v>
      </c>
      <c r="B8038">
        <v>1167</v>
      </c>
      <c r="C8038">
        <v>0</v>
      </c>
      <c r="D8038" s="690">
        <v>41153</v>
      </c>
    </row>
    <row r="8039" spans="1:4">
      <c r="A8039" s="105">
        <v>33089001530000</v>
      </c>
      <c r="B8039">
        <v>1849</v>
      </c>
      <c r="C8039">
        <v>0</v>
      </c>
      <c r="D8039" s="690">
        <v>41183</v>
      </c>
    </row>
    <row r="8040" spans="1:4">
      <c r="A8040" s="105">
        <v>33089001530000</v>
      </c>
      <c r="B8040">
        <v>1849</v>
      </c>
      <c r="C8040">
        <v>0</v>
      </c>
      <c r="D8040" s="690">
        <v>41214</v>
      </c>
    </row>
    <row r="8041" spans="1:4">
      <c r="A8041" s="105">
        <v>33089001530000</v>
      </c>
      <c r="B8041">
        <v>1863</v>
      </c>
      <c r="C8041">
        <v>0</v>
      </c>
      <c r="D8041" s="690">
        <v>41244</v>
      </c>
    </row>
    <row r="8042" spans="1:4">
      <c r="A8042" s="105">
        <v>33089001810000</v>
      </c>
      <c r="B8042">
        <v>0</v>
      </c>
      <c r="C8042">
        <v>0</v>
      </c>
      <c r="D8042" s="690">
        <v>40909</v>
      </c>
    </row>
    <row r="8043" spans="1:4">
      <c r="A8043" s="105">
        <v>33089001810000</v>
      </c>
      <c r="B8043">
        <v>0</v>
      </c>
      <c r="C8043">
        <v>0</v>
      </c>
      <c r="D8043" s="690">
        <v>40940</v>
      </c>
    </row>
    <row r="8044" spans="1:4">
      <c r="A8044" s="105">
        <v>33089001810000</v>
      </c>
      <c r="B8044">
        <v>0</v>
      </c>
      <c r="C8044">
        <v>0</v>
      </c>
      <c r="D8044" s="690">
        <v>40969</v>
      </c>
    </row>
    <row r="8045" spans="1:4">
      <c r="A8045" s="105">
        <v>33089001810000</v>
      </c>
      <c r="B8045">
        <v>0</v>
      </c>
      <c r="C8045">
        <v>0</v>
      </c>
      <c r="D8045" s="690">
        <v>41000</v>
      </c>
    </row>
    <row r="8046" spans="1:4">
      <c r="A8046" s="105">
        <v>33089001810000</v>
      </c>
      <c r="B8046">
        <v>0</v>
      </c>
      <c r="C8046">
        <v>0</v>
      </c>
      <c r="D8046" s="690">
        <v>41030</v>
      </c>
    </row>
    <row r="8047" spans="1:4">
      <c r="A8047" s="105">
        <v>33089001810000</v>
      </c>
      <c r="B8047">
        <v>0</v>
      </c>
      <c r="C8047">
        <v>0</v>
      </c>
      <c r="D8047" s="690">
        <v>41061</v>
      </c>
    </row>
    <row r="8048" spans="1:4">
      <c r="A8048" s="105">
        <v>33089001810000</v>
      </c>
      <c r="B8048">
        <v>0</v>
      </c>
      <c r="C8048">
        <v>0</v>
      </c>
      <c r="D8048" s="690">
        <v>41091</v>
      </c>
    </row>
    <row r="8049" spans="1:4">
      <c r="A8049" s="105">
        <v>33089001810000</v>
      </c>
      <c r="B8049">
        <v>0</v>
      </c>
      <c r="C8049">
        <v>0</v>
      </c>
      <c r="D8049" s="690">
        <v>41122</v>
      </c>
    </row>
    <row r="8050" spans="1:4">
      <c r="A8050" s="105">
        <v>33089001810000</v>
      </c>
      <c r="B8050">
        <v>0</v>
      </c>
      <c r="C8050">
        <v>0</v>
      </c>
      <c r="D8050" s="690">
        <v>41153</v>
      </c>
    </row>
    <row r="8051" spans="1:4">
      <c r="A8051" s="105">
        <v>33089001810000</v>
      </c>
      <c r="B8051">
        <v>0</v>
      </c>
      <c r="C8051">
        <v>0</v>
      </c>
      <c r="D8051" s="690">
        <v>41183</v>
      </c>
    </row>
    <row r="8052" spans="1:4">
      <c r="A8052" s="105">
        <v>33089001810000</v>
      </c>
      <c r="B8052">
        <v>0</v>
      </c>
      <c r="C8052">
        <v>0</v>
      </c>
      <c r="D8052" s="690">
        <v>41214</v>
      </c>
    </row>
    <row r="8053" spans="1:4">
      <c r="A8053" s="105">
        <v>33089001810000</v>
      </c>
      <c r="B8053">
        <v>0</v>
      </c>
      <c r="C8053">
        <v>0</v>
      </c>
      <c r="D8053" s="690">
        <v>41244</v>
      </c>
    </row>
    <row r="8054" spans="1:4">
      <c r="A8054" s="105">
        <v>33089002060000</v>
      </c>
      <c r="B8054">
        <v>0</v>
      </c>
      <c r="C8054">
        <v>0</v>
      </c>
      <c r="D8054" s="690">
        <v>40909</v>
      </c>
    </row>
    <row r="8055" spans="1:4">
      <c r="A8055" s="105">
        <v>33089002060000</v>
      </c>
      <c r="B8055">
        <v>0</v>
      </c>
      <c r="C8055">
        <v>0</v>
      </c>
      <c r="D8055" s="690">
        <v>40940</v>
      </c>
    </row>
    <row r="8056" spans="1:4">
      <c r="A8056" s="105">
        <v>33089002060000</v>
      </c>
      <c r="B8056">
        <v>0</v>
      </c>
      <c r="C8056">
        <v>0</v>
      </c>
      <c r="D8056" s="690">
        <v>40969</v>
      </c>
    </row>
    <row r="8057" spans="1:4">
      <c r="A8057" s="105">
        <v>33089002060000</v>
      </c>
      <c r="B8057">
        <v>0</v>
      </c>
      <c r="C8057">
        <v>0</v>
      </c>
      <c r="D8057" s="690">
        <v>41000</v>
      </c>
    </row>
    <row r="8058" spans="1:4">
      <c r="A8058" s="105">
        <v>33089002060000</v>
      </c>
      <c r="B8058">
        <v>0</v>
      </c>
      <c r="C8058">
        <v>0</v>
      </c>
      <c r="D8058" s="690">
        <v>41030</v>
      </c>
    </row>
    <row r="8059" spans="1:4">
      <c r="A8059" s="105">
        <v>33089002060000</v>
      </c>
      <c r="B8059">
        <v>0</v>
      </c>
      <c r="C8059">
        <v>0</v>
      </c>
      <c r="D8059" s="690">
        <v>41061</v>
      </c>
    </row>
    <row r="8060" spans="1:4">
      <c r="A8060" s="105">
        <v>33089002060000</v>
      </c>
      <c r="B8060">
        <v>0</v>
      </c>
      <c r="C8060">
        <v>0</v>
      </c>
      <c r="D8060" s="690">
        <v>41091</v>
      </c>
    </row>
    <row r="8061" spans="1:4">
      <c r="A8061" s="105">
        <v>33089002060000</v>
      </c>
      <c r="B8061">
        <v>0</v>
      </c>
      <c r="C8061">
        <v>0</v>
      </c>
      <c r="D8061" s="690">
        <v>41122</v>
      </c>
    </row>
    <row r="8062" spans="1:4">
      <c r="A8062" s="105">
        <v>33089002060000</v>
      </c>
      <c r="B8062">
        <v>0</v>
      </c>
      <c r="C8062">
        <v>0</v>
      </c>
      <c r="D8062" s="690">
        <v>41153</v>
      </c>
    </row>
    <row r="8063" spans="1:4">
      <c r="A8063" s="105">
        <v>33089002060000</v>
      </c>
      <c r="B8063">
        <v>0</v>
      </c>
      <c r="C8063">
        <v>0</v>
      </c>
      <c r="D8063" s="690">
        <v>41183</v>
      </c>
    </row>
    <row r="8064" spans="1:4">
      <c r="A8064" s="105">
        <v>33089002060000</v>
      </c>
      <c r="B8064">
        <v>0</v>
      </c>
      <c r="C8064">
        <v>0</v>
      </c>
      <c r="D8064" s="690">
        <v>41214</v>
      </c>
    </row>
    <row r="8065" spans="1:4">
      <c r="A8065" s="105">
        <v>33089002060000</v>
      </c>
      <c r="B8065">
        <v>0</v>
      </c>
      <c r="C8065">
        <v>0</v>
      </c>
      <c r="D8065" s="690">
        <v>41244</v>
      </c>
    </row>
    <row r="8066" spans="1:4">
      <c r="A8066" s="105">
        <v>33089002070000</v>
      </c>
      <c r="B8066">
        <v>0</v>
      </c>
      <c r="C8066">
        <v>0</v>
      </c>
      <c r="D8066" s="690">
        <v>40909</v>
      </c>
    </row>
    <row r="8067" spans="1:4">
      <c r="A8067" s="105">
        <v>33089002070000</v>
      </c>
      <c r="B8067">
        <v>0</v>
      </c>
      <c r="C8067">
        <v>0</v>
      </c>
      <c r="D8067" s="690">
        <v>40940</v>
      </c>
    </row>
    <row r="8068" spans="1:4">
      <c r="A8068" s="105">
        <v>33089002070000</v>
      </c>
      <c r="B8068">
        <v>43980</v>
      </c>
      <c r="C8068">
        <v>0</v>
      </c>
      <c r="D8068" s="690">
        <v>40969</v>
      </c>
    </row>
    <row r="8069" spans="1:4">
      <c r="A8069" s="105">
        <v>33089002070000</v>
      </c>
      <c r="B8069">
        <v>0</v>
      </c>
      <c r="C8069">
        <v>0</v>
      </c>
      <c r="D8069" s="690">
        <v>41000</v>
      </c>
    </row>
    <row r="8070" spans="1:4">
      <c r="A8070" s="105">
        <v>33089002070000</v>
      </c>
      <c r="B8070">
        <v>0</v>
      </c>
      <c r="C8070">
        <v>0</v>
      </c>
      <c r="D8070" s="690">
        <v>41030</v>
      </c>
    </row>
    <row r="8071" spans="1:4">
      <c r="A8071" s="105">
        <v>33089002070000</v>
      </c>
      <c r="B8071">
        <v>0</v>
      </c>
      <c r="C8071">
        <v>0</v>
      </c>
      <c r="D8071" s="690">
        <v>41061</v>
      </c>
    </row>
    <row r="8072" spans="1:4">
      <c r="A8072" s="105">
        <v>33089002070000</v>
      </c>
      <c r="B8072">
        <v>0</v>
      </c>
      <c r="C8072">
        <v>0</v>
      </c>
      <c r="D8072" s="690">
        <v>41091</v>
      </c>
    </row>
    <row r="8073" spans="1:4">
      <c r="A8073" s="105">
        <v>33089002070000</v>
      </c>
      <c r="B8073">
        <v>0</v>
      </c>
      <c r="C8073">
        <v>0</v>
      </c>
      <c r="D8073" s="690">
        <v>41122</v>
      </c>
    </row>
    <row r="8074" spans="1:4">
      <c r="A8074" s="105">
        <v>33089002070000</v>
      </c>
      <c r="B8074">
        <v>0</v>
      </c>
      <c r="C8074">
        <v>0</v>
      </c>
      <c r="D8074" s="690">
        <v>41153</v>
      </c>
    </row>
    <row r="8075" spans="1:4">
      <c r="A8075" s="105">
        <v>33089002070000</v>
      </c>
      <c r="B8075">
        <v>0</v>
      </c>
      <c r="C8075">
        <v>0</v>
      </c>
      <c r="D8075" s="690">
        <v>41183</v>
      </c>
    </row>
    <row r="8076" spans="1:4">
      <c r="A8076" s="105">
        <v>33089002070000</v>
      </c>
      <c r="B8076">
        <v>0</v>
      </c>
      <c r="C8076">
        <v>0</v>
      </c>
      <c r="D8076" s="690">
        <v>41214</v>
      </c>
    </row>
    <row r="8077" spans="1:4">
      <c r="A8077" s="105">
        <v>33089002070000</v>
      </c>
      <c r="B8077">
        <v>0</v>
      </c>
      <c r="C8077">
        <v>0</v>
      </c>
      <c r="D8077" s="690">
        <v>41244</v>
      </c>
    </row>
    <row r="8078" spans="1:4">
      <c r="A8078" s="105">
        <v>33089002520000</v>
      </c>
      <c r="B8078">
        <v>1526</v>
      </c>
      <c r="C8078">
        <v>0</v>
      </c>
      <c r="D8078" s="690">
        <v>41183</v>
      </c>
    </row>
    <row r="8079" spans="1:4">
      <c r="A8079" s="105">
        <v>33089002520000</v>
      </c>
      <c r="B8079">
        <v>1526</v>
      </c>
      <c r="C8079">
        <v>0</v>
      </c>
      <c r="D8079" s="690">
        <v>41214</v>
      </c>
    </row>
    <row r="8080" spans="1:4">
      <c r="A8080" s="105">
        <v>33089002520000</v>
      </c>
      <c r="B8080">
        <v>3408</v>
      </c>
      <c r="C8080">
        <v>0</v>
      </c>
      <c r="D8080" s="690">
        <v>41244</v>
      </c>
    </row>
    <row r="8081" spans="1:4">
      <c r="A8081" s="105">
        <v>33089002600000</v>
      </c>
      <c r="B8081">
        <v>0</v>
      </c>
      <c r="C8081">
        <v>0</v>
      </c>
      <c r="D8081" s="690">
        <v>40909</v>
      </c>
    </row>
    <row r="8082" spans="1:4">
      <c r="A8082" s="105">
        <v>33089002600000</v>
      </c>
      <c r="B8082">
        <v>0</v>
      </c>
      <c r="C8082">
        <v>0</v>
      </c>
      <c r="D8082" s="690">
        <v>40940</v>
      </c>
    </row>
    <row r="8083" spans="1:4">
      <c r="A8083" s="105">
        <v>33089002600000</v>
      </c>
      <c r="B8083">
        <v>0</v>
      </c>
      <c r="C8083">
        <v>0</v>
      </c>
      <c r="D8083" s="690">
        <v>40969</v>
      </c>
    </row>
    <row r="8084" spans="1:4">
      <c r="A8084" s="105">
        <v>33089002600000</v>
      </c>
      <c r="B8084">
        <v>0</v>
      </c>
      <c r="C8084">
        <v>0</v>
      </c>
      <c r="D8084" s="690">
        <v>41000</v>
      </c>
    </row>
    <row r="8085" spans="1:4">
      <c r="A8085" s="105">
        <v>33089002600000</v>
      </c>
      <c r="B8085">
        <v>0</v>
      </c>
      <c r="C8085">
        <v>0</v>
      </c>
      <c r="D8085" s="690">
        <v>41030</v>
      </c>
    </row>
    <row r="8086" spans="1:4">
      <c r="A8086" s="105">
        <v>33089002600000</v>
      </c>
      <c r="B8086">
        <v>0</v>
      </c>
      <c r="C8086">
        <v>0</v>
      </c>
      <c r="D8086" s="690">
        <v>41061</v>
      </c>
    </row>
    <row r="8087" spans="1:4">
      <c r="A8087" s="105">
        <v>33089002600000</v>
      </c>
      <c r="B8087">
        <v>0</v>
      </c>
      <c r="C8087">
        <v>0</v>
      </c>
      <c r="D8087" s="690">
        <v>41091</v>
      </c>
    </row>
    <row r="8088" spans="1:4">
      <c r="A8088" s="105">
        <v>33089002600000</v>
      </c>
      <c r="B8088">
        <v>0</v>
      </c>
      <c r="C8088">
        <v>0</v>
      </c>
      <c r="D8088" s="690">
        <v>41122</v>
      </c>
    </row>
    <row r="8089" spans="1:4">
      <c r="A8089" s="105">
        <v>33089002600000</v>
      </c>
      <c r="B8089">
        <v>0</v>
      </c>
      <c r="C8089">
        <v>0</v>
      </c>
      <c r="D8089" s="690">
        <v>41153</v>
      </c>
    </row>
    <row r="8090" spans="1:4">
      <c r="A8090" s="105">
        <v>33089002600000</v>
      </c>
      <c r="B8090">
        <v>0</v>
      </c>
      <c r="C8090">
        <v>0</v>
      </c>
      <c r="D8090" s="690">
        <v>41183</v>
      </c>
    </row>
    <row r="8091" spans="1:4">
      <c r="A8091" s="105">
        <v>33089003660000</v>
      </c>
      <c r="B8091">
        <v>1624</v>
      </c>
      <c r="C8091">
        <v>0</v>
      </c>
      <c r="D8091" s="690">
        <v>40909</v>
      </c>
    </row>
    <row r="8092" spans="1:4">
      <c r="A8092" s="105">
        <v>33089003660000</v>
      </c>
      <c r="B8092">
        <v>1203</v>
      </c>
      <c r="C8092">
        <v>0</v>
      </c>
      <c r="D8092" s="690">
        <v>40940</v>
      </c>
    </row>
    <row r="8093" spans="1:4">
      <c r="A8093" s="105">
        <v>33089003660000</v>
      </c>
      <c r="B8093">
        <v>1726</v>
      </c>
      <c r="C8093">
        <v>0</v>
      </c>
      <c r="D8093" s="690">
        <v>40969</v>
      </c>
    </row>
    <row r="8094" spans="1:4">
      <c r="A8094" s="105">
        <v>33089003660000</v>
      </c>
      <c r="B8094">
        <v>1914</v>
      </c>
      <c r="C8094">
        <v>0</v>
      </c>
      <c r="D8094" s="690">
        <v>41000</v>
      </c>
    </row>
    <row r="8095" spans="1:4">
      <c r="A8095" s="105">
        <v>33089003660000</v>
      </c>
      <c r="B8095">
        <v>2021</v>
      </c>
      <c r="C8095">
        <v>0</v>
      </c>
      <c r="D8095" s="690">
        <v>41030</v>
      </c>
    </row>
    <row r="8096" spans="1:4">
      <c r="A8096" s="105">
        <v>33089003660000</v>
      </c>
      <c r="B8096">
        <v>1840</v>
      </c>
      <c r="C8096">
        <v>0</v>
      </c>
      <c r="D8096" s="690">
        <v>41061</v>
      </c>
    </row>
    <row r="8097" spans="1:4">
      <c r="A8097" s="105">
        <v>33089003660000</v>
      </c>
      <c r="B8097">
        <v>1866</v>
      </c>
      <c r="C8097">
        <v>0</v>
      </c>
      <c r="D8097" s="690">
        <v>41091</v>
      </c>
    </row>
    <row r="8098" spans="1:4">
      <c r="A8098" s="105">
        <v>33089003660000</v>
      </c>
      <c r="B8098">
        <v>1916</v>
      </c>
      <c r="C8098">
        <v>0</v>
      </c>
      <c r="D8098" s="690">
        <v>41122</v>
      </c>
    </row>
    <row r="8099" spans="1:4">
      <c r="A8099" s="105">
        <v>33089003660000</v>
      </c>
      <c r="B8099">
        <v>827</v>
      </c>
      <c r="C8099">
        <v>0</v>
      </c>
      <c r="D8099" s="690">
        <v>41153</v>
      </c>
    </row>
    <row r="8100" spans="1:4">
      <c r="A8100" s="105">
        <v>33089003660000</v>
      </c>
      <c r="B8100">
        <v>1835</v>
      </c>
      <c r="C8100">
        <v>0</v>
      </c>
      <c r="D8100" s="690">
        <v>41183</v>
      </c>
    </row>
    <row r="8101" spans="1:4">
      <c r="A8101" s="105">
        <v>33089003660000</v>
      </c>
      <c r="B8101">
        <v>1674</v>
      </c>
      <c r="C8101">
        <v>0</v>
      </c>
      <c r="D8101" s="690">
        <v>41214</v>
      </c>
    </row>
    <row r="8102" spans="1:4">
      <c r="A8102" s="105">
        <v>33089003660000</v>
      </c>
      <c r="B8102">
        <v>1324</v>
      </c>
      <c r="C8102">
        <v>0</v>
      </c>
      <c r="D8102" s="690">
        <v>41244</v>
      </c>
    </row>
    <row r="8103" spans="1:4">
      <c r="A8103" s="105">
        <v>33089003730000</v>
      </c>
      <c r="B8103">
        <v>0</v>
      </c>
      <c r="C8103">
        <v>0</v>
      </c>
      <c r="D8103" s="690">
        <v>40909</v>
      </c>
    </row>
    <row r="8104" spans="1:4">
      <c r="A8104" s="105">
        <v>33089003730000</v>
      </c>
      <c r="B8104">
        <v>0</v>
      </c>
      <c r="C8104">
        <v>0</v>
      </c>
      <c r="D8104" s="690">
        <v>40940</v>
      </c>
    </row>
    <row r="8105" spans="1:4">
      <c r="A8105" s="105">
        <v>33089003730000</v>
      </c>
      <c r="B8105">
        <v>0</v>
      </c>
      <c r="C8105">
        <v>0</v>
      </c>
      <c r="D8105" s="690">
        <v>40969</v>
      </c>
    </row>
    <row r="8106" spans="1:4">
      <c r="A8106" s="105">
        <v>33089003730000</v>
      </c>
      <c r="B8106">
        <v>0</v>
      </c>
      <c r="C8106">
        <v>0</v>
      </c>
      <c r="D8106" s="690">
        <v>41000</v>
      </c>
    </row>
    <row r="8107" spans="1:4">
      <c r="A8107" s="105">
        <v>33089003730000</v>
      </c>
      <c r="B8107">
        <v>0</v>
      </c>
      <c r="C8107">
        <v>0</v>
      </c>
      <c r="D8107" s="690">
        <v>41030</v>
      </c>
    </row>
    <row r="8108" spans="1:4">
      <c r="A8108" s="105">
        <v>33089003730000</v>
      </c>
      <c r="B8108">
        <v>4770</v>
      </c>
      <c r="C8108">
        <v>0</v>
      </c>
      <c r="D8108" s="690">
        <v>41061</v>
      </c>
    </row>
    <row r="8109" spans="1:4">
      <c r="A8109" s="105">
        <v>33089003730000</v>
      </c>
      <c r="B8109">
        <v>2530</v>
      </c>
      <c r="C8109">
        <v>0</v>
      </c>
      <c r="D8109" s="690">
        <v>41091</v>
      </c>
    </row>
    <row r="8110" spans="1:4">
      <c r="A8110" s="105">
        <v>33089003730000</v>
      </c>
      <c r="B8110">
        <v>3840</v>
      </c>
      <c r="C8110">
        <v>0</v>
      </c>
      <c r="D8110" s="690">
        <v>41122</v>
      </c>
    </row>
    <row r="8111" spans="1:4">
      <c r="A8111" s="105">
        <v>33089003730000</v>
      </c>
      <c r="B8111">
        <v>5390</v>
      </c>
      <c r="C8111">
        <v>0</v>
      </c>
      <c r="D8111" s="690">
        <v>41153</v>
      </c>
    </row>
    <row r="8112" spans="1:4">
      <c r="A8112" s="105">
        <v>33089003730000</v>
      </c>
      <c r="B8112">
        <v>4850</v>
      </c>
      <c r="C8112">
        <v>0</v>
      </c>
      <c r="D8112" s="690">
        <v>41183</v>
      </c>
    </row>
    <row r="8113" spans="1:4">
      <c r="A8113" s="105">
        <v>33089003730000</v>
      </c>
      <c r="B8113">
        <v>1700</v>
      </c>
      <c r="C8113">
        <v>0</v>
      </c>
      <c r="D8113" s="690">
        <v>41214</v>
      </c>
    </row>
    <row r="8114" spans="1:4">
      <c r="A8114" s="105">
        <v>33089003730000</v>
      </c>
      <c r="B8114">
        <v>2010</v>
      </c>
      <c r="C8114">
        <v>0</v>
      </c>
      <c r="D8114" s="690">
        <v>41244</v>
      </c>
    </row>
    <row r="8115" spans="1:4">
      <c r="A8115" s="105">
        <v>33089003860000</v>
      </c>
      <c r="B8115">
        <v>42620</v>
      </c>
      <c r="C8115">
        <v>0</v>
      </c>
      <c r="D8115" s="690">
        <v>40909</v>
      </c>
    </row>
    <row r="8116" spans="1:4">
      <c r="A8116" s="105">
        <v>33089003860000</v>
      </c>
      <c r="B8116">
        <v>41750</v>
      </c>
      <c r="C8116">
        <v>0</v>
      </c>
      <c r="D8116" s="690">
        <v>40940</v>
      </c>
    </row>
    <row r="8117" spans="1:4">
      <c r="A8117" s="105">
        <v>33089003860000</v>
      </c>
      <c r="B8117">
        <v>0</v>
      </c>
      <c r="C8117">
        <v>0</v>
      </c>
      <c r="D8117" s="690">
        <v>40969</v>
      </c>
    </row>
    <row r="8118" spans="1:4">
      <c r="A8118" s="105">
        <v>33089003860000</v>
      </c>
      <c r="B8118">
        <v>40440</v>
      </c>
      <c r="C8118">
        <v>0</v>
      </c>
      <c r="D8118" s="690">
        <v>41000</v>
      </c>
    </row>
    <row r="8119" spans="1:4">
      <c r="A8119" s="105">
        <v>33089003860000</v>
      </c>
      <c r="B8119">
        <v>40980</v>
      </c>
      <c r="C8119">
        <v>0</v>
      </c>
      <c r="D8119" s="690">
        <v>41030</v>
      </c>
    </row>
    <row r="8120" spans="1:4">
      <c r="A8120" s="105">
        <v>33089003860000</v>
      </c>
      <c r="B8120">
        <v>35140</v>
      </c>
      <c r="C8120">
        <v>0</v>
      </c>
      <c r="D8120" s="690">
        <v>41061</v>
      </c>
    </row>
    <row r="8121" spans="1:4">
      <c r="A8121" s="105">
        <v>33089003860000</v>
      </c>
      <c r="B8121">
        <v>28570</v>
      </c>
      <c r="C8121">
        <v>0</v>
      </c>
      <c r="D8121" s="690">
        <v>41091</v>
      </c>
    </row>
    <row r="8122" spans="1:4">
      <c r="A8122" s="105">
        <v>33089003860000</v>
      </c>
      <c r="B8122">
        <v>27550</v>
      </c>
      <c r="C8122">
        <v>0</v>
      </c>
      <c r="D8122" s="690">
        <v>41122</v>
      </c>
    </row>
    <row r="8123" spans="1:4">
      <c r="A8123" s="105">
        <v>33089003860000</v>
      </c>
      <c r="B8123">
        <v>29930</v>
      </c>
      <c r="C8123">
        <v>0</v>
      </c>
      <c r="D8123" s="690">
        <v>41153</v>
      </c>
    </row>
    <row r="8124" spans="1:4">
      <c r="A8124" s="105">
        <v>33089003860000</v>
      </c>
      <c r="B8124">
        <v>34180</v>
      </c>
      <c r="C8124">
        <v>0</v>
      </c>
      <c r="D8124" s="690">
        <v>41183</v>
      </c>
    </row>
    <row r="8125" spans="1:4">
      <c r="A8125" s="105">
        <v>33089003860000</v>
      </c>
      <c r="B8125">
        <v>33090</v>
      </c>
      <c r="C8125">
        <v>0</v>
      </c>
      <c r="D8125" s="690">
        <v>41214</v>
      </c>
    </row>
    <row r="8126" spans="1:4">
      <c r="A8126" s="105">
        <v>33089003860000</v>
      </c>
      <c r="B8126">
        <v>31680</v>
      </c>
      <c r="C8126">
        <v>0</v>
      </c>
      <c r="D8126" s="690">
        <v>41244</v>
      </c>
    </row>
    <row r="8127" spans="1:4">
      <c r="A8127" s="105">
        <v>33089004030000</v>
      </c>
      <c r="B8127">
        <v>27795</v>
      </c>
      <c r="C8127">
        <v>0</v>
      </c>
      <c r="D8127" s="690">
        <v>40909</v>
      </c>
    </row>
    <row r="8128" spans="1:4">
      <c r="A8128" s="105">
        <v>33089004030000</v>
      </c>
      <c r="B8128">
        <v>29190</v>
      </c>
      <c r="C8128">
        <v>0</v>
      </c>
      <c r="D8128" s="690">
        <v>40940</v>
      </c>
    </row>
    <row r="8129" spans="1:4">
      <c r="A8129" s="105">
        <v>33089004030000</v>
      </c>
      <c r="B8129">
        <v>33110</v>
      </c>
      <c r="C8129">
        <v>0</v>
      </c>
      <c r="D8129" s="690">
        <v>40969</v>
      </c>
    </row>
    <row r="8130" spans="1:4">
      <c r="A8130" s="105">
        <v>33089004030000</v>
      </c>
      <c r="B8130">
        <v>33560</v>
      </c>
      <c r="C8130">
        <v>0</v>
      </c>
      <c r="D8130" s="690">
        <v>41000</v>
      </c>
    </row>
    <row r="8131" spans="1:4">
      <c r="A8131" s="105">
        <v>33089004030000</v>
      </c>
      <c r="B8131">
        <v>38670</v>
      </c>
      <c r="C8131">
        <v>0</v>
      </c>
      <c r="D8131" s="690">
        <v>41030</v>
      </c>
    </row>
    <row r="8132" spans="1:4">
      <c r="A8132" s="105">
        <v>33089004030000</v>
      </c>
      <c r="B8132">
        <v>42370</v>
      </c>
      <c r="C8132">
        <v>0</v>
      </c>
      <c r="D8132" s="690">
        <v>41061</v>
      </c>
    </row>
    <row r="8133" spans="1:4">
      <c r="A8133" s="105">
        <v>33089004030000</v>
      </c>
      <c r="B8133">
        <v>45270</v>
      </c>
      <c r="C8133">
        <v>0</v>
      </c>
      <c r="D8133" s="690">
        <v>41091</v>
      </c>
    </row>
    <row r="8134" spans="1:4">
      <c r="A8134" s="105">
        <v>33089004030000</v>
      </c>
      <c r="B8134">
        <v>28040</v>
      </c>
      <c r="C8134">
        <v>0</v>
      </c>
      <c r="D8134" s="690">
        <v>41122</v>
      </c>
    </row>
    <row r="8135" spans="1:4">
      <c r="A8135" s="105">
        <v>33089004030000</v>
      </c>
      <c r="B8135">
        <v>43420</v>
      </c>
      <c r="C8135">
        <v>0</v>
      </c>
      <c r="D8135" s="690">
        <v>41153</v>
      </c>
    </row>
    <row r="8136" spans="1:4">
      <c r="A8136" s="105">
        <v>33089004030000</v>
      </c>
      <c r="B8136">
        <v>44270</v>
      </c>
      <c r="C8136">
        <v>0</v>
      </c>
      <c r="D8136" s="690">
        <v>41183</v>
      </c>
    </row>
    <row r="8137" spans="1:4">
      <c r="A8137" s="105">
        <v>33089004030000</v>
      </c>
      <c r="B8137">
        <v>42730</v>
      </c>
      <c r="C8137">
        <v>0</v>
      </c>
      <c r="D8137" s="690">
        <v>41214</v>
      </c>
    </row>
    <row r="8138" spans="1:4">
      <c r="A8138" s="105">
        <v>33089004030000</v>
      </c>
      <c r="B8138">
        <v>44180</v>
      </c>
      <c r="C8138">
        <v>0</v>
      </c>
      <c r="D8138" s="690">
        <v>41244</v>
      </c>
    </row>
    <row r="8139" spans="1:4">
      <c r="A8139" s="105">
        <v>33089004090000</v>
      </c>
      <c r="B8139">
        <v>32970</v>
      </c>
      <c r="C8139">
        <v>0</v>
      </c>
      <c r="D8139" s="690">
        <v>40909</v>
      </c>
    </row>
    <row r="8140" spans="1:4">
      <c r="A8140" s="105">
        <v>33089004090000</v>
      </c>
      <c r="B8140">
        <v>34440</v>
      </c>
      <c r="C8140">
        <v>0</v>
      </c>
      <c r="D8140" s="690">
        <v>40940</v>
      </c>
    </row>
    <row r="8141" spans="1:4">
      <c r="A8141" s="105">
        <v>33089004090000</v>
      </c>
      <c r="B8141">
        <v>36060</v>
      </c>
      <c r="C8141">
        <v>0</v>
      </c>
      <c r="D8141" s="690">
        <v>40969</v>
      </c>
    </row>
    <row r="8142" spans="1:4">
      <c r="A8142" s="105">
        <v>33089004090000</v>
      </c>
      <c r="B8142">
        <v>34350</v>
      </c>
      <c r="C8142">
        <v>0</v>
      </c>
      <c r="D8142" s="690">
        <v>41000</v>
      </c>
    </row>
    <row r="8143" spans="1:4">
      <c r="A8143" s="105">
        <v>33089004090000</v>
      </c>
      <c r="B8143">
        <v>36020</v>
      </c>
      <c r="C8143">
        <v>0</v>
      </c>
      <c r="D8143" s="690">
        <v>41030</v>
      </c>
    </row>
    <row r="8144" spans="1:4">
      <c r="A8144" s="105">
        <v>33089004090000</v>
      </c>
      <c r="B8144">
        <v>29810</v>
      </c>
      <c r="C8144">
        <v>0</v>
      </c>
      <c r="D8144" s="690">
        <v>41061</v>
      </c>
    </row>
    <row r="8145" spans="1:4">
      <c r="A8145" s="105">
        <v>33089004090000</v>
      </c>
      <c r="B8145">
        <v>29770</v>
      </c>
      <c r="C8145">
        <v>0</v>
      </c>
      <c r="D8145" s="690">
        <v>41091</v>
      </c>
    </row>
    <row r="8146" spans="1:4">
      <c r="A8146" s="105">
        <v>33089004090000</v>
      </c>
      <c r="B8146">
        <v>29440</v>
      </c>
      <c r="C8146">
        <v>0</v>
      </c>
      <c r="D8146" s="690">
        <v>41122</v>
      </c>
    </row>
    <row r="8147" spans="1:4">
      <c r="A8147" s="105">
        <v>33089004090000</v>
      </c>
      <c r="B8147">
        <v>18640</v>
      </c>
      <c r="C8147">
        <v>0</v>
      </c>
      <c r="D8147" s="690">
        <v>41153</v>
      </c>
    </row>
    <row r="8148" spans="1:4">
      <c r="A8148" s="105">
        <v>33089004090000</v>
      </c>
      <c r="B8148">
        <v>27330</v>
      </c>
      <c r="C8148">
        <v>0</v>
      </c>
      <c r="D8148" s="690">
        <v>41183</v>
      </c>
    </row>
    <row r="8149" spans="1:4">
      <c r="A8149" s="105">
        <v>33089004090000</v>
      </c>
      <c r="B8149">
        <v>14500</v>
      </c>
      <c r="C8149">
        <v>0</v>
      </c>
      <c r="D8149" s="690">
        <v>41214</v>
      </c>
    </row>
    <row r="8150" spans="1:4">
      <c r="A8150" s="105">
        <v>33089004090000</v>
      </c>
      <c r="B8150">
        <v>14890</v>
      </c>
      <c r="C8150">
        <v>0</v>
      </c>
      <c r="D8150" s="690">
        <v>41244</v>
      </c>
    </row>
    <row r="8151" spans="1:4">
      <c r="A8151" s="105">
        <v>33089004190000</v>
      </c>
      <c r="B8151">
        <v>65916</v>
      </c>
      <c r="C8151">
        <v>0</v>
      </c>
      <c r="D8151" s="690">
        <v>40909</v>
      </c>
    </row>
    <row r="8152" spans="1:4">
      <c r="A8152" s="105">
        <v>33089004190000</v>
      </c>
      <c r="B8152">
        <v>66080</v>
      </c>
      <c r="C8152">
        <v>0</v>
      </c>
      <c r="D8152" s="690">
        <v>40940</v>
      </c>
    </row>
    <row r="8153" spans="1:4">
      <c r="A8153" s="105">
        <v>33089004190000</v>
      </c>
      <c r="B8153">
        <v>71945</v>
      </c>
      <c r="C8153">
        <v>0</v>
      </c>
      <c r="D8153" s="690">
        <v>40969</v>
      </c>
    </row>
    <row r="8154" spans="1:4">
      <c r="A8154" s="105">
        <v>33089004190000</v>
      </c>
      <c r="B8154">
        <v>70002</v>
      </c>
      <c r="C8154">
        <v>0</v>
      </c>
      <c r="D8154" s="690">
        <v>41000</v>
      </c>
    </row>
    <row r="8155" spans="1:4">
      <c r="A8155" s="105">
        <v>33089004190000</v>
      </c>
      <c r="B8155">
        <v>73550</v>
      </c>
      <c r="C8155">
        <v>0</v>
      </c>
      <c r="D8155" s="690">
        <v>41030</v>
      </c>
    </row>
    <row r="8156" spans="1:4">
      <c r="A8156" s="105">
        <v>33089004190000</v>
      </c>
      <c r="B8156">
        <v>70888</v>
      </c>
      <c r="C8156">
        <v>0</v>
      </c>
      <c r="D8156" s="690">
        <v>41061</v>
      </c>
    </row>
    <row r="8157" spans="1:4">
      <c r="A8157" s="105">
        <v>33089004190000</v>
      </c>
      <c r="B8157">
        <v>73546</v>
      </c>
      <c r="C8157">
        <v>0</v>
      </c>
      <c r="D8157" s="690">
        <v>41091</v>
      </c>
    </row>
    <row r="8158" spans="1:4">
      <c r="A8158" s="105">
        <v>33089004190000</v>
      </c>
      <c r="B8158">
        <v>42129</v>
      </c>
      <c r="C8158">
        <v>0</v>
      </c>
      <c r="D8158" s="690">
        <v>41122</v>
      </c>
    </row>
    <row r="8159" spans="1:4">
      <c r="A8159" s="105">
        <v>33089004190000</v>
      </c>
      <c r="B8159">
        <v>71804</v>
      </c>
      <c r="C8159">
        <v>0</v>
      </c>
      <c r="D8159" s="690">
        <v>41153</v>
      </c>
    </row>
    <row r="8160" spans="1:4">
      <c r="A8160" s="105">
        <v>33089004190000</v>
      </c>
      <c r="B8160">
        <v>72357</v>
      </c>
      <c r="C8160">
        <v>0</v>
      </c>
      <c r="D8160" s="690">
        <v>41183</v>
      </c>
    </row>
    <row r="8161" spans="1:4">
      <c r="A8161" s="105">
        <v>33089004190000</v>
      </c>
      <c r="B8161">
        <v>49726</v>
      </c>
      <c r="C8161">
        <v>0</v>
      </c>
      <c r="D8161" s="690">
        <v>41214</v>
      </c>
    </row>
    <row r="8162" spans="1:4">
      <c r="A8162" s="105">
        <v>33089004190000</v>
      </c>
      <c r="B8162">
        <v>0</v>
      </c>
      <c r="C8162">
        <v>0</v>
      </c>
      <c r="D8162" s="690">
        <v>41244</v>
      </c>
    </row>
    <row r="8163" spans="1:4">
      <c r="A8163" s="105">
        <v>33089004210000</v>
      </c>
      <c r="B8163">
        <v>13216</v>
      </c>
      <c r="C8163">
        <v>0</v>
      </c>
      <c r="D8163" s="690">
        <v>40909</v>
      </c>
    </row>
    <row r="8164" spans="1:4">
      <c r="A8164" s="105">
        <v>33089004210000</v>
      </c>
      <c r="B8164">
        <v>11915</v>
      </c>
      <c r="C8164">
        <v>0</v>
      </c>
      <c r="D8164" s="690">
        <v>40940</v>
      </c>
    </row>
    <row r="8165" spans="1:4">
      <c r="A8165" s="105">
        <v>33089004210000</v>
      </c>
      <c r="B8165">
        <v>12329</v>
      </c>
      <c r="C8165">
        <v>0</v>
      </c>
      <c r="D8165" s="690">
        <v>40969</v>
      </c>
    </row>
    <row r="8166" spans="1:4">
      <c r="A8166" s="105">
        <v>33089004210000</v>
      </c>
      <c r="B8166">
        <v>11554</v>
      </c>
      <c r="C8166">
        <v>0</v>
      </c>
      <c r="D8166" s="690">
        <v>41000</v>
      </c>
    </row>
    <row r="8167" spans="1:4">
      <c r="A8167" s="105">
        <v>33089004210000</v>
      </c>
      <c r="B8167">
        <v>11804</v>
      </c>
      <c r="C8167">
        <v>0</v>
      </c>
      <c r="D8167" s="690">
        <v>41030</v>
      </c>
    </row>
    <row r="8168" spans="1:4">
      <c r="A8168" s="105">
        <v>33089004210000</v>
      </c>
      <c r="B8168">
        <v>11056</v>
      </c>
      <c r="C8168">
        <v>0</v>
      </c>
      <c r="D8168" s="690">
        <v>41061</v>
      </c>
    </row>
    <row r="8169" spans="1:4">
      <c r="A8169" s="105">
        <v>33089004210000</v>
      </c>
      <c r="B8169">
        <v>11059</v>
      </c>
      <c r="C8169">
        <v>0</v>
      </c>
      <c r="D8169" s="690">
        <v>41091</v>
      </c>
    </row>
    <row r="8170" spans="1:4">
      <c r="A8170" s="105">
        <v>33089004210000</v>
      </c>
      <c r="B8170">
        <v>10801</v>
      </c>
      <c r="C8170">
        <v>0</v>
      </c>
      <c r="D8170" s="690">
        <v>41122</v>
      </c>
    </row>
    <row r="8171" spans="1:4">
      <c r="A8171" s="105">
        <v>33089004210000</v>
      </c>
      <c r="B8171">
        <v>10461</v>
      </c>
      <c r="C8171">
        <v>0</v>
      </c>
      <c r="D8171" s="690">
        <v>41153</v>
      </c>
    </row>
    <row r="8172" spans="1:4">
      <c r="A8172" s="105">
        <v>33089004210000</v>
      </c>
      <c r="B8172">
        <v>10589</v>
      </c>
      <c r="C8172">
        <v>0</v>
      </c>
      <c r="D8172" s="690">
        <v>41183</v>
      </c>
    </row>
    <row r="8173" spans="1:4">
      <c r="A8173" s="105">
        <v>33089004210000</v>
      </c>
      <c r="B8173">
        <v>9724</v>
      </c>
      <c r="C8173">
        <v>0</v>
      </c>
      <c r="D8173" s="690">
        <v>41214</v>
      </c>
    </row>
    <row r="8174" spans="1:4">
      <c r="A8174" s="105">
        <v>33089004210000</v>
      </c>
      <c r="B8174">
        <v>9709</v>
      </c>
      <c r="C8174">
        <v>0</v>
      </c>
      <c r="D8174" s="690">
        <v>41244</v>
      </c>
    </row>
    <row r="8175" spans="1:4">
      <c r="A8175" s="105">
        <v>33089004230000</v>
      </c>
      <c r="B8175">
        <v>118937</v>
      </c>
      <c r="C8175">
        <v>0</v>
      </c>
      <c r="D8175" s="690">
        <v>40909</v>
      </c>
    </row>
    <row r="8176" spans="1:4">
      <c r="A8176" s="105">
        <v>33089004230000</v>
      </c>
      <c r="B8176">
        <v>137710</v>
      </c>
      <c r="C8176">
        <v>0</v>
      </c>
      <c r="D8176" s="690">
        <v>40940</v>
      </c>
    </row>
    <row r="8177" spans="1:4">
      <c r="A8177" s="105">
        <v>33089004230000</v>
      </c>
      <c r="B8177">
        <v>143081</v>
      </c>
      <c r="C8177">
        <v>0</v>
      </c>
      <c r="D8177" s="690">
        <v>40969</v>
      </c>
    </row>
    <row r="8178" spans="1:4">
      <c r="A8178" s="105">
        <v>33089004230000</v>
      </c>
      <c r="B8178">
        <v>144471</v>
      </c>
      <c r="C8178">
        <v>0</v>
      </c>
      <c r="D8178" s="690">
        <v>41000</v>
      </c>
    </row>
    <row r="8179" spans="1:4">
      <c r="A8179" s="105">
        <v>33089004230000</v>
      </c>
      <c r="B8179">
        <v>151953</v>
      </c>
      <c r="C8179">
        <v>0</v>
      </c>
      <c r="D8179" s="690">
        <v>41030</v>
      </c>
    </row>
    <row r="8180" spans="1:4">
      <c r="A8180" s="105">
        <v>33089004230000</v>
      </c>
      <c r="B8180">
        <v>146383</v>
      </c>
      <c r="C8180">
        <v>0</v>
      </c>
      <c r="D8180" s="690">
        <v>41061</v>
      </c>
    </row>
    <row r="8181" spans="1:4">
      <c r="A8181" s="105">
        <v>33089004230000</v>
      </c>
      <c r="B8181">
        <v>150622</v>
      </c>
      <c r="C8181">
        <v>0</v>
      </c>
      <c r="D8181" s="690">
        <v>41091</v>
      </c>
    </row>
    <row r="8182" spans="1:4">
      <c r="A8182" s="105">
        <v>33089004230000</v>
      </c>
      <c r="B8182">
        <v>150581</v>
      </c>
      <c r="C8182">
        <v>0</v>
      </c>
      <c r="D8182" s="690">
        <v>41122</v>
      </c>
    </row>
    <row r="8183" spans="1:4">
      <c r="A8183" s="105">
        <v>33089004230000</v>
      </c>
      <c r="B8183">
        <v>146024</v>
      </c>
      <c r="C8183">
        <v>0</v>
      </c>
      <c r="D8183" s="690">
        <v>41153</v>
      </c>
    </row>
    <row r="8184" spans="1:4">
      <c r="A8184" s="105">
        <v>33089004230000</v>
      </c>
      <c r="B8184">
        <v>145504</v>
      </c>
      <c r="C8184">
        <v>0</v>
      </c>
      <c r="D8184" s="690">
        <v>41183</v>
      </c>
    </row>
    <row r="8185" spans="1:4">
      <c r="A8185" s="105">
        <v>33089004230000</v>
      </c>
      <c r="B8185">
        <v>145251</v>
      </c>
      <c r="C8185">
        <v>0</v>
      </c>
      <c r="D8185" s="690">
        <v>41214</v>
      </c>
    </row>
    <row r="8186" spans="1:4">
      <c r="A8186" s="105">
        <v>33089004230000</v>
      </c>
      <c r="B8186">
        <v>152002</v>
      </c>
      <c r="C8186">
        <v>0</v>
      </c>
      <c r="D8186" s="690">
        <v>41244</v>
      </c>
    </row>
    <row r="8187" spans="1:4">
      <c r="A8187" s="105">
        <v>33089004280000</v>
      </c>
      <c r="B8187">
        <v>27953</v>
      </c>
      <c r="C8187">
        <v>0</v>
      </c>
      <c r="D8187" s="690">
        <v>40909</v>
      </c>
    </row>
    <row r="8188" spans="1:4">
      <c r="A8188" s="105">
        <v>33089004280000</v>
      </c>
      <c r="B8188">
        <v>35341</v>
      </c>
      <c r="C8188">
        <v>0</v>
      </c>
      <c r="D8188" s="690">
        <v>40940</v>
      </c>
    </row>
    <row r="8189" spans="1:4">
      <c r="A8189" s="105">
        <v>33089004280000</v>
      </c>
      <c r="B8189">
        <v>33089</v>
      </c>
      <c r="C8189">
        <v>0</v>
      </c>
      <c r="D8189" s="690">
        <v>40969</v>
      </c>
    </row>
    <row r="8190" spans="1:4">
      <c r="A8190" s="105">
        <v>33089004280000</v>
      </c>
      <c r="B8190">
        <v>20170</v>
      </c>
      <c r="C8190">
        <v>0</v>
      </c>
      <c r="D8190" s="690">
        <v>41000</v>
      </c>
    </row>
    <row r="8191" spans="1:4">
      <c r="A8191" s="105">
        <v>33089004280000</v>
      </c>
      <c r="B8191">
        <v>29772</v>
      </c>
      <c r="C8191">
        <v>0</v>
      </c>
      <c r="D8191" s="690">
        <v>41030</v>
      </c>
    </row>
    <row r="8192" spans="1:4">
      <c r="A8192" s="105">
        <v>33089004280000</v>
      </c>
      <c r="B8192">
        <v>31996</v>
      </c>
      <c r="C8192">
        <v>0</v>
      </c>
      <c r="D8192" s="690">
        <v>41061</v>
      </c>
    </row>
    <row r="8193" spans="1:4">
      <c r="A8193" s="105">
        <v>33089004280000</v>
      </c>
      <c r="B8193">
        <v>7709</v>
      </c>
      <c r="C8193">
        <v>0</v>
      </c>
      <c r="D8193" s="690">
        <v>41091</v>
      </c>
    </row>
    <row r="8194" spans="1:4">
      <c r="A8194" s="105">
        <v>33089004280000</v>
      </c>
      <c r="B8194">
        <v>1874</v>
      </c>
      <c r="C8194">
        <v>0</v>
      </c>
      <c r="D8194" s="690">
        <v>41122</v>
      </c>
    </row>
    <row r="8195" spans="1:4">
      <c r="A8195" s="105">
        <v>33089004280000</v>
      </c>
      <c r="B8195">
        <v>33312</v>
      </c>
      <c r="C8195">
        <v>0</v>
      </c>
      <c r="D8195" s="690">
        <v>41153</v>
      </c>
    </row>
    <row r="8196" spans="1:4">
      <c r="A8196" s="105">
        <v>33089004280000</v>
      </c>
      <c r="B8196">
        <v>24299</v>
      </c>
      <c r="C8196">
        <v>0</v>
      </c>
      <c r="D8196" s="690">
        <v>41183</v>
      </c>
    </row>
    <row r="8197" spans="1:4">
      <c r="A8197" s="105">
        <v>33089004280000</v>
      </c>
      <c r="B8197">
        <v>30865</v>
      </c>
      <c r="C8197">
        <v>0</v>
      </c>
      <c r="D8197" s="690">
        <v>41214</v>
      </c>
    </row>
    <row r="8198" spans="1:4">
      <c r="A8198" s="105">
        <v>33089004280000</v>
      </c>
      <c r="B8198">
        <v>29997</v>
      </c>
      <c r="C8198">
        <v>0</v>
      </c>
      <c r="D8198" s="690">
        <v>41244</v>
      </c>
    </row>
    <row r="8199" spans="1:4">
      <c r="A8199" s="105">
        <v>33089004300000</v>
      </c>
      <c r="B8199">
        <v>33410</v>
      </c>
      <c r="C8199">
        <v>0</v>
      </c>
      <c r="D8199" s="690">
        <v>40909</v>
      </c>
    </row>
    <row r="8200" spans="1:4">
      <c r="A8200" s="105">
        <v>33089004300000</v>
      </c>
      <c r="B8200">
        <v>31660</v>
      </c>
      <c r="C8200">
        <v>0</v>
      </c>
      <c r="D8200" s="690">
        <v>40940</v>
      </c>
    </row>
    <row r="8201" spans="1:4">
      <c r="A8201" s="105">
        <v>33089004300000</v>
      </c>
      <c r="B8201">
        <v>17790</v>
      </c>
      <c r="C8201">
        <v>0</v>
      </c>
      <c r="D8201" s="690">
        <v>40969</v>
      </c>
    </row>
    <row r="8202" spans="1:4">
      <c r="A8202" s="105">
        <v>33089004300000</v>
      </c>
      <c r="B8202">
        <v>16110</v>
      </c>
      <c r="C8202">
        <v>0</v>
      </c>
      <c r="D8202" s="690">
        <v>41000</v>
      </c>
    </row>
    <row r="8203" spans="1:4">
      <c r="A8203" s="105">
        <v>33089004300000</v>
      </c>
      <c r="B8203">
        <v>32570</v>
      </c>
      <c r="C8203">
        <v>0</v>
      </c>
      <c r="D8203" s="690">
        <v>41030</v>
      </c>
    </row>
    <row r="8204" spans="1:4">
      <c r="A8204" s="105">
        <v>33089004300000</v>
      </c>
      <c r="B8204">
        <v>32400</v>
      </c>
      <c r="C8204">
        <v>0</v>
      </c>
      <c r="D8204" s="690">
        <v>41061</v>
      </c>
    </row>
    <row r="8205" spans="1:4">
      <c r="A8205" s="105">
        <v>33089004300000</v>
      </c>
      <c r="B8205">
        <v>23350</v>
      </c>
      <c r="C8205">
        <v>0</v>
      </c>
      <c r="D8205" s="690">
        <v>41091</v>
      </c>
    </row>
    <row r="8206" spans="1:4">
      <c r="A8206" s="105">
        <v>33089004300000</v>
      </c>
      <c r="B8206">
        <v>34120</v>
      </c>
      <c r="C8206">
        <v>0</v>
      </c>
      <c r="D8206" s="690">
        <v>41122</v>
      </c>
    </row>
    <row r="8207" spans="1:4">
      <c r="A8207" s="105">
        <v>33089004300000</v>
      </c>
      <c r="B8207">
        <v>36560</v>
      </c>
      <c r="C8207">
        <v>0</v>
      </c>
      <c r="D8207" s="690">
        <v>41153</v>
      </c>
    </row>
    <row r="8208" spans="1:4">
      <c r="A8208" s="105">
        <v>33089004300000</v>
      </c>
      <c r="B8208">
        <v>9320</v>
      </c>
      <c r="C8208">
        <v>0</v>
      </c>
      <c r="D8208" s="690">
        <v>41183</v>
      </c>
    </row>
    <row r="8209" spans="1:4">
      <c r="A8209" s="105">
        <v>33089004300000</v>
      </c>
      <c r="B8209">
        <v>30220</v>
      </c>
      <c r="C8209">
        <v>0</v>
      </c>
      <c r="D8209" s="690">
        <v>41214</v>
      </c>
    </row>
    <row r="8210" spans="1:4">
      <c r="A8210" s="105">
        <v>33089004300000</v>
      </c>
      <c r="B8210">
        <v>34820</v>
      </c>
      <c r="C8210">
        <v>0</v>
      </c>
      <c r="D8210" s="690">
        <v>41244</v>
      </c>
    </row>
    <row r="8211" spans="1:4">
      <c r="A8211" s="105">
        <v>33089004340000</v>
      </c>
      <c r="B8211">
        <v>17772</v>
      </c>
      <c r="C8211">
        <v>0</v>
      </c>
      <c r="D8211" s="690">
        <v>40909</v>
      </c>
    </row>
    <row r="8212" spans="1:4">
      <c r="A8212" s="105">
        <v>33089004340000</v>
      </c>
      <c r="B8212">
        <v>15958</v>
      </c>
      <c r="C8212">
        <v>0</v>
      </c>
      <c r="D8212" s="690">
        <v>40940</v>
      </c>
    </row>
    <row r="8213" spans="1:4">
      <c r="A8213" s="105">
        <v>33089004340000</v>
      </c>
      <c r="B8213">
        <v>16033</v>
      </c>
      <c r="C8213">
        <v>0</v>
      </c>
      <c r="D8213" s="690">
        <v>40969</v>
      </c>
    </row>
    <row r="8214" spans="1:4">
      <c r="A8214" s="105">
        <v>33089004340000</v>
      </c>
      <c r="B8214">
        <v>17940</v>
      </c>
      <c r="C8214">
        <v>0</v>
      </c>
      <c r="D8214" s="690">
        <v>41000</v>
      </c>
    </row>
    <row r="8215" spans="1:4">
      <c r="A8215" s="105">
        <v>33089004340000</v>
      </c>
      <c r="B8215">
        <v>20755</v>
      </c>
      <c r="C8215">
        <v>0</v>
      </c>
      <c r="D8215" s="690">
        <v>41030</v>
      </c>
    </row>
    <row r="8216" spans="1:4">
      <c r="A8216" s="105">
        <v>33089004340000</v>
      </c>
      <c r="B8216">
        <v>19019</v>
      </c>
      <c r="C8216">
        <v>0</v>
      </c>
      <c r="D8216" s="690">
        <v>41061</v>
      </c>
    </row>
    <row r="8217" spans="1:4">
      <c r="A8217" s="105">
        <v>33089004340000</v>
      </c>
      <c r="B8217">
        <v>19363</v>
      </c>
      <c r="C8217">
        <v>0</v>
      </c>
      <c r="D8217" s="690">
        <v>41091</v>
      </c>
    </row>
    <row r="8218" spans="1:4">
      <c r="A8218" s="105">
        <v>33089004340000</v>
      </c>
      <c r="B8218">
        <v>19141</v>
      </c>
      <c r="C8218">
        <v>0</v>
      </c>
      <c r="D8218" s="690">
        <v>41122</v>
      </c>
    </row>
    <row r="8219" spans="1:4">
      <c r="A8219" s="105">
        <v>33089004340000</v>
      </c>
      <c r="B8219">
        <v>18164</v>
      </c>
      <c r="C8219">
        <v>0</v>
      </c>
      <c r="D8219" s="690">
        <v>41153</v>
      </c>
    </row>
    <row r="8220" spans="1:4">
      <c r="A8220" s="105">
        <v>33089004340000</v>
      </c>
      <c r="B8220">
        <v>12071</v>
      </c>
      <c r="C8220">
        <v>0</v>
      </c>
      <c r="D8220" s="690">
        <v>41183</v>
      </c>
    </row>
    <row r="8221" spans="1:4">
      <c r="A8221" s="105">
        <v>33089004340000</v>
      </c>
      <c r="B8221">
        <v>12917</v>
      </c>
      <c r="C8221">
        <v>0</v>
      </c>
      <c r="D8221" s="690">
        <v>41214</v>
      </c>
    </row>
    <row r="8222" spans="1:4">
      <c r="A8222" s="105">
        <v>33089004340000</v>
      </c>
      <c r="B8222">
        <v>12720</v>
      </c>
      <c r="C8222">
        <v>0</v>
      </c>
      <c r="D8222" s="690">
        <v>41244</v>
      </c>
    </row>
    <row r="8223" spans="1:4">
      <c r="A8223" s="105">
        <v>33089004350000</v>
      </c>
      <c r="B8223">
        <v>60419</v>
      </c>
      <c r="C8223">
        <v>0</v>
      </c>
      <c r="D8223" s="690">
        <v>40909</v>
      </c>
    </row>
    <row r="8224" spans="1:4">
      <c r="A8224" s="105">
        <v>33089004350000</v>
      </c>
      <c r="B8224">
        <v>56521</v>
      </c>
      <c r="C8224">
        <v>0</v>
      </c>
      <c r="D8224" s="690">
        <v>40940</v>
      </c>
    </row>
    <row r="8225" spans="1:4">
      <c r="A8225" s="105">
        <v>33089004350000</v>
      </c>
      <c r="B8225">
        <v>60419</v>
      </c>
      <c r="C8225">
        <v>0</v>
      </c>
      <c r="D8225" s="690">
        <v>40969</v>
      </c>
    </row>
    <row r="8226" spans="1:4">
      <c r="A8226" s="105">
        <v>33089004350000</v>
      </c>
      <c r="B8226">
        <v>58470</v>
      </c>
      <c r="C8226">
        <v>0</v>
      </c>
      <c r="D8226" s="690">
        <v>41000</v>
      </c>
    </row>
    <row r="8227" spans="1:4">
      <c r="A8227" s="105">
        <v>33089004350000</v>
      </c>
      <c r="B8227">
        <v>60419</v>
      </c>
      <c r="C8227">
        <v>0</v>
      </c>
      <c r="D8227" s="690">
        <v>41030</v>
      </c>
    </row>
    <row r="8228" spans="1:4">
      <c r="A8228" s="105">
        <v>33089004350000</v>
      </c>
      <c r="B8228">
        <v>58470</v>
      </c>
      <c r="C8228">
        <v>0</v>
      </c>
      <c r="D8228" s="690">
        <v>41061</v>
      </c>
    </row>
    <row r="8229" spans="1:4">
      <c r="A8229" s="105">
        <v>33089004350000</v>
      </c>
      <c r="B8229">
        <v>60419</v>
      </c>
      <c r="C8229">
        <v>0</v>
      </c>
      <c r="D8229" s="690">
        <v>41091</v>
      </c>
    </row>
    <row r="8230" spans="1:4">
      <c r="A8230" s="105">
        <v>33089004350000</v>
      </c>
      <c r="B8230">
        <v>60419</v>
      </c>
      <c r="C8230">
        <v>0</v>
      </c>
      <c r="D8230" s="690">
        <v>41122</v>
      </c>
    </row>
    <row r="8231" spans="1:4">
      <c r="A8231" s="105">
        <v>33089004350000</v>
      </c>
      <c r="B8231">
        <v>58470</v>
      </c>
      <c r="C8231">
        <v>0</v>
      </c>
      <c r="D8231" s="690">
        <v>41153</v>
      </c>
    </row>
    <row r="8232" spans="1:4">
      <c r="A8232" s="105">
        <v>33089004350000</v>
      </c>
      <c r="B8232">
        <v>60419</v>
      </c>
      <c r="C8232">
        <v>0</v>
      </c>
      <c r="D8232" s="690">
        <v>41183</v>
      </c>
    </row>
    <row r="8233" spans="1:4">
      <c r="A8233" s="105">
        <v>33089004350000</v>
      </c>
      <c r="B8233">
        <v>63750</v>
      </c>
      <c r="C8233">
        <v>0</v>
      </c>
      <c r="D8233" s="690">
        <v>41214</v>
      </c>
    </row>
    <row r="8234" spans="1:4">
      <c r="A8234" s="105">
        <v>33089004350000</v>
      </c>
      <c r="B8234">
        <v>67239</v>
      </c>
      <c r="C8234">
        <v>0</v>
      </c>
      <c r="D8234" s="690">
        <v>41244</v>
      </c>
    </row>
    <row r="8235" spans="1:4">
      <c r="A8235" s="105">
        <v>33089004380000</v>
      </c>
      <c r="B8235">
        <v>40700</v>
      </c>
      <c r="C8235">
        <v>0</v>
      </c>
      <c r="D8235" s="690">
        <v>40909</v>
      </c>
    </row>
    <row r="8236" spans="1:4">
      <c r="A8236" s="105">
        <v>33089004380000</v>
      </c>
      <c r="B8236">
        <v>51880</v>
      </c>
      <c r="C8236">
        <v>0</v>
      </c>
      <c r="D8236" s="690">
        <v>40940</v>
      </c>
    </row>
    <row r="8237" spans="1:4">
      <c r="A8237" s="105">
        <v>33089004380000</v>
      </c>
      <c r="B8237">
        <v>41780</v>
      </c>
      <c r="C8237">
        <v>0</v>
      </c>
      <c r="D8237" s="690">
        <v>40969</v>
      </c>
    </row>
    <row r="8238" spans="1:4">
      <c r="A8238" s="105">
        <v>33089004380000</v>
      </c>
      <c r="B8238">
        <v>50500</v>
      </c>
      <c r="C8238">
        <v>0</v>
      </c>
      <c r="D8238" s="690">
        <v>41000</v>
      </c>
    </row>
    <row r="8239" spans="1:4">
      <c r="A8239" s="105">
        <v>33089004380000</v>
      </c>
      <c r="B8239">
        <v>54750</v>
      </c>
      <c r="C8239">
        <v>0</v>
      </c>
      <c r="D8239" s="690">
        <v>41030</v>
      </c>
    </row>
    <row r="8240" spans="1:4">
      <c r="A8240" s="105">
        <v>33089004380000</v>
      </c>
      <c r="B8240">
        <v>54400</v>
      </c>
      <c r="C8240">
        <v>0</v>
      </c>
      <c r="D8240" s="690">
        <v>41061</v>
      </c>
    </row>
    <row r="8241" spans="1:4">
      <c r="A8241" s="105">
        <v>33089004380000</v>
      </c>
      <c r="B8241">
        <v>55350</v>
      </c>
      <c r="C8241">
        <v>0</v>
      </c>
      <c r="D8241" s="690">
        <v>41091</v>
      </c>
    </row>
    <row r="8242" spans="1:4">
      <c r="A8242" s="105">
        <v>33089004380000</v>
      </c>
      <c r="B8242">
        <v>55030</v>
      </c>
      <c r="C8242">
        <v>0</v>
      </c>
      <c r="D8242" s="690">
        <v>41122</v>
      </c>
    </row>
    <row r="8243" spans="1:4">
      <c r="A8243" s="105">
        <v>33089004380000</v>
      </c>
      <c r="B8243">
        <v>52290</v>
      </c>
      <c r="C8243">
        <v>0</v>
      </c>
      <c r="D8243" s="690">
        <v>41153</v>
      </c>
    </row>
    <row r="8244" spans="1:4">
      <c r="A8244" s="105">
        <v>33089004380000</v>
      </c>
      <c r="B8244">
        <v>25130</v>
      </c>
      <c r="C8244">
        <v>0</v>
      </c>
      <c r="D8244" s="690">
        <v>41183</v>
      </c>
    </row>
    <row r="8245" spans="1:4">
      <c r="A8245" s="105">
        <v>33089004380000</v>
      </c>
      <c r="B8245">
        <v>44860</v>
      </c>
      <c r="C8245">
        <v>0</v>
      </c>
      <c r="D8245" s="690">
        <v>41214</v>
      </c>
    </row>
    <row r="8246" spans="1:4">
      <c r="A8246" s="105">
        <v>33089004380000</v>
      </c>
      <c r="B8246">
        <v>49580</v>
      </c>
      <c r="C8246">
        <v>0</v>
      </c>
      <c r="D8246" s="690">
        <v>41244</v>
      </c>
    </row>
    <row r="8247" spans="1:4">
      <c r="A8247" s="105">
        <v>33089004510000</v>
      </c>
      <c r="B8247">
        <v>41566</v>
      </c>
      <c r="C8247">
        <v>0</v>
      </c>
      <c r="D8247" s="690">
        <v>40909</v>
      </c>
    </row>
    <row r="8248" spans="1:4">
      <c r="A8248" s="105">
        <v>33089004510000</v>
      </c>
      <c r="B8248">
        <v>38245</v>
      </c>
      <c r="C8248">
        <v>0</v>
      </c>
      <c r="D8248" s="690">
        <v>40940</v>
      </c>
    </row>
    <row r="8249" spans="1:4">
      <c r="A8249" s="105">
        <v>33089004510000</v>
      </c>
      <c r="B8249">
        <v>41801</v>
      </c>
      <c r="C8249">
        <v>0</v>
      </c>
      <c r="D8249" s="690">
        <v>40969</v>
      </c>
    </row>
    <row r="8250" spans="1:4">
      <c r="A8250" s="105">
        <v>33089004510000</v>
      </c>
      <c r="B8250">
        <v>39684</v>
      </c>
      <c r="C8250">
        <v>0</v>
      </c>
      <c r="D8250" s="690">
        <v>41000</v>
      </c>
    </row>
    <row r="8251" spans="1:4">
      <c r="A8251" s="105">
        <v>33089004510000</v>
      </c>
      <c r="B8251">
        <v>31161</v>
      </c>
      <c r="C8251">
        <v>0</v>
      </c>
      <c r="D8251" s="690">
        <v>41030</v>
      </c>
    </row>
    <row r="8252" spans="1:4">
      <c r="A8252" s="105">
        <v>33089004510000</v>
      </c>
      <c r="B8252">
        <v>42135</v>
      </c>
      <c r="C8252">
        <v>0</v>
      </c>
      <c r="D8252" s="690">
        <v>41061</v>
      </c>
    </row>
    <row r="8253" spans="1:4">
      <c r="A8253" s="105">
        <v>33089004510000</v>
      </c>
      <c r="B8253">
        <v>47033</v>
      </c>
      <c r="C8253">
        <v>0</v>
      </c>
      <c r="D8253" s="690">
        <v>41091</v>
      </c>
    </row>
    <row r="8254" spans="1:4">
      <c r="A8254" s="105">
        <v>33089004510000</v>
      </c>
      <c r="B8254">
        <v>46638</v>
      </c>
      <c r="C8254">
        <v>0</v>
      </c>
      <c r="D8254" s="690">
        <v>41122</v>
      </c>
    </row>
    <row r="8255" spans="1:4">
      <c r="A8255" s="105">
        <v>33089004510000</v>
      </c>
      <c r="B8255">
        <v>45097</v>
      </c>
      <c r="C8255">
        <v>0</v>
      </c>
      <c r="D8255" s="690">
        <v>41153</v>
      </c>
    </row>
    <row r="8256" spans="1:4">
      <c r="A8256" s="105">
        <v>33089004510000</v>
      </c>
      <c r="B8256">
        <v>47325</v>
      </c>
      <c r="C8256">
        <v>0</v>
      </c>
      <c r="D8256" s="690">
        <v>41183</v>
      </c>
    </row>
    <row r="8257" spans="1:4">
      <c r="A8257" s="105">
        <v>33089004510000</v>
      </c>
      <c r="B8257">
        <v>45992</v>
      </c>
      <c r="C8257">
        <v>0</v>
      </c>
      <c r="D8257" s="690">
        <v>41214</v>
      </c>
    </row>
    <row r="8258" spans="1:4">
      <c r="A8258" s="105">
        <v>33089004510000</v>
      </c>
      <c r="B8258">
        <v>48217</v>
      </c>
      <c r="C8258">
        <v>0</v>
      </c>
      <c r="D8258" s="690">
        <v>41244</v>
      </c>
    </row>
    <row r="8259" spans="1:4">
      <c r="A8259" s="105">
        <v>33089004700000</v>
      </c>
      <c r="B8259">
        <v>111644</v>
      </c>
      <c r="C8259">
        <v>0</v>
      </c>
      <c r="D8259" s="690">
        <v>40909</v>
      </c>
    </row>
    <row r="8260" spans="1:4">
      <c r="A8260" s="105">
        <v>33089004700000</v>
      </c>
      <c r="B8260">
        <v>0</v>
      </c>
      <c r="C8260">
        <v>0</v>
      </c>
      <c r="D8260" s="690">
        <v>40940</v>
      </c>
    </row>
    <row r="8261" spans="1:4">
      <c r="A8261" s="105">
        <v>33089004700000</v>
      </c>
      <c r="B8261">
        <v>0</v>
      </c>
      <c r="C8261">
        <v>0</v>
      </c>
      <c r="D8261" s="690">
        <v>40969</v>
      </c>
    </row>
    <row r="8262" spans="1:4">
      <c r="A8262" s="105">
        <v>33089004700000</v>
      </c>
      <c r="B8262">
        <v>0</v>
      </c>
      <c r="C8262">
        <v>0</v>
      </c>
      <c r="D8262" s="690">
        <v>41000</v>
      </c>
    </row>
    <row r="8263" spans="1:4">
      <c r="A8263" s="105">
        <v>33089004700000</v>
      </c>
      <c r="B8263">
        <v>0</v>
      </c>
      <c r="C8263">
        <v>0</v>
      </c>
      <c r="D8263" s="690">
        <v>41030</v>
      </c>
    </row>
    <row r="8264" spans="1:4">
      <c r="A8264" s="105">
        <v>33089004700000</v>
      </c>
      <c r="B8264">
        <v>0</v>
      </c>
      <c r="C8264">
        <v>0</v>
      </c>
      <c r="D8264" s="690">
        <v>41061</v>
      </c>
    </row>
    <row r="8265" spans="1:4">
      <c r="A8265" s="105">
        <v>33089004700000</v>
      </c>
      <c r="B8265">
        <v>0</v>
      </c>
      <c r="C8265">
        <v>0</v>
      </c>
      <c r="D8265" s="690">
        <v>41091</v>
      </c>
    </row>
    <row r="8266" spans="1:4">
      <c r="A8266" s="105">
        <v>33089004700000</v>
      </c>
      <c r="B8266">
        <v>0</v>
      </c>
      <c r="C8266">
        <v>0</v>
      </c>
      <c r="D8266" s="690">
        <v>41122</v>
      </c>
    </row>
    <row r="8267" spans="1:4">
      <c r="A8267" s="105">
        <v>33089004700000</v>
      </c>
      <c r="B8267">
        <v>0</v>
      </c>
      <c r="C8267">
        <v>0</v>
      </c>
      <c r="D8267" s="690">
        <v>41153</v>
      </c>
    </row>
    <row r="8268" spans="1:4">
      <c r="A8268" s="105">
        <v>33089004700000</v>
      </c>
      <c r="B8268">
        <v>0</v>
      </c>
      <c r="C8268">
        <v>0</v>
      </c>
      <c r="D8268" s="690">
        <v>41183</v>
      </c>
    </row>
    <row r="8269" spans="1:4">
      <c r="A8269" s="105">
        <v>33089004700000</v>
      </c>
      <c r="B8269">
        <v>0</v>
      </c>
      <c r="C8269">
        <v>0</v>
      </c>
      <c r="D8269" s="690">
        <v>41214</v>
      </c>
    </row>
    <row r="8270" spans="1:4">
      <c r="A8270" s="105">
        <v>33089004700000</v>
      </c>
      <c r="B8270">
        <v>291897</v>
      </c>
      <c r="C8270">
        <v>0</v>
      </c>
      <c r="D8270" s="690">
        <v>41244</v>
      </c>
    </row>
    <row r="8271" spans="1:4">
      <c r="A8271" s="105">
        <v>33089004880000</v>
      </c>
      <c r="B8271">
        <v>74418</v>
      </c>
      <c r="C8271">
        <v>0</v>
      </c>
      <c r="D8271" s="690">
        <v>40909</v>
      </c>
    </row>
    <row r="8272" spans="1:4">
      <c r="A8272" s="105">
        <v>33089004880000</v>
      </c>
      <c r="B8272">
        <v>67502</v>
      </c>
      <c r="C8272">
        <v>0</v>
      </c>
      <c r="D8272" s="690">
        <v>40940</v>
      </c>
    </row>
    <row r="8273" spans="1:4">
      <c r="A8273" s="105">
        <v>33089004880000</v>
      </c>
      <c r="B8273">
        <v>69087</v>
      </c>
      <c r="C8273">
        <v>0</v>
      </c>
      <c r="D8273" s="690">
        <v>40969</v>
      </c>
    </row>
    <row r="8274" spans="1:4">
      <c r="A8274" s="105">
        <v>33089004880000</v>
      </c>
      <c r="B8274">
        <v>68783</v>
      </c>
      <c r="C8274">
        <v>0</v>
      </c>
      <c r="D8274" s="690">
        <v>41000</v>
      </c>
    </row>
    <row r="8275" spans="1:4">
      <c r="A8275" s="105">
        <v>33089004880000</v>
      </c>
      <c r="B8275">
        <v>68007</v>
      </c>
      <c r="C8275">
        <v>0</v>
      </c>
      <c r="D8275" s="690">
        <v>41030</v>
      </c>
    </row>
    <row r="8276" spans="1:4">
      <c r="A8276" s="105">
        <v>33089004880000</v>
      </c>
      <c r="B8276">
        <v>68048</v>
      </c>
      <c r="C8276">
        <v>0</v>
      </c>
      <c r="D8276" s="690">
        <v>41061</v>
      </c>
    </row>
    <row r="8277" spans="1:4">
      <c r="A8277" s="105">
        <v>33089004880000</v>
      </c>
      <c r="B8277">
        <v>66020</v>
      </c>
      <c r="C8277">
        <v>0</v>
      </c>
      <c r="D8277" s="690">
        <v>41091</v>
      </c>
    </row>
    <row r="8278" spans="1:4">
      <c r="A8278" s="105">
        <v>33089004880000</v>
      </c>
      <c r="B8278">
        <v>68585</v>
      </c>
      <c r="C8278">
        <v>0</v>
      </c>
      <c r="D8278" s="690">
        <v>41122</v>
      </c>
    </row>
    <row r="8279" spans="1:4">
      <c r="A8279" s="105">
        <v>33089004880000</v>
      </c>
      <c r="B8279">
        <v>70621</v>
      </c>
      <c r="C8279">
        <v>0</v>
      </c>
      <c r="D8279" s="690">
        <v>41153</v>
      </c>
    </row>
    <row r="8280" spans="1:4">
      <c r="A8280" s="105">
        <v>33089004880000</v>
      </c>
      <c r="B8280">
        <v>75798</v>
      </c>
      <c r="C8280">
        <v>0</v>
      </c>
      <c r="D8280" s="690">
        <v>41183</v>
      </c>
    </row>
    <row r="8281" spans="1:4">
      <c r="A8281" s="105">
        <v>33089004880000</v>
      </c>
      <c r="B8281">
        <v>74926</v>
      </c>
      <c r="C8281">
        <v>0</v>
      </c>
      <c r="D8281" s="690">
        <v>41214</v>
      </c>
    </row>
    <row r="8282" spans="1:4">
      <c r="A8282" s="105">
        <v>33089004880000</v>
      </c>
      <c r="B8282">
        <v>74437</v>
      </c>
      <c r="C8282">
        <v>0</v>
      </c>
      <c r="D8282" s="690">
        <v>41244</v>
      </c>
    </row>
    <row r="8283" spans="1:4">
      <c r="A8283" s="105">
        <v>33089004940000</v>
      </c>
      <c r="B8283">
        <v>160263</v>
      </c>
      <c r="C8283">
        <v>0</v>
      </c>
      <c r="D8283" s="690">
        <v>40909</v>
      </c>
    </row>
    <row r="8284" spans="1:4">
      <c r="A8284" s="105">
        <v>33089004940000</v>
      </c>
      <c r="B8284">
        <v>158317</v>
      </c>
      <c r="C8284">
        <v>0</v>
      </c>
      <c r="D8284" s="690">
        <v>40940</v>
      </c>
    </row>
    <row r="8285" spans="1:4">
      <c r="A8285" s="105">
        <v>33089004940000</v>
      </c>
      <c r="B8285">
        <v>161714</v>
      </c>
      <c r="C8285">
        <v>0</v>
      </c>
      <c r="D8285" s="690">
        <v>40969</v>
      </c>
    </row>
    <row r="8286" spans="1:4">
      <c r="A8286" s="105">
        <v>33089004940000</v>
      </c>
      <c r="B8286">
        <v>152081</v>
      </c>
      <c r="C8286">
        <v>0</v>
      </c>
      <c r="D8286" s="690">
        <v>41000</v>
      </c>
    </row>
    <row r="8287" spans="1:4">
      <c r="A8287" s="105">
        <v>33089004940000</v>
      </c>
      <c r="B8287">
        <v>163803</v>
      </c>
      <c r="C8287">
        <v>0</v>
      </c>
      <c r="D8287" s="690">
        <v>41030</v>
      </c>
    </row>
    <row r="8288" spans="1:4">
      <c r="A8288" s="105">
        <v>33089004940000</v>
      </c>
      <c r="B8288">
        <v>158188</v>
      </c>
      <c r="C8288">
        <v>0</v>
      </c>
      <c r="D8288" s="690">
        <v>41061</v>
      </c>
    </row>
    <row r="8289" spans="1:4">
      <c r="A8289" s="105">
        <v>33089004940000</v>
      </c>
      <c r="B8289">
        <v>163973</v>
      </c>
      <c r="C8289">
        <v>0</v>
      </c>
      <c r="D8289" s="690">
        <v>41091</v>
      </c>
    </row>
    <row r="8290" spans="1:4">
      <c r="A8290" s="105">
        <v>33089004940000</v>
      </c>
      <c r="B8290">
        <v>165753</v>
      </c>
      <c r="C8290">
        <v>0</v>
      </c>
      <c r="D8290" s="690">
        <v>41122</v>
      </c>
    </row>
    <row r="8291" spans="1:4">
      <c r="A8291" s="105">
        <v>33089004940000</v>
      </c>
      <c r="B8291">
        <v>166790</v>
      </c>
      <c r="C8291">
        <v>0</v>
      </c>
      <c r="D8291" s="690">
        <v>41153</v>
      </c>
    </row>
    <row r="8292" spans="1:4">
      <c r="A8292" s="105">
        <v>33089004940000</v>
      </c>
      <c r="B8292">
        <v>161845</v>
      </c>
      <c r="C8292">
        <v>0</v>
      </c>
      <c r="D8292" s="690">
        <v>41183</v>
      </c>
    </row>
    <row r="8293" spans="1:4">
      <c r="A8293" s="105">
        <v>33089004940000</v>
      </c>
      <c r="B8293">
        <v>151128</v>
      </c>
      <c r="C8293">
        <v>0</v>
      </c>
      <c r="D8293" s="690">
        <v>41214</v>
      </c>
    </row>
    <row r="8294" spans="1:4">
      <c r="A8294" s="105">
        <v>33089004940000</v>
      </c>
      <c r="B8294">
        <v>147904</v>
      </c>
      <c r="C8294">
        <v>0</v>
      </c>
      <c r="D8294" s="690">
        <v>41244</v>
      </c>
    </row>
    <row r="8295" spans="1:4">
      <c r="A8295" s="105">
        <v>33089005750000</v>
      </c>
      <c r="B8295">
        <v>0</v>
      </c>
      <c r="C8295">
        <v>0</v>
      </c>
      <c r="D8295" s="690">
        <v>40909</v>
      </c>
    </row>
    <row r="8296" spans="1:4">
      <c r="A8296" s="105">
        <v>33089005750000</v>
      </c>
      <c r="B8296">
        <v>0</v>
      </c>
      <c r="C8296">
        <v>0</v>
      </c>
      <c r="D8296" s="690">
        <v>40940</v>
      </c>
    </row>
    <row r="8297" spans="1:4">
      <c r="A8297" s="105">
        <v>33089005750000</v>
      </c>
      <c r="B8297">
        <v>0</v>
      </c>
      <c r="C8297">
        <v>0</v>
      </c>
      <c r="D8297" s="690">
        <v>40969</v>
      </c>
    </row>
    <row r="8298" spans="1:4">
      <c r="A8298" s="105">
        <v>33089005750000</v>
      </c>
      <c r="B8298">
        <v>0</v>
      </c>
      <c r="C8298">
        <v>0</v>
      </c>
      <c r="D8298" s="690">
        <v>41000</v>
      </c>
    </row>
    <row r="8299" spans="1:4">
      <c r="A8299" s="105">
        <v>33089005750000</v>
      </c>
      <c r="B8299">
        <v>0</v>
      </c>
      <c r="C8299">
        <v>0</v>
      </c>
      <c r="D8299" s="690">
        <v>41030</v>
      </c>
    </row>
    <row r="8300" spans="1:4">
      <c r="A8300" s="105">
        <v>33089005750000</v>
      </c>
      <c r="B8300">
        <v>0</v>
      </c>
      <c r="C8300">
        <v>0</v>
      </c>
      <c r="D8300" s="690">
        <v>41061</v>
      </c>
    </row>
    <row r="8301" spans="1:4">
      <c r="A8301" s="105">
        <v>33089005750000</v>
      </c>
      <c r="B8301">
        <v>2568</v>
      </c>
      <c r="C8301">
        <v>0</v>
      </c>
      <c r="D8301" s="690">
        <v>41091</v>
      </c>
    </row>
    <row r="8302" spans="1:4">
      <c r="A8302" s="105">
        <v>33089005750000</v>
      </c>
      <c r="B8302">
        <v>2990</v>
      </c>
      <c r="C8302">
        <v>0</v>
      </c>
      <c r="D8302" s="690">
        <v>41122</v>
      </c>
    </row>
    <row r="8303" spans="1:4">
      <c r="A8303" s="105">
        <v>33089005750000</v>
      </c>
      <c r="B8303">
        <v>0</v>
      </c>
      <c r="C8303">
        <v>0</v>
      </c>
      <c r="D8303" s="690">
        <v>41153</v>
      </c>
    </row>
    <row r="8304" spans="1:4">
      <c r="A8304" s="105">
        <v>33089005750000</v>
      </c>
      <c r="B8304">
        <v>0</v>
      </c>
      <c r="C8304">
        <v>0</v>
      </c>
      <c r="D8304" s="690">
        <v>41183</v>
      </c>
    </row>
    <row r="8305" spans="1:4">
      <c r="A8305" s="105">
        <v>33089005750000</v>
      </c>
      <c r="B8305">
        <v>0</v>
      </c>
      <c r="C8305">
        <v>0</v>
      </c>
      <c r="D8305" s="690">
        <v>41214</v>
      </c>
    </row>
    <row r="8306" spans="1:4">
      <c r="A8306" s="105">
        <v>33089005750000</v>
      </c>
      <c r="B8306">
        <v>0</v>
      </c>
      <c r="C8306">
        <v>0</v>
      </c>
      <c r="D8306" s="690">
        <v>41244</v>
      </c>
    </row>
    <row r="8307" spans="1:4">
      <c r="A8307" s="105">
        <v>33101000880000</v>
      </c>
      <c r="B8307">
        <v>0</v>
      </c>
      <c r="C8307">
        <v>0</v>
      </c>
      <c r="D8307" s="690">
        <v>40909</v>
      </c>
    </row>
    <row r="8308" spans="1:4">
      <c r="A8308" s="105">
        <v>33101000880000</v>
      </c>
      <c r="B8308">
        <v>0</v>
      </c>
      <c r="C8308">
        <v>0</v>
      </c>
      <c r="D8308" s="690">
        <v>40969</v>
      </c>
    </row>
    <row r="8309" spans="1:4">
      <c r="A8309" s="105">
        <v>33101000880000</v>
      </c>
      <c r="B8309">
        <v>0</v>
      </c>
      <c r="C8309">
        <v>0</v>
      </c>
      <c r="D8309" s="690">
        <v>41000</v>
      </c>
    </row>
    <row r="8310" spans="1:4">
      <c r="A8310" s="105">
        <v>33101000880000</v>
      </c>
      <c r="B8310">
        <v>0</v>
      </c>
      <c r="C8310">
        <v>0</v>
      </c>
      <c r="D8310" s="690">
        <v>41030</v>
      </c>
    </row>
    <row r="8311" spans="1:4">
      <c r="A8311" s="105">
        <v>33101000880000</v>
      </c>
      <c r="B8311">
        <v>0</v>
      </c>
      <c r="C8311">
        <v>0</v>
      </c>
      <c r="D8311" s="690">
        <v>41061</v>
      </c>
    </row>
    <row r="8312" spans="1:4">
      <c r="A8312" s="105">
        <v>33101000880000</v>
      </c>
      <c r="B8312">
        <v>0</v>
      </c>
      <c r="C8312">
        <v>0</v>
      </c>
      <c r="D8312" s="690">
        <v>41091</v>
      </c>
    </row>
    <row r="8313" spans="1:4">
      <c r="A8313" s="105">
        <v>33101000880000</v>
      </c>
      <c r="B8313">
        <v>0</v>
      </c>
      <c r="C8313">
        <v>0</v>
      </c>
      <c r="D8313" s="690">
        <v>41122</v>
      </c>
    </row>
    <row r="8314" spans="1:4">
      <c r="A8314" s="105">
        <v>33101000880000</v>
      </c>
      <c r="B8314">
        <v>0</v>
      </c>
      <c r="C8314">
        <v>0</v>
      </c>
      <c r="D8314" s="690">
        <v>41153</v>
      </c>
    </row>
    <row r="8315" spans="1:4">
      <c r="A8315" s="105">
        <v>33101000880000</v>
      </c>
      <c r="B8315">
        <v>0</v>
      </c>
      <c r="C8315">
        <v>0</v>
      </c>
      <c r="D8315" s="690">
        <v>41183</v>
      </c>
    </row>
    <row r="8316" spans="1:4">
      <c r="A8316" s="105">
        <v>33101000880000</v>
      </c>
      <c r="B8316">
        <v>0</v>
      </c>
      <c r="C8316">
        <v>0</v>
      </c>
      <c r="D8316" s="690">
        <v>41214</v>
      </c>
    </row>
    <row r="8317" spans="1:4">
      <c r="A8317" s="105">
        <v>33101000880000</v>
      </c>
      <c r="B8317">
        <v>0</v>
      </c>
      <c r="C8317">
        <v>0</v>
      </c>
      <c r="D8317" s="690">
        <v>41244</v>
      </c>
    </row>
    <row r="8318" spans="1:4">
      <c r="A8318" s="105">
        <v>33101003620000</v>
      </c>
      <c r="B8318">
        <v>0</v>
      </c>
      <c r="C8318">
        <v>0</v>
      </c>
      <c r="D8318" s="690">
        <v>40909</v>
      </c>
    </row>
    <row r="8319" spans="1:4">
      <c r="A8319" s="105">
        <v>33105000630000</v>
      </c>
      <c r="B8319">
        <v>0</v>
      </c>
      <c r="C8319">
        <v>0</v>
      </c>
      <c r="D8319" s="690">
        <v>40909</v>
      </c>
    </row>
    <row r="8320" spans="1:4">
      <c r="A8320" s="105">
        <v>33105000630000</v>
      </c>
      <c r="B8320">
        <v>0</v>
      </c>
      <c r="C8320">
        <v>0</v>
      </c>
      <c r="D8320" s="690">
        <v>40940</v>
      </c>
    </row>
    <row r="8321" spans="1:4">
      <c r="A8321" s="105">
        <v>33105000630000</v>
      </c>
      <c r="B8321">
        <v>0</v>
      </c>
      <c r="C8321">
        <v>0</v>
      </c>
      <c r="D8321" s="690">
        <v>40969</v>
      </c>
    </row>
    <row r="8322" spans="1:4">
      <c r="A8322" s="105">
        <v>33105000630000</v>
      </c>
      <c r="B8322">
        <v>0</v>
      </c>
      <c r="C8322">
        <v>0</v>
      </c>
      <c r="D8322" s="690">
        <v>41000</v>
      </c>
    </row>
    <row r="8323" spans="1:4">
      <c r="A8323" s="105">
        <v>33105000630000</v>
      </c>
      <c r="B8323">
        <v>0</v>
      </c>
      <c r="C8323">
        <v>0</v>
      </c>
      <c r="D8323" s="690">
        <v>41030</v>
      </c>
    </row>
    <row r="8324" spans="1:4">
      <c r="A8324" s="105">
        <v>33105000630000</v>
      </c>
      <c r="B8324">
        <v>0</v>
      </c>
      <c r="C8324">
        <v>0</v>
      </c>
      <c r="D8324" s="690">
        <v>41061</v>
      </c>
    </row>
    <row r="8325" spans="1:4">
      <c r="A8325" s="105">
        <v>33105000630000</v>
      </c>
      <c r="B8325">
        <v>0</v>
      </c>
      <c r="C8325">
        <v>0</v>
      </c>
      <c r="D8325" s="690">
        <v>41091</v>
      </c>
    </row>
    <row r="8326" spans="1:4">
      <c r="A8326" s="105">
        <v>33105000630000</v>
      </c>
      <c r="B8326">
        <v>0</v>
      </c>
      <c r="C8326">
        <v>0</v>
      </c>
      <c r="D8326" s="690">
        <v>41122</v>
      </c>
    </row>
    <row r="8327" spans="1:4">
      <c r="A8327" s="105">
        <v>33105000630000</v>
      </c>
      <c r="B8327">
        <v>0</v>
      </c>
      <c r="C8327">
        <v>0</v>
      </c>
      <c r="D8327" s="690">
        <v>41153</v>
      </c>
    </row>
    <row r="8328" spans="1:4">
      <c r="A8328" s="105">
        <v>33105000630000</v>
      </c>
      <c r="B8328">
        <v>0</v>
      </c>
      <c r="C8328">
        <v>0</v>
      </c>
      <c r="D8328" s="690">
        <v>41183</v>
      </c>
    </row>
    <row r="8329" spans="1:4">
      <c r="A8329" s="105">
        <v>33105000630000</v>
      </c>
      <c r="B8329">
        <v>0</v>
      </c>
      <c r="C8329">
        <v>0</v>
      </c>
      <c r="D8329" s="690">
        <v>41214</v>
      </c>
    </row>
    <row r="8330" spans="1:4">
      <c r="A8330" s="105">
        <v>33105000630000</v>
      </c>
      <c r="B8330">
        <v>0</v>
      </c>
      <c r="C8330">
        <v>0</v>
      </c>
      <c r="D8330" s="690">
        <v>41244</v>
      </c>
    </row>
    <row r="8331" spans="1:4">
      <c r="A8331" s="105">
        <v>33105001130000</v>
      </c>
      <c r="B8331">
        <v>0</v>
      </c>
      <c r="C8331">
        <v>0</v>
      </c>
      <c r="D8331" s="690">
        <v>40909</v>
      </c>
    </row>
    <row r="8332" spans="1:4">
      <c r="A8332" s="105">
        <v>33105001130000</v>
      </c>
      <c r="B8332">
        <v>0</v>
      </c>
      <c r="C8332">
        <v>0</v>
      </c>
      <c r="D8332" s="690">
        <v>40940</v>
      </c>
    </row>
    <row r="8333" spans="1:4">
      <c r="A8333" s="105">
        <v>33105001130000</v>
      </c>
      <c r="B8333">
        <v>0</v>
      </c>
      <c r="C8333">
        <v>0</v>
      </c>
      <c r="D8333" s="690">
        <v>40969</v>
      </c>
    </row>
    <row r="8334" spans="1:4">
      <c r="A8334" s="105">
        <v>33105001130000</v>
      </c>
      <c r="B8334">
        <v>0</v>
      </c>
      <c r="C8334">
        <v>0</v>
      </c>
      <c r="D8334" s="690">
        <v>41000</v>
      </c>
    </row>
    <row r="8335" spans="1:4">
      <c r="A8335" s="105">
        <v>33105001130000</v>
      </c>
      <c r="B8335">
        <v>0</v>
      </c>
      <c r="C8335">
        <v>0</v>
      </c>
      <c r="D8335" s="690">
        <v>41030</v>
      </c>
    </row>
    <row r="8336" spans="1:4">
      <c r="A8336" s="105">
        <v>33105001130000</v>
      </c>
      <c r="B8336">
        <v>0</v>
      </c>
      <c r="C8336">
        <v>0</v>
      </c>
      <c r="D8336" s="690">
        <v>41061</v>
      </c>
    </row>
    <row r="8337" spans="1:4">
      <c r="A8337" s="105">
        <v>33105001130000</v>
      </c>
      <c r="B8337">
        <v>0</v>
      </c>
      <c r="C8337">
        <v>0</v>
      </c>
      <c r="D8337" s="690">
        <v>41091</v>
      </c>
    </row>
    <row r="8338" spans="1:4">
      <c r="A8338" s="105">
        <v>33105001130000</v>
      </c>
      <c r="B8338">
        <v>0</v>
      </c>
      <c r="C8338">
        <v>0</v>
      </c>
      <c r="D8338" s="690">
        <v>41122</v>
      </c>
    </row>
    <row r="8339" spans="1:4">
      <c r="A8339" s="105">
        <v>33105001130000</v>
      </c>
      <c r="B8339">
        <v>0</v>
      </c>
      <c r="C8339">
        <v>0</v>
      </c>
      <c r="D8339" s="690">
        <v>41153</v>
      </c>
    </row>
    <row r="8340" spans="1:4">
      <c r="A8340" s="105">
        <v>33105001130000</v>
      </c>
      <c r="B8340">
        <v>0</v>
      </c>
      <c r="C8340">
        <v>0</v>
      </c>
      <c r="D8340" s="690">
        <v>41183</v>
      </c>
    </row>
    <row r="8341" spans="1:4">
      <c r="A8341" s="105">
        <v>33105001130000</v>
      </c>
      <c r="B8341">
        <v>0</v>
      </c>
      <c r="C8341">
        <v>0</v>
      </c>
      <c r="D8341" s="690">
        <v>41214</v>
      </c>
    </row>
    <row r="8342" spans="1:4">
      <c r="A8342" s="105">
        <v>33105001130000</v>
      </c>
      <c r="B8342">
        <v>0</v>
      </c>
      <c r="C8342">
        <v>0</v>
      </c>
      <c r="D8342" s="690">
        <v>41244</v>
      </c>
    </row>
    <row r="8343" spans="1:4">
      <c r="A8343" s="105">
        <v>33105001420000</v>
      </c>
      <c r="B8343">
        <v>0</v>
      </c>
      <c r="C8343">
        <v>0</v>
      </c>
      <c r="D8343" s="690">
        <v>40909</v>
      </c>
    </row>
    <row r="8344" spans="1:4">
      <c r="A8344" s="105">
        <v>33105001420000</v>
      </c>
      <c r="B8344">
        <v>0</v>
      </c>
      <c r="C8344">
        <v>0</v>
      </c>
      <c r="D8344" s="690">
        <v>40940</v>
      </c>
    </row>
    <row r="8345" spans="1:4">
      <c r="A8345" s="105">
        <v>33105001420000</v>
      </c>
      <c r="B8345">
        <v>0</v>
      </c>
      <c r="C8345">
        <v>0</v>
      </c>
      <c r="D8345" s="690">
        <v>40969</v>
      </c>
    </row>
    <row r="8346" spans="1:4">
      <c r="A8346" s="105">
        <v>33105001420000</v>
      </c>
      <c r="B8346">
        <v>0</v>
      </c>
      <c r="C8346">
        <v>0</v>
      </c>
      <c r="D8346" s="690">
        <v>41000</v>
      </c>
    </row>
    <row r="8347" spans="1:4">
      <c r="A8347" s="105">
        <v>33105001420000</v>
      </c>
      <c r="B8347">
        <v>0</v>
      </c>
      <c r="C8347">
        <v>0</v>
      </c>
      <c r="D8347" s="690">
        <v>41030</v>
      </c>
    </row>
    <row r="8348" spans="1:4">
      <c r="A8348" s="105">
        <v>33105001420000</v>
      </c>
      <c r="B8348">
        <v>0</v>
      </c>
      <c r="C8348">
        <v>0</v>
      </c>
      <c r="D8348" s="690">
        <v>41061</v>
      </c>
    </row>
    <row r="8349" spans="1:4">
      <c r="A8349" s="105">
        <v>33105001420000</v>
      </c>
      <c r="B8349">
        <v>0</v>
      </c>
      <c r="C8349">
        <v>0</v>
      </c>
      <c r="D8349" s="690">
        <v>41091</v>
      </c>
    </row>
    <row r="8350" spans="1:4">
      <c r="A8350" s="105">
        <v>33105001420000</v>
      </c>
      <c r="B8350">
        <v>0</v>
      </c>
      <c r="C8350">
        <v>0</v>
      </c>
      <c r="D8350" s="690">
        <v>41122</v>
      </c>
    </row>
    <row r="8351" spans="1:4">
      <c r="A8351" s="105">
        <v>33105001420000</v>
      </c>
      <c r="B8351">
        <v>0</v>
      </c>
      <c r="C8351">
        <v>0</v>
      </c>
      <c r="D8351" s="690">
        <v>41153</v>
      </c>
    </row>
    <row r="8352" spans="1:4">
      <c r="A8352" s="105">
        <v>33105001420000</v>
      </c>
      <c r="B8352">
        <v>0</v>
      </c>
      <c r="C8352">
        <v>0</v>
      </c>
      <c r="D8352" s="690">
        <v>41183</v>
      </c>
    </row>
    <row r="8353" spans="1:4">
      <c r="A8353" s="105">
        <v>33105001420000</v>
      </c>
      <c r="B8353">
        <v>0</v>
      </c>
      <c r="C8353">
        <v>0</v>
      </c>
      <c r="D8353" s="690">
        <v>41214</v>
      </c>
    </row>
    <row r="8354" spans="1:4">
      <c r="A8354" s="105">
        <v>33105001420000</v>
      </c>
      <c r="B8354">
        <v>0</v>
      </c>
      <c r="C8354">
        <v>0</v>
      </c>
      <c r="D8354" s="690">
        <v>41244</v>
      </c>
    </row>
    <row r="8355" spans="1:4">
      <c r="A8355" s="105">
        <v>33105001510000</v>
      </c>
      <c r="B8355">
        <v>19456</v>
      </c>
      <c r="C8355">
        <v>0</v>
      </c>
      <c r="D8355" s="690">
        <v>40909</v>
      </c>
    </row>
    <row r="8356" spans="1:4">
      <c r="A8356" s="105">
        <v>33105001510000</v>
      </c>
      <c r="B8356">
        <v>23033</v>
      </c>
      <c r="C8356">
        <v>0</v>
      </c>
      <c r="D8356" s="690">
        <v>40940</v>
      </c>
    </row>
    <row r="8357" spans="1:4">
      <c r="A8357" s="105">
        <v>33105001510000</v>
      </c>
      <c r="B8357">
        <v>37339</v>
      </c>
      <c r="C8357">
        <v>0</v>
      </c>
      <c r="D8357" s="690">
        <v>40969</v>
      </c>
    </row>
    <row r="8358" spans="1:4">
      <c r="A8358" s="105">
        <v>33105001510000</v>
      </c>
      <c r="B8358">
        <v>49146</v>
      </c>
      <c r="C8358">
        <v>0</v>
      </c>
      <c r="D8358" s="690">
        <v>41000</v>
      </c>
    </row>
    <row r="8359" spans="1:4">
      <c r="A8359" s="105">
        <v>33105001510000</v>
      </c>
      <c r="B8359">
        <v>35125</v>
      </c>
      <c r="C8359">
        <v>0</v>
      </c>
      <c r="D8359" s="690">
        <v>41030</v>
      </c>
    </row>
    <row r="8360" spans="1:4">
      <c r="A8360" s="105">
        <v>33105001510000</v>
      </c>
      <c r="B8360">
        <v>30801</v>
      </c>
      <c r="C8360">
        <v>0</v>
      </c>
      <c r="D8360" s="690">
        <v>41061</v>
      </c>
    </row>
    <row r="8361" spans="1:4">
      <c r="A8361" s="105">
        <v>33105001510000</v>
      </c>
      <c r="B8361">
        <v>32255</v>
      </c>
      <c r="C8361">
        <v>46763</v>
      </c>
      <c r="D8361" s="690">
        <v>41091</v>
      </c>
    </row>
    <row r="8362" spans="1:4">
      <c r="A8362" s="105">
        <v>33105001510000</v>
      </c>
      <c r="B8362">
        <v>30690</v>
      </c>
      <c r="C8362">
        <v>0</v>
      </c>
      <c r="D8362" s="690">
        <v>41122</v>
      </c>
    </row>
    <row r="8363" spans="1:4">
      <c r="A8363" s="105">
        <v>33105001510000</v>
      </c>
      <c r="B8363">
        <v>28870</v>
      </c>
      <c r="C8363">
        <v>0</v>
      </c>
      <c r="D8363" s="690">
        <v>41153</v>
      </c>
    </row>
    <row r="8364" spans="1:4">
      <c r="A8364" s="105">
        <v>33105001510000</v>
      </c>
      <c r="B8364">
        <v>33524</v>
      </c>
      <c r="C8364">
        <v>0</v>
      </c>
      <c r="D8364" s="690">
        <v>41183</v>
      </c>
    </row>
    <row r="8365" spans="1:4">
      <c r="A8365" s="105">
        <v>33105001510000</v>
      </c>
      <c r="B8365">
        <v>34498</v>
      </c>
      <c r="C8365">
        <v>0</v>
      </c>
      <c r="D8365" s="690">
        <v>41214</v>
      </c>
    </row>
    <row r="8366" spans="1:4">
      <c r="A8366" s="105">
        <v>33105001510000</v>
      </c>
      <c r="B8366">
        <v>34932</v>
      </c>
      <c r="C8366">
        <v>0</v>
      </c>
      <c r="D8366" s="690">
        <v>41244</v>
      </c>
    </row>
    <row r="8367" spans="1:4">
      <c r="A8367" s="105">
        <v>33105001580000</v>
      </c>
      <c r="B8367">
        <v>0</v>
      </c>
      <c r="C8367">
        <v>0</v>
      </c>
      <c r="D8367" s="690">
        <v>40909</v>
      </c>
    </row>
    <row r="8368" spans="1:4">
      <c r="A8368" s="105">
        <v>33105001580000</v>
      </c>
      <c r="B8368">
        <v>0</v>
      </c>
      <c r="C8368">
        <v>0</v>
      </c>
      <c r="D8368" s="690">
        <v>40940</v>
      </c>
    </row>
    <row r="8369" spans="1:4">
      <c r="A8369" s="105">
        <v>33105001580000</v>
      </c>
      <c r="B8369">
        <v>0</v>
      </c>
      <c r="C8369">
        <v>0</v>
      </c>
      <c r="D8369" s="690">
        <v>40969</v>
      </c>
    </row>
    <row r="8370" spans="1:4">
      <c r="A8370" s="105">
        <v>33105001580000</v>
      </c>
      <c r="B8370">
        <v>0</v>
      </c>
      <c r="C8370">
        <v>0</v>
      </c>
      <c r="D8370" s="690">
        <v>41000</v>
      </c>
    </row>
    <row r="8371" spans="1:4">
      <c r="A8371" s="105">
        <v>33105001580000</v>
      </c>
      <c r="B8371">
        <v>0</v>
      </c>
      <c r="C8371">
        <v>0</v>
      </c>
      <c r="D8371" s="690">
        <v>41030</v>
      </c>
    </row>
    <row r="8372" spans="1:4">
      <c r="A8372" s="105">
        <v>33105001580000</v>
      </c>
      <c r="B8372">
        <v>0</v>
      </c>
      <c r="C8372">
        <v>0</v>
      </c>
      <c r="D8372" s="690">
        <v>41061</v>
      </c>
    </row>
    <row r="8373" spans="1:4">
      <c r="A8373" s="105">
        <v>33105001580000</v>
      </c>
      <c r="B8373">
        <v>0</v>
      </c>
      <c r="C8373">
        <v>0</v>
      </c>
      <c r="D8373" s="690">
        <v>41091</v>
      </c>
    </row>
    <row r="8374" spans="1:4">
      <c r="A8374" s="105">
        <v>33105001580000</v>
      </c>
      <c r="B8374">
        <v>0</v>
      </c>
      <c r="C8374">
        <v>0</v>
      </c>
      <c r="D8374" s="690">
        <v>41122</v>
      </c>
    </row>
    <row r="8375" spans="1:4">
      <c r="A8375" s="105">
        <v>33105001580000</v>
      </c>
      <c r="B8375">
        <v>0</v>
      </c>
      <c r="C8375">
        <v>0</v>
      </c>
      <c r="D8375" s="690">
        <v>41153</v>
      </c>
    </row>
    <row r="8376" spans="1:4">
      <c r="A8376" s="105">
        <v>33105001580000</v>
      </c>
      <c r="B8376">
        <v>0</v>
      </c>
      <c r="C8376">
        <v>0</v>
      </c>
      <c r="D8376" s="690">
        <v>41183</v>
      </c>
    </row>
    <row r="8377" spans="1:4">
      <c r="A8377" s="105">
        <v>33105001580000</v>
      </c>
      <c r="B8377">
        <v>0</v>
      </c>
      <c r="C8377">
        <v>0</v>
      </c>
      <c r="D8377" s="690">
        <v>41214</v>
      </c>
    </row>
    <row r="8378" spans="1:4">
      <c r="A8378" s="105">
        <v>33105001580000</v>
      </c>
      <c r="B8378">
        <v>0</v>
      </c>
      <c r="C8378">
        <v>0</v>
      </c>
      <c r="D8378" s="690">
        <v>41244</v>
      </c>
    </row>
    <row r="8379" spans="1:4">
      <c r="A8379" s="105">
        <v>33105001880000</v>
      </c>
      <c r="B8379">
        <v>0</v>
      </c>
      <c r="C8379">
        <v>0</v>
      </c>
      <c r="D8379" s="690">
        <v>40909</v>
      </c>
    </row>
    <row r="8380" spans="1:4">
      <c r="A8380" s="105">
        <v>33105001880000</v>
      </c>
      <c r="B8380">
        <v>0</v>
      </c>
      <c r="C8380">
        <v>0</v>
      </c>
      <c r="D8380" s="690">
        <v>40940</v>
      </c>
    </row>
    <row r="8381" spans="1:4">
      <c r="A8381" s="105">
        <v>33105001880000</v>
      </c>
      <c r="B8381">
        <v>0</v>
      </c>
      <c r="C8381">
        <v>0</v>
      </c>
      <c r="D8381" s="690">
        <v>40969</v>
      </c>
    </row>
    <row r="8382" spans="1:4">
      <c r="A8382" s="105">
        <v>33105001880000</v>
      </c>
      <c r="B8382">
        <v>0</v>
      </c>
      <c r="C8382">
        <v>0</v>
      </c>
      <c r="D8382" s="690">
        <v>41000</v>
      </c>
    </row>
    <row r="8383" spans="1:4">
      <c r="A8383" s="105">
        <v>33105001880000</v>
      </c>
      <c r="B8383">
        <v>0</v>
      </c>
      <c r="C8383">
        <v>0</v>
      </c>
      <c r="D8383" s="690">
        <v>41030</v>
      </c>
    </row>
    <row r="8384" spans="1:4">
      <c r="A8384" s="105">
        <v>33105001880000</v>
      </c>
      <c r="B8384">
        <v>0</v>
      </c>
      <c r="C8384">
        <v>0</v>
      </c>
      <c r="D8384" s="690">
        <v>41061</v>
      </c>
    </row>
    <row r="8385" spans="1:4">
      <c r="A8385" s="105">
        <v>33105001880000</v>
      </c>
      <c r="B8385">
        <v>0</v>
      </c>
      <c r="C8385">
        <v>0</v>
      </c>
      <c r="D8385" s="690">
        <v>41091</v>
      </c>
    </row>
    <row r="8386" spans="1:4">
      <c r="A8386" s="105">
        <v>33105001880000</v>
      </c>
      <c r="B8386">
        <v>0</v>
      </c>
      <c r="C8386">
        <v>0</v>
      </c>
      <c r="D8386" s="690">
        <v>41122</v>
      </c>
    </row>
    <row r="8387" spans="1:4">
      <c r="A8387" s="105">
        <v>33105001880000</v>
      </c>
      <c r="B8387">
        <v>0</v>
      </c>
      <c r="C8387">
        <v>0</v>
      </c>
      <c r="D8387" s="690">
        <v>41153</v>
      </c>
    </row>
    <row r="8388" spans="1:4">
      <c r="A8388" s="105">
        <v>33105001880000</v>
      </c>
      <c r="B8388">
        <v>0</v>
      </c>
      <c r="C8388">
        <v>0</v>
      </c>
      <c r="D8388" s="690">
        <v>41183</v>
      </c>
    </row>
    <row r="8389" spans="1:4">
      <c r="A8389" s="105">
        <v>33105001880000</v>
      </c>
      <c r="B8389">
        <v>0</v>
      </c>
      <c r="C8389">
        <v>0</v>
      </c>
      <c r="D8389" s="690">
        <v>41214</v>
      </c>
    </row>
    <row r="8390" spans="1:4">
      <c r="A8390" s="105">
        <v>33105001880000</v>
      </c>
      <c r="B8390">
        <v>0</v>
      </c>
      <c r="C8390">
        <v>0</v>
      </c>
      <c r="D8390" s="690">
        <v>41244</v>
      </c>
    </row>
    <row r="8391" spans="1:4">
      <c r="A8391" s="105">
        <v>33105002950000</v>
      </c>
      <c r="B8391">
        <v>0</v>
      </c>
      <c r="C8391">
        <v>0</v>
      </c>
      <c r="D8391" s="690">
        <v>40909</v>
      </c>
    </row>
    <row r="8392" spans="1:4">
      <c r="A8392" s="105">
        <v>33105002950000</v>
      </c>
      <c r="B8392">
        <v>0</v>
      </c>
      <c r="C8392">
        <v>0</v>
      </c>
      <c r="D8392" s="690">
        <v>40940</v>
      </c>
    </row>
    <row r="8393" spans="1:4">
      <c r="A8393" s="105">
        <v>33105002950000</v>
      </c>
      <c r="B8393">
        <v>0</v>
      </c>
      <c r="C8393">
        <v>0</v>
      </c>
      <c r="D8393" s="690">
        <v>40969</v>
      </c>
    </row>
    <row r="8394" spans="1:4">
      <c r="A8394" s="105">
        <v>33105002950000</v>
      </c>
      <c r="B8394">
        <v>0</v>
      </c>
      <c r="C8394">
        <v>0</v>
      </c>
      <c r="D8394" s="690">
        <v>41000</v>
      </c>
    </row>
    <row r="8395" spans="1:4">
      <c r="A8395" s="105">
        <v>33105002950000</v>
      </c>
      <c r="B8395">
        <v>0</v>
      </c>
      <c r="C8395">
        <v>0</v>
      </c>
      <c r="D8395" s="690">
        <v>41030</v>
      </c>
    </row>
    <row r="8396" spans="1:4">
      <c r="A8396" s="105">
        <v>33105002950000</v>
      </c>
      <c r="B8396">
        <v>0</v>
      </c>
      <c r="C8396">
        <v>0</v>
      </c>
      <c r="D8396" s="690">
        <v>41061</v>
      </c>
    </row>
    <row r="8397" spans="1:4">
      <c r="A8397" s="105">
        <v>33105002950000</v>
      </c>
      <c r="B8397">
        <v>0</v>
      </c>
      <c r="C8397">
        <v>0</v>
      </c>
      <c r="D8397" s="690">
        <v>41091</v>
      </c>
    </row>
    <row r="8398" spans="1:4">
      <c r="A8398" s="105">
        <v>33105002950000</v>
      </c>
      <c r="B8398">
        <v>0</v>
      </c>
      <c r="C8398">
        <v>0</v>
      </c>
      <c r="D8398" s="690">
        <v>41122</v>
      </c>
    </row>
    <row r="8399" spans="1:4">
      <c r="A8399" s="105">
        <v>33105002950000</v>
      </c>
      <c r="B8399">
        <v>0</v>
      </c>
      <c r="C8399">
        <v>0</v>
      </c>
      <c r="D8399" s="690">
        <v>41153</v>
      </c>
    </row>
    <row r="8400" spans="1:4">
      <c r="A8400" s="105">
        <v>33105002950000</v>
      </c>
      <c r="B8400">
        <v>0</v>
      </c>
      <c r="C8400">
        <v>0</v>
      </c>
      <c r="D8400" s="690">
        <v>41183</v>
      </c>
    </row>
    <row r="8401" spans="1:4">
      <c r="A8401" s="105">
        <v>33105002950000</v>
      </c>
      <c r="B8401">
        <v>0</v>
      </c>
      <c r="C8401">
        <v>0</v>
      </c>
      <c r="D8401" s="690">
        <v>41214</v>
      </c>
    </row>
    <row r="8402" spans="1:4">
      <c r="A8402" s="105">
        <v>33105002950000</v>
      </c>
      <c r="B8402">
        <v>0</v>
      </c>
      <c r="C8402">
        <v>0</v>
      </c>
      <c r="D8402" s="690">
        <v>41244</v>
      </c>
    </row>
    <row r="8403" spans="1:4">
      <c r="A8403" s="105">
        <v>33105003330000</v>
      </c>
      <c r="B8403">
        <v>0</v>
      </c>
      <c r="C8403">
        <v>0</v>
      </c>
      <c r="D8403" s="690">
        <v>40909</v>
      </c>
    </row>
    <row r="8404" spans="1:4">
      <c r="A8404" s="105">
        <v>33105003330000</v>
      </c>
      <c r="B8404">
        <v>0</v>
      </c>
      <c r="C8404">
        <v>0</v>
      </c>
      <c r="D8404" s="690">
        <v>40940</v>
      </c>
    </row>
    <row r="8405" spans="1:4">
      <c r="A8405" s="105">
        <v>33105003330000</v>
      </c>
      <c r="B8405">
        <v>0</v>
      </c>
      <c r="C8405">
        <v>0</v>
      </c>
      <c r="D8405" s="690">
        <v>40969</v>
      </c>
    </row>
    <row r="8406" spans="1:4">
      <c r="A8406" s="105">
        <v>33105003330000</v>
      </c>
      <c r="B8406">
        <v>0</v>
      </c>
      <c r="C8406">
        <v>0</v>
      </c>
      <c r="D8406" s="690">
        <v>41000</v>
      </c>
    </row>
    <row r="8407" spans="1:4">
      <c r="A8407" s="105">
        <v>33105003330000</v>
      </c>
      <c r="B8407">
        <v>0</v>
      </c>
      <c r="C8407">
        <v>0</v>
      </c>
      <c r="D8407" s="690">
        <v>41030</v>
      </c>
    </row>
    <row r="8408" spans="1:4">
      <c r="A8408" s="105">
        <v>33105003330000</v>
      </c>
      <c r="B8408">
        <v>0</v>
      </c>
      <c r="C8408">
        <v>0</v>
      </c>
      <c r="D8408" s="690">
        <v>41061</v>
      </c>
    </row>
    <row r="8409" spans="1:4">
      <c r="A8409" s="105">
        <v>33105003330000</v>
      </c>
      <c r="B8409">
        <v>0</v>
      </c>
      <c r="C8409">
        <v>0</v>
      </c>
      <c r="D8409" s="690">
        <v>41091</v>
      </c>
    </row>
    <row r="8410" spans="1:4">
      <c r="A8410" s="105">
        <v>33105003330000</v>
      </c>
      <c r="B8410">
        <v>0</v>
      </c>
      <c r="C8410">
        <v>0</v>
      </c>
      <c r="D8410" s="690">
        <v>41122</v>
      </c>
    </row>
    <row r="8411" spans="1:4">
      <c r="A8411" s="105">
        <v>33105003330000</v>
      </c>
      <c r="B8411">
        <v>0</v>
      </c>
      <c r="C8411">
        <v>0</v>
      </c>
      <c r="D8411" s="690">
        <v>41153</v>
      </c>
    </row>
    <row r="8412" spans="1:4">
      <c r="A8412" s="105">
        <v>33105003330000</v>
      </c>
      <c r="B8412">
        <v>0</v>
      </c>
      <c r="C8412">
        <v>0</v>
      </c>
      <c r="D8412" s="690">
        <v>41183</v>
      </c>
    </row>
    <row r="8413" spans="1:4">
      <c r="A8413" s="105">
        <v>33105003330000</v>
      </c>
      <c r="B8413">
        <v>0</v>
      </c>
      <c r="C8413">
        <v>0</v>
      </c>
      <c r="D8413" s="690">
        <v>41214</v>
      </c>
    </row>
    <row r="8414" spans="1:4">
      <c r="A8414" s="105">
        <v>33105003330000</v>
      </c>
      <c r="B8414">
        <v>0</v>
      </c>
      <c r="C8414">
        <v>0</v>
      </c>
      <c r="D8414" s="690">
        <v>41244</v>
      </c>
    </row>
    <row r="8415" spans="1:4">
      <c r="A8415" s="105">
        <v>33105003420000</v>
      </c>
      <c r="B8415">
        <v>0</v>
      </c>
      <c r="C8415">
        <v>0</v>
      </c>
      <c r="D8415" s="690">
        <v>40909</v>
      </c>
    </row>
    <row r="8416" spans="1:4">
      <c r="A8416" s="105">
        <v>33105003420000</v>
      </c>
      <c r="B8416">
        <v>0</v>
      </c>
      <c r="C8416">
        <v>0</v>
      </c>
      <c r="D8416" s="690">
        <v>40940</v>
      </c>
    </row>
    <row r="8417" spans="1:4">
      <c r="A8417" s="105">
        <v>33105003420000</v>
      </c>
      <c r="B8417">
        <v>0</v>
      </c>
      <c r="C8417">
        <v>0</v>
      </c>
      <c r="D8417" s="690">
        <v>40969</v>
      </c>
    </row>
    <row r="8418" spans="1:4">
      <c r="A8418" s="105">
        <v>33105003420000</v>
      </c>
      <c r="B8418">
        <v>0</v>
      </c>
      <c r="C8418">
        <v>0</v>
      </c>
      <c r="D8418" s="690">
        <v>41000</v>
      </c>
    </row>
    <row r="8419" spans="1:4">
      <c r="A8419" s="105">
        <v>33105003420000</v>
      </c>
      <c r="B8419">
        <v>0</v>
      </c>
      <c r="C8419">
        <v>0</v>
      </c>
      <c r="D8419" s="690">
        <v>41030</v>
      </c>
    </row>
    <row r="8420" spans="1:4">
      <c r="A8420" s="105">
        <v>33105003420000</v>
      </c>
      <c r="B8420">
        <v>0</v>
      </c>
      <c r="C8420">
        <v>0</v>
      </c>
      <c r="D8420" s="690">
        <v>41061</v>
      </c>
    </row>
    <row r="8421" spans="1:4">
      <c r="A8421" s="105">
        <v>33105003420000</v>
      </c>
      <c r="B8421">
        <v>0</v>
      </c>
      <c r="C8421">
        <v>0</v>
      </c>
      <c r="D8421" s="690">
        <v>41091</v>
      </c>
    </row>
    <row r="8422" spans="1:4">
      <c r="A8422" s="105">
        <v>33105003420000</v>
      </c>
      <c r="B8422">
        <v>0</v>
      </c>
      <c r="C8422">
        <v>0</v>
      </c>
      <c r="D8422" s="690">
        <v>41122</v>
      </c>
    </row>
    <row r="8423" spans="1:4">
      <c r="A8423" s="105">
        <v>33105003420000</v>
      </c>
      <c r="B8423">
        <v>0</v>
      </c>
      <c r="C8423">
        <v>0</v>
      </c>
      <c r="D8423" s="690">
        <v>41153</v>
      </c>
    </row>
    <row r="8424" spans="1:4">
      <c r="A8424" s="105">
        <v>33105003420000</v>
      </c>
      <c r="B8424">
        <v>0</v>
      </c>
      <c r="C8424">
        <v>0</v>
      </c>
      <c r="D8424" s="690">
        <v>41183</v>
      </c>
    </row>
    <row r="8425" spans="1:4">
      <c r="A8425" s="105">
        <v>33105003420000</v>
      </c>
      <c r="B8425">
        <v>0</v>
      </c>
      <c r="C8425">
        <v>0</v>
      </c>
      <c r="D8425" s="690">
        <v>41214</v>
      </c>
    </row>
    <row r="8426" spans="1:4">
      <c r="A8426" s="105">
        <v>33105003420000</v>
      </c>
      <c r="B8426">
        <v>0</v>
      </c>
      <c r="C8426">
        <v>0</v>
      </c>
      <c r="D8426" s="690">
        <v>41244</v>
      </c>
    </row>
    <row r="8427" spans="1:4">
      <c r="A8427" s="105">
        <v>33105003590000</v>
      </c>
      <c r="B8427">
        <v>0</v>
      </c>
      <c r="C8427">
        <v>0</v>
      </c>
      <c r="D8427" s="690">
        <v>40909</v>
      </c>
    </row>
    <row r="8428" spans="1:4">
      <c r="A8428" s="105">
        <v>33105003590000</v>
      </c>
      <c r="B8428">
        <v>0</v>
      </c>
      <c r="C8428">
        <v>0</v>
      </c>
      <c r="D8428" s="690">
        <v>40940</v>
      </c>
    </row>
    <row r="8429" spans="1:4">
      <c r="A8429" s="105">
        <v>33105003590000</v>
      </c>
      <c r="B8429">
        <v>0</v>
      </c>
      <c r="C8429">
        <v>0</v>
      </c>
      <c r="D8429" s="690">
        <v>40969</v>
      </c>
    </row>
    <row r="8430" spans="1:4">
      <c r="A8430" s="105">
        <v>33105003590000</v>
      </c>
      <c r="B8430">
        <v>0</v>
      </c>
      <c r="C8430">
        <v>0</v>
      </c>
      <c r="D8430" s="690">
        <v>41000</v>
      </c>
    </row>
    <row r="8431" spans="1:4">
      <c r="A8431" s="105">
        <v>33105003590000</v>
      </c>
      <c r="B8431">
        <v>0</v>
      </c>
      <c r="C8431">
        <v>0</v>
      </c>
      <c r="D8431" s="690">
        <v>41030</v>
      </c>
    </row>
    <row r="8432" spans="1:4">
      <c r="A8432" s="105">
        <v>33105003590000</v>
      </c>
      <c r="B8432">
        <v>0</v>
      </c>
      <c r="C8432">
        <v>0</v>
      </c>
      <c r="D8432" s="690">
        <v>41061</v>
      </c>
    </row>
    <row r="8433" spans="1:4">
      <c r="A8433" s="105">
        <v>33105003590000</v>
      </c>
      <c r="B8433">
        <v>0</v>
      </c>
      <c r="C8433">
        <v>0</v>
      </c>
      <c r="D8433" s="690">
        <v>41091</v>
      </c>
    </row>
    <row r="8434" spans="1:4">
      <c r="A8434" s="105">
        <v>33105003590000</v>
      </c>
      <c r="B8434">
        <v>0</v>
      </c>
      <c r="C8434">
        <v>0</v>
      </c>
      <c r="D8434" s="690">
        <v>41122</v>
      </c>
    </row>
    <row r="8435" spans="1:4">
      <c r="A8435" s="105">
        <v>33105003590000</v>
      </c>
      <c r="B8435">
        <v>0</v>
      </c>
      <c r="C8435">
        <v>0</v>
      </c>
      <c r="D8435" s="690">
        <v>41153</v>
      </c>
    </row>
    <row r="8436" spans="1:4">
      <c r="A8436" s="105">
        <v>33105003590000</v>
      </c>
      <c r="B8436">
        <v>0</v>
      </c>
      <c r="C8436">
        <v>0</v>
      </c>
      <c r="D8436" s="690">
        <v>41183</v>
      </c>
    </row>
    <row r="8437" spans="1:4">
      <c r="A8437" s="105">
        <v>33105003590000</v>
      </c>
      <c r="B8437">
        <v>0</v>
      </c>
      <c r="C8437">
        <v>0</v>
      </c>
      <c r="D8437" s="690">
        <v>41214</v>
      </c>
    </row>
    <row r="8438" spans="1:4">
      <c r="A8438" s="105">
        <v>33105003590000</v>
      </c>
      <c r="B8438">
        <v>0</v>
      </c>
      <c r="C8438">
        <v>0</v>
      </c>
      <c r="D8438" s="690">
        <v>41244</v>
      </c>
    </row>
    <row r="8439" spans="1:4">
      <c r="A8439" s="105">
        <v>33105003660000</v>
      </c>
      <c r="B8439">
        <v>0</v>
      </c>
      <c r="C8439">
        <v>0</v>
      </c>
      <c r="D8439" s="690">
        <v>40909</v>
      </c>
    </row>
    <row r="8440" spans="1:4">
      <c r="A8440" s="105">
        <v>33105003660000</v>
      </c>
      <c r="B8440">
        <v>0</v>
      </c>
      <c r="C8440">
        <v>0</v>
      </c>
      <c r="D8440" s="690">
        <v>40940</v>
      </c>
    </row>
    <row r="8441" spans="1:4">
      <c r="A8441" s="105">
        <v>33105003660000</v>
      </c>
      <c r="B8441">
        <v>0</v>
      </c>
      <c r="C8441">
        <v>0</v>
      </c>
      <c r="D8441" s="690">
        <v>40969</v>
      </c>
    </row>
    <row r="8442" spans="1:4">
      <c r="A8442" s="105">
        <v>33105003660000</v>
      </c>
      <c r="B8442">
        <v>0</v>
      </c>
      <c r="C8442">
        <v>0</v>
      </c>
      <c r="D8442" s="690">
        <v>41000</v>
      </c>
    </row>
    <row r="8443" spans="1:4">
      <c r="A8443" s="105">
        <v>33105003660000</v>
      </c>
      <c r="B8443">
        <v>0</v>
      </c>
      <c r="C8443">
        <v>0</v>
      </c>
      <c r="D8443" s="690">
        <v>41030</v>
      </c>
    </row>
    <row r="8444" spans="1:4">
      <c r="A8444" s="105">
        <v>33105003660000</v>
      </c>
      <c r="B8444">
        <v>0</v>
      </c>
      <c r="C8444">
        <v>0</v>
      </c>
      <c r="D8444" s="690">
        <v>41061</v>
      </c>
    </row>
    <row r="8445" spans="1:4">
      <c r="A8445" s="105">
        <v>33105003660000</v>
      </c>
      <c r="B8445">
        <v>0</v>
      </c>
      <c r="C8445">
        <v>0</v>
      </c>
      <c r="D8445" s="690">
        <v>41091</v>
      </c>
    </row>
    <row r="8446" spans="1:4">
      <c r="A8446" s="105">
        <v>33105003660000</v>
      </c>
      <c r="B8446">
        <v>0</v>
      </c>
      <c r="C8446">
        <v>0</v>
      </c>
      <c r="D8446" s="690">
        <v>41122</v>
      </c>
    </row>
    <row r="8447" spans="1:4">
      <c r="A8447" s="105">
        <v>33105003660000</v>
      </c>
      <c r="B8447">
        <v>0</v>
      </c>
      <c r="C8447">
        <v>0</v>
      </c>
      <c r="D8447" s="690">
        <v>41153</v>
      </c>
    </row>
    <row r="8448" spans="1:4">
      <c r="A8448" s="105">
        <v>33105003660000</v>
      </c>
      <c r="B8448">
        <v>0</v>
      </c>
      <c r="C8448">
        <v>0</v>
      </c>
      <c r="D8448" s="690">
        <v>41183</v>
      </c>
    </row>
    <row r="8449" spans="1:4">
      <c r="A8449" s="105">
        <v>33105003660000</v>
      </c>
      <c r="B8449">
        <v>0</v>
      </c>
      <c r="C8449">
        <v>0</v>
      </c>
      <c r="D8449" s="690">
        <v>41214</v>
      </c>
    </row>
    <row r="8450" spans="1:4">
      <c r="A8450" s="105">
        <v>33105003660000</v>
      </c>
      <c r="B8450">
        <v>0</v>
      </c>
      <c r="C8450">
        <v>0</v>
      </c>
      <c r="D8450" s="690">
        <v>41244</v>
      </c>
    </row>
    <row r="8451" spans="1:4">
      <c r="A8451" s="105">
        <v>33105003700000</v>
      </c>
      <c r="B8451">
        <v>0</v>
      </c>
      <c r="C8451">
        <v>0</v>
      </c>
      <c r="D8451" s="690">
        <v>40909</v>
      </c>
    </row>
    <row r="8452" spans="1:4">
      <c r="A8452" s="105">
        <v>33105003700000</v>
      </c>
      <c r="B8452">
        <v>0</v>
      </c>
      <c r="C8452">
        <v>0</v>
      </c>
      <c r="D8452" s="690">
        <v>40940</v>
      </c>
    </row>
    <row r="8453" spans="1:4">
      <c r="A8453" s="105">
        <v>33105003700000</v>
      </c>
      <c r="B8453">
        <v>0</v>
      </c>
      <c r="C8453">
        <v>0</v>
      </c>
      <c r="D8453" s="690">
        <v>40969</v>
      </c>
    </row>
    <row r="8454" spans="1:4">
      <c r="A8454" s="105">
        <v>33105003700000</v>
      </c>
      <c r="B8454">
        <v>0</v>
      </c>
      <c r="C8454">
        <v>0</v>
      </c>
      <c r="D8454" s="690">
        <v>41000</v>
      </c>
    </row>
    <row r="8455" spans="1:4">
      <c r="A8455" s="105">
        <v>33105003700000</v>
      </c>
      <c r="B8455">
        <v>0</v>
      </c>
      <c r="C8455">
        <v>0</v>
      </c>
      <c r="D8455" s="690">
        <v>41030</v>
      </c>
    </row>
    <row r="8456" spans="1:4">
      <c r="A8456" s="105">
        <v>33105003700000</v>
      </c>
      <c r="B8456">
        <v>0</v>
      </c>
      <c r="C8456">
        <v>0</v>
      </c>
      <c r="D8456" s="690">
        <v>41061</v>
      </c>
    </row>
    <row r="8457" spans="1:4">
      <c r="A8457" s="105">
        <v>33105003700000</v>
      </c>
      <c r="B8457">
        <v>0</v>
      </c>
      <c r="C8457">
        <v>0</v>
      </c>
      <c r="D8457" s="690">
        <v>41091</v>
      </c>
    </row>
    <row r="8458" spans="1:4">
      <c r="A8458" s="105">
        <v>33105003700000</v>
      </c>
      <c r="B8458">
        <v>0</v>
      </c>
      <c r="C8458">
        <v>0</v>
      </c>
      <c r="D8458" s="690">
        <v>41122</v>
      </c>
    </row>
    <row r="8459" spans="1:4">
      <c r="A8459" s="105">
        <v>33105003700000</v>
      </c>
      <c r="B8459">
        <v>0</v>
      </c>
      <c r="C8459">
        <v>0</v>
      </c>
      <c r="D8459" s="690">
        <v>41153</v>
      </c>
    </row>
    <row r="8460" spans="1:4">
      <c r="A8460" s="105">
        <v>33105003700000</v>
      </c>
      <c r="B8460">
        <v>0</v>
      </c>
      <c r="C8460">
        <v>0</v>
      </c>
      <c r="D8460" s="690">
        <v>41183</v>
      </c>
    </row>
    <row r="8461" spans="1:4">
      <c r="A8461" s="105">
        <v>33105003700000</v>
      </c>
      <c r="B8461">
        <v>0</v>
      </c>
      <c r="C8461">
        <v>0</v>
      </c>
      <c r="D8461" s="690">
        <v>41214</v>
      </c>
    </row>
    <row r="8462" spans="1:4">
      <c r="A8462" s="105">
        <v>33105003700000</v>
      </c>
      <c r="B8462">
        <v>0</v>
      </c>
      <c r="C8462">
        <v>0</v>
      </c>
      <c r="D8462" s="690">
        <v>41244</v>
      </c>
    </row>
    <row r="8463" spans="1:4">
      <c r="A8463" s="105">
        <v>33105003780000</v>
      </c>
      <c r="B8463">
        <v>4680</v>
      </c>
      <c r="C8463">
        <v>0</v>
      </c>
      <c r="D8463" s="690">
        <v>40909</v>
      </c>
    </row>
    <row r="8464" spans="1:4">
      <c r="A8464" s="105">
        <v>33105003780000</v>
      </c>
      <c r="B8464">
        <v>4370</v>
      </c>
      <c r="C8464">
        <v>0</v>
      </c>
      <c r="D8464" s="690">
        <v>40940</v>
      </c>
    </row>
    <row r="8465" spans="1:4">
      <c r="A8465" s="105">
        <v>33105003780000</v>
      </c>
      <c r="B8465">
        <v>6480</v>
      </c>
      <c r="C8465">
        <v>0</v>
      </c>
      <c r="D8465" s="690">
        <v>40969</v>
      </c>
    </row>
    <row r="8466" spans="1:4">
      <c r="A8466" s="105">
        <v>33105003780000</v>
      </c>
      <c r="B8466">
        <v>0</v>
      </c>
      <c r="C8466">
        <v>0</v>
      </c>
      <c r="D8466" s="690">
        <v>41000</v>
      </c>
    </row>
    <row r="8467" spans="1:4">
      <c r="A8467" s="105">
        <v>33105003780000</v>
      </c>
      <c r="B8467">
        <v>6670</v>
      </c>
      <c r="C8467">
        <v>0</v>
      </c>
      <c r="D8467" s="690">
        <v>41030</v>
      </c>
    </row>
    <row r="8468" spans="1:4">
      <c r="A8468" s="105">
        <v>33105003780000</v>
      </c>
      <c r="B8468">
        <v>1820</v>
      </c>
      <c r="C8468">
        <v>0</v>
      </c>
      <c r="D8468" s="690">
        <v>41061</v>
      </c>
    </row>
    <row r="8469" spans="1:4">
      <c r="A8469" s="105">
        <v>33105003780000</v>
      </c>
      <c r="B8469">
        <v>0</v>
      </c>
      <c r="C8469">
        <v>2130</v>
      </c>
      <c r="D8469" s="690">
        <v>41091</v>
      </c>
    </row>
    <row r="8470" spans="1:4">
      <c r="A8470" s="105">
        <v>33105003780000</v>
      </c>
      <c r="B8470">
        <v>3136</v>
      </c>
      <c r="C8470">
        <v>0</v>
      </c>
      <c r="D8470" s="690">
        <v>41122</v>
      </c>
    </row>
    <row r="8471" spans="1:4">
      <c r="A8471" s="105">
        <v>33105003780000</v>
      </c>
      <c r="B8471">
        <v>2334</v>
      </c>
      <c r="C8471">
        <v>0</v>
      </c>
      <c r="D8471" s="690">
        <v>41153</v>
      </c>
    </row>
    <row r="8472" spans="1:4">
      <c r="A8472" s="105">
        <v>33105003780000</v>
      </c>
      <c r="B8472">
        <v>1980</v>
      </c>
      <c r="C8472">
        <v>0</v>
      </c>
      <c r="D8472" s="690">
        <v>41183</v>
      </c>
    </row>
    <row r="8473" spans="1:4">
      <c r="A8473" s="105">
        <v>33105003780000</v>
      </c>
      <c r="B8473">
        <v>1650</v>
      </c>
      <c r="C8473">
        <v>0</v>
      </c>
      <c r="D8473" s="690">
        <v>41214</v>
      </c>
    </row>
    <row r="8474" spans="1:4">
      <c r="A8474" s="105">
        <v>33105003780000</v>
      </c>
      <c r="B8474">
        <v>54500</v>
      </c>
      <c r="C8474">
        <v>0</v>
      </c>
      <c r="D8474" s="690">
        <v>41244</v>
      </c>
    </row>
    <row r="8475" spans="1:4">
      <c r="A8475" s="105">
        <v>33105004050000</v>
      </c>
      <c r="B8475">
        <v>0</v>
      </c>
      <c r="C8475">
        <v>0</v>
      </c>
      <c r="D8475" s="690">
        <v>40909</v>
      </c>
    </row>
    <row r="8476" spans="1:4">
      <c r="A8476" s="105">
        <v>33105004050000</v>
      </c>
      <c r="B8476">
        <v>0</v>
      </c>
      <c r="C8476">
        <v>0</v>
      </c>
      <c r="D8476" s="690">
        <v>40940</v>
      </c>
    </row>
    <row r="8477" spans="1:4">
      <c r="A8477" s="105">
        <v>33105004050000</v>
      </c>
      <c r="B8477">
        <v>0</v>
      </c>
      <c r="C8477">
        <v>0</v>
      </c>
      <c r="D8477" s="690">
        <v>40969</v>
      </c>
    </row>
    <row r="8478" spans="1:4">
      <c r="A8478" s="105">
        <v>33105004050000</v>
      </c>
      <c r="B8478">
        <v>0</v>
      </c>
      <c r="C8478">
        <v>0</v>
      </c>
      <c r="D8478" s="690">
        <v>41000</v>
      </c>
    </row>
    <row r="8479" spans="1:4">
      <c r="A8479" s="105">
        <v>33105004050000</v>
      </c>
      <c r="B8479">
        <v>0</v>
      </c>
      <c r="C8479">
        <v>0</v>
      </c>
      <c r="D8479" s="690">
        <v>41030</v>
      </c>
    </row>
    <row r="8480" spans="1:4">
      <c r="A8480" s="105">
        <v>33105004050000</v>
      </c>
      <c r="B8480">
        <v>0</v>
      </c>
      <c r="C8480">
        <v>0</v>
      </c>
      <c r="D8480" s="690">
        <v>41061</v>
      </c>
    </row>
    <row r="8481" spans="1:4">
      <c r="A8481" s="105">
        <v>33105004050000</v>
      </c>
      <c r="B8481">
        <v>0</v>
      </c>
      <c r="C8481">
        <v>0</v>
      </c>
      <c r="D8481" s="690">
        <v>41091</v>
      </c>
    </row>
    <row r="8482" spans="1:4">
      <c r="A8482" s="105">
        <v>33105004050000</v>
      </c>
      <c r="B8482">
        <v>0</v>
      </c>
      <c r="C8482">
        <v>0</v>
      </c>
      <c r="D8482" s="690">
        <v>41122</v>
      </c>
    </row>
    <row r="8483" spans="1:4">
      <c r="A8483" s="105">
        <v>33105004050000</v>
      </c>
      <c r="B8483">
        <v>0</v>
      </c>
      <c r="C8483">
        <v>0</v>
      </c>
      <c r="D8483" s="690">
        <v>41153</v>
      </c>
    </row>
    <row r="8484" spans="1:4">
      <c r="A8484" s="105">
        <v>33105004050000</v>
      </c>
      <c r="B8484">
        <v>0</v>
      </c>
      <c r="C8484">
        <v>0</v>
      </c>
      <c r="D8484" s="690">
        <v>41183</v>
      </c>
    </row>
    <row r="8485" spans="1:4">
      <c r="A8485" s="105">
        <v>33105004050000</v>
      </c>
      <c r="B8485">
        <v>0</v>
      </c>
      <c r="C8485">
        <v>0</v>
      </c>
      <c r="D8485" s="690">
        <v>41214</v>
      </c>
    </row>
    <row r="8486" spans="1:4">
      <c r="A8486" s="105">
        <v>33105004050000</v>
      </c>
      <c r="B8486">
        <v>0</v>
      </c>
      <c r="C8486">
        <v>0</v>
      </c>
      <c r="D8486" s="690">
        <v>41244</v>
      </c>
    </row>
    <row r="8487" spans="1:4">
      <c r="A8487" s="105">
        <v>33105004570000</v>
      </c>
      <c r="B8487">
        <v>0</v>
      </c>
      <c r="C8487">
        <v>0</v>
      </c>
      <c r="D8487" s="690">
        <v>40909</v>
      </c>
    </row>
    <row r="8488" spans="1:4">
      <c r="A8488" s="105">
        <v>33105004570000</v>
      </c>
      <c r="B8488">
        <v>0</v>
      </c>
      <c r="C8488">
        <v>0</v>
      </c>
      <c r="D8488" s="690">
        <v>40940</v>
      </c>
    </row>
    <row r="8489" spans="1:4">
      <c r="A8489" s="105">
        <v>33105004570000</v>
      </c>
      <c r="B8489">
        <v>0</v>
      </c>
      <c r="C8489">
        <v>0</v>
      </c>
      <c r="D8489" s="690">
        <v>40969</v>
      </c>
    </row>
    <row r="8490" spans="1:4">
      <c r="A8490" s="105">
        <v>33105004570000</v>
      </c>
      <c r="B8490">
        <v>0</v>
      </c>
      <c r="C8490">
        <v>0</v>
      </c>
      <c r="D8490" s="690">
        <v>41000</v>
      </c>
    </row>
    <row r="8491" spans="1:4">
      <c r="A8491" s="105">
        <v>33105004570000</v>
      </c>
      <c r="B8491">
        <v>0</v>
      </c>
      <c r="C8491">
        <v>0</v>
      </c>
      <c r="D8491" s="690">
        <v>41030</v>
      </c>
    </row>
    <row r="8492" spans="1:4">
      <c r="A8492" s="105">
        <v>33105004570000</v>
      </c>
      <c r="B8492">
        <v>0</v>
      </c>
      <c r="C8492">
        <v>0</v>
      </c>
      <c r="D8492" s="690">
        <v>41061</v>
      </c>
    </row>
    <row r="8493" spans="1:4">
      <c r="A8493" s="105">
        <v>33105004570000</v>
      </c>
      <c r="B8493">
        <v>0</v>
      </c>
      <c r="C8493">
        <v>0</v>
      </c>
      <c r="D8493" s="690">
        <v>41091</v>
      </c>
    </row>
    <row r="8494" spans="1:4">
      <c r="A8494" s="105">
        <v>33105004570000</v>
      </c>
      <c r="B8494">
        <v>0</v>
      </c>
      <c r="C8494">
        <v>0</v>
      </c>
      <c r="D8494" s="690">
        <v>41122</v>
      </c>
    </row>
    <row r="8495" spans="1:4">
      <c r="A8495" s="105">
        <v>33105004570000</v>
      </c>
      <c r="B8495">
        <v>0</v>
      </c>
      <c r="C8495">
        <v>0</v>
      </c>
      <c r="D8495" s="690">
        <v>41153</v>
      </c>
    </row>
    <row r="8496" spans="1:4">
      <c r="A8496" s="105">
        <v>33105004570000</v>
      </c>
      <c r="B8496">
        <v>0</v>
      </c>
      <c r="C8496">
        <v>0</v>
      </c>
      <c r="D8496" s="690">
        <v>41183</v>
      </c>
    </row>
    <row r="8497" spans="1:4">
      <c r="A8497" s="105">
        <v>33105004570000</v>
      </c>
      <c r="B8497">
        <v>0</v>
      </c>
      <c r="C8497">
        <v>0</v>
      </c>
      <c r="D8497" s="690">
        <v>41214</v>
      </c>
    </row>
    <row r="8498" spans="1:4">
      <c r="A8498" s="105">
        <v>33105004570000</v>
      </c>
      <c r="B8498">
        <v>0</v>
      </c>
      <c r="C8498">
        <v>0</v>
      </c>
      <c r="D8498" s="690">
        <v>41244</v>
      </c>
    </row>
    <row r="8499" spans="1:4">
      <c r="A8499" s="105">
        <v>33105005280000</v>
      </c>
      <c r="B8499">
        <v>38995</v>
      </c>
      <c r="C8499">
        <v>0</v>
      </c>
      <c r="D8499" s="690">
        <v>40909</v>
      </c>
    </row>
    <row r="8500" spans="1:4">
      <c r="A8500" s="105">
        <v>33105005280000</v>
      </c>
      <c r="B8500">
        <v>30753</v>
      </c>
      <c r="C8500">
        <v>0</v>
      </c>
      <c r="D8500" s="690">
        <v>40940</v>
      </c>
    </row>
    <row r="8501" spans="1:4">
      <c r="A8501" s="105">
        <v>33105005280000</v>
      </c>
      <c r="B8501">
        <v>39863</v>
      </c>
      <c r="C8501">
        <v>0</v>
      </c>
      <c r="D8501" s="690">
        <v>40969</v>
      </c>
    </row>
    <row r="8502" spans="1:4">
      <c r="A8502" s="105">
        <v>33105005280000</v>
      </c>
      <c r="B8502">
        <v>48158</v>
      </c>
      <c r="C8502">
        <v>0</v>
      </c>
      <c r="D8502" s="690">
        <v>41000</v>
      </c>
    </row>
    <row r="8503" spans="1:4">
      <c r="A8503" s="105">
        <v>33105005280000</v>
      </c>
      <c r="B8503">
        <v>36759</v>
      </c>
      <c r="C8503">
        <v>0</v>
      </c>
      <c r="D8503" s="690">
        <v>41030</v>
      </c>
    </row>
    <row r="8504" spans="1:4">
      <c r="A8504" s="105">
        <v>33105005280000</v>
      </c>
      <c r="B8504">
        <v>28933</v>
      </c>
      <c r="C8504">
        <v>0</v>
      </c>
      <c r="D8504" s="690">
        <v>41061</v>
      </c>
    </row>
    <row r="8505" spans="1:4">
      <c r="A8505" s="105">
        <v>33105005280000</v>
      </c>
      <c r="B8505">
        <v>30202</v>
      </c>
      <c r="C8505">
        <v>48658</v>
      </c>
      <c r="D8505" s="690">
        <v>41091</v>
      </c>
    </row>
    <row r="8506" spans="1:4">
      <c r="A8506" s="105">
        <v>33105005280000</v>
      </c>
      <c r="B8506">
        <v>37176</v>
      </c>
      <c r="C8506">
        <v>0</v>
      </c>
      <c r="D8506" s="690">
        <v>41122</v>
      </c>
    </row>
    <row r="8507" spans="1:4">
      <c r="A8507" s="105">
        <v>33105005280000</v>
      </c>
      <c r="B8507">
        <v>43099</v>
      </c>
      <c r="C8507">
        <v>0</v>
      </c>
      <c r="D8507" s="690">
        <v>41153</v>
      </c>
    </row>
    <row r="8508" spans="1:4">
      <c r="A8508" s="105">
        <v>33105005280000</v>
      </c>
      <c r="B8508">
        <v>41922</v>
      </c>
      <c r="C8508">
        <v>0</v>
      </c>
      <c r="D8508" s="690">
        <v>41183</v>
      </c>
    </row>
    <row r="8509" spans="1:4">
      <c r="A8509" s="105">
        <v>33105005280000</v>
      </c>
      <c r="B8509">
        <v>41144</v>
      </c>
      <c r="C8509">
        <v>0</v>
      </c>
      <c r="D8509" s="690">
        <v>41214</v>
      </c>
    </row>
    <row r="8510" spans="1:4">
      <c r="A8510" s="105">
        <v>33105005280000</v>
      </c>
      <c r="B8510">
        <v>41662</v>
      </c>
      <c r="C8510">
        <v>0</v>
      </c>
      <c r="D8510" s="690">
        <v>41244</v>
      </c>
    </row>
    <row r="8511" spans="1:4">
      <c r="A8511" s="105">
        <v>33105005290000</v>
      </c>
      <c r="B8511">
        <v>8563</v>
      </c>
      <c r="C8511">
        <v>0</v>
      </c>
      <c r="D8511" s="690">
        <v>40909</v>
      </c>
    </row>
    <row r="8512" spans="1:4">
      <c r="A8512" s="105">
        <v>33105005290000</v>
      </c>
      <c r="B8512">
        <v>3699</v>
      </c>
      <c r="C8512">
        <v>0</v>
      </c>
      <c r="D8512" s="690">
        <v>40940</v>
      </c>
    </row>
    <row r="8513" spans="1:4">
      <c r="A8513" s="105">
        <v>33105005290000</v>
      </c>
      <c r="B8513">
        <v>6331</v>
      </c>
      <c r="C8513">
        <v>0</v>
      </c>
      <c r="D8513" s="690">
        <v>40969</v>
      </c>
    </row>
    <row r="8514" spans="1:4">
      <c r="A8514" s="105">
        <v>33105005290000</v>
      </c>
      <c r="B8514">
        <v>10267</v>
      </c>
      <c r="C8514">
        <v>0</v>
      </c>
      <c r="D8514" s="690">
        <v>41000</v>
      </c>
    </row>
    <row r="8515" spans="1:4">
      <c r="A8515" s="105">
        <v>33105005290000</v>
      </c>
      <c r="B8515">
        <v>8339</v>
      </c>
      <c r="C8515">
        <v>0</v>
      </c>
      <c r="D8515" s="690">
        <v>41030</v>
      </c>
    </row>
    <row r="8516" spans="1:4">
      <c r="A8516" s="105">
        <v>33105005290000</v>
      </c>
      <c r="B8516">
        <v>10551</v>
      </c>
      <c r="C8516">
        <v>0</v>
      </c>
      <c r="D8516" s="690">
        <v>41061</v>
      </c>
    </row>
    <row r="8517" spans="1:4">
      <c r="A8517" s="105">
        <v>33105005290000</v>
      </c>
      <c r="B8517">
        <v>11162</v>
      </c>
      <c r="C8517">
        <v>6951</v>
      </c>
      <c r="D8517" s="690">
        <v>41091</v>
      </c>
    </row>
    <row r="8518" spans="1:4">
      <c r="A8518" s="105">
        <v>33105005290000</v>
      </c>
      <c r="B8518">
        <v>10344</v>
      </c>
      <c r="C8518">
        <v>0</v>
      </c>
      <c r="D8518" s="690">
        <v>41122</v>
      </c>
    </row>
    <row r="8519" spans="1:4">
      <c r="A8519" s="105">
        <v>33105005290000</v>
      </c>
      <c r="B8519">
        <v>8285</v>
      </c>
      <c r="C8519">
        <v>0</v>
      </c>
      <c r="D8519" s="690">
        <v>41153</v>
      </c>
    </row>
    <row r="8520" spans="1:4">
      <c r="A8520" s="105">
        <v>33105005290000</v>
      </c>
      <c r="B8520">
        <v>8693</v>
      </c>
      <c r="C8520">
        <v>0</v>
      </c>
      <c r="D8520" s="690">
        <v>41183</v>
      </c>
    </row>
    <row r="8521" spans="1:4">
      <c r="A8521" s="105">
        <v>33105005290000</v>
      </c>
      <c r="B8521">
        <v>8545</v>
      </c>
      <c r="C8521">
        <v>0</v>
      </c>
      <c r="D8521" s="690">
        <v>41214</v>
      </c>
    </row>
    <row r="8522" spans="1:4">
      <c r="A8522" s="105">
        <v>33105005290000</v>
      </c>
      <c r="B8522">
        <v>8653</v>
      </c>
      <c r="C8522">
        <v>0</v>
      </c>
      <c r="D8522" s="690">
        <v>41244</v>
      </c>
    </row>
    <row r="8523" spans="1:4">
      <c r="A8523" s="105">
        <v>33105005360000</v>
      </c>
      <c r="B8523">
        <v>4915</v>
      </c>
      <c r="C8523">
        <v>0</v>
      </c>
      <c r="D8523" s="690">
        <v>40909</v>
      </c>
    </row>
    <row r="8524" spans="1:4">
      <c r="A8524" s="105">
        <v>33105005360000</v>
      </c>
      <c r="B8524">
        <v>1600</v>
      </c>
      <c r="C8524">
        <v>0</v>
      </c>
      <c r="D8524" s="690">
        <v>40940</v>
      </c>
    </row>
    <row r="8525" spans="1:4">
      <c r="A8525" s="105">
        <v>33105005360000</v>
      </c>
      <c r="B8525">
        <v>8031</v>
      </c>
      <c r="C8525">
        <v>0</v>
      </c>
      <c r="D8525" s="690">
        <v>40969</v>
      </c>
    </row>
    <row r="8526" spans="1:4">
      <c r="A8526" s="105">
        <v>33105005360000</v>
      </c>
      <c r="B8526">
        <v>10010</v>
      </c>
      <c r="C8526">
        <v>0</v>
      </c>
      <c r="D8526" s="690">
        <v>41000</v>
      </c>
    </row>
    <row r="8527" spans="1:4">
      <c r="A8527" s="105">
        <v>33105005360000</v>
      </c>
      <c r="B8527">
        <v>6872</v>
      </c>
      <c r="C8527">
        <v>0</v>
      </c>
      <c r="D8527" s="690">
        <v>41030</v>
      </c>
    </row>
    <row r="8528" spans="1:4">
      <c r="A8528" s="105">
        <v>33105005360000</v>
      </c>
      <c r="B8528">
        <v>8487</v>
      </c>
      <c r="C8528">
        <v>0</v>
      </c>
      <c r="D8528" s="690">
        <v>41061</v>
      </c>
    </row>
    <row r="8529" spans="1:4">
      <c r="A8529" s="105">
        <v>33105005360000</v>
      </c>
      <c r="B8529">
        <v>8624</v>
      </c>
      <c r="C8529">
        <v>0</v>
      </c>
      <c r="D8529" s="690">
        <v>41091</v>
      </c>
    </row>
    <row r="8530" spans="1:4">
      <c r="A8530" s="105">
        <v>33105005360000</v>
      </c>
      <c r="B8530">
        <v>8398</v>
      </c>
      <c r="C8530">
        <v>0</v>
      </c>
      <c r="D8530" s="690">
        <v>41122</v>
      </c>
    </row>
    <row r="8531" spans="1:4">
      <c r="A8531" s="105">
        <v>33105005360000</v>
      </c>
      <c r="B8531">
        <v>6008</v>
      </c>
      <c r="C8531">
        <v>0</v>
      </c>
      <c r="D8531" s="690">
        <v>41153</v>
      </c>
    </row>
    <row r="8532" spans="1:4">
      <c r="A8532" s="105">
        <v>33105005360000</v>
      </c>
      <c r="B8532">
        <v>6561</v>
      </c>
      <c r="C8532">
        <v>0</v>
      </c>
      <c r="D8532" s="690">
        <v>41183</v>
      </c>
    </row>
    <row r="8533" spans="1:4">
      <c r="A8533" s="105">
        <v>33105005360000</v>
      </c>
      <c r="B8533">
        <v>6330</v>
      </c>
      <c r="C8533">
        <v>0</v>
      </c>
      <c r="D8533" s="690">
        <v>41214</v>
      </c>
    </row>
    <row r="8534" spans="1:4">
      <c r="A8534" s="105">
        <v>33105005360000</v>
      </c>
      <c r="B8534">
        <v>6410</v>
      </c>
      <c r="C8534">
        <v>0</v>
      </c>
      <c r="D8534" s="690">
        <v>41244</v>
      </c>
    </row>
    <row r="8535" spans="1:4">
      <c r="A8535" s="105">
        <v>33105005390000</v>
      </c>
      <c r="B8535">
        <v>5276</v>
      </c>
      <c r="C8535">
        <v>0</v>
      </c>
      <c r="D8535" s="690">
        <v>40909</v>
      </c>
    </row>
    <row r="8536" spans="1:4">
      <c r="A8536" s="105">
        <v>33105005390000</v>
      </c>
      <c r="B8536">
        <v>5049</v>
      </c>
      <c r="C8536">
        <v>0</v>
      </c>
      <c r="D8536" s="690">
        <v>40940</v>
      </c>
    </row>
    <row r="8537" spans="1:4">
      <c r="A8537" s="105">
        <v>33105005390000</v>
      </c>
      <c r="B8537">
        <v>7018</v>
      </c>
      <c r="C8537">
        <v>0</v>
      </c>
      <c r="D8537" s="690">
        <v>40969</v>
      </c>
    </row>
    <row r="8538" spans="1:4">
      <c r="A8538" s="105">
        <v>33105005390000</v>
      </c>
      <c r="B8538">
        <v>16969</v>
      </c>
      <c r="C8538">
        <v>0</v>
      </c>
      <c r="D8538" s="690">
        <v>41000</v>
      </c>
    </row>
    <row r="8539" spans="1:4">
      <c r="A8539" s="105">
        <v>33105005390000</v>
      </c>
      <c r="B8539">
        <v>7972</v>
      </c>
      <c r="C8539">
        <v>0</v>
      </c>
      <c r="D8539" s="690">
        <v>41030</v>
      </c>
    </row>
    <row r="8540" spans="1:4">
      <c r="A8540" s="105">
        <v>33105005390000</v>
      </c>
      <c r="B8540">
        <v>12320</v>
      </c>
      <c r="C8540">
        <v>0</v>
      </c>
      <c r="D8540" s="690">
        <v>41061</v>
      </c>
    </row>
    <row r="8541" spans="1:4">
      <c r="A8541" s="105">
        <v>33105005390000</v>
      </c>
      <c r="B8541">
        <v>9744</v>
      </c>
      <c r="C8541">
        <v>8847</v>
      </c>
      <c r="D8541" s="690">
        <v>41091</v>
      </c>
    </row>
    <row r="8542" spans="1:4">
      <c r="A8542" s="105">
        <v>33105005390000</v>
      </c>
      <c r="B8542">
        <v>8773</v>
      </c>
      <c r="C8542">
        <v>0</v>
      </c>
      <c r="D8542" s="690">
        <v>41122</v>
      </c>
    </row>
    <row r="8543" spans="1:4">
      <c r="A8543" s="105">
        <v>33105005390000</v>
      </c>
      <c r="B8543">
        <v>7715</v>
      </c>
      <c r="C8543">
        <v>0</v>
      </c>
      <c r="D8543" s="690">
        <v>41153</v>
      </c>
    </row>
    <row r="8544" spans="1:4">
      <c r="A8544" s="105">
        <v>33105005390000</v>
      </c>
      <c r="B8544">
        <v>8365</v>
      </c>
      <c r="C8544">
        <v>0</v>
      </c>
      <c r="D8544" s="690">
        <v>41183</v>
      </c>
    </row>
    <row r="8545" spans="1:4">
      <c r="A8545" s="105">
        <v>33105005390000</v>
      </c>
      <c r="B8545">
        <v>7912</v>
      </c>
      <c r="C8545">
        <v>0</v>
      </c>
      <c r="D8545" s="690">
        <v>41214</v>
      </c>
    </row>
    <row r="8546" spans="1:4">
      <c r="A8546" s="105">
        <v>33105005390000</v>
      </c>
      <c r="B8546">
        <v>8012</v>
      </c>
      <c r="C8546">
        <v>0</v>
      </c>
      <c r="D8546" s="690">
        <v>41244</v>
      </c>
    </row>
    <row r="8547" spans="1:4">
      <c r="A8547" s="105">
        <v>33105005400000</v>
      </c>
      <c r="B8547">
        <v>7334</v>
      </c>
      <c r="C8547">
        <v>0</v>
      </c>
      <c r="D8547" s="690">
        <v>40909</v>
      </c>
    </row>
    <row r="8548" spans="1:4">
      <c r="A8548" s="105">
        <v>33105005400000</v>
      </c>
      <c r="B8548">
        <v>2836</v>
      </c>
      <c r="C8548">
        <v>0</v>
      </c>
      <c r="D8548" s="690">
        <v>40940</v>
      </c>
    </row>
    <row r="8549" spans="1:4">
      <c r="A8549" s="105">
        <v>33105005400000</v>
      </c>
      <c r="B8549">
        <v>17088</v>
      </c>
      <c r="C8549">
        <v>0</v>
      </c>
      <c r="D8549" s="690">
        <v>40969</v>
      </c>
    </row>
    <row r="8550" spans="1:4">
      <c r="A8550" s="105">
        <v>33105005400000</v>
      </c>
      <c r="B8550">
        <v>21566</v>
      </c>
      <c r="C8550">
        <v>0</v>
      </c>
      <c r="D8550" s="690">
        <v>41000</v>
      </c>
    </row>
    <row r="8551" spans="1:4">
      <c r="A8551" s="105">
        <v>33105005400000</v>
      </c>
      <c r="B8551">
        <v>14810</v>
      </c>
      <c r="C8551">
        <v>0</v>
      </c>
      <c r="D8551" s="690">
        <v>41030</v>
      </c>
    </row>
    <row r="8552" spans="1:4">
      <c r="A8552" s="105">
        <v>33105005400000</v>
      </c>
      <c r="B8552">
        <v>17432</v>
      </c>
      <c r="C8552">
        <v>0</v>
      </c>
      <c r="D8552" s="690">
        <v>41061</v>
      </c>
    </row>
    <row r="8553" spans="1:4">
      <c r="A8553" s="105">
        <v>33105005400000</v>
      </c>
      <c r="B8553">
        <v>19338</v>
      </c>
      <c r="C8553">
        <v>0</v>
      </c>
      <c r="D8553" s="690">
        <v>41091</v>
      </c>
    </row>
    <row r="8554" spans="1:4">
      <c r="A8554" s="105">
        <v>33105005400000</v>
      </c>
      <c r="B8554">
        <v>16898</v>
      </c>
      <c r="C8554">
        <v>0</v>
      </c>
      <c r="D8554" s="690">
        <v>41122</v>
      </c>
    </row>
    <row r="8555" spans="1:4">
      <c r="A8555" s="105">
        <v>33105005400000</v>
      </c>
      <c r="B8555">
        <v>14229</v>
      </c>
      <c r="C8555">
        <v>0</v>
      </c>
      <c r="D8555" s="690">
        <v>41153</v>
      </c>
    </row>
    <row r="8556" spans="1:4">
      <c r="A8556" s="105">
        <v>33105005400000</v>
      </c>
      <c r="B8556">
        <v>14925</v>
      </c>
      <c r="C8556">
        <v>0</v>
      </c>
      <c r="D8556" s="690">
        <v>41183</v>
      </c>
    </row>
    <row r="8557" spans="1:4">
      <c r="A8557" s="105">
        <v>33105005400000</v>
      </c>
      <c r="B8557">
        <v>14875</v>
      </c>
      <c r="C8557">
        <v>0</v>
      </c>
      <c r="D8557" s="690">
        <v>41214</v>
      </c>
    </row>
    <row r="8558" spans="1:4">
      <c r="A8558" s="105">
        <v>33105005400000</v>
      </c>
      <c r="B8558">
        <v>15062</v>
      </c>
      <c r="C8558">
        <v>0</v>
      </c>
      <c r="D8558" s="690">
        <v>41244</v>
      </c>
    </row>
    <row r="8559" spans="1:4">
      <c r="A8559" s="105">
        <v>33105005410000</v>
      </c>
      <c r="B8559">
        <v>10634</v>
      </c>
      <c r="C8559">
        <v>0</v>
      </c>
      <c r="D8559" s="690">
        <v>40909</v>
      </c>
    </row>
    <row r="8560" spans="1:4">
      <c r="A8560" s="105">
        <v>33105005410000</v>
      </c>
      <c r="B8560">
        <v>5662</v>
      </c>
      <c r="C8560">
        <v>0</v>
      </c>
      <c r="D8560" s="690">
        <v>40940</v>
      </c>
    </row>
    <row r="8561" spans="1:4">
      <c r="A8561" s="105">
        <v>33105005410000</v>
      </c>
      <c r="B8561">
        <v>13288</v>
      </c>
      <c r="C8561">
        <v>0</v>
      </c>
      <c r="D8561" s="690">
        <v>40969</v>
      </c>
    </row>
    <row r="8562" spans="1:4">
      <c r="A8562" s="105">
        <v>33105005410000</v>
      </c>
      <c r="B8562">
        <v>22468</v>
      </c>
      <c r="C8562">
        <v>0</v>
      </c>
      <c r="D8562" s="690">
        <v>41000</v>
      </c>
    </row>
    <row r="8563" spans="1:4">
      <c r="A8563" s="105">
        <v>33105005410000</v>
      </c>
      <c r="B8563">
        <v>17246</v>
      </c>
      <c r="C8563">
        <v>0</v>
      </c>
      <c r="D8563" s="690">
        <v>41030</v>
      </c>
    </row>
    <row r="8564" spans="1:4">
      <c r="A8564" s="105">
        <v>33105005410000</v>
      </c>
      <c r="B8564">
        <v>23854</v>
      </c>
      <c r="C8564">
        <v>0</v>
      </c>
      <c r="D8564" s="690">
        <v>41061</v>
      </c>
    </row>
    <row r="8565" spans="1:4">
      <c r="A8565" s="105">
        <v>33105005410000</v>
      </c>
      <c r="B8565">
        <v>25647</v>
      </c>
      <c r="C8565">
        <v>16430</v>
      </c>
      <c r="D8565" s="690">
        <v>41091</v>
      </c>
    </row>
    <row r="8566" spans="1:4">
      <c r="A8566" s="105">
        <v>33105005410000</v>
      </c>
      <c r="B8566">
        <v>21472</v>
      </c>
      <c r="C8566">
        <v>0</v>
      </c>
      <c r="D8566" s="690">
        <v>41122</v>
      </c>
    </row>
    <row r="8567" spans="1:4">
      <c r="A8567" s="105">
        <v>33105005410000</v>
      </c>
      <c r="B8567">
        <v>17233</v>
      </c>
      <c r="C8567">
        <v>0</v>
      </c>
      <c r="D8567" s="690">
        <v>41153</v>
      </c>
    </row>
    <row r="8568" spans="1:4">
      <c r="A8568" s="105">
        <v>33105005410000</v>
      </c>
      <c r="B8568">
        <v>18534</v>
      </c>
      <c r="C8568">
        <v>0</v>
      </c>
      <c r="D8568" s="690">
        <v>41183</v>
      </c>
    </row>
    <row r="8569" spans="1:4">
      <c r="A8569" s="105">
        <v>33105005410000</v>
      </c>
      <c r="B8569">
        <v>17724</v>
      </c>
      <c r="C8569">
        <v>0</v>
      </c>
      <c r="D8569" s="690">
        <v>41214</v>
      </c>
    </row>
    <row r="8570" spans="1:4">
      <c r="A8570" s="105">
        <v>33105005410000</v>
      </c>
      <c r="B8570">
        <v>17947</v>
      </c>
      <c r="C8570">
        <v>0</v>
      </c>
      <c r="D8570" s="690">
        <v>41244</v>
      </c>
    </row>
    <row r="8571" spans="1:4">
      <c r="A8571" s="105">
        <v>33105005440000</v>
      </c>
      <c r="B8571">
        <v>15802</v>
      </c>
      <c r="C8571">
        <v>0</v>
      </c>
      <c r="D8571" s="690">
        <v>40909</v>
      </c>
    </row>
    <row r="8572" spans="1:4">
      <c r="A8572" s="105">
        <v>33105005440000</v>
      </c>
      <c r="B8572">
        <v>19896</v>
      </c>
      <c r="C8572">
        <v>0</v>
      </c>
      <c r="D8572" s="690">
        <v>40940</v>
      </c>
    </row>
    <row r="8573" spans="1:4">
      <c r="A8573" s="105">
        <v>33105005440000</v>
      </c>
      <c r="B8573">
        <v>29099</v>
      </c>
      <c r="C8573">
        <v>0</v>
      </c>
      <c r="D8573" s="690">
        <v>40969</v>
      </c>
    </row>
    <row r="8574" spans="1:4">
      <c r="A8574" s="105">
        <v>33105005440000</v>
      </c>
      <c r="B8574">
        <v>34325</v>
      </c>
      <c r="C8574">
        <v>0</v>
      </c>
      <c r="D8574" s="690">
        <v>41000</v>
      </c>
    </row>
    <row r="8575" spans="1:4">
      <c r="A8575" s="105">
        <v>33105005440000</v>
      </c>
      <c r="B8575">
        <v>26919</v>
      </c>
      <c r="C8575">
        <v>0</v>
      </c>
      <c r="D8575" s="690">
        <v>41030</v>
      </c>
    </row>
    <row r="8576" spans="1:4">
      <c r="A8576" s="105">
        <v>33105005440000</v>
      </c>
      <c r="B8576">
        <v>20807</v>
      </c>
      <c r="C8576">
        <v>0</v>
      </c>
      <c r="D8576" s="690">
        <v>41061</v>
      </c>
    </row>
    <row r="8577" spans="1:4">
      <c r="A8577" s="105">
        <v>33105005440000</v>
      </c>
      <c r="B8577">
        <v>20981</v>
      </c>
      <c r="C8577">
        <v>36020</v>
      </c>
      <c r="D8577" s="690">
        <v>41091</v>
      </c>
    </row>
    <row r="8578" spans="1:4">
      <c r="A8578" s="105">
        <v>33105005440000</v>
      </c>
      <c r="B8578">
        <v>18608</v>
      </c>
      <c r="C8578">
        <v>0</v>
      </c>
      <c r="D8578" s="690">
        <v>41122</v>
      </c>
    </row>
    <row r="8579" spans="1:4">
      <c r="A8579" s="105">
        <v>33105005440000</v>
      </c>
      <c r="B8579">
        <v>16763</v>
      </c>
      <c r="C8579">
        <v>0</v>
      </c>
      <c r="D8579" s="690">
        <v>41153</v>
      </c>
    </row>
    <row r="8580" spans="1:4">
      <c r="A8580" s="105">
        <v>33105005440000</v>
      </c>
      <c r="B8580">
        <v>19714</v>
      </c>
      <c r="C8580">
        <v>0</v>
      </c>
      <c r="D8580" s="690">
        <v>41183</v>
      </c>
    </row>
    <row r="8581" spans="1:4">
      <c r="A8581" s="105">
        <v>33105005440000</v>
      </c>
      <c r="B8581">
        <v>17407</v>
      </c>
      <c r="C8581">
        <v>0</v>
      </c>
      <c r="D8581" s="690">
        <v>41214</v>
      </c>
    </row>
    <row r="8582" spans="1:4">
      <c r="A8582" s="105">
        <v>33105005440000</v>
      </c>
      <c r="B8582">
        <v>17626</v>
      </c>
      <c r="C8582">
        <v>0</v>
      </c>
      <c r="D8582" s="690">
        <v>41244</v>
      </c>
    </row>
    <row r="8583" spans="1:4">
      <c r="A8583" s="105">
        <v>33105005450000</v>
      </c>
      <c r="B8583">
        <v>11172</v>
      </c>
      <c r="C8583">
        <v>0</v>
      </c>
      <c r="D8583" s="690">
        <v>40909</v>
      </c>
    </row>
    <row r="8584" spans="1:4">
      <c r="A8584" s="105">
        <v>33105005450000</v>
      </c>
      <c r="B8584">
        <v>8447</v>
      </c>
      <c r="C8584">
        <v>0</v>
      </c>
      <c r="D8584" s="690">
        <v>40940</v>
      </c>
    </row>
    <row r="8585" spans="1:4">
      <c r="A8585" s="105">
        <v>33105005450000</v>
      </c>
      <c r="B8585">
        <v>11057</v>
      </c>
      <c r="C8585">
        <v>0</v>
      </c>
      <c r="D8585" s="690">
        <v>40969</v>
      </c>
    </row>
    <row r="8586" spans="1:4">
      <c r="A8586" s="105">
        <v>33105005450000</v>
      </c>
      <c r="B8586">
        <v>22726</v>
      </c>
      <c r="C8586">
        <v>0</v>
      </c>
      <c r="D8586" s="690">
        <v>41000</v>
      </c>
    </row>
    <row r="8587" spans="1:4">
      <c r="A8587" s="105">
        <v>33105005450000</v>
      </c>
      <c r="B8587">
        <v>17579</v>
      </c>
      <c r="C8587">
        <v>0</v>
      </c>
      <c r="D8587" s="690">
        <v>41030</v>
      </c>
    </row>
    <row r="8588" spans="1:4">
      <c r="A8588" s="105">
        <v>33105005450000</v>
      </c>
      <c r="B8588">
        <v>19726</v>
      </c>
      <c r="C8588">
        <v>0</v>
      </c>
      <c r="D8588" s="690">
        <v>41061</v>
      </c>
    </row>
    <row r="8589" spans="1:4">
      <c r="A8589" s="105">
        <v>33105005450000</v>
      </c>
      <c r="B8589">
        <v>20159</v>
      </c>
      <c r="C8589">
        <v>13902</v>
      </c>
      <c r="D8589" s="690">
        <v>41091</v>
      </c>
    </row>
    <row r="8590" spans="1:4">
      <c r="A8590" s="105">
        <v>33105005450000</v>
      </c>
      <c r="B8590">
        <v>19322</v>
      </c>
      <c r="C8590">
        <v>0</v>
      </c>
      <c r="D8590" s="690">
        <v>41122</v>
      </c>
    </row>
    <row r="8591" spans="1:4">
      <c r="A8591" s="105">
        <v>33105005450000</v>
      </c>
      <c r="B8591">
        <v>16474</v>
      </c>
      <c r="C8591">
        <v>0</v>
      </c>
      <c r="D8591" s="690">
        <v>41153</v>
      </c>
    </row>
    <row r="8592" spans="1:4">
      <c r="A8592" s="105">
        <v>33105005450000</v>
      </c>
      <c r="B8592">
        <v>17385</v>
      </c>
      <c r="C8592">
        <v>0</v>
      </c>
      <c r="D8592" s="690">
        <v>41183</v>
      </c>
    </row>
    <row r="8593" spans="1:4">
      <c r="A8593" s="105">
        <v>33105005450000</v>
      </c>
      <c r="B8593">
        <v>17407</v>
      </c>
      <c r="C8593">
        <v>0</v>
      </c>
      <c r="D8593" s="690">
        <v>41214</v>
      </c>
    </row>
    <row r="8594" spans="1:4">
      <c r="A8594" s="105">
        <v>33105005450000</v>
      </c>
      <c r="B8594">
        <v>17626</v>
      </c>
      <c r="C8594">
        <v>0</v>
      </c>
      <c r="D8594" s="690">
        <v>41244</v>
      </c>
    </row>
    <row r="8595" spans="1:4">
      <c r="A8595" s="105">
        <v>33105005460000</v>
      </c>
      <c r="B8595">
        <v>18443</v>
      </c>
      <c r="C8595">
        <v>0</v>
      </c>
      <c r="D8595" s="690">
        <v>40909</v>
      </c>
    </row>
    <row r="8596" spans="1:4">
      <c r="A8596" s="105">
        <v>33105005460000</v>
      </c>
      <c r="B8596">
        <v>23355</v>
      </c>
      <c r="C8596">
        <v>0</v>
      </c>
      <c r="D8596" s="690">
        <v>40940</v>
      </c>
    </row>
    <row r="8597" spans="1:4">
      <c r="A8597" s="105">
        <v>33105005460000</v>
      </c>
      <c r="B8597">
        <v>29229</v>
      </c>
      <c r="C8597">
        <v>0</v>
      </c>
      <c r="D8597" s="690">
        <v>40969</v>
      </c>
    </row>
    <row r="8598" spans="1:4">
      <c r="A8598" s="105">
        <v>33105005460000</v>
      </c>
      <c r="B8598">
        <v>41155</v>
      </c>
      <c r="C8598">
        <v>0</v>
      </c>
      <c r="D8598" s="690">
        <v>41000</v>
      </c>
    </row>
    <row r="8599" spans="1:4">
      <c r="A8599" s="105">
        <v>33105005460000</v>
      </c>
      <c r="B8599">
        <v>29654</v>
      </c>
      <c r="C8599">
        <v>0</v>
      </c>
      <c r="D8599" s="690">
        <v>41030</v>
      </c>
    </row>
    <row r="8600" spans="1:4">
      <c r="A8600" s="105">
        <v>33105005460000</v>
      </c>
      <c r="B8600">
        <v>24444</v>
      </c>
      <c r="C8600">
        <v>0</v>
      </c>
      <c r="D8600" s="690">
        <v>41061</v>
      </c>
    </row>
    <row r="8601" spans="1:4">
      <c r="A8601" s="105">
        <v>33105005460000</v>
      </c>
      <c r="B8601">
        <v>10416</v>
      </c>
      <c r="C8601">
        <v>35388</v>
      </c>
      <c r="D8601" s="690">
        <v>41091</v>
      </c>
    </row>
    <row r="8602" spans="1:4">
      <c r="A8602" s="105">
        <v>33105005460000</v>
      </c>
      <c r="B8602">
        <v>20414</v>
      </c>
      <c r="C8602">
        <v>0</v>
      </c>
      <c r="D8602" s="690">
        <v>41122</v>
      </c>
    </row>
    <row r="8603" spans="1:4">
      <c r="A8603" s="105">
        <v>33105005460000</v>
      </c>
      <c r="B8603">
        <v>32538</v>
      </c>
      <c r="C8603">
        <v>0</v>
      </c>
      <c r="D8603" s="690">
        <v>41153</v>
      </c>
    </row>
    <row r="8604" spans="1:4">
      <c r="A8604" s="105">
        <v>33105005460000</v>
      </c>
      <c r="B8604">
        <v>33852</v>
      </c>
      <c r="C8604">
        <v>0</v>
      </c>
      <c r="D8604" s="690">
        <v>41183</v>
      </c>
    </row>
    <row r="8605" spans="1:4">
      <c r="A8605" s="105">
        <v>33105005460000</v>
      </c>
      <c r="B8605">
        <v>31808</v>
      </c>
      <c r="C8605">
        <v>0</v>
      </c>
      <c r="D8605" s="690">
        <v>41214</v>
      </c>
    </row>
    <row r="8606" spans="1:4">
      <c r="A8606" s="105">
        <v>33105005460000</v>
      </c>
      <c r="B8606">
        <v>32208</v>
      </c>
      <c r="C8606">
        <v>0</v>
      </c>
      <c r="D8606" s="690">
        <v>41244</v>
      </c>
    </row>
    <row r="8607" spans="1:4">
      <c r="A8607" s="105">
        <v>33105005580000</v>
      </c>
      <c r="B8607">
        <v>15289</v>
      </c>
      <c r="C8607">
        <v>0</v>
      </c>
      <c r="D8607" s="690">
        <v>40909</v>
      </c>
    </row>
    <row r="8608" spans="1:4">
      <c r="A8608" s="105">
        <v>33105005580000</v>
      </c>
      <c r="B8608">
        <v>5963</v>
      </c>
      <c r="C8608">
        <v>0</v>
      </c>
      <c r="D8608" s="690">
        <v>40940</v>
      </c>
    </row>
    <row r="8609" spans="1:4">
      <c r="A8609" s="105">
        <v>33105005580000</v>
      </c>
      <c r="B8609">
        <v>15339</v>
      </c>
      <c r="C8609">
        <v>0</v>
      </c>
      <c r="D8609" s="690">
        <v>40969</v>
      </c>
    </row>
    <row r="8610" spans="1:4">
      <c r="A8610" s="105">
        <v>33105005580000</v>
      </c>
      <c r="B8610">
        <v>37976</v>
      </c>
      <c r="C8610">
        <v>0</v>
      </c>
      <c r="D8610" s="690">
        <v>41000</v>
      </c>
    </row>
    <row r="8611" spans="1:4">
      <c r="A8611" s="105">
        <v>33105005580000</v>
      </c>
      <c r="B8611">
        <v>29354</v>
      </c>
      <c r="C8611">
        <v>0</v>
      </c>
      <c r="D8611" s="690">
        <v>41030</v>
      </c>
    </row>
    <row r="8612" spans="1:4">
      <c r="A8612" s="105">
        <v>33105005580000</v>
      </c>
      <c r="B8612">
        <v>26640</v>
      </c>
      <c r="C8612">
        <v>0</v>
      </c>
      <c r="D8612" s="690">
        <v>41061</v>
      </c>
    </row>
    <row r="8613" spans="1:4">
      <c r="A8613" s="105">
        <v>33105005580000</v>
      </c>
      <c r="B8613">
        <v>27476</v>
      </c>
      <c r="C8613">
        <v>20222</v>
      </c>
      <c r="D8613" s="690">
        <v>41091</v>
      </c>
    </row>
    <row r="8614" spans="1:4">
      <c r="A8614" s="105">
        <v>33105005580000</v>
      </c>
      <c r="B8614">
        <v>25501</v>
      </c>
      <c r="C8614">
        <v>0</v>
      </c>
      <c r="D8614" s="690">
        <v>41122</v>
      </c>
    </row>
    <row r="8615" spans="1:4">
      <c r="A8615" s="105">
        <v>33105005580000</v>
      </c>
      <c r="B8615">
        <v>21502</v>
      </c>
      <c r="C8615">
        <v>0</v>
      </c>
      <c r="D8615" s="690">
        <v>41153</v>
      </c>
    </row>
    <row r="8616" spans="1:4">
      <c r="A8616" s="105">
        <v>33105005580000</v>
      </c>
      <c r="B8616">
        <v>22699</v>
      </c>
      <c r="C8616">
        <v>0</v>
      </c>
      <c r="D8616" s="690">
        <v>41183</v>
      </c>
    </row>
    <row r="8617" spans="1:4">
      <c r="A8617" s="105">
        <v>33105005580000</v>
      </c>
      <c r="B8617">
        <v>20889</v>
      </c>
      <c r="C8617">
        <v>0</v>
      </c>
      <c r="D8617" s="690">
        <v>41214</v>
      </c>
    </row>
    <row r="8618" spans="1:4">
      <c r="A8618" s="105">
        <v>33105005580000</v>
      </c>
      <c r="B8618">
        <v>21151</v>
      </c>
      <c r="C8618">
        <v>0</v>
      </c>
      <c r="D8618" s="690">
        <v>41244</v>
      </c>
    </row>
    <row r="8619" spans="1:4">
      <c r="A8619" s="105">
        <v>33105005620000</v>
      </c>
      <c r="B8619">
        <v>19323</v>
      </c>
      <c r="C8619">
        <v>0</v>
      </c>
      <c r="D8619" s="690">
        <v>40909</v>
      </c>
    </row>
    <row r="8620" spans="1:4">
      <c r="A8620" s="105">
        <v>33105005620000</v>
      </c>
      <c r="B8620">
        <v>26192</v>
      </c>
      <c r="C8620">
        <v>0</v>
      </c>
      <c r="D8620" s="690">
        <v>40940</v>
      </c>
    </row>
    <row r="8621" spans="1:4">
      <c r="A8621" s="105">
        <v>33105005620000</v>
      </c>
      <c r="B8621">
        <v>43005</v>
      </c>
      <c r="C8621">
        <v>0</v>
      </c>
      <c r="D8621" s="690">
        <v>40969</v>
      </c>
    </row>
    <row r="8622" spans="1:4">
      <c r="A8622" s="105">
        <v>33105005620000</v>
      </c>
      <c r="B8622">
        <v>45408</v>
      </c>
      <c r="C8622">
        <v>0</v>
      </c>
      <c r="D8622" s="690">
        <v>41000</v>
      </c>
    </row>
    <row r="8623" spans="1:4">
      <c r="A8623" s="105">
        <v>33105005620000</v>
      </c>
      <c r="B8623">
        <v>23436</v>
      </c>
      <c r="C8623">
        <v>0</v>
      </c>
      <c r="D8623" s="690">
        <v>41030</v>
      </c>
    </row>
    <row r="8624" spans="1:4">
      <c r="A8624" s="105">
        <v>33105005620000</v>
      </c>
      <c r="B8624">
        <v>0</v>
      </c>
      <c r="C8624">
        <v>0</v>
      </c>
      <c r="D8624" s="690">
        <v>41061</v>
      </c>
    </row>
    <row r="8625" spans="1:4">
      <c r="A8625" s="105">
        <v>33105005620000</v>
      </c>
      <c r="B8625">
        <v>8353</v>
      </c>
      <c r="C8625">
        <v>21356</v>
      </c>
      <c r="D8625" s="690">
        <v>41091</v>
      </c>
    </row>
    <row r="8626" spans="1:4">
      <c r="A8626" s="105">
        <v>33105005620000</v>
      </c>
      <c r="B8626">
        <v>30314</v>
      </c>
      <c r="C8626">
        <v>0</v>
      </c>
      <c r="D8626" s="690">
        <v>41122</v>
      </c>
    </row>
    <row r="8627" spans="1:4">
      <c r="A8627" s="105">
        <v>33105005620000</v>
      </c>
      <c r="B8627">
        <v>27826</v>
      </c>
      <c r="C8627">
        <v>0</v>
      </c>
      <c r="D8627" s="690">
        <v>41153</v>
      </c>
    </row>
    <row r="8628" spans="1:4">
      <c r="A8628" s="105">
        <v>33105005620000</v>
      </c>
      <c r="B8628">
        <v>27981</v>
      </c>
      <c r="C8628">
        <v>0</v>
      </c>
      <c r="D8628" s="690">
        <v>41183</v>
      </c>
    </row>
    <row r="8629" spans="1:4">
      <c r="A8629" s="105">
        <v>33105005620000</v>
      </c>
      <c r="B8629">
        <v>27219</v>
      </c>
      <c r="C8629">
        <v>0</v>
      </c>
      <c r="D8629" s="690">
        <v>41214</v>
      </c>
    </row>
    <row r="8630" spans="1:4">
      <c r="A8630" s="105">
        <v>33105005620000</v>
      </c>
      <c r="B8630">
        <v>27561</v>
      </c>
      <c r="C8630">
        <v>0</v>
      </c>
      <c r="D8630" s="690">
        <v>41244</v>
      </c>
    </row>
    <row r="8631" spans="1:4">
      <c r="A8631" s="105">
        <v>33105005650000</v>
      </c>
      <c r="B8631">
        <v>0</v>
      </c>
      <c r="C8631">
        <v>0</v>
      </c>
      <c r="D8631" s="690">
        <v>40909</v>
      </c>
    </row>
    <row r="8632" spans="1:4">
      <c r="A8632" s="105">
        <v>33105005650000</v>
      </c>
      <c r="B8632">
        <v>0</v>
      </c>
      <c r="C8632">
        <v>0</v>
      </c>
      <c r="D8632" s="690">
        <v>40940</v>
      </c>
    </row>
    <row r="8633" spans="1:4">
      <c r="A8633" s="105">
        <v>33105005650000</v>
      </c>
      <c r="B8633">
        <v>0</v>
      </c>
      <c r="C8633">
        <v>0</v>
      </c>
      <c r="D8633" s="690">
        <v>40969</v>
      </c>
    </row>
    <row r="8634" spans="1:4">
      <c r="A8634" s="105">
        <v>33105005650000</v>
      </c>
      <c r="B8634">
        <v>0</v>
      </c>
      <c r="C8634">
        <v>0</v>
      </c>
      <c r="D8634" s="690">
        <v>41000</v>
      </c>
    </row>
    <row r="8635" spans="1:4">
      <c r="A8635" s="105">
        <v>33105005650000</v>
      </c>
      <c r="B8635">
        <v>0</v>
      </c>
      <c r="C8635">
        <v>0</v>
      </c>
      <c r="D8635" s="690">
        <v>41030</v>
      </c>
    </row>
    <row r="8636" spans="1:4">
      <c r="A8636" s="105">
        <v>33105005650000</v>
      </c>
      <c r="B8636">
        <v>0</v>
      </c>
      <c r="C8636">
        <v>0</v>
      </c>
      <c r="D8636" s="690">
        <v>41061</v>
      </c>
    </row>
    <row r="8637" spans="1:4">
      <c r="A8637" s="105">
        <v>33105005650000</v>
      </c>
      <c r="B8637">
        <v>0</v>
      </c>
      <c r="C8637">
        <v>0</v>
      </c>
      <c r="D8637" s="690">
        <v>41091</v>
      </c>
    </row>
    <row r="8638" spans="1:4">
      <c r="A8638" s="105">
        <v>33105005650000</v>
      </c>
      <c r="B8638">
        <v>0</v>
      </c>
      <c r="C8638">
        <v>0</v>
      </c>
      <c r="D8638" s="690">
        <v>41122</v>
      </c>
    </row>
    <row r="8639" spans="1:4">
      <c r="A8639" s="105">
        <v>33105005650000</v>
      </c>
      <c r="B8639">
        <v>0</v>
      </c>
      <c r="C8639">
        <v>0</v>
      </c>
      <c r="D8639" s="690">
        <v>41153</v>
      </c>
    </row>
    <row r="8640" spans="1:4">
      <c r="A8640" s="105">
        <v>33105005650000</v>
      </c>
      <c r="B8640">
        <v>0</v>
      </c>
      <c r="C8640">
        <v>0</v>
      </c>
      <c r="D8640" s="690">
        <v>41183</v>
      </c>
    </row>
    <row r="8641" spans="1:4">
      <c r="A8641" s="105">
        <v>33105005650000</v>
      </c>
      <c r="B8641">
        <v>0</v>
      </c>
      <c r="C8641">
        <v>0</v>
      </c>
      <c r="D8641" s="690">
        <v>41214</v>
      </c>
    </row>
    <row r="8642" spans="1:4">
      <c r="A8642" s="105">
        <v>33105005650000</v>
      </c>
      <c r="B8642">
        <v>0</v>
      </c>
      <c r="C8642">
        <v>0</v>
      </c>
      <c r="D8642" s="690">
        <v>41244</v>
      </c>
    </row>
    <row r="8643" spans="1:4">
      <c r="A8643" s="105">
        <v>33105005690000</v>
      </c>
      <c r="B8643">
        <v>14022</v>
      </c>
      <c r="C8643">
        <v>0</v>
      </c>
      <c r="D8643" s="690">
        <v>40909</v>
      </c>
    </row>
    <row r="8644" spans="1:4">
      <c r="A8644" s="105">
        <v>33105005690000</v>
      </c>
      <c r="B8644">
        <v>22088</v>
      </c>
      <c r="C8644">
        <v>0</v>
      </c>
      <c r="D8644" s="690">
        <v>40940</v>
      </c>
    </row>
    <row r="8645" spans="1:4">
      <c r="A8645" s="105">
        <v>33105005690000</v>
      </c>
      <c r="B8645">
        <v>9070</v>
      </c>
      <c r="C8645">
        <v>0</v>
      </c>
      <c r="D8645" s="690">
        <v>40969</v>
      </c>
    </row>
    <row r="8646" spans="1:4">
      <c r="A8646" s="105">
        <v>33105005690000</v>
      </c>
      <c r="B8646">
        <v>26807</v>
      </c>
      <c r="C8646">
        <v>0</v>
      </c>
      <c r="D8646" s="690">
        <v>41000</v>
      </c>
    </row>
    <row r="8647" spans="1:4">
      <c r="A8647" s="105">
        <v>33105005690000</v>
      </c>
      <c r="B8647">
        <v>20481</v>
      </c>
      <c r="C8647">
        <v>0</v>
      </c>
      <c r="D8647" s="690">
        <v>41030</v>
      </c>
    </row>
    <row r="8648" spans="1:4">
      <c r="A8648" s="105">
        <v>33105005690000</v>
      </c>
      <c r="B8648">
        <v>23953</v>
      </c>
      <c r="C8648">
        <v>0</v>
      </c>
      <c r="D8648" s="690">
        <v>41061</v>
      </c>
    </row>
    <row r="8649" spans="1:4">
      <c r="A8649" s="105">
        <v>33105005690000</v>
      </c>
      <c r="B8649">
        <v>26954</v>
      </c>
      <c r="C8649">
        <v>11375</v>
      </c>
      <c r="D8649" s="690">
        <v>41091</v>
      </c>
    </row>
    <row r="8650" spans="1:4">
      <c r="A8650" s="105">
        <v>33105005690000</v>
      </c>
      <c r="B8650">
        <v>25228</v>
      </c>
      <c r="C8650">
        <v>0</v>
      </c>
      <c r="D8650" s="690">
        <v>41122</v>
      </c>
    </row>
    <row r="8651" spans="1:4">
      <c r="A8651" s="105">
        <v>33105005690000</v>
      </c>
      <c r="B8651">
        <v>20617</v>
      </c>
      <c r="C8651">
        <v>0</v>
      </c>
      <c r="D8651" s="690">
        <v>41153</v>
      </c>
    </row>
    <row r="8652" spans="1:4">
      <c r="A8652" s="105">
        <v>33105005690000</v>
      </c>
      <c r="B8652">
        <v>21256</v>
      </c>
      <c r="C8652">
        <v>0</v>
      </c>
      <c r="D8652" s="690">
        <v>41183</v>
      </c>
    </row>
    <row r="8653" spans="1:4">
      <c r="A8653" s="105">
        <v>33105005690000</v>
      </c>
      <c r="B8653">
        <v>21205</v>
      </c>
      <c r="C8653">
        <v>0</v>
      </c>
      <c r="D8653" s="690">
        <v>41214</v>
      </c>
    </row>
    <row r="8654" spans="1:4">
      <c r="A8654" s="105">
        <v>33105005690000</v>
      </c>
      <c r="B8654">
        <v>21472</v>
      </c>
      <c r="C8654">
        <v>0</v>
      </c>
      <c r="D8654" s="690">
        <v>41244</v>
      </c>
    </row>
    <row r="8655" spans="1:4">
      <c r="A8655" s="105">
        <v>33105005730000</v>
      </c>
      <c r="B8655">
        <v>26714</v>
      </c>
      <c r="C8655">
        <v>0</v>
      </c>
      <c r="D8655" s="690">
        <v>40909</v>
      </c>
    </row>
    <row r="8656" spans="1:4">
      <c r="A8656" s="105">
        <v>33105005730000</v>
      </c>
      <c r="B8656">
        <v>34430</v>
      </c>
      <c r="C8656">
        <v>0</v>
      </c>
      <c r="D8656" s="690">
        <v>40940</v>
      </c>
    </row>
    <row r="8657" spans="1:4">
      <c r="A8657" s="105">
        <v>33105005730000</v>
      </c>
      <c r="B8657">
        <v>50789</v>
      </c>
      <c r="C8657">
        <v>0</v>
      </c>
      <c r="D8657" s="690">
        <v>40969</v>
      </c>
    </row>
    <row r="8658" spans="1:4">
      <c r="A8658" s="105">
        <v>33105005730000</v>
      </c>
      <c r="B8658">
        <v>46482</v>
      </c>
      <c r="C8658">
        <v>0</v>
      </c>
      <c r="D8658" s="690">
        <v>41000</v>
      </c>
    </row>
    <row r="8659" spans="1:4">
      <c r="A8659" s="105">
        <v>33105005730000</v>
      </c>
      <c r="B8659">
        <v>33791</v>
      </c>
      <c r="C8659">
        <v>0</v>
      </c>
      <c r="D8659" s="690">
        <v>41030</v>
      </c>
    </row>
    <row r="8660" spans="1:4">
      <c r="A8660" s="105">
        <v>33105005730000</v>
      </c>
      <c r="B8660">
        <v>21987</v>
      </c>
      <c r="C8660">
        <v>0</v>
      </c>
      <c r="D8660" s="690">
        <v>41061</v>
      </c>
    </row>
    <row r="8661" spans="1:4">
      <c r="A8661" s="105">
        <v>33105005730000</v>
      </c>
      <c r="B8661">
        <v>19151</v>
      </c>
      <c r="C8661">
        <v>61929</v>
      </c>
      <c r="D8661" s="690">
        <v>41091</v>
      </c>
    </row>
    <row r="8662" spans="1:4">
      <c r="A8662" s="105">
        <v>33105005730000</v>
      </c>
      <c r="B8662">
        <v>26525</v>
      </c>
      <c r="C8662">
        <v>0</v>
      </c>
      <c r="D8662" s="690">
        <v>41122</v>
      </c>
    </row>
    <row r="8663" spans="1:4">
      <c r="A8663" s="105">
        <v>33105005730000</v>
      </c>
      <c r="B8663">
        <v>41170</v>
      </c>
      <c r="C8663">
        <v>0</v>
      </c>
      <c r="D8663" s="690">
        <v>41153</v>
      </c>
    </row>
    <row r="8664" spans="1:4">
      <c r="A8664" s="105">
        <v>33105005730000</v>
      </c>
      <c r="B8664">
        <v>41069</v>
      </c>
      <c r="C8664">
        <v>0</v>
      </c>
      <c r="D8664" s="690">
        <v>41183</v>
      </c>
    </row>
    <row r="8665" spans="1:4">
      <c r="A8665" s="105">
        <v>33105005730000</v>
      </c>
      <c r="B8665">
        <v>40828</v>
      </c>
      <c r="C8665">
        <v>0</v>
      </c>
      <c r="D8665" s="690">
        <v>41214</v>
      </c>
    </row>
    <row r="8666" spans="1:4">
      <c r="A8666" s="105">
        <v>33105005730000</v>
      </c>
      <c r="B8666">
        <v>41341</v>
      </c>
      <c r="C8666">
        <v>0</v>
      </c>
      <c r="D8666" s="690">
        <v>41244</v>
      </c>
    </row>
    <row r="8667" spans="1:4">
      <c r="A8667" s="105">
        <v>33105005750000</v>
      </c>
      <c r="B8667">
        <v>2495</v>
      </c>
      <c r="C8667">
        <v>0</v>
      </c>
      <c r="D8667" s="690">
        <v>40909</v>
      </c>
    </row>
    <row r="8668" spans="1:4">
      <c r="A8668" s="105">
        <v>33105005750000</v>
      </c>
      <c r="B8668">
        <v>2140</v>
      </c>
      <c r="C8668">
        <v>0</v>
      </c>
      <c r="D8668" s="690">
        <v>40940</v>
      </c>
    </row>
    <row r="8669" spans="1:4">
      <c r="A8669" s="105">
        <v>33105005750000</v>
      </c>
      <c r="B8669">
        <v>977</v>
      </c>
      <c r="C8669">
        <v>0</v>
      </c>
      <c r="D8669" s="690">
        <v>40969</v>
      </c>
    </row>
    <row r="8670" spans="1:4">
      <c r="A8670" s="105">
        <v>33105005750000</v>
      </c>
      <c r="B8670">
        <v>430</v>
      </c>
      <c r="C8670">
        <v>0</v>
      </c>
      <c r="D8670" s="690">
        <v>41000</v>
      </c>
    </row>
    <row r="8671" spans="1:4">
      <c r="A8671" s="105">
        <v>33105005750000</v>
      </c>
      <c r="B8671">
        <v>151</v>
      </c>
      <c r="C8671">
        <v>0</v>
      </c>
      <c r="D8671" s="690">
        <v>41030</v>
      </c>
    </row>
    <row r="8672" spans="1:4">
      <c r="A8672" s="105">
        <v>33105005750000</v>
      </c>
      <c r="B8672">
        <v>11</v>
      </c>
      <c r="C8672">
        <v>0</v>
      </c>
      <c r="D8672" s="690">
        <v>41061</v>
      </c>
    </row>
    <row r="8673" spans="1:4">
      <c r="A8673" s="105">
        <v>33105005750000</v>
      </c>
      <c r="B8673">
        <v>0</v>
      </c>
      <c r="C8673">
        <v>0</v>
      </c>
      <c r="D8673" s="690">
        <v>41091</v>
      </c>
    </row>
    <row r="8674" spans="1:4">
      <c r="A8674" s="105">
        <v>33105005750000</v>
      </c>
      <c r="B8674">
        <v>0</v>
      </c>
      <c r="C8674">
        <v>0</v>
      </c>
      <c r="D8674" s="690">
        <v>41122</v>
      </c>
    </row>
    <row r="8675" spans="1:4">
      <c r="A8675" s="105">
        <v>33105005750000</v>
      </c>
      <c r="B8675">
        <v>11</v>
      </c>
      <c r="C8675">
        <v>0</v>
      </c>
      <c r="D8675" s="690">
        <v>41153</v>
      </c>
    </row>
    <row r="8676" spans="1:4">
      <c r="A8676" s="105">
        <v>33105005750000</v>
      </c>
      <c r="B8676">
        <v>0</v>
      </c>
      <c r="C8676">
        <v>0</v>
      </c>
      <c r="D8676" s="690">
        <v>41183</v>
      </c>
    </row>
    <row r="8677" spans="1:4">
      <c r="A8677" s="105">
        <v>33105005750000</v>
      </c>
      <c r="B8677">
        <v>0</v>
      </c>
      <c r="C8677">
        <v>0</v>
      </c>
      <c r="D8677" s="690">
        <v>41214</v>
      </c>
    </row>
    <row r="8678" spans="1:4">
      <c r="A8678" s="105">
        <v>33105005750000</v>
      </c>
      <c r="B8678">
        <v>0</v>
      </c>
      <c r="C8678">
        <v>0</v>
      </c>
      <c r="D8678" s="690">
        <v>41244</v>
      </c>
    </row>
    <row r="8679" spans="1:4">
      <c r="A8679" s="105">
        <v>33105006540000</v>
      </c>
      <c r="B8679">
        <v>11900</v>
      </c>
      <c r="C8679">
        <v>0</v>
      </c>
      <c r="D8679" s="690">
        <v>40909</v>
      </c>
    </row>
    <row r="8680" spans="1:4">
      <c r="A8680" s="105">
        <v>33105006540000</v>
      </c>
      <c r="B8680">
        <v>4364</v>
      </c>
      <c r="C8680">
        <v>0</v>
      </c>
      <c r="D8680" s="690">
        <v>40940</v>
      </c>
    </row>
    <row r="8681" spans="1:4">
      <c r="A8681" s="105">
        <v>33105006540000</v>
      </c>
      <c r="B8681">
        <v>19433</v>
      </c>
      <c r="C8681">
        <v>0</v>
      </c>
      <c r="D8681" s="690">
        <v>40969</v>
      </c>
    </row>
    <row r="8682" spans="1:4">
      <c r="A8682" s="105">
        <v>33105006540000</v>
      </c>
      <c r="B8682">
        <v>24057</v>
      </c>
      <c r="C8682">
        <v>0</v>
      </c>
      <c r="D8682" s="690">
        <v>41000</v>
      </c>
    </row>
    <row r="8683" spans="1:4">
      <c r="A8683" s="105">
        <v>33105006540000</v>
      </c>
      <c r="B8683">
        <v>17679</v>
      </c>
      <c r="C8683">
        <v>0</v>
      </c>
      <c r="D8683" s="690">
        <v>41030</v>
      </c>
    </row>
    <row r="8684" spans="1:4">
      <c r="A8684" s="105">
        <v>33105006540000</v>
      </c>
      <c r="B8684">
        <v>20479</v>
      </c>
      <c r="C8684">
        <v>0</v>
      </c>
      <c r="D8684" s="690">
        <v>41061</v>
      </c>
    </row>
    <row r="8685" spans="1:4">
      <c r="A8685" s="105">
        <v>33105006540000</v>
      </c>
      <c r="B8685">
        <v>22138</v>
      </c>
      <c r="C8685">
        <v>0</v>
      </c>
      <c r="D8685" s="690">
        <v>41091</v>
      </c>
    </row>
    <row r="8686" spans="1:4">
      <c r="A8686" s="105">
        <v>33105006540000</v>
      </c>
      <c r="B8686">
        <v>19015</v>
      </c>
      <c r="C8686">
        <v>0</v>
      </c>
      <c r="D8686" s="690">
        <v>41122</v>
      </c>
    </row>
    <row r="8687" spans="1:4">
      <c r="A8687" s="105">
        <v>33105006540000</v>
      </c>
      <c r="B8687">
        <v>17043</v>
      </c>
      <c r="C8687">
        <v>0</v>
      </c>
      <c r="D8687" s="690">
        <v>41153</v>
      </c>
    </row>
    <row r="8688" spans="1:4">
      <c r="A8688" s="105">
        <v>33105006540000</v>
      </c>
      <c r="B8688">
        <v>16992</v>
      </c>
      <c r="C8688">
        <v>0</v>
      </c>
      <c r="D8688" s="690">
        <v>41183</v>
      </c>
    </row>
    <row r="8689" spans="1:4">
      <c r="A8689" s="105">
        <v>33105006540000</v>
      </c>
      <c r="B8689">
        <v>16774</v>
      </c>
      <c r="C8689">
        <v>0</v>
      </c>
      <c r="D8689" s="690">
        <v>41214</v>
      </c>
    </row>
    <row r="8690" spans="1:4">
      <c r="A8690" s="105">
        <v>33105006540000</v>
      </c>
      <c r="B8690">
        <v>16985</v>
      </c>
      <c r="C8690">
        <v>0</v>
      </c>
      <c r="D8690" s="690">
        <v>41244</v>
      </c>
    </row>
    <row r="8691" spans="1:4">
      <c r="A8691" s="105">
        <v>33105006560000</v>
      </c>
      <c r="B8691">
        <v>17031</v>
      </c>
      <c r="C8691">
        <v>0</v>
      </c>
      <c r="D8691" s="690">
        <v>40909</v>
      </c>
    </row>
    <row r="8692" spans="1:4">
      <c r="A8692" s="105">
        <v>33105006560000</v>
      </c>
      <c r="B8692">
        <v>23241</v>
      </c>
      <c r="C8692">
        <v>0</v>
      </c>
      <c r="D8692" s="690">
        <v>40940</v>
      </c>
    </row>
    <row r="8693" spans="1:4">
      <c r="A8693" s="105">
        <v>33105006560000</v>
      </c>
      <c r="B8693">
        <v>29034</v>
      </c>
      <c r="C8693">
        <v>0</v>
      </c>
      <c r="D8693" s="690">
        <v>40969</v>
      </c>
    </row>
    <row r="8694" spans="1:4">
      <c r="A8694" s="105">
        <v>33105006560000</v>
      </c>
      <c r="B8694">
        <v>37289</v>
      </c>
      <c r="C8694">
        <v>0</v>
      </c>
      <c r="D8694" s="690">
        <v>41000</v>
      </c>
    </row>
    <row r="8695" spans="1:4">
      <c r="A8695" s="105">
        <v>33105006560000</v>
      </c>
      <c r="B8695">
        <v>28120</v>
      </c>
      <c r="C8695">
        <v>0</v>
      </c>
      <c r="D8695" s="690">
        <v>41030</v>
      </c>
    </row>
    <row r="8696" spans="1:4">
      <c r="A8696" s="105">
        <v>33105006560000</v>
      </c>
      <c r="B8696">
        <v>23854</v>
      </c>
      <c r="C8696">
        <v>0</v>
      </c>
      <c r="D8696" s="690">
        <v>41061</v>
      </c>
    </row>
    <row r="8697" spans="1:4">
      <c r="A8697" s="105">
        <v>33105006560000</v>
      </c>
      <c r="B8697">
        <v>56446</v>
      </c>
      <c r="C8697">
        <v>33492</v>
      </c>
      <c r="D8697" s="690">
        <v>41091</v>
      </c>
    </row>
    <row r="8698" spans="1:4">
      <c r="A8698" s="105">
        <v>33105006560000</v>
      </c>
      <c r="B8698">
        <v>33659</v>
      </c>
      <c r="C8698">
        <v>0</v>
      </c>
      <c r="D8698" s="690">
        <v>41122</v>
      </c>
    </row>
    <row r="8699" spans="1:4">
      <c r="A8699" s="105">
        <v>33105006560000</v>
      </c>
      <c r="B8699">
        <v>29597</v>
      </c>
      <c r="C8699">
        <v>0</v>
      </c>
      <c r="D8699" s="690">
        <v>41153</v>
      </c>
    </row>
    <row r="8700" spans="1:4">
      <c r="A8700" s="105">
        <v>33105006560000</v>
      </c>
      <c r="B8700">
        <v>31097</v>
      </c>
      <c r="C8700">
        <v>0</v>
      </c>
      <c r="D8700" s="690">
        <v>41183</v>
      </c>
    </row>
    <row r="8701" spans="1:4">
      <c r="A8701" s="105">
        <v>33105006560000</v>
      </c>
      <c r="B8701">
        <v>30383</v>
      </c>
      <c r="C8701">
        <v>0</v>
      </c>
      <c r="D8701" s="690">
        <v>41214</v>
      </c>
    </row>
    <row r="8702" spans="1:4">
      <c r="A8702" s="105">
        <v>33105006560000</v>
      </c>
      <c r="B8702">
        <v>30766</v>
      </c>
      <c r="C8702">
        <v>0</v>
      </c>
      <c r="D8702" s="690">
        <v>41244</v>
      </c>
    </row>
    <row r="8703" spans="1:4">
      <c r="A8703" s="105">
        <v>33105007030000</v>
      </c>
      <c r="B8703">
        <v>19222</v>
      </c>
      <c r="C8703">
        <v>0</v>
      </c>
      <c r="D8703" s="690">
        <v>40909</v>
      </c>
    </row>
    <row r="8704" spans="1:4">
      <c r="A8704" s="105">
        <v>33105007030000</v>
      </c>
      <c r="B8704">
        <v>16789</v>
      </c>
      <c r="C8704">
        <v>0</v>
      </c>
      <c r="D8704" s="690">
        <v>40940</v>
      </c>
    </row>
    <row r="8705" spans="1:4">
      <c r="A8705" s="105">
        <v>33105007030000</v>
      </c>
      <c r="B8705">
        <v>21511</v>
      </c>
      <c r="C8705">
        <v>0</v>
      </c>
      <c r="D8705" s="690">
        <v>40969</v>
      </c>
    </row>
    <row r="8706" spans="1:4">
      <c r="A8706" s="105">
        <v>33105007030000</v>
      </c>
      <c r="B8706">
        <v>44162</v>
      </c>
      <c r="C8706">
        <v>0</v>
      </c>
      <c r="D8706" s="690">
        <v>41000</v>
      </c>
    </row>
    <row r="8707" spans="1:4">
      <c r="A8707" s="105">
        <v>33105007030000</v>
      </c>
      <c r="B8707">
        <v>33290</v>
      </c>
      <c r="C8707">
        <v>0</v>
      </c>
      <c r="D8707" s="690">
        <v>41030</v>
      </c>
    </row>
    <row r="8708" spans="1:4">
      <c r="A8708" s="105">
        <v>33105007030000</v>
      </c>
      <c r="B8708">
        <v>29556</v>
      </c>
      <c r="C8708">
        <v>0</v>
      </c>
      <c r="D8708" s="690">
        <v>41061</v>
      </c>
    </row>
    <row r="8709" spans="1:4">
      <c r="A8709" s="105">
        <v>33105007030000</v>
      </c>
      <c r="B8709">
        <v>26170</v>
      </c>
      <c r="C8709">
        <v>25909</v>
      </c>
      <c r="D8709" s="690">
        <v>41091</v>
      </c>
    </row>
    <row r="8710" spans="1:4">
      <c r="A8710" s="105">
        <v>33105007030000</v>
      </c>
      <c r="B8710">
        <v>27549</v>
      </c>
      <c r="C8710">
        <v>0</v>
      </c>
      <c r="D8710" s="690">
        <v>41122</v>
      </c>
    </row>
    <row r="8711" spans="1:4">
      <c r="A8711" s="105">
        <v>33105007030000</v>
      </c>
      <c r="B8711">
        <v>28047</v>
      </c>
      <c r="C8711">
        <v>0</v>
      </c>
      <c r="D8711" s="690">
        <v>41153</v>
      </c>
    </row>
    <row r="8712" spans="1:4">
      <c r="A8712" s="105">
        <v>33105007030000</v>
      </c>
      <c r="B8712">
        <v>30539</v>
      </c>
      <c r="C8712">
        <v>0</v>
      </c>
      <c r="D8712" s="690">
        <v>41183</v>
      </c>
    </row>
    <row r="8713" spans="1:4">
      <c r="A8713" s="105">
        <v>33105007030000</v>
      </c>
      <c r="B8713">
        <v>31649</v>
      </c>
      <c r="C8713">
        <v>0</v>
      </c>
      <c r="D8713" s="690">
        <v>41214</v>
      </c>
    </row>
    <row r="8714" spans="1:4">
      <c r="A8714" s="105">
        <v>33105007030000</v>
      </c>
      <c r="B8714">
        <v>32047</v>
      </c>
      <c r="C8714">
        <v>0</v>
      </c>
      <c r="D8714" s="690">
        <v>41244</v>
      </c>
    </row>
    <row r="8715" spans="1:4">
      <c r="A8715" s="105">
        <v>33105007100000</v>
      </c>
      <c r="B8715">
        <v>20242</v>
      </c>
      <c r="C8715">
        <v>0</v>
      </c>
      <c r="D8715" s="690">
        <v>40909</v>
      </c>
    </row>
    <row r="8716" spans="1:4">
      <c r="A8716" s="105">
        <v>33105007100000</v>
      </c>
      <c r="B8716">
        <v>15563</v>
      </c>
      <c r="C8716">
        <v>0</v>
      </c>
      <c r="D8716" s="690">
        <v>40940</v>
      </c>
    </row>
    <row r="8717" spans="1:4">
      <c r="A8717" s="105">
        <v>33105007100000</v>
      </c>
      <c r="B8717">
        <v>15079</v>
      </c>
      <c r="C8717">
        <v>0</v>
      </c>
      <c r="D8717" s="690">
        <v>40969</v>
      </c>
    </row>
    <row r="8718" spans="1:4">
      <c r="A8718" s="105">
        <v>33105007100000</v>
      </c>
      <c r="B8718">
        <v>40468</v>
      </c>
      <c r="C8718">
        <v>0</v>
      </c>
      <c r="D8718" s="690">
        <v>41000</v>
      </c>
    </row>
    <row r="8719" spans="1:4">
      <c r="A8719" s="105">
        <v>33105007100000</v>
      </c>
      <c r="B8719">
        <v>29688</v>
      </c>
      <c r="C8719">
        <v>0</v>
      </c>
      <c r="D8719" s="690">
        <v>41030</v>
      </c>
    </row>
    <row r="8720" spans="1:4">
      <c r="A8720" s="105">
        <v>33105007100000</v>
      </c>
      <c r="B8720">
        <v>27655</v>
      </c>
      <c r="C8720">
        <v>0</v>
      </c>
      <c r="D8720" s="690">
        <v>41061</v>
      </c>
    </row>
    <row r="8721" spans="1:4">
      <c r="A8721" s="105">
        <v>33105007100000</v>
      </c>
      <c r="B8721">
        <v>27514</v>
      </c>
      <c r="C8721">
        <v>18958</v>
      </c>
      <c r="D8721" s="690">
        <v>41091</v>
      </c>
    </row>
    <row r="8722" spans="1:4">
      <c r="A8722" s="105">
        <v>33105007100000</v>
      </c>
      <c r="B8722">
        <v>26900</v>
      </c>
      <c r="C8722">
        <v>0</v>
      </c>
      <c r="D8722" s="690">
        <v>41122</v>
      </c>
    </row>
    <row r="8723" spans="1:4">
      <c r="A8723" s="105">
        <v>33105007100000</v>
      </c>
      <c r="B8723">
        <v>24885</v>
      </c>
      <c r="C8723">
        <v>0</v>
      </c>
      <c r="D8723" s="690">
        <v>41153</v>
      </c>
    </row>
    <row r="8724" spans="1:4">
      <c r="A8724" s="105">
        <v>33105007100000</v>
      </c>
      <c r="B8724">
        <v>26177</v>
      </c>
      <c r="C8724">
        <v>0</v>
      </c>
      <c r="D8724" s="690">
        <v>41183</v>
      </c>
    </row>
    <row r="8725" spans="1:4">
      <c r="A8725" s="105">
        <v>33105007100000</v>
      </c>
      <c r="B8725">
        <v>23737</v>
      </c>
      <c r="C8725">
        <v>0</v>
      </c>
      <c r="D8725" s="690">
        <v>41214</v>
      </c>
    </row>
    <row r="8726" spans="1:4">
      <c r="A8726" s="105">
        <v>33105007100000</v>
      </c>
      <c r="B8726">
        <v>24036</v>
      </c>
      <c r="C8726">
        <v>0</v>
      </c>
      <c r="D8726" s="690">
        <v>41244</v>
      </c>
    </row>
    <row r="8727" spans="1:4">
      <c r="A8727" s="105">
        <v>33105010380000</v>
      </c>
      <c r="B8727">
        <v>0</v>
      </c>
      <c r="C8727">
        <v>0</v>
      </c>
      <c r="D8727" s="690">
        <v>40909</v>
      </c>
    </row>
    <row r="8728" spans="1:4">
      <c r="A8728" s="105">
        <v>33105010380000</v>
      </c>
      <c r="B8728">
        <v>0</v>
      </c>
      <c r="C8728">
        <v>0</v>
      </c>
      <c r="D8728" s="690">
        <v>40940</v>
      </c>
    </row>
    <row r="8729" spans="1:4">
      <c r="A8729" s="105">
        <v>33105010380000</v>
      </c>
      <c r="B8729">
        <v>0</v>
      </c>
      <c r="C8729">
        <v>0</v>
      </c>
      <c r="D8729" s="690">
        <v>40969</v>
      </c>
    </row>
    <row r="8730" spans="1:4">
      <c r="A8730" s="105">
        <v>33105010380000</v>
      </c>
      <c r="B8730">
        <v>0</v>
      </c>
      <c r="C8730">
        <v>0</v>
      </c>
      <c r="D8730" s="690">
        <v>41000</v>
      </c>
    </row>
    <row r="8731" spans="1:4">
      <c r="A8731" s="105">
        <v>33105010380000</v>
      </c>
      <c r="B8731">
        <v>0</v>
      </c>
      <c r="C8731">
        <v>0</v>
      </c>
      <c r="D8731" s="690">
        <v>41030</v>
      </c>
    </row>
    <row r="8732" spans="1:4">
      <c r="A8732" s="105">
        <v>33105010380000</v>
      </c>
      <c r="B8732">
        <v>0</v>
      </c>
      <c r="C8732">
        <v>0</v>
      </c>
      <c r="D8732" s="690">
        <v>41061</v>
      </c>
    </row>
    <row r="8733" spans="1:4">
      <c r="A8733" s="105">
        <v>33105010380000</v>
      </c>
      <c r="B8733">
        <v>0</v>
      </c>
      <c r="C8733">
        <v>0</v>
      </c>
      <c r="D8733" s="690">
        <v>41091</v>
      </c>
    </row>
    <row r="8734" spans="1:4">
      <c r="A8734" s="105">
        <v>33105010380000</v>
      </c>
      <c r="B8734">
        <v>0</v>
      </c>
      <c r="C8734">
        <v>0</v>
      </c>
      <c r="D8734" s="690">
        <v>41122</v>
      </c>
    </row>
    <row r="8735" spans="1:4">
      <c r="A8735" s="105">
        <v>33105010380000</v>
      </c>
      <c r="B8735">
        <v>0</v>
      </c>
      <c r="C8735">
        <v>0</v>
      </c>
      <c r="D8735" s="690">
        <v>41153</v>
      </c>
    </row>
    <row r="8736" spans="1:4">
      <c r="A8736" s="105">
        <v>33105010380000</v>
      </c>
      <c r="B8736">
        <v>0</v>
      </c>
      <c r="C8736">
        <v>0</v>
      </c>
      <c r="D8736" s="690">
        <v>41183</v>
      </c>
    </row>
    <row r="8737" spans="1:4">
      <c r="A8737" s="105">
        <v>33105010380000</v>
      </c>
      <c r="B8737">
        <v>0</v>
      </c>
      <c r="C8737">
        <v>0</v>
      </c>
      <c r="D8737" s="690">
        <v>41214</v>
      </c>
    </row>
    <row r="8738" spans="1:4">
      <c r="A8738" s="105">
        <v>33105010380000</v>
      </c>
      <c r="B8738">
        <v>0</v>
      </c>
      <c r="C8738">
        <v>0</v>
      </c>
      <c r="D8738" s="690">
        <v>41244</v>
      </c>
    </row>
    <row r="8739" spans="1:4">
      <c r="A8739" s="105">
        <v>33105010520000</v>
      </c>
      <c r="B8739">
        <v>0</v>
      </c>
      <c r="C8739">
        <v>0</v>
      </c>
      <c r="D8739" s="690">
        <v>40909</v>
      </c>
    </row>
    <row r="8740" spans="1:4">
      <c r="A8740" s="105">
        <v>33105010520000</v>
      </c>
      <c r="B8740">
        <v>0</v>
      </c>
      <c r="C8740">
        <v>0</v>
      </c>
      <c r="D8740" s="690">
        <v>40940</v>
      </c>
    </row>
    <row r="8741" spans="1:4">
      <c r="A8741" s="105">
        <v>33105010520000</v>
      </c>
      <c r="B8741">
        <v>0</v>
      </c>
      <c r="C8741">
        <v>0</v>
      </c>
      <c r="D8741" s="690">
        <v>40969</v>
      </c>
    </row>
    <row r="8742" spans="1:4">
      <c r="A8742" s="105">
        <v>33105010520000</v>
      </c>
      <c r="B8742">
        <v>0</v>
      </c>
      <c r="C8742">
        <v>0</v>
      </c>
      <c r="D8742" s="690">
        <v>41000</v>
      </c>
    </row>
    <row r="8743" spans="1:4">
      <c r="A8743" s="105">
        <v>33105010520000</v>
      </c>
      <c r="B8743">
        <v>0</v>
      </c>
      <c r="C8743">
        <v>0</v>
      </c>
      <c r="D8743" s="690">
        <v>41030</v>
      </c>
    </row>
    <row r="8744" spans="1:4">
      <c r="A8744" s="105">
        <v>33105010520000</v>
      </c>
      <c r="B8744">
        <v>0</v>
      </c>
      <c r="C8744">
        <v>0</v>
      </c>
      <c r="D8744" s="690">
        <v>41061</v>
      </c>
    </row>
    <row r="8745" spans="1:4">
      <c r="A8745" s="105">
        <v>33105010520000</v>
      </c>
      <c r="B8745">
        <v>0</v>
      </c>
      <c r="C8745">
        <v>0</v>
      </c>
      <c r="D8745" s="690">
        <v>41091</v>
      </c>
    </row>
    <row r="8746" spans="1:4">
      <c r="A8746" s="105">
        <v>33105010520000</v>
      </c>
      <c r="B8746">
        <v>0</v>
      </c>
      <c r="C8746">
        <v>0</v>
      </c>
      <c r="D8746" s="690">
        <v>41122</v>
      </c>
    </row>
    <row r="8747" spans="1:4">
      <c r="A8747" s="105">
        <v>33105010520000</v>
      </c>
      <c r="B8747">
        <v>0</v>
      </c>
      <c r="C8747">
        <v>0</v>
      </c>
      <c r="D8747" s="690">
        <v>41153</v>
      </c>
    </row>
    <row r="8748" spans="1:4">
      <c r="A8748" s="105">
        <v>33105010520000</v>
      </c>
      <c r="B8748">
        <v>0</v>
      </c>
      <c r="C8748">
        <v>0</v>
      </c>
      <c r="D8748" s="690">
        <v>41183</v>
      </c>
    </row>
    <row r="8749" spans="1:4">
      <c r="A8749" s="105">
        <v>33105010520000</v>
      </c>
      <c r="B8749">
        <v>0</v>
      </c>
      <c r="C8749">
        <v>0</v>
      </c>
      <c r="D8749" s="690">
        <v>41214</v>
      </c>
    </row>
    <row r="8750" spans="1:4">
      <c r="A8750" s="105">
        <v>33105010520000</v>
      </c>
      <c r="B8750">
        <v>0</v>
      </c>
      <c r="C8750">
        <v>0</v>
      </c>
      <c r="D8750" s="690">
        <v>41244</v>
      </c>
    </row>
    <row r="8751" spans="1:4">
      <c r="A8751" s="105">
        <v>33105015010000</v>
      </c>
      <c r="B8751">
        <v>40102</v>
      </c>
      <c r="C8751">
        <v>0</v>
      </c>
      <c r="D8751" s="690">
        <v>40909</v>
      </c>
    </row>
    <row r="8752" spans="1:4">
      <c r="A8752" s="105">
        <v>33105015010000</v>
      </c>
      <c r="B8752">
        <v>25084</v>
      </c>
      <c r="C8752">
        <v>0</v>
      </c>
      <c r="D8752" s="690">
        <v>40940</v>
      </c>
    </row>
    <row r="8753" spans="1:4">
      <c r="A8753" s="105">
        <v>33105015010000</v>
      </c>
      <c r="B8753">
        <v>24098</v>
      </c>
      <c r="C8753">
        <v>0</v>
      </c>
      <c r="D8753" s="690">
        <v>40969</v>
      </c>
    </row>
    <row r="8754" spans="1:4">
      <c r="A8754" s="105">
        <v>33105015010000</v>
      </c>
      <c r="B8754">
        <v>21558</v>
      </c>
      <c r="C8754">
        <v>0</v>
      </c>
      <c r="D8754" s="690">
        <v>41000</v>
      </c>
    </row>
    <row r="8755" spans="1:4">
      <c r="A8755" s="105">
        <v>33105015010000</v>
      </c>
      <c r="B8755">
        <v>27810</v>
      </c>
      <c r="C8755">
        <v>0</v>
      </c>
      <c r="D8755" s="690">
        <v>41030</v>
      </c>
    </row>
    <row r="8756" spans="1:4">
      <c r="A8756" s="105">
        <v>33105015010000</v>
      </c>
      <c r="B8756">
        <v>29987</v>
      </c>
      <c r="C8756">
        <v>0</v>
      </c>
      <c r="D8756" s="690">
        <v>41061</v>
      </c>
    </row>
    <row r="8757" spans="1:4">
      <c r="A8757" s="105">
        <v>33105015010000</v>
      </c>
      <c r="B8757">
        <v>28581</v>
      </c>
      <c r="C8757">
        <v>0</v>
      </c>
      <c r="D8757" s="690">
        <v>41091</v>
      </c>
    </row>
    <row r="8758" spans="1:4">
      <c r="A8758" s="105">
        <v>33105015010000</v>
      </c>
      <c r="B8758">
        <v>26061</v>
      </c>
      <c r="C8758">
        <v>0</v>
      </c>
      <c r="D8758" s="690">
        <v>41122</v>
      </c>
    </row>
    <row r="8759" spans="1:4">
      <c r="A8759" s="105">
        <v>33105015010000</v>
      </c>
      <c r="B8759">
        <v>33335</v>
      </c>
      <c r="C8759">
        <v>0</v>
      </c>
      <c r="D8759" s="690">
        <v>41153</v>
      </c>
    </row>
    <row r="8760" spans="1:4">
      <c r="A8760" s="105">
        <v>33105015010000</v>
      </c>
      <c r="B8760">
        <v>29582</v>
      </c>
      <c r="C8760">
        <v>0</v>
      </c>
      <c r="D8760" s="690">
        <v>41183</v>
      </c>
    </row>
    <row r="8761" spans="1:4">
      <c r="A8761" s="105">
        <v>33105015010000</v>
      </c>
      <c r="B8761">
        <v>26691</v>
      </c>
      <c r="C8761">
        <v>0</v>
      </c>
      <c r="D8761" s="690">
        <v>41214</v>
      </c>
    </row>
    <row r="8762" spans="1:4">
      <c r="A8762" s="105">
        <v>33105015010000</v>
      </c>
      <c r="B8762">
        <v>27683</v>
      </c>
      <c r="C8762">
        <v>0</v>
      </c>
      <c r="D8762" s="690">
        <v>41244</v>
      </c>
    </row>
    <row r="8763" spans="1:4">
      <c r="A8763" s="105">
        <v>33105015780000</v>
      </c>
      <c r="B8763">
        <v>2172</v>
      </c>
      <c r="C8763">
        <v>0</v>
      </c>
      <c r="D8763" s="690">
        <v>40909</v>
      </c>
    </row>
    <row r="8764" spans="1:4">
      <c r="A8764" s="105">
        <v>33105015780000</v>
      </c>
      <c r="B8764">
        <v>800</v>
      </c>
      <c r="C8764">
        <v>0</v>
      </c>
      <c r="D8764" s="690">
        <v>40940</v>
      </c>
    </row>
    <row r="8765" spans="1:4">
      <c r="A8765" s="105">
        <v>33105015780000</v>
      </c>
      <c r="B8765">
        <v>3400</v>
      </c>
      <c r="C8765">
        <v>0</v>
      </c>
      <c r="D8765" s="690">
        <v>40969</v>
      </c>
    </row>
    <row r="8766" spans="1:4">
      <c r="A8766" s="105">
        <v>33105015780000</v>
      </c>
      <c r="B8766">
        <v>4554</v>
      </c>
      <c r="C8766">
        <v>0</v>
      </c>
      <c r="D8766" s="690">
        <v>41000</v>
      </c>
    </row>
    <row r="8767" spans="1:4">
      <c r="A8767" s="105">
        <v>33105015780000</v>
      </c>
      <c r="B8767">
        <v>3336</v>
      </c>
      <c r="C8767">
        <v>0</v>
      </c>
      <c r="D8767" s="690">
        <v>41030</v>
      </c>
    </row>
    <row r="8768" spans="1:4">
      <c r="A8768" s="105">
        <v>33105015780000</v>
      </c>
      <c r="B8768">
        <v>3408</v>
      </c>
      <c r="C8768">
        <v>0</v>
      </c>
      <c r="D8768" s="690">
        <v>41061</v>
      </c>
    </row>
    <row r="8769" spans="1:4">
      <c r="A8769" s="105">
        <v>33105015780000</v>
      </c>
      <c r="B8769">
        <v>3472</v>
      </c>
      <c r="C8769">
        <v>0</v>
      </c>
      <c r="D8769" s="690">
        <v>41091</v>
      </c>
    </row>
    <row r="8770" spans="1:4">
      <c r="A8770" s="105">
        <v>33105015780000</v>
      </c>
      <c r="B8770">
        <v>3516</v>
      </c>
      <c r="C8770">
        <v>0</v>
      </c>
      <c r="D8770" s="690">
        <v>41122</v>
      </c>
    </row>
    <row r="8771" spans="1:4">
      <c r="A8771" s="105">
        <v>33105015780000</v>
      </c>
      <c r="B8771">
        <v>3099</v>
      </c>
      <c r="C8771">
        <v>0</v>
      </c>
      <c r="D8771" s="690">
        <v>41153</v>
      </c>
    </row>
    <row r="8772" spans="1:4">
      <c r="A8772" s="105">
        <v>33105015780000</v>
      </c>
      <c r="B8772">
        <v>3215</v>
      </c>
      <c r="C8772">
        <v>0</v>
      </c>
      <c r="D8772" s="690">
        <v>41183</v>
      </c>
    </row>
    <row r="8773" spans="1:4">
      <c r="A8773" s="105">
        <v>33105015780000</v>
      </c>
      <c r="B8773">
        <v>3165</v>
      </c>
      <c r="C8773">
        <v>0</v>
      </c>
      <c r="D8773" s="690">
        <v>41214</v>
      </c>
    </row>
    <row r="8774" spans="1:4">
      <c r="A8774" s="105">
        <v>33105015780000</v>
      </c>
      <c r="B8774">
        <v>3205</v>
      </c>
      <c r="C8774">
        <v>0</v>
      </c>
      <c r="D8774" s="690">
        <v>41244</v>
      </c>
    </row>
    <row r="8775" spans="1:4">
      <c r="A8775" s="105">
        <v>33105016370000</v>
      </c>
      <c r="B8775">
        <v>402</v>
      </c>
      <c r="C8775">
        <v>0</v>
      </c>
      <c r="D8775" s="690">
        <v>40940</v>
      </c>
    </row>
    <row r="8776" spans="1:4">
      <c r="A8776" s="105">
        <v>33105016370000</v>
      </c>
      <c r="B8776">
        <v>2589</v>
      </c>
      <c r="C8776">
        <v>0</v>
      </c>
      <c r="D8776" s="690">
        <v>40969</v>
      </c>
    </row>
    <row r="8777" spans="1:4">
      <c r="A8777" s="105">
        <v>33105016370000</v>
      </c>
      <c r="B8777">
        <v>799</v>
      </c>
      <c r="C8777">
        <v>0</v>
      </c>
      <c r="D8777" s="690">
        <v>41000</v>
      </c>
    </row>
    <row r="8778" spans="1:4">
      <c r="A8778" s="105">
        <v>33105016370000</v>
      </c>
      <c r="B8778">
        <v>0</v>
      </c>
      <c r="C8778">
        <v>0</v>
      </c>
      <c r="D8778" s="690">
        <v>41030</v>
      </c>
    </row>
    <row r="8779" spans="1:4">
      <c r="A8779" s="105">
        <v>33105016370000</v>
      </c>
      <c r="B8779">
        <v>0</v>
      </c>
      <c r="C8779">
        <v>0</v>
      </c>
      <c r="D8779" s="690">
        <v>41061</v>
      </c>
    </row>
    <row r="8780" spans="1:4">
      <c r="A8780" s="105">
        <v>33105016370000</v>
      </c>
      <c r="B8780">
        <v>0</v>
      </c>
      <c r="C8780">
        <v>0</v>
      </c>
      <c r="D8780" s="690">
        <v>41091</v>
      </c>
    </row>
    <row r="8781" spans="1:4">
      <c r="A8781" s="105">
        <v>33105016370000</v>
      </c>
      <c r="B8781">
        <v>0</v>
      </c>
      <c r="C8781">
        <v>0</v>
      </c>
      <c r="D8781" s="690">
        <v>41122</v>
      </c>
    </row>
    <row r="8782" spans="1:4">
      <c r="A8782" s="105">
        <v>33105016370000</v>
      </c>
      <c r="B8782">
        <v>0</v>
      </c>
      <c r="C8782">
        <v>0</v>
      </c>
      <c r="D8782" s="690">
        <v>41153</v>
      </c>
    </row>
    <row r="8783" spans="1:4">
      <c r="A8783" s="105">
        <v>33105016370000</v>
      </c>
      <c r="B8783">
        <v>0</v>
      </c>
      <c r="C8783">
        <v>0</v>
      </c>
      <c r="D8783" s="690">
        <v>41183</v>
      </c>
    </row>
    <row r="8784" spans="1:4">
      <c r="A8784" s="105">
        <v>33105016370000</v>
      </c>
      <c r="B8784">
        <v>0</v>
      </c>
      <c r="C8784">
        <v>0</v>
      </c>
      <c r="D8784" s="690">
        <v>41214</v>
      </c>
    </row>
    <row r="8785" spans="1:4">
      <c r="A8785" s="105">
        <v>33105016370000</v>
      </c>
      <c r="B8785">
        <v>0</v>
      </c>
      <c r="C8785">
        <v>0</v>
      </c>
      <c r="D8785" s="690">
        <v>41244</v>
      </c>
    </row>
  </sheetData>
  <pageMargins left="0.7" right="0.7" top="0.75" bottom="0.75" header="0.3" footer="0.3"/>
  <pageSetup paperSize="0" orientation="portrait" horizontalDpi="0" verticalDpi="0" copie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1" max="1" width="12.42578125" customWidth="1"/>
    <col min="2" max="2" width="13.28515625" customWidth="1"/>
    <col min="3" max="3" width="12" customWidth="1"/>
    <col min="4" max="4" width="13.7109375" customWidth="1"/>
    <col min="5" max="5" width="14.42578125" customWidth="1"/>
    <col min="6" max="6" width="13.42578125" customWidth="1"/>
    <col min="7" max="7" width="12" style="374" customWidth="1"/>
    <col min="8" max="8" width="125.7109375" customWidth="1"/>
  </cols>
  <sheetData>
    <row r="1" spans="1:8" s="43" customFormat="1" ht="19.5" customHeight="1">
      <c r="A1" s="43" t="s">
        <v>94</v>
      </c>
      <c r="G1" s="351"/>
    </row>
    <row r="2" spans="1:8" s="42" customFormat="1" ht="12.75" customHeight="1">
      <c r="G2" s="352"/>
    </row>
    <row r="3" spans="1:8" s="5" customFormat="1" ht="14.1" customHeight="1">
      <c r="A3" s="5" t="s">
        <v>93</v>
      </c>
      <c r="G3" s="353"/>
    </row>
    <row r="4" spans="1:8" s="42" customFormat="1" ht="12.75" customHeight="1">
      <c r="A4" s="123"/>
      <c r="B4" s="123"/>
      <c r="C4" s="123"/>
      <c r="D4" s="123"/>
      <c r="E4" s="123"/>
      <c r="F4" s="123"/>
      <c r="G4" s="352"/>
      <c r="H4" s="766" t="s">
        <v>3312</v>
      </c>
    </row>
    <row r="5" spans="1:8" s="1" customFormat="1" ht="12.75" customHeight="1">
      <c r="A5" s="750" t="s">
        <v>41</v>
      </c>
      <c r="B5" s="750"/>
      <c r="C5" s="750"/>
      <c r="D5" s="750"/>
      <c r="E5" s="4" t="s">
        <v>40</v>
      </c>
      <c r="F5" s="3"/>
      <c r="G5" s="350"/>
      <c r="H5" s="767"/>
    </row>
    <row r="6" spans="1:8" s="1" customFormat="1" ht="12.75" customHeight="1">
      <c r="A6" s="211"/>
      <c r="B6" s="211"/>
      <c r="C6" s="211"/>
      <c r="D6" s="211"/>
      <c r="E6" s="3"/>
      <c r="F6" s="3"/>
      <c r="G6" s="350"/>
      <c r="H6" s="767"/>
    </row>
    <row r="7" spans="1:8" s="1" customFormat="1" ht="12.75" customHeight="1">
      <c r="A7" s="169" t="s">
        <v>92</v>
      </c>
      <c r="B7" s="169"/>
      <c r="C7" s="169"/>
      <c r="D7" s="169"/>
      <c r="E7" s="170"/>
      <c r="F7" s="170"/>
      <c r="G7" s="21"/>
      <c r="H7" s="3"/>
    </row>
    <row r="8" spans="1:8" s="1" customFormat="1" ht="12.75" customHeight="1">
      <c r="A8" s="166" t="s">
        <v>91</v>
      </c>
      <c r="B8" s="169"/>
      <c r="C8" s="169"/>
      <c r="D8" s="169"/>
      <c r="E8" s="170"/>
      <c r="F8" s="170"/>
      <c r="G8" s="21"/>
      <c r="H8" s="4" t="s">
        <v>535</v>
      </c>
    </row>
    <row r="9" spans="1:8" s="1" customFormat="1" ht="12.75" customHeight="1">
      <c r="A9" s="169"/>
      <c r="B9" s="171" t="s">
        <v>90</v>
      </c>
      <c r="C9" s="171"/>
      <c r="D9" s="171"/>
      <c r="E9" s="162" t="s">
        <v>1</v>
      </c>
      <c r="F9" s="172"/>
      <c r="G9" s="354"/>
      <c r="H9" s="3"/>
    </row>
    <row r="10" spans="1:8" s="1" customFormat="1" ht="12.75" customHeight="1">
      <c r="A10" s="169"/>
      <c r="B10" s="171" t="s">
        <v>89</v>
      </c>
      <c r="C10" s="171"/>
      <c r="D10" s="171"/>
      <c r="E10" s="162" t="s">
        <v>1</v>
      </c>
      <c r="F10" s="172"/>
      <c r="G10" s="354"/>
      <c r="H10" s="3"/>
    </row>
    <row r="11" spans="1:8" s="1" customFormat="1" ht="12.75" customHeight="1">
      <c r="A11" s="169"/>
      <c r="B11" s="171" t="s">
        <v>88</v>
      </c>
      <c r="C11" s="171"/>
      <c r="D11" s="171"/>
      <c r="E11" s="162" t="s">
        <v>1</v>
      </c>
      <c r="F11" s="172"/>
      <c r="G11" s="354"/>
      <c r="H11" s="3"/>
    </row>
    <row r="12" spans="1:8" s="1" customFormat="1" ht="12.75" customHeight="1">
      <c r="A12" s="169"/>
      <c r="B12" s="171" t="s">
        <v>87</v>
      </c>
      <c r="C12" s="171"/>
      <c r="D12" s="171"/>
      <c r="E12" s="162" t="s">
        <v>1</v>
      </c>
      <c r="F12" s="172"/>
      <c r="G12" s="354"/>
      <c r="H12" s="3"/>
    </row>
    <row r="13" spans="1:8" s="1" customFormat="1" ht="12.75" customHeight="1">
      <c r="A13" s="169"/>
      <c r="B13" s="171" t="s">
        <v>86</v>
      </c>
      <c r="C13" s="171"/>
      <c r="D13" s="171"/>
      <c r="E13" s="162" t="s">
        <v>1</v>
      </c>
      <c r="F13" s="172"/>
      <c r="G13" s="354"/>
      <c r="H13" s="3"/>
    </row>
    <row r="14" spans="1:8" s="1" customFormat="1" ht="12.75" customHeight="1">
      <c r="A14" s="169"/>
      <c r="B14" s="171" t="s">
        <v>85</v>
      </c>
      <c r="C14" s="171"/>
      <c r="D14" s="171"/>
      <c r="E14" s="162" t="s">
        <v>1</v>
      </c>
      <c r="F14" s="172"/>
      <c r="G14" s="354"/>
      <c r="H14" s="3"/>
    </row>
    <row r="15" spans="1:8" s="1" customFormat="1" ht="12.75" customHeight="1">
      <c r="A15" s="169"/>
      <c r="B15" s="170" t="s">
        <v>84</v>
      </c>
      <c r="C15" s="171"/>
      <c r="D15" s="171"/>
      <c r="E15" s="162" t="s">
        <v>1</v>
      </c>
      <c r="F15" s="172"/>
      <c r="G15" s="354"/>
      <c r="H15" s="3"/>
    </row>
    <row r="16" spans="1:8" s="1" customFormat="1" ht="12.75" customHeight="1">
      <c r="A16" s="169"/>
      <c r="B16" s="169"/>
      <c r="C16" s="169"/>
      <c r="D16" s="169"/>
      <c r="E16" s="165"/>
      <c r="F16" s="172"/>
      <c r="G16" s="355"/>
      <c r="H16" s="3"/>
    </row>
    <row r="17" spans="1:8" s="1" customFormat="1" ht="12.75" customHeight="1">
      <c r="A17" s="169" t="s">
        <v>83</v>
      </c>
      <c r="B17" s="169"/>
      <c r="C17" s="169"/>
      <c r="D17" s="169"/>
      <c r="E17" s="162"/>
      <c r="F17" s="172"/>
      <c r="G17" s="21"/>
      <c r="H17" s="3"/>
    </row>
    <row r="18" spans="1:8" s="1" customFormat="1" ht="12.75" customHeight="1">
      <c r="A18" s="169"/>
      <c r="B18" s="169" t="s">
        <v>82</v>
      </c>
      <c r="C18" s="169"/>
      <c r="D18" s="169"/>
      <c r="E18" s="162" t="s">
        <v>1</v>
      </c>
      <c r="F18" s="172"/>
      <c r="G18" s="354" t="s">
        <v>81</v>
      </c>
      <c r="H18" s="3"/>
    </row>
    <row r="19" spans="1:8" s="1" customFormat="1" ht="12.75" customHeight="1">
      <c r="A19" s="169"/>
      <c r="B19" s="169" t="s">
        <v>80</v>
      </c>
      <c r="C19" s="169"/>
      <c r="D19" s="169"/>
      <c r="E19" s="162" t="s">
        <v>1</v>
      </c>
      <c r="F19" s="172"/>
      <c r="G19" s="354" t="s">
        <v>2994</v>
      </c>
      <c r="H19" s="3"/>
    </row>
    <row r="20" spans="1:8" s="1" customFormat="1" ht="12.75" customHeight="1">
      <c r="A20" s="169"/>
      <c r="B20" s="169" t="s">
        <v>79</v>
      </c>
      <c r="C20" s="169"/>
      <c r="D20" s="169"/>
      <c r="E20" s="162" t="s">
        <v>78</v>
      </c>
      <c r="F20" s="172"/>
      <c r="G20" s="354"/>
      <c r="H20" s="121"/>
    </row>
    <row r="21" spans="1:8" s="1" customFormat="1" ht="12.75" customHeight="1">
      <c r="A21" s="169"/>
      <c r="B21" s="169" t="s">
        <v>77</v>
      </c>
      <c r="C21" s="169"/>
      <c r="D21" s="169"/>
      <c r="E21" s="162" t="s">
        <v>76</v>
      </c>
      <c r="F21" s="172"/>
      <c r="G21" s="354"/>
      <c r="H21" s="121"/>
    </row>
    <row r="22" spans="1:8" s="1" customFormat="1" ht="12.75" customHeight="1">
      <c r="A22" s="169"/>
      <c r="B22" s="169" t="s">
        <v>75</v>
      </c>
      <c r="C22" s="169"/>
      <c r="D22" s="169"/>
      <c r="E22" s="162" t="s">
        <v>74</v>
      </c>
      <c r="F22" s="170"/>
      <c r="G22" s="356"/>
      <c r="H22" s="203"/>
    </row>
    <row r="23" spans="1:8" s="1" customFormat="1" ht="12.75" customHeight="1">
      <c r="A23" s="169"/>
      <c r="B23" s="169" t="s">
        <v>73</v>
      </c>
      <c r="C23" s="169"/>
      <c r="D23" s="169"/>
      <c r="E23" s="162" t="s">
        <v>49</v>
      </c>
      <c r="F23" s="170"/>
      <c r="G23" s="356"/>
      <c r="H23" s="203"/>
    </row>
    <row r="24" spans="1:8" s="1" customFormat="1" ht="12.75" customHeight="1">
      <c r="A24" s="169"/>
      <c r="B24" s="169" t="s">
        <v>743</v>
      </c>
      <c r="C24" s="169"/>
      <c r="D24" s="169"/>
      <c r="E24" s="162" t="s">
        <v>49</v>
      </c>
      <c r="F24" s="170"/>
      <c r="G24" s="356"/>
      <c r="H24" s="125"/>
    </row>
    <row r="25" spans="1:8" s="1" customFormat="1" ht="12.75" customHeight="1">
      <c r="A25" s="169"/>
      <c r="B25" s="169" t="s">
        <v>744</v>
      </c>
      <c r="C25" s="169"/>
      <c r="D25" s="169"/>
      <c r="E25" s="162" t="s">
        <v>436</v>
      </c>
      <c r="F25" s="170"/>
      <c r="G25" s="356"/>
      <c r="H25" s="125"/>
    </row>
    <row r="26" spans="1:8" s="1" customFormat="1" ht="12.75" customHeight="1">
      <c r="A26" s="169"/>
      <c r="B26" s="169" t="s">
        <v>745</v>
      </c>
      <c r="C26" s="169"/>
      <c r="D26" s="169"/>
      <c r="E26" s="162" t="s">
        <v>746</v>
      </c>
      <c r="F26" s="170"/>
      <c r="G26" s="356"/>
      <c r="H26" s="126"/>
    </row>
    <row r="27" spans="1:8" s="1" customFormat="1" ht="12.75" customHeight="1">
      <c r="A27" s="169"/>
      <c r="B27" s="169" t="s">
        <v>437</v>
      </c>
      <c r="C27" s="169"/>
      <c r="D27" s="169"/>
      <c r="E27" s="162" t="s">
        <v>72</v>
      </c>
      <c r="F27" s="170"/>
      <c r="G27" s="357"/>
      <c r="H27" s="3"/>
    </row>
    <row r="28" spans="1:8" s="1" customFormat="1" ht="12.75" customHeight="1">
      <c r="A28" s="169"/>
      <c r="B28" s="169"/>
      <c r="C28" s="169"/>
      <c r="D28" s="169"/>
      <c r="E28" s="162"/>
      <c r="F28" s="170"/>
      <c r="G28" s="21"/>
      <c r="H28" s="3"/>
    </row>
    <row r="29" spans="1:8" s="1" customFormat="1" ht="12.75" customHeight="1">
      <c r="A29" s="169" t="s">
        <v>71</v>
      </c>
      <c r="B29" s="169"/>
      <c r="C29" s="169"/>
      <c r="D29" s="169"/>
      <c r="E29" s="162"/>
      <c r="F29" s="170"/>
      <c r="G29" s="21"/>
      <c r="H29" s="3"/>
    </row>
    <row r="30" spans="1:8" s="1" customFormat="1" ht="12.75" customHeight="1">
      <c r="A30" s="169"/>
      <c r="B30" s="169" t="s">
        <v>70</v>
      </c>
      <c r="C30" s="169"/>
      <c r="D30" s="169"/>
      <c r="E30" s="162" t="s">
        <v>69</v>
      </c>
      <c r="F30" s="170"/>
      <c r="G30" s="354"/>
      <c r="H30" s="121"/>
    </row>
    <row r="31" spans="1:8" s="1" customFormat="1" ht="12.75" customHeight="1">
      <c r="A31" s="169"/>
      <c r="B31" s="163" t="s">
        <v>68</v>
      </c>
      <c r="C31" s="169"/>
      <c r="D31" s="169"/>
      <c r="E31" s="162"/>
      <c r="F31" s="170"/>
      <c r="G31" s="358"/>
      <c r="H31" s="3"/>
    </row>
    <row r="32" spans="1:8" s="1" customFormat="1" ht="12.75" customHeight="1">
      <c r="A32" s="169"/>
      <c r="B32" s="170"/>
      <c r="C32" s="170"/>
      <c r="D32" s="169" t="s">
        <v>67</v>
      </c>
      <c r="E32" s="162" t="s">
        <v>62</v>
      </c>
      <c r="F32" s="170"/>
      <c r="G32" s="357"/>
      <c r="H32" s="3"/>
    </row>
    <row r="33" spans="1:8" s="1" customFormat="1" ht="12.75" customHeight="1">
      <c r="A33" s="169"/>
      <c r="B33" s="177"/>
      <c r="C33" s="170"/>
      <c r="D33" s="169" t="s">
        <v>66</v>
      </c>
      <c r="E33" s="162" t="s">
        <v>62</v>
      </c>
      <c r="F33" s="170"/>
      <c r="G33" s="357"/>
      <c r="H33" s="3"/>
    </row>
    <row r="34" spans="1:8" s="1" customFormat="1" ht="12.75" customHeight="1">
      <c r="A34" s="169"/>
      <c r="B34" s="178"/>
      <c r="C34" s="170"/>
      <c r="D34" s="169" t="s">
        <v>65</v>
      </c>
      <c r="E34" s="162" t="s">
        <v>62</v>
      </c>
      <c r="F34" s="170"/>
      <c r="G34" s="357"/>
      <c r="H34" s="3"/>
    </row>
    <row r="35" spans="1:8" s="1" customFormat="1" ht="12.75" customHeight="1">
      <c r="A35" s="169"/>
      <c r="B35" s="178"/>
      <c r="C35" s="170"/>
      <c r="D35" s="169" t="s">
        <v>64</v>
      </c>
      <c r="E35" s="162" t="s">
        <v>62</v>
      </c>
      <c r="F35" s="170"/>
      <c r="G35" s="357"/>
      <c r="H35" s="3"/>
    </row>
    <row r="36" spans="1:8" s="1" customFormat="1" ht="12.75" customHeight="1">
      <c r="A36" s="169"/>
      <c r="B36" s="178"/>
      <c r="C36" s="170"/>
      <c r="D36" s="169" t="s">
        <v>63</v>
      </c>
      <c r="E36" s="162" t="s">
        <v>62</v>
      </c>
      <c r="F36" s="170"/>
      <c r="G36" s="357"/>
      <c r="H36" s="3"/>
    </row>
    <row r="37" spans="1:8" s="1" customFormat="1" ht="12.75" customHeight="1">
      <c r="A37" s="169"/>
      <c r="B37" s="169"/>
      <c r="C37" s="170"/>
      <c r="D37" s="169" t="s">
        <v>757</v>
      </c>
      <c r="E37" s="162" t="s">
        <v>62</v>
      </c>
      <c r="F37" s="170"/>
      <c r="G37" s="357"/>
      <c r="H37" s="3"/>
    </row>
    <row r="38" spans="1:8" s="1" customFormat="1" ht="12.75" customHeight="1">
      <c r="A38" s="169"/>
      <c r="B38" s="169"/>
      <c r="C38" s="170"/>
      <c r="D38" s="169" t="s">
        <v>758</v>
      </c>
      <c r="E38" s="162" t="s">
        <v>62</v>
      </c>
      <c r="F38" s="170"/>
      <c r="G38" s="357"/>
      <c r="H38" s="3"/>
    </row>
    <row r="39" spans="1:8" s="1" customFormat="1" ht="12.75" customHeight="1">
      <c r="A39" s="169"/>
      <c r="B39" s="169"/>
      <c r="C39" s="170"/>
      <c r="D39" s="169"/>
      <c r="E39" s="162"/>
      <c r="F39" s="170"/>
      <c r="G39" s="359"/>
      <c r="H39" s="3"/>
    </row>
    <row r="40" spans="1:8" s="1" customFormat="1" ht="12.75" customHeight="1">
      <c r="A40" s="169" t="s">
        <v>61</v>
      </c>
      <c r="B40" s="169"/>
      <c r="C40" s="169"/>
      <c r="D40" s="169"/>
      <c r="E40" s="162"/>
      <c r="F40" s="170"/>
      <c r="G40" s="360"/>
      <c r="H40" s="3"/>
    </row>
    <row r="41" spans="1:8" s="1" customFormat="1" ht="12.75" customHeight="1">
      <c r="A41" s="166" t="s">
        <v>60</v>
      </c>
      <c r="B41" s="169"/>
      <c r="C41" s="169"/>
      <c r="D41" s="169"/>
      <c r="E41" s="162"/>
      <c r="F41" s="170"/>
      <c r="G41" s="361"/>
      <c r="H41" s="3"/>
    </row>
    <row r="42" spans="1:8" s="1" customFormat="1" ht="12.75" customHeight="1">
      <c r="A42" s="169"/>
      <c r="B42" s="169" t="s">
        <v>59</v>
      </c>
      <c r="C42" s="169"/>
      <c r="D42" s="169"/>
      <c r="E42" s="162" t="s">
        <v>45</v>
      </c>
      <c r="F42" s="170"/>
      <c r="G42" s="354"/>
      <c r="H42" s="3"/>
    </row>
    <row r="43" spans="1:8" s="1" customFormat="1" ht="12.75" customHeight="1">
      <c r="A43" s="169"/>
      <c r="B43" s="169" t="s">
        <v>58</v>
      </c>
      <c r="C43" s="169"/>
      <c r="D43" s="169"/>
      <c r="E43" s="162" t="s">
        <v>56</v>
      </c>
      <c r="F43" s="170"/>
      <c r="G43" s="354"/>
      <c r="H43" s="3"/>
    </row>
    <row r="44" spans="1:8" s="1" customFormat="1" ht="12.75" customHeight="1">
      <c r="A44" s="169"/>
      <c r="B44" s="163" t="s">
        <v>57</v>
      </c>
      <c r="C44" s="169"/>
      <c r="D44" s="169"/>
      <c r="E44" s="162" t="s">
        <v>56</v>
      </c>
      <c r="F44" s="170"/>
      <c r="G44" s="357"/>
      <c r="H44" s="3"/>
    </row>
    <row r="45" spans="1:8" s="1" customFormat="1" ht="12.75" customHeight="1">
      <c r="A45" s="169"/>
      <c r="B45" s="163" t="s">
        <v>55</v>
      </c>
      <c r="C45" s="169"/>
      <c r="D45" s="169"/>
      <c r="E45" s="162" t="s">
        <v>515</v>
      </c>
      <c r="F45" s="170"/>
      <c r="G45" s="357"/>
      <c r="H45" s="3"/>
    </row>
    <row r="46" spans="1:8" s="1" customFormat="1" ht="12.75" customHeight="1">
      <c r="A46" s="169"/>
      <c r="B46" s="163" t="s">
        <v>54</v>
      </c>
      <c r="C46" s="169"/>
      <c r="D46" s="169"/>
      <c r="E46" s="162" t="s">
        <v>45</v>
      </c>
      <c r="F46" s="170"/>
      <c r="G46" s="357"/>
      <c r="H46" s="3"/>
    </row>
    <row r="47" spans="1:8" s="1" customFormat="1" ht="12.75" customHeight="1">
      <c r="A47" s="169"/>
      <c r="B47" s="163" t="s">
        <v>53</v>
      </c>
      <c r="C47" s="169"/>
      <c r="D47" s="169"/>
      <c r="E47" s="162" t="s">
        <v>52</v>
      </c>
      <c r="F47" s="170"/>
      <c r="G47" s="357"/>
      <c r="H47" s="3"/>
    </row>
    <row r="48" spans="1:8" s="1" customFormat="1" ht="12.75" customHeight="1">
      <c r="A48" s="169"/>
      <c r="B48" s="163" t="s">
        <v>51</v>
      </c>
      <c r="C48" s="169"/>
      <c r="D48" s="169"/>
      <c r="E48" s="162" t="s">
        <v>49</v>
      </c>
      <c r="F48" s="170"/>
      <c r="G48" s="357"/>
      <c r="H48" s="3"/>
    </row>
    <row r="49" spans="1:8" s="1" customFormat="1" ht="12.75" customHeight="1">
      <c r="A49" s="169"/>
      <c r="B49" s="163" t="s">
        <v>50</v>
      </c>
      <c r="C49" s="169"/>
      <c r="D49" s="169"/>
      <c r="E49" s="162" t="s">
        <v>49</v>
      </c>
      <c r="F49" s="170"/>
      <c r="G49" s="362"/>
      <c r="H49" s="3"/>
    </row>
    <row r="50" spans="1:8" s="1" customFormat="1" ht="12.75" customHeight="1">
      <c r="A50" s="169"/>
      <c r="B50" s="163" t="s">
        <v>747</v>
      </c>
      <c r="C50" s="169"/>
      <c r="D50" s="169"/>
      <c r="E50" s="162" t="s">
        <v>49</v>
      </c>
      <c r="F50" s="170"/>
      <c r="G50" s="357"/>
      <c r="H50" s="3"/>
    </row>
    <row r="51" spans="1:8" s="1" customFormat="1" ht="12.75" customHeight="1">
      <c r="A51" s="169"/>
      <c r="B51" s="163" t="s">
        <v>748</v>
      </c>
      <c r="C51" s="169"/>
      <c r="D51" s="169"/>
      <c r="E51" s="162" t="s">
        <v>49</v>
      </c>
      <c r="F51" s="170"/>
      <c r="G51" s="357"/>
      <c r="H51" s="3"/>
    </row>
    <row r="52" spans="1:8" s="1" customFormat="1" ht="12.75" customHeight="1">
      <c r="A52" s="169"/>
      <c r="B52" s="169"/>
      <c r="C52" s="169"/>
      <c r="D52" s="169"/>
      <c r="E52" s="162"/>
      <c r="F52" s="170"/>
      <c r="G52" s="21"/>
      <c r="H52" s="3"/>
    </row>
    <row r="53" spans="1:8" s="1" customFormat="1" ht="12.75" customHeight="1">
      <c r="A53" s="169" t="s">
        <v>48</v>
      </c>
      <c r="B53" s="169"/>
      <c r="C53" s="169"/>
      <c r="D53" s="169"/>
      <c r="E53" s="162"/>
      <c r="F53" s="170"/>
      <c r="G53" s="21"/>
      <c r="H53" s="3"/>
    </row>
    <row r="54" spans="1:8" s="1" customFormat="1" ht="12.75" customHeight="1">
      <c r="A54" s="169"/>
      <c r="B54" s="169" t="s">
        <v>47</v>
      </c>
      <c r="C54" s="169"/>
      <c r="D54" s="169"/>
      <c r="E54" s="162" t="s">
        <v>1</v>
      </c>
      <c r="F54" s="170"/>
      <c r="G54" s="354"/>
      <c r="H54" s="3"/>
    </row>
    <row r="55" spans="1:8" s="1" customFormat="1" ht="12.75" customHeight="1">
      <c r="A55" s="169"/>
      <c r="B55" s="169" t="s">
        <v>46</v>
      </c>
      <c r="C55" s="169"/>
      <c r="D55" s="169"/>
      <c r="E55" s="162" t="s">
        <v>1</v>
      </c>
      <c r="F55" s="170"/>
      <c r="G55" s="354"/>
      <c r="H55" s="3"/>
    </row>
    <row r="56" spans="1:8" s="1" customFormat="1" ht="12.75" customHeight="1">
      <c r="A56" s="169"/>
      <c r="B56" s="169" t="s">
        <v>722</v>
      </c>
      <c r="C56" s="169"/>
      <c r="D56" s="169"/>
      <c r="E56" s="162" t="s">
        <v>1</v>
      </c>
      <c r="F56" s="170"/>
      <c r="G56" s="354"/>
      <c r="H56" s="3"/>
    </row>
    <row r="57" spans="1:8" s="1" customFormat="1" ht="12.75" customHeight="1">
      <c r="A57" s="169"/>
      <c r="B57" s="169" t="s">
        <v>723</v>
      </c>
      <c r="C57" s="169"/>
      <c r="D57" s="169"/>
      <c r="E57" s="162" t="s">
        <v>1</v>
      </c>
      <c r="F57" s="170"/>
      <c r="G57" s="354"/>
      <c r="H57" s="3"/>
    </row>
    <row r="58" spans="1:8" s="1" customFormat="1" ht="12.75" customHeight="1">
      <c r="A58" s="169"/>
      <c r="B58" s="169" t="s">
        <v>724</v>
      </c>
      <c r="C58" s="169"/>
      <c r="D58" s="169"/>
      <c r="E58" s="162" t="s">
        <v>1</v>
      </c>
      <c r="F58" s="170"/>
      <c r="G58" s="354"/>
      <c r="H58" s="3"/>
    </row>
    <row r="59" spans="1:8" s="1" customFormat="1" ht="12.75" customHeight="1">
      <c r="A59" s="169"/>
      <c r="B59" s="163" t="s">
        <v>725</v>
      </c>
      <c r="C59" s="169"/>
      <c r="D59" s="169"/>
      <c r="E59" s="162" t="s">
        <v>45</v>
      </c>
      <c r="F59" s="170"/>
      <c r="G59" s="354"/>
      <c r="H59" s="3"/>
    </row>
    <row r="60" spans="1:8" s="1" customFormat="1" ht="12.75" customHeight="1">
      <c r="A60" s="169"/>
      <c r="B60" s="163" t="s">
        <v>726</v>
      </c>
      <c r="C60" s="169"/>
      <c r="D60" s="169"/>
      <c r="E60" s="162" t="s">
        <v>45</v>
      </c>
      <c r="F60" s="182"/>
      <c r="G60" s="357"/>
      <c r="H60" s="3"/>
    </row>
    <row r="61" spans="1:8" s="1" customFormat="1" ht="12.75" customHeight="1">
      <c r="A61" s="169"/>
      <c r="B61" s="163" t="s">
        <v>727</v>
      </c>
      <c r="C61" s="169"/>
      <c r="D61" s="169"/>
      <c r="E61" s="162" t="s">
        <v>49</v>
      </c>
      <c r="F61" s="183"/>
      <c r="G61" s="357"/>
      <c r="H61" s="3"/>
    </row>
    <row r="62" spans="1:8" s="1" customFormat="1" ht="12.75" customHeight="1">
      <c r="A62" s="169"/>
      <c r="B62" s="163"/>
      <c r="C62" s="169"/>
      <c r="D62" s="169"/>
      <c r="E62" s="162"/>
      <c r="F62" s="184"/>
      <c r="G62" s="363"/>
      <c r="H62" s="3"/>
    </row>
    <row r="63" spans="1:8" s="1" customFormat="1" ht="12.75" customHeight="1">
      <c r="A63" s="169" t="s">
        <v>749</v>
      </c>
      <c r="B63" s="163"/>
      <c r="C63" s="169"/>
      <c r="D63" s="169"/>
      <c r="E63" s="162"/>
      <c r="F63" s="184"/>
      <c r="G63" s="364"/>
      <c r="H63" s="3"/>
    </row>
    <row r="64" spans="1:8" s="1" customFormat="1" ht="12.75" customHeight="1">
      <c r="A64" s="169"/>
      <c r="B64" s="187" t="s">
        <v>44</v>
      </c>
      <c r="C64" s="169"/>
      <c r="D64" s="169"/>
      <c r="E64" s="162"/>
      <c r="F64" s="184"/>
      <c r="G64" s="365"/>
      <c r="H64" s="3"/>
    </row>
    <row r="65" spans="1:8" s="1" customFormat="1" ht="12.75" customHeight="1">
      <c r="A65" s="169"/>
      <c r="B65" s="187"/>
      <c r="C65" s="187" t="s">
        <v>750</v>
      </c>
      <c r="D65" s="169"/>
      <c r="E65" s="162" t="s">
        <v>1</v>
      </c>
      <c r="F65" s="184"/>
      <c r="G65" s="366">
        <v>1</v>
      </c>
      <c r="H65" s="3" t="s">
        <v>1058</v>
      </c>
    </row>
    <row r="66" spans="1:8" s="1" customFormat="1" ht="12.75" customHeight="1">
      <c r="A66" s="169"/>
      <c r="B66" s="187"/>
      <c r="C66" s="187" t="s">
        <v>751</v>
      </c>
      <c r="D66" s="169"/>
      <c r="E66" s="162" t="s">
        <v>1</v>
      </c>
      <c r="F66" s="184"/>
      <c r="G66" s="366">
        <v>0</v>
      </c>
      <c r="H66" s="3"/>
    </row>
    <row r="67" spans="1:8" s="1" customFormat="1" ht="12.75" customHeight="1">
      <c r="A67" s="169"/>
      <c r="B67" s="187"/>
      <c r="C67" s="187" t="s">
        <v>752</v>
      </c>
      <c r="D67" s="169"/>
      <c r="E67" s="162" t="s">
        <v>1</v>
      </c>
      <c r="F67" s="184"/>
      <c r="G67" s="366">
        <v>0</v>
      </c>
      <c r="H67" s="3"/>
    </row>
    <row r="68" spans="1:8" s="1" customFormat="1" ht="12.75" customHeight="1">
      <c r="A68" s="169"/>
      <c r="B68" s="187" t="s">
        <v>43</v>
      </c>
      <c r="C68" s="187"/>
      <c r="D68" s="169"/>
      <c r="E68" s="162"/>
      <c r="F68" s="184"/>
      <c r="G68" s="367"/>
      <c r="H68" s="3"/>
    </row>
    <row r="69" spans="1:8" s="1" customFormat="1" ht="12.75" customHeight="1">
      <c r="A69" s="169"/>
      <c r="B69" s="187"/>
      <c r="C69" s="187" t="s">
        <v>753</v>
      </c>
      <c r="D69" s="169"/>
      <c r="E69" s="162" t="s">
        <v>1</v>
      </c>
      <c r="F69" s="184"/>
      <c r="G69" s="366"/>
      <c r="H69" s="3"/>
    </row>
    <row r="70" spans="1:8" s="1" customFormat="1" ht="12.75" customHeight="1">
      <c r="A70" s="169"/>
      <c r="B70" s="187"/>
      <c r="C70" s="187" t="s">
        <v>754</v>
      </c>
      <c r="D70" s="169"/>
      <c r="E70" s="162" t="s">
        <v>1</v>
      </c>
      <c r="F70" s="184"/>
      <c r="G70" s="366"/>
      <c r="H70" s="3"/>
    </row>
    <row r="71" spans="1:8" s="1" customFormat="1" ht="12.75" customHeight="1">
      <c r="A71" s="169"/>
      <c r="B71" s="187"/>
      <c r="C71" s="187" t="s">
        <v>755</v>
      </c>
      <c r="D71" s="169"/>
      <c r="E71" s="162" t="s">
        <v>1</v>
      </c>
      <c r="F71" s="184"/>
      <c r="G71" s="366"/>
      <c r="H71" s="3"/>
    </row>
    <row r="72" spans="1:8" s="1" customFormat="1" ht="12.75" customHeight="1">
      <c r="A72" s="191"/>
      <c r="B72" s="192"/>
      <c r="C72" s="192"/>
      <c r="D72" s="191"/>
      <c r="E72" s="164"/>
      <c r="F72" s="184"/>
      <c r="G72" s="368"/>
      <c r="H72" s="3"/>
    </row>
    <row r="73" spans="1:8" s="1" customFormat="1" ht="12.75" customHeight="1">
      <c r="A73" s="169" t="s">
        <v>728</v>
      </c>
      <c r="B73" s="187"/>
      <c r="C73" s="187"/>
      <c r="D73" s="169"/>
      <c r="E73" s="162" t="s">
        <v>1</v>
      </c>
      <c r="F73" s="184"/>
      <c r="G73" s="27"/>
      <c r="H73" s="3"/>
    </row>
    <row r="74" spans="1:8" s="1" customFormat="1" ht="12.75" customHeight="1">
      <c r="A74" s="191"/>
      <c r="B74" s="192"/>
      <c r="C74" s="192"/>
      <c r="D74" s="191"/>
      <c r="E74" s="164"/>
      <c r="F74" s="184"/>
      <c r="G74" s="369"/>
      <c r="H74" s="3"/>
    </row>
    <row r="75" spans="1:8" s="1" customFormat="1" ht="12.75" customHeight="1">
      <c r="A75" s="191" t="s">
        <v>729</v>
      </c>
      <c r="B75" s="192"/>
      <c r="C75" s="191"/>
      <c r="D75" s="191"/>
      <c r="E75" s="164"/>
      <c r="F75" s="184"/>
      <c r="G75" s="369"/>
      <c r="H75" s="3"/>
    </row>
    <row r="76" spans="1:8" s="1" customFormat="1" ht="12.75" customHeight="1">
      <c r="A76" s="191"/>
      <c r="B76" s="195" t="s">
        <v>730</v>
      </c>
      <c r="C76" s="191"/>
      <c r="D76" s="191"/>
      <c r="E76" s="164"/>
      <c r="F76" s="184"/>
      <c r="G76" s="370"/>
      <c r="H76" s="3"/>
    </row>
    <row r="77" spans="1:8" s="1" customFormat="1" ht="12.75" customHeight="1">
      <c r="A77" s="169"/>
      <c r="B77" s="163"/>
      <c r="C77" s="169" t="s">
        <v>731</v>
      </c>
      <c r="D77" s="169"/>
      <c r="E77" s="162" t="s">
        <v>49</v>
      </c>
      <c r="F77" s="184"/>
      <c r="G77" s="366">
        <v>0</v>
      </c>
      <c r="H77" s="3"/>
    </row>
    <row r="78" spans="1:8" s="1" customFormat="1" ht="12.75" customHeight="1">
      <c r="A78" s="169"/>
      <c r="B78" s="163"/>
      <c r="C78" s="169" t="s">
        <v>732</v>
      </c>
      <c r="D78" s="169"/>
      <c r="E78" s="162" t="s">
        <v>49</v>
      </c>
      <c r="F78" s="184"/>
      <c r="G78" s="366">
        <v>0</v>
      </c>
      <c r="H78" s="3"/>
    </row>
    <row r="79" spans="1:8" s="1" customFormat="1" ht="12.75" customHeight="1">
      <c r="A79" s="169"/>
      <c r="B79" s="163"/>
      <c r="C79" s="169" t="s">
        <v>733</v>
      </c>
      <c r="D79" s="169"/>
      <c r="E79" s="162" t="s">
        <v>49</v>
      </c>
      <c r="F79" s="184"/>
      <c r="G79" s="366">
        <v>0</v>
      </c>
      <c r="H79" s="3"/>
    </row>
    <row r="80" spans="1:8" s="1" customFormat="1" ht="12.75" customHeight="1">
      <c r="A80" s="169"/>
      <c r="B80" s="163"/>
      <c r="C80" s="169" t="s">
        <v>734</v>
      </c>
      <c r="D80" s="169"/>
      <c r="E80" s="162" t="s">
        <v>49</v>
      </c>
      <c r="F80" s="184"/>
      <c r="G80" s="366">
        <v>1</v>
      </c>
      <c r="H80" s="3"/>
    </row>
    <row r="81" spans="1:8" s="1" customFormat="1" ht="12.75" customHeight="1">
      <c r="A81" s="169"/>
      <c r="B81" s="195" t="s">
        <v>735</v>
      </c>
      <c r="C81" s="191"/>
      <c r="D81" s="191"/>
      <c r="E81" s="164"/>
      <c r="F81" s="184"/>
      <c r="G81" s="371"/>
      <c r="H81" s="3"/>
    </row>
    <row r="82" spans="1:8" s="1" customFormat="1" ht="12.75" customHeight="1">
      <c r="A82" s="169"/>
      <c r="B82" s="163"/>
      <c r="C82" s="169" t="s">
        <v>736</v>
      </c>
      <c r="D82" s="169"/>
      <c r="E82" s="162" t="s">
        <v>42</v>
      </c>
      <c r="F82" s="184"/>
      <c r="G82" s="372">
        <v>0</v>
      </c>
      <c r="H82" s="3"/>
    </row>
    <row r="83" spans="1:8" s="1" customFormat="1" ht="12.75" customHeight="1">
      <c r="A83" s="169"/>
      <c r="B83" s="163"/>
      <c r="C83" s="169" t="s">
        <v>737</v>
      </c>
      <c r="D83" s="169"/>
      <c r="E83" s="162" t="s">
        <v>42</v>
      </c>
      <c r="F83" s="184"/>
      <c r="G83" s="366">
        <v>0</v>
      </c>
      <c r="H83" s="3"/>
    </row>
    <row r="84" spans="1:8" s="1" customFormat="1" ht="12.75" customHeight="1">
      <c r="A84" s="169"/>
      <c r="B84" s="163"/>
      <c r="C84" s="169" t="s">
        <v>738</v>
      </c>
      <c r="D84" s="169"/>
      <c r="E84" s="162" t="s">
        <v>42</v>
      </c>
      <c r="F84" s="184"/>
      <c r="G84" s="366">
        <v>0</v>
      </c>
      <c r="H84" s="3"/>
    </row>
    <row r="85" spans="1:8" s="1" customFormat="1" ht="12.75" customHeight="1">
      <c r="A85" s="169"/>
      <c r="B85" s="163"/>
      <c r="C85" s="169" t="s">
        <v>739</v>
      </c>
      <c r="D85" s="169"/>
      <c r="E85" s="162" t="s">
        <v>42</v>
      </c>
      <c r="F85" s="184"/>
      <c r="G85" s="366">
        <v>1400</v>
      </c>
      <c r="H85" s="3" t="s">
        <v>1092</v>
      </c>
    </row>
    <row r="86" spans="1:8" s="1" customFormat="1" ht="12.75" customHeight="1">
      <c r="A86" s="169"/>
      <c r="B86" s="163" t="s">
        <v>740</v>
      </c>
      <c r="C86" s="169"/>
      <c r="D86" s="169"/>
      <c r="E86" s="162" t="s">
        <v>741</v>
      </c>
      <c r="F86" s="184"/>
      <c r="G86" s="366"/>
      <c r="H86" s="3"/>
    </row>
    <row r="87" spans="1:8" s="1" customFormat="1" ht="12.75" customHeight="1">
      <c r="A87" s="191"/>
      <c r="B87" s="195"/>
      <c r="C87" s="191"/>
      <c r="D87" s="191"/>
      <c r="E87" s="164"/>
      <c r="F87" s="184"/>
      <c r="G87" s="367"/>
      <c r="H87" s="3"/>
    </row>
    <row r="88" spans="1:8" s="1" customFormat="1" ht="12.75" customHeight="1">
      <c r="A88" s="169" t="s">
        <v>742</v>
      </c>
      <c r="B88" s="163"/>
      <c r="C88" s="169"/>
      <c r="D88" s="169"/>
      <c r="E88" s="167" t="s">
        <v>756</v>
      </c>
      <c r="F88" s="184"/>
      <c r="G88" s="357"/>
      <c r="H88" s="3"/>
    </row>
    <row r="89" spans="1:8" s="1" customFormat="1" ht="12.75" customHeight="1">
      <c r="A89" s="23"/>
      <c r="B89" s="21"/>
      <c r="C89" s="23"/>
      <c r="D89" s="23"/>
      <c r="E89" s="23"/>
      <c r="F89" s="184"/>
      <c r="G89" s="369"/>
      <c r="H89" s="72" t="s">
        <v>346</v>
      </c>
    </row>
    <row r="90" spans="1:8" s="1" customFormat="1" ht="12.75" customHeight="1">
      <c r="A90" s="433"/>
      <c r="B90" s="21"/>
      <c r="C90" s="23"/>
      <c r="D90" s="23"/>
      <c r="E90" s="23"/>
      <c r="F90" s="184"/>
      <c r="G90" s="369"/>
      <c r="H90" s="72"/>
    </row>
    <row r="91" spans="1:8" s="1" customFormat="1" ht="12.75" customHeight="1">
      <c r="A91" s="90"/>
      <c r="B91" s="90"/>
      <c r="C91" s="90"/>
      <c r="D91" s="214"/>
      <c r="E91" s="91"/>
      <c r="F91" s="3"/>
    </row>
    <row r="92" spans="1:8">
      <c r="D92" s="105"/>
      <c r="E92" s="92"/>
      <c r="F92" s="127"/>
      <c r="G92"/>
    </row>
    <row r="93" spans="1:8">
      <c r="C93" s="127"/>
      <c r="D93" s="127"/>
      <c r="E93" s="127"/>
      <c r="F93" s="127"/>
      <c r="G93" s="373"/>
      <c r="H93" s="127"/>
    </row>
    <row r="94" spans="1:8">
      <c r="C94" s="127"/>
      <c r="D94" s="127"/>
      <c r="E94" s="127"/>
      <c r="F94" s="127"/>
      <c r="G94" s="373"/>
      <c r="H94" s="127"/>
    </row>
    <row r="95" spans="1:8">
      <c r="C95" s="127"/>
      <c r="D95" s="127"/>
      <c r="E95" s="127"/>
      <c r="F95" s="127"/>
      <c r="G95" s="373"/>
      <c r="H95" s="127"/>
    </row>
    <row r="96" spans="1:8">
      <c r="A96" s="127"/>
      <c r="B96" s="127"/>
      <c r="C96" s="127"/>
      <c r="D96" s="127"/>
      <c r="E96" s="127"/>
      <c r="F96" s="127"/>
      <c r="G96" s="373"/>
      <c r="H96" s="127"/>
    </row>
    <row r="97" spans="1:8">
      <c r="A97" s="127"/>
      <c r="B97" s="127"/>
      <c r="C97" s="127"/>
      <c r="D97" s="127"/>
      <c r="E97" s="127"/>
      <c r="F97" s="127"/>
      <c r="G97" s="373"/>
      <c r="H97" s="127"/>
    </row>
  </sheetData>
  <mergeCells count="2">
    <mergeCell ref="H4:H6"/>
    <mergeCell ref="A5:D5"/>
  </mergeCells>
  <pageMargins left="0.7" right="0.7" top="0.75" bottom="0.75" header="0.3" footer="0.3"/>
  <pageSetup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1"/>
  <sheetViews>
    <sheetView showGridLines="0" workbookViewId="0">
      <selection activeCell="G22" sqref="G22"/>
    </sheetView>
  </sheetViews>
  <sheetFormatPr defaultRowHeight="15"/>
  <cols>
    <col min="1" max="1" width="14.5703125" customWidth="1"/>
    <col min="2" max="2" width="13.5703125" customWidth="1"/>
    <col min="3" max="3" width="14.42578125" customWidth="1"/>
    <col min="4" max="4" width="14.140625" customWidth="1"/>
    <col min="5" max="5" width="12.140625" customWidth="1"/>
    <col min="6" max="6" width="12.140625" bestFit="1" customWidth="1"/>
    <col min="7" max="7" width="11.14062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3305</v>
      </c>
    </row>
    <row r="5" spans="1:8" s="1" customFormat="1" ht="12.75" customHeight="1">
      <c r="A5" s="750" t="s">
        <v>41</v>
      </c>
      <c r="B5" s="750"/>
      <c r="C5" s="750"/>
      <c r="D5" s="750"/>
      <c r="E5" s="4" t="s">
        <v>40</v>
      </c>
      <c r="F5" s="3"/>
      <c r="G5" s="211"/>
      <c r="H5" s="767"/>
    </row>
    <row r="6" spans="1:8" s="1" customFormat="1" ht="12.75" customHeight="1">
      <c r="A6" s="211"/>
      <c r="B6" s="211"/>
      <c r="C6" s="211"/>
      <c r="D6" s="211"/>
      <c r="E6" s="3"/>
      <c r="F6" s="3"/>
      <c r="G6" s="211"/>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v>1</v>
      </c>
      <c r="H11" s="3"/>
    </row>
    <row r="12" spans="1:8" s="1" customFormat="1" ht="12.75" customHeight="1">
      <c r="A12" s="169"/>
      <c r="B12" s="171" t="s">
        <v>87</v>
      </c>
      <c r="C12" s="171"/>
      <c r="D12" s="171"/>
      <c r="E12" s="162" t="s">
        <v>1</v>
      </c>
      <c r="F12" s="172"/>
      <c r="G12" s="173">
        <v>0</v>
      </c>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v>1</v>
      </c>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v>
      </c>
      <c r="H18" s="3"/>
    </row>
    <row r="19" spans="1:8" s="1" customFormat="1" ht="12.75" customHeight="1">
      <c r="A19" s="169"/>
      <c r="B19" s="169" t="s">
        <v>80</v>
      </c>
      <c r="C19" s="169"/>
      <c r="D19" s="169"/>
      <c r="E19" s="162" t="s">
        <v>1</v>
      </c>
      <c r="F19" s="172"/>
      <c r="G19" s="173" t="s">
        <v>1068</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8000</v>
      </c>
      <c r="H21" s="121" t="s">
        <v>1072</v>
      </c>
    </row>
    <row r="22" spans="1:8" s="1" customFormat="1" ht="12.75" customHeight="1">
      <c r="A22" s="169"/>
      <c r="B22" s="169" t="s">
        <v>75</v>
      </c>
      <c r="C22" s="169"/>
      <c r="D22" s="169"/>
      <c r="E22" s="162" t="s">
        <v>74</v>
      </c>
      <c r="F22" s="170"/>
      <c r="G22" s="174">
        <v>1659245</v>
      </c>
      <c r="H22" s="128" t="s">
        <v>3310</v>
      </c>
    </row>
    <row r="23" spans="1:8" s="1" customFormat="1" ht="12.75" customHeight="1">
      <c r="A23" s="169"/>
      <c r="B23" s="169" t="s">
        <v>73</v>
      </c>
      <c r="C23" s="169"/>
      <c r="D23" s="169"/>
      <c r="E23" s="162" t="s">
        <v>49</v>
      </c>
      <c r="F23" s="170"/>
      <c r="G23" s="174">
        <v>167864</v>
      </c>
      <c r="H23" s="128" t="s">
        <v>3342</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40</v>
      </c>
      <c r="H30" s="121" t="s">
        <v>1070</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2087</v>
      </c>
      <c r="H42" s="3" t="s">
        <v>3309</v>
      </c>
    </row>
    <row r="43" spans="1:8" s="1" customFormat="1" ht="12.75" customHeight="1">
      <c r="A43" s="169"/>
      <c r="B43" s="169" t="s">
        <v>58</v>
      </c>
      <c r="C43" s="169"/>
      <c r="D43" s="169"/>
      <c r="E43" s="162" t="s">
        <v>56</v>
      </c>
      <c r="F43" s="170"/>
      <c r="G43" s="173">
        <v>12.16</v>
      </c>
      <c r="H43" s="3" t="s">
        <v>3299</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89">
        <v>2675</v>
      </c>
      <c r="H46" s="3" t="s">
        <v>3301</v>
      </c>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0.21</v>
      </c>
      <c r="H49" s="127" t="s">
        <v>3302</v>
      </c>
    </row>
    <row r="50" spans="1:8" s="1" customFormat="1" ht="12.75" customHeight="1">
      <c r="A50" s="169"/>
      <c r="B50" s="163" t="s">
        <v>747</v>
      </c>
      <c r="C50" s="169"/>
      <c r="D50" s="169"/>
      <c r="E50" s="162" t="s">
        <v>49</v>
      </c>
      <c r="F50" s="170"/>
      <c r="G50" s="175">
        <v>1</v>
      </c>
      <c r="H50" s="3" t="s">
        <v>351</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76</v>
      </c>
      <c r="H59" s="3" t="s">
        <v>3303</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1</v>
      </c>
      <c r="H65" s="3" t="s">
        <v>1058</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0</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1</v>
      </c>
      <c r="H80" s="3" t="s">
        <v>1056</v>
      </c>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0</v>
      </c>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0</v>
      </c>
      <c r="H84" s="3"/>
    </row>
    <row r="85" spans="1:8" s="1" customFormat="1" ht="12.75" customHeight="1">
      <c r="A85" s="169"/>
      <c r="B85" s="163"/>
      <c r="C85" s="169" t="s">
        <v>739</v>
      </c>
      <c r="D85" s="169"/>
      <c r="E85" s="162" t="s">
        <v>42</v>
      </c>
      <c r="F85" s="184"/>
      <c r="G85" s="189">
        <v>1400</v>
      </c>
      <c r="H85" s="3" t="s">
        <v>3306</v>
      </c>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H90" s="334" t="s">
        <v>1071</v>
      </c>
    </row>
    <row r="91" spans="1:8">
      <c r="H91" s="335" t="s">
        <v>3304</v>
      </c>
    </row>
    <row r="92" spans="1:8">
      <c r="H92" s="127"/>
    </row>
    <row r="93" spans="1:8">
      <c r="H93" s="127"/>
    </row>
    <row r="94" spans="1:8">
      <c r="G94" s="127"/>
      <c r="H94" s="127"/>
    </row>
    <row r="95" spans="1:8">
      <c r="G95" s="127"/>
      <c r="H95" s="127"/>
    </row>
    <row r="96" spans="1:8">
      <c r="G96" s="127"/>
      <c r="H96" s="127"/>
    </row>
    <row r="97" spans="7:8">
      <c r="G97" s="127"/>
      <c r="H97" s="127"/>
    </row>
    <row r="98" spans="7:8">
      <c r="G98" s="127"/>
      <c r="H98" s="127"/>
    </row>
    <row r="99" spans="7:8">
      <c r="G99" s="127"/>
      <c r="H99" s="127"/>
    </row>
    <row r="100" spans="7:8">
      <c r="G100" s="127"/>
      <c r="H100" s="127"/>
    </row>
    <row r="101" spans="7:8">
      <c r="G101" s="127"/>
      <c r="H101" s="127"/>
    </row>
  </sheetData>
  <mergeCells count="2">
    <mergeCell ref="H4:H6"/>
    <mergeCell ref="A5:D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heetViews>
  <sheetFormatPr defaultRowHeight="15"/>
  <cols>
    <col min="1" max="1" width="13.140625" customWidth="1"/>
    <col min="2" max="2" width="11.7109375" bestFit="1" customWidth="1"/>
    <col min="3" max="3" width="14.5703125" customWidth="1"/>
    <col min="4" max="4" width="16.140625" customWidth="1"/>
    <col min="5" max="5" width="13.28515625" customWidth="1"/>
    <col min="7" max="7" width="13.28515625" bestFit="1" customWidth="1"/>
    <col min="8" max="8" width="28.140625" bestFit="1" customWidth="1"/>
  </cols>
  <sheetData>
    <row r="1" spans="1:8" ht="26.25">
      <c r="A1" s="706" t="s">
        <v>3468</v>
      </c>
    </row>
    <row r="2" spans="1:8">
      <c r="A2" t="s">
        <v>3469</v>
      </c>
    </row>
    <row r="4" spans="1:8" ht="15" customHeight="1">
      <c r="A4" s="90" t="s">
        <v>3470</v>
      </c>
      <c r="E4" s="752" t="s">
        <v>3471</v>
      </c>
      <c r="F4" s="752"/>
    </row>
    <row r="5" spans="1:8">
      <c r="A5" s="90"/>
      <c r="D5" s="753" t="s">
        <v>3472</v>
      </c>
      <c r="E5" s="752"/>
      <c r="F5" s="752"/>
    </row>
    <row r="6" spans="1:8">
      <c r="B6" t="s">
        <v>3473</v>
      </c>
      <c r="C6" t="s">
        <v>3474</v>
      </c>
      <c r="D6" s="753"/>
      <c r="E6" t="s">
        <v>305</v>
      </c>
      <c r="F6" t="s">
        <v>3475</v>
      </c>
      <c r="G6" t="s">
        <v>3476</v>
      </c>
      <c r="H6" t="s">
        <v>3477</v>
      </c>
    </row>
    <row r="7" spans="1:8">
      <c r="A7" t="s">
        <v>3478</v>
      </c>
      <c r="B7" s="215">
        <v>308</v>
      </c>
      <c r="C7" s="215">
        <v>1975</v>
      </c>
      <c r="D7" s="215">
        <v>703581432</v>
      </c>
      <c r="E7" s="394">
        <f>B7*1000000000/D7</f>
        <v>437.76027335525248</v>
      </c>
      <c r="F7" s="394">
        <f>C7*1000000000/D7</f>
        <v>2807.0666879111159</v>
      </c>
      <c r="G7" t="s">
        <v>3479</v>
      </c>
      <c r="H7" s="78" t="s">
        <v>3480</v>
      </c>
    </row>
    <row r="8" spans="1:8">
      <c r="A8" t="s">
        <v>3481</v>
      </c>
      <c r="B8" s="215">
        <v>16567</v>
      </c>
      <c r="C8" s="215">
        <v>1252</v>
      </c>
      <c r="D8" s="215">
        <v>703581432</v>
      </c>
      <c r="E8" s="394">
        <f>B8*1000000000/D8</f>
        <v>23546.670287910612</v>
      </c>
      <c r="F8" s="394">
        <f>C8*1000000000/D8</f>
        <v>1779.4670851973251</v>
      </c>
      <c r="G8" t="s">
        <v>3482</v>
      </c>
      <c r="H8" s="78" t="s">
        <v>3483</v>
      </c>
    </row>
    <row r="11" spans="1:8">
      <c r="A11" s="90" t="s">
        <v>3484</v>
      </c>
      <c r="E11" s="752" t="s">
        <v>3485</v>
      </c>
      <c r="F11" s="752"/>
    </row>
    <row r="12" spans="1:8">
      <c r="A12" s="90"/>
      <c r="D12" s="753" t="s">
        <v>3486</v>
      </c>
      <c r="E12" s="752"/>
      <c r="F12" s="752"/>
    </row>
    <row r="13" spans="1:8">
      <c r="B13" t="s">
        <v>3473</v>
      </c>
      <c r="C13" t="s">
        <v>3474</v>
      </c>
      <c r="D13" s="753"/>
      <c r="E13" t="s">
        <v>305</v>
      </c>
      <c r="F13" t="s">
        <v>3475</v>
      </c>
      <c r="G13" t="s">
        <v>3476</v>
      </c>
      <c r="H13" t="s">
        <v>3477</v>
      </c>
    </row>
    <row r="14" spans="1:8">
      <c r="A14" t="s">
        <v>3478</v>
      </c>
      <c r="B14" s="215">
        <v>0</v>
      </c>
      <c r="C14" s="215">
        <v>5</v>
      </c>
      <c r="D14" s="215">
        <v>234093299</v>
      </c>
      <c r="E14" s="215">
        <f>B14*1000000/D14</f>
        <v>0</v>
      </c>
      <c r="F14" s="215">
        <f>C14*1000000/D14</f>
        <v>2.1359005240043201E-2</v>
      </c>
      <c r="G14" t="s">
        <v>3487</v>
      </c>
    </row>
    <row r="15" spans="1:8">
      <c r="A15" t="s">
        <v>3481</v>
      </c>
      <c r="B15" s="215">
        <v>1084</v>
      </c>
      <c r="C15" s="215">
        <v>11501</v>
      </c>
      <c r="D15" s="215">
        <v>234093299</v>
      </c>
      <c r="E15" s="215">
        <f t="shared" ref="E15:E16" si="0">B15*1000000/D15</f>
        <v>4.6306323360413657</v>
      </c>
      <c r="F15" s="215">
        <f t="shared" ref="F15:F16" si="1">C15*1000000/D15</f>
        <v>49.129983853147372</v>
      </c>
      <c r="G15" t="s">
        <v>3487</v>
      </c>
    </row>
    <row r="16" spans="1:8">
      <c r="A16" t="s">
        <v>3488</v>
      </c>
      <c r="B16" s="215">
        <f>SUM(B14:B15)</f>
        <v>1084</v>
      </c>
      <c r="C16" s="215">
        <f>SUM(C14:C15)</f>
        <v>11506</v>
      </c>
      <c r="D16" s="215">
        <v>234093299</v>
      </c>
      <c r="E16" s="394">
        <f t="shared" si="0"/>
        <v>4.6306323360413657</v>
      </c>
      <c r="F16" s="394">
        <f t="shared" si="1"/>
        <v>49.151342858387416</v>
      </c>
      <c r="H16" s="78" t="s">
        <v>3489</v>
      </c>
    </row>
    <row r="18" spans="1:8">
      <c r="A18" s="90" t="s">
        <v>3490</v>
      </c>
      <c r="E18" s="752" t="s">
        <v>3491</v>
      </c>
      <c r="F18" s="752"/>
    </row>
    <row r="19" spans="1:8">
      <c r="A19" s="90"/>
      <c r="D19" s="753" t="s">
        <v>3492</v>
      </c>
      <c r="E19" s="752"/>
      <c r="F19" s="752"/>
    </row>
    <row r="20" spans="1:8">
      <c r="B20" t="s">
        <v>3473</v>
      </c>
      <c r="C20" t="s">
        <v>3474</v>
      </c>
      <c r="D20" s="753"/>
      <c r="E20" t="s">
        <v>305</v>
      </c>
      <c r="F20" t="s">
        <v>3475</v>
      </c>
      <c r="G20" t="s">
        <v>3476</v>
      </c>
      <c r="H20" t="s">
        <v>3477</v>
      </c>
    </row>
    <row r="21" spans="1:8">
      <c r="A21" t="s">
        <v>3493</v>
      </c>
      <c r="B21" s="215">
        <v>89</v>
      </c>
      <c r="C21" s="215">
        <v>4915</v>
      </c>
      <c r="D21" s="215">
        <v>1151</v>
      </c>
      <c r="E21" s="215">
        <f>B21*1000000/D21</f>
        <v>77324.066029539536</v>
      </c>
      <c r="F21" s="215">
        <f>C21*1000000/D21</f>
        <v>4270199.8262380539</v>
      </c>
      <c r="G21" s="707" t="s">
        <v>3494</v>
      </c>
    </row>
    <row r="22" spans="1:8">
      <c r="A22" t="s">
        <v>3495</v>
      </c>
      <c r="B22" s="215">
        <v>69</v>
      </c>
      <c r="C22" s="215">
        <v>760</v>
      </c>
      <c r="D22" s="215">
        <v>405</v>
      </c>
      <c r="E22" s="215">
        <f t="shared" ref="E22:E23" si="2">B22*1000000/D22</f>
        <v>170370.37037037036</v>
      </c>
      <c r="F22" s="215">
        <f t="shared" ref="F22:F23" si="3">C22*1000000/D22</f>
        <v>1876543.2098765431</v>
      </c>
      <c r="G22" s="707" t="s">
        <v>3494</v>
      </c>
    </row>
    <row r="23" spans="1:8">
      <c r="A23" t="s">
        <v>479</v>
      </c>
      <c r="B23" s="215">
        <f>SUM(B21:B22)</f>
        <v>158</v>
      </c>
      <c r="C23" s="215">
        <f t="shared" ref="C23:D23" si="4">SUM(C21:C22)</f>
        <v>5675</v>
      </c>
      <c r="D23" s="215">
        <f t="shared" si="4"/>
        <v>1556</v>
      </c>
      <c r="E23" s="394">
        <f t="shared" si="2"/>
        <v>101542.41645244216</v>
      </c>
      <c r="F23" s="394">
        <f t="shared" si="3"/>
        <v>3647172.2365038563</v>
      </c>
      <c r="H23" s="78" t="s">
        <v>3496</v>
      </c>
    </row>
    <row r="25" spans="1:8">
      <c r="A25" s="90" t="s">
        <v>3497</v>
      </c>
      <c r="E25" s="752" t="s">
        <v>3491</v>
      </c>
      <c r="F25" s="752"/>
    </row>
    <row r="26" spans="1:8">
      <c r="A26" s="90"/>
      <c r="D26" s="753" t="s">
        <v>3492</v>
      </c>
      <c r="E26" s="752"/>
      <c r="F26" s="752"/>
      <c r="H26" t="s">
        <v>3477</v>
      </c>
    </row>
    <row r="27" spans="1:8">
      <c r="B27" t="s">
        <v>3473</v>
      </c>
      <c r="C27" t="s">
        <v>3474</v>
      </c>
      <c r="D27" s="753"/>
      <c r="E27" t="s">
        <v>305</v>
      </c>
      <c r="F27" t="s">
        <v>3475</v>
      </c>
      <c r="G27" t="s">
        <v>3476</v>
      </c>
    </row>
    <row r="28" spans="1:8">
      <c r="A28" t="s">
        <v>3498</v>
      </c>
      <c r="B28" s="215">
        <v>2</v>
      </c>
      <c r="C28" s="215">
        <v>46</v>
      </c>
      <c r="D28" s="215">
        <v>50</v>
      </c>
      <c r="E28" s="394">
        <f>B28*1000000/D28</f>
        <v>40000</v>
      </c>
      <c r="F28" s="394">
        <f>C28*1000000/D28</f>
        <v>920000</v>
      </c>
      <c r="G28" s="707" t="s">
        <v>3494</v>
      </c>
      <c r="H28" s="78" t="s">
        <v>3499</v>
      </c>
    </row>
    <row r="29" spans="1:8">
      <c r="A29" s="71"/>
      <c r="B29" s="708"/>
      <c r="C29" s="708"/>
      <c r="D29" s="708"/>
      <c r="E29" s="708"/>
      <c r="F29" s="708"/>
      <c r="G29" s="709"/>
    </row>
    <row r="30" spans="1:8">
      <c r="A30" s="546"/>
      <c r="B30" s="708"/>
      <c r="C30" s="708"/>
      <c r="D30" s="708"/>
      <c r="E30" s="708"/>
      <c r="F30" s="708"/>
      <c r="G30" s="71"/>
    </row>
    <row r="31" spans="1:8">
      <c r="A31" s="90" t="s">
        <v>3500</v>
      </c>
      <c r="E31" s="710"/>
      <c r="F31" s="710"/>
    </row>
    <row r="32" spans="1:8">
      <c r="A32" s="90"/>
      <c r="B32" s="753" t="s">
        <v>3492</v>
      </c>
      <c r="C32" s="753" t="s">
        <v>3486</v>
      </c>
      <c r="D32" s="752" t="s">
        <v>3501</v>
      </c>
    </row>
    <row r="33" spans="1:8">
      <c r="B33" s="753"/>
      <c r="C33" s="753"/>
      <c r="D33" s="752"/>
      <c r="E33" t="s">
        <v>3476</v>
      </c>
      <c r="F33" s="754" t="s">
        <v>3477</v>
      </c>
      <c r="G33" s="754"/>
    </row>
    <row r="34" spans="1:8">
      <c r="A34" t="s">
        <v>3493</v>
      </c>
      <c r="B34" s="215">
        <v>1151</v>
      </c>
      <c r="C34" s="215">
        <v>234093299</v>
      </c>
      <c r="D34" s="711">
        <f>B34*365/C34</f>
        <v>1.79464769728415E-3</v>
      </c>
      <c r="E34" s="707" t="s">
        <v>3502</v>
      </c>
    </row>
    <row r="35" spans="1:8">
      <c r="A35" t="s">
        <v>3495</v>
      </c>
      <c r="B35" s="215">
        <v>405</v>
      </c>
      <c r="C35" s="215">
        <v>234093299</v>
      </c>
      <c r="D35" s="711">
        <f t="shared" ref="D35:D36" si="5">B35*365/C35</f>
        <v>6.3147898992187731E-4</v>
      </c>
      <c r="E35" s="707" t="s">
        <v>3502</v>
      </c>
    </row>
    <row r="36" spans="1:8">
      <c r="A36" t="s">
        <v>479</v>
      </c>
      <c r="B36" s="215">
        <f t="shared" ref="B36" si="6">SUM(B34:B35)</f>
        <v>1556</v>
      </c>
      <c r="C36" s="215">
        <v>234093299</v>
      </c>
      <c r="D36" s="712">
        <f t="shared" si="5"/>
        <v>2.4261266872060271E-3</v>
      </c>
      <c r="F36" s="751" t="s">
        <v>3503</v>
      </c>
      <c r="G36" s="751"/>
      <c r="H36" s="751"/>
    </row>
    <row r="38" spans="1:8">
      <c r="A38" s="90" t="s">
        <v>3504</v>
      </c>
      <c r="E38" s="710"/>
    </row>
    <row r="39" spans="1:8">
      <c r="A39" s="90"/>
      <c r="B39" s="753" t="s">
        <v>3492</v>
      </c>
      <c r="C39" s="753" t="s">
        <v>3486</v>
      </c>
      <c r="D39" s="752" t="s">
        <v>3501</v>
      </c>
      <c r="F39" s="754" t="s">
        <v>3477</v>
      </c>
      <c r="G39" s="754"/>
    </row>
    <row r="40" spans="1:8">
      <c r="B40" s="753"/>
      <c r="C40" s="753"/>
      <c r="D40" s="752"/>
      <c r="E40" t="s">
        <v>3476</v>
      </c>
    </row>
    <row r="41" spans="1:8">
      <c r="A41" t="s">
        <v>479</v>
      </c>
      <c r="B41" s="215">
        <v>50</v>
      </c>
      <c r="C41" s="215">
        <v>234093299</v>
      </c>
      <c r="D41" s="712">
        <f t="shared" ref="D41" si="7">B41*365/C41</f>
        <v>7.7960369126157692E-5</v>
      </c>
      <c r="E41" s="707" t="s">
        <v>3502</v>
      </c>
      <c r="F41" s="751" t="s">
        <v>3505</v>
      </c>
      <c r="G41" s="751"/>
      <c r="H41" s="751"/>
    </row>
  </sheetData>
  <mergeCells count="18">
    <mergeCell ref="E4:F5"/>
    <mergeCell ref="D5:D6"/>
    <mergeCell ref="E11:F12"/>
    <mergeCell ref="D12:D13"/>
    <mergeCell ref="E18:F19"/>
    <mergeCell ref="D19:D20"/>
    <mergeCell ref="F41:H41"/>
    <mergeCell ref="E25:F26"/>
    <mergeCell ref="D26:D27"/>
    <mergeCell ref="B32:B33"/>
    <mergeCell ref="C32:C33"/>
    <mergeCell ref="D32:D33"/>
    <mergeCell ref="F33:G33"/>
    <mergeCell ref="F36:H36"/>
    <mergeCell ref="B39:B40"/>
    <mergeCell ref="C39:C40"/>
    <mergeCell ref="D39:D40"/>
    <mergeCell ref="F39:G39"/>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26"/>
  <sheetViews>
    <sheetView workbookViewId="0">
      <selection activeCell="G27" sqref="G27"/>
    </sheetView>
  </sheetViews>
  <sheetFormatPr defaultRowHeight="15"/>
  <cols>
    <col min="1" max="1" width="24.28515625" bestFit="1" customWidth="1"/>
    <col min="2" max="4" width="12.42578125" bestFit="1" customWidth="1"/>
    <col min="5" max="6" width="12.7109375" bestFit="1" customWidth="1"/>
    <col min="7" max="13" width="12.42578125" bestFit="1" customWidth="1"/>
    <col min="14" max="14" width="12.7109375" bestFit="1" customWidth="1"/>
  </cols>
  <sheetData>
    <row r="1" spans="1:14">
      <c r="A1" t="s">
        <v>3307</v>
      </c>
      <c r="B1" t="s">
        <v>3344</v>
      </c>
    </row>
    <row r="3" spans="1:14" ht="15.75" thickBot="1">
      <c r="A3" t="s">
        <v>3292</v>
      </c>
      <c r="B3" t="s">
        <v>3282</v>
      </c>
      <c r="C3" t="s">
        <v>3283</v>
      </c>
      <c r="D3" t="s">
        <v>627</v>
      </c>
      <c r="E3" t="s">
        <v>3284</v>
      </c>
      <c r="F3" t="s">
        <v>629</v>
      </c>
      <c r="G3" t="s">
        <v>3285</v>
      </c>
      <c r="H3" t="s">
        <v>3286</v>
      </c>
      <c r="I3" t="s">
        <v>3287</v>
      </c>
      <c r="J3" t="s">
        <v>3288</v>
      </c>
      <c r="K3" t="s">
        <v>3289</v>
      </c>
      <c r="L3" t="s">
        <v>3290</v>
      </c>
      <c r="M3" t="s">
        <v>3291</v>
      </c>
      <c r="N3" t="s">
        <v>479</v>
      </c>
    </row>
    <row r="4" spans="1:14" ht="16.5" thickTop="1" thickBot="1">
      <c r="A4" t="s">
        <v>3293</v>
      </c>
      <c r="B4" s="683">
        <v>138438786</v>
      </c>
      <c r="C4" s="684">
        <v>122805723</v>
      </c>
      <c r="D4" s="684">
        <v>131733345</v>
      </c>
      <c r="E4" s="684">
        <v>128856216</v>
      </c>
      <c r="F4" s="684">
        <v>134022631</v>
      </c>
      <c r="G4" s="684">
        <v>129506528</v>
      </c>
      <c r="H4" s="684">
        <v>131221200</v>
      </c>
      <c r="I4" s="684">
        <v>132485272</v>
      </c>
      <c r="J4" s="684">
        <v>126849534</v>
      </c>
      <c r="K4" s="684">
        <v>132905877</v>
      </c>
      <c r="L4" s="684">
        <v>130482563</v>
      </c>
      <c r="M4" s="685">
        <v>138228704</v>
      </c>
      <c r="N4" s="215">
        <f>SUM(B4:M4)</f>
        <v>1577536379</v>
      </c>
    </row>
    <row r="5" spans="1:14" ht="16.5" thickTop="1" thickBot="1">
      <c r="A5" t="s">
        <v>3295</v>
      </c>
      <c r="B5" s="683">
        <v>3223536</v>
      </c>
      <c r="C5" s="684">
        <v>2859661</v>
      </c>
      <c r="D5" s="684">
        <v>3299517</v>
      </c>
      <c r="E5" s="684">
        <v>3137815</v>
      </c>
      <c r="F5" s="684">
        <v>3489548</v>
      </c>
      <c r="G5" s="684">
        <v>3554135</v>
      </c>
      <c r="H5" s="684">
        <v>3842175</v>
      </c>
      <c r="I5" s="684">
        <v>3356564</v>
      </c>
      <c r="J5" s="684">
        <v>3911211</v>
      </c>
      <c r="K5" s="684">
        <v>4240112</v>
      </c>
      <c r="L5" s="684">
        <v>3949723</v>
      </c>
      <c r="M5" s="685">
        <v>3916917</v>
      </c>
      <c r="N5" s="215">
        <f t="shared" ref="N5" si="0">SUM(B5:M5)</f>
        <v>42780914</v>
      </c>
    </row>
    <row r="6" spans="1:14">
      <c r="B6" s="686"/>
      <c r="C6" s="686"/>
      <c r="D6" s="686"/>
      <c r="E6" s="686"/>
      <c r="F6" s="686"/>
      <c r="G6" s="686"/>
      <c r="H6" s="686"/>
      <c r="I6" s="686"/>
      <c r="J6" s="686"/>
      <c r="K6" s="686"/>
      <c r="L6" s="686"/>
      <c r="M6" s="686"/>
      <c r="N6" s="215">
        <f>SUM(N4:N5)</f>
        <v>1620317293</v>
      </c>
    </row>
    <row r="7" spans="1:14" ht="15.75" thickBot="1">
      <c r="B7" s="686"/>
      <c r="C7" s="686"/>
      <c r="D7" s="686"/>
      <c r="E7" s="686"/>
      <c r="F7" s="686"/>
      <c r="G7" s="686"/>
      <c r="H7" s="686"/>
      <c r="I7" s="686"/>
      <c r="J7" s="686"/>
      <c r="K7" s="686"/>
      <c r="L7" s="686"/>
      <c r="M7" s="686"/>
      <c r="N7" s="215"/>
    </row>
    <row r="8" spans="1:14" ht="16.5" thickTop="1" thickBot="1">
      <c r="A8" t="s">
        <v>3294</v>
      </c>
      <c r="B8" s="683">
        <v>18276375</v>
      </c>
      <c r="C8" s="684">
        <v>15278727</v>
      </c>
      <c r="D8" s="684">
        <v>24214963</v>
      </c>
      <c r="E8" s="684">
        <v>22865739</v>
      </c>
      <c r="F8" s="684">
        <v>26963091</v>
      </c>
      <c r="G8" s="684">
        <v>24138498</v>
      </c>
      <c r="H8" s="684">
        <v>18416114</v>
      </c>
      <c r="I8" s="684">
        <v>20210566</v>
      </c>
      <c r="J8" s="684">
        <v>29457188</v>
      </c>
      <c r="K8" s="684">
        <v>27268685</v>
      </c>
      <c r="L8" s="684">
        <v>23964797</v>
      </c>
      <c r="M8" s="685">
        <v>16163354</v>
      </c>
      <c r="N8" s="215">
        <f>SUM(B8:M8)</f>
        <v>267218097</v>
      </c>
    </row>
    <row r="9" spans="1:14" ht="15.75" thickBot="1"/>
    <row r="10" spans="1:14" ht="16.5" thickTop="1" thickBot="1">
      <c r="A10" t="s">
        <v>3296</v>
      </c>
      <c r="B10" s="683">
        <v>611325512</v>
      </c>
      <c r="C10" s="684">
        <v>576286674</v>
      </c>
      <c r="D10" s="684">
        <v>609127272</v>
      </c>
      <c r="E10" s="684">
        <v>590903206</v>
      </c>
      <c r="F10" s="684">
        <v>612175699</v>
      </c>
      <c r="G10" s="684">
        <v>598155325</v>
      </c>
      <c r="H10" s="684">
        <v>615688679</v>
      </c>
      <c r="I10" s="684">
        <v>611949683</v>
      </c>
      <c r="J10" s="684">
        <v>592558916</v>
      </c>
      <c r="K10" s="684">
        <v>612065524</v>
      </c>
      <c r="L10" s="684">
        <v>591168386</v>
      </c>
      <c r="M10" s="685">
        <v>602005369</v>
      </c>
      <c r="N10" s="215">
        <f t="shared" ref="N10:N12" si="1">SUM(B10:M10)</f>
        <v>7223410245</v>
      </c>
    </row>
    <row r="11" spans="1:14" ht="16.5" thickTop="1" thickBot="1">
      <c r="A11" t="s">
        <v>3297</v>
      </c>
      <c r="B11" s="683">
        <v>6271312</v>
      </c>
      <c r="C11" s="684">
        <v>5882378</v>
      </c>
      <c r="D11" s="684">
        <v>6282582</v>
      </c>
      <c r="E11" s="684">
        <v>8081631</v>
      </c>
      <c r="F11" s="684">
        <v>7923206</v>
      </c>
      <c r="G11" s="684">
        <v>7484904</v>
      </c>
      <c r="H11" s="684">
        <v>7925958</v>
      </c>
      <c r="I11" s="684">
        <v>8070640</v>
      </c>
      <c r="J11" s="684">
        <v>7723750</v>
      </c>
      <c r="K11" s="684">
        <v>7763779</v>
      </c>
      <c r="L11" s="684">
        <v>7563028</v>
      </c>
      <c r="M11" s="685">
        <v>8489082</v>
      </c>
      <c r="N11" s="215">
        <f t="shared" si="1"/>
        <v>89462250</v>
      </c>
    </row>
    <row r="12" spans="1:14" ht="16.5" thickTop="1" thickBot="1">
      <c r="A12" t="s">
        <v>3298</v>
      </c>
      <c r="B12" s="683">
        <v>3791740</v>
      </c>
      <c r="C12" s="684">
        <v>3933296</v>
      </c>
      <c r="D12" s="684">
        <v>4460502</v>
      </c>
      <c r="E12" s="684">
        <v>4069558</v>
      </c>
      <c r="F12" s="684">
        <v>4071342</v>
      </c>
      <c r="G12" s="684">
        <v>3736129</v>
      </c>
      <c r="H12" s="684">
        <v>4165328</v>
      </c>
      <c r="I12" s="684">
        <v>4225913</v>
      </c>
      <c r="J12" s="684">
        <v>4202377</v>
      </c>
      <c r="K12" s="684">
        <v>4182308</v>
      </c>
      <c r="L12" s="684">
        <v>4900268</v>
      </c>
      <c r="M12" s="685">
        <v>4910234</v>
      </c>
      <c r="N12" s="215">
        <f t="shared" si="1"/>
        <v>50648995</v>
      </c>
    </row>
    <row r="13" spans="1:14">
      <c r="N13" s="215">
        <f>SUM(N10:N12)</f>
        <v>7363521490</v>
      </c>
    </row>
    <row r="15" spans="1:14">
      <c r="B15" s="404">
        <v>2012</v>
      </c>
      <c r="C15" s="3" t="s">
        <v>641</v>
      </c>
      <c r="D15" s="3" t="s">
        <v>1080</v>
      </c>
      <c r="E15" s="1"/>
      <c r="F15" s="3"/>
      <c r="G15" s="3"/>
    </row>
    <row r="16" spans="1:14">
      <c r="B16" s="127" t="s">
        <v>1081</v>
      </c>
      <c r="C16" s="205">
        <v>605624380</v>
      </c>
      <c r="D16" s="205">
        <v>45940890</v>
      </c>
      <c r="E16" t="s">
        <v>3036</v>
      </c>
      <c r="F16" s="127"/>
      <c r="G16" s="127"/>
    </row>
    <row r="17" spans="2:7">
      <c r="B17" s="127" t="s">
        <v>1075</v>
      </c>
      <c r="C17" s="405">
        <f>C16/365</f>
        <v>1659244.8767123288</v>
      </c>
      <c r="D17" s="405">
        <f>D16*1000/C16</f>
        <v>75.857068369671637</v>
      </c>
      <c r="F17" s="336"/>
      <c r="G17" s="336"/>
    </row>
    <row r="18" spans="2:7">
      <c r="B18" s="127"/>
      <c r="C18" s="405" t="s">
        <v>1196</v>
      </c>
      <c r="D18" t="s">
        <v>3343</v>
      </c>
      <c r="F18" s="336"/>
      <c r="G18" s="336"/>
    </row>
    <row r="19" spans="2:7">
      <c r="B19" s="127"/>
      <c r="C19" s="127"/>
      <c r="D19" s="127" t="s">
        <v>3308</v>
      </c>
      <c r="E19" s="127"/>
      <c r="F19" s="127"/>
      <c r="G19" s="127"/>
    </row>
    <row r="20" spans="2:7">
      <c r="B20" s="127"/>
      <c r="C20" s="127"/>
      <c r="D20" s="127"/>
      <c r="E20" s="127"/>
      <c r="F20" s="127"/>
      <c r="G20" s="127"/>
    </row>
    <row r="21" spans="2:7">
      <c r="B21" s="687">
        <v>2012</v>
      </c>
      <c r="C21" s="127" t="s">
        <v>641</v>
      </c>
      <c r="D21" t="s">
        <v>1074</v>
      </c>
      <c r="E21" s="3" t="s">
        <v>1194</v>
      </c>
      <c r="F21" s="3" t="s">
        <v>3300</v>
      </c>
      <c r="G21" s="127" t="s">
        <v>1195</v>
      </c>
    </row>
    <row r="22" spans="2:7">
      <c r="B22" s="127" t="s">
        <v>479</v>
      </c>
      <c r="C22" s="127">
        <v>605624380</v>
      </c>
      <c r="D22" s="127">
        <v>1263783264</v>
      </c>
      <c r="E22" s="688">
        <f>N13</f>
        <v>7363521490</v>
      </c>
      <c r="F22" s="688">
        <f>N6</f>
        <v>1620317293</v>
      </c>
      <c r="G22" s="688">
        <f>N8</f>
        <v>267218097</v>
      </c>
    </row>
    <row r="23" spans="2:7">
      <c r="B23" s="127" t="s">
        <v>1075</v>
      </c>
      <c r="C23" s="127"/>
      <c r="D23" s="405">
        <f>D22*1000/C22</f>
        <v>2086.7443678538834</v>
      </c>
      <c r="E23" s="336">
        <f>E22/C22</f>
        <v>12.158561863047851</v>
      </c>
      <c r="F23" s="405">
        <f>F22*1000/C22</f>
        <v>2675.4492495827199</v>
      </c>
      <c r="G23" s="336">
        <f>G22/D22</f>
        <v>0.21144297808963547</v>
      </c>
    </row>
    <row r="25" spans="2:7">
      <c r="C25" t="s">
        <v>1196</v>
      </c>
      <c r="D25" t="s">
        <v>3343</v>
      </c>
    </row>
    <row r="26" spans="2:7">
      <c r="D26" t="s">
        <v>3344</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topLeftCell="A2" workbookViewId="0">
      <selection activeCell="H21" sqref="H21"/>
    </sheetView>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1090</v>
      </c>
    </row>
    <row r="5" spans="1:8" s="1" customFormat="1" ht="12.75" customHeight="1">
      <c r="A5" s="750" t="s">
        <v>41</v>
      </c>
      <c r="B5" s="750"/>
      <c r="C5" s="750"/>
      <c r="D5" s="750"/>
      <c r="E5" s="4" t="s">
        <v>40</v>
      </c>
      <c r="F5" s="3"/>
      <c r="G5" s="168"/>
      <c r="H5" s="758"/>
    </row>
    <row r="6" spans="1:8" s="1" customFormat="1" ht="12.75" customHeight="1">
      <c r="A6" s="168"/>
      <c r="B6" s="168"/>
      <c r="C6" s="168"/>
      <c r="D6" s="168"/>
      <c r="E6" s="3"/>
      <c r="F6" s="3"/>
      <c r="G6" s="168"/>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v>
      </c>
      <c r="H18" s="3"/>
    </row>
    <row r="19" spans="1:8" s="1" customFormat="1" ht="12.75" customHeight="1">
      <c r="A19" s="169"/>
      <c r="B19" s="169" t="s">
        <v>80</v>
      </c>
      <c r="C19" s="169"/>
      <c r="D19" s="169"/>
      <c r="E19" s="162" t="s">
        <v>1</v>
      </c>
      <c r="F19" s="172"/>
      <c r="G19" s="173" t="s">
        <v>759</v>
      </c>
      <c r="H19" s="3"/>
    </row>
    <row r="20" spans="1:8" s="1" customFormat="1" ht="12.75" customHeight="1">
      <c r="A20" s="169"/>
      <c r="B20" s="169" t="s">
        <v>79</v>
      </c>
      <c r="C20" s="169"/>
      <c r="D20" s="169"/>
      <c r="E20" s="162" t="s">
        <v>78</v>
      </c>
      <c r="F20" s="172"/>
      <c r="G20" s="173">
        <v>7</v>
      </c>
      <c r="H20" s="121" t="s">
        <v>1065</v>
      </c>
    </row>
    <row r="21" spans="1:8" s="1" customFormat="1" ht="12.75" customHeight="1">
      <c r="A21" s="169"/>
      <c r="B21" s="169" t="s">
        <v>77</v>
      </c>
      <c r="C21" s="169"/>
      <c r="D21" s="169"/>
      <c r="E21" s="162" t="s">
        <v>76</v>
      </c>
      <c r="F21" s="172"/>
      <c r="G21" s="173">
        <v>6328</v>
      </c>
      <c r="H21" s="121" t="s">
        <v>1066</v>
      </c>
    </row>
    <row r="22" spans="1:8" s="1" customFormat="1" ht="12.75" customHeight="1">
      <c r="A22" s="169"/>
      <c r="B22" s="169" t="s">
        <v>75</v>
      </c>
      <c r="C22" s="169"/>
      <c r="D22" s="169"/>
      <c r="E22" s="162" t="s">
        <v>74</v>
      </c>
      <c r="F22" s="170"/>
      <c r="G22" s="174">
        <v>6080</v>
      </c>
      <c r="H22" s="3" t="s">
        <v>3270</v>
      </c>
    </row>
    <row r="23" spans="1:8" s="1" customFormat="1" ht="12.75" customHeight="1">
      <c r="A23" s="169"/>
      <c r="B23" s="169" t="s">
        <v>73</v>
      </c>
      <c r="C23" s="169"/>
      <c r="D23" s="169"/>
      <c r="E23" s="162" t="s">
        <v>49</v>
      </c>
      <c r="F23" s="170"/>
      <c r="G23" s="174">
        <v>23</v>
      </c>
      <c r="H23" s="128" t="s">
        <v>1067</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40</v>
      </c>
      <c r="H30" s="121" t="s">
        <v>1065</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0</v>
      </c>
      <c r="H42" s="3" t="s">
        <v>3270</v>
      </c>
    </row>
    <row r="43" spans="1:8" s="1" customFormat="1" ht="12.75" customHeight="1">
      <c r="A43" s="169"/>
      <c r="B43" s="169" t="s">
        <v>58</v>
      </c>
      <c r="C43" s="169"/>
      <c r="D43" s="169"/>
      <c r="E43" s="162" t="s">
        <v>56</v>
      </c>
      <c r="F43" s="170"/>
      <c r="G43" s="173">
        <v>1.67</v>
      </c>
      <c r="H43" s="3" t="s">
        <v>3270</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0</v>
      </c>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1</v>
      </c>
      <c r="H65" s="3" t="s">
        <v>1058</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308">
        <v>0</v>
      </c>
      <c r="H77" s="3"/>
    </row>
    <row r="78" spans="1:8" s="1" customFormat="1" ht="12.75" customHeight="1">
      <c r="A78" s="169"/>
      <c r="B78" s="163"/>
      <c r="C78" s="169" t="s">
        <v>732</v>
      </c>
      <c r="D78" s="169"/>
      <c r="E78" s="162" t="s">
        <v>49</v>
      </c>
      <c r="F78" s="184"/>
      <c r="G78" s="308">
        <v>0</v>
      </c>
      <c r="H78" s="3"/>
    </row>
    <row r="79" spans="1:8" s="1" customFormat="1" ht="12.75" customHeight="1">
      <c r="A79" s="169"/>
      <c r="B79" s="163"/>
      <c r="C79" s="169" t="s">
        <v>733</v>
      </c>
      <c r="D79" s="169"/>
      <c r="E79" s="162" t="s">
        <v>49</v>
      </c>
      <c r="F79" s="184"/>
      <c r="G79" s="308">
        <v>0</v>
      </c>
      <c r="H79" s="3"/>
    </row>
    <row r="80" spans="1:8" s="1" customFormat="1" ht="12.75" customHeight="1">
      <c r="A80" s="169"/>
      <c r="B80" s="163"/>
      <c r="C80" s="169" t="s">
        <v>734</v>
      </c>
      <c r="D80" s="169"/>
      <c r="E80" s="162" t="s">
        <v>49</v>
      </c>
      <c r="F80" s="184"/>
      <c r="G80" s="308">
        <v>1</v>
      </c>
      <c r="H80" s="3" t="s">
        <v>1056</v>
      </c>
    </row>
    <row r="81" spans="1:8" s="1" customFormat="1" ht="12.75" customHeight="1">
      <c r="A81" s="169"/>
      <c r="B81" s="195" t="s">
        <v>735</v>
      </c>
      <c r="C81" s="191"/>
      <c r="D81" s="191"/>
      <c r="E81" s="164"/>
      <c r="F81" s="184"/>
      <c r="G81" s="318"/>
      <c r="H81" s="3"/>
    </row>
    <row r="82" spans="1:8" s="1" customFormat="1" ht="12.75" customHeight="1">
      <c r="A82" s="169"/>
      <c r="B82" s="163"/>
      <c r="C82" s="169" t="s">
        <v>736</v>
      </c>
      <c r="D82" s="169"/>
      <c r="E82" s="162" t="s">
        <v>42</v>
      </c>
      <c r="F82" s="184"/>
      <c r="G82" s="308">
        <v>0</v>
      </c>
      <c r="H82" s="3"/>
    </row>
    <row r="83" spans="1:8" s="1" customFormat="1" ht="12.75" customHeight="1">
      <c r="A83" s="169"/>
      <c r="B83" s="163"/>
      <c r="C83" s="169" t="s">
        <v>737</v>
      </c>
      <c r="D83" s="169"/>
      <c r="E83" s="162" t="s">
        <v>42</v>
      </c>
      <c r="F83" s="184"/>
      <c r="G83" s="308">
        <v>0</v>
      </c>
      <c r="H83" s="3"/>
    </row>
    <row r="84" spans="1:8">
      <c r="A84" s="169"/>
      <c r="B84" s="163"/>
      <c r="C84" s="169" t="s">
        <v>738</v>
      </c>
      <c r="D84" s="169"/>
      <c r="E84" s="162" t="s">
        <v>42</v>
      </c>
      <c r="F84" s="184"/>
      <c r="G84" s="308">
        <v>0</v>
      </c>
      <c r="H84" s="3"/>
    </row>
    <row r="85" spans="1:8">
      <c r="A85" s="169"/>
      <c r="B85" s="163"/>
      <c r="C85" s="169" t="s">
        <v>739</v>
      </c>
      <c r="D85" s="169"/>
      <c r="E85" s="162" t="s">
        <v>42</v>
      </c>
      <c r="F85" s="184"/>
      <c r="G85" s="308">
        <v>600</v>
      </c>
      <c r="H85" s="3" t="s">
        <v>1064</v>
      </c>
    </row>
    <row r="86" spans="1:8">
      <c r="A86" s="169"/>
      <c r="B86" s="163" t="s">
        <v>740</v>
      </c>
      <c r="C86" s="169"/>
      <c r="D86" s="169"/>
      <c r="E86" s="162" t="s">
        <v>741</v>
      </c>
      <c r="F86" s="184"/>
      <c r="G86" s="189"/>
      <c r="H86" s="3"/>
    </row>
    <row r="87" spans="1:8">
      <c r="A87" s="191"/>
      <c r="B87" s="195"/>
      <c r="C87" s="191"/>
      <c r="D87" s="191"/>
      <c r="E87" s="164"/>
      <c r="F87" s="184"/>
      <c r="G87" s="190"/>
      <c r="H87" s="3"/>
    </row>
    <row r="88" spans="1:8" ht="15.75">
      <c r="A88" s="169" t="s">
        <v>742</v>
      </c>
      <c r="B88" s="163"/>
      <c r="C88" s="169"/>
      <c r="D88" s="169"/>
      <c r="E88" s="167" t="s">
        <v>756</v>
      </c>
      <c r="F88" s="184"/>
      <c r="G88" s="175"/>
      <c r="H88" s="3"/>
    </row>
    <row r="89" spans="1:8">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topLeftCell="A10" workbookViewId="0">
      <selection activeCell="H7" sqref="H7"/>
    </sheetView>
  </sheetViews>
  <sheetFormatPr defaultRowHeight="15"/>
  <cols>
    <col min="2" max="2" width="11.85546875" customWidth="1"/>
    <col min="3" max="3" width="12.85546875" customWidth="1"/>
    <col min="4" max="4" width="12.5703125" customWidth="1"/>
    <col min="5" max="5" width="10.85546875" customWidth="1"/>
    <col min="6" max="6" width="12.85546875" customWidth="1"/>
    <col min="7" max="7" width="10.855468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3603</v>
      </c>
    </row>
    <row r="5" spans="1:8" s="1" customFormat="1" ht="12.75" customHeight="1">
      <c r="A5" s="750" t="s">
        <v>41</v>
      </c>
      <c r="B5" s="750"/>
      <c r="C5" s="750"/>
      <c r="D5" s="750"/>
      <c r="E5" s="4" t="s">
        <v>40</v>
      </c>
      <c r="F5" s="3"/>
      <c r="G5" s="737"/>
      <c r="H5" s="767"/>
    </row>
    <row r="6" spans="1:8" s="1" customFormat="1" ht="12.75" customHeight="1">
      <c r="A6" s="737"/>
      <c r="B6" s="737"/>
      <c r="C6" s="737"/>
      <c r="D6" s="737"/>
      <c r="E6" s="3"/>
      <c r="F6" s="3"/>
      <c r="G6" s="737"/>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v>
      </c>
      <c r="H18" s="3"/>
    </row>
    <row r="19" spans="1:8" s="1" customFormat="1" ht="12.75" customHeight="1">
      <c r="A19" s="169"/>
      <c r="B19" s="169" t="s">
        <v>80</v>
      </c>
      <c r="C19" s="169"/>
      <c r="D19" s="169"/>
      <c r="E19" s="162" t="s">
        <v>1</v>
      </c>
      <c r="F19" s="172"/>
      <c r="G19" s="173" t="s">
        <v>3007</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98">
        <v>73072.605479452046</v>
      </c>
      <c r="H22" s="203" t="s">
        <v>3272</v>
      </c>
    </row>
    <row r="23" spans="1:8" s="1" customFormat="1" ht="12.75" customHeight="1">
      <c r="A23" s="169"/>
      <c r="B23" s="169" t="s">
        <v>73</v>
      </c>
      <c r="C23" s="169"/>
      <c r="D23" s="169"/>
      <c r="E23" s="162" t="s">
        <v>49</v>
      </c>
      <c r="F23" s="170"/>
      <c r="G23" s="174">
        <v>4704</v>
      </c>
      <c r="H23" s="547" t="s">
        <v>3271</v>
      </c>
    </row>
    <row r="24" spans="1:8" s="1" customFormat="1" ht="12.75" customHeight="1">
      <c r="A24" s="169"/>
      <c r="B24" s="169" t="s">
        <v>743</v>
      </c>
      <c r="C24" s="169"/>
      <c r="D24" s="169"/>
      <c r="E24" s="162" t="s">
        <v>49</v>
      </c>
      <c r="F24" s="170"/>
      <c r="G24" s="174">
        <v>1788</v>
      </c>
      <c r="H24" s="125" t="s">
        <v>3271</v>
      </c>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35</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2032</v>
      </c>
      <c r="H42" s="3" t="s">
        <v>3270</v>
      </c>
    </row>
    <row r="43" spans="1:8" s="1" customFormat="1" ht="12.75" customHeight="1">
      <c r="A43" s="169"/>
      <c r="B43" s="169" t="s">
        <v>58</v>
      </c>
      <c r="C43" s="169"/>
      <c r="D43" s="169"/>
      <c r="E43" s="162" t="s">
        <v>56</v>
      </c>
      <c r="F43" s="170"/>
      <c r="G43" s="173">
        <v>4.45</v>
      </c>
      <c r="H43" s="3" t="s">
        <v>3270</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v>
      </c>
      <c r="H59" s="3" t="s">
        <v>3600</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1</v>
      </c>
      <c r="H65" s="3" t="s">
        <v>1058</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0</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1</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0</v>
      </c>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0</v>
      </c>
      <c r="H84" s="3"/>
    </row>
    <row r="85" spans="1:8" s="1" customFormat="1" ht="12.75" customHeight="1">
      <c r="A85" s="169"/>
      <c r="B85" s="163"/>
      <c r="C85" s="169" t="s">
        <v>739</v>
      </c>
      <c r="D85" s="169"/>
      <c r="E85" s="162" t="s">
        <v>42</v>
      </c>
      <c r="F85" s="184"/>
      <c r="G85" s="189">
        <v>690</v>
      </c>
      <c r="H85" s="3" t="s">
        <v>3329</v>
      </c>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545" t="s">
        <v>3602</v>
      </c>
      <c r="B91" s="127"/>
      <c r="C91" s="127"/>
      <c r="D91" s="127"/>
      <c r="E91" s="127"/>
      <c r="F91" s="127"/>
      <c r="G91" s="127"/>
      <c r="H91" s="127"/>
    </row>
    <row r="92" spans="1:8">
      <c r="A92" s="90" t="s">
        <v>1532</v>
      </c>
      <c r="B92" s="90" t="s">
        <v>1533</v>
      </c>
      <c r="C92" s="90" t="s">
        <v>1534</v>
      </c>
      <c r="D92" s="90" t="s">
        <v>1535</v>
      </c>
      <c r="E92" s="90" t="s">
        <v>1536</v>
      </c>
      <c r="F92" s="214" t="s">
        <v>617</v>
      </c>
      <c r="G92" s="90" t="s">
        <v>1537</v>
      </c>
      <c r="H92" s="91"/>
    </row>
    <row r="93" spans="1:8">
      <c r="A93" t="s">
        <v>3007</v>
      </c>
      <c r="B93">
        <v>26272</v>
      </c>
      <c r="C93">
        <v>49947</v>
      </c>
      <c r="D93">
        <v>1755</v>
      </c>
      <c r="E93">
        <v>1449</v>
      </c>
      <c r="F93" s="105">
        <f t="shared" ref="F93" si="0">C93*1000000/B93/1000</f>
        <v>1901.1495127892813</v>
      </c>
      <c r="G93" s="105">
        <f t="shared" ref="G93" si="1">D93*1000000/B93/1000</f>
        <v>66.801157125456754</v>
      </c>
      <c r="H93" s="92">
        <f t="shared" ref="H93" si="2">E93/C93</f>
        <v>2.901075139648027E-2</v>
      </c>
    </row>
    <row r="94" spans="1:8">
      <c r="A94" t="s">
        <v>1196</v>
      </c>
      <c r="B94" t="s">
        <v>3008</v>
      </c>
      <c r="C94" s="127"/>
      <c r="D94" s="127"/>
      <c r="E94" s="127"/>
      <c r="F94" s="127"/>
      <c r="G94" s="127"/>
      <c r="H94" s="127"/>
    </row>
    <row r="95" spans="1:8">
      <c r="B95" t="s">
        <v>3011</v>
      </c>
      <c r="C95" s="127"/>
      <c r="D95" s="127"/>
      <c r="E95" s="127"/>
      <c r="F95" s="127"/>
      <c r="G95" s="127"/>
      <c r="H95" s="127"/>
    </row>
    <row r="96" spans="1:8">
      <c r="B96" t="s">
        <v>3009</v>
      </c>
      <c r="C96" s="127"/>
      <c r="D96" s="127"/>
      <c r="E96" s="127"/>
      <c r="F96" s="127"/>
      <c r="G96" s="127"/>
      <c r="H96" s="127"/>
    </row>
    <row r="97" spans="2:2">
      <c r="B97" t="s">
        <v>3010</v>
      </c>
    </row>
  </sheetData>
  <mergeCells count="2">
    <mergeCell ref="H4:H6"/>
    <mergeCell ref="A5:D5"/>
  </mergeCells>
  <pageMargins left="0.7" right="0.7" top="0.75" bottom="0.75" header="0.3" footer="0.3"/>
  <pageSetup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election activeCell="H15" sqref="H15"/>
    </sheetView>
  </sheetViews>
  <sheetFormatPr defaultRowHeight="15"/>
  <cols>
    <col min="1" max="1" width="20" customWidth="1"/>
    <col min="3" max="3" width="11" customWidth="1"/>
    <col min="4" max="4" width="14.140625" customWidth="1"/>
    <col min="5" max="5" width="11"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3596</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v>1</v>
      </c>
      <c r="H12" s="3" t="s">
        <v>3597</v>
      </c>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v>
      </c>
      <c r="H18" s="3"/>
    </row>
    <row r="19" spans="1:8" s="1" customFormat="1" ht="12.75" customHeight="1">
      <c r="A19" s="169"/>
      <c r="B19" s="169" t="s">
        <v>80</v>
      </c>
      <c r="C19" s="169"/>
      <c r="D19" s="169"/>
      <c r="E19" s="162" t="s">
        <v>1</v>
      </c>
      <c r="F19" s="172"/>
      <c r="G19" s="173" t="s">
        <v>3598</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3650</v>
      </c>
      <c r="H21" s="121" t="s">
        <v>3599</v>
      </c>
    </row>
    <row r="22" spans="1:8" s="1" customFormat="1" ht="12.75" customHeight="1">
      <c r="A22" s="169"/>
      <c r="B22" s="169" t="s">
        <v>75</v>
      </c>
      <c r="C22" s="169"/>
      <c r="D22" s="169"/>
      <c r="E22" s="162" t="s">
        <v>74</v>
      </c>
      <c r="F22" s="170"/>
      <c r="G22" s="174">
        <v>14557</v>
      </c>
      <c r="H22" s="203" t="s">
        <v>3270</v>
      </c>
    </row>
    <row r="23" spans="1:8" s="1" customFormat="1" ht="12.75" customHeight="1">
      <c r="A23" s="169"/>
      <c r="B23" s="169" t="s">
        <v>73</v>
      </c>
      <c r="C23" s="169"/>
      <c r="D23" s="169"/>
      <c r="E23" s="162" t="s">
        <v>49</v>
      </c>
      <c r="F23" s="170"/>
      <c r="G23" s="174"/>
      <c r="H23" s="20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32</v>
      </c>
      <c r="H30" s="3" t="s">
        <v>3597</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1902</v>
      </c>
      <c r="H42" s="3" t="s">
        <v>3270</v>
      </c>
    </row>
    <row r="43" spans="1:8" s="1" customFormat="1" ht="12.75" customHeight="1">
      <c r="A43" s="169"/>
      <c r="B43" s="169" t="s">
        <v>58</v>
      </c>
      <c r="C43" s="169"/>
      <c r="D43" s="169"/>
      <c r="E43" s="162" t="s">
        <v>56</v>
      </c>
      <c r="F43" s="170"/>
      <c r="G43" s="173">
        <v>1.55</v>
      </c>
      <c r="H43" s="3" t="s">
        <v>3270</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v>
      </c>
      <c r="H59" s="3" t="s">
        <v>3600</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1</v>
      </c>
      <c r="H65" s="3" t="s">
        <v>1058</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0</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1</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0</v>
      </c>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0</v>
      </c>
      <c r="H84" s="3"/>
    </row>
    <row r="85" spans="1:8" s="1" customFormat="1" ht="12.75" customHeight="1">
      <c r="A85" s="169"/>
      <c r="B85" s="163"/>
      <c r="C85" s="169" t="s">
        <v>739</v>
      </c>
      <c r="D85" s="169"/>
      <c r="E85" s="162" t="s">
        <v>42</v>
      </c>
      <c r="F85" s="184"/>
      <c r="G85" s="189">
        <v>780</v>
      </c>
      <c r="H85" s="3" t="s">
        <v>3601</v>
      </c>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747"/>
      <c r="H88" s="3"/>
    </row>
    <row r="89" spans="1:8" s="1" customFormat="1" ht="12.75" customHeight="1">
      <c r="A89" s="169"/>
      <c r="B89" s="163"/>
      <c r="C89" s="169"/>
      <c r="D89" s="169"/>
      <c r="E89" s="167"/>
      <c r="F89" s="184"/>
      <c r="G89" s="184"/>
      <c r="H89" s="3"/>
    </row>
    <row r="90" spans="1:8" s="1" customFormat="1" ht="12.75" customHeight="1">
      <c r="A90" s="517"/>
      <c r="B90" s="21"/>
      <c r="C90" s="23"/>
      <c r="D90" s="23"/>
      <c r="E90" s="23"/>
      <c r="F90" s="184"/>
      <c r="G90" s="184"/>
      <c r="H90" s="72" t="s">
        <v>346</v>
      </c>
    </row>
    <row r="91" spans="1:8">
      <c r="A91" s="545" t="s">
        <v>3602</v>
      </c>
      <c r="B91" s="127"/>
      <c r="C91" s="127"/>
      <c r="D91" s="127"/>
      <c r="E91" s="127"/>
      <c r="F91" s="127"/>
      <c r="G91" s="127"/>
      <c r="H91" s="127"/>
    </row>
    <row r="92" spans="1:8">
      <c r="A92" s="90" t="s">
        <v>1532</v>
      </c>
      <c r="B92" s="90" t="s">
        <v>1533</v>
      </c>
      <c r="C92" s="90" t="s">
        <v>1534</v>
      </c>
      <c r="D92" s="90" t="s">
        <v>1535</v>
      </c>
      <c r="E92" s="90" t="s">
        <v>1536</v>
      </c>
      <c r="F92" s="214" t="s">
        <v>617</v>
      </c>
      <c r="G92" s="90" t="s">
        <v>1537</v>
      </c>
      <c r="H92" s="91" t="s">
        <v>1538</v>
      </c>
    </row>
    <row r="93" spans="1:8">
      <c r="A93" t="s">
        <v>3007</v>
      </c>
      <c r="B93">
        <v>26272</v>
      </c>
      <c r="C93">
        <v>49947</v>
      </c>
      <c r="D93">
        <v>1755</v>
      </c>
      <c r="E93">
        <v>1449</v>
      </c>
      <c r="F93" s="105">
        <f t="shared" ref="F93" si="0">C93*1000000/B93/1000</f>
        <v>1901.1495127892813</v>
      </c>
      <c r="G93" s="105">
        <f t="shared" ref="G93" si="1">D93*1000000/B93/1000</f>
        <v>66.801157125456754</v>
      </c>
      <c r="H93" s="92">
        <f t="shared" ref="H93" si="2">E93/C93</f>
        <v>2.901075139648027E-2</v>
      </c>
    </row>
    <row r="94" spans="1:8">
      <c r="A94" t="s">
        <v>1196</v>
      </c>
      <c r="B94" t="s">
        <v>3008</v>
      </c>
      <c r="C94" s="127"/>
      <c r="D94" s="127"/>
      <c r="E94" s="127"/>
      <c r="F94" s="127"/>
      <c r="G94" s="127"/>
      <c r="H94" s="127"/>
    </row>
    <row r="95" spans="1:8">
      <c r="B95" t="s">
        <v>3011</v>
      </c>
      <c r="C95" s="127"/>
      <c r="D95" s="127"/>
      <c r="E95" s="127"/>
      <c r="F95" s="127"/>
      <c r="G95" s="127"/>
      <c r="H95" s="127"/>
    </row>
    <row r="96" spans="1:8">
      <c r="B96" t="s">
        <v>3009</v>
      </c>
      <c r="C96" s="127"/>
      <c r="D96" s="127"/>
      <c r="E96" s="127"/>
      <c r="F96" s="127"/>
      <c r="G96" s="127"/>
      <c r="H96" s="127"/>
    </row>
    <row r="97" spans="2:2">
      <c r="B97" t="s">
        <v>3010</v>
      </c>
    </row>
  </sheetData>
  <mergeCells count="2">
    <mergeCell ref="H4:H6"/>
    <mergeCell ref="A5:D5"/>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topLeftCell="A24" workbookViewId="0"/>
  </sheetViews>
  <sheetFormatPr defaultRowHeight="15"/>
  <cols>
    <col min="2" max="2" width="25" bestFit="1" customWidth="1"/>
    <col min="3" max="3" width="9" bestFit="1" customWidth="1"/>
    <col min="4" max="4" width="10.5703125" bestFit="1" customWidth="1"/>
    <col min="5" max="5" width="11.7109375" bestFit="1" customWidth="1"/>
    <col min="6" max="6" width="11.7109375" style="105" customWidth="1"/>
    <col min="7" max="7" width="9.28515625" style="92" bestFit="1" customWidth="1"/>
    <col min="8" max="8" width="10.5703125" style="105" bestFit="1" customWidth="1"/>
  </cols>
  <sheetData>
    <row r="1" spans="1:9" s="623" customFormat="1" ht="15" customHeight="1">
      <c r="A1" s="620" t="s">
        <v>3265</v>
      </c>
      <c r="B1" s="620"/>
      <c r="C1" s="620"/>
      <c r="D1" s="620"/>
      <c r="E1" s="621"/>
      <c r="F1" s="621"/>
      <c r="G1" s="622"/>
      <c r="H1" s="621" t="s">
        <v>911</v>
      </c>
      <c r="I1" s="623" t="s">
        <v>3266</v>
      </c>
    </row>
    <row r="2" spans="1:9" s="623" customFormat="1" ht="15" customHeight="1">
      <c r="A2" s="620" t="s">
        <v>1199</v>
      </c>
      <c r="B2" s="620"/>
      <c r="C2" s="620"/>
      <c r="D2" s="620"/>
      <c r="E2" s="621"/>
      <c r="F2" s="621"/>
      <c r="G2" s="622"/>
      <c r="H2" s="621" t="s">
        <v>1200</v>
      </c>
      <c r="I2" s="623" t="s">
        <v>1531</v>
      </c>
    </row>
    <row r="3" spans="1:9">
      <c r="B3" s="619" t="s">
        <v>3221</v>
      </c>
      <c r="C3" s="619" t="s">
        <v>3269</v>
      </c>
      <c r="D3" s="619" t="s">
        <v>3267</v>
      </c>
      <c r="E3" s="619" t="s">
        <v>3268</v>
      </c>
      <c r="F3" s="625" t="s">
        <v>1159</v>
      </c>
      <c r="G3" s="624" t="s">
        <v>516</v>
      </c>
      <c r="H3" s="625" t="s">
        <v>917</v>
      </c>
    </row>
    <row r="4" spans="1:9">
      <c r="B4" t="s">
        <v>3222</v>
      </c>
      <c r="C4">
        <v>10215</v>
      </c>
      <c r="D4">
        <v>320</v>
      </c>
      <c r="E4">
        <v>7143</v>
      </c>
      <c r="F4" s="105">
        <f>C4/365</f>
        <v>27.986301369863014</v>
      </c>
      <c r="G4" s="92">
        <f t="shared" ref="G4:G47" si="0">E4/C4</f>
        <v>0.69926578560939789</v>
      </c>
      <c r="H4" s="105">
        <f>D4*1000/C4</f>
        <v>31.326480665687715</v>
      </c>
    </row>
    <row r="5" spans="1:9">
      <c r="B5" t="s">
        <v>3223</v>
      </c>
      <c r="C5">
        <v>10866</v>
      </c>
      <c r="D5">
        <v>27885</v>
      </c>
      <c r="E5">
        <v>929933</v>
      </c>
      <c r="F5" s="105">
        <f t="shared" ref="F5:F46" si="1">C5/365</f>
        <v>29.769863013698629</v>
      </c>
      <c r="G5" s="92">
        <f t="shared" si="0"/>
        <v>85.58190686545187</v>
      </c>
      <c r="H5" s="105">
        <f t="shared" ref="H5:H47" si="2">D5*1000/C5</f>
        <v>2566.2617338487025</v>
      </c>
    </row>
    <row r="6" spans="1:9">
      <c r="B6" t="s">
        <v>3224</v>
      </c>
      <c r="C6">
        <v>10928</v>
      </c>
      <c r="D6">
        <v>14621</v>
      </c>
      <c r="E6">
        <v>3653</v>
      </c>
      <c r="F6" s="105">
        <f t="shared" si="1"/>
        <v>29.93972602739726</v>
      </c>
      <c r="G6" s="92">
        <f t="shared" si="0"/>
        <v>0.33427891654465591</v>
      </c>
      <c r="H6" s="105">
        <f t="shared" si="2"/>
        <v>1337.9392386530014</v>
      </c>
    </row>
    <row r="7" spans="1:9">
      <c r="B7" t="s">
        <v>3225</v>
      </c>
      <c r="C7">
        <v>11428</v>
      </c>
      <c r="D7">
        <v>17097</v>
      </c>
      <c r="E7">
        <v>1074293</v>
      </c>
      <c r="F7" s="105">
        <f t="shared" si="1"/>
        <v>31.30958904109589</v>
      </c>
      <c r="G7" s="92">
        <f t="shared" si="0"/>
        <v>94.005337766888346</v>
      </c>
      <c r="H7" s="105">
        <f t="shared" si="2"/>
        <v>1496.0623031151558</v>
      </c>
    </row>
    <row r="8" spans="1:9">
      <c r="B8" t="s">
        <v>3226</v>
      </c>
      <c r="C8">
        <v>12082</v>
      </c>
      <c r="D8">
        <v>103105</v>
      </c>
      <c r="E8">
        <v>2405</v>
      </c>
      <c r="F8" s="105">
        <f t="shared" si="1"/>
        <v>33.101369863013701</v>
      </c>
      <c r="G8" s="92">
        <f t="shared" si="0"/>
        <v>0.19905644760801192</v>
      </c>
      <c r="H8" s="105">
        <f t="shared" si="2"/>
        <v>8533.7692435027311</v>
      </c>
    </row>
    <row r="9" spans="1:9">
      <c r="B9" t="s">
        <v>3227</v>
      </c>
      <c r="C9">
        <v>12181</v>
      </c>
      <c r="D9">
        <v>74695</v>
      </c>
      <c r="E9">
        <v>235</v>
      </c>
      <c r="F9" s="105">
        <f t="shared" si="1"/>
        <v>33.372602739726027</v>
      </c>
      <c r="G9" s="92">
        <f t="shared" si="0"/>
        <v>1.9292340530334125E-2</v>
      </c>
      <c r="H9" s="105">
        <f t="shared" si="2"/>
        <v>6132.0909613332242</v>
      </c>
    </row>
    <row r="10" spans="1:9">
      <c r="B10" t="s">
        <v>3228</v>
      </c>
      <c r="C10">
        <v>12245</v>
      </c>
      <c r="D10">
        <v>2851</v>
      </c>
      <c r="E10">
        <v>121385</v>
      </c>
      <c r="F10" s="105">
        <f t="shared" si="1"/>
        <v>33.547945205479451</v>
      </c>
      <c r="G10" s="92">
        <f t="shared" si="0"/>
        <v>9.9130257247856264</v>
      </c>
      <c r="H10" s="105">
        <f t="shared" si="2"/>
        <v>232.82972641894651</v>
      </c>
    </row>
    <row r="11" spans="1:9">
      <c r="B11" t="s">
        <v>3229</v>
      </c>
      <c r="C11">
        <v>14055</v>
      </c>
      <c r="D11">
        <v>900</v>
      </c>
      <c r="E11">
        <v>87396</v>
      </c>
      <c r="F11" s="105">
        <f t="shared" si="1"/>
        <v>38.506849315068493</v>
      </c>
      <c r="G11" s="92">
        <f t="shared" si="0"/>
        <v>6.2181430096051225</v>
      </c>
      <c r="H11" s="105">
        <f t="shared" si="2"/>
        <v>64.034151547492002</v>
      </c>
    </row>
    <row r="12" spans="1:9">
      <c r="B12" t="s">
        <v>3230</v>
      </c>
      <c r="C12">
        <v>15701</v>
      </c>
      <c r="D12">
        <v>8692</v>
      </c>
      <c r="E12">
        <v>6394</v>
      </c>
      <c r="F12" s="105">
        <f t="shared" si="1"/>
        <v>43.016438356164386</v>
      </c>
      <c r="G12" s="92">
        <f t="shared" si="0"/>
        <v>0.40723520794853829</v>
      </c>
      <c r="H12" s="105">
        <f t="shared" si="2"/>
        <v>553.59531240048409</v>
      </c>
    </row>
    <row r="13" spans="1:9">
      <c r="B13" t="s">
        <v>3231</v>
      </c>
      <c r="C13">
        <v>22416</v>
      </c>
      <c r="D13">
        <v>26536</v>
      </c>
      <c r="E13">
        <v>1921</v>
      </c>
      <c r="F13" s="105">
        <f t="shared" si="1"/>
        <v>61.413698630136984</v>
      </c>
      <c r="G13" s="92">
        <f t="shared" si="0"/>
        <v>8.5697715917202003E-2</v>
      </c>
      <c r="H13" s="105">
        <f t="shared" si="2"/>
        <v>1183.7972876516774</v>
      </c>
    </row>
    <row r="14" spans="1:9">
      <c r="B14" t="s">
        <v>3232</v>
      </c>
      <c r="C14">
        <v>24217</v>
      </c>
      <c r="D14">
        <v>44929</v>
      </c>
      <c r="E14">
        <v>74065</v>
      </c>
      <c r="F14" s="105">
        <f t="shared" si="1"/>
        <v>66.347945205479448</v>
      </c>
      <c r="G14" s="92">
        <f t="shared" si="0"/>
        <v>3.0583887351860262</v>
      </c>
      <c r="H14" s="105">
        <f t="shared" si="2"/>
        <v>1855.2669612255854</v>
      </c>
    </row>
    <row r="15" spans="1:9">
      <c r="B15" t="s">
        <v>3233</v>
      </c>
      <c r="C15">
        <v>26018</v>
      </c>
      <c r="D15">
        <v>16621</v>
      </c>
      <c r="E15">
        <v>15020</v>
      </c>
      <c r="F15" s="105">
        <f t="shared" si="1"/>
        <v>71.282191780821918</v>
      </c>
      <c r="G15" s="92">
        <f t="shared" si="0"/>
        <v>0.5772926435544623</v>
      </c>
      <c r="H15" s="105">
        <f t="shared" si="2"/>
        <v>638.82696594665231</v>
      </c>
    </row>
    <row r="16" spans="1:9">
      <c r="B16" t="s">
        <v>3234</v>
      </c>
      <c r="C16">
        <v>26768</v>
      </c>
      <c r="D16">
        <v>12468</v>
      </c>
      <c r="E16">
        <v>1628</v>
      </c>
      <c r="F16" s="105">
        <f t="shared" si="1"/>
        <v>73.336986301369862</v>
      </c>
      <c r="G16" s="92">
        <f t="shared" si="0"/>
        <v>6.0818888224745966E-2</v>
      </c>
      <c r="H16" s="105">
        <f t="shared" si="2"/>
        <v>465.7800358637179</v>
      </c>
    </row>
    <row r="17" spans="2:8">
      <c r="B17" t="s">
        <v>3235</v>
      </c>
      <c r="C17">
        <v>27275</v>
      </c>
      <c r="D17">
        <v>404951</v>
      </c>
      <c r="E17">
        <v>111075</v>
      </c>
      <c r="F17" s="105">
        <f t="shared" si="1"/>
        <v>74.726027397260268</v>
      </c>
      <c r="G17" s="92">
        <f t="shared" si="0"/>
        <v>4.072410632447296</v>
      </c>
      <c r="H17" s="105">
        <f t="shared" si="2"/>
        <v>14846.966086159488</v>
      </c>
    </row>
    <row r="18" spans="2:8">
      <c r="B18" t="s">
        <v>3236</v>
      </c>
      <c r="C18">
        <v>36326</v>
      </c>
      <c r="D18">
        <v>9832</v>
      </c>
      <c r="E18">
        <v>3325</v>
      </c>
      <c r="F18" s="105">
        <f t="shared" si="1"/>
        <v>99.523287671232879</v>
      </c>
      <c r="G18" s="92">
        <f t="shared" si="0"/>
        <v>9.1532235864119363E-2</v>
      </c>
      <c r="H18" s="105">
        <f t="shared" si="2"/>
        <v>270.66013323790122</v>
      </c>
    </row>
    <row r="19" spans="2:8">
      <c r="B19" t="s">
        <v>3237</v>
      </c>
      <c r="C19">
        <v>37023</v>
      </c>
      <c r="D19">
        <v>3351</v>
      </c>
      <c r="E19">
        <v>14295917</v>
      </c>
      <c r="F19" s="105">
        <f t="shared" si="1"/>
        <v>101.43287671232876</v>
      </c>
      <c r="G19" s="92">
        <f t="shared" si="0"/>
        <v>386.13610458363718</v>
      </c>
      <c r="H19" s="105">
        <f t="shared" si="2"/>
        <v>90.511303784134185</v>
      </c>
    </row>
    <row r="20" spans="2:8">
      <c r="B20" t="s">
        <v>3238</v>
      </c>
      <c r="C20">
        <v>42426</v>
      </c>
      <c r="D20">
        <v>321919</v>
      </c>
      <c r="E20">
        <v>45090</v>
      </c>
      <c r="F20" s="105">
        <f t="shared" si="1"/>
        <v>116.23561643835616</v>
      </c>
      <c r="G20" s="92">
        <f t="shared" si="0"/>
        <v>1.0627916843445058</v>
      </c>
      <c r="H20" s="105">
        <f t="shared" si="2"/>
        <v>7587.7763635506526</v>
      </c>
    </row>
    <row r="21" spans="2:8">
      <c r="B21" t="s">
        <v>3239</v>
      </c>
      <c r="C21">
        <v>58458</v>
      </c>
      <c r="D21">
        <v>38961</v>
      </c>
      <c r="E21">
        <v>12698</v>
      </c>
      <c r="F21" s="105">
        <f t="shared" si="1"/>
        <v>160.15890410958903</v>
      </c>
      <c r="G21" s="92">
        <f t="shared" si="0"/>
        <v>0.21721577884977247</v>
      </c>
      <c r="H21" s="105">
        <f t="shared" si="2"/>
        <v>666.47849738273635</v>
      </c>
    </row>
    <row r="22" spans="2:8">
      <c r="B22" t="s">
        <v>3240</v>
      </c>
      <c r="C22">
        <v>67055</v>
      </c>
      <c r="D22">
        <v>124852</v>
      </c>
      <c r="E22">
        <v>90732</v>
      </c>
      <c r="F22" s="105">
        <f t="shared" si="1"/>
        <v>183.7123287671233</v>
      </c>
      <c r="G22" s="92">
        <f t="shared" si="0"/>
        <v>1.353098202967713</v>
      </c>
      <c r="H22" s="105">
        <f t="shared" si="2"/>
        <v>1861.9342330922377</v>
      </c>
    </row>
    <row r="23" spans="2:8">
      <c r="B23" t="s">
        <v>3241</v>
      </c>
      <c r="C23">
        <v>104831</v>
      </c>
      <c r="D23">
        <v>550433</v>
      </c>
      <c r="E23">
        <v>117088</v>
      </c>
      <c r="F23" s="105">
        <f t="shared" si="1"/>
        <v>287.20821917808217</v>
      </c>
      <c r="G23" s="92">
        <f t="shared" si="0"/>
        <v>1.1169215213057206</v>
      </c>
      <c r="H23" s="105">
        <f t="shared" si="2"/>
        <v>5250.6701262031265</v>
      </c>
    </row>
    <row r="24" spans="2:8">
      <c r="B24" t="s">
        <v>3242</v>
      </c>
      <c r="C24">
        <v>107942</v>
      </c>
      <c r="D24">
        <v>916773</v>
      </c>
      <c r="E24">
        <v>174940</v>
      </c>
      <c r="F24" s="105">
        <f t="shared" si="1"/>
        <v>295.73150684931505</v>
      </c>
      <c r="G24" s="92">
        <f t="shared" si="0"/>
        <v>1.6206851827833466</v>
      </c>
      <c r="H24" s="105">
        <f t="shared" si="2"/>
        <v>8493.200051879714</v>
      </c>
    </row>
    <row r="25" spans="2:8">
      <c r="B25" t="s">
        <v>3243</v>
      </c>
      <c r="C25">
        <v>111392</v>
      </c>
      <c r="D25">
        <v>58060</v>
      </c>
      <c r="E25">
        <v>175131</v>
      </c>
      <c r="F25" s="105">
        <f t="shared" si="1"/>
        <v>305.18356164383562</v>
      </c>
      <c r="G25" s="92">
        <f t="shared" si="0"/>
        <v>1.5722044671071531</v>
      </c>
      <c r="H25" s="105">
        <f t="shared" si="2"/>
        <v>521.22234989945423</v>
      </c>
    </row>
    <row r="26" spans="2:8">
      <c r="B26" t="s">
        <v>3244</v>
      </c>
      <c r="C26">
        <v>119361</v>
      </c>
      <c r="D26">
        <v>927861</v>
      </c>
      <c r="E26">
        <v>120735</v>
      </c>
      <c r="F26" s="105">
        <f t="shared" si="1"/>
        <v>327.01643835616437</v>
      </c>
      <c r="G26" s="92">
        <f t="shared" si="0"/>
        <v>1.0115112976600398</v>
      </c>
      <c r="H26" s="105">
        <f t="shared" si="2"/>
        <v>7773.569256289743</v>
      </c>
    </row>
    <row r="27" spans="2:8">
      <c r="B27" t="s">
        <v>3245</v>
      </c>
      <c r="C27">
        <v>120129</v>
      </c>
      <c r="D27">
        <v>132012</v>
      </c>
      <c r="E27">
        <v>75373</v>
      </c>
      <c r="F27" s="105">
        <f t="shared" si="1"/>
        <v>329.12054794520549</v>
      </c>
      <c r="G27" s="92">
        <f t="shared" si="0"/>
        <v>0.6274338419532336</v>
      </c>
      <c r="H27" s="105">
        <f t="shared" si="2"/>
        <v>1098.9186624378792</v>
      </c>
    </row>
    <row r="28" spans="2:8">
      <c r="B28" t="s">
        <v>3246</v>
      </c>
      <c r="C28">
        <v>143086</v>
      </c>
      <c r="D28">
        <v>315895</v>
      </c>
      <c r="E28">
        <v>4957392</v>
      </c>
      <c r="F28" s="105">
        <f t="shared" si="1"/>
        <v>392.01643835616437</v>
      </c>
      <c r="G28" s="92">
        <f t="shared" si="0"/>
        <v>34.646240722362776</v>
      </c>
      <c r="H28" s="105">
        <f t="shared" si="2"/>
        <v>2207.728219392533</v>
      </c>
    </row>
    <row r="29" spans="2:8">
      <c r="B29" t="s">
        <v>3247</v>
      </c>
      <c r="C29">
        <v>154566</v>
      </c>
      <c r="D29">
        <v>9150</v>
      </c>
      <c r="E29">
        <v>9848260</v>
      </c>
      <c r="F29" s="105">
        <f t="shared" si="1"/>
        <v>423.46849315068494</v>
      </c>
      <c r="G29" s="92">
        <f t="shared" si="0"/>
        <v>63.715564871964077</v>
      </c>
      <c r="H29" s="105">
        <f t="shared" si="2"/>
        <v>59.198012499514768</v>
      </c>
    </row>
    <row r="30" spans="2:8">
      <c r="B30" t="s">
        <v>3248</v>
      </c>
      <c r="C30">
        <v>156592</v>
      </c>
      <c r="D30">
        <v>245535</v>
      </c>
      <c r="E30">
        <v>1444205</v>
      </c>
      <c r="F30" s="105">
        <f t="shared" si="1"/>
        <v>429.01917808219179</v>
      </c>
      <c r="G30" s="92">
        <f t="shared" si="0"/>
        <v>9.2227252988658428</v>
      </c>
      <c r="H30" s="105">
        <f t="shared" si="2"/>
        <v>1567.9919791560233</v>
      </c>
    </row>
    <row r="31" spans="2:8">
      <c r="B31" t="s">
        <v>3249</v>
      </c>
      <c r="C31">
        <v>288138</v>
      </c>
      <c r="D31">
        <v>156986</v>
      </c>
      <c r="E31">
        <v>4238</v>
      </c>
      <c r="F31" s="105">
        <f t="shared" si="1"/>
        <v>789.41917808219182</v>
      </c>
      <c r="G31" s="92">
        <f t="shared" si="0"/>
        <v>1.4708230084195768E-2</v>
      </c>
      <c r="H31" s="105">
        <f t="shared" si="2"/>
        <v>544.82921377950845</v>
      </c>
    </row>
    <row r="32" spans="2:8">
      <c r="B32" t="s">
        <v>3250</v>
      </c>
      <c r="C32">
        <v>289115</v>
      </c>
      <c r="D32">
        <v>151809</v>
      </c>
      <c r="E32">
        <v>342247</v>
      </c>
      <c r="F32" s="105">
        <f t="shared" si="1"/>
        <v>792.09589041095887</v>
      </c>
      <c r="G32" s="92">
        <f t="shared" si="0"/>
        <v>1.1837746225550387</v>
      </c>
      <c r="H32" s="105">
        <f t="shared" si="2"/>
        <v>525.08171488853918</v>
      </c>
    </row>
    <row r="33" spans="2:8">
      <c r="B33" t="s">
        <v>3251</v>
      </c>
      <c r="C33">
        <v>453427</v>
      </c>
      <c r="D33">
        <v>1331572</v>
      </c>
      <c r="E33">
        <v>656344</v>
      </c>
      <c r="F33" s="105">
        <f t="shared" si="1"/>
        <v>1242.2657534246575</v>
      </c>
      <c r="G33" s="92">
        <f t="shared" si="0"/>
        <v>1.4475185641790189</v>
      </c>
      <c r="H33" s="105">
        <f t="shared" si="2"/>
        <v>2936.6844056485388</v>
      </c>
    </row>
    <row r="34" spans="2:8">
      <c r="B34" t="s">
        <v>3252</v>
      </c>
      <c r="C34">
        <v>490980</v>
      </c>
      <c r="D34">
        <v>623143</v>
      </c>
      <c r="E34">
        <v>858000</v>
      </c>
      <c r="F34" s="105">
        <f t="shared" si="1"/>
        <v>1345.1506849315069</v>
      </c>
      <c r="G34" s="92">
        <f t="shared" si="0"/>
        <v>1.7475253574483687</v>
      </c>
      <c r="H34" s="105">
        <f t="shared" si="2"/>
        <v>1269.1820440751151</v>
      </c>
    </row>
    <row r="35" spans="2:8">
      <c r="B35" t="s">
        <v>3253</v>
      </c>
      <c r="C35">
        <v>513097</v>
      </c>
      <c r="D35">
        <v>384176</v>
      </c>
      <c r="E35">
        <v>568502</v>
      </c>
      <c r="F35" s="105">
        <f t="shared" si="1"/>
        <v>1405.7452054794521</v>
      </c>
      <c r="G35" s="92">
        <f t="shared" si="0"/>
        <v>1.1079815317571531</v>
      </c>
      <c r="H35" s="105">
        <f t="shared" si="2"/>
        <v>748.73951708936124</v>
      </c>
    </row>
    <row r="36" spans="2:8">
      <c r="B36" t="s">
        <v>3254</v>
      </c>
      <c r="C36">
        <v>576735</v>
      </c>
      <c r="D36">
        <v>3047369</v>
      </c>
      <c r="E36">
        <v>599879</v>
      </c>
      <c r="F36" s="105">
        <f t="shared" si="1"/>
        <v>1580.0958904109589</v>
      </c>
      <c r="G36" s="92">
        <f t="shared" si="0"/>
        <v>1.0401293488343866</v>
      </c>
      <c r="H36" s="105">
        <f t="shared" si="2"/>
        <v>5283.8287948537891</v>
      </c>
    </row>
    <row r="37" spans="2:8">
      <c r="B37" t="s">
        <v>3255</v>
      </c>
      <c r="C37">
        <v>681205</v>
      </c>
      <c r="D37">
        <v>1656282</v>
      </c>
      <c r="E37">
        <v>3003291</v>
      </c>
      <c r="F37" s="105">
        <f t="shared" si="1"/>
        <v>1866.3150684931506</v>
      </c>
      <c r="G37" s="92">
        <f t="shared" si="0"/>
        <v>4.4087917734015454</v>
      </c>
      <c r="H37" s="105">
        <f t="shared" si="2"/>
        <v>2431.4002392818606</v>
      </c>
    </row>
    <row r="38" spans="2:8">
      <c r="B38" t="s">
        <v>3256</v>
      </c>
      <c r="C38">
        <v>841297</v>
      </c>
      <c r="D38">
        <v>1617790</v>
      </c>
      <c r="E38">
        <v>484804</v>
      </c>
      <c r="F38" s="105">
        <f t="shared" si="1"/>
        <v>2304.9232876712331</v>
      </c>
      <c r="G38" s="92">
        <f t="shared" si="0"/>
        <v>0.57625784948716086</v>
      </c>
      <c r="H38" s="105">
        <f t="shared" si="2"/>
        <v>1922.971316907109</v>
      </c>
    </row>
    <row r="39" spans="2:8">
      <c r="B39" t="s">
        <v>3257</v>
      </c>
      <c r="C39">
        <v>912003</v>
      </c>
      <c r="D39">
        <v>545520</v>
      </c>
      <c r="E39">
        <v>759146</v>
      </c>
      <c r="F39" s="105">
        <f t="shared" si="1"/>
        <v>2498.6383561643834</v>
      </c>
      <c r="G39" s="92">
        <f t="shared" si="0"/>
        <v>0.832394191685773</v>
      </c>
      <c r="H39" s="105">
        <f t="shared" si="2"/>
        <v>598.15592711866077</v>
      </c>
    </row>
    <row r="40" spans="2:8">
      <c r="B40" t="s">
        <v>3258</v>
      </c>
      <c r="C40">
        <v>1147654</v>
      </c>
      <c r="D40">
        <v>9535775</v>
      </c>
      <c r="E40">
        <v>790997</v>
      </c>
      <c r="F40" s="105">
        <f t="shared" si="1"/>
        <v>3144.2575342465752</v>
      </c>
      <c r="G40" s="92">
        <f t="shared" si="0"/>
        <v>0.6892295064540358</v>
      </c>
      <c r="H40" s="105">
        <f t="shared" si="2"/>
        <v>8308.9284749584804</v>
      </c>
    </row>
    <row r="41" spans="2:8">
      <c r="B41" t="s">
        <v>3259</v>
      </c>
      <c r="C41">
        <v>1369038</v>
      </c>
      <c r="D41">
        <v>1403846</v>
      </c>
      <c r="E41">
        <v>1608033</v>
      </c>
      <c r="F41" s="105">
        <f t="shared" si="1"/>
        <v>3750.7890410958903</v>
      </c>
      <c r="G41" s="92">
        <f t="shared" si="0"/>
        <v>1.1745714874240161</v>
      </c>
      <c r="H41" s="105">
        <f t="shared" si="2"/>
        <v>1025.4251525523762</v>
      </c>
    </row>
    <row r="42" spans="2:8">
      <c r="B42" t="s">
        <v>3260</v>
      </c>
      <c r="C42">
        <v>2219376</v>
      </c>
      <c r="D42">
        <v>0</v>
      </c>
      <c r="E42">
        <v>3701076</v>
      </c>
      <c r="F42" s="105">
        <f t="shared" si="1"/>
        <v>6080.4821917808222</v>
      </c>
      <c r="G42" s="92">
        <f t="shared" si="0"/>
        <v>1.667620087808465</v>
      </c>
      <c r="H42" s="105">
        <f t="shared" si="2"/>
        <v>0</v>
      </c>
    </row>
    <row r="43" spans="2:8">
      <c r="B43" t="s">
        <v>3261</v>
      </c>
      <c r="C43">
        <v>2677485</v>
      </c>
      <c r="D43">
        <v>4138947</v>
      </c>
      <c r="E43">
        <v>6980866</v>
      </c>
      <c r="F43" s="105">
        <f t="shared" si="1"/>
        <v>7335.5753424657532</v>
      </c>
      <c r="G43" s="92">
        <f t="shared" si="0"/>
        <v>2.607247472908345</v>
      </c>
      <c r="H43" s="105">
        <f t="shared" si="2"/>
        <v>1545.8338702177602</v>
      </c>
    </row>
    <row r="44" spans="2:8">
      <c r="B44" t="s">
        <v>3262</v>
      </c>
      <c r="C44">
        <v>3343734</v>
      </c>
      <c r="D44">
        <v>10266582</v>
      </c>
      <c r="E44">
        <v>13446318</v>
      </c>
      <c r="F44" s="105">
        <f t="shared" si="1"/>
        <v>9160.9150684931501</v>
      </c>
      <c r="G44" s="92">
        <f t="shared" si="0"/>
        <v>4.0213479900015967</v>
      </c>
      <c r="H44" s="105">
        <f t="shared" si="2"/>
        <v>3070.3943555318697</v>
      </c>
    </row>
    <row r="45" spans="2:8">
      <c r="B45" t="s">
        <v>3263</v>
      </c>
      <c r="C45">
        <v>4059205</v>
      </c>
      <c r="D45">
        <v>4807755</v>
      </c>
      <c r="E45">
        <v>42933910</v>
      </c>
      <c r="F45" s="105">
        <f t="shared" si="1"/>
        <v>11121.109589041096</v>
      </c>
      <c r="G45" s="92">
        <f t="shared" si="0"/>
        <v>10.576925777338174</v>
      </c>
      <c r="H45" s="105">
        <f t="shared" si="2"/>
        <v>1184.4080306365408</v>
      </c>
    </row>
    <row r="46" spans="2:8">
      <c r="B46" t="s">
        <v>3264</v>
      </c>
      <c r="C46">
        <v>5313430</v>
      </c>
      <c r="D46">
        <v>10106427</v>
      </c>
      <c r="E46">
        <v>8259920</v>
      </c>
      <c r="F46" s="105">
        <f t="shared" si="1"/>
        <v>14557.342465753425</v>
      </c>
      <c r="G46" s="92">
        <f t="shared" si="0"/>
        <v>1.5545363352862465</v>
      </c>
      <c r="H46" s="105">
        <f t="shared" si="2"/>
        <v>1902.0532876127097</v>
      </c>
    </row>
    <row r="47" spans="2:8" s="90" customFormat="1">
      <c r="B47" s="90" t="s">
        <v>479</v>
      </c>
      <c r="C47" s="90">
        <f>SUM(C4:C46)</f>
        <v>26671501</v>
      </c>
      <c r="D47" s="90">
        <f t="shared" ref="D47:F47" si="3">SUM(D4:D46)</f>
        <v>54184284</v>
      </c>
      <c r="E47" s="90">
        <f t="shared" si="3"/>
        <v>118795003</v>
      </c>
      <c r="F47" s="214">
        <f t="shared" si="3"/>
        <v>73072.605479452046</v>
      </c>
      <c r="G47" s="91">
        <f t="shared" si="0"/>
        <v>4.4540051570400934</v>
      </c>
      <c r="H47" s="214">
        <f t="shared" si="2"/>
        <v>2031.542356764998</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election activeCell="G60" sqref="G60"/>
    </sheetView>
  </sheetViews>
  <sheetFormatPr defaultRowHeight="15"/>
  <cols>
    <col min="1" max="1" width="13" customWidth="1"/>
    <col min="2" max="2" width="11.7109375" customWidth="1"/>
    <col min="3" max="3" width="13.28515625" customWidth="1"/>
    <col min="4" max="4" width="11.85546875" customWidth="1"/>
    <col min="5" max="5" width="13.85546875" customWidth="1"/>
    <col min="6" max="6" width="14" customWidth="1"/>
    <col min="7" max="7" width="13.855468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3046</v>
      </c>
    </row>
    <row r="5" spans="1:8" s="1" customFormat="1" ht="12.75" customHeight="1">
      <c r="A5" s="750" t="s">
        <v>41</v>
      </c>
      <c r="B5" s="750"/>
      <c r="C5" s="750"/>
      <c r="D5" s="750"/>
      <c r="E5" s="4" t="s">
        <v>40</v>
      </c>
      <c r="F5" s="3"/>
      <c r="G5" s="211"/>
      <c r="H5" s="767"/>
    </row>
    <row r="6" spans="1:8" s="1" customFormat="1" ht="12.75" customHeight="1">
      <c r="A6" s="211"/>
      <c r="B6" s="211"/>
      <c r="C6" s="211"/>
      <c r="D6" s="211"/>
      <c r="E6" s="3"/>
      <c r="F6" s="3"/>
      <c r="G6" s="211"/>
      <c r="H6" s="767"/>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81</v>
      </c>
      <c r="H18" s="3"/>
    </row>
    <row r="19" spans="1:8" s="1" customFormat="1" ht="12.75" customHeight="1">
      <c r="A19" s="169"/>
      <c r="B19" s="169" t="s">
        <v>80</v>
      </c>
      <c r="C19" s="169"/>
      <c r="D19" s="169"/>
      <c r="E19" s="162" t="s">
        <v>1</v>
      </c>
      <c r="F19" s="172"/>
      <c r="G19" s="173" t="s">
        <v>1529</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74">
        <v>150014</v>
      </c>
      <c r="H22" s="3" t="s">
        <v>963</v>
      </c>
    </row>
    <row r="23" spans="1:8" s="1" customFormat="1" ht="12.75" customHeight="1">
      <c r="A23" s="169"/>
      <c r="B23" s="169" t="s">
        <v>73</v>
      </c>
      <c r="C23" s="169"/>
      <c r="D23" s="169"/>
      <c r="E23" s="162" t="s">
        <v>49</v>
      </c>
      <c r="F23" s="170"/>
      <c r="G23" s="174">
        <v>11666</v>
      </c>
      <c r="H23" s="3" t="s">
        <v>963</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40</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2197</v>
      </c>
      <c r="H42" s="3" t="s">
        <v>1542</v>
      </c>
    </row>
    <row r="43" spans="1:8" s="1" customFormat="1" ht="12.75" customHeight="1">
      <c r="A43" s="169"/>
      <c r="B43" s="169" t="s">
        <v>58</v>
      </c>
      <c r="C43" s="169"/>
      <c r="D43" s="169"/>
      <c r="E43" s="162" t="s">
        <v>56</v>
      </c>
      <c r="F43" s="170"/>
      <c r="G43" s="173">
        <v>39.869999999999997</v>
      </c>
      <c r="H43" s="3" t="s">
        <v>1542</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0.04</v>
      </c>
      <c r="H49" s="127" t="s">
        <v>3218</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785</v>
      </c>
      <c r="H59" s="127" t="s">
        <v>3219</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v>1</v>
      </c>
      <c r="H65" s="3" t="s">
        <v>1058</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89">
        <v>0</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1</v>
      </c>
      <c r="H80" s="3"/>
    </row>
    <row r="81" spans="1:8" s="1" customFormat="1" ht="12.75" customHeight="1">
      <c r="A81" s="169"/>
      <c r="B81" s="195" t="s">
        <v>735</v>
      </c>
      <c r="C81" s="191"/>
      <c r="D81" s="191"/>
      <c r="E81" s="164"/>
      <c r="F81" s="184"/>
      <c r="G81" s="197"/>
      <c r="H81" s="3"/>
    </row>
    <row r="82" spans="1:8" s="1" customFormat="1" ht="12.75" customHeight="1">
      <c r="A82" s="169"/>
      <c r="B82" s="163"/>
      <c r="C82" s="169" t="s">
        <v>736</v>
      </c>
      <c r="D82" s="169"/>
      <c r="E82" s="162" t="s">
        <v>42</v>
      </c>
      <c r="F82" s="184"/>
      <c r="G82" s="198">
        <v>0</v>
      </c>
      <c r="H82" s="3"/>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0</v>
      </c>
      <c r="H84" s="3"/>
    </row>
    <row r="85" spans="1:8" s="1" customFormat="1" ht="12.75" customHeight="1">
      <c r="A85" s="169"/>
      <c r="B85" s="163"/>
      <c r="C85" s="169" t="s">
        <v>739</v>
      </c>
      <c r="D85" s="169"/>
      <c r="E85" s="162" t="s">
        <v>42</v>
      </c>
      <c r="F85" s="184"/>
      <c r="G85" s="189">
        <v>1300</v>
      </c>
      <c r="H85" s="3" t="s">
        <v>1530</v>
      </c>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sheetData>
  <mergeCells count="2">
    <mergeCell ref="H4:H6"/>
    <mergeCell ref="A5:D5"/>
  </mergeCells>
  <pageMargins left="0.7" right="0.7" top="0.75" bottom="0.75" header="0.3" footer="0.3"/>
  <pageSetup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2"/>
  <sheetViews>
    <sheetView workbookViewId="0"/>
  </sheetViews>
  <sheetFormatPr defaultRowHeight="15"/>
  <cols>
    <col min="1" max="1" width="28.5703125" bestFit="1" customWidth="1"/>
    <col min="2" max="2" width="13.42578125" customWidth="1"/>
    <col min="3" max="3" width="15.42578125" customWidth="1"/>
    <col min="4" max="4" width="16.5703125" customWidth="1"/>
    <col min="5" max="5" width="9.140625" style="105"/>
    <col min="6" max="6" width="9.140625" style="92"/>
  </cols>
  <sheetData>
    <row r="1" spans="1:8" s="409" customFormat="1" ht="15" customHeight="1">
      <c r="A1" s="406" t="s">
        <v>1197</v>
      </c>
      <c r="B1" s="406"/>
      <c r="C1" s="406"/>
      <c r="D1" s="406"/>
      <c r="E1" s="407"/>
      <c r="F1" s="408"/>
      <c r="G1" s="409" t="s">
        <v>911</v>
      </c>
      <c r="H1" s="409" t="s">
        <v>1198</v>
      </c>
    </row>
    <row r="2" spans="1:8" s="409" customFormat="1" ht="15" customHeight="1">
      <c r="A2" s="406" t="s">
        <v>1199</v>
      </c>
      <c r="B2" s="406"/>
      <c r="C2" s="406"/>
      <c r="D2" s="406"/>
      <c r="E2" s="407"/>
      <c r="F2" s="408"/>
      <c r="G2" s="409" t="s">
        <v>1200</v>
      </c>
      <c r="H2" s="409" t="s">
        <v>1531</v>
      </c>
    </row>
    <row r="3" spans="1:8" s="409" customFormat="1" ht="15" customHeight="1">
      <c r="A3" s="406" t="s">
        <v>1201</v>
      </c>
      <c r="B3" s="406"/>
      <c r="C3" s="406"/>
      <c r="D3" s="406"/>
      <c r="E3" s="407"/>
      <c r="F3" s="408"/>
    </row>
    <row r="4" spans="1:8" s="414" customFormat="1" ht="12.75">
      <c r="A4" s="410" t="s">
        <v>1202</v>
      </c>
      <c r="B4" s="411" t="s">
        <v>1203</v>
      </c>
      <c r="C4" s="411" t="s">
        <v>1204</v>
      </c>
      <c r="D4" s="411" t="s">
        <v>1205</v>
      </c>
      <c r="E4" s="412" t="s">
        <v>917</v>
      </c>
      <c r="F4" s="413" t="s">
        <v>516</v>
      </c>
    </row>
    <row r="5" spans="1:8" s="409" customFormat="1" ht="12.75">
      <c r="A5" s="415" t="s">
        <v>1206</v>
      </c>
      <c r="B5" s="416">
        <v>4534826</v>
      </c>
      <c r="C5" s="416">
        <v>42783030</v>
      </c>
      <c r="D5" s="416">
        <v>86297195</v>
      </c>
      <c r="E5" s="407">
        <f>C5*1000/B5</f>
        <v>9434.3266974300659</v>
      </c>
      <c r="F5" s="408">
        <f>D5/B5</f>
        <v>19.029880088012199</v>
      </c>
    </row>
    <row r="6" spans="1:8" s="409" customFormat="1" ht="12.75">
      <c r="A6" s="415" t="s">
        <v>1207</v>
      </c>
      <c r="B6" s="416">
        <v>3782059</v>
      </c>
      <c r="C6" s="406">
        <v>0</v>
      </c>
      <c r="D6" s="416">
        <v>163778013</v>
      </c>
      <c r="E6" s="407">
        <f t="shared" ref="E6:E69" si="0">C6*1000/B6</f>
        <v>0</v>
      </c>
      <c r="F6" s="408">
        <f t="shared" ref="F6:F69" si="1">D6/B6</f>
        <v>43.303928627237177</v>
      </c>
    </row>
    <row r="7" spans="1:8" s="409" customFormat="1" ht="12.75">
      <c r="A7" s="415" t="s">
        <v>1208</v>
      </c>
      <c r="B7" s="416">
        <v>2163130</v>
      </c>
      <c r="C7" s="416">
        <v>2532706</v>
      </c>
      <c r="D7" s="416">
        <v>252343247</v>
      </c>
      <c r="E7" s="407">
        <f t="shared" si="0"/>
        <v>1170.8524221845196</v>
      </c>
      <c r="F7" s="408">
        <f t="shared" si="1"/>
        <v>116.65653335675619</v>
      </c>
    </row>
    <row r="8" spans="1:8" s="409" customFormat="1" ht="12.75">
      <c r="A8" s="415" t="s">
        <v>1209</v>
      </c>
      <c r="B8" s="416">
        <v>1912599</v>
      </c>
      <c r="C8" s="416">
        <v>19822319</v>
      </c>
      <c r="D8" s="416">
        <v>15254111</v>
      </c>
      <c r="E8" s="407">
        <f t="shared" si="0"/>
        <v>10364.074748548965</v>
      </c>
      <c r="F8" s="408">
        <f t="shared" si="1"/>
        <v>7.9755928974134154</v>
      </c>
    </row>
    <row r="9" spans="1:8" s="409" customFormat="1" ht="12.75">
      <c r="A9" s="415" t="s">
        <v>1210</v>
      </c>
      <c r="B9" s="416">
        <v>1810914</v>
      </c>
      <c r="C9" s="416">
        <v>778584</v>
      </c>
      <c r="D9" s="416">
        <v>1466875</v>
      </c>
      <c r="E9" s="407">
        <f t="shared" si="0"/>
        <v>429.93979835596832</v>
      </c>
      <c r="F9" s="408">
        <f t="shared" si="1"/>
        <v>0.81001913950634874</v>
      </c>
    </row>
    <row r="10" spans="1:8" s="409" customFormat="1" ht="12.75">
      <c r="A10" s="415" t="s">
        <v>1211</v>
      </c>
      <c r="B10" s="416">
        <v>1696598</v>
      </c>
      <c r="C10" s="416">
        <v>1245757</v>
      </c>
      <c r="D10" s="416">
        <v>402171</v>
      </c>
      <c r="E10" s="407">
        <f t="shared" si="0"/>
        <v>734.26763440720788</v>
      </c>
      <c r="F10" s="408">
        <f t="shared" si="1"/>
        <v>0.23704554644058287</v>
      </c>
    </row>
    <row r="11" spans="1:8" s="409" customFormat="1" ht="12.75">
      <c r="A11" s="415" t="s">
        <v>1212</v>
      </c>
      <c r="B11" s="416">
        <v>1138114</v>
      </c>
      <c r="C11" s="416">
        <v>145311</v>
      </c>
      <c r="D11" s="416">
        <v>86322553</v>
      </c>
      <c r="E11" s="407">
        <f t="shared" si="0"/>
        <v>127.67701653788636</v>
      </c>
      <c r="F11" s="408">
        <f t="shared" si="1"/>
        <v>75.847017961293858</v>
      </c>
    </row>
    <row r="12" spans="1:8" s="409" customFormat="1" ht="12.75">
      <c r="A12" s="415" t="s">
        <v>1213</v>
      </c>
      <c r="B12" s="416">
        <v>1131898</v>
      </c>
      <c r="C12" s="416">
        <v>4149846</v>
      </c>
      <c r="D12" s="416">
        <v>42356479</v>
      </c>
      <c r="E12" s="407">
        <f t="shared" si="0"/>
        <v>3666.272049248254</v>
      </c>
      <c r="F12" s="408">
        <f t="shared" si="1"/>
        <v>37.420756110532928</v>
      </c>
    </row>
    <row r="13" spans="1:8" s="409" customFormat="1" ht="12.75">
      <c r="A13" s="415" t="s">
        <v>1214</v>
      </c>
      <c r="B13" s="416">
        <v>1083904</v>
      </c>
      <c r="C13" s="416">
        <v>361195</v>
      </c>
      <c r="D13" s="416">
        <v>4397602</v>
      </c>
      <c r="E13" s="407">
        <f t="shared" si="0"/>
        <v>333.23523116438355</v>
      </c>
      <c r="F13" s="408">
        <f t="shared" si="1"/>
        <v>4.0571877214218235</v>
      </c>
    </row>
    <row r="14" spans="1:8" s="409" customFormat="1" ht="12.75">
      <c r="A14" s="415" t="s">
        <v>1215</v>
      </c>
      <c r="B14" s="416">
        <v>1068310</v>
      </c>
      <c r="C14" s="416">
        <v>521575</v>
      </c>
      <c r="D14" s="416">
        <v>120955235</v>
      </c>
      <c r="E14" s="407">
        <f t="shared" si="0"/>
        <v>488.22439179638872</v>
      </c>
      <c r="F14" s="408">
        <f t="shared" si="1"/>
        <v>113.22110155292003</v>
      </c>
    </row>
    <row r="15" spans="1:8" s="409" customFormat="1" ht="12.75">
      <c r="A15" s="415" t="s">
        <v>1216</v>
      </c>
      <c r="B15" s="416">
        <v>1045739</v>
      </c>
      <c r="C15" s="406">
        <v>0</v>
      </c>
      <c r="D15" s="416">
        <v>107616082</v>
      </c>
      <c r="E15" s="407">
        <f t="shared" si="0"/>
        <v>0</v>
      </c>
      <c r="F15" s="408">
        <f t="shared" si="1"/>
        <v>102.90912168332633</v>
      </c>
    </row>
    <row r="16" spans="1:8" s="409" customFormat="1" ht="12.75">
      <c r="A16" s="415" t="s">
        <v>1217</v>
      </c>
      <c r="B16" s="416">
        <v>776584</v>
      </c>
      <c r="C16" s="416">
        <v>260426</v>
      </c>
      <c r="D16" s="416">
        <v>69076440</v>
      </c>
      <c r="E16" s="407">
        <f t="shared" si="0"/>
        <v>335.3481400595428</v>
      </c>
      <c r="F16" s="408">
        <f t="shared" si="1"/>
        <v>88.949089860208304</v>
      </c>
    </row>
    <row r="17" spans="1:6" s="409" customFormat="1" ht="12.75">
      <c r="A17" s="415" t="s">
        <v>1218</v>
      </c>
      <c r="B17" s="416">
        <v>697097</v>
      </c>
      <c r="C17" s="416">
        <v>126799</v>
      </c>
      <c r="D17" s="416">
        <v>2524500</v>
      </c>
      <c r="E17" s="407">
        <f t="shared" si="0"/>
        <v>181.89577634102571</v>
      </c>
      <c r="F17" s="408">
        <f t="shared" si="1"/>
        <v>3.621447230442822</v>
      </c>
    </row>
    <row r="18" spans="1:6" s="409" customFormat="1" ht="12.75">
      <c r="A18" s="415" t="s">
        <v>1219</v>
      </c>
      <c r="B18" s="416">
        <v>645413</v>
      </c>
      <c r="C18" s="406">
        <v>0</v>
      </c>
      <c r="D18" s="416">
        <v>30187980</v>
      </c>
      <c r="E18" s="407">
        <f t="shared" si="0"/>
        <v>0</v>
      </c>
      <c r="F18" s="408">
        <f t="shared" si="1"/>
        <v>46.773120467049779</v>
      </c>
    </row>
    <row r="19" spans="1:6" s="409" customFormat="1" ht="12.75">
      <c r="A19" s="415" t="s">
        <v>1220</v>
      </c>
      <c r="B19" s="416">
        <v>543440</v>
      </c>
      <c r="C19" s="416">
        <v>3909679</v>
      </c>
      <c r="D19" s="416">
        <v>172666</v>
      </c>
      <c r="E19" s="407">
        <f t="shared" si="0"/>
        <v>7194.3158398351243</v>
      </c>
      <c r="F19" s="408">
        <f t="shared" si="1"/>
        <v>0.31772780803768585</v>
      </c>
    </row>
    <row r="20" spans="1:6" s="409" customFormat="1" ht="12.75">
      <c r="A20" s="415" t="s">
        <v>1221</v>
      </c>
      <c r="B20" s="416">
        <v>507215</v>
      </c>
      <c r="C20" s="416">
        <v>86194</v>
      </c>
      <c r="D20" s="416">
        <v>28852749</v>
      </c>
      <c r="E20" s="407">
        <f t="shared" si="0"/>
        <v>169.93582603038161</v>
      </c>
      <c r="F20" s="408">
        <f t="shared" si="1"/>
        <v>56.884652464931044</v>
      </c>
    </row>
    <row r="21" spans="1:6" s="409" customFormat="1" ht="12.75">
      <c r="A21" s="415" t="s">
        <v>1222</v>
      </c>
      <c r="B21" s="416">
        <v>455281</v>
      </c>
      <c r="C21" s="416">
        <v>131857</v>
      </c>
      <c r="D21" s="416">
        <v>44530012</v>
      </c>
      <c r="E21" s="407">
        <f t="shared" si="0"/>
        <v>289.61674218779171</v>
      </c>
      <c r="F21" s="408">
        <f t="shared" si="1"/>
        <v>97.807753892650908</v>
      </c>
    </row>
    <row r="22" spans="1:6" s="409" customFormat="1" ht="12.75">
      <c r="A22" s="415" t="s">
        <v>1223</v>
      </c>
      <c r="B22" s="416">
        <v>435272</v>
      </c>
      <c r="C22" s="406">
        <v>0</v>
      </c>
      <c r="D22" s="416">
        <v>769341</v>
      </c>
      <c r="E22" s="407">
        <f t="shared" si="0"/>
        <v>0</v>
      </c>
      <c r="F22" s="408">
        <f t="shared" si="1"/>
        <v>1.7674948078442905</v>
      </c>
    </row>
    <row r="23" spans="1:6" s="409" customFormat="1" ht="12.75">
      <c r="A23" s="415" t="s">
        <v>1224</v>
      </c>
      <c r="B23" s="416">
        <v>433593</v>
      </c>
      <c r="C23" s="416">
        <v>175882</v>
      </c>
      <c r="D23" s="416">
        <v>40587606</v>
      </c>
      <c r="E23" s="407">
        <f t="shared" si="0"/>
        <v>405.63846741068238</v>
      </c>
      <c r="F23" s="408">
        <f t="shared" si="1"/>
        <v>93.607613591547832</v>
      </c>
    </row>
    <row r="24" spans="1:6" s="409" customFormat="1" ht="12.75">
      <c r="A24" s="415" t="s">
        <v>1225</v>
      </c>
      <c r="B24" s="416">
        <v>416891</v>
      </c>
      <c r="C24" s="406">
        <v>0</v>
      </c>
      <c r="D24" s="416">
        <v>107343</v>
      </c>
      <c r="E24" s="407">
        <f t="shared" si="0"/>
        <v>0</v>
      </c>
      <c r="F24" s="408">
        <f t="shared" si="1"/>
        <v>0.25748457030734651</v>
      </c>
    </row>
    <row r="25" spans="1:6" s="409" customFormat="1" ht="12.75">
      <c r="A25" s="415" t="s">
        <v>1226</v>
      </c>
      <c r="B25" s="416">
        <v>404388</v>
      </c>
      <c r="C25" s="416">
        <v>17859</v>
      </c>
      <c r="D25" s="416">
        <v>25635795</v>
      </c>
      <c r="E25" s="407">
        <f t="shared" si="0"/>
        <v>44.163031543962731</v>
      </c>
      <c r="F25" s="408">
        <f t="shared" si="1"/>
        <v>63.394054719724622</v>
      </c>
    </row>
    <row r="26" spans="1:6" s="409" customFormat="1" ht="12.75">
      <c r="A26" s="415" t="s">
        <v>1227</v>
      </c>
      <c r="B26" s="416">
        <v>390247</v>
      </c>
      <c r="C26" s="416">
        <v>1068617</v>
      </c>
      <c r="D26" s="416">
        <v>126568</v>
      </c>
      <c r="E26" s="407">
        <f t="shared" si="0"/>
        <v>2738.3093271697157</v>
      </c>
      <c r="F26" s="408">
        <f t="shared" si="1"/>
        <v>0.32432792564709018</v>
      </c>
    </row>
    <row r="27" spans="1:6" s="409" customFormat="1" ht="12.75">
      <c r="A27" s="415" t="s">
        <v>1228</v>
      </c>
      <c r="B27" s="416">
        <v>354957</v>
      </c>
      <c r="C27" s="416">
        <v>425648</v>
      </c>
      <c r="D27" s="416">
        <v>302111</v>
      </c>
      <c r="E27" s="407">
        <f t="shared" si="0"/>
        <v>1199.1537003073611</v>
      </c>
      <c r="F27" s="408">
        <f t="shared" si="1"/>
        <v>0.85111999481627354</v>
      </c>
    </row>
    <row r="28" spans="1:6" s="409" customFormat="1" ht="12.75">
      <c r="A28" s="415" t="s">
        <v>1229</v>
      </c>
      <c r="B28" s="416">
        <v>350644</v>
      </c>
      <c r="C28" s="416">
        <v>312873</v>
      </c>
      <c r="D28" s="416">
        <v>915404</v>
      </c>
      <c r="E28" s="407">
        <f t="shared" si="0"/>
        <v>892.281059992471</v>
      </c>
      <c r="F28" s="408">
        <f t="shared" si="1"/>
        <v>2.610636428970694</v>
      </c>
    </row>
    <row r="29" spans="1:6" s="409" customFormat="1" ht="12.75">
      <c r="A29" s="415" t="s">
        <v>1230</v>
      </c>
      <c r="B29" s="416">
        <v>261602</v>
      </c>
      <c r="C29" s="406">
        <v>0</v>
      </c>
      <c r="D29" s="416">
        <v>28136004</v>
      </c>
      <c r="E29" s="407">
        <f t="shared" si="0"/>
        <v>0</v>
      </c>
      <c r="F29" s="408">
        <f t="shared" si="1"/>
        <v>107.55270984166788</v>
      </c>
    </row>
    <row r="30" spans="1:6" s="409" customFormat="1" ht="12.75">
      <c r="A30" s="415" t="s">
        <v>1231</v>
      </c>
      <c r="B30" s="416">
        <v>256498</v>
      </c>
      <c r="C30" s="416">
        <v>437416</v>
      </c>
      <c r="D30" s="416">
        <v>256994</v>
      </c>
      <c r="E30" s="407">
        <f t="shared" si="0"/>
        <v>1705.3388330513299</v>
      </c>
      <c r="F30" s="408">
        <f t="shared" si="1"/>
        <v>1.0019337382747624</v>
      </c>
    </row>
    <row r="31" spans="1:6" s="409" customFormat="1" ht="12.75">
      <c r="A31" s="415" t="s">
        <v>1232</v>
      </c>
      <c r="B31" s="416">
        <v>254304</v>
      </c>
      <c r="C31" s="406">
        <v>0</v>
      </c>
      <c r="D31" s="416">
        <v>266081</v>
      </c>
      <c r="E31" s="407">
        <f t="shared" si="0"/>
        <v>0</v>
      </c>
      <c r="F31" s="408">
        <f t="shared" si="1"/>
        <v>1.0463107147351203</v>
      </c>
    </row>
    <row r="32" spans="1:6" s="409" customFormat="1" ht="12.75">
      <c r="A32" s="415" t="s">
        <v>1233</v>
      </c>
      <c r="B32" s="416">
        <v>235047</v>
      </c>
      <c r="C32" s="416">
        <v>21112</v>
      </c>
      <c r="D32" s="416">
        <v>202545</v>
      </c>
      <c r="E32" s="407">
        <f t="shared" si="0"/>
        <v>89.82033380557931</v>
      </c>
      <c r="F32" s="408">
        <f t="shared" si="1"/>
        <v>0.86172127276672328</v>
      </c>
    </row>
    <row r="33" spans="1:6" s="409" customFormat="1" ht="12.75">
      <c r="A33" s="415" t="s">
        <v>1234</v>
      </c>
      <c r="B33" s="416">
        <v>234947</v>
      </c>
      <c r="C33" s="406">
        <v>0</v>
      </c>
      <c r="D33" s="416">
        <v>1242863</v>
      </c>
      <c r="E33" s="407">
        <f t="shared" si="0"/>
        <v>0</v>
      </c>
      <c r="F33" s="408">
        <f t="shared" si="1"/>
        <v>5.2899717808697284</v>
      </c>
    </row>
    <row r="34" spans="1:6" s="409" customFormat="1" ht="12.75">
      <c r="A34" s="415" t="s">
        <v>1235</v>
      </c>
      <c r="B34" s="416">
        <v>224267</v>
      </c>
      <c r="C34" s="406">
        <v>0</v>
      </c>
      <c r="D34" s="416">
        <v>14585541</v>
      </c>
      <c r="E34" s="407">
        <f t="shared" si="0"/>
        <v>0</v>
      </c>
      <c r="F34" s="408">
        <f t="shared" si="1"/>
        <v>65.036501134808063</v>
      </c>
    </row>
    <row r="35" spans="1:6" s="409" customFormat="1" ht="12.75">
      <c r="A35" s="415" t="s">
        <v>1236</v>
      </c>
      <c r="B35" s="416">
        <v>220030</v>
      </c>
      <c r="C35" s="416">
        <v>3676</v>
      </c>
      <c r="D35" s="416">
        <v>20806189</v>
      </c>
      <c r="E35" s="407">
        <f t="shared" si="0"/>
        <v>16.706812707358086</v>
      </c>
      <c r="F35" s="408">
        <f t="shared" si="1"/>
        <v>94.56069172385584</v>
      </c>
    </row>
    <row r="36" spans="1:6" s="409" customFormat="1" ht="12.75">
      <c r="A36" s="415" t="s">
        <v>1237</v>
      </c>
      <c r="B36" s="416">
        <v>216375</v>
      </c>
      <c r="C36" s="406">
        <v>0</v>
      </c>
      <c r="D36" s="416">
        <v>3634835</v>
      </c>
      <c r="E36" s="407">
        <f t="shared" si="0"/>
        <v>0</v>
      </c>
      <c r="F36" s="408">
        <f t="shared" si="1"/>
        <v>16.798775274407856</v>
      </c>
    </row>
    <row r="37" spans="1:6" s="409" customFormat="1" ht="12.75">
      <c r="A37" s="415" t="s">
        <v>1238</v>
      </c>
      <c r="B37" s="416">
        <v>210949</v>
      </c>
      <c r="C37" s="406">
        <v>0</v>
      </c>
      <c r="D37" s="416">
        <v>29907189</v>
      </c>
      <c r="E37" s="407">
        <f t="shared" si="0"/>
        <v>0</v>
      </c>
      <c r="F37" s="408">
        <f t="shared" si="1"/>
        <v>141.77449999762976</v>
      </c>
    </row>
    <row r="38" spans="1:6" s="409" customFormat="1" ht="12.75">
      <c r="A38" s="415" t="s">
        <v>1239</v>
      </c>
      <c r="B38" s="416">
        <v>207931</v>
      </c>
      <c r="C38" s="406">
        <v>0</v>
      </c>
      <c r="D38" s="416">
        <v>6940490</v>
      </c>
      <c r="E38" s="407">
        <f t="shared" si="0"/>
        <v>0</v>
      </c>
      <c r="F38" s="408">
        <f t="shared" si="1"/>
        <v>33.378813163982279</v>
      </c>
    </row>
    <row r="39" spans="1:6" s="409" customFormat="1" ht="12.75">
      <c r="A39" s="415" t="s">
        <v>1240</v>
      </c>
      <c r="B39" s="416">
        <v>199448</v>
      </c>
      <c r="C39" s="416">
        <v>408588</v>
      </c>
      <c r="D39" s="416">
        <v>818615</v>
      </c>
      <c r="E39" s="407">
        <f t="shared" si="0"/>
        <v>2048.594119770567</v>
      </c>
      <c r="F39" s="408">
        <f t="shared" si="1"/>
        <v>4.1044031527014564</v>
      </c>
    </row>
    <row r="40" spans="1:6" s="409" customFormat="1" ht="12.75">
      <c r="A40" s="415" t="s">
        <v>1241</v>
      </c>
      <c r="B40" s="416">
        <v>171113</v>
      </c>
      <c r="C40" s="416">
        <v>389948</v>
      </c>
      <c r="D40" s="416">
        <v>227607</v>
      </c>
      <c r="E40" s="407">
        <f t="shared" si="0"/>
        <v>2278.891726519902</v>
      </c>
      <c r="F40" s="408">
        <f t="shared" si="1"/>
        <v>1.3301560956794634</v>
      </c>
    </row>
    <row r="41" spans="1:6" s="409" customFormat="1" ht="12.75">
      <c r="A41" s="415" t="s">
        <v>1242</v>
      </c>
      <c r="B41" s="416">
        <v>165864</v>
      </c>
      <c r="C41" s="406">
        <v>0</v>
      </c>
      <c r="D41" s="416">
        <v>9052591</v>
      </c>
      <c r="E41" s="407">
        <f t="shared" si="0"/>
        <v>0</v>
      </c>
      <c r="F41" s="408">
        <f t="shared" si="1"/>
        <v>54.578395552983167</v>
      </c>
    </row>
    <row r="42" spans="1:6" s="409" customFormat="1" ht="12.75">
      <c r="A42" s="415" t="s">
        <v>1243</v>
      </c>
      <c r="B42" s="416">
        <v>160349</v>
      </c>
      <c r="C42" s="406">
        <v>143</v>
      </c>
      <c r="D42" s="416">
        <v>16603407</v>
      </c>
      <c r="E42" s="407">
        <f t="shared" si="0"/>
        <v>0.89180475088712741</v>
      </c>
      <c r="F42" s="408">
        <f t="shared" si="1"/>
        <v>103.5454352693188</v>
      </c>
    </row>
    <row r="43" spans="1:6" s="409" customFormat="1" ht="12.75">
      <c r="A43" s="415" t="s">
        <v>1244</v>
      </c>
      <c r="B43" s="416">
        <v>156484</v>
      </c>
      <c r="C43" s="416">
        <v>559746</v>
      </c>
      <c r="D43" s="416">
        <v>28516</v>
      </c>
      <c r="E43" s="407">
        <f t="shared" si="0"/>
        <v>3577.0174586539197</v>
      </c>
      <c r="F43" s="408">
        <f t="shared" si="1"/>
        <v>0.1822294931111168</v>
      </c>
    </row>
    <row r="44" spans="1:6" s="409" customFormat="1" ht="12.75">
      <c r="A44" s="415" t="s">
        <v>1245</v>
      </c>
      <c r="B44" s="416">
        <v>153696</v>
      </c>
      <c r="C44" s="406">
        <v>0</v>
      </c>
      <c r="D44" s="416">
        <v>12916638</v>
      </c>
      <c r="E44" s="407">
        <f t="shared" si="0"/>
        <v>0</v>
      </c>
      <c r="F44" s="408">
        <f t="shared" si="1"/>
        <v>84.040170206121175</v>
      </c>
    </row>
    <row r="45" spans="1:6" s="409" customFormat="1" ht="12.75">
      <c r="A45" s="415" t="s">
        <v>1246</v>
      </c>
      <c r="B45" s="416">
        <v>147183</v>
      </c>
      <c r="C45" s="416">
        <v>116552</v>
      </c>
      <c r="D45" s="416">
        <v>362034</v>
      </c>
      <c r="E45" s="407">
        <f t="shared" si="0"/>
        <v>791.88493236311263</v>
      </c>
      <c r="F45" s="408">
        <f t="shared" si="1"/>
        <v>2.4597541835673957</v>
      </c>
    </row>
    <row r="46" spans="1:6" s="409" customFormat="1" ht="12.75">
      <c r="A46" s="415" t="s">
        <v>1247</v>
      </c>
      <c r="B46" s="416">
        <v>143783</v>
      </c>
      <c r="C46" s="416">
        <v>27211</v>
      </c>
      <c r="D46" s="416">
        <v>4647197</v>
      </c>
      <c r="E46" s="407">
        <f t="shared" si="0"/>
        <v>189.25046771871502</v>
      </c>
      <c r="F46" s="408">
        <f t="shared" si="1"/>
        <v>32.320907200433986</v>
      </c>
    </row>
    <row r="47" spans="1:6" s="409" customFormat="1" ht="12.75">
      <c r="A47" s="415" t="s">
        <v>1248</v>
      </c>
      <c r="B47" s="416">
        <v>143297</v>
      </c>
      <c r="C47" s="416">
        <v>2772</v>
      </c>
      <c r="D47" s="416">
        <v>1350094</v>
      </c>
      <c r="E47" s="407">
        <f t="shared" si="0"/>
        <v>19.344438473938741</v>
      </c>
      <c r="F47" s="408">
        <f t="shared" si="1"/>
        <v>9.4216487435187055</v>
      </c>
    </row>
    <row r="48" spans="1:6" s="409" customFormat="1" ht="12.75">
      <c r="A48" s="415" t="s">
        <v>1249</v>
      </c>
      <c r="B48" s="416">
        <v>141846</v>
      </c>
      <c r="C48" s="416">
        <v>459029</v>
      </c>
      <c r="D48" s="416">
        <v>21236</v>
      </c>
      <c r="E48" s="407">
        <f t="shared" si="0"/>
        <v>3236.1081736531169</v>
      </c>
      <c r="F48" s="408">
        <f t="shared" si="1"/>
        <v>0.14971165912327453</v>
      </c>
    </row>
    <row r="49" spans="1:6" s="409" customFormat="1" ht="12.75">
      <c r="A49" s="415" t="s">
        <v>1250</v>
      </c>
      <c r="B49" s="416">
        <v>137877</v>
      </c>
      <c r="C49" s="416">
        <v>9179</v>
      </c>
      <c r="D49" s="416">
        <v>1430562</v>
      </c>
      <c r="E49" s="407">
        <f t="shared" si="0"/>
        <v>66.573830298019246</v>
      </c>
      <c r="F49" s="408">
        <f t="shared" si="1"/>
        <v>10.375639156639613</v>
      </c>
    </row>
    <row r="50" spans="1:6" s="409" customFormat="1" ht="12.75">
      <c r="A50" s="415" t="s">
        <v>1251</v>
      </c>
      <c r="B50" s="416">
        <v>136739</v>
      </c>
      <c r="C50" s="416">
        <v>21786</v>
      </c>
      <c r="D50" s="416">
        <v>30154664</v>
      </c>
      <c r="E50" s="407">
        <f t="shared" si="0"/>
        <v>159.32543019913851</v>
      </c>
      <c r="F50" s="408">
        <f t="shared" si="1"/>
        <v>220.52716489077733</v>
      </c>
    </row>
    <row r="51" spans="1:6" s="409" customFormat="1" ht="12.75">
      <c r="A51" s="415" t="s">
        <v>1252</v>
      </c>
      <c r="B51" s="416">
        <v>134917</v>
      </c>
      <c r="C51" s="406">
        <v>0</v>
      </c>
      <c r="D51" s="416">
        <v>29162571</v>
      </c>
      <c r="E51" s="407">
        <f t="shared" si="0"/>
        <v>0</v>
      </c>
      <c r="F51" s="408">
        <f t="shared" si="1"/>
        <v>216.15193785809052</v>
      </c>
    </row>
    <row r="52" spans="1:6" s="409" customFormat="1" ht="12.75">
      <c r="A52" s="415" t="s">
        <v>1253</v>
      </c>
      <c r="B52" s="416">
        <v>134181</v>
      </c>
      <c r="C52" s="406">
        <v>0</v>
      </c>
      <c r="D52" s="416">
        <v>15634947</v>
      </c>
      <c r="E52" s="407">
        <f t="shared" si="0"/>
        <v>0</v>
      </c>
      <c r="F52" s="408">
        <f t="shared" si="1"/>
        <v>116.52131821942004</v>
      </c>
    </row>
    <row r="53" spans="1:6" s="409" customFormat="1" ht="12.75">
      <c r="A53" s="415" t="s">
        <v>1254</v>
      </c>
      <c r="B53" s="416">
        <v>132535</v>
      </c>
      <c r="C53" s="406">
        <v>0</v>
      </c>
      <c r="D53" s="416">
        <v>20684711</v>
      </c>
      <c r="E53" s="407">
        <f t="shared" si="0"/>
        <v>0</v>
      </c>
      <c r="F53" s="408">
        <f t="shared" si="1"/>
        <v>156.06980043007508</v>
      </c>
    </row>
    <row r="54" spans="1:6" s="409" customFormat="1" ht="12.75">
      <c r="A54" s="415" t="s">
        <v>1255</v>
      </c>
      <c r="B54" s="416">
        <v>129577</v>
      </c>
      <c r="C54" s="416">
        <v>398130</v>
      </c>
      <c r="D54" s="416">
        <v>46007</v>
      </c>
      <c r="E54" s="407">
        <f t="shared" si="0"/>
        <v>3072.5360210531189</v>
      </c>
      <c r="F54" s="408">
        <f t="shared" si="1"/>
        <v>0.3550552953070375</v>
      </c>
    </row>
    <row r="55" spans="1:6" s="409" customFormat="1" ht="12.75">
      <c r="A55" s="415" t="s">
        <v>1256</v>
      </c>
      <c r="B55" s="416">
        <v>127754</v>
      </c>
      <c r="C55" s="416">
        <v>38492</v>
      </c>
      <c r="D55" s="416">
        <v>132611</v>
      </c>
      <c r="E55" s="407">
        <f t="shared" si="0"/>
        <v>301.29780672229441</v>
      </c>
      <c r="F55" s="408">
        <f t="shared" si="1"/>
        <v>1.0380183790722795</v>
      </c>
    </row>
    <row r="56" spans="1:6" s="409" customFormat="1" ht="12.75">
      <c r="A56" s="415" t="s">
        <v>1257</v>
      </c>
      <c r="B56" s="416">
        <v>121646</v>
      </c>
      <c r="C56" s="416">
        <v>29557</v>
      </c>
      <c r="D56" s="416">
        <v>91397</v>
      </c>
      <c r="E56" s="407">
        <f t="shared" si="0"/>
        <v>242.97551912927676</v>
      </c>
      <c r="F56" s="408">
        <f t="shared" si="1"/>
        <v>0.75133584334873316</v>
      </c>
    </row>
    <row r="57" spans="1:6" s="409" customFormat="1" ht="12.75">
      <c r="A57" s="415" t="s">
        <v>1258</v>
      </c>
      <c r="B57" s="416">
        <v>116585</v>
      </c>
      <c r="C57" s="416">
        <v>3078</v>
      </c>
      <c r="D57" s="416">
        <v>81641</v>
      </c>
      <c r="E57" s="407">
        <f t="shared" si="0"/>
        <v>26.401338079512801</v>
      </c>
      <c r="F57" s="408">
        <f t="shared" si="1"/>
        <v>0.7002701891323927</v>
      </c>
    </row>
    <row r="58" spans="1:6" s="409" customFormat="1" ht="12.75">
      <c r="A58" s="415" t="s">
        <v>1259</v>
      </c>
      <c r="B58" s="416">
        <v>109987</v>
      </c>
      <c r="C58" s="416">
        <v>1437746</v>
      </c>
      <c r="D58" s="416">
        <v>17729</v>
      </c>
      <c r="E58" s="407">
        <f t="shared" si="0"/>
        <v>13071.963050178658</v>
      </c>
      <c r="F58" s="408">
        <f t="shared" si="1"/>
        <v>0.16119177721003392</v>
      </c>
    </row>
    <row r="59" spans="1:6" s="409" customFormat="1" ht="12.75">
      <c r="A59" s="415" t="s">
        <v>1260</v>
      </c>
      <c r="B59" s="416">
        <v>106854</v>
      </c>
      <c r="C59" s="416">
        <v>222963</v>
      </c>
      <c r="D59" s="416">
        <v>105148</v>
      </c>
      <c r="E59" s="407">
        <f t="shared" si="0"/>
        <v>2086.6135100230222</v>
      </c>
      <c r="F59" s="408">
        <f t="shared" si="1"/>
        <v>0.98403428977857632</v>
      </c>
    </row>
    <row r="60" spans="1:6" s="409" customFormat="1" ht="12.75">
      <c r="A60" s="415" t="s">
        <v>1261</v>
      </c>
      <c r="B60" s="416">
        <v>104175</v>
      </c>
      <c r="C60" s="416">
        <v>104114</v>
      </c>
      <c r="D60" s="416">
        <v>51652</v>
      </c>
      <c r="E60" s="407">
        <f t="shared" si="0"/>
        <v>999.41444684425244</v>
      </c>
      <c r="F60" s="408">
        <f t="shared" si="1"/>
        <v>0.49581953443724502</v>
      </c>
    </row>
    <row r="61" spans="1:6" s="409" customFormat="1" ht="12.75">
      <c r="A61" s="415" t="s">
        <v>1262</v>
      </c>
      <c r="B61" s="416">
        <v>98746</v>
      </c>
      <c r="C61" s="416">
        <v>241301</v>
      </c>
      <c r="D61" s="416">
        <v>47099</v>
      </c>
      <c r="E61" s="407">
        <f t="shared" si="0"/>
        <v>2443.653413809167</v>
      </c>
      <c r="F61" s="408">
        <f t="shared" si="1"/>
        <v>0.47697121908735546</v>
      </c>
    </row>
    <row r="62" spans="1:6" s="409" customFormat="1" ht="12.75">
      <c r="A62" s="415" t="s">
        <v>1263</v>
      </c>
      <c r="B62" s="416">
        <v>95304</v>
      </c>
      <c r="C62" s="416">
        <v>54764</v>
      </c>
      <c r="D62" s="416">
        <v>4885188</v>
      </c>
      <c r="E62" s="407">
        <f t="shared" si="0"/>
        <v>574.62435994291945</v>
      </c>
      <c r="F62" s="408">
        <f t="shared" si="1"/>
        <v>51.2590027700831</v>
      </c>
    </row>
    <row r="63" spans="1:6" s="409" customFormat="1" ht="12.75">
      <c r="A63" s="415" t="s">
        <v>1264</v>
      </c>
      <c r="B63" s="416">
        <v>92225</v>
      </c>
      <c r="C63" s="406">
        <v>0</v>
      </c>
      <c r="D63" s="416">
        <v>1938000</v>
      </c>
      <c r="E63" s="407">
        <f t="shared" si="0"/>
        <v>0</v>
      </c>
      <c r="F63" s="408">
        <f t="shared" si="1"/>
        <v>21.013824884792626</v>
      </c>
    </row>
    <row r="64" spans="1:6" s="409" customFormat="1" ht="12.75">
      <c r="A64" s="415" t="s">
        <v>1265</v>
      </c>
      <c r="B64" s="416">
        <v>92071</v>
      </c>
      <c r="C64" s="406">
        <v>0</v>
      </c>
      <c r="D64" s="416">
        <v>5789278</v>
      </c>
      <c r="E64" s="407">
        <f t="shared" si="0"/>
        <v>0</v>
      </c>
      <c r="F64" s="408">
        <f t="shared" si="1"/>
        <v>62.878409053882329</v>
      </c>
    </row>
    <row r="65" spans="1:6" s="409" customFormat="1" ht="12.75">
      <c r="A65" s="415" t="s">
        <v>1266</v>
      </c>
      <c r="B65" s="416">
        <v>86089</v>
      </c>
      <c r="C65" s="416">
        <v>12786</v>
      </c>
      <c r="D65" s="416">
        <v>104805</v>
      </c>
      <c r="E65" s="407">
        <f t="shared" si="0"/>
        <v>148.52071693247686</v>
      </c>
      <c r="F65" s="408">
        <f t="shared" si="1"/>
        <v>1.2174029202337115</v>
      </c>
    </row>
    <row r="66" spans="1:6" s="409" customFormat="1" ht="12.75">
      <c r="A66" s="415" t="s">
        <v>1267</v>
      </c>
      <c r="B66" s="416">
        <v>85087</v>
      </c>
      <c r="C66" s="416">
        <v>15120</v>
      </c>
      <c r="D66" s="416">
        <v>14542030</v>
      </c>
      <c r="E66" s="407">
        <f t="shared" si="0"/>
        <v>177.70047128233455</v>
      </c>
      <c r="F66" s="408">
        <f t="shared" si="1"/>
        <v>170.90777674615393</v>
      </c>
    </row>
    <row r="67" spans="1:6" s="409" customFormat="1" ht="12.75">
      <c r="A67" s="415" t="s">
        <v>1268</v>
      </c>
      <c r="B67" s="416">
        <v>83787</v>
      </c>
      <c r="C67" s="406">
        <v>0</v>
      </c>
      <c r="D67" s="416">
        <v>9183808</v>
      </c>
      <c r="E67" s="407">
        <f t="shared" si="0"/>
        <v>0</v>
      </c>
      <c r="F67" s="408">
        <f t="shared" si="1"/>
        <v>109.608984687362</v>
      </c>
    </row>
    <row r="68" spans="1:6" s="409" customFormat="1" ht="12.75">
      <c r="A68" s="415" t="s">
        <v>1269</v>
      </c>
      <c r="B68" s="416">
        <v>80259</v>
      </c>
      <c r="C68" s="416">
        <v>295911</v>
      </c>
      <c r="D68" s="416">
        <v>18215295</v>
      </c>
      <c r="E68" s="407">
        <f t="shared" si="0"/>
        <v>3686.9509961499643</v>
      </c>
      <c r="F68" s="408">
        <f t="shared" si="1"/>
        <v>226.95641610286697</v>
      </c>
    </row>
    <row r="69" spans="1:6" s="409" customFormat="1" ht="12.75">
      <c r="A69" s="415" t="s">
        <v>1270</v>
      </c>
      <c r="B69" s="416">
        <v>78457</v>
      </c>
      <c r="C69" s="406">
        <v>0</v>
      </c>
      <c r="D69" s="416">
        <v>5936888</v>
      </c>
      <c r="E69" s="407">
        <f t="shared" si="0"/>
        <v>0</v>
      </c>
      <c r="F69" s="408">
        <f t="shared" si="1"/>
        <v>75.670596632550314</v>
      </c>
    </row>
    <row r="70" spans="1:6" s="409" customFormat="1" ht="12.75">
      <c r="A70" s="415" t="s">
        <v>1271</v>
      </c>
      <c r="B70" s="416">
        <v>77293</v>
      </c>
      <c r="C70" s="406">
        <v>0</v>
      </c>
      <c r="D70" s="416">
        <v>2377546</v>
      </c>
      <c r="E70" s="407">
        <f t="shared" ref="E70:E133" si="2">C70*1000/B70</f>
        <v>0</v>
      </c>
      <c r="F70" s="408">
        <f t="shared" ref="F70:F133" si="3">D70/B70</f>
        <v>30.760172331258975</v>
      </c>
    </row>
    <row r="71" spans="1:6" s="409" customFormat="1" ht="12.75">
      <c r="A71" s="415" t="s">
        <v>1272</v>
      </c>
      <c r="B71" s="416">
        <v>75790</v>
      </c>
      <c r="C71" s="406">
        <v>0</v>
      </c>
      <c r="D71" s="416">
        <v>7558722</v>
      </c>
      <c r="E71" s="407">
        <f t="shared" si="2"/>
        <v>0</v>
      </c>
      <c r="F71" s="408">
        <f t="shared" si="3"/>
        <v>99.732444913576984</v>
      </c>
    </row>
    <row r="72" spans="1:6" s="409" customFormat="1" ht="12.75">
      <c r="A72" s="415" t="s">
        <v>1273</v>
      </c>
      <c r="B72" s="416">
        <v>75628</v>
      </c>
      <c r="C72" s="406">
        <v>0</v>
      </c>
      <c r="D72" s="416">
        <v>8721691</v>
      </c>
      <c r="E72" s="407">
        <f t="shared" si="2"/>
        <v>0</v>
      </c>
      <c r="F72" s="408">
        <f t="shared" si="3"/>
        <v>115.32357063521447</v>
      </c>
    </row>
    <row r="73" spans="1:6" s="409" customFormat="1" ht="12.75">
      <c r="A73" s="415" t="s">
        <v>1274</v>
      </c>
      <c r="B73" s="416">
        <v>73743</v>
      </c>
      <c r="C73" s="406">
        <v>0</v>
      </c>
      <c r="D73" s="416">
        <v>5174678</v>
      </c>
      <c r="E73" s="407">
        <f t="shared" si="2"/>
        <v>0</v>
      </c>
      <c r="F73" s="408">
        <f t="shared" si="3"/>
        <v>70.171785796617982</v>
      </c>
    </row>
    <row r="74" spans="1:6" s="409" customFormat="1" ht="12.75">
      <c r="A74" s="415" t="s">
        <v>1275</v>
      </c>
      <c r="B74" s="416">
        <v>73235</v>
      </c>
      <c r="C74" s="406">
        <v>0</v>
      </c>
      <c r="D74" s="416">
        <v>581304</v>
      </c>
      <c r="E74" s="407">
        <f t="shared" si="2"/>
        <v>0</v>
      </c>
      <c r="F74" s="408">
        <f t="shared" si="3"/>
        <v>7.9375162149245577</v>
      </c>
    </row>
    <row r="75" spans="1:6" s="409" customFormat="1" ht="12.75">
      <c r="A75" s="415" t="s">
        <v>1276</v>
      </c>
      <c r="B75" s="416">
        <v>73063</v>
      </c>
      <c r="C75" s="406">
        <v>0</v>
      </c>
      <c r="D75" s="416">
        <v>749749</v>
      </c>
      <c r="E75" s="407">
        <f t="shared" si="2"/>
        <v>0</v>
      </c>
      <c r="F75" s="408">
        <f t="shared" si="3"/>
        <v>10.261678277650795</v>
      </c>
    </row>
    <row r="76" spans="1:6" s="409" customFormat="1" ht="12.75">
      <c r="A76" s="415" t="s">
        <v>1277</v>
      </c>
      <c r="B76" s="416">
        <v>72772</v>
      </c>
      <c r="C76" s="406">
        <v>0</v>
      </c>
      <c r="D76" s="416">
        <v>173155</v>
      </c>
      <c r="E76" s="407">
        <f t="shared" si="2"/>
        <v>0</v>
      </c>
      <c r="F76" s="408">
        <f t="shared" si="3"/>
        <v>2.3794179079865883</v>
      </c>
    </row>
    <row r="77" spans="1:6" s="409" customFormat="1" ht="12.75">
      <c r="A77" s="415" t="s">
        <v>1278</v>
      </c>
      <c r="B77" s="416">
        <v>70256</v>
      </c>
      <c r="C77" s="416">
        <v>70852</v>
      </c>
      <c r="D77" s="416">
        <v>4627205</v>
      </c>
      <c r="E77" s="407">
        <f t="shared" si="2"/>
        <v>1008.4832612161239</v>
      </c>
      <c r="F77" s="408">
        <f t="shared" si="3"/>
        <v>65.862061603279429</v>
      </c>
    </row>
    <row r="78" spans="1:6" s="409" customFormat="1" ht="12.75">
      <c r="A78" s="415" t="s">
        <v>1279</v>
      </c>
      <c r="B78" s="416">
        <v>69785</v>
      </c>
      <c r="C78" s="406">
        <v>0</v>
      </c>
      <c r="D78" s="416">
        <v>2160815</v>
      </c>
      <c r="E78" s="407">
        <f t="shared" si="2"/>
        <v>0</v>
      </c>
      <c r="F78" s="408">
        <f t="shared" si="3"/>
        <v>30.963889087912875</v>
      </c>
    </row>
    <row r="79" spans="1:6" s="409" customFormat="1" ht="12.75">
      <c r="A79" s="415" t="s">
        <v>1280</v>
      </c>
      <c r="B79" s="416">
        <v>69784</v>
      </c>
      <c r="C79" s="406">
        <v>0</v>
      </c>
      <c r="D79" s="416">
        <v>66188</v>
      </c>
      <c r="E79" s="407">
        <f t="shared" si="2"/>
        <v>0</v>
      </c>
      <c r="F79" s="408">
        <f t="shared" si="3"/>
        <v>0.9484695632236616</v>
      </c>
    </row>
    <row r="80" spans="1:6" s="409" customFormat="1" ht="12.75">
      <c r="A80" s="415" t="s">
        <v>1281</v>
      </c>
      <c r="B80" s="416">
        <v>69454</v>
      </c>
      <c r="C80" s="406">
        <v>0</v>
      </c>
      <c r="D80" s="416">
        <v>30480</v>
      </c>
      <c r="E80" s="407">
        <f t="shared" si="2"/>
        <v>0</v>
      </c>
      <c r="F80" s="408">
        <f t="shared" si="3"/>
        <v>0.43885161401791112</v>
      </c>
    </row>
    <row r="81" spans="1:6" s="409" customFormat="1" ht="12.75">
      <c r="A81" s="415" t="s">
        <v>1282</v>
      </c>
      <c r="B81" s="416">
        <v>68462</v>
      </c>
      <c r="C81" s="416">
        <v>90721</v>
      </c>
      <c r="D81" s="416">
        <v>6605234</v>
      </c>
      <c r="E81" s="407">
        <f t="shared" si="2"/>
        <v>1325.1292687914463</v>
      </c>
      <c r="F81" s="408">
        <f t="shared" si="3"/>
        <v>96.480295638456369</v>
      </c>
    </row>
    <row r="82" spans="1:6" s="409" customFormat="1" ht="12.75">
      <c r="A82" s="415" t="s">
        <v>1283</v>
      </c>
      <c r="B82" s="416">
        <v>68210</v>
      </c>
      <c r="C82" s="406">
        <v>0</v>
      </c>
      <c r="D82" s="416">
        <v>126479</v>
      </c>
      <c r="E82" s="407">
        <f t="shared" si="2"/>
        <v>0</v>
      </c>
      <c r="F82" s="408">
        <f t="shared" si="3"/>
        <v>1.8542589063187216</v>
      </c>
    </row>
    <row r="83" spans="1:6" s="409" customFormat="1" ht="12.75">
      <c r="A83" s="415" t="s">
        <v>1284</v>
      </c>
      <c r="B83" s="416">
        <v>67194</v>
      </c>
      <c r="C83" s="406">
        <v>0</v>
      </c>
      <c r="D83" s="416">
        <v>1361945</v>
      </c>
      <c r="E83" s="407">
        <f t="shared" si="2"/>
        <v>0</v>
      </c>
      <c r="F83" s="408">
        <f t="shared" si="3"/>
        <v>20.268848409084143</v>
      </c>
    </row>
    <row r="84" spans="1:6" s="409" customFormat="1" ht="12.75">
      <c r="A84" s="415" t="s">
        <v>1285</v>
      </c>
      <c r="B84" s="416">
        <v>66793</v>
      </c>
      <c r="C84" s="406">
        <v>0</v>
      </c>
      <c r="D84" s="416">
        <v>743835</v>
      </c>
      <c r="E84" s="407">
        <f t="shared" si="2"/>
        <v>0</v>
      </c>
      <c r="F84" s="408">
        <f t="shared" si="3"/>
        <v>11.136421481292951</v>
      </c>
    </row>
    <row r="85" spans="1:6" s="409" customFormat="1" ht="12.75">
      <c r="A85" s="415" t="s">
        <v>1286</v>
      </c>
      <c r="B85" s="416">
        <v>66722</v>
      </c>
      <c r="C85" s="416">
        <v>82522</v>
      </c>
      <c r="D85" s="416">
        <v>11382222</v>
      </c>
      <c r="E85" s="407">
        <f t="shared" si="2"/>
        <v>1236.8034531338988</v>
      </c>
      <c r="F85" s="408">
        <f t="shared" si="3"/>
        <v>170.59173885674889</v>
      </c>
    </row>
    <row r="86" spans="1:6" s="409" customFormat="1" ht="12.75">
      <c r="A86" s="415" t="s">
        <v>1287</v>
      </c>
      <c r="B86" s="416">
        <v>66088</v>
      </c>
      <c r="C86" s="406">
        <v>0</v>
      </c>
      <c r="D86" s="416">
        <v>2602965</v>
      </c>
      <c r="E86" s="407">
        <f t="shared" si="2"/>
        <v>0</v>
      </c>
      <c r="F86" s="408">
        <f t="shared" si="3"/>
        <v>39.386348505023605</v>
      </c>
    </row>
    <row r="87" spans="1:6" s="409" customFormat="1" ht="12.75">
      <c r="A87" s="415" t="s">
        <v>1288</v>
      </c>
      <c r="B87" s="416">
        <v>65953</v>
      </c>
      <c r="C87" s="416">
        <v>776574</v>
      </c>
      <c r="D87" s="416">
        <v>17144</v>
      </c>
      <c r="E87" s="407">
        <f t="shared" si="2"/>
        <v>11774.65771079405</v>
      </c>
      <c r="F87" s="408">
        <f t="shared" si="3"/>
        <v>0.25994268645853863</v>
      </c>
    </row>
    <row r="88" spans="1:6" s="409" customFormat="1" ht="12.75">
      <c r="A88" s="415" t="s">
        <v>1289</v>
      </c>
      <c r="B88" s="416">
        <v>64029</v>
      </c>
      <c r="C88" s="416">
        <v>867962</v>
      </c>
      <c r="D88" s="416">
        <v>8770</v>
      </c>
      <c r="E88" s="407">
        <f t="shared" si="2"/>
        <v>13555.763794530603</v>
      </c>
      <c r="F88" s="408">
        <f t="shared" si="3"/>
        <v>0.13696918583766732</v>
      </c>
    </row>
    <row r="89" spans="1:6" s="409" customFormat="1" ht="12.75">
      <c r="A89" s="415" t="s">
        <v>1290</v>
      </c>
      <c r="B89" s="416">
        <v>60179</v>
      </c>
      <c r="C89" s="406">
        <v>0</v>
      </c>
      <c r="D89" s="416">
        <v>130310</v>
      </c>
      <c r="E89" s="407">
        <f t="shared" si="2"/>
        <v>0</v>
      </c>
      <c r="F89" s="408">
        <f t="shared" si="3"/>
        <v>2.1653733029794449</v>
      </c>
    </row>
    <row r="90" spans="1:6" s="409" customFormat="1" ht="12.75">
      <c r="A90" s="415" t="s">
        <v>1291</v>
      </c>
      <c r="B90" s="416">
        <v>58174</v>
      </c>
      <c r="C90" s="406">
        <v>0</v>
      </c>
      <c r="D90" s="416">
        <v>931638</v>
      </c>
      <c r="E90" s="407">
        <f t="shared" si="2"/>
        <v>0</v>
      </c>
      <c r="F90" s="408">
        <f t="shared" si="3"/>
        <v>16.01468009763812</v>
      </c>
    </row>
    <row r="91" spans="1:6" s="409" customFormat="1" ht="12.75">
      <c r="A91" s="415" t="s">
        <v>1292</v>
      </c>
      <c r="B91" s="416">
        <v>57568</v>
      </c>
      <c r="C91" s="416">
        <v>753336</v>
      </c>
      <c r="D91" s="416">
        <v>12635</v>
      </c>
      <c r="E91" s="407">
        <f t="shared" si="2"/>
        <v>13086.020011117287</v>
      </c>
      <c r="F91" s="408">
        <f t="shared" si="3"/>
        <v>0.2194795719844358</v>
      </c>
    </row>
    <row r="92" spans="1:6" s="409" customFormat="1" ht="12.75">
      <c r="A92" s="415" t="s">
        <v>1293</v>
      </c>
      <c r="B92" s="416">
        <v>56987</v>
      </c>
      <c r="C92" s="416">
        <v>406313</v>
      </c>
      <c r="D92" s="416">
        <v>24318</v>
      </c>
      <c r="E92" s="407">
        <f t="shared" si="2"/>
        <v>7129.9243687156722</v>
      </c>
      <c r="F92" s="408">
        <f t="shared" si="3"/>
        <v>0.42672890308315931</v>
      </c>
    </row>
    <row r="93" spans="1:6" s="409" customFormat="1" ht="12.75">
      <c r="A93" s="415" t="s">
        <v>1294</v>
      </c>
      <c r="B93" s="416">
        <v>56699</v>
      </c>
      <c r="C93" s="416">
        <v>23424</v>
      </c>
      <c r="D93" s="416">
        <v>1528309</v>
      </c>
      <c r="E93" s="407">
        <f t="shared" si="2"/>
        <v>413.12897934707843</v>
      </c>
      <c r="F93" s="408">
        <f t="shared" si="3"/>
        <v>26.95477874389319</v>
      </c>
    </row>
    <row r="94" spans="1:6" s="409" customFormat="1" ht="12.75">
      <c r="A94" s="415" t="s">
        <v>1295</v>
      </c>
      <c r="B94" s="416">
        <v>56660</v>
      </c>
      <c r="C94" s="416">
        <v>251913</v>
      </c>
      <c r="D94" s="416">
        <v>8413</v>
      </c>
      <c r="E94" s="407">
        <f t="shared" si="2"/>
        <v>4446.0465937169083</v>
      </c>
      <c r="F94" s="408">
        <f t="shared" si="3"/>
        <v>0.14848217437345571</v>
      </c>
    </row>
    <row r="95" spans="1:6" s="409" customFormat="1" ht="12.75">
      <c r="A95" s="415" t="s">
        <v>1296</v>
      </c>
      <c r="B95" s="416">
        <v>55066</v>
      </c>
      <c r="C95" s="406">
        <v>303</v>
      </c>
      <c r="D95" s="416">
        <v>271799</v>
      </c>
      <c r="E95" s="407">
        <f t="shared" si="2"/>
        <v>5.5024879235826099</v>
      </c>
      <c r="F95" s="408">
        <f t="shared" si="3"/>
        <v>4.9358769476628046</v>
      </c>
    </row>
    <row r="96" spans="1:6" s="409" customFormat="1" ht="12.75">
      <c r="A96" s="415" t="s">
        <v>1297</v>
      </c>
      <c r="B96" s="416">
        <v>54771</v>
      </c>
      <c r="C96" s="406">
        <v>0</v>
      </c>
      <c r="D96" s="416">
        <v>1304330</v>
      </c>
      <c r="E96" s="407">
        <f t="shared" si="2"/>
        <v>0</v>
      </c>
      <c r="F96" s="408">
        <f t="shared" si="3"/>
        <v>23.814244764565188</v>
      </c>
    </row>
    <row r="97" spans="1:6" s="409" customFormat="1" ht="12.75">
      <c r="A97" s="415" t="s">
        <v>1298</v>
      </c>
      <c r="B97" s="416">
        <v>54199</v>
      </c>
      <c r="C97" s="406">
        <v>0</v>
      </c>
      <c r="D97" s="416">
        <v>178864</v>
      </c>
      <c r="E97" s="407">
        <f t="shared" si="2"/>
        <v>0</v>
      </c>
      <c r="F97" s="408">
        <f t="shared" si="3"/>
        <v>3.3001346888318972</v>
      </c>
    </row>
    <row r="98" spans="1:6" s="409" customFormat="1" ht="12.75">
      <c r="A98" s="415" t="s">
        <v>1299</v>
      </c>
      <c r="B98" s="416">
        <v>53670</v>
      </c>
      <c r="C98" s="406">
        <v>0</v>
      </c>
      <c r="D98" s="416">
        <v>111922</v>
      </c>
      <c r="E98" s="407">
        <f t="shared" si="2"/>
        <v>0</v>
      </c>
      <c r="F98" s="408">
        <f t="shared" si="3"/>
        <v>2.0853735792807901</v>
      </c>
    </row>
    <row r="99" spans="1:6" s="409" customFormat="1" ht="12.75">
      <c r="A99" s="415" t="s">
        <v>1300</v>
      </c>
      <c r="B99" s="416">
        <v>52813</v>
      </c>
      <c r="C99" s="416">
        <v>153547</v>
      </c>
      <c r="D99" s="416">
        <v>79522</v>
      </c>
      <c r="E99" s="407">
        <f t="shared" si="2"/>
        <v>2907.3712911593734</v>
      </c>
      <c r="F99" s="408">
        <f t="shared" si="3"/>
        <v>1.5057277564236078</v>
      </c>
    </row>
    <row r="100" spans="1:6" s="409" customFormat="1" ht="12.75">
      <c r="A100" s="415" t="s">
        <v>1301</v>
      </c>
      <c r="B100" s="416">
        <v>51917</v>
      </c>
      <c r="C100" s="406">
        <v>0</v>
      </c>
      <c r="D100" s="416">
        <v>1787137</v>
      </c>
      <c r="E100" s="407">
        <f t="shared" si="2"/>
        <v>0</v>
      </c>
      <c r="F100" s="408">
        <f t="shared" si="3"/>
        <v>34.422963576477841</v>
      </c>
    </row>
    <row r="101" spans="1:6" s="409" customFormat="1" ht="12.75">
      <c r="A101" s="415" t="s">
        <v>1302</v>
      </c>
      <c r="B101" s="416">
        <v>51358</v>
      </c>
      <c r="C101" s="406">
        <v>0</v>
      </c>
      <c r="D101" s="416">
        <v>1197192</v>
      </c>
      <c r="E101" s="407">
        <f t="shared" si="2"/>
        <v>0</v>
      </c>
      <c r="F101" s="408">
        <f t="shared" si="3"/>
        <v>23.310720822461935</v>
      </c>
    </row>
    <row r="102" spans="1:6" s="409" customFormat="1" ht="12.75">
      <c r="A102" s="415" t="s">
        <v>1303</v>
      </c>
      <c r="B102" s="416">
        <v>49844</v>
      </c>
      <c r="C102" s="406">
        <v>0</v>
      </c>
      <c r="D102" s="416">
        <v>657221</v>
      </c>
      <c r="E102" s="407">
        <f t="shared" si="2"/>
        <v>0</v>
      </c>
      <c r="F102" s="408">
        <f t="shared" si="3"/>
        <v>13.185558943904983</v>
      </c>
    </row>
    <row r="103" spans="1:6" s="409" customFormat="1" ht="12.75">
      <c r="A103" s="415" t="s">
        <v>1304</v>
      </c>
      <c r="B103" s="416">
        <v>49837</v>
      </c>
      <c r="C103" s="406">
        <v>0</v>
      </c>
      <c r="D103" s="416">
        <v>61591</v>
      </c>
      <c r="E103" s="407">
        <f t="shared" si="2"/>
        <v>0</v>
      </c>
      <c r="F103" s="408">
        <f t="shared" si="3"/>
        <v>1.2358488673074222</v>
      </c>
    </row>
    <row r="104" spans="1:6" s="409" customFormat="1" ht="12.75">
      <c r="A104" s="415" t="s">
        <v>1305</v>
      </c>
      <c r="B104" s="416">
        <v>48916</v>
      </c>
      <c r="C104" s="406">
        <v>0</v>
      </c>
      <c r="D104" s="416">
        <v>24123</v>
      </c>
      <c r="E104" s="407">
        <f t="shared" si="2"/>
        <v>0</v>
      </c>
      <c r="F104" s="408">
        <f t="shared" si="3"/>
        <v>0.49315152506337395</v>
      </c>
    </row>
    <row r="105" spans="1:6" s="409" customFormat="1" ht="12.75">
      <c r="A105" s="415" t="s">
        <v>1306</v>
      </c>
      <c r="B105" s="416">
        <v>48283</v>
      </c>
      <c r="C105" s="406">
        <v>0</v>
      </c>
      <c r="D105" s="416">
        <v>2130177</v>
      </c>
      <c r="E105" s="407">
        <f t="shared" si="2"/>
        <v>0</v>
      </c>
      <c r="F105" s="408">
        <f t="shared" si="3"/>
        <v>44.118571754033511</v>
      </c>
    </row>
    <row r="106" spans="1:6" s="409" customFormat="1" ht="12.75">
      <c r="A106" s="415" t="s">
        <v>1307</v>
      </c>
      <c r="B106" s="416">
        <v>48111</v>
      </c>
      <c r="C106" s="416">
        <v>5449</v>
      </c>
      <c r="D106" s="416">
        <v>8835660</v>
      </c>
      <c r="E106" s="407">
        <f t="shared" si="2"/>
        <v>113.2589220760325</v>
      </c>
      <c r="F106" s="408">
        <f t="shared" si="3"/>
        <v>183.65155577726509</v>
      </c>
    </row>
    <row r="107" spans="1:6" s="409" customFormat="1" ht="12.75">
      <c r="A107" s="415" t="s">
        <v>1308</v>
      </c>
      <c r="B107" s="416">
        <v>47575</v>
      </c>
      <c r="C107" s="406">
        <v>0</v>
      </c>
      <c r="D107" s="416">
        <v>1578184</v>
      </c>
      <c r="E107" s="407">
        <f t="shared" si="2"/>
        <v>0</v>
      </c>
      <c r="F107" s="408">
        <f t="shared" si="3"/>
        <v>33.172548607461906</v>
      </c>
    </row>
    <row r="108" spans="1:6" s="409" customFormat="1" ht="12.75">
      <c r="A108" s="415" t="s">
        <v>1309</v>
      </c>
      <c r="B108" s="416">
        <v>47484</v>
      </c>
      <c r="C108" s="406">
        <v>0</v>
      </c>
      <c r="D108" s="416">
        <v>293688</v>
      </c>
      <c r="E108" s="407">
        <f t="shared" si="2"/>
        <v>0</v>
      </c>
      <c r="F108" s="408">
        <f t="shared" si="3"/>
        <v>6.1849886277482939</v>
      </c>
    </row>
    <row r="109" spans="1:6" s="409" customFormat="1" ht="12.75">
      <c r="A109" s="415" t="s">
        <v>1310</v>
      </c>
      <c r="B109" s="416">
        <v>46741</v>
      </c>
      <c r="C109" s="406">
        <v>0</v>
      </c>
      <c r="D109" s="416">
        <v>961935</v>
      </c>
      <c r="E109" s="407">
        <f t="shared" si="2"/>
        <v>0</v>
      </c>
      <c r="F109" s="408">
        <f t="shared" si="3"/>
        <v>20.580111679253761</v>
      </c>
    </row>
    <row r="110" spans="1:6" s="409" customFormat="1" ht="12.75">
      <c r="A110" s="415" t="s">
        <v>1311</v>
      </c>
      <c r="B110" s="416">
        <v>46342</v>
      </c>
      <c r="C110" s="416">
        <v>3660</v>
      </c>
      <c r="D110" s="416">
        <v>1661584</v>
      </c>
      <c r="E110" s="407">
        <f t="shared" si="2"/>
        <v>78.978032885935008</v>
      </c>
      <c r="F110" s="408">
        <f t="shared" si="3"/>
        <v>35.854818523153945</v>
      </c>
    </row>
    <row r="111" spans="1:6" s="409" customFormat="1" ht="12.75">
      <c r="A111" s="415" t="s">
        <v>1312</v>
      </c>
      <c r="B111" s="416">
        <v>46075</v>
      </c>
      <c r="C111" s="406">
        <v>0</v>
      </c>
      <c r="D111" s="416">
        <v>1745612</v>
      </c>
      <c r="E111" s="407">
        <f t="shared" si="2"/>
        <v>0</v>
      </c>
      <c r="F111" s="408">
        <f t="shared" si="3"/>
        <v>37.886315789473684</v>
      </c>
    </row>
    <row r="112" spans="1:6" s="409" customFormat="1" ht="12.75">
      <c r="A112" s="415" t="s">
        <v>1313</v>
      </c>
      <c r="B112" s="416">
        <v>45979</v>
      </c>
      <c r="C112" s="416">
        <v>404067</v>
      </c>
      <c r="D112" s="416">
        <v>5438</v>
      </c>
      <c r="E112" s="407">
        <f t="shared" si="2"/>
        <v>8788.0771656625857</v>
      </c>
      <c r="F112" s="408">
        <f t="shared" si="3"/>
        <v>0.11827138476260901</v>
      </c>
    </row>
    <row r="113" spans="1:6" s="409" customFormat="1" ht="12.75">
      <c r="A113" s="415" t="s">
        <v>1314</v>
      </c>
      <c r="B113" s="416">
        <v>45920</v>
      </c>
      <c r="C113" s="416">
        <v>5670</v>
      </c>
      <c r="D113" s="416">
        <v>106895</v>
      </c>
      <c r="E113" s="407">
        <f t="shared" si="2"/>
        <v>123.47560975609755</v>
      </c>
      <c r="F113" s="408">
        <f t="shared" si="3"/>
        <v>2.3278527874564459</v>
      </c>
    </row>
    <row r="114" spans="1:6" s="409" customFormat="1" ht="12.75">
      <c r="A114" s="415" t="s">
        <v>1315</v>
      </c>
      <c r="B114" s="416">
        <v>45541</v>
      </c>
      <c r="C114" s="406">
        <v>0</v>
      </c>
      <c r="D114" s="416">
        <v>488859</v>
      </c>
      <c r="E114" s="407">
        <f t="shared" si="2"/>
        <v>0</v>
      </c>
      <c r="F114" s="408">
        <f t="shared" si="3"/>
        <v>10.734481017105466</v>
      </c>
    </row>
    <row r="115" spans="1:6" s="409" customFormat="1" ht="12.75">
      <c r="A115" s="415" t="s">
        <v>1316</v>
      </c>
      <c r="B115" s="416">
        <v>44668</v>
      </c>
      <c r="C115" s="406">
        <v>0</v>
      </c>
      <c r="D115" s="416">
        <v>1316795</v>
      </c>
      <c r="E115" s="407">
        <f t="shared" si="2"/>
        <v>0</v>
      </c>
      <c r="F115" s="408">
        <f t="shared" si="3"/>
        <v>29.479605086415329</v>
      </c>
    </row>
    <row r="116" spans="1:6" s="409" customFormat="1" ht="12.75">
      <c r="A116" s="415" t="s">
        <v>1317</v>
      </c>
      <c r="B116" s="416">
        <v>43323</v>
      </c>
      <c r="C116" s="406">
        <v>0</v>
      </c>
      <c r="D116" s="416">
        <v>476124</v>
      </c>
      <c r="E116" s="407">
        <f t="shared" si="2"/>
        <v>0</v>
      </c>
      <c r="F116" s="408">
        <f t="shared" si="3"/>
        <v>10.990097638667683</v>
      </c>
    </row>
    <row r="117" spans="1:6" s="409" customFormat="1" ht="12.75">
      <c r="A117" s="415" t="s">
        <v>1318</v>
      </c>
      <c r="B117" s="416">
        <v>43247</v>
      </c>
      <c r="C117" s="416">
        <v>63943</v>
      </c>
      <c r="D117" s="416">
        <v>622965</v>
      </c>
      <c r="E117" s="407">
        <f t="shared" si="2"/>
        <v>1478.5534256711449</v>
      </c>
      <c r="F117" s="408">
        <f t="shared" si="3"/>
        <v>14.404814206765787</v>
      </c>
    </row>
    <row r="118" spans="1:6" s="409" customFormat="1" ht="12.75">
      <c r="A118" s="415" t="s">
        <v>1319</v>
      </c>
      <c r="B118" s="416">
        <v>43188</v>
      </c>
      <c r="C118" s="406">
        <v>0</v>
      </c>
      <c r="D118" s="416">
        <v>589562</v>
      </c>
      <c r="E118" s="407">
        <f t="shared" si="2"/>
        <v>0</v>
      </c>
      <c r="F118" s="408">
        <f t="shared" si="3"/>
        <v>13.651060479762897</v>
      </c>
    </row>
    <row r="119" spans="1:6" s="409" customFormat="1" ht="12.75">
      <c r="A119" s="415" t="s">
        <v>1320</v>
      </c>
      <c r="B119" s="416">
        <v>43181</v>
      </c>
      <c r="C119" s="416">
        <v>8381</v>
      </c>
      <c r="D119" s="416">
        <v>46679</v>
      </c>
      <c r="E119" s="407">
        <f t="shared" si="2"/>
        <v>194.08999328408328</v>
      </c>
      <c r="F119" s="408">
        <f t="shared" si="3"/>
        <v>1.0810078506750653</v>
      </c>
    </row>
    <row r="120" spans="1:6" s="409" customFormat="1" ht="12.75">
      <c r="A120" s="415" t="s">
        <v>1321</v>
      </c>
      <c r="B120" s="416">
        <v>43126</v>
      </c>
      <c r="C120" s="406">
        <v>0</v>
      </c>
      <c r="D120" s="416">
        <v>924635</v>
      </c>
      <c r="E120" s="407">
        <f t="shared" si="2"/>
        <v>0</v>
      </c>
      <c r="F120" s="408">
        <f t="shared" si="3"/>
        <v>21.440314427491536</v>
      </c>
    </row>
    <row r="121" spans="1:6" s="409" customFormat="1" ht="12.75">
      <c r="A121" s="415" t="s">
        <v>1322</v>
      </c>
      <c r="B121" s="416">
        <v>42846</v>
      </c>
      <c r="C121" s="406">
        <v>0</v>
      </c>
      <c r="D121" s="416">
        <v>99834</v>
      </c>
      <c r="E121" s="407">
        <f t="shared" si="2"/>
        <v>0</v>
      </c>
      <c r="F121" s="408">
        <f t="shared" si="3"/>
        <v>2.3300658171124491</v>
      </c>
    </row>
    <row r="122" spans="1:6" s="409" customFormat="1" ht="12.75">
      <c r="A122" s="415" t="s">
        <v>1323</v>
      </c>
      <c r="B122" s="416">
        <v>41752</v>
      </c>
      <c r="C122" s="416">
        <v>21625</v>
      </c>
      <c r="D122" s="416">
        <v>23030</v>
      </c>
      <c r="E122" s="407">
        <f t="shared" si="2"/>
        <v>517.9392603947116</v>
      </c>
      <c r="F122" s="408">
        <f t="shared" si="3"/>
        <v>0.55159034297758192</v>
      </c>
    </row>
    <row r="123" spans="1:6" s="409" customFormat="1" ht="12.75">
      <c r="A123" s="415" t="s">
        <v>1324</v>
      </c>
      <c r="B123" s="416">
        <v>41679</v>
      </c>
      <c r="C123" s="406">
        <v>0</v>
      </c>
      <c r="D123" s="416">
        <v>534236</v>
      </c>
      <c r="E123" s="407">
        <f t="shared" si="2"/>
        <v>0</v>
      </c>
      <c r="F123" s="408">
        <f t="shared" si="3"/>
        <v>12.81786991050649</v>
      </c>
    </row>
    <row r="124" spans="1:6" s="409" customFormat="1" ht="12.75">
      <c r="A124" s="415" t="s">
        <v>1325</v>
      </c>
      <c r="B124" s="416">
        <v>41654</v>
      </c>
      <c r="C124" s="416">
        <v>10801</v>
      </c>
      <c r="D124" s="416">
        <v>5105717</v>
      </c>
      <c r="E124" s="407">
        <f t="shared" si="2"/>
        <v>259.30282805973013</v>
      </c>
      <c r="F124" s="408">
        <f t="shared" si="3"/>
        <v>122.57447063907428</v>
      </c>
    </row>
    <row r="125" spans="1:6" s="409" customFormat="1" ht="12.75">
      <c r="A125" s="415" t="s">
        <v>1326</v>
      </c>
      <c r="B125" s="416">
        <v>41365</v>
      </c>
      <c r="C125" s="416">
        <v>1086</v>
      </c>
      <c r="D125" s="416">
        <v>227012</v>
      </c>
      <c r="E125" s="407">
        <f t="shared" si="2"/>
        <v>26.254079535839477</v>
      </c>
      <c r="F125" s="408">
        <f t="shared" si="3"/>
        <v>5.4880212740239331</v>
      </c>
    </row>
    <row r="126" spans="1:6" s="409" customFormat="1" ht="12.75">
      <c r="A126" s="415" t="s">
        <v>1327</v>
      </c>
      <c r="B126" s="416">
        <v>41173</v>
      </c>
      <c r="C126" s="406">
        <v>0</v>
      </c>
      <c r="D126" s="416">
        <v>2477736</v>
      </c>
      <c r="E126" s="407">
        <f t="shared" si="2"/>
        <v>0</v>
      </c>
      <c r="F126" s="408">
        <f t="shared" si="3"/>
        <v>60.178660772836565</v>
      </c>
    </row>
    <row r="127" spans="1:6" s="409" customFormat="1" ht="12.75">
      <c r="A127" s="415" t="s">
        <v>1328</v>
      </c>
      <c r="B127" s="416">
        <v>40747</v>
      </c>
      <c r="C127" s="416">
        <v>183755</v>
      </c>
      <c r="D127" s="416">
        <v>3904034</v>
      </c>
      <c r="E127" s="407">
        <f t="shared" si="2"/>
        <v>4509.6571526738162</v>
      </c>
      <c r="F127" s="408">
        <f t="shared" si="3"/>
        <v>95.811568949861339</v>
      </c>
    </row>
    <row r="128" spans="1:6" s="409" customFormat="1" ht="12.75">
      <c r="A128" s="415" t="s">
        <v>1329</v>
      </c>
      <c r="B128" s="416">
        <v>40728</v>
      </c>
      <c r="C128" s="406">
        <v>0</v>
      </c>
      <c r="D128" s="416">
        <v>2392858</v>
      </c>
      <c r="E128" s="407">
        <f t="shared" si="2"/>
        <v>0</v>
      </c>
      <c r="F128" s="408">
        <f t="shared" si="3"/>
        <v>58.752160675702221</v>
      </c>
    </row>
    <row r="129" spans="1:6" s="409" customFormat="1" ht="12.75">
      <c r="A129" s="415" t="s">
        <v>1330</v>
      </c>
      <c r="B129" s="416">
        <v>40652</v>
      </c>
      <c r="C129" s="406">
        <v>0</v>
      </c>
      <c r="D129" s="416">
        <v>955575</v>
      </c>
      <c r="E129" s="407">
        <f t="shared" si="2"/>
        <v>0</v>
      </c>
      <c r="F129" s="408">
        <f t="shared" si="3"/>
        <v>23.506223556036602</v>
      </c>
    </row>
    <row r="130" spans="1:6" s="409" customFormat="1" ht="12.75">
      <c r="A130" s="415" t="s">
        <v>1331</v>
      </c>
      <c r="B130" s="416">
        <v>40589</v>
      </c>
      <c r="C130" s="406">
        <v>0</v>
      </c>
      <c r="D130" s="416">
        <v>2373523</v>
      </c>
      <c r="E130" s="407">
        <f t="shared" si="2"/>
        <v>0</v>
      </c>
      <c r="F130" s="408">
        <f t="shared" si="3"/>
        <v>58.477001157949196</v>
      </c>
    </row>
    <row r="131" spans="1:6" s="409" customFormat="1" ht="12.75">
      <c r="A131" s="415" t="s">
        <v>1332</v>
      </c>
      <c r="B131" s="416">
        <v>40522</v>
      </c>
      <c r="C131" s="416">
        <v>3499</v>
      </c>
      <c r="D131" s="416">
        <v>2031589</v>
      </c>
      <c r="E131" s="407">
        <f t="shared" si="2"/>
        <v>86.34815655693204</v>
      </c>
      <c r="F131" s="408">
        <f t="shared" si="3"/>
        <v>50.135457282463847</v>
      </c>
    </row>
    <row r="132" spans="1:6" s="409" customFormat="1" ht="12.75">
      <c r="A132" s="415" t="s">
        <v>1333</v>
      </c>
      <c r="B132" s="416">
        <v>39691</v>
      </c>
      <c r="C132" s="406">
        <v>0</v>
      </c>
      <c r="D132" s="416">
        <v>421625</v>
      </c>
      <c r="E132" s="407">
        <f t="shared" si="2"/>
        <v>0</v>
      </c>
      <c r="F132" s="408">
        <f t="shared" si="3"/>
        <v>10.622685243506085</v>
      </c>
    </row>
    <row r="133" spans="1:6" s="409" customFormat="1" ht="12.75">
      <c r="A133" s="415" t="s">
        <v>1334</v>
      </c>
      <c r="B133" s="416">
        <v>39387</v>
      </c>
      <c r="C133" s="416">
        <v>44601</v>
      </c>
      <c r="D133" s="416">
        <v>717240</v>
      </c>
      <c r="E133" s="407">
        <f t="shared" si="2"/>
        <v>1132.3787036331785</v>
      </c>
      <c r="F133" s="408">
        <f t="shared" si="3"/>
        <v>18.210069312209612</v>
      </c>
    </row>
    <row r="134" spans="1:6" s="409" customFormat="1" ht="12.75">
      <c r="A134" s="415" t="s">
        <v>1335</v>
      </c>
      <c r="B134" s="416">
        <v>38317</v>
      </c>
      <c r="C134" s="406">
        <v>0</v>
      </c>
      <c r="D134" s="416">
        <v>1471861</v>
      </c>
      <c r="E134" s="407">
        <f t="shared" ref="E134:E197" si="4">C134*1000/B134</f>
        <v>0</v>
      </c>
      <c r="F134" s="408">
        <f t="shared" ref="F134:F197" si="5">D134/B134</f>
        <v>38.412741080982329</v>
      </c>
    </row>
    <row r="135" spans="1:6" s="409" customFormat="1" ht="12.75">
      <c r="A135" s="415" t="s">
        <v>1336</v>
      </c>
      <c r="B135" s="416">
        <v>38226</v>
      </c>
      <c r="C135" s="416">
        <v>18350</v>
      </c>
      <c r="D135" s="416">
        <v>4077786</v>
      </c>
      <c r="E135" s="407">
        <f t="shared" si="4"/>
        <v>480.03976351174595</v>
      </c>
      <c r="F135" s="408">
        <f t="shared" si="5"/>
        <v>106.67571809762988</v>
      </c>
    </row>
    <row r="136" spans="1:6" s="409" customFormat="1" ht="12.75">
      <c r="A136" s="415" t="s">
        <v>1337</v>
      </c>
      <c r="B136" s="416">
        <v>37420</v>
      </c>
      <c r="C136" s="416">
        <v>40236</v>
      </c>
      <c r="D136" s="416">
        <v>2354430</v>
      </c>
      <c r="E136" s="407">
        <f t="shared" si="4"/>
        <v>1075.2538749331909</v>
      </c>
      <c r="F136" s="408">
        <f t="shared" si="5"/>
        <v>62.91902725815072</v>
      </c>
    </row>
    <row r="137" spans="1:6" s="409" customFormat="1" ht="12.75">
      <c r="A137" s="415" t="s">
        <v>1338</v>
      </c>
      <c r="B137" s="416">
        <v>36956</v>
      </c>
      <c r="C137" s="406">
        <v>0</v>
      </c>
      <c r="D137" s="416">
        <v>134831</v>
      </c>
      <c r="E137" s="407">
        <f t="shared" si="4"/>
        <v>0</v>
      </c>
      <c r="F137" s="408">
        <f t="shared" si="5"/>
        <v>3.6484197423963631</v>
      </c>
    </row>
    <row r="138" spans="1:6" s="409" customFormat="1" ht="12.75">
      <c r="A138" s="415" t="s">
        <v>1339</v>
      </c>
      <c r="B138" s="416">
        <v>36890</v>
      </c>
      <c r="C138" s="406">
        <v>0</v>
      </c>
      <c r="D138" s="416">
        <v>343028</v>
      </c>
      <c r="E138" s="407">
        <f t="shared" si="4"/>
        <v>0</v>
      </c>
      <c r="F138" s="408">
        <f t="shared" si="5"/>
        <v>9.2986717267552184</v>
      </c>
    </row>
    <row r="139" spans="1:6" s="409" customFormat="1" ht="12.75">
      <c r="A139" s="415" t="s">
        <v>1340</v>
      </c>
      <c r="B139" s="416">
        <v>36798</v>
      </c>
      <c r="C139" s="416">
        <v>2441</v>
      </c>
      <c r="D139" s="416">
        <v>314324</v>
      </c>
      <c r="E139" s="407">
        <f t="shared" si="4"/>
        <v>66.33512690907115</v>
      </c>
      <c r="F139" s="408">
        <f t="shared" si="5"/>
        <v>8.5418772759389103</v>
      </c>
    </row>
    <row r="140" spans="1:6" s="409" customFormat="1" ht="12.75">
      <c r="A140" s="415" t="s">
        <v>1341</v>
      </c>
      <c r="B140" s="416">
        <v>36739</v>
      </c>
      <c r="C140" s="406">
        <v>0</v>
      </c>
      <c r="D140" s="416">
        <v>988529</v>
      </c>
      <c r="E140" s="407">
        <f t="shared" si="4"/>
        <v>0</v>
      </c>
      <c r="F140" s="408">
        <f t="shared" si="5"/>
        <v>26.90680203598356</v>
      </c>
    </row>
    <row r="141" spans="1:6" s="409" customFormat="1" ht="12.75">
      <c r="A141" s="415" t="s">
        <v>1342</v>
      </c>
      <c r="B141" s="416">
        <v>36477</v>
      </c>
      <c r="C141" s="406">
        <v>0</v>
      </c>
      <c r="D141" s="416">
        <v>1001666</v>
      </c>
      <c r="E141" s="407">
        <f t="shared" si="4"/>
        <v>0</v>
      </c>
      <c r="F141" s="408">
        <f t="shared" si="5"/>
        <v>27.460207802176715</v>
      </c>
    </row>
    <row r="142" spans="1:6" s="409" customFormat="1" ht="12.75">
      <c r="A142" s="415" t="s">
        <v>1343</v>
      </c>
      <c r="B142" s="416">
        <v>35808</v>
      </c>
      <c r="C142" s="416">
        <v>7874</v>
      </c>
      <c r="D142" s="416">
        <v>1341</v>
      </c>
      <c r="E142" s="407">
        <f t="shared" si="4"/>
        <v>219.89499553172476</v>
      </c>
      <c r="F142" s="408">
        <f t="shared" si="5"/>
        <v>3.7449731903485252E-2</v>
      </c>
    </row>
    <row r="143" spans="1:6" s="409" customFormat="1" ht="12.75">
      <c r="A143" s="415" t="s">
        <v>1344</v>
      </c>
      <c r="B143" s="416">
        <v>35688</v>
      </c>
      <c r="C143" s="416">
        <v>47330</v>
      </c>
      <c r="D143" s="416">
        <v>4299</v>
      </c>
      <c r="E143" s="407">
        <f t="shared" si="4"/>
        <v>1326.2160950459538</v>
      </c>
      <c r="F143" s="408">
        <f t="shared" si="5"/>
        <v>0.12046065904505716</v>
      </c>
    </row>
    <row r="144" spans="1:6" s="409" customFormat="1" ht="12.75">
      <c r="A144" s="415" t="s">
        <v>1345</v>
      </c>
      <c r="B144" s="416">
        <v>35645</v>
      </c>
      <c r="C144" s="406">
        <v>0</v>
      </c>
      <c r="D144" s="416">
        <v>111166</v>
      </c>
      <c r="E144" s="407">
        <f t="shared" si="4"/>
        <v>0</v>
      </c>
      <c r="F144" s="408">
        <f t="shared" si="5"/>
        <v>3.1186982746528265</v>
      </c>
    </row>
    <row r="145" spans="1:6" s="409" customFormat="1" ht="12.75">
      <c r="A145" s="415" t="s">
        <v>1346</v>
      </c>
      <c r="B145" s="416">
        <v>35370</v>
      </c>
      <c r="C145" s="406">
        <v>260</v>
      </c>
      <c r="D145" s="416">
        <v>396052</v>
      </c>
      <c r="E145" s="407">
        <f t="shared" si="4"/>
        <v>7.3508623126943737</v>
      </c>
      <c r="F145" s="408">
        <f t="shared" si="5"/>
        <v>11.197398925643201</v>
      </c>
    </row>
    <row r="146" spans="1:6" s="409" customFormat="1" ht="12.75">
      <c r="A146" s="415" t="s">
        <v>1347</v>
      </c>
      <c r="B146" s="416">
        <v>35133</v>
      </c>
      <c r="C146" s="406">
        <v>0</v>
      </c>
      <c r="D146" s="416">
        <v>860762</v>
      </c>
      <c r="E146" s="407">
        <f t="shared" si="4"/>
        <v>0</v>
      </c>
      <c r="F146" s="408">
        <f t="shared" si="5"/>
        <v>24.500099621438533</v>
      </c>
    </row>
    <row r="147" spans="1:6" s="409" customFormat="1" ht="12.75">
      <c r="A147" s="415" t="s">
        <v>1348</v>
      </c>
      <c r="B147" s="416">
        <v>34754</v>
      </c>
      <c r="C147" s="406">
        <v>0</v>
      </c>
      <c r="D147" s="416">
        <v>3265543</v>
      </c>
      <c r="E147" s="407">
        <f t="shared" si="4"/>
        <v>0</v>
      </c>
      <c r="F147" s="408">
        <f t="shared" si="5"/>
        <v>93.961644702768027</v>
      </c>
    </row>
    <row r="148" spans="1:6" s="409" customFormat="1" ht="12.75">
      <c r="A148" s="415" t="s">
        <v>1349</v>
      </c>
      <c r="B148" s="416">
        <v>34561</v>
      </c>
      <c r="C148" s="406">
        <v>0</v>
      </c>
      <c r="D148" s="416">
        <v>49570</v>
      </c>
      <c r="E148" s="407">
        <f t="shared" si="4"/>
        <v>0</v>
      </c>
      <c r="F148" s="408">
        <f t="shared" si="5"/>
        <v>1.4342756285987095</v>
      </c>
    </row>
    <row r="149" spans="1:6" s="409" customFormat="1" ht="12.75">
      <c r="A149" s="415" t="s">
        <v>1350</v>
      </c>
      <c r="B149" s="416">
        <v>34412</v>
      </c>
      <c r="C149" s="416">
        <v>96417</v>
      </c>
      <c r="D149" s="416">
        <v>3830</v>
      </c>
      <c r="E149" s="407">
        <f t="shared" si="4"/>
        <v>2801.842380564919</v>
      </c>
      <c r="F149" s="408">
        <f t="shared" si="5"/>
        <v>0.1112983842845519</v>
      </c>
    </row>
    <row r="150" spans="1:6" s="409" customFormat="1" ht="12.75">
      <c r="A150" s="415" t="s">
        <v>1351</v>
      </c>
      <c r="B150" s="416">
        <v>34268</v>
      </c>
      <c r="C150" s="406">
        <v>0</v>
      </c>
      <c r="D150" s="406">
        <v>0</v>
      </c>
      <c r="E150" s="407">
        <f t="shared" si="4"/>
        <v>0</v>
      </c>
      <c r="F150" s="408">
        <f t="shared" si="5"/>
        <v>0</v>
      </c>
    </row>
    <row r="151" spans="1:6" s="409" customFormat="1" ht="12.75">
      <c r="A151" s="415" t="s">
        <v>1352</v>
      </c>
      <c r="B151" s="416">
        <v>34048</v>
      </c>
      <c r="C151" s="406">
        <v>0</v>
      </c>
      <c r="D151" s="416">
        <v>761005</v>
      </c>
      <c r="E151" s="407">
        <f t="shared" si="4"/>
        <v>0</v>
      </c>
      <c r="F151" s="408">
        <f t="shared" si="5"/>
        <v>22.350945723684209</v>
      </c>
    </row>
    <row r="152" spans="1:6" s="409" customFormat="1" ht="12.75">
      <c r="A152" s="415" t="s">
        <v>1353</v>
      </c>
      <c r="B152" s="416">
        <v>33858</v>
      </c>
      <c r="C152" s="416">
        <v>6595</v>
      </c>
      <c r="D152" s="416">
        <v>30655</v>
      </c>
      <c r="E152" s="407">
        <f t="shared" si="4"/>
        <v>194.78409829287023</v>
      </c>
      <c r="F152" s="408">
        <f t="shared" si="5"/>
        <v>0.90539901943410717</v>
      </c>
    </row>
    <row r="153" spans="1:6" s="409" customFormat="1" ht="12.75">
      <c r="A153" s="415" t="s">
        <v>1354</v>
      </c>
      <c r="B153" s="416">
        <v>33746</v>
      </c>
      <c r="C153" s="406">
        <v>0</v>
      </c>
      <c r="D153" s="416">
        <v>317082</v>
      </c>
      <c r="E153" s="407">
        <f t="shared" si="4"/>
        <v>0</v>
      </c>
      <c r="F153" s="408">
        <f t="shared" si="5"/>
        <v>9.3961358383215785</v>
      </c>
    </row>
    <row r="154" spans="1:6" s="409" customFormat="1" ht="12.75">
      <c r="A154" s="415" t="s">
        <v>1355</v>
      </c>
      <c r="B154" s="416">
        <v>33647</v>
      </c>
      <c r="C154" s="406">
        <v>0</v>
      </c>
      <c r="D154" s="416">
        <v>953775</v>
      </c>
      <c r="E154" s="407">
        <f t="shared" si="4"/>
        <v>0</v>
      </c>
      <c r="F154" s="408">
        <f t="shared" si="5"/>
        <v>28.346509347044314</v>
      </c>
    </row>
    <row r="155" spans="1:6" s="409" customFormat="1" ht="12.75">
      <c r="A155" s="415" t="s">
        <v>1356</v>
      </c>
      <c r="B155" s="416">
        <v>33545</v>
      </c>
      <c r="C155" s="416">
        <v>59540</v>
      </c>
      <c r="D155" s="416">
        <v>4832</v>
      </c>
      <c r="E155" s="407">
        <f t="shared" si="4"/>
        <v>1774.9291995826502</v>
      </c>
      <c r="F155" s="408">
        <f t="shared" si="5"/>
        <v>0.1440453122671039</v>
      </c>
    </row>
    <row r="156" spans="1:6" s="409" customFormat="1" ht="12.75">
      <c r="A156" s="415" t="s">
        <v>1357</v>
      </c>
      <c r="B156" s="416">
        <v>32823</v>
      </c>
      <c r="C156" s="406">
        <v>904</v>
      </c>
      <c r="D156" s="416">
        <v>91432</v>
      </c>
      <c r="E156" s="407">
        <f t="shared" si="4"/>
        <v>27.541662858361516</v>
      </c>
      <c r="F156" s="408">
        <f t="shared" si="5"/>
        <v>2.7856076531700333</v>
      </c>
    </row>
    <row r="157" spans="1:6" s="409" customFormat="1" ht="12.75">
      <c r="A157" s="415" t="s">
        <v>1358</v>
      </c>
      <c r="B157" s="416">
        <v>32494</v>
      </c>
      <c r="C157" s="406">
        <v>0</v>
      </c>
      <c r="D157" s="416">
        <v>1941140</v>
      </c>
      <c r="E157" s="407">
        <f t="shared" si="4"/>
        <v>0</v>
      </c>
      <c r="F157" s="408">
        <f t="shared" si="5"/>
        <v>59.738413245522253</v>
      </c>
    </row>
    <row r="158" spans="1:6" s="409" customFormat="1" ht="12.75">
      <c r="A158" s="415" t="s">
        <v>1359</v>
      </c>
      <c r="B158" s="416">
        <v>32440</v>
      </c>
      <c r="C158" s="416">
        <v>65256</v>
      </c>
      <c r="D158" s="416">
        <v>2315</v>
      </c>
      <c r="E158" s="407">
        <f t="shared" si="4"/>
        <v>2011.5906288532676</v>
      </c>
      <c r="F158" s="408">
        <f t="shared" si="5"/>
        <v>7.1362515413070288E-2</v>
      </c>
    </row>
    <row r="159" spans="1:6" s="409" customFormat="1" ht="12.75">
      <c r="A159" s="415" t="s">
        <v>1360</v>
      </c>
      <c r="B159" s="416">
        <v>32155</v>
      </c>
      <c r="C159" s="416">
        <v>113275</v>
      </c>
      <c r="D159" s="416">
        <v>6440</v>
      </c>
      <c r="E159" s="407">
        <f t="shared" si="4"/>
        <v>3522.7802830041983</v>
      </c>
      <c r="F159" s="408">
        <f t="shared" si="5"/>
        <v>0.20027989426216763</v>
      </c>
    </row>
    <row r="160" spans="1:6" s="409" customFormat="1" ht="12.75">
      <c r="A160" s="415" t="s">
        <v>1361</v>
      </c>
      <c r="B160" s="416">
        <v>31923</v>
      </c>
      <c r="C160" s="406">
        <v>0</v>
      </c>
      <c r="D160" s="416">
        <v>969499</v>
      </c>
      <c r="E160" s="407">
        <f t="shared" si="4"/>
        <v>0</v>
      </c>
      <c r="F160" s="408">
        <f t="shared" si="5"/>
        <v>30.369921373304514</v>
      </c>
    </row>
    <row r="161" spans="1:6" s="409" customFormat="1" ht="12.75">
      <c r="A161" s="415" t="s">
        <v>1362</v>
      </c>
      <c r="B161" s="416">
        <v>31465</v>
      </c>
      <c r="C161" s="416">
        <v>18196</v>
      </c>
      <c r="D161" s="416">
        <v>2588644</v>
      </c>
      <c r="E161" s="407">
        <f t="shared" si="4"/>
        <v>578.29334180835849</v>
      </c>
      <c r="F161" s="408">
        <f t="shared" si="5"/>
        <v>82.270586365803268</v>
      </c>
    </row>
    <row r="162" spans="1:6" s="409" customFormat="1" ht="12.75">
      <c r="A162" s="415" t="s">
        <v>1363</v>
      </c>
      <c r="B162" s="416">
        <v>31251</v>
      </c>
      <c r="C162" s="406">
        <v>0</v>
      </c>
      <c r="D162" s="416">
        <v>1237198</v>
      </c>
      <c r="E162" s="407">
        <f t="shared" si="4"/>
        <v>0</v>
      </c>
      <c r="F162" s="408">
        <f t="shared" si="5"/>
        <v>39.589069149787207</v>
      </c>
    </row>
    <row r="163" spans="1:6" s="409" customFormat="1" ht="12.75">
      <c r="A163" s="415" t="s">
        <v>1364</v>
      </c>
      <c r="B163" s="416">
        <v>30527</v>
      </c>
      <c r="C163" s="406">
        <v>0</v>
      </c>
      <c r="D163" s="416">
        <v>269710</v>
      </c>
      <c r="E163" s="407">
        <f t="shared" si="4"/>
        <v>0</v>
      </c>
      <c r="F163" s="408">
        <f t="shared" si="5"/>
        <v>8.8351295574409541</v>
      </c>
    </row>
    <row r="164" spans="1:6" s="409" customFormat="1" ht="12.75">
      <c r="A164" s="415" t="s">
        <v>1365</v>
      </c>
      <c r="B164" s="416">
        <v>30443</v>
      </c>
      <c r="C164" s="406">
        <v>0</v>
      </c>
      <c r="D164" s="416">
        <v>1066800</v>
      </c>
      <c r="E164" s="407">
        <f t="shared" si="4"/>
        <v>0</v>
      </c>
      <c r="F164" s="408">
        <f t="shared" si="5"/>
        <v>35.042538514601056</v>
      </c>
    </row>
    <row r="165" spans="1:6" s="409" customFormat="1" ht="12.75">
      <c r="A165" s="415" t="s">
        <v>1366</v>
      </c>
      <c r="B165" s="416">
        <v>30143</v>
      </c>
      <c r="C165" s="406">
        <v>0</v>
      </c>
      <c r="D165" s="416">
        <v>1616918</v>
      </c>
      <c r="E165" s="407">
        <f t="shared" si="4"/>
        <v>0</v>
      </c>
      <c r="F165" s="408">
        <f t="shared" si="5"/>
        <v>53.64157515841157</v>
      </c>
    </row>
    <row r="166" spans="1:6" s="409" customFormat="1" ht="12.75">
      <c r="A166" s="415" t="s">
        <v>1367</v>
      </c>
      <c r="B166" s="416">
        <v>30049</v>
      </c>
      <c r="C166" s="416">
        <v>5119</v>
      </c>
      <c r="D166" s="416">
        <v>664848</v>
      </c>
      <c r="E166" s="407">
        <f t="shared" si="4"/>
        <v>170.35508669173683</v>
      </c>
      <c r="F166" s="408">
        <f t="shared" si="5"/>
        <v>22.125461745815169</v>
      </c>
    </row>
    <row r="167" spans="1:6" s="409" customFormat="1" ht="12.75">
      <c r="A167" s="415" t="s">
        <v>1368</v>
      </c>
      <c r="B167" s="416">
        <v>29854</v>
      </c>
      <c r="C167" s="406">
        <v>0</v>
      </c>
      <c r="D167" s="416">
        <v>1040746</v>
      </c>
      <c r="E167" s="407">
        <f t="shared" si="4"/>
        <v>0</v>
      </c>
      <c r="F167" s="408">
        <f t="shared" si="5"/>
        <v>34.861191130166809</v>
      </c>
    </row>
    <row r="168" spans="1:6" s="409" customFormat="1" ht="12.75">
      <c r="A168" s="415" t="s">
        <v>1369</v>
      </c>
      <c r="B168" s="416">
        <v>29419</v>
      </c>
      <c r="C168" s="406">
        <v>0</v>
      </c>
      <c r="D168" s="416">
        <v>947020</v>
      </c>
      <c r="E168" s="407">
        <f t="shared" si="4"/>
        <v>0</v>
      </c>
      <c r="F168" s="408">
        <f t="shared" si="5"/>
        <v>32.190761072776098</v>
      </c>
    </row>
    <row r="169" spans="1:6" s="409" customFormat="1" ht="12.75">
      <c r="A169" s="415" t="s">
        <v>1370</v>
      </c>
      <c r="B169" s="416">
        <v>29258</v>
      </c>
      <c r="C169" s="406">
        <v>0</v>
      </c>
      <c r="D169" s="416">
        <v>53655</v>
      </c>
      <c r="E169" s="407">
        <f t="shared" si="4"/>
        <v>0</v>
      </c>
      <c r="F169" s="408">
        <f t="shared" si="5"/>
        <v>1.8338574065212934</v>
      </c>
    </row>
    <row r="170" spans="1:6" s="409" customFormat="1" ht="12.75">
      <c r="A170" s="415" t="s">
        <v>1371</v>
      </c>
      <c r="B170" s="416">
        <v>29129</v>
      </c>
      <c r="C170" s="416">
        <v>8130</v>
      </c>
      <c r="D170" s="416">
        <v>61326</v>
      </c>
      <c r="E170" s="407">
        <f t="shared" si="4"/>
        <v>279.10329911771771</v>
      </c>
      <c r="F170" s="408">
        <f t="shared" si="5"/>
        <v>2.1053245906141647</v>
      </c>
    </row>
    <row r="171" spans="1:6" s="409" customFormat="1" ht="12.75">
      <c r="A171" s="415" t="s">
        <v>1372</v>
      </c>
      <c r="B171" s="416">
        <v>29024</v>
      </c>
      <c r="C171" s="416">
        <v>4223</v>
      </c>
      <c r="D171" s="416">
        <v>265888</v>
      </c>
      <c r="E171" s="407">
        <f t="shared" si="4"/>
        <v>145.5002756339581</v>
      </c>
      <c r="F171" s="408">
        <f t="shared" si="5"/>
        <v>9.1609702315325254</v>
      </c>
    </row>
    <row r="172" spans="1:6" s="409" customFormat="1" ht="12.75">
      <c r="A172" s="415" t="s">
        <v>1373</v>
      </c>
      <c r="B172" s="416">
        <v>28978</v>
      </c>
      <c r="C172" s="406">
        <v>0</v>
      </c>
      <c r="D172" s="416">
        <v>1089216</v>
      </c>
      <c r="E172" s="407">
        <f t="shared" si="4"/>
        <v>0</v>
      </c>
      <c r="F172" s="408">
        <f t="shared" si="5"/>
        <v>37.587687210987646</v>
      </c>
    </row>
    <row r="173" spans="1:6" s="409" customFormat="1" ht="12.75">
      <c r="A173" s="415" t="s">
        <v>1374</v>
      </c>
      <c r="B173" s="416">
        <v>28962</v>
      </c>
      <c r="C173" s="406">
        <v>0</v>
      </c>
      <c r="D173" s="416">
        <v>231668</v>
      </c>
      <c r="E173" s="407">
        <f t="shared" si="4"/>
        <v>0</v>
      </c>
      <c r="F173" s="408">
        <f t="shared" si="5"/>
        <v>7.9990332159381259</v>
      </c>
    </row>
    <row r="174" spans="1:6" s="409" customFormat="1" ht="12.75">
      <c r="A174" s="415" t="s">
        <v>1375</v>
      </c>
      <c r="B174" s="416">
        <v>28298</v>
      </c>
      <c r="C174" s="406">
        <v>558</v>
      </c>
      <c r="D174" s="416">
        <v>6726574</v>
      </c>
      <c r="E174" s="407">
        <f t="shared" si="4"/>
        <v>19.718708035903596</v>
      </c>
      <c r="F174" s="408">
        <f t="shared" si="5"/>
        <v>237.70492614319033</v>
      </c>
    </row>
    <row r="175" spans="1:6" s="409" customFormat="1" ht="12.75">
      <c r="A175" s="415" t="s">
        <v>1376</v>
      </c>
      <c r="B175" s="416">
        <v>27879</v>
      </c>
      <c r="C175" s="406">
        <v>0</v>
      </c>
      <c r="D175" s="416">
        <v>1126041</v>
      </c>
      <c r="E175" s="407">
        <f t="shared" si="4"/>
        <v>0</v>
      </c>
      <c r="F175" s="408">
        <f t="shared" si="5"/>
        <v>40.390293769503927</v>
      </c>
    </row>
    <row r="176" spans="1:6" s="409" customFormat="1" ht="12.75">
      <c r="A176" s="415" t="s">
        <v>1377</v>
      </c>
      <c r="B176" s="416">
        <v>27637</v>
      </c>
      <c r="C176" s="416">
        <v>208129</v>
      </c>
      <c r="D176" s="416">
        <v>130861</v>
      </c>
      <c r="E176" s="407">
        <f t="shared" si="4"/>
        <v>7530.8101458190104</v>
      </c>
      <c r="F176" s="408">
        <f t="shared" si="5"/>
        <v>4.7349929442414158</v>
      </c>
    </row>
    <row r="177" spans="1:6" s="409" customFormat="1" ht="12.75">
      <c r="A177" s="415" t="s">
        <v>1378</v>
      </c>
      <c r="B177" s="416">
        <v>27458</v>
      </c>
      <c r="C177" s="416">
        <v>10944</v>
      </c>
      <c r="D177" s="416">
        <v>550095</v>
      </c>
      <c r="E177" s="407">
        <f t="shared" si="4"/>
        <v>398.57236506664725</v>
      </c>
      <c r="F177" s="408">
        <f t="shared" si="5"/>
        <v>20.034052006701142</v>
      </c>
    </row>
    <row r="178" spans="1:6" s="409" customFormat="1" ht="12.75">
      <c r="A178" s="415" t="s">
        <v>1379</v>
      </c>
      <c r="B178" s="416">
        <v>27340</v>
      </c>
      <c r="C178" s="406">
        <v>0</v>
      </c>
      <c r="D178" s="416">
        <v>2082382</v>
      </c>
      <c r="E178" s="407">
        <f t="shared" si="4"/>
        <v>0</v>
      </c>
      <c r="F178" s="408">
        <f t="shared" si="5"/>
        <v>76.166130212143386</v>
      </c>
    </row>
    <row r="179" spans="1:6" s="409" customFormat="1" ht="12.75">
      <c r="A179" s="415" t="s">
        <v>1380</v>
      </c>
      <c r="B179" s="416">
        <v>26841</v>
      </c>
      <c r="C179" s="416">
        <v>144142</v>
      </c>
      <c r="D179" s="416">
        <v>17854</v>
      </c>
      <c r="E179" s="407">
        <f t="shared" si="4"/>
        <v>5370.2172050221679</v>
      </c>
      <c r="F179" s="408">
        <f t="shared" si="5"/>
        <v>0.66517640922469357</v>
      </c>
    </row>
    <row r="180" spans="1:6" s="409" customFormat="1" ht="12.75">
      <c r="A180" s="415" t="s">
        <v>1381</v>
      </c>
      <c r="B180" s="416">
        <v>26805</v>
      </c>
      <c r="C180" s="406">
        <v>0</v>
      </c>
      <c r="D180" s="416">
        <v>216590</v>
      </c>
      <c r="E180" s="407">
        <f t="shared" si="4"/>
        <v>0</v>
      </c>
      <c r="F180" s="408">
        <f t="shared" si="5"/>
        <v>8.0802089162469688</v>
      </c>
    </row>
    <row r="181" spans="1:6" s="409" customFormat="1" ht="12.75">
      <c r="A181" s="415" t="s">
        <v>1382</v>
      </c>
      <c r="B181" s="416">
        <v>26622</v>
      </c>
      <c r="C181" s="406">
        <v>0</v>
      </c>
      <c r="D181" s="416">
        <v>1204613</v>
      </c>
      <c r="E181" s="407">
        <f t="shared" si="4"/>
        <v>0</v>
      </c>
      <c r="F181" s="408">
        <f t="shared" si="5"/>
        <v>45.24877920516866</v>
      </c>
    </row>
    <row r="182" spans="1:6" s="409" customFormat="1" ht="12.75">
      <c r="A182" s="415" t="s">
        <v>1383</v>
      </c>
      <c r="B182" s="416">
        <v>26042</v>
      </c>
      <c r="C182" s="416">
        <v>5400</v>
      </c>
      <c r="D182" s="416">
        <v>373300</v>
      </c>
      <c r="E182" s="407">
        <f t="shared" si="4"/>
        <v>207.35734582597343</v>
      </c>
      <c r="F182" s="408">
        <f t="shared" si="5"/>
        <v>14.33453651793257</v>
      </c>
    </row>
    <row r="183" spans="1:6" s="409" customFormat="1" ht="12.75">
      <c r="A183" s="415" t="s">
        <v>1384</v>
      </c>
      <c r="B183" s="416">
        <v>26017</v>
      </c>
      <c r="C183" s="416">
        <v>2354</v>
      </c>
      <c r="D183" s="416">
        <v>197685</v>
      </c>
      <c r="E183" s="407">
        <f t="shared" si="4"/>
        <v>90.479301994849521</v>
      </c>
      <c r="F183" s="408">
        <f t="shared" si="5"/>
        <v>7.5983011108121614</v>
      </c>
    </row>
    <row r="184" spans="1:6" s="409" customFormat="1" ht="12.75">
      <c r="A184" s="415" t="s">
        <v>1385</v>
      </c>
      <c r="B184" s="416">
        <v>25820</v>
      </c>
      <c r="C184" s="416">
        <v>22470</v>
      </c>
      <c r="D184" s="416">
        <v>90927</v>
      </c>
      <c r="E184" s="407">
        <f t="shared" si="4"/>
        <v>870.25561580170415</v>
      </c>
      <c r="F184" s="408">
        <f t="shared" si="5"/>
        <v>3.5215724244771494</v>
      </c>
    </row>
    <row r="185" spans="1:6" s="409" customFormat="1" ht="12.75">
      <c r="A185" s="415" t="s">
        <v>1386</v>
      </c>
      <c r="B185" s="416">
        <v>25726</v>
      </c>
      <c r="C185" s="406">
        <v>0</v>
      </c>
      <c r="D185" s="416">
        <v>259876</v>
      </c>
      <c r="E185" s="407">
        <f t="shared" si="4"/>
        <v>0</v>
      </c>
      <c r="F185" s="408">
        <f t="shared" si="5"/>
        <v>10.101687009251341</v>
      </c>
    </row>
    <row r="186" spans="1:6" s="409" customFormat="1" ht="12.75">
      <c r="A186" s="415" t="s">
        <v>1387</v>
      </c>
      <c r="B186" s="416">
        <v>25066</v>
      </c>
      <c r="C186" s="416">
        <v>44668</v>
      </c>
      <c r="D186" s="416">
        <v>350991</v>
      </c>
      <c r="E186" s="407">
        <f t="shared" si="4"/>
        <v>1782.0154791350833</v>
      </c>
      <c r="F186" s="408">
        <f t="shared" si="5"/>
        <v>14.002672943429346</v>
      </c>
    </row>
    <row r="187" spans="1:6" s="409" customFormat="1" ht="12.75">
      <c r="A187" s="415" t="s">
        <v>1388</v>
      </c>
      <c r="B187" s="416">
        <v>24923</v>
      </c>
      <c r="C187" s="416">
        <v>43600</v>
      </c>
      <c r="D187" s="416">
        <v>1219</v>
      </c>
      <c r="E187" s="407">
        <f t="shared" si="4"/>
        <v>1749.3881153954178</v>
      </c>
      <c r="F187" s="408">
        <f t="shared" si="5"/>
        <v>4.8910644785940698E-2</v>
      </c>
    </row>
    <row r="188" spans="1:6" s="409" customFormat="1" ht="12.75">
      <c r="A188" s="415" t="s">
        <v>1389</v>
      </c>
      <c r="B188" s="416">
        <v>24716</v>
      </c>
      <c r="C188" s="406">
        <v>0</v>
      </c>
      <c r="D188" s="416">
        <v>3881</v>
      </c>
      <c r="E188" s="407">
        <f t="shared" si="4"/>
        <v>0</v>
      </c>
      <c r="F188" s="408">
        <f t="shared" si="5"/>
        <v>0.15702379025732319</v>
      </c>
    </row>
    <row r="189" spans="1:6" s="409" customFormat="1" ht="12.75">
      <c r="A189" s="415" t="s">
        <v>1390</v>
      </c>
      <c r="B189" s="416">
        <v>24617</v>
      </c>
      <c r="C189" s="416">
        <v>11970</v>
      </c>
      <c r="D189" s="416">
        <v>2935757</v>
      </c>
      <c r="E189" s="407">
        <f t="shared" si="4"/>
        <v>486.24933988706994</v>
      </c>
      <c r="F189" s="408">
        <f t="shared" si="5"/>
        <v>119.25730186456514</v>
      </c>
    </row>
    <row r="190" spans="1:6" s="409" customFormat="1" ht="12.75">
      <c r="A190" s="415" t="s">
        <v>1391</v>
      </c>
      <c r="B190" s="416">
        <v>24434</v>
      </c>
      <c r="C190" s="416">
        <v>2183</v>
      </c>
      <c r="D190" s="416">
        <v>475123</v>
      </c>
      <c r="E190" s="407">
        <f t="shared" si="4"/>
        <v>89.342719161823695</v>
      </c>
      <c r="F190" s="408">
        <f t="shared" si="5"/>
        <v>19.445158385855773</v>
      </c>
    </row>
    <row r="191" spans="1:6" s="409" customFormat="1" ht="12.75">
      <c r="A191" s="415" t="s">
        <v>1392</v>
      </c>
      <c r="B191" s="416">
        <v>24373</v>
      </c>
      <c r="C191" s="406">
        <v>0</v>
      </c>
      <c r="D191" s="416">
        <v>2161392</v>
      </c>
      <c r="E191" s="407">
        <f t="shared" si="4"/>
        <v>0</v>
      </c>
      <c r="F191" s="408">
        <f t="shared" si="5"/>
        <v>88.679768596397651</v>
      </c>
    </row>
    <row r="192" spans="1:6" s="409" customFormat="1" ht="12.75">
      <c r="A192" s="415" t="s">
        <v>1393</v>
      </c>
      <c r="B192" s="416">
        <v>24004</v>
      </c>
      <c r="C192" s="416">
        <v>6203</v>
      </c>
      <c r="D192" s="416">
        <v>213100</v>
      </c>
      <c r="E192" s="407">
        <f t="shared" si="4"/>
        <v>258.41526412264625</v>
      </c>
      <c r="F192" s="408">
        <f t="shared" si="5"/>
        <v>8.8776870521579738</v>
      </c>
    </row>
    <row r="193" spans="1:6" s="409" customFormat="1" ht="12.75">
      <c r="A193" s="415" t="s">
        <v>1394</v>
      </c>
      <c r="B193" s="416">
        <v>23548</v>
      </c>
      <c r="C193" s="416">
        <v>210722</v>
      </c>
      <c r="D193" s="416">
        <v>1414</v>
      </c>
      <c r="E193" s="407">
        <f t="shared" si="4"/>
        <v>8948.6155936809919</v>
      </c>
      <c r="F193" s="408">
        <f t="shared" si="5"/>
        <v>6.0047562425683709E-2</v>
      </c>
    </row>
    <row r="194" spans="1:6" s="409" customFormat="1" ht="12.75">
      <c r="A194" s="415" t="s">
        <v>1395</v>
      </c>
      <c r="B194" s="416">
        <v>23449</v>
      </c>
      <c r="C194" s="416">
        <v>121538</v>
      </c>
      <c r="D194" s="416">
        <v>12544</v>
      </c>
      <c r="E194" s="407">
        <f t="shared" si="4"/>
        <v>5183.0781696447611</v>
      </c>
      <c r="F194" s="408">
        <f t="shared" si="5"/>
        <v>0.5349481854236855</v>
      </c>
    </row>
    <row r="195" spans="1:6" s="409" customFormat="1" ht="12.75">
      <c r="A195" s="415" t="s">
        <v>1396</v>
      </c>
      <c r="B195" s="416">
        <v>23357</v>
      </c>
      <c r="C195" s="406">
        <v>0</v>
      </c>
      <c r="D195" s="416">
        <v>790728</v>
      </c>
      <c r="E195" s="407">
        <f t="shared" si="4"/>
        <v>0</v>
      </c>
      <c r="F195" s="408">
        <f t="shared" si="5"/>
        <v>33.854005223273539</v>
      </c>
    </row>
    <row r="196" spans="1:6" s="409" customFormat="1" ht="12.75">
      <c r="A196" s="415" t="s">
        <v>1397</v>
      </c>
      <c r="B196" s="416">
        <v>23203</v>
      </c>
      <c r="C196" s="406">
        <v>0</v>
      </c>
      <c r="D196" s="416">
        <v>409844</v>
      </c>
      <c r="E196" s="407">
        <f t="shared" si="4"/>
        <v>0</v>
      </c>
      <c r="F196" s="408">
        <f t="shared" si="5"/>
        <v>17.663405594104212</v>
      </c>
    </row>
    <row r="197" spans="1:6" s="409" customFormat="1" ht="12.75">
      <c r="A197" s="415" t="s">
        <v>1398</v>
      </c>
      <c r="B197" s="416">
        <v>23065</v>
      </c>
      <c r="C197" s="416">
        <v>271415</v>
      </c>
      <c r="D197" s="416">
        <v>51690</v>
      </c>
      <c r="E197" s="407">
        <f t="shared" si="4"/>
        <v>11767.396488185563</v>
      </c>
      <c r="F197" s="408">
        <f t="shared" si="5"/>
        <v>2.2410578799046172</v>
      </c>
    </row>
    <row r="198" spans="1:6" s="409" customFormat="1" ht="12.75">
      <c r="A198" s="415" t="s">
        <v>1399</v>
      </c>
      <c r="B198" s="416">
        <v>22789</v>
      </c>
      <c r="C198" s="416">
        <v>3667</v>
      </c>
      <c r="D198" s="416">
        <v>223041</v>
      </c>
      <c r="E198" s="407">
        <f t="shared" ref="E198:E261" si="6">C198*1000/B198</f>
        <v>160.91096581684147</v>
      </c>
      <c r="F198" s="408">
        <f t="shared" ref="F198:F261" si="7">D198/B198</f>
        <v>9.7872219053051914</v>
      </c>
    </row>
    <row r="199" spans="1:6" s="409" customFormat="1" ht="12.75">
      <c r="A199" s="415" t="s">
        <v>1400</v>
      </c>
      <c r="B199" s="416">
        <v>22523</v>
      </c>
      <c r="C199" s="416">
        <v>1110</v>
      </c>
      <c r="D199" s="416">
        <v>6065</v>
      </c>
      <c r="E199" s="407">
        <f t="shared" si="6"/>
        <v>49.282955201349729</v>
      </c>
      <c r="F199" s="408">
        <f t="shared" si="7"/>
        <v>0.26928029125782532</v>
      </c>
    </row>
    <row r="200" spans="1:6" s="409" customFormat="1" ht="12.75">
      <c r="A200" s="415" t="s">
        <v>1401</v>
      </c>
      <c r="B200" s="416">
        <v>22483</v>
      </c>
      <c r="C200" s="406">
        <v>0</v>
      </c>
      <c r="D200" s="416">
        <v>228248</v>
      </c>
      <c r="E200" s="407">
        <f t="shared" si="6"/>
        <v>0</v>
      </c>
      <c r="F200" s="408">
        <f t="shared" si="7"/>
        <v>10.152025975181248</v>
      </c>
    </row>
    <row r="201" spans="1:6" s="409" customFormat="1" ht="12.75">
      <c r="A201" s="415" t="s">
        <v>1402</v>
      </c>
      <c r="B201" s="416">
        <v>22002</v>
      </c>
      <c r="C201" s="406">
        <v>0</v>
      </c>
      <c r="D201" s="416">
        <v>567963</v>
      </c>
      <c r="E201" s="407">
        <f t="shared" si="6"/>
        <v>0</v>
      </c>
      <c r="F201" s="408">
        <f t="shared" si="7"/>
        <v>25.814153258794654</v>
      </c>
    </row>
    <row r="202" spans="1:6" s="409" customFormat="1" ht="12.75">
      <c r="A202" s="415" t="s">
        <v>1403</v>
      </c>
      <c r="B202" s="416">
        <v>21976</v>
      </c>
      <c r="C202" s="416">
        <v>20432</v>
      </c>
      <c r="D202" s="416">
        <v>13954</v>
      </c>
      <c r="E202" s="407">
        <f t="shared" si="6"/>
        <v>929.74153622133235</v>
      </c>
      <c r="F202" s="408">
        <f t="shared" si="7"/>
        <v>0.63496541681834728</v>
      </c>
    </row>
    <row r="203" spans="1:6" s="409" customFormat="1" ht="12.75">
      <c r="A203" s="415" t="s">
        <v>1404</v>
      </c>
      <c r="B203" s="416">
        <v>21722</v>
      </c>
      <c r="C203" s="406">
        <v>0</v>
      </c>
      <c r="D203" s="416">
        <v>13459</v>
      </c>
      <c r="E203" s="407">
        <f t="shared" si="6"/>
        <v>0</v>
      </c>
      <c r="F203" s="408">
        <f t="shared" si="7"/>
        <v>0.61960224657029739</v>
      </c>
    </row>
    <row r="204" spans="1:6" s="409" customFormat="1" ht="12.75">
      <c r="A204" s="415" t="s">
        <v>1405</v>
      </c>
      <c r="B204" s="416">
        <v>21544</v>
      </c>
      <c r="C204" s="416">
        <v>6545</v>
      </c>
      <c r="D204" s="416">
        <v>1299971</v>
      </c>
      <c r="E204" s="407">
        <f t="shared" si="6"/>
        <v>303.79688080207944</v>
      </c>
      <c r="F204" s="408">
        <f t="shared" si="7"/>
        <v>60.340280356479759</v>
      </c>
    </row>
    <row r="205" spans="1:6" s="409" customFormat="1" ht="12.75">
      <c r="A205" s="415" t="s">
        <v>1406</v>
      </c>
      <c r="B205" s="416">
        <v>21465</v>
      </c>
      <c r="C205" s="416">
        <v>5285</v>
      </c>
      <c r="D205" s="416">
        <v>1192127</v>
      </c>
      <c r="E205" s="407">
        <f t="shared" si="6"/>
        <v>246.21476822734684</v>
      </c>
      <c r="F205" s="408">
        <f t="shared" si="7"/>
        <v>55.538178430002333</v>
      </c>
    </row>
    <row r="206" spans="1:6" s="409" customFormat="1" ht="12.75">
      <c r="A206" s="415" t="s">
        <v>1407</v>
      </c>
      <c r="B206" s="416">
        <v>21424</v>
      </c>
      <c r="C206" s="416">
        <v>3226</v>
      </c>
      <c r="D206" s="416">
        <v>92385</v>
      </c>
      <c r="E206" s="407">
        <f t="shared" si="6"/>
        <v>150.57879014189695</v>
      </c>
      <c r="F206" s="408">
        <f t="shared" si="7"/>
        <v>4.3122199402539207</v>
      </c>
    </row>
    <row r="207" spans="1:6" s="409" customFormat="1" ht="12.75">
      <c r="A207" s="415" t="s">
        <v>1408</v>
      </c>
      <c r="B207" s="416">
        <v>21199</v>
      </c>
      <c r="C207" s="416">
        <v>19718</v>
      </c>
      <c r="D207" s="416">
        <v>56398</v>
      </c>
      <c r="E207" s="407">
        <f t="shared" si="6"/>
        <v>930.13821406670127</v>
      </c>
      <c r="F207" s="408">
        <f t="shared" si="7"/>
        <v>2.6604085098353698</v>
      </c>
    </row>
    <row r="208" spans="1:6" s="409" customFormat="1" ht="12.75">
      <c r="A208" s="415" t="s">
        <v>1409</v>
      </c>
      <c r="B208" s="416">
        <v>21058</v>
      </c>
      <c r="C208" s="406">
        <v>0</v>
      </c>
      <c r="D208" s="416">
        <v>357933</v>
      </c>
      <c r="E208" s="407">
        <f t="shared" si="6"/>
        <v>0</v>
      </c>
      <c r="F208" s="408">
        <f t="shared" si="7"/>
        <v>16.997483141798842</v>
      </c>
    </row>
    <row r="209" spans="1:6" s="409" customFormat="1" ht="12.75">
      <c r="A209" s="415" t="s">
        <v>1410</v>
      </c>
      <c r="B209" s="416">
        <v>20909</v>
      </c>
      <c r="C209" s="406">
        <v>0</v>
      </c>
      <c r="D209" s="416">
        <v>255694</v>
      </c>
      <c r="E209" s="407">
        <f t="shared" si="6"/>
        <v>0</v>
      </c>
      <c r="F209" s="408">
        <f t="shared" si="7"/>
        <v>12.228896647376727</v>
      </c>
    </row>
    <row r="210" spans="1:6" s="409" customFormat="1" ht="12.75">
      <c r="A210" s="415" t="s">
        <v>1411</v>
      </c>
      <c r="B210" s="416">
        <v>20816</v>
      </c>
      <c r="C210" s="406">
        <v>0</v>
      </c>
      <c r="D210" s="416">
        <v>289537</v>
      </c>
      <c r="E210" s="407">
        <f t="shared" si="6"/>
        <v>0</v>
      </c>
      <c r="F210" s="408">
        <f t="shared" si="7"/>
        <v>13.90934857801691</v>
      </c>
    </row>
    <row r="211" spans="1:6" s="409" customFormat="1" ht="12.75">
      <c r="A211" s="415" t="s">
        <v>1412</v>
      </c>
      <c r="B211" s="416">
        <v>20674</v>
      </c>
      <c r="C211" s="406">
        <v>0</v>
      </c>
      <c r="D211" s="416">
        <v>58541</v>
      </c>
      <c r="E211" s="407">
        <f t="shared" si="6"/>
        <v>0</v>
      </c>
      <c r="F211" s="408">
        <f t="shared" si="7"/>
        <v>2.8316242623585182</v>
      </c>
    </row>
    <row r="212" spans="1:6" s="409" customFormat="1" ht="12.75">
      <c r="A212" s="415" t="s">
        <v>1413</v>
      </c>
      <c r="B212" s="416">
        <v>20333</v>
      </c>
      <c r="C212" s="416">
        <v>4550</v>
      </c>
      <c r="D212" s="406">
        <v>0</v>
      </c>
      <c r="E212" s="407">
        <f t="shared" si="6"/>
        <v>223.77416023213496</v>
      </c>
      <c r="F212" s="408">
        <f t="shared" si="7"/>
        <v>0</v>
      </c>
    </row>
    <row r="213" spans="1:6" s="409" customFormat="1" ht="12.75">
      <c r="A213" s="415" t="s">
        <v>1414</v>
      </c>
      <c r="B213" s="416">
        <v>20301</v>
      </c>
      <c r="C213" s="406">
        <v>0</v>
      </c>
      <c r="D213" s="416">
        <v>2023156</v>
      </c>
      <c r="E213" s="407">
        <f t="shared" si="6"/>
        <v>0</v>
      </c>
      <c r="F213" s="408">
        <f t="shared" si="7"/>
        <v>99.657947884340672</v>
      </c>
    </row>
    <row r="214" spans="1:6" s="409" customFormat="1" ht="12.75">
      <c r="A214" s="415" t="s">
        <v>1415</v>
      </c>
      <c r="B214" s="416">
        <v>20188</v>
      </c>
      <c r="C214" s="406">
        <v>0</v>
      </c>
      <c r="D214" s="416">
        <v>1286680</v>
      </c>
      <c r="E214" s="407">
        <f t="shared" si="6"/>
        <v>0</v>
      </c>
      <c r="F214" s="408">
        <f t="shared" si="7"/>
        <v>63.734892015058449</v>
      </c>
    </row>
    <row r="215" spans="1:6" s="409" customFormat="1" ht="12.75">
      <c r="A215" s="415" t="s">
        <v>1416</v>
      </c>
      <c r="B215" s="416">
        <v>20188</v>
      </c>
      <c r="C215" s="406">
        <v>0</v>
      </c>
      <c r="D215" s="416">
        <v>58454</v>
      </c>
      <c r="E215" s="407">
        <f t="shared" si="6"/>
        <v>0</v>
      </c>
      <c r="F215" s="408">
        <f t="shared" si="7"/>
        <v>2.8954824648305926</v>
      </c>
    </row>
    <row r="216" spans="1:6" s="409" customFormat="1" ht="12.75">
      <c r="A216" s="415" t="s">
        <v>1417</v>
      </c>
      <c r="B216" s="416">
        <v>19934</v>
      </c>
      <c r="C216" s="416">
        <v>2194</v>
      </c>
      <c r="D216" s="416">
        <v>11204</v>
      </c>
      <c r="E216" s="407">
        <f t="shared" si="6"/>
        <v>110.06320858834152</v>
      </c>
      <c r="F216" s="408">
        <f t="shared" si="7"/>
        <v>0.56205478077656268</v>
      </c>
    </row>
    <row r="217" spans="1:6" s="409" customFormat="1" ht="12.75">
      <c r="A217" s="415" t="s">
        <v>1418</v>
      </c>
      <c r="B217" s="416">
        <v>19852</v>
      </c>
      <c r="C217" s="406">
        <v>0</v>
      </c>
      <c r="D217" s="416">
        <v>639886</v>
      </c>
      <c r="E217" s="407">
        <f t="shared" si="6"/>
        <v>0</v>
      </c>
      <c r="F217" s="408">
        <f t="shared" si="7"/>
        <v>32.232822889381424</v>
      </c>
    </row>
    <row r="218" spans="1:6" s="409" customFormat="1" ht="12.75">
      <c r="A218" s="415" t="s">
        <v>1419</v>
      </c>
      <c r="B218" s="416">
        <v>19802</v>
      </c>
      <c r="C218" s="406">
        <v>0</v>
      </c>
      <c r="D218" s="416">
        <v>1041517</v>
      </c>
      <c r="E218" s="407">
        <f t="shared" si="6"/>
        <v>0</v>
      </c>
      <c r="F218" s="408">
        <f t="shared" si="7"/>
        <v>52.596555903444099</v>
      </c>
    </row>
    <row r="219" spans="1:6" s="409" customFormat="1" ht="12.75">
      <c r="A219" s="415" t="s">
        <v>1420</v>
      </c>
      <c r="B219" s="416">
        <v>19788</v>
      </c>
      <c r="C219" s="406">
        <v>0</v>
      </c>
      <c r="D219" s="416">
        <v>232212</v>
      </c>
      <c r="E219" s="407">
        <f t="shared" si="6"/>
        <v>0</v>
      </c>
      <c r="F219" s="408">
        <f t="shared" si="7"/>
        <v>11.734990903577925</v>
      </c>
    </row>
    <row r="220" spans="1:6" s="409" customFormat="1" ht="12.75">
      <c r="A220" s="415" t="s">
        <v>1421</v>
      </c>
      <c r="B220" s="416">
        <v>19772</v>
      </c>
      <c r="C220" s="416">
        <v>43104</v>
      </c>
      <c r="D220" s="416">
        <v>73301</v>
      </c>
      <c r="E220" s="407">
        <f t="shared" si="6"/>
        <v>2180.0525996358488</v>
      </c>
      <c r="F220" s="408">
        <f t="shared" si="7"/>
        <v>3.7073133724458831</v>
      </c>
    </row>
    <row r="221" spans="1:6" s="409" customFormat="1" ht="12.75">
      <c r="A221" s="415" t="s">
        <v>1422</v>
      </c>
      <c r="B221" s="416">
        <v>19459</v>
      </c>
      <c r="C221" s="416">
        <v>7388</v>
      </c>
      <c r="D221" s="416">
        <v>14806</v>
      </c>
      <c r="E221" s="407">
        <f t="shared" si="6"/>
        <v>379.67007554345031</v>
      </c>
      <c r="F221" s="408">
        <f t="shared" si="7"/>
        <v>0.76088185415488974</v>
      </c>
    </row>
    <row r="222" spans="1:6" s="409" customFormat="1" ht="12.75">
      <c r="A222" s="415" t="s">
        <v>1423</v>
      </c>
      <c r="B222" s="416">
        <v>19429</v>
      </c>
      <c r="C222" s="406">
        <v>0</v>
      </c>
      <c r="D222" s="406">
        <v>479</v>
      </c>
      <c r="E222" s="407">
        <f t="shared" si="6"/>
        <v>0</v>
      </c>
      <c r="F222" s="408">
        <f t="shared" si="7"/>
        <v>2.465386792938391E-2</v>
      </c>
    </row>
    <row r="223" spans="1:6" s="409" customFormat="1" ht="12.75">
      <c r="A223" s="415" t="s">
        <v>1424</v>
      </c>
      <c r="B223" s="416">
        <v>19378</v>
      </c>
      <c r="C223" s="406">
        <v>0</v>
      </c>
      <c r="D223" s="416">
        <v>550197</v>
      </c>
      <c r="E223" s="407">
        <f t="shared" si="6"/>
        <v>0</v>
      </c>
      <c r="F223" s="408">
        <f t="shared" si="7"/>
        <v>28.392868201052739</v>
      </c>
    </row>
    <row r="224" spans="1:6" s="409" customFormat="1" ht="12.75">
      <c r="A224" s="415" t="s">
        <v>1425</v>
      </c>
      <c r="B224" s="416">
        <v>19369</v>
      </c>
      <c r="C224" s="416">
        <v>6493</v>
      </c>
      <c r="D224" s="416">
        <v>1216</v>
      </c>
      <c r="E224" s="407">
        <f t="shared" si="6"/>
        <v>335.22639268934898</v>
      </c>
      <c r="F224" s="408">
        <f t="shared" si="7"/>
        <v>6.2780732097681868E-2</v>
      </c>
    </row>
    <row r="225" spans="1:6" s="409" customFormat="1" ht="12.75">
      <c r="A225" s="415" t="s">
        <v>1426</v>
      </c>
      <c r="B225" s="416">
        <v>19359</v>
      </c>
      <c r="C225" s="406">
        <v>0</v>
      </c>
      <c r="D225" s="416">
        <v>2360387</v>
      </c>
      <c r="E225" s="407">
        <f t="shared" si="6"/>
        <v>0</v>
      </c>
      <c r="F225" s="408">
        <f t="shared" si="7"/>
        <v>121.92711400382251</v>
      </c>
    </row>
    <row r="226" spans="1:6" s="409" customFormat="1" ht="12.75">
      <c r="A226" s="415" t="s">
        <v>1427</v>
      </c>
      <c r="B226" s="416">
        <v>19357</v>
      </c>
      <c r="C226" s="406">
        <v>0</v>
      </c>
      <c r="D226" s="416">
        <v>346469</v>
      </c>
      <c r="E226" s="407">
        <f t="shared" si="6"/>
        <v>0</v>
      </c>
      <c r="F226" s="408">
        <f t="shared" si="7"/>
        <v>17.898899622875447</v>
      </c>
    </row>
    <row r="227" spans="1:6" s="409" customFormat="1" ht="12.75">
      <c r="A227" s="415" t="s">
        <v>1428</v>
      </c>
      <c r="B227" s="416">
        <v>19154</v>
      </c>
      <c r="C227" s="416">
        <v>2875</v>
      </c>
      <c r="D227" s="416">
        <v>14173</v>
      </c>
      <c r="E227" s="407">
        <f t="shared" si="6"/>
        <v>150.09919599039364</v>
      </c>
      <c r="F227" s="408">
        <f t="shared" si="7"/>
        <v>0.73994987992064321</v>
      </c>
    </row>
    <row r="228" spans="1:6" s="409" customFormat="1" ht="12.75">
      <c r="A228" s="415" t="s">
        <v>1429</v>
      </c>
      <c r="B228" s="416">
        <v>19099</v>
      </c>
      <c r="C228" s="406">
        <v>0</v>
      </c>
      <c r="D228" s="416">
        <v>1316291</v>
      </c>
      <c r="E228" s="407">
        <f t="shared" si="6"/>
        <v>0</v>
      </c>
      <c r="F228" s="408">
        <f t="shared" si="7"/>
        <v>68.919367506152156</v>
      </c>
    </row>
    <row r="229" spans="1:6" s="409" customFormat="1" ht="12.75">
      <c r="A229" s="415" t="s">
        <v>1430</v>
      </c>
      <c r="B229" s="416">
        <v>19083</v>
      </c>
      <c r="C229" s="406">
        <v>0</v>
      </c>
      <c r="D229" s="416">
        <v>803164</v>
      </c>
      <c r="E229" s="407">
        <f t="shared" si="6"/>
        <v>0</v>
      </c>
      <c r="F229" s="408">
        <f t="shared" si="7"/>
        <v>42.087931666928682</v>
      </c>
    </row>
    <row r="230" spans="1:6" s="409" customFormat="1" ht="12.75">
      <c r="A230" s="415" t="s">
        <v>1431</v>
      </c>
      <c r="B230" s="416">
        <v>19069</v>
      </c>
      <c r="C230" s="406">
        <v>695</v>
      </c>
      <c r="D230" s="416">
        <v>131066</v>
      </c>
      <c r="E230" s="407">
        <f t="shared" si="6"/>
        <v>36.446588704179561</v>
      </c>
      <c r="F230" s="408">
        <f t="shared" si="7"/>
        <v>6.873249777125177</v>
      </c>
    </row>
    <row r="231" spans="1:6" s="409" customFormat="1" ht="12.75">
      <c r="A231" s="415" t="s">
        <v>1432</v>
      </c>
      <c r="B231" s="416">
        <v>19062</v>
      </c>
      <c r="C231" s="406">
        <v>0</v>
      </c>
      <c r="D231" s="416">
        <v>378760</v>
      </c>
      <c r="E231" s="407">
        <f t="shared" si="6"/>
        <v>0</v>
      </c>
      <c r="F231" s="408">
        <f t="shared" si="7"/>
        <v>19.869898226838735</v>
      </c>
    </row>
    <row r="232" spans="1:6" s="409" customFormat="1" ht="12.75">
      <c r="A232" s="415" t="s">
        <v>1433</v>
      </c>
      <c r="B232" s="416">
        <v>18948</v>
      </c>
      <c r="C232" s="406">
        <v>0</v>
      </c>
      <c r="D232" s="416">
        <v>215039</v>
      </c>
      <c r="E232" s="407">
        <f t="shared" si="6"/>
        <v>0</v>
      </c>
      <c r="F232" s="408">
        <f t="shared" si="7"/>
        <v>11.348902258813595</v>
      </c>
    </row>
    <row r="233" spans="1:6" s="409" customFormat="1" ht="12.75">
      <c r="A233" s="415" t="s">
        <v>1434</v>
      </c>
      <c r="B233" s="416">
        <v>18747</v>
      </c>
      <c r="C233" s="406">
        <v>0</v>
      </c>
      <c r="D233" s="406">
        <v>0</v>
      </c>
      <c r="E233" s="407">
        <f t="shared" si="6"/>
        <v>0</v>
      </c>
      <c r="F233" s="408">
        <f t="shared" si="7"/>
        <v>0</v>
      </c>
    </row>
    <row r="234" spans="1:6" s="409" customFormat="1" ht="12.75">
      <c r="A234" s="415" t="s">
        <v>1435</v>
      </c>
      <c r="B234" s="416">
        <v>18708</v>
      </c>
      <c r="C234" s="416">
        <v>22726</v>
      </c>
      <c r="D234" s="416">
        <v>2987173</v>
      </c>
      <c r="E234" s="407">
        <f t="shared" si="6"/>
        <v>1214.7744280521702</v>
      </c>
      <c r="F234" s="408">
        <f t="shared" si="7"/>
        <v>159.67356211246525</v>
      </c>
    </row>
    <row r="235" spans="1:6" s="409" customFormat="1" ht="12.75">
      <c r="A235" s="415" t="s">
        <v>1436</v>
      </c>
      <c r="B235" s="416">
        <v>18640</v>
      </c>
      <c r="C235" s="406">
        <v>0</v>
      </c>
      <c r="D235" s="416">
        <v>545207</v>
      </c>
      <c r="E235" s="407">
        <f t="shared" si="6"/>
        <v>0</v>
      </c>
      <c r="F235" s="408">
        <f t="shared" si="7"/>
        <v>29.249302575107297</v>
      </c>
    </row>
    <row r="236" spans="1:6" s="409" customFormat="1" ht="12.75">
      <c r="A236" s="415" t="s">
        <v>1437</v>
      </c>
      <c r="B236" s="416">
        <v>18639</v>
      </c>
      <c r="C236" s="416">
        <v>41590</v>
      </c>
      <c r="D236" s="416">
        <v>16849</v>
      </c>
      <c r="E236" s="407">
        <f t="shared" si="6"/>
        <v>2231.3428832018885</v>
      </c>
      <c r="F236" s="408">
        <f t="shared" si="7"/>
        <v>0.90396480497880782</v>
      </c>
    </row>
    <row r="237" spans="1:6" s="409" customFormat="1" ht="12.75">
      <c r="A237" s="415" t="s">
        <v>1438</v>
      </c>
      <c r="B237" s="416">
        <v>18496</v>
      </c>
      <c r="C237" s="406">
        <v>0</v>
      </c>
      <c r="D237" s="416">
        <v>791797</v>
      </c>
      <c r="E237" s="407">
        <f t="shared" si="6"/>
        <v>0</v>
      </c>
      <c r="F237" s="408">
        <f t="shared" si="7"/>
        <v>42.80909385813149</v>
      </c>
    </row>
    <row r="238" spans="1:6" s="409" customFormat="1" ht="12.75">
      <c r="A238" s="415" t="s">
        <v>1439</v>
      </c>
      <c r="B238" s="416">
        <v>18448</v>
      </c>
      <c r="C238" s="416">
        <v>8179</v>
      </c>
      <c r="D238" s="416">
        <v>295046</v>
      </c>
      <c r="E238" s="407">
        <f t="shared" si="6"/>
        <v>443.35429314830878</v>
      </c>
      <c r="F238" s="408">
        <f t="shared" si="7"/>
        <v>15.993386816999132</v>
      </c>
    </row>
    <row r="239" spans="1:6" s="409" customFormat="1" ht="12.75">
      <c r="A239" s="415" t="s">
        <v>1440</v>
      </c>
      <c r="B239" s="416">
        <v>18242</v>
      </c>
      <c r="C239" s="406">
        <v>0</v>
      </c>
      <c r="D239" s="416">
        <v>699180</v>
      </c>
      <c r="E239" s="407">
        <f t="shared" si="6"/>
        <v>0</v>
      </c>
      <c r="F239" s="408">
        <f t="shared" si="7"/>
        <v>38.32803420677557</v>
      </c>
    </row>
    <row r="240" spans="1:6" s="409" customFormat="1" ht="12.75">
      <c r="A240" s="415" t="s">
        <v>1441</v>
      </c>
      <c r="B240" s="416">
        <v>18196</v>
      </c>
      <c r="C240" s="416">
        <v>1639</v>
      </c>
      <c r="D240" s="416">
        <v>301424</v>
      </c>
      <c r="E240" s="407">
        <f t="shared" si="6"/>
        <v>90.074741701472846</v>
      </c>
      <c r="F240" s="408">
        <f t="shared" si="7"/>
        <v>16.565398988788743</v>
      </c>
    </row>
    <row r="241" spans="1:6" s="409" customFormat="1" ht="12.75">
      <c r="A241" s="415" t="s">
        <v>1442</v>
      </c>
      <c r="B241" s="416">
        <v>18121</v>
      </c>
      <c r="C241" s="406">
        <v>0</v>
      </c>
      <c r="D241" s="416">
        <v>67048</v>
      </c>
      <c r="E241" s="407">
        <f t="shared" si="6"/>
        <v>0</v>
      </c>
      <c r="F241" s="408">
        <f t="shared" si="7"/>
        <v>3.7000165553777387</v>
      </c>
    </row>
    <row r="242" spans="1:6" s="409" customFormat="1" ht="12.75">
      <c r="A242" s="415" t="s">
        <v>1443</v>
      </c>
      <c r="B242" s="416">
        <v>18121</v>
      </c>
      <c r="C242" s="406">
        <v>0</v>
      </c>
      <c r="D242" s="416">
        <v>335285</v>
      </c>
      <c r="E242" s="407">
        <f t="shared" si="6"/>
        <v>0</v>
      </c>
      <c r="F242" s="408">
        <f t="shared" si="7"/>
        <v>18.502566083549475</v>
      </c>
    </row>
    <row r="243" spans="1:6" s="409" customFormat="1" ht="12.75">
      <c r="A243" s="415" t="s">
        <v>1444</v>
      </c>
      <c r="B243" s="416">
        <v>17905</v>
      </c>
      <c r="C243" s="406">
        <v>0</v>
      </c>
      <c r="D243" s="416">
        <v>118539</v>
      </c>
      <c r="E243" s="407">
        <f t="shared" si="6"/>
        <v>0</v>
      </c>
      <c r="F243" s="408">
        <f t="shared" si="7"/>
        <v>6.6204412175370004</v>
      </c>
    </row>
    <row r="244" spans="1:6" s="409" customFormat="1" ht="12.75">
      <c r="A244" s="415" t="s">
        <v>1445</v>
      </c>
      <c r="B244" s="416">
        <v>17792</v>
      </c>
      <c r="C244" s="406">
        <v>0</v>
      </c>
      <c r="D244" s="416">
        <v>371155</v>
      </c>
      <c r="E244" s="407">
        <f t="shared" si="6"/>
        <v>0</v>
      </c>
      <c r="F244" s="408">
        <f t="shared" si="7"/>
        <v>20.860780125899282</v>
      </c>
    </row>
    <row r="245" spans="1:6" s="409" customFormat="1" ht="12.75">
      <c r="A245" s="415" t="s">
        <v>1446</v>
      </c>
      <c r="B245" s="416">
        <v>17643</v>
      </c>
      <c r="C245" s="416">
        <v>8211</v>
      </c>
      <c r="D245" s="416">
        <v>12460</v>
      </c>
      <c r="E245" s="407">
        <f t="shared" si="6"/>
        <v>465.3970413195035</v>
      </c>
      <c r="F245" s="408">
        <f t="shared" si="7"/>
        <v>0.70622909935951939</v>
      </c>
    </row>
    <row r="246" spans="1:6" s="409" customFormat="1" ht="12.75">
      <c r="A246" s="415" t="s">
        <v>1447</v>
      </c>
      <c r="B246" s="416">
        <v>17541</v>
      </c>
      <c r="C246" s="406">
        <v>0</v>
      </c>
      <c r="D246" s="416">
        <v>502938</v>
      </c>
      <c r="E246" s="407">
        <f t="shared" si="6"/>
        <v>0</v>
      </c>
      <c r="F246" s="408">
        <f t="shared" si="7"/>
        <v>28.672139558748075</v>
      </c>
    </row>
    <row r="247" spans="1:6" s="409" customFormat="1" ht="12.75">
      <c r="A247" s="415" t="s">
        <v>1448</v>
      </c>
      <c r="B247" s="416">
        <v>17520</v>
      </c>
      <c r="C247" s="416">
        <v>197990</v>
      </c>
      <c r="D247" s="416">
        <v>19929</v>
      </c>
      <c r="E247" s="407">
        <f t="shared" si="6"/>
        <v>11300.79908675799</v>
      </c>
      <c r="F247" s="408">
        <f t="shared" si="7"/>
        <v>1.1375</v>
      </c>
    </row>
    <row r="248" spans="1:6" s="409" customFormat="1" ht="12.75">
      <c r="A248" s="415" t="s">
        <v>1449</v>
      </c>
      <c r="B248" s="416">
        <v>17380</v>
      </c>
      <c r="C248" s="406">
        <v>0</v>
      </c>
      <c r="D248" s="416">
        <v>4777175</v>
      </c>
      <c r="E248" s="407">
        <f t="shared" si="6"/>
        <v>0</v>
      </c>
      <c r="F248" s="408">
        <f t="shared" si="7"/>
        <v>274.86622554660528</v>
      </c>
    </row>
    <row r="249" spans="1:6" s="409" customFormat="1" ht="12.75">
      <c r="A249" s="415" t="s">
        <v>1450</v>
      </c>
      <c r="B249" s="416">
        <v>17248</v>
      </c>
      <c r="C249" s="406">
        <v>0</v>
      </c>
      <c r="D249" s="416">
        <v>322704</v>
      </c>
      <c r="E249" s="407">
        <f t="shared" si="6"/>
        <v>0</v>
      </c>
      <c r="F249" s="408">
        <f t="shared" si="7"/>
        <v>18.709647495361782</v>
      </c>
    </row>
    <row r="250" spans="1:6" s="409" customFormat="1" ht="12.75">
      <c r="A250" s="415" t="s">
        <v>1451</v>
      </c>
      <c r="B250" s="416">
        <v>17227</v>
      </c>
      <c r="C250" s="406">
        <v>0</v>
      </c>
      <c r="D250" s="416">
        <v>449800</v>
      </c>
      <c r="E250" s="407">
        <f t="shared" si="6"/>
        <v>0</v>
      </c>
      <c r="F250" s="408">
        <f t="shared" si="7"/>
        <v>26.1101758866895</v>
      </c>
    </row>
    <row r="251" spans="1:6" s="409" customFormat="1" ht="12.75">
      <c r="A251" s="415" t="s">
        <v>1452</v>
      </c>
      <c r="B251" s="416">
        <v>17103</v>
      </c>
      <c r="C251" s="406">
        <v>0</v>
      </c>
      <c r="D251" s="416">
        <v>1075218</v>
      </c>
      <c r="E251" s="407">
        <f t="shared" si="6"/>
        <v>0</v>
      </c>
      <c r="F251" s="408">
        <f t="shared" si="7"/>
        <v>62.867216277845991</v>
      </c>
    </row>
    <row r="252" spans="1:6" s="409" customFormat="1" ht="12.75">
      <c r="A252" s="415" t="s">
        <v>1453</v>
      </c>
      <c r="B252" s="416">
        <v>16918</v>
      </c>
      <c r="C252" s="416">
        <v>11900</v>
      </c>
      <c r="D252" s="416">
        <v>5724</v>
      </c>
      <c r="E252" s="407">
        <f t="shared" si="6"/>
        <v>703.392836032628</v>
      </c>
      <c r="F252" s="408">
        <f t="shared" si="7"/>
        <v>0.33833786499586238</v>
      </c>
    </row>
    <row r="253" spans="1:6" s="409" customFormat="1" ht="12.75">
      <c r="A253" s="415" t="s">
        <v>1454</v>
      </c>
      <c r="B253" s="416">
        <v>16742</v>
      </c>
      <c r="C253" s="406">
        <v>0</v>
      </c>
      <c r="D253" s="416">
        <v>3759179</v>
      </c>
      <c r="E253" s="407">
        <f t="shared" si="6"/>
        <v>0</v>
      </c>
      <c r="F253" s="408">
        <f t="shared" si="7"/>
        <v>224.53583801218491</v>
      </c>
    </row>
    <row r="254" spans="1:6" s="409" customFormat="1" ht="12.75">
      <c r="A254" s="415" t="s">
        <v>1455</v>
      </c>
      <c r="B254" s="416">
        <v>16734</v>
      </c>
      <c r="C254" s="406">
        <v>0</v>
      </c>
      <c r="D254" s="416">
        <v>478641</v>
      </c>
      <c r="E254" s="407">
        <f t="shared" si="6"/>
        <v>0</v>
      </c>
      <c r="F254" s="408">
        <f t="shared" si="7"/>
        <v>28.60290426676228</v>
      </c>
    </row>
    <row r="255" spans="1:6" s="409" customFormat="1" ht="12.75">
      <c r="A255" s="415" t="s">
        <v>1456</v>
      </c>
      <c r="B255" s="416">
        <v>16627</v>
      </c>
      <c r="C255" s="406">
        <v>0</v>
      </c>
      <c r="D255" s="416">
        <v>19249</v>
      </c>
      <c r="E255" s="407">
        <f t="shared" si="6"/>
        <v>0</v>
      </c>
      <c r="F255" s="408">
        <f t="shared" si="7"/>
        <v>1.1576953148493414</v>
      </c>
    </row>
    <row r="256" spans="1:6" s="409" customFormat="1" ht="12.75">
      <c r="A256" s="415" t="s">
        <v>1457</v>
      </c>
      <c r="B256" s="416">
        <v>16514</v>
      </c>
      <c r="C256" s="416">
        <v>24802</v>
      </c>
      <c r="D256" s="416">
        <v>66096</v>
      </c>
      <c r="E256" s="407">
        <f t="shared" si="6"/>
        <v>1501.8771951071817</v>
      </c>
      <c r="F256" s="408">
        <f t="shared" si="7"/>
        <v>4.0024221872350729</v>
      </c>
    </row>
    <row r="257" spans="1:6" s="409" customFormat="1" ht="12.75">
      <c r="A257" s="415" t="s">
        <v>1458</v>
      </c>
      <c r="B257" s="416">
        <v>16481</v>
      </c>
      <c r="C257" s="406">
        <v>0</v>
      </c>
      <c r="D257" s="416">
        <v>311188</v>
      </c>
      <c r="E257" s="407">
        <f t="shared" si="6"/>
        <v>0</v>
      </c>
      <c r="F257" s="408">
        <f t="shared" si="7"/>
        <v>18.881621260845822</v>
      </c>
    </row>
    <row r="258" spans="1:6" s="409" customFormat="1" ht="12.75">
      <c r="A258" s="415" t="s">
        <v>1459</v>
      </c>
      <c r="B258" s="416">
        <v>16350</v>
      </c>
      <c r="C258" s="416">
        <v>1660</v>
      </c>
      <c r="D258" s="416">
        <v>286253</v>
      </c>
      <c r="E258" s="407">
        <f t="shared" si="6"/>
        <v>101.52905198776759</v>
      </c>
      <c r="F258" s="408">
        <f t="shared" si="7"/>
        <v>17.507828746177371</v>
      </c>
    </row>
    <row r="259" spans="1:6" s="409" customFormat="1" ht="12.75">
      <c r="A259" s="415" t="s">
        <v>1460</v>
      </c>
      <c r="B259" s="416">
        <v>16275</v>
      </c>
      <c r="C259" s="406">
        <v>0</v>
      </c>
      <c r="D259" s="416">
        <v>10623</v>
      </c>
      <c r="E259" s="407">
        <f t="shared" si="6"/>
        <v>0</v>
      </c>
      <c r="F259" s="408">
        <f t="shared" si="7"/>
        <v>0.65271889400921657</v>
      </c>
    </row>
    <row r="260" spans="1:6" s="409" customFormat="1" ht="12.75">
      <c r="A260" s="415" t="s">
        <v>1461</v>
      </c>
      <c r="B260" s="416">
        <v>16139</v>
      </c>
      <c r="C260" s="406">
        <v>0</v>
      </c>
      <c r="D260" s="406">
        <v>0</v>
      </c>
      <c r="E260" s="407">
        <f t="shared" si="6"/>
        <v>0</v>
      </c>
      <c r="F260" s="408">
        <f t="shared" si="7"/>
        <v>0</v>
      </c>
    </row>
    <row r="261" spans="1:6" s="409" customFormat="1" ht="12.75">
      <c r="A261" s="415" t="s">
        <v>1462</v>
      </c>
      <c r="B261" s="416">
        <v>15949</v>
      </c>
      <c r="C261" s="406">
        <v>0</v>
      </c>
      <c r="D261" s="416">
        <v>46327</v>
      </c>
      <c r="E261" s="407">
        <f t="shared" si="6"/>
        <v>0</v>
      </c>
      <c r="F261" s="408">
        <f t="shared" si="7"/>
        <v>2.904696219198696</v>
      </c>
    </row>
    <row r="262" spans="1:6" s="409" customFormat="1" ht="12.75">
      <c r="A262" s="415" t="s">
        <v>1463</v>
      </c>
      <c r="B262" s="416">
        <v>15880</v>
      </c>
      <c r="C262" s="406">
        <v>0</v>
      </c>
      <c r="D262" s="416">
        <v>2189571</v>
      </c>
      <c r="E262" s="407">
        <f t="shared" ref="E262:E325" si="8">C262*1000/B262</f>
        <v>0</v>
      </c>
      <c r="F262" s="408">
        <f t="shared" ref="F262:F325" si="9">D262/B262</f>
        <v>137.88230478589421</v>
      </c>
    </row>
    <row r="263" spans="1:6" s="409" customFormat="1" ht="12.75">
      <c r="A263" s="415" t="s">
        <v>1464</v>
      </c>
      <c r="B263" s="416">
        <v>15831</v>
      </c>
      <c r="C263" s="406">
        <v>0</v>
      </c>
      <c r="D263" s="416">
        <v>137229</v>
      </c>
      <c r="E263" s="407">
        <f t="shared" si="8"/>
        <v>0</v>
      </c>
      <c r="F263" s="408">
        <f t="shared" si="9"/>
        <v>8.668372181163539</v>
      </c>
    </row>
    <row r="264" spans="1:6" s="409" customFormat="1" ht="12.75">
      <c r="A264" s="415" t="s">
        <v>1465</v>
      </c>
      <c r="B264" s="416">
        <v>15826</v>
      </c>
      <c r="C264" s="406">
        <v>0</v>
      </c>
      <c r="D264" s="416">
        <v>403107</v>
      </c>
      <c r="E264" s="407">
        <f t="shared" si="8"/>
        <v>0</v>
      </c>
      <c r="F264" s="408">
        <f t="shared" si="9"/>
        <v>25.47118665487173</v>
      </c>
    </row>
    <row r="265" spans="1:6" s="409" customFormat="1" ht="12.75">
      <c r="A265" s="415" t="s">
        <v>1466</v>
      </c>
      <c r="B265" s="416">
        <v>15688</v>
      </c>
      <c r="C265" s="406">
        <v>918</v>
      </c>
      <c r="D265" s="406">
        <v>737</v>
      </c>
      <c r="E265" s="407">
        <f t="shared" si="8"/>
        <v>58.516063233044363</v>
      </c>
      <c r="F265" s="408">
        <f t="shared" si="9"/>
        <v>4.6978582355940844E-2</v>
      </c>
    </row>
    <row r="266" spans="1:6" s="409" customFormat="1" ht="12.75">
      <c r="A266" s="415" t="s">
        <v>1467</v>
      </c>
      <c r="B266" s="416">
        <v>15442</v>
      </c>
      <c r="C266" s="406">
        <v>0</v>
      </c>
      <c r="D266" s="416">
        <v>402125</v>
      </c>
      <c r="E266" s="407">
        <f t="shared" si="8"/>
        <v>0</v>
      </c>
      <c r="F266" s="408">
        <f t="shared" si="9"/>
        <v>26.04099209946898</v>
      </c>
    </row>
    <row r="267" spans="1:6" s="409" customFormat="1" ht="12.75">
      <c r="A267" s="415" t="s">
        <v>1468</v>
      </c>
      <c r="B267" s="416">
        <v>15357</v>
      </c>
      <c r="C267" s="406">
        <v>0</v>
      </c>
      <c r="D267" s="416">
        <v>112120</v>
      </c>
      <c r="E267" s="407">
        <f t="shared" si="8"/>
        <v>0</v>
      </c>
      <c r="F267" s="408">
        <f t="shared" si="9"/>
        <v>7.3009051246988346</v>
      </c>
    </row>
    <row r="268" spans="1:6" s="409" customFormat="1" ht="12.75">
      <c r="A268" s="415" t="s">
        <v>1469</v>
      </c>
      <c r="B268" s="416">
        <v>15334</v>
      </c>
      <c r="C268" s="406">
        <v>0</v>
      </c>
      <c r="D268" s="416">
        <v>2444050</v>
      </c>
      <c r="E268" s="407">
        <f t="shared" si="8"/>
        <v>0</v>
      </c>
      <c r="F268" s="408">
        <f t="shared" si="9"/>
        <v>159.38763532020346</v>
      </c>
    </row>
    <row r="269" spans="1:6" s="409" customFormat="1" ht="12.75">
      <c r="A269" s="415" t="s">
        <v>1470</v>
      </c>
      <c r="B269" s="416">
        <v>15298</v>
      </c>
      <c r="C269" s="416">
        <v>16491</v>
      </c>
      <c r="D269" s="416">
        <v>1461657</v>
      </c>
      <c r="E269" s="407">
        <f t="shared" si="8"/>
        <v>1077.9840502026409</v>
      </c>
      <c r="F269" s="408">
        <f t="shared" si="9"/>
        <v>95.545626879330626</v>
      </c>
    </row>
    <row r="270" spans="1:6" s="409" customFormat="1" ht="12.75">
      <c r="A270" s="415" t="s">
        <v>1471</v>
      </c>
      <c r="B270" s="416">
        <v>15236</v>
      </c>
      <c r="C270" s="416">
        <v>8008</v>
      </c>
      <c r="D270" s="416">
        <v>636249</v>
      </c>
      <c r="E270" s="407">
        <f t="shared" si="8"/>
        <v>525.59726962457341</v>
      </c>
      <c r="F270" s="408">
        <f t="shared" si="9"/>
        <v>41.759582567603047</v>
      </c>
    </row>
    <row r="271" spans="1:6" s="409" customFormat="1" ht="12.75">
      <c r="A271" s="415" t="s">
        <v>1472</v>
      </c>
      <c r="B271" s="416">
        <v>15134</v>
      </c>
      <c r="C271" s="406">
        <v>0</v>
      </c>
      <c r="D271" s="416">
        <v>14737</v>
      </c>
      <c r="E271" s="407">
        <f t="shared" si="8"/>
        <v>0</v>
      </c>
      <c r="F271" s="408">
        <f t="shared" si="9"/>
        <v>0.97376767543280029</v>
      </c>
    </row>
    <row r="272" spans="1:6" s="409" customFormat="1" ht="12.75">
      <c r="A272" s="415" t="s">
        <v>1473</v>
      </c>
      <c r="B272" s="416">
        <v>15085</v>
      </c>
      <c r="C272" s="406">
        <v>767</v>
      </c>
      <c r="D272" s="416">
        <v>415481</v>
      </c>
      <c r="E272" s="407">
        <f t="shared" si="8"/>
        <v>50.845210473980778</v>
      </c>
      <c r="F272" s="408">
        <f t="shared" si="9"/>
        <v>27.542658269804441</v>
      </c>
    </row>
    <row r="273" spans="1:6" s="409" customFormat="1" ht="12.75">
      <c r="A273" s="415" t="s">
        <v>1474</v>
      </c>
      <c r="B273" s="416">
        <v>15062</v>
      </c>
      <c r="C273" s="406">
        <v>501</v>
      </c>
      <c r="D273" s="416">
        <v>6530</v>
      </c>
      <c r="E273" s="407">
        <f t="shared" si="8"/>
        <v>33.262514938255215</v>
      </c>
      <c r="F273" s="408">
        <f t="shared" si="9"/>
        <v>0.4335413623688753</v>
      </c>
    </row>
    <row r="274" spans="1:6" s="409" customFormat="1" ht="12.75">
      <c r="A274" s="415" t="s">
        <v>1475</v>
      </c>
      <c r="B274" s="416">
        <v>15012</v>
      </c>
      <c r="C274" s="416">
        <v>39816</v>
      </c>
      <c r="D274" s="406">
        <v>23</v>
      </c>
      <c r="E274" s="407">
        <f t="shared" si="8"/>
        <v>2652.2781774580335</v>
      </c>
      <c r="F274" s="408">
        <f t="shared" si="9"/>
        <v>1.5321076472155609E-3</v>
      </c>
    </row>
    <row r="275" spans="1:6" s="409" customFormat="1" ht="12.75">
      <c r="A275" s="415" t="s">
        <v>1476</v>
      </c>
      <c r="B275" s="416">
        <v>14843</v>
      </c>
      <c r="C275" s="406">
        <v>0</v>
      </c>
      <c r="D275" s="416">
        <v>244917</v>
      </c>
      <c r="E275" s="407">
        <f t="shared" si="8"/>
        <v>0</v>
      </c>
      <c r="F275" s="408">
        <f t="shared" si="9"/>
        <v>16.50050528868827</v>
      </c>
    </row>
    <row r="276" spans="1:6" s="409" customFormat="1" ht="12.75">
      <c r="A276" s="415" t="s">
        <v>1477</v>
      </c>
      <c r="B276" s="416">
        <v>14668</v>
      </c>
      <c r="C276" s="406">
        <v>0</v>
      </c>
      <c r="D276" s="416">
        <v>1465729</v>
      </c>
      <c r="E276" s="407">
        <f t="shared" si="8"/>
        <v>0</v>
      </c>
      <c r="F276" s="408">
        <f t="shared" si="9"/>
        <v>99.926983910553588</v>
      </c>
    </row>
    <row r="277" spans="1:6" s="409" customFormat="1" ht="12.75">
      <c r="A277" s="415" t="s">
        <v>1478</v>
      </c>
      <c r="B277" s="416">
        <v>14589</v>
      </c>
      <c r="C277" s="416">
        <v>47545</v>
      </c>
      <c r="D277" s="416">
        <v>25698</v>
      </c>
      <c r="E277" s="407">
        <f t="shared" si="8"/>
        <v>3258.9622318184934</v>
      </c>
      <c r="F277" s="408">
        <f t="shared" si="9"/>
        <v>1.7614641168003291</v>
      </c>
    </row>
    <row r="278" spans="1:6" s="409" customFormat="1" ht="12.75">
      <c r="A278" s="415" t="s">
        <v>1479</v>
      </c>
      <c r="B278" s="416">
        <v>14534</v>
      </c>
      <c r="C278" s="406">
        <v>624</v>
      </c>
      <c r="D278" s="416">
        <v>459626</v>
      </c>
      <c r="E278" s="407">
        <f t="shared" si="8"/>
        <v>42.933810375670838</v>
      </c>
      <c r="F278" s="408">
        <f t="shared" si="9"/>
        <v>31.624191550846291</v>
      </c>
    </row>
    <row r="279" spans="1:6" s="409" customFormat="1" ht="12.75">
      <c r="A279" s="415" t="s">
        <v>1480</v>
      </c>
      <c r="B279" s="416">
        <v>14510</v>
      </c>
      <c r="C279" s="406">
        <v>0</v>
      </c>
      <c r="D279" s="416">
        <v>368810</v>
      </c>
      <c r="E279" s="407">
        <f t="shared" si="8"/>
        <v>0</v>
      </c>
      <c r="F279" s="408">
        <f t="shared" si="9"/>
        <v>25.41764300482426</v>
      </c>
    </row>
    <row r="280" spans="1:6" s="409" customFormat="1" ht="12.75">
      <c r="A280" s="415" t="s">
        <v>1481</v>
      </c>
      <c r="B280" s="416">
        <v>14320</v>
      </c>
      <c r="C280" s="406">
        <v>0</v>
      </c>
      <c r="D280" s="406">
        <v>0</v>
      </c>
      <c r="E280" s="407">
        <f t="shared" si="8"/>
        <v>0</v>
      </c>
      <c r="F280" s="408">
        <f t="shared" si="9"/>
        <v>0</v>
      </c>
    </row>
    <row r="281" spans="1:6" s="409" customFormat="1" ht="12.75">
      <c r="A281" s="415" t="s">
        <v>1482</v>
      </c>
      <c r="B281" s="416">
        <v>14302</v>
      </c>
      <c r="C281" s="406">
        <v>0</v>
      </c>
      <c r="D281" s="416">
        <v>372736</v>
      </c>
      <c r="E281" s="407">
        <f t="shared" si="8"/>
        <v>0</v>
      </c>
      <c r="F281" s="408">
        <f t="shared" si="9"/>
        <v>26.061809537127676</v>
      </c>
    </row>
    <row r="282" spans="1:6" s="409" customFormat="1" ht="12.75">
      <c r="A282" s="415" t="s">
        <v>1483</v>
      </c>
      <c r="B282" s="416">
        <v>14274</v>
      </c>
      <c r="C282" s="416">
        <v>6881</v>
      </c>
      <c r="D282" s="416">
        <v>74367</v>
      </c>
      <c r="E282" s="407">
        <f t="shared" si="8"/>
        <v>482.06529354070335</v>
      </c>
      <c r="F282" s="408">
        <f t="shared" si="9"/>
        <v>5.2099621689785627</v>
      </c>
    </row>
    <row r="283" spans="1:6" s="409" customFormat="1" ht="12.75">
      <c r="A283" s="415" t="s">
        <v>1484</v>
      </c>
      <c r="B283" s="416">
        <v>14199</v>
      </c>
      <c r="C283" s="416">
        <v>3115</v>
      </c>
      <c r="D283" s="416">
        <v>271542</v>
      </c>
      <c r="E283" s="407">
        <f t="shared" si="8"/>
        <v>219.38164659483061</v>
      </c>
      <c r="F283" s="408">
        <f t="shared" si="9"/>
        <v>19.124022818508347</v>
      </c>
    </row>
    <row r="284" spans="1:6" s="409" customFormat="1" ht="12.75">
      <c r="A284" s="415" t="s">
        <v>1485</v>
      </c>
      <c r="B284" s="416">
        <v>14067</v>
      </c>
      <c r="C284" s="416">
        <v>27045</v>
      </c>
      <c r="D284" s="416">
        <v>60909</v>
      </c>
      <c r="E284" s="407">
        <f t="shared" si="8"/>
        <v>1922.5847728726808</v>
      </c>
      <c r="F284" s="408">
        <f t="shared" si="9"/>
        <v>4.3299210919172531</v>
      </c>
    </row>
    <row r="285" spans="1:6" s="409" customFormat="1" ht="12.75">
      <c r="A285" s="415" t="s">
        <v>1486</v>
      </c>
      <c r="B285" s="416">
        <v>14058</v>
      </c>
      <c r="C285" s="416">
        <v>12625</v>
      </c>
      <c r="D285" s="416">
        <v>272090</v>
      </c>
      <c r="E285" s="407">
        <f t="shared" si="8"/>
        <v>898.06515862853894</v>
      </c>
      <c r="F285" s="408">
        <f t="shared" si="9"/>
        <v>19.354815763266469</v>
      </c>
    </row>
    <row r="286" spans="1:6" s="409" customFormat="1" ht="12.75">
      <c r="A286" s="415" t="s">
        <v>1487</v>
      </c>
      <c r="B286" s="416">
        <v>14023</v>
      </c>
      <c r="C286" s="406">
        <v>200</v>
      </c>
      <c r="D286" s="416">
        <v>263904</v>
      </c>
      <c r="E286" s="407">
        <f t="shared" si="8"/>
        <v>14.262283391570991</v>
      </c>
      <c r="F286" s="408">
        <f t="shared" si="9"/>
        <v>18.819368180845753</v>
      </c>
    </row>
    <row r="287" spans="1:6" s="409" customFormat="1" ht="12.75">
      <c r="A287" s="415" t="s">
        <v>1488</v>
      </c>
      <c r="B287" s="416">
        <v>14022</v>
      </c>
      <c r="C287" s="406">
        <v>0</v>
      </c>
      <c r="D287" s="416">
        <v>775682</v>
      </c>
      <c r="E287" s="407">
        <f t="shared" si="8"/>
        <v>0</v>
      </c>
      <c r="F287" s="408">
        <f t="shared" si="9"/>
        <v>55.318927399800316</v>
      </c>
    </row>
    <row r="288" spans="1:6" s="409" customFormat="1" ht="12.75">
      <c r="A288" s="415" t="s">
        <v>1489</v>
      </c>
      <c r="B288" s="416">
        <v>13940</v>
      </c>
      <c r="C288" s="416">
        <v>4901</v>
      </c>
      <c r="D288" s="416">
        <v>32285</v>
      </c>
      <c r="E288" s="407">
        <f t="shared" si="8"/>
        <v>351.57819225251075</v>
      </c>
      <c r="F288" s="408">
        <f t="shared" si="9"/>
        <v>2.3159971305595408</v>
      </c>
    </row>
    <row r="289" spans="1:6" s="409" customFormat="1" ht="12.75">
      <c r="A289" s="415" t="s">
        <v>1490</v>
      </c>
      <c r="B289" s="416">
        <v>13934</v>
      </c>
      <c r="C289" s="406">
        <v>0</v>
      </c>
      <c r="D289" s="416">
        <v>35530</v>
      </c>
      <c r="E289" s="407">
        <f t="shared" si="8"/>
        <v>0</v>
      </c>
      <c r="F289" s="408">
        <f t="shared" si="9"/>
        <v>2.5498779962681213</v>
      </c>
    </row>
    <row r="290" spans="1:6" s="409" customFormat="1" ht="12.75">
      <c r="A290" s="415" t="s">
        <v>1491</v>
      </c>
      <c r="B290" s="416">
        <v>13827</v>
      </c>
      <c r="C290" s="416">
        <v>186316</v>
      </c>
      <c r="D290" s="416">
        <v>338180</v>
      </c>
      <c r="E290" s="407">
        <f t="shared" si="8"/>
        <v>13474.795689592826</v>
      </c>
      <c r="F290" s="408">
        <f t="shared" si="9"/>
        <v>24.457944601142692</v>
      </c>
    </row>
    <row r="291" spans="1:6" s="409" customFormat="1" ht="12.75">
      <c r="A291" s="415" t="s">
        <v>1492</v>
      </c>
      <c r="B291" s="416">
        <v>13785</v>
      </c>
      <c r="C291" s="406">
        <v>0</v>
      </c>
      <c r="D291" s="416">
        <v>132511</v>
      </c>
      <c r="E291" s="407">
        <f t="shared" si="8"/>
        <v>0</v>
      </c>
      <c r="F291" s="408">
        <f t="shared" si="9"/>
        <v>9.6126949582879941</v>
      </c>
    </row>
    <row r="292" spans="1:6" s="409" customFormat="1" ht="12.75">
      <c r="A292" s="415" t="s">
        <v>1493</v>
      </c>
      <c r="B292" s="416">
        <v>13694</v>
      </c>
      <c r="C292" s="406">
        <v>0</v>
      </c>
      <c r="D292" s="416">
        <v>4369</v>
      </c>
      <c r="E292" s="407">
        <f t="shared" si="8"/>
        <v>0</v>
      </c>
      <c r="F292" s="408">
        <f t="shared" si="9"/>
        <v>0.31904483715495835</v>
      </c>
    </row>
    <row r="293" spans="1:6" s="409" customFormat="1" ht="12.75">
      <c r="A293" s="415" t="s">
        <v>1494</v>
      </c>
      <c r="B293" s="416">
        <v>13684</v>
      </c>
      <c r="C293" s="416">
        <v>3591</v>
      </c>
      <c r="D293" s="406">
        <v>0</v>
      </c>
      <c r="E293" s="407">
        <f t="shared" si="8"/>
        <v>262.42326805027767</v>
      </c>
      <c r="F293" s="408">
        <f t="shared" si="9"/>
        <v>0</v>
      </c>
    </row>
    <row r="294" spans="1:6" s="409" customFormat="1" ht="12.75">
      <c r="A294" s="415" t="s">
        <v>1495</v>
      </c>
      <c r="B294" s="416">
        <v>13681</v>
      </c>
      <c r="C294" s="406">
        <v>0</v>
      </c>
      <c r="D294" s="406">
        <v>0</v>
      </c>
      <c r="E294" s="407">
        <f t="shared" si="8"/>
        <v>0</v>
      </c>
      <c r="F294" s="408">
        <f t="shared" si="9"/>
        <v>0</v>
      </c>
    </row>
    <row r="295" spans="1:6" s="409" customFormat="1" ht="12.75">
      <c r="A295" s="415" t="s">
        <v>1496</v>
      </c>
      <c r="B295" s="416">
        <v>13546</v>
      </c>
      <c r="C295" s="416">
        <v>3432</v>
      </c>
      <c r="D295" s="416">
        <v>7370</v>
      </c>
      <c r="E295" s="407">
        <f t="shared" si="8"/>
        <v>253.35892514395394</v>
      </c>
      <c r="F295" s="408">
        <f t="shared" si="9"/>
        <v>0.54407205078990106</v>
      </c>
    </row>
    <row r="296" spans="1:6" s="409" customFormat="1" ht="12.75">
      <c r="A296" s="415" t="s">
        <v>1497</v>
      </c>
      <c r="B296" s="416">
        <v>13465</v>
      </c>
      <c r="C296" s="406">
        <v>0</v>
      </c>
      <c r="D296" s="416">
        <v>13570</v>
      </c>
      <c r="E296" s="407">
        <f t="shared" si="8"/>
        <v>0</v>
      </c>
      <c r="F296" s="408">
        <f t="shared" si="9"/>
        <v>1.0077979948013367</v>
      </c>
    </row>
    <row r="297" spans="1:6" s="409" customFormat="1" ht="12.75">
      <c r="A297" s="415" t="s">
        <v>1498</v>
      </c>
      <c r="B297" s="416">
        <v>13450</v>
      </c>
      <c r="C297" s="406">
        <v>0</v>
      </c>
      <c r="D297" s="416">
        <v>1705257</v>
      </c>
      <c r="E297" s="407">
        <f t="shared" si="8"/>
        <v>0</v>
      </c>
      <c r="F297" s="408">
        <f t="shared" si="9"/>
        <v>126.78490706319702</v>
      </c>
    </row>
    <row r="298" spans="1:6" s="409" customFormat="1" ht="12.75">
      <c r="A298" s="415" t="s">
        <v>1499</v>
      </c>
      <c r="B298" s="416">
        <v>13198</v>
      </c>
      <c r="C298" s="406">
        <v>0</v>
      </c>
      <c r="D298" s="416">
        <v>83365</v>
      </c>
      <c r="E298" s="407">
        <f t="shared" si="8"/>
        <v>0</v>
      </c>
      <c r="F298" s="408">
        <f t="shared" si="9"/>
        <v>6.3164873465676621</v>
      </c>
    </row>
    <row r="299" spans="1:6" s="409" customFormat="1" ht="12.75">
      <c r="A299" s="415" t="s">
        <v>1500</v>
      </c>
      <c r="B299" s="416">
        <v>13163</v>
      </c>
      <c r="C299" s="406">
        <v>0</v>
      </c>
      <c r="D299" s="416">
        <v>20303</v>
      </c>
      <c r="E299" s="407">
        <f t="shared" si="8"/>
        <v>0</v>
      </c>
      <c r="F299" s="408">
        <f t="shared" si="9"/>
        <v>1.5424295373395123</v>
      </c>
    </row>
    <row r="300" spans="1:6" s="409" customFormat="1" ht="12.75">
      <c r="A300" s="415" t="s">
        <v>1501</v>
      </c>
      <c r="B300" s="416">
        <v>12973</v>
      </c>
      <c r="C300" s="406">
        <v>529</v>
      </c>
      <c r="D300" s="416">
        <v>81112</v>
      </c>
      <c r="E300" s="407">
        <f t="shared" si="8"/>
        <v>40.776998381253371</v>
      </c>
      <c r="F300" s="408">
        <f t="shared" si="9"/>
        <v>6.2523703075618595</v>
      </c>
    </row>
    <row r="301" spans="1:6" s="409" customFormat="1" ht="12.75">
      <c r="A301" s="415" t="s">
        <v>1502</v>
      </c>
      <c r="B301" s="416">
        <v>12952</v>
      </c>
      <c r="C301" s="406">
        <v>0</v>
      </c>
      <c r="D301" s="416">
        <v>699952</v>
      </c>
      <c r="E301" s="407">
        <f t="shared" si="8"/>
        <v>0</v>
      </c>
      <c r="F301" s="408">
        <f t="shared" si="9"/>
        <v>54.042001235330453</v>
      </c>
    </row>
    <row r="302" spans="1:6" s="409" customFormat="1" ht="12.75">
      <c r="A302" s="415" t="s">
        <v>1503</v>
      </c>
      <c r="B302" s="416">
        <v>12830</v>
      </c>
      <c r="C302" s="406">
        <v>0</v>
      </c>
      <c r="D302" s="416">
        <v>224554</v>
      </c>
      <c r="E302" s="407">
        <f t="shared" si="8"/>
        <v>0</v>
      </c>
      <c r="F302" s="408">
        <f t="shared" si="9"/>
        <v>17.502260327357757</v>
      </c>
    </row>
    <row r="303" spans="1:6" s="409" customFormat="1" ht="12.75">
      <c r="A303" s="415" t="s">
        <v>1504</v>
      </c>
      <c r="B303" s="416">
        <v>12769</v>
      </c>
      <c r="C303" s="406">
        <v>0</v>
      </c>
      <c r="D303" s="416">
        <v>424970</v>
      </c>
      <c r="E303" s="407">
        <f t="shared" si="8"/>
        <v>0</v>
      </c>
      <c r="F303" s="408">
        <f t="shared" si="9"/>
        <v>33.281384603336207</v>
      </c>
    </row>
    <row r="304" spans="1:6" s="409" customFormat="1" ht="12.75">
      <c r="A304" s="415" t="s">
        <v>1505</v>
      </c>
      <c r="B304" s="416">
        <v>12652</v>
      </c>
      <c r="C304" s="406">
        <v>0</v>
      </c>
      <c r="D304" s="416">
        <v>347938</v>
      </c>
      <c r="E304" s="407">
        <f t="shared" si="8"/>
        <v>0</v>
      </c>
      <c r="F304" s="408">
        <f t="shared" si="9"/>
        <v>27.500632311097061</v>
      </c>
    </row>
    <row r="305" spans="1:6" s="409" customFormat="1" ht="12.75">
      <c r="A305" s="415" t="s">
        <v>1506</v>
      </c>
      <c r="B305" s="416">
        <v>12536</v>
      </c>
      <c r="C305" s="406">
        <v>0</v>
      </c>
      <c r="D305" s="416">
        <v>97985</v>
      </c>
      <c r="E305" s="407">
        <f t="shared" si="8"/>
        <v>0</v>
      </c>
      <c r="F305" s="408">
        <f t="shared" si="9"/>
        <v>7.8162890874282072</v>
      </c>
    </row>
    <row r="306" spans="1:6" s="409" customFormat="1" ht="12.75">
      <c r="A306" s="415" t="s">
        <v>1507</v>
      </c>
      <c r="B306" s="416">
        <v>12492</v>
      </c>
      <c r="C306" s="406">
        <v>0</v>
      </c>
      <c r="D306" s="416">
        <v>26023</v>
      </c>
      <c r="E306" s="407">
        <f t="shared" si="8"/>
        <v>0</v>
      </c>
      <c r="F306" s="408">
        <f t="shared" si="9"/>
        <v>2.0831732308677555</v>
      </c>
    </row>
    <row r="307" spans="1:6" s="409" customFormat="1" ht="12.75">
      <c r="A307" s="415" t="s">
        <v>1508</v>
      </c>
      <c r="B307" s="416">
        <v>12365</v>
      </c>
      <c r="C307" s="406">
        <v>0</v>
      </c>
      <c r="D307" s="416">
        <v>74490</v>
      </c>
      <c r="E307" s="407">
        <f t="shared" si="8"/>
        <v>0</v>
      </c>
      <c r="F307" s="408">
        <f t="shared" si="9"/>
        <v>6.0242620299231699</v>
      </c>
    </row>
    <row r="308" spans="1:6" s="409" customFormat="1" ht="12.75">
      <c r="A308" s="415" t="s">
        <v>1509</v>
      </c>
      <c r="B308" s="416">
        <v>12348</v>
      </c>
      <c r="C308" s="416">
        <v>3891</v>
      </c>
      <c r="D308" s="416">
        <v>61927</v>
      </c>
      <c r="E308" s="407">
        <f t="shared" si="8"/>
        <v>315.11175898931003</v>
      </c>
      <c r="F308" s="408">
        <f t="shared" si="9"/>
        <v>5.0151441528992553</v>
      </c>
    </row>
    <row r="309" spans="1:6" s="409" customFormat="1" ht="12.75">
      <c r="A309" s="415" t="s">
        <v>1510</v>
      </c>
      <c r="B309" s="416">
        <v>12298</v>
      </c>
      <c r="C309" s="406">
        <v>0</v>
      </c>
      <c r="D309" s="416">
        <v>560474</v>
      </c>
      <c r="E309" s="407">
        <f t="shared" si="8"/>
        <v>0</v>
      </c>
      <c r="F309" s="408">
        <f t="shared" si="9"/>
        <v>45.574402341844205</v>
      </c>
    </row>
    <row r="310" spans="1:6" s="409" customFormat="1" ht="12.75">
      <c r="A310" s="415" t="s">
        <v>1511</v>
      </c>
      <c r="B310" s="416">
        <v>11782</v>
      </c>
      <c r="C310" s="416">
        <v>35048</v>
      </c>
      <c r="D310" s="416">
        <v>187531</v>
      </c>
      <c r="E310" s="407">
        <f t="shared" si="8"/>
        <v>2974.7071804447464</v>
      </c>
      <c r="F310" s="408">
        <f t="shared" si="9"/>
        <v>15.916737396027839</v>
      </c>
    </row>
    <row r="311" spans="1:6" s="409" customFormat="1" ht="12.75">
      <c r="A311" s="415" t="s">
        <v>1512</v>
      </c>
      <c r="B311" s="416">
        <v>11774</v>
      </c>
      <c r="C311" s="406">
        <v>0</v>
      </c>
      <c r="D311" s="416">
        <v>172961</v>
      </c>
      <c r="E311" s="407">
        <f t="shared" si="8"/>
        <v>0</v>
      </c>
      <c r="F311" s="408">
        <f t="shared" si="9"/>
        <v>14.690079836928826</v>
      </c>
    </row>
    <row r="312" spans="1:6" s="409" customFormat="1" ht="12.75">
      <c r="A312" s="415" t="s">
        <v>1513</v>
      </c>
      <c r="B312" s="416">
        <v>11700</v>
      </c>
      <c r="C312" s="416">
        <v>16120</v>
      </c>
      <c r="D312" s="406">
        <v>66</v>
      </c>
      <c r="E312" s="407">
        <f t="shared" si="8"/>
        <v>1377.7777777777778</v>
      </c>
      <c r="F312" s="408">
        <f t="shared" si="9"/>
        <v>5.6410256410256415E-3</v>
      </c>
    </row>
    <row r="313" spans="1:6" s="409" customFormat="1" ht="12.75">
      <c r="A313" s="415" t="s">
        <v>1514</v>
      </c>
      <c r="B313" s="416">
        <v>11697</v>
      </c>
      <c r="C313" s="416">
        <v>54830</v>
      </c>
      <c r="D313" s="416">
        <v>1429</v>
      </c>
      <c r="E313" s="407">
        <f t="shared" si="8"/>
        <v>4687.5267162520304</v>
      </c>
      <c r="F313" s="408">
        <f t="shared" si="9"/>
        <v>0.12216807728477387</v>
      </c>
    </row>
    <row r="314" spans="1:6" s="409" customFormat="1" ht="12.75">
      <c r="A314" s="415" t="s">
        <v>1515</v>
      </c>
      <c r="B314" s="416">
        <v>11516</v>
      </c>
      <c r="C314" s="416">
        <v>94154</v>
      </c>
      <c r="D314" s="406">
        <v>493</v>
      </c>
      <c r="E314" s="407">
        <f t="shared" si="8"/>
        <v>8175.9291420632162</v>
      </c>
      <c r="F314" s="408">
        <f t="shared" si="9"/>
        <v>4.2810003473428275E-2</v>
      </c>
    </row>
    <row r="315" spans="1:6" s="409" customFormat="1" ht="12.75">
      <c r="A315" s="415" t="s">
        <v>1516</v>
      </c>
      <c r="B315" s="416">
        <v>11351</v>
      </c>
      <c r="C315" s="416">
        <v>47164</v>
      </c>
      <c r="D315" s="416">
        <v>77001</v>
      </c>
      <c r="E315" s="407">
        <f t="shared" si="8"/>
        <v>4155.0524182891377</v>
      </c>
      <c r="F315" s="408">
        <f t="shared" si="9"/>
        <v>6.7836313981147036</v>
      </c>
    </row>
    <row r="316" spans="1:6" s="409" customFormat="1" ht="12.75">
      <c r="A316" s="415" t="s">
        <v>1517</v>
      </c>
      <c r="B316" s="416">
        <v>11138</v>
      </c>
      <c r="C316" s="406">
        <v>0</v>
      </c>
      <c r="D316" s="416">
        <v>1030103</v>
      </c>
      <c r="E316" s="407">
        <f t="shared" si="8"/>
        <v>0</v>
      </c>
      <c r="F316" s="408">
        <f t="shared" si="9"/>
        <v>92.485455198419828</v>
      </c>
    </row>
    <row r="317" spans="1:6" s="409" customFormat="1" ht="12.75">
      <c r="A317" s="415" t="s">
        <v>1518</v>
      </c>
      <c r="B317" s="416">
        <v>10733</v>
      </c>
      <c r="C317" s="406">
        <v>0</v>
      </c>
      <c r="D317" s="416">
        <v>2302764</v>
      </c>
      <c r="E317" s="407">
        <f t="shared" si="8"/>
        <v>0</v>
      </c>
      <c r="F317" s="408">
        <f t="shared" si="9"/>
        <v>214.54989285381532</v>
      </c>
    </row>
    <row r="318" spans="1:6" s="409" customFormat="1" ht="12.75">
      <c r="A318" s="415" t="s">
        <v>1519</v>
      </c>
      <c r="B318" s="416">
        <v>10683</v>
      </c>
      <c r="C318" s="416">
        <v>1513</v>
      </c>
      <c r="D318" s="416">
        <v>131252</v>
      </c>
      <c r="E318" s="407">
        <f t="shared" si="8"/>
        <v>141.62688383412899</v>
      </c>
      <c r="F318" s="408">
        <f t="shared" si="9"/>
        <v>12.286061967612094</v>
      </c>
    </row>
    <row r="319" spans="1:6" s="409" customFormat="1" ht="12.75">
      <c r="A319" s="415" t="s">
        <v>1520</v>
      </c>
      <c r="B319" s="416">
        <v>10544</v>
      </c>
      <c r="C319" s="406">
        <v>0</v>
      </c>
      <c r="D319" s="416">
        <v>4502</v>
      </c>
      <c r="E319" s="407">
        <f t="shared" si="8"/>
        <v>0</v>
      </c>
      <c r="F319" s="408">
        <f t="shared" si="9"/>
        <v>0.42697268588770865</v>
      </c>
    </row>
    <row r="320" spans="1:6" s="409" customFormat="1" ht="12.75">
      <c r="A320" s="415" t="s">
        <v>1521</v>
      </c>
      <c r="B320" s="416">
        <v>10517</v>
      </c>
      <c r="C320" s="406">
        <v>0</v>
      </c>
      <c r="D320" s="416">
        <v>798044</v>
      </c>
      <c r="E320" s="407">
        <f t="shared" si="8"/>
        <v>0</v>
      </c>
      <c r="F320" s="408">
        <f t="shared" si="9"/>
        <v>75.881334981458593</v>
      </c>
    </row>
    <row r="321" spans="1:6" s="409" customFormat="1" ht="12.75">
      <c r="A321" s="415" t="s">
        <v>1522</v>
      </c>
      <c r="B321" s="416">
        <v>10370</v>
      </c>
      <c r="C321" s="416">
        <v>2888</v>
      </c>
      <c r="D321" s="416">
        <v>7420</v>
      </c>
      <c r="E321" s="407">
        <f t="shared" si="8"/>
        <v>278.49566055930569</v>
      </c>
      <c r="F321" s="408">
        <f t="shared" si="9"/>
        <v>0.71552555448408872</v>
      </c>
    </row>
    <row r="322" spans="1:6" s="409" customFormat="1" ht="12.75">
      <c r="A322" s="415" t="s">
        <v>1523</v>
      </c>
      <c r="B322" s="416">
        <v>10301</v>
      </c>
      <c r="C322" s="406">
        <v>0</v>
      </c>
      <c r="D322" s="416">
        <v>153188</v>
      </c>
      <c r="E322" s="407">
        <f t="shared" si="8"/>
        <v>0</v>
      </c>
      <c r="F322" s="408">
        <f t="shared" si="9"/>
        <v>14.871177555577129</v>
      </c>
    </row>
    <row r="323" spans="1:6" s="409" customFormat="1" ht="12.75">
      <c r="A323" s="415" t="s">
        <v>1524</v>
      </c>
      <c r="B323" s="416">
        <v>10138</v>
      </c>
      <c r="C323" s="406">
        <v>0</v>
      </c>
      <c r="D323" s="416">
        <v>241511</v>
      </c>
      <c r="E323" s="407">
        <f t="shared" si="8"/>
        <v>0</v>
      </c>
      <c r="F323" s="408">
        <f t="shared" si="9"/>
        <v>23.822351548628919</v>
      </c>
    </row>
    <row r="324" spans="1:6" s="409" customFormat="1" ht="12.75">
      <c r="A324" s="415" t="s">
        <v>1525</v>
      </c>
      <c r="B324" s="416">
        <v>10088</v>
      </c>
      <c r="C324" s="406">
        <v>0</v>
      </c>
      <c r="D324" s="416">
        <v>926876</v>
      </c>
      <c r="E324" s="407">
        <f t="shared" si="8"/>
        <v>0</v>
      </c>
      <c r="F324" s="408">
        <f t="shared" si="9"/>
        <v>91.879064234734344</v>
      </c>
    </row>
    <row r="325" spans="1:6" s="409" customFormat="1" ht="12.75">
      <c r="A325" s="415" t="s">
        <v>1526</v>
      </c>
      <c r="B325" s="416">
        <v>10074</v>
      </c>
      <c r="C325" s="406">
        <v>0</v>
      </c>
      <c r="D325" s="416">
        <v>538906</v>
      </c>
      <c r="E325" s="407">
        <f t="shared" si="8"/>
        <v>0</v>
      </c>
      <c r="F325" s="408">
        <f t="shared" si="9"/>
        <v>53.49473893190391</v>
      </c>
    </row>
    <row r="326" spans="1:6" s="409" customFormat="1" ht="12.75">
      <c r="A326" s="415" t="s">
        <v>1527</v>
      </c>
      <c r="B326" s="416">
        <v>10073</v>
      </c>
      <c r="C326" s="416">
        <v>2771</v>
      </c>
      <c r="D326" s="416">
        <v>1685</v>
      </c>
      <c r="E326" s="407">
        <f t="shared" ref="E326" si="10">C326*1000/B326</f>
        <v>275.09182964360173</v>
      </c>
      <c r="F326" s="408">
        <f t="shared" ref="F326" si="11">D326/B326</f>
        <v>0.16727886429067804</v>
      </c>
    </row>
    <row r="327" spans="1:6" s="414" customFormat="1" ht="12.75">
      <c r="A327" s="417" t="s">
        <v>1528</v>
      </c>
      <c r="B327" s="418">
        <f>SUM(B5:B326)</f>
        <v>41457951</v>
      </c>
      <c r="C327" s="418">
        <f>SUM(C5:C326)</f>
        <v>91069386</v>
      </c>
      <c r="D327" s="418">
        <f>SUM(D5:D326)</f>
        <v>1652877841</v>
      </c>
      <c r="E327" s="419">
        <f>C327*1000/B327</f>
        <v>2196.668764454857</v>
      </c>
      <c r="F327" s="420">
        <f>D327/B327</f>
        <v>39.868777909453364</v>
      </c>
    </row>
    <row r="328" spans="1:6" s="426" customFormat="1" ht="12.75">
      <c r="A328" s="421"/>
      <c r="B328" s="422"/>
      <c r="C328" s="423"/>
      <c r="D328" s="422"/>
      <c r="E328" s="424"/>
      <c r="F328" s="425"/>
    </row>
    <row r="329" spans="1:6">
      <c r="A329" s="427"/>
      <c r="B329" s="428"/>
      <c r="C329" s="428"/>
      <c r="D329" s="428"/>
    </row>
    <row r="330" spans="1:6">
      <c r="A330" s="429"/>
      <c r="B330" s="430"/>
      <c r="C330" s="431"/>
      <c r="D330" s="430"/>
    </row>
    <row r="331" spans="1:6">
      <c r="A331" s="429"/>
      <c r="B331" s="430"/>
      <c r="C331" s="430"/>
      <c r="D331" s="430"/>
    </row>
    <row r="332" spans="1:6">
      <c r="A332" s="429"/>
      <c r="B332" s="430"/>
      <c r="C332" s="431"/>
      <c r="D332" s="430"/>
    </row>
    <row r="333" spans="1:6">
      <c r="A333" s="429"/>
      <c r="B333" s="430"/>
      <c r="C333" s="431"/>
      <c r="D333" s="430"/>
    </row>
    <row r="334" spans="1:6">
      <c r="A334" s="429"/>
      <c r="B334" s="430"/>
      <c r="C334" s="430"/>
      <c r="D334" s="430"/>
    </row>
    <row r="335" spans="1:6">
      <c r="A335" s="429"/>
      <c r="B335" s="430"/>
      <c r="C335" s="430"/>
      <c r="D335" s="430"/>
    </row>
    <row r="336" spans="1:6">
      <c r="A336" s="429"/>
      <c r="B336" s="430"/>
      <c r="C336" s="431"/>
      <c r="D336" s="430"/>
    </row>
    <row r="337" spans="1:4">
      <c r="A337" s="429"/>
      <c r="B337" s="430"/>
      <c r="C337" s="431"/>
      <c r="D337" s="430"/>
    </row>
    <row r="338" spans="1:4">
      <c r="A338" s="429"/>
      <c r="B338" s="430"/>
      <c r="C338" s="430"/>
      <c r="D338" s="430"/>
    </row>
    <row r="339" spans="1:4">
      <c r="A339" s="429"/>
      <c r="B339" s="430"/>
      <c r="C339" s="431"/>
      <c r="D339" s="430"/>
    </row>
    <row r="340" spans="1:4">
      <c r="A340" s="429"/>
      <c r="B340" s="430"/>
      <c r="C340" s="431"/>
      <c r="D340" s="430"/>
    </row>
    <row r="341" spans="1:4">
      <c r="A341" s="429"/>
      <c r="B341" s="430"/>
      <c r="C341" s="431"/>
      <c r="D341" s="430"/>
    </row>
    <row r="342" spans="1:4">
      <c r="A342" s="429"/>
      <c r="B342" s="430"/>
      <c r="C342" s="431"/>
      <c r="D342" s="431"/>
    </row>
    <row r="343" spans="1:4">
      <c r="A343" s="429"/>
      <c r="B343" s="430"/>
      <c r="C343" s="431"/>
      <c r="D343" s="430"/>
    </row>
    <row r="344" spans="1:4">
      <c r="A344" s="429"/>
      <c r="B344" s="430"/>
      <c r="C344" s="430"/>
      <c r="D344" s="430"/>
    </row>
    <row r="345" spans="1:4">
      <c r="A345" s="429"/>
      <c r="B345" s="430"/>
      <c r="C345" s="431"/>
      <c r="D345" s="430"/>
    </row>
    <row r="346" spans="1:4">
      <c r="A346" s="429"/>
      <c r="B346" s="430"/>
      <c r="C346" s="431"/>
      <c r="D346" s="430"/>
    </row>
    <row r="347" spans="1:4">
      <c r="A347" s="429"/>
      <c r="B347" s="430"/>
      <c r="C347" s="430"/>
      <c r="D347" s="430"/>
    </row>
    <row r="348" spans="1:4">
      <c r="A348" s="429"/>
      <c r="B348" s="430"/>
      <c r="C348" s="431"/>
      <c r="D348" s="430"/>
    </row>
    <row r="349" spans="1:4">
      <c r="A349" s="429"/>
      <c r="B349" s="430"/>
      <c r="C349" s="431"/>
      <c r="D349" s="430"/>
    </row>
    <row r="350" spans="1:4">
      <c r="A350" s="429"/>
      <c r="B350" s="430"/>
      <c r="C350" s="431"/>
      <c r="D350" s="430"/>
    </row>
    <row r="351" spans="1:4">
      <c r="A351" s="429"/>
      <c r="B351" s="430"/>
      <c r="C351" s="430"/>
      <c r="D351" s="430"/>
    </row>
    <row r="352" spans="1:4">
      <c r="A352" s="429"/>
      <c r="B352" s="430"/>
      <c r="C352" s="431"/>
      <c r="D352" s="430"/>
    </row>
    <row r="353" spans="1:4">
      <c r="A353" s="429"/>
      <c r="B353" s="430"/>
      <c r="C353" s="431"/>
      <c r="D353" s="430"/>
    </row>
    <row r="354" spans="1:4">
      <c r="A354" s="429"/>
      <c r="B354" s="430"/>
      <c r="C354" s="431"/>
      <c r="D354" s="431"/>
    </row>
    <row r="355" spans="1:4">
      <c r="A355" s="429"/>
      <c r="B355" s="430"/>
      <c r="C355" s="430"/>
      <c r="D355" s="430"/>
    </row>
    <row r="356" spans="1:4">
      <c r="A356" s="429"/>
      <c r="B356" s="430"/>
      <c r="C356" s="431"/>
      <c r="D356" s="430"/>
    </row>
    <row r="357" spans="1:4">
      <c r="A357" s="429"/>
      <c r="B357" s="430"/>
      <c r="C357" s="431"/>
      <c r="D357" s="430"/>
    </row>
    <row r="358" spans="1:4">
      <c r="A358" s="429"/>
      <c r="B358" s="430"/>
      <c r="C358" s="430"/>
      <c r="D358" s="430"/>
    </row>
    <row r="359" spans="1:4">
      <c r="A359" s="429"/>
      <c r="B359" s="430"/>
      <c r="C359" s="430"/>
      <c r="D359" s="430"/>
    </row>
    <row r="360" spans="1:4">
      <c r="A360" s="429"/>
      <c r="B360" s="430"/>
      <c r="C360" s="431"/>
      <c r="D360" s="430"/>
    </row>
    <row r="361" spans="1:4">
      <c r="A361" s="429"/>
      <c r="B361" s="430"/>
      <c r="C361" s="431"/>
      <c r="D361" s="430"/>
    </row>
    <row r="362" spans="1:4">
      <c r="A362" s="429"/>
      <c r="B362" s="430"/>
      <c r="C362" s="430"/>
      <c r="D362" s="430"/>
    </row>
    <row r="363" spans="1:4">
      <c r="A363" s="429"/>
      <c r="B363" s="430"/>
      <c r="C363" s="430"/>
      <c r="D363" s="430"/>
    </row>
    <row r="364" spans="1:4">
      <c r="A364" s="429"/>
      <c r="B364" s="430"/>
      <c r="C364" s="430"/>
      <c r="D364" s="431"/>
    </row>
    <row r="365" spans="1:4">
      <c r="A365" s="429"/>
      <c r="B365" s="430"/>
      <c r="C365" s="431"/>
      <c r="D365" s="430"/>
    </row>
    <row r="366" spans="1:4">
      <c r="A366" s="429"/>
      <c r="B366" s="430"/>
      <c r="C366" s="431"/>
      <c r="D366" s="430"/>
    </row>
    <row r="367" spans="1:4">
      <c r="A367" s="429"/>
      <c r="B367" s="430"/>
      <c r="C367" s="431"/>
      <c r="D367" s="430"/>
    </row>
    <row r="368" spans="1:4">
      <c r="A368" s="429"/>
      <c r="B368" s="430"/>
      <c r="C368" s="430"/>
      <c r="D368" s="430"/>
    </row>
    <row r="369" spans="1:4">
      <c r="A369" s="429"/>
      <c r="B369" s="430"/>
      <c r="C369" s="430"/>
      <c r="D369" s="430"/>
    </row>
    <row r="370" spans="1:4">
      <c r="A370" s="429"/>
      <c r="B370" s="430"/>
      <c r="C370" s="430"/>
      <c r="D370" s="431"/>
    </row>
    <row r="371" spans="1:4">
      <c r="A371" s="429"/>
      <c r="B371" s="430"/>
      <c r="C371" s="431"/>
      <c r="D371" s="430"/>
    </row>
    <row r="372" spans="1:4">
      <c r="A372" s="429"/>
      <c r="B372" s="430"/>
      <c r="C372" s="430"/>
      <c r="D372" s="431"/>
    </row>
    <row r="373" spans="1:4">
      <c r="A373" s="429"/>
      <c r="B373" s="430"/>
      <c r="C373" s="430"/>
      <c r="D373" s="430"/>
    </row>
    <row r="374" spans="1:4">
      <c r="A374" s="429"/>
      <c r="B374" s="430"/>
      <c r="C374" s="430"/>
      <c r="D374" s="430"/>
    </row>
    <row r="375" spans="1:4">
      <c r="A375" s="429"/>
      <c r="B375" s="430"/>
      <c r="C375" s="431"/>
      <c r="D375" s="430"/>
    </row>
    <row r="376" spans="1:4">
      <c r="A376" s="429"/>
      <c r="B376" s="430"/>
      <c r="C376" s="431"/>
      <c r="D376" s="430"/>
    </row>
    <row r="377" spans="1:4">
      <c r="A377" s="429"/>
      <c r="B377" s="430"/>
      <c r="C377" s="430"/>
      <c r="D377" s="431"/>
    </row>
    <row r="378" spans="1:4">
      <c r="A378" s="429"/>
      <c r="B378" s="430"/>
      <c r="C378" s="431"/>
      <c r="D378" s="430"/>
    </row>
    <row r="379" spans="1:4">
      <c r="A379" s="429"/>
      <c r="B379" s="430"/>
      <c r="C379" s="430"/>
      <c r="D379" s="430"/>
    </row>
    <row r="380" spans="1:4">
      <c r="A380" s="429"/>
      <c r="B380" s="430"/>
      <c r="C380" s="431"/>
      <c r="D380" s="430"/>
    </row>
    <row r="381" spans="1:4">
      <c r="A381" s="429"/>
      <c r="B381" s="430"/>
      <c r="C381" s="430"/>
      <c r="D381" s="430"/>
    </row>
    <row r="382" spans="1:4">
      <c r="A382" s="429"/>
      <c r="B382" s="430"/>
      <c r="C382" s="430"/>
      <c r="D382" s="430"/>
    </row>
    <row r="383" spans="1:4">
      <c r="A383" s="429"/>
      <c r="B383" s="430"/>
      <c r="C383" s="430"/>
      <c r="D383" s="431"/>
    </row>
    <row r="384" spans="1:4">
      <c r="A384" s="429"/>
      <c r="B384" s="430"/>
      <c r="C384" s="430"/>
      <c r="D384" s="430"/>
    </row>
    <row r="385" spans="1:4">
      <c r="A385" s="429"/>
      <c r="B385" s="430"/>
      <c r="C385" s="431"/>
      <c r="D385" s="430"/>
    </row>
    <row r="386" spans="1:4">
      <c r="A386" s="429"/>
      <c r="B386" s="430"/>
      <c r="C386" s="430"/>
      <c r="D386" s="431"/>
    </row>
    <row r="387" spans="1:4">
      <c r="A387" s="429"/>
      <c r="B387" s="430"/>
      <c r="C387" s="431"/>
      <c r="D387" s="430"/>
    </row>
    <row r="388" spans="1:4">
      <c r="A388" s="429"/>
      <c r="B388" s="430"/>
      <c r="C388" s="430"/>
      <c r="D388" s="431"/>
    </row>
    <row r="389" spans="1:4">
      <c r="A389" s="429"/>
      <c r="B389" s="430"/>
      <c r="C389" s="430"/>
      <c r="D389" s="430"/>
    </row>
    <row r="390" spans="1:4">
      <c r="A390" s="429"/>
      <c r="B390" s="430"/>
      <c r="C390" s="431"/>
      <c r="D390" s="431"/>
    </row>
    <row r="391" spans="1:4">
      <c r="A391" s="429"/>
      <c r="B391" s="430"/>
      <c r="C391" s="431"/>
      <c r="D391" s="431"/>
    </row>
    <row r="392" spans="1:4">
      <c r="A392" s="429"/>
      <c r="B392" s="430"/>
      <c r="C392" s="430"/>
      <c r="D392" s="431"/>
    </row>
    <row r="393" spans="1:4">
      <c r="A393" s="429"/>
      <c r="B393" s="430"/>
      <c r="C393" s="431"/>
      <c r="D393" s="430"/>
    </row>
    <row r="394" spans="1:4">
      <c r="A394" s="429"/>
      <c r="B394" s="430"/>
      <c r="C394" s="430"/>
      <c r="D394" s="430"/>
    </row>
    <row r="395" spans="1:4">
      <c r="A395" s="429"/>
      <c r="B395" s="430"/>
      <c r="C395" s="431"/>
      <c r="D395" s="430"/>
    </row>
    <row r="396" spans="1:4">
      <c r="A396" s="429"/>
      <c r="B396" s="430"/>
      <c r="C396" s="431"/>
      <c r="D396" s="430"/>
    </row>
    <row r="397" spans="1:4">
      <c r="A397" s="429"/>
      <c r="B397" s="430"/>
      <c r="C397" s="431"/>
      <c r="D397" s="430"/>
    </row>
    <row r="398" spans="1:4">
      <c r="A398" s="429"/>
      <c r="B398" s="430"/>
      <c r="C398" s="430"/>
      <c r="D398" s="431"/>
    </row>
    <row r="399" spans="1:4">
      <c r="A399" s="429"/>
      <c r="B399" s="430"/>
      <c r="C399" s="430"/>
      <c r="D399" s="430"/>
    </row>
    <row r="400" spans="1:4">
      <c r="A400" s="429"/>
      <c r="B400" s="430"/>
      <c r="C400" s="431"/>
      <c r="D400" s="430"/>
    </row>
    <row r="401" spans="1:4">
      <c r="A401" s="429"/>
      <c r="B401" s="430"/>
      <c r="C401" s="431"/>
      <c r="D401" s="430"/>
    </row>
    <row r="402" spans="1:4">
      <c r="A402" s="429"/>
      <c r="B402" s="430"/>
      <c r="C402" s="431"/>
      <c r="D402" s="430"/>
    </row>
    <row r="403" spans="1:4">
      <c r="A403" s="429"/>
      <c r="B403" s="430"/>
      <c r="C403" s="430"/>
      <c r="D403" s="430"/>
    </row>
    <row r="404" spans="1:4">
      <c r="A404" s="429"/>
      <c r="B404" s="430"/>
      <c r="C404" s="431"/>
      <c r="D404" s="430"/>
    </row>
    <row r="405" spans="1:4">
      <c r="A405" s="429"/>
      <c r="B405" s="430"/>
      <c r="C405" s="431"/>
      <c r="D405" s="430"/>
    </row>
    <row r="406" spans="1:4">
      <c r="A406" s="429"/>
      <c r="B406" s="430"/>
      <c r="C406" s="430"/>
      <c r="D406" s="430"/>
    </row>
    <row r="407" spans="1:4">
      <c r="A407" s="429"/>
      <c r="B407" s="430"/>
      <c r="C407" s="431"/>
      <c r="D407" s="430"/>
    </row>
    <row r="408" spans="1:4">
      <c r="A408" s="429"/>
      <c r="B408" s="430"/>
      <c r="C408" s="431"/>
      <c r="D408" s="430"/>
    </row>
    <row r="409" spans="1:4">
      <c r="A409" s="429"/>
      <c r="B409" s="430"/>
      <c r="C409" s="431"/>
      <c r="D409" s="430"/>
    </row>
    <row r="410" spans="1:4">
      <c r="A410" s="429"/>
      <c r="B410" s="430"/>
      <c r="C410" s="431"/>
      <c r="D410" s="431"/>
    </row>
    <row r="411" spans="1:4">
      <c r="A411" s="429"/>
      <c r="B411" s="430"/>
      <c r="C411" s="430"/>
      <c r="D411" s="430"/>
    </row>
    <row r="412" spans="1:4">
      <c r="A412" s="429"/>
      <c r="B412" s="430"/>
      <c r="C412" s="431"/>
      <c r="D412" s="430"/>
    </row>
    <row r="413" spans="1:4">
      <c r="A413" s="429"/>
      <c r="B413" s="430"/>
      <c r="C413" s="431"/>
      <c r="D413" s="430"/>
    </row>
    <row r="414" spans="1:4">
      <c r="A414" s="429"/>
      <c r="B414" s="430"/>
      <c r="C414" s="430"/>
      <c r="D414" s="430"/>
    </row>
    <row r="415" spans="1:4">
      <c r="A415" s="429"/>
      <c r="B415" s="430"/>
      <c r="C415" s="431"/>
      <c r="D415" s="430"/>
    </row>
    <row r="416" spans="1:4">
      <c r="A416" s="429"/>
      <c r="B416" s="430"/>
      <c r="C416" s="431"/>
      <c r="D416" s="430"/>
    </row>
    <row r="417" spans="1:4">
      <c r="A417" s="429"/>
      <c r="B417" s="430"/>
      <c r="C417" s="431"/>
      <c r="D417" s="430"/>
    </row>
    <row r="418" spans="1:4">
      <c r="A418" s="429"/>
      <c r="B418" s="430"/>
      <c r="C418" s="431"/>
      <c r="D418" s="430"/>
    </row>
    <row r="419" spans="1:4">
      <c r="A419" s="429"/>
      <c r="B419" s="430"/>
      <c r="C419" s="430"/>
      <c r="D419" s="430"/>
    </row>
    <row r="420" spans="1:4">
      <c r="A420" s="429"/>
      <c r="B420" s="430"/>
      <c r="C420" s="430"/>
      <c r="D420" s="430"/>
    </row>
    <row r="421" spans="1:4">
      <c r="A421" s="429"/>
      <c r="B421" s="430"/>
      <c r="C421" s="431"/>
      <c r="D421" s="431"/>
    </row>
    <row r="422" spans="1:4">
      <c r="A422" s="429"/>
      <c r="B422" s="430"/>
      <c r="C422" s="430"/>
      <c r="D422" s="431"/>
    </row>
    <row r="423" spans="1:4">
      <c r="A423" s="429"/>
      <c r="B423" s="430"/>
      <c r="C423" s="431"/>
      <c r="D423" s="430"/>
    </row>
    <row r="424" spans="1:4">
      <c r="A424" s="429"/>
      <c r="B424" s="430"/>
      <c r="C424" s="431"/>
      <c r="D424" s="430"/>
    </row>
    <row r="425" spans="1:4">
      <c r="A425" s="429"/>
      <c r="B425" s="430"/>
      <c r="C425" s="430"/>
      <c r="D425" s="430"/>
    </row>
    <row r="426" spans="1:4">
      <c r="A426" s="429"/>
      <c r="B426" s="430"/>
      <c r="C426" s="431"/>
      <c r="D426" s="430"/>
    </row>
    <row r="427" spans="1:4">
      <c r="A427" s="429"/>
      <c r="B427" s="430"/>
      <c r="C427" s="430"/>
      <c r="D427" s="430"/>
    </row>
    <row r="428" spans="1:4">
      <c r="A428" s="429"/>
      <c r="B428" s="430"/>
      <c r="C428" s="431"/>
      <c r="D428" s="430"/>
    </row>
    <row r="429" spans="1:4">
      <c r="A429" s="429"/>
      <c r="B429" s="430"/>
      <c r="C429" s="431"/>
      <c r="D429" s="431"/>
    </row>
    <row r="430" spans="1:4">
      <c r="A430" s="429"/>
      <c r="B430" s="430"/>
      <c r="C430" s="430"/>
      <c r="D430" s="430"/>
    </row>
    <row r="431" spans="1:4">
      <c r="A431" s="429"/>
      <c r="B431" s="430"/>
      <c r="C431" s="431"/>
      <c r="D431" s="430"/>
    </row>
    <row r="432" spans="1:4">
      <c r="A432" s="429"/>
      <c r="B432" s="430"/>
      <c r="C432" s="431"/>
      <c r="D432" s="430"/>
    </row>
    <row r="433" spans="1:4">
      <c r="A433" s="429"/>
      <c r="B433" s="430"/>
      <c r="C433" s="431"/>
      <c r="D433" s="430"/>
    </row>
    <row r="434" spans="1:4">
      <c r="A434" s="429"/>
      <c r="B434" s="430"/>
      <c r="C434" s="431"/>
      <c r="D434" s="430"/>
    </row>
    <row r="435" spans="1:4">
      <c r="A435" s="429"/>
      <c r="B435" s="430"/>
      <c r="C435" s="430"/>
      <c r="D435" s="430"/>
    </row>
    <row r="436" spans="1:4">
      <c r="A436" s="429"/>
      <c r="B436" s="430"/>
      <c r="C436" s="431"/>
      <c r="D436" s="430"/>
    </row>
    <row r="437" spans="1:4">
      <c r="A437" s="429"/>
      <c r="B437" s="430"/>
      <c r="C437" s="430"/>
      <c r="D437" s="430"/>
    </row>
    <row r="438" spans="1:4">
      <c r="A438" s="429"/>
      <c r="B438" s="430"/>
      <c r="C438" s="431"/>
      <c r="D438" s="430"/>
    </row>
    <row r="439" spans="1:4">
      <c r="A439" s="429"/>
      <c r="B439" s="430"/>
      <c r="C439" s="430"/>
      <c r="D439" s="430"/>
    </row>
    <row r="440" spans="1:4">
      <c r="A440" s="429"/>
      <c r="B440" s="430"/>
      <c r="C440" s="431"/>
      <c r="D440" s="430"/>
    </row>
    <row r="441" spans="1:4">
      <c r="A441" s="429"/>
      <c r="B441" s="430"/>
      <c r="C441" s="431"/>
      <c r="D441" s="430"/>
    </row>
    <row r="442" spans="1:4">
      <c r="A442" s="429"/>
      <c r="B442" s="430"/>
      <c r="C442" s="431"/>
      <c r="D442" s="431"/>
    </row>
    <row r="443" spans="1:4">
      <c r="A443" s="429"/>
      <c r="B443" s="430"/>
      <c r="C443" s="431"/>
      <c r="D443" s="430"/>
    </row>
    <row r="444" spans="1:4">
      <c r="A444" s="429"/>
      <c r="B444" s="430"/>
      <c r="C444" s="430"/>
      <c r="D444" s="431"/>
    </row>
    <row r="445" spans="1:4">
      <c r="A445" s="429"/>
      <c r="B445" s="430"/>
      <c r="C445" s="430"/>
      <c r="D445" s="431"/>
    </row>
    <row r="446" spans="1:4">
      <c r="A446" s="429"/>
      <c r="B446" s="430"/>
      <c r="C446" s="431"/>
      <c r="D446" s="430"/>
    </row>
    <row r="447" spans="1:4">
      <c r="A447" s="429"/>
      <c r="B447" s="430"/>
      <c r="C447" s="430"/>
      <c r="D447" s="430"/>
    </row>
    <row r="448" spans="1:4">
      <c r="A448" s="429"/>
      <c r="B448" s="430"/>
      <c r="C448" s="431"/>
      <c r="D448" s="431"/>
    </row>
    <row r="449" spans="1:4">
      <c r="A449" s="429"/>
      <c r="B449" s="430"/>
      <c r="C449" s="431"/>
      <c r="D449" s="430"/>
    </row>
    <row r="450" spans="1:4">
      <c r="A450" s="429"/>
      <c r="B450" s="430"/>
      <c r="C450" s="430"/>
      <c r="D450" s="431"/>
    </row>
    <row r="451" spans="1:4">
      <c r="A451" s="429"/>
      <c r="B451" s="430"/>
      <c r="C451" s="431"/>
      <c r="D451" s="430"/>
    </row>
    <row r="452" spans="1:4">
      <c r="A452" s="429"/>
      <c r="B452" s="430"/>
      <c r="C452" s="430"/>
      <c r="D452" s="430"/>
    </row>
    <row r="453" spans="1:4">
      <c r="A453" s="429"/>
      <c r="B453" s="430"/>
      <c r="C453" s="431"/>
      <c r="D453" s="430"/>
    </row>
    <row r="454" spans="1:4">
      <c r="A454" s="429"/>
      <c r="B454" s="430"/>
      <c r="C454" s="431"/>
      <c r="D454" s="430"/>
    </row>
    <row r="455" spans="1:4">
      <c r="A455" s="429"/>
      <c r="B455" s="430"/>
      <c r="C455" s="431"/>
      <c r="D455" s="430"/>
    </row>
    <row r="456" spans="1:4">
      <c r="A456" s="429"/>
      <c r="B456" s="430"/>
      <c r="C456" s="431"/>
      <c r="D456" s="430"/>
    </row>
    <row r="457" spans="1:4">
      <c r="A457" s="429"/>
      <c r="B457" s="430"/>
      <c r="C457" s="431"/>
      <c r="D457" s="430"/>
    </row>
    <row r="458" spans="1:4">
      <c r="A458" s="429"/>
      <c r="B458" s="430"/>
      <c r="C458" s="431"/>
      <c r="D458" s="430"/>
    </row>
    <row r="459" spans="1:4">
      <c r="A459" s="429"/>
      <c r="B459" s="430"/>
      <c r="C459" s="430"/>
      <c r="D459" s="431"/>
    </row>
    <row r="460" spans="1:4">
      <c r="A460" s="429"/>
      <c r="B460" s="430"/>
      <c r="C460" s="431"/>
      <c r="D460" s="430"/>
    </row>
    <row r="461" spans="1:4">
      <c r="A461" s="429"/>
      <c r="B461" s="430"/>
      <c r="C461" s="430"/>
      <c r="D461" s="430"/>
    </row>
    <row r="462" spans="1:4">
      <c r="A462" s="429"/>
      <c r="B462" s="430"/>
      <c r="C462" s="430"/>
      <c r="D462" s="431"/>
    </row>
    <row r="463" spans="1:4">
      <c r="A463" s="429"/>
      <c r="B463" s="430"/>
      <c r="C463" s="430"/>
      <c r="D463" s="430"/>
    </row>
    <row r="464" spans="1:4">
      <c r="A464" s="429"/>
      <c r="B464" s="430"/>
      <c r="C464" s="431"/>
      <c r="D464" s="430"/>
    </row>
    <row r="465" spans="1:4">
      <c r="A465" s="429"/>
      <c r="B465" s="430"/>
      <c r="C465" s="430"/>
      <c r="D465" s="430"/>
    </row>
    <row r="466" spans="1:4">
      <c r="A466" s="429"/>
      <c r="B466" s="430"/>
      <c r="C466" s="431"/>
      <c r="D466" s="431"/>
    </row>
    <row r="467" spans="1:4">
      <c r="A467" s="429"/>
      <c r="B467" s="430"/>
      <c r="C467" s="431"/>
      <c r="D467" s="430"/>
    </row>
    <row r="468" spans="1:4">
      <c r="A468" s="429"/>
      <c r="B468" s="430"/>
      <c r="C468" s="431"/>
      <c r="D468" s="430"/>
    </row>
    <row r="469" spans="1:4">
      <c r="A469" s="429"/>
      <c r="B469" s="430"/>
      <c r="C469" s="431"/>
      <c r="D469" s="430"/>
    </row>
    <row r="470" spans="1:4">
      <c r="A470" s="429"/>
      <c r="B470" s="430"/>
      <c r="C470" s="431"/>
      <c r="D470" s="430"/>
    </row>
    <row r="471" spans="1:4">
      <c r="A471" s="429"/>
      <c r="B471" s="430"/>
      <c r="C471" s="430"/>
      <c r="D471" s="430"/>
    </row>
    <row r="472" spans="1:4">
      <c r="A472" s="429"/>
      <c r="B472" s="430"/>
      <c r="C472" s="431"/>
      <c r="D472" s="430"/>
    </row>
    <row r="473" spans="1:4">
      <c r="A473" s="429"/>
      <c r="B473" s="430"/>
      <c r="C473" s="431"/>
      <c r="D473" s="430"/>
    </row>
    <row r="474" spans="1:4">
      <c r="A474" s="429"/>
      <c r="B474" s="430"/>
      <c r="C474" s="431"/>
      <c r="D474" s="430"/>
    </row>
    <row r="475" spans="1:4">
      <c r="A475" s="429"/>
      <c r="B475" s="430"/>
      <c r="C475" s="431"/>
      <c r="D475" s="430"/>
    </row>
    <row r="476" spans="1:4">
      <c r="A476" s="429"/>
      <c r="B476" s="430"/>
      <c r="C476" s="430"/>
      <c r="D476" s="431"/>
    </row>
    <row r="477" spans="1:4">
      <c r="A477" s="429"/>
      <c r="B477" s="430"/>
      <c r="C477" s="430"/>
      <c r="D477" s="430"/>
    </row>
    <row r="478" spans="1:4">
      <c r="A478" s="429"/>
      <c r="B478" s="430"/>
      <c r="C478" s="431"/>
      <c r="D478" s="430"/>
    </row>
    <row r="479" spans="1:4">
      <c r="A479" s="429"/>
      <c r="B479" s="430"/>
      <c r="C479" s="431"/>
      <c r="D479" s="430"/>
    </row>
    <row r="480" spans="1:4">
      <c r="A480" s="429"/>
      <c r="B480" s="430"/>
      <c r="C480" s="431"/>
      <c r="D480" s="430"/>
    </row>
    <row r="481" spans="1:4">
      <c r="A481" s="429"/>
      <c r="B481" s="430"/>
      <c r="C481" s="431"/>
      <c r="D481" s="430"/>
    </row>
    <row r="482" spans="1:4">
      <c r="A482" s="429"/>
      <c r="B482" s="430"/>
      <c r="C482" s="431"/>
      <c r="D482" s="431"/>
    </row>
    <row r="483" spans="1:4">
      <c r="A483" s="429"/>
      <c r="B483" s="430"/>
      <c r="C483" s="430"/>
      <c r="D483" s="431"/>
    </row>
    <row r="484" spans="1:4">
      <c r="A484" s="429"/>
      <c r="B484" s="430"/>
      <c r="C484" s="431"/>
      <c r="D484" s="430"/>
    </row>
    <row r="485" spans="1:4">
      <c r="A485" s="429"/>
      <c r="B485" s="430"/>
      <c r="C485" s="431"/>
      <c r="D485" s="431"/>
    </row>
    <row r="486" spans="1:4">
      <c r="A486" s="429"/>
      <c r="B486" s="430"/>
      <c r="C486" s="430"/>
      <c r="D486" s="430"/>
    </row>
    <row r="487" spans="1:4">
      <c r="A487" s="429"/>
      <c r="B487" s="430"/>
      <c r="C487" s="430"/>
      <c r="D487" s="431"/>
    </row>
    <row r="488" spans="1:4">
      <c r="A488" s="429"/>
      <c r="B488" s="430"/>
      <c r="C488" s="431"/>
      <c r="D488" s="430"/>
    </row>
    <row r="489" spans="1:4">
      <c r="A489" s="429"/>
      <c r="B489" s="430"/>
      <c r="C489" s="431"/>
      <c r="D489" s="430"/>
    </row>
    <row r="490" spans="1:4">
      <c r="A490" s="429"/>
      <c r="B490" s="430"/>
      <c r="C490" s="430"/>
      <c r="D490" s="431"/>
    </row>
    <row r="491" spans="1:4">
      <c r="A491" s="429"/>
      <c r="B491" s="430"/>
      <c r="C491" s="430"/>
      <c r="D491" s="431"/>
    </row>
    <row r="492" spans="1:4">
      <c r="A492" s="429"/>
      <c r="B492" s="430"/>
      <c r="C492" s="431"/>
      <c r="D492" s="430"/>
    </row>
    <row r="493" spans="1:4">
      <c r="A493" s="429"/>
      <c r="B493" s="430"/>
      <c r="C493" s="430"/>
      <c r="D493" s="430"/>
    </row>
    <row r="494" spans="1:4">
      <c r="A494" s="429"/>
      <c r="B494" s="430"/>
      <c r="C494" s="430"/>
      <c r="D494" s="430"/>
    </row>
    <row r="495" spans="1:4">
      <c r="A495" s="429"/>
      <c r="B495" s="430"/>
      <c r="C495" s="430"/>
      <c r="D495" s="431"/>
    </row>
    <row r="496" spans="1:4">
      <c r="A496" s="429"/>
      <c r="B496" s="430"/>
      <c r="C496" s="431"/>
      <c r="D496" s="430"/>
    </row>
    <row r="497" spans="1:4">
      <c r="A497" s="429"/>
      <c r="B497" s="430"/>
      <c r="C497" s="430"/>
      <c r="D497" s="430"/>
    </row>
    <row r="498" spans="1:4">
      <c r="A498" s="429"/>
      <c r="B498" s="430"/>
      <c r="C498" s="431"/>
      <c r="D498" s="430"/>
    </row>
    <row r="499" spans="1:4">
      <c r="A499" s="429"/>
      <c r="B499" s="430"/>
      <c r="C499" s="431"/>
      <c r="D499" s="430"/>
    </row>
    <row r="500" spans="1:4">
      <c r="A500" s="429"/>
      <c r="B500" s="430"/>
      <c r="C500" s="430"/>
      <c r="D500" s="431"/>
    </row>
    <row r="501" spans="1:4">
      <c r="A501" s="429"/>
      <c r="B501" s="430"/>
      <c r="C501" s="431"/>
      <c r="D501" s="430"/>
    </row>
    <row r="502" spans="1:4">
      <c r="A502" s="429"/>
      <c r="B502" s="430"/>
      <c r="C502" s="431"/>
      <c r="D502" s="431"/>
    </row>
    <row r="503" spans="1:4">
      <c r="A503" s="429"/>
      <c r="B503" s="430"/>
      <c r="C503" s="431"/>
      <c r="D503" s="430"/>
    </row>
    <row r="504" spans="1:4">
      <c r="A504" s="429"/>
      <c r="B504" s="430"/>
      <c r="C504" s="430"/>
      <c r="D504" s="431"/>
    </row>
    <row r="505" spans="1:4">
      <c r="A505" s="429"/>
      <c r="B505" s="430"/>
      <c r="C505" s="431"/>
      <c r="D505" s="430"/>
    </row>
    <row r="506" spans="1:4">
      <c r="A506" s="429"/>
      <c r="B506" s="430"/>
      <c r="C506" s="431"/>
      <c r="D506" s="430"/>
    </row>
    <row r="507" spans="1:4">
      <c r="A507" s="429"/>
      <c r="B507" s="430"/>
      <c r="C507" s="430"/>
      <c r="D507" s="430"/>
    </row>
    <row r="508" spans="1:4">
      <c r="A508" s="429"/>
      <c r="B508" s="430"/>
      <c r="C508" s="430"/>
      <c r="D508" s="431"/>
    </row>
    <row r="509" spans="1:4">
      <c r="A509" s="429"/>
      <c r="B509" s="430"/>
      <c r="C509" s="431"/>
      <c r="D509" s="430"/>
    </row>
    <row r="510" spans="1:4">
      <c r="A510" s="429"/>
      <c r="B510" s="430"/>
      <c r="C510" s="430"/>
      <c r="D510" s="431"/>
    </row>
    <row r="511" spans="1:4">
      <c r="A511" s="429"/>
      <c r="B511" s="430"/>
      <c r="C511" s="430"/>
      <c r="D511" s="431"/>
    </row>
    <row r="512" spans="1:4">
      <c r="A512" s="429"/>
      <c r="B512" s="430"/>
      <c r="C512" s="431"/>
      <c r="D512" s="430"/>
    </row>
    <row r="513" spans="1:4">
      <c r="A513" s="429"/>
      <c r="B513" s="430"/>
      <c r="C513" s="431"/>
      <c r="D513" s="430"/>
    </row>
    <row r="514" spans="1:4">
      <c r="A514" s="429"/>
      <c r="B514" s="430"/>
      <c r="C514" s="431"/>
      <c r="D514" s="431"/>
    </row>
    <row r="515" spans="1:4">
      <c r="A515" s="429"/>
      <c r="B515" s="430"/>
      <c r="C515" s="431"/>
      <c r="D515" s="430"/>
    </row>
    <row r="516" spans="1:4">
      <c r="A516" s="429"/>
      <c r="B516" s="430"/>
      <c r="C516" s="431"/>
      <c r="D516" s="430"/>
    </row>
    <row r="517" spans="1:4">
      <c r="A517" s="429"/>
      <c r="B517" s="430"/>
      <c r="C517" s="430"/>
      <c r="D517" s="431"/>
    </row>
    <row r="518" spans="1:4">
      <c r="A518" s="429"/>
      <c r="B518" s="430"/>
      <c r="C518" s="431"/>
      <c r="D518" s="430"/>
    </row>
    <row r="519" spans="1:4">
      <c r="A519" s="429"/>
      <c r="B519" s="430"/>
      <c r="C519" s="430"/>
      <c r="D519" s="430"/>
    </row>
    <row r="520" spans="1:4">
      <c r="A520" s="429"/>
      <c r="B520" s="430"/>
      <c r="C520" s="430"/>
      <c r="D520" s="431"/>
    </row>
    <row r="521" spans="1:4">
      <c r="A521" s="429"/>
      <c r="B521" s="430"/>
      <c r="C521" s="431"/>
      <c r="D521" s="430"/>
    </row>
    <row r="522" spans="1:4">
      <c r="A522" s="429"/>
      <c r="B522" s="430"/>
      <c r="C522" s="430"/>
      <c r="D522" s="430"/>
    </row>
    <row r="523" spans="1:4">
      <c r="A523" s="429"/>
      <c r="B523" s="430"/>
      <c r="C523" s="430"/>
      <c r="D523" s="430"/>
    </row>
    <row r="524" spans="1:4">
      <c r="A524" s="429"/>
      <c r="B524" s="430"/>
      <c r="C524" s="431"/>
      <c r="D524" s="430"/>
    </row>
    <row r="525" spans="1:4">
      <c r="A525" s="429"/>
      <c r="B525" s="430"/>
      <c r="C525" s="431"/>
      <c r="D525" s="431"/>
    </row>
    <row r="526" spans="1:4">
      <c r="A526" s="429"/>
      <c r="B526" s="430"/>
      <c r="C526" s="431"/>
      <c r="D526" s="430"/>
    </row>
    <row r="527" spans="1:4">
      <c r="A527" s="429"/>
      <c r="B527" s="430"/>
      <c r="C527" s="431"/>
      <c r="D527" s="430"/>
    </row>
    <row r="528" spans="1:4">
      <c r="A528" s="429"/>
      <c r="B528" s="430"/>
      <c r="C528" s="431"/>
      <c r="D528" s="430"/>
    </row>
    <row r="529" spans="1:4">
      <c r="A529" s="429"/>
      <c r="B529" s="430"/>
      <c r="C529" s="430"/>
      <c r="D529" s="430"/>
    </row>
    <row r="530" spans="1:4">
      <c r="A530" s="429"/>
      <c r="B530" s="430"/>
      <c r="C530" s="431"/>
      <c r="D530" s="430"/>
    </row>
    <row r="531" spans="1:4">
      <c r="A531" s="429"/>
      <c r="B531" s="430"/>
      <c r="C531" s="431"/>
      <c r="D531" s="430"/>
    </row>
    <row r="532" spans="1:4">
      <c r="A532" s="429"/>
      <c r="B532" s="430"/>
      <c r="C532" s="431"/>
      <c r="D532" s="430"/>
    </row>
    <row r="533" spans="1:4">
      <c r="A533" s="429"/>
      <c r="B533" s="430"/>
      <c r="C533" s="431"/>
      <c r="D533" s="430"/>
    </row>
    <row r="534" spans="1:4">
      <c r="A534" s="429"/>
      <c r="B534" s="430"/>
      <c r="C534" s="430"/>
      <c r="D534" s="431"/>
    </row>
    <row r="535" spans="1:4">
      <c r="A535" s="429"/>
      <c r="B535" s="430"/>
      <c r="C535" s="431"/>
      <c r="D535" s="430"/>
    </row>
    <row r="536" spans="1:4">
      <c r="A536" s="429"/>
      <c r="B536" s="430"/>
      <c r="C536" s="430"/>
      <c r="D536" s="430"/>
    </row>
    <row r="537" spans="1:4">
      <c r="A537" s="429"/>
      <c r="B537" s="430"/>
      <c r="C537" s="431"/>
      <c r="D537" s="431"/>
    </row>
    <row r="538" spans="1:4">
      <c r="A538" s="429"/>
      <c r="B538" s="430"/>
      <c r="C538" s="431"/>
      <c r="D538" s="430"/>
    </row>
    <row r="539" spans="1:4">
      <c r="A539" s="429"/>
      <c r="B539" s="430"/>
      <c r="C539" s="430"/>
      <c r="D539" s="430"/>
    </row>
    <row r="540" spans="1:4">
      <c r="A540" s="429"/>
      <c r="B540" s="430"/>
      <c r="C540" s="430"/>
      <c r="D540" s="430"/>
    </row>
    <row r="541" spans="1:4">
      <c r="A541" s="429"/>
      <c r="B541" s="430"/>
      <c r="C541" s="431"/>
      <c r="D541" s="430"/>
    </row>
    <row r="542" spans="1:4">
      <c r="A542" s="429"/>
      <c r="B542" s="430"/>
      <c r="C542" s="431"/>
      <c r="D542" s="430"/>
    </row>
    <row r="543" spans="1:4">
      <c r="A543" s="429"/>
      <c r="B543" s="430"/>
      <c r="C543" s="430"/>
      <c r="D543" s="430"/>
    </row>
    <row r="544" spans="1:4">
      <c r="A544" s="429"/>
      <c r="B544" s="430"/>
      <c r="C544" s="431"/>
      <c r="D544" s="430"/>
    </row>
    <row r="545" spans="1:4">
      <c r="A545" s="429"/>
      <c r="B545" s="430"/>
      <c r="C545" s="430"/>
      <c r="D545" s="431"/>
    </row>
    <row r="546" spans="1:4">
      <c r="A546" s="429"/>
      <c r="B546" s="430"/>
      <c r="C546" s="431"/>
      <c r="D546" s="430"/>
    </row>
    <row r="547" spans="1:4">
      <c r="A547" s="429"/>
      <c r="B547" s="430"/>
      <c r="C547" s="430"/>
      <c r="D547" s="431"/>
    </row>
    <row r="548" spans="1:4">
      <c r="A548" s="429"/>
      <c r="B548" s="430"/>
      <c r="C548" s="431"/>
      <c r="D548" s="431"/>
    </row>
    <row r="549" spans="1:4">
      <c r="A549" s="429"/>
      <c r="B549" s="430"/>
      <c r="C549" s="431"/>
      <c r="D549" s="430"/>
    </row>
    <row r="550" spans="1:4">
      <c r="A550" s="429"/>
      <c r="B550" s="430"/>
      <c r="C550" s="431"/>
      <c r="D550" s="430"/>
    </row>
    <row r="551" spans="1:4">
      <c r="A551" s="429"/>
      <c r="B551" s="430"/>
      <c r="C551" s="430"/>
      <c r="D551" s="431"/>
    </row>
    <row r="552" spans="1:4">
      <c r="A552" s="429"/>
      <c r="B552" s="430"/>
      <c r="C552" s="430"/>
      <c r="D552" s="431"/>
    </row>
    <row r="553" spans="1:4">
      <c r="A553" s="429"/>
      <c r="B553" s="430"/>
      <c r="C553" s="431"/>
      <c r="D553" s="431"/>
    </row>
    <row r="554" spans="1:4">
      <c r="A554" s="429"/>
      <c r="B554" s="430"/>
      <c r="C554" s="430"/>
      <c r="D554" s="431"/>
    </row>
    <row r="555" spans="1:4">
      <c r="A555" s="429"/>
      <c r="B555" s="430"/>
      <c r="C555" s="430"/>
      <c r="D555" s="430"/>
    </row>
    <row r="556" spans="1:4">
      <c r="A556" s="429"/>
      <c r="B556" s="430"/>
      <c r="C556" s="431"/>
      <c r="D556" s="430"/>
    </row>
    <row r="557" spans="1:4">
      <c r="A557" s="429"/>
      <c r="B557" s="430"/>
      <c r="C557" s="430"/>
      <c r="D557" s="431"/>
    </row>
    <row r="558" spans="1:4">
      <c r="A558" s="429"/>
      <c r="B558" s="430"/>
      <c r="C558" s="431"/>
      <c r="D558" s="430"/>
    </row>
    <row r="559" spans="1:4">
      <c r="A559" s="429"/>
      <c r="B559" s="430"/>
      <c r="C559" s="431"/>
      <c r="D559" s="431"/>
    </row>
    <row r="560" spans="1:4">
      <c r="A560" s="429"/>
      <c r="B560" s="430"/>
      <c r="C560" s="430"/>
      <c r="D560" s="430"/>
    </row>
    <row r="561" spans="1:4">
      <c r="A561" s="429"/>
      <c r="B561" s="430"/>
      <c r="C561" s="431"/>
      <c r="D561" s="430"/>
    </row>
    <row r="562" spans="1:4">
      <c r="A562" s="429"/>
      <c r="B562" s="430"/>
      <c r="C562" s="430"/>
      <c r="D562" s="431"/>
    </row>
    <row r="563" spans="1:4">
      <c r="A563" s="429"/>
      <c r="B563" s="430"/>
      <c r="C563" s="431"/>
      <c r="D563" s="431"/>
    </row>
    <row r="564" spans="1:4">
      <c r="A564" s="429"/>
      <c r="B564" s="430"/>
      <c r="C564" s="430"/>
      <c r="D564" s="431"/>
    </row>
    <row r="565" spans="1:4">
      <c r="A565" s="429"/>
      <c r="B565" s="430"/>
      <c r="C565" s="430"/>
      <c r="D565" s="430"/>
    </row>
    <row r="566" spans="1:4">
      <c r="A566" s="429"/>
      <c r="B566" s="430"/>
      <c r="C566" s="430"/>
      <c r="D566" s="430"/>
    </row>
    <row r="567" spans="1:4">
      <c r="A567" s="429"/>
      <c r="B567" s="430"/>
      <c r="C567" s="431"/>
      <c r="D567" s="431"/>
    </row>
    <row r="568" spans="1:4">
      <c r="A568" s="429"/>
      <c r="B568" s="430"/>
      <c r="C568" s="431"/>
      <c r="D568" s="430"/>
    </row>
    <row r="569" spans="1:4">
      <c r="A569" s="429"/>
      <c r="B569" s="430"/>
      <c r="C569" s="431"/>
      <c r="D569" s="431"/>
    </row>
    <row r="570" spans="1:4">
      <c r="A570" s="429"/>
      <c r="B570" s="430"/>
      <c r="C570" s="430"/>
      <c r="D570" s="430"/>
    </row>
    <row r="571" spans="1:4">
      <c r="A571" s="429"/>
      <c r="B571" s="430"/>
      <c r="C571" s="430"/>
      <c r="D571" s="431"/>
    </row>
    <row r="572" spans="1:4">
      <c r="A572" s="429"/>
      <c r="B572" s="430"/>
      <c r="C572" s="431"/>
      <c r="D572" s="430"/>
    </row>
    <row r="573" spans="1:4">
      <c r="A573" s="429"/>
      <c r="B573" s="430"/>
      <c r="C573" s="431"/>
      <c r="D573" s="431"/>
    </row>
    <row r="574" spans="1:4">
      <c r="A574" s="429"/>
      <c r="B574" s="430"/>
      <c r="C574" s="431"/>
      <c r="D574" s="431"/>
    </row>
    <row r="575" spans="1:4">
      <c r="A575" s="429"/>
      <c r="B575" s="430"/>
      <c r="C575" s="431"/>
      <c r="D575" s="430"/>
    </row>
    <row r="576" spans="1:4">
      <c r="A576" s="429"/>
      <c r="B576" s="430"/>
      <c r="C576" s="430"/>
      <c r="D576" s="430"/>
    </row>
    <row r="577" spans="1:4">
      <c r="A577" s="429"/>
      <c r="B577" s="430"/>
      <c r="C577" s="431"/>
      <c r="D577" s="431"/>
    </row>
    <row r="578" spans="1:4">
      <c r="A578" s="429"/>
      <c r="B578" s="430"/>
      <c r="C578" s="431"/>
      <c r="D578" s="430"/>
    </row>
    <row r="579" spans="1:4">
      <c r="A579" s="429"/>
      <c r="B579" s="430"/>
      <c r="C579" s="431"/>
      <c r="D579" s="430"/>
    </row>
    <row r="580" spans="1:4">
      <c r="A580" s="429"/>
      <c r="B580" s="430"/>
      <c r="C580" s="431"/>
      <c r="D580" s="430"/>
    </row>
    <row r="581" spans="1:4">
      <c r="A581" s="429"/>
      <c r="B581" s="430"/>
      <c r="C581" s="430"/>
      <c r="D581" s="430"/>
    </row>
    <row r="582" spans="1:4">
      <c r="A582" s="429"/>
      <c r="B582" s="430"/>
      <c r="C582" s="431"/>
      <c r="D582" s="430"/>
    </row>
    <row r="583" spans="1:4">
      <c r="A583" s="429"/>
      <c r="B583" s="430"/>
      <c r="C583" s="430"/>
      <c r="D583" s="430"/>
    </row>
    <row r="584" spans="1:4">
      <c r="A584" s="429"/>
      <c r="B584" s="430"/>
      <c r="C584" s="430"/>
      <c r="D584" s="430"/>
    </row>
    <row r="585" spans="1:4">
      <c r="A585" s="429"/>
      <c r="B585" s="430"/>
      <c r="C585" s="431"/>
      <c r="D585" s="431"/>
    </row>
    <row r="586" spans="1:4">
      <c r="A586" s="429"/>
      <c r="B586" s="430"/>
      <c r="C586" s="431"/>
      <c r="D586" s="431"/>
    </row>
    <row r="587" spans="1:4">
      <c r="A587" s="429"/>
      <c r="B587" s="430"/>
      <c r="C587" s="431"/>
      <c r="D587" s="430"/>
    </row>
    <row r="588" spans="1:4">
      <c r="A588" s="429"/>
      <c r="B588" s="430"/>
      <c r="C588" s="431"/>
      <c r="D588" s="430"/>
    </row>
    <row r="589" spans="1:4">
      <c r="A589" s="429"/>
      <c r="B589" s="430"/>
      <c r="C589" s="431"/>
      <c r="D589" s="430"/>
    </row>
    <row r="590" spans="1:4">
      <c r="A590" s="429"/>
      <c r="B590" s="430"/>
      <c r="C590" s="431"/>
      <c r="D590" s="430"/>
    </row>
    <row r="591" spans="1:4">
      <c r="A591" s="429"/>
      <c r="B591" s="430"/>
      <c r="C591" s="430"/>
      <c r="D591" s="430"/>
    </row>
    <row r="592" spans="1:4">
      <c r="A592" s="429"/>
      <c r="B592" s="430"/>
      <c r="C592" s="430"/>
      <c r="D592" s="430"/>
    </row>
    <row r="593" spans="1:4">
      <c r="A593" s="429"/>
      <c r="B593" s="430"/>
      <c r="C593" s="431"/>
      <c r="D593" s="430"/>
    </row>
    <row r="594" spans="1:4">
      <c r="A594" s="429"/>
      <c r="B594" s="430"/>
      <c r="C594" s="431"/>
      <c r="D594" s="431"/>
    </row>
    <row r="595" spans="1:4">
      <c r="A595" s="429"/>
      <c r="B595" s="430"/>
      <c r="C595" s="430"/>
      <c r="D595" s="430"/>
    </row>
    <row r="596" spans="1:4">
      <c r="A596" s="429"/>
      <c r="B596" s="430"/>
      <c r="C596" s="431"/>
      <c r="D596" s="430"/>
    </row>
    <row r="597" spans="1:4">
      <c r="A597" s="429"/>
      <c r="B597" s="430"/>
      <c r="C597" s="431"/>
      <c r="D597" s="431"/>
    </row>
    <row r="598" spans="1:4">
      <c r="A598" s="429"/>
      <c r="B598" s="430"/>
      <c r="C598" s="431"/>
      <c r="D598" s="431"/>
    </row>
    <row r="599" spans="1:4">
      <c r="A599" s="429"/>
      <c r="B599" s="430"/>
      <c r="C599" s="431"/>
      <c r="D599" s="430"/>
    </row>
    <row r="600" spans="1:4">
      <c r="A600" s="429"/>
      <c r="B600" s="430"/>
      <c r="C600" s="431"/>
      <c r="D600" s="430"/>
    </row>
    <row r="601" spans="1:4">
      <c r="A601" s="429"/>
      <c r="B601" s="430"/>
      <c r="C601" s="430"/>
      <c r="D601" s="430"/>
    </row>
    <row r="602" spans="1:4">
      <c r="A602" s="429"/>
      <c r="B602" s="430"/>
      <c r="C602" s="430"/>
      <c r="D602" s="431"/>
    </row>
    <row r="603" spans="1:4">
      <c r="A603" s="429"/>
      <c r="B603" s="430"/>
      <c r="C603" s="430"/>
      <c r="D603" s="431"/>
    </row>
    <row r="604" spans="1:4">
      <c r="A604" s="429"/>
      <c r="B604" s="430"/>
      <c r="C604" s="430"/>
      <c r="D604" s="431"/>
    </row>
    <row r="605" spans="1:4">
      <c r="A605" s="429"/>
      <c r="B605" s="430"/>
      <c r="C605" s="431"/>
      <c r="D605" s="431"/>
    </row>
    <row r="606" spans="1:4">
      <c r="A606" s="429"/>
      <c r="B606" s="430"/>
      <c r="C606" s="431"/>
      <c r="D606" s="431"/>
    </row>
    <row r="607" spans="1:4">
      <c r="A607" s="429"/>
      <c r="B607" s="430"/>
      <c r="C607" s="430"/>
      <c r="D607" s="431"/>
    </row>
    <row r="608" spans="1:4">
      <c r="A608" s="429"/>
      <c r="B608" s="430"/>
      <c r="C608" s="430"/>
      <c r="D608" s="431"/>
    </row>
    <row r="609" spans="1:4">
      <c r="A609" s="429"/>
      <c r="B609" s="430"/>
      <c r="C609" s="430"/>
      <c r="D609" s="431"/>
    </row>
    <row r="610" spans="1:4">
      <c r="A610" s="429"/>
      <c r="B610" s="430"/>
      <c r="C610" s="431"/>
      <c r="D610" s="430"/>
    </row>
    <row r="611" spans="1:4">
      <c r="A611" s="429"/>
      <c r="B611" s="430"/>
      <c r="C611" s="431"/>
      <c r="D611" s="430"/>
    </row>
    <row r="612" spans="1:4">
      <c r="A612" s="429"/>
      <c r="B612" s="430"/>
      <c r="C612" s="431"/>
      <c r="D612" s="430"/>
    </row>
    <row r="613" spans="1:4">
      <c r="A613" s="429"/>
      <c r="B613" s="430"/>
      <c r="C613" s="430"/>
      <c r="D613" s="431"/>
    </row>
    <row r="614" spans="1:4">
      <c r="A614" s="429"/>
      <c r="B614" s="430"/>
      <c r="C614" s="431"/>
      <c r="D614" s="431"/>
    </row>
    <row r="615" spans="1:4">
      <c r="A615" s="429"/>
      <c r="B615" s="430"/>
      <c r="C615" s="431"/>
      <c r="D615" s="430"/>
    </row>
    <row r="616" spans="1:4">
      <c r="A616" s="429"/>
      <c r="B616" s="430"/>
      <c r="C616" s="431"/>
      <c r="D616" s="431"/>
    </row>
    <row r="617" spans="1:4">
      <c r="A617" s="429"/>
      <c r="B617" s="430"/>
      <c r="C617" s="430"/>
      <c r="D617" s="431"/>
    </row>
    <row r="618" spans="1:4">
      <c r="A618" s="429"/>
      <c r="B618" s="430"/>
      <c r="C618" s="431"/>
      <c r="D618" s="431"/>
    </row>
    <row r="619" spans="1:4">
      <c r="A619" s="429"/>
      <c r="B619" s="430"/>
      <c r="C619" s="431"/>
      <c r="D619" s="431"/>
    </row>
    <row r="620" spans="1:4">
      <c r="A620" s="429"/>
      <c r="B620" s="430"/>
      <c r="C620" s="431"/>
      <c r="D620" s="431"/>
    </row>
    <row r="621" spans="1:4">
      <c r="A621" s="429"/>
      <c r="B621" s="430"/>
      <c r="C621" s="430"/>
      <c r="D621" s="430"/>
    </row>
    <row r="622" spans="1:4">
      <c r="A622" s="429"/>
      <c r="B622" s="430"/>
      <c r="C622" s="430"/>
      <c r="D622" s="431"/>
    </row>
    <row r="623" spans="1:4">
      <c r="A623" s="429"/>
      <c r="B623" s="430"/>
      <c r="C623" s="431"/>
      <c r="D623" s="431"/>
    </row>
    <row r="624" spans="1:4">
      <c r="A624" s="429"/>
      <c r="B624" s="430"/>
      <c r="C624" s="431"/>
      <c r="D624" s="430"/>
    </row>
    <row r="625" spans="1:4">
      <c r="A625" s="429"/>
      <c r="B625" s="430"/>
      <c r="C625" s="431"/>
      <c r="D625" s="431"/>
    </row>
    <row r="626" spans="1:4">
      <c r="A626" s="429"/>
      <c r="B626" s="430"/>
      <c r="C626" s="431"/>
      <c r="D626" s="431"/>
    </row>
    <row r="627" spans="1:4">
      <c r="A627" s="429"/>
      <c r="B627" s="430"/>
      <c r="C627" s="430"/>
      <c r="D627" s="431"/>
    </row>
    <row r="628" spans="1:4">
      <c r="A628" s="429"/>
      <c r="B628" s="430"/>
      <c r="C628" s="430"/>
      <c r="D628" s="430"/>
    </row>
    <row r="629" spans="1:4">
      <c r="A629" s="429"/>
      <c r="B629" s="430"/>
      <c r="C629" s="431"/>
      <c r="D629" s="430"/>
    </row>
    <row r="630" spans="1:4">
      <c r="A630" s="429"/>
      <c r="B630" s="430"/>
      <c r="C630" s="430"/>
      <c r="D630" s="430"/>
    </row>
    <row r="631" spans="1:4">
      <c r="A631" s="429"/>
      <c r="B631" s="430"/>
      <c r="C631" s="431"/>
      <c r="D631" s="431"/>
    </row>
    <row r="632" spans="1:4">
      <c r="A632" s="429"/>
      <c r="B632" s="430"/>
      <c r="C632" s="431"/>
      <c r="D632" s="431"/>
    </row>
    <row r="633" spans="1:4">
      <c r="A633" s="429"/>
      <c r="B633" s="430"/>
      <c r="C633" s="431"/>
      <c r="D633" s="430"/>
    </row>
    <row r="634" spans="1:4">
      <c r="A634" s="429"/>
      <c r="B634" s="430"/>
      <c r="C634" s="430"/>
      <c r="D634" s="430"/>
    </row>
    <row r="635" spans="1:4">
      <c r="A635" s="429"/>
      <c r="B635" s="430"/>
      <c r="C635" s="431"/>
      <c r="D635" s="430"/>
    </row>
    <row r="636" spans="1:4">
      <c r="A636" s="429"/>
      <c r="B636" s="430"/>
      <c r="C636" s="430"/>
      <c r="D636" s="431"/>
    </row>
    <row r="637" spans="1:4">
      <c r="A637" s="429"/>
      <c r="B637" s="430"/>
      <c r="C637" s="430"/>
      <c r="D637" s="430"/>
    </row>
    <row r="638" spans="1:4">
      <c r="A638" s="429"/>
      <c r="B638" s="430"/>
      <c r="C638" s="431"/>
      <c r="D638" s="431"/>
    </row>
    <row r="639" spans="1:4">
      <c r="A639" s="429"/>
      <c r="B639" s="430"/>
      <c r="C639" s="430"/>
      <c r="D639" s="431"/>
    </row>
    <row r="640" spans="1:4">
      <c r="A640" s="429"/>
      <c r="B640" s="430"/>
      <c r="C640" s="431"/>
      <c r="D640" s="431"/>
    </row>
    <row r="641" spans="1:4">
      <c r="A641" s="429"/>
      <c r="B641" s="430"/>
      <c r="C641" s="431"/>
      <c r="D641" s="431"/>
    </row>
    <row r="642" spans="1:4">
      <c r="A642" s="429"/>
      <c r="B642" s="430"/>
      <c r="C642" s="431"/>
      <c r="D642" s="431"/>
    </row>
    <row r="643" spans="1:4">
      <c r="A643" s="429"/>
      <c r="B643" s="430"/>
      <c r="C643" s="431"/>
      <c r="D643" s="431"/>
    </row>
    <row r="644" spans="1:4">
      <c r="A644" s="429"/>
      <c r="B644" s="430"/>
      <c r="C644" s="430"/>
      <c r="D644" s="430"/>
    </row>
    <row r="645" spans="1:4">
      <c r="A645" s="429"/>
      <c r="B645" s="430"/>
      <c r="C645" s="431"/>
      <c r="D645" s="431"/>
    </row>
    <row r="646" spans="1:4">
      <c r="A646" s="429"/>
      <c r="B646" s="430"/>
      <c r="C646" s="431"/>
      <c r="D646" s="430"/>
    </row>
    <row r="647" spans="1:4">
      <c r="A647" s="429"/>
      <c r="B647" s="430"/>
      <c r="C647" s="430"/>
      <c r="D647" s="431"/>
    </row>
    <row r="648" spans="1:4">
      <c r="A648" s="429"/>
      <c r="B648" s="430"/>
      <c r="C648" s="431"/>
      <c r="D648" s="431"/>
    </row>
    <row r="649" spans="1:4">
      <c r="A649" s="429"/>
      <c r="B649" s="430"/>
      <c r="C649" s="431"/>
      <c r="D649" s="431"/>
    </row>
    <row r="650" spans="1:4">
      <c r="A650" s="429"/>
      <c r="B650" s="430"/>
      <c r="C650" s="431"/>
      <c r="D650" s="430"/>
    </row>
    <row r="651" spans="1:4">
      <c r="A651" s="429"/>
      <c r="B651" s="430"/>
      <c r="C651" s="431"/>
      <c r="D651" s="430"/>
    </row>
    <row r="652" spans="1:4">
      <c r="A652" s="429"/>
      <c r="B652" s="430"/>
      <c r="C652" s="430"/>
      <c r="D652" s="430"/>
    </row>
    <row r="653" spans="1:4">
      <c r="A653" s="429"/>
      <c r="B653" s="430"/>
      <c r="C653" s="431"/>
      <c r="D653" s="431"/>
    </row>
    <row r="654" spans="1:4">
      <c r="A654" s="429"/>
      <c r="B654" s="430"/>
      <c r="C654" s="430"/>
      <c r="D654" s="430"/>
    </row>
    <row r="655" spans="1:4">
      <c r="A655" s="429"/>
      <c r="B655" s="430"/>
      <c r="C655" s="431"/>
      <c r="D655" s="430"/>
    </row>
    <row r="656" spans="1:4">
      <c r="A656" s="429"/>
      <c r="B656" s="430"/>
      <c r="C656" s="431"/>
      <c r="D656" s="431"/>
    </row>
    <row r="657" spans="1:4">
      <c r="A657" s="429"/>
      <c r="B657" s="430"/>
      <c r="C657" s="431"/>
      <c r="D657" s="431"/>
    </row>
    <row r="658" spans="1:4">
      <c r="A658" s="429"/>
      <c r="B658" s="430"/>
      <c r="C658" s="430"/>
      <c r="D658" s="430"/>
    </row>
    <row r="659" spans="1:4">
      <c r="A659" s="429"/>
      <c r="B659" s="430"/>
      <c r="C659" s="431"/>
      <c r="D659" s="431"/>
    </row>
    <row r="660" spans="1:4">
      <c r="A660" s="429"/>
      <c r="B660" s="430"/>
      <c r="C660" s="431"/>
      <c r="D660" s="431"/>
    </row>
    <row r="661" spans="1:4">
      <c r="A661" s="429"/>
      <c r="B661" s="430"/>
      <c r="C661" s="431"/>
      <c r="D661" s="431"/>
    </row>
    <row r="662" spans="1:4">
      <c r="A662" s="429"/>
      <c r="B662" s="430"/>
      <c r="C662" s="431"/>
      <c r="D662" s="431"/>
    </row>
    <row r="663" spans="1:4">
      <c r="A663" s="429"/>
      <c r="B663" s="430"/>
      <c r="C663" s="431"/>
      <c r="D663" s="431"/>
    </row>
    <row r="664" spans="1:4">
      <c r="A664" s="429"/>
      <c r="B664" s="430"/>
      <c r="C664" s="431"/>
      <c r="D664" s="430"/>
    </row>
    <row r="665" spans="1:4">
      <c r="A665" s="429"/>
      <c r="B665" s="430"/>
      <c r="C665" s="431"/>
      <c r="D665" s="430"/>
    </row>
    <row r="666" spans="1:4">
      <c r="A666" s="429"/>
      <c r="B666" s="430"/>
      <c r="C666" s="430"/>
      <c r="D666" s="431"/>
    </row>
    <row r="667" spans="1:4">
      <c r="A667" s="429"/>
      <c r="B667" s="430"/>
      <c r="C667" s="430"/>
      <c r="D667" s="431"/>
    </row>
    <row r="668" spans="1:4">
      <c r="A668" s="429"/>
      <c r="B668" s="430"/>
      <c r="C668" s="430"/>
      <c r="D668" s="430"/>
    </row>
    <row r="669" spans="1:4">
      <c r="A669" s="429"/>
      <c r="B669" s="430"/>
      <c r="C669" s="431"/>
      <c r="D669" s="430"/>
    </row>
    <row r="670" spans="1:4">
      <c r="A670" s="429"/>
      <c r="B670" s="430"/>
      <c r="C670" s="431"/>
      <c r="D670" s="431"/>
    </row>
    <row r="671" spans="1:4">
      <c r="A671" s="429"/>
      <c r="B671" s="430"/>
      <c r="C671" s="430"/>
      <c r="D671" s="431"/>
    </row>
    <row r="672" spans="1:4">
      <c r="A672" s="429"/>
      <c r="B672" s="430"/>
      <c r="C672" s="430"/>
      <c r="D672" s="430"/>
    </row>
    <row r="673" spans="1:4">
      <c r="A673" s="429"/>
      <c r="B673" s="430"/>
      <c r="C673" s="430"/>
      <c r="D673" s="431"/>
    </row>
    <row r="674" spans="1:4">
      <c r="A674" s="429"/>
      <c r="B674" s="430"/>
      <c r="C674" s="431"/>
      <c r="D674" s="430"/>
    </row>
    <row r="675" spans="1:4">
      <c r="A675" s="429"/>
      <c r="B675" s="430"/>
      <c r="C675" s="431"/>
      <c r="D675" s="430"/>
    </row>
    <row r="676" spans="1:4">
      <c r="A676" s="429"/>
      <c r="B676" s="430"/>
      <c r="C676" s="431"/>
      <c r="D676" s="431"/>
    </row>
    <row r="677" spans="1:4">
      <c r="A677" s="429"/>
      <c r="B677" s="430"/>
      <c r="C677" s="431"/>
      <c r="D677" s="431"/>
    </row>
    <row r="678" spans="1:4">
      <c r="A678" s="429"/>
      <c r="B678" s="430"/>
      <c r="C678" s="430"/>
      <c r="D678" s="431"/>
    </row>
    <row r="679" spans="1:4">
      <c r="A679" s="429"/>
      <c r="B679" s="430"/>
      <c r="C679" s="431"/>
      <c r="D679" s="431"/>
    </row>
    <row r="680" spans="1:4">
      <c r="A680" s="429"/>
      <c r="B680" s="430"/>
      <c r="C680" s="431"/>
      <c r="D680" s="431"/>
    </row>
    <row r="681" spans="1:4">
      <c r="A681" s="429"/>
      <c r="B681" s="430"/>
      <c r="C681" s="431"/>
      <c r="D681" s="431"/>
    </row>
    <row r="682" spans="1:4">
      <c r="A682" s="429"/>
      <c r="B682" s="430"/>
      <c r="C682" s="430"/>
      <c r="D682" s="431"/>
    </row>
    <row r="683" spans="1:4">
      <c r="A683" s="429"/>
      <c r="B683" s="431"/>
      <c r="C683" s="430"/>
      <c r="D683" s="431"/>
    </row>
    <row r="684" spans="1:4">
      <c r="A684" s="429"/>
      <c r="B684" s="431"/>
      <c r="C684" s="431"/>
      <c r="D684" s="430"/>
    </row>
    <row r="685" spans="1:4">
      <c r="A685" s="429"/>
      <c r="B685" s="431"/>
      <c r="C685" s="431"/>
      <c r="D685" s="431"/>
    </row>
    <row r="686" spans="1:4">
      <c r="A686" s="429"/>
      <c r="B686" s="431"/>
      <c r="C686" s="430"/>
      <c r="D686" s="431"/>
    </row>
    <row r="687" spans="1:4">
      <c r="A687" s="429"/>
      <c r="B687" s="431"/>
      <c r="C687" s="431"/>
      <c r="D687" s="430"/>
    </row>
    <row r="688" spans="1:4">
      <c r="A688" s="429"/>
      <c r="B688" s="431"/>
      <c r="C688" s="430"/>
      <c r="D688" s="431"/>
    </row>
    <row r="689" spans="1:4">
      <c r="A689" s="429"/>
      <c r="B689" s="431"/>
      <c r="C689" s="430"/>
      <c r="D689" s="431"/>
    </row>
    <row r="690" spans="1:4">
      <c r="A690" s="429"/>
      <c r="B690" s="431"/>
      <c r="C690" s="430"/>
      <c r="D690" s="430"/>
    </row>
    <row r="691" spans="1:4">
      <c r="A691" s="429"/>
      <c r="B691" s="431"/>
      <c r="C691" s="431"/>
      <c r="D691" s="431"/>
    </row>
    <row r="692" spans="1:4">
      <c r="A692" s="429"/>
      <c r="B692" s="431"/>
      <c r="C692" s="431"/>
      <c r="D692" s="430"/>
    </row>
    <row r="693" spans="1:4">
      <c r="A693" s="429"/>
      <c r="B693" s="431"/>
      <c r="C693" s="431"/>
      <c r="D693" s="430"/>
    </row>
    <row r="694" spans="1:4">
      <c r="A694" s="429"/>
      <c r="B694" s="431"/>
      <c r="C694" s="430"/>
      <c r="D694" s="430"/>
    </row>
    <row r="695" spans="1:4">
      <c r="A695" s="429"/>
      <c r="B695" s="431"/>
      <c r="C695" s="430"/>
      <c r="D695" s="430"/>
    </row>
    <row r="696" spans="1:4">
      <c r="A696" s="429"/>
      <c r="B696" s="431"/>
      <c r="C696" s="430"/>
      <c r="D696" s="430"/>
    </row>
    <row r="697" spans="1:4">
      <c r="A697" s="429"/>
      <c r="B697" s="431"/>
      <c r="C697" s="431"/>
      <c r="D697" s="431"/>
    </row>
    <row r="698" spans="1:4">
      <c r="A698" s="429"/>
      <c r="B698" s="431"/>
      <c r="C698" s="431"/>
      <c r="D698" s="431"/>
    </row>
    <row r="699" spans="1:4">
      <c r="A699" s="429"/>
      <c r="B699" s="431"/>
      <c r="C699" s="431"/>
      <c r="D699" s="431"/>
    </row>
    <row r="700" spans="1:4">
      <c r="A700" s="429"/>
      <c r="B700" s="431"/>
      <c r="C700" s="431"/>
      <c r="D700" s="431"/>
    </row>
    <row r="701" spans="1:4">
      <c r="A701" s="429"/>
      <c r="B701" s="431"/>
      <c r="C701" s="431"/>
      <c r="D701" s="430"/>
    </row>
    <row r="702" spans="1:4">
      <c r="A702" s="429"/>
      <c r="B702" s="431"/>
      <c r="C702" s="430"/>
      <c r="D702" s="430"/>
    </row>
    <row r="703" spans="1:4">
      <c r="A703" s="429"/>
      <c r="B703" s="431"/>
      <c r="C703" s="430"/>
      <c r="D703" s="430"/>
    </row>
    <row r="704" spans="1:4">
      <c r="A704" s="429"/>
      <c r="B704" s="431"/>
      <c r="C704" s="430"/>
      <c r="D704" s="430"/>
    </row>
    <row r="705" spans="1:4">
      <c r="A705" s="429"/>
      <c r="B705" s="431"/>
      <c r="C705" s="430"/>
      <c r="D705" s="431"/>
    </row>
    <row r="706" spans="1:4">
      <c r="A706" s="429"/>
      <c r="B706" s="431"/>
      <c r="C706" s="431"/>
      <c r="D706" s="430"/>
    </row>
    <row r="707" spans="1:4">
      <c r="A707" s="429"/>
      <c r="B707" s="431"/>
      <c r="C707" s="431"/>
      <c r="D707" s="431"/>
    </row>
    <row r="708" spans="1:4">
      <c r="A708" s="429"/>
      <c r="B708" s="431"/>
      <c r="C708" s="430"/>
      <c r="D708" s="430"/>
    </row>
    <row r="709" spans="1:4">
      <c r="A709" s="429"/>
      <c r="B709" s="431"/>
      <c r="C709" s="430"/>
      <c r="D709" s="430"/>
    </row>
    <row r="710" spans="1:4">
      <c r="A710" s="429"/>
      <c r="B710" s="431"/>
      <c r="C710" s="431"/>
      <c r="D710" s="430"/>
    </row>
    <row r="711" spans="1:4">
      <c r="A711" s="429"/>
      <c r="B711" s="431"/>
      <c r="C711" s="431"/>
      <c r="D711" s="430"/>
    </row>
    <row r="712" spans="1:4">
      <c r="A712" s="429"/>
      <c r="B712" s="431"/>
      <c r="C712" s="430"/>
      <c r="D712" s="431"/>
    </row>
    <row r="713" spans="1:4">
      <c r="A713" s="429"/>
      <c r="B713" s="431"/>
      <c r="C713" s="430"/>
      <c r="D713" s="430"/>
    </row>
    <row r="714" spans="1:4">
      <c r="A714" s="429"/>
      <c r="B714" s="431"/>
      <c r="C714" s="430"/>
      <c r="D714" s="431"/>
    </row>
    <row r="715" spans="1:4">
      <c r="A715" s="429"/>
      <c r="B715" s="431"/>
      <c r="C715" s="431"/>
      <c r="D715" s="431"/>
    </row>
    <row r="716" spans="1:4">
      <c r="A716" s="429"/>
      <c r="B716" s="431"/>
      <c r="C716" s="430"/>
      <c r="D716" s="430"/>
    </row>
    <row r="717" spans="1:4">
      <c r="A717" s="429"/>
      <c r="B717" s="431"/>
      <c r="C717" s="431"/>
      <c r="D717" s="430"/>
    </row>
    <row r="718" spans="1:4">
      <c r="A718" s="429"/>
      <c r="B718" s="431"/>
      <c r="C718" s="430"/>
      <c r="D718" s="430"/>
    </row>
    <row r="719" spans="1:4">
      <c r="A719" s="429"/>
      <c r="B719" s="431"/>
      <c r="C719" s="431"/>
      <c r="D719" s="431"/>
    </row>
    <row r="720" spans="1:4">
      <c r="A720" s="429"/>
      <c r="B720" s="431"/>
      <c r="C720" s="430"/>
      <c r="D720" s="430"/>
    </row>
    <row r="721" spans="1:4">
      <c r="A721" s="429"/>
      <c r="B721" s="431"/>
      <c r="C721" s="431"/>
      <c r="D721" s="430"/>
    </row>
    <row r="722" spans="1:4">
      <c r="A722" s="429"/>
      <c r="B722" s="431"/>
      <c r="C722" s="430"/>
      <c r="D722" s="430"/>
    </row>
    <row r="723" spans="1:4">
      <c r="A723" s="429"/>
      <c r="B723" s="431"/>
      <c r="C723" s="431"/>
      <c r="D723" s="431"/>
    </row>
    <row r="724" spans="1:4">
      <c r="A724" s="429"/>
      <c r="B724" s="431"/>
      <c r="C724" s="430"/>
      <c r="D724" s="431"/>
    </row>
    <row r="725" spans="1:4">
      <c r="A725" s="429"/>
      <c r="B725" s="431"/>
      <c r="C725" s="430"/>
      <c r="D725" s="431"/>
    </row>
    <row r="726" spans="1:4">
      <c r="A726" s="429"/>
      <c r="B726" s="431"/>
      <c r="C726" s="430"/>
      <c r="D726" s="430"/>
    </row>
    <row r="727" spans="1:4">
      <c r="A727" s="429"/>
      <c r="B727" s="431"/>
      <c r="C727" s="431"/>
      <c r="D727" s="431"/>
    </row>
    <row r="728" spans="1:4">
      <c r="A728" s="429"/>
      <c r="B728" s="431"/>
      <c r="C728" s="431"/>
      <c r="D728" s="431"/>
    </row>
    <row r="729" spans="1:4">
      <c r="A729" s="429"/>
      <c r="B729" s="431"/>
      <c r="C729" s="430"/>
      <c r="D729" s="430"/>
    </row>
    <row r="730" spans="1:4">
      <c r="A730" s="429"/>
      <c r="B730" s="431"/>
      <c r="C730" s="430"/>
      <c r="D730" s="430"/>
    </row>
    <row r="731" spans="1:4">
      <c r="A731" s="429"/>
      <c r="B731" s="431"/>
      <c r="C731" s="430"/>
      <c r="D731" s="431"/>
    </row>
    <row r="732" spans="1:4">
      <c r="A732" s="429"/>
      <c r="B732" s="431"/>
      <c r="C732" s="430"/>
      <c r="D732" s="430"/>
    </row>
    <row r="733" spans="1:4">
      <c r="A733" s="429"/>
      <c r="B733" s="431"/>
      <c r="C733" s="430"/>
      <c r="D733" s="431"/>
    </row>
    <row r="734" spans="1:4">
      <c r="A734" s="429"/>
      <c r="B734" s="431"/>
      <c r="C734" s="431"/>
      <c r="D734" s="431"/>
    </row>
    <row r="735" spans="1:4">
      <c r="A735" s="429"/>
      <c r="B735" s="431"/>
      <c r="C735" s="431"/>
      <c r="D735" s="430"/>
    </row>
    <row r="736" spans="1:4">
      <c r="A736" s="429"/>
      <c r="B736" s="431"/>
      <c r="C736" s="431"/>
      <c r="D736" s="431"/>
    </row>
    <row r="737" spans="1:4">
      <c r="A737" s="429"/>
      <c r="B737" s="431"/>
      <c r="C737" s="431"/>
      <c r="D737" s="431"/>
    </row>
    <row r="738" spans="1:4">
      <c r="A738" s="429"/>
      <c r="B738" s="431"/>
      <c r="C738" s="431"/>
      <c r="D738" s="431"/>
    </row>
    <row r="739" spans="1:4">
      <c r="A739" s="429"/>
      <c r="B739" s="431"/>
      <c r="C739" s="431"/>
      <c r="D739" s="430"/>
    </row>
    <row r="740" spans="1:4">
      <c r="A740" s="429"/>
      <c r="B740" s="431"/>
      <c r="C740" s="431"/>
      <c r="D740" s="430"/>
    </row>
    <row r="741" spans="1:4">
      <c r="A741" s="429"/>
      <c r="B741" s="431"/>
      <c r="C741" s="430"/>
      <c r="D741" s="430"/>
    </row>
    <row r="742" spans="1:4">
      <c r="A742" s="429"/>
      <c r="B742" s="431"/>
      <c r="C742" s="430"/>
      <c r="D742" s="431"/>
    </row>
    <row r="743" spans="1:4">
      <c r="A743" s="429"/>
      <c r="B743" s="431"/>
      <c r="C743" s="431"/>
      <c r="D743" s="431"/>
    </row>
    <row r="744" spans="1:4">
      <c r="A744" s="429"/>
      <c r="B744" s="431"/>
      <c r="C744" s="430"/>
      <c r="D744" s="430"/>
    </row>
    <row r="745" spans="1:4">
      <c r="A745" s="429"/>
      <c r="B745" s="431"/>
      <c r="C745" s="431"/>
      <c r="D745" s="431"/>
    </row>
    <row r="746" spans="1:4">
      <c r="A746" s="429"/>
      <c r="B746" s="431"/>
      <c r="C746" s="430"/>
      <c r="D746" s="430"/>
    </row>
    <row r="747" spans="1:4">
      <c r="A747" s="429"/>
      <c r="B747" s="431"/>
      <c r="C747" s="430"/>
      <c r="D747" s="431"/>
    </row>
    <row r="748" spans="1:4">
      <c r="A748" s="429"/>
      <c r="B748" s="431"/>
      <c r="C748" s="431"/>
      <c r="D748" s="431"/>
    </row>
    <row r="749" spans="1:4">
      <c r="A749" s="429"/>
      <c r="B749" s="431"/>
      <c r="C749" s="431"/>
      <c r="D749" s="430"/>
    </row>
    <row r="750" spans="1:4">
      <c r="A750" s="429"/>
      <c r="B750" s="431"/>
      <c r="C750" s="431"/>
      <c r="D750" s="431"/>
    </row>
    <row r="751" spans="1:4">
      <c r="A751" s="429"/>
      <c r="B751" s="431"/>
      <c r="C751" s="431"/>
      <c r="D751" s="431"/>
    </row>
    <row r="752" spans="1:4">
      <c r="A752" s="429"/>
      <c r="B752" s="431"/>
      <c r="C752" s="431"/>
      <c r="D752" s="430"/>
    </row>
    <row r="753" spans="1:4">
      <c r="A753" s="429"/>
      <c r="B753" s="431"/>
      <c r="C753" s="430"/>
      <c r="D753" s="430"/>
    </row>
    <row r="754" spans="1:4">
      <c r="A754" s="429"/>
      <c r="B754" s="431"/>
      <c r="C754" s="431"/>
      <c r="D754" s="431"/>
    </row>
    <row r="755" spans="1:4">
      <c r="A755" s="429"/>
      <c r="B755" s="431"/>
      <c r="C755" s="431"/>
      <c r="D755" s="431"/>
    </row>
    <row r="756" spans="1:4">
      <c r="A756" s="429"/>
      <c r="B756" s="431"/>
      <c r="C756" s="431"/>
      <c r="D756" s="431"/>
    </row>
    <row r="757" spans="1:4">
      <c r="A757" s="429"/>
      <c r="B757" s="431"/>
      <c r="C757" s="431"/>
      <c r="D757" s="430"/>
    </row>
    <row r="758" spans="1:4">
      <c r="A758" s="429"/>
      <c r="B758" s="431"/>
      <c r="C758" s="431"/>
      <c r="D758" s="431"/>
    </row>
    <row r="759" spans="1:4">
      <c r="A759" s="429"/>
      <c r="B759" s="431"/>
      <c r="C759" s="430"/>
      <c r="D759" s="431"/>
    </row>
    <row r="760" spans="1:4">
      <c r="A760" s="429"/>
      <c r="B760" s="431"/>
      <c r="C760" s="430"/>
      <c r="D760" s="430"/>
    </row>
    <row r="761" spans="1:4">
      <c r="A761" s="429"/>
      <c r="B761" s="431"/>
      <c r="C761" s="430"/>
      <c r="D761" s="431"/>
    </row>
    <row r="762" spans="1:4">
      <c r="A762" s="429"/>
      <c r="B762" s="431"/>
      <c r="C762" s="431"/>
      <c r="D762" s="431"/>
    </row>
    <row r="763" spans="1:4">
      <c r="A763" s="429"/>
      <c r="B763" s="431"/>
      <c r="C763" s="431"/>
      <c r="D763" s="431"/>
    </row>
    <row r="764" spans="1:4">
      <c r="A764" s="429"/>
      <c r="B764" s="431"/>
      <c r="C764" s="431"/>
      <c r="D764" s="431"/>
    </row>
    <row r="765" spans="1:4">
      <c r="A765" s="429"/>
      <c r="B765" s="431"/>
      <c r="C765" s="430"/>
      <c r="D765" s="431"/>
    </row>
    <row r="766" spans="1:4">
      <c r="A766" s="429"/>
      <c r="B766" s="431"/>
      <c r="C766" s="430"/>
      <c r="D766" s="430"/>
    </row>
    <row r="767" spans="1:4">
      <c r="A767" s="429"/>
      <c r="B767" s="431"/>
      <c r="C767" s="431"/>
      <c r="D767" s="431"/>
    </row>
    <row r="768" spans="1:4">
      <c r="A768" s="429"/>
      <c r="B768" s="431"/>
      <c r="C768" s="431"/>
      <c r="D768" s="431"/>
    </row>
    <row r="769" spans="1:4">
      <c r="A769" s="429"/>
      <c r="B769" s="431"/>
      <c r="C769" s="430"/>
      <c r="D769" s="431"/>
    </row>
    <row r="770" spans="1:4">
      <c r="A770" s="429"/>
      <c r="B770" s="431"/>
      <c r="C770" s="431"/>
      <c r="D770" s="431"/>
    </row>
    <row r="771" spans="1:4">
      <c r="A771" s="429"/>
      <c r="B771" s="431"/>
      <c r="C771" s="430"/>
      <c r="D771" s="430"/>
    </row>
    <row r="772" spans="1:4">
      <c r="A772" s="429"/>
      <c r="B772" s="431"/>
      <c r="C772" s="430"/>
      <c r="D772" s="430"/>
    </row>
    <row r="773" spans="1:4">
      <c r="A773" s="429"/>
      <c r="B773" s="431"/>
      <c r="C773" s="431"/>
      <c r="D773" s="431"/>
    </row>
    <row r="774" spans="1:4">
      <c r="A774" s="429"/>
      <c r="B774" s="431"/>
      <c r="C774" s="431"/>
      <c r="D774" s="431"/>
    </row>
    <row r="775" spans="1:4">
      <c r="A775" s="429"/>
      <c r="B775" s="431"/>
      <c r="C775" s="431"/>
      <c r="D775" s="431"/>
    </row>
    <row r="776" spans="1:4">
      <c r="A776" s="429"/>
      <c r="B776" s="431"/>
      <c r="C776" s="430"/>
      <c r="D776" s="430"/>
    </row>
    <row r="777" spans="1:4">
      <c r="A777" s="429"/>
      <c r="B777" s="431"/>
      <c r="C777" s="430"/>
      <c r="D777" s="431"/>
    </row>
    <row r="778" spans="1:4">
      <c r="A778" s="429"/>
      <c r="B778" s="431"/>
      <c r="C778" s="430"/>
      <c r="D778" s="430"/>
    </row>
    <row r="779" spans="1:4">
      <c r="A779" s="429"/>
      <c r="B779" s="431"/>
      <c r="C779" s="430"/>
      <c r="D779" s="430"/>
    </row>
    <row r="780" spans="1:4">
      <c r="A780" s="429"/>
      <c r="B780" s="431"/>
      <c r="C780" s="431"/>
      <c r="D780" s="431"/>
    </row>
    <row r="781" spans="1:4">
      <c r="A781" s="429"/>
      <c r="B781" s="431"/>
      <c r="C781" s="431"/>
      <c r="D781" s="431"/>
    </row>
    <row r="782" spans="1:4">
      <c r="A782" s="429"/>
      <c r="B782" s="431"/>
      <c r="C782" s="431"/>
      <c r="D782" s="430"/>
    </row>
    <row r="783" spans="1:4">
      <c r="A783" s="429"/>
      <c r="B783" s="431"/>
      <c r="C783" s="430"/>
      <c r="D783" s="430"/>
    </row>
    <row r="784" spans="1:4">
      <c r="A784" s="429"/>
      <c r="B784" s="431"/>
      <c r="C784" s="430"/>
      <c r="D784" s="431"/>
    </row>
    <row r="785" spans="1:4">
      <c r="A785" s="429"/>
      <c r="B785" s="431"/>
      <c r="C785" s="430"/>
      <c r="D785" s="431"/>
    </row>
    <row r="786" spans="1:4">
      <c r="A786" s="429"/>
      <c r="B786" s="431"/>
      <c r="C786" s="430"/>
      <c r="D786" s="430"/>
    </row>
    <row r="787" spans="1:4">
      <c r="A787" s="429"/>
      <c r="B787" s="431"/>
      <c r="C787" s="430"/>
      <c r="D787" s="431"/>
    </row>
    <row r="788" spans="1:4">
      <c r="A788" s="429"/>
      <c r="B788" s="431"/>
      <c r="C788" s="431"/>
      <c r="D788" s="431"/>
    </row>
    <row r="789" spans="1:4">
      <c r="A789" s="429"/>
      <c r="B789" s="431"/>
      <c r="C789" s="430"/>
      <c r="D789" s="431"/>
    </row>
    <row r="790" spans="1:4">
      <c r="A790" s="429"/>
      <c r="B790" s="431"/>
      <c r="C790" s="430"/>
      <c r="D790" s="431"/>
    </row>
    <row r="791" spans="1:4">
      <c r="A791" s="429"/>
      <c r="B791" s="431"/>
      <c r="C791" s="430"/>
      <c r="D791" s="431"/>
    </row>
    <row r="792" spans="1:4">
      <c r="A792" s="429"/>
      <c r="B792" s="431"/>
      <c r="C792" s="430"/>
      <c r="D792" s="431"/>
    </row>
    <row r="793" spans="1:4">
      <c r="A793" s="429"/>
      <c r="B793" s="431"/>
      <c r="C793" s="431"/>
      <c r="D793" s="431"/>
    </row>
    <row r="794" spans="1:4">
      <c r="A794" s="429"/>
      <c r="B794" s="431"/>
      <c r="C794" s="430"/>
      <c r="D794" s="430"/>
    </row>
    <row r="795" spans="1:4">
      <c r="A795" s="429"/>
      <c r="B795" s="431"/>
      <c r="C795" s="430"/>
      <c r="D795" s="430"/>
    </row>
    <row r="796" spans="1:4">
      <c r="A796" s="429"/>
      <c r="B796" s="431"/>
      <c r="C796" s="431"/>
      <c r="D796" s="431"/>
    </row>
    <row r="797" spans="1:4">
      <c r="A797" s="429"/>
      <c r="B797" s="431"/>
      <c r="C797" s="430"/>
      <c r="D797" s="430"/>
    </row>
    <row r="798" spans="1:4">
      <c r="A798" s="429"/>
      <c r="B798" s="431"/>
      <c r="C798" s="430"/>
      <c r="D798" s="430"/>
    </row>
    <row r="799" spans="1:4">
      <c r="A799" s="429"/>
      <c r="B799" s="431"/>
      <c r="C799" s="430"/>
      <c r="D799" s="431"/>
    </row>
    <row r="800" spans="1:4">
      <c r="A800" s="429"/>
      <c r="B800" s="431"/>
      <c r="C800" s="431"/>
      <c r="D800" s="431"/>
    </row>
    <row r="801" spans="1:4">
      <c r="A801" s="429"/>
      <c r="B801" s="431"/>
      <c r="C801" s="430"/>
      <c r="D801" s="431"/>
    </row>
    <row r="802" spans="1:4">
      <c r="A802" s="429"/>
      <c r="B802" s="431"/>
      <c r="C802" s="430"/>
      <c r="D802" s="431"/>
    </row>
    <row r="803" spans="1:4">
      <c r="A803" s="429"/>
      <c r="B803" s="431"/>
      <c r="C803" s="431"/>
      <c r="D803" s="431"/>
    </row>
    <row r="804" spans="1:4">
      <c r="A804" s="429"/>
      <c r="B804" s="431"/>
      <c r="C804" s="431"/>
      <c r="D804" s="431"/>
    </row>
    <row r="805" spans="1:4">
      <c r="A805" s="429"/>
      <c r="B805" s="431"/>
      <c r="C805" s="431"/>
      <c r="D805" s="431"/>
    </row>
    <row r="806" spans="1:4">
      <c r="A806" s="429"/>
      <c r="B806" s="431"/>
      <c r="C806" s="431"/>
      <c r="D806" s="430"/>
    </row>
    <row r="807" spans="1:4">
      <c r="A807" s="429"/>
      <c r="B807" s="431"/>
      <c r="C807" s="430"/>
      <c r="D807" s="431"/>
    </row>
    <row r="808" spans="1:4">
      <c r="A808" s="429"/>
      <c r="B808" s="431"/>
      <c r="C808" s="431"/>
      <c r="D808" s="431"/>
    </row>
    <row r="809" spans="1:4">
      <c r="A809" s="429"/>
      <c r="B809" s="431"/>
      <c r="C809" s="430"/>
      <c r="D809" s="430"/>
    </row>
    <row r="810" spans="1:4">
      <c r="A810" s="429"/>
      <c r="B810" s="431"/>
      <c r="C810" s="431"/>
      <c r="D810" s="430"/>
    </row>
    <row r="811" spans="1:4">
      <c r="A811" s="429"/>
      <c r="B811" s="431"/>
      <c r="C811" s="430"/>
      <c r="D811" s="431"/>
    </row>
    <row r="812" spans="1:4">
      <c r="A812" s="429"/>
      <c r="B812" s="431"/>
      <c r="C812" s="430"/>
      <c r="D812" s="430"/>
    </row>
    <row r="813" spans="1:4">
      <c r="A813" s="429"/>
      <c r="B813" s="431"/>
      <c r="C813" s="430"/>
      <c r="D813" s="431"/>
    </row>
    <row r="814" spans="1:4">
      <c r="A814" s="429"/>
      <c r="B814" s="431"/>
      <c r="C814" s="430"/>
      <c r="D814" s="431"/>
    </row>
    <row r="815" spans="1:4">
      <c r="A815" s="429"/>
      <c r="B815" s="431"/>
      <c r="C815" s="431"/>
      <c r="D815" s="431"/>
    </row>
    <row r="816" spans="1:4">
      <c r="A816" s="429"/>
      <c r="B816" s="431"/>
      <c r="C816" s="430"/>
      <c r="D816" s="431"/>
    </row>
    <row r="817" spans="1:4">
      <c r="A817" s="429"/>
      <c r="B817" s="431"/>
      <c r="C817" s="431"/>
      <c r="D817" s="431"/>
    </row>
    <row r="818" spans="1:4">
      <c r="A818" s="429"/>
      <c r="B818" s="431"/>
      <c r="C818" s="430"/>
      <c r="D818" s="430"/>
    </row>
    <row r="819" spans="1:4">
      <c r="A819" s="429"/>
      <c r="B819" s="431"/>
      <c r="C819" s="430"/>
      <c r="D819" s="431"/>
    </row>
    <row r="820" spans="1:4">
      <c r="A820" s="429"/>
      <c r="B820" s="431"/>
      <c r="C820" s="431"/>
      <c r="D820" s="431"/>
    </row>
    <row r="821" spans="1:4">
      <c r="A821" s="429"/>
      <c r="B821" s="431"/>
      <c r="C821" s="430"/>
      <c r="D821" s="431"/>
    </row>
    <row r="822" spans="1:4">
      <c r="A822" s="429"/>
      <c r="B822" s="431"/>
      <c r="C822" s="430"/>
      <c r="D822" s="431"/>
    </row>
    <row r="823" spans="1:4">
      <c r="A823" s="429"/>
      <c r="B823" s="431"/>
      <c r="C823" s="430"/>
      <c r="D823" s="431"/>
    </row>
    <row r="824" spans="1:4">
      <c r="A824" s="429"/>
      <c r="B824" s="431"/>
      <c r="C824" s="430"/>
      <c r="D824" s="431"/>
    </row>
    <row r="825" spans="1:4">
      <c r="A825" s="429"/>
      <c r="B825" s="431"/>
      <c r="C825" s="431"/>
      <c r="D825" s="431"/>
    </row>
    <row r="826" spans="1:4">
      <c r="A826" s="429"/>
      <c r="B826" s="431"/>
      <c r="C826" s="430"/>
      <c r="D826" s="431"/>
    </row>
    <row r="827" spans="1:4">
      <c r="A827" s="429"/>
      <c r="B827" s="431"/>
      <c r="C827" s="430"/>
      <c r="D827" s="431"/>
    </row>
    <row r="828" spans="1:4">
      <c r="A828" s="429"/>
      <c r="B828" s="431"/>
      <c r="C828" s="430"/>
      <c r="D828" s="430"/>
    </row>
    <row r="829" spans="1:4">
      <c r="A829" s="429"/>
      <c r="B829" s="431"/>
      <c r="C829" s="431"/>
      <c r="D829" s="431"/>
    </row>
    <row r="830" spans="1:4">
      <c r="A830" s="429"/>
      <c r="B830" s="431"/>
      <c r="C830" s="431"/>
      <c r="D830" s="431"/>
    </row>
    <row r="831" spans="1:4">
      <c r="A831" s="429"/>
      <c r="B831" s="431"/>
      <c r="C831" s="431"/>
      <c r="D831" s="431"/>
    </row>
    <row r="832" spans="1:4">
      <c r="A832" s="429"/>
      <c r="B832" s="431"/>
      <c r="C832" s="430"/>
      <c r="D832" s="431"/>
    </row>
    <row r="833" spans="1:4">
      <c r="A833" s="429"/>
      <c r="B833" s="431"/>
      <c r="C833" s="430"/>
      <c r="D833" s="430"/>
    </row>
    <row r="834" spans="1:4">
      <c r="A834" s="429"/>
      <c r="B834" s="431"/>
      <c r="C834" s="431"/>
      <c r="D834" s="431"/>
    </row>
    <row r="835" spans="1:4">
      <c r="A835" s="429"/>
      <c r="B835" s="431"/>
      <c r="C835" s="431"/>
      <c r="D835" s="431"/>
    </row>
    <row r="836" spans="1:4">
      <c r="A836" s="429"/>
      <c r="B836" s="431"/>
      <c r="C836" s="430"/>
      <c r="D836" s="431"/>
    </row>
    <row r="837" spans="1:4">
      <c r="A837" s="429"/>
      <c r="B837" s="431"/>
      <c r="C837" s="430"/>
      <c r="D837" s="431"/>
    </row>
    <row r="838" spans="1:4">
      <c r="A838" s="429"/>
      <c r="B838" s="431"/>
      <c r="C838" s="430"/>
      <c r="D838" s="431"/>
    </row>
    <row r="839" spans="1:4">
      <c r="A839" s="429"/>
      <c r="B839" s="431"/>
      <c r="C839" s="431"/>
      <c r="D839" s="431"/>
    </row>
    <row r="840" spans="1:4">
      <c r="A840" s="429"/>
      <c r="B840" s="431"/>
      <c r="C840" s="431"/>
      <c r="D840" s="431"/>
    </row>
    <row r="841" spans="1:4">
      <c r="A841" s="429"/>
      <c r="B841" s="431"/>
      <c r="C841" s="431"/>
      <c r="D841" s="431"/>
    </row>
    <row r="842" spans="1:4">
      <c r="A842" s="429"/>
      <c r="B842" s="431"/>
      <c r="C842" s="431"/>
      <c r="D842" s="431"/>
    </row>
    <row r="843" spans="1:4">
      <c r="A843" s="429"/>
      <c r="B843" s="431"/>
      <c r="C843" s="430"/>
      <c r="D843" s="431"/>
    </row>
    <row r="844" spans="1:4">
      <c r="A844" s="429"/>
      <c r="B844" s="431"/>
      <c r="C844" s="431"/>
      <c r="D844" s="431"/>
    </row>
    <row r="845" spans="1:4">
      <c r="A845" s="429"/>
      <c r="B845" s="431"/>
      <c r="C845" s="431"/>
      <c r="D845" s="431"/>
    </row>
    <row r="846" spans="1:4">
      <c r="A846" s="429"/>
      <c r="B846" s="431"/>
      <c r="C846" s="430"/>
      <c r="D846" s="431"/>
    </row>
    <row r="847" spans="1:4">
      <c r="A847" s="429"/>
      <c r="B847" s="431"/>
      <c r="C847" s="431"/>
      <c r="D847" s="431"/>
    </row>
    <row r="848" spans="1:4">
      <c r="A848" s="429"/>
      <c r="B848" s="431"/>
      <c r="C848" s="430"/>
      <c r="D848" s="431"/>
    </row>
    <row r="849" spans="1:4">
      <c r="A849" s="429"/>
      <c r="B849" s="431"/>
      <c r="C849" s="430"/>
      <c r="D849" s="431"/>
    </row>
    <row r="850" spans="1:4">
      <c r="A850" s="429"/>
      <c r="B850" s="431"/>
      <c r="C850" s="430"/>
      <c r="D850" s="431"/>
    </row>
    <row r="851" spans="1:4">
      <c r="A851" s="429"/>
      <c r="B851" s="431"/>
      <c r="C851" s="431"/>
      <c r="D851" s="431"/>
    </row>
    <row r="852" spans="1:4">
      <c r="A852" s="429"/>
      <c r="B852" s="431"/>
      <c r="C852" s="430"/>
      <c r="D852" s="431"/>
    </row>
    <row r="853" spans="1:4">
      <c r="A853" s="429"/>
      <c r="B853" s="431"/>
      <c r="C853" s="431"/>
      <c r="D853" s="431"/>
    </row>
    <row r="854" spans="1:4">
      <c r="A854" s="429"/>
      <c r="B854" s="431"/>
      <c r="C854" s="431"/>
      <c r="D854" s="431"/>
    </row>
    <row r="855" spans="1:4">
      <c r="A855" s="429"/>
      <c r="B855" s="431"/>
      <c r="C855" s="430"/>
      <c r="D855" s="431"/>
    </row>
    <row r="856" spans="1:4">
      <c r="A856" s="429"/>
      <c r="B856" s="431"/>
      <c r="C856" s="430"/>
      <c r="D856" s="431"/>
    </row>
    <row r="857" spans="1:4">
      <c r="A857" s="429"/>
      <c r="B857" s="431"/>
      <c r="C857" s="431"/>
      <c r="D857" s="431"/>
    </row>
    <row r="858" spans="1:4">
      <c r="A858" s="429"/>
      <c r="B858" s="431"/>
      <c r="C858" s="431"/>
      <c r="D858" s="431"/>
    </row>
    <row r="859" spans="1:4">
      <c r="A859" s="429"/>
      <c r="B859" s="431"/>
      <c r="C859" s="431"/>
      <c r="D859" s="431"/>
    </row>
    <row r="860" spans="1:4">
      <c r="A860" s="429"/>
      <c r="B860" s="431"/>
      <c r="C860" s="430"/>
      <c r="D860" s="431"/>
    </row>
    <row r="861" spans="1:4">
      <c r="A861" s="429"/>
      <c r="B861" s="431"/>
      <c r="C861" s="430"/>
      <c r="D861" s="431"/>
    </row>
    <row r="862" spans="1:4">
      <c r="A862" s="429"/>
      <c r="B862" s="431"/>
      <c r="C862" s="430"/>
      <c r="D862" s="431"/>
    </row>
    <row r="863" spans="1:4">
      <c r="A863" s="429"/>
      <c r="B863" s="431"/>
      <c r="C863" s="431"/>
      <c r="D863" s="431"/>
    </row>
    <row r="864" spans="1:4">
      <c r="A864" s="429"/>
      <c r="B864" s="431"/>
      <c r="C864" s="431"/>
      <c r="D864" s="431"/>
    </row>
    <row r="865" spans="1:4">
      <c r="A865" s="429"/>
      <c r="B865" s="431"/>
      <c r="C865" s="430"/>
      <c r="D865" s="431"/>
    </row>
    <row r="866" spans="1:4">
      <c r="A866" s="429"/>
      <c r="B866" s="431"/>
      <c r="C866" s="430"/>
      <c r="D866" s="431"/>
    </row>
    <row r="867" spans="1:4">
      <c r="A867" s="429"/>
      <c r="B867" s="431"/>
      <c r="C867" s="431"/>
      <c r="D867" s="431"/>
    </row>
    <row r="868" spans="1:4">
      <c r="A868" s="429"/>
      <c r="B868" s="431"/>
      <c r="C868" s="431"/>
      <c r="D868" s="431"/>
    </row>
    <row r="869" spans="1:4">
      <c r="A869" s="429"/>
      <c r="B869" s="431"/>
      <c r="C869" s="431"/>
      <c r="D869" s="431"/>
    </row>
    <row r="870" spans="1:4">
      <c r="A870" s="429"/>
      <c r="B870" s="431"/>
      <c r="C870" s="431"/>
      <c r="D870" s="431"/>
    </row>
    <row r="871" spans="1:4">
      <c r="A871" s="429"/>
      <c r="B871" s="431"/>
      <c r="C871" s="431"/>
      <c r="D871" s="431"/>
    </row>
    <row r="872" spans="1:4">
      <c r="A872" s="429"/>
      <c r="B872" s="431"/>
      <c r="C872" s="430"/>
      <c r="D872" s="431"/>
    </row>
    <row r="873" spans="1:4">
      <c r="A873" s="429"/>
      <c r="B873" s="431"/>
      <c r="C873" s="430"/>
      <c r="D873" s="431"/>
    </row>
    <row r="874" spans="1:4">
      <c r="A874" s="429"/>
      <c r="B874" s="431"/>
      <c r="C874" s="431"/>
      <c r="D874" s="431"/>
    </row>
    <row r="875" spans="1:4">
      <c r="A875" s="429"/>
      <c r="B875" s="431"/>
      <c r="C875" s="430"/>
      <c r="D875" s="431"/>
    </row>
    <row r="876" spans="1:4">
      <c r="A876" s="429"/>
      <c r="B876" s="431"/>
      <c r="C876" s="431"/>
      <c r="D876" s="431"/>
    </row>
    <row r="877" spans="1:4">
      <c r="A877" s="429"/>
      <c r="B877" s="431"/>
      <c r="C877" s="431"/>
      <c r="D877" s="431"/>
    </row>
    <row r="878" spans="1:4">
      <c r="A878" s="429"/>
      <c r="B878" s="431"/>
      <c r="C878" s="431"/>
      <c r="D878" s="431"/>
    </row>
    <row r="879" spans="1:4">
      <c r="A879" s="429"/>
      <c r="B879" s="431"/>
      <c r="C879" s="430"/>
      <c r="D879" s="431"/>
    </row>
    <row r="880" spans="1:4">
      <c r="A880" s="429"/>
      <c r="B880" s="431"/>
      <c r="C880" s="431"/>
      <c r="D880" s="431"/>
    </row>
    <row r="881" spans="1:4">
      <c r="A881" s="429"/>
      <c r="B881" s="431"/>
      <c r="C881" s="430"/>
      <c r="D881" s="431"/>
    </row>
    <row r="882" spans="1:4">
      <c r="A882" s="429"/>
      <c r="B882" s="431"/>
      <c r="C882" s="430"/>
      <c r="D882" s="431"/>
    </row>
    <row r="883" spans="1:4">
      <c r="A883" s="429"/>
      <c r="B883" s="431"/>
      <c r="C883" s="430"/>
      <c r="D883" s="430"/>
    </row>
    <row r="884" spans="1:4">
      <c r="A884" s="429"/>
      <c r="B884" s="431"/>
      <c r="C884" s="431"/>
      <c r="D884" s="431"/>
    </row>
    <row r="885" spans="1:4">
      <c r="A885" s="429"/>
      <c r="B885" s="431"/>
      <c r="C885" s="431"/>
      <c r="D885" s="431"/>
    </row>
    <row r="886" spans="1:4">
      <c r="A886" s="429"/>
      <c r="B886" s="431"/>
      <c r="C886" s="430"/>
      <c r="D886" s="431"/>
    </row>
    <row r="887" spans="1:4">
      <c r="A887" s="429"/>
      <c r="B887" s="431"/>
      <c r="C887" s="431"/>
      <c r="D887" s="431"/>
    </row>
    <row r="888" spans="1:4">
      <c r="A888" s="429"/>
      <c r="B888" s="431"/>
      <c r="C888" s="431"/>
      <c r="D888" s="431"/>
    </row>
    <row r="889" spans="1:4">
      <c r="A889" s="429"/>
      <c r="B889" s="431"/>
      <c r="C889" s="431"/>
      <c r="D889" s="431"/>
    </row>
    <row r="890" spans="1:4">
      <c r="A890" s="429"/>
      <c r="B890" s="431"/>
      <c r="C890" s="430"/>
      <c r="D890" s="431"/>
    </row>
    <row r="891" spans="1:4">
      <c r="A891" s="429"/>
      <c r="B891" s="431"/>
      <c r="C891" s="430"/>
      <c r="D891" s="430"/>
    </row>
    <row r="892" spans="1:4">
      <c r="A892" s="429"/>
      <c r="B892" s="431"/>
      <c r="C892" s="431"/>
      <c r="D892" s="431"/>
    </row>
    <row r="893" spans="1:4">
      <c r="A893" s="429"/>
      <c r="B893" s="431"/>
      <c r="C893" s="431"/>
      <c r="D893" s="431"/>
    </row>
    <row r="894" spans="1:4">
      <c r="A894" s="429"/>
      <c r="B894" s="431"/>
      <c r="C894" s="431"/>
      <c r="D894" s="431"/>
    </row>
    <row r="895" spans="1:4">
      <c r="A895" s="429"/>
      <c r="B895" s="431"/>
      <c r="C895" s="430"/>
      <c r="D895" s="431"/>
    </row>
    <row r="896" spans="1:4">
      <c r="A896" s="429"/>
      <c r="B896" s="431"/>
      <c r="C896" s="431"/>
      <c r="D896" s="431"/>
    </row>
    <row r="897" spans="1:4">
      <c r="A897" s="429"/>
      <c r="B897" s="431"/>
      <c r="C897" s="431"/>
      <c r="D897" s="431"/>
    </row>
    <row r="898" spans="1:4">
      <c r="A898" s="429"/>
      <c r="B898" s="431"/>
      <c r="C898" s="431"/>
      <c r="D898" s="431"/>
    </row>
    <row r="899" spans="1:4">
      <c r="A899" s="429"/>
      <c r="B899" s="431"/>
      <c r="C899" s="431"/>
      <c r="D899" s="431"/>
    </row>
    <row r="900" spans="1:4">
      <c r="A900" s="429"/>
      <c r="B900" s="431"/>
      <c r="C900" s="430"/>
      <c r="D900" s="431"/>
    </row>
    <row r="901" spans="1:4">
      <c r="A901" s="429"/>
      <c r="B901" s="431"/>
      <c r="C901" s="430"/>
      <c r="D901" s="431"/>
    </row>
    <row r="902" spans="1:4">
      <c r="A902" s="429"/>
      <c r="B902" s="431"/>
      <c r="C902" s="431"/>
      <c r="D902" s="431"/>
    </row>
    <row r="903" spans="1:4">
      <c r="A903" s="429"/>
      <c r="B903" s="431"/>
      <c r="C903" s="431"/>
      <c r="D903" s="431"/>
    </row>
    <row r="904" spans="1:4">
      <c r="A904" s="429"/>
      <c r="B904" s="431"/>
      <c r="C904" s="431"/>
      <c r="D904" s="431"/>
    </row>
    <row r="905" spans="1:4">
      <c r="A905" s="429"/>
      <c r="B905" s="431"/>
      <c r="C905" s="431"/>
      <c r="D905" s="431"/>
    </row>
    <row r="906" spans="1:4">
      <c r="A906" s="429"/>
      <c r="B906" s="431"/>
      <c r="C906" s="431"/>
      <c r="D906" s="431"/>
    </row>
    <row r="907" spans="1:4">
      <c r="A907" s="429"/>
      <c r="B907" s="431"/>
      <c r="C907" s="431"/>
      <c r="D907" s="431"/>
    </row>
    <row r="908" spans="1:4">
      <c r="A908" s="429"/>
      <c r="B908" s="431"/>
      <c r="C908" s="431"/>
      <c r="D908" s="431"/>
    </row>
    <row r="909" spans="1:4">
      <c r="A909" s="429"/>
      <c r="B909" s="431"/>
      <c r="C909" s="431"/>
      <c r="D909" s="431"/>
    </row>
    <row r="910" spans="1:4">
      <c r="A910" s="429"/>
      <c r="B910" s="431"/>
      <c r="C910" s="430"/>
      <c r="D910" s="430"/>
    </row>
    <row r="911" spans="1:4">
      <c r="A911" s="429"/>
      <c r="B911" s="431"/>
      <c r="C911" s="431"/>
      <c r="D911" s="431"/>
    </row>
    <row r="912" spans="1:4">
      <c r="A912" s="429"/>
      <c r="B912" s="431"/>
      <c r="C912" s="431"/>
      <c r="D912" s="431"/>
    </row>
    <row r="913" spans="1:4">
      <c r="A913" s="429"/>
      <c r="B913" s="431"/>
      <c r="C913" s="431"/>
      <c r="D913" s="431"/>
    </row>
    <row r="914" spans="1:4">
      <c r="A914" s="429"/>
      <c r="B914" s="431"/>
      <c r="C914" s="431"/>
      <c r="D914" s="431"/>
    </row>
    <row r="915" spans="1:4">
      <c r="A915" s="429"/>
      <c r="B915" s="431"/>
      <c r="C915" s="430"/>
      <c r="D915" s="430"/>
    </row>
    <row r="916" spans="1:4">
      <c r="A916" s="429"/>
      <c r="B916" s="431"/>
      <c r="C916" s="431"/>
      <c r="D916" s="431"/>
    </row>
    <row r="917" spans="1:4">
      <c r="A917" s="429"/>
      <c r="B917" s="431"/>
      <c r="C917" s="431"/>
      <c r="D917" s="431"/>
    </row>
    <row r="918" spans="1:4">
      <c r="A918" s="429"/>
      <c r="B918" s="431"/>
      <c r="C918" s="431"/>
      <c r="D918" s="431"/>
    </row>
    <row r="919" spans="1:4">
      <c r="A919" s="429"/>
      <c r="B919" s="431"/>
      <c r="C919" s="430"/>
      <c r="D919" s="431"/>
    </row>
    <row r="920" spans="1:4">
      <c r="A920" s="429"/>
      <c r="B920" s="431"/>
      <c r="C920" s="431"/>
      <c r="D920" s="431"/>
    </row>
    <row r="921" spans="1:4">
      <c r="A921" s="429"/>
      <c r="B921" s="431"/>
      <c r="C921" s="431"/>
      <c r="D921" s="431"/>
    </row>
    <row r="922" spans="1:4">
      <c r="A922" s="429"/>
      <c r="B922" s="431"/>
      <c r="C922" s="430"/>
      <c r="D922" s="430"/>
    </row>
  </sheetData>
  <hyperlinks>
    <hyperlink ref="A5" r:id="rId1" display="http://wogcc.state.wy.us/BtnFieldnm.cfm?nCode=9999"/>
    <hyperlink ref="A6" r:id="rId2" display="http://wogcc.state.wy.us/BtnFieldnm.cfm?nCode=3197"/>
    <hyperlink ref="A7" r:id="rId3" display="http://wogcc.state.wy.us/BtnFieldnm.cfm?nCode=3923"/>
    <hyperlink ref="A8" r:id="rId4" display="http://wogcc.state.wy.us/BtnFieldnm.cfm?nCode=2621"/>
    <hyperlink ref="A9" r:id="rId5" display="http://wogcc.state.wy.us/BtnFieldnm.cfm?nCode=4367"/>
    <hyperlink ref="A10" r:id="rId6" display="http://wogcc.state.wy.us/BtnFieldnm.cfm?nCode=2260"/>
    <hyperlink ref="A11" r:id="rId7" display="http://wogcc.state.wy.us/BtnFieldnm.cfm?nCode=4007"/>
    <hyperlink ref="A12" r:id="rId8" display="http://wogcc.state.wy.us/BtnFieldnm.cfm?nCode=3845"/>
    <hyperlink ref="A13" r:id="rId9" display="http://wogcc.state.wy.us/BtnFieldnm.cfm?nCode=1457"/>
    <hyperlink ref="A14" r:id="rId10" display="http://wogcc.state.wy.us/BtnFieldnm.cfm?nCode=1109"/>
    <hyperlink ref="A15" r:id="rId11" display="http://wogcc.state.wy.us/BtnFieldnm.cfm?nCode=3443"/>
    <hyperlink ref="A16" r:id="rId12" display="http://wogcc.state.wy.us/BtnFieldnm.cfm?nCode=3437"/>
    <hyperlink ref="A17" r:id="rId13" display="http://wogcc.state.wy.us/BtnFieldnm.cfm?nCode=1410"/>
    <hyperlink ref="A18" r:id="rId14" display="http://wogcc.state.wy.us/BtnFieldnm.cfm?nCode=2651"/>
    <hyperlink ref="A19" r:id="rId15" display="http://wogcc.state.wy.us/BtnFieldnm.cfm?nCode=1315"/>
    <hyperlink ref="A20" r:id="rId16" display="http://wogcc.state.wy.us/BtnFieldnm.cfm?nCode=2963"/>
    <hyperlink ref="A21" r:id="rId17" display="http://wogcc.state.wy.us/BtnFieldnm.cfm?nCode=3467"/>
    <hyperlink ref="A22" r:id="rId18" display="http://wogcc.state.wy.us/BtnFieldnm.cfm?nCode=1323"/>
    <hyperlink ref="A23" r:id="rId19" display="http://wogcc.state.wy.us/BtnFieldnm.cfm?nCode=3941"/>
    <hyperlink ref="A24" r:id="rId20" display="http://wogcc.state.wy.us/BtnFieldnm.cfm?nCode=3344"/>
    <hyperlink ref="A25" r:id="rId21" display="http://wogcc.state.wy.us/BtnFieldnm.cfm?nCode=1055"/>
    <hyperlink ref="A26" r:id="rId22" display="http://wogcc.state.wy.us/BtnFieldnm.cfm?nCode=4739"/>
    <hyperlink ref="A27" r:id="rId23" display="http://wogcc.state.wy.us/BtnFieldnm.cfm?nCode=3711"/>
    <hyperlink ref="A28" r:id="rId24" display="http://wogcc.state.wy.us/BtnFieldnm.cfm?nCode=1799"/>
    <hyperlink ref="A29" r:id="rId25" display="http://wogcc.state.wy.us/BtnFieldnm.cfm?nCode=2987"/>
    <hyperlink ref="A30" r:id="rId26" display="http://wogcc.state.wy.us/BtnFieldnm.cfm?nCode=2307"/>
    <hyperlink ref="A31" r:id="rId27" display="http://wogcc.state.wy.us/BtnFieldnm.cfm?nCode=1275"/>
    <hyperlink ref="A32" r:id="rId28" display="http://wogcc.state.wy.us/BtnFieldnm.cfm?nCode=2563"/>
    <hyperlink ref="A33" r:id="rId29" display="http://wogcc.state.wy.us/BtnFieldnm.cfm?nCode=3869"/>
    <hyperlink ref="A34" r:id="rId30" display="http://wogcc.state.wy.us/BtnFieldnm.cfm?nCode=3863"/>
    <hyperlink ref="A35" r:id="rId31" display="http://wogcc.state.wy.us/BtnFieldnm.cfm?nCode=3425"/>
    <hyperlink ref="A36" r:id="rId32" display="http://wogcc.state.wy.us/BtnFieldnm.cfm?nCode=2453"/>
    <hyperlink ref="A37" r:id="rId33" display="http://wogcc.state.wy.us/BtnFieldnm.cfm?nCode=2783"/>
    <hyperlink ref="A38" r:id="rId34" display="http://wogcc.state.wy.us/BtnFieldnm.cfm?nCode=4013"/>
    <hyperlink ref="A39" r:id="rId35" display="http://wogcc.state.wy.us/BtnFieldnm.cfm?nCode=4571"/>
    <hyperlink ref="A40" r:id="rId36" display="http://wogcc.state.wy.us/BtnFieldnm.cfm?nCode=2332"/>
    <hyperlink ref="A41" r:id="rId37" display="http://wogcc.state.wy.us/BtnFieldnm.cfm?nCode=3403"/>
    <hyperlink ref="A42" r:id="rId38" display="http://wogcc.state.wy.us/BtnFieldnm.cfm?nCode=3866"/>
    <hyperlink ref="A43" r:id="rId39" display="http://wogcc.state.wy.us/BtnFieldnm.cfm?nCode=2296"/>
    <hyperlink ref="A44" r:id="rId40" display="http://wogcc.state.wy.us/BtnFieldnm.cfm?nCode=3485"/>
    <hyperlink ref="A45" r:id="rId41" display="http://wogcc.state.wy.us/BtnFieldnm.cfm?nCode=1486"/>
    <hyperlink ref="A46" r:id="rId42" display="http://wogcc.state.wy.us/BtnFieldnm.cfm?nCode=4595"/>
    <hyperlink ref="A47" r:id="rId43" display="http://wogcc.state.wy.us/BtnFieldnm.cfm?nCode=1697"/>
    <hyperlink ref="A48" r:id="rId44" display="http://wogcc.state.wy.us/BtnFieldnm.cfm?nCode=2310"/>
    <hyperlink ref="A49" r:id="rId45" display="http://wogcc.state.wy.us/BtnFieldnm.cfm?nCode=1745"/>
    <hyperlink ref="A50" r:id="rId46" display="http://wogcc.state.wy.us/BtnFieldnm.cfm?nCode=1685"/>
    <hyperlink ref="A51" r:id="rId47" display="http://wogcc.state.wy.us/BtnFieldnm.cfm?nCode=3131"/>
    <hyperlink ref="A52" r:id="rId48" display="http://wogcc.state.wy.us/BtnFieldnm.cfm?nCode=3047"/>
    <hyperlink ref="A53" r:id="rId49" display="http://wogcc.state.wy.us/BtnFieldnm.cfm?nCode=3875"/>
    <hyperlink ref="A54" r:id="rId50" display="http://wogcc.state.wy.us/BtnFieldnm.cfm?nCode=1615"/>
    <hyperlink ref="A55" r:id="rId51" display="http://wogcc.state.wy.us/BtnFieldnm.cfm?nCode=2284"/>
    <hyperlink ref="A56" r:id="rId52" display="http://wogcc.state.wy.us/BtnFieldnm.cfm?nCode=1360"/>
    <hyperlink ref="A57" r:id="rId53" display="http://wogcc.state.wy.us/BtnFieldnm.cfm?nCode=2273"/>
    <hyperlink ref="A58" r:id="rId54" display="http://wogcc.state.wy.us/BtnFieldnm.cfm?nCode=2297"/>
    <hyperlink ref="A59" r:id="rId55" display="http://wogcc.state.wy.us/BtnFieldnm.cfm?nCode=4554"/>
    <hyperlink ref="A60" r:id="rId56" display="http://wogcc.state.wy.us/BtnFieldnm.cfm?nCode=3580"/>
    <hyperlink ref="A61" r:id="rId57" display="http://wogcc.state.wy.us/BtnFieldnm.cfm?nCode=4697"/>
    <hyperlink ref="A62" r:id="rId58" display="http://wogcc.state.wy.us/BtnFieldnm.cfm?nCode=3653"/>
    <hyperlink ref="A63" r:id="rId59" display="http://wogcc.state.wy.us/BtnFieldnm.cfm?nCode=1403"/>
    <hyperlink ref="A64" r:id="rId60" display="http://wogcc.state.wy.us/BtnFieldnm.cfm?nCode=3857"/>
    <hyperlink ref="A65" r:id="rId61" display="http://wogcc.state.wy.us/BtnFieldnm.cfm?nCode=3570"/>
    <hyperlink ref="A66" r:id="rId62" display="http://wogcc.state.wy.us/BtnFieldnm.cfm?nCode=1157"/>
    <hyperlink ref="A67" r:id="rId63" display="http://wogcc.state.wy.us/BtnFieldnm.cfm?nCode=4041"/>
    <hyperlink ref="A68" r:id="rId64" display="http://wogcc.state.wy.us/BtnFieldnm.cfm?nCode=2627"/>
    <hyperlink ref="A69" r:id="rId65" display="http://wogcc.state.wy.us/BtnFieldnm.cfm?nCode=1145"/>
    <hyperlink ref="A70" r:id="rId66" display="http://wogcc.state.wy.us/BtnFieldnm.cfm?nCode=2741"/>
    <hyperlink ref="A71" r:id="rId67" display="http://wogcc.state.wy.us/BtnFieldnm.cfm?nCode=3623"/>
    <hyperlink ref="A72" r:id="rId68" display="http://wogcc.state.wy.us/BtnFieldnm.cfm?nCode=2663"/>
    <hyperlink ref="A73" r:id="rId69" display="http://wogcc.state.wy.us/BtnFieldnm.cfm?nCode=1661"/>
    <hyperlink ref="A74" r:id="rId70" display="http://wogcc.state.wy.us/BtnFieldnm.cfm?nCode=1349"/>
    <hyperlink ref="A75" r:id="rId71" display="http://wogcc.state.wy.us/BtnFieldnm.cfm?nCode=1239"/>
    <hyperlink ref="A76" r:id="rId72" display="http://wogcc.state.wy.us/BtnFieldnm.cfm?nCode=1679"/>
    <hyperlink ref="A77" r:id="rId73" display="http://wogcc.state.wy.us/BtnFieldnm.cfm?nCode=3431"/>
    <hyperlink ref="A78" r:id="rId74" display="http://wogcc.state.wy.us/BtnFieldnm.cfm?nCode=3983"/>
    <hyperlink ref="A79" r:id="rId75" display="http://wogcc.state.wy.us/BtnFieldnm.cfm?nCode=1376"/>
    <hyperlink ref="A80" r:id="rId76" display="http://wogcc.state.wy.us/BtnFieldnm.cfm?nCode=1406"/>
    <hyperlink ref="A81" r:id="rId77" display="http://wogcc.state.wy.us/BtnFieldnm.cfm?nCode=3359"/>
    <hyperlink ref="A82" r:id="rId78" display="http://wogcc.state.wy.us/BtnFieldnm.cfm?nCode=3660"/>
    <hyperlink ref="A83" r:id="rId79" display="http://wogcc.state.wy.us/BtnFieldnm.cfm?nCode=2501"/>
    <hyperlink ref="A84" r:id="rId80" display="http://wogcc.state.wy.us/BtnFieldnm.cfm?nCode=3149"/>
    <hyperlink ref="A85" r:id="rId81" display="http://wogcc.state.wy.us/BtnFieldnm.cfm?nCode=3263"/>
    <hyperlink ref="A86" r:id="rId82" display="http://wogcc.state.wy.us/BtnFieldnm.cfm?nCode=3837"/>
    <hyperlink ref="A87" r:id="rId83" display="http://wogcc.state.wy.us/BtnFieldnm.cfm?nCode=1499"/>
    <hyperlink ref="A88" r:id="rId84" display="http://wogcc.state.wy.us/BtnFieldnm.cfm?nCode=1631"/>
    <hyperlink ref="A89" r:id="rId85" display="http://wogcc.state.wy.us/BtnFieldnm.cfm?nCode=3641"/>
    <hyperlink ref="A90" r:id="rId86" display="http://wogcc.state.wy.us/BtnFieldnm.cfm?nCode=1354"/>
    <hyperlink ref="A91" r:id="rId87" display="http://wogcc.state.wy.us/BtnFieldnm.cfm?nCode=3568"/>
    <hyperlink ref="A92" r:id="rId88" display="http://wogcc.state.wy.us/BtnFieldnm.cfm?nCode=2312"/>
    <hyperlink ref="A93" r:id="rId89" display="http://wogcc.state.wy.us/BtnFieldnm.cfm?nCode=3191"/>
    <hyperlink ref="A94" r:id="rId90" display="http://wogcc.state.wy.us/BtnFieldnm.cfm?nCode=2228"/>
    <hyperlink ref="A95" r:id="rId91" display="http://wogcc.state.wy.us/BtnFieldnm.cfm?nCode=1373"/>
    <hyperlink ref="A96" r:id="rId92" display="http://wogcc.state.wy.us/BtnFieldnm.cfm?nCode=2477"/>
    <hyperlink ref="A97" r:id="rId93" display="http://wogcc.state.wy.us/BtnFieldnm.cfm?nCode=1637"/>
    <hyperlink ref="A98" r:id="rId94" display="http://wogcc.state.wy.us/BtnFieldnm.cfm?nCode=3683"/>
    <hyperlink ref="A99" r:id="rId95" display="http://wogcc.state.wy.us/BtnFieldnm.cfm?nCode=2292"/>
    <hyperlink ref="A100" r:id="rId96" display="http://wogcc.state.wy.us/BtnFieldnm.cfm?nCode=3671"/>
    <hyperlink ref="A101" r:id="rId97" display="http://wogcc.state.wy.us/BtnFieldnm.cfm?nCode=3463"/>
    <hyperlink ref="A102" r:id="rId98" display="http://wogcc.state.wy.us/BtnFieldnm.cfm?nCode=1769"/>
    <hyperlink ref="A103" r:id="rId99" display="http://wogcc.state.wy.us/BtnFieldnm.cfm?nCode=1822"/>
    <hyperlink ref="A104" r:id="rId100" display="http://wogcc.state.wy.us/BtnFieldnm.cfm?nCode=2195"/>
    <hyperlink ref="A105" r:id="rId101" display="http://wogcc.state.wy.us/BtnFieldnm.cfm?nCode=1724"/>
    <hyperlink ref="A106" r:id="rId102" display="http://wogcc.state.wy.us/BtnFieldnm.cfm?nCode=3479"/>
    <hyperlink ref="A107" r:id="rId103" display="http://wogcc.state.wy.us/BtnFieldnm.cfm?nCode=3659"/>
    <hyperlink ref="A108" r:id="rId104" display="http://wogcc.state.wy.us/BtnFieldnm.cfm?nCode=4811"/>
    <hyperlink ref="A109" r:id="rId105" display="http://wogcc.state.wy.us/BtnFieldnm.cfm?nCode=2405"/>
    <hyperlink ref="A110" r:id="rId106" display="http://wogcc.state.wy.us/BtnFieldnm.cfm?nCode=1548"/>
    <hyperlink ref="A111" r:id="rId107" display="http://wogcc.state.wy.us/BtnFieldnm.cfm?nCode=1194"/>
    <hyperlink ref="A112" r:id="rId108" display="http://wogcc.state.wy.us/BtnFieldnm.cfm?nCode=2306"/>
    <hyperlink ref="A113" r:id="rId109" display="http://wogcc.state.wy.us/BtnFieldnm.cfm?nCode=1424"/>
    <hyperlink ref="A114" r:id="rId110" display="http://wogcc.state.wy.us/BtnFieldnm.cfm?nCode=3455"/>
    <hyperlink ref="A115" r:id="rId111" display="http://wogcc.state.wy.us/BtnFieldnm.cfm?nCode=1127"/>
    <hyperlink ref="A116" r:id="rId112" display="http://wogcc.state.wy.us/BtnFieldnm.cfm?nCode=1346"/>
    <hyperlink ref="A117" r:id="rId113" display="http://wogcc.state.wy.us/BtnFieldnm.cfm?nCode=2117"/>
    <hyperlink ref="A118" r:id="rId114" display="http://wogcc.state.wy.us/BtnFieldnm.cfm?nCode=2441"/>
    <hyperlink ref="A119" r:id="rId115" display="http://wogcc.state.wy.us/BtnFieldnm.cfm?nCode=1821"/>
    <hyperlink ref="A120" r:id="rId116" display="http://wogcc.state.wy.us/BtnFieldnm.cfm?nCode=1786"/>
    <hyperlink ref="A121" r:id="rId117" display="http://wogcc.state.wy.us/BtnFieldnm.cfm?nCode=1812"/>
    <hyperlink ref="A122" r:id="rId118" display="http://wogcc.state.wy.us/BtnFieldnm.cfm?nCode=4586"/>
    <hyperlink ref="A123" r:id="rId119" display="http://wogcc.state.wy.us/BtnFieldnm.cfm?nCode=1380"/>
    <hyperlink ref="A124" r:id="rId120" display="http://wogcc.state.wy.us/BtnFieldnm.cfm?nCode=3461"/>
    <hyperlink ref="A125" r:id="rId121" display="http://wogcc.state.wy.us/BtnFieldnm.cfm?nCode=2375"/>
    <hyperlink ref="A126" r:id="rId122" display="http://wogcc.state.wy.us/BtnFieldnm.cfm?nCode=2255"/>
    <hyperlink ref="A127" r:id="rId123" display="http://wogcc.state.wy.us/BtnFieldnm.cfm?nCode=3851"/>
    <hyperlink ref="A128" r:id="rId124" display="http://wogcc.state.wy.us/BtnFieldnm.cfm?nCode=2633"/>
    <hyperlink ref="A129" r:id="rId125" display="http://wogcc.state.wy.us/BtnFieldnm.cfm?nCode=2388"/>
    <hyperlink ref="A130" r:id="rId126" display="http://wogcc.state.wy.us/BtnFieldnm.cfm?nCode=1019"/>
    <hyperlink ref="A131" r:id="rId127" display="http://wogcc.state.wy.us/BtnFieldnm.cfm?nCode=1339"/>
    <hyperlink ref="A132" r:id="rId128" display="http://wogcc.state.wy.us/BtnFieldnm.cfm?nCode=2537"/>
    <hyperlink ref="A133" r:id="rId129" display="http://wogcc.state.wy.us/BtnFieldnm.cfm?nCode=2927"/>
    <hyperlink ref="A134" r:id="rId130" display="http://wogcc.state.wy.us/BtnFieldnm.cfm?nCode=3203"/>
    <hyperlink ref="A135" r:id="rId131" display="http://wogcc.state.wy.us/BtnFieldnm.cfm?nCode=1913"/>
    <hyperlink ref="A136" r:id="rId132" display="http://wogcc.state.wy.us/BtnFieldnm.cfm?nCode=3323"/>
    <hyperlink ref="A137" r:id="rId133" display="http://wogcc.state.wy.us/BtnFieldnm.cfm?nCode=1283"/>
    <hyperlink ref="A138" r:id="rId134" display="http://wogcc.state.wy.us/BtnFieldnm.cfm?nCode=1709"/>
    <hyperlink ref="A139" r:id="rId135" display="http://wogcc.state.wy.us/BtnFieldnm.cfm?nCode=3677"/>
    <hyperlink ref="A140" r:id="rId136" display="http://wogcc.state.wy.us/BtnFieldnm.cfm?nCode=1871"/>
    <hyperlink ref="A141" r:id="rId137" display="http://wogcc.state.wy.us/BtnFieldnm.cfm?nCode=2408"/>
    <hyperlink ref="A142" r:id="rId138" display="http://wogcc.state.wy.us/BtnFieldnm.cfm?nCode=4619"/>
    <hyperlink ref="A143" r:id="rId139" display="http://wogcc.state.wy.us/BtnFieldnm.cfm?nCode=4637"/>
    <hyperlink ref="A144" r:id="rId140" display="http://wogcc.state.wy.us/BtnFieldnm.cfm?nCode=1507"/>
    <hyperlink ref="A145" r:id="rId141" display="http://wogcc.state.wy.us/BtnFieldnm.cfm?nCode=1529"/>
    <hyperlink ref="A146" r:id="rId142" display="http://wogcc.state.wy.us/BtnFieldnm.cfm?nCode=2426"/>
    <hyperlink ref="A147" r:id="rId143" display="http://wogcc.state.wy.us/BtnFieldnm.cfm?nCode=3121"/>
    <hyperlink ref="A148" r:id="rId144" display="http://wogcc.state.wy.us/BtnFieldnm.cfm?nCode=1383"/>
    <hyperlink ref="A149" r:id="rId145" display="http://wogcc.state.wy.us/BtnFieldnm.cfm?nCode=2287"/>
    <hyperlink ref="A150" r:id="rId146" display="http://wogcc.state.wy.us/BtnFieldnm.cfm?nCode=1364"/>
    <hyperlink ref="A151" r:id="rId147" display="http://wogcc.state.wy.us/BtnFieldnm.cfm?nCode=1253"/>
    <hyperlink ref="A152" r:id="rId148" display="http://wogcc.state.wy.us/BtnFieldnm.cfm?nCode=1814"/>
    <hyperlink ref="A153" r:id="rId149" display="http://wogcc.state.wy.us/BtnFieldnm.cfm?nCode=1723"/>
    <hyperlink ref="A154" r:id="rId150" display="http://wogcc.state.wy.us/BtnFieldnm.cfm?nCode=3305"/>
    <hyperlink ref="A155" r:id="rId151" display="http://wogcc.state.wy.us/BtnFieldnm.cfm?nCode=1818"/>
    <hyperlink ref="A156" r:id="rId152" display="http://wogcc.state.wy.us/BtnFieldnm.cfm?nCode=1257"/>
    <hyperlink ref="A157" r:id="rId153" display="http://wogcc.state.wy.us/BtnFieldnm.cfm?nCode=3887"/>
    <hyperlink ref="A158" r:id="rId154" display="http://wogcc.state.wy.us/BtnFieldnm.cfm?nCode=2139"/>
    <hyperlink ref="A159" r:id="rId155" display="http://wogcc.state.wy.us/BtnFieldnm.cfm?nCode=2275"/>
    <hyperlink ref="A160" r:id="rId156" display="http://wogcc.state.wy.us/BtnFieldnm.cfm?nCode=1751"/>
    <hyperlink ref="A161" r:id="rId157" display="http://wogcc.state.wy.us/BtnFieldnm.cfm?nCode=2909"/>
    <hyperlink ref="A162" r:id="rId158" display="http://wogcc.state.wy.us/BtnFieldnm.cfm?nCode=1823"/>
    <hyperlink ref="A163" r:id="rId159" display="http://wogcc.state.wy.us/BtnFieldnm.cfm?nCode=1703"/>
    <hyperlink ref="A164" r:id="rId160" display="http://wogcc.state.wy.us/BtnFieldnm.cfm?nCode=3977"/>
    <hyperlink ref="A165" r:id="rId161" display="http://wogcc.state.wy.us/BtnFieldnm.cfm?nCode=1254"/>
    <hyperlink ref="A166" r:id="rId162" display="http://wogcc.state.wy.us/BtnFieldnm.cfm?nCode=2903"/>
    <hyperlink ref="A167" r:id="rId163" display="http://wogcc.state.wy.us/BtnFieldnm.cfm?nCode=2543"/>
    <hyperlink ref="A168" r:id="rId164" display="http://wogcc.state.wy.us/BtnFieldnm.cfm?nCode=1180"/>
    <hyperlink ref="A169" r:id="rId165" display="http://wogcc.state.wy.us/BtnFieldnm.cfm?nCode=1566"/>
    <hyperlink ref="A170" r:id="rId166" display="http://wogcc.state.wy.us/BtnFieldnm.cfm?nCode=4787"/>
    <hyperlink ref="A171" r:id="rId167" display="http://wogcc.state.wy.us/BtnFieldnm.cfm?nCode=3808"/>
    <hyperlink ref="A172" r:id="rId168" display="http://wogcc.state.wy.us/BtnFieldnm.cfm?nCode=4581"/>
    <hyperlink ref="A173" r:id="rId169" display="http://wogcc.state.wy.us/BtnFieldnm.cfm?nCode=1259"/>
    <hyperlink ref="A174" r:id="rId170" display="http://wogcc.state.wy.us/BtnFieldnm.cfm?nCode=1049"/>
    <hyperlink ref="A175" r:id="rId171" display="http://wogcc.state.wy.us/BtnFieldnm.cfm?nCode=2445"/>
    <hyperlink ref="A176" r:id="rId172" display="http://wogcc.state.wy.us/BtnFieldnm.cfm?nCode=1667"/>
    <hyperlink ref="A177" r:id="rId173" display="http://wogcc.state.wy.us/BtnFieldnm.cfm?nCode=2843"/>
    <hyperlink ref="A178" r:id="rId174" display="http://wogcc.state.wy.us/BtnFieldnm.cfm?nCode=3073"/>
    <hyperlink ref="A179" r:id="rId175" display="http://wogcc.state.wy.us/BtnFieldnm.cfm?nCode=5040"/>
    <hyperlink ref="A180" r:id="rId176" display="http://wogcc.state.wy.us/BtnFieldnm.cfm?nCode=1043"/>
    <hyperlink ref="A181" r:id="rId177" display="http://wogcc.state.wy.us/BtnFieldnm.cfm?nCode=1479"/>
    <hyperlink ref="A182" r:id="rId178" display="http://wogcc.state.wy.us/BtnFieldnm.cfm?nCode=3687"/>
    <hyperlink ref="A183" r:id="rId179" display="http://wogcc.state.wy.us/BtnFieldnm.cfm?nCode=1325"/>
    <hyperlink ref="A184" r:id="rId180" display="http://wogcc.state.wy.us/BtnFieldnm.cfm?nCode=2009"/>
    <hyperlink ref="A185" r:id="rId181" display="http://wogcc.state.wy.us/BtnFieldnm.cfm?nCode=1742"/>
    <hyperlink ref="A186" r:id="rId182" display="http://wogcc.state.wy.us/BtnFieldnm.cfm?nCode=4136"/>
    <hyperlink ref="A187" r:id="rId183" display="http://wogcc.state.wy.us/BtnFieldnm.cfm?nCode=3320"/>
    <hyperlink ref="A188" r:id="rId184" display="http://wogcc.state.wy.us/BtnFieldnm.cfm?nCode=1645"/>
    <hyperlink ref="A189" r:id="rId185" display="http://wogcc.state.wy.us/BtnFieldnm.cfm?nCode=2063"/>
    <hyperlink ref="A190" r:id="rId186" display="http://wogcc.state.wy.us/BtnFieldnm.cfm?nCode=4847"/>
    <hyperlink ref="A191" r:id="rId187" display="http://wogcc.state.wy.us/BtnFieldnm.cfm?nCode=1331"/>
    <hyperlink ref="A192" r:id="rId188" display="http://wogcc.state.wy.us/BtnFieldnm.cfm?nCode=1223"/>
    <hyperlink ref="A193" r:id="rId189" display="http://wogcc.state.wy.us/BtnFieldnm.cfm?nCode=1732"/>
    <hyperlink ref="A194" r:id="rId190" display="http://wogcc.state.wy.us/BtnFieldnm.cfm?nCode=3155"/>
    <hyperlink ref="A195" r:id="rId191" display="http://wogcc.state.wy.us/BtnFieldnm.cfm?nCode=1715"/>
    <hyperlink ref="A196" r:id="rId192" display="http://wogcc.state.wy.us/BtnFieldnm.cfm?nCode=1367"/>
    <hyperlink ref="A197" r:id="rId193" display="http://wogcc.state.wy.us/BtnFieldnm.cfm?nCode=2229"/>
    <hyperlink ref="A198" r:id="rId194" display="http://wogcc.state.wy.us/BtnFieldnm.cfm?nCode=1825"/>
    <hyperlink ref="A199" r:id="rId195" display="http://wogcc.state.wy.us/BtnFieldnm.cfm?nCode=2291"/>
    <hyperlink ref="A200" r:id="rId196" display="http://wogcc.state.wy.us/BtnFieldnm.cfm?nCode=3576"/>
    <hyperlink ref="A201" r:id="rId197" display="http://wogcc.state.wy.us/BtnFieldnm.cfm?nCode=2502"/>
    <hyperlink ref="A202" r:id="rId198" display="http://wogcc.state.wy.us/BtnFieldnm.cfm?nCode=5041"/>
    <hyperlink ref="A203" r:id="rId199" display="http://wogcc.state.wy.us/BtnFieldnm.cfm?nCode=2183"/>
    <hyperlink ref="A204" r:id="rId200" display="http://wogcc.state.wy.us/BtnFieldnm.cfm?nCode=4715"/>
    <hyperlink ref="A205" r:id="rId201" display="http://wogcc.state.wy.us/BtnFieldnm.cfm?nCode=2369"/>
    <hyperlink ref="A206" r:id="rId202" display="http://wogcc.state.wy.us/BtnFieldnm.cfm?nCode=4727"/>
    <hyperlink ref="A207" r:id="rId203" display="http://wogcc.state.wy.us/BtnFieldnm.cfm?nCode=2179"/>
    <hyperlink ref="A208" r:id="rId204" display="http://wogcc.state.wy.us/BtnFieldnm.cfm?nCode=2446"/>
    <hyperlink ref="A209" r:id="rId205" display="http://wogcc.state.wy.us/BtnFieldnm.cfm?nCode=1835"/>
    <hyperlink ref="A210" r:id="rId206" display="http://wogcc.state.wy.us/BtnFieldnm.cfm?nCode=1285"/>
    <hyperlink ref="A211" r:id="rId207" display="http://wogcc.state.wy.us/BtnFieldnm.cfm?nCode=1778"/>
    <hyperlink ref="A212" r:id="rId208" display="http://wogcc.state.wy.us/BtnFieldnm.cfm?nCode=1575"/>
    <hyperlink ref="A213" r:id="rId209" display="http://wogcc.state.wy.us/BtnFieldnm.cfm?nCode=3587"/>
    <hyperlink ref="A214" r:id="rId210" display="http://wogcc.state.wy.us/BtnFieldnm.cfm?nCode=1409"/>
    <hyperlink ref="A215" r:id="rId211" display="http://wogcc.state.wy.us/BtnFieldnm.cfm?nCode=1761"/>
    <hyperlink ref="A216" r:id="rId212" display="http://wogcc.state.wy.us/BtnFieldnm.cfm?nCode=1867"/>
    <hyperlink ref="A217" r:id="rId213" display="http://wogcc.state.wy.us/BtnFieldnm.cfm?nCode=1270"/>
    <hyperlink ref="A218" r:id="rId214" display="http://wogcc.state.wy.us/BtnFieldnm.cfm?nCode=1872"/>
    <hyperlink ref="A219" r:id="rId215" display="http://wogcc.state.wy.us/BtnFieldnm.cfm?nCode=1784"/>
    <hyperlink ref="A220" r:id="rId216" display="http://wogcc.state.wy.us/BtnFieldnm.cfm?nCode=4820"/>
    <hyperlink ref="A221" r:id="rId217" display="http://wogcc.state.wy.us/BtnFieldnm.cfm?nCode=1813"/>
    <hyperlink ref="A222" r:id="rId218" display="http://wogcc.state.wy.us/BtnFieldnm.cfm?nCode=1521"/>
    <hyperlink ref="A223" r:id="rId219" display="http://wogcc.state.wy.us/BtnFieldnm.cfm?nCode=2459"/>
    <hyperlink ref="A224" r:id="rId220" display="http://wogcc.state.wy.us/BtnFieldnm.cfm?nCode=2319"/>
    <hyperlink ref="A225" r:id="rId221" display="http://wogcc.state.wy.us/BtnFieldnm.cfm?nCode=1602"/>
    <hyperlink ref="A226" r:id="rId222" display="http://wogcc.state.wy.us/BtnFieldnm.cfm?nCode=2372"/>
    <hyperlink ref="A227" r:id="rId223" display="http://wogcc.state.wy.us/BtnFieldnm.cfm?nCode=1757"/>
    <hyperlink ref="A228" r:id="rId224" display="http://wogcc.state.wy.us/BtnFieldnm.cfm?nCode=1535"/>
    <hyperlink ref="A229" r:id="rId225" display="http://wogcc.state.wy.us/BtnFieldnm.cfm?nCode=2201"/>
    <hyperlink ref="A230" r:id="rId226" display="http://wogcc.state.wy.us/BtnFieldnm.cfm?nCode=1436"/>
    <hyperlink ref="A231" r:id="rId227" display="http://wogcc.state.wy.us/BtnFieldnm.cfm?nCode=1472"/>
    <hyperlink ref="A232" r:id="rId228" display="http://wogcc.state.wy.us/BtnFieldnm.cfm?nCode=2885"/>
    <hyperlink ref="A233" r:id="rId229" display="http://wogcc.state.wy.us/BtnFieldnm.cfm?nCode=2381"/>
    <hyperlink ref="A234" r:id="rId230" display="http://wogcc.state.wy.us/BtnFieldnm.cfm?nCode=1931"/>
    <hyperlink ref="A235" r:id="rId231" display="http://wogcc.state.wy.us/BtnFieldnm.cfm?nCode=1322"/>
    <hyperlink ref="A236" r:id="rId232" display="http://wogcc.state.wy.us/BtnFieldnm.cfm?nCode=3586"/>
    <hyperlink ref="A237" r:id="rId233" display="http://wogcc.state.wy.us/BtnFieldnm.cfm?nCode=3527"/>
    <hyperlink ref="A238" r:id="rId234" display="http://wogcc.state.wy.us/BtnFieldnm.cfm?nCode=2591"/>
    <hyperlink ref="A239" r:id="rId235" display="http://wogcc.state.wy.us/BtnFieldnm.cfm?nCode=2588"/>
    <hyperlink ref="A240" r:id="rId236" display="http://wogcc.state.wy.us/BtnFieldnm.cfm?nCode=1199"/>
    <hyperlink ref="A241" r:id="rId237" display="http://wogcc.state.wy.us/BtnFieldnm.cfm?nCode=1235"/>
    <hyperlink ref="A242" r:id="rId238" display="http://wogcc.state.wy.us/BtnFieldnm.cfm?nCode=1829"/>
    <hyperlink ref="A243" r:id="rId239" display="http://wogcc.state.wy.us/BtnFieldnm.cfm?nCode=1491"/>
    <hyperlink ref="A244" r:id="rId240" display="http://wogcc.state.wy.us/BtnFieldnm.cfm?nCode=2558"/>
    <hyperlink ref="A245" r:id="rId241" display="http://wogcc.state.wy.us/BtnFieldnm.cfm?nCode=1350"/>
    <hyperlink ref="A246" r:id="rId242" display="http://wogcc.state.wy.us/BtnFieldnm.cfm?nCode=2429"/>
    <hyperlink ref="A247" r:id="rId243" display="http://wogcc.state.wy.us/BtnFieldnm.cfm?nCode=2231"/>
    <hyperlink ref="A248" r:id="rId244" display="http://wogcc.state.wy.us/BtnFieldnm.cfm?nCode=1151"/>
    <hyperlink ref="A249" r:id="rId245" display="http://wogcc.state.wy.us/BtnFieldnm.cfm?nCode=2165"/>
    <hyperlink ref="A250" r:id="rId246" display="http://wogcc.state.wy.us/BtnFieldnm.cfm?nCode=2483"/>
    <hyperlink ref="A251" r:id="rId247" display="http://wogcc.state.wy.us/BtnFieldnm.cfm?nCode=3917"/>
    <hyperlink ref="A252" r:id="rId248" display="http://wogcc.state.wy.us/BtnFieldnm.cfm?nCode=2185"/>
    <hyperlink ref="A253" r:id="rId249" display="http://wogcc.state.wy.us/BtnFieldnm.cfm?nCode=2669"/>
    <hyperlink ref="A254" r:id="rId250" display="http://wogcc.state.wy.us/BtnFieldnm.cfm?nCode=1222"/>
    <hyperlink ref="A255" r:id="rId251" display="http://wogcc.state.wy.us/BtnFieldnm.cfm?nCode=1569"/>
    <hyperlink ref="A256" r:id="rId252" display="http://wogcc.state.wy.us/BtnFieldnm.cfm?nCode=2283"/>
    <hyperlink ref="A257" r:id="rId253" display="http://wogcc.state.wy.us/BtnFieldnm.cfm?nCode=1505"/>
    <hyperlink ref="A258" r:id="rId254" display="http://wogcc.state.wy.us/BtnFieldnm.cfm?nCode=1718"/>
    <hyperlink ref="A259" r:id="rId255" display="http://wogcc.state.wy.us/BtnFieldnm.cfm?nCode=1301"/>
    <hyperlink ref="A260" r:id="rId256" display="http://wogcc.state.wy.us/BtnFieldnm.cfm?nCode=1324"/>
    <hyperlink ref="A261" r:id="rId257" display="http://wogcc.state.wy.us/BtnFieldnm.cfm?nCode=1591"/>
    <hyperlink ref="A262" r:id="rId258" display="http://wogcc.state.wy.us/BtnFieldnm.cfm?nCode=1656"/>
    <hyperlink ref="A263" r:id="rId259" display="http://wogcc.state.wy.us/BtnFieldnm.cfm?nCode=1643"/>
    <hyperlink ref="A264" r:id="rId260" display="http://wogcc.state.wy.us/BtnFieldnm.cfm?nCode=3137"/>
    <hyperlink ref="A265" r:id="rId261" display="http://wogcc.state.wy.us/BtnFieldnm.cfm?nCode=3584"/>
    <hyperlink ref="A266" r:id="rId262" display="http://wogcc.state.wy.us/BtnFieldnm.cfm?nCode=3059"/>
    <hyperlink ref="A267" r:id="rId263" display="http://wogcc.state.wy.us/BtnFieldnm.cfm?nCode=1763"/>
    <hyperlink ref="A268" r:id="rId264" display="http://wogcc.state.wy.us/BtnFieldnm.cfm?nCode=1013"/>
    <hyperlink ref="A269" r:id="rId265" display="http://wogcc.state.wy.us/BtnFieldnm.cfm?nCode=3833"/>
    <hyperlink ref="A270" r:id="rId266" display="http://wogcc.state.wy.us/BtnFieldnm.cfm?nCode=1402"/>
    <hyperlink ref="A271" r:id="rId267" display="http://wogcc.state.wy.us/BtnFieldnm.cfm?nCode=1511"/>
    <hyperlink ref="A272" r:id="rId268" display="http://wogcc.state.wy.us/BtnFieldnm.cfm?nCode=4767"/>
    <hyperlink ref="A273" r:id="rId269" display="http://wogcc.state.wy.us/BtnFieldnm.cfm?nCode=1555"/>
    <hyperlink ref="A274" r:id="rId270" display="http://wogcc.state.wy.us/BtnFieldnm.cfm?nCode=1607"/>
    <hyperlink ref="A275" r:id="rId271" display="http://wogcc.state.wy.us/BtnFieldnm.cfm?nCode=2498"/>
    <hyperlink ref="A276" r:id="rId272" display="http://wogcc.state.wy.us/BtnFieldnm.cfm?nCode=3871"/>
    <hyperlink ref="A277" r:id="rId273" display="http://wogcc.state.wy.us/BtnFieldnm.cfm?nCode=4296"/>
    <hyperlink ref="A278" r:id="rId274" display="http://wogcc.state.wy.us/BtnFieldnm.cfm?nCode=1655"/>
    <hyperlink ref="A279" r:id="rId275" display="http://wogcc.state.wy.us/BtnFieldnm.cfm?nCode=1787"/>
    <hyperlink ref="A280" r:id="rId276" display="http://wogcc.state.wy.us/BtnFieldnm.cfm?nCode=4239"/>
    <hyperlink ref="A281" r:id="rId277" display="http://wogcc.state.wy.us/BtnFieldnm.cfm?nCode=3779"/>
    <hyperlink ref="A282" r:id="rId278" display="http://wogcc.state.wy.us/BtnFieldnm.cfm?nCode=1374"/>
    <hyperlink ref="A283" r:id="rId279" display="http://wogcc.state.wy.us/BtnFieldnm.cfm?nCode=1181"/>
    <hyperlink ref="A284" r:id="rId280" display="http://wogcc.state.wy.us/BtnFieldnm.cfm?nCode=1517"/>
    <hyperlink ref="A285" r:id="rId281" display="http://wogcc.state.wy.us/BtnFieldnm.cfm?nCode=3521"/>
    <hyperlink ref="A286" r:id="rId282" display="http://wogcc.state.wy.us/BtnFieldnm.cfm?nCode=3035"/>
    <hyperlink ref="A287" r:id="rId283" display="http://wogcc.state.wy.us/BtnFieldnm.cfm?nCode=3665"/>
    <hyperlink ref="A288" r:id="rId284" display="http://wogcc.state.wy.us/BtnFieldnm.cfm?nCode=2219"/>
    <hyperlink ref="A289" r:id="rId285" display="http://wogcc.state.wy.us/BtnFieldnm.cfm?nCode=1534"/>
    <hyperlink ref="A290" r:id="rId286" display="http://wogcc.state.wy.us/BtnFieldnm.cfm?nCode=4775"/>
    <hyperlink ref="A291" r:id="rId287" display="http://wogcc.state.wy.us/BtnFieldnm.cfm?nCode=1382"/>
    <hyperlink ref="A292" r:id="rId288" display="http://wogcc.state.wy.us/BtnFieldnm.cfm?nCode=1681"/>
    <hyperlink ref="A293" r:id="rId289" display="http://wogcc.state.wy.us/BtnFieldnm.cfm?nCode=1311"/>
    <hyperlink ref="A294" r:id="rId290" display="http://wogcc.state.wy.us/BtnFieldnm.cfm?nCode=2727"/>
    <hyperlink ref="A295" r:id="rId291" display="http://wogcc.state.wy.us/BtnFieldnm.cfm?nCode=3173"/>
    <hyperlink ref="A296" r:id="rId292" display="http://wogcc.state.wy.us/BtnFieldnm.cfm?nCode=1682"/>
    <hyperlink ref="A297" r:id="rId293" display="http://wogcc.state.wy.us/BtnFieldnm.cfm?nCode=2507"/>
    <hyperlink ref="A298" r:id="rId294" display="http://wogcc.state.wy.us/BtnFieldnm.cfm?nCode=1770"/>
    <hyperlink ref="A299" r:id="rId295" display="http://wogcc.state.wy.us/BtnFieldnm.cfm?nCode=3797"/>
    <hyperlink ref="A300" r:id="rId296" display="http://wogcc.state.wy.us/BtnFieldnm.cfm?nCode=1319"/>
    <hyperlink ref="A301" r:id="rId297" display="http://wogcc.state.wy.us/BtnFieldnm.cfm?nCode=4055"/>
    <hyperlink ref="A302" r:id="rId298" display="http://wogcc.state.wy.us/BtnFieldnm.cfm?nCode=1545"/>
    <hyperlink ref="A303" r:id="rId299" display="http://wogcc.state.wy.us/BtnFieldnm.cfm?nCode=2359"/>
    <hyperlink ref="A304" r:id="rId300" display="http://wogcc.state.wy.us/BtnFieldnm.cfm?nCode=2435"/>
    <hyperlink ref="A305" r:id="rId301" display="http://wogcc.state.wy.us/BtnFieldnm.cfm?nCode=1352"/>
    <hyperlink ref="A306" r:id="rId302" display="http://wogcc.state.wy.us/BtnFieldnm.cfm?nCode=1295"/>
    <hyperlink ref="A307" r:id="rId303" display="http://wogcc.state.wy.us/BtnFieldnm.cfm?nCode=1451"/>
    <hyperlink ref="A308" r:id="rId304" display="http://wogcc.state.wy.us/BtnFieldnm.cfm?nCode=1461"/>
    <hyperlink ref="A309" r:id="rId305" display="http://wogcc.state.wy.us/BtnFieldnm.cfm?nCode=2341"/>
    <hyperlink ref="A310" r:id="rId306" display="http://wogcc.state.wy.us/BtnFieldnm.cfm?nCode=4163"/>
    <hyperlink ref="A311" r:id="rId307" display="http://wogcc.state.wy.us/BtnFieldnm.cfm?nCode=1192"/>
    <hyperlink ref="A312" r:id="rId308" display="http://wogcc.state.wy.us/BtnFieldnm.cfm?nCode=1189"/>
    <hyperlink ref="A313" r:id="rId309" display="http://wogcc.state.wy.us/BtnFieldnm.cfm?nCode=3311"/>
    <hyperlink ref="A314" r:id="rId310" display="http://wogcc.state.wy.us/BtnFieldnm.cfm?nCode=4759"/>
    <hyperlink ref="A315" r:id="rId311" display="http://wogcc.state.wy.us/BtnFieldnm.cfm?nCode=4004"/>
    <hyperlink ref="A316" r:id="rId312" display="http://wogcc.state.wy.us/BtnFieldnm.cfm?nCode=1313"/>
    <hyperlink ref="A317" r:id="rId313" display="http://wogcc.state.wy.us/BtnFieldnm.cfm?nCode=3533"/>
    <hyperlink ref="A318" r:id="rId314" display="http://wogcc.state.wy.us/BtnFieldnm.cfm?nCode=1115"/>
    <hyperlink ref="A319" r:id="rId315" display="http://wogcc.state.wy.us/BtnFieldnm.cfm?nCode=1623"/>
    <hyperlink ref="A320" r:id="rId316" display="http://wogcc.state.wy.us/BtnFieldnm.cfm?nCode=1728"/>
    <hyperlink ref="A321" r:id="rId317" display="http://wogcc.state.wy.us/BtnFieldnm.cfm?nCode=4655"/>
    <hyperlink ref="A322" r:id="rId318" display="http://wogcc.state.wy.us/BtnFieldnm.cfm?nCode=1739"/>
    <hyperlink ref="A323" r:id="rId319" display="http://wogcc.state.wy.us/BtnFieldnm.cfm?nCode=2389"/>
    <hyperlink ref="A324" r:id="rId320" display="http://wogcc.state.wy.us/BtnFieldnm.cfm?nCode=1075"/>
    <hyperlink ref="A325" r:id="rId321" display="http://wogcc.state.wy.us/BtnFieldnm.cfm?nCode=2513"/>
    <hyperlink ref="A326" r:id="rId322" display="http://wogcc.state.wy.us/BtnFieldnm.cfm?nCode=2302"/>
  </hyperlinks>
  <pageMargins left="0.7" right="0.7" top="0.75" bottom="0.75" header="0.3" footer="0.3"/>
  <pageSetup orientation="portrait" horizontalDpi="0" verticalDpi="0" r:id="rId3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zoomScaleNormal="10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585</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110"/>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519</v>
      </c>
      <c r="H18" s="3"/>
    </row>
    <row r="19" spans="1:8" s="1" customFormat="1" ht="12.75" customHeight="1">
      <c r="A19" s="169"/>
      <c r="B19" s="169" t="s">
        <v>80</v>
      </c>
      <c r="C19" s="169"/>
      <c r="D19" s="169"/>
      <c r="E19" s="162" t="s">
        <v>1</v>
      </c>
      <c r="F19" s="172"/>
      <c r="G19" s="22" t="s">
        <v>520</v>
      </c>
      <c r="H19" s="3"/>
    </row>
    <row r="20" spans="1:8" s="1" customFormat="1" ht="12.75" customHeight="1">
      <c r="A20" s="169"/>
      <c r="B20" s="169" t="s">
        <v>79</v>
      </c>
      <c r="C20" s="169"/>
      <c r="D20" s="169"/>
      <c r="E20" s="162" t="s">
        <v>78</v>
      </c>
      <c r="F20" s="172"/>
      <c r="G20" s="22">
        <v>14</v>
      </c>
      <c r="H20" s="3" t="s">
        <v>539</v>
      </c>
    </row>
    <row r="21" spans="1:8" s="1" customFormat="1" ht="12.75" customHeight="1">
      <c r="A21" s="169"/>
      <c r="B21" s="169" t="s">
        <v>77</v>
      </c>
      <c r="C21" s="169"/>
      <c r="D21" s="169"/>
      <c r="E21" s="162" t="s">
        <v>76</v>
      </c>
      <c r="F21" s="172"/>
      <c r="G21" s="22">
        <v>10000</v>
      </c>
      <c r="H21" s="3" t="s">
        <v>540</v>
      </c>
    </row>
    <row r="22" spans="1:8" s="1" customFormat="1" ht="12.75" customHeight="1">
      <c r="A22" s="169"/>
      <c r="B22" s="169" t="s">
        <v>75</v>
      </c>
      <c r="C22" s="169"/>
      <c r="D22" s="169"/>
      <c r="E22" s="162" t="s">
        <v>74</v>
      </c>
      <c r="F22" s="170"/>
      <c r="G22" s="75">
        <v>6330</v>
      </c>
      <c r="H22" s="773" t="s">
        <v>929</v>
      </c>
    </row>
    <row r="23" spans="1:8" s="1" customFormat="1" ht="12.75" customHeight="1">
      <c r="A23" s="169"/>
      <c r="B23" s="169" t="s">
        <v>73</v>
      </c>
      <c r="C23" s="169"/>
      <c r="D23" s="169"/>
      <c r="E23" s="162" t="s">
        <v>49</v>
      </c>
      <c r="F23" s="170"/>
      <c r="G23" s="75">
        <v>10</v>
      </c>
      <c r="H23" s="773"/>
    </row>
    <row r="24" spans="1:8" s="1" customFormat="1" ht="12.75" customHeight="1">
      <c r="A24" s="169"/>
      <c r="B24" s="169" t="s">
        <v>743</v>
      </c>
      <c r="C24" s="169"/>
      <c r="D24" s="169"/>
      <c r="E24" s="162" t="s">
        <v>49</v>
      </c>
      <c r="F24" s="170"/>
      <c r="G24" s="75"/>
      <c r="H24" s="125"/>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5"/>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45.3</v>
      </c>
      <c r="H30" s="121" t="s">
        <v>537</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538</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c r="H69" s="3"/>
    </row>
    <row r="70" spans="1:8" s="1" customFormat="1" ht="12.75" customHeight="1">
      <c r="A70" s="169"/>
      <c r="B70" s="187"/>
      <c r="C70" s="187" t="s">
        <v>754</v>
      </c>
      <c r="D70" s="169"/>
      <c r="E70" s="162" t="s">
        <v>1</v>
      </c>
      <c r="F70" s="184"/>
      <c r="G70" s="13"/>
      <c r="H70" s="3"/>
    </row>
    <row r="71" spans="1:8" s="1" customFormat="1" ht="12.75" customHeight="1">
      <c r="A71" s="169"/>
      <c r="B71" s="187"/>
      <c r="C71" s="187" t="s">
        <v>755</v>
      </c>
      <c r="D71" s="169"/>
      <c r="E71" s="162" t="s">
        <v>1</v>
      </c>
      <c r="F71" s="184"/>
      <c r="G71" s="13"/>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8670</v>
      </c>
      <c r="H82" s="3" t="s">
        <v>542</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500</v>
      </c>
      <c r="H84" s="3" t="s">
        <v>541</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3">
    <mergeCell ref="H4:H6"/>
    <mergeCell ref="A5:D5"/>
    <mergeCell ref="H22:H23"/>
  </mergeCells>
  <pageMargins left="0.7" right="0.7" top="0.75" bottom="0.75" header="0.3" footer="0.3"/>
  <pageSetup orientation="portrait" horizontalDpi="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9"/>
  <sheetViews>
    <sheetView showGridLines="0" zoomScaleNormal="10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563</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v>0</v>
      </c>
      <c r="H10" s="3" t="s">
        <v>546</v>
      </c>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v>1</v>
      </c>
      <c r="H12" s="3" t="s">
        <v>546</v>
      </c>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226</v>
      </c>
      <c r="H18" s="3"/>
    </row>
    <row r="19" spans="1:8" s="1" customFormat="1" ht="12.75" customHeight="1">
      <c r="A19" s="169"/>
      <c r="B19" s="169" t="s">
        <v>80</v>
      </c>
      <c r="C19" s="169"/>
      <c r="D19" s="169"/>
      <c r="E19" s="162" t="s">
        <v>1</v>
      </c>
      <c r="F19" s="172"/>
      <c r="G19" s="22" t="s">
        <v>521</v>
      </c>
      <c r="H19" s="3"/>
    </row>
    <row r="20" spans="1:8" s="1" customFormat="1" ht="12.75" customHeight="1">
      <c r="A20" s="169"/>
      <c r="B20" s="169" t="s">
        <v>79</v>
      </c>
      <c r="C20" s="169"/>
      <c r="D20" s="169"/>
      <c r="E20" s="162" t="s">
        <v>78</v>
      </c>
      <c r="F20" s="172"/>
      <c r="G20" s="22">
        <v>22</v>
      </c>
      <c r="H20" s="3" t="s">
        <v>659</v>
      </c>
    </row>
    <row r="21" spans="1:8" s="1" customFormat="1" ht="12.75" customHeight="1">
      <c r="A21" s="169"/>
      <c r="B21" s="169" t="s">
        <v>77</v>
      </c>
      <c r="C21" s="169"/>
      <c r="D21" s="169"/>
      <c r="E21" s="162" t="s">
        <v>76</v>
      </c>
      <c r="F21" s="172"/>
      <c r="G21" s="22">
        <v>6045</v>
      </c>
      <c r="H21" s="3" t="s">
        <v>586</v>
      </c>
    </row>
    <row r="22" spans="1:8" s="1" customFormat="1" ht="12.75" customHeight="1">
      <c r="A22" s="169"/>
      <c r="B22" s="169" t="s">
        <v>75</v>
      </c>
      <c r="C22" s="169"/>
      <c r="D22" s="169"/>
      <c r="E22" s="162" t="s">
        <v>74</v>
      </c>
      <c r="F22" s="170"/>
      <c r="G22" s="75">
        <v>230000</v>
      </c>
      <c r="H22" s="203" t="s">
        <v>544</v>
      </c>
    </row>
    <row r="23" spans="1:8" s="1" customFormat="1" ht="12.75" customHeight="1">
      <c r="A23" s="169"/>
      <c r="B23" s="169" t="s">
        <v>73</v>
      </c>
      <c r="C23" s="169"/>
      <c r="D23" s="169"/>
      <c r="E23" s="162" t="s">
        <v>49</v>
      </c>
      <c r="F23" s="170"/>
      <c r="G23" s="75">
        <v>185</v>
      </c>
      <c r="H23" s="203" t="s">
        <v>930</v>
      </c>
    </row>
    <row r="24" spans="1:8" s="1" customFormat="1" ht="12.75" customHeight="1">
      <c r="A24" s="169"/>
      <c r="B24" s="169" t="s">
        <v>743</v>
      </c>
      <c r="C24" s="169"/>
      <c r="D24" s="169"/>
      <c r="E24" s="162" t="s">
        <v>49</v>
      </c>
      <c r="F24" s="170"/>
      <c r="G24" s="75"/>
      <c r="H24" s="125"/>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32.200000000000003</v>
      </c>
      <c r="H30" s="121" t="s">
        <v>544</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18"/>
      <c r="H43" s="110"/>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9886</v>
      </c>
      <c r="H82" s="3" t="s">
        <v>543</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row r="92" spans="1:8">
      <c r="D92" t="s">
        <v>494</v>
      </c>
      <c r="E92" t="s">
        <v>564</v>
      </c>
      <c r="F92" t="s">
        <v>466</v>
      </c>
    </row>
    <row r="93" spans="1:8">
      <c r="D93" t="s">
        <v>565</v>
      </c>
      <c r="E93">
        <v>1968</v>
      </c>
      <c r="F93" t="s">
        <v>570</v>
      </c>
    </row>
    <row r="94" spans="1:8">
      <c r="D94" t="s">
        <v>566</v>
      </c>
      <c r="E94">
        <v>1982</v>
      </c>
      <c r="F94" t="s">
        <v>546</v>
      </c>
    </row>
    <row r="95" spans="1:8">
      <c r="D95" t="s">
        <v>567</v>
      </c>
      <c r="E95">
        <v>1999</v>
      </c>
      <c r="F95" t="s">
        <v>569</v>
      </c>
    </row>
    <row r="96" spans="1:8">
      <c r="D96" t="s">
        <v>525</v>
      </c>
      <c r="E96">
        <v>1987</v>
      </c>
      <c r="F96" t="s">
        <v>568</v>
      </c>
    </row>
    <row r="97" spans="4:6">
      <c r="D97" t="s">
        <v>571</v>
      </c>
      <c r="E97">
        <v>1997</v>
      </c>
      <c r="F97" t="s">
        <v>573</v>
      </c>
    </row>
    <row r="98" spans="4:6">
      <c r="D98" t="s">
        <v>572</v>
      </c>
      <c r="E98">
        <v>2005</v>
      </c>
      <c r="F98" t="s">
        <v>574</v>
      </c>
    </row>
    <row r="99" spans="4:6">
      <c r="D99" t="s">
        <v>575</v>
      </c>
      <c r="E99" s="105">
        <f>AVERAGE(E93:E98)</f>
        <v>1989.6666666666667</v>
      </c>
    </row>
  </sheetData>
  <mergeCells count="2">
    <mergeCell ref="H4:H6"/>
    <mergeCell ref="A5:D5"/>
  </mergeCells>
  <pageMargins left="0.7" right="0.7" top="0.75" bottom="0.75" header="0.3" footer="0.3"/>
  <pageSetup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3604</v>
      </c>
    </row>
    <row r="5" spans="1:8" s="1" customFormat="1" ht="12.75" customHeight="1">
      <c r="A5" s="750" t="s">
        <v>41</v>
      </c>
      <c r="B5" s="750"/>
      <c r="C5" s="750"/>
      <c r="D5" s="750"/>
      <c r="E5" s="4" t="s">
        <v>40</v>
      </c>
      <c r="F5" s="3"/>
      <c r="G5" s="737"/>
      <c r="H5" s="758"/>
    </row>
    <row r="6" spans="1:8" s="1" customFormat="1" ht="12.75" customHeight="1">
      <c r="A6" s="737"/>
      <c r="B6" s="737"/>
      <c r="C6" s="737"/>
      <c r="D6" s="737"/>
      <c r="E6" s="3"/>
      <c r="F6" s="3"/>
      <c r="G6" s="737"/>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226</v>
      </c>
      <c r="H18" s="3"/>
    </row>
    <row r="19" spans="1:8" s="1" customFormat="1" ht="12.75" customHeight="1">
      <c r="A19" s="169"/>
      <c r="B19" s="169" t="s">
        <v>80</v>
      </c>
      <c r="C19" s="169"/>
      <c r="D19" s="169"/>
      <c r="E19" s="162" t="s">
        <v>1</v>
      </c>
      <c r="F19" s="172"/>
      <c r="G19" s="173" t="s">
        <v>3605</v>
      </c>
      <c r="H19" s="3"/>
    </row>
    <row r="20" spans="1:8" s="1" customFormat="1" ht="12.75" customHeight="1">
      <c r="A20" s="169"/>
      <c r="B20" s="169" t="s">
        <v>79</v>
      </c>
      <c r="C20" s="169"/>
      <c r="D20" s="169"/>
      <c r="E20" s="162" t="s">
        <v>78</v>
      </c>
      <c r="F20" s="172"/>
      <c r="G20" s="173">
        <v>0</v>
      </c>
      <c r="H20" s="121" t="s">
        <v>3606</v>
      </c>
    </row>
    <row r="21" spans="1:8" s="1" customFormat="1" ht="12.75" customHeight="1">
      <c r="A21" s="169"/>
      <c r="B21" s="169" t="s">
        <v>77</v>
      </c>
      <c r="C21" s="169"/>
      <c r="D21" s="169"/>
      <c r="E21" s="162" t="s">
        <v>76</v>
      </c>
      <c r="F21" s="172"/>
      <c r="G21" s="173"/>
      <c r="H21" s="121"/>
    </row>
    <row r="22" spans="1:8" s="1" customFormat="1" ht="12.75" customHeight="1">
      <c r="A22" s="169"/>
      <c r="B22" s="169" t="s">
        <v>75</v>
      </c>
      <c r="C22" s="169"/>
      <c r="D22" s="169"/>
      <c r="E22" s="162" t="s">
        <v>74</v>
      </c>
      <c r="F22" s="170"/>
      <c r="G22" s="174">
        <v>160000</v>
      </c>
      <c r="H22" s="203" t="s">
        <v>3607</v>
      </c>
    </row>
    <row r="23" spans="1:8" s="1" customFormat="1" ht="12.75" customHeight="1">
      <c r="A23" s="169"/>
      <c r="B23" s="169" t="s">
        <v>73</v>
      </c>
      <c r="C23" s="169"/>
      <c r="D23" s="169"/>
      <c r="E23" s="162" t="s">
        <v>49</v>
      </c>
      <c r="F23" s="170"/>
      <c r="G23" s="174">
        <v>34</v>
      </c>
      <c r="H23" s="203" t="s">
        <v>3607</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32.4</v>
      </c>
      <c r="H30" s="121" t="s">
        <v>3608</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v>1</v>
      </c>
      <c r="H48" s="3" t="s">
        <v>356</v>
      </c>
    </row>
    <row r="49" spans="1:8" s="1" customFormat="1" ht="12.75" customHeight="1">
      <c r="A49" s="169"/>
      <c r="B49" s="163" t="s">
        <v>50</v>
      </c>
      <c r="C49" s="169"/>
      <c r="D49" s="169"/>
      <c r="E49" s="162" t="s">
        <v>49</v>
      </c>
      <c r="F49" s="170"/>
      <c r="G49" s="181">
        <v>0</v>
      </c>
      <c r="H49" s="127" t="s">
        <v>3609</v>
      </c>
    </row>
    <row r="50" spans="1:8" s="1" customFormat="1" ht="12.75" customHeight="1">
      <c r="A50" s="169"/>
      <c r="B50" s="163" t="s">
        <v>747</v>
      </c>
      <c r="C50" s="169"/>
      <c r="D50" s="169"/>
      <c r="E50" s="162" t="s">
        <v>49</v>
      </c>
      <c r="F50" s="170"/>
      <c r="G50" s="175">
        <v>1</v>
      </c>
      <c r="H50" s="3" t="s">
        <v>3610</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87">
        <v>1</v>
      </c>
      <c r="H77" s="3"/>
    </row>
    <row r="78" spans="1:8" s="1" customFormat="1" ht="12.75" customHeight="1">
      <c r="A78" s="169"/>
      <c r="B78" s="163"/>
      <c r="C78" s="169" t="s">
        <v>732</v>
      </c>
      <c r="D78" s="169"/>
      <c r="E78" s="162" t="s">
        <v>49</v>
      </c>
      <c r="F78" s="184"/>
      <c r="G78" s="87">
        <v>0</v>
      </c>
      <c r="H78" s="3"/>
    </row>
    <row r="79" spans="1:8" s="1" customFormat="1" ht="12.75" customHeight="1">
      <c r="A79" s="169"/>
      <c r="B79" s="163"/>
      <c r="C79" s="169" t="s">
        <v>733</v>
      </c>
      <c r="D79" s="169"/>
      <c r="E79" s="162" t="s">
        <v>49</v>
      </c>
      <c r="F79" s="184"/>
      <c r="G79" s="87">
        <v>0</v>
      </c>
      <c r="H79" s="3"/>
    </row>
    <row r="80" spans="1:8" s="1" customFormat="1" ht="12.75" customHeight="1">
      <c r="A80" s="169"/>
      <c r="B80" s="163"/>
      <c r="C80" s="169" t="s">
        <v>734</v>
      </c>
      <c r="D80" s="169"/>
      <c r="E80" s="162" t="s">
        <v>49</v>
      </c>
      <c r="F80" s="184"/>
      <c r="G80" s="87">
        <v>0</v>
      </c>
      <c r="H80" s="3"/>
    </row>
    <row r="81" spans="1:8" s="1" customFormat="1" ht="12.75" customHeight="1">
      <c r="A81" s="169"/>
      <c r="B81" s="195" t="s">
        <v>735</v>
      </c>
      <c r="C81" s="191"/>
      <c r="D81" s="191"/>
      <c r="E81" s="164"/>
      <c r="F81" s="184"/>
      <c r="G81" s="118"/>
      <c r="H81" s="3"/>
    </row>
    <row r="82" spans="1:8" s="1" customFormat="1" ht="12.75" customHeight="1">
      <c r="A82" s="169"/>
      <c r="B82" s="163"/>
      <c r="C82" s="169" t="s">
        <v>736</v>
      </c>
      <c r="D82" s="169"/>
      <c r="E82" s="162" t="s">
        <v>42</v>
      </c>
      <c r="F82" s="184"/>
      <c r="G82" s="86">
        <v>10014</v>
      </c>
      <c r="H82" s="3" t="s">
        <v>455</v>
      </c>
    </row>
    <row r="83" spans="1:8" s="1" customFormat="1" ht="12.75" customHeight="1">
      <c r="A83" s="169"/>
      <c r="B83" s="163"/>
      <c r="C83" s="169" t="s">
        <v>737</v>
      </c>
      <c r="D83" s="169"/>
      <c r="E83" s="162" t="s">
        <v>42</v>
      </c>
      <c r="F83" s="184"/>
      <c r="G83" s="87">
        <v>0</v>
      </c>
      <c r="H83" s="3"/>
    </row>
    <row r="84" spans="1:8" s="1" customFormat="1" ht="12.75" customHeight="1">
      <c r="A84" s="169"/>
      <c r="B84" s="163"/>
      <c r="C84" s="169" t="s">
        <v>738</v>
      </c>
      <c r="D84" s="169"/>
      <c r="E84" s="162" t="s">
        <v>42</v>
      </c>
      <c r="F84" s="184"/>
      <c r="G84" s="87">
        <v>0</v>
      </c>
      <c r="H84" s="3"/>
    </row>
    <row r="85" spans="1:8" s="1" customFormat="1" ht="12.75" customHeight="1">
      <c r="A85" s="169"/>
      <c r="B85" s="163"/>
      <c r="C85" s="169" t="s">
        <v>739</v>
      </c>
      <c r="D85" s="169"/>
      <c r="E85" s="162" t="s">
        <v>42</v>
      </c>
      <c r="F85" s="184"/>
      <c r="G85" s="87">
        <v>0</v>
      </c>
      <c r="H85" s="3"/>
    </row>
    <row r="86" spans="1:8" s="1" customFormat="1" ht="12.75" customHeight="1">
      <c r="A86" s="169"/>
      <c r="B86" s="163" t="s">
        <v>740</v>
      </c>
      <c r="C86" s="169"/>
      <c r="D86" s="169"/>
      <c r="E86" s="162" t="s">
        <v>741</v>
      </c>
      <c r="F86" s="184"/>
      <c r="G86" s="87">
        <v>80000</v>
      </c>
      <c r="H86" s="3" t="s">
        <v>760</v>
      </c>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233"/>
  <sheetViews>
    <sheetView workbookViewId="0">
      <pane xSplit="1" topLeftCell="EJ1" activePane="topRight" state="frozen"/>
      <selection pane="topRight"/>
    </sheetView>
  </sheetViews>
  <sheetFormatPr defaultRowHeight="15"/>
  <cols>
    <col min="1" max="1" width="29.5703125" style="131" customWidth="1"/>
    <col min="2" max="2" width="10.140625" style="132" bestFit="1" customWidth="1"/>
    <col min="3" max="3" width="9.28515625" style="132" bestFit="1" customWidth="1"/>
    <col min="4" max="4" width="9.140625" style="132"/>
    <col min="5" max="6" width="10.5703125" style="132" bestFit="1" customWidth="1"/>
    <col min="7" max="7" width="10.140625" style="132" bestFit="1" customWidth="1"/>
    <col min="8" max="15" width="9.140625" style="132"/>
    <col min="16" max="16" width="10.140625" style="132" bestFit="1" customWidth="1"/>
    <col min="17" max="17" width="11.140625" style="132" bestFit="1" customWidth="1"/>
    <col min="18" max="21" width="9.140625" style="132"/>
    <col min="22" max="22" width="10.140625" style="132" bestFit="1" customWidth="1"/>
    <col min="23" max="23" width="10.140625" style="132" customWidth="1"/>
    <col min="24" max="28" width="9.140625" style="132"/>
    <col min="29" max="29" width="10.140625" style="132" bestFit="1" customWidth="1"/>
    <col min="30" max="30" width="9.140625" style="132"/>
    <col min="31" max="31" width="10.140625" style="132" bestFit="1" customWidth="1"/>
    <col min="32" max="34" width="9.140625" style="132"/>
    <col min="35" max="35" width="10.140625" style="132" bestFit="1" customWidth="1"/>
    <col min="36" max="39" width="9.140625" style="132"/>
    <col min="40" max="40" width="10.140625" style="132" bestFit="1" customWidth="1"/>
    <col min="41" max="41" width="11.140625" style="132" bestFit="1" customWidth="1"/>
    <col min="42" max="44" width="9.140625" style="132"/>
    <col min="45" max="45" width="10.140625" style="132" bestFit="1" customWidth="1"/>
    <col min="46" max="46" width="9.140625" style="132"/>
    <col min="47" max="47" width="11.140625" style="132" bestFit="1" customWidth="1"/>
    <col min="48" max="53" width="9.140625" style="132"/>
    <col min="54" max="55" width="10.140625" style="132" bestFit="1" customWidth="1"/>
    <col min="56" max="56" width="10.140625" style="132" customWidth="1"/>
    <col min="57" max="57" width="11.140625" style="132" bestFit="1" customWidth="1"/>
    <col min="58" max="59" width="9.140625" style="132"/>
    <col min="60" max="60" width="10.140625" style="132" bestFit="1" customWidth="1"/>
    <col min="61" max="61" width="11.140625" style="132" bestFit="1" customWidth="1"/>
    <col min="62" max="66" width="9.140625" style="132"/>
    <col min="67" max="68" width="10.140625" style="132" bestFit="1" customWidth="1"/>
    <col min="69" max="71" width="9.140625" style="132"/>
    <col min="72" max="72" width="11.140625" style="132" bestFit="1" customWidth="1"/>
    <col min="73" max="77" width="9.140625" style="132"/>
    <col min="78" max="78" width="10.140625" style="132" bestFit="1" customWidth="1"/>
    <col min="79" max="79" width="11.140625" style="132" bestFit="1" customWidth="1"/>
    <col min="80" max="80" width="9.140625" style="132"/>
    <col min="81" max="81" width="10.140625" style="132" bestFit="1" customWidth="1"/>
    <col min="82" max="82" width="9.140625" style="132"/>
    <col min="83" max="83" width="10.140625" style="132" bestFit="1" customWidth="1"/>
    <col min="84" max="92" width="9.140625" style="132"/>
    <col min="93" max="93" width="10.140625" style="132" bestFit="1" customWidth="1"/>
    <col min="94" max="95" width="9.140625" style="132"/>
    <col min="96" max="96" width="10.140625" style="132" bestFit="1" customWidth="1"/>
    <col min="97" max="98" width="9.140625" style="132"/>
    <col min="99" max="99" width="11.140625" style="132" bestFit="1" customWidth="1"/>
    <col min="100" max="113" width="9.140625" style="132"/>
    <col min="114" max="114" width="11.140625" style="132" bestFit="1" customWidth="1"/>
    <col min="115" max="117" width="9.140625" style="132"/>
    <col min="118" max="118" width="11.140625" style="132" bestFit="1" customWidth="1"/>
    <col min="119" max="122" width="9.140625" style="132"/>
    <col min="123" max="123" width="10.140625" style="132" bestFit="1" customWidth="1"/>
    <col min="124" max="137" width="9.140625" style="132"/>
    <col min="138" max="138" width="10.140625" style="132" bestFit="1" customWidth="1"/>
    <col min="139" max="146" width="9.140625" style="132"/>
    <col min="147" max="147" width="10.140625" style="132" bestFit="1" customWidth="1"/>
    <col min="148" max="152" width="9.140625" style="132"/>
    <col min="153" max="153" width="11.140625" style="132" bestFit="1" customWidth="1"/>
    <col min="154" max="155" width="9.140625" style="132"/>
    <col min="156" max="156" width="11.7109375" style="132" customWidth="1"/>
    <col min="157" max="157" width="92.7109375" style="132" bestFit="1" customWidth="1"/>
    <col min="158" max="16384" width="9.140625" style="132"/>
  </cols>
  <sheetData>
    <row r="1" spans="1:157" s="135" customFormat="1" ht="12.75">
      <c r="A1" s="131"/>
      <c r="B1" s="343">
        <v>1</v>
      </c>
      <c r="C1" s="343">
        <f>B1+1</f>
        <v>2</v>
      </c>
      <c r="D1" s="343">
        <f t="shared" ref="D1:BC1" si="0">C1+1</f>
        <v>3</v>
      </c>
      <c r="E1" s="343">
        <f t="shared" si="0"/>
        <v>4</v>
      </c>
      <c r="F1" s="343">
        <f t="shared" si="0"/>
        <v>5</v>
      </c>
      <c r="G1" s="343">
        <f t="shared" si="0"/>
        <v>6</v>
      </c>
      <c r="H1" s="343">
        <f t="shared" si="0"/>
        <v>7</v>
      </c>
      <c r="I1" s="343">
        <f t="shared" si="0"/>
        <v>8</v>
      </c>
      <c r="J1" s="343">
        <f t="shared" si="0"/>
        <v>9</v>
      </c>
      <c r="K1" s="343">
        <f t="shared" si="0"/>
        <v>10</v>
      </c>
      <c r="L1" s="343">
        <f t="shared" si="0"/>
        <v>11</v>
      </c>
      <c r="M1" s="343">
        <f t="shared" si="0"/>
        <v>12</v>
      </c>
      <c r="N1" s="343">
        <f t="shared" si="0"/>
        <v>13</v>
      </c>
      <c r="O1" s="343">
        <f t="shared" si="0"/>
        <v>14</v>
      </c>
      <c r="P1" s="343">
        <f t="shared" si="0"/>
        <v>15</v>
      </c>
      <c r="Q1" s="343">
        <f t="shared" si="0"/>
        <v>16</v>
      </c>
      <c r="R1" s="343">
        <f t="shared" si="0"/>
        <v>17</v>
      </c>
      <c r="S1" s="343">
        <f t="shared" si="0"/>
        <v>18</v>
      </c>
      <c r="T1" s="343">
        <f t="shared" si="0"/>
        <v>19</v>
      </c>
      <c r="U1" s="343">
        <f t="shared" si="0"/>
        <v>20</v>
      </c>
      <c r="V1" s="343">
        <f t="shared" si="0"/>
        <v>21</v>
      </c>
      <c r="W1" s="343">
        <f t="shared" si="0"/>
        <v>22</v>
      </c>
      <c r="X1" s="343">
        <f t="shared" si="0"/>
        <v>23</v>
      </c>
      <c r="Y1" s="343">
        <f t="shared" si="0"/>
        <v>24</v>
      </c>
      <c r="Z1" s="343">
        <f t="shared" si="0"/>
        <v>25</v>
      </c>
      <c r="AA1" s="343">
        <f t="shared" si="0"/>
        <v>26</v>
      </c>
      <c r="AB1" s="343">
        <f t="shared" si="0"/>
        <v>27</v>
      </c>
      <c r="AC1" s="343">
        <f t="shared" si="0"/>
        <v>28</v>
      </c>
      <c r="AD1" s="343">
        <f t="shared" si="0"/>
        <v>29</v>
      </c>
      <c r="AE1" s="343">
        <f t="shared" si="0"/>
        <v>30</v>
      </c>
      <c r="AF1" s="343">
        <f t="shared" si="0"/>
        <v>31</v>
      </c>
      <c r="AG1" s="343">
        <f t="shared" si="0"/>
        <v>32</v>
      </c>
      <c r="AH1" s="343">
        <f t="shared" si="0"/>
        <v>33</v>
      </c>
      <c r="AI1" s="343">
        <f t="shared" si="0"/>
        <v>34</v>
      </c>
      <c r="AJ1" s="343">
        <f t="shared" si="0"/>
        <v>35</v>
      </c>
      <c r="AK1" s="343">
        <f t="shared" si="0"/>
        <v>36</v>
      </c>
      <c r="AL1" s="343">
        <f t="shared" si="0"/>
        <v>37</v>
      </c>
      <c r="AM1" s="343">
        <f t="shared" si="0"/>
        <v>38</v>
      </c>
      <c r="AN1" s="343">
        <f t="shared" si="0"/>
        <v>39</v>
      </c>
      <c r="AO1" s="343">
        <f t="shared" si="0"/>
        <v>40</v>
      </c>
      <c r="AP1" s="343">
        <f t="shared" si="0"/>
        <v>41</v>
      </c>
      <c r="AQ1" s="343">
        <f t="shared" si="0"/>
        <v>42</v>
      </c>
      <c r="AR1" s="343">
        <f t="shared" si="0"/>
        <v>43</v>
      </c>
      <c r="AS1" s="343">
        <f t="shared" si="0"/>
        <v>44</v>
      </c>
      <c r="AT1" s="343">
        <f t="shared" si="0"/>
        <v>45</v>
      </c>
      <c r="AU1" s="343">
        <f t="shared" si="0"/>
        <v>46</v>
      </c>
      <c r="AV1" s="343">
        <f t="shared" si="0"/>
        <v>47</v>
      </c>
      <c r="AW1" s="343">
        <f t="shared" si="0"/>
        <v>48</v>
      </c>
      <c r="AX1" s="343">
        <f t="shared" si="0"/>
        <v>49</v>
      </c>
      <c r="AY1" s="343">
        <f t="shared" si="0"/>
        <v>50</v>
      </c>
      <c r="AZ1" s="343">
        <f t="shared" si="0"/>
        <v>51</v>
      </c>
      <c r="BA1" s="343">
        <f t="shared" si="0"/>
        <v>52</v>
      </c>
      <c r="BB1" s="343">
        <f t="shared" si="0"/>
        <v>53</v>
      </c>
      <c r="BC1" s="343">
        <f t="shared" si="0"/>
        <v>54</v>
      </c>
      <c r="BD1" s="343">
        <f t="shared" ref="BD1" si="1">BC1+1</f>
        <v>55</v>
      </c>
      <c r="BE1" s="343">
        <f t="shared" ref="BE1" si="2">BD1+1</f>
        <v>56</v>
      </c>
      <c r="BF1" s="343">
        <f t="shared" ref="BF1" si="3">BE1+1</f>
        <v>57</v>
      </c>
      <c r="BG1" s="343">
        <f t="shared" ref="BG1" si="4">BF1+1</f>
        <v>58</v>
      </c>
      <c r="BH1" s="343">
        <f t="shared" ref="BH1" si="5">BG1+1</f>
        <v>59</v>
      </c>
      <c r="BI1" s="343">
        <f t="shared" ref="BI1" si="6">BH1+1</f>
        <v>60</v>
      </c>
      <c r="BJ1" s="343">
        <f t="shared" ref="BJ1" si="7">BI1+1</f>
        <v>61</v>
      </c>
      <c r="BK1" s="343">
        <f t="shared" ref="BK1" si="8">BJ1+1</f>
        <v>62</v>
      </c>
      <c r="BL1" s="343">
        <f t="shared" ref="BL1" si="9">BK1+1</f>
        <v>63</v>
      </c>
      <c r="BM1" s="343">
        <f t="shared" ref="BM1" si="10">BL1+1</f>
        <v>64</v>
      </c>
      <c r="BN1" s="343">
        <f t="shared" ref="BN1" si="11">BM1+1</f>
        <v>65</v>
      </c>
      <c r="BO1" s="343">
        <f t="shared" ref="BO1" si="12">BN1+1</f>
        <v>66</v>
      </c>
      <c r="BP1" s="343">
        <f t="shared" ref="BP1" si="13">BO1+1</f>
        <v>67</v>
      </c>
      <c r="BQ1" s="343">
        <f t="shared" ref="BQ1" si="14">BP1+1</f>
        <v>68</v>
      </c>
      <c r="BR1" s="343">
        <f t="shared" ref="BR1" si="15">BQ1+1</f>
        <v>69</v>
      </c>
      <c r="BS1" s="343">
        <f t="shared" ref="BS1" si="16">BR1+1</f>
        <v>70</v>
      </c>
      <c r="BT1" s="343">
        <f t="shared" ref="BT1" si="17">BS1+1</f>
        <v>71</v>
      </c>
      <c r="BU1" s="343">
        <f t="shared" ref="BU1" si="18">BT1+1</f>
        <v>72</v>
      </c>
      <c r="BV1" s="343">
        <f t="shared" ref="BV1" si="19">BU1+1</f>
        <v>73</v>
      </c>
      <c r="BW1" s="343">
        <f t="shared" ref="BW1" si="20">BV1+1</f>
        <v>74</v>
      </c>
      <c r="BX1" s="343">
        <f t="shared" ref="BX1" si="21">BW1+1</f>
        <v>75</v>
      </c>
      <c r="BY1" s="343">
        <f t="shared" ref="BY1" si="22">BX1+1</f>
        <v>76</v>
      </c>
      <c r="BZ1" s="343">
        <f t="shared" ref="BZ1" si="23">BY1+1</f>
        <v>77</v>
      </c>
      <c r="CA1" s="343">
        <f t="shared" ref="CA1" si="24">BZ1+1</f>
        <v>78</v>
      </c>
      <c r="CB1" s="343">
        <f t="shared" ref="CB1" si="25">CA1+1</f>
        <v>79</v>
      </c>
      <c r="CC1" s="343">
        <f t="shared" ref="CC1" si="26">CB1+1</f>
        <v>80</v>
      </c>
      <c r="CD1" s="343">
        <f t="shared" ref="CD1" si="27">CC1+1</f>
        <v>81</v>
      </c>
      <c r="CE1" s="343">
        <f t="shared" ref="CE1" si="28">CD1+1</f>
        <v>82</v>
      </c>
      <c r="CF1" s="343">
        <f t="shared" ref="CF1" si="29">CE1+1</f>
        <v>83</v>
      </c>
      <c r="CG1" s="343">
        <f t="shared" ref="CG1" si="30">CF1+1</f>
        <v>84</v>
      </c>
      <c r="CH1" s="343">
        <f t="shared" ref="CH1" si="31">CG1+1</f>
        <v>85</v>
      </c>
      <c r="CI1" s="343">
        <f t="shared" ref="CI1" si="32">CH1+1</f>
        <v>86</v>
      </c>
      <c r="CJ1" s="343">
        <f t="shared" ref="CJ1" si="33">CI1+1</f>
        <v>87</v>
      </c>
      <c r="CK1" s="343">
        <f t="shared" ref="CK1" si="34">CJ1+1</f>
        <v>88</v>
      </c>
      <c r="CL1" s="343">
        <f t="shared" ref="CL1" si="35">CK1+1</f>
        <v>89</v>
      </c>
      <c r="CM1" s="343">
        <f t="shared" ref="CM1" si="36">CL1+1</f>
        <v>90</v>
      </c>
      <c r="CN1" s="343">
        <f t="shared" ref="CN1" si="37">CM1+1</f>
        <v>91</v>
      </c>
      <c r="CO1" s="343">
        <f t="shared" ref="CO1" si="38">CN1+1</f>
        <v>92</v>
      </c>
      <c r="CP1" s="343">
        <f t="shared" ref="CP1" si="39">CO1+1</f>
        <v>93</v>
      </c>
      <c r="CQ1" s="343">
        <f t="shared" ref="CQ1" si="40">CP1+1</f>
        <v>94</v>
      </c>
      <c r="CR1" s="343">
        <f t="shared" ref="CR1" si="41">CQ1+1</f>
        <v>95</v>
      </c>
      <c r="CS1" s="343">
        <f t="shared" ref="CS1" si="42">CR1+1</f>
        <v>96</v>
      </c>
      <c r="CT1" s="343">
        <f t="shared" ref="CT1" si="43">CS1+1</f>
        <v>97</v>
      </c>
      <c r="CU1" s="343">
        <f t="shared" ref="CU1" si="44">CT1+1</f>
        <v>98</v>
      </c>
      <c r="CV1" s="343">
        <f t="shared" ref="CV1" si="45">CU1+1</f>
        <v>99</v>
      </c>
      <c r="CW1" s="343">
        <f t="shared" ref="CW1" si="46">CV1+1</f>
        <v>100</v>
      </c>
      <c r="CX1" s="343">
        <f t="shared" ref="CX1" si="47">CW1+1</f>
        <v>101</v>
      </c>
      <c r="CY1" s="343">
        <f t="shared" ref="CY1" si="48">CX1+1</f>
        <v>102</v>
      </c>
      <c r="CZ1" s="343">
        <f t="shared" ref="CZ1" si="49">CY1+1</f>
        <v>103</v>
      </c>
      <c r="DA1" s="343">
        <f t="shared" ref="DA1" si="50">CZ1+1</f>
        <v>104</v>
      </c>
      <c r="DB1" s="343">
        <f t="shared" ref="DB1" si="51">DA1+1</f>
        <v>105</v>
      </c>
      <c r="DC1" s="343">
        <f t="shared" ref="DC1" si="52">DB1+1</f>
        <v>106</v>
      </c>
      <c r="DD1" s="343">
        <f t="shared" ref="DD1" si="53">DC1+1</f>
        <v>107</v>
      </c>
      <c r="DE1" s="343">
        <f t="shared" ref="DE1" si="54">DD1+1</f>
        <v>108</v>
      </c>
      <c r="DF1" s="343">
        <f t="shared" ref="DF1" si="55">DE1+1</f>
        <v>109</v>
      </c>
      <c r="DG1" s="343">
        <f t="shared" ref="DG1" si="56">DF1+1</f>
        <v>110</v>
      </c>
      <c r="DH1" s="343">
        <f t="shared" ref="DH1" si="57">DG1+1</f>
        <v>111</v>
      </c>
      <c r="DI1" s="343">
        <f t="shared" ref="DI1" si="58">DH1+1</f>
        <v>112</v>
      </c>
      <c r="DJ1" s="343">
        <f t="shared" ref="DJ1" si="59">DI1+1</f>
        <v>113</v>
      </c>
      <c r="DK1" s="343">
        <f t="shared" ref="DK1" si="60">DJ1+1</f>
        <v>114</v>
      </c>
      <c r="DL1" s="343">
        <f t="shared" ref="DL1" si="61">DK1+1</f>
        <v>115</v>
      </c>
      <c r="DM1" s="343">
        <f t="shared" ref="DM1" si="62">DL1+1</f>
        <v>116</v>
      </c>
      <c r="DN1" s="343">
        <f t="shared" ref="DN1" si="63">DM1+1</f>
        <v>117</v>
      </c>
      <c r="DO1" s="343">
        <f t="shared" ref="DO1" si="64">DN1+1</f>
        <v>118</v>
      </c>
      <c r="DP1" s="343">
        <f t="shared" ref="DP1" si="65">DO1+1</f>
        <v>119</v>
      </c>
      <c r="DQ1" s="343">
        <f t="shared" ref="DQ1" si="66">DP1+1</f>
        <v>120</v>
      </c>
      <c r="DR1" s="343">
        <f t="shared" ref="DR1" si="67">DQ1+1</f>
        <v>121</v>
      </c>
      <c r="DS1" s="343">
        <f t="shared" ref="DS1" si="68">DR1+1</f>
        <v>122</v>
      </c>
      <c r="DT1" s="343">
        <f t="shared" ref="DT1" si="69">DS1+1</f>
        <v>123</v>
      </c>
      <c r="DU1" s="343">
        <f t="shared" ref="DU1" si="70">DT1+1</f>
        <v>124</v>
      </c>
      <c r="DV1" s="343">
        <f t="shared" ref="DV1" si="71">DU1+1</f>
        <v>125</v>
      </c>
      <c r="DW1" s="343">
        <f t="shared" ref="DW1" si="72">DV1+1</f>
        <v>126</v>
      </c>
      <c r="DX1" s="343">
        <f t="shared" ref="DX1" si="73">DW1+1</f>
        <v>127</v>
      </c>
      <c r="DY1" s="343">
        <f t="shared" ref="DY1" si="74">DX1+1</f>
        <v>128</v>
      </c>
      <c r="DZ1" s="343">
        <f t="shared" ref="DZ1" si="75">DY1+1</f>
        <v>129</v>
      </c>
      <c r="EA1" s="343">
        <f t="shared" ref="EA1" si="76">DZ1+1</f>
        <v>130</v>
      </c>
      <c r="EB1" s="343">
        <f t="shared" ref="EB1" si="77">EA1+1</f>
        <v>131</v>
      </c>
      <c r="EC1" s="343">
        <f t="shared" ref="EC1" si="78">EB1+1</f>
        <v>132</v>
      </c>
      <c r="ED1" s="343">
        <f t="shared" ref="ED1" si="79">EC1+1</f>
        <v>133</v>
      </c>
      <c r="EE1" s="343">
        <f t="shared" ref="EE1" si="80">ED1+1</f>
        <v>134</v>
      </c>
      <c r="EF1" s="343">
        <f t="shared" ref="EF1" si="81">EE1+1</f>
        <v>135</v>
      </c>
      <c r="EG1" s="343">
        <f t="shared" ref="EG1" si="82">EF1+1</f>
        <v>136</v>
      </c>
      <c r="EH1" s="343">
        <f t="shared" ref="EH1" si="83">EG1+1</f>
        <v>137</v>
      </c>
      <c r="EI1" s="343">
        <f t="shared" ref="EI1" si="84">EH1+1</f>
        <v>138</v>
      </c>
      <c r="EJ1" s="343">
        <f t="shared" ref="EJ1" si="85">EI1+1</f>
        <v>139</v>
      </c>
      <c r="EK1" s="343">
        <f t="shared" ref="EK1" si="86">EJ1+1</f>
        <v>140</v>
      </c>
      <c r="EL1" s="343">
        <f t="shared" ref="EL1" si="87">EK1+1</f>
        <v>141</v>
      </c>
      <c r="EM1" s="343">
        <f t="shared" ref="EM1" si="88">EL1+1</f>
        <v>142</v>
      </c>
      <c r="EN1" s="343">
        <f t="shared" ref="EN1" si="89">EM1+1</f>
        <v>143</v>
      </c>
      <c r="EO1" s="343">
        <f t="shared" ref="EO1" si="90">EN1+1</f>
        <v>144</v>
      </c>
      <c r="EP1" s="343">
        <f t="shared" ref="EP1" si="91">EO1+1</f>
        <v>145</v>
      </c>
      <c r="EQ1" s="343">
        <f t="shared" ref="EQ1" si="92">EP1+1</f>
        <v>146</v>
      </c>
      <c r="ER1" s="343">
        <f t="shared" ref="ER1" si="93">EQ1+1</f>
        <v>147</v>
      </c>
      <c r="ES1" s="343">
        <f t="shared" ref="ES1" si="94">ER1+1</f>
        <v>148</v>
      </c>
      <c r="ET1" s="343">
        <f t="shared" ref="ET1" si="95">ES1+1</f>
        <v>149</v>
      </c>
      <c r="EU1" s="343">
        <f t="shared" ref="EU1" si="96">ET1+1</f>
        <v>150</v>
      </c>
      <c r="EV1" s="343">
        <f t="shared" ref="EV1" si="97">EU1+1</f>
        <v>151</v>
      </c>
      <c r="EW1" s="343">
        <f t="shared" ref="EW1" si="98">EV1+1</f>
        <v>152</v>
      </c>
      <c r="EX1" s="343">
        <f t="shared" ref="EX1" si="99">EW1+1</f>
        <v>153</v>
      </c>
      <c r="EY1" s="343">
        <f t="shared" ref="EY1" si="100">EX1+1</f>
        <v>154</v>
      </c>
      <c r="EZ1" s="343"/>
      <c r="FA1" s="535"/>
    </row>
    <row r="2" spans="1:157" s="342" customFormat="1" ht="12.75">
      <c r="A2" s="341" t="s">
        <v>611</v>
      </c>
      <c r="B2" s="149" t="s">
        <v>179</v>
      </c>
      <c r="C2" s="149" t="s">
        <v>180</v>
      </c>
      <c r="D2" s="149" t="s">
        <v>181</v>
      </c>
      <c r="E2" s="149" t="s">
        <v>182</v>
      </c>
      <c r="F2" s="149" t="s">
        <v>183</v>
      </c>
      <c r="G2" s="149" t="s">
        <v>184</v>
      </c>
      <c r="H2" s="149" t="s">
        <v>185</v>
      </c>
      <c r="I2" s="149" t="s">
        <v>186</v>
      </c>
      <c r="J2" s="149" t="s">
        <v>187</v>
      </c>
      <c r="K2" s="149" t="s">
        <v>1134</v>
      </c>
      <c r="L2" s="149" t="s">
        <v>188</v>
      </c>
      <c r="M2" s="149" t="s">
        <v>189</v>
      </c>
      <c r="N2" s="149" t="s">
        <v>190</v>
      </c>
      <c r="O2" s="149" t="s">
        <v>191</v>
      </c>
      <c r="P2" s="149" t="s">
        <v>192</v>
      </c>
      <c r="Q2" s="149" t="s">
        <v>193</v>
      </c>
      <c r="R2" s="149" t="s">
        <v>194</v>
      </c>
      <c r="S2" s="149" t="s">
        <v>195</v>
      </c>
      <c r="T2" s="149" t="s">
        <v>196</v>
      </c>
      <c r="U2" s="149" t="s">
        <v>197</v>
      </c>
      <c r="V2" s="149" t="s">
        <v>198</v>
      </c>
      <c r="W2" s="149" t="s">
        <v>1135</v>
      </c>
      <c r="X2" s="149" t="s">
        <v>199</v>
      </c>
      <c r="Y2" s="149" t="s">
        <v>200</v>
      </c>
      <c r="Z2" s="149" t="s">
        <v>201</v>
      </c>
      <c r="AA2" s="149" t="s">
        <v>926</v>
      </c>
      <c r="AB2" s="149" t="s">
        <v>202</v>
      </c>
      <c r="AC2" s="149" t="s">
        <v>203</v>
      </c>
      <c r="AD2" s="149" t="s">
        <v>204</v>
      </c>
      <c r="AE2" s="149" t="s">
        <v>205</v>
      </c>
      <c r="AF2" s="149" t="s">
        <v>206</v>
      </c>
      <c r="AG2" s="149" t="s">
        <v>207</v>
      </c>
      <c r="AH2" s="149" t="s">
        <v>208</v>
      </c>
      <c r="AI2" s="149" t="s">
        <v>209</v>
      </c>
      <c r="AJ2" s="149" t="s">
        <v>210</v>
      </c>
      <c r="AK2" s="149" t="s">
        <v>211</v>
      </c>
      <c r="AL2" s="149" t="s">
        <v>1136</v>
      </c>
      <c r="AM2" s="149" t="s">
        <v>212</v>
      </c>
      <c r="AN2" s="149" t="s">
        <v>213</v>
      </c>
      <c r="AO2" s="149" t="s">
        <v>214</v>
      </c>
      <c r="AP2" s="149" t="s">
        <v>215</v>
      </c>
      <c r="AQ2" s="149" t="s">
        <v>216</v>
      </c>
      <c r="AR2" s="149" t="s">
        <v>217</v>
      </c>
      <c r="AS2" s="149" t="s">
        <v>140</v>
      </c>
      <c r="AT2" s="149" t="s">
        <v>141</v>
      </c>
      <c r="AU2" s="149" t="s">
        <v>142</v>
      </c>
      <c r="AV2" s="149" t="s">
        <v>143</v>
      </c>
      <c r="AW2" s="149" t="s">
        <v>144</v>
      </c>
      <c r="AX2" s="149" t="s">
        <v>145</v>
      </c>
      <c r="AY2" s="149" t="s">
        <v>146</v>
      </c>
      <c r="AZ2" s="149" t="s">
        <v>147</v>
      </c>
      <c r="BA2" s="149" t="s">
        <v>148</v>
      </c>
      <c r="BB2" s="149" t="s">
        <v>149</v>
      </c>
      <c r="BC2" s="149" t="s">
        <v>150</v>
      </c>
      <c r="BD2" s="149" t="s">
        <v>151</v>
      </c>
      <c r="BE2" s="149" t="s">
        <v>152</v>
      </c>
      <c r="BF2" s="149" t="s">
        <v>153</v>
      </c>
      <c r="BG2" s="149" t="s">
        <v>154</v>
      </c>
      <c r="BH2" s="149" t="s">
        <v>155</v>
      </c>
      <c r="BI2" s="149" t="s">
        <v>156</v>
      </c>
      <c r="BJ2" s="149" t="s">
        <v>157</v>
      </c>
      <c r="BK2" s="149" t="s">
        <v>158</v>
      </c>
      <c r="BL2" s="149" t="s">
        <v>159</v>
      </c>
      <c r="BM2" s="149" t="s">
        <v>160</v>
      </c>
      <c r="BN2" s="149" t="s">
        <v>161</v>
      </c>
      <c r="BO2" s="149" t="s">
        <v>162</v>
      </c>
      <c r="BP2" s="149" t="s">
        <v>163</v>
      </c>
      <c r="BQ2" s="149" t="s">
        <v>164</v>
      </c>
      <c r="BR2" s="149" t="s">
        <v>165</v>
      </c>
      <c r="BS2" s="149" t="s">
        <v>166</v>
      </c>
      <c r="BT2" s="149" t="s">
        <v>167</v>
      </c>
      <c r="BU2" s="149" t="s">
        <v>168</v>
      </c>
      <c r="BV2" s="149" t="s">
        <v>169</v>
      </c>
      <c r="BW2" s="149" t="s">
        <v>170</v>
      </c>
      <c r="BX2" s="149" t="s">
        <v>1137</v>
      </c>
      <c r="BY2" s="149" t="s">
        <v>171</v>
      </c>
      <c r="BZ2" s="149" t="s">
        <v>172</v>
      </c>
      <c r="CA2" s="149" t="s">
        <v>173</v>
      </c>
      <c r="CB2" s="149" t="s">
        <v>175</v>
      </c>
      <c r="CC2" s="149" t="s">
        <v>176</v>
      </c>
      <c r="CD2" s="149" t="s">
        <v>177</v>
      </c>
      <c r="CE2" s="149" t="s">
        <v>178</v>
      </c>
      <c r="CF2" s="149" t="s">
        <v>95</v>
      </c>
      <c r="CG2" s="149" t="s">
        <v>96</v>
      </c>
      <c r="CH2" s="149" t="s">
        <v>97</v>
      </c>
      <c r="CI2" s="149" t="s">
        <v>98</v>
      </c>
      <c r="CJ2" s="149" t="s">
        <v>99</v>
      </c>
      <c r="CK2" s="149" t="s">
        <v>100</v>
      </c>
      <c r="CL2" s="149" t="s">
        <v>101</v>
      </c>
      <c r="CM2" s="149" t="s">
        <v>102</v>
      </c>
      <c r="CN2" s="149" t="s">
        <v>103</v>
      </c>
      <c r="CO2" s="149" t="s">
        <v>104</v>
      </c>
      <c r="CP2" s="149" t="s">
        <v>105</v>
      </c>
      <c r="CQ2" s="149" t="s">
        <v>106</v>
      </c>
      <c r="CR2" s="149" t="s">
        <v>107</v>
      </c>
      <c r="CS2" s="149" t="s">
        <v>108</v>
      </c>
      <c r="CT2" s="149" t="s">
        <v>109</v>
      </c>
      <c r="CU2" s="149" t="s">
        <v>110</v>
      </c>
      <c r="CV2" s="149" t="s">
        <v>111</v>
      </c>
      <c r="CW2" s="149" t="s">
        <v>112</v>
      </c>
      <c r="CX2" s="149" t="s">
        <v>113</v>
      </c>
      <c r="CY2" s="149" t="s">
        <v>114</v>
      </c>
      <c r="CZ2" s="149" t="s">
        <v>115</v>
      </c>
      <c r="DA2" s="149" t="s">
        <v>116</v>
      </c>
      <c r="DB2" s="149" t="s">
        <v>117</v>
      </c>
      <c r="DC2" s="149" t="s">
        <v>118</v>
      </c>
      <c r="DD2" s="149" t="s">
        <v>119</v>
      </c>
      <c r="DE2" s="149" t="s">
        <v>120</v>
      </c>
      <c r="DF2" s="149" t="s">
        <v>121</v>
      </c>
      <c r="DG2" s="149" t="s">
        <v>122</v>
      </c>
      <c r="DH2" s="149" t="s">
        <v>123</v>
      </c>
      <c r="DI2" s="149" t="s">
        <v>124</v>
      </c>
      <c r="DJ2" s="149" t="s">
        <v>125</v>
      </c>
      <c r="DK2" s="149" t="s">
        <v>126</v>
      </c>
      <c r="DL2" s="149" t="s">
        <v>127</v>
      </c>
      <c r="DM2" s="149" t="s">
        <v>128</v>
      </c>
      <c r="DN2" s="149" t="s">
        <v>129</v>
      </c>
      <c r="DO2" s="149" t="s">
        <v>130</v>
      </c>
      <c r="DP2" s="149" t="s">
        <v>131</v>
      </c>
      <c r="DQ2" s="149" t="s">
        <v>132</v>
      </c>
      <c r="DR2" s="149" t="s">
        <v>133</v>
      </c>
      <c r="DS2" s="149" t="s">
        <v>134</v>
      </c>
      <c r="DT2" s="149" t="s">
        <v>135</v>
      </c>
      <c r="DU2" s="149" t="s">
        <v>136</v>
      </c>
      <c r="DV2" s="149" t="s">
        <v>137</v>
      </c>
      <c r="DW2" s="149" t="s">
        <v>138</v>
      </c>
      <c r="DX2" s="149" t="s">
        <v>139</v>
      </c>
      <c r="DY2" s="149" t="s">
        <v>39</v>
      </c>
      <c r="DZ2" s="149" t="s">
        <v>38</v>
      </c>
      <c r="EA2" s="149" t="s">
        <v>37</v>
      </c>
      <c r="EB2" s="149" t="s">
        <v>36</v>
      </c>
      <c r="EC2" s="149" t="s">
        <v>35</v>
      </c>
      <c r="ED2" s="149" t="s">
        <v>34</v>
      </c>
      <c r="EE2" s="149" t="s">
        <v>33</v>
      </c>
      <c r="EF2" s="149" t="s">
        <v>31</v>
      </c>
      <c r="EG2" s="149" t="s">
        <v>30</v>
      </c>
      <c r="EH2" s="149" t="s">
        <v>29</v>
      </c>
      <c r="EI2" s="149" t="s">
        <v>28</v>
      </c>
      <c r="EJ2" s="149" t="s">
        <v>27</v>
      </c>
      <c r="EK2" s="149" t="s">
        <v>26</v>
      </c>
      <c r="EL2" s="149" t="s">
        <v>25</v>
      </c>
      <c r="EM2" s="149" t="s">
        <v>24</v>
      </c>
      <c r="EN2" s="149" t="s">
        <v>23</v>
      </c>
      <c r="EO2" s="149" t="s">
        <v>22</v>
      </c>
      <c r="EP2" s="149" t="s">
        <v>21</v>
      </c>
      <c r="EQ2" s="149" t="s">
        <v>20</v>
      </c>
      <c r="ER2" s="149" t="s">
        <v>19</v>
      </c>
      <c r="ES2" s="149" t="s">
        <v>1138</v>
      </c>
      <c r="ET2" s="149" t="s">
        <v>18</v>
      </c>
      <c r="EU2" s="149" t="s">
        <v>17</v>
      </c>
      <c r="EV2" s="149" t="s">
        <v>16</v>
      </c>
      <c r="EW2" s="149" t="s">
        <v>15</v>
      </c>
      <c r="EX2" s="149" t="s">
        <v>14</v>
      </c>
      <c r="EY2" s="149" t="s">
        <v>13</v>
      </c>
      <c r="EZ2" s="341" t="s">
        <v>479</v>
      </c>
    </row>
    <row r="3" spans="1:157" s="343" customFormat="1" ht="12.75">
      <c r="A3" s="256" t="s">
        <v>612</v>
      </c>
      <c r="B3" s="152">
        <f>'Oil-Gas Fields'!C63</f>
        <v>106177</v>
      </c>
      <c r="C3" s="152">
        <v>37336</v>
      </c>
      <c r="D3" s="152">
        <v>127271</v>
      </c>
      <c r="E3" s="152">
        <v>344495</v>
      </c>
      <c r="F3" s="152">
        <v>360676</v>
      </c>
      <c r="G3" s="152">
        <v>334862</v>
      </c>
      <c r="H3" s="152">
        <v>14863</v>
      </c>
      <c r="I3" s="152">
        <v>64242</v>
      </c>
      <c r="J3" s="152">
        <v>73669</v>
      </c>
      <c r="K3" s="152">
        <v>105077</v>
      </c>
      <c r="L3" s="152">
        <v>49056</v>
      </c>
      <c r="M3" s="152">
        <v>28794</v>
      </c>
      <c r="N3" s="152">
        <v>13638</v>
      </c>
      <c r="O3" s="152">
        <v>817650</v>
      </c>
      <c r="P3" s="152">
        <v>2683615</v>
      </c>
      <c r="Q3" s="152">
        <v>23618816</v>
      </c>
      <c r="R3" s="152">
        <v>757920</v>
      </c>
      <c r="S3" s="152">
        <v>31965</v>
      </c>
      <c r="T3" s="152">
        <v>10309</v>
      </c>
      <c r="U3" s="152">
        <v>1133831</v>
      </c>
      <c r="V3" s="152">
        <v>1107743</v>
      </c>
      <c r="W3" s="152">
        <v>10108</v>
      </c>
      <c r="X3" s="152">
        <v>23888</v>
      </c>
      <c r="Y3" s="152">
        <v>26453</v>
      </c>
      <c r="Z3" s="152">
        <v>111535</v>
      </c>
      <c r="AA3" s="152">
        <v>23490</v>
      </c>
      <c r="AB3" s="152">
        <v>160549</v>
      </c>
      <c r="AC3" s="152">
        <v>195253</v>
      </c>
      <c r="AD3" s="152">
        <v>12347</v>
      </c>
      <c r="AE3" s="152">
        <v>839883</v>
      </c>
      <c r="AF3" s="152">
        <v>16121</v>
      </c>
      <c r="AG3" s="152">
        <v>27806</v>
      </c>
      <c r="AH3" s="152">
        <v>38922</v>
      </c>
      <c r="AI3" s="152">
        <v>5544323</v>
      </c>
      <c r="AJ3" s="152">
        <v>142360</v>
      </c>
      <c r="AK3" s="152">
        <v>79246</v>
      </c>
      <c r="AL3" s="152">
        <v>23573</v>
      </c>
      <c r="AM3" s="152">
        <v>219777</v>
      </c>
      <c r="AN3" s="152">
        <v>215575</v>
      </c>
      <c r="AO3" s="152">
        <v>13684567</v>
      </c>
      <c r="AP3" s="152">
        <v>47488</v>
      </c>
      <c r="AQ3" s="152">
        <v>53820</v>
      </c>
      <c r="AR3" s="152">
        <v>20857</v>
      </c>
      <c r="AS3" s="152">
        <v>827947</v>
      </c>
      <c r="AT3" s="152">
        <v>15533</v>
      </c>
      <c r="AU3" s="152">
        <v>13645295</v>
      </c>
      <c r="AV3" s="152">
        <v>1171615</v>
      </c>
      <c r="AW3" s="152">
        <v>417685</v>
      </c>
      <c r="AX3" s="152">
        <v>113233</v>
      </c>
      <c r="AY3" s="152">
        <v>38092</v>
      </c>
      <c r="AZ3" s="152">
        <v>76314</v>
      </c>
      <c r="BA3" s="152">
        <v>23487</v>
      </c>
      <c r="BB3" s="152">
        <f>'Oil-Gas Fields'!D63</f>
        <v>52682</v>
      </c>
      <c r="BC3" s="152">
        <v>2005422</v>
      </c>
      <c r="BD3" s="152">
        <v>9844</v>
      </c>
      <c r="BE3" s="152">
        <v>2779781</v>
      </c>
      <c r="BF3" s="152">
        <v>139061</v>
      </c>
      <c r="BG3" s="152">
        <v>134603</v>
      </c>
      <c r="BH3" s="152">
        <v>3322714</v>
      </c>
      <c r="BI3" s="152">
        <v>26187320</v>
      </c>
      <c r="BJ3" s="152">
        <v>57570</v>
      </c>
      <c r="BK3" s="152">
        <f>'Oil-Gas Fields'!E63</f>
        <v>27351</v>
      </c>
      <c r="BL3" s="152">
        <v>37023</v>
      </c>
      <c r="BM3" s="152">
        <v>374205</v>
      </c>
      <c r="BN3" s="152">
        <v>14601</v>
      </c>
      <c r="BO3" s="152">
        <v>308222</v>
      </c>
      <c r="BP3" s="152">
        <v>1379604</v>
      </c>
      <c r="BQ3" s="152">
        <v>16443</v>
      </c>
      <c r="BR3" s="152">
        <v>37442</v>
      </c>
      <c r="BS3" s="152">
        <v>20850</v>
      </c>
      <c r="BT3" s="152">
        <v>10746047</v>
      </c>
      <c r="BU3" s="152">
        <v>29644</v>
      </c>
      <c r="BV3" s="152">
        <v>144944</v>
      </c>
      <c r="BW3" s="152">
        <v>9505</v>
      </c>
      <c r="BX3" s="152">
        <v>13793</v>
      </c>
      <c r="BY3" s="152">
        <v>69538</v>
      </c>
      <c r="BZ3" s="152">
        <v>2073285</v>
      </c>
      <c r="CA3" s="152">
        <v>29287439</v>
      </c>
      <c r="CB3" s="152">
        <v>743871</v>
      </c>
      <c r="CC3" s="152">
        <v>591594</v>
      </c>
      <c r="CD3" s="152">
        <v>129146</v>
      </c>
      <c r="CE3" s="152">
        <v>732969</v>
      </c>
      <c r="CF3" s="152">
        <v>119462</v>
      </c>
      <c r="CG3" s="152">
        <v>127544</v>
      </c>
      <c r="CH3" s="152">
        <v>92769</v>
      </c>
      <c r="CI3" s="152">
        <v>25807</v>
      </c>
      <c r="CJ3" s="152">
        <v>15561</v>
      </c>
      <c r="CK3" s="152">
        <v>139770</v>
      </c>
      <c r="CL3" s="152">
        <v>101195</v>
      </c>
      <c r="CM3" s="152">
        <v>288758</v>
      </c>
      <c r="CN3" s="152">
        <v>32186</v>
      </c>
      <c r="CO3" s="152">
        <v>1255654</v>
      </c>
      <c r="CP3" s="152">
        <v>116273</v>
      </c>
      <c r="CQ3" s="152">
        <v>30255</v>
      </c>
      <c r="CR3" s="152">
        <v>954361</v>
      </c>
      <c r="CS3" s="152">
        <f>'Oil-Gas Fields'!F63</f>
        <v>50258</v>
      </c>
      <c r="CT3" s="152">
        <v>257895</v>
      </c>
      <c r="CU3" s="152">
        <v>2735033</v>
      </c>
      <c r="CV3" s="152">
        <v>57368</v>
      </c>
      <c r="CW3" s="152">
        <v>151085</v>
      </c>
      <c r="CX3" s="152">
        <v>134267</v>
      </c>
      <c r="CY3" s="152">
        <v>49060</v>
      </c>
      <c r="CZ3" s="152">
        <v>330802</v>
      </c>
      <c r="DA3" s="152">
        <v>361102</v>
      </c>
      <c r="DB3" s="152">
        <v>293675</v>
      </c>
      <c r="DC3" s="152">
        <v>82445</v>
      </c>
      <c r="DD3" s="152">
        <v>59992</v>
      </c>
      <c r="DE3" s="152">
        <v>239302</v>
      </c>
      <c r="DF3" s="152">
        <v>160802</v>
      </c>
      <c r="DG3" s="152">
        <v>10127</v>
      </c>
      <c r="DH3" s="152">
        <v>14387</v>
      </c>
      <c r="DI3" s="152">
        <v>169915</v>
      </c>
      <c r="DJ3" s="152">
        <v>3848268</v>
      </c>
      <c r="DK3" s="152">
        <v>66890</v>
      </c>
      <c r="DL3" s="152">
        <v>42607</v>
      </c>
      <c r="DM3" s="152">
        <v>39329</v>
      </c>
      <c r="DN3" s="152">
        <v>7272511</v>
      </c>
      <c r="DO3" s="152">
        <v>495804</v>
      </c>
      <c r="DP3" s="152">
        <v>287856</v>
      </c>
      <c r="DQ3" s="152">
        <v>214214</v>
      </c>
      <c r="DR3" s="152">
        <v>61079</v>
      </c>
      <c r="DS3" s="152">
        <v>758975</v>
      </c>
      <c r="DT3" s="152">
        <v>222103</v>
      </c>
      <c r="DU3" s="152">
        <v>17423</v>
      </c>
      <c r="DV3" s="152">
        <v>40006</v>
      </c>
      <c r="DW3" s="152">
        <v>43903</v>
      </c>
      <c r="DX3" s="152">
        <v>175539</v>
      </c>
      <c r="DY3" s="152">
        <v>453799</v>
      </c>
      <c r="DZ3" s="152">
        <v>43624</v>
      </c>
      <c r="EA3" s="152">
        <v>394406</v>
      </c>
      <c r="EB3" s="152">
        <v>1094052</v>
      </c>
      <c r="EC3" s="152">
        <v>83187</v>
      </c>
      <c r="ED3" s="152">
        <v>521752</v>
      </c>
      <c r="EE3" s="152">
        <v>110058</v>
      </c>
      <c r="EF3" s="152">
        <v>41682</v>
      </c>
      <c r="EG3" s="152">
        <v>11136</v>
      </c>
      <c r="EH3" s="152">
        <v>772028</v>
      </c>
      <c r="EI3" s="152">
        <v>17886</v>
      </c>
      <c r="EJ3" s="152">
        <v>47087</v>
      </c>
      <c r="EK3" s="152">
        <v>56533</v>
      </c>
      <c r="EL3" s="152">
        <v>103853</v>
      </c>
      <c r="EM3" s="152">
        <v>38697</v>
      </c>
      <c r="EN3" s="152">
        <v>393628</v>
      </c>
      <c r="EO3" s="152">
        <v>121197</v>
      </c>
      <c r="EP3" s="152">
        <v>13583</v>
      </c>
      <c r="EQ3" s="152">
        <v>5084669</v>
      </c>
      <c r="ER3" s="152">
        <v>103234</v>
      </c>
      <c r="ES3" s="152">
        <v>10831</v>
      </c>
      <c r="ET3" s="152">
        <v>100254</v>
      </c>
      <c r="EU3" s="152">
        <v>11624</v>
      </c>
      <c r="EV3" s="152">
        <v>106366</v>
      </c>
      <c r="EW3" s="152">
        <v>13265749</v>
      </c>
      <c r="EX3" s="152">
        <v>300985</v>
      </c>
      <c r="EY3" s="152">
        <v>199167</v>
      </c>
      <c r="EZ3" s="137">
        <f t="shared" ref="EZ3:EZ8" si="101">SUM(B3:EY3)</f>
        <v>196690344</v>
      </c>
      <c r="FA3" s="256" t="s">
        <v>3041</v>
      </c>
    </row>
    <row r="4" spans="1:157" s="343" customFormat="1" ht="12.75">
      <c r="A4" s="256" t="s">
        <v>613</v>
      </c>
      <c r="B4" s="152">
        <f>'Oil-Gas Fields'!C65</f>
        <v>874850</v>
      </c>
      <c r="C4" s="152">
        <v>3539437</v>
      </c>
      <c r="D4" s="152">
        <v>1067991</v>
      </c>
      <c r="E4" s="152">
        <v>2010784</v>
      </c>
      <c r="F4" s="152">
        <v>6340700</v>
      </c>
      <c r="G4" s="152">
        <v>11249034</v>
      </c>
      <c r="H4" s="152">
        <v>359495</v>
      </c>
      <c r="I4" s="152">
        <v>303474</v>
      </c>
      <c r="J4" s="152">
        <v>120464</v>
      </c>
      <c r="K4" s="152">
        <v>1596</v>
      </c>
      <c r="L4" s="152">
        <v>217660</v>
      </c>
      <c r="M4" s="152">
        <v>728371</v>
      </c>
      <c r="N4" s="152">
        <v>126357</v>
      </c>
      <c r="O4" s="152">
        <v>9350577</v>
      </c>
      <c r="P4" s="152">
        <v>26679073</v>
      </c>
      <c r="Q4" s="152">
        <v>305535085</v>
      </c>
      <c r="R4" s="152">
        <v>7857095</v>
      </c>
      <c r="S4" s="152">
        <v>48293</v>
      </c>
      <c r="T4" s="152">
        <v>235294</v>
      </c>
      <c r="U4" s="152">
        <v>6900087</v>
      </c>
      <c r="V4" s="152">
        <v>33604933</v>
      </c>
      <c r="W4" s="152">
        <v>948753</v>
      </c>
      <c r="X4" s="152">
        <v>22283</v>
      </c>
      <c r="Y4" s="152">
        <v>234514</v>
      </c>
      <c r="Z4" s="152">
        <v>736216</v>
      </c>
      <c r="AA4" s="152">
        <v>34178</v>
      </c>
      <c r="AB4" s="152">
        <v>166997</v>
      </c>
      <c r="AC4" s="152">
        <v>11727482</v>
      </c>
      <c r="AD4" s="152">
        <v>9283</v>
      </c>
      <c r="AE4" s="152">
        <v>12617618</v>
      </c>
      <c r="AF4" s="152">
        <v>37347</v>
      </c>
      <c r="AG4" s="152">
        <v>36963</v>
      </c>
      <c r="AH4" s="152">
        <v>357498</v>
      </c>
      <c r="AI4" s="152">
        <v>57780272</v>
      </c>
      <c r="AJ4" s="152">
        <v>890698</v>
      </c>
      <c r="AK4" s="152">
        <v>74698</v>
      </c>
      <c r="AL4" s="152">
        <v>363521</v>
      </c>
      <c r="AM4" s="152">
        <v>6710657</v>
      </c>
      <c r="AN4" s="152">
        <v>14338427</v>
      </c>
      <c r="AO4" s="152">
        <v>107038676</v>
      </c>
      <c r="AP4" s="152">
        <v>3938779</v>
      </c>
      <c r="AQ4" s="152">
        <v>577899</v>
      </c>
      <c r="AR4" s="152">
        <v>48226</v>
      </c>
      <c r="AS4" s="152">
        <v>11212787</v>
      </c>
      <c r="AT4" s="152">
        <v>177991</v>
      </c>
      <c r="AU4" s="152">
        <v>165701354</v>
      </c>
      <c r="AV4" s="152">
        <v>5892981</v>
      </c>
      <c r="AW4" s="152">
        <v>6647176</v>
      </c>
      <c r="AX4" s="152">
        <v>3140433</v>
      </c>
      <c r="AY4" s="152">
        <v>69262</v>
      </c>
      <c r="AZ4" s="152">
        <v>527656</v>
      </c>
      <c r="BA4" s="152">
        <v>30990</v>
      </c>
      <c r="BB4" s="152">
        <f>'Oil-Gas Fields'!D65</f>
        <v>577240</v>
      </c>
      <c r="BC4" s="152">
        <v>49755183</v>
      </c>
      <c r="BD4" s="152">
        <v>334</v>
      </c>
      <c r="BE4" s="152">
        <v>127737159</v>
      </c>
      <c r="BF4" s="152">
        <v>203078</v>
      </c>
      <c r="BG4" s="152">
        <v>9441019</v>
      </c>
      <c r="BH4" s="152">
        <v>90592284</v>
      </c>
      <c r="BI4" s="152">
        <v>315092924</v>
      </c>
      <c r="BJ4" s="152">
        <v>213050</v>
      </c>
      <c r="BK4" s="152">
        <f>'Oil-Gas Fields'!E65</f>
        <v>324082</v>
      </c>
      <c r="BL4" s="152">
        <v>1250458</v>
      </c>
      <c r="BM4" s="152">
        <v>5848554</v>
      </c>
      <c r="BN4" s="152">
        <v>46052</v>
      </c>
      <c r="BO4" s="152">
        <v>14959102</v>
      </c>
      <c r="BP4" s="152">
        <v>43037605</v>
      </c>
      <c r="BQ4" s="152">
        <v>150683</v>
      </c>
      <c r="BR4" s="152">
        <v>898164</v>
      </c>
      <c r="BS4" s="152">
        <v>715878</v>
      </c>
      <c r="BT4" s="152">
        <v>134248301</v>
      </c>
      <c r="BU4" s="152">
        <v>313312</v>
      </c>
      <c r="BV4" s="152">
        <v>1471605</v>
      </c>
      <c r="BW4" s="152">
        <v>2666</v>
      </c>
      <c r="BX4" s="152">
        <v>174122</v>
      </c>
      <c r="BY4" s="152">
        <v>1272211</v>
      </c>
      <c r="BZ4" s="152">
        <v>25570060</v>
      </c>
      <c r="CA4" s="152">
        <v>224156644</v>
      </c>
      <c r="CB4" s="152">
        <v>1323513</v>
      </c>
      <c r="CC4" s="152">
        <v>37874038</v>
      </c>
      <c r="CD4" s="152">
        <v>1029737</v>
      </c>
      <c r="CE4" s="152">
        <v>47690554</v>
      </c>
      <c r="CF4" s="152">
        <v>425361</v>
      </c>
      <c r="CG4" s="152">
        <v>116113</v>
      </c>
      <c r="CH4" s="152">
        <v>2344422</v>
      </c>
      <c r="CI4" s="152">
        <v>174262</v>
      </c>
      <c r="CJ4" s="152">
        <v>22982</v>
      </c>
      <c r="CK4" s="152">
        <v>780610</v>
      </c>
      <c r="CL4" s="152">
        <v>117132</v>
      </c>
      <c r="CM4" s="152">
        <v>648067</v>
      </c>
      <c r="CN4" s="152">
        <v>51001</v>
      </c>
      <c r="CO4" s="152">
        <v>32674210</v>
      </c>
      <c r="CP4" s="152">
        <v>398386</v>
      </c>
      <c r="CQ4" s="152">
        <v>49042</v>
      </c>
      <c r="CR4" s="152">
        <v>27064236</v>
      </c>
      <c r="CS4" s="152">
        <f>'Oil-Gas Fields'!F65</f>
        <v>588751</v>
      </c>
      <c r="CT4" s="152">
        <v>342822</v>
      </c>
      <c r="CU4" s="152">
        <v>180833093</v>
      </c>
      <c r="CV4" s="152">
        <v>228055</v>
      </c>
      <c r="CW4" s="152">
        <v>2404901</v>
      </c>
      <c r="CX4" s="152">
        <v>5443001</v>
      </c>
      <c r="CY4" s="152">
        <v>68541</v>
      </c>
      <c r="CZ4" s="152">
        <v>6453522</v>
      </c>
      <c r="DA4" s="152">
        <v>2669924</v>
      </c>
      <c r="DB4" s="152">
        <v>3618789</v>
      </c>
      <c r="DC4" s="152">
        <v>123250</v>
      </c>
      <c r="DD4" s="152">
        <v>359766</v>
      </c>
      <c r="DE4" s="152">
        <v>1010813</v>
      </c>
      <c r="DF4" s="152">
        <v>2654114</v>
      </c>
      <c r="DG4" s="152">
        <v>12801</v>
      </c>
      <c r="DH4" s="152">
        <v>258802</v>
      </c>
      <c r="DI4" s="152">
        <v>6540048</v>
      </c>
      <c r="DJ4" s="152">
        <v>131764080</v>
      </c>
      <c r="DK4" s="152">
        <v>1202022</v>
      </c>
      <c r="DL4" s="152">
        <v>188098</v>
      </c>
      <c r="DM4" s="152">
        <v>610646</v>
      </c>
      <c r="DN4" s="152">
        <v>114416133</v>
      </c>
      <c r="DO4" s="152">
        <v>6455842</v>
      </c>
      <c r="DP4" s="152">
        <v>716993</v>
      </c>
      <c r="DQ4" s="152">
        <v>117922</v>
      </c>
      <c r="DR4" s="152">
        <v>273908</v>
      </c>
      <c r="DS4" s="152">
        <v>33715289</v>
      </c>
      <c r="DT4" s="152">
        <v>4663663</v>
      </c>
      <c r="DU4" s="152">
        <v>20328</v>
      </c>
      <c r="DV4" s="152">
        <v>24765</v>
      </c>
      <c r="DW4" s="152">
        <v>136656</v>
      </c>
      <c r="DX4" s="152">
        <v>662997</v>
      </c>
      <c r="DY4" s="152">
        <v>7832695</v>
      </c>
      <c r="DZ4" s="152">
        <v>48729</v>
      </c>
      <c r="EA4" s="152">
        <v>218585</v>
      </c>
      <c r="EB4" s="152">
        <v>3688469</v>
      </c>
      <c r="EC4" s="152">
        <v>469141</v>
      </c>
      <c r="ED4" s="152">
        <v>1696633</v>
      </c>
      <c r="EE4" s="152">
        <v>73011</v>
      </c>
      <c r="EF4" s="152">
        <v>816618</v>
      </c>
      <c r="EG4" s="152">
        <v>9721</v>
      </c>
      <c r="EH4" s="152">
        <v>19588558</v>
      </c>
      <c r="EI4" s="152">
        <v>319310</v>
      </c>
      <c r="EJ4" s="152">
        <v>73624</v>
      </c>
      <c r="EK4" s="152">
        <v>276161</v>
      </c>
      <c r="EL4" s="152">
        <v>2222245</v>
      </c>
      <c r="EM4" s="152">
        <v>0</v>
      </c>
      <c r="EN4" s="152">
        <v>7688934</v>
      </c>
      <c r="EO4" s="152">
        <v>83599</v>
      </c>
      <c r="EP4" s="152">
        <v>84769</v>
      </c>
      <c r="EQ4" s="152">
        <v>50154866</v>
      </c>
      <c r="ER4" s="152">
        <v>62075</v>
      </c>
      <c r="ES4" s="152">
        <v>9557</v>
      </c>
      <c r="ET4" s="152">
        <v>978357</v>
      </c>
      <c r="EU4" s="152">
        <v>2330</v>
      </c>
      <c r="EV4" s="152">
        <v>183037</v>
      </c>
      <c r="EW4" s="152">
        <v>492276434</v>
      </c>
      <c r="EX4" s="152">
        <v>8642979</v>
      </c>
      <c r="EY4" s="152">
        <v>6711951</v>
      </c>
      <c r="EZ4" s="343">
        <f t="shared" si="101"/>
        <v>3142870424</v>
      </c>
      <c r="FA4" s="256" t="s">
        <v>3041</v>
      </c>
    </row>
    <row r="5" spans="1:157" s="343" customFormat="1" ht="12.75">
      <c r="A5" s="256" t="s">
        <v>614</v>
      </c>
      <c r="B5" s="152">
        <f>'Oil-Gas Fields'!C64</f>
        <v>116644</v>
      </c>
      <c r="C5" s="152">
        <v>14344</v>
      </c>
      <c r="D5" s="152">
        <v>18432</v>
      </c>
      <c r="E5" s="152">
        <v>0</v>
      </c>
      <c r="F5" s="152">
        <v>790532</v>
      </c>
      <c r="G5" s="152">
        <v>5171308</v>
      </c>
      <c r="H5" s="152">
        <v>8061</v>
      </c>
      <c r="I5" s="152">
        <v>138076</v>
      </c>
      <c r="J5" s="152">
        <v>190182</v>
      </c>
      <c r="K5" s="152">
        <v>176773</v>
      </c>
      <c r="L5" s="152">
        <v>152584</v>
      </c>
      <c r="M5" s="152">
        <v>20574</v>
      </c>
      <c r="N5" s="152">
        <v>8946</v>
      </c>
      <c r="O5" s="152">
        <v>298649</v>
      </c>
      <c r="P5" s="152">
        <v>3034592</v>
      </c>
      <c r="Q5" s="152">
        <v>9767987</v>
      </c>
      <c r="R5" s="152">
        <v>1085621</v>
      </c>
      <c r="S5" s="152">
        <v>120868</v>
      </c>
      <c r="T5" s="152">
        <v>0</v>
      </c>
      <c r="U5" s="152">
        <v>805556</v>
      </c>
      <c r="V5" s="152">
        <v>5188080</v>
      </c>
      <c r="W5" s="152">
        <v>0</v>
      </c>
      <c r="X5" s="152">
        <v>93546</v>
      </c>
      <c r="Y5" s="152">
        <v>11752</v>
      </c>
      <c r="Z5" s="152">
        <v>139354</v>
      </c>
      <c r="AA5" s="152">
        <v>30196</v>
      </c>
      <c r="AB5" s="152">
        <v>223765</v>
      </c>
      <c r="AC5" s="152">
        <v>84731</v>
      </c>
      <c r="AD5" s="152">
        <v>442</v>
      </c>
      <c r="AE5" s="152">
        <v>365967</v>
      </c>
      <c r="AF5" s="152">
        <v>8373</v>
      </c>
      <c r="AG5" s="152">
        <v>0</v>
      </c>
      <c r="AH5" s="152">
        <v>63952</v>
      </c>
      <c r="AI5" s="152">
        <v>223630</v>
      </c>
      <c r="AJ5" s="152">
        <v>86283</v>
      </c>
      <c r="AK5" s="152">
        <v>987284</v>
      </c>
      <c r="AL5" s="152">
        <v>0</v>
      </c>
      <c r="AM5" s="152">
        <v>93094</v>
      </c>
      <c r="AN5" s="152">
        <v>273320</v>
      </c>
      <c r="AO5" s="152">
        <v>3654717</v>
      </c>
      <c r="AP5" s="152">
        <v>0</v>
      </c>
      <c r="AQ5" s="152">
        <v>84124</v>
      </c>
      <c r="AR5" s="152">
        <v>2598</v>
      </c>
      <c r="AS5" s="152">
        <v>5168</v>
      </c>
      <c r="AT5" s="152">
        <v>3425</v>
      </c>
      <c r="AU5" s="152">
        <v>109483200</v>
      </c>
      <c r="AV5" s="152">
        <v>785363</v>
      </c>
      <c r="AW5" s="152">
        <v>99400</v>
      </c>
      <c r="AX5" s="152">
        <v>127669</v>
      </c>
      <c r="AY5" s="152">
        <v>8691</v>
      </c>
      <c r="AZ5" s="152">
        <v>151715</v>
      </c>
      <c r="BA5" s="152">
        <v>27812</v>
      </c>
      <c r="BB5" s="152">
        <f>'Oil-Gas Fields'!D64</f>
        <v>11347</v>
      </c>
      <c r="BC5" s="152">
        <v>745625</v>
      </c>
      <c r="BD5" s="152">
        <v>0</v>
      </c>
      <c r="BE5" s="152">
        <v>1429635</v>
      </c>
      <c r="BF5" s="152">
        <v>14676</v>
      </c>
      <c r="BG5" s="152">
        <v>0</v>
      </c>
      <c r="BH5" s="152">
        <v>1093</v>
      </c>
      <c r="BI5" s="152">
        <v>438</v>
      </c>
      <c r="BJ5" s="152">
        <v>111620</v>
      </c>
      <c r="BK5" s="152">
        <f>'Oil-Gas Fields'!E64</f>
        <v>82906</v>
      </c>
      <c r="BL5" s="152">
        <v>34344</v>
      </c>
      <c r="BM5" s="152">
        <v>373589</v>
      </c>
      <c r="BN5" s="152">
        <v>0</v>
      </c>
      <c r="BO5" s="152">
        <v>268857</v>
      </c>
      <c r="BP5" s="152">
        <v>257268</v>
      </c>
      <c r="BQ5" s="152">
        <v>2220</v>
      </c>
      <c r="BR5" s="152">
        <v>27402</v>
      </c>
      <c r="BS5" s="152">
        <v>16978</v>
      </c>
      <c r="BT5" s="152">
        <v>8360571</v>
      </c>
      <c r="BU5" s="152">
        <v>10623</v>
      </c>
      <c r="BV5" s="152">
        <v>0</v>
      </c>
      <c r="BW5" s="152">
        <v>110</v>
      </c>
      <c r="BX5" s="152">
        <v>0</v>
      </c>
      <c r="BY5" s="152">
        <v>54364</v>
      </c>
      <c r="BZ5" s="152">
        <v>2518736</v>
      </c>
      <c r="CA5" s="152">
        <v>4926220</v>
      </c>
      <c r="CB5" s="152">
        <v>366858</v>
      </c>
      <c r="CC5" s="152">
        <v>558805</v>
      </c>
      <c r="CD5" s="152">
        <v>350059</v>
      </c>
      <c r="CE5" s="152">
        <v>680</v>
      </c>
      <c r="CF5" s="152">
        <v>36825</v>
      </c>
      <c r="CG5" s="152">
        <v>204964</v>
      </c>
      <c r="CH5" s="152">
        <v>37878</v>
      </c>
      <c r="CI5" s="152">
        <v>36529</v>
      </c>
      <c r="CJ5" s="152">
        <v>6684</v>
      </c>
      <c r="CK5" s="152">
        <v>65797</v>
      </c>
      <c r="CL5" s="152">
        <v>96076</v>
      </c>
      <c r="CM5" s="152">
        <v>1410578</v>
      </c>
      <c r="CN5" s="152">
        <v>5260</v>
      </c>
      <c r="CO5" s="152">
        <v>892706</v>
      </c>
      <c r="CP5" s="152">
        <v>424</v>
      </c>
      <c r="CQ5" s="152">
        <v>84012</v>
      </c>
      <c r="CR5" s="152">
        <v>0</v>
      </c>
      <c r="CS5" s="152">
        <f>'Oil-Gas Fields'!F64</f>
        <v>33340</v>
      </c>
      <c r="CT5" s="152">
        <v>152505</v>
      </c>
      <c r="CU5" s="152">
        <v>10899</v>
      </c>
      <c r="CV5" s="152">
        <v>12</v>
      </c>
      <c r="CW5" s="152">
        <v>1996476</v>
      </c>
      <c r="CX5" s="152">
        <v>204368</v>
      </c>
      <c r="CY5" s="152">
        <v>117450</v>
      </c>
      <c r="CZ5" s="152">
        <v>48589</v>
      </c>
      <c r="DA5" s="152">
        <v>270607</v>
      </c>
      <c r="DB5" s="152">
        <v>415501</v>
      </c>
      <c r="DC5" s="152">
        <v>5113</v>
      </c>
      <c r="DD5" s="152">
        <v>62543</v>
      </c>
      <c r="DE5" s="152">
        <v>98532</v>
      </c>
      <c r="DF5" s="152">
        <v>81322</v>
      </c>
      <c r="DG5" s="152">
        <v>6203</v>
      </c>
      <c r="DH5" s="152">
        <v>262</v>
      </c>
      <c r="DI5" s="152">
        <v>209368</v>
      </c>
      <c r="DJ5" s="152">
        <v>14406</v>
      </c>
      <c r="DK5" s="152">
        <v>111651</v>
      </c>
      <c r="DL5" s="152">
        <v>48357</v>
      </c>
      <c r="DM5" s="152">
        <v>98183</v>
      </c>
      <c r="DN5" s="152">
        <v>1204383</v>
      </c>
      <c r="DO5" s="152">
        <v>351314</v>
      </c>
      <c r="DP5" s="152">
        <v>319271</v>
      </c>
      <c r="DQ5" s="152">
        <v>168290</v>
      </c>
      <c r="DR5" s="152">
        <v>73611</v>
      </c>
      <c r="DS5" s="152">
        <v>52470</v>
      </c>
      <c r="DT5" s="152">
        <v>151293</v>
      </c>
      <c r="DU5" s="152">
        <v>86218</v>
      </c>
      <c r="DV5" s="152">
        <v>39598</v>
      </c>
      <c r="DW5" s="152">
        <v>51197</v>
      </c>
      <c r="DX5" s="152">
        <v>115021</v>
      </c>
      <c r="DY5" s="152">
        <v>304392</v>
      </c>
      <c r="DZ5" s="152">
        <v>16201</v>
      </c>
      <c r="EA5" s="152">
        <v>756652</v>
      </c>
      <c r="EB5" s="152">
        <v>747582</v>
      </c>
      <c r="EC5" s="152">
        <v>330403</v>
      </c>
      <c r="ED5" s="152">
        <v>745202</v>
      </c>
      <c r="EE5" s="152">
        <v>37536</v>
      </c>
      <c r="EF5" s="152">
        <v>6963</v>
      </c>
      <c r="EG5" s="152">
        <v>3518</v>
      </c>
      <c r="EH5" s="152">
        <v>190398</v>
      </c>
      <c r="EI5" s="152">
        <v>0</v>
      </c>
      <c r="EJ5" s="152">
        <v>412490</v>
      </c>
      <c r="EK5" s="152">
        <v>68709</v>
      </c>
      <c r="EL5" s="152">
        <v>46581</v>
      </c>
      <c r="EM5" s="152">
        <v>127169</v>
      </c>
      <c r="EN5" s="152">
        <v>56704</v>
      </c>
      <c r="EO5" s="152">
        <v>135465</v>
      </c>
      <c r="EP5" s="152">
        <v>9150</v>
      </c>
      <c r="EQ5" s="152">
        <v>2853024</v>
      </c>
      <c r="ER5" s="152">
        <v>49576</v>
      </c>
      <c r="ES5" s="152">
        <v>12101</v>
      </c>
      <c r="ET5" s="152">
        <v>62743</v>
      </c>
      <c r="EU5" s="152">
        <v>0</v>
      </c>
      <c r="EV5" s="152">
        <v>93289</v>
      </c>
      <c r="EW5" s="152">
        <v>3879285</v>
      </c>
      <c r="EX5" s="152">
        <v>191198</v>
      </c>
      <c r="EY5" s="152">
        <v>49242</v>
      </c>
      <c r="EZ5" s="343">
        <f t="shared" si="101"/>
        <v>185414063</v>
      </c>
      <c r="FA5" s="256" t="s">
        <v>3041</v>
      </c>
    </row>
    <row r="6" spans="1:157" s="343" customFormat="1" ht="12.75">
      <c r="A6" s="256" t="s">
        <v>1132</v>
      </c>
      <c r="B6" s="152">
        <f>'Oil-Gas Fields'!C67</f>
        <v>985025</v>
      </c>
      <c r="C6" s="152">
        <v>3529802</v>
      </c>
      <c r="D6" s="152">
        <v>888</v>
      </c>
      <c r="E6" s="152">
        <f>'TEOR Fields'!C28</f>
        <v>1075402</v>
      </c>
      <c r="F6" s="152">
        <f>'TEOR Fields'!D28</f>
        <v>4381551</v>
      </c>
      <c r="G6" s="152">
        <v>8085847</v>
      </c>
      <c r="H6" s="152">
        <v>0</v>
      </c>
      <c r="I6" s="152">
        <v>275535</v>
      </c>
      <c r="J6" s="152">
        <v>173850</v>
      </c>
      <c r="K6" s="152">
        <v>0</v>
      </c>
      <c r="L6" s="152">
        <v>210397</v>
      </c>
      <c r="M6" s="152">
        <v>735382</v>
      </c>
      <c r="N6" s="152">
        <v>0</v>
      </c>
      <c r="O6" s="152">
        <v>8279948</v>
      </c>
      <c r="P6" s="152">
        <f>'TEOR Fields'!E28</f>
        <v>30694125</v>
      </c>
      <c r="Q6" s="152">
        <f>'TEOR Fields'!F28</f>
        <v>248372292</v>
      </c>
      <c r="R6" s="152">
        <v>8430494</v>
      </c>
      <c r="S6" s="152">
        <v>0</v>
      </c>
      <c r="T6" s="152">
        <v>197688</v>
      </c>
      <c r="U6" s="152">
        <v>5342386</v>
      </c>
      <c r="V6" s="152">
        <f>'TEOR Fields'!G28</f>
        <v>38997505</v>
      </c>
      <c r="W6" s="152">
        <v>610698</v>
      </c>
      <c r="X6" s="152">
        <v>0</v>
      </c>
      <c r="Y6" s="152">
        <v>146823</v>
      </c>
      <c r="Z6" s="152">
        <v>542766</v>
      </c>
      <c r="AA6" s="152">
        <v>0</v>
      </c>
      <c r="AB6" s="152">
        <v>166984</v>
      </c>
      <c r="AC6" s="152">
        <v>11558783</v>
      </c>
      <c r="AD6" s="152">
        <v>0</v>
      </c>
      <c r="AE6" s="152">
        <f>'TEOR Fields'!H28</f>
        <v>12134838</v>
      </c>
      <c r="AF6" s="152">
        <v>1527</v>
      </c>
      <c r="AG6" s="152">
        <f>'TEOR Fields'!I28</f>
        <v>0</v>
      </c>
      <c r="AH6" s="152">
        <v>0</v>
      </c>
      <c r="AI6" s="152">
        <f>'TEOR Fields'!J28</f>
        <v>12060204</v>
      </c>
      <c r="AJ6" s="152">
        <v>1455531</v>
      </c>
      <c r="AK6" s="152">
        <v>119198</v>
      </c>
      <c r="AL6" s="152">
        <f>'TEOR Fields'!K28</f>
        <v>359348</v>
      </c>
      <c r="AM6" s="152">
        <v>6599775</v>
      </c>
      <c r="AN6" s="152">
        <v>14948967</v>
      </c>
      <c r="AO6" s="152">
        <f>'TEOR Fields'!L28</f>
        <v>5445053</v>
      </c>
      <c r="AP6" s="152">
        <v>2099448</v>
      </c>
      <c r="AQ6" s="152">
        <v>365624</v>
      </c>
      <c r="AR6" s="152">
        <v>4560</v>
      </c>
      <c r="AS6" s="152">
        <f>'TEOR Fields'!M28</f>
        <v>5072163</v>
      </c>
      <c r="AT6" s="152">
        <v>26000</v>
      </c>
      <c r="AU6" s="152">
        <v>172972021</v>
      </c>
      <c r="AV6" s="152">
        <v>4473758</v>
      </c>
      <c r="AW6" s="152">
        <v>9345241</v>
      </c>
      <c r="AX6" s="152">
        <v>3144759</v>
      </c>
      <c r="AY6" s="152">
        <v>34012</v>
      </c>
      <c r="AZ6" s="152">
        <v>527649</v>
      </c>
      <c r="BA6" s="152">
        <v>26565</v>
      </c>
      <c r="BB6" s="152">
        <f>'Oil-Gas Fields'!D67</f>
        <v>911436</v>
      </c>
      <c r="BC6" s="152">
        <v>48954325</v>
      </c>
      <c r="BD6" s="152">
        <v>0</v>
      </c>
      <c r="BE6" s="152">
        <v>132512521</v>
      </c>
      <c r="BF6" s="152">
        <v>285109</v>
      </c>
      <c r="BG6" s="152">
        <f>'TEOR Fields'!N28</f>
        <v>926203</v>
      </c>
      <c r="BH6" s="152">
        <f>'TEOR Fields'!O28</f>
        <v>8807360</v>
      </c>
      <c r="BI6" s="152">
        <f>'TEOR Fields'!P28</f>
        <v>24671368</v>
      </c>
      <c r="BJ6" s="152">
        <v>195587</v>
      </c>
      <c r="BK6" s="152">
        <f>'Oil-Gas Fields'!E67</f>
        <v>70327</v>
      </c>
      <c r="BL6" s="152">
        <v>1279260</v>
      </c>
      <c r="BM6" s="152">
        <v>5847487</v>
      </c>
      <c r="BN6" s="152">
        <v>37712</v>
      </c>
      <c r="BO6" s="152">
        <v>15577584</v>
      </c>
      <c r="BP6" s="152">
        <v>29711382</v>
      </c>
      <c r="BQ6" s="152">
        <v>103623</v>
      </c>
      <c r="BR6" s="152">
        <v>899870</v>
      </c>
      <c r="BS6" s="152">
        <v>0</v>
      </c>
      <c r="BT6" s="152">
        <f>'TEOR Fields'!Q28</f>
        <v>117610719</v>
      </c>
      <c r="BU6" s="152">
        <v>313129</v>
      </c>
      <c r="BV6" s="152">
        <f>'TEOR Fields'!R28</f>
        <v>1549067</v>
      </c>
      <c r="BW6" s="152">
        <v>2295</v>
      </c>
      <c r="BX6" s="152">
        <v>134005</v>
      </c>
      <c r="BY6" s="152">
        <v>1378100</v>
      </c>
      <c r="BZ6" s="152">
        <f>'TEOR Fields'!S28</f>
        <v>1776345</v>
      </c>
      <c r="CA6" s="152">
        <f>'TEOR Fields'!T28</f>
        <v>60683550</v>
      </c>
      <c r="CB6" s="152">
        <v>1122741</v>
      </c>
      <c r="CC6" s="152">
        <v>35538969</v>
      </c>
      <c r="CD6" s="152">
        <v>0</v>
      </c>
      <c r="CE6" s="152">
        <f>'TEOR Fields'!U28</f>
        <v>26671988</v>
      </c>
      <c r="CF6" s="152">
        <v>169993</v>
      </c>
      <c r="CG6" s="152">
        <v>156778</v>
      </c>
      <c r="CH6" s="152">
        <v>427909</v>
      </c>
      <c r="CI6" s="152">
        <v>174213</v>
      </c>
      <c r="CJ6" s="152">
        <v>64135</v>
      </c>
      <c r="CK6" s="152">
        <v>1490689</v>
      </c>
      <c r="CL6" s="152">
        <v>0</v>
      </c>
      <c r="CM6" s="152">
        <v>560890</v>
      </c>
      <c r="CN6" s="152">
        <v>0</v>
      </c>
      <c r="CO6" s="152">
        <f>'TEOR Fields'!V28</f>
        <v>29811358</v>
      </c>
      <c r="CP6" s="152">
        <f>'TEOR Fields'!W28</f>
        <v>1422844</v>
      </c>
      <c r="CQ6" s="152">
        <v>40801</v>
      </c>
      <c r="CR6" s="152">
        <f>'TEOR Fields'!X28</f>
        <v>17151021</v>
      </c>
      <c r="CS6" s="152">
        <f>'Oil-Gas Fields'!F67</f>
        <v>176792</v>
      </c>
      <c r="CT6" s="152">
        <v>326628</v>
      </c>
      <c r="CU6" s="152">
        <f>'TEOR Fields'!Y28</f>
        <v>128475158</v>
      </c>
      <c r="CV6" s="152">
        <v>210321</v>
      </c>
      <c r="CW6" s="152">
        <v>0</v>
      </c>
      <c r="CX6" s="152">
        <v>5343793</v>
      </c>
      <c r="CY6" s="152">
        <v>65388</v>
      </c>
      <c r="CZ6" s="152">
        <v>6160561</v>
      </c>
      <c r="DA6" s="152">
        <v>1881618</v>
      </c>
      <c r="DB6" s="152">
        <v>3275129</v>
      </c>
      <c r="DC6" s="152">
        <v>127121</v>
      </c>
      <c r="DD6" s="152">
        <v>246056</v>
      </c>
      <c r="DE6" s="152">
        <v>318212</v>
      </c>
      <c r="DF6" s="152">
        <v>2457169</v>
      </c>
      <c r="DG6" s="152">
        <v>0</v>
      </c>
      <c r="DH6" s="152">
        <v>304383</v>
      </c>
      <c r="DI6" s="152">
        <v>5741771</v>
      </c>
      <c r="DJ6" s="152">
        <f>'TEOR Fields'!Z28</f>
        <v>110956736</v>
      </c>
      <c r="DK6" s="152">
        <v>757730</v>
      </c>
      <c r="DL6" s="152">
        <v>0</v>
      </c>
      <c r="DM6" s="152">
        <v>0</v>
      </c>
      <c r="DN6" s="152">
        <f>'TEOR Fields'!AA28</f>
        <v>50878085</v>
      </c>
      <c r="DO6" s="152">
        <v>7653132</v>
      </c>
      <c r="DP6" s="152">
        <v>499576</v>
      </c>
      <c r="DQ6" s="152">
        <v>273416</v>
      </c>
      <c r="DR6" s="152">
        <v>298183</v>
      </c>
      <c r="DS6" s="152">
        <v>28727030</v>
      </c>
      <c r="DT6" s="152">
        <v>5316608</v>
      </c>
      <c r="DU6" s="152">
        <v>0</v>
      </c>
      <c r="DV6" s="152">
        <v>24765</v>
      </c>
      <c r="DW6" s="152">
        <v>132205</v>
      </c>
      <c r="DX6" s="152">
        <v>1070753</v>
      </c>
      <c r="DY6" s="152">
        <v>2041648</v>
      </c>
      <c r="DZ6" s="152">
        <v>53835</v>
      </c>
      <c r="EA6" s="152">
        <v>112658</v>
      </c>
      <c r="EB6" s="152">
        <v>2976703</v>
      </c>
      <c r="EC6" s="152">
        <v>431492</v>
      </c>
      <c r="ED6" s="152">
        <v>1160854</v>
      </c>
      <c r="EE6" s="152">
        <v>0</v>
      </c>
      <c r="EF6" s="152">
        <f>'TEOR Fields'!AB28</f>
        <v>739865</v>
      </c>
      <c r="EG6" s="152">
        <v>0</v>
      </c>
      <c r="EH6" s="152">
        <v>19468419</v>
      </c>
      <c r="EI6" s="152">
        <v>85335</v>
      </c>
      <c r="EJ6" s="152">
        <v>121451</v>
      </c>
      <c r="EK6" s="152">
        <v>290740</v>
      </c>
      <c r="EL6" s="152">
        <v>2395670</v>
      </c>
      <c r="EM6" s="152">
        <v>0</v>
      </c>
      <c r="EN6" s="152">
        <v>7278926</v>
      </c>
      <c r="EO6" s="152">
        <v>0</v>
      </c>
      <c r="EP6" s="152">
        <v>84769</v>
      </c>
      <c r="EQ6" s="152">
        <v>55592323</v>
      </c>
      <c r="ER6" s="152">
        <v>0</v>
      </c>
      <c r="ES6" s="152">
        <v>0</v>
      </c>
      <c r="ET6" s="152">
        <v>671559</v>
      </c>
      <c r="EU6" s="152">
        <v>0</v>
      </c>
      <c r="EV6" s="152">
        <v>0</v>
      </c>
      <c r="EW6" s="152">
        <v>530387771</v>
      </c>
      <c r="EX6" s="152">
        <v>9549505</v>
      </c>
      <c r="EY6" s="152">
        <v>6725074</v>
      </c>
      <c r="EZ6" s="343">
        <f t="shared" si="101"/>
        <v>2194920021</v>
      </c>
      <c r="FA6" s="256" t="s">
        <v>3041</v>
      </c>
    </row>
    <row r="7" spans="1:157" s="342" customFormat="1" ht="12.75">
      <c r="A7" s="341" t="s">
        <v>615</v>
      </c>
      <c r="B7" s="348">
        <f>'Oil-Gas Fields'!C66</f>
        <v>0</v>
      </c>
      <c r="C7" s="348">
        <v>0</v>
      </c>
      <c r="D7" s="348">
        <v>198987</v>
      </c>
      <c r="E7" s="348">
        <v>0</v>
      </c>
      <c r="F7" s="348">
        <v>790530</v>
      </c>
      <c r="G7" s="348">
        <v>0</v>
      </c>
      <c r="H7" s="348">
        <v>0</v>
      </c>
      <c r="I7" s="348">
        <v>0</v>
      </c>
      <c r="J7" s="348">
        <v>0</v>
      </c>
      <c r="K7" s="348">
        <v>0</v>
      </c>
      <c r="L7" s="348">
        <v>0</v>
      </c>
      <c r="M7" s="348">
        <v>614</v>
      </c>
      <c r="N7" s="348">
        <v>0</v>
      </c>
      <c r="O7" s="348">
        <v>0</v>
      </c>
      <c r="P7" s="348">
        <v>0</v>
      </c>
      <c r="Q7" s="348">
        <v>23917</v>
      </c>
      <c r="R7" s="348">
        <v>0</v>
      </c>
      <c r="S7" s="348">
        <v>0</v>
      </c>
      <c r="T7" s="348">
        <v>0</v>
      </c>
      <c r="U7" s="348">
        <v>0</v>
      </c>
      <c r="V7" s="348">
        <v>0</v>
      </c>
      <c r="W7" s="348">
        <v>0</v>
      </c>
      <c r="X7" s="348">
        <v>0</v>
      </c>
      <c r="Y7" s="348">
        <v>0</v>
      </c>
      <c r="Z7" s="348">
        <v>0</v>
      </c>
      <c r="AA7" s="348">
        <v>0</v>
      </c>
      <c r="AB7" s="348">
        <v>0</v>
      </c>
      <c r="AC7" s="348">
        <v>0</v>
      </c>
      <c r="AD7" s="348">
        <v>0</v>
      </c>
      <c r="AE7" s="348">
        <v>19190</v>
      </c>
      <c r="AF7" s="348">
        <v>0</v>
      </c>
      <c r="AG7" s="348">
        <v>0</v>
      </c>
      <c r="AH7" s="348">
        <v>0</v>
      </c>
      <c r="AI7" s="348">
        <v>0</v>
      </c>
      <c r="AJ7" s="348">
        <v>0</v>
      </c>
      <c r="AK7" s="348">
        <v>0</v>
      </c>
      <c r="AL7" s="348">
        <v>0</v>
      </c>
      <c r="AM7" s="348">
        <v>0</v>
      </c>
      <c r="AN7" s="348">
        <v>56288</v>
      </c>
      <c r="AO7" s="348">
        <v>238961</v>
      </c>
      <c r="AP7" s="348">
        <v>0</v>
      </c>
      <c r="AQ7" s="348">
        <v>0</v>
      </c>
      <c r="AR7" s="348">
        <v>0</v>
      </c>
      <c r="AS7" s="348">
        <v>0</v>
      </c>
      <c r="AT7" s="348">
        <v>0</v>
      </c>
      <c r="AU7" s="348">
        <v>18346004</v>
      </c>
      <c r="AV7" s="348">
        <v>225800</v>
      </c>
      <c r="AW7" s="348">
        <v>0</v>
      </c>
      <c r="AX7" s="348">
        <v>0</v>
      </c>
      <c r="AY7" s="348">
        <v>0</v>
      </c>
      <c r="AZ7" s="348">
        <v>0</v>
      </c>
      <c r="BA7" s="348">
        <v>0</v>
      </c>
      <c r="BB7" s="348">
        <f>'Oil-Gas Fields'!D66</f>
        <v>0</v>
      </c>
      <c r="BC7" s="348">
        <v>7462</v>
      </c>
      <c r="BD7" s="348">
        <v>0</v>
      </c>
      <c r="BE7" s="348">
        <v>0</v>
      </c>
      <c r="BF7" s="348">
        <v>0</v>
      </c>
      <c r="BG7" s="348">
        <v>0</v>
      </c>
      <c r="BH7" s="348">
        <v>0</v>
      </c>
      <c r="BI7" s="348">
        <v>136293</v>
      </c>
      <c r="BJ7" s="348">
        <v>0</v>
      </c>
      <c r="BK7" s="348">
        <f>'Oil-Gas Fields'!E66</f>
        <v>0</v>
      </c>
      <c r="BL7" s="348">
        <v>0</v>
      </c>
      <c r="BM7" s="348">
        <v>0</v>
      </c>
      <c r="BN7" s="348">
        <v>0</v>
      </c>
      <c r="BO7" s="348">
        <v>50017</v>
      </c>
      <c r="BP7" s="348">
        <v>0</v>
      </c>
      <c r="BQ7" s="348">
        <v>0</v>
      </c>
      <c r="BR7" s="348">
        <v>0</v>
      </c>
      <c r="BS7" s="348">
        <v>0</v>
      </c>
      <c r="BT7" s="348">
        <v>40944</v>
      </c>
      <c r="BU7" s="348">
        <v>0</v>
      </c>
      <c r="BV7" s="348">
        <v>0</v>
      </c>
      <c r="BW7" s="348">
        <v>0</v>
      </c>
      <c r="BX7" s="348">
        <v>0</v>
      </c>
      <c r="BY7" s="348">
        <v>0</v>
      </c>
      <c r="BZ7" s="348">
        <v>0</v>
      </c>
      <c r="CA7" s="348">
        <v>2734228</v>
      </c>
      <c r="CB7" s="348">
        <v>0</v>
      </c>
      <c r="CC7" s="348">
        <v>118770</v>
      </c>
      <c r="CD7" s="348">
        <v>0</v>
      </c>
      <c r="CE7" s="348">
        <v>0</v>
      </c>
      <c r="CF7" s="348">
        <v>0</v>
      </c>
      <c r="CG7" s="348">
        <v>0</v>
      </c>
      <c r="CH7" s="348">
        <v>13190</v>
      </c>
      <c r="CI7" s="348">
        <v>0</v>
      </c>
      <c r="CJ7" s="348">
        <v>0</v>
      </c>
      <c r="CK7" s="348">
        <v>0</v>
      </c>
      <c r="CL7" s="348">
        <v>0</v>
      </c>
      <c r="CM7" s="348">
        <v>45</v>
      </c>
      <c r="CN7" s="348">
        <v>0</v>
      </c>
      <c r="CO7" s="348">
        <v>0</v>
      </c>
      <c r="CP7" s="348">
        <v>0</v>
      </c>
      <c r="CQ7" s="348">
        <v>0</v>
      </c>
      <c r="CR7" s="348">
        <v>0</v>
      </c>
      <c r="CS7" s="348">
        <f>'Oil-Gas Fields'!F66</f>
        <v>0</v>
      </c>
      <c r="CT7" s="348">
        <v>3277</v>
      </c>
      <c r="CU7" s="348">
        <v>0</v>
      </c>
      <c r="CV7" s="348">
        <v>0</v>
      </c>
      <c r="CW7" s="348">
        <v>0</v>
      </c>
      <c r="CX7" s="348">
        <v>0</v>
      </c>
      <c r="CY7" s="348">
        <v>0</v>
      </c>
      <c r="CZ7" s="348">
        <v>12</v>
      </c>
      <c r="DA7" s="348">
        <v>0</v>
      </c>
      <c r="DB7" s="348">
        <v>0</v>
      </c>
      <c r="DC7" s="348">
        <v>0</v>
      </c>
      <c r="DD7" s="348">
        <v>0</v>
      </c>
      <c r="DE7" s="348">
        <v>0</v>
      </c>
      <c r="DF7" s="348">
        <v>0</v>
      </c>
      <c r="DG7" s="348">
        <v>0</v>
      </c>
      <c r="DH7" s="348">
        <v>0</v>
      </c>
      <c r="DI7" s="348">
        <v>0</v>
      </c>
      <c r="DJ7" s="348">
        <v>1</v>
      </c>
      <c r="DK7" s="348">
        <v>98304</v>
      </c>
      <c r="DL7" s="348">
        <v>0</v>
      </c>
      <c r="DM7" s="348">
        <v>0</v>
      </c>
      <c r="DN7" s="348">
        <v>25357</v>
      </c>
      <c r="DO7" s="348">
        <v>0</v>
      </c>
      <c r="DP7" s="348">
        <v>0</v>
      </c>
      <c r="DQ7" s="348">
        <v>0</v>
      </c>
      <c r="DR7" s="348">
        <v>0</v>
      </c>
      <c r="DS7" s="348">
        <v>0</v>
      </c>
      <c r="DT7" s="348">
        <v>0</v>
      </c>
      <c r="DU7" s="348">
        <v>0</v>
      </c>
      <c r="DV7" s="348">
        <v>31774</v>
      </c>
      <c r="DW7" s="348">
        <v>0</v>
      </c>
      <c r="DX7" s="348">
        <v>0</v>
      </c>
      <c r="DY7" s="348">
        <v>0</v>
      </c>
      <c r="DZ7" s="348">
        <v>0</v>
      </c>
      <c r="EA7" s="348">
        <v>0</v>
      </c>
      <c r="EB7" s="348">
        <v>0</v>
      </c>
      <c r="EC7" s="348">
        <v>0</v>
      </c>
      <c r="ED7" s="348">
        <v>0</v>
      </c>
      <c r="EE7" s="348">
        <v>0</v>
      </c>
      <c r="EF7" s="348">
        <v>0</v>
      </c>
      <c r="EG7" s="348">
        <v>0</v>
      </c>
      <c r="EH7" s="348">
        <v>0</v>
      </c>
      <c r="EI7" s="348">
        <v>0</v>
      </c>
      <c r="EJ7" s="348">
        <v>0</v>
      </c>
      <c r="EK7" s="348">
        <v>0</v>
      </c>
      <c r="EL7" s="348">
        <v>0</v>
      </c>
      <c r="EM7" s="348">
        <v>0</v>
      </c>
      <c r="EN7" s="348">
        <v>0</v>
      </c>
      <c r="EO7" s="348">
        <v>0</v>
      </c>
      <c r="EP7" s="348">
        <v>0</v>
      </c>
      <c r="EQ7" s="348">
        <v>0</v>
      </c>
      <c r="ER7" s="348">
        <v>0</v>
      </c>
      <c r="ES7" s="348">
        <v>0</v>
      </c>
      <c r="ET7" s="348">
        <v>0</v>
      </c>
      <c r="EU7" s="348">
        <v>0</v>
      </c>
      <c r="EV7" s="348">
        <v>0</v>
      </c>
      <c r="EW7" s="348">
        <v>0</v>
      </c>
      <c r="EX7" s="348">
        <v>0</v>
      </c>
      <c r="EY7" s="348">
        <v>0</v>
      </c>
      <c r="EZ7" s="342">
        <f t="shared" si="101"/>
        <v>23159965</v>
      </c>
      <c r="FA7" s="256" t="s">
        <v>3041</v>
      </c>
    </row>
    <row r="8" spans="1:157" s="537" customFormat="1" ht="13.5" thickBot="1">
      <c r="A8" s="536" t="s">
        <v>1133</v>
      </c>
      <c r="B8" s="348"/>
      <c r="C8" s="348"/>
      <c r="D8" s="348"/>
      <c r="E8" s="348">
        <f>'TEOR Fields'!C27</f>
        <v>1301561</v>
      </c>
      <c r="F8" s="348">
        <f>'TEOR Fields'!D27</f>
        <v>1959151</v>
      </c>
      <c r="G8" s="348"/>
      <c r="H8" s="348"/>
      <c r="I8" s="348"/>
      <c r="J8" s="348"/>
      <c r="K8" s="348"/>
      <c r="L8" s="348"/>
      <c r="M8" s="348"/>
      <c r="N8" s="348"/>
      <c r="O8" s="348"/>
      <c r="P8" s="348">
        <f>'TEOR Fields'!E27</f>
        <v>751259</v>
      </c>
      <c r="Q8" s="348">
        <f>'TEOR Fields'!F27</f>
        <v>67013834</v>
      </c>
      <c r="R8" s="348"/>
      <c r="S8" s="348"/>
      <c r="T8" s="348"/>
      <c r="U8" s="348"/>
      <c r="V8" s="348">
        <f>'TEOR Fields'!G27</f>
        <v>271976</v>
      </c>
      <c r="W8" s="348"/>
      <c r="X8" s="348"/>
      <c r="Y8" s="348"/>
      <c r="Z8" s="348"/>
      <c r="AA8" s="348"/>
      <c r="AB8" s="348"/>
      <c r="AC8" s="348"/>
      <c r="AD8" s="348"/>
      <c r="AE8" s="348">
        <f>'TEOR Fields'!H27</f>
        <v>88710</v>
      </c>
      <c r="AF8" s="348"/>
      <c r="AG8" s="348">
        <f>'TEOR Fields'!I27</f>
        <v>83774</v>
      </c>
      <c r="AH8" s="348"/>
      <c r="AI8" s="348">
        <f>'TEOR Fields'!J27</f>
        <v>32951174</v>
      </c>
      <c r="AJ8" s="348"/>
      <c r="AK8" s="348"/>
      <c r="AL8" s="348">
        <f>'TEOR Fields'!K27</f>
        <v>22254</v>
      </c>
      <c r="AM8" s="348"/>
      <c r="AN8" s="348"/>
      <c r="AO8" s="348">
        <f>'TEOR Fields'!L27</f>
        <v>51510095</v>
      </c>
      <c r="AP8" s="348"/>
      <c r="AQ8" s="348"/>
      <c r="AR8" s="348"/>
      <c r="AS8" s="348">
        <f>'TEOR Fields'!M27</f>
        <v>1913339</v>
      </c>
      <c r="AT8" s="348"/>
      <c r="AU8" s="348"/>
      <c r="AV8" s="348"/>
      <c r="AW8" s="348"/>
      <c r="AX8" s="348"/>
      <c r="AY8" s="348"/>
      <c r="AZ8" s="348"/>
      <c r="BA8" s="348"/>
      <c r="BB8" s="348"/>
      <c r="BC8" s="348"/>
      <c r="BD8" s="348"/>
      <c r="BE8" s="348"/>
      <c r="BF8" s="348"/>
      <c r="BG8" s="348">
        <f>'TEOR Fields'!N27</f>
        <v>104000</v>
      </c>
      <c r="BH8" s="348">
        <f>'TEOR Fields'!O27</f>
        <v>16985662</v>
      </c>
      <c r="BI8" s="348">
        <f>'TEOR Fields'!P27</f>
        <v>57614430</v>
      </c>
      <c r="BJ8" s="348"/>
      <c r="BK8" s="348"/>
      <c r="BL8" s="348"/>
      <c r="BM8" s="348"/>
      <c r="BN8" s="348"/>
      <c r="BO8" s="348"/>
      <c r="BP8" s="348"/>
      <c r="BQ8" s="348"/>
      <c r="BR8" s="348"/>
      <c r="BS8" s="348"/>
      <c r="BT8" s="348">
        <f>'TEOR Fields'!Q27</f>
        <v>17489754</v>
      </c>
      <c r="BU8" s="348"/>
      <c r="BV8" s="348">
        <f>'TEOR Fields'!R27</f>
        <v>305493</v>
      </c>
      <c r="BW8" s="348"/>
      <c r="BX8" s="348"/>
      <c r="BY8" s="348"/>
      <c r="BZ8" s="348">
        <f>'TEOR Fields'!S27</f>
        <v>10539446</v>
      </c>
      <c r="CA8" s="348">
        <f>'TEOR Fields'!T27</f>
        <v>157063921</v>
      </c>
      <c r="CB8" s="348"/>
      <c r="CC8" s="348"/>
      <c r="CD8" s="348"/>
      <c r="CE8" s="348">
        <f>'TEOR Fields'!U27</f>
        <v>254053</v>
      </c>
      <c r="CF8" s="348"/>
      <c r="CG8" s="348"/>
      <c r="CH8" s="348"/>
      <c r="CI8" s="348"/>
      <c r="CJ8" s="348"/>
      <c r="CK8" s="348"/>
      <c r="CL8" s="348"/>
      <c r="CM8" s="348"/>
      <c r="CN8" s="348"/>
      <c r="CO8" s="348">
        <f>'TEOR Fields'!V27</f>
        <v>1621538</v>
      </c>
      <c r="CP8" s="348">
        <f>'TEOR Fields'!W27</f>
        <v>189916</v>
      </c>
      <c r="CQ8" s="348"/>
      <c r="CR8" s="348">
        <f>'TEOR Fields'!X27</f>
        <v>6923153</v>
      </c>
      <c r="CS8" s="348"/>
      <c r="CT8" s="348"/>
      <c r="CU8" s="348">
        <f>'TEOR Fields'!Y27</f>
        <v>9546294</v>
      </c>
      <c r="CV8" s="348"/>
      <c r="CW8" s="348"/>
      <c r="CX8" s="348"/>
      <c r="CY8" s="348"/>
      <c r="CZ8" s="348"/>
      <c r="DA8" s="348"/>
      <c r="DB8" s="348"/>
      <c r="DC8" s="348"/>
      <c r="DD8" s="348"/>
      <c r="DE8" s="348"/>
      <c r="DF8" s="348"/>
      <c r="DG8" s="348"/>
      <c r="DH8" s="348"/>
      <c r="DI8" s="348"/>
      <c r="DJ8" s="348">
        <f>'TEOR Fields'!Z27</f>
        <v>14252174</v>
      </c>
      <c r="DK8" s="348"/>
      <c r="DL8" s="348"/>
      <c r="DM8" s="348"/>
      <c r="DN8" s="348">
        <f>'TEOR Fields'!AA27</f>
        <v>41069495</v>
      </c>
      <c r="DO8" s="348"/>
      <c r="DP8" s="348"/>
      <c r="DQ8" s="348"/>
      <c r="DR8" s="348"/>
      <c r="DS8" s="348"/>
      <c r="DT8" s="348"/>
      <c r="DU8" s="348"/>
      <c r="DV8" s="348"/>
      <c r="DW8" s="348"/>
      <c r="DX8" s="348"/>
      <c r="DY8" s="348"/>
      <c r="DZ8" s="348"/>
      <c r="EA8" s="348"/>
      <c r="EB8" s="348"/>
      <c r="EC8" s="348"/>
      <c r="ED8" s="348"/>
      <c r="EE8" s="348"/>
      <c r="EF8" s="348">
        <f>'TEOR Fields'!AB27</f>
        <v>34873</v>
      </c>
      <c r="EG8" s="348"/>
      <c r="EH8" s="348"/>
      <c r="EI8" s="348"/>
      <c r="EJ8" s="348"/>
      <c r="EK8" s="348"/>
      <c r="EL8" s="348"/>
      <c r="EM8" s="348"/>
      <c r="EN8" s="348"/>
      <c r="EO8" s="348"/>
      <c r="EP8" s="348"/>
      <c r="EQ8" s="348"/>
      <c r="ER8" s="348"/>
      <c r="ES8" s="348"/>
      <c r="ET8" s="348"/>
      <c r="EU8" s="348"/>
      <c r="EV8" s="348"/>
      <c r="EW8" s="348"/>
      <c r="EX8" s="348"/>
      <c r="EY8" s="348"/>
      <c r="EZ8" s="348">
        <f t="shared" si="101"/>
        <v>491861329</v>
      </c>
    </row>
    <row r="9" spans="1:157" s="137" customFormat="1" ht="12.75">
      <c r="A9" s="345" t="s">
        <v>616</v>
      </c>
      <c r="B9" s="556">
        <f>B3/365</f>
        <v>290.89589041095888</v>
      </c>
      <c r="C9" s="556">
        <f t="shared" ref="C9" si="102">C3/365</f>
        <v>102.2904109589041</v>
      </c>
      <c r="D9" s="556">
        <f t="shared" ref="D9:BB9" si="103">D3/365</f>
        <v>348.68767123287671</v>
      </c>
      <c r="E9" s="556">
        <f t="shared" si="103"/>
        <v>943.82191780821915</v>
      </c>
      <c r="F9" s="556">
        <f t="shared" si="103"/>
        <v>988.15342465753429</v>
      </c>
      <c r="G9" s="556">
        <f t="shared" si="103"/>
        <v>917.43013698630136</v>
      </c>
      <c r="H9" s="556">
        <f t="shared" si="103"/>
        <v>40.720547945205482</v>
      </c>
      <c r="I9" s="556">
        <f t="shared" si="103"/>
        <v>176.0054794520548</v>
      </c>
      <c r="J9" s="556">
        <f t="shared" si="103"/>
        <v>201.83287671232875</v>
      </c>
      <c r="K9" s="556">
        <f t="shared" ref="K9" si="104">K3/365</f>
        <v>287.88219178082193</v>
      </c>
      <c r="L9" s="556">
        <f t="shared" si="103"/>
        <v>134.4</v>
      </c>
      <c r="M9" s="556">
        <f t="shared" si="103"/>
        <v>78.887671232876713</v>
      </c>
      <c r="N9" s="556">
        <f t="shared" si="103"/>
        <v>37.364383561643834</v>
      </c>
      <c r="O9" s="556">
        <f t="shared" si="103"/>
        <v>2240.1369863013697</v>
      </c>
      <c r="P9" s="556">
        <f t="shared" si="103"/>
        <v>7352.3698630136987</v>
      </c>
      <c r="Q9" s="556">
        <f t="shared" si="103"/>
        <v>64709.084931506848</v>
      </c>
      <c r="R9" s="556">
        <f t="shared" si="103"/>
        <v>2076.4931506849316</v>
      </c>
      <c r="S9" s="556">
        <f t="shared" si="103"/>
        <v>87.575342465753423</v>
      </c>
      <c r="T9" s="556">
        <f t="shared" si="103"/>
        <v>28.243835616438357</v>
      </c>
      <c r="U9" s="556">
        <f t="shared" si="103"/>
        <v>3106.3863013698628</v>
      </c>
      <c r="V9" s="556">
        <f t="shared" si="103"/>
        <v>3034.9123287671232</v>
      </c>
      <c r="W9" s="556">
        <f t="shared" ref="W9" si="105">W3/365</f>
        <v>27.693150684931506</v>
      </c>
      <c r="X9" s="556">
        <f t="shared" si="103"/>
        <v>65.446575342465749</v>
      </c>
      <c r="Y9" s="556">
        <f t="shared" si="103"/>
        <v>72.473972602739721</v>
      </c>
      <c r="Z9" s="556">
        <f t="shared" si="103"/>
        <v>305.57534246575341</v>
      </c>
      <c r="AA9" s="556">
        <f t="shared" si="103"/>
        <v>64.356164383561648</v>
      </c>
      <c r="AB9" s="556">
        <f t="shared" si="103"/>
        <v>439.86027397260273</v>
      </c>
      <c r="AC9" s="556">
        <f t="shared" si="103"/>
        <v>534.93972602739723</v>
      </c>
      <c r="AD9" s="556">
        <f t="shared" si="103"/>
        <v>33.827397260273976</v>
      </c>
      <c r="AE9" s="556">
        <f t="shared" si="103"/>
        <v>2301.0493150684933</v>
      </c>
      <c r="AF9" s="556">
        <f t="shared" si="103"/>
        <v>44.167123287671231</v>
      </c>
      <c r="AG9" s="556">
        <f t="shared" si="103"/>
        <v>76.180821917808217</v>
      </c>
      <c r="AH9" s="556">
        <f t="shared" si="103"/>
        <v>106.63561643835617</v>
      </c>
      <c r="AI9" s="556">
        <f t="shared" si="103"/>
        <v>15189.92602739726</v>
      </c>
      <c r="AJ9" s="556">
        <f t="shared" si="103"/>
        <v>390.02739726027397</v>
      </c>
      <c r="AK9" s="556">
        <f t="shared" si="103"/>
        <v>217.1123287671233</v>
      </c>
      <c r="AL9" s="556">
        <f t="shared" ref="AL9" si="106">AL3/365</f>
        <v>64.583561643835623</v>
      </c>
      <c r="AM9" s="556">
        <f t="shared" si="103"/>
        <v>602.12876712328762</v>
      </c>
      <c r="AN9" s="556">
        <f t="shared" si="103"/>
        <v>590.61643835616439</v>
      </c>
      <c r="AO9" s="556">
        <f t="shared" si="103"/>
        <v>37491.964383561644</v>
      </c>
      <c r="AP9" s="556">
        <f t="shared" si="103"/>
        <v>130.10410958904109</v>
      </c>
      <c r="AQ9" s="556">
        <f t="shared" si="103"/>
        <v>147.45205479452054</v>
      </c>
      <c r="AR9" s="556">
        <f t="shared" si="103"/>
        <v>57.142465753424659</v>
      </c>
      <c r="AS9" s="556">
        <f t="shared" si="103"/>
        <v>2268.3479452054794</v>
      </c>
      <c r="AT9" s="556">
        <f t="shared" si="103"/>
        <v>42.556164383561644</v>
      </c>
      <c r="AU9" s="556">
        <f t="shared" si="103"/>
        <v>37384.369863013701</v>
      </c>
      <c r="AV9" s="556">
        <f t="shared" si="103"/>
        <v>3209.9041095890411</v>
      </c>
      <c r="AW9" s="556">
        <f t="shared" si="103"/>
        <v>1144.3424657534247</v>
      </c>
      <c r="AX9" s="556">
        <f t="shared" si="103"/>
        <v>310.22739726027396</v>
      </c>
      <c r="AY9" s="556">
        <f t="shared" si="103"/>
        <v>104.36164383561643</v>
      </c>
      <c r="AZ9" s="556">
        <f t="shared" si="103"/>
        <v>209.07945205479453</v>
      </c>
      <c r="BA9" s="556">
        <f t="shared" si="103"/>
        <v>64.347945205479448</v>
      </c>
      <c r="BB9" s="556">
        <f t="shared" si="103"/>
        <v>144.33424657534246</v>
      </c>
      <c r="BC9" s="556">
        <f t="shared" ref="BC9:DE9" si="107">BC3/365</f>
        <v>5494.3068493150686</v>
      </c>
      <c r="BD9" s="556">
        <f t="shared" ref="BD9" si="108">BD3/365</f>
        <v>26.969863013698632</v>
      </c>
      <c r="BE9" s="556">
        <f t="shared" si="107"/>
        <v>7615.8383561643832</v>
      </c>
      <c r="BF9" s="556">
        <f t="shared" si="107"/>
        <v>380.9890410958904</v>
      </c>
      <c r="BG9" s="556">
        <f t="shared" si="107"/>
        <v>368.7753424657534</v>
      </c>
      <c r="BH9" s="556">
        <f t="shared" si="107"/>
        <v>9103.326027397261</v>
      </c>
      <c r="BI9" s="556">
        <f t="shared" si="107"/>
        <v>71746.082191780821</v>
      </c>
      <c r="BJ9" s="556">
        <f t="shared" si="107"/>
        <v>157.72602739726028</v>
      </c>
      <c r="BK9" s="556">
        <f t="shared" si="107"/>
        <v>74.93424657534247</v>
      </c>
      <c r="BL9" s="556">
        <f t="shared" si="107"/>
        <v>101.43287671232876</v>
      </c>
      <c r="BM9" s="556">
        <f t="shared" si="107"/>
        <v>1025.2191780821918</v>
      </c>
      <c r="BN9" s="556">
        <f t="shared" si="107"/>
        <v>40.0027397260274</v>
      </c>
      <c r="BO9" s="556">
        <f t="shared" si="107"/>
        <v>844.44383561643838</v>
      </c>
      <c r="BP9" s="556">
        <f t="shared" si="107"/>
        <v>3779.7369863013701</v>
      </c>
      <c r="BQ9" s="556">
        <f t="shared" si="107"/>
        <v>45.049315068493151</v>
      </c>
      <c r="BR9" s="556">
        <f t="shared" si="107"/>
        <v>102.58082191780822</v>
      </c>
      <c r="BS9" s="556">
        <f t="shared" si="107"/>
        <v>57.123287671232873</v>
      </c>
      <c r="BT9" s="556">
        <f t="shared" si="107"/>
        <v>29441.224657534247</v>
      </c>
      <c r="BU9" s="556">
        <f t="shared" si="107"/>
        <v>81.216438356164389</v>
      </c>
      <c r="BV9" s="556">
        <f t="shared" si="107"/>
        <v>397.10684931506847</v>
      </c>
      <c r="BW9" s="556">
        <f t="shared" ref="BW9" si="109">BW3/365</f>
        <v>26.041095890410958</v>
      </c>
      <c r="BX9" s="556">
        <f t="shared" ref="BX9" si="110">BX3/365</f>
        <v>37.789041095890411</v>
      </c>
      <c r="BY9" s="556">
        <f t="shared" si="107"/>
        <v>190.51506849315069</v>
      </c>
      <c r="BZ9" s="556">
        <f t="shared" si="107"/>
        <v>5680.232876712329</v>
      </c>
      <c r="CA9" s="556">
        <f t="shared" si="107"/>
        <v>80239.558904109595</v>
      </c>
      <c r="CB9" s="556">
        <f t="shared" si="107"/>
        <v>2038.0027397260274</v>
      </c>
      <c r="CC9" s="556">
        <f t="shared" si="107"/>
        <v>1620.8054794520549</v>
      </c>
      <c r="CD9" s="556">
        <f t="shared" si="107"/>
        <v>353.82465753424657</v>
      </c>
      <c r="CE9" s="556">
        <f t="shared" si="107"/>
        <v>2008.1342465753426</v>
      </c>
      <c r="CF9" s="556">
        <f t="shared" si="107"/>
        <v>327.2931506849315</v>
      </c>
      <c r="CG9" s="556">
        <f t="shared" si="107"/>
        <v>349.43561643835619</v>
      </c>
      <c r="CH9" s="556">
        <f t="shared" si="107"/>
        <v>254.16164383561645</v>
      </c>
      <c r="CI9" s="556">
        <f t="shared" si="107"/>
        <v>70.704109589041096</v>
      </c>
      <c r="CJ9" s="556">
        <f t="shared" si="107"/>
        <v>42.632876712328766</v>
      </c>
      <c r="CK9" s="556">
        <f t="shared" si="107"/>
        <v>382.93150684931504</v>
      </c>
      <c r="CL9" s="556">
        <f t="shared" si="107"/>
        <v>277.24657534246575</v>
      </c>
      <c r="CM9" s="556">
        <f t="shared" si="107"/>
        <v>791.11780821917807</v>
      </c>
      <c r="CN9" s="556">
        <f t="shared" si="107"/>
        <v>88.180821917808217</v>
      </c>
      <c r="CO9" s="556">
        <f t="shared" si="107"/>
        <v>3440.1479452054796</v>
      </c>
      <c r="CP9" s="556">
        <f t="shared" si="107"/>
        <v>318.55616438356162</v>
      </c>
      <c r="CQ9" s="556">
        <f t="shared" si="107"/>
        <v>82.890410958904113</v>
      </c>
      <c r="CR9" s="556">
        <f t="shared" si="107"/>
        <v>2614.6876712328767</v>
      </c>
      <c r="CS9" s="556">
        <f t="shared" si="107"/>
        <v>137.69315068493151</v>
      </c>
      <c r="CT9" s="556">
        <f t="shared" si="107"/>
        <v>706.56164383561645</v>
      </c>
      <c r="CU9" s="556">
        <f t="shared" si="107"/>
        <v>7493.2410958904111</v>
      </c>
      <c r="CV9" s="556">
        <f t="shared" si="107"/>
        <v>157.17260273972602</v>
      </c>
      <c r="CW9" s="556">
        <f t="shared" si="107"/>
        <v>413.93150684931504</v>
      </c>
      <c r="CX9" s="556">
        <f t="shared" si="107"/>
        <v>367.85479452054796</v>
      </c>
      <c r="CY9" s="556">
        <f t="shared" si="107"/>
        <v>134.41095890410958</v>
      </c>
      <c r="CZ9" s="556">
        <f t="shared" si="107"/>
        <v>906.30684931506846</v>
      </c>
      <c r="DA9" s="556">
        <f t="shared" si="107"/>
        <v>989.32054794520548</v>
      </c>
      <c r="DB9" s="556">
        <f t="shared" si="107"/>
        <v>804.58904109589037</v>
      </c>
      <c r="DC9" s="556">
        <f t="shared" si="107"/>
        <v>225.87671232876713</v>
      </c>
      <c r="DD9" s="556">
        <f t="shared" si="107"/>
        <v>164.36164383561643</v>
      </c>
      <c r="DE9" s="556">
        <f t="shared" si="107"/>
        <v>655.62191780821922</v>
      </c>
      <c r="DF9" s="556">
        <f t="shared" ref="DF9:EZ9" si="111">DF3/365</f>
        <v>440.55342465753426</v>
      </c>
      <c r="DG9" s="556">
        <f t="shared" si="111"/>
        <v>27.745205479452054</v>
      </c>
      <c r="DH9" s="556">
        <f t="shared" si="111"/>
        <v>39.416438356164385</v>
      </c>
      <c r="DI9" s="556">
        <f t="shared" si="111"/>
        <v>465.52054794520546</v>
      </c>
      <c r="DJ9" s="556">
        <f t="shared" si="111"/>
        <v>10543.2</v>
      </c>
      <c r="DK9" s="556">
        <f t="shared" si="111"/>
        <v>183.26027397260273</v>
      </c>
      <c r="DL9" s="556">
        <f t="shared" si="111"/>
        <v>116.73150684931507</v>
      </c>
      <c r="DM9" s="556">
        <f t="shared" si="111"/>
        <v>107.75068493150685</v>
      </c>
      <c r="DN9" s="556">
        <f t="shared" si="111"/>
        <v>19924.687671232878</v>
      </c>
      <c r="DO9" s="556">
        <f t="shared" si="111"/>
        <v>1358.3671232876711</v>
      </c>
      <c r="DP9" s="556">
        <f t="shared" si="111"/>
        <v>788.64657534246578</v>
      </c>
      <c r="DQ9" s="556">
        <f t="shared" si="111"/>
        <v>586.88767123287676</v>
      </c>
      <c r="DR9" s="556">
        <f t="shared" si="111"/>
        <v>167.33972602739726</v>
      </c>
      <c r="DS9" s="556">
        <f t="shared" si="111"/>
        <v>2079.3835616438355</v>
      </c>
      <c r="DT9" s="556">
        <f t="shared" si="111"/>
        <v>608.50136986301368</v>
      </c>
      <c r="DU9" s="556">
        <f t="shared" si="111"/>
        <v>47.734246575342468</v>
      </c>
      <c r="DV9" s="556">
        <f t="shared" si="111"/>
        <v>109.60547945205479</v>
      </c>
      <c r="DW9" s="556">
        <f t="shared" si="111"/>
        <v>120.28219178082192</v>
      </c>
      <c r="DX9" s="556">
        <f t="shared" si="111"/>
        <v>480.92876712328768</v>
      </c>
      <c r="DY9" s="556">
        <f t="shared" si="111"/>
        <v>1243.2849315068493</v>
      </c>
      <c r="DZ9" s="556">
        <f t="shared" si="111"/>
        <v>119.51780821917808</v>
      </c>
      <c r="EA9" s="556">
        <f t="shared" si="111"/>
        <v>1080.5643835616438</v>
      </c>
      <c r="EB9" s="556">
        <f t="shared" si="111"/>
        <v>2997.4027397260274</v>
      </c>
      <c r="EC9" s="556">
        <f t="shared" si="111"/>
        <v>227.9095890410959</v>
      </c>
      <c r="ED9" s="556">
        <f t="shared" si="111"/>
        <v>1429.4575342465753</v>
      </c>
      <c r="EE9" s="556">
        <f t="shared" si="111"/>
        <v>301.52876712328765</v>
      </c>
      <c r="EF9" s="556">
        <f t="shared" si="111"/>
        <v>114.1972602739726</v>
      </c>
      <c r="EG9" s="556">
        <f t="shared" si="111"/>
        <v>30.509589041095889</v>
      </c>
      <c r="EH9" s="556">
        <f t="shared" si="111"/>
        <v>2115.1452054794522</v>
      </c>
      <c r="EI9" s="556">
        <f t="shared" si="111"/>
        <v>49.0027397260274</v>
      </c>
      <c r="EJ9" s="556">
        <f t="shared" si="111"/>
        <v>129.0054794520548</v>
      </c>
      <c r="EK9" s="556">
        <f t="shared" si="111"/>
        <v>154.88493150684931</v>
      </c>
      <c r="EL9" s="556">
        <f t="shared" si="111"/>
        <v>284.52876712328765</v>
      </c>
      <c r="EM9" s="556">
        <f t="shared" si="111"/>
        <v>106.01917808219179</v>
      </c>
      <c r="EN9" s="556">
        <f t="shared" si="111"/>
        <v>1078.4328767123288</v>
      </c>
      <c r="EO9" s="556">
        <f t="shared" si="111"/>
        <v>332.04657534246576</v>
      </c>
      <c r="EP9" s="556">
        <f t="shared" si="111"/>
        <v>37.213698630136989</v>
      </c>
      <c r="EQ9" s="556">
        <f t="shared" si="111"/>
        <v>13930.6</v>
      </c>
      <c r="ER9" s="556">
        <f t="shared" si="111"/>
        <v>282.83287671232875</v>
      </c>
      <c r="ES9" s="556">
        <f t="shared" ref="ES9" si="112">ES3/365</f>
        <v>29.673972602739727</v>
      </c>
      <c r="ET9" s="556">
        <f t="shared" si="111"/>
        <v>274.66849315068492</v>
      </c>
      <c r="EU9" s="556">
        <f t="shared" si="111"/>
        <v>31.846575342465755</v>
      </c>
      <c r="EV9" s="556">
        <f t="shared" si="111"/>
        <v>291.41369863013699</v>
      </c>
      <c r="EW9" s="556">
        <f t="shared" si="111"/>
        <v>36344.517808219178</v>
      </c>
      <c r="EX9" s="556">
        <f t="shared" si="111"/>
        <v>824.61643835616439</v>
      </c>
      <c r="EY9" s="556">
        <f t="shared" si="111"/>
        <v>545.66301369863015</v>
      </c>
      <c r="EZ9" s="137">
        <f t="shared" si="111"/>
        <v>538877.65479452058</v>
      </c>
    </row>
    <row r="10" spans="1:157" s="137" customFormat="1" ht="12.75">
      <c r="A10" s="345" t="s">
        <v>617</v>
      </c>
      <c r="B10" s="556">
        <f>B5*1000/B3</f>
        <v>1098.5806718969268</v>
      </c>
      <c r="C10" s="556">
        <f t="shared" ref="C10" si="113">C5*1000/C3</f>
        <v>384.18684379687164</v>
      </c>
      <c r="D10" s="556">
        <f t="shared" ref="D10:BB10" si="114">D5*1000/D3</f>
        <v>144.82482262259273</v>
      </c>
      <c r="E10" s="556">
        <f t="shared" si="114"/>
        <v>0</v>
      </c>
      <c r="F10" s="556">
        <f t="shared" si="114"/>
        <v>2191.8064966895495</v>
      </c>
      <c r="G10" s="556">
        <f t="shared" si="114"/>
        <v>15443.101934528253</v>
      </c>
      <c r="H10" s="556">
        <f t="shared" si="114"/>
        <v>542.35349525667766</v>
      </c>
      <c r="I10" s="556">
        <f t="shared" si="114"/>
        <v>2149.3104199744716</v>
      </c>
      <c r="J10" s="556">
        <f t="shared" si="114"/>
        <v>2581.5743392743216</v>
      </c>
      <c r="K10" s="556">
        <f t="shared" ref="K10" si="115">K5*1000/K3</f>
        <v>1682.3186805866173</v>
      </c>
      <c r="L10" s="556">
        <f t="shared" si="114"/>
        <v>3110.4044357469015</v>
      </c>
      <c r="M10" s="556">
        <f t="shared" si="114"/>
        <v>714.5238591373203</v>
      </c>
      <c r="N10" s="556">
        <f t="shared" si="114"/>
        <v>655.96128464584251</v>
      </c>
      <c r="O10" s="556">
        <f t="shared" si="114"/>
        <v>365.2528588026662</v>
      </c>
      <c r="P10" s="556">
        <f t="shared" si="114"/>
        <v>1130.7851536080996</v>
      </c>
      <c r="Q10" s="556">
        <f t="shared" si="114"/>
        <v>413.56802136059656</v>
      </c>
      <c r="R10" s="556">
        <f t="shared" si="114"/>
        <v>1432.3688515938359</v>
      </c>
      <c r="S10" s="556">
        <f t="shared" si="114"/>
        <v>3781.2607539496325</v>
      </c>
      <c r="T10" s="556">
        <f t="shared" si="114"/>
        <v>0</v>
      </c>
      <c r="U10" s="556">
        <f t="shared" si="114"/>
        <v>710.472724771152</v>
      </c>
      <c r="V10" s="556">
        <f t="shared" si="114"/>
        <v>4683.468999578422</v>
      </c>
      <c r="W10" s="556">
        <f t="shared" ref="W10" si="116">W5*1000/W3</f>
        <v>0</v>
      </c>
      <c r="X10" s="556">
        <f t="shared" si="114"/>
        <v>3916.0247823174814</v>
      </c>
      <c r="Y10" s="556">
        <f t="shared" si="114"/>
        <v>444.25963028768001</v>
      </c>
      <c r="Z10" s="556">
        <f t="shared" si="114"/>
        <v>1249.4194647420093</v>
      </c>
      <c r="AA10" s="556">
        <f t="shared" si="114"/>
        <v>1285.483184333759</v>
      </c>
      <c r="AB10" s="556">
        <f t="shared" si="114"/>
        <v>1393.7489489190216</v>
      </c>
      <c r="AC10" s="556">
        <f t="shared" si="114"/>
        <v>433.95492002683699</v>
      </c>
      <c r="AD10" s="556">
        <f t="shared" si="114"/>
        <v>35.798169595853246</v>
      </c>
      <c r="AE10" s="556">
        <f t="shared" si="114"/>
        <v>435.73569175706615</v>
      </c>
      <c r="AF10" s="556">
        <f t="shared" si="114"/>
        <v>519.38465355747167</v>
      </c>
      <c r="AG10" s="556">
        <f t="shared" si="114"/>
        <v>0</v>
      </c>
      <c r="AH10" s="556">
        <f t="shared" si="114"/>
        <v>1643.081033862597</v>
      </c>
      <c r="AI10" s="556">
        <f t="shared" si="114"/>
        <v>40.334951625293115</v>
      </c>
      <c r="AJ10" s="556">
        <f t="shared" si="114"/>
        <v>606.09019387468391</v>
      </c>
      <c r="AK10" s="556">
        <f t="shared" si="114"/>
        <v>12458.471090023471</v>
      </c>
      <c r="AL10" s="556">
        <f t="shared" ref="AL10" si="117">AL5*1000/AL3</f>
        <v>0</v>
      </c>
      <c r="AM10" s="556">
        <f t="shared" si="114"/>
        <v>423.58390550421564</v>
      </c>
      <c r="AN10" s="556">
        <f t="shared" si="114"/>
        <v>1267.8650121767366</v>
      </c>
      <c r="AO10" s="556">
        <f t="shared" si="114"/>
        <v>267.0685159420828</v>
      </c>
      <c r="AP10" s="556">
        <f t="shared" si="114"/>
        <v>0</v>
      </c>
      <c r="AQ10" s="556">
        <f t="shared" si="114"/>
        <v>1563.0620587142325</v>
      </c>
      <c r="AR10" s="556">
        <f t="shared" si="114"/>
        <v>124.56249700340413</v>
      </c>
      <c r="AS10" s="556">
        <f t="shared" si="114"/>
        <v>6.2419454385365247</v>
      </c>
      <c r="AT10" s="556">
        <f t="shared" si="114"/>
        <v>220.49829395480589</v>
      </c>
      <c r="AU10" s="556">
        <f t="shared" si="114"/>
        <v>8023.5128665228567</v>
      </c>
      <c r="AV10" s="556">
        <f t="shared" si="114"/>
        <v>670.32514947316315</v>
      </c>
      <c r="AW10" s="556">
        <f t="shared" si="114"/>
        <v>237.9783808372338</v>
      </c>
      <c r="AX10" s="556">
        <f t="shared" si="114"/>
        <v>1127.4893361475895</v>
      </c>
      <c r="AY10" s="556">
        <f t="shared" si="114"/>
        <v>228.1581434421926</v>
      </c>
      <c r="AZ10" s="556">
        <f t="shared" si="114"/>
        <v>1988.0362711953246</v>
      </c>
      <c r="BA10" s="556">
        <f t="shared" si="114"/>
        <v>1184.1444203176225</v>
      </c>
      <c r="BB10" s="556">
        <f t="shared" si="114"/>
        <v>215.38665958012226</v>
      </c>
      <c r="BC10" s="556">
        <f t="shared" ref="BC10:DE10" si="118">BC5*1000/BC3</f>
        <v>371.80453789775919</v>
      </c>
      <c r="BD10" s="556">
        <f t="shared" ref="BD10" si="119">BD5*1000/BD3</f>
        <v>0</v>
      </c>
      <c r="BE10" s="556">
        <f t="shared" si="118"/>
        <v>514.29770906413125</v>
      </c>
      <c r="BF10" s="556">
        <f t="shared" si="118"/>
        <v>105.53641926924156</v>
      </c>
      <c r="BG10" s="556">
        <f t="shared" si="118"/>
        <v>0</v>
      </c>
      <c r="BH10" s="556">
        <f t="shared" si="118"/>
        <v>0.32894796241867341</v>
      </c>
      <c r="BI10" s="556">
        <f t="shared" si="118"/>
        <v>1.6725651956748532E-2</v>
      </c>
      <c r="BJ10" s="556">
        <f t="shared" si="118"/>
        <v>1938.8570435990966</v>
      </c>
      <c r="BK10" s="556">
        <f t="shared" si="118"/>
        <v>3031.1871595188477</v>
      </c>
      <c r="BL10" s="556">
        <f t="shared" si="118"/>
        <v>927.63957539907619</v>
      </c>
      <c r="BM10" s="556">
        <f t="shared" si="118"/>
        <v>998.3538434815141</v>
      </c>
      <c r="BN10" s="556">
        <f t="shared" si="118"/>
        <v>0</v>
      </c>
      <c r="BO10" s="556">
        <f t="shared" si="118"/>
        <v>872.28361375891404</v>
      </c>
      <c r="BP10" s="556">
        <f t="shared" si="118"/>
        <v>186.47959849348075</v>
      </c>
      <c r="BQ10" s="556">
        <f t="shared" si="118"/>
        <v>135.01185914979018</v>
      </c>
      <c r="BR10" s="556">
        <f t="shared" si="118"/>
        <v>731.85193098659261</v>
      </c>
      <c r="BS10" s="556">
        <f t="shared" si="118"/>
        <v>814.29256594724222</v>
      </c>
      <c r="BT10" s="556">
        <f t="shared" si="118"/>
        <v>778.01362677829343</v>
      </c>
      <c r="BU10" s="556">
        <f t="shared" si="118"/>
        <v>358.35244906220481</v>
      </c>
      <c r="BV10" s="556">
        <f t="shared" si="118"/>
        <v>0</v>
      </c>
      <c r="BW10" s="556">
        <f t="shared" ref="BW10" si="120">BW5*1000/BW3</f>
        <v>11.572856391372962</v>
      </c>
      <c r="BX10" s="556">
        <f t="shared" ref="BX10" si="121">BX5*1000/BX3</f>
        <v>0</v>
      </c>
      <c r="BY10" s="556">
        <f t="shared" si="118"/>
        <v>781.78837470160204</v>
      </c>
      <c r="BZ10" s="556">
        <f t="shared" si="118"/>
        <v>1214.8527578215248</v>
      </c>
      <c r="CA10" s="556">
        <f t="shared" si="118"/>
        <v>168.20248434832422</v>
      </c>
      <c r="CB10" s="556">
        <f t="shared" si="118"/>
        <v>493.17421972358113</v>
      </c>
      <c r="CC10" s="556">
        <f t="shared" si="118"/>
        <v>944.57516472445627</v>
      </c>
      <c r="CD10" s="556">
        <f t="shared" si="118"/>
        <v>2710.5678844098925</v>
      </c>
      <c r="CE10" s="556">
        <f t="shared" si="118"/>
        <v>0.92773364221406363</v>
      </c>
      <c r="CF10" s="556">
        <f t="shared" si="118"/>
        <v>308.25701896837489</v>
      </c>
      <c r="CG10" s="556">
        <f t="shared" si="118"/>
        <v>1607.0062096217775</v>
      </c>
      <c r="CH10" s="556">
        <f t="shared" si="118"/>
        <v>408.30449826989621</v>
      </c>
      <c r="CI10" s="556">
        <f t="shared" si="118"/>
        <v>1415.4686712907351</v>
      </c>
      <c r="CJ10" s="556">
        <f t="shared" si="118"/>
        <v>429.53537690379795</v>
      </c>
      <c r="CK10" s="556">
        <f t="shared" si="118"/>
        <v>470.75194963153751</v>
      </c>
      <c r="CL10" s="556">
        <f t="shared" si="118"/>
        <v>949.41449676367415</v>
      </c>
      <c r="CM10" s="556">
        <f t="shared" si="118"/>
        <v>4884.983273190699</v>
      </c>
      <c r="CN10" s="556">
        <f t="shared" si="118"/>
        <v>163.42509165475673</v>
      </c>
      <c r="CO10" s="556">
        <f t="shared" si="118"/>
        <v>710.94903532342505</v>
      </c>
      <c r="CP10" s="556">
        <f t="shared" si="118"/>
        <v>3.6465903520163754</v>
      </c>
      <c r="CQ10" s="556">
        <f t="shared" si="118"/>
        <v>2776.7972235994052</v>
      </c>
      <c r="CR10" s="556">
        <f t="shared" si="118"/>
        <v>0</v>
      </c>
      <c r="CS10" s="556">
        <f t="shared" si="118"/>
        <v>663.37697480998054</v>
      </c>
      <c r="CT10" s="556">
        <f t="shared" si="118"/>
        <v>591.34531495376029</v>
      </c>
      <c r="CU10" s="556">
        <f t="shared" si="118"/>
        <v>3.9849610589707694</v>
      </c>
      <c r="CV10" s="556">
        <f t="shared" si="118"/>
        <v>0.20917584716218102</v>
      </c>
      <c r="CW10" s="556">
        <f t="shared" si="118"/>
        <v>13214.256875268888</v>
      </c>
      <c r="CX10" s="556">
        <f t="shared" si="118"/>
        <v>1522.1014843557984</v>
      </c>
      <c r="CY10" s="556">
        <f t="shared" si="118"/>
        <v>2394.0073379535261</v>
      </c>
      <c r="CZ10" s="556">
        <f t="shared" si="118"/>
        <v>146.88242513648649</v>
      </c>
      <c r="DA10" s="556">
        <f t="shared" si="118"/>
        <v>749.39213850934084</v>
      </c>
      <c r="DB10" s="556">
        <f t="shared" si="118"/>
        <v>1414.8327232484889</v>
      </c>
      <c r="DC10" s="556">
        <f t="shared" si="118"/>
        <v>62.01710231063133</v>
      </c>
      <c r="DD10" s="556">
        <f t="shared" si="118"/>
        <v>1042.5223363115083</v>
      </c>
      <c r="DE10" s="556">
        <f t="shared" si="118"/>
        <v>411.74749897618909</v>
      </c>
      <c r="DF10" s="556">
        <f t="shared" ref="DF10:EZ10" si="122">DF5*1000/DF3</f>
        <v>505.72754070223004</v>
      </c>
      <c r="DG10" s="556">
        <f t="shared" si="122"/>
        <v>612.52098350943027</v>
      </c>
      <c r="DH10" s="556">
        <f t="shared" si="122"/>
        <v>18.210884826579552</v>
      </c>
      <c r="DI10" s="556">
        <f t="shared" si="122"/>
        <v>1232.192566871671</v>
      </c>
      <c r="DJ10" s="556">
        <f t="shared" si="122"/>
        <v>3.7435022716713076</v>
      </c>
      <c r="DK10" s="556">
        <f t="shared" si="122"/>
        <v>1669.1732695470175</v>
      </c>
      <c r="DL10" s="556">
        <f t="shared" si="122"/>
        <v>1134.9543502241415</v>
      </c>
      <c r="DM10" s="556">
        <f t="shared" si="122"/>
        <v>2496.4529990592182</v>
      </c>
      <c r="DN10" s="556">
        <f t="shared" si="122"/>
        <v>165.60758725562602</v>
      </c>
      <c r="DO10" s="556">
        <f t="shared" si="122"/>
        <v>708.57435599551434</v>
      </c>
      <c r="DP10" s="556">
        <f t="shared" si="122"/>
        <v>1109.1344283252738</v>
      </c>
      <c r="DQ10" s="556">
        <f t="shared" si="122"/>
        <v>785.61625290597249</v>
      </c>
      <c r="DR10" s="556">
        <f t="shared" si="122"/>
        <v>1205.1769020448926</v>
      </c>
      <c r="DS10" s="556">
        <f t="shared" si="122"/>
        <v>69.132711881155501</v>
      </c>
      <c r="DT10" s="556">
        <f t="shared" si="122"/>
        <v>681.18395519196054</v>
      </c>
      <c r="DU10" s="556">
        <f t="shared" si="122"/>
        <v>4948.5163289904149</v>
      </c>
      <c r="DV10" s="556">
        <f t="shared" si="122"/>
        <v>989.80152977053444</v>
      </c>
      <c r="DW10" s="556">
        <f t="shared" si="122"/>
        <v>1166.1389882240394</v>
      </c>
      <c r="DX10" s="556">
        <f t="shared" si="122"/>
        <v>655.24470345621205</v>
      </c>
      <c r="DY10" s="556">
        <f t="shared" si="122"/>
        <v>670.76392852342121</v>
      </c>
      <c r="DZ10" s="556">
        <f t="shared" si="122"/>
        <v>371.37814047313407</v>
      </c>
      <c r="EA10" s="556">
        <f t="shared" si="122"/>
        <v>1918.459658321628</v>
      </c>
      <c r="EB10" s="556">
        <f t="shared" si="122"/>
        <v>683.31486985993354</v>
      </c>
      <c r="EC10" s="556">
        <f t="shared" si="122"/>
        <v>3971.8104992366598</v>
      </c>
      <c r="ED10" s="556">
        <f t="shared" si="122"/>
        <v>1428.2686027077998</v>
      </c>
      <c r="EE10" s="556">
        <f t="shared" si="122"/>
        <v>341.05653382761818</v>
      </c>
      <c r="EF10" s="556">
        <f t="shared" si="122"/>
        <v>167.05052540665037</v>
      </c>
      <c r="EG10" s="556">
        <f t="shared" si="122"/>
        <v>315.91235632183907</v>
      </c>
      <c r="EH10" s="556">
        <f t="shared" si="122"/>
        <v>246.62058889055837</v>
      </c>
      <c r="EI10" s="556">
        <f t="shared" si="122"/>
        <v>0</v>
      </c>
      <c r="EJ10" s="556">
        <f t="shared" si="122"/>
        <v>8760.167349799307</v>
      </c>
      <c r="EK10" s="556">
        <f t="shared" si="122"/>
        <v>1215.3786284117241</v>
      </c>
      <c r="EL10" s="556">
        <f t="shared" si="122"/>
        <v>448.52820814035221</v>
      </c>
      <c r="EM10" s="556">
        <f t="shared" si="122"/>
        <v>3286.2754218673281</v>
      </c>
      <c r="EN10" s="556">
        <f t="shared" si="122"/>
        <v>144.05479285010213</v>
      </c>
      <c r="EO10" s="556">
        <f t="shared" si="122"/>
        <v>1117.7256862793633</v>
      </c>
      <c r="EP10" s="556">
        <f t="shared" si="122"/>
        <v>673.6361628506221</v>
      </c>
      <c r="EQ10" s="556">
        <f t="shared" si="122"/>
        <v>561.10319078783698</v>
      </c>
      <c r="ER10" s="556">
        <f t="shared" si="122"/>
        <v>480.22938179282022</v>
      </c>
      <c r="ES10" s="556">
        <f t="shared" ref="ES10" si="123">ES5*1000/ES3</f>
        <v>1117.2560243744806</v>
      </c>
      <c r="ET10" s="556">
        <f t="shared" si="122"/>
        <v>625.84036547170183</v>
      </c>
      <c r="EU10" s="556">
        <f t="shared" si="122"/>
        <v>0</v>
      </c>
      <c r="EV10" s="556">
        <f t="shared" si="122"/>
        <v>877.05657822988553</v>
      </c>
      <c r="EW10" s="556">
        <f t="shared" si="122"/>
        <v>292.42864462458925</v>
      </c>
      <c r="EX10" s="556">
        <f t="shared" si="122"/>
        <v>635.24095885177007</v>
      </c>
      <c r="EY10" s="556">
        <f t="shared" si="122"/>
        <v>247.23975357363418</v>
      </c>
      <c r="EZ10" s="137">
        <f t="shared" si="122"/>
        <v>942.66988012385605</v>
      </c>
    </row>
    <row r="11" spans="1:157" s="138" customFormat="1" ht="12.75">
      <c r="A11" s="344" t="s">
        <v>618</v>
      </c>
      <c r="B11" s="557">
        <f>B4/B3</f>
        <v>8.2395434039387059</v>
      </c>
      <c r="C11" s="557">
        <f t="shared" ref="C11" si="124">C4/C3</f>
        <v>94.79957681594172</v>
      </c>
      <c r="D11" s="557">
        <f t="shared" ref="D11:BB11" si="125">D4/D3</f>
        <v>8.3914717414022046</v>
      </c>
      <c r="E11" s="557">
        <f t="shared" si="125"/>
        <v>5.8369032932263165</v>
      </c>
      <c r="F11" s="557">
        <f t="shared" si="125"/>
        <v>17.580044139338355</v>
      </c>
      <c r="G11" s="557">
        <f t="shared" si="125"/>
        <v>33.593044298845491</v>
      </c>
      <c r="H11" s="557">
        <f t="shared" si="125"/>
        <v>24.187243490546997</v>
      </c>
      <c r="I11" s="557">
        <f t="shared" si="125"/>
        <v>4.7239189315401138</v>
      </c>
      <c r="J11" s="557">
        <f t="shared" si="125"/>
        <v>1.6352061246928831</v>
      </c>
      <c r="K11" s="557">
        <f t="shared" ref="K11" si="126">K4/K3</f>
        <v>1.5188861501565518E-2</v>
      </c>
      <c r="L11" s="557">
        <f t="shared" si="125"/>
        <v>4.4369699934768425</v>
      </c>
      <c r="M11" s="557">
        <f t="shared" si="125"/>
        <v>25.295929707577969</v>
      </c>
      <c r="N11" s="557">
        <f t="shared" si="125"/>
        <v>9.2650681918169813</v>
      </c>
      <c r="O11" s="557">
        <f t="shared" si="125"/>
        <v>11.435916345624657</v>
      </c>
      <c r="P11" s="557">
        <f t="shared" si="125"/>
        <v>9.9414681316060616</v>
      </c>
      <c r="Q11" s="557">
        <f t="shared" si="125"/>
        <v>12.936088117202827</v>
      </c>
      <c r="R11" s="557">
        <f t="shared" si="125"/>
        <v>10.366654792062487</v>
      </c>
      <c r="S11" s="557">
        <f t="shared" si="125"/>
        <v>1.5108086970123573</v>
      </c>
      <c r="T11" s="557">
        <f t="shared" si="125"/>
        <v>22.824134251624795</v>
      </c>
      <c r="U11" s="557">
        <f t="shared" si="125"/>
        <v>6.0856397470169714</v>
      </c>
      <c r="V11" s="557">
        <f t="shared" si="125"/>
        <v>30.336398424544321</v>
      </c>
      <c r="W11" s="557">
        <f t="shared" ref="W11" si="127">W4/W3</f>
        <v>93.861594776414719</v>
      </c>
      <c r="X11" s="557">
        <f t="shared" si="125"/>
        <v>0.93281145344943073</v>
      </c>
      <c r="Y11" s="557">
        <f t="shared" si="125"/>
        <v>8.865308282614448</v>
      </c>
      <c r="Z11" s="557">
        <f t="shared" si="125"/>
        <v>6.6007620926166677</v>
      </c>
      <c r="AA11" s="557">
        <f t="shared" si="125"/>
        <v>1.4550021285653469</v>
      </c>
      <c r="AB11" s="557">
        <f t="shared" si="125"/>
        <v>1.0401621934736436</v>
      </c>
      <c r="AC11" s="557">
        <f t="shared" si="125"/>
        <v>60.063005433975405</v>
      </c>
      <c r="AD11" s="557">
        <f t="shared" si="125"/>
        <v>0.75184255284684542</v>
      </c>
      <c r="AE11" s="557">
        <f t="shared" si="125"/>
        <v>15.023066308045287</v>
      </c>
      <c r="AF11" s="557">
        <f t="shared" si="125"/>
        <v>2.3166677005148566</v>
      </c>
      <c r="AG11" s="557">
        <f t="shared" si="125"/>
        <v>1.329317413507876</v>
      </c>
      <c r="AH11" s="557">
        <f t="shared" si="125"/>
        <v>9.1849853553260363</v>
      </c>
      <c r="AI11" s="557">
        <f t="shared" si="125"/>
        <v>10.421519814051237</v>
      </c>
      <c r="AJ11" s="557">
        <f t="shared" si="125"/>
        <v>6.2566591739252599</v>
      </c>
      <c r="AK11" s="557">
        <f t="shared" si="125"/>
        <v>0.9426090906796557</v>
      </c>
      <c r="AL11" s="557">
        <f t="shared" ref="AL11" si="128">AL4/AL3</f>
        <v>15.421074958639121</v>
      </c>
      <c r="AM11" s="557">
        <f t="shared" si="125"/>
        <v>30.533936672172246</v>
      </c>
      <c r="AN11" s="557">
        <f t="shared" si="125"/>
        <v>66.512475936449036</v>
      </c>
      <c r="AO11" s="557">
        <f t="shared" si="125"/>
        <v>7.8218533330283666</v>
      </c>
      <c r="AP11" s="557">
        <f t="shared" si="125"/>
        <v>82.942617082210248</v>
      </c>
      <c r="AQ11" s="557">
        <f t="shared" si="125"/>
        <v>10.737625418060201</v>
      </c>
      <c r="AR11" s="557">
        <f t="shared" si="125"/>
        <v>2.3122213165843601</v>
      </c>
      <c r="AS11" s="557">
        <f t="shared" si="125"/>
        <v>13.542880160203492</v>
      </c>
      <c r="AT11" s="557">
        <f t="shared" si="125"/>
        <v>11.458893967681711</v>
      </c>
      <c r="AU11" s="557">
        <f t="shared" si="125"/>
        <v>12.143479052669804</v>
      </c>
      <c r="AV11" s="557">
        <f t="shared" si="125"/>
        <v>5.0297930634210042</v>
      </c>
      <c r="AW11" s="557">
        <f t="shared" si="125"/>
        <v>15.914327782898596</v>
      </c>
      <c r="AX11" s="557">
        <f t="shared" si="125"/>
        <v>27.734255914795156</v>
      </c>
      <c r="AY11" s="557">
        <f t="shared" si="125"/>
        <v>1.8182820539745879</v>
      </c>
      <c r="AZ11" s="557">
        <f t="shared" si="125"/>
        <v>6.9142752312812856</v>
      </c>
      <c r="BA11" s="557">
        <f t="shared" si="125"/>
        <v>1.3194533145995657</v>
      </c>
      <c r="BB11" s="557">
        <f t="shared" si="125"/>
        <v>10.957063133518089</v>
      </c>
      <c r="BC11" s="557">
        <f t="shared" ref="BC11:DE11" si="129">BC4/BC3</f>
        <v>24.810330693489949</v>
      </c>
      <c r="BD11" s="557">
        <f t="shared" ref="BD11" si="130">BD4/BD3</f>
        <v>3.392929703372613E-2</v>
      </c>
      <c r="BE11" s="557">
        <f t="shared" si="129"/>
        <v>45.952238323810398</v>
      </c>
      <c r="BF11" s="557">
        <f t="shared" si="129"/>
        <v>1.4603519318860068</v>
      </c>
      <c r="BG11" s="557">
        <f t="shared" si="129"/>
        <v>70.13973685579073</v>
      </c>
      <c r="BH11" s="557">
        <f t="shared" si="129"/>
        <v>27.264544586142534</v>
      </c>
      <c r="BI11" s="557">
        <f t="shared" si="129"/>
        <v>12.032270732553007</v>
      </c>
      <c r="BJ11" s="557">
        <f t="shared" si="129"/>
        <v>3.7007121764808062</v>
      </c>
      <c r="BK11" s="557">
        <f t="shared" si="129"/>
        <v>11.849000036561735</v>
      </c>
      <c r="BL11" s="557">
        <f t="shared" si="129"/>
        <v>33.775166788212729</v>
      </c>
      <c r="BM11" s="557">
        <f t="shared" si="129"/>
        <v>15.629278069507356</v>
      </c>
      <c r="BN11" s="557">
        <f t="shared" si="129"/>
        <v>3.1540305458530238</v>
      </c>
      <c r="BO11" s="557">
        <f t="shared" si="129"/>
        <v>48.53353102633816</v>
      </c>
      <c r="BP11" s="557">
        <f t="shared" si="129"/>
        <v>31.195622077059795</v>
      </c>
      <c r="BQ11" s="557">
        <f t="shared" si="129"/>
        <v>9.1639603478683931</v>
      </c>
      <c r="BR11" s="557">
        <f t="shared" si="129"/>
        <v>23.988141659099409</v>
      </c>
      <c r="BS11" s="557">
        <f t="shared" si="129"/>
        <v>34.334676258992808</v>
      </c>
      <c r="BT11" s="557">
        <f t="shared" si="129"/>
        <v>12.492807913458781</v>
      </c>
      <c r="BU11" s="557">
        <f t="shared" si="129"/>
        <v>10.56915396032924</v>
      </c>
      <c r="BV11" s="557">
        <f t="shared" si="129"/>
        <v>10.152921128159841</v>
      </c>
      <c r="BW11" s="557">
        <f t="shared" ref="BW11" si="131">BW4/BW3</f>
        <v>0.28048395581273017</v>
      </c>
      <c r="BX11" s="557">
        <f t="shared" ref="BX11" si="132">BX4/BX3</f>
        <v>12.623939679547597</v>
      </c>
      <c r="BY11" s="557">
        <f t="shared" si="129"/>
        <v>18.295191118525121</v>
      </c>
      <c r="BZ11" s="557">
        <f t="shared" si="129"/>
        <v>12.333113874841134</v>
      </c>
      <c r="CA11" s="557">
        <f t="shared" si="129"/>
        <v>7.6536785616523177</v>
      </c>
      <c r="CB11" s="557">
        <f t="shared" si="129"/>
        <v>1.7792238170327919</v>
      </c>
      <c r="CC11" s="557">
        <f t="shared" si="129"/>
        <v>64.020321369047011</v>
      </c>
      <c r="CD11" s="557">
        <f t="shared" si="129"/>
        <v>7.9734331686618249</v>
      </c>
      <c r="CE11" s="557">
        <f t="shared" si="129"/>
        <v>65.064899061215414</v>
      </c>
      <c r="CF11" s="557">
        <f t="shared" si="129"/>
        <v>3.5606385294068406</v>
      </c>
      <c r="CG11" s="557">
        <f t="shared" si="129"/>
        <v>0.91037602709653143</v>
      </c>
      <c r="CH11" s="557">
        <f t="shared" si="129"/>
        <v>25.271610128383404</v>
      </c>
      <c r="CI11" s="557">
        <f t="shared" si="129"/>
        <v>6.7525090091835551</v>
      </c>
      <c r="CJ11" s="557">
        <f t="shared" si="129"/>
        <v>1.4768973716342138</v>
      </c>
      <c r="CK11" s="557">
        <f t="shared" si="129"/>
        <v>5.5849610073692491</v>
      </c>
      <c r="CL11" s="557">
        <f t="shared" si="129"/>
        <v>1.1574880181827165</v>
      </c>
      <c r="CM11" s="557">
        <f t="shared" si="129"/>
        <v>2.2443256983356306</v>
      </c>
      <c r="CN11" s="557">
        <f t="shared" si="129"/>
        <v>1.5845709314608836</v>
      </c>
      <c r="CO11" s="557">
        <f t="shared" si="129"/>
        <v>26.021666796744963</v>
      </c>
      <c r="CP11" s="557">
        <f t="shared" si="129"/>
        <v>3.4262984527792351</v>
      </c>
      <c r="CQ11" s="557">
        <f t="shared" si="129"/>
        <v>1.6209552140142125</v>
      </c>
      <c r="CR11" s="557">
        <f t="shared" si="129"/>
        <v>28.358489083271426</v>
      </c>
      <c r="CS11" s="557">
        <f t="shared" si="129"/>
        <v>11.714572804329659</v>
      </c>
      <c r="CT11" s="557">
        <f t="shared" si="129"/>
        <v>1.3293084394811843</v>
      </c>
      <c r="CU11" s="557">
        <f t="shared" si="129"/>
        <v>66.117334964514143</v>
      </c>
      <c r="CV11" s="557">
        <f t="shared" si="129"/>
        <v>3.9752998187142659</v>
      </c>
      <c r="CW11" s="557">
        <f t="shared" si="129"/>
        <v>15.917536486083993</v>
      </c>
      <c r="CX11" s="557">
        <f t="shared" si="129"/>
        <v>40.538635703486335</v>
      </c>
      <c r="CY11" s="557">
        <f t="shared" si="129"/>
        <v>1.3970852017937219</v>
      </c>
      <c r="CZ11" s="557">
        <f t="shared" si="129"/>
        <v>19.508715183100463</v>
      </c>
      <c r="DA11" s="557">
        <f t="shared" si="129"/>
        <v>7.3938222441304671</v>
      </c>
      <c r="DB11" s="557">
        <f t="shared" si="129"/>
        <v>12.32242785392015</v>
      </c>
      <c r="DC11" s="557">
        <f t="shared" si="129"/>
        <v>1.4949360179513616</v>
      </c>
      <c r="DD11" s="557">
        <f t="shared" si="129"/>
        <v>5.9968995866115486</v>
      </c>
      <c r="DE11" s="557">
        <f t="shared" si="129"/>
        <v>4.2240056497647327</v>
      </c>
      <c r="DF11" s="557">
        <f t="shared" ref="DF11:EZ11" si="133">DF4/DF3</f>
        <v>16.505478787577267</v>
      </c>
      <c r="DG11" s="557">
        <f t="shared" si="133"/>
        <v>1.2640466080774169</v>
      </c>
      <c r="DH11" s="557">
        <f t="shared" si="133"/>
        <v>17.988600820184889</v>
      </c>
      <c r="DI11" s="557">
        <f t="shared" si="133"/>
        <v>38.490115646058321</v>
      </c>
      <c r="DJ11" s="557">
        <f t="shared" si="133"/>
        <v>34.239839844834094</v>
      </c>
      <c r="DK11" s="557">
        <f t="shared" si="133"/>
        <v>17.970130064284646</v>
      </c>
      <c r="DL11" s="557">
        <f t="shared" si="133"/>
        <v>4.4147205858192313</v>
      </c>
      <c r="DM11" s="557">
        <f t="shared" si="133"/>
        <v>15.526608863688372</v>
      </c>
      <c r="DN11" s="557">
        <f t="shared" si="133"/>
        <v>15.732686138254037</v>
      </c>
      <c r="DO11" s="557">
        <f t="shared" si="133"/>
        <v>13.020955861590467</v>
      </c>
      <c r="DP11" s="557">
        <f t="shared" si="133"/>
        <v>2.4908044299927741</v>
      </c>
      <c r="DQ11" s="557">
        <f t="shared" si="133"/>
        <v>0.55048689628128877</v>
      </c>
      <c r="DR11" s="557">
        <f t="shared" si="133"/>
        <v>4.4844873033284767</v>
      </c>
      <c r="DS11" s="557">
        <f t="shared" si="133"/>
        <v>44.422133798873482</v>
      </c>
      <c r="DT11" s="557">
        <f t="shared" si="133"/>
        <v>20.997748792227029</v>
      </c>
      <c r="DU11" s="557">
        <f t="shared" si="133"/>
        <v>1.1667336279630374</v>
      </c>
      <c r="DV11" s="557">
        <f t="shared" si="133"/>
        <v>0.61903214517822325</v>
      </c>
      <c r="DW11" s="557">
        <f t="shared" si="133"/>
        <v>3.1126802268637679</v>
      </c>
      <c r="DX11" s="557">
        <f t="shared" si="133"/>
        <v>3.7769213679011502</v>
      </c>
      <c r="DY11" s="557">
        <f t="shared" si="133"/>
        <v>17.260273821669948</v>
      </c>
      <c r="DZ11" s="557">
        <f t="shared" si="133"/>
        <v>1.11702273977627</v>
      </c>
      <c r="EA11" s="557">
        <f t="shared" si="133"/>
        <v>0.55421317119922109</v>
      </c>
      <c r="EB11" s="557">
        <f t="shared" si="133"/>
        <v>3.3713836271036479</v>
      </c>
      <c r="EC11" s="557">
        <f t="shared" si="133"/>
        <v>5.6395951290466062</v>
      </c>
      <c r="ED11" s="557">
        <f t="shared" si="133"/>
        <v>3.2517997056072616</v>
      </c>
      <c r="EE11" s="557">
        <f t="shared" si="133"/>
        <v>0.66338657798615275</v>
      </c>
      <c r="EF11" s="557">
        <f t="shared" si="133"/>
        <v>19.591622282999857</v>
      </c>
      <c r="EG11" s="557">
        <f t="shared" si="133"/>
        <v>0.87293462643678166</v>
      </c>
      <c r="EH11" s="557">
        <f t="shared" si="133"/>
        <v>25.372859533592045</v>
      </c>
      <c r="EI11" s="557">
        <f t="shared" si="133"/>
        <v>17.85251034328525</v>
      </c>
      <c r="EJ11" s="557">
        <f t="shared" si="133"/>
        <v>1.563573810181154</v>
      </c>
      <c r="EK11" s="557">
        <f t="shared" si="133"/>
        <v>4.8849521518405181</v>
      </c>
      <c r="EL11" s="557">
        <f t="shared" si="133"/>
        <v>21.397985614281726</v>
      </c>
      <c r="EM11" s="557">
        <f t="shared" si="133"/>
        <v>0</v>
      </c>
      <c r="EN11" s="557">
        <f t="shared" si="133"/>
        <v>19.533503714166674</v>
      </c>
      <c r="EO11" s="557">
        <f t="shared" si="133"/>
        <v>0.68977779978052267</v>
      </c>
      <c r="EP11" s="557">
        <f t="shared" si="133"/>
        <v>6.2408157255392771</v>
      </c>
      <c r="EQ11" s="557">
        <f t="shared" si="133"/>
        <v>9.863939225935848</v>
      </c>
      <c r="ER11" s="557">
        <f t="shared" si="133"/>
        <v>0.60130383400817555</v>
      </c>
      <c r="ES11" s="557">
        <f t="shared" ref="ES11" si="134">ES4/ES3</f>
        <v>0.88237466531252884</v>
      </c>
      <c r="ET11" s="557">
        <f t="shared" si="133"/>
        <v>9.7587826919624163</v>
      </c>
      <c r="EU11" s="557">
        <f t="shared" si="133"/>
        <v>0.20044735030970406</v>
      </c>
      <c r="EV11" s="557">
        <f t="shared" si="133"/>
        <v>1.7208224432619446</v>
      </c>
      <c r="EW11" s="557">
        <f t="shared" si="133"/>
        <v>37.108830718868568</v>
      </c>
      <c r="EX11" s="557">
        <f t="shared" si="133"/>
        <v>28.715646959150789</v>
      </c>
      <c r="EY11" s="557">
        <f t="shared" si="133"/>
        <v>33.700115983069487</v>
      </c>
      <c r="EZ11" s="138">
        <f t="shared" si="133"/>
        <v>15.978773335207549</v>
      </c>
    </row>
    <row r="12" spans="1:157" s="138" customFormat="1" ht="12.75">
      <c r="A12" s="344" t="s">
        <v>619</v>
      </c>
      <c r="B12" s="557" t="str">
        <f>IF(B7=0," ",IF(B7/B5&gt;1,1,B7/B5))</f>
        <v xml:space="preserve"> </v>
      </c>
      <c r="C12" s="557" t="str">
        <f t="shared" ref="C12:BO12" si="135">IF(C7=0," ",IF(C7/C5&gt;1,1,C7/C5))</f>
        <v xml:space="preserve"> </v>
      </c>
      <c r="D12" s="557">
        <f t="shared" si="135"/>
        <v>1</v>
      </c>
      <c r="E12" s="557" t="str">
        <f t="shared" si="135"/>
        <v xml:space="preserve"> </v>
      </c>
      <c r="F12" s="557">
        <f t="shared" si="135"/>
        <v>0.9999974700581381</v>
      </c>
      <c r="G12" s="557" t="str">
        <f t="shared" si="135"/>
        <v xml:space="preserve"> </v>
      </c>
      <c r="H12" s="557" t="str">
        <f t="shared" si="135"/>
        <v xml:space="preserve"> </v>
      </c>
      <c r="I12" s="557" t="str">
        <f t="shared" si="135"/>
        <v xml:space="preserve"> </v>
      </c>
      <c r="J12" s="557" t="str">
        <f t="shared" si="135"/>
        <v xml:space="preserve"> </v>
      </c>
      <c r="K12" s="557" t="str">
        <f t="shared" si="135"/>
        <v xml:space="preserve"> </v>
      </c>
      <c r="L12" s="557" t="str">
        <f t="shared" si="135"/>
        <v xml:space="preserve"> </v>
      </c>
      <c r="M12" s="557">
        <f t="shared" si="135"/>
        <v>2.9843491785749004E-2</v>
      </c>
      <c r="N12" s="557" t="str">
        <f t="shared" si="135"/>
        <v xml:space="preserve"> </v>
      </c>
      <c r="O12" s="557" t="str">
        <f t="shared" si="135"/>
        <v xml:space="preserve"> </v>
      </c>
      <c r="P12" s="557" t="str">
        <f t="shared" si="135"/>
        <v xml:space="preserve"> </v>
      </c>
      <c r="Q12" s="557">
        <f t="shared" si="135"/>
        <v>2.4485085821674413E-3</v>
      </c>
      <c r="R12" s="557" t="str">
        <f t="shared" si="135"/>
        <v xml:space="preserve"> </v>
      </c>
      <c r="S12" s="557" t="str">
        <f t="shared" si="135"/>
        <v xml:space="preserve"> </v>
      </c>
      <c r="T12" s="557" t="str">
        <f t="shared" si="135"/>
        <v xml:space="preserve"> </v>
      </c>
      <c r="U12" s="557" t="str">
        <f t="shared" si="135"/>
        <v xml:space="preserve"> </v>
      </c>
      <c r="V12" s="557" t="str">
        <f t="shared" si="135"/>
        <v xml:space="preserve"> </v>
      </c>
      <c r="W12" s="557" t="str">
        <f t="shared" si="135"/>
        <v xml:space="preserve"> </v>
      </c>
      <c r="X12" s="557" t="str">
        <f t="shared" si="135"/>
        <v xml:space="preserve"> </v>
      </c>
      <c r="Y12" s="557" t="str">
        <f t="shared" si="135"/>
        <v xml:space="preserve"> </v>
      </c>
      <c r="Z12" s="557" t="str">
        <f t="shared" si="135"/>
        <v xml:space="preserve"> </v>
      </c>
      <c r="AA12" s="557" t="str">
        <f t="shared" si="135"/>
        <v xml:space="preserve"> </v>
      </c>
      <c r="AB12" s="557" t="str">
        <f t="shared" si="135"/>
        <v xml:space="preserve"> </v>
      </c>
      <c r="AC12" s="557" t="str">
        <f t="shared" si="135"/>
        <v xml:space="preserve"> </v>
      </c>
      <c r="AD12" s="557" t="str">
        <f t="shared" si="135"/>
        <v xml:space="preserve"> </v>
      </c>
      <c r="AE12" s="557">
        <f t="shared" si="135"/>
        <v>5.2436421863173453E-2</v>
      </c>
      <c r="AF12" s="557" t="str">
        <f t="shared" si="135"/>
        <v xml:space="preserve"> </v>
      </c>
      <c r="AG12" s="557" t="str">
        <f t="shared" si="135"/>
        <v xml:space="preserve"> </v>
      </c>
      <c r="AH12" s="557" t="str">
        <f t="shared" si="135"/>
        <v xml:space="preserve"> </v>
      </c>
      <c r="AI12" s="557" t="str">
        <f t="shared" si="135"/>
        <v xml:space="preserve"> </v>
      </c>
      <c r="AJ12" s="557" t="str">
        <f t="shared" si="135"/>
        <v xml:space="preserve"> </v>
      </c>
      <c r="AK12" s="557" t="str">
        <f t="shared" si="135"/>
        <v xml:space="preserve"> </v>
      </c>
      <c r="AL12" s="557" t="str">
        <f t="shared" si="135"/>
        <v xml:space="preserve"> </v>
      </c>
      <c r="AM12" s="557" t="str">
        <f t="shared" si="135"/>
        <v xml:space="preserve"> </v>
      </c>
      <c r="AN12" s="557">
        <f t="shared" si="135"/>
        <v>0.20594175325625641</v>
      </c>
      <c r="AO12" s="557">
        <f t="shared" si="135"/>
        <v>6.5384269151346056E-2</v>
      </c>
      <c r="AP12" s="557" t="str">
        <f t="shared" si="135"/>
        <v xml:space="preserve"> </v>
      </c>
      <c r="AQ12" s="557" t="str">
        <f t="shared" si="135"/>
        <v xml:space="preserve"> </v>
      </c>
      <c r="AR12" s="557" t="str">
        <f t="shared" si="135"/>
        <v xml:space="preserve"> </v>
      </c>
      <c r="AS12" s="557" t="str">
        <f t="shared" si="135"/>
        <v xml:space="preserve"> </v>
      </c>
      <c r="AT12" s="557" t="str">
        <f t="shared" si="135"/>
        <v xml:space="preserve"> </v>
      </c>
      <c r="AU12" s="557">
        <f t="shared" si="135"/>
        <v>0.16756912476069388</v>
      </c>
      <c r="AV12" s="557">
        <f t="shared" si="135"/>
        <v>0.28751036145069225</v>
      </c>
      <c r="AW12" s="557" t="str">
        <f t="shared" si="135"/>
        <v xml:space="preserve"> </v>
      </c>
      <c r="AX12" s="557" t="str">
        <f t="shared" si="135"/>
        <v xml:space="preserve"> </v>
      </c>
      <c r="AY12" s="557" t="str">
        <f t="shared" si="135"/>
        <v xml:space="preserve"> </v>
      </c>
      <c r="AZ12" s="557" t="str">
        <f t="shared" si="135"/>
        <v xml:space="preserve"> </v>
      </c>
      <c r="BA12" s="557" t="str">
        <f t="shared" si="135"/>
        <v xml:space="preserve"> </v>
      </c>
      <c r="BB12" s="557" t="str">
        <f t="shared" si="135"/>
        <v xml:space="preserve"> </v>
      </c>
      <c r="BC12" s="557">
        <f t="shared" si="135"/>
        <v>1.0007711651299246E-2</v>
      </c>
      <c r="BD12" s="557" t="str">
        <f t="shared" ref="BD12" si="136">IF(BD7=0," ",IF(BD7/BD5&gt;1,1,BD7/BD5))</f>
        <v xml:space="preserve"> </v>
      </c>
      <c r="BE12" s="557" t="str">
        <f t="shared" si="135"/>
        <v xml:space="preserve"> </v>
      </c>
      <c r="BF12" s="557" t="str">
        <f t="shared" si="135"/>
        <v xml:space="preserve"> </v>
      </c>
      <c r="BG12" s="557" t="str">
        <f t="shared" si="135"/>
        <v xml:space="preserve"> </v>
      </c>
      <c r="BH12" s="557" t="str">
        <f t="shared" si="135"/>
        <v xml:space="preserve"> </v>
      </c>
      <c r="BI12" s="557">
        <f t="shared" si="135"/>
        <v>1</v>
      </c>
      <c r="BJ12" s="557" t="str">
        <f t="shared" si="135"/>
        <v xml:space="preserve"> </v>
      </c>
      <c r="BK12" s="557" t="str">
        <f t="shared" si="135"/>
        <v xml:space="preserve"> </v>
      </c>
      <c r="BL12" s="557" t="str">
        <f t="shared" si="135"/>
        <v xml:space="preserve"> </v>
      </c>
      <c r="BM12" s="557" t="str">
        <f t="shared" si="135"/>
        <v xml:space="preserve"> </v>
      </c>
      <c r="BN12" s="557" t="str">
        <f t="shared" si="135"/>
        <v xml:space="preserve"> </v>
      </c>
      <c r="BO12" s="557">
        <f t="shared" si="135"/>
        <v>0.18603569927507932</v>
      </c>
      <c r="BP12" s="557" t="str">
        <f t="shared" ref="BP12:EB12" si="137">IF(BP7=0," ",IF(BP7/BP5&gt;1,1,BP7/BP5))</f>
        <v xml:space="preserve"> </v>
      </c>
      <c r="BQ12" s="557" t="str">
        <f t="shared" si="137"/>
        <v xml:space="preserve"> </v>
      </c>
      <c r="BR12" s="557" t="str">
        <f t="shared" si="137"/>
        <v xml:space="preserve"> </v>
      </c>
      <c r="BS12" s="557" t="str">
        <f t="shared" si="137"/>
        <v xml:space="preserve"> </v>
      </c>
      <c r="BT12" s="557">
        <f t="shared" si="137"/>
        <v>4.8972731647156636E-3</v>
      </c>
      <c r="BU12" s="557" t="str">
        <f t="shared" si="137"/>
        <v xml:space="preserve"> </v>
      </c>
      <c r="BV12" s="557" t="str">
        <f t="shared" si="137"/>
        <v xml:space="preserve"> </v>
      </c>
      <c r="BW12" s="557" t="str">
        <f t="shared" ref="BW12" si="138">IF(BW7=0," ",IF(BW7/BW5&gt;1,1,BW7/BW5))</f>
        <v xml:space="preserve"> </v>
      </c>
      <c r="BX12" s="557" t="str">
        <f t="shared" si="137"/>
        <v xml:space="preserve"> </v>
      </c>
      <c r="BY12" s="557" t="str">
        <f t="shared" si="137"/>
        <v xml:space="preserve"> </v>
      </c>
      <c r="BZ12" s="557" t="str">
        <f t="shared" si="137"/>
        <v xml:space="preserve"> </v>
      </c>
      <c r="CA12" s="557">
        <f t="shared" si="137"/>
        <v>0.55503570689088189</v>
      </c>
      <c r="CB12" s="557" t="str">
        <f t="shared" si="137"/>
        <v xml:space="preserve"> </v>
      </c>
      <c r="CC12" s="557">
        <f t="shared" si="137"/>
        <v>0.21254283694669876</v>
      </c>
      <c r="CD12" s="557" t="str">
        <f t="shared" si="137"/>
        <v xml:space="preserve"> </v>
      </c>
      <c r="CE12" s="557" t="str">
        <f t="shared" si="137"/>
        <v xml:space="preserve"> </v>
      </c>
      <c r="CF12" s="557" t="str">
        <f t="shared" si="137"/>
        <v xml:space="preserve"> </v>
      </c>
      <c r="CG12" s="557" t="str">
        <f t="shared" si="137"/>
        <v xml:space="preserve"> </v>
      </c>
      <c r="CH12" s="557">
        <f t="shared" si="137"/>
        <v>0.34822324304345531</v>
      </c>
      <c r="CI12" s="557" t="str">
        <f t="shared" si="137"/>
        <v xml:space="preserve"> </v>
      </c>
      <c r="CJ12" s="557" t="str">
        <f t="shared" si="137"/>
        <v xml:space="preserve"> </v>
      </c>
      <c r="CK12" s="557" t="str">
        <f t="shared" si="137"/>
        <v xml:space="preserve"> </v>
      </c>
      <c r="CL12" s="557" t="str">
        <f t="shared" si="137"/>
        <v xml:space="preserve"> </v>
      </c>
      <c r="CM12" s="557">
        <f t="shared" si="137"/>
        <v>3.1901816134946101E-5</v>
      </c>
      <c r="CN12" s="557" t="str">
        <f t="shared" si="137"/>
        <v xml:space="preserve"> </v>
      </c>
      <c r="CO12" s="557" t="str">
        <f t="shared" si="137"/>
        <v xml:space="preserve"> </v>
      </c>
      <c r="CP12" s="557" t="str">
        <f t="shared" si="137"/>
        <v xml:space="preserve"> </v>
      </c>
      <c r="CQ12" s="557" t="str">
        <f t="shared" si="137"/>
        <v xml:space="preserve"> </v>
      </c>
      <c r="CR12" s="557" t="str">
        <f t="shared" si="137"/>
        <v xml:space="preserve"> </v>
      </c>
      <c r="CS12" s="557" t="str">
        <f t="shared" si="137"/>
        <v xml:space="preserve"> </v>
      </c>
      <c r="CT12" s="557">
        <f t="shared" si="137"/>
        <v>2.1487820071473065E-2</v>
      </c>
      <c r="CU12" s="557" t="str">
        <f t="shared" si="137"/>
        <v xml:space="preserve"> </v>
      </c>
      <c r="CV12" s="557" t="str">
        <f t="shared" si="137"/>
        <v xml:space="preserve"> </v>
      </c>
      <c r="CW12" s="557" t="str">
        <f t="shared" si="137"/>
        <v xml:space="preserve"> </v>
      </c>
      <c r="CX12" s="557" t="str">
        <f t="shared" si="137"/>
        <v xml:space="preserve"> </v>
      </c>
      <c r="CY12" s="557" t="str">
        <f t="shared" si="137"/>
        <v xml:space="preserve"> </v>
      </c>
      <c r="CZ12" s="557">
        <f t="shared" si="137"/>
        <v>2.4696947868859206E-4</v>
      </c>
      <c r="DA12" s="557" t="str">
        <f t="shared" si="137"/>
        <v xml:space="preserve"> </v>
      </c>
      <c r="DB12" s="557" t="str">
        <f t="shared" si="137"/>
        <v xml:space="preserve"> </v>
      </c>
      <c r="DC12" s="557" t="str">
        <f t="shared" si="137"/>
        <v xml:space="preserve"> </v>
      </c>
      <c r="DD12" s="557" t="str">
        <f t="shared" si="137"/>
        <v xml:space="preserve"> </v>
      </c>
      <c r="DE12" s="557" t="str">
        <f t="shared" si="137"/>
        <v xml:space="preserve"> </v>
      </c>
      <c r="DF12" s="557" t="str">
        <f t="shared" si="137"/>
        <v xml:space="preserve"> </v>
      </c>
      <c r="DG12" s="557" t="str">
        <f t="shared" si="137"/>
        <v xml:space="preserve"> </v>
      </c>
      <c r="DH12" s="557" t="str">
        <f t="shared" si="137"/>
        <v xml:space="preserve"> </v>
      </c>
      <c r="DI12" s="557" t="str">
        <f t="shared" si="137"/>
        <v xml:space="preserve"> </v>
      </c>
      <c r="DJ12" s="557">
        <f t="shared" si="137"/>
        <v>6.9415521310565041E-5</v>
      </c>
      <c r="DK12" s="557">
        <f t="shared" si="137"/>
        <v>0.88045785528118869</v>
      </c>
      <c r="DL12" s="557" t="str">
        <f t="shared" si="137"/>
        <v xml:space="preserve"> </v>
      </c>
      <c r="DM12" s="557" t="str">
        <f t="shared" si="137"/>
        <v xml:space="preserve"> </v>
      </c>
      <c r="DN12" s="557">
        <f t="shared" si="137"/>
        <v>2.1053933839982795E-2</v>
      </c>
      <c r="DO12" s="557" t="str">
        <f t="shared" si="137"/>
        <v xml:space="preserve"> </v>
      </c>
      <c r="DP12" s="557" t="str">
        <f t="shared" si="137"/>
        <v xml:space="preserve"> </v>
      </c>
      <c r="DQ12" s="557" t="str">
        <f t="shared" si="137"/>
        <v xml:space="preserve"> </v>
      </c>
      <c r="DR12" s="557" t="str">
        <f t="shared" si="137"/>
        <v xml:space="preserve"> </v>
      </c>
      <c r="DS12" s="557" t="str">
        <f t="shared" si="137"/>
        <v xml:space="preserve"> </v>
      </c>
      <c r="DT12" s="557" t="str">
        <f t="shared" si="137"/>
        <v xml:space="preserve"> </v>
      </c>
      <c r="DU12" s="557" t="str">
        <f t="shared" si="137"/>
        <v xml:space="preserve"> </v>
      </c>
      <c r="DV12" s="557">
        <f t="shared" si="137"/>
        <v>0.80241426334663368</v>
      </c>
      <c r="DW12" s="557" t="str">
        <f t="shared" si="137"/>
        <v xml:space="preserve"> </v>
      </c>
      <c r="DX12" s="557" t="str">
        <f t="shared" si="137"/>
        <v xml:space="preserve"> </v>
      </c>
      <c r="DY12" s="557" t="str">
        <f t="shared" si="137"/>
        <v xml:space="preserve"> </v>
      </c>
      <c r="DZ12" s="557" t="str">
        <f t="shared" si="137"/>
        <v xml:space="preserve"> </v>
      </c>
      <c r="EA12" s="557" t="str">
        <f t="shared" si="137"/>
        <v xml:space="preserve"> </v>
      </c>
      <c r="EB12" s="557" t="str">
        <f t="shared" si="137"/>
        <v xml:space="preserve"> </v>
      </c>
      <c r="EC12" s="557" t="str">
        <f t="shared" ref="EC12:EZ12" si="139">IF(EC7=0," ",IF(EC7/EC5&gt;1,1,EC7/EC5))</f>
        <v xml:space="preserve"> </v>
      </c>
      <c r="ED12" s="557" t="str">
        <f t="shared" si="139"/>
        <v xml:space="preserve"> </v>
      </c>
      <c r="EE12" s="557" t="str">
        <f t="shared" si="139"/>
        <v xml:space="preserve"> </v>
      </c>
      <c r="EF12" s="557" t="str">
        <f t="shared" si="139"/>
        <v xml:space="preserve"> </v>
      </c>
      <c r="EG12" s="557" t="str">
        <f t="shared" si="139"/>
        <v xml:space="preserve"> </v>
      </c>
      <c r="EH12" s="557" t="str">
        <f t="shared" si="139"/>
        <v xml:space="preserve"> </v>
      </c>
      <c r="EI12" s="557" t="str">
        <f t="shared" si="139"/>
        <v xml:space="preserve"> </v>
      </c>
      <c r="EJ12" s="557" t="str">
        <f t="shared" si="139"/>
        <v xml:space="preserve"> </v>
      </c>
      <c r="EK12" s="557" t="str">
        <f t="shared" si="139"/>
        <v xml:space="preserve"> </v>
      </c>
      <c r="EL12" s="557" t="str">
        <f t="shared" si="139"/>
        <v xml:space="preserve"> </v>
      </c>
      <c r="EM12" s="557" t="str">
        <f t="shared" si="139"/>
        <v xml:space="preserve"> </v>
      </c>
      <c r="EN12" s="557" t="str">
        <f t="shared" si="139"/>
        <v xml:space="preserve"> </v>
      </c>
      <c r="EO12" s="557" t="str">
        <f t="shared" si="139"/>
        <v xml:space="preserve"> </v>
      </c>
      <c r="EP12" s="557" t="str">
        <f t="shared" si="139"/>
        <v xml:space="preserve"> </v>
      </c>
      <c r="EQ12" s="557" t="str">
        <f t="shared" si="139"/>
        <v xml:space="preserve"> </v>
      </c>
      <c r="ER12" s="557" t="str">
        <f t="shared" si="139"/>
        <v xml:space="preserve"> </v>
      </c>
      <c r="ES12" s="557" t="str">
        <f t="shared" si="139"/>
        <v xml:space="preserve"> </v>
      </c>
      <c r="ET12" s="557" t="str">
        <f t="shared" si="139"/>
        <v xml:space="preserve"> </v>
      </c>
      <c r="EU12" s="557" t="str">
        <f t="shared" si="139"/>
        <v xml:space="preserve"> </v>
      </c>
      <c r="EV12" s="557" t="str">
        <f t="shared" si="139"/>
        <v xml:space="preserve"> </v>
      </c>
      <c r="EW12" s="557" t="str">
        <f t="shared" si="139"/>
        <v xml:space="preserve"> </v>
      </c>
      <c r="EX12" s="557" t="str">
        <f t="shared" si="139"/>
        <v xml:space="preserve"> </v>
      </c>
      <c r="EY12" s="557" t="str">
        <f t="shared" si="139"/>
        <v xml:space="preserve"> </v>
      </c>
      <c r="EZ12" s="138">
        <f t="shared" si="139"/>
        <v>0.12490943041359273</v>
      </c>
    </row>
    <row r="13" spans="1:157" s="137" customFormat="1" ht="12.75">
      <c r="A13" s="345" t="s">
        <v>924</v>
      </c>
      <c r="B13" s="556" t="str">
        <f>IF(B7=0," ",IF((B7/B5)&gt;1,B7*1000/B3," "))</f>
        <v xml:space="preserve"> </v>
      </c>
      <c r="C13" s="556" t="str">
        <f t="shared" ref="C13:BO13" si="140">IF(C7=0," ",IF((C7/C5)&gt;1,C7*1000/C3," "))</f>
        <v xml:space="preserve"> </v>
      </c>
      <c r="D13" s="556">
        <f t="shared" si="140"/>
        <v>1563.4905045139899</v>
      </c>
      <c r="E13" s="556" t="str">
        <f t="shared" si="140"/>
        <v xml:space="preserve"> </v>
      </c>
      <c r="F13" s="556" t="str">
        <f t="shared" si="140"/>
        <v xml:space="preserve"> </v>
      </c>
      <c r="G13" s="556" t="str">
        <f t="shared" si="140"/>
        <v xml:space="preserve"> </v>
      </c>
      <c r="H13" s="556" t="str">
        <f t="shared" si="140"/>
        <v xml:space="preserve"> </v>
      </c>
      <c r="I13" s="556" t="str">
        <f t="shared" si="140"/>
        <v xml:space="preserve"> </v>
      </c>
      <c r="J13" s="556" t="str">
        <f t="shared" si="140"/>
        <v xml:space="preserve"> </v>
      </c>
      <c r="K13" s="556" t="str">
        <f t="shared" si="140"/>
        <v xml:space="preserve"> </v>
      </c>
      <c r="L13" s="556" t="str">
        <f t="shared" si="140"/>
        <v xml:space="preserve"> </v>
      </c>
      <c r="M13" s="556" t="str">
        <f t="shared" si="140"/>
        <v xml:space="preserve"> </v>
      </c>
      <c r="N13" s="556" t="str">
        <f t="shared" si="140"/>
        <v xml:space="preserve"> </v>
      </c>
      <c r="O13" s="556" t="str">
        <f t="shared" si="140"/>
        <v xml:space="preserve"> </v>
      </c>
      <c r="P13" s="556" t="str">
        <f t="shared" si="140"/>
        <v xml:space="preserve"> </v>
      </c>
      <c r="Q13" s="556" t="str">
        <f t="shared" si="140"/>
        <v xml:space="preserve"> </v>
      </c>
      <c r="R13" s="556" t="str">
        <f t="shared" si="140"/>
        <v xml:space="preserve"> </v>
      </c>
      <c r="S13" s="556" t="str">
        <f t="shared" si="140"/>
        <v xml:space="preserve"> </v>
      </c>
      <c r="T13" s="556" t="str">
        <f t="shared" si="140"/>
        <v xml:space="preserve"> </v>
      </c>
      <c r="U13" s="556" t="str">
        <f t="shared" si="140"/>
        <v xml:space="preserve"> </v>
      </c>
      <c r="V13" s="556" t="str">
        <f t="shared" si="140"/>
        <v xml:space="preserve"> </v>
      </c>
      <c r="W13" s="556" t="str">
        <f t="shared" si="140"/>
        <v xml:space="preserve"> </v>
      </c>
      <c r="X13" s="556" t="str">
        <f t="shared" si="140"/>
        <v xml:space="preserve"> </v>
      </c>
      <c r="Y13" s="556" t="str">
        <f t="shared" si="140"/>
        <v xml:space="preserve"> </v>
      </c>
      <c r="Z13" s="556" t="str">
        <f t="shared" si="140"/>
        <v xml:space="preserve"> </v>
      </c>
      <c r="AA13" s="556" t="str">
        <f t="shared" si="140"/>
        <v xml:space="preserve"> </v>
      </c>
      <c r="AB13" s="556" t="str">
        <f t="shared" si="140"/>
        <v xml:space="preserve"> </v>
      </c>
      <c r="AC13" s="556" t="str">
        <f t="shared" si="140"/>
        <v xml:space="preserve"> </v>
      </c>
      <c r="AD13" s="556" t="str">
        <f t="shared" si="140"/>
        <v xml:space="preserve"> </v>
      </c>
      <c r="AE13" s="556" t="str">
        <f t="shared" si="140"/>
        <v xml:space="preserve"> </v>
      </c>
      <c r="AF13" s="556" t="str">
        <f t="shared" si="140"/>
        <v xml:space="preserve"> </v>
      </c>
      <c r="AG13" s="556" t="str">
        <f t="shared" si="140"/>
        <v xml:space="preserve"> </v>
      </c>
      <c r="AH13" s="556" t="str">
        <f t="shared" si="140"/>
        <v xml:space="preserve"> </v>
      </c>
      <c r="AI13" s="556" t="str">
        <f t="shared" si="140"/>
        <v xml:space="preserve"> </v>
      </c>
      <c r="AJ13" s="556" t="str">
        <f t="shared" si="140"/>
        <v xml:space="preserve"> </v>
      </c>
      <c r="AK13" s="556" t="str">
        <f t="shared" si="140"/>
        <v xml:space="preserve"> </v>
      </c>
      <c r="AL13" s="556" t="str">
        <f t="shared" si="140"/>
        <v xml:space="preserve"> </v>
      </c>
      <c r="AM13" s="556" t="str">
        <f t="shared" si="140"/>
        <v xml:space="preserve"> </v>
      </c>
      <c r="AN13" s="556" t="str">
        <f t="shared" si="140"/>
        <v xml:space="preserve"> </v>
      </c>
      <c r="AO13" s="556" t="str">
        <f t="shared" si="140"/>
        <v xml:space="preserve"> </v>
      </c>
      <c r="AP13" s="556" t="str">
        <f t="shared" si="140"/>
        <v xml:space="preserve"> </v>
      </c>
      <c r="AQ13" s="556" t="str">
        <f t="shared" si="140"/>
        <v xml:space="preserve"> </v>
      </c>
      <c r="AR13" s="556" t="str">
        <f t="shared" si="140"/>
        <v xml:space="preserve"> </v>
      </c>
      <c r="AS13" s="556" t="str">
        <f t="shared" si="140"/>
        <v xml:space="preserve"> </v>
      </c>
      <c r="AT13" s="556" t="str">
        <f t="shared" si="140"/>
        <v xml:space="preserve"> </v>
      </c>
      <c r="AU13" s="556" t="str">
        <f t="shared" si="140"/>
        <v xml:space="preserve"> </v>
      </c>
      <c r="AV13" s="556" t="str">
        <f t="shared" si="140"/>
        <v xml:space="preserve"> </v>
      </c>
      <c r="AW13" s="556" t="str">
        <f t="shared" si="140"/>
        <v xml:space="preserve"> </v>
      </c>
      <c r="AX13" s="556" t="str">
        <f t="shared" si="140"/>
        <v xml:space="preserve"> </v>
      </c>
      <c r="AY13" s="556" t="str">
        <f t="shared" si="140"/>
        <v xml:space="preserve"> </v>
      </c>
      <c r="AZ13" s="556" t="str">
        <f t="shared" si="140"/>
        <v xml:space="preserve"> </v>
      </c>
      <c r="BA13" s="556" t="str">
        <f t="shared" si="140"/>
        <v xml:space="preserve"> </v>
      </c>
      <c r="BB13" s="556" t="str">
        <f t="shared" si="140"/>
        <v xml:space="preserve"> </v>
      </c>
      <c r="BC13" s="556" t="str">
        <f t="shared" si="140"/>
        <v xml:space="preserve"> </v>
      </c>
      <c r="BD13" s="556" t="str">
        <f t="shared" ref="BD13" si="141">IF(BD7=0," ",IF((BD7/BD5)&gt;1,BD7*1000/BD3," "))</f>
        <v xml:space="preserve"> </v>
      </c>
      <c r="BE13" s="556" t="str">
        <f t="shared" si="140"/>
        <v xml:space="preserve"> </v>
      </c>
      <c r="BF13" s="556" t="str">
        <f t="shared" si="140"/>
        <v xml:space="preserve"> </v>
      </c>
      <c r="BG13" s="556" t="str">
        <f t="shared" si="140"/>
        <v xml:space="preserve"> </v>
      </c>
      <c r="BH13" s="556" t="str">
        <f t="shared" si="140"/>
        <v xml:space="preserve"> </v>
      </c>
      <c r="BI13" s="556">
        <f t="shared" si="140"/>
        <v>5.2045417400482368</v>
      </c>
      <c r="BJ13" s="556" t="str">
        <f t="shared" si="140"/>
        <v xml:space="preserve"> </v>
      </c>
      <c r="BK13" s="556" t="str">
        <f t="shared" si="140"/>
        <v xml:space="preserve"> </v>
      </c>
      <c r="BL13" s="556" t="str">
        <f t="shared" si="140"/>
        <v xml:space="preserve"> </v>
      </c>
      <c r="BM13" s="556" t="str">
        <f t="shared" si="140"/>
        <v xml:space="preserve"> </v>
      </c>
      <c r="BN13" s="556" t="str">
        <f t="shared" si="140"/>
        <v xml:space="preserve"> </v>
      </c>
      <c r="BO13" s="556" t="str">
        <f t="shared" si="140"/>
        <v xml:space="preserve"> </v>
      </c>
      <c r="BP13" s="556" t="str">
        <f t="shared" ref="BP13:EB13" si="142">IF(BP7=0," ",IF((BP7/BP5)&gt;1,BP7*1000/BP3," "))</f>
        <v xml:space="preserve"> </v>
      </c>
      <c r="BQ13" s="556" t="str">
        <f t="shared" si="142"/>
        <v xml:space="preserve"> </v>
      </c>
      <c r="BR13" s="556" t="str">
        <f t="shared" si="142"/>
        <v xml:space="preserve"> </v>
      </c>
      <c r="BS13" s="556" t="str">
        <f t="shared" si="142"/>
        <v xml:space="preserve"> </v>
      </c>
      <c r="BT13" s="556" t="str">
        <f t="shared" si="142"/>
        <v xml:space="preserve"> </v>
      </c>
      <c r="BU13" s="556" t="str">
        <f t="shared" si="142"/>
        <v xml:space="preserve"> </v>
      </c>
      <c r="BV13" s="556" t="str">
        <f t="shared" si="142"/>
        <v xml:space="preserve"> </v>
      </c>
      <c r="BW13" s="556" t="str">
        <f t="shared" ref="BW13" si="143">IF(BW7=0," ",IF((BW7/BW5)&gt;1,BW7*1000/BW3," "))</f>
        <v xml:space="preserve"> </v>
      </c>
      <c r="BX13" s="556" t="str">
        <f t="shared" si="142"/>
        <v xml:space="preserve"> </v>
      </c>
      <c r="BY13" s="556" t="str">
        <f t="shared" si="142"/>
        <v xml:space="preserve"> </v>
      </c>
      <c r="BZ13" s="556" t="str">
        <f t="shared" si="142"/>
        <v xml:space="preserve"> </v>
      </c>
      <c r="CA13" s="556" t="str">
        <f t="shared" si="142"/>
        <v xml:space="preserve"> </v>
      </c>
      <c r="CB13" s="556" t="str">
        <f t="shared" si="142"/>
        <v xml:space="preserve"> </v>
      </c>
      <c r="CC13" s="556" t="str">
        <f t="shared" si="142"/>
        <v xml:space="preserve"> </v>
      </c>
      <c r="CD13" s="556" t="str">
        <f t="shared" si="142"/>
        <v xml:space="preserve"> </v>
      </c>
      <c r="CE13" s="556" t="str">
        <f t="shared" si="142"/>
        <v xml:space="preserve"> </v>
      </c>
      <c r="CF13" s="556" t="str">
        <f t="shared" si="142"/>
        <v xml:space="preserve"> </v>
      </c>
      <c r="CG13" s="556" t="str">
        <f t="shared" si="142"/>
        <v xml:space="preserve"> </v>
      </c>
      <c r="CH13" s="556" t="str">
        <f t="shared" si="142"/>
        <v xml:space="preserve"> </v>
      </c>
      <c r="CI13" s="556" t="str">
        <f t="shared" si="142"/>
        <v xml:space="preserve"> </v>
      </c>
      <c r="CJ13" s="556" t="str">
        <f t="shared" si="142"/>
        <v xml:space="preserve"> </v>
      </c>
      <c r="CK13" s="556" t="str">
        <f t="shared" si="142"/>
        <v xml:space="preserve"> </v>
      </c>
      <c r="CL13" s="556" t="str">
        <f t="shared" si="142"/>
        <v xml:space="preserve"> </v>
      </c>
      <c r="CM13" s="556" t="str">
        <f t="shared" si="142"/>
        <v xml:space="preserve"> </v>
      </c>
      <c r="CN13" s="556" t="str">
        <f t="shared" si="142"/>
        <v xml:space="preserve"> </v>
      </c>
      <c r="CO13" s="556" t="str">
        <f t="shared" si="142"/>
        <v xml:space="preserve"> </v>
      </c>
      <c r="CP13" s="556" t="str">
        <f t="shared" si="142"/>
        <v xml:space="preserve"> </v>
      </c>
      <c r="CQ13" s="556" t="str">
        <f t="shared" si="142"/>
        <v xml:space="preserve"> </v>
      </c>
      <c r="CR13" s="556" t="str">
        <f t="shared" si="142"/>
        <v xml:space="preserve"> </v>
      </c>
      <c r="CS13" s="556" t="str">
        <f t="shared" si="142"/>
        <v xml:space="preserve"> </v>
      </c>
      <c r="CT13" s="556" t="str">
        <f t="shared" si="142"/>
        <v xml:space="preserve"> </v>
      </c>
      <c r="CU13" s="556" t="str">
        <f t="shared" si="142"/>
        <v xml:space="preserve"> </v>
      </c>
      <c r="CV13" s="556" t="str">
        <f t="shared" si="142"/>
        <v xml:space="preserve"> </v>
      </c>
      <c r="CW13" s="556" t="str">
        <f t="shared" si="142"/>
        <v xml:space="preserve"> </v>
      </c>
      <c r="CX13" s="556" t="str">
        <f t="shared" si="142"/>
        <v xml:space="preserve"> </v>
      </c>
      <c r="CY13" s="556" t="str">
        <f t="shared" si="142"/>
        <v xml:space="preserve"> </v>
      </c>
      <c r="CZ13" s="556" t="str">
        <f t="shared" si="142"/>
        <v xml:space="preserve"> </v>
      </c>
      <c r="DA13" s="556" t="str">
        <f t="shared" si="142"/>
        <v xml:space="preserve"> </v>
      </c>
      <c r="DB13" s="556" t="str">
        <f t="shared" si="142"/>
        <v xml:space="preserve"> </v>
      </c>
      <c r="DC13" s="556" t="str">
        <f t="shared" si="142"/>
        <v xml:space="preserve"> </v>
      </c>
      <c r="DD13" s="556" t="str">
        <f t="shared" si="142"/>
        <v xml:space="preserve"> </v>
      </c>
      <c r="DE13" s="556" t="str">
        <f t="shared" si="142"/>
        <v xml:space="preserve"> </v>
      </c>
      <c r="DF13" s="556" t="str">
        <f t="shared" si="142"/>
        <v xml:space="preserve"> </v>
      </c>
      <c r="DG13" s="556" t="str">
        <f t="shared" si="142"/>
        <v xml:space="preserve"> </v>
      </c>
      <c r="DH13" s="556" t="str">
        <f t="shared" si="142"/>
        <v xml:space="preserve"> </v>
      </c>
      <c r="DI13" s="556" t="str">
        <f t="shared" si="142"/>
        <v xml:space="preserve"> </v>
      </c>
      <c r="DJ13" s="556" t="str">
        <f t="shared" si="142"/>
        <v xml:space="preserve"> </v>
      </c>
      <c r="DK13" s="556" t="str">
        <f t="shared" si="142"/>
        <v xml:space="preserve"> </v>
      </c>
      <c r="DL13" s="556" t="str">
        <f t="shared" si="142"/>
        <v xml:space="preserve"> </v>
      </c>
      <c r="DM13" s="556" t="str">
        <f t="shared" si="142"/>
        <v xml:space="preserve"> </v>
      </c>
      <c r="DN13" s="556" t="str">
        <f t="shared" si="142"/>
        <v xml:space="preserve"> </v>
      </c>
      <c r="DO13" s="556" t="str">
        <f t="shared" si="142"/>
        <v xml:space="preserve"> </v>
      </c>
      <c r="DP13" s="556" t="str">
        <f t="shared" si="142"/>
        <v xml:space="preserve"> </v>
      </c>
      <c r="DQ13" s="556" t="str">
        <f t="shared" si="142"/>
        <v xml:space="preserve"> </v>
      </c>
      <c r="DR13" s="556" t="str">
        <f t="shared" si="142"/>
        <v xml:space="preserve"> </v>
      </c>
      <c r="DS13" s="556" t="str">
        <f t="shared" si="142"/>
        <v xml:space="preserve"> </v>
      </c>
      <c r="DT13" s="556" t="str">
        <f t="shared" si="142"/>
        <v xml:space="preserve"> </v>
      </c>
      <c r="DU13" s="556" t="str">
        <f t="shared" si="142"/>
        <v xml:space="preserve"> </v>
      </c>
      <c r="DV13" s="556" t="str">
        <f t="shared" si="142"/>
        <v xml:space="preserve"> </v>
      </c>
      <c r="DW13" s="556" t="str">
        <f t="shared" si="142"/>
        <v xml:space="preserve"> </v>
      </c>
      <c r="DX13" s="556" t="str">
        <f t="shared" si="142"/>
        <v xml:space="preserve"> </v>
      </c>
      <c r="DY13" s="556" t="str">
        <f t="shared" si="142"/>
        <v xml:space="preserve"> </v>
      </c>
      <c r="DZ13" s="556" t="str">
        <f t="shared" si="142"/>
        <v xml:space="preserve"> </v>
      </c>
      <c r="EA13" s="556" t="str">
        <f t="shared" si="142"/>
        <v xml:space="preserve"> </v>
      </c>
      <c r="EB13" s="556" t="str">
        <f t="shared" si="142"/>
        <v xml:space="preserve"> </v>
      </c>
      <c r="EC13" s="556" t="str">
        <f t="shared" ref="EC13:EZ13" si="144">IF(EC7=0," ",IF((EC7/EC5)&gt;1,EC7*1000/EC3," "))</f>
        <v xml:space="preserve"> </v>
      </c>
      <c r="ED13" s="556" t="str">
        <f t="shared" si="144"/>
        <v xml:space="preserve"> </v>
      </c>
      <c r="EE13" s="556" t="str">
        <f t="shared" si="144"/>
        <v xml:space="preserve"> </v>
      </c>
      <c r="EF13" s="556" t="str">
        <f t="shared" si="144"/>
        <v xml:space="preserve"> </v>
      </c>
      <c r="EG13" s="556" t="str">
        <f t="shared" si="144"/>
        <v xml:space="preserve"> </v>
      </c>
      <c r="EH13" s="556" t="str">
        <f t="shared" si="144"/>
        <v xml:space="preserve"> </v>
      </c>
      <c r="EI13" s="556" t="str">
        <f t="shared" si="144"/>
        <v xml:space="preserve"> </v>
      </c>
      <c r="EJ13" s="556" t="str">
        <f t="shared" si="144"/>
        <v xml:space="preserve"> </v>
      </c>
      <c r="EK13" s="556" t="str">
        <f t="shared" si="144"/>
        <v xml:space="preserve"> </v>
      </c>
      <c r="EL13" s="556" t="str">
        <f t="shared" si="144"/>
        <v xml:space="preserve"> </v>
      </c>
      <c r="EM13" s="556" t="str">
        <f t="shared" si="144"/>
        <v xml:space="preserve"> </v>
      </c>
      <c r="EN13" s="556" t="str">
        <f t="shared" si="144"/>
        <v xml:space="preserve"> </v>
      </c>
      <c r="EO13" s="556" t="str">
        <f t="shared" si="144"/>
        <v xml:space="preserve"> </v>
      </c>
      <c r="EP13" s="556" t="str">
        <f t="shared" si="144"/>
        <v xml:space="preserve"> </v>
      </c>
      <c r="EQ13" s="556" t="str">
        <f t="shared" si="144"/>
        <v xml:space="preserve"> </v>
      </c>
      <c r="ER13" s="556" t="str">
        <f t="shared" si="144"/>
        <v xml:space="preserve"> </v>
      </c>
      <c r="ES13" s="556" t="str">
        <f t="shared" si="144"/>
        <v xml:space="preserve"> </v>
      </c>
      <c r="ET13" s="556" t="str">
        <f t="shared" si="144"/>
        <v xml:space="preserve"> </v>
      </c>
      <c r="EU13" s="556" t="str">
        <f t="shared" si="144"/>
        <v xml:space="preserve"> </v>
      </c>
      <c r="EV13" s="556" t="str">
        <f t="shared" si="144"/>
        <v xml:space="preserve"> </v>
      </c>
      <c r="EW13" s="556" t="str">
        <f t="shared" si="144"/>
        <v xml:space="preserve"> </v>
      </c>
      <c r="EX13" s="556" t="str">
        <f t="shared" si="144"/>
        <v xml:space="preserve"> </v>
      </c>
      <c r="EY13" s="556" t="str">
        <f t="shared" si="144"/>
        <v xml:space="preserve"> </v>
      </c>
      <c r="EZ13" s="137" t="str">
        <f t="shared" si="144"/>
        <v xml:space="preserve"> </v>
      </c>
    </row>
    <row r="14" spans="1:157" s="138" customFormat="1" ht="12.75">
      <c r="A14" s="344" t="s">
        <v>620</v>
      </c>
      <c r="B14" s="557">
        <f t="shared" ref="B14:H14" si="145">IF((B6/B4)&gt;1,1,B6/B4)</f>
        <v>1</v>
      </c>
      <c r="C14" s="557">
        <f t="shared" si="145"/>
        <v>0.99727781565260243</v>
      </c>
      <c r="D14" s="557">
        <f t="shared" si="145"/>
        <v>8.3146768090742334E-4</v>
      </c>
      <c r="E14" s="557">
        <f t="shared" si="145"/>
        <v>0.53481726530547291</v>
      </c>
      <c r="F14" s="557">
        <f t="shared" si="145"/>
        <v>0.69102007664768872</v>
      </c>
      <c r="G14" s="557">
        <f t="shared" si="145"/>
        <v>0.71880367683127278</v>
      </c>
      <c r="H14" s="557">
        <f t="shared" si="145"/>
        <v>0</v>
      </c>
      <c r="I14" s="557">
        <f>IF((I6/I4)&gt;1,1,I6/I4)</f>
        <v>0.90793609996243496</v>
      </c>
      <c r="J14" s="557">
        <f t="shared" ref="J14:BV14" si="146">IF((J6/J4)&gt;1,1,J6/J4)</f>
        <v>1</v>
      </c>
      <c r="K14" s="557">
        <f t="shared" ref="K14" si="147">IF((K6/K4)&gt;1,1,K6/K4)</f>
        <v>0</v>
      </c>
      <c r="L14" s="557">
        <f t="shared" si="146"/>
        <v>0.96663144353578978</v>
      </c>
      <c r="M14" s="557">
        <f t="shared" si="146"/>
        <v>1</v>
      </c>
      <c r="N14" s="557">
        <f t="shared" si="146"/>
        <v>0</v>
      </c>
      <c r="O14" s="557">
        <f t="shared" si="146"/>
        <v>0.88550129045512382</v>
      </c>
      <c r="P14" s="557">
        <f t="shared" si="146"/>
        <v>1</v>
      </c>
      <c r="Q14" s="557">
        <f t="shared" si="146"/>
        <v>0.81290923430282969</v>
      </c>
      <c r="R14" s="557">
        <f t="shared" si="146"/>
        <v>1</v>
      </c>
      <c r="S14" s="557">
        <f t="shared" si="146"/>
        <v>0</v>
      </c>
      <c r="T14" s="557">
        <f t="shared" si="146"/>
        <v>0.84017442008720999</v>
      </c>
      <c r="U14" s="557">
        <f t="shared" si="146"/>
        <v>0.7742490783087228</v>
      </c>
      <c r="V14" s="557">
        <f t="shared" si="146"/>
        <v>1</v>
      </c>
      <c r="W14" s="557">
        <f t="shared" ref="W14" si="148">IF((W6/W4)&gt;1,1,W6/W4)</f>
        <v>0.64368492115439946</v>
      </c>
      <c r="X14" s="557">
        <f t="shared" si="146"/>
        <v>0</v>
      </c>
      <c r="Y14" s="557">
        <f t="shared" si="146"/>
        <v>0.62607349667823664</v>
      </c>
      <c r="Z14" s="557">
        <f t="shared" si="146"/>
        <v>0.73723744118573897</v>
      </c>
      <c r="AA14" s="557">
        <f t="shared" si="146"/>
        <v>0</v>
      </c>
      <c r="AB14" s="557">
        <f t="shared" si="146"/>
        <v>0.99992215429019682</v>
      </c>
      <c r="AC14" s="557">
        <f t="shared" si="146"/>
        <v>0.98561507065199505</v>
      </c>
      <c r="AD14" s="557">
        <f t="shared" si="146"/>
        <v>0</v>
      </c>
      <c r="AE14" s="557">
        <f t="shared" si="146"/>
        <v>0.96173762749831226</v>
      </c>
      <c r="AF14" s="557">
        <f t="shared" si="146"/>
        <v>4.0886818218330789E-2</v>
      </c>
      <c r="AG14" s="557">
        <f t="shared" si="146"/>
        <v>0</v>
      </c>
      <c r="AH14" s="557">
        <f t="shared" si="146"/>
        <v>0</v>
      </c>
      <c r="AI14" s="557">
        <f t="shared" si="146"/>
        <v>0.20872528948981064</v>
      </c>
      <c r="AJ14" s="557">
        <f t="shared" si="146"/>
        <v>1</v>
      </c>
      <c r="AK14" s="557">
        <f t="shared" si="146"/>
        <v>1</v>
      </c>
      <c r="AL14" s="557">
        <f t="shared" ref="AL14" si="149">IF((AL6/AL4)&gt;1,1,AL6/AL4)</f>
        <v>0.98852060816293974</v>
      </c>
      <c r="AM14" s="557">
        <f t="shared" si="146"/>
        <v>0.98347672962572819</v>
      </c>
      <c r="AN14" s="557">
        <f t="shared" si="146"/>
        <v>1</v>
      </c>
      <c r="AO14" s="557">
        <f t="shared" si="146"/>
        <v>5.086995844380586E-2</v>
      </c>
      <c r="AP14" s="557">
        <f t="shared" si="146"/>
        <v>0.53302000442269037</v>
      </c>
      <c r="AQ14" s="557">
        <f t="shared" si="146"/>
        <v>0.63267802851363297</v>
      </c>
      <c r="AR14" s="557">
        <f t="shared" si="146"/>
        <v>9.4554804462323228E-2</v>
      </c>
      <c r="AS14" s="557">
        <f t="shared" si="146"/>
        <v>0.4523552440619803</v>
      </c>
      <c r="AT14" s="557">
        <f t="shared" si="146"/>
        <v>0.14607480153490907</v>
      </c>
      <c r="AU14" s="557">
        <f t="shared" si="146"/>
        <v>1</v>
      </c>
      <c r="AV14" s="557">
        <f t="shared" si="146"/>
        <v>0.75916721944292709</v>
      </c>
      <c r="AW14" s="557">
        <f t="shared" si="146"/>
        <v>1</v>
      </c>
      <c r="AX14" s="557">
        <f t="shared" si="146"/>
        <v>1</v>
      </c>
      <c r="AY14" s="557">
        <f t="shared" si="146"/>
        <v>0.49106292050475009</v>
      </c>
      <c r="AZ14" s="557">
        <f t="shared" si="146"/>
        <v>0.99998673378109981</v>
      </c>
      <c r="BA14" s="557">
        <f t="shared" si="146"/>
        <v>0.85721200387221685</v>
      </c>
      <c r="BB14" s="557">
        <f t="shared" si="146"/>
        <v>1</v>
      </c>
      <c r="BC14" s="557">
        <f t="shared" si="146"/>
        <v>0.98390402865164817</v>
      </c>
      <c r="BD14" s="557">
        <f t="shared" ref="BD14" si="150">IF((BD6/BD4)&gt;1,1,BD6/BD4)</f>
        <v>0</v>
      </c>
      <c r="BE14" s="557">
        <f t="shared" si="146"/>
        <v>1</v>
      </c>
      <c r="BF14" s="557">
        <f t="shared" si="146"/>
        <v>1</v>
      </c>
      <c r="BG14" s="557">
        <f t="shared" si="146"/>
        <v>9.8104134733761256E-2</v>
      </c>
      <c r="BH14" s="557">
        <f t="shared" si="146"/>
        <v>9.7219758804182488E-2</v>
      </c>
      <c r="BI14" s="557">
        <f t="shared" si="146"/>
        <v>7.8298705305105493E-2</v>
      </c>
      <c r="BJ14" s="557">
        <f t="shared" si="146"/>
        <v>0.91803332551044359</v>
      </c>
      <c r="BK14" s="557">
        <f t="shared" si="146"/>
        <v>0.21700372128041667</v>
      </c>
      <c r="BL14" s="557">
        <f t="shared" si="146"/>
        <v>1</v>
      </c>
      <c r="BM14" s="557">
        <f t="shared" si="146"/>
        <v>0.99981756174261194</v>
      </c>
      <c r="BN14" s="557">
        <f t="shared" si="146"/>
        <v>0.81890037349083644</v>
      </c>
      <c r="BO14" s="557">
        <f t="shared" si="146"/>
        <v>1</v>
      </c>
      <c r="BP14" s="557">
        <f t="shared" si="146"/>
        <v>0.69035862938934456</v>
      </c>
      <c r="BQ14" s="557">
        <f t="shared" si="146"/>
        <v>0.6876887240100078</v>
      </c>
      <c r="BR14" s="557">
        <f t="shared" si="146"/>
        <v>1</v>
      </c>
      <c r="BS14" s="557">
        <f t="shared" si="146"/>
        <v>0</v>
      </c>
      <c r="BT14" s="557">
        <f t="shared" si="146"/>
        <v>0.87606858428696244</v>
      </c>
      <c r="BU14" s="557">
        <f t="shared" si="146"/>
        <v>0.99941591767950155</v>
      </c>
      <c r="BV14" s="557">
        <f t="shared" si="146"/>
        <v>1</v>
      </c>
      <c r="BW14" s="557">
        <f t="shared" ref="BW14" si="151">IF((BW6/BW4)&gt;1,1,BW6/BW4)</f>
        <v>0.8608402100525131</v>
      </c>
      <c r="BX14" s="557">
        <f t="shared" ref="BX14" si="152">IF((BX6/BX4)&gt;1,1,BX6/BX4)</f>
        <v>0.76960407070904313</v>
      </c>
      <c r="BY14" s="557">
        <f t="shared" ref="BY14:EH14" si="153">IF((BY6/BY4)&gt;1,1,BY6/BY4)</f>
        <v>1</v>
      </c>
      <c r="BZ14" s="557">
        <f t="shared" si="153"/>
        <v>6.9469723575149994E-2</v>
      </c>
      <c r="CA14" s="557">
        <f t="shared" si="153"/>
        <v>0.27071939032063669</v>
      </c>
      <c r="CB14" s="557">
        <f t="shared" si="153"/>
        <v>0.84830371896611523</v>
      </c>
      <c r="CC14" s="557">
        <f t="shared" si="153"/>
        <v>0.93834644724177552</v>
      </c>
      <c r="CD14" s="557">
        <f t="shared" si="153"/>
        <v>0</v>
      </c>
      <c r="CE14" s="557">
        <f t="shared" si="153"/>
        <v>0.5592719262602821</v>
      </c>
      <c r="CF14" s="557">
        <f t="shared" si="153"/>
        <v>0.39964406703952643</v>
      </c>
      <c r="CG14" s="557">
        <f t="shared" si="153"/>
        <v>1</v>
      </c>
      <c r="CH14" s="557">
        <f t="shared" si="153"/>
        <v>0.1825221739089635</v>
      </c>
      <c r="CI14" s="557">
        <f t="shared" si="153"/>
        <v>0.99971881419930908</v>
      </c>
      <c r="CJ14" s="557">
        <f t="shared" si="153"/>
        <v>1</v>
      </c>
      <c r="CK14" s="557">
        <f t="shared" si="153"/>
        <v>1</v>
      </c>
      <c r="CL14" s="557">
        <f t="shared" si="153"/>
        <v>0</v>
      </c>
      <c r="CM14" s="557">
        <f t="shared" si="153"/>
        <v>0.86548150114108569</v>
      </c>
      <c r="CN14" s="557">
        <f t="shared" si="153"/>
        <v>0</v>
      </c>
      <c r="CO14" s="557">
        <f t="shared" si="153"/>
        <v>0.91238190609658198</v>
      </c>
      <c r="CP14" s="557">
        <f t="shared" si="153"/>
        <v>1</v>
      </c>
      <c r="CQ14" s="557">
        <f t="shared" si="153"/>
        <v>0.83196036050732025</v>
      </c>
      <c r="CR14" s="557">
        <f t="shared" si="153"/>
        <v>0.6337153208389108</v>
      </c>
      <c r="CS14" s="557">
        <f t="shared" si="153"/>
        <v>0.30028314176961057</v>
      </c>
      <c r="CT14" s="557">
        <f t="shared" si="153"/>
        <v>0.95276265817246264</v>
      </c>
      <c r="CU14" s="557">
        <f t="shared" si="153"/>
        <v>0.71046264745358312</v>
      </c>
      <c r="CV14" s="557">
        <f t="shared" si="153"/>
        <v>0.92223805660915126</v>
      </c>
      <c r="CW14" s="557">
        <f t="shared" si="153"/>
        <v>0</v>
      </c>
      <c r="CX14" s="557">
        <f t="shared" si="153"/>
        <v>0.98177329013902437</v>
      </c>
      <c r="CY14" s="557">
        <f t="shared" si="153"/>
        <v>0.95399833676193813</v>
      </c>
      <c r="CZ14" s="557">
        <f t="shared" si="153"/>
        <v>0.95460447798891834</v>
      </c>
      <c r="DA14" s="557">
        <f t="shared" si="153"/>
        <v>0.70474590287963257</v>
      </c>
      <c r="DB14" s="557">
        <f t="shared" si="153"/>
        <v>0.90503452950697039</v>
      </c>
      <c r="DC14" s="557">
        <f t="shared" si="153"/>
        <v>1</v>
      </c>
      <c r="DD14" s="557">
        <f t="shared" si="153"/>
        <v>0.68393344562854741</v>
      </c>
      <c r="DE14" s="557">
        <f t="shared" si="153"/>
        <v>0.31480798129822229</v>
      </c>
      <c r="DF14" s="557">
        <f t="shared" si="153"/>
        <v>0.92579632977332549</v>
      </c>
      <c r="DG14" s="557">
        <f t="shared" si="153"/>
        <v>0</v>
      </c>
      <c r="DH14" s="557">
        <f t="shared" si="153"/>
        <v>1</v>
      </c>
      <c r="DI14" s="557">
        <f t="shared" si="153"/>
        <v>0.87794019248788391</v>
      </c>
      <c r="DJ14" s="557">
        <f t="shared" si="153"/>
        <v>0.84208637133883524</v>
      </c>
      <c r="DK14" s="557">
        <f t="shared" si="153"/>
        <v>0.63037947724750465</v>
      </c>
      <c r="DL14" s="557">
        <f t="shared" si="153"/>
        <v>0</v>
      </c>
      <c r="DM14" s="557">
        <f t="shared" si="153"/>
        <v>0</v>
      </c>
      <c r="DN14" s="557">
        <f t="shared" si="153"/>
        <v>0.44467579585127215</v>
      </c>
      <c r="DO14" s="557">
        <f t="shared" si="153"/>
        <v>1</v>
      </c>
      <c r="DP14" s="557">
        <f t="shared" si="153"/>
        <v>0.69676551932864061</v>
      </c>
      <c r="DQ14" s="557">
        <f t="shared" si="153"/>
        <v>1</v>
      </c>
      <c r="DR14" s="557">
        <f t="shared" si="153"/>
        <v>1</v>
      </c>
      <c r="DS14" s="557">
        <f t="shared" si="153"/>
        <v>0.8520475680929207</v>
      </c>
      <c r="DT14" s="557">
        <f t="shared" si="153"/>
        <v>1</v>
      </c>
      <c r="DU14" s="557">
        <f t="shared" si="153"/>
        <v>0</v>
      </c>
      <c r="DV14" s="557">
        <f t="shared" si="153"/>
        <v>1</v>
      </c>
      <c r="DW14" s="557">
        <f t="shared" si="153"/>
        <v>0.96742916520313782</v>
      </c>
      <c r="DX14" s="557">
        <f t="shared" si="153"/>
        <v>1</v>
      </c>
      <c r="DY14" s="557">
        <f t="shared" si="153"/>
        <v>0.26065715567885639</v>
      </c>
      <c r="DZ14" s="557">
        <f t="shared" si="153"/>
        <v>1</v>
      </c>
      <c r="EA14" s="557">
        <f t="shared" si="153"/>
        <v>0.51539675641054972</v>
      </c>
      <c r="EB14" s="557">
        <f t="shared" si="153"/>
        <v>0.80702942060784566</v>
      </c>
      <c r="EC14" s="557">
        <f t="shared" si="153"/>
        <v>0.91974907330631939</v>
      </c>
      <c r="ED14" s="557">
        <f t="shared" si="153"/>
        <v>0.68421043325221187</v>
      </c>
      <c r="EE14" s="557">
        <f t="shared" si="153"/>
        <v>0</v>
      </c>
      <c r="EF14" s="557">
        <f t="shared" si="153"/>
        <v>0.90601113372470354</v>
      </c>
      <c r="EG14" s="557">
        <f t="shared" si="153"/>
        <v>0</v>
      </c>
      <c r="EH14" s="557">
        <f t="shared" si="153"/>
        <v>0.99386687881772617</v>
      </c>
      <c r="EI14" s="557">
        <f t="shared" ref="EI14:EZ14" si="154">IF((EI6/EI4)&gt;1,1,EI6/EI4)</f>
        <v>0.26724812877767684</v>
      </c>
      <c r="EJ14" s="557">
        <f t="shared" si="154"/>
        <v>1</v>
      </c>
      <c r="EK14" s="557">
        <f t="shared" si="154"/>
        <v>1</v>
      </c>
      <c r="EL14" s="557">
        <f t="shared" si="154"/>
        <v>1</v>
      </c>
      <c r="EM14" s="557" t="e">
        <f t="shared" si="154"/>
        <v>#DIV/0!</v>
      </c>
      <c r="EN14" s="557">
        <f t="shared" si="154"/>
        <v>0.94667557297279437</v>
      </c>
      <c r="EO14" s="557">
        <f t="shared" si="154"/>
        <v>0</v>
      </c>
      <c r="EP14" s="557">
        <f t="shared" si="154"/>
        <v>1</v>
      </c>
      <c r="EQ14" s="557">
        <f t="shared" si="154"/>
        <v>1</v>
      </c>
      <c r="ER14" s="557">
        <f t="shared" si="154"/>
        <v>0</v>
      </c>
      <c r="ES14" s="557">
        <f t="shared" ref="ES14" si="155">IF((ES6/ES4)&gt;1,1,ES6/ES4)</f>
        <v>0</v>
      </c>
      <c r="ET14" s="557">
        <f t="shared" si="154"/>
        <v>0.6864150816113137</v>
      </c>
      <c r="EU14" s="557">
        <f t="shared" si="154"/>
        <v>0</v>
      </c>
      <c r="EV14" s="557">
        <f t="shared" si="154"/>
        <v>0</v>
      </c>
      <c r="EW14" s="557">
        <f t="shared" si="154"/>
        <v>1</v>
      </c>
      <c r="EX14" s="557">
        <f t="shared" si="154"/>
        <v>1</v>
      </c>
      <c r="EY14" s="557">
        <f t="shared" si="154"/>
        <v>1</v>
      </c>
      <c r="EZ14" s="138">
        <f t="shared" si="154"/>
        <v>0.69838069181562923</v>
      </c>
    </row>
    <row r="15" spans="1:157" s="138" customFormat="1" ht="12.75">
      <c r="A15" s="344" t="s">
        <v>646</v>
      </c>
      <c r="B15" s="557">
        <f>IF((B6/B4)&gt;1,B6/B3," ")</f>
        <v>9.2771975098185102</v>
      </c>
      <c r="C15" s="557" t="str">
        <f t="shared" ref="C15:BP15" si="156">IF((C6/C4)&gt;1,C6/C3," ")</f>
        <v xml:space="preserve"> </v>
      </c>
      <c r="D15" s="557" t="str">
        <f t="shared" si="156"/>
        <v xml:space="preserve"> </v>
      </c>
      <c r="E15" s="557" t="str">
        <f t="shared" si="156"/>
        <v xml:space="preserve"> </v>
      </c>
      <c r="F15" s="557" t="str">
        <f t="shared" si="156"/>
        <v xml:space="preserve"> </v>
      </c>
      <c r="G15" s="557" t="str">
        <f t="shared" si="156"/>
        <v xml:space="preserve"> </v>
      </c>
      <c r="H15" s="557" t="str">
        <f t="shared" si="156"/>
        <v xml:space="preserve"> </v>
      </c>
      <c r="I15" s="557" t="str">
        <f t="shared" si="156"/>
        <v xml:space="preserve"> </v>
      </c>
      <c r="J15" s="557">
        <f t="shared" si="156"/>
        <v>2.3598800038007846</v>
      </c>
      <c r="K15" s="557" t="str">
        <f t="shared" ref="K15" si="157">IF((K6/K4)&gt;1,K6/K3," ")</f>
        <v xml:space="preserve"> </v>
      </c>
      <c r="L15" s="557" t="str">
        <f t="shared" si="156"/>
        <v xml:space="preserve"> </v>
      </c>
      <c r="M15" s="557">
        <f t="shared" si="156"/>
        <v>25.539417934291865</v>
      </c>
      <c r="N15" s="557" t="str">
        <f t="shared" si="156"/>
        <v xml:space="preserve"> </v>
      </c>
      <c r="O15" s="557" t="str">
        <f t="shared" si="156"/>
        <v xml:space="preserve"> </v>
      </c>
      <c r="P15" s="557">
        <f t="shared" si="156"/>
        <v>11.437603754636935</v>
      </c>
      <c r="Q15" s="557" t="str">
        <f t="shared" si="156"/>
        <v xml:space="preserve"> </v>
      </c>
      <c r="R15" s="557">
        <f t="shared" si="156"/>
        <v>11.123197698965591</v>
      </c>
      <c r="S15" s="557" t="str">
        <f t="shared" si="156"/>
        <v xml:space="preserve"> </v>
      </c>
      <c r="T15" s="557" t="str">
        <f t="shared" si="156"/>
        <v xml:space="preserve"> </v>
      </c>
      <c r="U15" s="557" t="str">
        <f t="shared" si="156"/>
        <v xml:space="preserve"> </v>
      </c>
      <c r="V15" s="557">
        <f t="shared" si="156"/>
        <v>35.204469809333034</v>
      </c>
      <c r="W15" s="557" t="str">
        <f t="shared" ref="W15" si="158">IF((W6/W4)&gt;1,W6/W3," ")</f>
        <v xml:space="preserve"> </v>
      </c>
      <c r="X15" s="557" t="str">
        <f t="shared" si="156"/>
        <v xml:space="preserve"> </v>
      </c>
      <c r="Y15" s="557" t="str">
        <f t="shared" si="156"/>
        <v xml:space="preserve"> </v>
      </c>
      <c r="Z15" s="557" t="str">
        <f t="shared" si="156"/>
        <v xml:space="preserve"> </v>
      </c>
      <c r="AA15" s="557" t="str">
        <f t="shared" si="156"/>
        <v xml:space="preserve"> </v>
      </c>
      <c r="AB15" s="557" t="str">
        <f t="shared" si="156"/>
        <v xml:space="preserve"> </v>
      </c>
      <c r="AC15" s="557" t="str">
        <f t="shared" si="156"/>
        <v xml:space="preserve"> </v>
      </c>
      <c r="AD15" s="557" t="str">
        <f t="shared" si="156"/>
        <v xml:space="preserve"> </v>
      </c>
      <c r="AE15" s="557" t="str">
        <f t="shared" si="156"/>
        <v xml:space="preserve"> </v>
      </c>
      <c r="AF15" s="557" t="str">
        <f t="shared" si="156"/>
        <v xml:space="preserve"> </v>
      </c>
      <c r="AG15" s="557" t="str">
        <f t="shared" si="156"/>
        <v xml:space="preserve"> </v>
      </c>
      <c r="AH15" s="557" t="str">
        <f t="shared" si="156"/>
        <v xml:space="preserve"> </v>
      </c>
      <c r="AI15" s="557" t="str">
        <f t="shared" si="156"/>
        <v xml:space="preserve"> </v>
      </c>
      <c r="AJ15" s="557">
        <f t="shared" si="156"/>
        <v>10.224297555493116</v>
      </c>
      <c r="AK15" s="557">
        <f t="shared" si="156"/>
        <v>1.504151629104308</v>
      </c>
      <c r="AL15" s="557" t="str">
        <f t="shared" ref="AL15" si="159">IF((AL6/AL4)&gt;1,AL6/AL3," ")</f>
        <v xml:space="preserve"> </v>
      </c>
      <c r="AM15" s="557" t="str">
        <f t="shared" si="156"/>
        <v xml:space="preserve"> </v>
      </c>
      <c r="AN15" s="557">
        <f t="shared" si="156"/>
        <v>69.344622521164325</v>
      </c>
      <c r="AO15" s="557" t="str">
        <f t="shared" si="156"/>
        <v xml:space="preserve"> </v>
      </c>
      <c r="AP15" s="557" t="str">
        <f t="shared" si="156"/>
        <v xml:space="preserve"> </v>
      </c>
      <c r="AQ15" s="557" t="str">
        <f t="shared" si="156"/>
        <v xml:space="preserve"> </v>
      </c>
      <c r="AR15" s="557" t="str">
        <f t="shared" si="156"/>
        <v xml:space="preserve"> </v>
      </c>
      <c r="AS15" s="557" t="str">
        <f t="shared" si="156"/>
        <v xml:space="preserve"> </v>
      </c>
      <c r="AT15" s="557" t="str">
        <f t="shared" si="156"/>
        <v xml:space="preserve"> </v>
      </c>
      <c r="AU15" s="557">
        <f t="shared" si="156"/>
        <v>12.676312311313167</v>
      </c>
      <c r="AV15" s="557" t="str">
        <f t="shared" si="156"/>
        <v xml:space="preserve"> </v>
      </c>
      <c r="AW15" s="557">
        <f t="shared" si="156"/>
        <v>22.373896596717621</v>
      </c>
      <c r="AX15" s="557">
        <f t="shared" si="156"/>
        <v>27.772460325170226</v>
      </c>
      <c r="AY15" s="557" t="str">
        <f t="shared" si="156"/>
        <v xml:space="preserve"> </v>
      </c>
      <c r="AZ15" s="557" t="str">
        <f t="shared" si="156"/>
        <v xml:space="preserve"> </v>
      </c>
      <c r="BA15" s="557" t="str">
        <f t="shared" si="156"/>
        <v xml:space="preserve"> </v>
      </c>
      <c r="BB15" s="557">
        <f t="shared" si="156"/>
        <v>17.30070991989674</v>
      </c>
      <c r="BC15" s="557" t="str">
        <f t="shared" si="156"/>
        <v xml:space="preserve"> </v>
      </c>
      <c r="BD15" s="557" t="str">
        <f t="shared" ref="BD15" si="160">IF((BD6/BD4)&gt;1,BD6/BD3," ")</f>
        <v xml:space="preserve"> </v>
      </c>
      <c r="BE15" s="557">
        <f t="shared" si="156"/>
        <v>47.670129769215634</v>
      </c>
      <c r="BF15" s="557">
        <f t="shared" si="156"/>
        <v>2.0502441374648535</v>
      </c>
      <c r="BG15" s="557" t="str">
        <f t="shared" si="156"/>
        <v xml:space="preserve"> </v>
      </c>
      <c r="BH15" s="557" t="str">
        <f t="shared" si="156"/>
        <v xml:space="preserve"> </v>
      </c>
      <c r="BI15" s="557" t="str">
        <f t="shared" si="156"/>
        <v xml:space="preserve"> </v>
      </c>
      <c r="BJ15" s="557" t="str">
        <f t="shared" si="156"/>
        <v xml:space="preserve"> </v>
      </c>
      <c r="BK15" s="557" t="str">
        <f t="shared" si="156"/>
        <v xml:space="preserve"> </v>
      </c>
      <c r="BL15" s="557">
        <f t="shared" si="156"/>
        <v>34.553115630824081</v>
      </c>
      <c r="BM15" s="557" t="str">
        <f t="shared" si="156"/>
        <v xml:space="preserve"> </v>
      </c>
      <c r="BN15" s="557" t="str">
        <f t="shared" si="156"/>
        <v xml:space="preserve"> </v>
      </c>
      <c r="BO15" s="557">
        <f t="shared" si="156"/>
        <v>50.540143143578327</v>
      </c>
      <c r="BP15" s="557" t="str">
        <f t="shared" si="156"/>
        <v xml:space="preserve"> </v>
      </c>
      <c r="BQ15" s="557" t="str">
        <f t="shared" ref="BQ15:EB15" si="161">IF((BQ6/BQ4)&gt;1,BQ6/BQ3," ")</f>
        <v xml:space="preserve"> </v>
      </c>
      <c r="BR15" s="557">
        <f t="shared" si="161"/>
        <v>24.033705464451685</v>
      </c>
      <c r="BS15" s="557" t="str">
        <f t="shared" si="161"/>
        <v xml:space="preserve"> </v>
      </c>
      <c r="BT15" s="557" t="str">
        <f t="shared" si="161"/>
        <v xml:space="preserve"> </v>
      </c>
      <c r="BU15" s="557" t="str">
        <f t="shared" si="161"/>
        <v xml:space="preserve"> </v>
      </c>
      <c r="BV15" s="557">
        <f t="shared" si="161"/>
        <v>10.687348217242521</v>
      </c>
      <c r="BW15" s="557" t="str">
        <f t="shared" ref="BW15" si="162">IF((BW6/BW4)&gt;1,BW6/BW3," ")</f>
        <v xml:space="preserve"> </v>
      </c>
      <c r="BX15" s="557" t="str">
        <f t="shared" ref="BX15" si="163">IF((BX6/BX4)&gt;1,BX6/BX3," ")</f>
        <v xml:space="preserve"> </v>
      </c>
      <c r="BY15" s="557">
        <f t="shared" si="161"/>
        <v>19.8179412695217</v>
      </c>
      <c r="BZ15" s="557" t="str">
        <f t="shared" si="161"/>
        <v xml:space="preserve"> </v>
      </c>
      <c r="CA15" s="557" t="str">
        <f t="shared" si="161"/>
        <v xml:space="preserve"> </v>
      </c>
      <c r="CB15" s="557" t="str">
        <f t="shared" si="161"/>
        <v xml:space="preserve"> </v>
      </c>
      <c r="CC15" s="557" t="str">
        <f t="shared" si="161"/>
        <v xml:space="preserve"> </v>
      </c>
      <c r="CD15" s="557" t="str">
        <f t="shared" si="161"/>
        <v xml:space="preserve"> </v>
      </c>
      <c r="CE15" s="557" t="str">
        <f t="shared" si="161"/>
        <v xml:space="preserve"> </v>
      </c>
      <c r="CF15" s="557" t="str">
        <f t="shared" si="161"/>
        <v xml:space="preserve"> </v>
      </c>
      <c r="CG15" s="557">
        <f t="shared" si="161"/>
        <v>1.229207175562943</v>
      </c>
      <c r="CH15" s="557" t="str">
        <f t="shared" si="161"/>
        <v xml:space="preserve"> </v>
      </c>
      <c r="CI15" s="557" t="str">
        <f t="shared" si="161"/>
        <v xml:space="preserve"> </v>
      </c>
      <c r="CJ15" s="557">
        <f t="shared" si="161"/>
        <v>4.1215217531007005</v>
      </c>
      <c r="CK15" s="557">
        <f t="shared" si="161"/>
        <v>10.665300135937612</v>
      </c>
      <c r="CL15" s="557" t="str">
        <f t="shared" si="161"/>
        <v xml:space="preserve"> </v>
      </c>
      <c r="CM15" s="557" t="str">
        <f t="shared" si="161"/>
        <v xml:space="preserve"> </v>
      </c>
      <c r="CN15" s="557" t="str">
        <f t="shared" si="161"/>
        <v xml:space="preserve"> </v>
      </c>
      <c r="CO15" s="557" t="str">
        <f t="shared" si="161"/>
        <v xml:space="preserve"> </v>
      </c>
      <c r="CP15" s="557">
        <f t="shared" si="161"/>
        <v>12.237097176472611</v>
      </c>
      <c r="CQ15" s="557" t="str">
        <f t="shared" si="161"/>
        <v xml:space="preserve"> </v>
      </c>
      <c r="CR15" s="557" t="str">
        <f t="shared" si="161"/>
        <v xml:space="preserve"> </v>
      </c>
      <c r="CS15" s="557" t="str">
        <f t="shared" si="161"/>
        <v xml:space="preserve"> </v>
      </c>
      <c r="CT15" s="557" t="str">
        <f t="shared" si="161"/>
        <v xml:space="preserve"> </v>
      </c>
      <c r="CU15" s="557" t="str">
        <f t="shared" si="161"/>
        <v xml:space="preserve"> </v>
      </c>
      <c r="CV15" s="557" t="str">
        <f t="shared" si="161"/>
        <v xml:space="preserve"> </v>
      </c>
      <c r="CW15" s="557" t="str">
        <f t="shared" si="161"/>
        <v xml:space="preserve"> </v>
      </c>
      <c r="CX15" s="557" t="str">
        <f t="shared" si="161"/>
        <v xml:space="preserve"> </v>
      </c>
      <c r="CY15" s="557" t="str">
        <f t="shared" si="161"/>
        <v xml:space="preserve"> </v>
      </c>
      <c r="CZ15" s="557" t="str">
        <f t="shared" si="161"/>
        <v xml:space="preserve"> </v>
      </c>
      <c r="DA15" s="557" t="str">
        <f t="shared" si="161"/>
        <v xml:space="preserve"> </v>
      </c>
      <c r="DB15" s="557" t="str">
        <f t="shared" si="161"/>
        <v xml:space="preserve"> </v>
      </c>
      <c r="DC15" s="557">
        <f t="shared" si="161"/>
        <v>1.5418885317484383</v>
      </c>
      <c r="DD15" s="557" t="str">
        <f t="shared" si="161"/>
        <v xml:space="preserve"> </v>
      </c>
      <c r="DE15" s="557" t="str">
        <f t="shared" si="161"/>
        <v xml:space="preserve"> </v>
      </c>
      <c r="DF15" s="557" t="str">
        <f t="shared" si="161"/>
        <v xml:space="preserve"> </v>
      </c>
      <c r="DG15" s="557" t="str">
        <f t="shared" si="161"/>
        <v xml:space="preserve"> </v>
      </c>
      <c r="DH15" s="557">
        <f t="shared" si="161"/>
        <v>21.156808229651769</v>
      </c>
      <c r="DI15" s="557" t="str">
        <f t="shared" si="161"/>
        <v xml:space="preserve"> </v>
      </c>
      <c r="DJ15" s="557" t="str">
        <f t="shared" si="161"/>
        <v xml:space="preserve"> </v>
      </c>
      <c r="DK15" s="557" t="str">
        <f t="shared" si="161"/>
        <v xml:space="preserve"> </v>
      </c>
      <c r="DL15" s="557" t="str">
        <f t="shared" si="161"/>
        <v xml:space="preserve"> </v>
      </c>
      <c r="DM15" s="557" t="str">
        <f t="shared" si="161"/>
        <v xml:space="preserve"> </v>
      </c>
      <c r="DN15" s="557" t="str">
        <f t="shared" si="161"/>
        <v xml:space="preserve"> </v>
      </c>
      <c r="DO15" s="557">
        <f t="shared" si="161"/>
        <v>15.435801244039984</v>
      </c>
      <c r="DP15" s="557" t="str">
        <f t="shared" si="161"/>
        <v xml:space="preserve"> </v>
      </c>
      <c r="DQ15" s="557">
        <f t="shared" si="161"/>
        <v>1.2763684913217623</v>
      </c>
      <c r="DR15" s="557">
        <f t="shared" si="161"/>
        <v>4.8819234106648768</v>
      </c>
      <c r="DS15" s="557" t="str">
        <f t="shared" si="161"/>
        <v xml:space="preserve"> </v>
      </c>
      <c r="DT15" s="557">
        <f t="shared" si="161"/>
        <v>23.937578510871081</v>
      </c>
      <c r="DU15" s="557" t="str">
        <f t="shared" si="161"/>
        <v xml:space="preserve"> </v>
      </c>
      <c r="DV15" s="557" t="str">
        <f t="shared" si="161"/>
        <v xml:space="preserve"> </v>
      </c>
      <c r="DW15" s="557" t="str">
        <f t="shared" si="161"/>
        <v xml:space="preserve"> </v>
      </c>
      <c r="DX15" s="557">
        <f t="shared" si="161"/>
        <v>6.099801183782521</v>
      </c>
      <c r="DY15" s="557" t="str">
        <f t="shared" si="161"/>
        <v xml:space="preserve"> </v>
      </c>
      <c r="DZ15" s="557">
        <f t="shared" si="161"/>
        <v>1.2340684027141022</v>
      </c>
      <c r="EA15" s="557" t="str">
        <f t="shared" si="161"/>
        <v xml:space="preserve"> </v>
      </c>
      <c r="EB15" s="557" t="str">
        <f t="shared" si="161"/>
        <v xml:space="preserve"> </v>
      </c>
      <c r="EC15" s="557" t="str">
        <f t="shared" ref="EC15:EZ15" si="164">IF((EC6/EC4)&gt;1,EC6/EC3," ")</f>
        <v xml:space="preserve"> </v>
      </c>
      <c r="ED15" s="557" t="str">
        <f t="shared" si="164"/>
        <v xml:space="preserve"> </v>
      </c>
      <c r="EE15" s="557" t="str">
        <f t="shared" si="164"/>
        <v xml:space="preserve"> </v>
      </c>
      <c r="EF15" s="557" t="str">
        <f t="shared" si="164"/>
        <v xml:space="preserve"> </v>
      </c>
      <c r="EG15" s="557" t="str">
        <f t="shared" si="164"/>
        <v xml:space="preserve"> </v>
      </c>
      <c r="EH15" s="557" t="str">
        <f t="shared" si="164"/>
        <v xml:space="preserve"> </v>
      </c>
      <c r="EI15" s="557" t="str">
        <f t="shared" si="164"/>
        <v xml:space="preserve"> </v>
      </c>
      <c r="EJ15" s="557">
        <f t="shared" si="164"/>
        <v>2.5792894004714677</v>
      </c>
      <c r="EK15" s="557">
        <f t="shared" si="164"/>
        <v>5.1428369271045229</v>
      </c>
      <c r="EL15" s="557">
        <f t="shared" si="164"/>
        <v>23.0678940425409</v>
      </c>
      <c r="EM15" s="557" t="e">
        <f t="shared" si="164"/>
        <v>#DIV/0!</v>
      </c>
      <c r="EN15" s="557" t="str">
        <f t="shared" si="164"/>
        <v xml:space="preserve"> </v>
      </c>
      <c r="EO15" s="557" t="str">
        <f t="shared" si="164"/>
        <v xml:space="preserve"> </v>
      </c>
      <c r="EP15" s="557" t="str">
        <f t="shared" si="164"/>
        <v xml:space="preserve"> </v>
      </c>
      <c r="EQ15" s="557">
        <f t="shared" si="164"/>
        <v>10.933321913383152</v>
      </c>
      <c r="ER15" s="557" t="str">
        <f t="shared" si="164"/>
        <v xml:space="preserve"> </v>
      </c>
      <c r="ES15" s="557" t="str">
        <f t="shared" ref="ES15" si="165">IF((ES6/ES4)&gt;1,ES6/ES3," ")</f>
        <v xml:space="preserve"> </v>
      </c>
      <c r="ET15" s="557" t="str">
        <f t="shared" si="164"/>
        <v xml:space="preserve"> </v>
      </c>
      <c r="EU15" s="557" t="str">
        <f t="shared" si="164"/>
        <v xml:space="preserve"> </v>
      </c>
      <c r="EV15" s="557" t="str">
        <f t="shared" si="164"/>
        <v xml:space="preserve"> </v>
      </c>
      <c r="EW15" s="557">
        <f t="shared" si="164"/>
        <v>39.981743284906116</v>
      </c>
      <c r="EX15" s="557">
        <f t="shared" si="164"/>
        <v>31.727511337774306</v>
      </c>
      <c r="EY15" s="557">
        <f t="shared" si="164"/>
        <v>33.766005412543244</v>
      </c>
      <c r="EZ15" s="138" t="str">
        <f t="shared" si="164"/>
        <v xml:space="preserve"> </v>
      </c>
    </row>
    <row r="16" spans="1:157" s="138" customFormat="1" ht="12.75">
      <c r="A16" s="344" t="s">
        <v>647</v>
      </c>
      <c r="B16" s="557" t="str">
        <f>IF(B8&gt;0,B8/B3," ")</f>
        <v xml:space="preserve"> </v>
      </c>
      <c r="C16" s="557" t="str">
        <f t="shared" ref="C16:BM16" si="166">IF(C8&gt;0,C8/C3," ")</f>
        <v xml:space="preserve"> </v>
      </c>
      <c r="D16" s="557" t="str">
        <f t="shared" si="166"/>
        <v xml:space="preserve"> </v>
      </c>
      <c r="E16" s="557">
        <f t="shared" si="166"/>
        <v>3.7781709458772985</v>
      </c>
      <c r="F16" s="557">
        <f t="shared" si="166"/>
        <v>5.4318862358460223</v>
      </c>
      <c r="G16" s="557" t="str">
        <f t="shared" si="166"/>
        <v xml:space="preserve"> </v>
      </c>
      <c r="H16" s="557" t="str">
        <f t="shared" si="166"/>
        <v xml:space="preserve"> </v>
      </c>
      <c r="I16" s="557" t="str">
        <f t="shared" si="166"/>
        <v xml:space="preserve"> </v>
      </c>
      <c r="J16" s="557" t="str">
        <f t="shared" si="166"/>
        <v xml:space="preserve"> </v>
      </c>
      <c r="K16" s="557" t="str">
        <f t="shared" si="166"/>
        <v xml:space="preserve"> </v>
      </c>
      <c r="L16" s="557" t="str">
        <f t="shared" si="166"/>
        <v xml:space="preserve"> </v>
      </c>
      <c r="M16" s="557" t="str">
        <f t="shared" si="166"/>
        <v xml:space="preserve"> </v>
      </c>
      <c r="N16" s="557" t="str">
        <f t="shared" si="166"/>
        <v xml:space="preserve"> </v>
      </c>
      <c r="O16" s="557" t="str">
        <f t="shared" si="166"/>
        <v xml:space="preserve"> </v>
      </c>
      <c r="P16" s="557">
        <f t="shared" si="166"/>
        <v>0.27994291282467865</v>
      </c>
      <c r="Q16" s="557">
        <f t="shared" si="166"/>
        <v>2.8373070860114242</v>
      </c>
      <c r="R16" s="557" t="str">
        <f t="shared" si="166"/>
        <v xml:space="preserve"> </v>
      </c>
      <c r="S16" s="557" t="str">
        <f t="shared" si="166"/>
        <v xml:space="preserve"> </v>
      </c>
      <c r="T16" s="557" t="str">
        <f t="shared" si="166"/>
        <v xml:space="preserve"> </v>
      </c>
      <c r="U16" s="557" t="str">
        <f t="shared" si="166"/>
        <v xml:space="preserve"> </v>
      </c>
      <c r="V16" s="557">
        <f t="shared" si="166"/>
        <v>0.24552265281748564</v>
      </c>
      <c r="W16" s="557" t="str">
        <f t="shared" si="166"/>
        <v xml:space="preserve"> </v>
      </c>
      <c r="X16" s="557" t="str">
        <f t="shared" si="166"/>
        <v xml:space="preserve"> </v>
      </c>
      <c r="Y16" s="557" t="str">
        <f t="shared" si="166"/>
        <v xml:space="preserve"> </v>
      </c>
      <c r="Z16" s="557" t="str">
        <f t="shared" si="166"/>
        <v xml:space="preserve"> </v>
      </c>
      <c r="AA16" s="557" t="str">
        <f t="shared" si="166"/>
        <v xml:space="preserve"> </v>
      </c>
      <c r="AB16" s="557" t="str">
        <f t="shared" si="166"/>
        <v xml:space="preserve"> </v>
      </c>
      <c r="AC16" s="557" t="str">
        <f t="shared" si="166"/>
        <v xml:space="preserve"> </v>
      </c>
      <c r="AD16" s="557" t="str">
        <f t="shared" si="166"/>
        <v xml:space="preserve"> </v>
      </c>
      <c r="AE16" s="557">
        <f t="shared" si="166"/>
        <v>0.10562185447258725</v>
      </c>
      <c r="AF16" s="557" t="str">
        <f t="shared" si="166"/>
        <v xml:space="preserve"> </v>
      </c>
      <c r="AG16" s="557">
        <f t="shared" si="166"/>
        <v>3.0128029921599655</v>
      </c>
      <c r="AH16" s="557" t="str">
        <f t="shared" si="166"/>
        <v xml:space="preserve"> </v>
      </c>
      <c r="AI16" s="557">
        <f t="shared" si="166"/>
        <v>5.9432276943460902</v>
      </c>
      <c r="AJ16" s="557" t="str">
        <f t="shared" si="166"/>
        <v xml:space="preserve"> </v>
      </c>
      <c r="AK16" s="557" t="str">
        <f t="shared" si="166"/>
        <v xml:space="preserve"> </v>
      </c>
      <c r="AL16" s="557">
        <f t="shared" si="166"/>
        <v>0.94404615449879103</v>
      </c>
      <c r="AM16" s="557" t="str">
        <f t="shared" si="166"/>
        <v xml:space="preserve"> </v>
      </c>
      <c r="AN16" s="557" t="str">
        <f t="shared" si="166"/>
        <v xml:space="preserve"> </v>
      </c>
      <c r="AO16" s="557">
        <f t="shared" si="166"/>
        <v>3.7641011951638661</v>
      </c>
      <c r="AP16" s="557" t="str">
        <f t="shared" si="166"/>
        <v xml:space="preserve"> </v>
      </c>
      <c r="AQ16" s="557" t="str">
        <f t="shared" si="166"/>
        <v xml:space="preserve"> </v>
      </c>
      <c r="AR16" s="557" t="str">
        <f t="shared" si="166"/>
        <v xml:space="preserve"> </v>
      </c>
      <c r="AS16" s="557">
        <f t="shared" si="166"/>
        <v>2.3109438164520193</v>
      </c>
      <c r="AT16" s="557" t="str">
        <f t="shared" si="166"/>
        <v xml:space="preserve"> </v>
      </c>
      <c r="AU16" s="557" t="str">
        <f t="shared" si="166"/>
        <v xml:space="preserve"> </v>
      </c>
      <c r="AV16" s="557" t="str">
        <f t="shared" si="166"/>
        <v xml:space="preserve"> </v>
      </c>
      <c r="AW16" s="557" t="str">
        <f t="shared" si="166"/>
        <v xml:space="preserve"> </v>
      </c>
      <c r="AX16" s="557" t="str">
        <f t="shared" si="166"/>
        <v xml:space="preserve"> </v>
      </c>
      <c r="AY16" s="557" t="str">
        <f t="shared" si="166"/>
        <v xml:space="preserve"> </v>
      </c>
      <c r="AZ16" s="557" t="str">
        <f t="shared" si="166"/>
        <v xml:space="preserve"> </v>
      </c>
      <c r="BA16" s="557" t="str">
        <f t="shared" si="166"/>
        <v xml:space="preserve"> </v>
      </c>
      <c r="BB16" s="557" t="str">
        <f t="shared" si="166"/>
        <v xml:space="preserve"> </v>
      </c>
      <c r="BC16" s="557" t="str">
        <f t="shared" si="166"/>
        <v xml:space="preserve"> </v>
      </c>
      <c r="BD16" s="557" t="str">
        <f t="shared" ref="BD16" si="167">IF(BD8&gt;0,BD8/BD3," ")</f>
        <v xml:space="preserve"> </v>
      </c>
      <c r="BE16" s="557" t="str">
        <f t="shared" si="166"/>
        <v xml:space="preserve"> </v>
      </c>
      <c r="BF16" s="557" t="str">
        <f t="shared" si="166"/>
        <v xml:space="preserve"> </v>
      </c>
      <c r="BG16" s="557">
        <f t="shared" si="166"/>
        <v>0.77264251168250331</v>
      </c>
      <c r="BH16" s="557">
        <f t="shared" si="166"/>
        <v>5.1119843597733663</v>
      </c>
      <c r="BI16" s="557">
        <f t="shared" si="166"/>
        <v>2.2000888216129026</v>
      </c>
      <c r="BJ16" s="557" t="str">
        <f t="shared" si="166"/>
        <v xml:space="preserve"> </v>
      </c>
      <c r="BK16" s="557" t="str">
        <f t="shared" si="166"/>
        <v xml:space="preserve"> </v>
      </c>
      <c r="BL16" s="557" t="str">
        <f t="shared" si="166"/>
        <v xml:space="preserve"> </v>
      </c>
      <c r="BM16" s="557" t="str">
        <f t="shared" si="166"/>
        <v xml:space="preserve"> </v>
      </c>
      <c r="BN16" s="557" t="str">
        <f t="shared" ref="BN16:DX16" si="168">IF(BN8&gt;0,BN8/BN3," ")</f>
        <v xml:space="preserve"> </v>
      </c>
      <c r="BO16" s="557" t="str">
        <f t="shared" si="168"/>
        <v xml:space="preserve"> </v>
      </c>
      <c r="BP16" s="557" t="str">
        <f t="shared" si="168"/>
        <v xml:space="preserve"> </v>
      </c>
      <c r="BQ16" s="557" t="str">
        <f t="shared" si="168"/>
        <v xml:space="preserve"> </v>
      </c>
      <c r="BR16" s="557" t="str">
        <f t="shared" si="168"/>
        <v xml:space="preserve"> </v>
      </c>
      <c r="BS16" s="557" t="str">
        <f t="shared" si="168"/>
        <v xml:space="preserve"> </v>
      </c>
      <c r="BT16" s="557">
        <f t="shared" si="168"/>
        <v>1.627552345527616</v>
      </c>
      <c r="BU16" s="557" t="str">
        <f t="shared" si="168"/>
        <v xml:space="preserve"> </v>
      </c>
      <c r="BV16" s="557">
        <f t="shared" si="168"/>
        <v>2.1076622695661773</v>
      </c>
      <c r="BW16" s="557" t="str">
        <f t="shared" ref="BW16" si="169">IF(BW8&gt;0,BW8/BW3," ")</f>
        <v xml:space="preserve"> </v>
      </c>
      <c r="BX16" s="557" t="str">
        <f t="shared" si="168"/>
        <v xml:space="preserve"> </v>
      </c>
      <c r="BY16" s="557" t="str">
        <f t="shared" si="168"/>
        <v xml:space="preserve"> </v>
      </c>
      <c r="BZ16" s="557">
        <f t="shared" si="168"/>
        <v>5.0834525885249739</v>
      </c>
      <c r="CA16" s="557">
        <f t="shared" si="168"/>
        <v>5.3628424458690294</v>
      </c>
      <c r="CB16" s="557" t="str">
        <f t="shared" si="168"/>
        <v xml:space="preserve"> </v>
      </c>
      <c r="CC16" s="557" t="str">
        <f t="shared" si="168"/>
        <v xml:space="preserve"> </v>
      </c>
      <c r="CD16" s="557" t="str">
        <f t="shared" si="168"/>
        <v xml:space="preserve"> </v>
      </c>
      <c r="CE16" s="557">
        <f t="shared" si="168"/>
        <v>0.34660811030207278</v>
      </c>
      <c r="CF16" s="557" t="str">
        <f t="shared" si="168"/>
        <v xml:space="preserve"> </v>
      </c>
      <c r="CG16" s="557" t="str">
        <f t="shared" si="168"/>
        <v xml:space="preserve"> </v>
      </c>
      <c r="CH16" s="557" t="str">
        <f t="shared" si="168"/>
        <v xml:space="preserve"> </v>
      </c>
      <c r="CI16" s="557" t="str">
        <f t="shared" si="168"/>
        <v xml:space="preserve"> </v>
      </c>
      <c r="CJ16" s="557" t="str">
        <f t="shared" si="168"/>
        <v xml:space="preserve"> </v>
      </c>
      <c r="CK16" s="557" t="str">
        <f t="shared" si="168"/>
        <v xml:space="preserve"> </v>
      </c>
      <c r="CL16" s="557" t="str">
        <f t="shared" si="168"/>
        <v xml:space="preserve"> </v>
      </c>
      <c r="CM16" s="557" t="str">
        <f t="shared" si="168"/>
        <v xml:space="preserve"> </v>
      </c>
      <c r="CN16" s="557" t="str">
        <f t="shared" si="168"/>
        <v xml:space="preserve"> </v>
      </c>
      <c r="CO16" s="557">
        <f t="shared" si="168"/>
        <v>1.2913891884229254</v>
      </c>
      <c r="CP16" s="557">
        <f t="shared" si="168"/>
        <v>1.6333628615413724</v>
      </c>
      <c r="CQ16" s="557" t="str">
        <f t="shared" si="168"/>
        <v xml:space="preserve"> </v>
      </c>
      <c r="CR16" s="557">
        <f t="shared" si="168"/>
        <v>7.2542287457261976</v>
      </c>
      <c r="CS16" s="557" t="str">
        <f t="shared" si="168"/>
        <v xml:space="preserve"> </v>
      </c>
      <c r="CT16" s="557" t="str">
        <f t="shared" si="168"/>
        <v xml:space="preserve"> </v>
      </c>
      <c r="CU16" s="557">
        <f t="shared" si="168"/>
        <v>3.4903761673076703</v>
      </c>
      <c r="CV16" s="557" t="str">
        <f t="shared" si="168"/>
        <v xml:space="preserve"> </v>
      </c>
      <c r="CW16" s="557" t="str">
        <f t="shared" si="168"/>
        <v xml:space="preserve"> </v>
      </c>
      <c r="CX16" s="557" t="str">
        <f t="shared" si="168"/>
        <v xml:space="preserve"> </v>
      </c>
      <c r="CY16" s="557" t="str">
        <f t="shared" si="168"/>
        <v xml:space="preserve"> </v>
      </c>
      <c r="CZ16" s="557" t="str">
        <f t="shared" si="168"/>
        <v xml:space="preserve"> </v>
      </c>
      <c r="DA16" s="557" t="str">
        <f t="shared" si="168"/>
        <v xml:space="preserve"> </v>
      </c>
      <c r="DB16" s="557" t="str">
        <f t="shared" si="168"/>
        <v xml:space="preserve"> </v>
      </c>
      <c r="DC16" s="557" t="str">
        <f t="shared" si="168"/>
        <v xml:space="preserve"> </v>
      </c>
      <c r="DD16" s="557" t="str">
        <f t="shared" si="168"/>
        <v xml:space="preserve"> </v>
      </c>
      <c r="DE16" s="557" t="str">
        <f t="shared" si="168"/>
        <v xml:space="preserve"> </v>
      </c>
      <c r="DF16" s="557" t="str">
        <f t="shared" si="168"/>
        <v xml:space="preserve"> </v>
      </c>
      <c r="DG16" s="557" t="str">
        <f t="shared" si="168"/>
        <v xml:space="preserve"> </v>
      </c>
      <c r="DH16" s="557" t="str">
        <f t="shared" si="168"/>
        <v xml:space="preserve"> </v>
      </c>
      <c r="DI16" s="557" t="str">
        <f t="shared" si="168"/>
        <v xml:space="preserve"> </v>
      </c>
      <c r="DJ16" s="557">
        <f t="shared" si="168"/>
        <v>3.7035294839132824</v>
      </c>
      <c r="DK16" s="557" t="str">
        <f t="shared" si="168"/>
        <v xml:space="preserve"> </v>
      </c>
      <c r="DL16" s="557" t="str">
        <f t="shared" si="168"/>
        <v xml:space="preserve"> </v>
      </c>
      <c r="DM16" s="557" t="str">
        <f t="shared" si="168"/>
        <v xml:space="preserve"> </v>
      </c>
      <c r="DN16" s="557">
        <f t="shared" si="168"/>
        <v>5.6472234968087367</v>
      </c>
      <c r="DO16" s="557" t="str">
        <f t="shared" si="168"/>
        <v xml:space="preserve"> </v>
      </c>
      <c r="DP16" s="557" t="str">
        <f t="shared" si="168"/>
        <v xml:space="preserve"> </v>
      </c>
      <c r="DQ16" s="557" t="str">
        <f t="shared" si="168"/>
        <v xml:space="preserve"> </v>
      </c>
      <c r="DR16" s="557" t="str">
        <f t="shared" si="168"/>
        <v xml:space="preserve"> </v>
      </c>
      <c r="DS16" s="557" t="str">
        <f t="shared" si="168"/>
        <v xml:space="preserve"> </v>
      </c>
      <c r="DT16" s="557" t="str">
        <f t="shared" si="168"/>
        <v xml:space="preserve"> </v>
      </c>
      <c r="DU16" s="557" t="str">
        <f t="shared" si="168"/>
        <v xml:space="preserve"> </v>
      </c>
      <c r="DV16" s="557" t="str">
        <f t="shared" si="168"/>
        <v xml:space="preserve"> </v>
      </c>
      <c r="DW16" s="557" t="str">
        <f t="shared" si="168"/>
        <v xml:space="preserve"> </v>
      </c>
      <c r="DX16" s="557" t="str">
        <f t="shared" si="168"/>
        <v xml:space="preserve"> </v>
      </c>
      <c r="DY16" s="557" t="str">
        <f t="shared" ref="DY16:EZ16" si="170">IF(DY8&gt;0,DY8/DY3," ")</f>
        <v xml:space="preserve"> </v>
      </c>
      <c r="DZ16" s="557" t="str">
        <f t="shared" si="170"/>
        <v xml:space="preserve"> </v>
      </c>
      <c r="EA16" s="557" t="str">
        <f t="shared" si="170"/>
        <v xml:space="preserve"> </v>
      </c>
      <c r="EB16" s="557" t="str">
        <f t="shared" si="170"/>
        <v xml:space="preserve"> </v>
      </c>
      <c r="EC16" s="557" t="str">
        <f t="shared" si="170"/>
        <v xml:space="preserve"> </v>
      </c>
      <c r="ED16" s="557" t="str">
        <f t="shared" si="170"/>
        <v xml:space="preserve"> </v>
      </c>
      <c r="EE16" s="557" t="str">
        <f t="shared" si="170"/>
        <v xml:space="preserve"> </v>
      </c>
      <c r="EF16" s="557">
        <f t="shared" si="170"/>
        <v>0.83664411496569258</v>
      </c>
      <c r="EG16" s="557" t="str">
        <f t="shared" si="170"/>
        <v xml:space="preserve"> </v>
      </c>
      <c r="EH16" s="557" t="str">
        <f t="shared" si="170"/>
        <v xml:space="preserve"> </v>
      </c>
      <c r="EI16" s="557" t="str">
        <f t="shared" si="170"/>
        <v xml:space="preserve"> </v>
      </c>
      <c r="EJ16" s="557" t="str">
        <f t="shared" si="170"/>
        <v xml:space="preserve"> </v>
      </c>
      <c r="EK16" s="557" t="str">
        <f t="shared" si="170"/>
        <v xml:space="preserve"> </v>
      </c>
      <c r="EL16" s="557" t="str">
        <f t="shared" si="170"/>
        <v xml:space="preserve"> </v>
      </c>
      <c r="EM16" s="557" t="str">
        <f t="shared" si="170"/>
        <v xml:space="preserve"> </v>
      </c>
      <c r="EN16" s="557" t="str">
        <f t="shared" si="170"/>
        <v xml:space="preserve"> </v>
      </c>
      <c r="EO16" s="557" t="str">
        <f t="shared" si="170"/>
        <v xml:space="preserve"> </v>
      </c>
      <c r="EP16" s="557" t="str">
        <f t="shared" si="170"/>
        <v xml:space="preserve"> </v>
      </c>
      <c r="EQ16" s="557" t="str">
        <f t="shared" si="170"/>
        <v xml:space="preserve"> </v>
      </c>
      <c r="ER16" s="557" t="str">
        <f t="shared" si="170"/>
        <v xml:space="preserve"> </v>
      </c>
      <c r="ES16" s="557" t="str">
        <f t="shared" si="170"/>
        <v xml:space="preserve"> </v>
      </c>
      <c r="ET16" s="557" t="str">
        <f t="shared" si="170"/>
        <v xml:space="preserve"> </v>
      </c>
      <c r="EU16" s="557" t="str">
        <f t="shared" si="170"/>
        <v xml:space="preserve"> </v>
      </c>
      <c r="EV16" s="557" t="str">
        <f t="shared" si="170"/>
        <v xml:space="preserve"> </v>
      </c>
      <c r="EW16" s="557" t="str">
        <f t="shared" si="170"/>
        <v xml:space="preserve"> </v>
      </c>
      <c r="EX16" s="557" t="str">
        <f t="shared" si="170"/>
        <v xml:space="preserve"> </v>
      </c>
      <c r="EY16" s="557" t="str">
        <f t="shared" si="170"/>
        <v xml:space="preserve"> </v>
      </c>
      <c r="EZ16" s="138">
        <f t="shared" si="170"/>
        <v>2.5006887425038009</v>
      </c>
    </row>
    <row r="17" spans="1:157" s="136" customFormat="1" ht="12.75">
      <c r="A17" s="344"/>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row>
    <row r="18" spans="1:157" s="346" customFormat="1" ht="12.75">
      <c r="A18" s="133"/>
      <c r="B18" s="133"/>
      <c r="D18" s="347"/>
      <c r="E18" s="347"/>
    </row>
    <row r="19" spans="1:157" s="346" customFormat="1" ht="12.75">
      <c r="A19" s="134"/>
      <c r="B19" s="348"/>
      <c r="D19" s="134"/>
      <c r="E19" s="348"/>
    </row>
    <row r="20" spans="1:157" s="346" customFormat="1" ht="12.75">
      <c r="A20" s="134"/>
      <c r="B20" s="348"/>
      <c r="D20" s="134"/>
      <c r="E20" s="348"/>
    </row>
    <row r="21" spans="1:157" s="346" customFormat="1" ht="12.75">
      <c r="A21" s="134"/>
      <c r="B21" s="348"/>
      <c r="D21" s="134"/>
      <c r="E21" s="348"/>
    </row>
    <row r="22" spans="1:157" s="346" customFormat="1" ht="12.75">
      <c r="A22" s="134"/>
      <c r="B22" s="348"/>
      <c r="D22" s="134"/>
      <c r="E22" s="348"/>
    </row>
    <row r="23" spans="1:157" s="346" customFormat="1" ht="12.75">
      <c r="A23" s="134"/>
      <c r="B23" s="348"/>
      <c r="D23" s="134"/>
      <c r="E23" s="348"/>
    </row>
    <row r="24" spans="1:157" s="346" customFormat="1" ht="12.75">
      <c r="A24" s="134"/>
      <c r="B24" s="348"/>
      <c r="D24" s="134"/>
      <c r="E24" s="348"/>
    </row>
    <row r="25" spans="1:157" s="154" customFormat="1">
      <c r="A25" s="134"/>
      <c r="B25" s="348"/>
      <c r="D25" s="134"/>
      <c r="E25" s="348"/>
    </row>
    <row r="26" spans="1:157" s="154" customFormat="1">
      <c r="A26" s="134"/>
      <c r="B26" s="348"/>
      <c r="D26" s="134"/>
      <c r="E26" s="348"/>
    </row>
    <row r="27" spans="1:157" s="154" customFormat="1">
      <c r="A27" s="134"/>
      <c r="B27" s="348"/>
      <c r="D27" s="134"/>
      <c r="E27" s="348"/>
    </row>
    <row r="28" spans="1:157" s="154" customFormat="1">
      <c r="A28" s="134"/>
      <c r="B28" s="348"/>
      <c r="D28" s="134"/>
      <c r="E28" s="348"/>
    </row>
    <row r="29" spans="1:157" s="154" customFormat="1">
      <c r="A29" s="134"/>
      <c r="B29" s="348"/>
      <c r="D29" s="134"/>
      <c r="E29" s="348"/>
    </row>
    <row r="30" spans="1:157" s="154" customFormat="1">
      <c r="A30" s="134"/>
      <c r="B30" s="348"/>
      <c r="D30" s="134"/>
      <c r="E30" s="348"/>
    </row>
    <row r="31" spans="1:157" s="154" customFormat="1">
      <c r="A31" s="134"/>
      <c r="B31" s="348"/>
      <c r="D31" s="134"/>
      <c r="E31" s="348"/>
    </row>
    <row r="32" spans="1:157" s="154" customFormat="1">
      <c r="A32" s="134"/>
      <c r="B32" s="348"/>
      <c r="D32" s="134"/>
      <c r="E32" s="348"/>
    </row>
    <row r="33" spans="1:5" s="154" customFormat="1">
      <c r="A33" s="134"/>
      <c r="B33" s="348"/>
      <c r="D33" s="134"/>
      <c r="E33" s="348"/>
    </row>
    <row r="34" spans="1:5" s="154" customFormat="1">
      <c r="A34" s="134"/>
      <c r="B34" s="348"/>
      <c r="D34" s="134"/>
      <c r="E34" s="348"/>
    </row>
    <row r="35" spans="1:5" s="154" customFormat="1">
      <c r="A35" s="134"/>
      <c r="B35" s="348"/>
      <c r="D35" s="134"/>
      <c r="E35" s="348"/>
    </row>
    <row r="36" spans="1:5" s="154" customFormat="1">
      <c r="A36" s="134"/>
      <c r="B36" s="348"/>
      <c r="D36" s="134"/>
      <c r="E36" s="348"/>
    </row>
    <row r="37" spans="1:5" s="154" customFormat="1">
      <c r="A37" s="134"/>
      <c r="B37" s="348"/>
      <c r="D37" s="134"/>
      <c r="E37" s="348"/>
    </row>
    <row r="38" spans="1:5" s="154" customFormat="1">
      <c r="A38" s="134"/>
      <c r="B38" s="348"/>
      <c r="D38" s="134"/>
      <c r="E38" s="348"/>
    </row>
    <row r="39" spans="1:5" s="154" customFormat="1">
      <c r="A39" s="134"/>
      <c r="B39" s="348"/>
      <c r="D39" s="134"/>
      <c r="E39" s="348"/>
    </row>
    <row r="40" spans="1:5" s="154" customFormat="1">
      <c r="A40" s="134"/>
      <c r="B40" s="348"/>
      <c r="D40" s="134"/>
      <c r="E40" s="348"/>
    </row>
    <row r="41" spans="1:5" s="154" customFormat="1">
      <c r="A41" s="134"/>
      <c r="B41" s="348"/>
      <c r="D41" s="134"/>
      <c r="E41" s="348"/>
    </row>
    <row r="42" spans="1:5" s="154" customFormat="1">
      <c r="A42" s="134"/>
      <c r="B42" s="348"/>
      <c r="D42" s="134"/>
      <c r="E42" s="348"/>
    </row>
    <row r="43" spans="1:5" s="154" customFormat="1">
      <c r="A43" s="134"/>
      <c r="B43" s="348"/>
      <c r="D43" s="134"/>
      <c r="E43" s="348"/>
    </row>
    <row r="44" spans="1:5" s="154" customFormat="1">
      <c r="A44" s="134"/>
      <c r="B44" s="348"/>
      <c r="D44" s="134"/>
      <c r="E44" s="348"/>
    </row>
    <row r="45" spans="1:5" s="154" customFormat="1">
      <c r="A45" s="134"/>
      <c r="B45" s="348"/>
      <c r="D45" s="134"/>
      <c r="E45" s="348"/>
    </row>
    <row r="46" spans="1:5" s="154" customFormat="1">
      <c r="A46" s="134"/>
      <c r="B46" s="348"/>
      <c r="D46" s="134"/>
      <c r="E46" s="348"/>
    </row>
    <row r="47" spans="1:5" s="154" customFormat="1">
      <c r="A47" s="134"/>
      <c r="B47" s="348"/>
      <c r="D47" s="134"/>
      <c r="E47" s="348"/>
    </row>
    <row r="48" spans="1:5" s="154" customFormat="1">
      <c r="A48" s="134"/>
      <c r="B48" s="348"/>
      <c r="D48" s="134"/>
      <c r="E48" s="348"/>
    </row>
    <row r="49" spans="1:5" s="154" customFormat="1">
      <c r="A49" s="134"/>
      <c r="B49" s="348"/>
      <c r="D49" s="134"/>
      <c r="E49" s="348"/>
    </row>
    <row r="50" spans="1:5" s="154" customFormat="1">
      <c r="A50" s="134"/>
      <c r="B50" s="348"/>
      <c r="D50" s="134"/>
      <c r="E50" s="348"/>
    </row>
    <row r="51" spans="1:5" s="154" customFormat="1">
      <c r="A51" s="134"/>
      <c r="B51" s="348"/>
      <c r="D51" s="134"/>
      <c r="E51" s="348"/>
    </row>
    <row r="52" spans="1:5" s="154" customFormat="1">
      <c r="A52" s="134"/>
      <c r="B52" s="348"/>
      <c r="D52" s="134"/>
      <c r="E52" s="348"/>
    </row>
    <row r="53" spans="1:5" s="154" customFormat="1">
      <c r="A53" s="134"/>
      <c r="B53" s="348"/>
      <c r="D53" s="134"/>
      <c r="E53" s="348"/>
    </row>
    <row r="54" spans="1:5" s="154" customFormat="1">
      <c r="A54" s="134"/>
      <c r="B54" s="348"/>
      <c r="D54" s="134"/>
      <c r="E54" s="348"/>
    </row>
    <row r="55" spans="1:5" s="154" customFormat="1">
      <c r="A55" s="134"/>
      <c r="B55" s="348"/>
      <c r="D55" s="134"/>
      <c r="E55" s="348"/>
    </row>
    <row r="56" spans="1:5" s="154" customFormat="1">
      <c r="A56" s="134"/>
      <c r="B56" s="348"/>
      <c r="D56" s="134"/>
      <c r="E56" s="348"/>
    </row>
    <row r="57" spans="1:5" s="154" customFormat="1">
      <c r="A57" s="134"/>
      <c r="B57" s="348"/>
      <c r="D57" s="134"/>
      <c r="E57" s="348"/>
    </row>
    <row r="58" spans="1:5" s="154" customFormat="1">
      <c r="A58" s="134"/>
      <c r="B58" s="348"/>
      <c r="D58" s="134"/>
      <c r="E58" s="348"/>
    </row>
    <row r="59" spans="1:5" s="154" customFormat="1">
      <c r="A59" s="134"/>
      <c r="B59" s="348"/>
      <c r="D59" s="134"/>
      <c r="E59" s="348"/>
    </row>
    <row r="60" spans="1:5" s="154" customFormat="1">
      <c r="A60" s="134"/>
      <c r="B60" s="348"/>
      <c r="D60" s="134"/>
      <c r="E60" s="348"/>
    </row>
    <row r="61" spans="1:5" s="154" customFormat="1">
      <c r="A61" s="134"/>
      <c r="B61" s="348"/>
      <c r="D61" s="134"/>
      <c r="E61" s="348"/>
    </row>
    <row r="62" spans="1:5" s="154" customFormat="1">
      <c r="A62" s="134"/>
      <c r="B62" s="348"/>
      <c r="D62" s="134"/>
      <c r="E62" s="348"/>
    </row>
    <row r="63" spans="1:5" s="154" customFormat="1">
      <c r="A63" s="134"/>
      <c r="B63" s="348"/>
      <c r="D63" s="134"/>
      <c r="E63" s="348"/>
    </row>
    <row r="64" spans="1:5" s="154" customFormat="1">
      <c r="A64" s="134"/>
      <c r="B64" s="348"/>
      <c r="D64" s="134"/>
      <c r="E64" s="348"/>
    </row>
    <row r="65" spans="1:5" s="154" customFormat="1">
      <c r="A65" s="134"/>
      <c r="B65" s="348"/>
      <c r="D65" s="134"/>
      <c r="E65" s="348"/>
    </row>
    <row r="66" spans="1:5" s="154" customFormat="1">
      <c r="A66" s="134"/>
      <c r="B66" s="348"/>
      <c r="D66" s="134"/>
      <c r="E66" s="348"/>
    </row>
    <row r="67" spans="1:5" s="154" customFormat="1">
      <c r="A67" s="134"/>
      <c r="B67" s="348"/>
      <c r="D67" s="134"/>
      <c r="E67" s="348"/>
    </row>
    <row r="68" spans="1:5" s="154" customFormat="1">
      <c r="A68" s="134"/>
      <c r="B68" s="348"/>
      <c r="D68" s="134"/>
      <c r="E68" s="348"/>
    </row>
    <row r="69" spans="1:5" s="154" customFormat="1">
      <c r="A69" s="134"/>
      <c r="B69" s="348"/>
      <c r="D69" s="134"/>
      <c r="E69" s="348"/>
    </row>
    <row r="70" spans="1:5" s="154" customFormat="1">
      <c r="A70" s="134"/>
      <c r="B70" s="348"/>
      <c r="D70" s="134"/>
      <c r="E70" s="348"/>
    </row>
    <row r="71" spans="1:5" s="154" customFormat="1">
      <c r="A71" s="134"/>
      <c r="B71" s="348"/>
      <c r="D71" s="134"/>
      <c r="E71" s="348"/>
    </row>
    <row r="72" spans="1:5" s="154" customFormat="1">
      <c r="A72" s="134"/>
      <c r="B72" s="348"/>
      <c r="D72" s="134"/>
      <c r="E72" s="348"/>
    </row>
    <row r="73" spans="1:5" s="154" customFormat="1">
      <c r="A73" s="134"/>
      <c r="B73" s="348"/>
      <c r="D73" s="134"/>
      <c r="E73" s="348"/>
    </row>
    <row r="74" spans="1:5" s="154" customFormat="1">
      <c r="A74" s="134"/>
      <c r="B74" s="348"/>
      <c r="D74" s="134"/>
      <c r="E74" s="348"/>
    </row>
    <row r="75" spans="1:5" s="154" customFormat="1">
      <c r="A75" s="134"/>
      <c r="B75" s="348"/>
      <c r="D75" s="134"/>
      <c r="E75" s="348"/>
    </row>
    <row r="76" spans="1:5" s="154" customFormat="1">
      <c r="A76" s="134"/>
      <c r="B76" s="348"/>
      <c r="D76" s="134"/>
      <c r="E76" s="348"/>
    </row>
    <row r="77" spans="1:5" s="154" customFormat="1">
      <c r="A77" s="134"/>
      <c r="B77" s="348"/>
      <c r="D77" s="134"/>
      <c r="E77" s="348"/>
    </row>
    <row r="78" spans="1:5" s="154" customFormat="1">
      <c r="A78" s="134"/>
      <c r="B78" s="348"/>
      <c r="D78" s="134"/>
      <c r="E78" s="348"/>
    </row>
    <row r="79" spans="1:5" s="154" customFormat="1">
      <c r="A79" s="134"/>
      <c r="B79" s="348"/>
      <c r="D79" s="134"/>
      <c r="E79" s="348"/>
    </row>
    <row r="80" spans="1:5" s="154" customFormat="1">
      <c r="A80" s="134"/>
      <c r="B80" s="348"/>
      <c r="D80" s="134"/>
      <c r="E80" s="348"/>
    </row>
    <row r="81" spans="1:5" s="154" customFormat="1">
      <c r="A81" s="134"/>
      <c r="B81" s="348"/>
      <c r="D81" s="134"/>
      <c r="E81" s="348"/>
    </row>
    <row r="82" spans="1:5" s="154" customFormat="1">
      <c r="A82" s="134"/>
      <c r="B82" s="348"/>
      <c r="D82" s="134"/>
      <c r="E82" s="348"/>
    </row>
    <row r="83" spans="1:5" s="154" customFormat="1">
      <c r="A83" s="134"/>
      <c r="B83" s="348"/>
      <c r="D83" s="134"/>
      <c r="E83" s="348"/>
    </row>
    <row r="84" spans="1:5" s="154" customFormat="1">
      <c r="A84" s="134"/>
      <c r="B84" s="348"/>
      <c r="D84" s="134"/>
      <c r="E84" s="348"/>
    </row>
    <row r="85" spans="1:5" s="154" customFormat="1">
      <c r="A85" s="134"/>
      <c r="B85" s="348"/>
      <c r="D85" s="134"/>
      <c r="E85" s="348"/>
    </row>
    <row r="86" spans="1:5" s="154" customFormat="1">
      <c r="A86" s="134"/>
      <c r="B86" s="348"/>
      <c r="D86" s="134"/>
      <c r="E86" s="348"/>
    </row>
    <row r="87" spans="1:5" s="154" customFormat="1">
      <c r="A87" s="134"/>
      <c r="B87" s="348"/>
      <c r="D87" s="134"/>
      <c r="E87" s="348"/>
    </row>
    <row r="88" spans="1:5" s="154" customFormat="1">
      <c r="A88" s="134"/>
      <c r="B88" s="348"/>
      <c r="D88" s="134"/>
      <c r="E88" s="348"/>
    </row>
    <row r="89" spans="1:5" s="154" customFormat="1">
      <c r="A89" s="134"/>
      <c r="B89" s="348"/>
      <c r="D89" s="134"/>
      <c r="E89" s="348"/>
    </row>
    <row r="90" spans="1:5" s="154" customFormat="1">
      <c r="A90" s="134"/>
      <c r="B90" s="348"/>
      <c r="D90" s="134"/>
      <c r="E90" s="348"/>
    </row>
    <row r="91" spans="1:5" s="154" customFormat="1">
      <c r="A91" s="134"/>
      <c r="B91" s="348"/>
      <c r="D91" s="134"/>
      <c r="E91" s="348"/>
    </row>
    <row r="92" spans="1:5" s="154" customFormat="1">
      <c r="A92" s="134"/>
      <c r="B92" s="348"/>
      <c r="D92" s="134"/>
      <c r="E92" s="348"/>
    </row>
    <row r="93" spans="1:5" s="154" customFormat="1">
      <c r="A93" s="134"/>
      <c r="B93" s="348"/>
      <c r="D93" s="134"/>
      <c r="E93" s="348"/>
    </row>
    <row r="94" spans="1:5" s="154" customFormat="1">
      <c r="A94" s="134"/>
      <c r="B94" s="348"/>
      <c r="D94" s="134"/>
      <c r="E94" s="348"/>
    </row>
    <row r="95" spans="1:5" s="154" customFormat="1">
      <c r="A95" s="134"/>
      <c r="B95" s="348"/>
      <c r="D95" s="134"/>
      <c r="E95" s="348"/>
    </row>
    <row r="96" spans="1:5" s="154" customFormat="1">
      <c r="A96" s="134"/>
      <c r="B96" s="348"/>
      <c r="D96" s="134"/>
      <c r="E96" s="348"/>
    </row>
    <row r="97" spans="1:5" s="154" customFormat="1">
      <c r="A97" s="134"/>
      <c r="B97" s="348"/>
      <c r="D97" s="134"/>
      <c r="E97" s="348"/>
    </row>
    <row r="98" spans="1:5" s="154" customFormat="1">
      <c r="A98" s="134"/>
      <c r="B98" s="348"/>
      <c r="D98" s="134"/>
      <c r="E98" s="348"/>
    </row>
    <row r="99" spans="1:5" s="154" customFormat="1">
      <c r="A99" s="134"/>
      <c r="B99" s="348"/>
      <c r="D99" s="134"/>
      <c r="E99" s="348"/>
    </row>
    <row r="100" spans="1:5" s="154" customFormat="1">
      <c r="A100" s="134"/>
      <c r="B100" s="348"/>
      <c r="D100" s="134"/>
      <c r="E100" s="348"/>
    </row>
    <row r="101" spans="1:5" s="154" customFormat="1">
      <c r="A101" s="134"/>
      <c r="B101" s="348"/>
      <c r="D101" s="134"/>
      <c r="E101" s="348"/>
    </row>
    <row r="102" spans="1:5" s="154" customFormat="1">
      <c r="A102" s="134"/>
      <c r="B102" s="348"/>
      <c r="D102" s="134"/>
      <c r="E102" s="348"/>
    </row>
    <row r="103" spans="1:5" s="154" customFormat="1">
      <c r="A103" s="134"/>
      <c r="B103" s="348"/>
      <c r="D103" s="134"/>
      <c r="E103" s="348"/>
    </row>
    <row r="104" spans="1:5" s="154" customFormat="1">
      <c r="A104" s="134"/>
      <c r="B104" s="348"/>
      <c r="D104" s="134"/>
      <c r="E104" s="348"/>
    </row>
    <row r="105" spans="1:5" s="154" customFormat="1">
      <c r="A105" s="134"/>
      <c r="B105" s="348"/>
      <c r="D105" s="134"/>
      <c r="E105" s="348"/>
    </row>
    <row r="106" spans="1:5" s="154" customFormat="1">
      <c r="A106" s="134"/>
      <c r="B106" s="348"/>
      <c r="D106" s="134"/>
      <c r="E106" s="348"/>
    </row>
    <row r="107" spans="1:5" s="154" customFormat="1">
      <c r="A107" s="134"/>
      <c r="B107" s="348"/>
      <c r="D107" s="134"/>
      <c r="E107" s="348"/>
    </row>
    <row r="108" spans="1:5" s="154" customFormat="1">
      <c r="A108" s="134"/>
      <c r="B108" s="348"/>
      <c r="D108" s="134"/>
      <c r="E108" s="348"/>
    </row>
    <row r="109" spans="1:5" s="154" customFormat="1">
      <c r="A109" s="134"/>
      <c r="B109" s="348"/>
      <c r="D109" s="134"/>
      <c r="E109" s="348"/>
    </row>
    <row r="110" spans="1:5" s="154" customFormat="1">
      <c r="A110" s="134"/>
      <c r="B110" s="348"/>
      <c r="D110" s="134"/>
      <c r="E110" s="348"/>
    </row>
    <row r="111" spans="1:5" s="154" customFormat="1">
      <c r="A111" s="134"/>
      <c r="B111" s="348"/>
      <c r="D111" s="134"/>
      <c r="E111" s="348"/>
    </row>
    <row r="112" spans="1:5" s="154" customFormat="1">
      <c r="A112" s="134"/>
      <c r="B112" s="348"/>
      <c r="D112" s="134"/>
      <c r="E112" s="348"/>
    </row>
    <row r="113" spans="1:5" s="154" customFormat="1">
      <c r="A113" s="134"/>
      <c r="B113" s="348"/>
      <c r="D113" s="134"/>
      <c r="E113" s="348"/>
    </row>
    <row r="114" spans="1:5" s="154" customFormat="1">
      <c r="A114" s="134"/>
      <c r="B114" s="348"/>
      <c r="D114" s="134"/>
      <c r="E114" s="348"/>
    </row>
    <row r="115" spans="1:5" s="154" customFormat="1">
      <c r="A115" s="134"/>
      <c r="B115" s="348"/>
      <c r="D115" s="134"/>
      <c r="E115" s="348"/>
    </row>
    <row r="116" spans="1:5" s="154" customFormat="1">
      <c r="A116" s="134"/>
      <c r="B116" s="348"/>
      <c r="D116" s="134"/>
      <c r="E116" s="348"/>
    </row>
    <row r="117" spans="1:5" s="154" customFormat="1">
      <c r="A117" s="134"/>
      <c r="B117" s="348"/>
      <c r="D117" s="134"/>
      <c r="E117" s="348"/>
    </row>
    <row r="118" spans="1:5" s="154" customFormat="1">
      <c r="A118" s="134"/>
      <c r="B118" s="348"/>
      <c r="D118" s="134"/>
      <c r="E118" s="348"/>
    </row>
    <row r="119" spans="1:5" s="154" customFormat="1">
      <c r="A119" s="134"/>
      <c r="B119" s="348"/>
      <c r="D119" s="134"/>
      <c r="E119" s="348"/>
    </row>
    <row r="120" spans="1:5" s="154" customFormat="1">
      <c r="A120" s="134"/>
      <c r="B120" s="348"/>
      <c r="D120" s="134"/>
      <c r="E120" s="348"/>
    </row>
    <row r="121" spans="1:5" s="154" customFormat="1">
      <c r="A121" s="134"/>
      <c r="B121" s="348"/>
      <c r="D121" s="134"/>
      <c r="E121" s="348"/>
    </row>
    <row r="122" spans="1:5" s="154" customFormat="1">
      <c r="A122" s="134"/>
      <c r="B122" s="348"/>
      <c r="D122" s="134"/>
      <c r="E122" s="348"/>
    </row>
    <row r="123" spans="1:5" s="154" customFormat="1">
      <c r="A123" s="134"/>
      <c r="B123" s="348"/>
      <c r="D123" s="134"/>
      <c r="E123" s="348"/>
    </row>
    <row r="124" spans="1:5" s="154" customFormat="1">
      <c r="A124" s="134"/>
      <c r="B124" s="348"/>
      <c r="D124" s="134"/>
      <c r="E124" s="348"/>
    </row>
    <row r="125" spans="1:5" s="154" customFormat="1">
      <c r="A125" s="134"/>
      <c r="B125" s="348"/>
      <c r="D125" s="134"/>
      <c r="E125" s="348"/>
    </row>
    <row r="126" spans="1:5" s="154" customFormat="1">
      <c r="A126" s="134"/>
      <c r="B126" s="348"/>
      <c r="D126" s="134"/>
      <c r="E126" s="348"/>
    </row>
    <row r="127" spans="1:5" s="154" customFormat="1">
      <c r="A127" s="134"/>
      <c r="B127" s="348"/>
      <c r="D127" s="134"/>
      <c r="E127" s="348"/>
    </row>
    <row r="128" spans="1:5" s="154" customFormat="1">
      <c r="A128" s="134"/>
      <c r="B128" s="348"/>
      <c r="D128" s="134"/>
      <c r="E128" s="348"/>
    </row>
    <row r="129" spans="1:5" s="154" customFormat="1">
      <c r="A129" s="134"/>
      <c r="B129" s="348"/>
      <c r="D129" s="134"/>
      <c r="E129" s="348"/>
    </row>
    <row r="130" spans="1:5" s="154" customFormat="1">
      <c r="A130" s="134"/>
      <c r="B130" s="348"/>
      <c r="D130" s="134"/>
      <c r="E130" s="348"/>
    </row>
    <row r="131" spans="1:5" s="154" customFormat="1">
      <c r="A131" s="134"/>
      <c r="B131" s="348"/>
      <c r="D131" s="134"/>
      <c r="E131" s="348"/>
    </row>
    <row r="132" spans="1:5" s="154" customFormat="1">
      <c r="A132" s="134"/>
      <c r="B132" s="348"/>
      <c r="D132" s="134"/>
      <c r="E132" s="348"/>
    </row>
    <row r="133" spans="1:5" s="154" customFormat="1">
      <c r="A133" s="134"/>
      <c r="B133" s="348"/>
      <c r="D133" s="134"/>
      <c r="E133" s="348"/>
    </row>
    <row r="134" spans="1:5" s="154" customFormat="1">
      <c r="A134" s="134"/>
      <c r="B134" s="348"/>
      <c r="D134" s="134"/>
      <c r="E134" s="348"/>
    </row>
    <row r="135" spans="1:5" s="154" customFormat="1">
      <c r="A135" s="134"/>
      <c r="B135" s="348"/>
      <c r="D135" s="134"/>
      <c r="E135" s="348"/>
    </row>
    <row r="136" spans="1:5" s="154" customFormat="1">
      <c r="A136" s="134"/>
      <c r="B136" s="348"/>
      <c r="D136" s="134"/>
      <c r="E136" s="348"/>
    </row>
    <row r="137" spans="1:5" s="154" customFormat="1">
      <c r="A137" s="134"/>
      <c r="B137" s="348"/>
      <c r="D137" s="134"/>
      <c r="E137" s="348"/>
    </row>
    <row r="138" spans="1:5" s="154" customFormat="1">
      <c r="A138" s="134"/>
      <c r="B138" s="348"/>
      <c r="D138" s="134"/>
      <c r="E138" s="348"/>
    </row>
    <row r="139" spans="1:5" s="154" customFormat="1">
      <c r="A139" s="134"/>
      <c r="B139" s="348"/>
      <c r="D139" s="134"/>
      <c r="E139" s="348"/>
    </row>
    <row r="140" spans="1:5" s="154" customFormat="1">
      <c r="A140" s="134"/>
      <c r="B140" s="348"/>
      <c r="D140" s="134"/>
      <c r="E140" s="348"/>
    </row>
    <row r="141" spans="1:5" s="154" customFormat="1">
      <c r="A141" s="134"/>
      <c r="B141" s="348"/>
      <c r="D141" s="134"/>
      <c r="E141" s="348"/>
    </row>
    <row r="142" spans="1:5" s="154" customFormat="1">
      <c r="A142" s="134"/>
      <c r="B142" s="348"/>
      <c r="D142" s="134"/>
      <c r="E142" s="348"/>
    </row>
    <row r="143" spans="1:5" s="154" customFormat="1">
      <c r="A143" s="134"/>
      <c r="B143" s="348"/>
      <c r="D143" s="134"/>
      <c r="E143" s="348"/>
    </row>
    <row r="144" spans="1:5" s="154" customFormat="1">
      <c r="A144" s="134"/>
      <c r="B144" s="348"/>
      <c r="D144" s="134"/>
      <c r="E144" s="348"/>
    </row>
    <row r="145" spans="1:5" s="154" customFormat="1">
      <c r="A145" s="134"/>
      <c r="B145" s="348"/>
      <c r="D145" s="134"/>
      <c r="E145" s="348"/>
    </row>
    <row r="146" spans="1:5" s="154" customFormat="1">
      <c r="A146" s="134"/>
      <c r="B146" s="348"/>
      <c r="D146" s="134"/>
      <c r="E146" s="348"/>
    </row>
    <row r="147" spans="1:5" s="154" customFormat="1">
      <c r="A147" s="134"/>
      <c r="B147" s="348"/>
      <c r="D147" s="134"/>
      <c r="E147" s="348"/>
    </row>
    <row r="148" spans="1:5" s="154" customFormat="1">
      <c r="A148" s="134"/>
      <c r="B148" s="348"/>
      <c r="D148" s="134"/>
      <c r="E148" s="348"/>
    </row>
    <row r="149" spans="1:5" s="154" customFormat="1">
      <c r="A149" s="134"/>
      <c r="B149" s="348"/>
      <c r="D149" s="134"/>
      <c r="E149" s="348"/>
    </row>
    <row r="150" spans="1:5" s="154" customFormat="1">
      <c r="A150" s="134"/>
      <c r="B150" s="348"/>
      <c r="D150" s="134"/>
      <c r="E150" s="348"/>
    </row>
    <row r="151" spans="1:5" s="154" customFormat="1">
      <c r="A151" s="134"/>
      <c r="B151" s="348"/>
      <c r="D151" s="134"/>
      <c r="E151" s="348"/>
    </row>
    <row r="152" spans="1:5" s="154" customFormat="1">
      <c r="A152" s="134"/>
      <c r="B152" s="348"/>
      <c r="D152" s="134"/>
      <c r="E152" s="348"/>
    </row>
    <row r="153" spans="1:5" s="154" customFormat="1">
      <c r="A153" s="134"/>
      <c r="B153" s="348"/>
      <c r="D153" s="134"/>
      <c r="E153" s="348"/>
    </row>
    <row r="154" spans="1:5" s="154" customFormat="1">
      <c r="A154" s="134"/>
      <c r="B154" s="348"/>
      <c r="D154" s="134"/>
      <c r="E154" s="348"/>
    </row>
    <row r="155" spans="1:5" s="154" customFormat="1">
      <c r="A155" s="134"/>
      <c r="B155" s="348"/>
      <c r="D155" s="134"/>
      <c r="E155" s="348"/>
    </row>
    <row r="156" spans="1:5" s="154" customFormat="1">
      <c r="A156" s="134"/>
      <c r="B156" s="348"/>
      <c r="D156" s="134"/>
      <c r="E156" s="348"/>
    </row>
    <row r="157" spans="1:5" s="154" customFormat="1">
      <c r="A157" s="134"/>
      <c r="B157" s="348"/>
      <c r="D157" s="134"/>
      <c r="E157" s="348"/>
    </row>
    <row r="158" spans="1:5" s="154" customFormat="1">
      <c r="A158" s="134"/>
      <c r="B158" s="348"/>
      <c r="D158" s="134"/>
      <c r="E158" s="348"/>
    </row>
    <row r="159" spans="1:5" s="154" customFormat="1">
      <c r="A159" s="134"/>
      <c r="B159" s="348"/>
      <c r="D159" s="134"/>
      <c r="E159" s="348"/>
    </row>
    <row r="160" spans="1:5" s="154" customFormat="1">
      <c r="A160" s="134"/>
      <c r="B160" s="348"/>
      <c r="D160" s="134"/>
      <c r="E160" s="348"/>
    </row>
    <row r="161" spans="1:5" s="154" customFormat="1">
      <c r="A161" s="134"/>
      <c r="B161" s="348"/>
      <c r="D161" s="134"/>
      <c r="E161" s="348"/>
    </row>
    <row r="162" spans="1:5" s="154" customFormat="1">
      <c r="A162" s="134"/>
      <c r="B162" s="348"/>
      <c r="D162" s="134"/>
      <c r="E162" s="348"/>
    </row>
    <row r="163" spans="1:5" s="154" customFormat="1">
      <c r="A163" s="134"/>
      <c r="B163" s="348"/>
      <c r="D163" s="134"/>
      <c r="E163" s="348"/>
    </row>
    <row r="164" spans="1:5" s="154" customFormat="1">
      <c r="A164" s="134"/>
      <c r="B164" s="348"/>
      <c r="D164" s="134"/>
      <c r="E164" s="151"/>
    </row>
    <row r="165" spans="1:5" s="154" customFormat="1">
      <c r="A165" s="134"/>
      <c r="B165" s="348"/>
      <c r="D165" s="134"/>
      <c r="E165" s="151"/>
    </row>
    <row r="166" spans="1:5" s="154" customFormat="1">
      <c r="A166" s="134"/>
      <c r="B166" s="348"/>
      <c r="D166" s="134"/>
      <c r="E166" s="151"/>
    </row>
    <row r="167" spans="1:5" s="154" customFormat="1">
      <c r="A167" s="134"/>
      <c r="B167" s="348"/>
      <c r="D167" s="134"/>
      <c r="E167" s="151"/>
    </row>
    <row r="168" spans="1:5" s="154" customFormat="1">
      <c r="A168" s="134"/>
      <c r="B168" s="348"/>
      <c r="D168" s="134"/>
      <c r="E168" s="151"/>
    </row>
    <row r="169" spans="1:5" s="154" customFormat="1">
      <c r="A169" s="134"/>
      <c r="B169" s="348"/>
      <c r="D169" s="134"/>
      <c r="E169" s="151"/>
    </row>
    <row r="170" spans="1:5" s="154" customFormat="1">
      <c r="A170" s="134"/>
      <c r="B170" s="348"/>
      <c r="D170" s="134"/>
      <c r="E170" s="151"/>
    </row>
    <row r="171" spans="1:5" s="154" customFormat="1">
      <c r="A171" s="134"/>
      <c r="B171" s="348"/>
      <c r="D171" s="151"/>
      <c r="E171" s="151"/>
    </row>
    <row r="172" spans="1:5" s="154" customFormat="1">
      <c r="A172" s="134"/>
      <c r="B172" s="348"/>
      <c r="D172" s="151"/>
      <c r="E172" s="151"/>
    </row>
    <row r="173" spans="1:5" s="154" customFormat="1">
      <c r="A173" s="134"/>
      <c r="B173" s="348"/>
      <c r="D173" s="151"/>
      <c r="E173" s="151"/>
    </row>
    <row r="174" spans="1:5" s="154" customFormat="1">
      <c r="A174" s="134"/>
      <c r="B174" s="348"/>
      <c r="D174" s="151"/>
      <c r="E174" s="151"/>
    </row>
    <row r="175" spans="1:5" s="154" customFormat="1">
      <c r="A175" s="134"/>
      <c r="B175" s="348"/>
      <c r="D175" s="151"/>
      <c r="E175" s="151"/>
    </row>
    <row r="176" spans="1:5" s="154" customFormat="1">
      <c r="A176" s="134"/>
      <c r="B176" s="348"/>
      <c r="D176" s="151"/>
      <c r="E176" s="151"/>
    </row>
    <row r="177" spans="1:5" s="154" customFormat="1">
      <c r="A177" s="134"/>
      <c r="B177" s="348"/>
      <c r="D177" s="151"/>
      <c r="E177" s="151"/>
    </row>
    <row r="178" spans="1:5" s="154" customFormat="1">
      <c r="A178" s="134"/>
      <c r="B178" s="348"/>
      <c r="D178" s="151"/>
      <c r="E178" s="151"/>
    </row>
    <row r="179" spans="1:5" s="154" customFormat="1">
      <c r="A179" s="134"/>
      <c r="B179" s="348"/>
      <c r="D179" s="151"/>
      <c r="E179" s="151"/>
    </row>
    <row r="180" spans="1:5" s="154" customFormat="1">
      <c r="A180" s="134"/>
      <c r="B180" s="348"/>
      <c r="D180" s="151"/>
      <c r="E180" s="151"/>
    </row>
    <row r="181" spans="1:5" s="154" customFormat="1">
      <c r="A181" s="134"/>
      <c r="B181" s="348"/>
      <c r="D181" s="151"/>
      <c r="E181" s="151"/>
    </row>
    <row r="182" spans="1:5" s="154" customFormat="1">
      <c r="A182" s="134"/>
      <c r="B182" s="348"/>
      <c r="D182" s="151"/>
      <c r="E182" s="151"/>
    </row>
    <row r="183" spans="1:5" s="154" customFormat="1">
      <c r="A183" s="134"/>
      <c r="B183" s="348"/>
      <c r="D183" s="151"/>
      <c r="E183" s="151"/>
    </row>
    <row r="184" spans="1:5" s="154" customFormat="1">
      <c r="A184" s="134"/>
      <c r="B184" s="348"/>
      <c r="D184" s="151"/>
      <c r="E184" s="151"/>
    </row>
    <row r="185" spans="1:5" s="154" customFormat="1">
      <c r="A185" s="134"/>
      <c r="B185" s="348"/>
      <c r="D185" s="151"/>
      <c r="E185" s="151"/>
    </row>
    <row r="186" spans="1:5" s="154" customFormat="1">
      <c r="A186" s="134"/>
      <c r="B186" s="348"/>
      <c r="D186" s="151"/>
      <c r="E186" s="151"/>
    </row>
    <row r="187" spans="1:5" s="154" customFormat="1">
      <c r="A187" s="134"/>
      <c r="B187" s="348"/>
      <c r="D187" s="151"/>
      <c r="E187" s="151"/>
    </row>
    <row r="188" spans="1:5" s="154" customFormat="1">
      <c r="A188" s="134"/>
      <c r="B188" s="348"/>
      <c r="D188" s="151"/>
      <c r="E188" s="151"/>
    </row>
    <row r="189" spans="1:5" s="154" customFormat="1">
      <c r="A189" s="134"/>
      <c r="B189" s="348"/>
      <c r="D189" s="151"/>
      <c r="E189" s="151"/>
    </row>
    <row r="190" spans="1:5" s="154" customFormat="1">
      <c r="A190" s="134"/>
      <c r="B190" s="348"/>
      <c r="D190" s="151"/>
      <c r="E190" s="151"/>
    </row>
    <row r="191" spans="1:5" s="154" customFormat="1">
      <c r="A191" s="134"/>
      <c r="B191" s="348"/>
      <c r="D191" s="151"/>
      <c r="E191" s="151"/>
    </row>
    <row r="192" spans="1:5" s="154" customFormat="1">
      <c r="A192" s="134"/>
      <c r="B192" s="348"/>
      <c r="D192" s="151"/>
      <c r="E192" s="151"/>
    </row>
    <row r="193" spans="1:5" s="154" customFormat="1">
      <c r="A193" s="134"/>
      <c r="B193" s="348"/>
      <c r="D193" s="151"/>
      <c r="E193" s="151"/>
    </row>
    <row r="194" spans="1:5" s="154" customFormat="1">
      <c r="A194" s="134"/>
      <c r="B194" s="348"/>
      <c r="D194" s="151"/>
      <c r="E194" s="151"/>
    </row>
    <row r="195" spans="1:5" s="154" customFormat="1">
      <c r="A195" s="134"/>
      <c r="B195" s="348"/>
      <c r="D195" s="151"/>
      <c r="E195" s="151"/>
    </row>
    <row r="196" spans="1:5" s="154" customFormat="1">
      <c r="A196" s="134"/>
      <c r="B196" s="348"/>
      <c r="D196" s="151"/>
      <c r="E196" s="151"/>
    </row>
    <row r="197" spans="1:5" s="154" customFormat="1">
      <c r="A197" s="134"/>
      <c r="B197" s="348"/>
      <c r="D197" s="151"/>
      <c r="E197" s="151"/>
    </row>
    <row r="198" spans="1:5" s="154" customFormat="1">
      <c r="A198" s="134"/>
      <c r="B198" s="348"/>
      <c r="D198" s="151"/>
      <c r="E198" s="151"/>
    </row>
    <row r="199" spans="1:5" s="154" customFormat="1">
      <c r="A199" s="134"/>
      <c r="B199" s="348"/>
      <c r="D199" s="151"/>
      <c r="E199" s="151"/>
    </row>
    <row r="200" spans="1:5" s="154" customFormat="1">
      <c r="A200" s="134"/>
      <c r="B200" s="348"/>
      <c r="D200" s="151"/>
      <c r="E200" s="151"/>
    </row>
    <row r="201" spans="1:5" s="154" customFormat="1">
      <c r="A201" s="134"/>
      <c r="B201" s="348"/>
      <c r="D201" s="151"/>
      <c r="E201" s="151"/>
    </row>
    <row r="202" spans="1:5" s="154" customFormat="1">
      <c r="A202" s="134"/>
      <c r="B202" s="348"/>
      <c r="D202" s="151"/>
      <c r="E202" s="151"/>
    </row>
    <row r="203" spans="1:5" s="154" customFormat="1">
      <c r="A203" s="341"/>
      <c r="B203" s="151"/>
      <c r="D203" s="151"/>
      <c r="E203" s="151"/>
    </row>
    <row r="204" spans="1:5" s="154" customFormat="1">
      <c r="A204" s="341"/>
      <c r="B204" s="151"/>
      <c r="D204" s="151"/>
      <c r="E204" s="151"/>
    </row>
    <row r="205" spans="1:5" s="154" customFormat="1">
      <c r="A205" s="341"/>
      <c r="B205" s="151"/>
      <c r="D205" s="151"/>
      <c r="E205" s="151"/>
    </row>
    <row r="206" spans="1:5" s="154" customFormat="1">
      <c r="A206" s="341"/>
      <c r="B206" s="151"/>
      <c r="D206" s="151"/>
      <c r="E206" s="151"/>
    </row>
    <row r="207" spans="1:5">
      <c r="A207" s="256"/>
      <c r="B207" s="140"/>
      <c r="D207" s="140"/>
      <c r="E207" s="140"/>
    </row>
    <row r="208" spans="1:5">
      <c r="A208" s="256"/>
      <c r="B208" s="140"/>
      <c r="D208" s="140"/>
      <c r="E208" s="140"/>
    </row>
    <row r="209" spans="1:5">
      <c r="A209" s="256"/>
      <c r="B209" s="140"/>
      <c r="D209" s="140"/>
      <c r="E209" s="140"/>
    </row>
    <row r="210" spans="1:5">
      <c r="A210" s="256"/>
      <c r="B210" s="140"/>
      <c r="D210" s="140"/>
      <c r="E210" s="140"/>
    </row>
    <row r="211" spans="1:5">
      <c r="A211" s="256"/>
      <c r="B211" s="140"/>
      <c r="D211" s="140"/>
      <c r="E211" s="140"/>
    </row>
    <row r="212" spans="1:5">
      <c r="A212" s="256"/>
      <c r="B212" s="140"/>
      <c r="D212" s="140"/>
      <c r="E212" s="140"/>
    </row>
    <row r="213" spans="1:5">
      <c r="A213" s="256"/>
      <c r="B213" s="140"/>
      <c r="D213" s="140"/>
      <c r="E213" s="140"/>
    </row>
    <row r="214" spans="1:5">
      <c r="A214" s="256"/>
      <c r="B214" s="140"/>
      <c r="D214" s="140"/>
      <c r="E214" s="140"/>
    </row>
    <row r="215" spans="1:5">
      <c r="A215" s="256"/>
      <c r="B215" s="140"/>
      <c r="D215" s="140"/>
      <c r="E215" s="140"/>
    </row>
    <row r="216" spans="1:5">
      <c r="A216" s="256"/>
      <c r="B216" s="140"/>
      <c r="D216" s="140"/>
      <c r="E216" s="140"/>
    </row>
    <row r="217" spans="1:5">
      <c r="A217" s="256"/>
      <c r="B217" s="140"/>
      <c r="D217" s="140"/>
      <c r="E217" s="140"/>
    </row>
    <row r="218" spans="1:5">
      <c r="A218" s="256"/>
      <c r="B218" s="140"/>
      <c r="D218" s="140"/>
      <c r="E218" s="140"/>
    </row>
    <row r="219" spans="1:5">
      <c r="A219" s="256"/>
      <c r="B219" s="140"/>
      <c r="D219" s="140"/>
      <c r="E219" s="140"/>
    </row>
    <row r="220" spans="1:5">
      <c r="A220" s="256"/>
      <c r="B220" s="140"/>
      <c r="D220" s="140"/>
      <c r="E220" s="140"/>
    </row>
    <row r="221" spans="1:5">
      <c r="A221" s="256"/>
      <c r="B221" s="140"/>
      <c r="D221" s="140"/>
      <c r="E221" s="140"/>
    </row>
    <row r="222" spans="1:5">
      <c r="A222" s="256"/>
      <c r="B222" s="140"/>
      <c r="D222" s="140"/>
      <c r="E222" s="140"/>
    </row>
    <row r="223" spans="1:5">
      <c r="A223" s="256"/>
      <c r="B223" s="140"/>
      <c r="D223" s="140"/>
      <c r="E223" s="140"/>
    </row>
    <row r="224" spans="1:5">
      <c r="A224" s="256"/>
      <c r="B224" s="140"/>
      <c r="D224" s="140"/>
      <c r="E224" s="140"/>
    </row>
    <row r="225" spans="1:5">
      <c r="A225" s="256"/>
      <c r="B225" s="140"/>
      <c r="D225" s="140"/>
      <c r="E225" s="140"/>
    </row>
    <row r="226" spans="1:5">
      <c r="A226" s="256"/>
      <c r="B226" s="140"/>
      <c r="D226" s="140"/>
      <c r="E226" s="140"/>
    </row>
    <row r="227" spans="1:5">
      <c r="A227" s="256"/>
      <c r="B227" s="140"/>
      <c r="D227" s="140"/>
      <c r="E227" s="140"/>
    </row>
    <row r="228" spans="1:5">
      <c r="A228" s="256"/>
      <c r="B228" s="140"/>
      <c r="D228" s="140"/>
      <c r="E228" s="140"/>
    </row>
    <row r="229" spans="1:5">
      <c r="A229" s="256"/>
      <c r="B229" s="140"/>
      <c r="D229" s="140"/>
      <c r="E229" s="140"/>
    </row>
    <row r="230" spans="1:5">
      <c r="A230" s="256"/>
      <c r="B230" s="140"/>
      <c r="D230" s="140"/>
      <c r="E230" s="140"/>
    </row>
    <row r="231" spans="1:5">
      <c r="A231" s="256"/>
      <c r="B231" s="140"/>
    </row>
    <row r="232" spans="1:5">
      <c r="A232" s="256"/>
      <c r="B232" s="140"/>
    </row>
    <row r="233" spans="1:5">
      <c r="A233" s="256"/>
      <c r="B233" s="140"/>
    </row>
  </sheetData>
  <sortState ref="A21:B204">
    <sortCondition descending="1" ref="B21:B204"/>
  </sortState>
  <pageMargins left="0.7" right="0.7" top="0.75" bottom="0.75" header="0.3" footer="0.3"/>
  <pageSetup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ColWidth="8.85546875" defaultRowHeight="12.75"/>
  <cols>
    <col min="1" max="2" width="8.85546875" style="1"/>
    <col min="3" max="3" width="25.7109375" style="1" customWidth="1"/>
    <col min="4" max="4" width="4.42578125" style="1" bestFit="1" customWidth="1"/>
    <col min="5" max="5" width="12.5703125" style="1" customWidth="1"/>
    <col min="6" max="6" width="3" style="1" customWidth="1"/>
    <col min="7" max="7" width="8.85546875" style="1"/>
    <col min="8" max="8" width="147.425781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t="s">
        <v>661</v>
      </c>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76">
        <v>0</v>
      </c>
    </row>
    <row r="10" spans="1:8" ht="12.75" customHeight="1">
      <c r="A10" s="169"/>
      <c r="B10" s="171" t="s">
        <v>89</v>
      </c>
      <c r="C10" s="171"/>
      <c r="D10" s="171"/>
      <c r="E10" s="162" t="s">
        <v>1</v>
      </c>
      <c r="F10" s="172"/>
      <c r="G10" s="76"/>
    </row>
    <row r="11" spans="1:8" ht="12.75" customHeight="1">
      <c r="A11" s="169"/>
      <c r="B11" s="171" t="s">
        <v>88</v>
      </c>
      <c r="C11" s="171"/>
      <c r="D11" s="171"/>
      <c r="E11" s="162" t="s">
        <v>1</v>
      </c>
      <c r="F11" s="172"/>
      <c r="G11" s="76"/>
    </row>
    <row r="12" spans="1:8" ht="12.75" customHeight="1">
      <c r="A12" s="169"/>
      <c r="B12" s="171" t="s">
        <v>87</v>
      </c>
      <c r="C12" s="171"/>
      <c r="D12" s="171"/>
      <c r="E12" s="162" t="s">
        <v>1</v>
      </c>
      <c r="F12" s="172"/>
      <c r="G12" s="76"/>
    </row>
    <row r="13" spans="1:8" ht="12.75" customHeight="1">
      <c r="A13" s="169"/>
      <c r="B13" s="171" t="s">
        <v>86</v>
      </c>
      <c r="C13" s="171"/>
      <c r="D13" s="171"/>
      <c r="E13" s="162" t="s">
        <v>1</v>
      </c>
      <c r="F13" s="172"/>
      <c r="G13" s="76">
        <v>1</v>
      </c>
      <c r="H13" s="3" t="s">
        <v>594</v>
      </c>
    </row>
    <row r="14" spans="1:8" ht="12.75" customHeight="1">
      <c r="A14" s="169"/>
      <c r="B14" s="171" t="s">
        <v>85</v>
      </c>
      <c r="C14" s="171"/>
      <c r="D14" s="171"/>
      <c r="E14" s="162" t="s">
        <v>1</v>
      </c>
      <c r="F14" s="172"/>
      <c r="G14" s="76"/>
    </row>
    <row r="15" spans="1:8" ht="12.75" customHeight="1">
      <c r="A15" s="169"/>
      <c r="B15" s="170" t="s">
        <v>84</v>
      </c>
      <c r="C15" s="171"/>
      <c r="D15" s="171"/>
      <c r="E15" s="162" t="s">
        <v>1</v>
      </c>
      <c r="F15" s="172"/>
      <c r="G15" s="76"/>
    </row>
    <row r="16" spans="1:8" ht="12.75" customHeight="1">
      <c r="A16" s="169"/>
      <c r="B16" s="169"/>
      <c r="C16" s="169"/>
      <c r="D16" s="169"/>
      <c r="E16" s="165"/>
      <c r="F16" s="172"/>
      <c r="G16" s="337"/>
    </row>
    <row r="17" spans="1:8" ht="12.75" customHeight="1">
      <c r="A17" s="169" t="s">
        <v>83</v>
      </c>
      <c r="B17" s="169"/>
      <c r="C17" s="169"/>
      <c r="D17" s="169"/>
      <c r="E17" s="162"/>
      <c r="F17" s="172"/>
      <c r="G17" s="254"/>
    </row>
    <row r="18" spans="1:8" ht="12.75" customHeight="1">
      <c r="A18" s="169"/>
      <c r="B18" s="169" t="s">
        <v>82</v>
      </c>
      <c r="C18" s="169"/>
      <c r="D18" s="169"/>
      <c r="E18" s="162" t="s">
        <v>1</v>
      </c>
      <c r="F18" s="172"/>
      <c r="G18" s="75" t="s">
        <v>226</v>
      </c>
    </row>
    <row r="19" spans="1:8" ht="12.75" customHeight="1">
      <c r="A19" s="169"/>
      <c r="B19" s="169" t="s">
        <v>80</v>
      </c>
      <c r="C19" s="169"/>
      <c r="D19" s="169"/>
      <c r="E19" s="162" t="s">
        <v>1</v>
      </c>
      <c r="F19" s="172"/>
      <c r="G19" s="75" t="s">
        <v>231</v>
      </c>
    </row>
    <row r="20" spans="1:8" ht="12.75" customHeight="1">
      <c r="A20" s="169"/>
      <c r="B20" s="169" t="s">
        <v>79</v>
      </c>
      <c r="C20" s="169"/>
      <c r="D20" s="169"/>
      <c r="E20" s="162" t="s">
        <v>78</v>
      </c>
      <c r="F20" s="172"/>
      <c r="G20" s="75">
        <v>6</v>
      </c>
      <c r="H20" s="121" t="s">
        <v>664</v>
      </c>
    </row>
    <row r="21" spans="1:8" ht="12.75" customHeight="1">
      <c r="A21" s="169"/>
      <c r="B21" s="169" t="s">
        <v>77</v>
      </c>
      <c r="C21" s="169"/>
      <c r="D21" s="169"/>
      <c r="E21" s="162" t="s">
        <v>76</v>
      </c>
      <c r="F21" s="172"/>
      <c r="G21" s="75">
        <v>9000</v>
      </c>
      <c r="H21" s="121" t="s">
        <v>595</v>
      </c>
    </row>
    <row r="22" spans="1:8" ht="12.75" customHeight="1">
      <c r="A22" s="169"/>
      <c r="B22" s="169" t="s">
        <v>75</v>
      </c>
      <c r="C22" s="169"/>
      <c r="D22" s="169"/>
      <c r="E22" s="162" t="s">
        <v>74</v>
      </c>
      <c r="F22" s="170"/>
      <c r="G22" s="75">
        <v>240000</v>
      </c>
      <c r="H22" s="121" t="s">
        <v>598</v>
      </c>
    </row>
    <row r="23" spans="1:8" ht="12.75" customHeight="1">
      <c r="A23" s="169"/>
      <c r="B23" s="169" t="s">
        <v>73</v>
      </c>
      <c r="C23" s="169"/>
      <c r="D23" s="169"/>
      <c r="E23" s="162" t="s">
        <v>49</v>
      </c>
      <c r="F23" s="170"/>
      <c r="G23" s="75">
        <v>37</v>
      </c>
      <c r="H23" s="121" t="s">
        <v>355</v>
      </c>
    </row>
    <row r="24" spans="1:8" ht="12.75" customHeight="1">
      <c r="A24" s="169"/>
      <c r="B24" s="169" t="s">
        <v>743</v>
      </c>
      <c r="C24" s="169"/>
      <c r="D24" s="169"/>
      <c r="E24" s="162" t="s">
        <v>49</v>
      </c>
      <c r="F24" s="170"/>
      <c r="G24" s="75">
        <v>31</v>
      </c>
      <c r="H24" s="121" t="s">
        <v>355</v>
      </c>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218"/>
    </row>
    <row r="28" spans="1:8" ht="12.75" customHeight="1">
      <c r="A28" s="169"/>
      <c r="B28" s="169"/>
      <c r="C28" s="169"/>
      <c r="D28" s="169"/>
      <c r="E28" s="162"/>
      <c r="F28" s="170"/>
      <c r="G28" s="254"/>
    </row>
    <row r="29" spans="1:8" ht="12.75" customHeight="1">
      <c r="A29" s="169" t="s">
        <v>71</v>
      </c>
      <c r="B29" s="169"/>
      <c r="C29" s="169"/>
      <c r="D29" s="169"/>
      <c r="E29" s="162"/>
      <c r="F29" s="170"/>
      <c r="G29" s="254"/>
    </row>
    <row r="30" spans="1:8" ht="12.75" customHeight="1">
      <c r="A30" s="169"/>
      <c r="B30" s="169" t="s">
        <v>70</v>
      </c>
      <c r="C30" s="169"/>
      <c r="D30" s="169"/>
      <c r="E30" s="162" t="s">
        <v>69</v>
      </c>
      <c r="F30" s="170"/>
      <c r="G30" s="75">
        <v>23.1</v>
      </c>
      <c r="H30" s="121" t="s">
        <v>377</v>
      </c>
    </row>
    <row r="31" spans="1:8" ht="12.75" customHeight="1">
      <c r="A31" s="169"/>
      <c r="B31" s="163" t="s">
        <v>68</v>
      </c>
      <c r="C31" s="169"/>
      <c r="D31" s="169"/>
      <c r="E31" s="162"/>
      <c r="F31" s="170"/>
      <c r="G31" s="37"/>
    </row>
    <row r="32" spans="1:8" ht="12.75" customHeight="1">
      <c r="A32" s="169"/>
      <c r="B32" s="170"/>
      <c r="C32" s="170"/>
      <c r="D32" s="169" t="s">
        <v>67</v>
      </c>
      <c r="E32" s="162" t="s">
        <v>62</v>
      </c>
      <c r="F32" s="170"/>
      <c r="G32" s="69"/>
    </row>
    <row r="33" spans="1:8" ht="12.75" customHeight="1">
      <c r="A33" s="169"/>
      <c r="B33" s="177"/>
      <c r="C33" s="170"/>
      <c r="D33" s="169" t="s">
        <v>66</v>
      </c>
      <c r="E33" s="162" t="s">
        <v>62</v>
      </c>
      <c r="F33" s="170"/>
      <c r="G33" s="69"/>
    </row>
    <row r="34" spans="1:8" ht="12.75" customHeight="1">
      <c r="A34" s="169"/>
      <c r="B34" s="178"/>
      <c r="C34" s="170"/>
      <c r="D34" s="169" t="s">
        <v>65</v>
      </c>
      <c r="E34" s="162" t="s">
        <v>62</v>
      </c>
      <c r="F34" s="170"/>
      <c r="G34" s="69"/>
    </row>
    <row r="35" spans="1:8" ht="12.75" customHeight="1">
      <c r="A35" s="169"/>
      <c r="B35" s="178"/>
      <c r="C35" s="170"/>
      <c r="D35" s="169" t="s">
        <v>64</v>
      </c>
      <c r="E35" s="162" t="s">
        <v>62</v>
      </c>
      <c r="F35" s="170"/>
      <c r="G35" s="69"/>
    </row>
    <row r="36" spans="1:8" ht="12.75" customHeight="1">
      <c r="A36" s="169"/>
      <c r="B36" s="178"/>
      <c r="C36" s="170"/>
      <c r="D36" s="169" t="s">
        <v>63</v>
      </c>
      <c r="E36" s="162" t="s">
        <v>62</v>
      </c>
      <c r="F36" s="170"/>
      <c r="G36" s="69"/>
    </row>
    <row r="37" spans="1:8" ht="12.75" customHeight="1">
      <c r="A37" s="169"/>
      <c r="B37" s="169"/>
      <c r="C37" s="170"/>
      <c r="D37" s="169" t="s">
        <v>757</v>
      </c>
      <c r="E37" s="162" t="s">
        <v>62</v>
      </c>
      <c r="F37" s="170"/>
      <c r="G37" s="69"/>
    </row>
    <row r="38" spans="1:8" ht="12.75" customHeight="1">
      <c r="A38" s="169"/>
      <c r="B38" s="169"/>
      <c r="C38" s="170"/>
      <c r="D38" s="169" t="s">
        <v>758</v>
      </c>
      <c r="E38" s="162" t="s">
        <v>62</v>
      </c>
      <c r="F38" s="170"/>
      <c r="G38" s="69"/>
    </row>
    <row r="39" spans="1:8" ht="12.75" customHeight="1">
      <c r="A39" s="169"/>
      <c r="B39" s="169"/>
      <c r="C39" s="170"/>
      <c r="D39" s="169"/>
      <c r="E39" s="162"/>
      <c r="F39" s="170"/>
      <c r="G39" s="248"/>
    </row>
    <row r="40" spans="1:8" ht="12.75" customHeight="1">
      <c r="A40" s="169" t="s">
        <v>61</v>
      </c>
      <c r="B40" s="169"/>
      <c r="C40" s="169"/>
      <c r="D40" s="169"/>
      <c r="E40" s="162"/>
      <c r="F40" s="170"/>
      <c r="G40" s="250"/>
    </row>
    <row r="41" spans="1:8" ht="12.75" customHeight="1">
      <c r="A41" s="166" t="s">
        <v>60</v>
      </c>
      <c r="B41" s="169"/>
      <c r="C41" s="169"/>
      <c r="D41" s="169"/>
      <c r="E41" s="162"/>
      <c r="F41" s="170"/>
      <c r="G41" s="252"/>
    </row>
    <row r="42" spans="1:8" ht="12.75" customHeight="1">
      <c r="A42" s="169"/>
      <c r="B42" s="169" t="s">
        <v>59</v>
      </c>
      <c r="C42" s="169"/>
      <c r="D42" s="169"/>
      <c r="E42" s="162" t="s">
        <v>45</v>
      </c>
      <c r="F42" s="170"/>
      <c r="G42" s="75"/>
    </row>
    <row r="43" spans="1:8" ht="12.75" customHeight="1">
      <c r="A43" s="169"/>
      <c r="B43" s="169" t="s">
        <v>58</v>
      </c>
      <c r="C43" s="169"/>
      <c r="D43" s="169"/>
      <c r="E43" s="162" t="s">
        <v>56</v>
      </c>
      <c r="F43" s="170"/>
      <c r="G43" s="75"/>
    </row>
    <row r="44" spans="1:8" ht="12.75" customHeight="1">
      <c r="A44" s="169"/>
      <c r="B44" s="163" t="s">
        <v>57</v>
      </c>
      <c r="C44" s="169"/>
      <c r="D44" s="169"/>
      <c r="E44" s="162" t="s">
        <v>56</v>
      </c>
      <c r="F44" s="170"/>
      <c r="G44" s="69"/>
    </row>
    <row r="45" spans="1:8" ht="12.75" customHeight="1">
      <c r="A45" s="169"/>
      <c r="B45" s="163" t="s">
        <v>55</v>
      </c>
      <c r="C45" s="169"/>
      <c r="D45" s="169"/>
      <c r="E45" s="162" t="s">
        <v>515</v>
      </c>
      <c r="F45" s="170"/>
      <c r="G45" s="69"/>
    </row>
    <row r="46" spans="1:8" ht="12.75" customHeight="1">
      <c r="A46" s="169"/>
      <c r="B46" s="163" t="s">
        <v>54</v>
      </c>
      <c r="C46" s="169"/>
      <c r="D46" s="169"/>
      <c r="E46" s="162" t="s">
        <v>45</v>
      </c>
      <c r="F46" s="170"/>
      <c r="G46" s="69"/>
    </row>
    <row r="47" spans="1:8" ht="12.75" customHeight="1">
      <c r="A47" s="169"/>
      <c r="B47" s="163" t="s">
        <v>53</v>
      </c>
      <c r="C47" s="169"/>
      <c r="D47" s="169"/>
      <c r="E47" s="162" t="s">
        <v>52</v>
      </c>
      <c r="F47" s="170"/>
      <c r="G47" s="69"/>
    </row>
    <row r="48" spans="1:8" ht="12.75" customHeight="1">
      <c r="A48" s="169"/>
      <c r="B48" s="163" t="s">
        <v>51</v>
      </c>
      <c r="C48" s="169"/>
      <c r="D48" s="169"/>
      <c r="E48" s="162" t="s">
        <v>49</v>
      </c>
      <c r="F48" s="170"/>
      <c r="G48" s="69">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69"/>
    </row>
    <row r="51" spans="1:8" ht="12.75" customHeight="1">
      <c r="A51" s="169"/>
      <c r="B51" s="163" t="s">
        <v>748</v>
      </c>
      <c r="C51" s="169"/>
      <c r="D51" s="169"/>
      <c r="E51" s="162" t="s">
        <v>49</v>
      </c>
      <c r="F51" s="170"/>
      <c r="G51" s="69"/>
    </row>
    <row r="52" spans="1:8" ht="12.75" customHeight="1">
      <c r="A52" s="169"/>
      <c r="B52" s="169"/>
      <c r="C52" s="169"/>
      <c r="D52" s="169"/>
      <c r="E52" s="162"/>
      <c r="F52" s="170"/>
      <c r="G52" s="254"/>
    </row>
    <row r="53" spans="1:8" ht="12.75" customHeight="1">
      <c r="A53" s="169" t="s">
        <v>48</v>
      </c>
      <c r="B53" s="169"/>
      <c r="C53" s="169"/>
      <c r="D53" s="169"/>
      <c r="E53" s="162"/>
      <c r="F53" s="170"/>
      <c r="G53" s="254"/>
    </row>
    <row r="54" spans="1:8" ht="12.75" customHeight="1">
      <c r="A54" s="169"/>
      <c r="B54" s="169" t="s">
        <v>47</v>
      </c>
      <c r="C54" s="169"/>
      <c r="D54" s="169"/>
      <c r="E54" s="162" t="s">
        <v>1</v>
      </c>
      <c r="F54" s="170"/>
      <c r="G54" s="75"/>
    </row>
    <row r="55" spans="1:8" ht="12.75" customHeight="1">
      <c r="A55" s="169"/>
      <c r="B55" s="169" t="s">
        <v>46</v>
      </c>
      <c r="C55" s="169"/>
      <c r="D55" s="169"/>
      <c r="E55" s="162" t="s">
        <v>1</v>
      </c>
      <c r="F55" s="170"/>
      <c r="G55" s="75"/>
    </row>
    <row r="56" spans="1:8" ht="12.75" customHeight="1">
      <c r="A56" s="169"/>
      <c r="B56" s="169" t="s">
        <v>722</v>
      </c>
      <c r="C56" s="169"/>
      <c r="D56" s="169"/>
      <c r="E56" s="162" t="s">
        <v>1</v>
      </c>
      <c r="F56" s="170"/>
      <c r="G56" s="75"/>
    </row>
    <row r="57" spans="1:8" ht="12.75" customHeight="1">
      <c r="A57" s="169"/>
      <c r="B57" s="169" t="s">
        <v>723</v>
      </c>
      <c r="C57" s="169"/>
      <c r="D57" s="169"/>
      <c r="E57" s="162" t="s">
        <v>1</v>
      </c>
      <c r="F57" s="170"/>
      <c r="G57" s="75"/>
    </row>
    <row r="58" spans="1:8" ht="12.75" customHeight="1">
      <c r="A58" s="169"/>
      <c r="B58" s="169" t="s">
        <v>724</v>
      </c>
      <c r="C58" s="169"/>
      <c r="D58" s="169"/>
      <c r="E58" s="162" t="s">
        <v>1</v>
      </c>
      <c r="F58" s="170"/>
      <c r="G58" s="75"/>
    </row>
    <row r="59" spans="1:8" ht="12.75" customHeight="1">
      <c r="A59" s="169"/>
      <c r="B59" s="163" t="s">
        <v>725</v>
      </c>
      <c r="C59" s="169"/>
      <c r="D59" s="169"/>
      <c r="E59" s="162" t="s">
        <v>45</v>
      </c>
      <c r="F59" s="170"/>
      <c r="G59" s="218"/>
    </row>
    <row r="60" spans="1:8" ht="12.75" customHeight="1">
      <c r="A60" s="169"/>
      <c r="B60" s="163" t="s">
        <v>726</v>
      </c>
      <c r="C60" s="169"/>
      <c r="D60" s="169"/>
      <c r="E60" s="162" t="s">
        <v>45</v>
      </c>
      <c r="F60" s="182"/>
      <c r="G60" s="69"/>
    </row>
    <row r="61" spans="1:8" ht="12.75" customHeight="1">
      <c r="A61" s="169"/>
      <c r="B61" s="163" t="s">
        <v>727</v>
      </c>
      <c r="C61" s="169"/>
      <c r="D61" s="169"/>
      <c r="E61" s="162" t="s">
        <v>49</v>
      </c>
      <c r="F61" s="183"/>
      <c r="G61" s="69"/>
    </row>
    <row r="62" spans="1:8" ht="12.75" customHeight="1">
      <c r="A62" s="169"/>
      <c r="B62" s="163"/>
      <c r="C62" s="169"/>
      <c r="D62" s="169"/>
      <c r="E62" s="162"/>
      <c r="F62" s="184"/>
      <c r="G62" s="111"/>
    </row>
    <row r="63" spans="1:8" ht="12.75" customHeight="1">
      <c r="A63" s="169" t="s">
        <v>749</v>
      </c>
      <c r="B63" s="163"/>
      <c r="C63" s="169"/>
      <c r="D63" s="169"/>
      <c r="E63" s="162"/>
      <c r="F63" s="184"/>
      <c r="G63" s="112"/>
    </row>
    <row r="64" spans="1:8" ht="12.75" customHeight="1">
      <c r="A64" s="169"/>
      <c r="B64" s="187" t="s">
        <v>44</v>
      </c>
      <c r="C64" s="169"/>
      <c r="D64" s="169"/>
      <c r="E64" s="162"/>
      <c r="F64" s="184"/>
      <c r="G64" s="113"/>
    </row>
    <row r="65" spans="1:8" ht="12.75" customHeight="1">
      <c r="A65" s="169"/>
      <c r="B65" s="187"/>
      <c r="C65" s="187" t="s">
        <v>750</v>
      </c>
      <c r="D65" s="169"/>
      <c r="E65" s="162" t="s">
        <v>1</v>
      </c>
      <c r="F65" s="184"/>
      <c r="G65" s="87">
        <v>1</v>
      </c>
      <c r="H65" s="3" t="s">
        <v>349</v>
      </c>
    </row>
    <row r="66" spans="1:8" ht="12.75" customHeight="1">
      <c r="A66" s="169"/>
      <c r="B66" s="187"/>
      <c r="C66" s="187" t="s">
        <v>751</v>
      </c>
      <c r="D66" s="169"/>
      <c r="E66" s="162" t="s">
        <v>1</v>
      </c>
      <c r="F66" s="184"/>
      <c r="G66" s="87">
        <v>0</v>
      </c>
    </row>
    <row r="67" spans="1:8" ht="12.75" customHeight="1">
      <c r="A67" s="169"/>
      <c r="B67" s="187"/>
      <c r="C67" s="187" t="s">
        <v>752</v>
      </c>
      <c r="D67" s="169"/>
      <c r="E67" s="162" t="s">
        <v>1</v>
      </c>
      <c r="F67" s="184"/>
      <c r="G67" s="87">
        <v>0</v>
      </c>
    </row>
    <row r="68" spans="1:8" ht="12.75" customHeight="1">
      <c r="A68" s="169"/>
      <c r="B68" s="187" t="s">
        <v>43</v>
      </c>
      <c r="C68" s="187"/>
      <c r="D68" s="169"/>
      <c r="E68" s="162"/>
      <c r="F68" s="184"/>
      <c r="G68" s="338"/>
    </row>
    <row r="69" spans="1:8" ht="12.75" customHeight="1">
      <c r="A69" s="169"/>
      <c r="B69" s="187"/>
      <c r="C69" s="187" t="s">
        <v>753</v>
      </c>
      <c r="D69" s="169"/>
      <c r="E69" s="162" t="s">
        <v>1</v>
      </c>
      <c r="F69" s="184"/>
      <c r="G69" s="87">
        <v>1</v>
      </c>
      <c r="H69" s="3" t="s">
        <v>348</v>
      </c>
    </row>
    <row r="70" spans="1:8" ht="12.75" customHeight="1">
      <c r="A70" s="169"/>
      <c r="B70" s="187"/>
      <c r="C70" s="187" t="s">
        <v>754</v>
      </c>
      <c r="D70" s="169"/>
      <c r="E70" s="162" t="s">
        <v>1</v>
      </c>
      <c r="F70" s="184"/>
      <c r="G70" s="87">
        <v>0</v>
      </c>
    </row>
    <row r="71" spans="1:8" ht="12.75" customHeight="1">
      <c r="A71" s="169"/>
      <c r="B71" s="187"/>
      <c r="C71" s="187" t="s">
        <v>755</v>
      </c>
      <c r="D71" s="169"/>
      <c r="E71" s="162" t="s">
        <v>1</v>
      </c>
      <c r="F71" s="184"/>
      <c r="G71" s="87">
        <v>0</v>
      </c>
    </row>
    <row r="72" spans="1:8" ht="12.75" customHeight="1">
      <c r="A72" s="191"/>
      <c r="B72" s="192"/>
      <c r="C72" s="192"/>
      <c r="D72" s="191"/>
      <c r="E72" s="164"/>
      <c r="F72" s="184"/>
      <c r="G72" s="115"/>
    </row>
    <row r="73" spans="1:8" ht="12.75" customHeight="1">
      <c r="A73" s="169" t="s">
        <v>728</v>
      </c>
      <c r="B73" s="187"/>
      <c r="C73" s="187"/>
      <c r="D73" s="169"/>
      <c r="E73" s="162" t="s">
        <v>1</v>
      </c>
      <c r="F73" s="184"/>
      <c r="G73" s="200"/>
    </row>
    <row r="74" spans="1:8" ht="12.75" customHeight="1">
      <c r="A74" s="191"/>
      <c r="B74" s="192"/>
      <c r="C74" s="192"/>
      <c r="D74" s="191"/>
      <c r="E74" s="164"/>
      <c r="F74" s="184"/>
      <c r="G74" s="116"/>
    </row>
    <row r="75" spans="1:8" ht="12.75" customHeight="1">
      <c r="A75" s="191" t="s">
        <v>729</v>
      </c>
      <c r="B75" s="192"/>
      <c r="C75" s="191"/>
      <c r="D75" s="191"/>
      <c r="E75" s="164"/>
      <c r="F75" s="184"/>
      <c r="G75" s="116"/>
    </row>
    <row r="76" spans="1:8" ht="12.75" customHeight="1">
      <c r="A76" s="191"/>
      <c r="B76" s="195" t="s">
        <v>730</v>
      </c>
      <c r="C76" s="191"/>
      <c r="D76" s="191"/>
      <c r="E76" s="164"/>
      <c r="F76" s="184"/>
      <c r="G76" s="117"/>
    </row>
    <row r="77" spans="1:8" ht="12.75" customHeight="1">
      <c r="A77" s="169"/>
      <c r="B77" s="163"/>
      <c r="C77" s="169" t="s">
        <v>731</v>
      </c>
      <c r="D77" s="169"/>
      <c r="E77" s="162" t="s">
        <v>49</v>
      </c>
      <c r="F77" s="184"/>
      <c r="G77" s="87">
        <v>1</v>
      </c>
    </row>
    <row r="78" spans="1:8" ht="12.75" customHeight="1">
      <c r="A78" s="169"/>
      <c r="B78" s="163"/>
      <c r="C78" s="169" t="s">
        <v>732</v>
      </c>
      <c r="D78" s="169"/>
      <c r="E78" s="162" t="s">
        <v>49</v>
      </c>
      <c r="F78" s="184"/>
      <c r="G78" s="87">
        <v>0</v>
      </c>
    </row>
    <row r="79" spans="1:8" ht="12.75" customHeight="1">
      <c r="A79" s="169"/>
      <c r="B79" s="163"/>
      <c r="C79" s="169" t="s">
        <v>733</v>
      </c>
      <c r="D79" s="169"/>
      <c r="E79" s="162" t="s">
        <v>49</v>
      </c>
      <c r="F79" s="184"/>
      <c r="G79" s="87">
        <v>0</v>
      </c>
    </row>
    <row r="80" spans="1:8" ht="12.75" customHeight="1">
      <c r="A80" s="169"/>
      <c r="B80" s="163"/>
      <c r="C80" s="169" t="s">
        <v>734</v>
      </c>
      <c r="D80" s="169"/>
      <c r="E80" s="162" t="s">
        <v>49</v>
      </c>
      <c r="F80" s="184"/>
      <c r="G80" s="87">
        <v>0</v>
      </c>
    </row>
    <row r="81" spans="1:8" ht="12.75" customHeight="1">
      <c r="A81" s="169"/>
      <c r="B81" s="195" t="s">
        <v>735</v>
      </c>
      <c r="C81" s="191"/>
      <c r="D81" s="191"/>
      <c r="E81" s="164"/>
      <c r="F81" s="184"/>
      <c r="G81" s="118"/>
    </row>
    <row r="82" spans="1:8" ht="12.75" customHeight="1">
      <c r="A82" s="169"/>
      <c r="B82" s="163"/>
      <c r="C82" s="169" t="s">
        <v>736</v>
      </c>
      <c r="D82" s="169"/>
      <c r="E82" s="162" t="s">
        <v>42</v>
      </c>
      <c r="F82" s="184"/>
      <c r="G82" s="86">
        <v>10014</v>
      </c>
      <c r="H82" s="3" t="s">
        <v>455</v>
      </c>
    </row>
    <row r="83" spans="1:8" ht="12.75" customHeight="1">
      <c r="A83" s="169"/>
      <c r="B83" s="163"/>
      <c r="C83" s="169" t="s">
        <v>737</v>
      </c>
      <c r="D83" s="169"/>
      <c r="E83" s="162" t="s">
        <v>42</v>
      </c>
      <c r="F83" s="184"/>
      <c r="G83" s="87">
        <v>0</v>
      </c>
    </row>
    <row r="84" spans="1:8" ht="12.75" customHeight="1">
      <c r="A84" s="169"/>
      <c r="B84" s="163"/>
      <c r="C84" s="169" t="s">
        <v>738</v>
      </c>
      <c r="D84" s="169"/>
      <c r="E84" s="162" t="s">
        <v>42</v>
      </c>
      <c r="F84" s="184"/>
      <c r="G84" s="87">
        <v>0</v>
      </c>
    </row>
    <row r="85" spans="1:8" ht="12.75" customHeight="1">
      <c r="A85" s="169"/>
      <c r="B85" s="163"/>
      <c r="C85" s="169" t="s">
        <v>739</v>
      </c>
      <c r="D85" s="169"/>
      <c r="E85" s="162" t="s">
        <v>42</v>
      </c>
      <c r="F85" s="184"/>
      <c r="G85" s="87">
        <v>0</v>
      </c>
    </row>
    <row r="86" spans="1:8" ht="12.75" customHeight="1">
      <c r="A86" s="169"/>
      <c r="B86" s="163" t="s">
        <v>740</v>
      </c>
      <c r="C86" s="169"/>
      <c r="D86" s="169"/>
      <c r="E86" s="162" t="s">
        <v>741</v>
      </c>
      <c r="F86" s="184"/>
      <c r="G86" s="87">
        <v>80000</v>
      </c>
      <c r="H86" s="3" t="s">
        <v>760</v>
      </c>
    </row>
    <row r="87" spans="1:8" ht="12.75" customHeight="1">
      <c r="A87" s="191"/>
      <c r="B87" s="195"/>
      <c r="C87" s="191"/>
      <c r="D87" s="191"/>
      <c r="E87" s="164"/>
      <c r="F87" s="184"/>
      <c r="G87" s="114"/>
    </row>
    <row r="88" spans="1:8" ht="12.75" customHeight="1">
      <c r="A88" s="169" t="s">
        <v>742</v>
      </c>
      <c r="B88" s="163"/>
      <c r="C88" s="169"/>
      <c r="D88" s="169"/>
      <c r="E88" s="167" t="s">
        <v>756</v>
      </c>
      <c r="F88" s="184"/>
      <c r="G88" s="69"/>
    </row>
    <row r="89" spans="1:8" ht="12.75" customHeight="1">
      <c r="A89" s="8"/>
      <c r="B89" s="9"/>
      <c r="C89" s="8"/>
      <c r="D89" s="8"/>
      <c r="E89" s="8"/>
      <c r="F89" s="7"/>
      <c r="G89" s="7"/>
      <c r="H89" s="72" t="s">
        <v>346</v>
      </c>
    </row>
    <row r="90" spans="1:8" ht="12.75" customHeight="1"/>
  </sheetData>
  <mergeCells count="2">
    <mergeCell ref="A5:D5"/>
    <mergeCell ref="H4:H6"/>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660</v>
      </c>
    </row>
    <row r="5" spans="1:8" s="1" customFormat="1" ht="12.75" customHeight="1">
      <c r="A5" s="750" t="s">
        <v>41</v>
      </c>
      <c r="B5" s="750"/>
      <c r="C5" s="750"/>
      <c r="D5" s="750"/>
      <c r="E5" s="4" t="s">
        <v>40</v>
      </c>
      <c r="F5" s="3"/>
      <c r="G5" s="155"/>
      <c r="H5" s="758"/>
    </row>
    <row r="6" spans="1:8" s="1" customFormat="1" ht="12.75" customHeight="1">
      <c r="A6" s="168"/>
      <c r="B6" s="168"/>
      <c r="C6" s="168"/>
      <c r="D6" s="168"/>
      <c r="E6" s="3"/>
      <c r="F6" s="3"/>
      <c r="G6" s="155"/>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v>0</v>
      </c>
      <c r="H9" s="3" t="s">
        <v>655</v>
      </c>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v>1</v>
      </c>
      <c r="H13" s="3" t="s">
        <v>655</v>
      </c>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226</v>
      </c>
      <c r="H18" s="3"/>
    </row>
    <row r="19" spans="1:8" s="1" customFormat="1" ht="12.75" customHeight="1">
      <c r="A19" s="169"/>
      <c r="B19" s="169" t="s">
        <v>80</v>
      </c>
      <c r="C19" s="169"/>
      <c r="D19" s="169"/>
      <c r="E19" s="162" t="s">
        <v>1</v>
      </c>
      <c r="F19" s="172"/>
      <c r="G19" s="22" t="s">
        <v>654</v>
      </c>
      <c r="H19" s="3"/>
    </row>
    <row r="20" spans="1:8" s="1" customFormat="1" ht="12.75" customHeight="1">
      <c r="A20" s="169"/>
      <c r="B20" s="169" t="s">
        <v>79</v>
      </c>
      <c r="C20" s="169"/>
      <c r="D20" s="169"/>
      <c r="E20" s="162" t="s">
        <v>78</v>
      </c>
      <c r="F20" s="172"/>
      <c r="G20" s="22">
        <v>3</v>
      </c>
      <c r="H20" s="121" t="s">
        <v>665</v>
      </c>
    </row>
    <row r="21" spans="1:8" s="1" customFormat="1" ht="12.75" customHeight="1">
      <c r="A21" s="169"/>
      <c r="B21" s="169" t="s">
        <v>77</v>
      </c>
      <c r="C21" s="169"/>
      <c r="D21" s="169"/>
      <c r="E21" s="162" t="s">
        <v>76</v>
      </c>
      <c r="F21" s="172"/>
      <c r="G21" s="75">
        <v>6920</v>
      </c>
      <c r="H21" s="121" t="s">
        <v>545</v>
      </c>
    </row>
    <row r="22" spans="1:8" s="1" customFormat="1" ht="12.75" customHeight="1">
      <c r="A22" s="169"/>
      <c r="B22" s="169" t="s">
        <v>75</v>
      </c>
      <c r="C22" s="169"/>
      <c r="D22" s="169"/>
      <c r="E22" s="162" t="s">
        <v>74</v>
      </c>
      <c r="F22" s="170"/>
      <c r="G22" s="75">
        <v>14000</v>
      </c>
      <c r="H22" s="203" t="s">
        <v>653</v>
      </c>
    </row>
    <row r="23" spans="1:8" s="1" customFormat="1" ht="12.75" customHeight="1">
      <c r="A23" s="169"/>
      <c r="B23" s="169" t="s">
        <v>73</v>
      </c>
      <c r="C23" s="169"/>
      <c r="D23" s="169"/>
      <c r="E23" s="162" t="s">
        <v>49</v>
      </c>
      <c r="F23" s="170"/>
      <c r="G23" s="75">
        <v>3</v>
      </c>
      <c r="H23" s="203" t="s">
        <v>655</v>
      </c>
    </row>
    <row r="24" spans="1:8" s="1" customFormat="1" ht="12.75" customHeight="1">
      <c r="A24" s="169"/>
      <c r="B24" s="169" t="s">
        <v>743</v>
      </c>
      <c r="C24" s="169"/>
      <c r="D24" s="169"/>
      <c r="E24" s="162" t="s">
        <v>49</v>
      </c>
      <c r="F24" s="170"/>
      <c r="G24" s="75">
        <v>4</v>
      </c>
      <c r="H24" s="125" t="s">
        <v>655</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25.3</v>
      </c>
      <c r="H30" s="121" t="s">
        <v>653</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10014</v>
      </c>
      <c r="H82" s="3" t="s">
        <v>455</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7"/>
  <sheetViews>
    <sheetView showGridLines="0" workbookViewId="0"/>
  </sheetViews>
  <sheetFormatPr defaultColWidth="8.85546875" defaultRowHeight="12.75"/>
  <cols>
    <col min="1" max="2" width="8.85546875" style="1"/>
    <col min="3" max="3" width="12" style="1" customWidth="1"/>
    <col min="4" max="4" width="10.140625" style="1" bestFit="1" customWidth="1"/>
    <col min="5" max="5" width="12.5703125" style="1" customWidth="1"/>
    <col min="6" max="6" width="3" style="1" customWidth="1"/>
    <col min="7" max="7" width="8.85546875" style="1"/>
    <col min="8" max="8" width="147"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t="s">
        <v>662</v>
      </c>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c r="G7" s="2"/>
    </row>
    <row r="8" spans="1:8" ht="12.75" customHeight="1">
      <c r="A8" s="166" t="s">
        <v>91</v>
      </c>
      <c r="B8" s="169"/>
      <c r="C8" s="169"/>
      <c r="D8" s="169"/>
      <c r="E8" s="170"/>
      <c r="F8" s="170"/>
      <c r="G8" s="2"/>
      <c r="H8" s="4" t="s">
        <v>347</v>
      </c>
    </row>
    <row r="9" spans="1:8" ht="12.75" customHeight="1">
      <c r="A9" s="169"/>
      <c r="B9" s="171" t="s">
        <v>90</v>
      </c>
      <c r="C9" s="171"/>
      <c r="D9" s="171"/>
      <c r="E9" s="162" t="s">
        <v>1</v>
      </c>
      <c r="F9" s="172"/>
      <c r="G9" s="22">
        <v>0</v>
      </c>
    </row>
    <row r="10" spans="1:8" ht="12.75" customHeight="1">
      <c r="A10" s="169"/>
      <c r="B10" s="171" t="s">
        <v>89</v>
      </c>
      <c r="C10" s="171"/>
      <c r="D10" s="171"/>
      <c r="E10" s="162" t="s">
        <v>1</v>
      </c>
      <c r="F10" s="172"/>
      <c r="G10" s="22"/>
    </row>
    <row r="11" spans="1:8" ht="12.75" customHeight="1">
      <c r="A11" s="169"/>
      <c r="B11" s="171" t="s">
        <v>88</v>
      </c>
      <c r="C11" s="171"/>
      <c r="D11" s="171"/>
      <c r="E11" s="162" t="s">
        <v>1</v>
      </c>
      <c r="F11" s="172"/>
      <c r="G11" s="22"/>
    </row>
    <row r="12" spans="1:8" ht="12.75" customHeight="1">
      <c r="A12" s="169"/>
      <c r="B12" s="171" t="s">
        <v>87</v>
      </c>
      <c r="C12" s="171"/>
      <c r="D12" s="171"/>
      <c r="E12" s="162" t="s">
        <v>1</v>
      </c>
      <c r="F12" s="172"/>
      <c r="G12" s="22"/>
    </row>
    <row r="13" spans="1:8" ht="12.75" customHeight="1">
      <c r="A13" s="169"/>
      <c r="B13" s="171" t="s">
        <v>86</v>
      </c>
      <c r="C13" s="171"/>
      <c r="D13" s="171"/>
      <c r="E13" s="162" t="s">
        <v>1</v>
      </c>
      <c r="F13" s="172"/>
      <c r="G13" s="22">
        <v>1</v>
      </c>
      <c r="H13" s="3" t="s">
        <v>375</v>
      </c>
    </row>
    <row r="14" spans="1:8" ht="12.75" customHeight="1">
      <c r="A14" s="169"/>
      <c r="B14" s="171" t="s">
        <v>85</v>
      </c>
      <c r="C14" s="171"/>
      <c r="D14" s="171"/>
      <c r="E14" s="162" t="s">
        <v>1</v>
      </c>
      <c r="F14" s="172"/>
      <c r="G14" s="22"/>
    </row>
    <row r="15" spans="1:8" ht="12.75" customHeight="1">
      <c r="A15" s="169"/>
      <c r="B15" s="170" t="s">
        <v>84</v>
      </c>
      <c r="C15" s="171"/>
      <c r="D15" s="171"/>
      <c r="E15" s="162" t="s">
        <v>1</v>
      </c>
      <c r="F15" s="172"/>
      <c r="G15" s="22"/>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226</v>
      </c>
    </row>
    <row r="19" spans="1:8" ht="12.75" customHeight="1">
      <c r="A19" s="169"/>
      <c r="B19" s="169" t="s">
        <v>80</v>
      </c>
      <c r="C19" s="169"/>
      <c r="D19" s="169"/>
      <c r="E19" s="162" t="s">
        <v>1</v>
      </c>
      <c r="F19" s="172"/>
      <c r="G19" s="22" t="s">
        <v>232</v>
      </c>
    </row>
    <row r="20" spans="1:8" ht="12.75" customHeight="1">
      <c r="A20" s="169"/>
      <c r="B20" s="169" t="s">
        <v>79</v>
      </c>
      <c r="C20" s="169"/>
      <c r="D20" s="169"/>
      <c r="E20" s="162" t="s">
        <v>78</v>
      </c>
      <c r="F20" s="172"/>
      <c r="G20" s="22">
        <v>11</v>
      </c>
      <c r="H20" s="3" t="s">
        <v>666</v>
      </c>
    </row>
    <row r="21" spans="1:8" ht="12.75" customHeight="1">
      <c r="A21" s="169"/>
      <c r="B21" s="169" t="s">
        <v>77</v>
      </c>
      <c r="C21" s="169"/>
      <c r="D21" s="169"/>
      <c r="E21" s="162" t="s">
        <v>76</v>
      </c>
      <c r="F21" s="172"/>
      <c r="G21" s="75">
        <v>7875</v>
      </c>
      <c r="H21" s="205" t="s">
        <v>596</v>
      </c>
    </row>
    <row r="22" spans="1:8" ht="12.75" customHeight="1">
      <c r="A22" s="169"/>
      <c r="B22" s="169" t="s">
        <v>75</v>
      </c>
      <c r="C22" s="169"/>
      <c r="D22" s="169"/>
      <c r="E22" s="162" t="s">
        <v>74</v>
      </c>
      <c r="F22" s="170"/>
      <c r="G22" s="75">
        <v>240000</v>
      </c>
      <c r="H22" s="3" t="s">
        <v>599</v>
      </c>
    </row>
    <row r="23" spans="1:8" ht="12.75" customHeight="1">
      <c r="A23" s="169"/>
      <c r="B23" s="169" t="s">
        <v>73</v>
      </c>
      <c r="C23" s="169"/>
      <c r="D23" s="169"/>
      <c r="E23" s="162" t="s">
        <v>49</v>
      </c>
      <c r="F23" s="170"/>
      <c r="G23" s="75">
        <v>23</v>
      </c>
      <c r="H23" s="3" t="s">
        <v>375</v>
      </c>
    </row>
    <row r="24" spans="1:8" ht="12.75" customHeight="1">
      <c r="A24" s="169"/>
      <c r="B24" s="169" t="s">
        <v>743</v>
      </c>
      <c r="C24" s="169"/>
      <c r="D24" s="169"/>
      <c r="E24" s="162" t="s">
        <v>49</v>
      </c>
      <c r="F24" s="170"/>
      <c r="G24" s="75">
        <v>13</v>
      </c>
      <c r="H24" s="3" t="s">
        <v>587</v>
      </c>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29.8</v>
      </c>
      <c r="H30" s="3" t="s">
        <v>376</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22"/>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86">
        <v>10014</v>
      </c>
      <c r="H82" s="3" t="s">
        <v>455</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row r="92" spans="1:8" ht="15">
      <c r="A92" s="157"/>
      <c r="B92" s="157"/>
      <c r="C92" s="157"/>
      <c r="D92" s="157"/>
      <c r="E92" s="157"/>
      <c r="F92" s="158"/>
    </row>
    <row r="93" spans="1:8" ht="15">
      <c r="A93" s="157"/>
      <c r="B93" s="157"/>
      <c r="C93" s="157"/>
      <c r="D93" s="157"/>
      <c r="E93" s="157"/>
      <c r="F93" s="158"/>
    </row>
    <row r="94" spans="1:8" ht="15">
      <c r="A94" s="107"/>
      <c r="B94" s="6"/>
      <c r="C94" s="159"/>
      <c r="D94" s="160"/>
      <c r="E94" s="159"/>
      <c r="F94" s="158"/>
    </row>
    <row r="95" spans="1:8" ht="15">
      <c r="A95" s="107"/>
      <c r="B95" s="6"/>
      <c r="C95" s="159"/>
      <c r="D95" s="160"/>
      <c r="E95" s="159"/>
      <c r="F95" s="158"/>
    </row>
    <row r="96" spans="1:8" ht="15">
      <c r="A96" s="107"/>
      <c r="B96" s="6"/>
      <c r="C96" s="159"/>
      <c r="D96" s="160"/>
      <c r="E96" s="159"/>
      <c r="F96" s="158"/>
    </row>
    <row r="97" spans="1:6" ht="15">
      <c r="A97" s="107"/>
      <c r="B97" s="6"/>
      <c r="C97" s="159"/>
      <c r="D97" s="160"/>
      <c r="E97" s="159"/>
      <c r="F97" s="158"/>
    </row>
    <row r="98" spans="1:6" ht="15">
      <c r="A98" s="107"/>
      <c r="B98" s="6"/>
      <c r="C98" s="159"/>
      <c r="D98" s="160"/>
      <c r="E98" s="159"/>
      <c r="F98" s="158"/>
    </row>
    <row r="99" spans="1:6" ht="15">
      <c r="A99" s="107"/>
      <c r="B99" s="6"/>
      <c r="C99" s="159"/>
      <c r="D99" s="160"/>
      <c r="E99" s="159"/>
      <c r="F99" s="158"/>
    </row>
    <row r="100" spans="1:6" ht="15">
      <c r="A100" s="107"/>
      <c r="B100" s="6"/>
      <c r="C100" s="159"/>
      <c r="D100" s="160"/>
      <c r="E100" s="159"/>
      <c r="F100" s="158"/>
    </row>
    <row r="101" spans="1:6" ht="15">
      <c r="A101" s="161"/>
      <c r="B101" s="157"/>
      <c r="C101" s="157"/>
      <c r="D101" s="157"/>
      <c r="E101" s="157"/>
      <c r="F101" s="158"/>
    </row>
    <row r="102" spans="1:6" ht="15">
      <c r="A102" s="157"/>
      <c r="B102" s="157"/>
      <c r="C102" s="157"/>
      <c r="D102" s="157"/>
      <c r="E102" s="157"/>
      <c r="F102" s="158"/>
    </row>
    <row r="103" spans="1:6" ht="15">
      <c r="A103" s="107"/>
      <c r="B103" s="157"/>
      <c r="C103" s="157"/>
      <c r="D103" s="157"/>
      <c r="E103" s="157"/>
      <c r="F103" s="158"/>
    </row>
    <row r="104" spans="1:6" ht="15">
      <c r="A104" s="107"/>
      <c r="B104" s="157"/>
      <c r="C104" s="157"/>
      <c r="D104" s="157"/>
      <c r="E104" s="157"/>
      <c r="F104" s="158"/>
    </row>
    <row r="105" spans="1:6" ht="15">
      <c r="A105" s="107"/>
      <c r="B105" s="157"/>
      <c r="C105" s="157"/>
      <c r="D105" s="157"/>
      <c r="E105" s="157"/>
      <c r="F105" s="158"/>
    </row>
    <row r="106" spans="1:6" ht="15">
      <c r="A106" s="107"/>
      <c r="B106" s="157"/>
      <c r="C106" s="157"/>
      <c r="D106" s="157"/>
      <c r="E106" s="157"/>
      <c r="F106" s="158"/>
    </row>
    <row r="107" spans="1:6" ht="15">
      <c r="A107" s="107"/>
      <c r="B107" s="157"/>
      <c r="C107" s="157"/>
      <c r="D107" s="157"/>
      <c r="E107" s="157"/>
      <c r="F107" s="158"/>
    </row>
  </sheetData>
  <mergeCells count="2">
    <mergeCell ref="A5:D5"/>
    <mergeCell ref="H4:H6"/>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ColWidth="8.85546875" defaultRowHeight="12.75"/>
  <cols>
    <col min="1" max="2" width="8.85546875" style="1"/>
    <col min="3" max="3" width="28" style="1" customWidth="1"/>
    <col min="4" max="4" width="4.42578125" style="1" bestFit="1" customWidth="1"/>
    <col min="5" max="5" width="12.5703125" style="1" customWidth="1"/>
    <col min="6" max="6" width="3" style="1" customWidth="1"/>
    <col min="7" max="7" width="8.85546875" style="1"/>
    <col min="8" max="8" width="146.285156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t="s">
        <v>663</v>
      </c>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c r="G7" s="2"/>
    </row>
    <row r="8" spans="1:8" ht="12.75" customHeight="1">
      <c r="A8" s="166" t="s">
        <v>91</v>
      </c>
      <c r="B8" s="169"/>
      <c r="C8" s="169"/>
      <c r="D8" s="169"/>
      <c r="E8" s="170"/>
      <c r="F8" s="170"/>
      <c r="G8" s="2"/>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226</v>
      </c>
    </row>
    <row r="19" spans="1:8" ht="12.75" customHeight="1">
      <c r="A19" s="169"/>
      <c r="B19" s="169" t="s">
        <v>80</v>
      </c>
      <c r="C19" s="169"/>
      <c r="D19" s="169"/>
      <c r="E19" s="162" t="s">
        <v>1</v>
      </c>
      <c r="F19" s="172"/>
      <c r="G19" s="22" t="s">
        <v>233</v>
      </c>
    </row>
    <row r="20" spans="1:8" ht="12.75" customHeight="1">
      <c r="A20" s="169"/>
      <c r="B20" s="169" t="s">
        <v>79</v>
      </c>
      <c r="C20" s="169"/>
      <c r="D20" s="169"/>
      <c r="E20" s="162" t="s">
        <v>78</v>
      </c>
      <c r="F20" s="172"/>
      <c r="G20" s="22">
        <v>5</v>
      </c>
      <c r="H20" s="3" t="s">
        <v>667</v>
      </c>
    </row>
    <row r="21" spans="1:8" ht="12.75" customHeight="1">
      <c r="A21" s="169"/>
      <c r="B21" s="169" t="s">
        <v>77</v>
      </c>
      <c r="C21" s="169"/>
      <c r="D21" s="169"/>
      <c r="E21" s="162" t="s">
        <v>76</v>
      </c>
      <c r="F21" s="172"/>
      <c r="G21" s="75">
        <v>8200</v>
      </c>
      <c r="H21" s="205" t="s">
        <v>597</v>
      </c>
    </row>
    <row r="22" spans="1:8" ht="12.75" customHeight="1">
      <c r="A22" s="169"/>
      <c r="B22" s="169" t="s">
        <v>75</v>
      </c>
      <c r="C22" s="169"/>
      <c r="D22" s="169"/>
      <c r="E22" s="162" t="s">
        <v>74</v>
      </c>
      <c r="F22" s="170"/>
      <c r="G22" s="75">
        <v>240000</v>
      </c>
      <c r="H22" s="128" t="s">
        <v>600</v>
      </c>
    </row>
    <row r="23" spans="1:8" ht="12.75" customHeight="1">
      <c r="A23" s="169"/>
      <c r="B23" s="169" t="s">
        <v>73</v>
      </c>
      <c r="C23" s="169"/>
      <c r="D23" s="169"/>
      <c r="E23" s="162" t="s">
        <v>49</v>
      </c>
      <c r="F23" s="170"/>
      <c r="G23" s="75">
        <v>20</v>
      </c>
      <c r="H23" s="128" t="s">
        <v>588</v>
      </c>
    </row>
    <row r="24" spans="1:8" ht="12.75" customHeight="1">
      <c r="A24" s="169"/>
      <c r="B24" s="169" t="s">
        <v>743</v>
      </c>
      <c r="C24" s="169"/>
      <c r="D24" s="169"/>
      <c r="E24" s="162" t="s">
        <v>49</v>
      </c>
      <c r="F24" s="170"/>
      <c r="G24" s="75">
        <v>20</v>
      </c>
      <c r="H24" s="125" t="s">
        <v>588</v>
      </c>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33.200000000000003</v>
      </c>
      <c r="H30" s="3" t="s">
        <v>378</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86">
        <v>10014</v>
      </c>
      <c r="H82" s="3" t="s">
        <v>455</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ht="12.75" customHeight="1"/>
  </sheetData>
  <mergeCells count="2">
    <mergeCell ref="A5:D5"/>
    <mergeCell ref="H4:H6"/>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G4" s="123"/>
      <c r="H4" s="757" t="s">
        <v>668</v>
      </c>
    </row>
    <row r="5" spans="1:8" s="1" customFormat="1" ht="12.75" customHeight="1">
      <c r="A5" s="750" t="s">
        <v>41</v>
      </c>
      <c r="B5" s="750"/>
      <c r="C5" s="750"/>
      <c r="D5" s="750"/>
      <c r="E5" s="4" t="s">
        <v>40</v>
      </c>
      <c r="F5" s="3"/>
      <c r="G5" s="156"/>
      <c r="H5" s="758"/>
    </row>
    <row r="6" spans="1:8" s="1" customFormat="1" ht="12.75" customHeight="1">
      <c r="A6" s="168"/>
      <c r="B6" s="168"/>
      <c r="C6" s="168"/>
      <c r="D6" s="168"/>
      <c r="E6" s="3"/>
      <c r="F6" s="3"/>
      <c r="G6" s="156"/>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226</v>
      </c>
      <c r="H18" s="3"/>
    </row>
    <row r="19" spans="1:8" s="1" customFormat="1" ht="12.75" customHeight="1">
      <c r="A19" s="169"/>
      <c r="B19" s="169" t="s">
        <v>80</v>
      </c>
      <c r="C19" s="169"/>
      <c r="D19" s="169"/>
      <c r="E19" s="162" t="s">
        <v>1</v>
      </c>
      <c r="F19" s="172"/>
      <c r="G19" s="22" t="s">
        <v>522</v>
      </c>
      <c r="H19" s="3"/>
    </row>
    <row r="20" spans="1:8" s="1" customFormat="1" ht="12.75" customHeight="1">
      <c r="A20" s="169"/>
      <c r="B20" s="169" t="s">
        <v>79</v>
      </c>
      <c r="C20" s="169"/>
      <c r="D20" s="169"/>
      <c r="E20" s="162" t="s">
        <v>78</v>
      </c>
      <c r="F20" s="172"/>
      <c r="G20" s="22">
        <v>8</v>
      </c>
      <c r="H20" s="121" t="s">
        <v>669</v>
      </c>
    </row>
    <row r="21" spans="1:8" s="1" customFormat="1" ht="12.75" customHeight="1">
      <c r="A21" s="169"/>
      <c r="B21" s="169" t="s">
        <v>77</v>
      </c>
      <c r="C21" s="169"/>
      <c r="D21" s="169"/>
      <c r="E21" s="162" t="s">
        <v>76</v>
      </c>
      <c r="F21" s="172"/>
      <c r="G21" s="22">
        <v>6920</v>
      </c>
      <c r="H21" s="121" t="s">
        <v>545</v>
      </c>
    </row>
    <row r="22" spans="1:8" s="1" customFormat="1" ht="12.75" customHeight="1">
      <c r="A22" s="169"/>
      <c r="B22" s="169" t="s">
        <v>75</v>
      </c>
      <c r="C22" s="169"/>
      <c r="D22" s="169"/>
      <c r="E22" s="162" t="s">
        <v>74</v>
      </c>
      <c r="F22" s="170"/>
      <c r="G22" s="75">
        <v>130000</v>
      </c>
      <c r="H22" s="3" t="s">
        <v>548</v>
      </c>
    </row>
    <row r="23" spans="1:8" s="1" customFormat="1" ht="12.75" customHeight="1">
      <c r="A23" s="169"/>
      <c r="B23" s="169" t="s">
        <v>73</v>
      </c>
      <c r="C23" s="169"/>
      <c r="D23" s="169"/>
      <c r="E23" s="162" t="s">
        <v>49</v>
      </c>
      <c r="F23" s="170"/>
      <c r="G23" s="75">
        <v>30</v>
      </c>
      <c r="H23" s="204" t="s">
        <v>549</v>
      </c>
    </row>
    <row r="24" spans="1:8" s="1" customFormat="1" ht="12.75" customHeight="1">
      <c r="A24" s="169"/>
      <c r="B24" s="169" t="s">
        <v>743</v>
      </c>
      <c r="C24" s="169"/>
      <c r="D24" s="169"/>
      <c r="E24" s="162" t="s">
        <v>49</v>
      </c>
      <c r="F24" s="170"/>
      <c r="G24" s="75">
        <v>26</v>
      </c>
      <c r="H24" s="125" t="s">
        <v>549</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28.3</v>
      </c>
      <c r="H30" s="121" t="s">
        <v>547</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c r="H47" s="3"/>
    </row>
    <row r="48" spans="1:8" s="1" customFormat="1" ht="12.75" customHeight="1">
      <c r="A48" s="169"/>
      <c r="B48" s="163" t="s">
        <v>51</v>
      </c>
      <c r="C48" s="169"/>
      <c r="D48" s="169"/>
      <c r="E48" s="162" t="s">
        <v>49</v>
      </c>
      <c r="F48" s="170"/>
      <c r="G48" s="175">
        <v>1</v>
      </c>
      <c r="H48" s="3" t="s">
        <v>356</v>
      </c>
    </row>
    <row r="49" spans="1:8" s="1" customFormat="1" ht="12.75" customHeight="1">
      <c r="A49" s="169"/>
      <c r="B49" s="163" t="s">
        <v>50</v>
      </c>
      <c r="C49" s="169"/>
      <c r="D49" s="169"/>
      <c r="E49" s="162" t="s">
        <v>49</v>
      </c>
      <c r="F49" s="170"/>
      <c r="G49" s="181">
        <v>-1</v>
      </c>
      <c r="H49" s="127" t="s">
        <v>702</v>
      </c>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89">
        <v>1</v>
      </c>
      <c r="H65" s="3" t="s">
        <v>349</v>
      </c>
    </row>
    <row r="66" spans="1:8" s="1" customFormat="1" ht="12.75" customHeight="1">
      <c r="A66" s="169"/>
      <c r="B66" s="187"/>
      <c r="C66" s="187" t="s">
        <v>751</v>
      </c>
      <c r="D66" s="169"/>
      <c r="E66" s="162" t="s">
        <v>1</v>
      </c>
      <c r="F66" s="184"/>
      <c r="G66" s="189">
        <v>0</v>
      </c>
      <c r="H66" s="3"/>
    </row>
    <row r="67" spans="1:8" s="1" customFormat="1" ht="12.75" customHeight="1">
      <c r="A67" s="169"/>
      <c r="B67" s="187"/>
      <c r="C67" s="187" t="s">
        <v>752</v>
      </c>
      <c r="D67" s="169"/>
      <c r="E67" s="162" t="s">
        <v>1</v>
      </c>
      <c r="F67" s="184"/>
      <c r="G67" s="189">
        <v>0</v>
      </c>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v>1</v>
      </c>
      <c r="H69" s="3" t="s">
        <v>348</v>
      </c>
    </row>
    <row r="70" spans="1:8" s="1" customFormat="1" ht="12.75" customHeight="1">
      <c r="A70" s="169"/>
      <c r="B70" s="187"/>
      <c r="C70" s="187" t="s">
        <v>754</v>
      </c>
      <c r="D70" s="169"/>
      <c r="E70" s="162" t="s">
        <v>1</v>
      </c>
      <c r="F70" s="184"/>
      <c r="G70" s="189">
        <v>0</v>
      </c>
      <c r="H70" s="3"/>
    </row>
    <row r="71" spans="1:8" s="1" customFormat="1" ht="12.75" customHeight="1">
      <c r="A71" s="169"/>
      <c r="B71" s="187"/>
      <c r="C71" s="187" t="s">
        <v>755</v>
      </c>
      <c r="D71" s="169"/>
      <c r="E71" s="162" t="s">
        <v>1</v>
      </c>
      <c r="F71" s="184"/>
      <c r="G71" s="189">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89">
        <v>1</v>
      </c>
      <c r="H77" s="3"/>
    </row>
    <row r="78" spans="1:8" s="1" customFormat="1" ht="12.75" customHeight="1">
      <c r="A78" s="169"/>
      <c r="B78" s="163"/>
      <c r="C78" s="169" t="s">
        <v>732</v>
      </c>
      <c r="D78" s="169"/>
      <c r="E78" s="162" t="s">
        <v>49</v>
      </c>
      <c r="F78" s="184"/>
      <c r="G78" s="189">
        <v>0</v>
      </c>
      <c r="H78" s="3"/>
    </row>
    <row r="79" spans="1:8" s="1" customFormat="1" ht="12.75" customHeight="1">
      <c r="A79" s="169"/>
      <c r="B79" s="163"/>
      <c r="C79" s="169" t="s">
        <v>733</v>
      </c>
      <c r="D79" s="169"/>
      <c r="E79" s="162" t="s">
        <v>49</v>
      </c>
      <c r="F79" s="184"/>
      <c r="G79" s="189">
        <v>0</v>
      </c>
      <c r="H79" s="3"/>
    </row>
    <row r="80" spans="1:8" s="1" customFormat="1" ht="12.75" customHeight="1">
      <c r="A80" s="169"/>
      <c r="B80" s="163"/>
      <c r="C80" s="169" t="s">
        <v>734</v>
      </c>
      <c r="D80" s="169"/>
      <c r="E80" s="162" t="s">
        <v>49</v>
      </c>
      <c r="F80" s="184"/>
      <c r="G80" s="189">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10014</v>
      </c>
      <c r="H82" s="3" t="s">
        <v>455</v>
      </c>
    </row>
    <row r="83" spans="1:8" s="1" customFormat="1" ht="12.75" customHeight="1">
      <c r="A83" s="169"/>
      <c r="B83" s="163"/>
      <c r="C83" s="169" t="s">
        <v>737</v>
      </c>
      <c r="D83" s="169"/>
      <c r="E83" s="162" t="s">
        <v>42</v>
      </c>
      <c r="F83" s="184"/>
      <c r="G83" s="189">
        <v>0</v>
      </c>
      <c r="H83" s="3"/>
    </row>
    <row r="84" spans="1:8" s="1" customFormat="1" ht="12.75" customHeight="1">
      <c r="A84" s="169"/>
      <c r="B84" s="163"/>
      <c r="C84" s="169" t="s">
        <v>738</v>
      </c>
      <c r="D84" s="169"/>
      <c r="E84" s="162" t="s">
        <v>42</v>
      </c>
      <c r="F84" s="184"/>
      <c r="G84" s="189">
        <v>0</v>
      </c>
      <c r="H84" s="3"/>
    </row>
    <row r="85" spans="1:8" s="1" customFormat="1" ht="12.75" customHeight="1">
      <c r="A85" s="169"/>
      <c r="B85" s="163"/>
      <c r="C85" s="169" t="s">
        <v>739</v>
      </c>
      <c r="D85" s="169"/>
      <c r="E85" s="162" t="s">
        <v>42</v>
      </c>
      <c r="F85" s="184"/>
      <c r="G85" s="189">
        <v>0</v>
      </c>
      <c r="H85" s="3"/>
    </row>
    <row r="86" spans="1:8" s="1" customFormat="1" ht="12.75" customHeight="1">
      <c r="A86" s="169"/>
      <c r="B86" s="163" t="s">
        <v>740</v>
      </c>
      <c r="C86" s="169"/>
      <c r="D86" s="169"/>
      <c r="E86" s="162" t="s">
        <v>741</v>
      </c>
      <c r="F86" s="184"/>
      <c r="G86" s="189">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175"/>
      <c r="H88" s="3"/>
    </row>
    <row r="89" spans="1:8" s="1" customFormat="1" ht="12.75" customHeight="1">
      <c r="A89" s="8"/>
      <c r="B89" s="9"/>
      <c r="C89" s="8"/>
      <c r="D89" s="8"/>
      <c r="E89" s="8"/>
      <c r="F89" s="7"/>
      <c r="G89" s="7"/>
      <c r="H89" s="72" t="s">
        <v>346</v>
      </c>
    </row>
    <row r="90" spans="1:8" s="1" customFormat="1" ht="12.75" customHeight="1">
      <c r="A90" s="3"/>
      <c r="B90" s="3"/>
      <c r="C90" s="3"/>
      <c r="D90" s="3"/>
      <c r="E90" s="3"/>
      <c r="F90" s="3"/>
      <c r="G90" s="3"/>
      <c r="H90" s="3"/>
    </row>
  </sheetData>
  <mergeCells count="2">
    <mergeCell ref="H4:H6"/>
    <mergeCell ref="A5:D5"/>
  </mergeCells>
  <pageMargins left="0.7" right="0.7" top="0.75" bottom="0.75" header="0.3" footer="0.3"/>
  <pageSetup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671</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226</v>
      </c>
      <c r="H18" s="3"/>
    </row>
    <row r="19" spans="1:8" s="1" customFormat="1" ht="12.75" customHeight="1">
      <c r="A19" s="169"/>
      <c r="B19" s="169" t="s">
        <v>80</v>
      </c>
      <c r="C19" s="169"/>
      <c r="D19" s="169"/>
      <c r="E19" s="162" t="s">
        <v>1</v>
      </c>
      <c r="F19" s="172"/>
      <c r="G19" s="22" t="s">
        <v>523</v>
      </c>
      <c r="H19" s="3"/>
    </row>
    <row r="20" spans="1:8" s="1" customFormat="1" ht="12.75" customHeight="1">
      <c r="A20" s="169"/>
      <c r="B20" s="169" t="s">
        <v>79</v>
      </c>
      <c r="C20" s="169"/>
      <c r="D20" s="169"/>
      <c r="E20" s="162" t="s">
        <v>78</v>
      </c>
      <c r="F20" s="172"/>
      <c r="G20" s="22">
        <v>7</v>
      </c>
      <c r="H20" s="121" t="s">
        <v>670</v>
      </c>
    </row>
    <row r="21" spans="1:8" s="1" customFormat="1" ht="12.75" customHeight="1">
      <c r="A21" s="169"/>
      <c r="B21" s="169" t="s">
        <v>77</v>
      </c>
      <c r="C21" s="169"/>
      <c r="D21" s="169"/>
      <c r="E21" s="162" t="s">
        <v>76</v>
      </c>
      <c r="F21" s="172"/>
      <c r="G21" s="22">
        <v>6920</v>
      </c>
      <c r="H21" s="121" t="s">
        <v>545</v>
      </c>
    </row>
    <row r="22" spans="1:8" s="1" customFormat="1" ht="12.75" customHeight="1">
      <c r="A22" s="169"/>
      <c r="B22" s="169" t="s">
        <v>75</v>
      </c>
      <c r="C22" s="169"/>
      <c r="D22" s="169"/>
      <c r="E22" s="162" t="s">
        <v>74</v>
      </c>
      <c r="F22" s="170"/>
      <c r="G22" s="75">
        <v>150000</v>
      </c>
      <c r="H22" s="128" t="s">
        <v>550</v>
      </c>
    </row>
    <row r="23" spans="1:8" s="1" customFormat="1" ht="12.75" customHeight="1">
      <c r="A23" s="169"/>
      <c r="B23" s="169" t="s">
        <v>73</v>
      </c>
      <c r="C23" s="169"/>
      <c r="D23" s="169"/>
      <c r="E23" s="162" t="s">
        <v>49</v>
      </c>
      <c r="F23" s="170"/>
      <c r="G23" s="75">
        <v>25</v>
      </c>
      <c r="H23" s="128" t="s">
        <v>551</v>
      </c>
    </row>
    <row r="24" spans="1:8" s="1" customFormat="1" ht="12.75" customHeight="1">
      <c r="A24" s="169"/>
      <c r="B24" s="169" t="s">
        <v>743</v>
      </c>
      <c r="C24" s="169"/>
      <c r="D24" s="169"/>
      <c r="E24" s="162" t="s">
        <v>49</v>
      </c>
      <c r="F24" s="170"/>
      <c r="G24" s="75">
        <v>21</v>
      </c>
      <c r="H24" s="125" t="s">
        <v>551</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30.8</v>
      </c>
      <c r="H30" s="128" t="s">
        <v>550</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10014</v>
      </c>
      <c r="H82" s="3" t="s">
        <v>455</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673</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v>0</v>
      </c>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v>1</v>
      </c>
      <c r="H13" s="3" t="s">
        <v>554</v>
      </c>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226</v>
      </c>
      <c r="H18" s="3"/>
    </row>
    <row r="19" spans="1:8" s="1" customFormat="1" ht="12.75" customHeight="1">
      <c r="A19" s="169"/>
      <c r="B19" s="169" t="s">
        <v>80</v>
      </c>
      <c r="C19" s="169"/>
      <c r="D19" s="169"/>
      <c r="E19" s="162" t="s">
        <v>1</v>
      </c>
      <c r="F19" s="172"/>
      <c r="G19" s="22" t="s">
        <v>524</v>
      </c>
      <c r="H19" s="3"/>
    </row>
    <row r="20" spans="1:8" s="1" customFormat="1" ht="12.75" customHeight="1">
      <c r="A20" s="169"/>
      <c r="B20" s="169" t="s">
        <v>79</v>
      </c>
      <c r="C20" s="169"/>
      <c r="D20" s="169"/>
      <c r="E20" s="162" t="s">
        <v>78</v>
      </c>
      <c r="F20" s="172"/>
      <c r="G20" s="22">
        <v>4</v>
      </c>
      <c r="H20" s="121" t="s">
        <v>672</v>
      </c>
    </row>
    <row r="21" spans="1:8" s="1" customFormat="1" ht="12.75" customHeight="1">
      <c r="A21" s="169"/>
      <c r="B21" s="169" t="s">
        <v>77</v>
      </c>
      <c r="C21" s="169"/>
      <c r="D21" s="169"/>
      <c r="E21" s="162" t="s">
        <v>76</v>
      </c>
      <c r="F21" s="172"/>
      <c r="G21" s="22">
        <v>6920</v>
      </c>
      <c r="H21" s="121" t="s">
        <v>545</v>
      </c>
    </row>
    <row r="22" spans="1:8" s="1" customFormat="1" ht="12.75" customHeight="1">
      <c r="A22" s="169"/>
      <c r="B22" s="169" t="s">
        <v>75</v>
      </c>
      <c r="C22" s="169"/>
      <c r="D22" s="169"/>
      <c r="E22" s="162" t="s">
        <v>74</v>
      </c>
      <c r="F22" s="170"/>
      <c r="G22" s="75">
        <v>65000</v>
      </c>
      <c r="H22" s="128" t="s">
        <v>552</v>
      </c>
    </row>
    <row r="23" spans="1:8" s="1" customFormat="1" ht="12.75" customHeight="1">
      <c r="A23" s="169"/>
      <c r="B23" s="169" t="s">
        <v>73</v>
      </c>
      <c r="C23" s="169"/>
      <c r="D23" s="169"/>
      <c r="E23" s="162" t="s">
        <v>49</v>
      </c>
      <c r="F23" s="170"/>
      <c r="G23" s="75">
        <v>17</v>
      </c>
      <c r="H23" s="128" t="s">
        <v>589</v>
      </c>
    </row>
    <row r="24" spans="1:8" s="1" customFormat="1" ht="12.75" customHeight="1">
      <c r="A24" s="169"/>
      <c r="B24" s="169" t="s">
        <v>743</v>
      </c>
      <c r="C24" s="169"/>
      <c r="D24" s="169"/>
      <c r="E24" s="162" t="s">
        <v>49</v>
      </c>
      <c r="F24" s="170"/>
      <c r="G24" s="75">
        <v>17</v>
      </c>
      <c r="H24" s="128" t="s">
        <v>589</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29.8</v>
      </c>
      <c r="H30" s="121" t="s">
        <v>553</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10014</v>
      </c>
      <c r="H82" s="3" t="s">
        <v>455</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675</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226</v>
      </c>
      <c r="H18" s="3"/>
    </row>
    <row r="19" spans="1:8" s="1" customFormat="1" ht="12.75" customHeight="1">
      <c r="A19" s="169"/>
      <c r="B19" s="169" t="s">
        <v>80</v>
      </c>
      <c r="C19" s="169"/>
      <c r="D19" s="169"/>
      <c r="E19" s="162" t="s">
        <v>1</v>
      </c>
      <c r="F19" s="172"/>
      <c r="G19" s="22" t="s">
        <v>525</v>
      </c>
      <c r="H19" s="3"/>
    </row>
    <row r="20" spans="1:8" s="1" customFormat="1" ht="12.75" customHeight="1">
      <c r="A20" s="169"/>
      <c r="B20" s="169" t="s">
        <v>79</v>
      </c>
      <c r="C20" s="169"/>
      <c r="D20" s="169"/>
      <c r="E20" s="162" t="s">
        <v>78</v>
      </c>
      <c r="F20" s="172"/>
      <c r="G20" s="22">
        <v>14</v>
      </c>
      <c r="H20" s="121" t="s">
        <v>674</v>
      </c>
    </row>
    <row r="21" spans="1:8" s="1" customFormat="1" ht="12.75" customHeight="1">
      <c r="A21" s="169"/>
      <c r="B21" s="169" t="s">
        <v>77</v>
      </c>
      <c r="C21" s="169"/>
      <c r="D21" s="169"/>
      <c r="E21" s="162" t="s">
        <v>76</v>
      </c>
      <c r="F21" s="172"/>
      <c r="G21" s="22">
        <v>8741</v>
      </c>
      <c r="H21" s="121" t="s">
        <v>556</v>
      </c>
    </row>
    <row r="22" spans="1:8" s="1" customFormat="1" ht="12.75" customHeight="1">
      <c r="A22" s="169"/>
      <c r="B22" s="169" t="s">
        <v>75</v>
      </c>
      <c r="C22" s="169"/>
      <c r="D22" s="169"/>
      <c r="E22" s="162" t="s">
        <v>74</v>
      </c>
      <c r="F22" s="170"/>
      <c r="G22" s="75">
        <v>280000</v>
      </c>
      <c r="H22" s="203" t="s">
        <v>555</v>
      </c>
    </row>
    <row r="23" spans="1:8" s="1" customFormat="1" ht="12.75" customHeight="1">
      <c r="A23" s="169"/>
      <c r="B23" s="169" t="s">
        <v>73</v>
      </c>
      <c r="C23" s="169"/>
      <c r="D23" s="169"/>
      <c r="E23" s="162" t="s">
        <v>49</v>
      </c>
      <c r="F23" s="170"/>
      <c r="G23" s="75">
        <v>30</v>
      </c>
      <c r="H23" s="203" t="s">
        <v>863</v>
      </c>
    </row>
    <row r="24" spans="1:8" s="1" customFormat="1" ht="12.75" customHeight="1">
      <c r="A24" s="169"/>
      <c r="B24" s="169" t="s">
        <v>743</v>
      </c>
      <c r="C24" s="169"/>
      <c r="D24" s="169"/>
      <c r="E24" s="162" t="s">
        <v>49</v>
      </c>
      <c r="F24" s="170"/>
      <c r="G24" s="75"/>
      <c r="H24" s="125"/>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39.799999999999997</v>
      </c>
      <c r="H30" s="121" t="s">
        <v>555</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9886</v>
      </c>
      <c r="H82" s="3" t="s">
        <v>543</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677</v>
      </c>
    </row>
    <row r="5" spans="1:8" s="1" customFormat="1" ht="12.75" customHeight="1">
      <c r="A5" s="750" t="s">
        <v>41</v>
      </c>
      <c r="B5" s="750"/>
      <c r="C5" s="750"/>
      <c r="D5" s="750"/>
      <c r="E5" s="4" t="s">
        <v>40</v>
      </c>
      <c r="F5" s="3"/>
      <c r="G5" s="155"/>
      <c r="H5" s="758"/>
    </row>
    <row r="6" spans="1:8" s="1" customFormat="1" ht="12.75" customHeight="1">
      <c r="A6" s="168"/>
      <c r="B6" s="168"/>
      <c r="C6" s="168"/>
      <c r="D6" s="168"/>
      <c r="E6" s="3"/>
      <c r="F6" s="3"/>
      <c r="G6" s="155"/>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226</v>
      </c>
      <c r="H18" s="3"/>
    </row>
    <row r="19" spans="1:8" s="1" customFormat="1" ht="12.75" customHeight="1">
      <c r="A19" s="169"/>
      <c r="B19" s="169" t="s">
        <v>80</v>
      </c>
      <c r="C19" s="169"/>
      <c r="D19" s="169"/>
      <c r="E19" s="162" t="s">
        <v>1</v>
      </c>
      <c r="F19" s="172"/>
      <c r="G19" s="22" t="s">
        <v>657</v>
      </c>
      <c r="H19" s="3"/>
    </row>
    <row r="20" spans="1:8" s="1" customFormat="1" ht="12.75" customHeight="1">
      <c r="A20" s="169"/>
      <c r="B20" s="169" t="s">
        <v>79</v>
      </c>
      <c r="C20" s="169"/>
      <c r="D20" s="169"/>
      <c r="E20" s="162" t="s">
        <v>78</v>
      </c>
      <c r="F20" s="172"/>
      <c r="G20" s="22">
        <v>1</v>
      </c>
      <c r="H20" s="202" t="s">
        <v>676</v>
      </c>
    </row>
    <row r="21" spans="1:8" s="1" customFormat="1" ht="12.75" customHeight="1">
      <c r="A21" s="169"/>
      <c r="B21" s="169" t="s">
        <v>77</v>
      </c>
      <c r="C21" s="169"/>
      <c r="D21" s="169"/>
      <c r="E21" s="162" t="s">
        <v>76</v>
      </c>
      <c r="F21" s="172"/>
      <c r="G21" s="22">
        <v>6920</v>
      </c>
      <c r="H21" s="121" t="s">
        <v>545</v>
      </c>
    </row>
    <row r="22" spans="1:8" s="1" customFormat="1" ht="12.75" customHeight="1">
      <c r="A22" s="169"/>
      <c r="B22" s="169" t="s">
        <v>75</v>
      </c>
      <c r="C22" s="169"/>
      <c r="D22" s="169"/>
      <c r="E22" s="162" t="s">
        <v>74</v>
      </c>
      <c r="F22" s="170"/>
      <c r="G22" s="75">
        <v>220000</v>
      </c>
      <c r="H22" s="203" t="s">
        <v>864</v>
      </c>
    </row>
    <row r="23" spans="1:8" s="1" customFormat="1" ht="12.75" customHeight="1">
      <c r="A23" s="169"/>
      <c r="B23" s="169" t="s">
        <v>73</v>
      </c>
      <c r="C23" s="169"/>
      <c r="D23" s="169"/>
      <c r="E23" s="162" t="s">
        <v>49</v>
      </c>
      <c r="F23" s="170"/>
      <c r="G23" s="75">
        <v>25</v>
      </c>
      <c r="H23" s="203" t="s">
        <v>658</v>
      </c>
    </row>
    <row r="24" spans="1:8" s="1" customFormat="1" ht="12.75" customHeight="1">
      <c r="A24" s="169"/>
      <c r="B24" s="169" t="s">
        <v>743</v>
      </c>
      <c r="C24" s="169"/>
      <c r="D24" s="169"/>
      <c r="E24" s="162" t="s">
        <v>49</v>
      </c>
      <c r="F24" s="170"/>
      <c r="G24" s="75">
        <v>22</v>
      </c>
      <c r="H24" s="125" t="s">
        <v>658</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25.6</v>
      </c>
      <c r="H30" s="121" t="s">
        <v>656</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10014</v>
      </c>
      <c r="H82" s="3" t="s">
        <v>455</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7030A0"/>
  </sheetPr>
  <dimension ref="A1:H89"/>
  <sheetViews>
    <sheetView showGridLines="0" workbookViewId="0"/>
  </sheetViews>
  <sheetFormatPr defaultColWidth="8.85546875" defaultRowHeight="12.75"/>
  <cols>
    <col min="1" max="7" width="8.85546875" style="1"/>
    <col min="8" max="8" width="119.8554687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c r="G7" s="8"/>
    </row>
    <row r="8" spans="1:8" ht="12.75" customHeight="1">
      <c r="A8" s="166" t="s">
        <v>91</v>
      </c>
      <c r="B8" s="169"/>
      <c r="C8" s="169"/>
      <c r="D8" s="169"/>
      <c r="E8" s="170"/>
      <c r="F8" s="170"/>
      <c r="G8" s="8"/>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243</v>
      </c>
    </row>
    <row r="19" spans="1:8" ht="12.75" customHeight="1">
      <c r="A19" s="169"/>
      <c r="B19" s="169" t="s">
        <v>80</v>
      </c>
      <c r="C19" s="169"/>
      <c r="D19" s="169"/>
      <c r="E19" s="162" t="s">
        <v>1</v>
      </c>
      <c r="F19" s="172"/>
      <c r="G19" s="22" t="s">
        <v>247</v>
      </c>
    </row>
    <row r="20" spans="1:8" ht="12.75" customHeight="1">
      <c r="A20" s="169"/>
      <c r="B20" s="169" t="s">
        <v>79</v>
      </c>
      <c r="C20" s="169"/>
      <c r="D20" s="169"/>
      <c r="E20" s="162" t="s">
        <v>78</v>
      </c>
      <c r="F20" s="172"/>
      <c r="G20" s="75">
        <v>46</v>
      </c>
      <c r="H20" s="3" t="s">
        <v>678</v>
      </c>
    </row>
    <row r="21" spans="1:8" ht="12.75" customHeight="1">
      <c r="A21" s="169"/>
      <c r="B21" s="169" t="s">
        <v>77</v>
      </c>
      <c r="C21" s="169"/>
      <c r="D21" s="169"/>
      <c r="E21" s="162" t="s">
        <v>76</v>
      </c>
      <c r="F21" s="172"/>
      <c r="G21" s="75">
        <v>6790</v>
      </c>
      <c r="H21" s="121" t="s">
        <v>425</v>
      </c>
    </row>
    <row r="22" spans="1:8" ht="12.75" customHeight="1">
      <c r="A22" s="169"/>
      <c r="B22" s="169" t="s">
        <v>75</v>
      </c>
      <c r="C22" s="169"/>
      <c r="D22" s="169"/>
      <c r="E22" s="162" t="s">
        <v>74</v>
      </c>
      <c r="F22" s="170"/>
      <c r="G22" s="75">
        <v>260</v>
      </c>
      <c r="H22" s="773" t="s">
        <v>931</v>
      </c>
    </row>
    <row r="23" spans="1:8" ht="12.75" customHeight="1">
      <c r="A23" s="169"/>
      <c r="B23" s="169" t="s">
        <v>73</v>
      </c>
      <c r="C23" s="169"/>
      <c r="D23" s="169"/>
      <c r="E23" s="162" t="s">
        <v>49</v>
      </c>
      <c r="F23" s="170"/>
      <c r="G23" s="75">
        <v>10</v>
      </c>
      <c r="H23" s="773"/>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5"/>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23.6</v>
      </c>
      <c r="H30" s="3" t="s">
        <v>379</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7" ht="12.75" customHeight="1">
      <c r="A33" s="169"/>
      <c r="B33" s="177"/>
      <c r="C33" s="170"/>
      <c r="D33" s="169" t="s">
        <v>66</v>
      </c>
      <c r="E33" s="162" t="s">
        <v>62</v>
      </c>
      <c r="F33" s="170"/>
      <c r="G33" s="58"/>
    </row>
    <row r="34" spans="1:7" ht="12.75" customHeight="1">
      <c r="A34" s="169"/>
      <c r="B34" s="178"/>
      <c r="C34" s="170"/>
      <c r="D34" s="169" t="s">
        <v>65</v>
      </c>
      <c r="E34" s="162" t="s">
        <v>62</v>
      </c>
      <c r="F34" s="170"/>
      <c r="G34" s="58"/>
    </row>
    <row r="35" spans="1:7" ht="12.75" customHeight="1">
      <c r="A35" s="169"/>
      <c r="B35" s="178"/>
      <c r="C35" s="170"/>
      <c r="D35" s="169" t="s">
        <v>64</v>
      </c>
      <c r="E35" s="162" t="s">
        <v>62</v>
      </c>
      <c r="F35" s="170"/>
      <c r="G35" s="58"/>
    </row>
    <row r="36" spans="1:7" ht="12.75" customHeight="1">
      <c r="A36" s="169"/>
      <c r="B36" s="178"/>
      <c r="C36" s="170"/>
      <c r="D36" s="169" t="s">
        <v>63</v>
      </c>
      <c r="E36" s="162" t="s">
        <v>62</v>
      </c>
      <c r="F36" s="170"/>
      <c r="G36" s="58"/>
    </row>
    <row r="37" spans="1:7" ht="12.75" customHeight="1">
      <c r="A37" s="169"/>
      <c r="B37" s="169"/>
      <c r="C37" s="170"/>
      <c r="D37" s="169" t="s">
        <v>757</v>
      </c>
      <c r="E37" s="162" t="s">
        <v>62</v>
      </c>
      <c r="F37" s="170"/>
      <c r="G37" s="58"/>
    </row>
    <row r="38" spans="1:7" ht="12.75" customHeight="1">
      <c r="A38" s="169"/>
      <c r="B38" s="169"/>
      <c r="C38" s="170"/>
      <c r="D38" s="169" t="s">
        <v>758</v>
      </c>
      <c r="E38" s="162" t="s">
        <v>62</v>
      </c>
      <c r="F38" s="170"/>
      <c r="G38" s="58"/>
    </row>
    <row r="39" spans="1:7" ht="12.75" customHeight="1">
      <c r="A39" s="169"/>
      <c r="B39" s="169"/>
      <c r="C39" s="170"/>
      <c r="D39" s="169"/>
      <c r="E39" s="162"/>
      <c r="F39" s="170"/>
      <c r="G39" s="35"/>
    </row>
    <row r="40" spans="1:7" ht="12.75" customHeight="1">
      <c r="A40" s="169" t="s">
        <v>61</v>
      </c>
      <c r="B40" s="169"/>
      <c r="C40" s="169"/>
      <c r="D40" s="169"/>
      <c r="E40" s="162"/>
      <c r="F40" s="170"/>
      <c r="G40" s="33"/>
    </row>
    <row r="41" spans="1:7" ht="12.75" customHeight="1">
      <c r="A41" s="166" t="s">
        <v>60</v>
      </c>
      <c r="B41" s="169"/>
      <c r="C41" s="169"/>
      <c r="D41" s="169"/>
      <c r="E41" s="162"/>
      <c r="F41" s="170"/>
      <c r="G41" s="31"/>
    </row>
    <row r="42" spans="1:7" ht="12.75" customHeight="1">
      <c r="A42" s="169"/>
      <c r="B42" s="169" t="s">
        <v>59</v>
      </c>
      <c r="C42" s="169"/>
      <c r="D42" s="169"/>
      <c r="E42" s="162" t="s">
        <v>45</v>
      </c>
      <c r="F42" s="170"/>
      <c r="G42" s="22"/>
    </row>
    <row r="43" spans="1:7" ht="12.75" customHeight="1">
      <c r="A43" s="169"/>
      <c r="B43" s="169" t="s">
        <v>58</v>
      </c>
      <c r="C43" s="169"/>
      <c r="D43" s="169"/>
      <c r="E43" s="162" t="s">
        <v>56</v>
      </c>
      <c r="F43" s="170"/>
      <c r="G43" s="75"/>
    </row>
    <row r="44" spans="1:7" ht="12.75" customHeight="1">
      <c r="A44" s="169"/>
      <c r="B44" s="163" t="s">
        <v>57</v>
      </c>
      <c r="C44" s="169"/>
      <c r="D44" s="169"/>
      <c r="E44" s="162" t="s">
        <v>56</v>
      </c>
      <c r="F44" s="170"/>
      <c r="G44" s="58"/>
    </row>
    <row r="45" spans="1:7" ht="12.75" customHeight="1">
      <c r="A45" s="169"/>
      <c r="B45" s="163" t="s">
        <v>55</v>
      </c>
      <c r="C45" s="169"/>
      <c r="D45" s="169"/>
      <c r="E45" s="162" t="s">
        <v>515</v>
      </c>
      <c r="F45" s="170"/>
      <c r="G45" s="58"/>
    </row>
    <row r="46" spans="1:7" ht="12.75" customHeight="1">
      <c r="A46" s="169"/>
      <c r="B46" s="163" t="s">
        <v>54</v>
      </c>
      <c r="C46" s="169"/>
      <c r="D46" s="169"/>
      <c r="E46" s="162" t="s">
        <v>45</v>
      </c>
      <c r="F46" s="170"/>
      <c r="G46" s="58"/>
    </row>
    <row r="47" spans="1:7" ht="12.75" customHeight="1">
      <c r="A47" s="169"/>
      <c r="B47" s="163" t="s">
        <v>53</v>
      </c>
      <c r="C47" s="169"/>
      <c r="D47" s="169"/>
      <c r="E47" s="162" t="s">
        <v>52</v>
      </c>
      <c r="F47" s="170"/>
      <c r="G47" s="58"/>
    </row>
    <row r="48" spans="1:7" ht="12.75" customHeight="1">
      <c r="A48" s="169"/>
      <c r="B48" s="163" t="s">
        <v>51</v>
      </c>
      <c r="C48" s="169"/>
      <c r="D48" s="169"/>
      <c r="E48" s="162" t="s">
        <v>49</v>
      </c>
      <c r="F48" s="170"/>
      <c r="G48" s="58"/>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7" ht="12.75" customHeight="1">
      <c r="A65" s="169"/>
      <c r="B65" s="187"/>
      <c r="C65" s="187" t="s">
        <v>750</v>
      </c>
      <c r="D65" s="169"/>
      <c r="E65" s="162" t="s">
        <v>1</v>
      </c>
      <c r="F65" s="184"/>
      <c r="G65" s="13"/>
    </row>
    <row r="66" spans="1:7" ht="12.75" customHeight="1">
      <c r="A66" s="169"/>
      <c r="B66" s="187"/>
      <c r="C66" s="187" t="s">
        <v>751</v>
      </c>
      <c r="D66" s="169"/>
      <c r="E66" s="162" t="s">
        <v>1</v>
      </c>
      <c r="F66" s="184"/>
      <c r="G66" s="13"/>
    </row>
    <row r="67" spans="1:7" ht="12.75" customHeight="1">
      <c r="A67" s="169"/>
      <c r="B67" s="187"/>
      <c r="C67" s="187" t="s">
        <v>752</v>
      </c>
      <c r="D67" s="169"/>
      <c r="E67" s="162" t="s">
        <v>1</v>
      </c>
      <c r="F67" s="184"/>
      <c r="G67" s="13"/>
    </row>
    <row r="68" spans="1:7" ht="12.75" customHeight="1">
      <c r="A68" s="169"/>
      <c r="B68" s="187" t="s">
        <v>43</v>
      </c>
      <c r="C68" s="187"/>
      <c r="D68" s="169"/>
      <c r="E68" s="162"/>
      <c r="F68" s="184"/>
      <c r="G68" s="11"/>
    </row>
    <row r="69" spans="1:7" ht="12.75" customHeight="1">
      <c r="A69" s="169"/>
      <c r="B69" s="187"/>
      <c r="C69" s="187" t="s">
        <v>753</v>
      </c>
      <c r="D69" s="169"/>
      <c r="E69" s="162" t="s">
        <v>1</v>
      </c>
      <c r="F69" s="184"/>
      <c r="G69" s="13"/>
    </row>
    <row r="70" spans="1:7" ht="12.75" customHeight="1">
      <c r="A70" s="169"/>
      <c r="B70" s="187"/>
      <c r="C70" s="187" t="s">
        <v>754</v>
      </c>
      <c r="D70" s="169"/>
      <c r="E70" s="162" t="s">
        <v>1</v>
      </c>
      <c r="F70" s="184"/>
      <c r="G70" s="13"/>
    </row>
    <row r="71" spans="1:7" ht="12.75" customHeight="1">
      <c r="A71" s="169"/>
      <c r="B71" s="187"/>
      <c r="C71" s="187" t="s">
        <v>755</v>
      </c>
      <c r="D71" s="169"/>
      <c r="E71" s="162" t="s">
        <v>1</v>
      </c>
      <c r="F71" s="184"/>
      <c r="G71" s="13"/>
    </row>
    <row r="72" spans="1:7" ht="12.75" customHeight="1">
      <c r="A72" s="191"/>
      <c r="B72" s="192"/>
      <c r="C72" s="192"/>
      <c r="D72" s="191"/>
      <c r="E72" s="164"/>
      <c r="F72" s="184"/>
      <c r="G72" s="60"/>
    </row>
    <row r="73" spans="1:7" ht="12.75" customHeight="1">
      <c r="A73" s="169" t="s">
        <v>728</v>
      </c>
      <c r="B73" s="187"/>
      <c r="C73" s="187"/>
      <c r="D73" s="169"/>
      <c r="E73" s="162" t="s">
        <v>1</v>
      </c>
      <c r="F73" s="184"/>
      <c r="G73" s="201"/>
    </row>
    <row r="74" spans="1:7" ht="12.75" customHeight="1">
      <c r="A74" s="191"/>
      <c r="B74" s="192"/>
      <c r="C74" s="192"/>
      <c r="D74" s="191"/>
      <c r="E74" s="164"/>
      <c r="F74" s="184"/>
      <c r="G74" s="7"/>
    </row>
    <row r="75" spans="1:7" ht="12.75" customHeight="1">
      <c r="A75" s="191" t="s">
        <v>729</v>
      </c>
      <c r="B75" s="192"/>
      <c r="C75" s="191"/>
      <c r="D75" s="191"/>
      <c r="E75" s="164"/>
      <c r="F75" s="184"/>
      <c r="G75" s="7"/>
    </row>
    <row r="76" spans="1:7" ht="12.75" customHeight="1">
      <c r="A76" s="191"/>
      <c r="B76" s="195" t="s">
        <v>730</v>
      </c>
      <c r="C76" s="191"/>
      <c r="D76" s="191"/>
      <c r="E76" s="164"/>
      <c r="F76" s="184"/>
      <c r="G76" s="61"/>
    </row>
    <row r="77" spans="1:7" ht="12.75" customHeight="1">
      <c r="A77" s="169"/>
      <c r="B77" s="163"/>
      <c r="C77" s="169" t="s">
        <v>731</v>
      </c>
      <c r="D77" s="169"/>
      <c r="E77" s="162" t="s">
        <v>49</v>
      </c>
      <c r="F77" s="184"/>
      <c r="G77" s="13">
        <v>1</v>
      </c>
    </row>
    <row r="78" spans="1:7" ht="12.75" customHeight="1">
      <c r="A78" s="169"/>
      <c r="B78" s="163"/>
      <c r="C78" s="169" t="s">
        <v>732</v>
      </c>
      <c r="D78" s="169"/>
      <c r="E78" s="162" t="s">
        <v>49</v>
      </c>
      <c r="F78" s="184"/>
      <c r="G78" s="13">
        <v>0</v>
      </c>
    </row>
    <row r="79" spans="1:7" ht="12.75" customHeight="1">
      <c r="A79" s="169"/>
      <c r="B79" s="163"/>
      <c r="C79" s="169" t="s">
        <v>733</v>
      </c>
      <c r="D79" s="169"/>
      <c r="E79" s="162" t="s">
        <v>49</v>
      </c>
      <c r="F79" s="184"/>
      <c r="G79" s="13">
        <v>1</v>
      </c>
    </row>
    <row r="80" spans="1:7"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86">
        <v>10311</v>
      </c>
      <c r="H82" s="3" t="s">
        <v>456</v>
      </c>
    </row>
    <row r="83" spans="1:8" ht="12.75" customHeight="1">
      <c r="A83" s="169"/>
      <c r="B83" s="163"/>
      <c r="C83" s="169" t="s">
        <v>737</v>
      </c>
      <c r="D83" s="169"/>
      <c r="E83" s="162" t="s">
        <v>42</v>
      </c>
      <c r="F83" s="184"/>
      <c r="G83" s="29">
        <v>0</v>
      </c>
    </row>
    <row r="84" spans="1:8" ht="12.75" customHeight="1">
      <c r="A84" s="169"/>
      <c r="B84" s="163"/>
      <c r="C84" s="169" t="s">
        <v>738</v>
      </c>
      <c r="D84" s="169"/>
      <c r="E84" s="162" t="s">
        <v>42</v>
      </c>
      <c r="F84" s="184"/>
      <c r="G84" s="22">
        <v>100</v>
      </c>
      <c r="H84" s="3" t="s">
        <v>357</v>
      </c>
    </row>
    <row r="85" spans="1:8" ht="12.75" customHeight="1">
      <c r="A85" s="169"/>
      <c r="B85" s="163"/>
      <c r="C85" s="169" t="s">
        <v>739</v>
      </c>
      <c r="D85" s="169"/>
      <c r="E85" s="162" t="s">
        <v>42</v>
      </c>
      <c r="F85" s="184"/>
      <c r="G85" s="22">
        <v>0</v>
      </c>
    </row>
    <row r="86" spans="1:8" ht="12.75" customHeight="1">
      <c r="A86" s="169"/>
      <c r="B86" s="163" t="s">
        <v>740</v>
      </c>
      <c r="C86" s="169"/>
      <c r="D86" s="169"/>
      <c r="E86" s="162" t="s">
        <v>741</v>
      </c>
      <c r="F86" s="184"/>
      <c r="G86" s="22">
        <v>80000</v>
      </c>
      <c r="H86" s="3" t="s">
        <v>760</v>
      </c>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sheetData>
  <mergeCells count="3">
    <mergeCell ref="A5:D5"/>
    <mergeCell ref="H4:H6"/>
    <mergeCell ref="H22:H2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workbookViewId="0">
      <pane xSplit="1" topLeftCell="B1" activePane="topRight" state="frozen"/>
      <selection pane="topRight"/>
    </sheetView>
  </sheetViews>
  <sheetFormatPr defaultColWidth="14.85546875" defaultRowHeight="15"/>
  <cols>
    <col min="1" max="1" width="14.85546875" style="132"/>
    <col min="2" max="2" width="33.28515625" style="132" customWidth="1"/>
    <col min="3" max="3" width="14.85546875" style="132"/>
    <col min="4" max="4" width="13" style="132" bestFit="1" customWidth="1"/>
    <col min="5" max="5" width="13.28515625" style="132" bestFit="1" customWidth="1"/>
    <col min="6" max="6" width="14.140625" style="132" bestFit="1" customWidth="1"/>
    <col min="7" max="7" width="12.7109375" style="140" bestFit="1" customWidth="1"/>
    <col min="8" max="9" width="12.7109375" style="140" customWidth="1"/>
    <col min="10" max="10" width="12.7109375" style="132" bestFit="1" customWidth="1"/>
    <col min="11" max="11" width="12.7109375" style="132" customWidth="1"/>
    <col min="12" max="12" width="12.85546875" style="132" bestFit="1" customWidth="1"/>
    <col min="13" max="13" width="12.7109375" style="132" bestFit="1" customWidth="1"/>
    <col min="14" max="14" width="11.42578125" style="132" bestFit="1" customWidth="1"/>
    <col min="15" max="15" width="12.7109375" style="132" bestFit="1" customWidth="1"/>
    <col min="16" max="17" width="14.140625" style="132" bestFit="1" customWidth="1"/>
    <col min="18" max="18" width="12.85546875" style="132" bestFit="1" customWidth="1"/>
    <col min="19" max="19" width="12.7109375" style="140" bestFit="1" customWidth="1"/>
    <col min="20" max="20" width="14.140625" style="132" bestFit="1" customWidth="1"/>
    <col min="21" max="22" width="12.7109375" style="132" bestFit="1" customWidth="1"/>
    <col min="23" max="23" width="11.42578125" style="132" bestFit="1" customWidth="1"/>
    <col min="24" max="24" width="12.7109375" style="132" bestFit="1" customWidth="1"/>
    <col min="25" max="25" width="14.140625" style="132" bestFit="1" customWidth="1"/>
    <col min="26" max="26" width="14.42578125" style="132" bestFit="1" customWidth="1"/>
    <col min="27" max="27" width="14.140625" style="132" bestFit="1" customWidth="1"/>
    <col min="28" max="28" width="9.5703125" style="132" bestFit="1" customWidth="1"/>
    <col min="29" max="29" width="16" style="132" bestFit="1" customWidth="1"/>
    <col min="30" max="16384" width="14.85546875" style="132"/>
  </cols>
  <sheetData>
    <row r="1" spans="1:30" ht="15.75">
      <c r="A1" s="139" t="s">
        <v>1139</v>
      </c>
    </row>
    <row r="2" spans="1:30" ht="15.75">
      <c r="C2" s="40" t="s">
        <v>182</v>
      </c>
      <c r="D2" s="40" t="s">
        <v>183</v>
      </c>
      <c r="E2" s="40" t="s">
        <v>192</v>
      </c>
      <c r="F2" s="40" t="s">
        <v>193</v>
      </c>
      <c r="G2" s="149" t="s">
        <v>198</v>
      </c>
      <c r="H2" s="149" t="s">
        <v>205</v>
      </c>
      <c r="I2" s="149" t="s">
        <v>207</v>
      </c>
      <c r="J2" s="40" t="s">
        <v>209</v>
      </c>
      <c r="K2" s="40" t="s">
        <v>1136</v>
      </c>
      <c r="L2" s="40" t="s">
        <v>214</v>
      </c>
      <c r="M2" s="40" t="s">
        <v>140</v>
      </c>
      <c r="N2" s="40" t="s">
        <v>154</v>
      </c>
      <c r="O2" s="40" t="s">
        <v>155</v>
      </c>
      <c r="P2" s="40" t="s">
        <v>156</v>
      </c>
      <c r="Q2" s="40" t="s">
        <v>167</v>
      </c>
      <c r="R2" s="40" t="s">
        <v>169</v>
      </c>
      <c r="S2" s="149" t="s">
        <v>172</v>
      </c>
      <c r="T2" s="40" t="s">
        <v>173</v>
      </c>
      <c r="U2" s="40" t="s">
        <v>178</v>
      </c>
      <c r="V2" s="40" t="s">
        <v>104</v>
      </c>
      <c r="W2" s="40" t="s">
        <v>105</v>
      </c>
      <c r="X2" s="40" t="s">
        <v>107</v>
      </c>
      <c r="Y2" s="40" t="s">
        <v>110</v>
      </c>
      <c r="Z2" s="40" t="s">
        <v>125</v>
      </c>
      <c r="AA2" s="40" t="s">
        <v>129</v>
      </c>
      <c r="AB2" s="40" t="s">
        <v>31</v>
      </c>
      <c r="AC2" s="150" t="s">
        <v>621</v>
      </c>
      <c r="AD2" s="139" t="s">
        <v>622</v>
      </c>
    </row>
    <row r="3" spans="1:30">
      <c r="A3" s="132" t="s">
        <v>623</v>
      </c>
      <c r="B3" s="132" t="s">
        <v>624</v>
      </c>
      <c r="C3" s="132">
        <f>41835+157577</f>
        <v>199412</v>
      </c>
      <c r="D3" s="132">
        <v>174001</v>
      </c>
      <c r="E3" s="132">
        <f>7500+62290</f>
        <v>69790</v>
      </c>
      <c r="F3" s="132">
        <f>230732+5571088</f>
        <v>5801820</v>
      </c>
      <c r="G3" s="140">
        <f>18000+1680</f>
        <v>19680</v>
      </c>
      <c r="H3" s="140">
        <v>0</v>
      </c>
      <c r="I3" s="140">
        <v>0</v>
      </c>
      <c r="J3" s="132">
        <f>132755+2611922</f>
        <v>2744677</v>
      </c>
      <c r="K3" s="132">
        <v>0</v>
      </c>
      <c r="L3" s="132">
        <f>3104715+1176135</f>
        <v>4280850</v>
      </c>
      <c r="M3" s="132">
        <v>131530</v>
      </c>
      <c r="N3" s="132">
        <v>15500</v>
      </c>
      <c r="O3" s="132">
        <f>4354+1163750</f>
        <v>1168104</v>
      </c>
      <c r="P3" s="132">
        <f>319700+4486173</f>
        <v>4805873</v>
      </c>
      <c r="Q3" s="132">
        <f>112322+1385652</f>
        <v>1497974</v>
      </c>
      <c r="R3" s="132">
        <v>24898</v>
      </c>
      <c r="S3" s="140">
        <f>240285+366493</f>
        <v>606778</v>
      </c>
      <c r="T3" s="132">
        <f>5992079+6653731</f>
        <v>12645810</v>
      </c>
      <c r="U3" s="132">
        <v>29924</v>
      </c>
      <c r="V3" s="132">
        <v>111377</v>
      </c>
      <c r="W3" s="132">
        <v>30598</v>
      </c>
      <c r="X3" s="132">
        <f>79675+494792</f>
        <v>574467</v>
      </c>
      <c r="Y3" s="132">
        <f>111692+517258</f>
        <v>628950</v>
      </c>
      <c r="Z3" s="132">
        <v>1137361</v>
      </c>
      <c r="AA3" s="132">
        <f>292282+3107751</f>
        <v>3400033</v>
      </c>
      <c r="AB3" s="132">
        <v>0</v>
      </c>
      <c r="AC3" s="132">
        <f t="shared" ref="AC3:AC26" si="0">SUM(C3:AB3)</f>
        <v>40099407</v>
      </c>
      <c r="AD3" s="132" t="s">
        <v>1140</v>
      </c>
    </row>
    <row r="4" spans="1:30">
      <c r="B4" s="132" t="s">
        <v>625</v>
      </c>
      <c r="C4" s="132">
        <v>80256</v>
      </c>
      <c r="D4" s="132">
        <v>323595</v>
      </c>
      <c r="E4" s="132">
        <f>2660272+73704</f>
        <v>2733976</v>
      </c>
      <c r="F4" s="132">
        <f>10656879+9848955</f>
        <v>20505834</v>
      </c>
      <c r="G4" s="140">
        <f>2070285+1035276</f>
        <v>3105561</v>
      </c>
      <c r="H4" s="140">
        <f>45742+668394</f>
        <v>714136</v>
      </c>
      <c r="I4" s="140">
        <v>0</v>
      </c>
      <c r="J4" s="132">
        <v>733564</v>
      </c>
      <c r="K4" s="132">
        <v>8252</v>
      </c>
      <c r="L4" s="132">
        <v>373587</v>
      </c>
      <c r="M4" s="132">
        <v>450834</v>
      </c>
      <c r="N4" s="132">
        <v>36331</v>
      </c>
      <c r="O4" s="132">
        <f>3247+684364</f>
        <v>687611</v>
      </c>
      <c r="P4" s="132">
        <v>2136119</v>
      </c>
      <c r="Q4" s="132">
        <f>8591559+2109882</f>
        <v>10701441</v>
      </c>
      <c r="R4" s="132">
        <v>141182</v>
      </c>
      <c r="S4" s="140">
        <v>188369</v>
      </c>
      <c r="T4" s="132">
        <v>4088203</v>
      </c>
      <c r="U4" s="132">
        <v>1900302</v>
      </c>
      <c r="V4" s="132">
        <f>2166899+404316</f>
        <v>2571215</v>
      </c>
      <c r="W4" s="132">
        <v>139055</v>
      </c>
      <c r="X4" s="132">
        <v>1307775</v>
      </c>
      <c r="Y4" s="132">
        <v>11310605</v>
      </c>
      <c r="Z4" s="132">
        <f>180486+8734130</f>
        <v>8914616</v>
      </c>
      <c r="AA4" s="132">
        <f>186409+3525837</f>
        <v>3712246</v>
      </c>
      <c r="AB4" s="132">
        <v>60604</v>
      </c>
      <c r="AC4" s="132">
        <f t="shared" si="0"/>
        <v>76925269</v>
      </c>
    </row>
    <row r="5" spans="1:30">
      <c r="A5" s="132" t="s">
        <v>626</v>
      </c>
      <c r="B5" s="132" t="s">
        <v>624</v>
      </c>
      <c r="C5" s="132">
        <f>37503+111099</f>
        <v>148602</v>
      </c>
      <c r="D5" s="132">
        <v>155825</v>
      </c>
      <c r="E5" s="132">
        <v>55613</v>
      </c>
      <c r="F5" s="132">
        <f>279887+5104422</f>
        <v>5384309</v>
      </c>
      <c r="G5" s="140">
        <v>0</v>
      </c>
      <c r="H5" s="140">
        <v>6650</v>
      </c>
      <c r="I5" s="140">
        <v>12036</v>
      </c>
      <c r="J5" s="132">
        <f>191803+2421417</f>
        <v>2613220</v>
      </c>
      <c r="K5" s="132">
        <v>0</v>
      </c>
      <c r="L5" s="132">
        <f>2943090+1078230</f>
        <v>4021320</v>
      </c>
      <c r="M5" s="132">
        <v>164434</v>
      </c>
      <c r="N5" s="132">
        <v>0</v>
      </c>
      <c r="O5" s="132">
        <v>1217692</v>
      </c>
      <c r="P5" s="132">
        <f>393924+4170678</f>
        <v>4564602</v>
      </c>
      <c r="Q5" s="132">
        <f>99180+1347224</f>
        <v>1446404</v>
      </c>
      <c r="R5" s="132">
        <v>27301</v>
      </c>
      <c r="S5" s="140">
        <f>391600+364542</f>
        <v>756142</v>
      </c>
      <c r="T5" s="132">
        <f>5517256+6413267</f>
        <v>11930523</v>
      </c>
      <c r="U5" s="132">
        <v>23510</v>
      </c>
      <c r="V5" s="132">
        <v>95897</v>
      </c>
      <c r="W5" s="132">
        <v>31707</v>
      </c>
      <c r="X5" s="132">
        <f>78124+426067</f>
        <v>504191</v>
      </c>
      <c r="Y5" s="132">
        <f>155024+447168</f>
        <v>602192</v>
      </c>
      <c r="Z5" s="132">
        <v>1099446</v>
      </c>
      <c r="AA5" s="132">
        <f>278379+2972284</f>
        <v>3250663</v>
      </c>
      <c r="AB5" s="132">
        <v>0</v>
      </c>
      <c r="AC5" s="132">
        <f t="shared" si="0"/>
        <v>38112279</v>
      </c>
    </row>
    <row r="6" spans="1:30">
      <c r="B6" s="132" t="s">
        <v>625</v>
      </c>
      <c r="C6" s="132">
        <v>84867</v>
      </c>
      <c r="D6" s="132">
        <v>342676</v>
      </c>
      <c r="E6" s="132">
        <f>2428292+70113</f>
        <v>2498405</v>
      </c>
      <c r="F6" s="132">
        <f>10135064+8903075</f>
        <v>19038139</v>
      </c>
      <c r="G6" s="140">
        <f>1291319+1000224</f>
        <v>2291543</v>
      </c>
      <c r="H6" s="140">
        <f>32745+804210</f>
        <v>836955</v>
      </c>
      <c r="I6" s="140">
        <v>0</v>
      </c>
      <c r="J6" s="132">
        <v>639715</v>
      </c>
      <c r="K6" s="132">
        <v>19474</v>
      </c>
      <c r="L6" s="132">
        <v>376228</v>
      </c>
      <c r="M6" s="132">
        <v>388561</v>
      </c>
      <c r="N6" s="132">
        <v>66809</v>
      </c>
      <c r="O6" s="132">
        <f>4498+613274</f>
        <v>617772</v>
      </c>
      <c r="P6" s="132">
        <v>2086431</v>
      </c>
      <c r="Q6" s="132">
        <f>7814248+1709345</f>
        <v>9523593</v>
      </c>
      <c r="R6" s="132">
        <v>133155</v>
      </c>
      <c r="S6" s="140">
        <v>215462</v>
      </c>
      <c r="T6" s="132">
        <v>4092616</v>
      </c>
      <c r="U6" s="132">
        <v>1892687</v>
      </c>
      <c r="V6" s="132">
        <f>2118285+285610</f>
        <v>2403895</v>
      </c>
      <c r="W6" s="132">
        <v>148696</v>
      </c>
      <c r="X6" s="132">
        <v>1215260</v>
      </c>
      <c r="Y6" s="132">
        <v>10369790</v>
      </c>
      <c r="Z6" s="132">
        <f>187454+9146148</f>
        <v>9333602</v>
      </c>
      <c r="AA6" s="132">
        <f>372011+3392636</f>
        <v>3764647</v>
      </c>
      <c r="AB6" s="132">
        <v>65799</v>
      </c>
      <c r="AC6" s="132">
        <f t="shared" si="0"/>
        <v>72446777</v>
      </c>
    </row>
    <row r="7" spans="1:30">
      <c r="A7" s="132" t="s">
        <v>627</v>
      </c>
      <c r="B7" s="132" t="s">
        <v>624</v>
      </c>
      <c r="C7" s="132">
        <f>27685+119176</f>
        <v>146861</v>
      </c>
      <c r="D7" s="132">
        <v>162104</v>
      </c>
      <c r="E7" s="132">
        <f>7913+57969</f>
        <v>65882</v>
      </c>
      <c r="F7" s="132">
        <f>247413+5334955</f>
        <v>5582368</v>
      </c>
      <c r="G7" s="140">
        <v>0</v>
      </c>
      <c r="H7" s="140">
        <v>25285</v>
      </c>
      <c r="I7" s="140">
        <v>14762</v>
      </c>
      <c r="J7" s="132">
        <f>225850+2607131</f>
        <v>2832981</v>
      </c>
      <c r="K7" s="132">
        <v>0</v>
      </c>
      <c r="L7" s="132">
        <f>3009646+1175470</f>
        <v>4185116</v>
      </c>
      <c r="M7" s="132">
        <v>169137</v>
      </c>
      <c r="N7" s="132">
        <v>15500</v>
      </c>
      <c r="O7" s="132">
        <v>1312603</v>
      </c>
      <c r="P7" s="132">
        <f>360593+4472968</f>
        <v>4833561</v>
      </c>
      <c r="Q7" s="132">
        <f>156460+1399816</f>
        <v>1556276</v>
      </c>
      <c r="R7" s="132">
        <v>28868</v>
      </c>
      <c r="S7" s="140">
        <f>391965+384299</f>
        <v>776264</v>
      </c>
      <c r="T7" s="132">
        <f>5527452+6551893</f>
        <v>12079345</v>
      </c>
      <c r="U7" s="132">
        <v>15948</v>
      </c>
      <c r="V7" s="132">
        <v>117663</v>
      </c>
      <c r="W7" s="132">
        <v>34959</v>
      </c>
      <c r="X7" s="132">
        <f>101134+429408</f>
        <v>530542</v>
      </c>
      <c r="Y7" s="132">
        <f>320675+514495</f>
        <v>835170</v>
      </c>
      <c r="Z7" s="132">
        <v>1219992</v>
      </c>
      <c r="AA7" s="132">
        <f>299359+3212779</f>
        <v>3512138</v>
      </c>
      <c r="AB7" s="132">
        <v>0</v>
      </c>
      <c r="AC7" s="132">
        <f t="shared" si="0"/>
        <v>40053325</v>
      </c>
    </row>
    <row r="8" spans="1:30">
      <c r="B8" s="132" t="s">
        <v>625</v>
      </c>
      <c r="C8" s="132">
        <v>104397</v>
      </c>
      <c r="D8" s="132">
        <v>395081</v>
      </c>
      <c r="E8" s="132">
        <f>2594382+75678</f>
        <v>2670060</v>
      </c>
      <c r="F8" s="132">
        <f>11061942+9317666</f>
        <v>20379608</v>
      </c>
      <c r="G8" s="140">
        <f>1546451+1068546</f>
        <v>2614997</v>
      </c>
      <c r="H8" s="140">
        <f>27611+947599</f>
        <v>975210</v>
      </c>
      <c r="I8" s="140">
        <v>0</v>
      </c>
      <c r="J8" s="132">
        <v>692907</v>
      </c>
      <c r="K8" s="132">
        <v>22363</v>
      </c>
      <c r="L8" s="132">
        <v>468174</v>
      </c>
      <c r="M8" s="132">
        <v>420563</v>
      </c>
      <c r="N8" s="132">
        <v>73503</v>
      </c>
      <c r="O8" s="132">
        <f>3539+657159</f>
        <v>660698</v>
      </c>
      <c r="P8" s="132">
        <v>2287422</v>
      </c>
      <c r="Q8" s="132">
        <f>8258879+1894328</f>
        <v>10153207</v>
      </c>
      <c r="R8" s="132">
        <v>135518</v>
      </c>
      <c r="S8" s="140">
        <v>205877</v>
      </c>
      <c r="T8" s="132">
        <v>4836372</v>
      </c>
      <c r="U8" s="132">
        <v>1971508</v>
      </c>
      <c r="V8" s="132">
        <f>2220252+305732</f>
        <v>2525984</v>
      </c>
      <c r="W8" s="132">
        <v>125571</v>
      </c>
      <c r="X8" s="132">
        <v>1368106</v>
      </c>
      <c r="Y8" s="132">
        <v>10967972</v>
      </c>
      <c r="Z8" s="132">
        <f>197272+9104392</f>
        <v>9301664</v>
      </c>
      <c r="AA8" s="132">
        <f>441063+3809222</f>
        <v>4250285</v>
      </c>
      <c r="AB8" s="132">
        <v>68075</v>
      </c>
      <c r="AC8" s="132">
        <f t="shared" si="0"/>
        <v>77675122</v>
      </c>
    </row>
    <row r="9" spans="1:30">
      <c r="A9" s="132" t="s">
        <v>628</v>
      </c>
      <c r="B9" s="132" t="s">
        <v>624</v>
      </c>
      <c r="C9" s="132">
        <f>5822+39767</f>
        <v>45589</v>
      </c>
      <c r="D9" s="132">
        <v>155555</v>
      </c>
      <c r="E9" s="132">
        <f>3846+43638</f>
        <v>47484</v>
      </c>
      <c r="F9" s="132">
        <f>324381+5214579</f>
        <v>5538960</v>
      </c>
      <c r="G9" s="140">
        <v>0</v>
      </c>
      <c r="H9" s="140">
        <v>18153</v>
      </c>
      <c r="I9" s="140">
        <v>11707</v>
      </c>
      <c r="J9" s="132">
        <f>261522+2366978</f>
        <v>2628500</v>
      </c>
      <c r="K9" s="132">
        <v>0</v>
      </c>
      <c r="L9" s="132">
        <f>2919933+1199851</f>
        <v>4119784</v>
      </c>
      <c r="M9" s="132">
        <v>143604</v>
      </c>
      <c r="N9" s="132">
        <v>15000</v>
      </c>
      <c r="O9" s="132">
        <f>11129+1273282</f>
        <v>1284411</v>
      </c>
      <c r="P9" s="132">
        <f>367909+4305492</f>
        <v>4673401</v>
      </c>
      <c r="Q9" s="132">
        <f>134435+1308681</f>
        <v>1443116</v>
      </c>
      <c r="R9" s="132">
        <v>27352</v>
      </c>
      <c r="S9" s="140">
        <f>406978+361468</f>
        <v>768446</v>
      </c>
      <c r="T9" s="132">
        <f>6127156+6617239</f>
        <v>12744395</v>
      </c>
      <c r="U9" s="132">
        <v>29109</v>
      </c>
      <c r="V9" s="132">
        <v>128136</v>
      </c>
      <c r="W9" s="132">
        <v>18013</v>
      </c>
      <c r="X9" s="132">
        <f>66662+459010</f>
        <v>525672</v>
      </c>
      <c r="Y9" s="132">
        <f>326147+469696</f>
        <v>795843</v>
      </c>
      <c r="Z9" s="132">
        <v>1166123</v>
      </c>
      <c r="AA9" s="132">
        <f>253441+3047222</f>
        <v>3300663</v>
      </c>
      <c r="AB9" s="132">
        <v>0</v>
      </c>
      <c r="AC9" s="132">
        <f t="shared" si="0"/>
        <v>39629016</v>
      </c>
    </row>
    <row r="10" spans="1:30">
      <c r="B10" s="132" t="s">
        <v>625</v>
      </c>
      <c r="C10" s="132">
        <v>109919</v>
      </c>
      <c r="D10" s="132">
        <v>374817</v>
      </c>
      <c r="E10" s="132">
        <f>2472420+76215</f>
        <v>2548635</v>
      </c>
      <c r="F10" s="132">
        <f>10607516+9797664</f>
        <v>20405180</v>
      </c>
      <c r="G10" s="140">
        <f>1325160+1043749</f>
        <v>2368909</v>
      </c>
      <c r="H10" s="140">
        <f>70510+869036</f>
        <v>939546</v>
      </c>
      <c r="I10" s="140">
        <v>0</v>
      </c>
      <c r="J10" s="132">
        <v>685441</v>
      </c>
      <c r="K10" s="132">
        <v>22363</v>
      </c>
      <c r="L10" s="132">
        <v>493207</v>
      </c>
      <c r="M10" s="132">
        <v>416618</v>
      </c>
      <c r="N10" s="132">
        <v>66424</v>
      </c>
      <c r="O10" s="132">
        <f>4306+637253</f>
        <v>641559</v>
      </c>
      <c r="P10" s="132">
        <v>2517075</v>
      </c>
      <c r="Q10" s="132">
        <f>8005921+1872059</f>
        <v>9877980</v>
      </c>
      <c r="R10" s="132">
        <v>131027</v>
      </c>
      <c r="S10" s="140">
        <v>127709</v>
      </c>
      <c r="T10" s="132">
        <v>4410318</v>
      </c>
      <c r="U10" s="132">
        <v>1883804</v>
      </c>
      <c r="V10" s="132">
        <f>2196179+370652</f>
        <v>2566831</v>
      </c>
      <c r="W10" s="132">
        <v>122308</v>
      </c>
      <c r="X10" s="132">
        <v>1366185</v>
      </c>
      <c r="Y10" s="132">
        <v>5750572</v>
      </c>
      <c r="Z10" s="132">
        <f>194415+8583587</f>
        <v>8778002</v>
      </c>
      <c r="AA10" s="132">
        <f>404044+4909299</f>
        <v>5313343</v>
      </c>
      <c r="AB10" s="132">
        <v>65721</v>
      </c>
      <c r="AC10" s="132">
        <f t="shared" si="0"/>
        <v>71983493</v>
      </c>
    </row>
    <row r="11" spans="1:30">
      <c r="A11" s="132" t="s">
        <v>629</v>
      </c>
      <c r="B11" s="132" t="s">
        <v>624</v>
      </c>
      <c r="C11" s="132">
        <f>19583+90411</f>
        <v>109994</v>
      </c>
      <c r="D11" s="132">
        <v>161498</v>
      </c>
      <c r="E11" s="132">
        <f>4358+55949</f>
        <v>60307</v>
      </c>
      <c r="F11" s="132">
        <f>321579+5355387</f>
        <v>5676966</v>
      </c>
      <c r="G11" s="140">
        <v>22641</v>
      </c>
      <c r="H11" s="140">
        <v>0</v>
      </c>
      <c r="I11" s="140">
        <v>14054</v>
      </c>
      <c r="J11" s="132">
        <f>288980+2619043</f>
        <v>2908023</v>
      </c>
      <c r="K11" s="132">
        <v>22254</v>
      </c>
      <c r="L11" s="132">
        <f>3214804+1238244</f>
        <v>4453048</v>
      </c>
      <c r="M11" s="132">
        <v>146489</v>
      </c>
      <c r="N11" s="132">
        <v>0</v>
      </c>
      <c r="O11" s="132">
        <f>56928+1294415</f>
        <v>1351343</v>
      </c>
      <c r="P11" s="132">
        <f>402836+4416230</f>
        <v>4819066</v>
      </c>
      <c r="Q11" s="132">
        <f>114231+1207028</f>
        <v>1321259</v>
      </c>
      <c r="R11" s="132">
        <v>25514</v>
      </c>
      <c r="S11" s="140">
        <f>431393+374126</f>
        <v>805519</v>
      </c>
      <c r="T11" s="132">
        <f>6471023+6656005</f>
        <v>13127028</v>
      </c>
      <c r="U11" s="132">
        <v>2293</v>
      </c>
      <c r="V11" s="132">
        <v>106417</v>
      </c>
      <c r="W11" s="132">
        <v>0</v>
      </c>
      <c r="X11" s="132">
        <f>70140+500398</f>
        <v>570538</v>
      </c>
      <c r="Y11" s="132">
        <f>393892+423805</f>
        <v>817697</v>
      </c>
      <c r="Z11" s="132">
        <v>1122624</v>
      </c>
      <c r="AA11" s="132">
        <f>172325+2756047</f>
        <v>2928372</v>
      </c>
      <c r="AB11" s="132">
        <v>0</v>
      </c>
      <c r="AC11" s="132">
        <f t="shared" si="0"/>
        <v>40572944</v>
      </c>
    </row>
    <row r="12" spans="1:30">
      <c r="B12" s="132" t="s">
        <v>625</v>
      </c>
      <c r="C12" s="132">
        <v>128569</v>
      </c>
      <c r="D12" s="132">
        <v>377545</v>
      </c>
      <c r="E12" s="132">
        <f>2536963+80742</f>
        <v>2617705</v>
      </c>
      <c r="F12" s="132">
        <f>10869590+9507144</f>
        <v>20376734</v>
      </c>
      <c r="G12" s="140">
        <f>2323518+1036704</f>
        <v>3360222</v>
      </c>
      <c r="H12" s="140">
        <f>92755+1027425</f>
        <v>1120180</v>
      </c>
      <c r="I12" s="140">
        <v>0</v>
      </c>
      <c r="J12" s="132">
        <v>727901</v>
      </c>
      <c r="K12" s="132">
        <v>24417</v>
      </c>
      <c r="L12" s="132">
        <v>477842</v>
      </c>
      <c r="M12" s="132">
        <v>446892</v>
      </c>
      <c r="N12" s="132">
        <v>80820</v>
      </c>
      <c r="O12" s="132">
        <f>1825+725169</f>
        <v>726994</v>
      </c>
      <c r="P12" s="132">
        <v>2281215</v>
      </c>
      <c r="Q12" s="132">
        <f>8708668+1960379</f>
        <v>10669047</v>
      </c>
      <c r="R12" s="132">
        <v>141094</v>
      </c>
      <c r="S12" s="140">
        <v>227821</v>
      </c>
      <c r="T12" s="132">
        <v>4425093</v>
      </c>
      <c r="U12" s="132">
        <v>2166259</v>
      </c>
      <c r="V12" s="132">
        <f>2198578+347311</f>
        <v>2545889</v>
      </c>
      <c r="W12" s="132">
        <v>129586</v>
      </c>
      <c r="X12" s="132">
        <v>1512239</v>
      </c>
      <c r="Y12" s="132">
        <v>10032873</v>
      </c>
      <c r="Z12" s="132">
        <f>163545+8992983</f>
        <v>9156528</v>
      </c>
      <c r="AA12" s="132">
        <f>456295+3779261</f>
        <v>4235556</v>
      </c>
      <c r="AB12" s="132">
        <v>67989</v>
      </c>
      <c r="AC12" s="132">
        <f t="shared" si="0"/>
        <v>78057010</v>
      </c>
    </row>
    <row r="13" spans="1:30">
      <c r="A13" s="132" t="s">
        <v>630</v>
      </c>
      <c r="B13" s="132" t="s">
        <v>624</v>
      </c>
      <c r="C13" s="132">
        <f>20216+84895</f>
        <v>105111</v>
      </c>
      <c r="D13" s="132">
        <v>154766</v>
      </c>
      <c r="E13" s="132">
        <v>56269</v>
      </c>
      <c r="F13" s="132">
        <f>318063+5122051</f>
        <v>5440114</v>
      </c>
      <c r="G13" s="140">
        <v>22641</v>
      </c>
      <c r="H13" s="140">
        <v>0</v>
      </c>
      <c r="I13" s="140">
        <v>11255</v>
      </c>
      <c r="J13" s="132">
        <f>526372+2226160</f>
        <v>2752532</v>
      </c>
      <c r="K13" s="132">
        <v>0</v>
      </c>
      <c r="L13" s="132">
        <f>3126448+1253453</f>
        <v>4379901</v>
      </c>
      <c r="M13" s="132">
        <v>115239</v>
      </c>
      <c r="N13" s="132">
        <v>15000</v>
      </c>
      <c r="O13" s="132">
        <f>90363+1424527</f>
        <v>1514890</v>
      </c>
      <c r="P13" s="132">
        <f>356260+4383321</f>
        <v>4739581</v>
      </c>
      <c r="Q13" s="132">
        <f>187759+1232420</f>
        <v>1420179</v>
      </c>
      <c r="R13" s="132">
        <v>25134</v>
      </c>
      <c r="S13" s="140">
        <f>450403+399885</f>
        <v>850288</v>
      </c>
      <c r="T13" s="132">
        <f>6525040+6527562</f>
        <v>13052602</v>
      </c>
      <c r="U13" s="132">
        <v>2293</v>
      </c>
      <c r="V13" s="132">
        <v>115288</v>
      </c>
      <c r="W13" s="132">
        <v>0</v>
      </c>
      <c r="X13" s="132">
        <f>108326+498121</f>
        <v>606447</v>
      </c>
      <c r="Y13" s="132">
        <f>271705+552198</f>
        <v>823903</v>
      </c>
      <c r="Z13" s="132">
        <v>1122624</v>
      </c>
      <c r="AA13" s="132">
        <f>179194+3131035</f>
        <v>3310229</v>
      </c>
      <c r="AB13" s="132">
        <v>8592</v>
      </c>
      <c r="AC13" s="132">
        <f t="shared" si="0"/>
        <v>40644878</v>
      </c>
    </row>
    <row r="14" spans="1:30">
      <c r="B14" s="132" t="s">
        <v>625</v>
      </c>
      <c r="C14" s="132">
        <v>123167</v>
      </c>
      <c r="D14" s="132">
        <v>373331</v>
      </c>
      <c r="E14" s="132">
        <f>2369939+78036</f>
        <v>2447975</v>
      </c>
      <c r="F14" s="132">
        <f>10405664+10745588</f>
        <v>21151252</v>
      </c>
      <c r="G14" s="140">
        <f>2323518+960934</f>
        <v>3284452</v>
      </c>
      <c r="H14" s="140">
        <f>124388+1054618</f>
        <v>1179006</v>
      </c>
      <c r="I14" s="140">
        <v>0</v>
      </c>
      <c r="J14" s="132">
        <v>1404833</v>
      </c>
      <c r="K14" s="132">
        <v>34777</v>
      </c>
      <c r="L14" s="132">
        <v>432506</v>
      </c>
      <c r="M14" s="132">
        <v>430706</v>
      </c>
      <c r="N14" s="132">
        <v>84532</v>
      </c>
      <c r="O14" s="132">
        <f>1718+739790</f>
        <v>741508</v>
      </c>
      <c r="P14" s="132">
        <v>2213404</v>
      </c>
      <c r="Q14" s="132">
        <f>8341018+1902100</f>
        <v>10243118</v>
      </c>
      <c r="R14" s="132">
        <v>122605</v>
      </c>
      <c r="S14" s="140">
        <v>167060</v>
      </c>
      <c r="T14" s="132">
        <v>4485833</v>
      </c>
      <c r="U14" s="132">
        <v>2230502</v>
      </c>
      <c r="V14" s="132">
        <f>2186195+284533</f>
        <v>2470728</v>
      </c>
      <c r="W14" s="132">
        <v>211657</v>
      </c>
      <c r="X14" s="132">
        <v>1437888</v>
      </c>
      <c r="Y14" s="132">
        <v>10052842</v>
      </c>
      <c r="Z14" s="132">
        <f>163545+8993383</f>
        <v>9156928</v>
      </c>
      <c r="AA14" s="132">
        <f>362510+3595280</f>
        <v>3957790</v>
      </c>
      <c r="AB14" s="132">
        <v>55348</v>
      </c>
      <c r="AC14" s="132">
        <f t="shared" si="0"/>
        <v>78493748</v>
      </c>
    </row>
    <row r="15" spans="1:30">
      <c r="A15" s="132" t="s">
        <v>631</v>
      </c>
      <c r="B15" s="132" t="s">
        <v>624</v>
      </c>
      <c r="C15" s="132">
        <f>24159+75782</f>
        <v>99941</v>
      </c>
      <c r="D15" s="132">
        <v>163407</v>
      </c>
      <c r="E15" s="132">
        <v>69526</v>
      </c>
      <c r="F15" s="132">
        <f>343171+5303762</f>
        <v>5646933</v>
      </c>
      <c r="G15" s="140">
        <v>11897</v>
      </c>
      <c r="H15" s="140">
        <v>0</v>
      </c>
      <c r="I15" s="140">
        <v>19960</v>
      </c>
      <c r="J15" s="132">
        <f>266656+2577347</f>
        <v>2844003</v>
      </c>
      <c r="K15" s="132">
        <v>0</v>
      </c>
      <c r="L15" s="132">
        <f>3178709+1207427</f>
        <v>4386136</v>
      </c>
      <c r="M15" s="132">
        <f>130826+30782</f>
        <v>161608</v>
      </c>
      <c r="N15" s="132">
        <v>15500</v>
      </c>
      <c r="O15" s="132">
        <f>110940+1340308</f>
        <v>1451248</v>
      </c>
      <c r="P15" s="132">
        <f>424188+4414000</f>
        <v>4838188</v>
      </c>
      <c r="Q15" s="132">
        <f>171108+1136290</f>
        <v>1307398</v>
      </c>
      <c r="R15" s="132">
        <v>24237</v>
      </c>
      <c r="S15" s="140">
        <f>533361+462650</f>
        <v>996011</v>
      </c>
      <c r="T15" s="132">
        <f>6820610+6729238</f>
        <v>13549848</v>
      </c>
      <c r="U15" s="132">
        <v>24071</v>
      </c>
      <c r="V15" s="132">
        <v>132540</v>
      </c>
      <c r="W15" s="132">
        <v>6122</v>
      </c>
      <c r="X15" s="132">
        <f>111751+515391</f>
        <v>627142</v>
      </c>
      <c r="Y15" s="132">
        <f>346270+488307</f>
        <v>834577</v>
      </c>
      <c r="Z15" s="132">
        <v>1202002</v>
      </c>
      <c r="AA15" s="132">
        <f>225774+3303668</f>
        <v>3529442</v>
      </c>
      <c r="AB15" s="132">
        <v>5604</v>
      </c>
      <c r="AC15" s="132">
        <f t="shared" si="0"/>
        <v>41947341</v>
      </c>
    </row>
    <row r="16" spans="1:30">
      <c r="B16" s="132" t="s">
        <v>625</v>
      </c>
      <c r="C16" s="132">
        <v>86465</v>
      </c>
      <c r="D16" s="132">
        <v>371578</v>
      </c>
      <c r="E16" s="132">
        <f>2534319+65271</f>
        <v>2599590</v>
      </c>
      <c r="F16" s="132">
        <f>10828812+10766889</f>
        <v>21595701</v>
      </c>
      <c r="G16" s="140">
        <v>836320</v>
      </c>
      <c r="H16" s="140">
        <f>105411+1002294</f>
        <v>1107705</v>
      </c>
      <c r="I16" s="140">
        <v>0</v>
      </c>
      <c r="J16" s="132">
        <v>827536</v>
      </c>
      <c r="K16" s="132">
        <v>26468</v>
      </c>
      <c r="L16" s="132">
        <v>509416</v>
      </c>
      <c r="M16" s="132">
        <v>407695</v>
      </c>
      <c r="N16" s="132">
        <v>72816</v>
      </c>
      <c r="O16" s="132">
        <f>1888+879386</f>
        <v>881274</v>
      </c>
      <c r="P16" s="132">
        <v>1835151</v>
      </c>
      <c r="Q16" s="132">
        <f>8483645+2071212</f>
        <v>10554857</v>
      </c>
      <c r="R16" s="132">
        <v>126032</v>
      </c>
      <c r="S16" s="140">
        <v>150765</v>
      </c>
      <c r="T16" s="132">
        <v>4801332</v>
      </c>
      <c r="U16" s="132">
        <v>2172474</v>
      </c>
      <c r="V16" s="132">
        <f>2134458+409373</f>
        <v>2543831</v>
      </c>
      <c r="W16" s="132">
        <v>137334</v>
      </c>
      <c r="X16" s="132">
        <v>1391414</v>
      </c>
      <c r="Y16" s="132">
        <v>11386149</v>
      </c>
      <c r="Z16" s="132">
        <f>177836+9622078</f>
        <v>9799914</v>
      </c>
      <c r="AA16" s="132">
        <f>374216+3808060</f>
        <v>4182276</v>
      </c>
      <c r="AB16" s="132">
        <v>70562</v>
      </c>
      <c r="AC16" s="132">
        <f t="shared" si="0"/>
        <v>78474655</v>
      </c>
    </row>
    <row r="17" spans="1:30">
      <c r="A17" s="132" t="s">
        <v>632</v>
      </c>
      <c r="B17" s="132" t="s">
        <v>624</v>
      </c>
      <c r="C17" s="132">
        <f>18158+80126</f>
        <v>98284</v>
      </c>
      <c r="D17" s="132">
        <v>163086</v>
      </c>
      <c r="E17" s="132">
        <f>8849+60100</f>
        <v>68949</v>
      </c>
      <c r="F17" s="132">
        <f>359904+5223294</f>
        <v>5583198</v>
      </c>
      <c r="G17" s="140">
        <v>11897</v>
      </c>
      <c r="H17" s="140">
        <v>10086</v>
      </c>
      <c r="I17" s="140">
        <v>0</v>
      </c>
      <c r="J17" s="132">
        <f>296126+2471418</f>
        <v>2767544</v>
      </c>
      <c r="K17" s="132">
        <v>0</v>
      </c>
      <c r="L17" s="132">
        <f>3053320+1245688</f>
        <v>4299008</v>
      </c>
      <c r="M17" s="132">
        <f>138341+30782</f>
        <v>169123</v>
      </c>
      <c r="N17" s="132">
        <v>15500</v>
      </c>
      <c r="O17" s="132">
        <f>124856+1292825</f>
        <v>1417681</v>
      </c>
      <c r="P17" s="132">
        <f>416378+4470488</f>
        <v>4886866</v>
      </c>
      <c r="Q17" s="132">
        <f>256416+1179302</f>
        <v>1435718</v>
      </c>
      <c r="R17" s="132">
        <v>23674</v>
      </c>
      <c r="S17" s="140">
        <f>516529+457644</f>
        <v>974173</v>
      </c>
      <c r="T17" s="132">
        <f>6871591+6593892</f>
        <v>13465483</v>
      </c>
      <c r="U17" s="132">
        <v>24071</v>
      </c>
      <c r="V17" s="132">
        <v>148001</v>
      </c>
      <c r="W17" s="132">
        <v>36896</v>
      </c>
      <c r="X17" s="132">
        <f>147980+459059</f>
        <v>607039</v>
      </c>
      <c r="Y17" s="132">
        <f>257531+606963</f>
        <v>864494</v>
      </c>
      <c r="Z17" s="132">
        <v>1202002</v>
      </c>
      <c r="AA17" s="132">
        <f>239995+3331383</f>
        <v>3571378</v>
      </c>
      <c r="AB17" s="132">
        <v>618</v>
      </c>
      <c r="AC17" s="132">
        <f t="shared" si="0"/>
        <v>41844769</v>
      </c>
    </row>
    <row r="18" spans="1:30">
      <c r="B18" s="132" t="s">
        <v>625</v>
      </c>
      <c r="C18" s="132">
        <v>86446</v>
      </c>
      <c r="D18" s="132">
        <v>366993</v>
      </c>
      <c r="E18" s="132">
        <f>2533888+75654</f>
        <v>2609542</v>
      </c>
      <c r="F18" s="132">
        <f>10711234+10893537</f>
        <v>21604771</v>
      </c>
      <c r="G18" s="140">
        <f>2906355+1063940</f>
        <v>3970295</v>
      </c>
      <c r="H18" s="140">
        <f>140403+1021869</f>
        <v>1162272</v>
      </c>
      <c r="I18" s="140">
        <v>0</v>
      </c>
      <c r="J18" s="132">
        <v>839308</v>
      </c>
      <c r="K18" s="132">
        <v>37869</v>
      </c>
      <c r="L18" s="132">
        <v>498858</v>
      </c>
      <c r="M18" s="132">
        <v>379915</v>
      </c>
      <c r="N18" s="132">
        <v>101993</v>
      </c>
      <c r="O18" s="132">
        <f>1888+752186</f>
        <v>754074</v>
      </c>
      <c r="P18" s="132">
        <v>1995821</v>
      </c>
      <c r="Q18" s="132">
        <f>8128342+2179149</f>
        <v>10307491</v>
      </c>
      <c r="R18" s="132">
        <v>133544</v>
      </c>
      <c r="S18" s="140">
        <v>101386</v>
      </c>
      <c r="T18" s="132">
        <v>4739897</v>
      </c>
      <c r="U18" s="132">
        <v>2245195</v>
      </c>
      <c r="V18" s="132">
        <f>2221175+352082</f>
        <v>2573257</v>
      </c>
      <c r="W18" s="132">
        <v>23409</v>
      </c>
      <c r="X18" s="132">
        <v>1549299</v>
      </c>
      <c r="Y18" s="132">
        <v>12031200</v>
      </c>
      <c r="Z18" s="132">
        <f>177836+9619059</f>
        <v>9796895</v>
      </c>
      <c r="AA18" s="132">
        <f>391941+3952346</f>
        <v>4344287</v>
      </c>
      <c r="AB18" s="132">
        <v>65081</v>
      </c>
      <c r="AC18" s="132">
        <f t="shared" si="0"/>
        <v>82319098</v>
      </c>
    </row>
    <row r="19" spans="1:30">
      <c r="A19" s="132" t="s">
        <v>633</v>
      </c>
      <c r="B19" s="132" t="s">
        <v>624</v>
      </c>
      <c r="C19" s="132">
        <f>14904+77220</f>
        <v>92124</v>
      </c>
      <c r="D19" s="132">
        <v>163822</v>
      </c>
      <c r="E19" s="132">
        <v>68017</v>
      </c>
      <c r="F19" s="132">
        <f>404056+5152333</f>
        <v>5556389</v>
      </c>
      <c r="G19" s="140">
        <v>38572</v>
      </c>
      <c r="H19" s="140">
        <v>7814</v>
      </c>
      <c r="I19" s="140">
        <v>0</v>
      </c>
      <c r="J19" s="132">
        <f>442503+2276055</f>
        <v>2718558</v>
      </c>
      <c r="K19" s="132">
        <v>0</v>
      </c>
      <c r="L19" s="132">
        <f>2985128+1229639</f>
        <v>4214767</v>
      </c>
      <c r="M19" s="132">
        <f>143386+29769</f>
        <v>173155</v>
      </c>
      <c r="N19" s="132">
        <v>12000</v>
      </c>
      <c r="O19" s="132">
        <f>177217+1392401</f>
        <v>1569618</v>
      </c>
      <c r="P19" s="132">
        <f>346737+4433728</f>
        <v>4780465</v>
      </c>
      <c r="Q19" s="132">
        <f>201692+1181409</f>
        <v>1383101</v>
      </c>
      <c r="R19" s="132">
        <v>23126</v>
      </c>
      <c r="S19" s="140">
        <f>441279+434115</f>
        <v>875394</v>
      </c>
      <c r="T19" s="132">
        <f>6622091+6375356</f>
        <v>12997447</v>
      </c>
      <c r="U19" s="132">
        <v>78711</v>
      </c>
      <c r="V19" s="132">
        <v>137212</v>
      </c>
      <c r="W19" s="132">
        <v>1966</v>
      </c>
      <c r="X19" s="132">
        <f>122204+455395</f>
        <v>577599</v>
      </c>
      <c r="Y19" s="132">
        <f>200784+593680</f>
        <v>794464</v>
      </c>
      <c r="Z19" s="132">
        <v>1207204</v>
      </c>
      <c r="AA19" s="132">
        <f>286928+3299909</f>
        <v>3586837</v>
      </c>
      <c r="AB19" s="132">
        <v>10008</v>
      </c>
      <c r="AC19" s="132">
        <f t="shared" si="0"/>
        <v>41068370</v>
      </c>
    </row>
    <row r="20" spans="1:30">
      <c r="B20" s="132" t="s">
        <v>625</v>
      </c>
      <c r="C20" s="132">
        <v>67126</v>
      </c>
      <c r="D20" s="132">
        <v>310510</v>
      </c>
      <c r="E20" s="132">
        <f>2421823+70767</f>
        <v>2492590</v>
      </c>
      <c r="F20" s="132">
        <f>10367930+9767190</f>
        <v>20135120</v>
      </c>
      <c r="G20" s="140">
        <f>2977812+1095675</f>
        <v>4073487</v>
      </c>
      <c r="H20" s="140">
        <f>86551+886729</f>
        <v>973280</v>
      </c>
      <c r="I20" s="140">
        <v>0</v>
      </c>
      <c r="J20" s="132">
        <v>865827</v>
      </c>
      <c r="K20" s="132">
        <v>39812</v>
      </c>
      <c r="L20" s="132">
        <v>450300</v>
      </c>
      <c r="M20" s="132">
        <v>421509</v>
      </c>
      <c r="N20" s="132">
        <v>98595</v>
      </c>
      <c r="O20" s="132">
        <f>1706+877213</f>
        <v>878919</v>
      </c>
      <c r="P20" s="132">
        <v>1870607</v>
      </c>
      <c r="Q20" s="132">
        <f>7642694+2003532</f>
        <v>9646226</v>
      </c>
      <c r="R20" s="132">
        <v>121841</v>
      </c>
      <c r="S20" s="140">
        <v>119598</v>
      </c>
      <c r="T20" s="132">
        <v>6920260</v>
      </c>
      <c r="U20" s="132">
        <f>16313+2520330</f>
        <v>2536643</v>
      </c>
      <c r="V20" s="132">
        <f>2042648+322561</f>
        <v>2365209</v>
      </c>
      <c r="W20" s="132">
        <v>111757</v>
      </c>
      <c r="X20" s="132">
        <v>1474103</v>
      </c>
      <c r="Y20" s="132">
        <v>12321433</v>
      </c>
      <c r="Z20" s="132">
        <f>274489+9584433</f>
        <v>9858922</v>
      </c>
      <c r="AA20" s="132">
        <f>378013+3849559</f>
        <v>4227572</v>
      </c>
      <c r="AB20" s="132">
        <v>73541</v>
      </c>
      <c r="AC20" s="132">
        <f t="shared" si="0"/>
        <v>82454787</v>
      </c>
    </row>
    <row r="21" spans="1:30">
      <c r="A21" s="132" t="s">
        <v>634</v>
      </c>
      <c r="B21" s="132" t="s">
        <v>624</v>
      </c>
      <c r="C21" s="132">
        <f>14431+73113</f>
        <v>87544</v>
      </c>
      <c r="D21" s="132">
        <v>170498</v>
      </c>
      <c r="E21" s="132">
        <f>5107+54755</f>
        <v>59862</v>
      </c>
      <c r="F21" s="132">
        <f>424682+5303656</f>
        <v>5728338</v>
      </c>
      <c r="G21" s="140">
        <v>48376</v>
      </c>
      <c r="H21" s="140">
        <v>0</v>
      </c>
      <c r="I21" s="140">
        <v>0</v>
      </c>
      <c r="J21" s="132">
        <f>294649+2565797</f>
        <v>2860446</v>
      </c>
      <c r="K21" s="132">
        <v>0</v>
      </c>
      <c r="L21" s="132">
        <f>3154433+1217238</f>
        <v>4371671</v>
      </c>
      <c r="M21" s="132">
        <f>153178+29664</f>
        <v>182842</v>
      </c>
      <c r="N21" s="132">
        <v>0</v>
      </c>
      <c r="O21" s="132">
        <f>237154+1305553</f>
        <v>1542707</v>
      </c>
      <c r="P21" s="132">
        <f>347583+4618590</f>
        <v>4966173</v>
      </c>
      <c r="Q21" s="132">
        <f>203055+1333745</f>
        <v>1536800</v>
      </c>
      <c r="R21" s="132">
        <v>19902</v>
      </c>
      <c r="S21" s="140">
        <f>414231+493367</f>
        <v>907598</v>
      </c>
      <c r="T21" s="132">
        <f>7750688+6187291</f>
        <v>13937979</v>
      </c>
      <c r="U21" s="132">
        <v>20990</v>
      </c>
      <c r="V21" s="132">
        <v>171863</v>
      </c>
      <c r="W21" s="132">
        <v>29655</v>
      </c>
      <c r="X21" s="132">
        <f>120710+501100</f>
        <v>621810</v>
      </c>
      <c r="Y21" s="132">
        <f>264360+616797</f>
        <v>881157</v>
      </c>
      <c r="Z21" s="132">
        <v>1230999</v>
      </c>
      <c r="AA21" s="132">
        <f>206698+3515678</f>
        <v>3722376</v>
      </c>
      <c r="AB21" s="132">
        <v>465</v>
      </c>
      <c r="AC21" s="132">
        <f t="shared" si="0"/>
        <v>43100051</v>
      </c>
    </row>
    <row r="22" spans="1:30">
      <c r="B22" s="132" t="s">
        <v>625</v>
      </c>
      <c r="C22" s="132">
        <v>64226</v>
      </c>
      <c r="D22" s="132">
        <v>383789</v>
      </c>
      <c r="E22" s="132">
        <f>2517260+71598</f>
        <v>2588858</v>
      </c>
      <c r="F22" s="132">
        <f>10567855+10223313</f>
        <v>20791168</v>
      </c>
      <c r="G22" s="140">
        <f>3540066+957089</f>
        <v>4497155</v>
      </c>
      <c r="H22" s="140">
        <f>89827+938351</f>
        <v>1028178</v>
      </c>
      <c r="I22" s="140">
        <v>0</v>
      </c>
      <c r="J22" s="132">
        <v>1594380</v>
      </c>
      <c r="K22" s="132">
        <v>43041</v>
      </c>
      <c r="L22" s="132">
        <v>459261</v>
      </c>
      <c r="M22" s="132">
        <v>416639</v>
      </c>
      <c r="N22" s="132">
        <v>93444</v>
      </c>
      <c r="O22" s="132">
        <f>1767+880982</f>
        <v>882749</v>
      </c>
      <c r="P22" s="132">
        <v>1884165</v>
      </c>
      <c r="Q22" s="132">
        <f>8207576+2195707</f>
        <v>10403283</v>
      </c>
      <c r="R22" s="132">
        <v>138256</v>
      </c>
      <c r="S22" s="140">
        <v>91332</v>
      </c>
      <c r="T22" s="132">
        <v>6299146</v>
      </c>
      <c r="U22" s="132">
        <f>39667+2583126</f>
        <v>2622793</v>
      </c>
      <c r="V22" s="132">
        <f>2064534+313824</f>
        <v>2378358</v>
      </c>
      <c r="W22" s="132">
        <v>133978</v>
      </c>
      <c r="X22" s="132">
        <v>1563066</v>
      </c>
      <c r="Y22" s="132">
        <v>12289880</v>
      </c>
      <c r="Z22" s="132">
        <f>297471+7682171</f>
        <v>7979642</v>
      </c>
      <c r="AA22" s="132">
        <f>397129+3790972</f>
        <v>4188101</v>
      </c>
      <c r="AB22" s="132">
        <v>73525</v>
      </c>
      <c r="AC22" s="132">
        <f t="shared" si="0"/>
        <v>82888413</v>
      </c>
    </row>
    <row r="23" spans="1:30" s="140" customFormat="1">
      <c r="A23" s="140" t="s">
        <v>635</v>
      </c>
      <c r="B23" s="140" t="s">
        <v>624</v>
      </c>
      <c r="C23" s="140">
        <f>11257+66858</f>
        <v>78115</v>
      </c>
      <c r="D23" s="140">
        <v>165789</v>
      </c>
      <c r="E23" s="140">
        <f>6586+54398</f>
        <v>60984</v>
      </c>
      <c r="F23" s="140">
        <f>398257+5075733</f>
        <v>5473990</v>
      </c>
      <c r="G23" s="140">
        <v>48136</v>
      </c>
      <c r="H23" s="140">
        <v>5201</v>
      </c>
      <c r="I23" s="140">
        <v>0</v>
      </c>
      <c r="J23" s="140">
        <f>323208+2324600</f>
        <v>2647808</v>
      </c>
      <c r="K23" s="140">
        <v>0</v>
      </c>
      <c r="L23" s="140">
        <f>2796620+1210746</f>
        <v>4007366</v>
      </c>
      <c r="M23" s="140">
        <f>142257+29777</f>
        <v>172034</v>
      </c>
      <c r="N23" s="140">
        <v>0</v>
      </c>
      <c r="O23" s="140">
        <f>223262+1257314</f>
        <v>1480576</v>
      </c>
      <c r="P23" s="140">
        <f>304736+4309732</f>
        <v>4614468</v>
      </c>
      <c r="Q23" s="140">
        <f>188161+1387788</f>
        <v>1575949</v>
      </c>
      <c r="R23" s="140">
        <v>12185</v>
      </c>
      <c r="S23" s="140">
        <f>517573+522686</f>
        <v>1040259</v>
      </c>
      <c r="T23" s="140">
        <f>7196217+6173180</f>
        <v>13369397</v>
      </c>
      <c r="U23" s="140">
        <v>3087</v>
      </c>
      <c r="V23" s="140">
        <v>176337</v>
      </c>
      <c r="W23" s="140">
        <v>0</v>
      </c>
      <c r="X23" s="140">
        <f>92329+493261</f>
        <v>585590</v>
      </c>
      <c r="Y23" s="140">
        <f>253865+582931</f>
        <v>836796</v>
      </c>
      <c r="Z23" s="140">
        <v>1247939</v>
      </c>
      <c r="AA23" s="140">
        <f>258006+3173713</f>
        <v>3431719</v>
      </c>
      <c r="AB23" s="140">
        <v>4266</v>
      </c>
      <c r="AC23" s="140">
        <f t="shared" si="0"/>
        <v>41037991</v>
      </c>
    </row>
    <row r="24" spans="1:30" s="140" customFormat="1">
      <c r="B24" s="140" t="s">
        <v>625</v>
      </c>
      <c r="C24" s="140">
        <v>67494</v>
      </c>
      <c r="D24" s="140">
        <v>368120</v>
      </c>
      <c r="E24" s="140">
        <v>2389447</v>
      </c>
      <c r="F24" s="140">
        <f>10327959+10365587</f>
        <v>20693546</v>
      </c>
      <c r="G24" s="140">
        <f>3366011+917994</f>
        <v>4284005</v>
      </c>
      <c r="H24" s="140">
        <f>108041+935276</f>
        <v>1043317</v>
      </c>
      <c r="I24" s="140">
        <v>0</v>
      </c>
      <c r="J24" s="140">
        <v>1519801</v>
      </c>
      <c r="K24" s="140">
        <v>37471</v>
      </c>
      <c r="L24" s="140">
        <v>385203</v>
      </c>
      <c r="M24" s="140">
        <v>426613</v>
      </c>
      <c r="N24" s="140">
        <v>79120</v>
      </c>
      <c r="O24" s="140">
        <f>3624+642685</f>
        <v>646309</v>
      </c>
      <c r="P24" s="140">
        <v>1754120</v>
      </c>
      <c r="Q24" s="140">
        <f>7560743+2114376</f>
        <v>9675119</v>
      </c>
      <c r="R24" s="140">
        <v>109611</v>
      </c>
      <c r="S24" s="140">
        <v>80479</v>
      </c>
      <c r="T24" s="140">
        <v>5779505</v>
      </c>
      <c r="U24" s="140">
        <f>35412+2475841</f>
        <v>2511253</v>
      </c>
      <c r="V24" s="140">
        <f>2016816+364680</f>
        <v>2381496</v>
      </c>
      <c r="W24" s="140">
        <v>83734</v>
      </c>
      <c r="X24" s="140">
        <v>1493852</v>
      </c>
      <c r="Y24" s="140">
        <v>10346860</v>
      </c>
      <c r="Z24" s="140">
        <f>336840+8626804</f>
        <v>8963644</v>
      </c>
      <c r="AA24" s="140">
        <f>375760+4009892</f>
        <v>4385652</v>
      </c>
      <c r="AB24" s="140">
        <v>73620</v>
      </c>
      <c r="AC24" s="140">
        <f t="shared" si="0"/>
        <v>79579391</v>
      </c>
    </row>
    <row r="25" spans="1:30">
      <c r="A25" s="132" t="s">
        <v>636</v>
      </c>
      <c r="B25" s="132" t="s">
        <v>624</v>
      </c>
      <c r="C25" s="132">
        <f>13611+76373</f>
        <v>89984</v>
      </c>
      <c r="D25" s="132">
        <v>168800</v>
      </c>
      <c r="E25" s="132">
        <f>8246+60330</f>
        <v>68576</v>
      </c>
      <c r="F25" s="132">
        <f>373097+5227352</f>
        <v>5600449</v>
      </c>
      <c r="G25" s="140">
        <v>48136</v>
      </c>
      <c r="H25" s="140">
        <v>15521</v>
      </c>
      <c r="I25" s="140">
        <v>0</v>
      </c>
      <c r="J25" s="132">
        <f>380345+2252537</f>
        <v>2632882</v>
      </c>
      <c r="K25" s="132">
        <v>0</v>
      </c>
      <c r="L25" s="132">
        <f>3394396+1396732</f>
        <v>4791128</v>
      </c>
      <c r="M25" s="132">
        <f>154165+29979</f>
        <v>184144</v>
      </c>
      <c r="N25" s="132">
        <v>0</v>
      </c>
      <c r="O25" s="132">
        <f>169424+1505365</f>
        <v>1674789</v>
      </c>
      <c r="P25" s="132">
        <f>307331+4784855</f>
        <v>5092186</v>
      </c>
      <c r="Q25" s="132">
        <f>170239+1395341</f>
        <v>1565580</v>
      </c>
      <c r="R25" s="132">
        <v>43302</v>
      </c>
      <c r="S25" s="140">
        <f>557355+625219</f>
        <v>1182574</v>
      </c>
      <c r="T25" s="132">
        <f>7621534+6542530</f>
        <v>14164064</v>
      </c>
      <c r="U25" s="132">
        <v>46</v>
      </c>
      <c r="V25" s="132">
        <v>180807</v>
      </c>
      <c r="W25" s="132">
        <v>0</v>
      </c>
      <c r="X25" s="132">
        <f>105576+486540</f>
        <v>592116</v>
      </c>
      <c r="Y25" s="132">
        <f>357693+473358</f>
        <v>831051</v>
      </c>
      <c r="Z25" s="132">
        <v>1293858</v>
      </c>
      <c r="AA25" s="132">
        <f>220108+3305537</f>
        <v>3525645</v>
      </c>
      <c r="AB25" s="132">
        <v>5320</v>
      </c>
      <c r="AC25" s="132">
        <f t="shared" si="0"/>
        <v>43750958</v>
      </c>
    </row>
    <row r="26" spans="1:30" s="141" customFormat="1">
      <c r="B26" s="141" t="s">
        <v>625</v>
      </c>
      <c r="C26" s="141">
        <v>72470</v>
      </c>
      <c r="D26" s="141">
        <v>393516</v>
      </c>
      <c r="E26" s="141">
        <f>2427283+70059</f>
        <v>2497342</v>
      </c>
      <c r="F26" s="141">
        <f>10993720+10701519</f>
        <v>21695239</v>
      </c>
      <c r="G26" s="142">
        <f>3424744+885815</f>
        <v>4310559</v>
      </c>
      <c r="H26" s="142">
        <f>137909+917144</f>
        <v>1055053</v>
      </c>
      <c r="I26" s="142">
        <v>0</v>
      </c>
      <c r="J26" s="141">
        <v>1528991</v>
      </c>
      <c r="K26" s="141">
        <v>43041</v>
      </c>
      <c r="L26" s="141">
        <v>520471</v>
      </c>
      <c r="M26" s="141">
        <v>465618</v>
      </c>
      <c r="N26" s="141">
        <v>71816</v>
      </c>
      <c r="O26" s="141">
        <f>2859+685034</f>
        <v>687893</v>
      </c>
      <c r="P26" s="141">
        <v>1809838</v>
      </c>
      <c r="Q26" s="141">
        <f>3737379+2117978</f>
        <v>5855357</v>
      </c>
      <c r="R26" s="141">
        <v>115202</v>
      </c>
      <c r="S26" s="142">
        <v>100487</v>
      </c>
      <c r="T26" s="141">
        <v>5804975</v>
      </c>
      <c r="U26" s="141">
        <f>34675+2503893</f>
        <v>2538568</v>
      </c>
      <c r="V26" s="141">
        <f>2127527+357138</f>
        <v>2484665</v>
      </c>
      <c r="W26" s="141">
        <v>55759</v>
      </c>
      <c r="X26" s="141">
        <v>1471834</v>
      </c>
      <c r="Y26" s="141">
        <v>11614982</v>
      </c>
      <c r="Z26" s="141">
        <f>364635+9551744</f>
        <v>9916379</v>
      </c>
      <c r="AA26" s="141">
        <f>392868+3923462</f>
        <v>4316330</v>
      </c>
      <c r="AB26" s="141">
        <v>0</v>
      </c>
      <c r="AC26" s="132">
        <f t="shared" si="0"/>
        <v>79426385</v>
      </c>
    </row>
    <row r="27" spans="1:30" ht="15.75">
      <c r="A27" s="139" t="s">
        <v>479</v>
      </c>
      <c r="B27" s="139" t="s">
        <v>624</v>
      </c>
      <c r="C27" s="132">
        <f>C3+C5+C7+C9+C11+C13+C15+C17+C19+C21+C23+C25</f>
        <v>1301561</v>
      </c>
      <c r="D27" s="132">
        <f t="shared" ref="D27:AC28" si="1">D3+D5+D7+D9+D11+D13+D15+D17+D19+D21+D23+D25</f>
        <v>1959151</v>
      </c>
      <c r="E27" s="132">
        <f t="shared" si="1"/>
        <v>751259</v>
      </c>
      <c r="F27" s="132">
        <f t="shared" si="1"/>
        <v>67013834</v>
      </c>
      <c r="G27" s="140">
        <f t="shared" si="1"/>
        <v>271976</v>
      </c>
      <c r="H27" s="140">
        <f t="shared" ref="H27:I27" si="2">H3+H5+H7+H9+H11+H13+H15+H17+H19+H21+H23+H25</f>
        <v>88710</v>
      </c>
      <c r="I27" s="140">
        <f t="shared" si="2"/>
        <v>83774</v>
      </c>
      <c r="J27" s="132">
        <f t="shared" si="1"/>
        <v>32951174</v>
      </c>
      <c r="K27" s="132">
        <f t="shared" ref="K27" si="3">K3+K5+K7+K9+K11+K13+K15+K17+K19+K21+K23+K25</f>
        <v>22254</v>
      </c>
      <c r="L27" s="132">
        <f t="shared" si="1"/>
        <v>51510095</v>
      </c>
      <c r="M27" s="132">
        <f t="shared" si="1"/>
        <v>1913339</v>
      </c>
      <c r="N27" s="132">
        <f t="shared" si="1"/>
        <v>104000</v>
      </c>
      <c r="O27" s="132">
        <f t="shared" si="1"/>
        <v>16985662</v>
      </c>
      <c r="P27" s="132">
        <f t="shared" si="1"/>
        <v>57614430</v>
      </c>
      <c r="Q27" s="132">
        <f t="shared" si="1"/>
        <v>17489754</v>
      </c>
      <c r="R27" s="132">
        <f t="shared" si="1"/>
        <v>305493</v>
      </c>
      <c r="S27" s="140">
        <f t="shared" si="1"/>
        <v>10539446</v>
      </c>
      <c r="T27" s="132">
        <f t="shared" si="1"/>
        <v>157063921</v>
      </c>
      <c r="U27" s="132">
        <f t="shared" si="1"/>
        <v>254053</v>
      </c>
      <c r="V27" s="132">
        <f t="shared" si="1"/>
        <v>1621538</v>
      </c>
      <c r="W27" s="132">
        <f t="shared" si="1"/>
        <v>189916</v>
      </c>
      <c r="X27" s="132">
        <f t="shared" si="1"/>
        <v>6923153</v>
      </c>
      <c r="Y27" s="132">
        <f t="shared" si="1"/>
        <v>9546294</v>
      </c>
      <c r="Z27" s="132">
        <f t="shared" si="1"/>
        <v>14252174</v>
      </c>
      <c r="AA27" s="132">
        <f t="shared" si="1"/>
        <v>41069495</v>
      </c>
      <c r="AB27" s="132">
        <f t="shared" si="1"/>
        <v>34873</v>
      </c>
      <c r="AC27" s="132">
        <f t="shared" si="1"/>
        <v>491861329</v>
      </c>
    </row>
    <row r="28" spans="1:30" ht="15.75">
      <c r="A28" s="139"/>
      <c r="B28" s="139" t="s">
        <v>625</v>
      </c>
      <c r="C28" s="132">
        <f>C4+C6+C8+C10+C12+C14+C16+C18+C20+C22+C24+C26</f>
        <v>1075402</v>
      </c>
      <c r="D28" s="132">
        <f t="shared" si="1"/>
        <v>4381551</v>
      </c>
      <c r="E28" s="132">
        <f t="shared" si="1"/>
        <v>30694125</v>
      </c>
      <c r="F28" s="132">
        <f t="shared" si="1"/>
        <v>248372292</v>
      </c>
      <c r="G28" s="140">
        <f t="shared" si="1"/>
        <v>38997505</v>
      </c>
      <c r="H28" s="140">
        <f t="shared" ref="H28:I28" si="4">H4+H6+H8+H10+H12+H14+H16+H18+H20+H22+H24+H26</f>
        <v>12134838</v>
      </c>
      <c r="I28" s="140">
        <f t="shared" si="4"/>
        <v>0</v>
      </c>
      <c r="J28" s="132">
        <f t="shared" si="1"/>
        <v>12060204</v>
      </c>
      <c r="K28" s="132">
        <f t="shared" ref="K28" si="5">K4+K6+K8+K10+K12+K14+K16+K18+K20+K22+K24+K26</f>
        <v>359348</v>
      </c>
      <c r="L28" s="132">
        <f t="shared" si="1"/>
        <v>5445053</v>
      </c>
      <c r="M28" s="132">
        <f t="shared" si="1"/>
        <v>5072163</v>
      </c>
      <c r="N28" s="132">
        <f t="shared" si="1"/>
        <v>926203</v>
      </c>
      <c r="O28" s="132">
        <f t="shared" si="1"/>
        <v>8807360</v>
      </c>
      <c r="P28" s="132">
        <f t="shared" si="1"/>
        <v>24671368</v>
      </c>
      <c r="Q28" s="132">
        <f t="shared" si="1"/>
        <v>117610719</v>
      </c>
      <c r="R28" s="132">
        <f t="shared" si="1"/>
        <v>1549067</v>
      </c>
      <c r="S28" s="140">
        <f t="shared" si="1"/>
        <v>1776345</v>
      </c>
      <c r="T28" s="132">
        <f t="shared" si="1"/>
        <v>60683550</v>
      </c>
      <c r="U28" s="132">
        <f t="shared" si="1"/>
        <v>26671988</v>
      </c>
      <c r="V28" s="132">
        <f t="shared" si="1"/>
        <v>29811358</v>
      </c>
      <c r="W28" s="132">
        <f t="shared" si="1"/>
        <v>1422844</v>
      </c>
      <c r="X28" s="132">
        <f t="shared" si="1"/>
        <v>17151021</v>
      </c>
      <c r="Y28" s="132">
        <f t="shared" si="1"/>
        <v>128475158</v>
      </c>
      <c r="Z28" s="132">
        <f t="shared" si="1"/>
        <v>110956736</v>
      </c>
      <c r="AA28" s="132">
        <f t="shared" si="1"/>
        <v>50878085</v>
      </c>
      <c r="AB28" s="132">
        <f t="shared" si="1"/>
        <v>739865</v>
      </c>
      <c r="AC28" s="132">
        <f t="shared" si="1"/>
        <v>940724148</v>
      </c>
    </row>
    <row r="29" spans="1:30" s="143" customFormat="1" ht="15.75">
      <c r="B29" s="144" t="s">
        <v>638</v>
      </c>
      <c r="C29" s="153">
        <f>'DOGGR Data'!E3</f>
        <v>344495</v>
      </c>
      <c r="D29" s="153">
        <f>'DOGGR Data'!F3</f>
        <v>360676</v>
      </c>
      <c r="E29" s="153">
        <f>'DOGGR Data'!P3</f>
        <v>2683615</v>
      </c>
      <c r="F29" s="153">
        <f>'DOGGR Data'!Q3</f>
        <v>23618816</v>
      </c>
      <c r="G29" s="153">
        <f>'DOGGR Data'!V3</f>
        <v>1107743</v>
      </c>
      <c r="H29" s="153">
        <f>'DOGGR Data'!AE3</f>
        <v>839883</v>
      </c>
      <c r="I29" s="153">
        <f>'DOGGR Data'!AG3</f>
        <v>27806</v>
      </c>
      <c r="J29" s="153">
        <f>'DOGGR Data'!AI3</f>
        <v>5544323</v>
      </c>
      <c r="K29" s="153">
        <f>'DOGGR Data'!AL3</f>
        <v>23573</v>
      </c>
      <c r="L29" s="153">
        <f>'DOGGR Data'!AO3</f>
        <v>13684567</v>
      </c>
      <c r="M29" s="153">
        <f>'DOGGR Data'!AS3</f>
        <v>827947</v>
      </c>
      <c r="N29" s="153">
        <f>'DOGGR Data'!BG3</f>
        <v>134603</v>
      </c>
      <c r="O29" s="153">
        <f>'DOGGR Data'!BH3</f>
        <v>3322714</v>
      </c>
      <c r="P29" s="153">
        <f>'DOGGR Data'!BI3</f>
        <v>26187320</v>
      </c>
      <c r="Q29" s="153">
        <f>'DOGGR Data'!BT3</f>
        <v>10746047</v>
      </c>
      <c r="R29" s="153">
        <f>'DOGGR Data'!BV3</f>
        <v>144944</v>
      </c>
      <c r="S29" s="153">
        <f>'DOGGR Data'!BZ3</f>
        <v>2073285</v>
      </c>
      <c r="T29" s="153">
        <f>'DOGGR Data'!CA3</f>
        <v>29287439</v>
      </c>
      <c r="U29" s="153">
        <f>'DOGGR Data'!CE3</f>
        <v>732969</v>
      </c>
      <c r="V29" s="153">
        <f>'DOGGR Data'!CO3</f>
        <v>1255654</v>
      </c>
      <c r="W29" s="153">
        <f>'DOGGR Data'!CP3</f>
        <v>116273</v>
      </c>
      <c r="X29" s="153">
        <f>'DOGGR Data'!CR3</f>
        <v>954361</v>
      </c>
      <c r="Y29" s="153">
        <f>'DOGGR Data'!CU3</f>
        <v>2735033</v>
      </c>
      <c r="Z29" s="153">
        <f>'DOGGR Data'!DJ3</f>
        <v>3848268</v>
      </c>
      <c r="AA29" s="153">
        <f>'DOGGR Data'!DN3</f>
        <v>7272511</v>
      </c>
      <c r="AB29" s="153">
        <v>39466</v>
      </c>
      <c r="AC29" s="153">
        <f>SUM(C29:AA29)</f>
        <v>137874865</v>
      </c>
      <c r="AD29" s="143" t="s">
        <v>637</v>
      </c>
    </row>
    <row r="30" spans="1:30" s="147" customFormat="1" ht="15.75">
      <c r="B30" s="145" t="s">
        <v>639</v>
      </c>
      <c r="C30" s="146">
        <f t="shared" ref="C30:AC30" si="6">C27/C29</f>
        <v>3.7781709458772985</v>
      </c>
      <c r="D30" s="146">
        <f t="shared" si="6"/>
        <v>5.4318862358460223</v>
      </c>
      <c r="E30" s="146">
        <f t="shared" si="6"/>
        <v>0.27994291282467865</v>
      </c>
      <c r="F30" s="146">
        <f t="shared" si="6"/>
        <v>2.8373070860114242</v>
      </c>
      <c r="G30" s="146">
        <f t="shared" si="6"/>
        <v>0.24552265281748564</v>
      </c>
      <c r="H30" s="146">
        <f t="shared" ref="H30" si="7">H27/H29</f>
        <v>0.10562185447258725</v>
      </c>
      <c r="I30" s="146">
        <f t="shared" si="6"/>
        <v>3.0128029921599655</v>
      </c>
      <c r="J30" s="146">
        <f t="shared" si="6"/>
        <v>5.9432276943460902</v>
      </c>
      <c r="K30" s="146">
        <f t="shared" si="6"/>
        <v>0.94404615449879103</v>
      </c>
      <c r="L30" s="146">
        <f t="shared" si="6"/>
        <v>3.7641011951638661</v>
      </c>
      <c r="M30" s="146">
        <f t="shared" si="6"/>
        <v>2.3109438164520193</v>
      </c>
      <c r="N30" s="146">
        <f t="shared" si="6"/>
        <v>0.77264251168250331</v>
      </c>
      <c r="O30" s="146">
        <f t="shared" si="6"/>
        <v>5.1119843597733663</v>
      </c>
      <c r="P30" s="146">
        <f t="shared" si="6"/>
        <v>2.2000888216129026</v>
      </c>
      <c r="Q30" s="146">
        <f t="shared" si="6"/>
        <v>1.627552345527616</v>
      </c>
      <c r="R30" s="146">
        <f t="shared" si="6"/>
        <v>2.1076622695661773</v>
      </c>
      <c r="S30" s="146">
        <f t="shared" si="6"/>
        <v>5.0834525885249739</v>
      </c>
      <c r="T30" s="146">
        <f t="shared" si="6"/>
        <v>5.3628424458690294</v>
      </c>
      <c r="U30" s="146">
        <f t="shared" si="6"/>
        <v>0.34660811030207278</v>
      </c>
      <c r="V30" s="146">
        <f t="shared" si="6"/>
        <v>1.2913891884229254</v>
      </c>
      <c r="W30" s="146">
        <f t="shared" si="6"/>
        <v>1.6333628615413724</v>
      </c>
      <c r="X30" s="146">
        <f t="shared" si="6"/>
        <v>7.2542287457261976</v>
      </c>
      <c r="Y30" s="146">
        <f t="shared" si="6"/>
        <v>3.4903761673076703</v>
      </c>
      <c r="Z30" s="146">
        <f t="shared" si="6"/>
        <v>3.7035294839132824</v>
      </c>
      <c r="AA30" s="146">
        <f t="shared" si="6"/>
        <v>5.6472234968087367</v>
      </c>
      <c r="AB30" s="146">
        <f t="shared" si="6"/>
        <v>0.88362134495515132</v>
      </c>
      <c r="AC30" s="146">
        <f t="shared" si="6"/>
        <v>3.5674474023963687</v>
      </c>
    </row>
    <row r="31" spans="1:30" ht="15.75">
      <c r="C31" s="40" t="s">
        <v>182</v>
      </c>
      <c r="D31" s="40" t="s">
        <v>183</v>
      </c>
      <c r="E31" s="40" t="s">
        <v>192</v>
      </c>
      <c r="F31" s="40" t="s">
        <v>193</v>
      </c>
      <c r="G31" s="149" t="s">
        <v>198</v>
      </c>
      <c r="H31" s="149" t="s">
        <v>205</v>
      </c>
      <c r="I31" s="149" t="s">
        <v>207</v>
      </c>
      <c r="J31" s="40" t="s">
        <v>209</v>
      </c>
      <c r="K31" s="40" t="s">
        <v>1136</v>
      </c>
      <c r="L31" s="40" t="s">
        <v>214</v>
      </c>
      <c r="M31" s="40" t="s">
        <v>140</v>
      </c>
      <c r="N31" s="40" t="s">
        <v>154</v>
      </c>
      <c r="O31" s="40" t="s">
        <v>155</v>
      </c>
      <c r="P31" s="40" t="s">
        <v>156</v>
      </c>
      <c r="Q31" s="40" t="s">
        <v>167</v>
      </c>
      <c r="R31" s="40" t="s">
        <v>169</v>
      </c>
      <c r="S31" s="149" t="s">
        <v>172</v>
      </c>
      <c r="T31" s="40" t="s">
        <v>173</v>
      </c>
      <c r="U31" s="40" t="s">
        <v>178</v>
      </c>
      <c r="V31" s="40" t="s">
        <v>104</v>
      </c>
      <c r="W31" s="40" t="s">
        <v>105</v>
      </c>
      <c r="X31" s="40" t="s">
        <v>107</v>
      </c>
      <c r="Y31" s="40" t="s">
        <v>110</v>
      </c>
      <c r="Z31" s="40" t="s">
        <v>125</v>
      </c>
      <c r="AA31" s="40" t="s">
        <v>129</v>
      </c>
      <c r="AB31" s="40" t="s">
        <v>31</v>
      </c>
      <c r="AC31" s="150" t="s">
        <v>621</v>
      </c>
      <c r="AD31" s="139" t="s">
        <v>622</v>
      </c>
    </row>
  </sheetData>
  <pageMargins left="0.75" right="0.75" top="1" bottom="1" header="0.5" footer="0.5"/>
  <pageSetup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A1:H89"/>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c r="G7" s="2"/>
    </row>
    <row r="8" spans="1:8" ht="12.75" customHeight="1">
      <c r="A8" s="166" t="s">
        <v>91</v>
      </c>
      <c r="B8" s="169"/>
      <c r="C8" s="169"/>
      <c r="D8" s="169"/>
      <c r="E8" s="170"/>
      <c r="F8" s="170"/>
      <c r="G8" s="2"/>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243</v>
      </c>
    </row>
    <row r="19" spans="1:8" ht="12.75" customHeight="1">
      <c r="A19" s="169"/>
      <c r="B19" s="169" t="s">
        <v>80</v>
      </c>
      <c r="C19" s="169"/>
      <c r="D19" s="169"/>
      <c r="E19" s="162" t="s">
        <v>1</v>
      </c>
      <c r="F19" s="172"/>
      <c r="G19" s="22" t="s">
        <v>248</v>
      </c>
    </row>
    <row r="20" spans="1:8" ht="12.75" customHeight="1">
      <c r="A20" s="169"/>
      <c r="B20" s="169" t="s">
        <v>79</v>
      </c>
      <c r="C20" s="169"/>
      <c r="D20" s="169"/>
      <c r="E20" s="162" t="s">
        <v>78</v>
      </c>
      <c r="F20" s="172"/>
      <c r="G20" s="75">
        <v>46</v>
      </c>
      <c r="H20" s="3" t="s">
        <v>678</v>
      </c>
    </row>
    <row r="21" spans="1:8" ht="12.75" customHeight="1">
      <c r="A21" s="169"/>
      <c r="B21" s="169" t="s">
        <v>77</v>
      </c>
      <c r="C21" s="169"/>
      <c r="D21" s="169"/>
      <c r="E21" s="162" t="s">
        <v>76</v>
      </c>
      <c r="F21" s="172"/>
      <c r="G21" s="75">
        <v>6790</v>
      </c>
      <c r="H21" s="121" t="s">
        <v>425</v>
      </c>
    </row>
    <row r="22" spans="1:8" ht="12.75" customHeight="1">
      <c r="A22" s="169"/>
      <c r="B22" s="169" t="s">
        <v>75</v>
      </c>
      <c r="C22" s="169"/>
      <c r="D22" s="169"/>
      <c r="E22" s="162" t="s">
        <v>74</v>
      </c>
      <c r="F22" s="170"/>
      <c r="G22" s="75">
        <v>260</v>
      </c>
      <c r="H22" s="773" t="s">
        <v>931</v>
      </c>
    </row>
    <row r="23" spans="1:8" ht="12.75" customHeight="1">
      <c r="A23" s="169"/>
      <c r="B23" s="169" t="s">
        <v>73</v>
      </c>
      <c r="C23" s="169"/>
      <c r="D23" s="169"/>
      <c r="E23" s="162" t="s">
        <v>49</v>
      </c>
      <c r="F23" s="170"/>
      <c r="G23" s="75">
        <v>10</v>
      </c>
      <c r="H23" s="773"/>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5"/>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24</v>
      </c>
      <c r="H30" s="3" t="s">
        <v>380</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7" ht="12.75" customHeight="1">
      <c r="A33" s="169"/>
      <c r="B33" s="177"/>
      <c r="C33" s="170"/>
      <c r="D33" s="169" t="s">
        <v>66</v>
      </c>
      <c r="E33" s="162" t="s">
        <v>62</v>
      </c>
      <c r="F33" s="170"/>
      <c r="G33" s="58"/>
    </row>
    <row r="34" spans="1:7" ht="12.75" customHeight="1">
      <c r="A34" s="169"/>
      <c r="B34" s="178"/>
      <c r="C34" s="170"/>
      <c r="D34" s="169" t="s">
        <v>65</v>
      </c>
      <c r="E34" s="162" t="s">
        <v>62</v>
      </c>
      <c r="F34" s="170"/>
      <c r="G34" s="58"/>
    </row>
    <row r="35" spans="1:7" ht="12.75" customHeight="1">
      <c r="A35" s="169"/>
      <c r="B35" s="178"/>
      <c r="C35" s="170"/>
      <c r="D35" s="169" t="s">
        <v>64</v>
      </c>
      <c r="E35" s="162" t="s">
        <v>62</v>
      </c>
      <c r="F35" s="170"/>
      <c r="G35" s="58"/>
    </row>
    <row r="36" spans="1:7" ht="12.75" customHeight="1">
      <c r="A36" s="169"/>
      <c r="B36" s="178"/>
      <c r="C36" s="170"/>
      <c r="D36" s="169" t="s">
        <v>63</v>
      </c>
      <c r="E36" s="162" t="s">
        <v>62</v>
      </c>
      <c r="F36" s="170"/>
      <c r="G36" s="58"/>
    </row>
    <row r="37" spans="1:7" ht="12.75" customHeight="1">
      <c r="A37" s="169"/>
      <c r="B37" s="169"/>
      <c r="C37" s="170"/>
      <c r="D37" s="169" t="s">
        <v>757</v>
      </c>
      <c r="E37" s="162" t="s">
        <v>62</v>
      </c>
      <c r="F37" s="170"/>
      <c r="G37" s="58"/>
    </row>
    <row r="38" spans="1:7" ht="12.75" customHeight="1">
      <c r="A38" s="169"/>
      <c r="B38" s="169"/>
      <c r="C38" s="170"/>
      <c r="D38" s="169" t="s">
        <v>758</v>
      </c>
      <c r="E38" s="162" t="s">
        <v>62</v>
      </c>
      <c r="F38" s="170"/>
      <c r="G38" s="58"/>
    </row>
    <row r="39" spans="1:7" ht="12.75" customHeight="1">
      <c r="A39" s="169"/>
      <c r="B39" s="169"/>
      <c r="C39" s="170"/>
      <c r="D39" s="169"/>
      <c r="E39" s="162"/>
      <c r="F39" s="170"/>
      <c r="G39" s="35"/>
    </row>
    <row r="40" spans="1:7" ht="12.75" customHeight="1">
      <c r="A40" s="169" t="s">
        <v>61</v>
      </c>
      <c r="B40" s="169"/>
      <c r="C40" s="169"/>
      <c r="D40" s="169"/>
      <c r="E40" s="162"/>
      <c r="F40" s="170"/>
      <c r="G40" s="33"/>
    </row>
    <row r="41" spans="1:7" ht="12.75" customHeight="1">
      <c r="A41" s="166" t="s">
        <v>60</v>
      </c>
      <c r="B41" s="169"/>
      <c r="C41" s="169"/>
      <c r="D41" s="169"/>
      <c r="E41" s="162"/>
      <c r="F41" s="170"/>
      <c r="G41" s="31"/>
    </row>
    <row r="42" spans="1:7" ht="12.75" customHeight="1">
      <c r="A42" s="169"/>
      <c r="B42" s="169" t="s">
        <v>59</v>
      </c>
      <c r="C42" s="169"/>
      <c r="D42" s="169"/>
      <c r="E42" s="162" t="s">
        <v>45</v>
      </c>
      <c r="F42" s="170"/>
      <c r="G42" s="22"/>
    </row>
    <row r="43" spans="1:7" ht="12.75" customHeight="1">
      <c r="A43" s="169"/>
      <c r="B43" s="169" t="s">
        <v>58</v>
      </c>
      <c r="C43" s="169"/>
      <c r="D43" s="169"/>
      <c r="E43" s="162" t="s">
        <v>56</v>
      </c>
      <c r="F43" s="170"/>
      <c r="G43" s="22"/>
    </row>
    <row r="44" spans="1:7" ht="12.75" customHeight="1">
      <c r="A44" s="169"/>
      <c r="B44" s="163" t="s">
        <v>57</v>
      </c>
      <c r="C44" s="169"/>
      <c r="D44" s="169"/>
      <c r="E44" s="162" t="s">
        <v>56</v>
      </c>
      <c r="F44" s="170"/>
      <c r="G44" s="58"/>
    </row>
    <row r="45" spans="1:7" ht="12.75" customHeight="1">
      <c r="A45" s="169"/>
      <c r="B45" s="163" t="s">
        <v>55</v>
      </c>
      <c r="C45" s="169"/>
      <c r="D45" s="169"/>
      <c r="E45" s="162" t="s">
        <v>515</v>
      </c>
      <c r="F45" s="170"/>
      <c r="G45" s="58"/>
    </row>
    <row r="46" spans="1:7" ht="12.75" customHeight="1">
      <c r="A46" s="169"/>
      <c r="B46" s="163" t="s">
        <v>54</v>
      </c>
      <c r="C46" s="169"/>
      <c r="D46" s="169"/>
      <c r="E46" s="162" t="s">
        <v>45</v>
      </c>
      <c r="F46" s="170"/>
      <c r="G46" s="58"/>
    </row>
    <row r="47" spans="1:7" ht="12.75" customHeight="1">
      <c r="A47" s="169"/>
      <c r="B47" s="163" t="s">
        <v>53</v>
      </c>
      <c r="C47" s="169"/>
      <c r="D47" s="169"/>
      <c r="E47" s="162" t="s">
        <v>52</v>
      </c>
      <c r="F47" s="170"/>
      <c r="G47" s="58"/>
    </row>
    <row r="48" spans="1:7" ht="12.75" customHeight="1">
      <c r="A48" s="169"/>
      <c r="B48" s="163" t="s">
        <v>51</v>
      </c>
      <c r="C48" s="169"/>
      <c r="D48" s="169"/>
      <c r="E48" s="162" t="s">
        <v>49</v>
      </c>
      <c r="F48" s="170"/>
      <c r="G48" s="58"/>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7" ht="12.75" customHeight="1">
      <c r="A65" s="169"/>
      <c r="B65" s="187"/>
      <c r="C65" s="187" t="s">
        <v>750</v>
      </c>
      <c r="D65" s="169"/>
      <c r="E65" s="162" t="s">
        <v>1</v>
      </c>
      <c r="F65" s="184"/>
      <c r="G65" s="13"/>
    </row>
    <row r="66" spans="1:7" ht="12.75" customHeight="1">
      <c r="A66" s="169"/>
      <c r="B66" s="187"/>
      <c r="C66" s="187" t="s">
        <v>751</v>
      </c>
      <c r="D66" s="169"/>
      <c r="E66" s="162" t="s">
        <v>1</v>
      </c>
      <c r="F66" s="184"/>
      <c r="G66" s="13"/>
    </row>
    <row r="67" spans="1:7" ht="12.75" customHeight="1">
      <c r="A67" s="169"/>
      <c r="B67" s="187"/>
      <c r="C67" s="187" t="s">
        <v>752</v>
      </c>
      <c r="D67" s="169"/>
      <c r="E67" s="162" t="s">
        <v>1</v>
      </c>
      <c r="F67" s="184"/>
      <c r="G67" s="13"/>
    </row>
    <row r="68" spans="1:7" ht="12.75" customHeight="1">
      <c r="A68" s="169"/>
      <c r="B68" s="187" t="s">
        <v>43</v>
      </c>
      <c r="C68" s="187"/>
      <c r="D68" s="169"/>
      <c r="E68" s="162"/>
      <c r="F68" s="184"/>
      <c r="G68" s="11"/>
    </row>
    <row r="69" spans="1:7" ht="12.75" customHeight="1">
      <c r="A69" s="169"/>
      <c r="B69" s="187"/>
      <c r="C69" s="187" t="s">
        <v>753</v>
      </c>
      <c r="D69" s="169"/>
      <c r="E69" s="162" t="s">
        <v>1</v>
      </c>
      <c r="F69" s="184"/>
      <c r="G69" s="13"/>
    </row>
    <row r="70" spans="1:7" ht="12.75" customHeight="1">
      <c r="A70" s="169"/>
      <c r="B70" s="187"/>
      <c r="C70" s="187" t="s">
        <v>754</v>
      </c>
      <c r="D70" s="169"/>
      <c r="E70" s="162" t="s">
        <v>1</v>
      </c>
      <c r="F70" s="184"/>
      <c r="G70" s="13"/>
    </row>
    <row r="71" spans="1:7" ht="12.75" customHeight="1">
      <c r="A71" s="169"/>
      <c r="B71" s="187"/>
      <c r="C71" s="187" t="s">
        <v>755</v>
      </c>
      <c r="D71" s="169"/>
      <c r="E71" s="162" t="s">
        <v>1</v>
      </c>
      <c r="F71" s="184"/>
      <c r="G71" s="13"/>
    </row>
    <row r="72" spans="1:7" ht="12.75" customHeight="1">
      <c r="A72" s="191"/>
      <c r="B72" s="192"/>
      <c r="C72" s="192"/>
      <c r="D72" s="191"/>
      <c r="E72" s="164"/>
      <c r="F72" s="184"/>
      <c r="G72" s="60"/>
    </row>
    <row r="73" spans="1:7" ht="12.75" customHeight="1">
      <c r="A73" s="169" t="s">
        <v>728</v>
      </c>
      <c r="B73" s="187"/>
      <c r="C73" s="187"/>
      <c r="D73" s="169"/>
      <c r="E73" s="162" t="s">
        <v>1</v>
      </c>
      <c r="F73" s="184"/>
      <c r="G73" s="201"/>
    </row>
    <row r="74" spans="1:7" ht="12.75" customHeight="1">
      <c r="A74" s="191"/>
      <c r="B74" s="192"/>
      <c r="C74" s="192"/>
      <c r="D74" s="191"/>
      <c r="E74" s="164"/>
      <c r="F74" s="184"/>
      <c r="G74" s="7"/>
    </row>
    <row r="75" spans="1:7" ht="12.75" customHeight="1">
      <c r="A75" s="191" t="s">
        <v>729</v>
      </c>
      <c r="B75" s="192"/>
      <c r="C75" s="191"/>
      <c r="D75" s="191"/>
      <c r="E75" s="164"/>
      <c r="F75" s="184"/>
      <c r="G75" s="7"/>
    </row>
    <row r="76" spans="1:7" ht="12.75" customHeight="1">
      <c r="A76" s="191"/>
      <c r="B76" s="195" t="s">
        <v>730</v>
      </c>
      <c r="C76" s="191"/>
      <c r="D76" s="191"/>
      <c r="E76" s="164"/>
      <c r="F76" s="184"/>
      <c r="G76" s="61"/>
    </row>
    <row r="77" spans="1:7" ht="12.75" customHeight="1">
      <c r="A77" s="169"/>
      <c r="B77" s="163"/>
      <c r="C77" s="169" t="s">
        <v>731</v>
      </c>
      <c r="D77" s="169"/>
      <c r="E77" s="162" t="s">
        <v>49</v>
      </c>
      <c r="F77" s="184"/>
      <c r="G77" s="13">
        <v>1</v>
      </c>
    </row>
    <row r="78" spans="1:7" ht="12.75" customHeight="1">
      <c r="A78" s="169"/>
      <c r="B78" s="163"/>
      <c r="C78" s="169" t="s">
        <v>732</v>
      </c>
      <c r="D78" s="169"/>
      <c r="E78" s="162" t="s">
        <v>49</v>
      </c>
      <c r="F78" s="184"/>
      <c r="G78" s="13">
        <v>0</v>
      </c>
    </row>
    <row r="79" spans="1:7" ht="12.75" customHeight="1">
      <c r="A79" s="169"/>
      <c r="B79" s="163"/>
      <c r="C79" s="169" t="s">
        <v>733</v>
      </c>
      <c r="D79" s="169"/>
      <c r="E79" s="162" t="s">
        <v>49</v>
      </c>
      <c r="F79" s="184"/>
      <c r="G79" s="13">
        <v>1</v>
      </c>
    </row>
    <row r="80" spans="1:7"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86">
        <v>10311</v>
      </c>
      <c r="H82" s="3" t="s">
        <v>456</v>
      </c>
    </row>
    <row r="83" spans="1:8" ht="12.75" customHeight="1">
      <c r="A83" s="169"/>
      <c r="B83" s="163"/>
      <c r="C83" s="169" t="s">
        <v>737</v>
      </c>
      <c r="D83" s="169"/>
      <c r="E83" s="162" t="s">
        <v>42</v>
      </c>
      <c r="F83" s="184"/>
      <c r="G83" s="29">
        <v>0</v>
      </c>
    </row>
    <row r="84" spans="1:8" ht="12.75" customHeight="1">
      <c r="A84" s="169"/>
      <c r="B84" s="163"/>
      <c r="C84" s="169" t="s">
        <v>738</v>
      </c>
      <c r="D84" s="169"/>
      <c r="E84" s="162" t="s">
        <v>42</v>
      </c>
      <c r="F84" s="184"/>
      <c r="G84" s="22">
        <v>100</v>
      </c>
      <c r="H84" s="3" t="s">
        <v>357</v>
      </c>
    </row>
    <row r="85" spans="1:8" ht="12.75" customHeight="1">
      <c r="A85" s="169"/>
      <c r="B85" s="163"/>
      <c r="C85" s="169" t="s">
        <v>739</v>
      </c>
      <c r="D85" s="169"/>
      <c r="E85" s="162" t="s">
        <v>42</v>
      </c>
      <c r="F85" s="184"/>
      <c r="G85" s="22">
        <v>0</v>
      </c>
    </row>
    <row r="86" spans="1:8" ht="12.75" customHeight="1">
      <c r="A86" s="169"/>
      <c r="B86" s="163" t="s">
        <v>740</v>
      </c>
      <c r="C86" s="169"/>
      <c r="D86" s="169"/>
      <c r="E86" s="162" t="s">
        <v>741</v>
      </c>
      <c r="F86" s="184"/>
      <c r="G86" s="22">
        <v>80000</v>
      </c>
      <c r="H86" s="3" t="s">
        <v>760</v>
      </c>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sheetData>
  <mergeCells count="3">
    <mergeCell ref="A5:D5"/>
    <mergeCell ref="H22:H23"/>
    <mergeCell ref="H4:H6"/>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A1:H90"/>
  <sheetViews>
    <sheetView showGridLines="0" workbookViewId="0"/>
  </sheetViews>
  <sheetFormatPr defaultColWidth="8.85546875" defaultRowHeight="12.75"/>
  <cols>
    <col min="1" max="7" width="8.85546875" style="1"/>
    <col min="8" max="8" width="136.7109375" style="3" bestFit="1"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t="s">
        <v>679</v>
      </c>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c r="G7" s="2"/>
    </row>
    <row r="8" spans="1:8" ht="12.75" customHeight="1">
      <c r="A8" s="166" t="s">
        <v>91</v>
      </c>
      <c r="B8" s="169"/>
      <c r="C8" s="169"/>
      <c r="D8" s="169"/>
      <c r="E8" s="170"/>
      <c r="F8" s="170"/>
      <c r="G8" s="2"/>
      <c r="H8" s="4" t="s">
        <v>347</v>
      </c>
    </row>
    <row r="9" spans="1:8" ht="12.75" customHeight="1">
      <c r="A9" s="169"/>
      <c r="B9" s="171" t="s">
        <v>90</v>
      </c>
      <c r="C9" s="171"/>
      <c r="D9" s="171"/>
      <c r="E9" s="162" t="s">
        <v>1</v>
      </c>
      <c r="F9" s="172"/>
      <c r="G9" s="38"/>
    </row>
    <row r="10" spans="1:8" ht="12.75" customHeight="1">
      <c r="A10" s="169"/>
      <c r="B10" s="171" t="s">
        <v>89</v>
      </c>
      <c r="C10" s="171"/>
      <c r="D10" s="171"/>
      <c r="E10" s="162" t="s">
        <v>1</v>
      </c>
      <c r="F10" s="172"/>
      <c r="G10" s="38"/>
    </row>
    <row r="11" spans="1:8" ht="12.75" customHeight="1">
      <c r="A11" s="169"/>
      <c r="B11" s="171" t="s">
        <v>88</v>
      </c>
      <c r="C11" s="171"/>
      <c r="D11" s="171"/>
      <c r="E11" s="162" t="s">
        <v>1</v>
      </c>
      <c r="F11" s="172"/>
      <c r="G11" s="38"/>
    </row>
    <row r="12" spans="1:8" ht="12.75" customHeight="1">
      <c r="A12" s="169"/>
      <c r="B12" s="171" t="s">
        <v>87</v>
      </c>
      <c r="C12" s="171"/>
      <c r="D12" s="171"/>
      <c r="E12" s="162" t="s">
        <v>1</v>
      </c>
      <c r="F12" s="172"/>
      <c r="G12" s="38"/>
    </row>
    <row r="13" spans="1:8" ht="12.75" customHeight="1">
      <c r="A13" s="169"/>
      <c r="B13" s="171" t="s">
        <v>86</v>
      </c>
      <c r="C13" s="171"/>
      <c r="D13" s="171"/>
      <c r="E13" s="162" t="s">
        <v>1</v>
      </c>
      <c r="F13" s="172"/>
      <c r="G13" s="38"/>
    </row>
    <row r="14" spans="1:8" ht="12.75" customHeight="1">
      <c r="A14" s="169"/>
      <c r="B14" s="171" t="s">
        <v>85</v>
      </c>
      <c r="C14" s="171"/>
      <c r="D14" s="171"/>
      <c r="E14" s="162" t="s">
        <v>1</v>
      </c>
      <c r="F14" s="172"/>
      <c r="G14" s="38"/>
    </row>
    <row r="15" spans="1:8" ht="12.75" customHeight="1">
      <c r="A15" s="169"/>
      <c r="B15" s="170" t="s">
        <v>84</v>
      </c>
      <c r="C15" s="171"/>
      <c r="D15" s="171"/>
      <c r="E15" s="162" t="s">
        <v>1</v>
      </c>
      <c r="F15" s="172"/>
      <c r="G15" s="38"/>
    </row>
    <row r="16" spans="1:8" ht="12.75" customHeight="1">
      <c r="A16" s="169"/>
      <c r="B16" s="169"/>
      <c r="C16" s="169"/>
      <c r="D16" s="169"/>
      <c r="E16" s="165"/>
      <c r="F16" s="172"/>
      <c r="G16" s="51"/>
    </row>
    <row r="17" spans="1:8" ht="12.75" customHeight="1">
      <c r="A17" s="169" t="s">
        <v>83</v>
      </c>
      <c r="B17" s="169"/>
      <c r="C17" s="169"/>
      <c r="D17" s="169"/>
      <c r="E17" s="162"/>
      <c r="F17" s="172"/>
      <c r="G17" s="52"/>
    </row>
    <row r="18" spans="1:8" ht="12.75" customHeight="1">
      <c r="A18" s="169"/>
      <c r="B18" s="169" t="s">
        <v>82</v>
      </c>
      <c r="C18" s="169"/>
      <c r="D18" s="169"/>
      <c r="E18" s="162" t="s">
        <v>1</v>
      </c>
      <c r="F18" s="172"/>
      <c r="G18" s="38" t="s">
        <v>243</v>
      </c>
    </row>
    <row r="19" spans="1:8" ht="12.75" customHeight="1">
      <c r="A19" s="169"/>
      <c r="B19" s="169" t="s">
        <v>80</v>
      </c>
      <c r="C19" s="169"/>
      <c r="D19" s="169"/>
      <c r="E19" s="162" t="s">
        <v>1</v>
      </c>
      <c r="F19" s="172"/>
      <c r="G19" s="38" t="s">
        <v>249</v>
      </c>
    </row>
    <row r="20" spans="1:8" ht="12.75" customHeight="1">
      <c r="A20" s="169"/>
      <c r="B20" s="169" t="s">
        <v>79</v>
      </c>
      <c r="C20" s="169"/>
      <c r="D20" s="169"/>
      <c r="E20" s="162" t="s">
        <v>78</v>
      </c>
      <c r="F20" s="172"/>
      <c r="G20" s="38">
        <v>23</v>
      </c>
      <c r="H20" s="121" t="s">
        <v>680</v>
      </c>
    </row>
    <row r="21" spans="1:8" ht="12.75" customHeight="1">
      <c r="A21" s="169"/>
      <c r="B21" s="169" t="s">
        <v>77</v>
      </c>
      <c r="C21" s="169"/>
      <c r="D21" s="169"/>
      <c r="E21" s="162" t="s">
        <v>76</v>
      </c>
      <c r="F21" s="172"/>
      <c r="G21" s="38">
        <v>5410</v>
      </c>
      <c r="H21" s="121" t="s">
        <v>381</v>
      </c>
    </row>
    <row r="22" spans="1:8" ht="12.75" customHeight="1">
      <c r="A22" s="169"/>
      <c r="B22" s="169" t="s">
        <v>75</v>
      </c>
      <c r="C22" s="169"/>
      <c r="D22" s="169"/>
      <c r="E22" s="162" t="s">
        <v>74</v>
      </c>
      <c r="F22" s="170"/>
      <c r="G22" s="75">
        <v>15000</v>
      </c>
      <c r="H22" s="759" t="s">
        <v>451</v>
      </c>
    </row>
    <row r="23" spans="1:8" ht="12.75" customHeight="1">
      <c r="A23" s="169"/>
      <c r="B23" s="169" t="s">
        <v>73</v>
      </c>
      <c r="C23" s="169"/>
      <c r="D23" s="169"/>
      <c r="E23" s="162" t="s">
        <v>49</v>
      </c>
      <c r="F23" s="170"/>
      <c r="G23" s="75">
        <v>10</v>
      </c>
      <c r="H23" s="759"/>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38"/>
      <c r="H25" s="125"/>
    </row>
    <row r="26" spans="1:8" ht="12.75" customHeight="1">
      <c r="A26" s="169"/>
      <c r="B26" s="169" t="s">
        <v>745</v>
      </c>
      <c r="C26" s="169"/>
      <c r="D26" s="169"/>
      <c r="E26" s="162" t="s">
        <v>746</v>
      </c>
      <c r="F26" s="170"/>
      <c r="G26" s="38"/>
      <c r="H26" s="126"/>
    </row>
    <row r="27" spans="1:8" ht="12.75" customHeight="1">
      <c r="A27" s="169"/>
      <c r="B27" s="169" t="s">
        <v>437</v>
      </c>
      <c r="C27" s="169"/>
      <c r="D27" s="169"/>
      <c r="E27" s="162" t="s">
        <v>72</v>
      </c>
      <c r="F27" s="170"/>
      <c r="G27" s="58"/>
    </row>
    <row r="28" spans="1:8" ht="12.75" customHeight="1">
      <c r="A28" s="169"/>
      <c r="B28" s="169"/>
      <c r="C28" s="169"/>
      <c r="D28" s="169"/>
      <c r="E28" s="162"/>
      <c r="F28" s="170"/>
      <c r="G28" s="52"/>
    </row>
    <row r="29" spans="1:8" ht="12.75" customHeight="1">
      <c r="A29" s="169" t="s">
        <v>71</v>
      </c>
      <c r="B29" s="169"/>
      <c r="C29" s="169"/>
      <c r="D29" s="169"/>
      <c r="E29" s="162"/>
      <c r="F29" s="170"/>
      <c r="G29" s="52"/>
    </row>
    <row r="30" spans="1:8" ht="12.75" customHeight="1">
      <c r="A30" s="169"/>
      <c r="B30" s="169" t="s">
        <v>70</v>
      </c>
      <c r="C30" s="169"/>
      <c r="D30" s="169"/>
      <c r="E30" s="162" t="s">
        <v>69</v>
      </c>
      <c r="F30" s="170"/>
      <c r="G30" s="38">
        <v>38</v>
      </c>
      <c r="H30" s="3" t="s">
        <v>382</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38"/>
    </row>
    <row r="43" spans="1:8" ht="12.75" customHeight="1">
      <c r="A43" s="169"/>
      <c r="B43" s="169" t="s">
        <v>58</v>
      </c>
      <c r="C43" s="169"/>
      <c r="D43" s="169"/>
      <c r="E43" s="162" t="s">
        <v>56</v>
      </c>
      <c r="F43" s="170"/>
      <c r="G43" s="58"/>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52"/>
    </row>
    <row r="53" spans="1:8" ht="12.75" customHeight="1">
      <c r="A53" s="169" t="s">
        <v>48</v>
      </c>
      <c r="B53" s="169"/>
      <c r="C53" s="169"/>
      <c r="D53" s="169"/>
      <c r="E53" s="162"/>
      <c r="F53" s="170"/>
      <c r="G53" s="52"/>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4"/>
    </row>
    <row r="63" spans="1:8" ht="12.75" customHeight="1">
      <c r="A63" s="169" t="s">
        <v>749</v>
      </c>
      <c r="B63" s="163"/>
      <c r="C63" s="169"/>
      <c r="D63" s="169"/>
      <c r="E63" s="162"/>
      <c r="F63" s="184"/>
      <c r="G63" s="6"/>
    </row>
    <row r="64" spans="1:8" ht="12.75" customHeight="1">
      <c r="A64" s="169"/>
      <c r="B64" s="187" t="s">
        <v>44</v>
      </c>
      <c r="C64" s="169"/>
      <c r="D64" s="169"/>
      <c r="E64" s="162"/>
      <c r="F64" s="184"/>
      <c r="G64" s="15"/>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14"/>
    </row>
    <row r="73" spans="1:8" ht="12.75" customHeight="1">
      <c r="A73" s="169" t="s">
        <v>728</v>
      </c>
      <c r="B73" s="187"/>
      <c r="C73" s="187"/>
      <c r="D73" s="169"/>
      <c r="E73" s="162" t="s">
        <v>1</v>
      </c>
      <c r="F73" s="184"/>
      <c r="G73" s="199"/>
    </row>
    <row r="74" spans="1:8" ht="12.75" customHeight="1">
      <c r="A74" s="191"/>
      <c r="B74" s="192"/>
      <c r="C74" s="192"/>
      <c r="D74" s="191"/>
      <c r="E74" s="164"/>
      <c r="F74" s="184"/>
      <c r="G74" s="6"/>
    </row>
    <row r="75" spans="1:8" ht="12.75" customHeight="1">
      <c r="A75" s="191" t="s">
        <v>729</v>
      </c>
      <c r="B75" s="192"/>
      <c r="C75" s="191"/>
      <c r="D75" s="191"/>
      <c r="E75" s="164"/>
      <c r="F75" s="184"/>
      <c r="G75" s="6"/>
    </row>
    <row r="76" spans="1:8" ht="12.75" customHeight="1">
      <c r="A76" s="191"/>
      <c r="B76" s="195" t="s">
        <v>730</v>
      </c>
      <c r="C76" s="191"/>
      <c r="D76" s="191"/>
      <c r="E76" s="164"/>
      <c r="F76" s="184"/>
      <c r="G76" s="6"/>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11"/>
    </row>
    <row r="82" spans="1:8" ht="12.75" customHeight="1">
      <c r="A82" s="169"/>
      <c r="B82" s="163"/>
      <c r="C82" s="169" t="s">
        <v>736</v>
      </c>
      <c r="D82" s="169"/>
      <c r="E82" s="162" t="s">
        <v>42</v>
      </c>
      <c r="F82" s="184"/>
      <c r="G82" s="87">
        <v>10695</v>
      </c>
      <c r="H82" s="3" t="s">
        <v>457</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4"/>
    </row>
    <row r="88" spans="1:8" ht="12.75" customHeight="1">
      <c r="A88" s="169" t="s">
        <v>742</v>
      </c>
      <c r="B88" s="163"/>
      <c r="C88" s="169"/>
      <c r="D88" s="169"/>
      <c r="E88" s="167" t="s">
        <v>756</v>
      </c>
      <c r="F88" s="184"/>
      <c r="G88" s="58"/>
    </row>
    <row r="89" spans="1:8" ht="12.75" customHeight="1">
      <c r="A89" s="8"/>
      <c r="B89" s="9"/>
      <c r="C89" s="8"/>
      <c r="D89" s="8"/>
      <c r="E89" s="8"/>
      <c r="F89" s="7"/>
      <c r="G89" s="7"/>
      <c r="H89" s="72" t="s">
        <v>346</v>
      </c>
    </row>
    <row r="90" spans="1:8">
      <c r="H90" s="126"/>
    </row>
  </sheetData>
  <mergeCells count="3">
    <mergeCell ref="A5:D5"/>
    <mergeCell ref="H22:H23"/>
    <mergeCell ref="H4:H6"/>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534</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243</v>
      </c>
      <c r="H18" s="3"/>
    </row>
    <row r="19" spans="1:8" s="1" customFormat="1" ht="12.75" customHeight="1">
      <c r="A19" s="169"/>
      <c r="B19" s="169" t="s">
        <v>80</v>
      </c>
      <c r="C19" s="169"/>
      <c r="D19" s="169"/>
      <c r="E19" s="162" t="s">
        <v>1</v>
      </c>
      <c r="F19" s="172"/>
      <c r="G19" s="22" t="s">
        <v>526</v>
      </c>
      <c r="H19" s="3"/>
    </row>
    <row r="20" spans="1:8" s="1" customFormat="1" ht="12.75" customHeight="1">
      <c r="A20" s="169"/>
      <c r="B20" s="169" t="s">
        <v>79</v>
      </c>
      <c r="C20" s="169"/>
      <c r="D20" s="169"/>
      <c r="E20" s="162" t="s">
        <v>78</v>
      </c>
      <c r="F20" s="172"/>
      <c r="G20" s="75">
        <v>47</v>
      </c>
      <c r="H20" s="3" t="s">
        <v>681</v>
      </c>
    </row>
    <row r="21" spans="1:8" s="1" customFormat="1" ht="12.75" customHeight="1">
      <c r="A21" s="169"/>
      <c r="B21" s="169" t="s">
        <v>77</v>
      </c>
      <c r="C21" s="169"/>
      <c r="D21" s="169"/>
      <c r="E21" s="162" t="s">
        <v>76</v>
      </c>
      <c r="F21" s="172"/>
      <c r="G21" s="75">
        <v>4767</v>
      </c>
      <c r="H21" s="121" t="s">
        <v>558</v>
      </c>
    </row>
    <row r="22" spans="1:8" s="1" customFormat="1" ht="12.75" customHeight="1">
      <c r="A22" s="169"/>
      <c r="B22" s="169" t="s">
        <v>75</v>
      </c>
      <c r="C22" s="169"/>
      <c r="D22" s="169"/>
      <c r="E22" s="162" t="s">
        <v>74</v>
      </c>
      <c r="F22" s="170"/>
      <c r="G22" s="75">
        <v>260</v>
      </c>
      <c r="H22" s="773" t="s">
        <v>931</v>
      </c>
    </row>
    <row r="23" spans="1:8" s="1" customFormat="1" ht="12.75" customHeight="1">
      <c r="A23" s="169"/>
      <c r="B23" s="169" t="s">
        <v>73</v>
      </c>
      <c r="C23" s="169"/>
      <c r="D23" s="169"/>
      <c r="E23" s="162" t="s">
        <v>49</v>
      </c>
      <c r="F23" s="170"/>
      <c r="G23" s="75">
        <v>10</v>
      </c>
      <c r="H23" s="773"/>
    </row>
    <row r="24" spans="1:8" s="1" customFormat="1" ht="12.75" customHeight="1">
      <c r="A24" s="169"/>
      <c r="B24" s="169" t="s">
        <v>743</v>
      </c>
      <c r="C24" s="169"/>
      <c r="D24" s="169"/>
      <c r="E24" s="162" t="s">
        <v>49</v>
      </c>
      <c r="F24" s="170"/>
      <c r="G24" s="75"/>
      <c r="H24" s="125"/>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32.9</v>
      </c>
      <c r="H30" s="121" t="s">
        <v>557</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c r="H48" s="3"/>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c r="H65" s="3"/>
    </row>
    <row r="66" spans="1:8" s="1" customFormat="1" ht="12.75" customHeight="1">
      <c r="A66" s="169"/>
      <c r="B66" s="187"/>
      <c r="C66" s="187" t="s">
        <v>751</v>
      </c>
      <c r="D66" s="169"/>
      <c r="E66" s="162" t="s">
        <v>1</v>
      </c>
      <c r="F66" s="184"/>
      <c r="G66" s="13"/>
      <c r="H66" s="3"/>
    </row>
    <row r="67" spans="1:8" s="1" customFormat="1" ht="12.75" customHeight="1">
      <c r="A67" s="169"/>
      <c r="B67" s="187"/>
      <c r="C67" s="187" t="s">
        <v>752</v>
      </c>
      <c r="D67" s="169"/>
      <c r="E67" s="162" t="s">
        <v>1</v>
      </c>
      <c r="F67" s="184"/>
      <c r="G67" s="13"/>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c r="H69" s="3"/>
    </row>
    <row r="70" spans="1:8" s="1" customFormat="1" ht="12.75" customHeight="1">
      <c r="A70" s="169"/>
      <c r="B70" s="187"/>
      <c r="C70" s="187" t="s">
        <v>754</v>
      </c>
      <c r="D70" s="169"/>
      <c r="E70" s="162" t="s">
        <v>1</v>
      </c>
      <c r="F70" s="184"/>
      <c r="G70" s="13"/>
      <c r="H70" s="3"/>
    </row>
    <row r="71" spans="1:8" s="1" customFormat="1" ht="12.75" customHeight="1">
      <c r="A71" s="169"/>
      <c r="B71" s="187"/>
      <c r="C71" s="187" t="s">
        <v>755</v>
      </c>
      <c r="D71" s="169"/>
      <c r="E71" s="162" t="s">
        <v>1</v>
      </c>
      <c r="F71" s="184"/>
      <c r="G71" s="13"/>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9867</v>
      </c>
      <c r="H82" s="3" t="s">
        <v>559</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500</v>
      </c>
      <c r="H84" s="3" t="s">
        <v>557</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c r="H90" s="3"/>
    </row>
  </sheetData>
  <mergeCells count="3">
    <mergeCell ref="H4:H6"/>
    <mergeCell ref="A5:D5"/>
    <mergeCell ref="H22:H23"/>
  </mergeCells>
  <pageMargins left="0.7" right="0.7" top="0.75" bottom="0.75" header="0.3" footer="0.3"/>
  <pageSetup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534</v>
      </c>
    </row>
    <row r="5" spans="1:8" s="1" customFormat="1" ht="12.75" customHeight="1">
      <c r="A5" s="750" t="s">
        <v>41</v>
      </c>
      <c r="B5" s="750"/>
      <c r="C5" s="750"/>
      <c r="D5" s="750"/>
      <c r="E5" s="4" t="s">
        <v>40</v>
      </c>
      <c r="F5" s="3"/>
      <c r="G5" s="689"/>
      <c r="H5" s="758"/>
    </row>
    <row r="6" spans="1:8" s="1" customFormat="1" ht="12.75" customHeight="1">
      <c r="A6" s="689"/>
      <c r="B6" s="689"/>
      <c r="C6" s="689"/>
      <c r="D6" s="689"/>
      <c r="E6" s="3"/>
      <c r="F6" s="3"/>
      <c r="G6" s="689"/>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227</v>
      </c>
      <c r="H18" s="3"/>
    </row>
    <row r="19" spans="1:8" s="1" customFormat="1" ht="12.75" customHeight="1">
      <c r="A19" s="169"/>
      <c r="B19" s="169" t="s">
        <v>80</v>
      </c>
      <c r="C19" s="169"/>
      <c r="D19" s="169"/>
      <c r="E19" s="162" t="s">
        <v>1</v>
      </c>
      <c r="F19" s="172"/>
      <c r="G19" s="173" t="s">
        <v>3313</v>
      </c>
      <c r="H19" s="3"/>
    </row>
    <row r="20" spans="1:8" s="1" customFormat="1" ht="12.75" customHeight="1">
      <c r="A20" s="169"/>
      <c r="B20" s="169" t="s">
        <v>79</v>
      </c>
      <c r="C20" s="169"/>
      <c r="D20" s="169"/>
      <c r="E20" s="162" t="s">
        <v>78</v>
      </c>
      <c r="F20" s="172"/>
      <c r="G20" s="173">
        <v>6</v>
      </c>
      <c r="H20" s="121" t="s">
        <v>3314</v>
      </c>
    </row>
    <row r="21" spans="1:8" s="1" customFormat="1" ht="12.75" customHeight="1">
      <c r="A21" s="169"/>
      <c r="B21" s="169" t="s">
        <v>77</v>
      </c>
      <c r="C21" s="169"/>
      <c r="D21" s="169"/>
      <c r="E21" s="162" t="s">
        <v>76</v>
      </c>
      <c r="F21" s="172"/>
      <c r="G21" s="75">
        <v>5760</v>
      </c>
      <c r="H21" s="3" t="s">
        <v>423</v>
      </c>
    </row>
    <row r="22" spans="1:8" s="1" customFormat="1" ht="12.75" customHeight="1">
      <c r="A22" s="169"/>
      <c r="B22" s="169" t="s">
        <v>75</v>
      </c>
      <c r="C22" s="169"/>
      <c r="D22" s="169"/>
      <c r="E22" s="162" t="s">
        <v>74</v>
      </c>
      <c r="F22" s="170"/>
      <c r="G22" s="174">
        <v>16000</v>
      </c>
      <c r="H22" s="547" t="s">
        <v>3315</v>
      </c>
    </row>
    <row r="23" spans="1:8" s="1" customFormat="1" ht="12.75" customHeight="1">
      <c r="A23" s="169"/>
      <c r="B23" s="169" t="s">
        <v>73</v>
      </c>
      <c r="C23" s="169"/>
      <c r="D23" s="169"/>
      <c r="E23" s="162" t="s">
        <v>49</v>
      </c>
      <c r="F23" s="170"/>
      <c r="G23" s="174">
        <v>5</v>
      </c>
      <c r="H23" s="547" t="s">
        <v>3315</v>
      </c>
    </row>
    <row r="24" spans="1:8" s="1" customFormat="1" ht="12.75" customHeight="1">
      <c r="A24" s="169"/>
      <c r="B24" s="169" t="s">
        <v>743</v>
      </c>
      <c r="C24" s="169"/>
      <c r="D24" s="169"/>
      <c r="E24" s="162" t="s">
        <v>49</v>
      </c>
      <c r="F24" s="170"/>
      <c r="G24" s="174">
        <v>6</v>
      </c>
      <c r="H24" s="125" t="s">
        <v>3315</v>
      </c>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17</v>
      </c>
      <c r="H30" s="121" t="s">
        <v>3316</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22"/>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29">
        <v>9850</v>
      </c>
      <c r="H82" s="3" t="s">
        <v>358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c r="H86" s="3"/>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horizontalDpi="0"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0"/>
  <sheetViews>
    <sheetView showGridLines="0" workbookViewId="0"/>
  </sheetViews>
  <sheetFormatPr defaultColWidth="8.85546875" defaultRowHeight="12.75"/>
  <cols>
    <col min="1" max="7" width="8.85546875" style="1"/>
    <col min="8" max="8" width="148.1406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t="s">
        <v>682</v>
      </c>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c r="G7" s="2"/>
    </row>
    <row r="8" spans="1:8" ht="12.75" customHeight="1">
      <c r="A8" s="166" t="s">
        <v>91</v>
      </c>
      <c r="B8" s="169"/>
      <c r="C8" s="169"/>
      <c r="D8" s="169"/>
      <c r="E8" s="170"/>
      <c r="F8" s="170"/>
      <c r="G8" s="2"/>
      <c r="H8" s="4" t="s">
        <v>347</v>
      </c>
    </row>
    <row r="9" spans="1:8" ht="12.75" customHeight="1">
      <c r="A9" s="169"/>
      <c r="B9" s="171" t="s">
        <v>90</v>
      </c>
      <c r="C9" s="171"/>
      <c r="D9" s="171"/>
      <c r="E9" s="162" t="s">
        <v>1</v>
      </c>
      <c r="F9" s="172"/>
      <c r="G9" s="22">
        <v>0</v>
      </c>
    </row>
    <row r="10" spans="1:8" ht="12.75" customHeight="1">
      <c r="A10" s="169"/>
      <c r="B10" s="171" t="s">
        <v>89</v>
      </c>
      <c r="C10" s="171"/>
      <c r="D10" s="171"/>
      <c r="E10" s="162" t="s">
        <v>1</v>
      </c>
      <c r="F10" s="172"/>
      <c r="G10" s="22"/>
      <c r="H10" s="121"/>
    </row>
    <row r="11" spans="1:8" ht="12.75" customHeight="1">
      <c r="A11" s="169"/>
      <c r="B11" s="171" t="s">
        <v>88</v>
      </c>
      <c r="C11" s="171"/>
      <c r="D11" s="171"/>
      <c r="E11" s="162" t="s">
        <v>1</v>
      </c>
      <c r="F11" s="172"/>
      <c r="G11" s="22"/>
      <c r="H11" s="121"/>
    </row>
    <row r="12" spans="1:8" ht="12.75" customHeight="1">
      <c r="A12" s="169"/>
      <c r="B12" s="171" t="s">
        <v>87</v>
      </c>
      <c r="C12" s="171"/>
      <c r="D12" s="171"/>
      <c r="E12" s="162" t="s">
        <v>1</v>
      </c>
      <c r="F12" s="172"/>
      <c r="G12" s="22"/>
    </row>
    <row r="13" spans="1:8" ht="12.75" customHeight="1">
      <c r="A13" s="169"/>
      <c r="B13" s="171" t="s">
        <v>86</v>
      </c>
      <c r="C13" s="171"/>
      <c r="D13" s="171"/>
      <c r="E13" s="162" t="s">
        <v>1</v>
      </c>
      <c r="F13" s="172"/>
      <c r="G13" s="22">
        <v>1</v>
      </c>
      <c r="H13" s="121" t="s">
        <v>383</v>
      </c>
    </row>
    <row r="14" spans="1:8" ht="12.75" customHeight="1">
      <c r="A14" s="169"/>
      <c r="B14" s="171" t="s">
        <v>85</v>
      </c>
      <c r="C14" s="171"/>
      <c r="D14" s="171"/>
      <c r="E14" s="162" t="s">
        <v>1</v>
      </c>
      <c r="F14" s="172"/>
      <c r="G14" s="22"/>
    </row>
    <row r="15" spans="1:8" ht="12.75" customHeight="1">
      <c r="A15" s="169"/>
      <c r="B15" s="170" t="s">
        <v>84</v>
      </c>
      <c r="C15" s="171"/>
      <c r="D15" s="171"/>
      <c r="E15" s="162" t="s">
        <v>1</v>
      </c>
      <c r="F15" s="172"/>
      <c r="G15" s="22"/>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227</v>
      </c>
    </row>
    <row r="19" spans="1:8" ht="12.75" customHeight="1">
      <c r="A19" s="169"/>
      <c r="B19" s="169" t="s">
        <v>80</v>
      </c>
      <c r="C19" s="169"/>
      <c r="D19" s="169"/>
      <c r="E19" s="162" t="s">
        <v>1</v>
      </c>
      <c r="F19" s="172"/>
      <c r="G19" s="22" t="s">
        <v>234</v>
      </c>
    </row>
    <row r="20" spans="1:8" ht="12.75" customHeight="1">
      <c r="A20" s="169"/>
      <c r="B20" s="169" t="s">
        <v>79</v>
      </c>
      <c r="C20" s="169"/>
      <c r="D20" s="169"/>
      <c r="E20" s="162" t="s">
        <v>78</v>
      </c>
      <c r="F20" s="172"/>
      <c r="G20" s="22">
        <v>2</v>
      </c>
      <c r="H20" s="121" t="s">
        <v>683</v>
      </c>
    </row>
    <row r="21" spans="1:8" ht="12.75" customHeight="1">
      <c r="A21" s="169"/>
      <c r="B21" s="169" t="s">
        <v>77</v>
      </c>
      <c r="C21" s="169"/>
      <c r="D21" s="169"/>
      <c r="E21" s="162" t="s">
        <v>76</v>
      </c>
      <c r="F21" s="172"/>
      <c r="G21" s="75">
        <v>5760</v>
      </c>
      <c r="H21" s="3" t="s">
        <v>423</v>
      </c>
    </row>
    <row r="22" spans="1:8" ht="12.75" customHeight="1">
      <c r="A22" s="169"/>
      <c r="B22" s="169" t="s">
        <v>75</v>
      </c>
      <c r="C22" s="169"/>
      <c r="D22" s="169"/>
      <c r="E22" s="162" t="s">
        <v>74</v>
      </c>
      <c r="F22" s="170"/>
      <c r="G22" s="75">
        <v>96000</v>
      </c>
      <c r="H22" s="121" t="s">
        <v>590</v>
      </c>
    </row>
    <row r="23" spans="1:8" ht="12.75" customHeight="1">
      <c r="A23" s="169"/>
      <c r="B23" s="169" t="s">
        <v>73</v>
      </c>
      <c r="C23" s="169"/>
      <c r="D23" s="169"/>
      <c r="E23" s="162" t="s">
        <v>49</v>
      </c>
      <c r="F23" s="170"/>
      <c r="G23" s="75">
        <v>9</v>
      </c>
      <c r="H23" s="121" t="s">
        <v>384</v>
      </c>
    </row>
    <row r="24" spans="1:8" ht="12.75" customHeight="1">
      <c r="A24" s="169"/>
      <c r="B24" s="169" t="s">
        <v>743</v>
      </c>
      <c r="C24" s="169"/>
      <c r="D24" s="169"/>
      <c r="E24" s="162" t="s">
        <v>49</v>
      </c>
      <c r="F24" s="170"/>
      <c r="G24" s="75">
        <v>3</v>
      </c>
      <c r="H24" s="121" t="s">
        <v>384</v>
      </c>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19.3</v>
      </c>
      <c r="H30" s="3" t="s">
        <v>1131</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22"/>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29">
        <v>9850</v>
      </c>
      <c r="H82" s="3" t="s">
        <v>358</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c r="H89" s="72" t="s">
        <v>346</v>
      </c>
    </row>
    <row r="90" spans="1:8" ht="12.75" customHeight="1"/>
    <row r="91" spans="1:8" ht="12.75" customHeight="1"/>
    <row r="93" spans="1:8">
      <c r="B93" s="108"/>
      <c r="C93" s="109"/>
      <c r="D93" s="109"/>
      <c r="E93" s="109"/>
    </row>
    <row r="94" spans="1:8">
      <c r="B94" s="108"/>
      <c r="C94" s="109"/>
      <c r="D94" s="109"/>
      <c r="E94" s="109"/>
    </row>
    <row r="95" spans="1:8">
      <c r="B95" s="108"/>
      <c r="C95" s="109"/>
      <c r="D95" s="109"/>
      <c r="E95" s="109"/>
    </row>
    <row r="96" spans="1:8">
      <c r="B96" s="108"/>
      <c r="C96" s="109"/>
      <c r="D96" s="109"/>
      <c r="E96" s="109"/>
    </row>
    <row r="97" spans="1:5">
      <c r="B97" s="108"/>
      <c r="C97" s="109"/>
      <c r="D97" s="109"/>
      <c r="E97" s="109"/>
    </row>
    <row r="98" spans="1:5">
      <c r="B98" s="108"/>
      <c r="C98" s="109"/>
      <c r="D98" s="109"/>
      <c r="E98" s="109"/>
    </row>
    <row r="99" spans="1:5">
      <c r="B99" s="108"/>
      <c r="C99" s="109"/>
      <c r="D99" s="109"/>
      <c r="E99" s="109"/>
    </row>
    <row r="100" spans="1:5">
      <c r="A100" s="109"/>
    </row>
  </sheetData>
  <mergeCells count="2">
    <mergeCell ref="A5:D5"/>
    <mergeCell ref="H4:H6"/>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685</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227</v>
      </c>
      <c r="H18" s="3"/>
    </row>
    <row r="19" spans="1:8" s="1" customFormat="1" ht="12.75" customHeight="1">
      <c r="A19" s="169"/>
      <c r="B19" s="169" t="s">
        <v>80</v>
      </c>
      <c r="C19" s="169"/>
      <c r="D19" s="169"/>
      <c r="E19" s="162" t="s">
        <v>1</v>
      </c>
      <c r="F19" s="172"/>
      <c r="G19" s="22" t="s">
        <v>527</v>
      </c>
      <c r="H19" s="3"/>
    </row>
    <row r="20" spans="1:8" s="1" customFormat="1" ht="12.75" customHeight="1">
      <c r="A20" s="169"/>
      <c r="B20" s="169" t="s">
        <v>79</v>
      </c>
      <c r="C20" s="169"/>
      <c r="D20" s="169"/>
      <c r="E20" s="162" t="s">
        <v>78</v>
      </c>
      <c r="F20" s="172"/>
      <c r="G20" s="22">
        <v>5</v>
      </c>
      <c r="H20" s="121" t="s">
        <v>684</v>
      </c>
    </row>
    <row r="21" spans="1:8" s="1" customFormat="1" ht="12.75" customHeight="1">
      <c r="A21" s="169"/>
      <c r="B21" s="169" t="s">
        <v>77</v>
      </c>
      <c r="C21" s="169"/>
      <c r="D21" s="169"/>
      <c r="E21" s="162" t="s">
        <v>76</v>
      </c>
      <c r="F21" s="172"/>
      <c r="G21" s="75">
        <v>5760</v>
      </c>
      <c r="H21" s="3" t="s">
        <v>423</v>
      </c>
    </row>
    <row r="22" spans="1:8" s="1" customFormat="1" ht="12.75" customHeight="1">
      <c r="A22" s="169"/>
      <c r="B22" s="169" t="s">
        <v>75</v>
      </c>
      <c r="C22" s="169"/>
      <c r="D22" s="169"/>
      <c r="E22" s="162" t="s">
        <v>74</v>
      </c>
      <c r="F22" s="170"/>
      <c r="G22" s="75">
        <v>31000</v>
      </c>
      <c r="H22" s="128" t="s">
        <v>561</v>
      </c>
    </row>
    <row r="23" spans="1:8" s="1" customFormat="1" ht="12.75" customHeight="1">
      <c r="A23" s="169"/>
      <c r="B23" s="169" t="s">
        <v>73</v>
      </c>
      <c r="C23" s="169"/>
      <c r="D23" s="169"/>
      <c r="E23" s="162" t="s">
        <v>49</v>
      </c>
      <c r="F23" s="170"/>
      <c r="G23" s="75">
        <v>8</v>
      </c>
      <c r="H23" s="128" t="s">
        <v>560</v>
      </c>
    </row>
    <row r="24" spans="1:8" s="1" customFormat="1" ht="12.75" customHeight="1">
      <c r="A24" s="169"/>
      <c r="B24" s="169" t="s">
        <v>743</v>
      </c>
      <c r="C24" s="169"/>
      <c r="D24" s="169"/>
      <c r="E24" s="162" t="s">
        <v>49</v>
      </c>
      <c r="F24" s="170"/>
      <c r="G24" s="75"/>
      <c r="H24" s="125"/>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23</v>
      </c>
      <c r="H30" s="121" t="s">
        <v>561</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29">
        <v>9850</v>
      </c>
      <c r="H82" s="3" t="s">
        <v>358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c r="H86" s="3"/>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687</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v>0</v>
      </c>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v>1</v>
      </c>
      <c r="H13" s="121" t="s">
        <v>562</v>
      </c>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227</v>
      </c>
      <c r="H18" s="3"/>
    </row>
    <row r="19" spans="1:8" s="1" customFormat="1" ht="12.75" customHeight="1">
      <c r="A19" s="169"/>
      <c r="B19" s="169" t="s">
        <v>80</v>
      </c>
      <c r="C19" s="169"/>
      <c r="D19" s="169"/>
      <c r="E19" s="162" t="s">
        <v>1</v>
      </c>
      <c r="F19" s="172"/>
      <c r="G19" s="22" t="s">
        <v>528</v>
      </c>
      <c r="H19" s="3"/>
    </row>
    <row r="20" spans="1:8" s="1" customFormat="1" ht="12.75" customHeight="1">
      <c r="A20" s="169"/>
      <c r="B20" s="169" t="s">
        <v>79</v>
      </c>
      <c r="C20" s="169"/>
      <c r="D20" s="169"/>
      <c r="E20" s="162" t="s">
        <v>78</v>
      </c>
      <c r="F20" s="172"/>
      <c r="G20" s="22">
        <v>2</v>
      </c>
      <c r="H20" s="121" t="s">
        <v>686</v>
      </c>
    </row>
    <row r="21" spans="1:8" s="1" customFormat="1" ht="12.75" customHeight="1">
      <c r="A21" s="169"/>
      <c r="B21" s="169" t="s">
        <v>77</v>
      </c>
      <c r="C21" s="169"/>
      <c r="D21" s="169"/>
      <c r="E21" s="162" t="s">
        <v>76</v>
      </c>
      <c r="F21" s="172"/>
      <c r="G21" s="75">
        <v>5760</v>
      </c>
      <c r="H21" s="3" t="s">
        <v>423</v>
      </c>
    </row>
    <row r="22" spans="1:8" s="1" customFormat="1" ht="12.75" customHeight="1">
      <c r="A22" s="169"/>
      <c r="B22" s="169" t="s">
        <v>75</v>
      </c>
      <c r="C22" s="169"/>
      <c r="D22" s="169"/>
      <c r="E22" s="162" t="s">
        <v>74</v>
      </c>
      <c r="F22" s="170"/>
      <c r="G22" s="75">
        <v>37500</v>
      </c>
      <c r="H22" s="128" t="s">
        <v>591</v>
      </c>
    </row>
    <row r="23" spans="1:8" s="1" customFormat="1" ht="12.75" customHeight="1">
      <c r="A23" s="169"/>
      <c r="B23" s="169" t="s">
        <v>73</v>
      </c>
      <c r="C23" s="169"/>
      <c r="D23" s="169"/>
      <c r="E23" s="162" t="s">
        <v>49</v>
      </c>
      <c r="F23" s="170"/>
      <c r="G23" s="75">
        <v>19</v>
      </c>
      <c r="H23" s="128" t="s">
        <v>562</v>
      </c>
    </row>
    <row r="24" spans="1:8" s="1" customFormat="1" ht="12.75" customHeight="1">
      <c r="A24" s="169"/>
      <c r="B24" s="169" t="s">
        <v>743</v>
      </c>
      <c r="C24" s="169"/>
      <c r="D24" s="169"/>
      <c r="E24" s="162" t="s">
        <v>49</v>
      </c>
      <c r="F24" s="170"/>
      <c r="G24" s="75">
        <v>2</v>
      </c>
      <c r="H24" s="125" t="s">
        <v>562</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17</v>
      </c>
      <c r="H30" s="121" t="s">
        <v>562</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29">
        <v>9850</v>
      </c>
      <c r="H82" s="3" t="s">
        <v>358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c r="H86" s="3"/>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534</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227</v>
      </c>
      <c r="H18" s="3"/>
    </row>
    <row r="19" spans="1:8" s="1" customFormat="1" ht="12.75" customHeight="1">
      <c r="A19" s="169"/>
      <c r="B19" s="169" t="s">
        <v>80</v>
      </c>
      <c r="C19" s="169"/>
      <c r="D19" s="169"/>
      <c r="E19" s="162" t="s">
        <v>1</v>
      </c>
      <c r="F19" s="172"/>
      <c r="G19" s="22" t="s">
        <v>529</v>
      </c>
      <c r="H19" s="3"/>
    </row>
    <row r="20" spans="1:8" s="1" customFormat="1" ht="12.75" customHeight="1">
      <c r="A20" s="169"/>
      <c r="B20" s="169" t="s">
        <v>79</v>
      </c>
      <c r="C20" s="169"/>
      <c r="D20" s="169"/>
      <c r="E20" s="162" t="s">
        <v>78</v>
      </c>
      <c r="F20" s="172"/>
      <c r="G20" s="22">
        <v>4</v>
      </c>
      <c r="H20" s="121" t="s">
        <v>688</v>
      </c>
    </row>
    <row r="21" spans="1:8" s="1" customFormat="1" ht="12.75" customHeight="1">
      <c r="A21" s="169"/>
      <c r="B21" s="169" t="s">
        <v>77</v>
      </c>
      <c r="C21" s="169"/>
      <c r="D21" s="169"/>
      <c r="E21" s="162" t="s">
        <v>76</v>
      </c>
      <c r="F21" s="172"/>
      <c r="G21" s="75">
        <v>5760</v>
      </c>
      <c r="H21" s="3" t="s">
        <v>423</v>
      </c>
    </row>
    <row r="22" spans="1:8" s="1" customFormat="1" ht="12.75" customHeight="1">
      <c r="A22" s="169"/>
      <c r="B22" s="169" t="s">
        <v>75</v>
      </c>
      <c r="C22" s="169"/>
      <c r="D22" s="169"/>
      <c r="E22" s="162" t="s">
        <v>74</v>
      </c>
      <c r="F22" s="170"/>
      <c r="G22" s="75">
        <v>25000</v>
      </c>
      <c r="H22" s="128" t="s">
        <v>576</v>
      </c>
    </row>
    <row r="23" spans="1:8" s="1" customFormat="1" ht="12.75" customHeight="1">
      <c r="A23" s="169"/>
      <c r="B23" s="169" t="s">
        <v>73</v>
      </c>
      <c r="C23" s="169"/>
      <c r="D23" s="169"/>
      <c r="E23" s="162" t="s">
        <v>49</v>
      </c>
      <c r="F23" s="170"/>
      <c r="G23" s="75">
        <v>8</v>
      </c>
      <c r="H23" s="128" t="s">
        <v>576</v>
      </c>
    </row>
    <row r="24" spans="1:8" s="1" customFormat="1" ht="12.75" customHeight="1">
      <c r="A24" s="169"/>
      <c r="B24" s="169" t="s">
        <v>743</v>
      </c>
      <c r="C24" s="169"/>
      <c r="D24" s="169"/>
      <c r="E24" s="162" t="s">
        <v>49</v>
      </c>
      <c r="F24" s="170"/>
      <c r="G24" s="75">
        <v>2</v>
      </c>
      <c r="H24" s="125" t="s">
        <v>576</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17</v>
      </c>
      <c r="H30" s="121" t="s">
        <v>576</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29">
        <v>9850</v>
      </c>
      <c r="H82" s="3" t="s">
        <v>358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c r="H86" s="3"/>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689</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530</v>
      </c>
      <c r="H18" s="3"/>
    </row>
    <row r="19" spans="1:8" s="1" customFormat="1" ht="12.75" customHeight="1">
      <c r="A19" s="169"/>
      <c r="B19" s="169" t="s">
        <v>80</v>
      </c>
      <c r="C19" s="169"/>
      <c r="D19" s="169"/>
      <c r="E19" s="162" t="s">
        <v>1</v>
      </c>
      <c r="F19" s="172"/>
      <c r="G19" s="22" t="s">
        <v>531</v>
      </c>
      <c r="H19" s="3"/>
    </row>
    <row r="20" spans="1:8" s="1" customFormat="1" ht="12.75" customHeight="1">
      <c r="A20" s="169"/>
      <c r="B20" s="169" t="s">
        <v>79</v>
      </c>
      <c r="C20" s="169"/>
      <c r="D20" s="169"/>
      <c r="E20" s="162" t="s">
        <v>78</v>
      </c>
      <c r="F20" s="172"/>
      <c r="G20" s="22">
        <v>7</v>
      </c>
      <c r="H20" s="121" t="s">
        <v>690</v>
      </c>
    </row>
    <row r="21" spans="1:8" s="1" customFormat="1" ht="12.75" customHeight="1">
      <c r="A21" s="169"/>
      <c r="B21" s="169" t="s">
        <v>77</v>
      </c>
      <c r="C21" s="169"/>
      <c r="D21" s="169"/>
      <c r="E21" s="162" t="s">
        <v>76</v>
      </c>
      <c r="F21" s="172"/>
      <c r="G21" s="22">
        <v>10000</v>
      </c>
      <c r="H21" s="121" t="s">
        <v>578</v>
      </c>
    </row>
    <row r="22" spans="1:8" s="1" customFormat="1" ht="12.75" customHeight="1">
      <c r="A22" s="169"/>
      <c r="B22" s="169" t="s">
        <v>75</v>
      </c>
      <c r="C22" s="169"/>
      <c r="D22" s="169"/>
      <c r="E22" s="162" t="s">
        <v>74</v>
      </c>
      <c r="F22" s="170"/>
      <c r="G22" s="75">
        <v>823000</v>
      </c>
      <c r="H22" s="128" t="s">
        <v>577</v>
      </c>
    </row>
    <row r="23" spans="1:8" s="1" customFormat="1" ht="12.75" customHeight="1">
      <c r="A23" s="169"/>
      <c r="B23" s="169" t="s">
        <v>73</v>
      </c>
      <c r="C23" s="169"/>
      <c r="D23" s="169"/>
      <c r="E23" s="162" t="s">
        <v>49</v>
      </c>
      <c r="F23" s="170"/>
      <c r="G23" s="75">
        <v>58</v>
      </c>
      <c r="H23" s="128" t="s">
        <v>581</v>
      </c>
    </row>
    <row r="24" spans="1:8" s="1" customFormat="1" ht="12.75" customHeight="1">
      <c r="A24" s="169"/>
      <c r="B24" s="169" t="s">
        <v>743</v>
      </c>
      <c r="C24" s="169"/>
      <c r="D24" s="169"/>
      <c r="E24" s="162" t="s">
        <v>49</v>
      </c>
      <c r="F24" s="170"/>
      <c r="G24" s="75">
        <v>25</v>
      </c>
      <c r="H24" s="125" t="s">
        <v>581</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36.1</v>
      </c>
      <c r="H30" s="121" t="s">
        <v>577</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10700</v>
      </c>
      <c r="H82" s="3" t="s">
        <v>580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1110</v>
      </c>
      <c r="H84" s="3" t="s">
        <v>579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10"/>
  <sheetViews>
    <sheetView showGridLines="0" workbookViewId="0"/>
  </sheetViews>
  <sheetFormatPr defaultColWidth="8.85546875" defaultRowHeight="12.75"/>
  <cols>
    <col min="1" max="7" width="8.85546875" style="1"/>
    <col min="8" max="8" width="146.710937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75">
        <v>0</v>
      </c>
    </row>
    <row r="10" spans="1:8" ht="12.75" customHeight="1">
      <c r="A10" s="169"/>
      <c r="B10" s="171" t="s">
        <v>89</v>
      </c>
      <c r="C10" s="171"/>
      <c r="D10" s="171"/>
      <c r="E10" s="162" t="s">
        <v>1</v>
      </c>
      <c r="F10" s="172"/>
      <c r="G10" s="75"/>
    </row>
    <row r="11" spans="1:8" ht="12.75" customHeight="1">
      <c r="A11" s="169"/>
      <c r="B11" s="171" t="s">
        <v>88</v>
      </c>
      <c r="C11" s="171"/>
      <c r="D11" s="171"/>
      <c r="E11" s="162" t="s">
        <v>1</v>
      </c>
      <c r="F11" s="172"/>
      <c r="G11" s="75">
        <v>0</v>
      </c>
      <c r="H11" s="127" t="s">
        <v>386</v>
      </c>
    </row>
    <row r="12" spans="1:8" ht="12.75" customHeight="1">
      <c r="A12" s="169"/>
      <c r="B12" s="171" t="s">
        <v>87</v>
      </c>
      <c r="C12" s="171"/>
      <c r="D12" s="171"/>
      <c r="E12" s="162" t="s">
        <v>1</v>
      </c>
      <c r="F12" s="172"/>
      <c r="G12" s="75"/>
    </row>
    <row r="13" spans="1:8" ht="12.75" customHeight="1">
      <c r="A13" s="169"/>
      <c r="B13" s="171" t="s">
        <v>86</v>
      </c>
      <c r="C13" s="171"/>
      <c r="D13" s="171"/>
      <c r="E13" s="162" t="s">
        <v>1</v>
      </c>
      <c r="F13" s="172"/>
      <c r="G13" s="75">
        <v>1</v>
      </c>
      <c r="H13" s="3" t="s">
        <v>385</v>
      </c>
    </row>
    <row r="14" spans="1:8" ht="12.75" customHeight="1">
      <c r="A14" s="169"/>
      <c r="B14" s="171" t="s">
        <v>85</v>
      </c>
      <c r="C14" s="171"/>
      <c r="D14" s="171"/>
      <c r="E14" s="162" t="s">
        <v>1</v>
      </c>
      <c r="F14" s="172"/>
      <c r="G14" s="75"/>
    </row>
    <row r="15" spans="1:8" ht="12.75" customHeight="1">
      <c r="A15" s="169"/>
      <c r="B15" s="170" t="s">
        <v>84</v>
      </c>
      <c r="C15" s="171"/>
      <c r="D15" s="171"/>
      <c r="E15" s="162" t="s">
        <v>1</v>
      </c>
      <c r="F15" s="172"/>
      <c r="G15" s="75"/>
    </row>
    <row r="16" spans="1:8" ht="12.75" customHeight="1">
      <c r="A16" s="169"/>
      <c r="B16" s="169"/>
      <c r="C16" s="169"/>
      <c r="D16" s="169"/>
      <c r="E16" s="165"/>
      <c r="F16" s="172"/>
      <c r="G16" s="337"/>
    </row>
    <row r="17" spans="1:8" ht="12.75" customHeight="1">
      <c r="A17" s="169" t="s">
        <v>83</v>
      </c>
      <c r="B17" s="169"/>
      <c r="C17" s="169"/>
      <c r="D17" s="169"/>
      <c r="E17" s="162"/>
      <c r="F17" s="172"/>
      <c r="G17" s="254"/>
    </row>
    <row r="18" spans="1:8" ht="12.75" customHeight="1">
      <c r="A18" s="169"/>
      <c r="B18" s="169" t="s">
        <v>82</v>
      </c>
      <c r="C18" s="169"/>
      <c r="D18" s="169"/>
      <c r="E18" s="162" t="s">
        <v>1</v>
      </c>
      <c r="F18" s="172"/>
      <c r="G18" s="75" t="s">
        <v>228</v>
      </c>
    </row>
    <row r="19" spans="1:8" ht="12.75" customHeight="1">
      <c r="A19" s="169"/>
      <c r="B19" s="169" t="s">
        <v>80</v>
      </c>
      <c r="C19" s="169"/>
      <c r="D19" s="169"/>
      <c r="E19" s="162" t="s">
        <v>1</v>
      </c>
      <c r="F19" s="172"/>
      <c r="G19" s="75" t="s">
        <v>235</v>
      </c>
    </row>
    <row r="20" spans="1:8" ht="12.75" customHeight="1">
      <c r="A20" s="169"/>
      <c r="B20" s="169" t="s">
        <v>79</v>
      </c>
      <c r="C20" s="169"/>
      <c r="D20" s="169"/>
      <c r="E20" s="162" t="s">
        <v>78</v>
      </c>
      <c r="F20" s="172"/>
      <c r="G20" s="75">
        <v>9</v>
      </c>
      <c r="H20" s="3" t="s">
        <v>691</v>
      </c>
    </row>
    <row r="21" spans="1:8" ht="12.75" customHeight="1">
      <c r="A21" s="169"/>
      <c r="B21" s="169" t="s">
        <v>77</v>
      </c>
      <c r="C21" s="169"/>
      <c r="D21" s="169"/>
      <c r="E21" s="162" t="s">
        <v>76</v>
      </c>
      <c r="F21" s="172"/>
      <c r="G21" s="75">
        <v>8202</v>
      </c>
      <c r="H21" s="3" t="s">
        <v>424</v>
      </c>
    </row>
    <row r="22" spans="1:8" ht="12.75" customHeight="1">
      <c r="A22" s="169"/>
      <c r="B22" s="169" t="s">
        <v>75</v>
      </c>
      <c r="C22" s="169"/>
      <c r="D22" s="169"/>
      <c r="E22" s="162" t="s">
        <v>74</v>
      </c>
      <c r="F22" s="170"/>
      <c r="G22" s="75">
        <v>180000</v>
      </c>
      <c r="H22" s="128" t="s">
        <v>592</v>
      </c>
    </row>
    <row r="23" spans="1:8" ht="12.75" customHeight="1">
      <c r="A23" s="169"/>
      <c r="B23" s="169" t="s">
        <v>73</v>
      </c>
      <c r="C23" s="169"/>
      <c r="D23" s="169"/>
      <c r="E23" s="162" t="s">
        <v>49</v>
      </c>
      <c r="F23" s="170"/>
      <c r="G23" s="75">
        <v>16</v>
      </c>
      <c r="H23" s="3" t="s">
        <v>385</v>
      </c>
    </row>
    <row r="24" spans="1:8" ht="12.75" customHeight="1">
      <c r="A24" s="169"/>
      <c r="B24" s="169" t="s">
        <v>743</v>
      </c>
      <c r="C24" s="169"/>
      <c r="D24" s="169"/>
      <c r="E24" s="162" t="s">
        <v>49</v>
      </c>
      <c r="F24" s="170"/>
      <c r="G24" s="75">
        <v>14</v>
      </c>
      <c r="H24" s="3" t="s">
        <v>385</v>
      </c>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218"/>
    </row>
    <row r="28" spans="1:8" ht="12.75" customHeight="1">
      <c r="A28" s="169"/>
      <c r="B28" s="169"/>
      <c r="C28" s="169"/>
      <c r="D28" s="169"/>
      <c r="E28" s="162"/>
      <c r="F28" s="170"/>
      <c r="G28" s="254"/>
    </row>
    <row r="29" spans="1:8" ht="12.75" customHeight="1">
      <c r="A29" s="169" t="s">
        <v>71</v>
      </c>
      <c r="B29" s="169"/>
      <c r="C29" s="169"/>
      <c r="D29" s="169"/>
      <c r="E29" s="162"/>
      <c r="F29" s="170"/>
      <c r="G29" s="254"/>
    </row>
    <row r="30" spans="1:8" ht="12.75" customHeight="1">
      <c r="A30" s="169"/>
      <c r="B30" s="169" t="s">
        <v>70</v>
      </c>
      <c r="C30" s="169"/>
      <c r="D30" s="169"/>
      <c r="E30" s="162" t="s">
        <v>69</v>
      </c>
      <c r="F30" s="170"/>
      <c r="G30" s="75">
        <v>20</v>
      </c>
      <c r="H30" s="3" t="s">
        <v>385</v>
      </c>
    </row>
    <row r="31" spans="1:8" ht="12.75" customHeight="1">
      <c r="A31" s="169"/>
      <c r="B31" s="163" t="s">
        <v>68</v>
      </c>
      <c r="C31" s="169"/>
      <c r="D31" s="169"/>
      <c r="E31" s="162"/>
      <c r="F31" s="170"/>
      <c r="G31" s="37"/>
    </row>
    <row r="32" spans="1:8" ht="12.75" customHeight="1">
      <c r="A32" s="169"/>
      <c r="B32" s="170"/>
      <c r="C32" s="170"/>
      <c r="D32" s="169" t="s">
        <v>67</v>
      </c>
      <c r="E32" s="162" t="s">
        <v>62</v>
      </c>
      <c r="F32" s="170"/>
      <c r="G32" s="69"/>
    </row>
    <row r="33" spans="1:8" ht="12.75" customHeight="1">
      <c r="A33" s="169"/>
      <c r="B33" s="177"/>
      <c r="C33" s="170"/>
      <c r="D33" s="169" t="s">
        <v>66</v>
      </c>
      <c r="E33" s="162" t="s">
        <v>62</v>
      </c>
      <c r="F33" s="170"/>
      <c r="G33" s="69"/>
    </row>
    <row r="34" spans="1:8" ht="12.75" customHeight="1">
      <c r="A34" s="169"/>
      <c r="B34" s="178"/>
      <c r="C34" s="170"/>
      <c r="D34" s="169" t="s">
        <v>65</v>
      </c>
      <c r="E34" s="162" t="s">
        <v>62</v>
      </c>
      <c r="F34" s="170"/>
      <c r="G34" s="69"/>
    </row>
    <row r="35" spans="1:8" ht="12.75" customHeight="1">
      <c r="A35" s="169"/>
      <c r="B35" s="178"/>
      <c r="C35" s="170"/>
      <c r="D35" s="169" t="s">
        <v>64</v>
      </c>
      <c r="E35" s="162" t="s">
        <v>62</v>
      </c>
      <c r="F35" s="170"/>
      <c r="G35" s="69"/>
    </row>
    <row r="36" spans="1:8" ht="12.75" customHeight="1">
      <c r="A36" s="169"/>
      <c r="B36" s="178"/>
      <c r="C36" s="170"/>
      <c r="D36" s="169" t="s">
        <v>63</v>
      </c>
      <c r="E36" s="162" t="s">
        <v>62</v>
      </c>
      <c r="F36" s="170"/>
      <c r="G36" s="69"/>
    </row>
    <row r="37" spans="1:8" ht="12.75" customHeight="1">
      <c r="A37" s="169"/>
      <c r="B37" s="169"/>
      <c r="C37" s="170"/>
      <c r="D37" s="169" t="s">
        <v>757</v>
      </c>
      <c r="E37" s="162" t="s">
        <v>62</v>
      </c>
      <c r="F37" s="170"/>
      <c r="G37" s="69"/>
    </row>
    <row r="38" spans="1:8" ht="12.75" customHeight="1">
      <c r="A38" s="169"/>
      <c r="B38" s="169"/>
      <c r="C38" s="170"/>
      <c r="D38" s="169" t="s">
        <v>758</v>
      </c>
      <c r="E38" s="162" t="s">
        <v>62</v>
      </c>
      <c r="F38" s="170"/>
      <c r="G38" s="69"/>
    </row>
    <row r="39" spans="1:8" ht="12.75" customHeight="1">
      <c r="A39" s="169"/>
      <c r="B39" s="169"/>
      <c r="C39" s="170"/>
      <c r="D39" s="169"/>
      <c r="E39" s="162"/>
      <c r="F39" s="170"/>
      <c r="G39" s="248"/>
    </row>
    <row r="40" spans="1:8" ht="12.75" customHeight="1">
      <c r="A40" s="169" t="s">
        <v>61</v>
      </c>
      <c r="B40" s="169"/>
      <c r="C40" s="169"/>
      <c r="D40" s="169"/>
      <c r="E40" s="162"/>
      <c r="F40" s="170"/>
      <c r="G40" s="250"/>
    </row>
    <row r="41" spans="1:8" ht="12.75" customHeight="1">
      <c r="A41" s="166" t="s">
        <v>60</v>
      </c>
      <c r="B41" s="169"/>
      <c r="C41" s="169"/>
      <c r="D41" s="169"/>
      <c r="E41" s="162"/>
      <c r="F41" s="170"/>
      <c r="G41" s="252"/>
    </row>
    <row r="42" spans="1:8" ht="12.75" customHeight="1">
      <c r="A42" s="169"/>
      <c r="B42" s="169" t="s">
        <v>59</v>
      </c>
      <c r="C42" s="169"/>
      <c r="D42" s="169"/>
      <c r="E42" s="162" t="s">
        <v>45</v>
      </c>
      <c r="F42" s="170"/>
      <c r="G42" s="75"/>
    </row>
    <row r="43" spans="1:8" ht="12.75" customHeight="1">
      <c r="A43" s="169"/>
      <c r="B43" s="169" t="s">
        <v>58</v>
      </c>
      <c r="C43" s="169"/>
      <c r="D43" s="169"/>
      <c r="E43" s="162" t="s">
        <v>56</v>
      </c>
      <c r="F43" s="170"/>
      <c r="G43" s="75"/>
    </row>
    <row r="44" spans="1:8" ht="12.75" customHeight="1">
      <c r="A44" s="169"/>
      <c r="B44" s="163" t="s">
        <v>57</v>
      </c>
      <c r="C44" s="169"/>
      <c r="D44" s="169"/>
      <c r="E44" s="162" t="s">
        <v>56</v>
      </c>
      <c r="F44" s="170"/>
      <c r="G44" s="69"/>
    </row>
    <row r="45" spans="1:8" ht="12.75" customHeight="1">
      <c r="A45" s="169"/>
      <c r="B45" s="163" t="s">
        <v>55</v>
      </c>
      <c r="C45" s="169"/>
      <c r="D45" s="169"/>
      <c r="E45" s="162" t="s">
        <v>515</v>
      </c>
      <c r="F45" s="170"/>
      <c r="G45" s="75"/>
    </row>
    <row r="46" spans="1:8" ht="12.75" customHeight="1">
      <c r="A46" s="169"/>
      <c r="B46" s="163" t="s">
        <v>54</v>
      </c>
      <c r="C46" s="169"/>
      <c r="D46" s="169"/>
      <c r="E46" s="162" t="s">
        <v>45</v>
      </c>
      <c r="F46" s="170"/>
      <c r="G46" s="69"/>
    </row>
    <row r="47" spans="1:8" ht="12.75" customHeight="1">
      <c r="A47" s="169"/>
      <c r="B47" s="163" t="s">
        <v>53</v>
      </c>
      <c r="C47" s="169"/>
      <c r="D47" s="169"/>
      <c r="E47" s="162" t="s">
        <v>52</v>
      </c>
      <c r="F47" s="170"/>
      <c r="G47" s="69"/>
    </row>
    <row r="48" spans="1:8" ht="12.75" customHeight="1">
      <c r="A48" s="169"/>
      <c r="B48" s="163" t="s">
        <v>51</v>
      </c>
      <c r="C48" s="169"/>
      <c r="D48" s="169"/>
      <c r="E48" s="162" t="s">
        <v>49</v>
      </c>
      <c r="F48" s="170"/>
      <c r="G48" s="69">
        <v>1</v>
      </c>
      <c r="H48" s="3" t="s">
        <v>356</v>
      </c>
    </row>
    <row r="49" spans="1:8" ht="12.75" customHeight="1">
      <c r="A49" s="169"/>
      <c r="B49" s="163" t="s">
        <v>50</v>
      </c>
      <c r="C49" s="169"/>
      <c r="D49" s="169"/>
      <c r="E49" s="162" t="s">
        <v>49</v>
      </c>
      <c r="F49" s="170"/>
      <c r="G49" s="88">
        <v>0</v>
      </c>
      <c r="H49" s="127" t="s">
        <v>386</v>
      </c>
    </row>
    <row r="50" spans="1:8" ht="12.75" customHeight="1">
      <c r="A50" s="169"/>
      <c r="B50" s="163" t="s">
        <v>747</v>
      </c>
      <c r="C50" s="169"/>
      <c r="D50" s="169"/>
      <c r="E50" s="162" t="s">
        <v>49</v>
      </c>
      <c r="F50" s="170"/>
      <c r="G50" s="69"/>
    </row>
    <row r="51" spans="1:8" ht="12.75" customHeight="1">
      <c r="A51" s="169"/>
      <c r="B51" s="163" t="s">
        <v>748</v>
      </c>
      <c r="C51" s="169"/>
      <c r="D51" s="169"/>
      <c r="E51" s="162" t="s">
        <v>49</v>
      </c>
      <c r="F51" s="170"/>
      <c r="G51" s="69"/>
      <c r="H51" s="125"/>
    </row>
    <row r="52" spans="1:8" ht="12.75" customHeight="1">
      <c r="A52" s="169"/>
      <c r="B52" s="169"/>
      <c r="C52" s="169"/>
      <c r="D52" s="169"/>
      <c r="E52" s="162"/>
      <c r="F52" s="170"/>
      <c r="G52" s="254"/>
    </row>
    <row r="53" spans="1:8" ht="12.75" customHeight="1">
      <c r="A53" s="169" t="s">
        <v>48</v>
      </c>
      <c r="B53" s="169"/>
      <c r="C53" s="169"/>
      <c r="D53" s="169"/>
      <c r="E53" s="162"/>
      <c r="F53" s="170"/>
      <c r="G53" s="254"/>
    </row>
    <row r="54" spans="1:8" ht="12.75" customHeight="1">
      <c r="A54" s="169"/>
      <c r="B54" s="169" t="s">
        <v>47</v>
      </c>
      <c r="C54" s="169"/>
      <c r="D54" s="169"/>
      <c r="E54" s="162" t="s">
        <v>1</v>
      </c>
      <c r="F54" s="170"/>
      <c r="G54" s="75"/>
    </row>
    <row r="55" spans="1:8" ht="12.75" customHeight="1">
      <c r="A55" s="169"/>
      <c r="B55" s="169" t="s">
        <v>46</v>
      </c>
      <c r="C55" s="169"/>
      <c r="D55" s="169"/>
      <c r="E55" s="162" t="s">
        <v>1</v>
      </c>
      <c r="F55" s="170"/>
      <c r="G55" s="75"/>
    </row>
    <row r="56" spans="1:8" ht="12.75" customHeight="1">
      <c r="A56" s="169"/>
      <c r="B56" s="169" t="s">
        <v>722</v>
      </c>
      <c r="C56" s="169"/>
      <c r="D56" s="169"/>
      <c r="E56" s="162" t="s">
        <v>1</v>
      </c>
      <c r="F56" s="170"/>
      <c r="G56" s="75"/>
    </row>
    <row r="57" spans="1:8" ht="12.75" customHeight="1">
      <c r="A57" s="169"/>
      <c r="B57" s="169" t="s">
        <v>723</v>
      </c>
      <c r="C57" s="169"/>
      <c r="D57" s="169"/>
      <c r="E57" s="162" t="s">
        <v>1</v>
      </c>
      <c r="F57" s="170"/>
      <c r="G57" s="75"/>
    </row>
    <row r="58" spans="1:8" ht="12.75" customHeight="1">
      <c r="A58" s="169"/>
      <c r="B58" s="169" t="s">
        <v>724</v>
      </c>
      <c r="C58" s="169"/>
      <c r="D58" s="169"/>
      <c r="E58" s="162" t="s">
        <v>1</v>
      </c>
      <c r="F58" s="170"/>
      <c r="G58" s="75"/>
    </row>
    <row r="59" spans="1:8" ht="12.75" customHeight="1">
      <c r="A59" s="169"/>
      <c r="B59" s="163" t="s">
        <v>725</v>
      </c>
      <c r="C59" s="169"/>
      <c r="D59" s="169"/>
      <c r="E59" s="162" t="s">
        <v>45</v>
      </c>
      <c r="F59" s="170"/>
      <c r="G59" s="218"/>
    </row>
    <row r="60" spans="1:8" ht="12.75" customHeight="1">
      <c r="A60" s="169"/>
      <c r="B60" s="163" t="s">
        <v>726</v>
      </c>
      <c r="C60" s="169"/>
      <c r="D60" s="169"/>
      <c r="E60" s="162" t="s">
        <v>45</v>
      </c>
      <c r="F60" s="182"/>
      <c r="G60" s="69"/>
    </row>
    <row r="61" spans="1:8" ht="12.75" customHeight="1">
      <c r="A61" s="169"/>
      <c r="B61" s="163" t="s">
        <v>727</v>
      </c>
      <c r="C61" s="169"/>
      <c r="D61" s="169"/>
      <c r="E61" s="162" t="s">
        <v>49</v>
      </c>
      <c r="F61" s="183"/>
      <c r="G61" s="69"/>
    </row>
    <row r="62" spans="1:8" ht="12.75" customHeight="1">
      <c r="A62" s="169"/>
      <c r="B62" s="163"/>
      <c r="C62" s="169"/>
      <c r="D62" s="169"/>
      <c r="E62" s="162"/>
      <c r="F62" s="184"/>
      <c r="G62" s="111"/>
    </row>
    <row r="63" spans="1:8" ht="12.75" customHeight="1">
      <c r="A63" s="169" t="s">
        <v>749</v>
      </c>
      <c r="B63" s="163"/>
      <c r="C63" s="169"/>
      <c r="D63" s="169"/>
      <c r="E63" s="162"/>
      <c r="F63" s="184"/>
      <c r="G63" s="112"/>
    </row>
    <row r="64" spans="1:8" ht="12.75" customHeight="1">
      <c r="A64" s="169"/>
      <c r="B64" s="187" t="s">
        <v>44</v>
      </c>
      <c r="C64" s="169"/>
      <c r="D64" s="169"/>
      <c r="E64" s="162"/>
      <c r="F64" s="184"/>
      <c r="G64" s="113"/>
    </row>
    <row r="65" spans="1:8" ht="12.75" customHeight="1">
      <c r="A65" s="169"/>
      <c r="B65" s="187"/>
      <c r="C65" s="187" t="s">
        <v>750</v>
      </c>
      <c r="D65" s="169"/>
      <c r="E65" s="162" t="s">
        <v>1</v>
      </c>
      <c r="F65" s="184"/>
      <c r="G65" s="87">
        <v>1</v>
      </c>
      <c r="H65" s="3" t="s">
        <v>349</v>
      </c>
    </row>
    <row r="66" spans="1:8" ht="12.75" customHeight="1">
      <c r="A66" s="169"/>
      <c r="B66" s="187"/>
      <c r="C66" s="187" t="s">
        <v>751</v>
      </c>
      <c r="D66" s="169"/>
      <c r="E66" s="162" t="s">
        <v>1</v>
      </c>
      <c r="F66" s="184"/>
      <c r="G66" s="87">
        <v>0</v>
      </c>
    </row>
    <row r="67" spans="1:8" ht="12.75" customHeight="1">
      <c r="A67" s="169"/>
      <c r="B67" s="187"/>
      <c r="C67" s="187" t="s">
        <v>752</v>
      </c>
      <c r="D67" s="169"/>
      <c r="E67" s="162" t="s">
        <v>1</v>
      </c>
      <c r="F67" s="184"/>
      <c r="G67" s="87">
        <v>0</v>
      </c>
    </row>
    <row r="68" spans="1:8" ht="12.75" customHeight="1">
      <c r="A68" s="169"/>
      <c r="B68" s="187" t="s">
        <v>43</v>
      </c>
      <c r="C68" s="187"/>
      <c r="D68" s="169"/>
      <c r="E68" s="162"/>
      <c r="F68" s="184"/>
      <c r="G68" s="338"/>
    </row>
    <row r="69" spans="1:8" ht="12.75" customHeight="1">
      <c r="A69" s="169"/>
      <c r="B69" s="187"/>
      <c r="C69" s="187" t="s">
        <v>753</v>
      </c>
      <c r="D69" s="169"/>
      <c r="E69" s="162" t="s">
        <v>1</v>
      </c>
      <c r="F69" s="184"/>
      <c r="G69" s="87">
        <v>1</v>
      </c>
      <c r="H69" s="3" t="s">
        <v>348</v>
      </c>
    </row>
    <row r="70" spans="1:8" ht="12.75" customHeight="1">
      <c r="A70" s="169"/>
      <c r="B70" s="187"/>
      <c r="C70" s="187" t="s">
        <v>754</v>
      </c>
      <c r="D70" s="169"/>
      <c r="E70" s="162" t="s">
        <v>1</v>
      </c>
      <c r="F70" s="184"/>
      <c r="G70" s="87">
        <v>0</v>
      </c>
    </row>
    <row r="71" spans="1:8" ht="12.75" customHeight="1">
      <c r="A71" s="169"/>
      <c r="B71" s="187"/>
      <c r="C71" s="187" t="s">
        <v>755</v>
      </c>
      <c r="D71" s="169"/>
      <c r="E71" s="162" t="s">
        <v>1</v>
      </c>
      <c r="F71" s="184"/>
      <c r="G71" s="87">
        <v>0</v>
      </c>
    </row>
    <row r="72" spans="1:8" ht="12.75" customHeight="1">
      <c r="A72" s="191"/>
      <c r="B72" s="192"/>
      <c r="C72" s="192"/>
      <c r="D72" s="191"/>
      <c r="E72" s="164"/>
      <c r="F72" s="184"/>
      <c r="G72" s="115"/>
    </row>
    <row r="73" spans="1:8" ht="12.75" customHeight="1">
      <c r="A73" s="169" t="s">
        <v>728</v>
      </c>
      <c r="B73" s="187"/>
      <c r="C73" s="187"/>
      <c r="D73" s="169"/>
      <c r="E73" s="162" t="s">
        <v>1</v>
      </c>
      <c r="F73" s="184"/>
      <c r="G73" s="200"/>
    </row>
    <row r="74" spans="1:8" ht="12.75" customHeight="1">
      <c r="A74" s="191"/>
      <c r="B74" s="192"/>
      <c r="C74" s="192"/>
      <c r="D74" s="191"/>
      <c r="E74" s="164"/>
      <c r="F74" s="184"/>
      <c r="G74" s="116"/>
    </row>
    <row r="75" spans="1:8" ht="12.75" customHeight="1">
      <c r="A75" s="191" t="s">
        <v>729</v>
      </c>
      <c r="B75" s="192"/>
      <c r="C75" s="191"/>
      <c r="D75" s="191"/>
      <c r="E75" s="164"/>
      <c r="F75" s="184"/>
      <c r="G75" s="116"/>
    </row>
    <row r="76" spans="1:8" ht="12.75" customHeight="1">
      <c r="A76" s="191"/>
      <c r="B76" s="195" t="s">
        <v>730</v>
      </c>
      <c r="C76" s="191"/>
      <c r="D76" s="191"/>
      <c r="E76" s="164"/>
      <c r="F76" s="184"/>
      <c r="G76" s="117"/>
    </row>
    <row r="77" spans="1:8" ht="12.75" customHeight="1">
      <c r="A77" s="169"/>
      <c r="B77" s="163"/>
      <c r="C77" s="169" t="s">
        <v>731</v>
      </c>
      <c r="D77" s="169"/>
      <c r="E77" s="162" t="s">
        <v>49</v>
      </c>
      <c r="F77" s="184"/>
      <c r="G77" s="87">
        <v>1</v>
      </c>
    </row>
    <row r="78" spans="1:8" ht="12.75" customHeight="1">
      <c r="A78" s="169"/>
      <c r="B78" s="163"/>
      <c r="C78" s="169" t="s">
        <v>732</v>
      </c>
      <c r="D78" s="169"/>
      <c r="E78" s="162" t="s">
        <v>49</v>
      </c>
      <c r="F78" s="184"/>
      <c r="G78" s="87">
        <v>0</v>
      </c>
    </row>
    <row r="79" spans="1:8" ht="12.75" customHeight="1">
      <c r="A79" s="169"/>
      <c r="B79" s="163"/>
      <c r="C79" s="169" t="s">
        <v>733</v>
      </c>
      <c r="D79" s="169"/>
      <c r="E79" s="162" t="s">
        <v>49</v>
      </c>
      <c r="F79" s="184"/>
      <c r="G79" s="87">
        <v>0</v>
      </c>
    </row>
    <row r="80" spans="1:8" ht="12.75" customHeight="1">
      <c r="A80" s="169"/>
      <c r="B80" s="163"/>
      <c r="C80" s="169" t="s">
        <v>734</v>
      </c>
      <c r="D80" s="169"/>
      <c r="E80" s="162" t="s">
        <v>49</v>
      </c>
      <c r="F80" s="184"/>
      <c r="G80" s="87">
        <v>0</v>
      </c>
    </row>
    <row r="81" spans="1:8" ht="12.75" customHeight="1">
      <c r="A81" s="169"/>
      <c r="B81" s="195" t="s">
        <v>735</v>
      </c>
      <c r="C81" s="191"/>
      <c r="D81" s="191"/>
      <c r="E81" s="164"/>
      <c r="F81" s="184"/>
      <c r="G81" s="118"/>
    </row>
    <row r="82" spans="1:8" ht="12.75" customHeight="1">
      <c r="A82" s="169"/>
      <c r="B82" s="163"/>
      <c r="C82" s="169" t="s">
        <v>736</v>
      </c>
      <c r="D82" s="169"/>
      <c r="E82" s="162" t="s">
        <v>42</v>
      </c>
      <c r="F82" s="184"/>
      <c r="G82" s="86">
        <v>8277</v>
      </c>
      <c r="H82" s="3" t="s">
        <v>458</v>
      </c>
    </row>
    <row r="83" spans="1:8" ht="12.75" customHeight="1">
      <c r="A83" s="169"/>
      <c r="B83" s="163"/>
      <c r="C83" s="169" t="s">
        <v>737</v>
      </c>
      <c r="D83" s="169"/>
      <c r="E83" s="162" t="s">
        <v>42</v>
      </c>
      <c r="F83" s="184"/>
      <c r="G83" s="87">
        <v>0</v>
      </c>
    </row>
    <row r="84" spans="1:8" ht="12.75" customHeight="1">
      <c r="A84" s="169"/>
      <c r="B84" s="163"/>
      <c r="C84" s="169" t="s">
        <v>738</v>
      </c>
      <c r="D84" s="169"/>
      <c r="E84" s="162" t="s">
        <v>42</v>
      </c>
      <c r="F84" s="184"/>
      <c r="G84" s="87">
        <v>0</v>
      </c>
    </row>
    <row r="85" spans="1:8" ht="12.75" customHeight="1">
      <c r="A85" s="169"/>
      <c r="B85" s="163"/>
      <c r="C85" s="169" t="s">
        <v>739</v>
      </c>
      <c r="D85" s="169"/>
      <c r="E85" s="162" t="s">
        <v>42</v>
      </c>
      <c r="F85" s="184"/>
      <c r="G85" s="87">
        <v>0</v>
      </c>
    </row>
    <row r="86" spans="1:8" ht="12.75" customHeight="1">
      <c r="A86" s="169"/>
      <c r="B86" s="163" t="s">
        <v>740</v>
      </c>
      <c r="C86" s="169"/>
      <c r="D86" s="169"/>
      <c r="E86" s="162" t="s">
        <v>741</v>
      </c>
      <c r="F86" s="184"/>
      <c r="G86" s="87">
        <v>80000</v>
      </c>
      <c r="H86" s="3" t="s">
        <v>760</v>
      </c>
    </row>
    <row r="87" spans="1:8" ht="12.75" customHeight="1">
      <c r="A87" s="191"/>
      <c r="B87" s="195"/>
      <c r="C87" s="191"/>
      <c r="D87" s="191"/>
      <c r="E87" s="164"/>
      <c r="F87" s="184"/>
      <c r="G87" s="114"/>
    </row>
    <row r="88" spans="1:8" ht="12.75" customHeight="1">
      <c r="A88" s="169" t="s">
        <v>742</v>
      </c>
      <c r="B88" s="163"/>
      <c r="C88" s="169"/>
      <c r="D88" s="169"/>
      <c r="E88" s="167" t="s">
        <v>756</v>
      </c>
      <c r="F88" s="184"/>
      <c r="G88" s="69"/>
    </row>
    <row r="89" spans="1:8" ht="12.75" customHeight="1">
      <c r="A89" s="8"/>
      <c r="B89" s="9"/>
      <c r="C89" s="8"/>
      <c r="D89" s="8"/>
      <c r="E89" s="8"/>
      <c r="F89" s="7"/>
      <c r="G89" s="6"/>
      <c r="H89" s="72" t="s">
        <v>346</v>
      </c>
    </row>
    <row r="93" spans="1:8" ht="15">
      <c r="A93" s="157"/>
      <c r="B93" s="157"/>
      <c r="C93" s="157"/>
      <c r="D93" s="157"/>
      <c r="E93" s="157"/>
      <c r="F93" s="158"/>
    </row>
    <row r="94" spans="1:8" ht="15">
      <c r="A94" s="157"/>
      <c r="B94" s="157"/>
      <c r="C94" s="157"/>
      <c r="D94" s="157"/>
      <c r="E94" s="157"/>
      <c r="F94" s="158"/>
    </row>
    <row r="95" spans="1:8" ht="15">
      <c r="A95" s="107"/>
      <c r="B95" s="6"/>
      <c r="C95" s="159"/>
      <c r="D95" s="160"/>
      <c r="E95" s="159"/>
      <c r="F95" s="158"/>
    </row>
    <row r="96" spans="1:8" ht="15">
      <c r="A96" s="107"/>
      <c r="B96" s="6"/>
      <c r="C96" s="159"/>
      <c r="D96" s="160"/>
      <c r="E96" s="159"/>
      <c r="F96" s="158"/>
    </row>
    <row r="97" spans="1:6" ht="15">
      <c r="A97" s="107"/>
      <c r="B97" s="6"/>
      <c r="C97" s="159"/>
      <c r="D97" s="160"/>
      <c r="E97" s="159"/>
      <c r="F97" s="158"/>
    </row>
    <row r="98" spans="1:6" ht="15">
      <c r="A98" s="107"/>
      <c r="B98" s="6"/>
      <c r="C98" s="159"/>
      <c r="D98" s="160"/>
      <c r="E98" s="159"/>
      <c r="F98" s="158"/>
    </row>
    <row r="99" spans="1:6" ht="15">
      <c r="A99" s="107"/>
      <c r="B99" s="6"/>
      <c r="C99" s="159"/>
      <c r="D99" s="160"/>
      <c r="E99" s="159"/>
      <c r="F99" s="158"/>
    </row>
    <row r="100" spans="1:6" ht="15">
      <c r="A100" s="107"/>
      <c r="B100" s="6"/>
      <c r="C100" s="159"/>
      <c r="D100" s="160"/>
      <c r="E100" s="159"/>
      <c r="F100" s="158"/>
    </row>
    <row r="101" spans="1:6" ht="15">
      <c r="A101" s="107"/>
      <c r="B101" s="6"/>
      <c r="C101" s="159"/>
      <c r="D101" s="160"/>
      <c r="E101" s="159"/>
      <c r="F101" s="158"/>
    </row>
    <row r="102" spans="1:6" ht="15">
      <c r="A102" s="161"/>
      <c r="B102" s="157"/>
      <c r="C102" s="157"/>
      <c r="D102" s="157"/>
      <c r="E102" s="157"/>
      <c r="F102" s="158"/>
    </row>
    <row r="103" spans="1:6" ht="15">
      <c r="A103" s="157"/>
      <c r="B103" s="157"/>
      <c r="C103" s="157"/>
      <c r="D103" s="157"/>
      <c r="E103" s="157"/>
      <c r="F103" s="158"/>
    </row>
    <row r="104" spans="1:6" ht="15">
      <c r="A104" s="107"/>
      <c r="B104" s="157"/>
      <c r="C104" s="157"/>
      <c r="D104" s="157"/>
      <c r="E104" s="157"/>
      <c r="F104" s="158"/>
    </row>
    <row r="105" spans="1:6" ht="15">
      <c r="A105" s="107"/>
      <c r="B105" s="157"/>
      <c r="C105" s="157"/>
      <c r="D105" s="157"/>
      <c r="E105" s="157"/>
      <c r="F105" s="158"/>
    </row>
    <row r="106" spans="1:6" ht="15">
      <c r="A106" s="107"/>
      <c r="B106" s="157"/>
      <c r="C106" s="157"/>
      <c r="D106" s="157"/>
      <c r="E106" s="157"/>
      <c r="F106" s="158"/>
    </row>
    <row r="107" spans="1:6" ht="15">
      <c r="A107" s="107"/>
      <c r="B107" s="157"/>
      <c r="C107" s="157"/>
      <c r="D107" s="157"/>
      <c r="E107" s="157"/>
      <c r="F107" s="158"/>
    </row>
    <row r="108" spans="1:6" ht="15">
      <c r="A108" s="107"/>
      <c r="B108" s="157"/>
      <c r="C108" s="157"/>
      <c r="D108" s="157"/>
      <c r="E108" s="157"/>
      <c r="F108" s="158"/>
    </row>
    <row r="109" spans="1:6">
      <c r="A109" s="158"/>
      <c r="B109" s="158"/>
      <c r="C109" s="158"/>
      <c r="D109" s="158"/>
      <c r="E109" s="158"/>
      <c r="F109" s="158"/>
    </row>
    <row r="110" spans="1:6">
      <c r="A110" s="158"/>
      <c r="B110" s="158"/>
      <c r="C110" s="158"/>
      <c r="D110" s="158"/>
      <c r="E110" s="158"/>
      <c r="F110" s="158"/>
    </row>
  </sheetData>
  <mergeCells count="1">
    <mergeCell ref="A5:D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topLeftCell="A2" workbookViewId="0">
      <pane ySplit="1" topLeftCell="A3" activePane="bottomLeft" state="frozen"/>
      <selection activeCell="A2" sqref="A2"/>
      <selection pane="bottomLeft" activeCell="A2" sqref="A2"/>
    </sheetView>
  </sheetViews>
  <sheetFormatPr defaultColWidth="14.85546875" defaultRowHeight="15"/>
  <cols>
    <col min="1" max="2" width="22.5703125" style="132" customWidth="1"/>
    <col min="3" max="3" width="14.5703125" style="132" bestFit="1" customWidth="1"/>
    <col min="4" max="4" width="15.5703125" style="132" bestFit="1" customWidth="1"/>
    <col min="5" max="5" width="17.28515625" style="132" bestFit="1" customWidth="1"/>
    <col min="6" max="6" width="15.42578125" style="132" bestFit="1" customWidth="1"/>
    <col min="7" max="16384" width="14.85546875" style="132"/>
  </cols>
  <sheetData>
    <row r="1" spans="1:8" ht="15.75">
      <c r="A1" s="139" t="s">
        <v>648</v>
      </c>
      <c r="B1" s="139"/>
    </row>
    <row r="2" spans="1:8" ht="15.75">
      <c r="C2" s="132" t="s">
        <v>179</v>
      </c>
      <c r="D2" s="132" t="s">
        <v>149</v>
      </c>
      <c r="E2" s="132" t="s">
        <v>925</v>
      </c>
      <c r="F2" s="132" t="s">
        <v>108</v>
      </c>
      <c r="G2" s="139" t="s">
        <v>466</v>
      </c>
    </row>
    <row r="3" spans="1:8">
      <c r="A3" s="132" t="s">
        <v>623</v>
      </c>
      <c r="B3" s="132" t="s">
        <v>641</v>
      </c>
      <c r="C3" s="132">
        <v>8716</v>
      </c>
      <c r="D3" s="132">
        <v>5241</v>
      </c>
      <c r="E3" s="132">
        <v>2691</v>
      </c>
      <c r="F3" s="132">
        <v>4811</v>
      </c>
      <c r="G3" s="132" t="s">
        <v>1140</v>
      </c>
    </row>
    <row r="4" spans="1:8">
      <c r="B4" s="132" t="s">
        <v>642</v>
      </c>
      <c r="C4" s="132">
        <v>5047</v>
      </c>
      <c r="D4" s="132">
        <v>888</v>
      </c>
      <c r="E4" s="132">
        <v>14866</v>
      </c>
      <c r="F4" s="132">
        <v>2783</v>
      </c>
    </row>
    <row r="5" spans="1:8">
      <c r="B5" s="132" t="s">
        <v>643</v>
      </c>
      <c r="C5" s="132">
        <v>68782</v>
      </c>
      <c r="D5" s="132">
        <v>40617</v>
      </c>
      <c r="E5" s="132">
        <v>4852</v>
      </c>
      <c r="F5" s="132">
        <v>32365</v>
      </c>
    </row>
    <row r="6" spans="1:8">
      <c r="B6" s="132" t="s">
        <v>644</v>
      </c>
      <c r="C6" s="132">
        <v>0</v>
      </c>
      <c r="D6" s="132">
        <v>0</v>
      </c>
      <c r="E6" s="132">
        <v>0</v>
      </c>
      <c r="F6" s="132">
        <v>0</v>
      </c>
      <c r="H6" s="140"/>
    </row>
    <row r="7" spans="1:8">
      <c r="B7" s="132" t="s">
        <v>645</v>
      </c>
      <c r="C7" s="132">
        <f>38280+46760</f>
        <v>85040</v>
      </c>
      <c r="D7" s="132">
        <v>60632</v>
      </c>
      <c r="E7" s="132">
        <v>0</v>
      </c>
      <c r="F7" s="132">
        <v>0</v>
      </c>
    </row>
    <row r="8" spans="1:8">
      <c r="A8" s="132" t="s">
        <v>626</v>
      </c>
      <c r="B8" s="132" t="s">
        <v>641</v>
      </c>
      <c r="C8" s="132">
        <v>7626</v>
      </c>
      <c r="D8" s="132">
        <v>5225</v>
      </c>
      <c r="E8" s="132">
        <v>3038</v>
      </c>
      <c r="F8" s="132">
        <v>4741</v>
      </c>
    </row>
    <row r="9" spans="1:8">
      <c r="B9" s="132" t="s">
        <v>642</v>
      </c>
      <c r="C9" s="132">
        <v>4635</v>
      </c>
      <c r="D9" s="132">
        <v>976</v>
      </c>
      <c r="E9" s="132">
        <v>15483</v>
      </c>
      <c r="F9" s="132">
        <v>2705</v>
      </c>
    </row>
    <row r="10" spans="1:8">
      <c r="B10" s="132" t="s">
        <v>643</v>
      </c>
      <c r="C10" s="132">
        <v>79052</v>
      </c>
      <c r="D10" s="132">
        <v>68984</v>
      </c>
      <c r="E10" s="132">
        <v>13794</v>
      </c>
      <c r="F10" s="132">
        <v>56404</v>
      </c>
    </row>
    <row r="11" spans="1:8">
      <c r="B11" s="132" t="s">
        <v>644</v>
      </c>
      <c r="C11" s="132">
        <v>0</v>
      </c>
      <c r="D11" s="132">
        <v>0</v>
      </c>
      <c r="E11" s="132">
        <v>0</v>
      </c>
      <c r="F11" s="132">
        <v>0</v>
      </c>
    </row>
    <row r="12" spans="1:8">
      <c r="B12" s="132" t="s">
        <v>645</v>
      </c>
      <c r="C12" s="132">
        <f>40805+56410</f>
        <v>97215</v>
      </c>
      <c r="D12" s="132">
        <v>101253</v>
      </c>
      <c r="E12" s="132">
        <v>0</v>
      </c>
      <c r="F12" s="132">
        <v>0</v>
      </c>
    </row>
    <row r="13" spans="1:8">
      <c r="A13" s="132" t="s">
        <v>627</v>
      </c>
      <c r="B13" s="132" t="s">
        <v>641</v>
      </c>
      <c r="C13" s="132">
        <v>9661</v>
      </c>
      <c r="D13" s="132">
        <v>5004</v>
      </c>
      <c r="E13" s="132">
        <v>2085</v>
      </c>
      <c r="F13" s="132">
        <v>3254</v>
      </c>
    </row>
    <row r="14" spans="1:8" s="154" customFormat="1">
      <c r="A14" s="132"/>
      <c r="B14" s="132" t="s">
        <v>642</v>
      </c>
      <c r="C14" s="132">
        <v>4366</v>
      </c>
      <c r="D14" s="132">
        <v>1059</v>
      </c>
      <c r="E14" s="132">
        <v>15565</v>
      </c>
      <c r="F14" s="132">
        <v>1920</v>
      </c>
    </row>
    <row r="15" spans="1:8">
      <c r="B15" s="132" t="s">
        <v>643</v>
      </c>
      <c r="C15" s="132">
        <v>78862</v>
      </c>
      <c r="D15" s="132">
        <v>56011</v>
      </c>
      <c r="E15" s="132">
        <v>11374</v>
      </c>
      <c r="F15" s="132">
        <v>48376</v>
      </c>
    </row>
    <row r="16" spans="1:8">
      <c r="B16" s="132" t="s">
        <v>644</v>
      </c>
      <c r="C16" s="132">
        <v>0</v>
      </c>
      <c r="D16" s="132">
        <v>0</v>
      </c>
      <c r="E16" s="132">
        <v>0</v>
      </c>
      <c r="F16" s="132">
        <v>0</v>
      </c>
    </row>
    <row r="17" spans="1:6">
      <c r="B17" s="132" t="s">
        <v>645</v>
      </c>
      <c r="C17" s="132">
        <f>17006+71226</f>
        <v>88232</v>
      </c>
      <c r="D17" s="132">
        <v>83316</v>
      </c>
      <c r="E17" s="132">
        <v>0</v>
      </c>
      <c r="F17" s="132">
        <v>0</v>
      </c>
    </row>
    <row r="18" spans="1:6">
      <c r="A18" s="132" t="s">
        <v>628</v>
      </c>
      <c r="B18" s="132" t="s">
        <v>641</v>
      </c>
      <c r="C18" s="132">
        <v>9472</v>
      </c>
      <c r="D18" s="132">
        <v>4867</v>
      </c>
      <c r="E18" s="132">
        <v>2704</v>
      </c>
      <c r="F18" s="132">
        <v>4100</v>
      </c>
    </row>
    <row r="19" spans="1:6">
      <c r="B19" s="132" t="s">
        <v>642</v>
      </c>
      <c r="C19" s="132">
        <v>9086</v>
      </c>
      <c r="D19" s="132">
        <v>839</v>
      </c>
      <c r="E19" s="132">
        <v>16066</v>
      </c>
      <c r="F19" s="132">
        <v>3266</v>
      </c>
    </row>
    <row r="20" spans="1:6">
      <c r="B20" s="132" t="s">
        <v>643</v>
      </c>
      <c r="C20" s="132">
        <v>81632</v>
      </c>
      <c r="D20" s="132">
        <v>55155</v>
      </c>
      <c r="E20" s="132">
        <v>10818</v>
      </c>
      <c r="F20" s="132">
        <v>35185</v>
      </c>
    </row>
    <row r="21" spans="1:6">
      <c r="B21" s="132" t="s">
        <v>644</v>
      </c>
      <c r="C21" s="132">
        <v>0</v>
      </c>
      <c r="D21" s="132">
        <v>0</v>
      </c>
      <c r="E21" s="132">
        <v>0</v>
      </c>
      <c r="F21" s="132">
        <v>0</v>
      </c>
    </row>
    <row r="22" spans="1:6">
      <c r="B22" s="132" t="s">
        <v>645</v>
      </c>
      <c r="C22" s="132">
        <f>43367+54424</f>
        <v>97791</v>
      </c>
      <c r="D22" s="132">
        <v>46084</v>
      </c>
      <c r="E22" s="132">
        <v>0</v>
      </c>
      <c r="F22" s="132">
        <v>0</v>
      </c>
    </row>
    <row r="23" spans="1:6">
      <c r="A23" s="132" t="s">
        <v>629</v>
      </c>
      <c r="B23" s="132" t="s">
        <v>641</v>
      </c>
      <c r="C23" s="132">
        <v>9445</v>
      </c>
      <c r="D23" s="132">
        <v>4657</v>
      </c>
      <c r="E23" s="132">
        <v>1956</v>
      </c>
      <c r="F23" s="132">
        <v>4448</v>
      </c>
    </row>
    <row r="24" spans="1:6">
      <c r="B24" s="132" t="s">
        <v>642</v>
      </c>
      <c r="C24" s="132">
        <v>8283</v>
      </c>
      <c r="D24" s="132">
        <v>695</v>
      </c>
      <c r="E24" s="132">
        <v>12030</v>
      </c>
      <c r="F24" s="132">
        <v>3502</v>
      </c>
    </row>
    <row r="25" spans="1:6">
      <c r="B25" s="132" t="s">
        <v>643</v>
      </c>
      <c r="C25" s="132">
        <v>48291</v>
      </c>
      <c r="D25" s="132">
        <v>48724</v>
      </c>
      <c r="E25" s="132">
        <v>26009</v>
      </c>
      <c r="F25" s="132">
        <v>31135</v>
      </c>
    </row>
    <row r="26" spans="1:6">
      <c r="B26" s="132" t="s">
        <v>644</v>
      </c>
      <c r="C26" s="132">
        <v>0</v>
      </c>
      <c r="D26" s="132">
        <v>0</v>
      </c>
      <c r="E26" s="132">
        <v>0</v>
      </c>
      <c r="F26" s="132">
        <v>0</v>
      </c>
    </row>
    <row r="27" spans="1:6">
      <c r="B27" s="132" t="s">
        <v>645</v>
      </c>
      <c r="C27" s="132">
        <f>44573+3883</f>
        <v>48456</v>
      </c>
      <c r="D27" s="132">
        <v>100617</v>
      </c>
      <c r="E27" s="132">
        <v>0</v>
      </c>
      <c r="F27" s="132">
        <v>0</v>
      </c>
    </row>
    <row r="28" spans="1:6">
      <c r="A28" s="132" t="s">
        <v>630</v>
      </c>
      <c r="B28" s="132" t="s">
        <v>641</v>
      </c>
      <c r="C28" s="132">
        <v>5783</v>
      </c>
      <c r="D28" s="132">
        <v>2080</v>
      </c>
      <c r="E28" s="132">
        <v>1785</v>
      </c>
      <c r="F28" s="132">
        <v>4520</v>
      </c>
    </row>
    <row r="29" spans="1:6">
      <c r="B29" s="132" t="s">
        <v>642</v>
      </c>
      <c r="C29" s="132">
        <v>4331</v>
      </c>
      <c r="D29" s="132">
        <v>726</v>
      </c>
      <c r="E29" s="132">
        <v>1538</v>
      </c>
      <c r="F29" s="132">
        <v>3398</v>
      </c>
    </row>
    <row r="30" spans="1:6">
      <c r="B30" s="132" t="s">
        <v>643</v>
      </c>
      <c r="C30" s="132">
        <v>82184</v>
      </c>
      <c r="D30" s="132">
        <v>35991</v>
      </c>
      <c r="E30" s="132">
        <v>40407</v>
      </c>
      <c r="F30" s="132">
        <v>31208</v>
      </c>
    </row>
    <row r="31" spans="1:6">
      <c r="B31" s="132" t="s">
        <v>644</v>
      </c>
      <c r="C31" s="132">
        <v>0</v>
      </c>
      <c r="D31" s="132">
        <v>0</v>
      </c>
      <c r="E31" s="132">
        <v>0</v>
      </c>
      <c r="F31" s="132">
        <v>0</v>
      </c>
    </row>
    <row r="32" spans="1:6">
      <c r="B32" s="132" t="s">
        <v>645</v>
      </c>
      <c r="C32" s="132">
        <f>37771+38271</f>
        <v>76042</v>
      </c>
      <c r="D32" s="132">
        <v>44800</v>
      </c>
      <c r="E32" s="132">
        <v>0</v>
      </c>
      <c r="F32" s="132">
        <v>0</v>
      </c>
    </row>
    <row r="33" spans="1:6">
      <c r="A33" s="132" t="s">
        <v>631</v>
      </c>
      <c r="B33" s="132" t="s">
        <v>641</v>
      </c>
      <c r="C33" s="132">
        <v>8423</v>
      </c>
      <c r="D33" s="132">
        <v>4993</v>
      </c>
      <c r="E33" s="132">
        <v>2014</v>
      </c>
      <c r="F33" s="132">
        <v>4495</v>
      </c>
    </row>
    <row r="34" spans="1:6">
      <c r="B34" s="132" t="s">
        <v>642</v>
      </c>
      <c r="C34" s="132">
        <v>6439</v>
      </c>
      <c r="D34" s="132">
        <v>770</v>
      </c>
      <c r="E34" s="132">
        <v>964</v>
      </c>
      <c r="F34" s="132">
        <v>3616</v>
      </c>
    </row>
    <row r="35" spans="1:6">
      <c r="B35" s="132" t="s">
        <v>643</v>
      </c>
      <c r="C35" s="132">
        <v>120077</v>
      </c>
      <c r="D35" s="132">
        <v>52074</v>
      </c>
      <c r="E35" s="132">
        <v>40112</v>
      </c>
      <c r="F35" s="132">
        <v>31293</v>
      </c>
    </row>
    <row r="36" spans="1:6">
      <c r="B36" s="132" t="s">
        <v>644</v>
      </c>
      <c r="C36" s="132">
        <v>0</v>
      </c>
      <c r="D36" s="132">
        <v>0</v>
      </c>
      <c r="E36" s="132">
        <v>0</v>
      </c>
      <c r="F36" s="132">
        <v>0</v>
      </c>
    </row>
    <row r="37" spans="1:6">
      <c r="B37" s="132" t="s">
        <v>645</v>
      </c>
      <c r="C37" s="132">
        <f>57383+56385</f>
        <v>113768</v>
      </c>
      <c r="D37" s="132">
        <v>126995</v>
      </c>
      <c r="E37" s="132">
        <v>0</v>
      </c>
      <c r="F37" s="132">
        <v>0</v>
      </c>
    </row>
    <row r="38" spans="1:6">
      <c r="A38" s="132" t="s">
        <v>632</v>
      </c>
      <c r="B38" s="132" t="s">
        <v>641</v>
      </c>
      <c r="C38" s="132">
        <v>5465</v>
      </c>
      <c r="D38" s="132">
        <v>4619</v>
      </c>
      <c r="E38" s="132">
        <v>1745</v>
      </c>
      <c r="F38" s="132">
        <v>3920</v>
      </c>
    </row>
    <row r="39" spans="1:6">
      <c r="B39" s="132" t="s">
        <v>642</v>
      </c>
      <c r="C39" s="132">
        <v>9594</v>
      </c>
      <c r="D39" s="132">
        <v>1460</v>
      </c>
      <c r="E39" s="132">
        <v>1140</v>
      </c>
      <c r="F39" s="132">
        <v>3106</v>
      </c>
    </row>
    <row r="40" spans="1:6">
      <c r="B40" s="132" t="s">
        <v>643</v>
      </c>
      <c r="C40" s="132">
        <v>53492</v>
      </c>
      <c r="D40" s="132">
        <v>51468</v>
      </c>
      <c r="E40" s="132">
        <v>40179</v>
      </c>
      <c r="F40" s="132">
        <v>31979</v>
      </c>
    </row>
    <row r="41" spans="1:6">
      <c r="B41" s="132" t="s">
        <v>644</v>
      </c>
      <c r="C41" s="132">
        <v>0</v>
      </c>
      <c r="D41" s="132">
        <v>0</v>
      </c>
      <c r="E41" s="132">
        <v>0</v>
      </c>
      <c r="F41" s="132">
        <v>0</v>
      </c>
    </row>
    <row r="42" spans="1:6">
      <c r="B42" s="132" t="s">
        <v>645</v>
      </c>
      <c r="C42" s="132">
        <f>31725+27522</f>
        <v>59247</v>
      </c>
      <c r="D42" s="132">
        <v>102851</v>
      </c>
      <c r="E42" s="132">
        <v>0</v>
      </c>
      <c r="F42" s="132">
        <v>0</v>
      </c>
    </row>
    <row r="43" spans="1:6">
      <c r="A43" s="132" t="s">
        <v>633</v>
      </c>
      <c r="B43" s="132" t="s">
        <v>641</v>
      </c>
      <c r="C43" s="132">
        <v>7428</v>
      </c>
      <c r="D43" s="132">
        <v>2609</v>
      </c>
      <c r="E43" s="132">
        <v>1227</v>
      </c>
      <c r="F43" s="132">
        <v>4647</v>
      </c>
    </row>
    <row r="44" spans="1:6">
      <c r="B44" s="132" t="s">
        <v>642</v>
      </c>
      <c r="C44" s="132">
        <v>14973</v>
      </c>
      <c r="D44" s="132">
        <v>1005</v>
      </c>
      <c r="E44" s="132">
        <v>1182</v>
      </c>
      <c r="F44" s="132">
        <v>3045</v>
      </c>
    </row>
    <row r="45" spans="1:6">
      <c r="B45" s="132" t="s">
        <v>643</v>
      </c>
      <c r="C45" s="132">
        <v>76271</v>
      </c>
      <c r="D45" s="132">
        <v>40492</v>
      </c>
      <c r="E45" s="132">
        <v>29257</v>
      </c>
      <c r="F45" s="132">
        <v>88902</v>
      </c>
    </row>
    <row r="46" spans="1:6">
      <c r="B46" s="132" t="s">
        <v>644</v>
      </c>
      <c r="C46" s="132">
        <v>0</v>
      </c>
      <c r="D46" s="132">
        <v>0</v>
      </c>
      <c r="E46" s="132">
        <v>0</v>
      </c>
      <c r="F46" s="132">
        <v>0</v>
      </c>
    </row>
    <row r="47" spans="1:6">
      <c r="B47" s="132" t="s">
        <v>645</v>
      </c>
      <c r="C47" s="132">
        <f>48696+43307</f>
        <v>92003</v>
      </c>
      <c r="D47" s="132">
        <v>70863</v>
      </c>
      <c r="E47" s="132">
        <v>0</v>
      </c>
      <c r="F47" s="132">
        <v>55444</v>
      </c>
    </row>
    <row r="48" spans="1:6">
      <c r="A48" s="132" t="s">
        <v>634</v>
      </c>
      <c r="B48" s="132" t="s">
        <v>641</v>
      </c>
      <c r="C48" s="132">
        <v>9003</v>
      </c>
      <c r="D48" s="132">
        <v>5365</v>
      </c>
      <c r="E48" s="132">
        <v>2117</v>
      </c>
      <c r="F48" s="132">
        <v>4692</v>
      </c>
    </row>
    <row r="49" spans="1:6">
      <c r="B49" s="132" t="s">
        <v>642</v>
      </c>
      <c r="C49" s="132">
        <v>16327</v>
      </c>
      <c r="D49" s="132">
        <v>1137</v>
      </c>
      <c r="E49" s="132">
        <v>1523</v>
      </c>
      <c r="F49" s="132">
        <v>2839</v>
      </c>
    </row>
    <row r="50" spans="1:6">
      <c r="B50" s="132" t="s">
        <v>643</v>
      </c>
      <c r="C50" s="132">
        <v>67945</v>
      </c>
      <c r="D50" s="132">
        <v>47530</v>
      </c>
      <c r="E50" s="132">
        <v>38541</v>
      </c>
      <c r="F50" s="132">
        <v>90193</v>
      </c>
    </row>
    <row r="51" spans="1:6">
      <c r="B51" s="132" t="s">
        <v>644</v>
      </c>
      <c r="C51" s="132">
        <v>0</v>
      </c>
      <c r="D51" s="132">
        <v>0</v>
      </c>
      <c r="E51" s="132">
        <v>0</v>
      </c>
      <c r="F51" s="132">
        <v>0</v>
      </c>
    </row>
    <row r="52" spans="1:6">
      <c r="B52" s="132" t="s">
        <v>645</v>
      </c>
      <c r="C52" s="132">
        <f>44515+35862</f>
        <v>80377</v>
      </c>
      <c r="D52" s="132">
        <v>80145</v>
      </c>
      <c r="E52" s="132">
        <v>0</v>
      </c>
      <c r="F52" s="132">
        <v>47063</v>
      </c>
    </row>
    <row r="53" spans="1:6">
      <c r="A53" s="132" t="s">
        <v>635</v>
      </c>
      <c r="B53" s="132" t="s">
        <v>641</v>
      </c>
      <c r="C53" s="132">
        <v>12102</v>
      </c>
      <c r="D53" s="132">
        <v>3222</v>
      </c>
      <c r="E53" s="132">
        <v>2208</v>
      </c>
      <c r="F53" s="132">
        <v>1145</v>
      </c>
    </row>
    <row r="54" spans="1:6">
      <c r="B54" s="132" t="s">
        <v>642</v>
      </c>
      <c r="C54" s="132">
        <v>17192</v>
      </c>
      <c r="D54" s="132">
        <v>982</v>
      </c>
      <c r="E54" s="132">
        <v>1008</v>
      </c>
      <c r="F54" s="132">
        <v>1141</v>
      </c>
    </row>
    <row r="55" spans="1:6">
      <c r="B55" s="132" t="s">
        <v>643</v>
      </c>
      <c r="C55" s="132">
        <v>67216</v>
      </c>
      <c r="D55" s="132">
        <v>39023</v>
      </c>
      <c r="E55" s="132">
        <v>31122</v>
      </c>
      <c r="F55" s="132">
        <v>15688</v>
      </c>
    </row>
    <row r="56" spans="1:6">
      <c r="B56" s="132" t="s">
        <v>644</v>
      </c>
      <c r="C56" s="132">
        <v>0</v>
      </c>
      <c r="D56" s="132">
        <v>0</v>
      </c>
      <c r="E56" s="132">
        <v>0</v>
      </c>
      <c r="F56" s="132">
        <v>0</v>
      </c>
    </row>
    <row r="57" spans="1:6">
      <c r="B57" s="132" t="s">
        <v>645</v>
      </c>
      <c r="C57" s="132">
        <f>55082+24800</f>
        <v>79882</v>
      </c>
      <c r="D57" s="132">
        <v>62233</v>
      </c>
      <c r="E57" s="132">
        <v>30443</v>
      </c>
      <c r="F57" s="132">
        <v>5386</v>
      </c>
    </row>
    <row r="58" spans="1:6">
      <c r="A58" s="132" t="s">
        <v>636</v>
      </c>
      <c r="B58" s="132" t="s">
        <v>641</v>
      </c>
      <c r="C58" s="132">
        <v>13053</v>
      </c>
      <c r="D58" s="132">
        <v>4800</v>
      </c>
      <c r="E58" s="132">
        <v>3781</v>
      </c>
      <c r="F58" s="132">
        <v>2600</v>
      </c>
    </row>
    <row r="59" spans="1:6">
      <c r="B59" s="132" t="s">
        <v>642</v>
      </c>
      <c r="C59" s="154">
        <v>16371</v>
      </c>
      <c r="D59" s="154">
        <v>810</v>
      </c>
      <c r="E59" s="154">
        <v>1541</v>
      </c>
      <c r="F59" s="154">
        <v>89</v>
      </c>
    </row>
    <row r="60" spans="1:6">
      <c r="B60" s="132" t="s">
        <v>643</v>
      </c>
      <c r="C60" s="132">
        <v>51046</v>
      </c>
      <c r="D60" s="132">
        <v>41171</v>
      </c>
      <c r="E60" s="132">
        <v>37617</v>
      </c>
      <c r="F60" s="132">
        <v>96023</v>
      </c>
    </row>
    <row r="61" spans="1:6">
      <c r="B61" s="132" t="s">
        <v>644</v>
      </c>
      <c r="C61" s="132">
        <v>0</v>
      </c>
      <c r="D61" s="132">
        <v>0</v>
      </c>
      <c r="E61" s="132">
        <v>0</v>
      </c>
      <c r="F61" s="132">
        <v>0</v>
      </c>
    </row>
    <row r="62" spans="1:6" s="538" customFormat="1" ht="15.75" thickBot="1">
      <c r="B62" s="538" t="s">
        <v>645</v>
      </c>
      <c r="C62" s="538">
        <f>43675+23297</f>
        <v>66972</v>
      </c>
      <c r="D62" s="538">
        <v>31647</v>
      </c>
      <c r="E62" s="538">
        <v>39884</v>
      </c>
      <c r="F62" s="538">
        <v>68899</v>
      </c>
    </row>
    <row r="63" spans="1:6" ht="15.75">
      <c r="A63" s="139" t="s">
        <v>479</v>
      </c>
      <c r="B63" s="132" t="s">
        <v>641</v>
      </c>
      <c r="C63" s="132">
        <f>SUM(C3,C8,C13,C18,C23,C28,C33,C38,C43,C48,C53,C58)</f>
        <v>106177</v>
      </c>
      <c r="D63" s="132">
        <f t="shared" ref="C63:F67" si="0">SUM(D3,D8,D13,D18,D23,D28,D33,D38,D43,D48,D53,D58)</f>
        <v>52682</v>
      </c>
      <c r="E63" s="132">
        <f t="shared" ref="E63" si="1">SUM(E3,E8,E13,E18,E23,E28,E33,E38,E43,E48,E53,E58)</f>
        <v>27351</v>
      </c>
      <c r="F63" s="132">
        <f>SUM(F3,C8,F13,F18,F23,F28,F33,F38,F43,F48,F53,F58)</f>
        <v>50258</v>
      </c>
    </row>
    <row r="64" spans="1:6">
      <c r="B64" s="132" t="s">
        <v>642</v>
      </c>
      <c r="C64" s="132">
        <f>SUM(C4,C9,C14,C19,C24,C29,C34,C39,C44,C49,C54,C59)</f>
        <v>116644</v>
      </c>
      <c r="D64" s="132">
        <f t="shared" si="0"/>
        <v>11347</v>
      </c>
      <c r="E64" s="132">
        <f t="shared" ref="E64" si="2">SUM(E4,E9,E14,E19,E24,E29,E34,E39,E44,E49,E54,E59)</f>
        <v>82906</v>
      </c>
      <c r="F64" s="132">
        <f>SUM(F4,C9,F14,F19,F24,F29,F34,F39,F44,F49,F54,F59)</f>
        <v>33340</v>
      </c>
    </row>
    <row r="65" spans="2:6">
      <c r="B65" s="132" t="s">
        <v>643</v>
      </c>
      <c r="C65" s="132">
        <f t="shared" si="0"/>
        <v>874850</v>
      </c>
      <c r="D65" s="132">
        <f t="shared" si="0"/>
        <v>577240</v>
      </c>
      <c r="E65" s="132">
        <f t="shared" ref="E65" si="3">SUM(E5,E10,E15,E20,E25,E30,E35,E40,E45,E50,E55,E60)</f>
        <v>324082</v>
      </c>
      <c r="F65" s="132">
        <f t="shared" si="0"/>
        <v>588751</v>
      </c>
    </row>
    <row r="66" spans="2:6">
      <c r="B66" s="132" t="s">
        <v>644</v>
      </c>
      <c r="C66" s="132">
        <f t="shared" si="0"/>
        <v>0</v>
      </c>
      <c r="D66" s="132">
        <f t="shared" si="0"/>
        <v>0</v>
      </c>
      <c r="E66" s="132">
        <f t="shared" ref="E66" si="4">SUM(E6,E11,E16,E21,E26,E31,E36,E41,E46,E51,E56,E61)</f>
        <v>0</v>
      </c>
      <c r="F66" s="132">
        <f t="shared" si="0"/>
        <v>0</v>
      </c>
    </row>
    <row r="67" spans="2:6" s="538" customFormat="1" ht="15.75" thickBot="1">
      <c r="B67" s="538" t="s">
        <v>645</v>
      </c>
      <c r="C67" s="538">
        <f t="shared" si="0"/>
        <v>985025</v>
      </c>
      <c r="D67" s="538">
        <f t="shared" si="0"/>
        <v>911436</v>
      </c>
      <c r="E67" s="538">
        <f t="shared" ref="E67" si="5">SUM(E7,E12,E17,E22,E27,E32,E37,E42,E47,E52,E57,E62)</f>
        <v>70327</v>
      </c>
      <c r="F67" s="538">
        <f t="shared" si="0"/>
        <v>176792</v>
      </c>
    </row>
    <row r="68" spans="2:6">
      <c r="B68" s="151" t="s">
        <v>617</v>
      </c>
      <c r="C68" s="255">
        <f>C64*1000/C63</f>
        <v>1098.5806718969268</v>
      </c>
      <c r="D68" s="255">
        <f t="shared" ref="D68:F68" si="6">D64*1000/D63</f>
        <v>215.38665958012226</v>
      </c>
      <c r="E68" s="255">
        <f t="shared" ref="E68" si="7">E64*1000/E63</f>
        <v>3031.1871595188477</v>
      </c>
      <c r="F68" s="255">
        <f t="shared" si="6"/>
        <v>663.37697480998054</v>
      </c>
    </row>
    <row r="69" spans="2:6">
      <c r="B69" s="151" t="s">
        <v>618</v>
      </c>
      <c r="C69" s="148">
        <f>C65/C63</f>
        <v>8.2395434039387059</v>
      </c>
      <c r="D69" s="148">
        <f t="shared" ref="D69:F69" si="8">D65/D63</f>
        <v>10.957063133518089</v>
      </c>
      <c r="E69" s="148">
        <f t="shared" ref="E69" si="9">E65/E63</f>
        <v>11.849000036561735</v>
      </c>
      <c r="F69" s="148">
        <f t="shared" si="8"/>
        <v>11.714572804329659</v>
      </c>
    </row>
    <row r="70" spans="2:6">
      <c r="B70" s="151" t="s">
        <v>619</v>
      </c>
      <c r="C70" s="132">
        <f>C66/C64</f>
        <v>0</v>
      </c>
      <c r="D70" s="132">
        <f t="shared" ref="D70:F70" si="10">D66/D64</f>
        <v>0</v>
      </c>
      <c r="E70" s="132">
        <f t="shared" ref="E70" si="11">E66/E64</f>
        <v>0</v>
      </c>
      <c r="F70" s="132">
        <f t="shared" si="10"/>
        <v>0</v>
      </c>
    </row>
    <row r="71" spans="2:6">
      <c r="B71" s="151" t="s">
        <v>620</v>
      </c>
      <c r="C71" s="148">
        <f>C67/C65</f>
        <v>1.1259358747213808</v>
      </c>
      <c r="D71" s="148">
        <f t="shared" ref="D71:F71" si="12">D67/D65</f>
        <v>1.5789550273716306</v>
      </c>
      <c r="E71" s="148">
        <f t="shared" ref="E71" si="13">E67/E65</f>
        <v>0.21700372128041667</v>
      </c>
      <c r="F71" s="148">
        <f t="shared" si="12"/>
        <v>0.30028314176961057</v>
      </c>
    </row>
    <row r="72" spans="2:6">
      <c r="B72" s="151" t="s">
        <v>640</v>
      </c>
      <c r="C72" s="148">
        <f>C67/C63</f>
        <v>9.2771975098185102</v>
      </c>
      <c r="D72" s="148">
        <f>D67/D63</f>
        <v>17.30070991989674</v>
      </c>
    </row>
  </sheetData>
  <pageMargins left="0.75" right="0.75" top="1" bottom="1" header="0.5" footer="0.5"/>
  <pageSetup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692</v>
      </c>
    </row>
    <row r="5" spans="1:8" s="1" customFormat="1" ht="12.75" customHeight="1">
      <c r="A5" s="750" t="s">
        <v>41</v>
      </c>
      <c r="B5" s="750"/>
      <c r="C5" s="750"/>
      <c r="D5" s="750"/>
      <c r="E5" s="4" t="s">
        <v>40</v>
      </c>
      <c r="F5" s="3"/>
      <c r="G5" s="120"/>
      <c r="H5" s="758"/>
    </row>
    <row r="6" spans="1:8" s="1" customFormat="1" ht="12.75" customHeight="1">
      <c r="A6" s="168"/>
      <c r="B6" s="168"/>
      <c r="C6" s="168"/>
      <c r="D6" s="168"/>
      <c r="E6" s="3"/>
      <c r="F6" s="3"/>
      <c r="G6" s="120"/>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v>0</v>
      </c>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v>1</v>
      </c>
      <c r="H13" s="3" t="s">
        <v>583</v>
      </c>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228</v>
      </c>
      <c r="H18" s="3"/>
    </row>
    <row r="19" spans="1:8" s="1" customFormat="1" ht="12.75" customHeight="1">
      <c r="A19" s="169"/>
      <c r="B19" s="169" t="s">
        <v>80</v>
      </c>
      <c r="C19" s="169"/>
      <c r="D19" s="169"/>
      <c r="E19" s="162" t="s">
        <v>1</v>
      </c>
      <c r="F19" s="172"/>
      <c r="G19" s="22" t="s">
        <v>582</v>
      </c>
      <c r="H19" s="3"/>
    </row>
    <row r="20" spans="1:8" s="1" customFormat="1" ht="12.75" customHeight="1">
      <c r="A20" s="169"/>
      <c r="B20" s="169" t="s">
        <v>79</v>
      </c>
      <c r="C20" s="169"/>
      <c r="D20" s="169"/>
      <c r="E20" s="162" t="s">
        <v>78</v>
      </c>
      <c r="F20" s="172"/>
      <c r="G20" s="22">
        <v>9</v>
      </c>
      <c r="H20" s="121" t="s">
        <v>985</v>
      </c>
    </row>
    <row r="21" spans="1:8" s="1" customFormat="1" ht="12.75" customHeight="1">
      <c r="A21" s="169"/>
      <c r="B21" s="169" t="s">
        <v>77</v>
      </c>
      <c r="C21" s="169"/>
      <c r="D21" s="169"/>
      <c r="E21" s="162" t="s">
        <v>76</v>
      </c>
      <c r="F21" s="172"/>
      <c r="G21" s="22">
        <v>11750</v>
      </c>
      <c r="H21" s="121" t="s">
        <v>583</v>
      </c>
    </row>
    <row r="22" spans="1:8" s="1" customFormat="1" ht="12.75" customHeight="1">
      <c r="A22" s="169"/>
      <c r="B22" s="169" t="s">
        <v>75</v>
      </c>
      <c r="C22" s="169"/>
      <c r="D22" s="169"/>
      <c r="E22" s="162" t="s">
        <v>74</v>
      </c>
      <c r="F22" s="170"/>
      <c r="G22" s="75">
        <v>70000</v>
      </c>
      <c r="H22" s="128" t="s">
        <v>593</v>
      </c>
    </row>
    <row r="23" spans="1:8" s="1" customFormat="1" ht="12.75" customHeight="1">
      <c r="A23" s="169"/>
      <c r="B23" s="169" t="s">
        <v>73</v>
      </c>
      <c r="C23" s="169"/>
      <c r="D23" s="169"/>
      <c r="E23" s="162" t="s">
        <v>49</v>
      </c>
      <c r="F23" s="170"/>
      <c r="G23" s="75">
        <v>9</v>
      </c>
      <c r="H23" s="128" t="s">
        <v>583</v>
      </c>
    </row>
    <row r="24" spans="1:8" s="1" customFormat="1" ht="12.75" customHeight="1">
      <c r="A24" s="169"/>
      <c r="B24" s="169" t="s">
        <v>743</v>
      </c>
      <c r="C24" s="169"/>
      <c r="D24" s="169"/>
      <c r="E24" s="162" t="s">
        <v>49</v>
      </c>
      <c r="F24" s="170"/>
      <c r="G24" s="75">
        <v>6</v>
      </c>
      <c r="H24" s="125" t="s">
        <v>583</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29.5</v>
      </c>
      <c r="H30" s="121" t="s">
        <v>584</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8277</v>
      </c>
      <c r="H82" s="3" t="s">
        <v>458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6"/>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15"/>
  <sheetViews>
    <sheetView showGridLines="0" workbookViewId="0"/>
  </sheetViews>
  <sheetFormatPr defaultColWidth="8.85546875" defaultRowHeight="12.75"/>
  <cols>
    <col min="1" max="7" width="8.85546875" style="1"/>
    <col min="8" max="8" width="146.8554687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22">
        <v>0</v>
      </c>
    </row>
    <row r="10" spans="1:8" ht="12.75" customHeight="1">
      <c r="A10" s="169"/>
      <c r="B10" s="171" t="s">
        <v>89</v>
      </c>
      <c r="C10" s="171"/>
      <c r="D10" s="171"/>
      <c r="E10" s="162" t="s">
        <v>1</v>
      </c>
      <c r="F10" s="172"/>
      <c r="G10" s="22"/>
      <c r="H10" s="121"/>
    </row>
    <row r="11" spans="1:8" ht="12.75" customHeight="1">
      <c r="A11" s="169"/>
      <c r="B11" s="171" t="s">
        <v>88</v>
      </c>
      <c r="C11" s="171"/>
      <c r="D11" s="171"/>
      <c r="E11" s="162" t="s">
        <v>1</v>
      </c>
      <c r="F11" s="172"/>
      <c r="G11" s="22">
        <v>0</v>
      </c>
      <c r="H11" s="121" t="s">
        <v>388</v>
      </c>
    </row>
    <row r="12" spans="1:8" ht="12.75" customHeight="1">
      <c r="A12" s="169"/>
      <c r="B12" s="171" t="s">
        <v>87</v>
      </c>
      <c r="C12" s="171"/>
      <c r="D12" s="171"/>
      <c r="E12" s="162" t="s">
        <v>1</v>
      </c>
      <c r="F12" s="172"/>
      <c r="G12" s="22"/>
    </row>
    <row r="13" spans="1:8" ht="12.75" customHeight="1">
      <c r="A13" s="169"/>
      <c r="B13" s="171" t="s">
        <v>86</v>
      </c>
      <c r="C13" s="171"/>
      <c r="D13" s="171"/>
      <c r="E13" s="162" t="s">
        <v>1</v>
      </c>
      <c r="F13" s="172"/>
      <c r="G13" s="22">
        <v>1</v>
      </c>
      <c r="H13" s="121" t="s">
        <v>387</v>
      </c>
    </row>
    <row r="14" spans="1:8" ht="12.75" customHeight="1">
      <c r="A14" s="169"/>
      <c r="B14" s="171" t="s">
        <v>85</v>
      </c>
      <c r="C14" s="171"/>
      <c r="D14" s="171"/>
      <c r="E14" s="162" t="s">
        <v>1</v>
      </c>
      <c r="F14" s="172"/>
      <c r="G14" s="22"/>
    </row>
    <row r="15" spans="1:8" ht="12.75" customHeight="1">
      <c r="A15" s="169"/>
      <c r="B15" s="170" t="s">
        <v>84</v>
      </c>
      <c r="C15" s="171"/>
      <c r="D15" s="171"/>
      <c r="E15" s="162" t="s">
        <v>1</v>
      </c>
      <c r="F15" s="172"/>
      <c r="G15" s="22"/>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228</v>
      </c>
    </row>
    <row r="19" spans="1:8" ht="12.75" customHeight="1">
      <c r="A19" s="169"/>
      <c r="B19" s="169" t="s">
        <v>80</v>
      </c>
      <c r="C19" s="169"/>
      <c r="D19" s="169"/>
      <c r="E19" s="162" t="s">
        <v>1</v>
      </c>
      <c r="F19" s="172"/>
      <c r="G19" s="22" t="s">
        <v>236</v>
      </c>
    </row>
    <row r="20" spans="1:8" ht="12.75" customHeight="1">
      <c r="A20" s="169"/>
      <c r="B20" s="169" t="s">
        <v>79</v>
      </c>
      <c r="C20" s="169"/>
      <c r="D20" s="169"/>
      <c r="E20" s="162" t="s">
        <v>78</v>
      </c>
      <c r="F20" s="172"/>
      <c r="G20" s="22">
        <v>3</v>
      </c>
      <c r="H20" s="121" t="s">
        <v>693</v>
      </c>
    </row>
    <row r="21" spans="1:8" ht="12.75" customHeight="1">
      <c r="A21" s="169"/>
      <c r="B21" s="169" t="s">
        <v>77</v>
      </c>
      <c r="C21" s="169"/>
      <c r="D21" s="169"/>
      <c r="E21" s="162" t="s">
        <v>76</v>
      </c>
      <c r="F21" s="172"/>
      <c r="G21" s="75">
        <v>7300</v>
      </c>
      <c r="H21" s="121" t="s">
        <v>426</v>
      </c>
    </row>
    <row r="22" spans="1:8" ht="12.75" customHeight="1">
      <c r="A22" s="169"/>
      <c r="B22" s="169" t="s">
        <v>75</v>
      </c>
      <c r="C22" s="169"/>
      <c r="D22" s="169"/>
      <c r="E22" s="162" t="s">
        <v>74</v>
      </c>
      <c r="F22" s="170"/>
      <c r="G22" s="75">
        <v>65000</v>
      </c>
      <c r="H22" s="121" t="s">
        <v>601</v>
      </c>
    </row>
    <row r="23" spans="1:8" ht="12.75" customHeight="1">
      <c r="A23" s="169"/>
      <c r="B23" s="169" t="s">
        <v>73</v>
      </c>
      <c r="C23" s="169"/>
      <c r="D23" s="169"/>
      <c r="E23" s="162" t="s">
        <v>49</v>
      </c>
      <c r="F23" s="170"/>
      <c r="G23" s="75">
        <v>11</v>
      </c>
      <c r="H23" s="121" t="s">
        <v>387</v>
      </c>
    </row>
    <row r="24" spans="1:8" ht="12.75" customHeight="1">
      <c r="A24" s="169"/>
      <c r="B24" s="169" t="s">
        <v>743</v>
      </c>
      <c r="C24" s="169"/>
      <c r="D24" s="169"/>
      <c r="E24" s="162" t="s">
        <v>49</v>
      </c>
      <c r="F24" s="170"/>
      <c r="G24" s="75">
        <v>4</v>
      </c>
      <c r="H24" s="121" t="s">
        <v>387</v>
      </c>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20.5</v>
      </c>
      <c r="H30" s="3" t="s">
        <v>389</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22"/>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59">
        <v>0</v>
      </c>
      <c r="H49" s="121" t="s">
        <v>388</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86">
        <v>8277</v>
      </c>
      <c r="H82" s="3" t="s">
        <v>458</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c r="H89" s="72" t="s">
        <v>346</v>
      </c>
    </row>
    <row r="93" spans="1:8" ht="15">
      <c r="A93" s="157"/>
      <c r="B93" s="157"/>
      <c r="C93" s="157"/>
      <c r="D93" s="157"/>
      <c r="E93" s="157"/>
      <c r="F93" s="158"/>
    </row>
    <row r="94" spans="1:8" ht="15">
      <c r="A94" s="157"/>
      <c r="B94" s="157"/>
      <c r="C94" s="157"/>
      <c r="D94" s="157"/>
      <c r="E94" s="157"/>
      <c r="F94" s="158"/>
    </row>
    <row r="95" spans="1:8" ht="15">
      <c r="A95" s="107"/>
      <c r="B95" s="6"/>
      <c r="C95" s="159"/>
      <c r="D95" s="160"/>
      <c r="E95" s="159"/>
      <c r="F95" s="158"/>
    </row>
    <row r="96" spans="1:8" ht="15">
      <c r="A96" s="107"/>
      <c r="B96" s="6"/>
      <c r="C96" s="159"/>
      <c r="D96" s="160"/>
      <c r="E96" s="159"/>
      <c r="F96" s="158"/>
    </row>
    <row r="97" spans="1:6" ht="15">
      <c r="A97" s="107"/>
      <c r="B97" s="6"/>
      <c r="C97" s="159"/>
      <c r="D97" s="160"/>
      <c r="E97" s="159"/>
      <c r="F97" s="158"/>
    </row>
    <row r="98" spans="1:6" ht="15">
      <c r="A98" s="107"/>
      <c r="B98" s="6"/>
      <c r="C98" s="159"/>
      <c r="D98" s="160"/>
      <c r="E98" s="159"/>
      <c r="F98" s="158"/>
    </row>
    <row r="99" spans="1:6" ht="15">
      <c r="A99" s="107"/>
      <c r="B99" s="6"/>
      <c r="C99" s="159"/>
      <c r="D99" s="160"/>
      <c r="E99" s="159"/>
      <c r="F99" s="158"/>
    </row>
    <row r="100" spans="1:6" ht="15">
      <c r="A100" s="107"/>
      <c r="B100" s="6"/>
      <c r="C100" s="159"/>
      <c r="D100" s="160"/>
      <c r="E100" s="159"/>
      <c r="F100" s="158"/>
    </row>
    <row r="101" spans="1:6" ht="15">
      <c r="A101" s="107"/>
      <c r="B101" s="6"/>
      <c r="C101" s="159"/>
      <c r="D101" s="160"/>
      <c r="E101" s="159"/>
      <c r="F101" s="158"/>
    </row>
    <row r="102" spans="1:6" ht="15">
      <c r="A102" s="161"/>
      <c r="B102" s="157"/>
      <c r="C102" s="157"/>
      <c r="D102" s="157"/>
      <c r="E102" s="157"/>
      <c r="F102" s="158"/>
    </row>
    <row r="103" spans="1:6" ht="15">
      <c r="A103" s="157"/>
      <c r="B103" s="157"/>
      <c r="C103" s="157"/>
      <c r="D103" s="157"/>
      <c r="E103" s="157"/>
      <c r="F103" s="158"/>
    </row>
    <row r="104" spans="1:6" ht="15">
      <c r="A104" s="107"/>
      <c r="B104" s="157"/>
      <c r="C104" s="157"/>
      <c r="D104" s="157"/>
      <c r="E104" s="157"/>
      <c r="F104" s="158"/>
    </row>
    <row r="105" spans="1:6" ht="15">
      <c r="A105" s="107"/>
      <c r="B105" s="157"/>
      <c r="C105" s="157"/>
      <c r="D105" s="157"/>
      <c r="E105" s="157"/>
      <c r="F105" s="158"/>
    </row>
    <row r="106" spans="1:6" ht="15">
      <c r="A106" s="107"/>
      <c r="B106" s="157"/>
      <c r="C106" s="157"/>
      <c r="D106" s="157"/>
      <c r="E106" s="157"/>
      <c r="F106" s="158"/>
    </row>
    <row r="107" spans="1:6" ht="15">
      <c r="A107" s="107"/>
      <c r="B107" s="157"/>
      <c r="C107" s="157"/>
      <c r="D107" s="157"/>
      <c r="E107" s="157"/>
      <c r="F107" s="158"/>
    </row>
    <row r="108" spans="1:6" ht="15">
      <c r="A108" s="107"/>
      <c r="B108" s="157"/>
      <c r="C108" s="157"/>
      <c r="D108" s="157"/>
      <c r="E108" s="157"/>
      <c r="F108" s="158"/>
    </row>
    <row r="109" spans="1:6">
      <c r="A109" s="158"/>
      <c r="B109" s="158"/>
      <c r="C109" s="158"/>
      <c r="D109" s="158"/>
      <c r="E109" s="158"/>
      <c r="F109" s="158"/>
    </row>
    <row r="110" spans="1:6">
      <c r="A110" s="158"/>
      <c r="B110" s="158"/>
      <c r="C110" s="158"/>
      <c r="D110" s="158"/>
      <c r="E110" s="158"/>
      <c r="F110" s="158"/>
    </row>
    <row r="111" spans="1:6">
      <c r="A111" s="158"/>
      <c r="B111" s="158"/>
      <c r="C111" s="158"/>
      <c r="D111" s="158"/>
      <c r="E111" s="158"/>
      <c r="F111" s="158"/>
    </row>
    <row r="112" spans="1:6">
      <c r="A112" s="158"/>
      <c r="B112" s="158"/>
      <c r="C112" s="158"/>
      <c r="D112" s="158"/>
      <c r="E112" s="158"/>
      <c r="F112" s="158"/>
    </row>
    <row r="113" spans="1:6">
      <c r="A113" s="158"/>
      <c r="B113" s="158"/>
      <c r="C113" s="158"/>
      <c r="D113" s="158"/>
      <c r="E113" s="158"/>
      <c r="F113" s="158"/>
    </row>
    <row r="114" spans="1:6">
      <c r="A114" s="158"/>
      <c r="B114" s="158"/>
      <c r="C114" s="158"/>
      <c r="D114" s="158"/>
      <c r="E114" s="158"/>
      <c r="F114" s="158"/>
    </row>
    <row r="115" spans="1:6">
      <c r="A115" s="158"/>
      <c r="B115" s="158"/>
      <c r="C115" s="158"/>
      <c r="D115" s="158"/>
      <c r="E115" s="158"/>
      <c r="F115" s="158"/>
    </row>
  </sheetData>
  <mergeCells count="1">
    <mergeCell ref="A5:D5"/>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534</v>
      </c>
    </row>
    <row r="5" spans="1:8" s="1" customFormat="1" ht="12.75" customHeight="1">
      <c r="A5" s="750" t="s">
        <v>41</v>
      </c>
      <c r="B5" s="750"/>
      <c r="C5" s="750"/>
      <c r="D5" s="750"/>
      <c r="E5" s="4" t="s">
        <v>40</v>
      </c>
      <c r="F5" s="3"/>
      <c r="G5" s="129"/>
      <c r="H5" s="758"/>
    </row>
    <row r="6" spans="1:8" s="1" customFormat="1" ht="12.75" customHeight="1">
      <c r="A6" s="168"/>
      <c r="B6" s="168"/>
      <c r="C6" s="168"/>
      <c r="D6" s="168"/>
      <c r="E6" s="3"/>
      <c r="F6" s="3"/>
      <c r="G6" s="12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228</v>
      </c>
      <c r="H18" s="3"/>
    </row>
    <row r="19" spans="1:8" s="1" customFormat="1" ht="12.75" customHeight="1">
      <c r="A19" s="169"/>
      <c r="B19" s="169" t="s">
        <v>80</v>
      </c>
      <c r="C19" s="169"/>
      <c r="D19" s="169"/>
      <c r="E19" s="162" t="s">
        <v>1</v>
      </c>
      <c r="F19" s="172"/>
      <c r="G19" s="22" t="s">
        <v>649</v>
      </c>
      <c r="H19" s="3"/>
    </row>
    <row r="20" spans="1:8" s="1" customFormat="1" ht="12.75" customHeight="1">
      <c r="A20" s="169"/>
      <c r="B20" s="169" t="s">
        <v>79</v>
      </c>
      <c r="C20" s="169"/>
      <c r="D20" s="169"/>
      <c r="E20" s="162" t="s">
        <v>78</v>
      </c>
      <c r="F20" s="172"/>
      <c r="G20" s="22">
        <v>7</v>
      </c>
      <c r="H20" s="121" t="s">
        <v>694</v>
      </c>
    </row>
    <row r="21" spans="1:8" s="1" customFormat="1" ht="12.75" customHeight="1">
      <c r="A21" s="169"/>
      <c r="B21" s="169" t="s">
        <v>77</v>
      </c>
      <c r="C21" s="169"/>
      <c r="D21" s="169"/>
      <c r="E21" s="162" t="s">
        <v>76</v>
      </c>
      <c r="F21" s="172"/>
      <c r="G21" s="75">
        <v>19685</v>
      </c>
      <c r="H21" s="121" t="s">
        <v>865</v>
      </c>
    </row>
    <row r="22" spans="1:8" s="1" customFormat="1" ht="12.75" customHeight="1">
      <c r="A22" s="169"/>
      <c r="B22" s="169" t="s">
        <v>75</v>
      </c>
      <c r="C22" s="169"/>
      <c r="D22" s="169"/>
      <c r="E22" s="162" t="s">
        <v>74</v>
      </c>
      <c r="F22" s="170"/>
      <c r="G22" s="75">
        <v>180000</v>
      </c>
      <c r="H22" s="203" t="s">
        <v>650</v>
      </c>
    </row>
    <row r="23" spans="1:8" s="1" customFormat="1" ht="12.75" customHeight="1">
      <c r="A23" s="169"/>
      <c r="B23" s="169" t="s">
        <v>73</v>
      </c>
      <c r="C23" s="169"/>
      <c r="D23" s="169"/>
      <c r="E23" s="162" t="s">
        <v>49</v>
      </c>
      <c r="F23" s="170"/>
      <c r="G23" s="75">
        <v>20</v>
      </c>
      <c r="H23" s="203" t="s">
        <v>651</v>
      </c>
    </row>
    <row r="24" spans="1:8" s="1" customFormat="1" ht="12.75" customHeight="1">
      <c r="A24" s="169"/>
      <c r="B24" s="169" t="s">
        <v>743</v>
      </c>
      <c r="C24" s="169"/>
      <c r="D24" s="169"/>
      <c r="E24" s="162" t="s">
        <v>49</v>
      </c>
      <c r="F24" s="170"/>
      <c r="G24" s="75">
        <v>7</v>
      </c>
      <c r="H24" s="125" t="s">
        <v>651</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23</v>
      </c>
      <c r="H30" s="121" t="s">
        <v>652</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8277</v>
      </c>
      <c r="H82" s="3" t="s">
        <v>458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6"/>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534</v>
      </c>
    </row>
    <row r="5" spans="1:8" s="1" customFormat="1" ht="12.75" customHeight="1">
      <c r="A5" s="750" t="s">
        <v>41</v>
      </c>
      <c r="B5" s="750"/>
      <c r="C5" s="750"/>
      <c r="D5" s="750"/>
      <c r="E5" s="4" t="s">
        <v>40</v>
      </c>
      <c r="F5" s="3"/>
      <c r="G5" s="155"/>
      <c r="H5" s="758"/>
    </row>
    <row r="6" spans="1:8" s="1" customFormat="1" ht="12.75" customHeight="1">
      <c r="A6" s="168"/>
      <c r="B6" s="168"/>
      <c r="C6" s="168"/>
      <c r="D6" s="168"/>
      <c r="E6" s="3"/>
      <c r="F6" s="3"/>
      <c r="G6" s="155"/>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228</v>
      </c>
      <c r="H18" s="3"/>
    </row>
    <row r="19" spans="1:8" s="1" customFormat="1" ht="12.75" customHeight="1">
      <c r="A19" s="169"/>
      <c r="B19" s="169" t="s">
        <v>80</v>
      </c>
      <c r="C19" s="169"/>
      <c r="D19" s="169"/>
      <c r="E19" s="162" t="s">
        <v>1</v>
      </c>
      <c r="F19" s="172"/>
      <c r="G19" s="22" t="s">
        <v>695</v>
      </c>
      <c r="H19" s="3"/>
    </row>
    <row r="20" spans="1:8" s="1" customFormat="1" ht="12.75" customHeight="1">
      <c r="A20" s="169"/>
      <c r="B20" s="169" t="s">
        <v>79</v>
      </c>
      <c r="C20" s="169"/>
      <c r="D20" s="169"/>
      <c r="E20" s="162" t="s">
        <v>78</v>
      </c>
      <c r="F20" s="172"/>
      <c r="G20" s="22">
        <v>2</v>
      </c>
      <c r="H20" s="121" t="s">
        <v>761</v>
      </c>
    </row>
    <row r="21" spans="1:8" s="1" customFormat="1" ht="12.75" customHeight="1">
      <c r="A21" s="169"/>
      <c r="B21" s="169" t="s">
        <v>77</v>
      </c>
      <c r="C21" s="169"/>
      <c r="D21" s="169"/>
      <c r="E21" s="162" t="s">
        <v>76</v>
      </c>
      <c r="F21" s="172"/>
      <c r="G21" s="22">
        <v>23000</v>
      </c>
      <c r="H21" s="121" t="s">
        <v>764</v>
      </c>
    </row>
    <row r="22" spans="1:8" s="1" customFormat="1" ht="12.75" customHeight="1">
      <c r="A22" s="169"/>
      <c r="B22" s="169" t="s">
        <v>75</v>
      </c>
      <c r="C22" s="169"/>
      <c r="D22" s="169"/>
      <c r="E22" s="162" t="s">
        <v>74</v>
      </c>
      <c r="F22" s="170"/>
      <c r="G22" s="75">
        <v>100000</v>
      </c>
      <c r="H22" s="203" t="s">
        <v>763</v>
      </c>
    </row>
    <row r="23" spans="1:8" s="1" customFormat="1" ht="12.75" customHeight="1">
      <c r="A23" s="169"/>
      <c r="B23" s="169" t="s">
        <v>73</v>
      </c>
      <c r="C23" s="169"/>
      <c r="D23" s="169"/>
      <c r="E23" s="162" t="s">
        <v>49</v>
      </c>
      <c r="F23" s="170"/>
      <c r="G23" s="75">
        <v>5</v>
      </c>
      <c r="H23" s="203" t="s">
        <v>762</v>
      </c>
    </row>
    <row r="24" spans="1:8" s="1" customFormat="1" ht="12.75" customHeight="1">
      <c r="A24" s="169"/>
      <c r="B24" s="169" t="s">
        <v>743</v>
      </c>
      <c r="C24" s="169"/>
      <c r="D24" s="169"/>
      <c r="E24" s="162" t="s">
        <v>49</v>
      </c>
      <c r="F24" s="170"/>
      <c r="G24" s="75">
        <v>2</v>
      </c>
      <c r="H24" s="125" t="s">
        <v>762</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29.3</v>
      </c>
      <c r="H30" s="121" t="s">
        <v>765</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8277</v>
      </c>
      <c r="H82" s="3" t="s">
        <v>458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ColWidth="8.85546875" defaultRowHeight="12.75"/>
  <cols>
    <col min="1" max="7" width="8.85546875" style="1"/>
    <col min="8" max="8" width="148.57031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56"/>
    </row>
    <row r="10" spans="1:8" ht="12.75" customHeight="1">
      <c r="A10" s="169"/>
      <c r="B10" s="171" t="s">
        <v>89</v>
      </c>
      <c r="C10" s="171"/>
      <c r="D10" s="171"/>
      <c r="E10" s="162" t="s">
        <v>1</v>
      </c>
      <c r="F10" s="172"/>
      <c r="G10" s="56">
        <v>0</v>
      </c>
    </row>
    <row r="11" spans="1:8" ht="12.75" customHeight="1">
      <c r="A11" s="169"/>
      <c r="B11" s="171" t="s">
        <v>88</v>
      </c>
      <c r="C11" s="171"/>
      <c r="D11" s="171"/>
      <c r="E11" s="162" t="s">
        <v>1</v>
      </c>
      <c r="F11" s="172"/>
      <c r="G11" s="56"/>
    </row>
    <row r="12" spans="1:8" ht="12.75" customHeight="1">
      <c r="A12" s="169"/>
      <c r="B12" s="171" t="s">
        <v>87</v>
      </c>
      <c r="C12" s="171"/>
      <c r="D12" s="171"/>
      <c r="E12" s="162" t="s">
        <v>1</v>
      </c>
      <c r="F12" s="172"/>
      <c r="G12" s="56">
        <v>1</v>
      </c>
      <c r="H12" s="3" t="s">
        <v>391</v>
      </c>
    </row>
    <row r="13" spans="1:8" ht="12.75" customHeight="1">
      <c r="A13" s="169"/>
      <c r="B13" s="171" t="s">
        <v>86</v>
      </c>
      <c r="C13" s="171"/>
      <c r="D13" s="171"/>
      <c r="E13" s="162" t="s">
        <v>1</v>
      </c>
      <c r="F13" s="172"/>
      <c r="G13" s="56"/>
    </row>
    <row r="14" spans="1:8" ht="12.75" customHeight="1">
      <c r="A14" s="169"/>
      <c r="B14" s="171" t="s">
        <v>85</v>
      </c>
      <c r="C14" s="171"/>
      <c r="D14" s="171"/>
      <c r="E14" s="162" t="s">
        <v>1</v>
      </c>
      <c r="F14" s="172"/>
      <c r="G14" s="56"/>
    </row>
    <row r="15" spans="1:8" ht="12.75" customHeight="1">
      <c r="A15" s="169"/>
      <c r="B15" s="170" t="s">
        <v>84</v>
      </c>
      <c r="C15" s="171"/>
      <c r="D15" s="171"/>
      <c r="E15" s="162" t="s">
        <v>1</v>
      </c>
      <c r="F15" s="172"/>
      <c r="G15" s="56"/>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228</v>
      </c>
    </row>
    <row r="19" spans="1:8" ht="12.75" customHeight="1">
      <c r="A19" s="169"/>
      <c r="B19" s="169" t="s">
        <v>80</v>
      </c>
      <c r="C19" s="169"/>
      <c r="D19" s="169"/>
      <c r="E19" s="162" t="s">
        <v>1</v>
      </c>
      <c r="F19" s="172"/>
      <c r="G19" s="22" t="s">
        <v>237</v>
      </c>
    </row>
    <row r="20" spans="1:8" ht="12.75" customHeight="1">
      <c r="A20" s="169"/>
      <c r="B20" s="169" t="s">
        <v>79</v>
      </c>
      <c r="C20" s="169"/>
      <c r="D20" s="169"/>
      <c r="E20" s="162" t="s">
        <v>78</v>
      </c>
      <c r="F20" s="172"/>
      <c r="G20" s="22">
        <v>16</v>
      </c>
      <c r="H20" s="3" t="s">
        <v>696</v>
      </c>
    </row>
    <row r="21" spans="1:8" ht="12.75" customHeight="1">
      <c r="A21" s="169"/>
      <c r="B21" s="169" t="s">
        <v>77</v>
      </c>
      <c r="C21" s="169"/>
      <c r="D21" s="169"/>
      <c r="E21" s="162" t="s">
        <v>76</v>
      </c>
      <c r="F21" s="172"/>
      <c r="G21" s="22">
        <v>11152</v>
      </c>
      <c r="H21" s="3" t="s">
        <v>390</v>
      </c>
    </row>
    <row r="22" spans="1:8" ht="12.75" customHeight="1">
      <c r="A22" s="169"/>
      <c r="B22" s="169" t="s">
        <v>75</v>
      </c>
      <c r="C22" s="169"/>
      <c r="D22" s="169"/>
      <c r="E22" s="162" t="s">
        <v>74</v>
      </c>
      <c r="F22" s="170"/>
      <c r="G22" s="75">
        <v>390000</v>
      </c>
      <c r="H22" s="3" t="s">
        <v>602</v>
      </c>
    </row>
    <row r="23" spans="1:8" ht="12.75" customHeight="1">
      <c r="A23" s="169"/>
      <c r="B23" s="169" t="s">
        <v>73</v>
      </c>
      <c r="C23" s="169"/>
      <c r="D23" s="169"/>
      <c r="E23" s="162" t="s">
        <v>49</v>
      </c>
      <c r="F23" s="170"/>
      <c r="G23" s="75">
        <v>102</v>
      </c>
      <c r="H23" s="3" t="s">
        <v>391</v>
      </c>
    </row>
    <row r="24" spans="1:8" ht="12.75" customHeight="1">
      <c r="A24" s="169"/>
      <c r="B24" s="169" t="s">
        <v>743</v>
      </c>
      <c r="C24" s="169"/>
      <c r="D24" s="169"/>
      <c r="E24" s="162" t="s">
        <v>49</v>
      </c>
      <c r="F24" s="170"/>
      <c r="G24" s="75">
        <v>50</v>
      </c>
      <c r="H24" s="3" t="s">
        <v>391</v>
      </c>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20</v>
      </c>
      <c r="H30" s="3" t="s">
        <v>391</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75"/>
    </row>
    <row r="44" spans="1:8" ht="12.75" customHeight="1">
      <c r="A44" s="169"/>
      <c r="B44" s="163" t="s">
        <v>57</v>
      </c>
      <c r="C44" s="169"/>
      <c r="D44" s="169"/>
      <c r="E44" s="162" t="s">
        <v>56</v>
      </c>
      <c r="F44" s="170"/>
      <c r="G44" s="69"/>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86">
        <v>8277</v>
      </c>
      <c r="H82" s="3" t="s">
        <v>458</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c r="H89" s="72" t="s">
        <v>346</v>
      </c>
    </row>
  </sheetData>
  <mergeCells count="1">
    <mergeCell ref="A5:D5"/>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8"/>
  <sheetViews>
    <sheetView showGridLines="0" workbookViewId="0"/>
  </sheetViews>
  <sheetFormatPr defaultColWidth="8.85546875" defaultRowHeight="12.75"/>
  <cols>
    <col min="1" max="7" width="8.85546875" style="1"/>
    <col min="8" max="8" width="154.425781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56">
        <v>0</v>
      </c>
    </row>
    <row r="10" spans="1:8" ht="12.75" customHeight="1">
      <c r="A10" s="169"/>
      <c r="B10" s="171" t="s">
        <v>89</v>
      </c>
      <c r="C10" s="171"/>
      <c r="D10" s="171"/>
      <c r="E10" s="162" t="s">
        <v>1</v>
      </c>
      <c r="F10" s="172"/>
      <c r="G10" s="56"/>
    </row>
    <row r="11" spans="1:8" ht="12.75" customHeight="1">
      <c r="A11" s="169"/>
      <c r="B11" s="171" t="s">
        <v>88</v>
      </c>
      <c r="C11" s="171"/>
      <c r="D11" s="171"/>
      <c r="E11" s="162" t="s">
        <v>1</v>
      </c>
      <c r="F11" s="172"/>
      <c r="G11" s="56"/>
      <c r="H11" s="125"/>
    </row>
    <row r="12" spans="1:8" ht="12.75" customHeight="1">
      <c r="A12" s="169"/>
      <c r="B12" s="171" t="s">
        <v>87</v>
      </c>
      <c r="C12" s="171"/>
      <c r="D12" s="171"/>
      <c r="E12" s="162" t="s">
        <v>1</v>
      </c>
      <c r="F12" s="172"/>
      <c r="G12" s="56"/>
    </row>
    <row r="13" spans="1:8" ht="12.75" customHeight="1">
      <c r="A13" s="169"/>
      <c r="B13" s="171" t="s">
        <v>86</v>
      </c>
      <c r="C13" s="171"/>
      <c r="D13" s="171"/>
      <c r="E13" s="162" t="s">
        <v>1</v>
      </c>
      <c r="F13" s="172"/>
      <c r="G13" s="56">
        <v>1</v>
      </c>
      <c r="H13" s="3" t="s">
        <v>392</v>
      </c>
    </row>
    <row r="14" spans="1:8" ht="12.75" customHeight="1">
      <c r="A14" s="169"/>
      <c r="B14" s="171" t="s">
        <v>85</v>
      </c>
      <c r="C14" s="171"/>
      <c r="D14" s="171"/>
      <c r="E14" s="162" t="s">
        <v>1</v>
      </c>
      <c r="F14" s="172"/>
      <c r="G14" s="56"/>
    </row>
    <row r="15" spans="1:8" ht="12.75" customHeight="1">
      <c r="A15" s="169"/>
      <c r="B15" s="170" t="s">
        <v>84</v>
      </c>
      <c r="C15" s="171"/>
      <c r="D15" s="171"/>
      <c r="E15" s="162" t="s">
        <v>1</v>
      </c>
      <c r="F15" s="172"/>
      <c r="G15" s="56"/>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228</v>
      </c>
    </row>
    <row r="19" spans="1:8" ht="12.75" customHeight="1">
      <c r="A19" s="169"/>
      <c r="B19" s="169" t="s">
        <v>80</v>
      </c>
      <c r="C19" s="169"/>
      <c r="D19" s="169"/>
      <c r="E19" s="162" t="s">
        <v>1</v>
      </c>
      <c r="F19" s="172"/>
      <c r="G19" s="22" t="s">
        <v>238</v>
      </c>
    </row>
    <row r="20" spans="1:8" ht="12.75" customHeight="1">
      <c r="A20" s="169"/>
      <c r="B20" s="169" t="s">
        <v>79</v>
      </c>
      <c r="C20" s="169"/>
      <c r="D20" s="169"/>
      <c r="E20" s="162" t="s">
        <v>78</v>
      </c>
      <c r="F20" s="172"/>
      <c r="G20" s="22">
        <v>18</v>
      </c>
      <c r="H20" s="3" t="s">
        <v>697</v>
      </c>
    </row>
    <row r="21" spans="1:8" ht="12.75" customHeight="1">
      <c r="A21" s="169"/>
      <c r="B21" s="169" t="s">
        <v>77</v>
      </c>
      <c r="C21" s="169"/>
      <c r="D21" s="169"/>
      <c r="E21" s="162" t="s">
        <v>76</v>
      </c>
      <c r="F21" s="172"/>
      <c r="G21" s="22">
        <v>9186</v>
      </c>
      <c r="H21" s="3" t="s">
        <v>606</v>
      </c>
    </row>
    <row r="22" spans="1:8" ht="12.75" customHeight="1">
      <c r="A22" s="169"/>
      <c r="B22" s="169" t="s">
        <v>75</v>
      </c>
      <c r="C22" s="169"/>
      <c r="D22" s="169"/>
      <c r="E22" s="162" t="s">
        <v>74</v>
      </c>
      <c r="F22" s="170"/>
      <c r="G22" s="75">
        <v>300000</v>
      </c>
      <c r="H22" s="203" t="s">
        <v>819</v>
      </c>
    </row>
    <row r="23" spans="1:8" ht="12.75" customHeight="1">
      <c r="A23" s="169"/>
      <c r="B23" s="169" t="s">
        <v>73</v>
      </c>
      <c r="C23" s="169"/>
      <c r="D23" s="169"/>
      <c r="E23" s="162" t="s">
        <v>49</v>
      </c>
      <c r="F23" s="170"/>
      <c r="G23" s="75">
        <v>41</v>
      </c>
      <c r="H23" s="3" t="s">
        <v>818</v>
      </c>
    </row>
    <row r="24" spans="1:8" ht="12.75" customHeight="1">
      <c r="A24" s="169"/>
      <c r="B24" s="169" t="s">
        <v>743</v>
      </c>
      <c r="C24" s="169"/>
      <c r="D24" s="169"/>
      <c r="E24" s="162" t="s">
        <v>49</v>
      </c>
      <c r="F24" s="170"/>
      <c r="G24" s="75">
        <v>34</v>
      </c>
      <c r="H24" s="3" t="s">
        <v>818</v>
      </c>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26</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22"/>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86">
        <v>8277</v>
      </c>
      <c r="H82" s="3" t="s">
        <v>458</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c r="H89" s="72" t="s">
        <v>346</v>
      </c>
    </row>
    <row r="92" spans="1:8" ht="15">
      <c r="A92" s="157"/>
      <c r="B92" s="157"/>
      <c r="C92" s="157"/>
      <c r="D92" s="157"/>
      <c r="E92" s="157"/>
      <c r="F92" s="158"/>
    </row>
    <row r="93" spans="1:8" ht="15">
      <c r="A93" s="157"/>
      <c r="B93" s="157"/>
      <c r="C93" s="157"/>
      <c r="D93" s="157"/>
      <c r="E93" s="157"/>
      <c r="F93" s="158"/>
    </row>
    <row r="94" spans="1:8" ht="15">
      <c r="A94" s="107"/>
      <c r="B94" s="6"/>
      <c r="C94" s="159"/>
      <c r="D94" s="160"/>
      <c r="E94" s="159"/>
      <c r="F94" s="158"/>
    </row>
    <row r="95" spans="1:8" ht="15">
      <c r="A95" s="107"/>
      <c r="B95" s="6"/>
      <c r="C95" s="159"/>
      <c r="D95" s="160"/>
      <c r="E95" s="159"/>
      <c r="F95" s="158"/>
    </row>
    <row r="96" spans="1:8" ht="15">
      <c r="A96" s="107"/>
      <c r="B96" s="6"/>
      <c r="C96" s="159"/>
      <c r="D96" s="160"/>
      <c r="E96" s="159"/>
      <c r="F96" s="158"/>
    </row>
    <row r="97" spans="1:6" ht="15">
      <c r="A97" s="107"/>
      <c r="B97" s="6"/>
      <c r="C97" s="159"/>
      <c r="D97" s="160"/>
      <c r="E97" s="159"/>
      <c r="F97" s="158"/>
    </row>
    <row r="98" spans="1:6" ht="15">
      <c r="A98" s="107"/>
      <c r="B98" s="6"/>
      <c r="C98" s="159"/>
      <c r="D98" s="160"/>
      <c r="E98" s="159"/>
      <c r="F98" s="158"/>
    </row>
    <row r="99" spans="1:6" ht="15">
      <c r="A99" s="107"/>
      <c r="B99" s="6"/>
      <c r="C99" s="159"/>
      <c r="D99" s="160"/>
      <c r="E99" s="159"/>
      <c r="F99" s="158"/>
    </row>
    <row r="100" spans="1:6" ht="15">
      <c r="A100" s="107"/>
      <c r="B100" s="6"/>
      <c r="C100" s="159"/>
      <c r="D100" s="160"/>
      <c r="E100" s="159"/>
      <c r="F100" s="158"/>
    </row>
    <row r="101" spans="1:6" ht="15">
      <c r="A101" s="161"/>
      <c r="B101" s="157"/>
      <c r="C101" s="157"/>
      <c r="D101" s="157"/>
      <c r="E101" s="157"/>
      <c r="F101" s="158"/>
    </row>
    <row r="102" spans="1:6" ht="15">
      <c r="A102" s="157"/>
      <c r="B102" s="157"/>
      <c r="C102" s="157"/>
      <c r="D102" s="157"/>
      <c r="E102" s="157"/>
      <c r="F102" s="158"/>
    </row>
    <row r="103" spans="1:6" ht="15">
      <c r="A103" s="107"/>
      <c r="B103" s="157"/>
      <c r="C103" s="157"/>
      <c r="D103" s="157"/>
      <c r="E103" s="157"/>
      <c r="F103" s="158"/>
    </row>
    <row r="104" spans="1:6" ht="15">
      <c r="A104" s="107"/>
      <c r="B104" s="157"/>
      <c r="C104" s="157"/>
      <c r="D104" s="157"/>
      <c r="E104" s="157"/>
      <c r="F104" s="158"/>
    </row>
    <row r="105" spans="1:6" ht="15">
      <c r="A105" s="107"/>
      <c r="B105" s="157"/>
      <c r="C105" s="157"/>
      <c r="D105" s="157"/>
      <c r="E105" s="157"/>
      <c r="F105" s="158"/>
    </row>
    <row r="106" spans="1:6" ht="15">
      <c r="A106" s="107"/>
      <c r="B106" s="157"/>
      <c r="C106" s="157"/>
      <c r="D106" s="157"/>
      <c r="E106" s="157"/>
      <c r="F106" s="158"/>
    </row>
    <row r="107" spans="1:6" ht="15">
      <c r="A107" s="107"/>
      <c r="B107" s="157"/>
      <c r="C107" s="157"/>
      <c r="D107" s="157"/>
      <c r="E107" s="157"/>
      <c r="F107" s="158"/>
    </row>
    <row r="108" spans="1:6">
      <c r="A108" s="158"/>
      <c r="B108" s="158"/>
      <c r="C108" s="158"/>
      <c r="D108" s="158"/>
      <c r="E108" s="158"/>
      <c r="F108" s="158"/>
    </row>
  </sheetData>
  <mergeCells count="1">
    <mergeCell ref="A5:D5"/>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ColWidth="8.85546875" defaultRowHeight="12.75"/>
  <cols>
    <col min="1" max="7" width="8.85546875" style="1"/>
    <col min="8" max="8" width="153.57031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74" t="s">
        <v>698</v>
      </c>
    </row>
    <row r="5" spans="1:8" ht="12.75" customHeight="1">
      <c r="A5" s="750" t="s">
        <v>41</v>
      </c>
      <c r="B5" s="750"/>
      <c r="C5" s="750"/>
      <c r="D5" s="750"/>
      <c r="E5" s="4" t="s">
        <v>40</v>
      </c>
      <c r="F5" s="3"/>
      <c r="G5" s="55"/>
      <c r="H5" s="775"/>
    </row>
    <row r="6" spans="1:8" ht="12.75" customHeight="1">
      <c r="A6" s="168"/>
      <c r="B6" s="168"/>
      <c r="C6" s="168"/>
      <c r="D6" s="168"/>
      <c r="E6" s="3"/>
      <c r="F6" s="3"/>
      <c r="G6" s="55"/>
      <c r="H6" s="77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56"/>
    </row>
    <row r="10" spans="1:8" ht="12.75" customHeight="1">
      <c r="A10" s="169"/>
      <c r="B10" s="171" t="s">
        <v>89</v>
      </c>
      <c r="C10" s="171"/>
      <c r="D10" s="171"/>
      <c r="E10" s="162" t="s">
        <v>1</v>
      </c>
      <c r="F10" s="172"/>
      <c r="G10" s="56"/>
    </row>
    <row r="11" spans="1:8" ht="12.75" customHeight="1">
      <c r="A11" s="169"/>
      <c r="B11" s="171" t="s">
        <v>88</v>
      </c>
      <c r="C11" s="171"/>
      <c r="D11" s="171"/>
      <c r="E11" s="162" t="s">
        <v>1</v>
      </c>
      <c r="F11" s="172"/>
      <c r="G11" s="56"/>
    </row>
    <row r="12" spans="1:8" ht="12.75" customHeight="1">
      <c r="A12" s="169"/>
      <c r="B12" s="171" t="s">
        <v>87</v>
      </c>
      <c r="C12" s="171"/>
      <c r="D12" s="171"/>
      <c r="E12" s="162" t="s">
        <v>1</v>
      </c>
      <c r="F12" s="172"/>
      <c r="G12" s="56"/>
    </row>
    <row r="13" spans="1:8" ht="12.75" customHeight="1">
      <c r="A13" s="169"/>
      <c r="B13" s="171" t="s">
        <v>86</v>
      </c>
      <c r="C13" s="171"/>
      <c r="D13" s="171"/>
      <c r="E13" s="162" t="s">
        <v>1</v>
      </c>
      <c r="F13" s="172"/>
      <c r="G13" s="56"/>
    </row>
    <row r="14" spans="1:8" ht="12.75" customHeight="1">
      <c r="A14" s="169"/>
      <c r="B14" s="171" t="s">
        <v>85</v>
      </c>
      <c r="C14" s="171"/>
      <c r="D14" s="171"/>
      <c r="E14" s="162" t="s">
        <v>1</v>
      </c>
      <c r="F14" s="172"/>
      <c r="G14" s="56"/>
    </row>
    <row r="15" spans="1:8" ht="12.75" customHeight="1">
      <c r="A15" s="169"/>
      <c r="B15" s="170" t="s">
        <v>84</v>
      </c>
      <c r="C15" s="171"/>
      <c r="D15" s="171"/>
      <c r="E15" s="162" t="s">
        <v>1</v>
      </c>
      <c r="F15" s="172"/>
      <c r="G15" s="56"/>
    </row>
    <row r="16" spans="1:8" ht="12.75" customHeight="1">
      <c r="A16" s="169"/>
      <c r="B16" s="169"/>
      <c r="C16" s="169"/>
      <c r="D16" s="169"/>
      <c r="E16" s="165"/>
      <c r="F16" s="172"/>
      <c r="G16" s="2"/>
    </row>
    <row r="17" spans="1:8" ht="12.75" customHeight="1">
      <c r="A17" s="169" t="s">
        <v>83</v>
      </c>
      <c r="B17" s="169"/>
      <c r="C17" s="169"/>
      <c r="D17" s="169"/>
      <c r="E17" s="162"/>
      <c r="F17" s="172"/>
      <c r="G17" s="8"/>
    </row>
    <row r="18" spans="1:8" ht="12.75" customHeight="1">
      <c r="A18" s="169"/>
      <c r="B18" s="169" t="s">
        <v>82</v>
      </c>
      <c r="C18" s="169"/>
      <c r="D18" s="169"/>
      <c r="E18" s="162" t="s">
        <v>1</v>
      </c>
      <c r="F18" s="172"/>
      <c r="G18" s="22" t="s">
        <v>228</v>
      </c>
    </row>
    <row r="19" spans="1:8" ht="12.75" customHeight="1">
      <c r="A19" s="169"/>
      <c r="B19" s="169" t="s">
        <v>80</v>
      </c>
      <c r="C19" s="169"/>
      <c r="D19" s="169"/>
      <c r="E19" s="162" t="s">
        <v>1</v>
      </c>
      <c r="F19" s="172"/>
      <c r="G19" s="22" t="s">
        <v>239</v>
      </c>
    </row>
    <row r="20" spans="1:8" ht="12.75" customHeight="1">
      <c r="A20" s="169"/>
      <c r="B20" s="169" t="s">
        <v>79</v>
      </c>
      <c r="C20" s="169"/>
      <c r="D20" s="169"/>
      <c r="E20" s="162" t="s">
        <v>78</v>
      </c>
      <c r="F20" s="172"/>
      <c r="G20" s="22">
        <v>3</v>
      </c>
      <c r="H20" s="3" t="s">
        <v>699</v>
      </c>
    </row>
    <row r="21" spans="1:8" ht="12.75" customHeight="1">
      <c r="A21" s="169"/>
      <c r="B21" s="169" t="s">
        <v>77</v>
      </c>
      <c r="C21" s="169"/>
      <c r="D21" s="169"/>
      <c r="E21" s="162" t="s">
        <v>76</v>
      </c>
      <c r="F21" s="172"/>
      <c r="G21" s="22">
        <v>9140</v>
      </c>
      <c r="H21" s="3" t="s">
        <v>394</v>
      </c>
    </row>
    <row r="22" spans="1:8" ht="12.75" customHeight="1">
      <c r="A22" s="169"/>
      <c r="B22" s="169" t="s">
        <v>75</v>
      </c>
      <c r="C22" s="169"/>
      <c r="D22" s="169"/>
      <c r="E22" s="162" t="s">
        <v>74</v>
      </c>
      <c r="F22" s="170"/>
      <c r="G22" s="75">
        <v>100000</v>
      </c>
      <c r="H22" s="3" t="s">
        <v>603</v>
      </c>
    </row>
    <row r="23" spans="1:8" ht="12.75" customHeight="1">
      <c r="A23" s="169"/>
      <c r="B23" s="169" t="s">
        <v>73</v>
      </c>
      <c r="C23" s="169"/>
      <c r="D23" s="169"/>
      <c r="E23" s="162" t="s">
        <v>49</v>
      </c>
      <c r="F23" s="170"/>
      <c r="G23" s="75">
        <v>9</v>
      </c>
      <c r="H23" s="3" t="s">
        <v>393</v>
      </c>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10"/>
    </row>
    <row r="28" spans="1:8" ht="12.75" customHeight="1">
      <c r="A28" s="169"/>
      <c r="B28" s="169"/>
      <c r="C28" s="169"/>
      <c r="D28" s="169"/>
      <c r="E28" s="162"/>
      <c r="F28" s="170"/>
      <c r="G28" s="8"/>
    </row>
    <row r="29" spans="1:8" ht="12.75" customHeight="1">
      <c r="A29" s="169" t="s">
        <v>71</v>
      </c>
      <c r="B29" s="169"/>
      <c r="C29" s="169"/>
      <c r="D29" s="169"/>
      <c r="E29" s="162"/>
      <c r="F29" s="170"/>
      <c r="G29" s="8"/>
    </row>
    <row r="30" spans="1:8" ht="12.75" customHeight="1">
      <c r="A30" s="169"/>
      <c r="B30" s="169" t="s">
        <v>70</v>
      </c>
      <c r="C30" s="169"/>
      <c r="D30" s="169"/>
      <c r="E30" s="162" t="s">
        <v>69</v>
      </c>
      <c r="F30" s="170"/>
      <c r="G30" s="22">
        <v>23</v>
      </c>
      <c r="H30" s="3" t="s">
        <v>395</v>
      </c>
    </row>
    <row r="31" spans="1:8" ht="12.75" customHeight="1">
      <c r="A31" s="169"/>
      <c r="B31" s="163" t="s">
        <v>68</v>
      </c>
      <c r="C31" s="169"/>
      <c r="D31" s="169"/>
      <c r="E31" s="162"/>
      <c r="F31" s="170"/>
      <c r="G31" s="37"/>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5"/>
    </row>
    <row r="40" spans="1:8" ht="12.75" customHeight="1">
      <c r="A40" s="169" t="s">
        <v>61</v>
      </c>
      <c r="B40" s="169"/>
      <c r="C40" s="169"/>
      <c r="D40" s="169"/>
      <c r="E40" s="162"/>
      <c r="F40" s="170"/>
      <c r="G40" s="33"/>
    </row>
    <row r="41" spans="1:8" ht="12.75" customHeight="1">
      <c r="A41" s="166" t="s">
        <v>60</v>
      </c>
      <c r="B41" s="169"/>
      <c r="C41" s="169"/>
      <c r="D41" s="169"/>
      <c r="E41" s="162"/>
      <c r="F41" s="170"/>
      <c r="G41" s="31"/>
    </row>
    <row r="42" spans="1:8" ht="12.75" customHeight="1">
      <c r="A42" s="169"/>
      <c r="B42" s="169" t="s">
        <v>59</v>
      </c>
      <c r="C42" s="169"/>
      <c r="D42" s="169"/>
      <c r="E42" s="162" t="s">
        <v>45</v>
      </c>
      <c r="F42" s="170"/>
      <c r="G42" s="22"/>
    </row>
    <row r="43" spans="1:8" ht="12.75" customHeight="1">
      <c r="A43" s="169"/>
      <c r="B43" s="169" t="s">
        <v>58</v>
      </c>
      <c r="C43" s="169"/>
      <c r="D43" s="169"/>
      <c r="E43" s="162" t="s">
        <v>56</v>
      </c>
      <c r="F43" s="170"/>
      <c r="G43" s="22"/>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8"/>
    </row>
    <row r="53" spans="1:8" ht="12.75" customHeight="1">
      <c r="A53" s="169" t="s">
        <v>48</v>
      </c>
      <c r="B53" s="169"/>
      <c r="C53" s="169"/>
      <c r="D53" s="169"/>
      <c r="E53" s="162"/>
      <c r="F53" s="170"/>
      <c r="G53" s="8"/>
    </row>
    <row r="54" spans="1:8" ht="12.75" customHeight="1">
      <c r="A54" s="169"/>
      <c r="B54" s="169" t="s">
        <v>47</v>
      </c>
      <c r="C54" s="169"/>
      <c r="D54" s="169"/>
      <c r="E54" s="162" t="s">
        <v>1</v>
      </c>
      <c r="F54" s="170"/>
      <c r="G54" s="22"/>
    </row>
    <row r="55" spans="1:8" ht="12.75" customHeight="1">
      <c r="A55" s="169"/>
      <c r="B55" s="169" t="s">
        <v>46</v>
      </c>
      <c r="C55" s="169"/>
      <c r="D55" s="169"/>
      <c r="E55" s="162" t="s">
        <v>1</v>
      </c>
      <c r="F55" s="170"/>
      <c r="G55" s="22"/>
    </row>
    <row r="56" spans="1:8" ht="12.75" customHeight="1">
      <c r="A56" s="169"/>
      <c r="B56" s="169" t="s">
        <v>722</v>
      </c>
      <c r="C56" s="169"/>
      <c r="D56" s="169"/>
      <c r="E56" s="162" t="s">
        <v>1</v>
      </c>
      <c r="F56" s="170"/>
      <c r="G56" s="22"/>
    </row>
    <row r="57" spans="1:8" ht="12.75" customHeight="1">
      <c r="A57" s="169"/>
      <c r="B57" s="169" t="s">
        <v>723</v>
      </c>
      <c r="C57" s="169"/>
      <c r="D57" s="169"/>
      <c r="E57" s="162" t="s">
        <v>1</v>
      </c>
      <c r="F57" s="170"/>
      <c r="G57" s="22"/>
    </row>
    <row r="58" spans="1:8" ht="12.75" customHeight="1">
      <c r="A58" s="169"/>
      <c r="B58" s="169" t="s">
        <v>724</v>
      </c>
      <c r="C58" s="169"/>
      <c r="D58" s="169"/>
      <c r="E58" s="162" t="s">
        <v>1</v>
      </c>
      <c r="F58" s="170"/>
      <c r="G58" s="22"/>
    </row>
    <row r="59" spans="1:8" ht="12.75" customHeight="1">
      <c r="A59" s="169"/>
      <c r="B59" s="163" t="s">
        <v>725</v>
      </c>
      <c r="C59" s="169"/>
      <c r="D59" s="169"/>
      <c r="E59" s="162" t="s">
        <v>45</v>
      </c>
      <c r="F59" s="170"/>
      <c r="G59" s="10"/>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20"/>
    </row>
    <row r="63" spans="1:8" ht="12.75" customHeight="1">
      <c r="A63" s="169" t="s">
        <v>749</v>
      </c>
      <c r="B63" s="163"/>
      <c r="C63" s="169"/>
      <c r="D63" s="169"/>
      <c r="E63" s="162"/>
      <c r="F63" s="184"/>
      <c r="G63" s="18"/>
    </row>
    <row r="64" spans="1:8" ht="12.75" customHeight="1">
      <c r="A64" s="169"/>
      <c r="B64" s="187" t="s">
        <v>44</v>
      </c>
      <c r="C64" s="169"/>
      <c r="D64" s="169"/>
      <c r="E64" s="162"/>
      <c r="F64" s="184"/>
      <c r="G64" s="16"/>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60"/>
    </row>
    <row r="73" spans="1:8" ht="12.75" customHeight="1">
      <c r="A73" s="169" t="s">
        <v>728</v>
      </c>
      <c r="B73" s="187"/>
      <c r="C73" s="187"/>
      <c r="D73" s="169"/>
      <c r="E73" s="162" t="s">
        <v>1</v>
      </c>
      <c r="F73" s="184"/>
      <c r="G73" s="201"/>
    </row>
    <row r="74" spans="1:8" ht="12.75" customHeight="1">
      <c r="A74" s="191"/>
      <c r="B74" s="192"/>
      <c r="C74" s="192"/>
      <c r="D74" s="191"/>
      <c r="E74" s="164"/>
      <c r="F74" s="184"/>
      <c r="G74" s="7"/>
    </row>
    <row r="75" spans="1:8" ht="12.75" customHeight="1">
      <c r="A75" s="191" t="s">
        <v>729</v>
      </c>
      <c r="B75" s="192"/>
      <c r="C75" s="191"/>
      <c r="D75" s="191"/>
      <c r="E75" s="164"/>
      <c r="F75" s="184"/>
      <c r="G75" s="7"/>
    </row>
    <row r="76" spans="1:8" ht="12.75" customHeight="1">
      <c r="A76" s="191"/>
      <c r="B76" s="195" t="s">
        <v>730</v>
      </c>
      <c r="C76" s="191"/>
      <c r="D76" s="191"/>
      <c r="E76" s="164"/>
      <c r="F76" s="184"/>
      <c r="G76" s="61"/>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3"/>
    </row>
    <row r="82" spans="1:8" ht="12.75" customHeight="1">
      <c r="A82" s="169"/>
      <c r="B82" s="163"/>
      <c r="C82" s="169" t="s">
        <v>736</v>
      </c>
      <c r="D82" s="169"/>
      <c r="E82" s="162" t="s">
        <v>42</v>
      </c>
      <c r="F82" s="184"/>
      <c r="G82" s="86">
        <v>8277</v>
      </c>
      <c r="H82" s="3" t="s">
        <v>458</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2"/>
    </row>
    <row r="88" spans="1:8" ht="12.75" customHeight="1">
      <c r="A88" s="169" t="s">
        <v>742</v>
      </c>
      <c r="B88" s="163"/>
      <c r="C88" s="169"/>
      <c r="D88" s="169"/>
      <c r="E88" s="167" t="s">
        <v>756</v>
      </c>
      <c r="F88" s="184"/>
      <c r="G88" s="58"/>
    </row>
    <row r="89" spans="1:8" ht="12.75" customHeight="1">
      <c r="A89" s="8"/>
      <c r="B89" s="9"/>
      <c r="C89" s="8"/>
      <c r="D89" s="8"/>
      <c r="E89" s="8"/>
      <c r="F89" s="7"/>
      <c r="G89" s="6"/>
      <c r="H89" s="72" t="s">
        <v>346</v>
      </c>
    </row>
  </sheetData>
  <mergeCells count="2">
    <mergeCell ref="A5:D5"/>
    <mergeCell ref="H4:H6"/>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9"/>
  <sheetViews>
    <sheetView showGridLines="0" workbookViewId="0"/>
  </sheetViews>
  <sheetFormatPr defaultColWidth="8.85546875" defaultRowHeight="12.75"/>
  <cols>
    <col min="1" max="7" width="8.85546875" style="1"/>
    <col min="8" max="8" width="154.57031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c r="G6" s="55"/>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75"/>
    </row>
    <row r="10" spans="1:8" ht="12.75" customHeight="1">
      <c r="A10" s="169"/>
      <c r="B10" s="171" t="s">
        <v>89</v>
      </c>
      <c r="C10" s="171"/>
      <c r="D10" s="171"/>
      <c r="E10" s="162" t="s">
        <v>1</v>
      </c>
      <c r="F10" s="172"/>
      <c r="G10" s="75"/>
    </row>
    <row r="11" spans="1:8" ht="12.75" customHeight="1">
      <c r="A11" s="169"/>
      <c r="B11" s="171" t="s">
        <v>88</v>
      </c>
      <c r="C11" s="171"/>
      <c r="D11" s="171"/>
      <c r="E11" s="162" t="s">
        <v>1</v>
      </c>
      <c r="F11" s="172"/>
      <c r="G11" s="75"/>
    </row>
    <row r="12" spans="1:8" ht="12.75" customHeight="1">
      <c r="A12" s="169"/>
      <c r="B12" s="171" t="s">
        <v>87</v>
      </c>
      <c r="C12" s="171"/>
      <c r="D12" s="171"/>
      <c r="E12" s="162" t="s">
        <v>1</v>
      </c>
      <c r="F12" s="172"/>
      <c r="G12" s="75"/>
    </row>
    <row r="13" spans="1:8" ht="12.75" customHeight="1">
      <c r="A13" s="169"/>
      <c r="B13" s="171" t="s">
        <v>86</v>
      </c>
      <c r="C13" s="171"/>
      <c r="D13" s="171"/>
      <c r="E13" s="162" t="s">
        <v>1</v>
      </c>
      <c r="F13" s="172"/>
      <c r="G13" s="75"/>
    </row>
    <row r="14" spans="1:8" ht="12.75" customHeight="1">
      <c r="A14" s="169"/>
      <c r="B14" s="171" t="s">
        <v>85</v>
      </c>
      <c r="C14" s="171"/>
      <c r="D14" s="171"/>
      <c r="E14" s="162" t="s">
        <v>1</v>
      </c>
      <c r="F14" s="172"/>
      <c r="G14" s="75"/>
    </row>
    <row r="15" spans="1:8" ht="12.75" customHeight="1">
      <c r="A15" s="169"/>
      <c r="B15" s="170" t="s">
        <v>84</v>
      </c>
      <c r="C15" s="171"/>
      <c r="D15" s="171"/>
      <c r="E15" s="162" t="s">
        <v>1</v>
      </c>
      <c r="F15" s="172"/>
      <c r="G15" s="75"/>
    </row>
    <row r="16" spans="1:8" ht="12.75" customHeight="1">
      <c r="A16" s="169"/>
      <c r="B16" s="169"/>
      <c r="C16" s="169"/>
      <c r="D16" s="169"/>
      <c r="E16" s="165"/>
      <c r="F16" s="172"/>
      <c r="G16" s="337"/>
    </row>
    <row r="17" spans="1:8" ht="12.75" customHeight="1">
      <c r="A17" s="169" t="s">
        <v>83</v>
      </c>
      <c r="B17" s="169"/>
      <c r="C17" s="169"/>
      <c r="D17" s="169"/>
      <c r="E17" s="162"/>
      <c r="F17" s="172"/>
      <c r="G17" s="254"/>
    </row>
    <row r="18" spans="1:8" ht="12.75" customHeight="1">
      <c r="A18" s="169"/>
      <c r="B18" s="169" t="s">
        <v>82</v>
      </c>
      <c r="C18" s="169"/>
      <c r="D18" s="169"/>
      <c r="E18" s="162" t="s">
        <v>1</v>
      </c>
      <c r="F18" s="172"/>
      <c r="G18" s="75" t="s">
        <v>228</v>
      </c>
    </row>
    <row r="19" spans="1:8" ht="12.75" customHeight="1">
      <c r="A19" s="169"/>
      <c r="B19" s="169" t="s">
        <v>80</v>
      </c>
      <c r="C19" s="169"/>
      <c r="D19" s="169"/>
      <c r="E19" s="162" t="s">
        <v>1</v>
      </c>
      <c r="F19" s="172"/>
      <c r="G19" s="75" t="s">
        <v>240</v>
      </c>
    </row>
    <row r="20" spans="1:8" ht="12.75" customHeight="1">
      <c r="A20" s="169"/>
      <c r="B20" s="169" t="s">
        <v>79</v>
      </c>
      <c r="C20" s="169"/>
      <c r="D20" s="169"/>
      <c r="E20" s="162" t="s">
        <v>78</v>
      </c>
      <c r="F20" s="172"/>
      <c r="G20" s="75">
        <v>5</v>
      </c>
      <c r="H20" s="3" t="s">
        <v>700</v>
      </c>
    </row>
    <row r="21" spans="1:8" ht="12.75" customHeight="1">
      <c r="A21" s="169"/>
      <c r="B21" s="169" t="s">
        <v>77</v>
      </c>
      <c r="C21" s="169"/>
      <c r="D21" s="169"/>
      <c r="E21" s="162" t="s">
        <v>76</v>
      </c>
      <c r="F21" s="172"/>
      <c r="G21" s="75">
        <v>7300</v>
      </c>
      <c r="H21" s="121" t="s">
        <v>426</v>
      </c>
    </row>
    <row r="22" spans="1:8" ht="12.75" customHeight="1">
      <c r="A22" s="169"/>
      <c r="B22" s="169" t="s">
        <v>75</v>
      </c>
      <c r="C22" s="169"/>
      <c r="D22" s="169"/>
      <c r="E22" s="162" t="s">
        <v>74</v>
      </c>
      <c r="F22" s="170"/>
      <c r="G22" s="75">
        <v>30000</v>
      </c>
      <c r="H22" s="128" t="s">
        <v>605</v>
      </c>
    </row>
    <row r="23" spans="1:8" ht="12.75" customHeight="1">
      <c r="A23" s="169"/>
      <c r="B23" s="169" t="s">
        <v>73</v>
      </c>
      <c r="C23" s="169"/>
      <c r="D23" s="169"/>
      <c r="E23" s="162" t="s">
        <v>49</v>
      </c>
      <c r="F23" s="170"/>
      <c r="G23" s="75">
        <v>10</v>
      </c>
      <c r="H23" s="128" t="s">
        <v>604</v>
      </c>
    </row>
    <row r="24" spans="1:8" ht="12.75" customHeight="1">
      <c r="A24" s="169"/>
      <c r="B24" s="169" t="s">
        <v>743</v>
      </c>
      <c r="C24" s="169"/>
      <c r="D24" s="169"/>
      <c r="E24" s="162" t="s">
        <v>49</v>
      </c>
      <c r="F24" s="170"/>
      <c r="G24" s="75">
        <v>3</v>
      </c>
      <c r="H24" s="128" t="s">
        <v>604</v>
      </c>
    </row>
    <row r="25" spans="1:8" ht="12.75" customHeight="1">
      <c r="A25" s="169"/>
      <c r="B25" s="169" t="s">
        <v>744</v>
      </c>
      <c r="C25" s="169"/>
      <c r="D25" s="169"/>
      <c r="E25" s="162" t="s">
        <v>436</v>
      </c>
      <c r="F25" s="170"/>
      <c r="G25" s="75"/>
      <c r="H25" s="125"/>
    </row>
    <row r="26" spans="1:8" ht="12.75" customHeight="1">
      <c r="A26" s="169"/>
      <c r="B26" s="169" t="s">
        <v>745</v>
      </c>
      <c r="C26" s="169"/>
      <c r="D26" s="169"/>
      <c r="E26" s="162" t="s">
        <v>746</v>
      </c>
      <c r="F26" s="170"/>
      <c r="G26" s="75"/>
      <c r="H26" s="126"/>
    </row>
    <row r="27" spans="1:8" ht="12.75" customHeight="1">
      <c r="A27" s="169"/>
      <c r="B27" s="169" t="s">
        <v>437</v>
      </c>
      <c r="C27" s="169"/>
      <c r="D27" s="169"/>
      <c r="E27" s="162" t="s">
        <v>72</v>
      </c>
      <c r="F27" s="170"/>
      <c r="G27" s="218"/>
    </row>
    <row r="28" spans="1:8" ht="12.75" customHeight="1">
      <c r="A28" s="169"/>
      <c r="B28" s="169"/>
      <c r="C28" s="169"/>
      <c r="D28" s="169"/>
      <c r="E28" s="162"/>
      <c r="F28" s="170"/>
      <c r="G28" s="254"/>
    </row>
    <row r="29" spans="1:8" ht="12.75" customHeight="1">
      <c r="A29" s="169" t="s">
        <v>71</v>
      </c>
      <c r="B29" s="169"/>
      <c r="C29" s="169"/>
      <c r="D29" s="169"/>
      <c r="E29" s="162"/>
      <c r="F29" s="170"/>
      <c r="G29" s="254"/>
    </row>
    <row r="30" spans="1:8" ht="12.75" customHeight="1">
      <c r="A30" s="169"/>
      <c r="B30" s="169" t="s">
        <v>70</v>
      </c>
      <c r="C30" s="169"/>
      <c r="D30" s="169"/>
      <c r="E30" s="162" t="s">
        <v>69</v>
      </c>
      <c r="F30" s="170"/>
      <c r="G30" s="75">
        <v>20.3</v>
      </c>
      <c r="H30" s="3" t="s">
        <v>396</v>
      </c>
    </row>
    <row r="31" spans="1:8" ht="12.75" customHeight="1">
      <c r="A31" s="169"/>
      <c r="B31" s="163" t="s">
        <v>68</v>
      </c>
      <c r="C31" s="169"/>
      <c r="D31" s="169"/>
      <c r="E31" s="162"/>
      <c r="F31" s="170"/>
      <c r="G31" s="37"/>
    </row>
    <row r="32" spans="1:8" ht="12.75" customHeight="1">
      <c r="A32" s="169"/>
      <c r="B32" s="170"/>
      <c r="C32" s="170"/>
      <c r="D32" s="169" t="s">
        <v>67</v>
      </c>
      <c r="E32" s="162" t="s">
        <v>62</v>
      </c>
      <c r="F32" s="170"/>
      <c r="G32" s="69"/>
    </row>
    <row r="33" spans="1:8" ht="12.75" customHeight="1">
      <c r="A33" s="169"/>
      <c r="B33" s="177"/>
      <c r="C33" s="170"/>
      <c r="D33" s="169" t="s">
        <v>66</v>
      </c>
      <c r="E33" s="162" t="s">
        <v>62</v>
      </c>
      <c r="F33" s="170"/>
      <c r="G33" s="69"/>
    </row>
    <row r="34" spans="1:8" ht="12.75" customHeight="1">
      <c r="A34" s="169"/>
      <c r="B34" s="178"/>
      <c r="C34" s="170"/>
      <c r="D34" s="169" t="s">
        <v>65</v>
      </c>
      <c r="E34" s="162" t="s">
        <v>62</v>
      </c>
      <c r="F34" s="170"/>
      <c r="G34" s="69"/>
    </row>
    <row r="35" spans="1:8" ht="12.75" customHeight="1">
      <c r="A35" s="169"/>
      <c r="B35" s="178"/>
      <c r="C35" s="170"/>
      <c r="D35" s="169" t="s">
        <v>64</v>
      </c>
      <c r="E35" s="162" t="s">
        <v>62</v>
      </c>
      <c r="F35" s="170"/>
      <c r="G35" s="69"/>
    </row>
    <row r="36" spans="1:8" ht="12.75" customHeight="1">
      <c r="A36" s="169"/>
      <c r="B36" s="178"/>
      <c r="C36" s="170"/>
      <c r="D36" s="169" t="s">
        <v>63</v>
      </c>
      <c r="E36" s="162" t="s">
        <v>62</v>
      </c>
      <c r="F36" s="170"/>
      <c r="G36" s="69"/>
    </row>
    <row r="37" spans="1:8" ht="12.75" customHeight="1">
      <c r="A37" s="169"/>
      <c r="B37" s="169"/>
      <c r="C37" s="170"/>
      <c r="D37" s="169" t="s">
        <v>757</v>
      </c>
      <c r="E37" s="162" t="s">
        <v>62</v>
      </c>
      <c r="F37" s="170"/>
      <c r="G37" s="69"/>
    </row>
    <row r="38" spans="1:8" ht="12.75" customHeight="1">
      <c r="A38" s="169"/>
      <c r="B38" s="169"/>
      <c r="C38" s="170"/>
      <c r="D38" s="169" t="s">
        <v>758</v>
      </c>
      <c r="E38" s="162" t="s">
        <v>62</v>
      </c>
      <c r="F38" s="170"/>
      <c r="G38" s="69"/>
    </row>
    <row r="39" spans="1:8" ht="12.75" customHeight="1">
      <c r="A39" s="169"/>
      <c r="B39" s="169"/>
      <c r="C39" s="170"/>
      <c r="D39" s="169"/>
      <c r="E39" s="162"/>
      <c r="F39" s="170"/>
      <c r="G39" s="248"/>
    </row>
    <row r="40" spans="1:8" ht="12.75" customHeight="1">
      <c r="A40" s="169" t="s">
        <v>61</v>
      </c>
      <c r="B40" s="169"/>
      <c r="C40" s="169"/>
      <c r="D40" s="169"/>
      <c r="E40" s="162"/>
      <c r="F40" s="170"/>
      <c r="G40" s="250"/>
    </row>
    <row r="41" spans="1:8" ht="12.75" customHeight="1">
      <c r="A41" s="166" t="s">
        <v>60</v>
      </c>
      <c r="B41" s="169"/>
      <c r="C41" s="169"/>
      <c r="D41" s="169"/>
      <c r="E41" s="162"/>
      <c r="F41" s="170"/>
      <c r="G41" s="252"/>
    </row>
    <row r="42" spans="1:8" ht="12.75" customHeight="1">
      <c r="A42" s="169"/>
      <c r="B42" s="169" t="s">
        <v>59</v>
      </c>
      <c r="C42" s="169"/>
      <c r="D42" s="169"/>
      <c r="E42" s="162" t="s">
        <v>45</v>
      </c>
      <c r="F42" s="170"/>
      <c r="G42" s="75"/>
    </row>
    <row r="43" spans="1:8" ht="12.75" customHeight="1">
      <c r="A43" s="169"/>
      <c r="B43" s="169" t="s">
        <v>58</v>
      </c>
      <c r="C43" s="169"/>
      <c r="D43" s="169"/>
      <c r="E43" s="162" t="s">
        <v>56</v>
      </c>
      <c r="F43" s="170"/>
      <c r="G43" s="75"/>
    </row>
    <row r="44" spans="1:8" ht="12.75" customHeight="1">
      <c r="A44" s="169"/>
      <c r="B44" s="163" t="s">
        <v>57</v>
      </c>
      <c r="C44" s="169"/>
      <c r="D44" s="169"/>
      <c r="E44" s="162" t="s">
        <v>56</v>
      </c>
      <c r="F44" s="170"/>
      <c r="G44" s="69"/>
    </row>
    <row r="45" spans="1:8" ht="12.75" customHeight="1">
      <c r="A45" s="169"/>
      <c r="B45" s="163" t="s">
        <v>55</v>
      </c>
      <c r="C45" s="169"/>
      <c r="D45" s="169"/>
      <c r="E45" s="162" t="s">
        <v>515</v>
      </c>
      <c r="F45" s="170"/>
      <c r="G45" s="69"/>
    </row>
    <row r="46" spans="1:8" ht="12.75" customHeight="1">
      <c r="A46" s="169"/>
      <c r="B46" s="163" t="s">
        <v>54</v>
      </c>
      <c r="C46" s="169"/>
      <c r="D46" s="169"/>
      <c r="E46" s="162" t="s">
        <v>45</v>
      </c>
      <c r="F46" s="170"/>
      <c r="G46" s="69"/>
    </row>
    <row r="47" spans="1:8" ht="12.75" customHeight="1">
      <c r="A47" s="169"/>
      <c r="B47" s="163" t="s">
        <v>53</v>
      </c>
      <c r="C47" s="169"/>
      <c r="D47" s="169"/>
      <c r="E47" s="162" t="s">
        <v>52</v>
      </c>
      <c r="F47" s="170"/>
      <c r="G47" s="69"/>
    </row>
    <row r="48" spans="1:8" ht="12.75" customHeight="1">
      <c r="A48" s="169"/>
      <c r="B48" s="163" t="s">
        <v>51</v>
      </c>
      <c r="C48" s="169"/>
      <c r="D48" s="169"/>
      <c r="E48" s="162" t="s">
        <v>49</v>
      </c>
      <c r="F48" s="170"/>
      <c r="G48" s="69">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69"/>
    </row>
    <row r="51" spans="1:8" ht="12.75" customHeight="1">
      <c r="A51" s="169"/>
      <c r="B51" s="163" t="s">
        <v>748</v>
      </c>
      <c r="C51" s="169"/>
      <c r="D51" s="169"/>
      <c r="E51" s="162" t="s">
        <v>49</v>
      </c>
      <c r="F51" s="170"/>
      <c r="G51" s="69"/>
      <c r="H51" s="125"/>
    </row>
    <row r="52" spans="1:8" ht="12.75" customHeight="1">
      <c r="A52" s="169"/>
      <c r="B52" s="169"/>
      <c r="C52" s="169"/>
      <c r="D52" s="169"/>
      <c r="E52" s="162"/>
      <c r="F52" s="170"/>
      <c r="G52" s="254"/>
    </row>
    <row r="53" spans="1:8" ht="12.75" customHeight="1">
      <c r="A53" s="169" t="s">
        <v>48</v>
      </c>
      <c r="B53" s="169"/>
      <c r="C53" s="169"/>
      <c r="D53" s="169"/>
      <c r="E53" s="162"/>
      <c r="F53" s="170"/>
      <c r="G53" s="254"/>
    </row>
    <row r="54" spans="1:8" ht="12.75" customHeight="1">
      <c r="A54" s="169"/>
      <c r="B54" s="169" t="s">
        <v>47</v>
      </c>
      <c r="C54" s="169"/>
      <c r="D54" s="169"/>
      <c r="E54" s="162" t="s">
        <v>1</v>
      </c>
      <c r="F54" s="170"/>
      <c r="G54" s="75"/>
    </row>
    <row r="55" spans="1:8" ht="12.75" customHeight="1">
      <c r="A55" s="169"/>
      <c r="B55" s="169" t="s">
        <v>46</v>
      </c>
      <c r="C55" s="169"/>
      <c r="D55" s="169"/>
      <c r="E55" s="162" t="s">
        <v>1</v>
      </c>
      <c r="F55" s="170"/>
      <c r="G55" s="75"/>
    </row>
    <row r="56" spans="1:8" ht="12.75" customHeight="1">
      <c r="A56" s="169"/>
      <c r="B56" s="169" t="s">
        <v>722</v>
      </c>
      <c r="C56" s="169"/>
      <c r="D56" s="169"/>
      <c r="E56" s="162" t="s">
        <v>1</v>
      </c>
      <c r="F56" s="170"/>
      <c r="G56" s="75"/>
    </row>
    <row r="57" spans="1:8" ht="12.75" customHeight="1">
      <c r="A57" s="169"/>
      <c r="B57" s="169" t="s">
        <v>723</v>
      </c>
      <c r="C57" s="169"/>
      <c r="D57" s="169"/>
      <c r="E57" s="162" t="s">
        <v>1</v>
      </c>
      <c r="F57" s="170"/>
      <c r="G57" s="75"/>
    </row>
    <row r="58" spans="1:8" ht="12.75" customHeight="1">
      <c r="A58" s="169"/>
      <c r="B58" s="169" t="s">
        <v>724</v>
      </c>
      <c r="C58" s="169"/>
      <c r="D58" s="169"/>
      <c r="E58" s="162" t="s">
        <v>1</v>
      </c>
      <c r="F58" s="170"/>
      <c r="G58" s="75"/>
    </row>
    <row r="59" spans="1:8" ht="12.75" customHeight="1">
      <c r="A59" s="169"/>
      <c r="B59" s="163" t="s">
        <v>725</v>
      </c>
      <c r="C59" s="169"/>
      <c r="D59" s="169"/>
      <c r="E59" s="162" t="s">
        <v>45</v>
      </c>
      <c r="F59" s="170"/>
      <c r="G59" s="218"/>
    </row>
    <row r="60" spans="1:8" ht="12.75" customHeight="1">
      <c r="A60" s="169"/>
      <c r="B60" s="163" t="s">
        <v>726</v>
      </c>
      <c r="C60" s="169"/>
      <c r="D60" s="169"/>
      <c r="E60" s="162" t="s">
        <v>45</v>
      </c>
      <c r="F60" s="182"/>
      <c r="G60" s="69"/>
    </row>
    <row r="61" spans="1:8" ht="12.75" customHeight="1">
      <c r="A61" s="169"/>
      <c r="B61" s="163" t="s">
        <v>727</v>
      </c>
      <c r="C61" s="169"/>
      <c r="D61" s="169"/>
      <c r="E61" s="162" t="s">
        <v>49</v>
      </c>
      <c r="F61" s="183"/>
      <c r="G61" s="69"/>
    </row>
    <row r="62" spans="1:8" ht="12.75" customHeight="1">
      <c r="A62" s="169"/>
      <c r="B62" s="163"/>
      <c r="C62" s="169"/>
      <c r="D62" s="169"/>
      <c r="E62" s="162"/>
      <c r="F62" s="184"/>
      <c r="G62" s="111"/>
    </row>
    <row r="63" spans="1:8" ht="12.75" customHeight="1">
      <c r="A63" s="169" t="s">
        <v>749</v>
      </c>
      <c r="B63" s="163"/>
      <c r="C63" s="169"/>
      <c r="D63" s="169"/>
      <c r="E63" s="162"/>
      <c r="F63" s="184"/>
      <c r="G63" s="112"/>
    </row>
    <row r="64" spans="1:8" ht="12.75" customHeight="1">
      <c r="A64" s="169"/>
      <c r="B64" s="187" t="s">
        <v>44</v>
      </c>
      <c r="C64" s="169"/>
      <c r="D64" s="169"/>
      <c r="E64" s="162"/>
      <c r="F64" s="184"/>
      <c r="G64" s="113"/>
    </row>
    <row r="65" spans="1:8" ht="12.75" customHeight="1">
      <c r="A65" s="169"/>
      <c r="B65" s="187"/>
      <c r="C65" s="187" t="s">
        <v>750</v>
      </c>
      <c r="D65" s="169"/>
      <c r="E65" s="162" t="s">
        <v>1</v>
      </c>
      <c r="F65" s="184"/>
      <c r="G65" s="87">
        <v>1</v>
      </c>
      <c r="H65" s="3" t="s">
        <v>349</v>
      </c>
    </row>
    <row r="66" spans="1:8" ht="12.75" customHeight="1">
      <c r="A66" s="169"/>
      <c r="B66" s="187"/>
      <c r="C66" s="187" t="s">
        <v>751</v>
      </c>
      <c r="D66" s="169"/>
      <c r="E66" s="162" t="s">
        <v>1</v>
      </c>
      <c r="F66" s="184"/>
      <c r="G66" s="87">
        <v>0</v>
      </c>
    </row>
    <row r="67" spans="1:8" ht="12.75" customHeight="1">
      <c r="A67" s="169"/>
      <c r="B67" s="187"/>
      <c r="C67" s="187" t="s">
        <v>752</v>
      </c>
      <c r="D67" s="169"/>
      <c r="E67" s="162" t="s">
        <v>1</v>
      </c>
      <c r="F67" s="184"/>
      <c r="G67" s="87">
        <v>0</v>
      </c>
    </row>
    <row r="68" spans="1:8" ht="12.75" customHeight="1">
      <c r="A68" s="169"/>
      <c r="B68" s="187" t="s">
        <v>43</v>
      </c>
      <c r="C68" s="187"/>
      <c r="D68" s="169"/>
      <c r="E68" s="162"/>
      <c r="F68" s="184"/>
      <c r="G68" s="338"/>
    </row>
    <row r="69" spans="1:8" ht="12.75" customHeight="1">
      <c r="A69" s="169"/>
      <c r="B69" s="187"/>
      <c r="C69" s="187" t="s">
        <v>753</v>
      </c>
      <c r="D69" s="169"/>
      <c r="E69" s="162" t="s">
        <v>1</v>
      </c>
      <c r="F69" s="184"/>
      <c r="G69" s="87">
        <v>1</v>
      </c>
      <c r="H69" s="3" t="s">
        <v>348</v>
      </c>
    </row>
    <row r="70" spans="1:8" ht="12.75" customHeight="1">
      <c r="A70" s="169"/>
      <c r="B70" s="187"/>
      <c r="C70" s="187" t="s">
        <v>754</v>
      </c>
      <c r="D70" s="169"/>
      <c r="E70" s="162" t="s">
        <v>1</v>
      </c>
      <c r="F70" s="184"/>
      <c r="G70" s="87">
        <v>0</v>
      </c>
    </row>
    <row r="71" spans="1:8" ht="12.75" customHeight="1">
      <c r="A71" s="169"/>
      <c r="B71" s="187"/>
      <c r="C71" s="187" t="s">
        <v>755</v>
      </c>
      <c r="D71" s="169"/>
      <c r="E71" s="162" t="s">
        <v>1</v>
      </c>
      <c r="F71" s="184"/>
      <c r="G71" s="87">
        <v>0</v>
      </c>
    </row>
    <row r="72" spans="1:8" ht="12.75" customHeight="1">
      <c r="A72" s="191"/>
      <c r="B72" s="192"/>
      <c r="C72" s="192"/>
      <c r="D72" s="191"/>
      <c r="E72" s="164"/>
      <c r="F72" s="184"/>
      <c r="G72" s="115"/>
    </row>
    <row r="73" spans="1:8" ht="12.75" customHeight="1">
      <c r="A73" s="169" t="s">
        <v>728</v>
      </c>
      <c r="B73" s="187"/>
      <c r="C73" s="187"/>
      <c r="D73" s="169"/>
      <c r="E73" s="162" t="s">
        <v>1</v>
      </c>
      <c r="F73" s="184"/>
      <c r="G73" s="200"/>
    </row>
    <row r="74" spans="1:8" ht="12.75" customHeight="1">
      <c r="A74" s="191"/>
      <c r="B74" s="192"/>
      <c r="C74" s="192"/>
      <c r="D74" s="191"/>
      <c r="E74" s="164"/>
      <c r="F74" s="184"/>
      <c r="G74" s="116"/>
    </row>
    <row r="75" spans="1:8" ht="12.75" customHeight="1">
      <c r="A75" s="191" t="s">
        <v>729</v>
      </c>
      <c r="B75" s="192"/>
      <c r="C75" s="191"/>
      <c r="D75" s="191"/>
      <c r="E75" s="164"/>
      <c r="F75" s="184"/>
      <c r="G75" s="116"/>
    </row>
    <row r="76" spans="1:8" ht="12.75" customHeight="1">
      <c r="A76" s="191"/>
      <c r="B76" s="195" t="s">
        <v>730</v>
      </c>
      <c r="C76" s="191"/>
      <c r="D76" s="191"/>
      <c r="E76" s="164"/>
      <c r="F76" s="184"/>
      <c r="G76" s="117"/>
    </row>
    <row r="77" spans="1:8" ht="12.75" customHeight="1">
      <c r="A77" s="169"/>
      <c r="B77" s="163"/>
      <c r="C77" s="169" t="s">
        <v>731</v>
      </c>
      <c r="D77" s="169"/>
      <c r="E77" s="162" t="s">
        <v>49</v>
      </c>
      <c r="F77" s="184"/>
      <c r="G77" s="87">
        <v>1</v>
      </c>
    </row>
    <row r="78" spans="1:8" ht="12.75" customHeight="1">
      <c r="A78" s="169"/>
      <c r="B78" s="163"/>
      <c r="C78" s="169" t="s">
        <v>732</v>
      </c>
      <c r="D78" s="169"/>
      <c r="E78" s="162" t="s">
        <v>49</v>
      </c>
      <c r="F78" s="184"/>
      <c r="G78" s="87">
        <v>0</v>
      </c>
    </row>
    <row r="79" spans="1:8" ht="12.75" customHeight="1">
      <c r="A79" s="169"/>
      <c r="B79" s="163"/>
      <c r="C79" s="169" t="s">
        <v>733</v>
      </c>
      <c r="D79" s="169"/>
      <c r="E79" s="162" t="s">
        <v>49</v>
      </c>
      <c r="F79" s="184"/>
      <c r="G79" s="87">
        <v>0</v>
      </c>
    </row>
    <row r="80" spans="1:8" ht="12.75" customHeight="1">
      <c r="A80" s="169"/>
      <c r="B80" s="163"/>
      <c r="C80" s="169" t="s">
        <v>734</v>
      </c>
      <c r="D80" s="169"/>
      <c r="E80" s="162" t="s">
        <v>49</v>
      </c>
      <c r="F80" s="184"/>
      <c r="G80" s="87">
        <v>0</v>
      </c>
    </row>
    <row r="81" spans="1:8" ht="12.75" customHeight="1">
      <c r="A81" s="169"/>
      <c r="B81" s="195" t="s">
        <v>735</v>
      </c>
      <c r="C81" s="191"/>
      <c r="D81" s="191"/>
      <c r="E81" s="164"/>
      <c r="F81" s="184"/>
      <c r="G81" s="118"/>
    </row>
    <row r="82" spans="1:8" ht="12.75" customHeight="1">
      <c r="A82" s="169"/>
      <c r="B82" s="163"/>
      <c r="C82" s="169" t="s">
        <v>736</v>
      </c>
      <c r="D82" s="169"/>
      <c r="E82" s="162" t="s">
        <v>42</v>
      </c>
      <c r="F82" s="184"/>
      <c r="G82" s="86">
        <v>8277</v>
      </c>
      <c r="H82" s="3" t="s">
        <v>458</v>
      </c>
    </row>
    <row r="83" spans="1:8" ht="12.75" customHeight="1">
      <c r="A83" s="169"/>
      <c r="B83" s="163"/>
      <c r="C83" s="169" t="s">
        <v>737</v>
      </c>
      <c r="D83" s="169"/>
      <c r="E83" s="162" t="s">
        <v>42</v>
      </c>
      <c r="F83" s="184"/>
      <c r="G83" s="87">
        <v>0</v>
      </c>
    </row>
    <row r="84" spans="1:8" ht="12.75" customHeight="1">
      <c r="A84" s="169"/>
      <c r="B84" s="163"/>
      <c r="C84" s="169" t="s">
        <v>738</v>
      </c>
      <c r="D84" s="169"/>
      <c r="E84" s="162" t="s">
        <v>42</v>
      </c>
      <c r="F84" s="184"/>
      <c r="G84" s="87">
        <v>0</v>
      </c>
    </row>
    <row r="85" spans="1:8" ht="12.75" customHeight="1">
      <c r="A85" s="169"/>
      <c r="B85" s="163"/>
      <c r="C85" s="169" t="s">
        <v>739</v>
      </c>
      <c r="D85" s="169"/>
      <c r="E85" s="162" t="s">
        <v>42</v>
      </c>
      <c r="F85" s="184"/>
      <c r="G85" s="87">
        <v>0</v>
      </c>
    </row>
    <row r="86" spans="1:8" ht="12.75" customHeight="1">
      <c r="A86" s="169"/>
      <c r="B86" s="163" t="s">
        <v>740</v>
      </c>
      <c r="C86" s="169"/>
      <c r="D86" s="169"/>
      <c r="E86" s="162" t="s">
        <v>741</v>
      </c>
      <c r="F86" s="184"/>
      <c r="G86" s="87">
        <v>80000</v>
      </c>
      <c r="H86" s="3" t="s">
        <v>760</v>
      </c>
    </row>
    <row r="87" spans="1:8" ht="12.75" customHeight="1">
      <c r="A87" s="191"/>
      <c r="B87" s="195"/>
      <c r="C87" s="191"/>
      <c r="D87" s="191"/>
      <c r="E87" s="164"/>
      <c r="F87" s="184"/>
      <c r="G87" s="114"/>
    </row>
    <row r="88" spans="1:8" ht="12.75" customHeight="1">
      <c r="A88" s="169" t="s">
        <v>742</v>
      </c>
      <c r="B88" s="163"/>
      <c r="C88" s="169"/>
      <c r="D88" s="169"/>
      <c r="E88" s="167" t="s">
        <v>756</v>
      </c>
      <c r="F88" s="184"/>
      <c r="G88" s="69"/>
    </row>
    <row r="89" spans="1:8" ht="12.75" customHeight="1">
      <c r="A89" s="8"/>
      <c r="B89" s="9"/>
      <c r="C89" s="8"/>
      <c r="D89" s="8"/>
      <c r="E89" s="8"/>
      <c r="F89" s="7"/>
      <c r="H89" s="72" t="s">
        <v>346</v>
      </c>
    </row>
  </sheetData>
  <mergeCells count="1">
    <mergeCell ref="A5:D5"/>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716</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v>0</v>
      </c>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v>1</v>
      </c>
      <c r="H13" s="3" t="s">
        <v>718</v>
      </c>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228</v>
      </c>
      <c r="H18" s="3"/>
    </row>
    <row r="19" spans="1:8" s="1" customFormat="1" ht="12.75" customHeight="1">
      <c r="A19" s="169"/>
      <c r="B19" s="169" t="s">
        <v>80</v>
      </c>
      <c r="C19" s="169"/>
      <c r="D19" s="169"/>
      <c r="E19" s="162" t="s">
        <v>1</v>
      </c>
      <c r="F19" s="172"/>
      <c r="G19" s="22" t="s">
        <v>532</v>
      </c>
      <c r="H19" s="3"/>
    </row>
    <row r="20" spans="1:8" s="1" customFormat="1" ht="12.75" customHeight="1">
      <c r="A20" s="169"/>
      <c r="B20" s="169" t="s">
        <v>79</v>
      </c>
      <c r="C20" s="169"/>
      <c r="D20" s="169"/>
      <c r="E20" s="162" t="s">
        <v>78</v>
      </c>
      <c r="F20" s="172"/>
      <c r="G20" s="22">
        <v>13</v>
      </c>
      <c r="H20" s="121" t="s">
        <v>719</v>
      </c>
    </row>
    <row r="21" spans="1:8" s="1" customFormat="1" ht="12.75" customHeight="1">
      <c r="A21" s="169"/>
      <c r="B21" s="169" t="s">
        <v>77</v>
      </c>
      <c r="C21" s="169"/>
      <c r="D21" s="169"/>
      <c r="E21" s="162" t="s">
        <v>76</v>
      </c>
      <c r="F21" s="172"/>
      <c r="G21" s="22">
        <v>10499</v>
      </c>
      <c r="H21" s="121" t="s">
        <v>717</v>
      </c>
    </row>
    <row r="22" spans="1:8" s="1" customFormat="1" ht="12.75" customHeight="1">
      <c r="A22" s="169"/>
      <c r="B22" s="169" t="s">
        <v>75</v>
      </c>
      <c r="C22" s="169"/>
      <c r="D22" s="169"/>
      <c r="E22" s="162" t="s">
        <v>74</v>
      </c>
      <c r="F22" s="170"/>
      <c r="G22" s="75">
        <v>460000</v>
      </c>
      <c r="H22" s="203" t="s">
        <v>718</v>
      </c>
    </row>
    <row r="23" spans="1:8" s="1" customFormat="1" ht="12.75" customHeight="1">
      <c r="A23" s="169"/>
      <c r="B23" s="169" t="s">
        <v>73</v>
      </c>
      <c r="C23" s="169"/>
      <c r="D23" s="169"/>
      <c r="E23" s="162" t="s">
        <v>49</v>
      </c>
      <c r="F23" s="170"/>
      <c r="G23" s="75">
        <v>40</v>
      </c>
      <c r="H23" s="203" t="s">
        <v>718</v>
      </c>
    </row>
    <row r="24" spans="1:8" s="1" customFormat="1" ht="12.75" customHeight="1">
      <c r="A24" s="169"/>
      <c r="B24" s="169" t="s">
        <v>743</v>
      </c>
      <c r="C24" s="169"/>
      <c r="D24" s="169"/>
      <c r="E24" s="162" t="s">
        <v>49</v>
      </c>
      <c r="F24" s="170"/>
      <c r="G24" s="75">
        <v>24</v>
      </c>
      <c r="H24" s="125" t="s">
        <v>718</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31</v>
      </c>
      <c r="H30" s="121" t="s">
        <v>721</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c r="H49" s="127" t="s">
        <v>720</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8277</v>
      </c>
      <c r="H82" s="3" t="s">
        <v>458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534</v>
      </c>
    </row>
    <row r="5" spans="1:8" s="1" customFormat="1" ht="12.75" customHeight="1">
      <c r="A5" s="750" t="s">
        <v>41</v>
      </c>
      <c r="B5" s="750"/>
      <c r="C5" s="750"/>
      <c r="D5" s="750"/>
      <c r="E5" s="4" t="s">
        <v>40</v>
      </c>
      <c r="F5" s="3"/>
      <c r="G5" s="119"/>
      <c r="H5" s="758"/>
    </row>
    <row r="6" spans="1:8" s="1" customFormat="1" ht="12.75" customHeight="1">
      <c r="A6" s="168"/>
      <c r="B6" s="168"/>
      <c r="C6" s="168"/>
      <c r="D6" s="168"/>
      <c r="E6" s="3"/>
      <c r="F6" s="3"/>
      <c r="G6" s="119"/>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v>0</v>
      </c>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v>1</v>
      </c>
      <c r="H13" s="3" t="s">
        <v>718</v>
      </c>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228</v>
      </c>
      <c r="H18" s="3"/>
    </row>
    <row r="19" spans="1:8" s="1" customFormat="1" ht="12.75" customHeight="1">
      <c r="A19" s="169"/>
      <c r="B19" s="169" t="s">
        <v>80</v>
      </c>
      <c r="C19" s="169"/>
      <c r="D19" s="169"/>
      <c r="E19" s="162" t="s">
        <v>1</v>
      </c>
      <c r="F19" s="172"/>
      <c r="G19" s="22" t="s">
        <v>533</v>
      </c>
      <c r="H19" s="3"/>
    </row>
    <row r="20" spans="1:8" s="1" customFormat="1" ht="12.75" customHeight="1">
      <c r="A20" s="169"/>
      <c r="B20" s="169" t="s">
        <v>79</v>
      </c>
      <c r="C20" s="169"/>
      <c r="D20" s="169"/>
      <c r="E20" s="162" t="s">
        <v>78</v>
      </c>
      <c r="F20" s="172"/>
      <c r="G20" s="22">
        <v>13</v>
      </c>
      <c r="H20" s="121" t="s">
        <v>719</v>
      </c>
    </row>
    <row r="21" spans="1:8" s="1" customFormat="1" ht="12.75" customHeight="1">
      <c r="A21" s="169"/>
      <c r="B21" s="169" t="s">
        <v>77</v>
      </c>
      <c r="C21" s="169"/>
      <c r="D21" s="169"/>
      <c r="E21" s="162" t="s">
        <v>76</v>
      </c>
      <c r="F21" s="172"/>
      <c r="G21" s="22">
        <v>10499</v>
      </c>
      <c r="H21" s="121" t="s">
        <v>717</v>
      </c>
    </row>
    <row r="22" spans="1:8" s="1" customFormat="1" ht="12.75" customHeight="1">
      <c r="A22" s="169"/>
      <c r="B22" s="169" t="s">
        <v>75</v>
      </c>
      <c r="C22" s="169"/>
      <c r="D22" s="169"/>
      <c r="E22" s="162" t="s">
        <v>74</v>
      </c>
      <c r="F22" s="170"/>
      <c r="G22" s="75">
        <v>460000</v>
      </c>
      <c r="H22" s="203" t="s">
        <v>718</v>
      </c>
    </row>
    <row r="23" spans="1:8" s="1" customFormat="1" ht="12.75" customHeight="1">
      <c r="A23" s="169"/>
      <c r="B23" s="169" t="s">
        <v>73</v>
      </c>
      <c r="C23" s="169"/>
      <c r="D23" s="169"/>
      <c r="E23" s="162" t="s">
        <v>49</v>
      </c>
      <c r="F23" s="170"/>
      <c r="G23" s="75">
        <v>40</v>
      </c>
      <c r="H23" s="203" t="s">
        <v>718</v>
      </c>
    </row>
    <row r="24" spans="1:8" s="1" customFormat="1" ht="12.75" customHeight="1">
      <c r="A24" s="169"/>
      <c r="B24" s="169" t="s">
        <v>743</v>
      </c>
      <c r="C24" s="169"/>
      <c r="D24" s="169"/>
      <c r="E24" s="162" t="s">
        <v>49</v>
      </c>
      <c r="F24" s="170"/>
      <c r="G24" s="75">
        <v>24</v>
      </c>
      <c r="H24" s="125" t="s">
        <v>718</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18</v>
      </c>
      <c r="H30" s="121" t="s">
        <v>721</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c r="H49" s="127" t="s">
        <v>720</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8277</v>
      </c>
      <c r="H82" s="3" t="s">
        <v>458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workbookViewId="0">
      <pane xSplit="1" topLeftCell="C1" activePane="topRight" state="frozen"/>
      <selection pane="topRight"/>
    </sheetView>
  </sheetViews>
  <sheetFormatPr defaultRowHeight="15"/>
  <cols>
    <col min="1" max="1" width="29" style="383" bestFit="1" customWidth="1"/>
    <col min="2" max="2" width="11.85546875" style="383" customWidth="1"/>
    <col min="3" max="3" width="13.140625" style="383" customWidth="1"/>
    <col min="4" max="4" width="12.5703125" style="383" customWidth="1"/>
    <col min="5" max="5" width="10.85546875" style="383" customWidth="1"/>
    <col min="6" max="6" width="11.7109375" style="383" customWidth="1"/>
    <col min="7" max="7" width="9.140625" style="383" customWidth="1"/>
    <col min="8" max="8" width="14" style="383" customWidth="1"/>
    <col min="9" max="9" width="9.140625" style="383" customWidth="1"/>
    <col min="10" max="16384" width="9.140625" style="383"/>
  </cols>
  <sheetData>
    <row r="1" spans="1:9" s="382" customFormat="1">
      <c r="A1" s="382" t="s">
        <v>493</v>
      </c>
      <c r="C1" s="382" t="s">
        <v>1130</v>
      </c>
    </row>
    <row r="2" spans="1:9">
      <c r="E2" s="384">
        <v>0.8</v>
      </c>
    </row>
    <row r="3" spans="1:9" ht="60">
      <c r="A3" s="383" t="s">
        <v>494</v>
      </c>
      <c r="B3" s="385" t="s">
        <v>478</v>
      </c>
      <c r="C3" s="385" t="s">
        <v>495</v>
      </c>
      <c r="D3" s="385" t="s">
        <v>496</v>
      </c>
      <c r="E3" s="385" t="s">
        <v>497</v>
      </c>
      <c r="F3" s="385" t="s">
        <v>498</v>
      </c>
      <c r="G3" s="386" t="s">
        <v>499</v>
      </c>
      <c r="H3" s="387" t="s">
        <v>494</v>
      </c>
      <c r="I3" s="386" t="s">
        <v>500</v>
      </c>
    </row>
    <row r="4" spans="1:9">
      <c r="A4" s="383" t="s">
        <v>107</v>
      </c>
      <c r="B4" s="383" t="s">
        <v>501</v>
      </c>
      <c r="C4" s="383">
        <v>110000</v>
      </c>
      <c r="G4" s="387"/>
      <c r="H4" s="387"/>
      <c r="I4" s="387"/>
    </row>
    <row r="5" spans="1:9">
      <c r="B5" s="383" t="s">
        <v>502</v>
      </c>
      <c r="C5" s="383">
        <v>190000</v>
      </c>
      <c r="G5" s="387"/>
      <c r="H5" s="387"/>
      <c r="I5" s="387"/>
    </row>
    <row r="6" spans="1:9">
      <c r="C6" s="382">
        <f>C4+C5</f>
        <v>300000</v>
      </c>
      <c r="D6" s="388">
        <f>C6*24*365/62.3*7.4805/42</f>
        <v>7513091.0341664748</v>
      </c>
      <c r="E6" s="383">
        <f>E2</f>
        <v>0.8</v>
      </c>
      <c r="F6" s="389">
        <f>'TEOR Fields'!X27</f>
        <v>6923153</v>
      </c>
      <c r="G6" s="390">
        <f>IF(F6=0," ",IF(D6*E6/F6&gt;1,1,D6*E6/F6))</f>
        <v>0.86816986817035247</v>
      </c>
      <c r="H6" s="387" t="s">
        <v>107</v>
      </c>
      <c r="I6" s="387">
        <f>IF(D6*E6-F6&gt;0,D6*E6-F6,0)</f>
        <v>0</v>
      </c>
    </row>
    <row r="7" spans="1:9">
      <c r="A7" s="383" t="s">
        <v>183</v>
      </c>
      <c r="B7" s="383" t="s">
        <v>503</v>
      </c>
      <c r="C7" s="382">
        <v>13000</v>
      </c>
      <c r="D7" s="388">
        <f>C7*24*365/62.3*7.4805/42</f>
        <v>325567.27814721398</v>
      </c>
      <c r="E7" s="383">
        <f>E2</f>
        <v>0.8</v>
      </c>
      <c r="F7" s="389">
        <f>'TEOR Fields'!D27</f>
        <v>1959151</v>
      </c>
      <c r="G7" s="390">
        <f>IF(F7=0," ",IF(D7*E7/F7&gt;1,1,D7*E7/F7))</f>
        <v>0.1329421889980768</v>
      </c>
      <c r="H7" s="387" t="s">
        <v>183</v>
      </c>
      <c r="I7" s="387">
        <f>IF(D7*E7-F7&gt;0,D7*E7-F7,0)</f>
        <v>0</v>
      </c>
    </row>
    <row r="8" spans="1:9">
      <c r="A8" s="383" t="s">
        <v>129</v>
      </c>
      <c r="B8" s="383" t="s">
        <v>504</v>
      </c>
      <c r="C8" s="383">
        <v>84000</v>
      </c>
      <c r="F8" s="389"/>
      <c r="G8" s="387"/>
      <c r="H8" s="387"/>
      <c r="I8" s="387"/>
    </row>
    <row r="9" spans="1:9">
      <c r="B9" s="383" t="s">
        <v>505</v>
      </c>
      <c r="C9" s="383">
        <v>224000</v>
      </c>
      <c r="F9" s="389"/>
      <c r="G9" s="387"/>
      <c r="H9" s="387"/>
      <c r="I9" s="387"/>
    </row>
    <row r="10" spans="1:9">
      <c r="B10" s="383" t="s">
        <v>505</v>
      </c>
      <c r="C10" s="383">
        <v>228000</v>
      </c>
      <c r="F10" s="389"/>
      <c r="G10" s="387"/>
      <c r="H10" s="387"/>
      <c r="I10" s="387"/>
    </row>
    <row r="11" spans="1:9">
      <c r="C11" s="382">
        <f>SUM(C8:C10)</f>
        <v>536000</v>
      </c>
      <c r="D11" s="388">
        <f>C11*24*365/62.3*7.4805/42</f>
        <v>13423389.314377436</v>
      </c>
      <c r="E11" s="383">
        <f>E2</f>
        <v>0.8</v>
      </c>
      <c r="F11" s="389">
        <f>'TEOR Fields'!AA27</f>
        <v>41069495</v>
      </c>
      <c r="G11" s="390">
        <f>IF(F11=0," ",IF(D11*E11/F11&gt;1,1,D11*E11/F11))</f>
        <v>0.26147658868223117</v>
      </c>
      <c r="H11" s="387" t="s">
        <v>129</v>
      </c>
      <c r="I11" s="387">
        <f>IF(D11*E11-F11&gt;0,D11*E11-F11,0)</f>
        <v>0</v>
      </c>
    </row>
    <row r="12" spans="1:9">
      <c r="A12" s="383" t="s">
        <v>193</v>
      </c>
      <c r="B12" s="383" t="s">
        <v>504</v>
      </c>
      <c r="C12" s="383">
        <v>175000</v>
      </c>
      <c r="F12" s="389"/>
      <c r="G12" s="387"/>
      <c r="H12" s="387"/>
      <c r="I12" s="387"/>
    </row>
    <row r="13" spans="1:9">
      <c r="B13" s="383" t="s">
        <v>504</v>
      </c>
      <c r="C13" s="383">
        <v>300000</v>
      </c>
      <c r="F13" s="389"/>
      <c r="G13" s="387"/>
      <c r="H13" s="387"/>
      <c r="I13" s="387"/>
    </row>
    <row r="14" spans="1:9">
      <c r="C14" s="382">
        <f>SUM(C12:C13)</f>
        <v>475000</v>
      </c>
      <c r="D14" s="388">
        <f>C14*24*365/62.3*7.4805/42</f>
        <v>11895727.470763586</v>
      </c>
      <c r="E14" s="383">
        <f>E2</f>
        <v>0.8</v>
      </c>
      <c r="F14" s="389">
        <f>'TEOR Fields'!F27</f>
        <v>67013834</v>
      </c>
      <c r="G14" s="390">
        <f>IF(F14=0," ",IF(D14*E14/F14&gt;1,1,D14*E14/F14))</f>
        <v>0.14200921524070492</v>
      </c>
      <c r="H14" s="387" t="s">
        <v>193</v>
      </c>
      <c r="I14" s="387">
        <f>IF(D14*E14-F14&gt;0,D14*E14-F14,0)</f>
        <v>0</v>
      </c>
    </row>
    <row r="15" spans="1:9">
      <c r="A15" s="383" t="s">
        <v>214</v>
      </c>
      <c r="B15" s="383" t="s">
        <v>505</v>
      </c>
      <c r="C15" s="383">
        <v>102147</v>
      </c>
      <c r="F15" s="389"/>
      <c r="G15" s="387"/>
      <c r="H15" s="387"/>
      <c r="I15" s="387"/>
    </row>
    <row r="16" spans="1:9">
      <c r="B16" s="383" t="s">
        <v>505</v>
      </c>
      <c r="C16" s="383">
        <v>48734</v>
      </c>
      <c r="F16" s="389"/>
      <c r="G16" s="387"/>
      <c r="H16" s="387"/>
      <c r="I16" s="387"/>
    </row>
    <row r="17" spans="1:9">
      <c r="B17" s="383" t="s">
        <v>505</v>
      </c>
      <c r="C17" s="383">
        <v>65849</v>
      </c>
      <c r="F17" s="389"/>
      <c r="G17" s="387"/>
      <c r="H17" s="387"/>
      <c r="I17" s="387"/>
    </row>
    <row r="18" spans="1:9">
      <c r="B18" s="383" t="s">
        <v>506</v>
      </c>
      <c r="C18" s="383">
        <v>51000</v>
      </c>
      <c r="F18" s="389"/>
      <c r="G18" s="387"/>
      <c r="H18" s="387"/>
      <c r="I18" s="387"/>
    </row>
    <row r="19" spans="1:9">
      <c r="C19" s="382">
        <f>SUM(C15:C18)</f>
        <v>267730</v>
      </c>
      <c r="D19" s="388">
        <f>C19*24*365/62.3*7.4805/42</f>
        <v>6704932.8752579689</v>
      </c>
      <c r="E19" s="383">
        <f>E2</f>
        <v>0.8</v>
      </c>
      <c r="F19" s="389">
        <f>'TEOR Fields'!L27</f>
        <v>51510095</v>
      </c>
      <c r="G19" s="390">
        <f>IF(F19=0," ",IF(D19*E19/F19&gt;1,1,D19*E19/F19))</f>
        <v>0.10413388482794247</v>
      </c>
      <c r="H19" s="387" t="s">
        <v>214</v>
      </c>
      <c r="I19" s="387">
        <f t="shared" ref="I19:I21" si="0">IF(D19*E19-F19&gt;0,D19*E19-F19,0)</f>
        <v>0</v>
      </c>
    </row>
    <row r="20" spans="1:9">
      <c r="A20" s="383" t="s">
        <v>142</v>
      </c>
      <c r="B20" s="383" t="s">
        <v>507</v>
      </c>
      <c r="C20" s="382">
        <v>177000</v>
      </c>
      <c r="D20" s="388">
        <f>C20*24*365/62.3*7.4805/42</f>
        <v>4432723.7101582214</v>
      </c>
      <c r="E20" s="383">
        <f>E2</f>
        <v>0.8</v>
      </c>
      <c r="F20" s="389">
        <v>0</v>
      </c>
      <c r="G20" s="390" t="str">
        <f>IF(F20=0," ",IF(D20*E20/F20&gt;1,1,D20*E20/F20))</f>
        <v xml:space="preserve"> </v>
      </c>
      <c r="H20" s="387" t="s">
        <v>142</v>
      </c>
      <c r="I20" s="387">
        <f t="shared" si="0"/>
        <v>3546178.9681265773</v>
      </c>
    </row>
    <row r="21" spans="1:9">
      <c r="A21" s="383" t="s">
        <v>154</v>
      </c>
      <c r="B21" s="383" t="s">
        <v>508</v>
      </c>
      <c r="C21" s="382">
        <v>290000</v>
      </c>
      <c r="D21" s="388">
        <f>C21*24*365/62.3*7.4805/42</f>
        <v>7262654.6663609259</v>
      </c>
      <c r="E21" s="383">
        <f>E2</f>
        <v>0.8</v>
      </c>
      <c r="F21" s="389">
        <f>'TEOR Fields'!N27</f>
        <v>104000</v>
      </c>
      <c r="G21" s="390">
        <f>IF(F21=0," ",IF(D21*E21/F21&gt;1,1,D21*E21/F21))</f>
        <v>1</v>
      </c>
      <c r="H21" s="387" t="s">
        <v>154</v>
      </c>
      <c r="I21" s="387">
        <f t="shared" si="0"/>
        <v>5706123.7330887411</v>
      </c>
    </row>
    <row r="22" spans="1:9">
      <c r="A22" s="383" t="s">
        <v>155</v>
      </c>
      <c r="B22" s="383" t="s">
        <v>509</v>
      </c>
      <c r="C22" s="383">
        <v>95000</v>
      </c>
      <c r="F22" s="389"/>
      <c r="G22" s="387"/>
      <c r="H22" s="387"/>
      <c r="I22" s="387"/>
    </row>
    <row r="23" spans="1:9">
      <c r="B23" s="383" t="s">
        <v>509</v>
      </c>
      <c r="C23" s="383">
        <v>95000</v>
      </c>
      <c r="F23" s="389"/>
      <c r="G23" s="387"/>
      <c r="H23" s="387"/>
      <c r="I23" s="387"/>
    </row>
    <row r="24" spans="1:9">
      <c r="B24" s="383" t="s">
        <v>509</v>
      </c>
      <c r="C24" s="383">
        <v>44000</v>
      </c>
      <c r="F24" s="389"/>
      <c r="G24" s="387"/>
      <c r="H24" s="387"/>
      <c r="I24" s="387"/>
    </row>
    <row r="25" spans="1:9">
      <c r="B25" s="383" t="s">
        <v>509</v>
      </c>
      <c r="C25" s="383">
        <v>95000</v>
      </c>
      <c r="F25" s="389"/>
      <c r="G25" s="387"/>
      <c r="H25" s="387"/>
      <c r="I25" s="387"/>
    </row>
    <row r="26" spans="1:9">
      <c r="C26" s="382">
        <f>SUM(C22:C25)</f>
        <v>329000</v>
      </c>
      <c r="D26" s="388">
        <f>C26*24*365/62.3*7.4805/42</f>
        <v>8239356.5008025682</v>
      </c>
      <c r="E26" s="383">
        <f>E2</f>
        <v>0.8</v>
      </c>
      <c r="F26" s="389">
        <f>'TEOR Fields'!O27</f>
        <v>16985662</v>
      </c>
      <c r="G26" s="390">
        <f>IF(F26=0," ",IF(D26*E26/F26&gt;1,1,D26*E26/F26))</f>
        <v>0.3880617193867425</v>
      </c>
      <c r="H26" s="387" t="s">
        <v>155</v>
      </c>
      <c r="I26" s="387">
        <f>IF(D26*E26-F26&gt;0,D26*E26-F26,0)</f>
        <v>0</v>
      </c>
    </row>
    <row r="27" spans="1:9">
      <c r="A27" s="383" t="s">
        <v>156</v>
      </c>
      <c r="B27" s="383" t="s">
        <v>505</v>
      </c>
      <c r="C27" s="383">
        <v>55000</v>
      </c>
      <c r="F27" s="389"/>
      <c r="G27" s="387"/>
      <c r="H27" s="387"/>
      <c r="I27" s="387"/>
    </row>
    <row r="28" spans="1:9">
      <c r="B28" s="383" t="s">
        <v>505</v>
      </c>
      <c r="C28" s="383">
        <v>55000</v>
      </c>
      <c r="F28" s="389"/>
      <c r="G28" s="387"/>
      <c r="H28" s="387"/>
      <c r="I28" s="387"/>
    </row>
    <row r="29" spans="1:9">
      <c r="B29" s="383" t="s">
        <v>505</v>
      </c>
      <c r="C29" s="383">
        <v>28000</v>
      </c>
      <c r="F29" s="389"/>
      <c r="G29" s="387"/>
      <c r="H29" s="387"/>
      <c r="I29" s="387"/>
    </row>
    <row r="30" spans="1:9">
      <c r="B30" s="383" t="s">
        <v>505</v>
      </c>
      <c r="C30" s="383">
        <v>269432</v>
      </c>
      <c r="F30" s="389"/>
      <c r="G30" s="387"/>
      <c r="H30" s="387"/>
      <c r="I30" s="387"/>
    </row>
    <row r="31" spans="1:9">
      <c r="B31" s="383" t="s">
        <v>510</v>
      </c>
      <c r="C31" s="383">
        <v>90000</v>
      </c>
      <c r="F31" s="389"/>
      <c r="G31" s="387"/>
      <c r="H31" s="387"/>
      <c r="I31" s="387"/>
    </row>
    <row r="32" spans="1:9">
      <c r="B32" s="383" t="s">
        <v>505</v>
      </c>
      <c r="C32" s="383">
        <v>146000</v>
      </c>
      <c r="F32" s="389"/>
      <c r="G32" s="387"/>
      <c r="H32" s="387"/>
      <c r="I32" s="387"/>
    </row>
    <row r="33" spans="1:9">
      <c r="B33" s="383" t="s">
        <v>505</v>
      </c>
      <c r="C33" s="383">
        <v>9000</v>
      </c>
      <c r="F33" s="389"/>
      <c r="G33" s="387"/>
      <c r="H33" s="387"/>
      <c r="I33" s="387"/>
    </row>
    <row r="34" spans="1:9">
      <c r="B34" s="383" t="s">
        <v>505</v>
      </c>
      <c r="C34" s="383">
        <v>1116900</v>
      </c>
      <c r="F34" s="389"/>
      <c r="G34" s="387"/>
      <c r="H34" s="387"/>
      <c r="I34" s="387"/>
    </row>
    <row r="35" spans="1:9">
      <c r="B35" s="383" t="s">
        <v>505</v>
      </c>
      <c r="C35" s="383">
        <v>1116000</v>
      </c>
      <c r="F35" s="389"/>
      <c r="G35" s="387"/>
      <c r="H35" s="387"/>
      <c r="I35" s="387"/>
    </row>
    <row r="36" spans="1:9">
      <c r="B36" s="383" t="s">
        <v>505</v>
      </c>
      <c r="C36" s="383">
        <v>32500</v>
      </c>
      <c r="F36" s="389"/>
      <c r="G36" s="387"/>
      <c r="H36" s="387"/>
      <c r="I36" s="387"/>
    </row>
    <row r="37" spans="1:9">
      <c r="C37" s="382">
        <f>+SUM(C27:C36)</f>
        <v>2917832</v>
      </c>
      <c r="D37" s="391">
        <f>C37*24*365/62.3*7.4805/42</f>
        <v>73073124.794680133</v>
      </c>
      <c r="E37" s="383">
        <f>E2</f>
        <v>0.8</v>
      </c>
      <c r="F37" s="389">
        <f>'TEOR Fields'!P27</f>
        <v>57614430</v>
      </c>
      <c r="G37" s="390">
        <f t="shared" ref="G37:G38" si="1">IF(F37=0," ",IF(D37*E37/F37&gt;1,1,D37*E37/F37))</f>
        <v>1</v>
      </c>
      <c r="H37" s="387" t="s">
        <v>156</v>
      </c>
      <c r="I37" s="387">
        <f t="shared" ref="I37:I38" si="2">IF(D37*E37-F37&gt;0,D37*E37-F37,0)</f>
        <v>844069.83574411273</v>
      </c>
    </row>
    <row r="38" spans="1:9">
      <c r="A38" s="383" t="s">
        <v>167</v>
      </c>
      <c r="B38" s="383" t="s">
        <v>504</v>
      </c>
      <c r="C38" s="382">
        <v>66000</v>
      </c>
      <c r="D38" s="388">
        <f>C38*24*365/62.3*7.4805/42</f>
        <v>1652880.0275166247</v>
      </c>
      <c r="E38" s="383">
        <f>E2</f>
        <v>0.8</v>
      </c>
      <c r="F38" s="389">
        <f>'TEOR Fields'!Q27</f>
        <v>17489754</v>
      </c>
      <c r="G38" s="390">
        <f t="shared" si="1"/>
        <v>7.5604495181195788E-2</v>
      </c>
      <c r="H38" s="387" t="s">
        <v>167</v>
      </c>
      <c r="I38" s="387">
        <f t="shared" si="2"/>
        <v>0</v>
      </c>
    </row>
    <row r="39" spans="1:9">
      <c r="A39" s="383" t="s">
        <v>172</v>
      </c>
      <c r="B39" s="383" t="s">
        <v>505</v>
      </c>
      <c r="C39" s="383">
        <v>115000</v>
      </c>
      <c r="F39" s="389"/>
      <c r="G39" s="387"/>
      <c r="H39" s="387"/>
      <c r="I39" s="387"/>
    </row>
    <row r="40" spans="1:9">
      <c r="B40" s="383" t="s">
        <v>172</v>
      </c>
      <c r="C40" s="383">
        <v>35000</v>
      </c>
      <c r="F40" s="389"/>
      <c r="G40" s="387"/>
      <c r="H40" s="387"/>
      <c r="I40" s="387"/>
    </row>
    <row r="41" spans="1:9">
      <c r="C41" s="382">
        <f>SUM(C39:C40)</f>
        <v>150000</v>
      </c>
      <c r="D41" s="388">
        <f>C41*24*365/62.3*7.4805/42</f>
        <v>3756545.5170832374</v>
      </c>
      <c r="E41" s="383">
        <f>E2</f>
        <v>0.8</v>
      </c>
      <c r="F41" s="389">
        <f>'TEOR Fields'!S27</f>
        <v>10539446</v>
      </c>
      <c r="G41" s="390">
        <f>IF(F41=0," ",IF(D41*E41/F41&gt;1,1,D41*E41/F41))</f>
        <v>0.28514178199372053</v>
      </c>
      <c r="H41" s="387" t="s">
        <v>172</v>
      </c>
      <c r="I41" s="387">
        <f>IF(D41*E41-F41&gt;0,D41*E41-F41,0)</f>
        <v>0</v>
      </c>
    </row>
    <row r="42" spans="1:9">
      <c r="A42" s="383" t="s">
        <v>511</v>
      </c>
      <c r="B42" s="383" t="s">
        <v>504</v>
      </c>
      <c r="C42" s="383">
        <v>37120</v>
      </c>
      <c r="F42" s="389"/>
      <c r="G42" s="387"/>
      <c r="H42" s="387"/>
      <c r="I42" s="387"/>
    </row>
    <row r="43" spans="1:9">
      <c r="B43" s="383" t="s">
        <v>504</v>
      </c>
      <c r="C43" s="383">
        <v>1222000</v>
      </c>
      <c r="F43" s="389"/>
      <c r="G43" s="387"/>
      <c r="H43" s="387"/>
      <c r="I43" s="387"/>
    </row>
    <row r="44" spans="1:9">
      <c r="B44" s="383" t="s">
        <v>502</v>
      </c>
      <c r="C44" s="383">
        <v>185000</v>
      </c>
      <c r="F44" s="389"/>
      <c r="G44" s="387"/>
      <c r="H44" s="387"/>
      <c r="I44" s="387"/>
    </row>
    <row r="45" spans="1:9">
      <c r="B45" s="383" t="s">
        <v>502</v>
      </c>
      <c r="C45" s="383">
        <v>80000</v>
      </c>
      <c r="F45" s="389"/>
      <c r="G45" s="387"/>
      <c r="H45" s="387"/>
      <c r="I45" s="387"/>
    </row>
    <row r="46" spans="1:9">
      <c r="B46" s="383" t="s">
        <v>505</v>
      </c>
      <c r="C46" s="383">
        <v>210000</v>
      </c>
      <c r="F46" s="389"/>
      <c r="G46" s="387"/>
      <c r="H46" s="387"/>
      <c r="I46" s="387"/>
    </row>
    <row r="47" spans="1:9">
      <c r="B47" s="383" t="s">
        <v>502</v>
      </c>
      <c r="C47" s="383">
        <v>31000</v>
      </c>
      <c r="F47" s="389"/>
      <c r="G47" s="387"/>
      <c r="H47" s="387"/>
      <c r="I47" s="387"/>
    </row>
    <row r="48" spans="1:9">
      <c r="B48" s="383" t="s">
        <v>504</v>
      </c>
      <c r="C48" s="383">
        <v>25000</v>
      </c>
      <c r="F48" s="389"/>
      <c r="G48" s="387"/>
      <c r="H48" s="387"/>
      <c r="I48" s="387"/>
    </row>
    <row r="49" spans="1:9">
      <c r="B49" s="383" t="s">
        <v>505</v>
      </c>
      <c r="C49" s="383">
        <v>66000</v>
      </c>
      <c r="F49" s="389"/>
      <c r="G49" s="387"/>
      <c r="H49" s="387"/>
      <c r="I49" s="387"/>
    </row>
    <row r="50" spans="1:9">
      <c r="B50" s="383" t="s">
        <v>505</v>
      </c>
      <c r="C50" s="383">
        <v>215000</v>
      </c>
      <c r="F50" s="389"/>
      <c r="G50" s="387"/>
      <c r="H50" s="387"/>
      <c r="I50" s="387"/>
    </row>
    <row r="51" spans="1:9">
      <c r="B51" s="383" t="s">
        <v>506</v>
      </c>
      <c r="C51" s="383">
        <v>101000</v>
      </c>
      <c r="F51" s="389"/>
      <c r="G51" s="387"/>
      <c r="H51" s="387"/>
      <c r="I51" s="387"/>
    </row>
    <row r="52" spans="1:9">
      <c r="C52" s="382">
        <f>SUM(C42:C51)</f>
        <v>2172120</v>
      </c>
      <c r="D52" s="391">
        <f>C52*24*365/62.3*7.4805/42</f>
        <v>54397784.32377895</v>
      </c>
      <c r="E52" s="383">
        <f>E2</f>
        <v>0.8</v>
      </c>
      <c r="F52" s="389">
        <f>'TEOR Fields'!T27</f>
        <v>157063921</v>
      </c>
      <c r="G52" s="390">
        <f t="shared" ref="G52:G54" si="3">IF(F52=0," ",IF(D52*E52/F52&gt;1,1,D52*E52/F52))</f>
        <v>0.27707335447854486</v>
      </c>
      <c r="H52" s="387" t="s">
        <v>511</v>
      </c>
      <c r="I52" s="387">
        <f t="shared" ref="I52:I54" si="4">IF(D52*E52-F52&gt;0,D52*E52-F52,0)</f>
        <v>0</v>
      </c>
    </row>
    <row r="53" spans="1:9">
      <c r="A53" s="383" t="s">
        <v>178</v>
      </c>
      <c r="B53" s="383" t="s">
        <v>512</v>
      </c>
      <c r="C53" s="382">
        <v>25000</v>
      </c>
      <c r="D53" s="388">
        <f>C53*24*365/62.3*7.4805/42</f>
        <v>626090.91951387306</v>
      </c>
      <c r="E53" s="383">
        <f>E2</f>
        <v>0.8</v>
      </c>
      <c r="F53" s="389">
        <f>'TEOR Fields'!U27</f>
        <v>254053</v>
      </c>
      <c r="G53" s="390">
        <f t="shared" si="3"/>
        <v>1</v>
      </c>
      <c r="H53" s="387" t="s">
        <v>178</v>
      </c>
      <c r="I53" s="387">
        <f t="shared" si="4"/>
        <v>246819.73561109847</v>
      </c>
    </row>
    <row r="54" spans="1:9">
      <c r="A54" s="383" t="s">
        <v>110</v>
      </c>
      <c r="B54" s="383" t="s">
        <v>117</v>
      </c>
      <c r="C54" s="382">
        <v>290000</v>
      </c>
      <c r="D54" s="388">
        <f>C54*24*365/62.3*7.4805/42</f>
        <v>7262654.6663609259</v>
      </c>
      <c r="E54" s="383">
        <f>E2</f>
        <v>0.8</v>
      </c>
      <c r="F54" s="389">
        <f>'TEOR Fields'!Y27</f>
        <v>9546294</v>
      </c>
      <c r="G54" s="390">
        <f t="shared" si="3"/>
        <v>0.60862610486213198</v>
      </c>
      <c r="H54" s="387" t="s">
        <v>110</v>
      </c>
      <c r="I54" s="387">
        <f t="shared" si="4"/>
        <v>0</v>
      </c>
    </row>
    <row r="55" spans="1:9">
      <c r="A55" s="383" t="s">
        <v>209</v>
      </c>
      <c r="B55" s="383" t="s">
        <v>505</v>
      </c>
      <c r="C55" s="392">
        <v>85000</v>
      </c>
      <c r="F55" s="389"/>
      <c r="G55" s="387"/>
      <c r="H55" s="387"/>
      <c r="I55" s="387"/>
    </row>
    <row r="56" spans="1:9">
      <c r="B56" s="383" t="s">
        <v>505</v>
      </c>
      <c r="C56" s="392">
        <v>84500</v>
      </c>
      <c r="F56" s="389"/>
      <c r="G56" s="387"/>
      <c r="H56" s="387"/>
      <c r="I56" s="387"/>
    </row>
    <row r="57" spans="1:9">
      <c r="B57" s="383" t="s">
        <v>505</v>
      </c>
      <c r="C57" s="392">
        <v>84500</v>
      </c>
      <c r="F57" s="389"/>
      <c r="G57" s="387"/>
      <c r="H57" s="387"/>
      <c r="I57" s="387"/>
    </row>
    <row r="58" spans="1:9">
      <c r="B58" s="383" t="s">
        <v>209</v>
      </c>
      <c r="C58" s="392">
        <v>215000</v>
      </c>
      <c r="F58" s="389"/>
      <c r="G58" s="387"/>
      <c r="H58" s="387"/>
      <c r="I58" s="387"/>
    </row>
    <row r="59" spans="1:9">
      <c r="B59" s="383" t="s">
        <v>504</v>
      </c>
      <c r="C59" s="392">
        <v>48000</v>
      </c>
      <c r="F59" s="389"/>
      <c r="G59" s="387"/>
      <c r="H59" s="387"/>
      <c r="I59" s="387"/>
    </row>
    <row r="60" spans="1:9">
      <c r="C60" s="382">
        <f>SUM(C55:C59)</f>
        <v>517000</v>
      </c>
      <c r="D60" s="388">
        <f>C60*24*365/62.3*7.4805/42</f>
        <v>12947560.215546895</v>
      </c>
      <c r="E60" s="383">
        <f>E2</f>
        <v>0.8</v>
      </c>
      <c r="F60" s="389">
        <f>'TEOR Fields'!J27</f>
        <v>32951174</v>
      </c>
      <c r="G60" s="390">
        <f t="shared" ref="G60:G61" si="5">IF(F60=0," ",IF(D60*E60/F60&gt;1,1,D60*E60/F60))</f>
        <v>0.31434534540218556</v>
      </c>
      <c r="H60" s="387" t="s">
        <v>209</v>
      </c>
      <c r="I60" s="387">
        <f t="shared" ref="I60:I61" si="6">IF(D60*E60-F60&gt;0,D60*E60-F60,0)</f>
        <v>0</v>
      </c>
    </row>
    <row r="61" spans="1:9">
      <c r="A61" s="383" t="s">
        <v>513</v>
      </c>
      <c r="D61" s="383">
        <f>SUM(D4:D60)</f>
        <v>213514083.31451505</v>
      </c>
      <c r="E61" s="383">
        <f>E2</f>
        <v>0.8</v>
      </c>
      <c r="F61" s="383">
        <f>'TEOR Fields'!AC27</f>
        <v>491861329</v>
      </c>
      <c r="G61" s="390">
        <f t="shared" si="5"/>
        <v>0.34727525133737858</v>
      </c>
      <c r="H61" s="387" t="s">
        <v>513</v>
      </c>
      <c r="I61" s="387">
        <f t="shared" si="6"/>
        <v>0</v>
      </c>
    </row>
  </sheetData>
  <pageMargins left="0.7" right="0.7" top="0.75" bottom="0.75" header="0.3" footer="0.3"/>
  <pageSetup orientation="portrait" horizontalDpi="0"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0"/>
  <sheetViews>
    <sheetView showGridLines="0" workbookViewId="0"/>
  </sheetViews>
  <sheetFormatPr defaultRowHeight="15"/>
  <cols>
    <col min="4" max="4" width="41.42578125" customWidth="1"/>
    <col min="6" max="6" width="7.7109375" customWidth="1"/>
    <col min="8" max="8" width="125.7109375" style="127" customWidth="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757" t="s">
        <v>534</v>
      </c>
    </row>
    <row r="5" spans="1:8" s="1" customFormat="1" ht="12.75" customHeight="1">
      <c r="A5" s="750" t="s">
        <v>41</v>
      </c>
      <c r="B5" s="750"/>
      <c r="C5" s="750"/>
      <c r="D5" s="750"/>
      <c r="E5" s="4" t="s">
        <v>40</v>
      </c>
      <c r="F5" s="3"/>
      <c r="G5" s="155"/>
      <c r="H5" s="758"/>
    </row>
    <row r="6" spans="1:8" s="1" customFormat="1" ht="12.75" customHeight="1">
      <c r="A6" s="168"/>
      <c r="B6" s="168"/>
      <c r="C6" s="168"/>
      <c r="D6" s="168"/>
      <c r="E6" s="3"/>
      <c r="F6" s="3"/>
      <c r="G6" s="155"/>
      <c r="H6" s="758"/>
    </row>
    <row r="7" spans="1:8" s="1" customFormat="1" ht="12.75" customHeight="1">
      <c r="A7" s="169" t="s">
        <v>92</v>
      </c>
      <c r="B7" s="169"/>
      <c r="C7" s="169"/>
      <c r="D7" s="169"/>
      <c r="E7" s="170"/>
      <c r="F7" s="170"/>
      <c r="G7" s="8"/>
      <c r="H7" s="3"/>
    </row>
    <row r="8" spans="1:8" s="1" customFormat="1" ht="12.75" customHeight="1">
      <c r="A8" s="166" t="s">
        <v>91</v>
      </c>
      <c r="B8" s="169"/>
      <c r="C8" s="169"/>
      <c r="D8" s="169"/>
      <c r="E8" s="170"/>
      <c r="F8" s="170"/>
      <c r="G8" s="8"/>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2"/>
      <c r="H16" s="3"/>
    </row>
    <row r="17" spans="1:8" s="1" customFormat="1" ht="12.75" customHeight="1">
      <c r="A17" s="169" t="s">
        <v>83</v>
      </c>
      <c r="B17" s="169"/>
      <c r="C17" s="169"/>
      <c r="D17" s="169"/>
      <c r="E17" s="162"/>
      <c r="F17" s="172"/>
      <c r="G17" s="8"/>
      <c r="H17" s="3"/>
    </row>
    <row r="18" spans="1:8" s="1" customFormat="1" ht="12.75" customHeight="1">
      <c r="A18" s="169"/>
      <c r="B18" s="169" t="s">
        <v>82</v>
      </c>
      <c r="C18" s="169"/>
      <c r="D18" s="169"/>
      <c r="E18" s="162" t="s">
        <v>1</v>
      </c>
      <c r="F18" s="172"/>
      <c r="G18" s="22" t="s">
        <v>228</v>
      </c>
      <c r="H18" s="3"/>
    </row>
    <row r="19" spans="1:8" s="1" customFormat="1" ht="12.75" customHeight="1">
      <c r="A19" s="169"/>
      <c r="B19" s="169" t="s">
        <v>80</v>
      </c>
      <c r="C19" s="169"/>
      <c r="D19" s="169"/>
      <c r="E19" s="162" t="s">
        <v>1</v>
      </c>
      <c r="F19" s="172"/>
      <c r="G19" s="22" t="s">
        <v>766</v>
      </c>
      <c r="H19" s="3"/>
    </row>
    <row r="20" spans="1:8" s="1" customFormat="1" ht="12.75" customHeight="1">
      <c r="A20" s="169"/>
      <c r="B20" s="169" t="s">
        <v>79</v>
      </c>
      <c r="C20" s="169"/>
      <c r="D20" s="169"/>
      <c r="E20" s="162" t="s">
        <v>78</v>
      </c>
      <c r="F20" s="172"/>
      <c r="G20" s="22">
        <v>0</v>
      </c>
      <c r="H20" s="121" t="s">
        <v>768</v>
      </c>
    </row>
    <row r="21" spans="1:8" s="1" customFormat="1" ht="12.75" customHeight="1">
      <c r="A21" s="169"/>
      <c r="B21" s="169" t="s">
        <v>77</v>
      </c>
      <c r="C21" s="169"/>
      <c r="D21" s="169"/>
      <c r="E21" s="162" t="s">
        <v>76</v>
      </c>
      <c r="F21" s="172"/>
      <c r="G21" s="22">
        <v>20134</v>
      </c>
      <c r="H21" s="121" t="s">
        <v>767</v>
      </c>
    </row>
    <row r="22" spans="1:8" s="1" customFormat="1" ht="12.75" customHeight="1">
      <c r="A22" s="169"/>
      <c r="B22" s="169" t="s">
        <v>75</v>
      </c>
      <c r="C22" s="169"/>
      <c r="D22" s="169"/>
      <c r="E22" s="162" t="s">
        <v>74</v>
      </c>
      <c r="F22" s="170"/>
      <c r="G22" s="75">
        <v>120000</v>
      </c>
      <c r="H22" s="203" t="s">
        <v>769</v>
      </c>
    </row>
    <row r="23" spans="1:8" s="1" customFormat="1" ht="12.75" customHeight="1">
      <c r="A23" s="169"/>
      <c r="B23" s="169" t="s">
        <v>73</v>
      </c>
      <c r="C23" s="169"/>
      <c r="D23" s="169"/>
      <c r="E23" s="162" t="s">
        <v>49</v>
      </c>
      <c r="F23" s="170"/>
      <c r="G23" s="75">
        <v>10</v>
      </c>
      <c r="H23" s="203" t="s">
        <v>770</v>
      </c>
    </row>
    <row r="24" spans="1:8" s="1" customFormat="1" ht="12.75" customHeight="1">
      <c r="A24" s="169"/>
      <c r="B24" s="169" t="s">
        <v>743</v>
      </c>
      <c r="C24" s="169"/>
      <c r="D24" s="169"/>
      <c r="E24" s="162" t="s">
        <v>49</v>
      </c>
      <c r="F24" s="170"/>
      <c r="G24" s="75">
        <v>10</v>
      </c>
      <c r="H24" s="125" t="s">
        <v>770</v>
      </c>
    </row>
    <row r="25" spans="1:8" s="1" customFormat="1" ht="12.75" customHeight="1">
      <c r="A25" s="169"/>
      <c r="B25" s="169" t="s">
        <v>744</v>
      </c>
      <c r="C25" s="169"/>
      <c r="D25" s="169"/>
      <c r="E25" s="162" t="s">
        <v>436</v>
      </c>
      <c r="F25" s="170"/>
      <c r="G25" s="75"/>
      <c r="H25" s="125"/>
    </row>
    <row r="26" spans="1:8" s="1" customFormat="1" ht="12.75" customHeight="1">
      <c r="A26" s="169"/>
      <c r="B26" s="169" t="s">
        <v>745</v>
      </c>
      <c r="C26" s="169"/>
      <c r="D26" s="169"/>
      <c r="E26" s="162" t="s">
        <v>746</v>
      </c>
      <c r="F26" s="170"/>
      <c r="G26" s="75"/>
      <c r="H26" s="126"/>
    </row>
    <row r="27" spans="1:8" s="1" customFormat="1" ht="12.75" customHeight="1">
      <c r="A27" s="169"/>
      <c r="B27" s="169" t="s">
        <v>437</v>
      </c>
      <c r="C27" s="169"/>
      <c r="D27" s="169"/>
      <c r="E27" s="162" t="s">
        <v>72</v>
      </c>
      <c r="F27" s="170"/>
      <c r="G27" s="10"/>
      <c r="H27" s="3"/>
    </row>
    <row r="28" spans="1:8" s="1" customFormat="1" ht="12.75" customHeight="1">
      <c r="A28" s="169"/>
      <c r="B28" s="169"/>
      <c r="C28" s="169"/>
      <c r="D28" s="169"/>
      <c r="E28" s="162"/>
      <c r="F28" s="170"/>
      <c r="G28" s="8"/>
      <c r="H28" s="3"/>
    </row>
    <row r="29" spans="1:8" s="1" customFormat="1" ht="12.75" customHeight="1">
      <c r="A29" s="169" t="s">
        <v>71</v>
      </c>
      <c r="B29" s="169"/>
      <c r="C29" s="169"/>
      <c r="D29" s="169"/>
      <c r="E29" s="162"/>
      <c r="F29" s="170"/>
      <c r="G29" s="8"/>
      <c r="H29" s="3"/>
    </row>
    <row r="30" spans="1:8" s="1" customFormat="1" ht="12.75" customHeight="1">
      <c r="A30" s="169"/>
      <c r="B30" s="169" t="s">
        <v>70</v>
      </c>
      <c r="C30" s="169"/>
      <c r="D30" s="169"/>
      <c r="E30" s="162" t="s">
        <v>69</v>
      </c>
      <c r="F30" s="170"/>
      <c r="G30" s="22">
        <v>30</v>
      </c>
      <c r="H30" s="121" t="s">
        <v>771</v>
      </c>
    </row>
    <row r="31" spans="1:8" s="1" customFormat="1" ht="12.75" customHeight="1">
      <c r="A31" s="169"/>
      <c r="B31" s="163" t="s">
        <v>68</v>
      </c>
      <c r="C31" s="169"/>
      <c r="D31" s="169"/>
      <c r="E31" s="162"/>
      <c r="F31" s="170"/>
      <c r="G31" s="37"/>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5"/>
      <c r="H39" s="3"/>
    </row>
    <row r="40" spans="1:8" s="1" customFormat="1" ht="12.75" customHeight="1">
      <c r="A40" s="169" t="s">
        <v>61</v>
      </c>
      <c r="B40" s="169"/>
      <c r="C40" s="169"/>
      <c r="D40" s="169"/>
      <c r="E40" s="162"/>
      <c r="F40" s="170"/>
      <c r="G40" s="33"/>
      <c r="H40" s="3"/>
    </row>
    <row r="41" spans="1:8" s="1" customFormat="1" ht="12.75" customHeight="1">
      <c r="A41" s="166" t="s">
        <v>60</v>
      </c>
      <c r="B41" s="169"/>
      <c r="C41" s="169"/>
      <c r="D41" s="169"/>
      <c r="E41" s="162"/>
      <c r="F41" s="170"/>
      <c r="G41" s="31"/>
      <c r="H41" s="3"/>
    </row>
    <row r="42" spans="1:8" s="1" customFormat="1" ht="12.75" customHeight="1">
      <c r="A42" s="169"/>
      <c r="B42" s="169" t="s">
        <v>59</v>
      </c>
      <c r="C42" s="169"/>
      <c r="D42" s="169"/>
      <c r="E42" s="162" t="s">
        <v>45</v>
      </c>
      <c r="F42" s="170"/>
      <c r="G42" s="22"/>
      <c r="H42" s="3"/>
    </row>
    <row r="43" spans="1:8" s="1" customFormat="1" ht="12.75" customHeight="1">
      <c r="A43" s="169"/>
      <c r="B43" s="169" t="s">
        <v>58</v>
      </c>
      <c r="C43" s="169"/>
      <c r="D43" s="169"/>
      <c r="E43" s="162" t="s">
        <v>56</v>
      </c>
      <c r="F43" s="170"/>
      <c r="G43" s="22"/>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v>1</v>
      </c>
      <c r="H48" s="3" t="s">
        <v>356</v>
      </c>
    </row>
    <row r="49" spans="1:8" s="1" customFormat="1" ht="12.75" customHeight="1">
      <c r="A49" s="169"/>
      <c r="B49" s="163" t="s">
        <v>50</v>
      </c>
      <c r="C49" s="169"/>
      <c r="D49" s="169"/>
      <c r="E49" s="162" t="s">
        <v>49</v>
      </c>
      <c r="F49" s="170"/>
      <c r="G49" s="88">
        <v>-1</v>
      </c>
      <c r="H49" s="127" t="s">
        <v>702</v>
      </c>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3"/>
    </row>
    <row r="52" spans="1:8" s="1" customFormat="1" ht="12.75" customHeight="1">
      <c r="A52" s="169"/>
      <c r="B52" s="169"/>
      <c r="C52" s="169"/>
      <c r="D52" s="169"/>
      <c r="E52" s="162"/>
      <c r="F52" s="170"/>
      <c r="G52" s="8"/>
      <c r="H52" s="3"/>
    </row>
    <row r="53" spans="1:8" s="1" customFormat="1" ht="12.75" customHeight="1">
      <c r="A53" s="169" t="s">
        <v>48</v>
      </c>
      <c r="B53" s="169"/>
      <c r="C53" s="169"/>
      <c r="D53" s="169"/>
      <c r="E53" s="162"/>
      <c r="F53" s="170"/>
      <c r="G53" s="8"/>
      <c r="H53" s="3"/>
    </row>
    <row r="54" spans="1:8" s="1" customFormat="1" ht="12.75" customHeight="1">
      <c r="A54" s="169"/>
      <c r="B54" s="169" t="s">
        <v>47</v>
      </c>
      <c r="C54" s="169"/>
      <c r="D54" s="169"/>
      <c r="E54" s="162" t="s">
        <v>1</v>
      </c>
      <c r="F54" s="170"/>
      <c r="G54" s="22"/>
      <c r="H54" s="3"/>
    </row>
    <row r="55" spans="1:8" s="1" customFormat="1" ht="12.75" customHeight="1">
      <c r="A55" s="169"/>
      <c r="B55" s="169" t="s">
        <v>46</v>
      </c>
      <c r="C55" s="169"/>
      <c r="D55" s="169"/>
      <c r="E55" s="162" t="s">
        <v>1</v>
      </c>
      <c r="F55" s="170"/>
      <c r="G55" s="22"/>
      <c r="H55" s="3"/>
    </row>
    <row r="56" spans="1:8" s="1" customFormat="1" ht="12.75" customHeight="1">
      <c r="A56" s="169"/>
      <c r="B56" s="169" t="s">
        <v>722</v>
      </c>
      <c r="C56" s="169"/>
      <c r="D56" s="169"/>
      <c r="E56" s="162" t="s">
        <v>1</v>
      </c>
      <c r="F56" s="170"/>
      <c r="G56" s="22"/>
      <c r="H56" s="3"/>
    </row>
    <row r="57" spans="1:8" s="1" customFormat="1" ht="12.75" customHeight="1">
      <c r="A57" s="169"/>
      <c r="B57" s="169" t="s">
        <v>723</v>
      </c>
      <c r="C57" s="169"/>
      <c r="D57" s="169"/>
      <c r="E57" s="162" t="s">
        <v>1</v>
      </c>
      <c r="F57" s="170"/>
      <c r="G57" s="22"/>
      <c r="H57" s="3"/>
    </row>
    <row r="58" spans="1:8" s="1" customFormat="1" ht="12.75" customHeight="1">
      <c r="A58" s="169"/>
      <c r="B58" s="169" t="s">
        <v>724</v>
      </c>
      <c r="C58" s="169"/>
      <c r="D58" s="169"/>
      <c r="E58" s="162" t="s">
        <v>1</v>
      </c>
      <c r="F58" s="170"/>
      <c r="G58" s="22"/>
      <c r="H58" s="3"/>
    </row>
    <row r="59" spans="1:8" s="1" customFormat="1" ht="12.75" customHeight="1">
      <c r="A59" s="169"/>
      <c r="B59" s="163" t="s">
        <v>725</v>
      </c>
      <c r="C59" s="169"/>
      <c r="D59" s="169"/>
      <c r="E59" s="162" t="s">
        <v>45</v>
      </c>
      <c r="F59" s="170"/>
      <c r="G59" s="10"/>
      <c r="H59" s="3"/>
    </row>
    <row r="60" spans="1:8" s="1" customFormat="1" ht="12.75" customHeight="1">
      <c r="A60" s="169"/>
      <c r="B60" s="163" t="s">
        <v>726</v>
      </c>
      <c r="C60" s="169"/>
      <c r="D60" s="169"/>
      <c r="E60" s="162" t="s">
        <v>45</v>
      </c>
      <c r="F60" s="182"/>
      <c r="G60" s="58"/>
      <c r="H60" s="3"/>
    </row>
    <row r="61" spans="1:8" s="1" customFormat="1" ht="12.75" customHeight="1">
      <c r="A61" s="169"/>
      <c r="B61" s="163" t="s">
        <v>727</v>
      </c>
      <c r="C61" s="169"/>
      <c r="D61" s="169"/>
      <c r="E61" s="162" t="s">
        <v>49</v>
      </c>
      <c r="F61" s="183"/>
      <c r="G61" s="58"/>
      <c r="H61" s="3"/>
    </row>
    <row r="62" spans="1:8" s="1" customFormat="1" ht="12.75" customHeight="1">
      <c r="A62" s="169"/>
      <c r="B62" s="163"/>
      <c r="C62" s="169"/>
      <c r="D62" s="169"/>
      <c r="E62" s="162"/>
      <c r="F62" s="184"/>
      <c r="G62" s="20"/>
      <c r="H62" s="3"/>
    </row>
    <row r="63" spans="1:8" s="1" customFormat="1" ht="12.75" customHeight="1">
      <c r="A63" s="169" t="s">
        <v>749</v>
      </c>
      <c r="B63" s="163"/>
      <c r="C63" s="169"/>
      <c r="D63" s="169"/>
      <c r="E63" s="162"/>
      <c r="F63" s="184"/>
      <c r="G63" s="18"/>
      <c r="H63" s="3"/>
    </row>
    <row r="64" spans="1:8" s="1" customFormat="1" ht="12.75" customHeight="1">
      <c r="A64" s="169"/>
      <c r="B64" s="187" t="s">
        <v>44</v>
      </c>
      <c r="C64" s="169"/>
      <c r="D64" s="169"/>
      <c r="E64" s="162"/>
      <c r="F64" s="184"/>
      <c r="G64" s="16"/>
      <c r="H64" s="3"/>
    </row>
    <row r="65" spans="1:8" s="1" customFormat="1" ht="12.75" customHeight="1">
      <c r="A65" s="169"/>
      <c r="B65" s="187"/>
      <c r="C65" s="187" t="s">
        <v>750</v>
      </c>
      <c r="D65" s="169"/>
      <c r="E65" s="162" t="s">
        <v>1</v>
      </c>
      <c r="F65" s="184"/>
      <c r="G65" s="13">
        <v>1</v>
      </c>
      <c r="H65" s="3" t="s">
        <v>349</v>
      </c>
    </row>
    <row r="66" spans="1:8" s="1" customFormat="1" ht="12.75" customHeight="1">
      <c r="A66" s="169"/>
      <c r="B66" s="187"/>
      <c r="C66" s="187" t="s">
        <v>751</v>
      </c>
      <c r="D66" s="169"/>
      <c r="E66" s="162" t="s">
        <v>1</v>
      </c>
      <c r="F66" s="184"/>
      <c r="G66" s="13">
        <v>0</v>
      </c>
      <c r="H66" s="3"/>
    </row>
    <row r="67" spans="1:8" s="1" customFormat="1" ht="12.75" customHeight="1">
      <c r="A67" s="169"/>
      <c r="B67" s="187"/>
      <c r="C67" s="187" t="s">
        <v>752</v>
      </c>
      <c r="D67" s="169"/>
      <c r="E67" s="162" t="s">
        <v>1</v>
      </c>
      <c r="F67" s="184"/>
      <c r="G67" s="13">
        <v>0</v>
      </c>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v>1</v>
      </c>
      <c r="H69" s="3" t="s">
        <v>348</v>
      </c>
    </row>
    <row r="70" spans="1:8" s="1" customFormat="1" ht="12.75" customHeight="1">
      <c r="A70" s="169"/>
      <c r="B70" s="187"/>
      <c r="C70" s="187" t="s">
        <v>754</v>
      </c>
      <c r="D70" s="169"/>
      <c r="E70" s="162" t="s">
        <v>1</v>
      </c>
      <c r="F70" s="184"/>
      <c r="G70" s="13">
        <v>0</v>
      </c>
      <c r="H70" s="3"/>
    </row>
    <row r="71" spans="1:8" s="1" customFormat="1" ht="12.75" customHeight="1">
      <c r="A71" s="169"/>
      <c r="B71" s="187"/>
      <c r="C71" s="187" t="s">
        <v>755</v>
      </c>
      <c r="D71" s="169"/>
      <c r="E71" s="162" t="s">
        <v>1</v>
      </c>
      <c r="F71" s="184"/>
      <c r="G71" s="13">
        <v>0</v>
      </c>
      <c r="H71" s="3"/>
    </row>
    <row r="72" spans="1:8" s="1" customFormat="1" ht="12.75" customHeight="1">
      <c r="A72" s="191"/>
      <c r="B72" s="192"/>
      <c r="C72" s="192"/>
      <c r="D72" s="191"/>
      <c r="E72" s="164"/>
      <c r="F72" s="184"/>
      <c r="G72" s="60"/>
      <c r="H72" s="3"/>
    </row>
    <row r="73" spans="1:8" s="1" customFormat="1" ht="12.75" customHeight="1">
      <c r="A73" s="169" t="s">
        <v>728</v>
      </c>
      <c r="B73" s="187"/>
      <c r="C73" s="187"/>
      <c r="D73" s="169"/>
      <c r="E73" s="162" t="s">
        <v>1</v>
      </c>
      <c r="F73" s="184"/>
      <c r="G73" s="201"/>
      <c r="H73" s="3"/>
    </row>
    <row r="74" spans="1:8" s="1" customFormat="1" ht="12.75" customHeight="1">
      <c r="A74" s="191"/>
      <c r="B74" s="192"/>
      <c r="C74" s="192"/>
      <c r="D74" s="191"/>
      <c r="E74" s="164"/>
      <c r="F74" s="184"/>
      <c r="G74" s="7"/>
      <c r="H74" s="3"/>
    </row>
    <row r="75" spans="1:8" s="1" customFormat="1" ht="12.75" customHeight="1">
      <c r="A75" s="191" t="s">
        <v>729</v>
      </c>
      <c r="B75" s="192"/>
      <c r="C75" s="191"/>
      <c r="D75" s="191"/>
      <c r="E75" s="164"/>
      <c r="F75" s="184"/>
      <c r="G75" s="7"/>
      <c r="H75" s="3"/>
    </row>
    <row r="76" spans="1:8" s="1" customFormat="1" ht="12.75" customHeight="1">
      <c r="A76" s="191"/>
      <c r="B76" s="195" t="s">
        <v>730</v>
      </c>
      <c r="C76" s="191"/>
      <c r="D76" s="191"/>
      <c r="E76" s="164"/>
      <c r="F76" s="184"/>
      <c r="G76" s="61"/>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0</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63"/>
      <c r="H81" s="3"/>
    </row>
    <row r="82" spans="1:8" s="1" customFormat="1" ht="12.75" customHeight="1">
      <c r="A82" s="169"/>
      <c r="B82" s="163"/>
      <c r="C82" s="169" t="s">
        <v>736</v>
      </c>
      <c r="D82" s="169"/>
      <c r="E82" s="162" t="s">
        <v>42</v>
      </c>
      <c r="F82" s="184"/>
      <c r="G82" s="86">
        <v>8277</v>
      </c>
      <c r="H82" s="3" t="s">
        <v>458</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0</v>
      </c>
      <c r="H84" s="3"/>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v>80000</v>
      </c>
      <c r="H86" s="3" t="s">
        <v>760</v>
      </c>
    </row>
    <row r="87" spans="1:8" s="1" customFormat="1" ht="12.75" customHeight="1">
      <c r="A87" s="191"/>
      <c r="B87" s="195"/>
      <c r="C87" s="191"/>
      <c r="D87" s="191"/>
      <c r="E87" s="164"/>
      <c r="F87" s="184"/>
      <c r="G87" s="12"/>
      <c r="H87" s="3"/>
    </row>
    <row r="88" spans="1:8" s="1" customFormat="1" ht="12.75" customHeight="1">
      <c r="A88" s="169" t="s">
        <v>742</v>
      </c>
      <c r="B88" s="163"/>
      <c r="C88" s="169"/>
      <c r="D88" s="169"/>
      <c r="E88" s="167" t="s">
        <v>756</v>
      </c>
      <c r="F88" s="184"/>
      <c r="G88" s="58"/>
      <c r="H88" s="3"/>
    </row>
    <row r="89" spans="1:8" s="1" customFormat="1" ht="12.75" customHeight="1">
      <c r="A89" s="8"/>
      <c r="B89" s="9"/>
      <c r="C89" s="8"/>
      <c r="D89" s="8"/>
      <c r="E89" s="8"/>
      <c r="F89" s="7"/>
      <c r="G89" s="7"/>
      <c r="H89" s="72" t="s">
        <v>346</v>
      </c>
    </row>
    <row r="90" spans="1:8" s="1" customFormat="1" ht="12.75" customHeight="1">
      <c r="H90" s="3"/>
    </row>
  </sheetData>
  <mergeCells count="2">
    <mergeCell ref="H4:H6"/>
    <mergeCell ref="A5:D5"/>
  </mergeCells>
  <pageMargins left="0.7" right="0.7" top="0.75" bottom="0.75" header="0.3" footer="0.3"/>
  <pageSetup orientation="portrait" horizontalDpi="0"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1"/>
  <sheetViews>
    <sheetView showGridLines="0" workbookViewId="0"/>
  </sheetViews>
  <sheetFormatPr defaultColWidth="8.85546875" defaultRowHeight="12.75"/>
  <cols>
    <col min="1" max="7" width="8.85546875" style="1"/>
    <col min="8" max="8" width="151.42578125" style="3" customWidth="1"/>
    <col min="9" max="16384" width="8.85546875" style="1"/>
  </cols>
  <sheetData>
    <row r="1" spans="1:8" s="43" customFormat="1" ht="19.5" customHeight="1">
      <c r="A1" s="43" t="s">
        <v>94</v>
      </c>
      <c r="H1" s="122"/>
    </row>
    <row r="2" spans="1:8" s="42" customFormat="1" ht="12.75" customHeight="1">
      <c r="H2" s="123"/>
    </row>
    <row r="3" spans="1:8" s="5" customFormat="1" ht="14.1" customHeight="1">
      <c r="A3" s="5" t="s">
        <v>93</v>
      </c>
      <c r="H3" s="124"/>
    </row>
    <row r="4" spans="1:8" s="42" customFormat="1" ht="12.75" customHeight="1">
      <c r="A4" s="123"/>
      <c r="B4" s="123"/>
      <c r="C4" s="123"/>
      <c r="D4" s="123"/>
      <c r="E4" s="123"/>
      <c r="F4" s="123"/>
      <c r="H4" s="123"/>
    </row>
    <row r="5" spans="1:8" ht="12.75" customHeight="1">
      <c r="A5" s="750" t="s">
        <v>41</v>
      </c>
      <c r="B5" s="750"/>
      <c r="C5" s="750"/>
      <c r="D5" s="750"/>
      <c r="E5" s="4" t="s">
        <v>40</v>
      </c>
      <c r="F5" s="3"/>
      <c r="G5" s="55"/>
    </row>
    <row r="6" spans="1:8" ht="12.75" customHeight="1">
      <c r="A6" s="168"/>
      <c r="B6" s="168"/>
      <c r="C6" s="168"/>
      <c r="D6" s="168"/>
      <c r="E6" s="3"/>
      <c r="F6" s="3"/>
    </row>
    <row r="7" spans="1:8" ht="12.75" customHeight="1">
      <c r="A7" s="169" t="s">
        <v>92</v>
      </c>
      <c r="B7" s="169"/>
      <c r="C7" s="169"/>
      <c r="D7" s="169"/>
      <c r="E7" s="170"/>
      <c r="F7" s="170"/>
    </row>
    <row r="8" spans="1:8" ht="12.75" customHeight="1">
      <c r="A8" s="166" t="s">
        <v>91</v>
      </c>
      <c r="B8" s="169"/>
      <c r="C8" s="169"/>
      <c r="D8" s="169"/>
      <c r="E8" s="170"/>
      <c r="F8" s="170"/>
      <c r="H8" s="4" t="s">
        <v>347</v>
      </c>
    </row>
    <row r="9" spans="1:8" ht="12.75" customHeight="1">
      <c r="A9" s="169"/>
      <c r="B9" s="171" t="s">
        <v>90</v>
      </c>
      <c r="C9" s="171"/>
      <c r="D9" s="171"/>
      <c r="E9" s="162" t="s">
        <v>1</v>
      </c>
      <c r="F9" s="172"/>
      <c r="G9" s="22"/>
    </row>
    <row r="10" spans="1:8" ht="12.75" customHeight="1">
      <c r="A10" s="169"/>
      <c r="B10" s="171" t="s">
        <v>89</v>
      </c>
      <c r="C10" s="171"/>
      <c r="D10" s="171"/>
      <c r="E10" s="162" t="s">
        <v>1</v>
      </c>
      <c r="F10" s="172"/>
      <c r="G10" s="22"/>
    </row>
    <row r="11" spans="1:8" ht="12.75" customHeight="1">
      <c r="A11" s="169"/>
      <c r="B11" s="171" t="s">
        <v>88</v>
      </c>
      <c r="C11" s="171"/>
      <c r="D11" s="171"/>
      <c r="E11" s="162" t="s">
        <v>1</v>
      </c>
      <c r="F11" s="172"/>
      <c r="G11" s="22"/>
    </row>
    <row r="12" spans="1:8" ht="12.75" customHeight="1">
      <c r="A12" s="169"/>
      <c r="B12" s="171" t="s">
        <v>87</v>
      </c>
      <c r="C12" s="171"/>
      <c r="D12" s="171"/>
      <c r="E12" s="162" t="s">
        <v>1</v>
      </c>
      <c r="F12" s="172"/>
      <c r="G12" s="22"/>
    </row>
    <row r="13" spans="1:8" ht="12.75" customHeight="1">
      <c r="A13" s="169"/>
      <c r="B13" s="171" t="s">
        <v>86</v>
      </c>
      <c r="C13" s="171"/>
      <c r="D13" s="171"/>
      <c r="E13" s="162" t="s">
        <v>1</v>
      </c>
      <c r="F13" s="172"/>
      <c r="G13" s="22"/>
    </row>
    <row r="14" spans="1:8" ht="12.75" customHeight="1">
      <c r="A14" s="169"/>
      <c r="B14" s="171" t="s">
        <v>85</v>
      </c>
      <c r="C14" s="171"/>
      <c r="D14" s="171"/>
      <c r="E14" s="162" t="s">
        <v>1</v>
      </c>
      <c r="F14" s="172"/>
      <c r="G14" s="22"/>
    </row>
    <row r="15" spans="1:8" ht="12.75" customHeight="1">
      <c r="A15" s="169"/>
      <c r="B15" s="170" t="s">
        <v>84</v>
      </c>
      <c r="C15" s="171"/>
      <c r="D15" s="171"/>
      <c r="E15" s="162" t="s">
        <v>1</v>
      </c>
      <c r="F15" s="172"/>
      <c r="G15" s="22"/>
    </row>
    <row r="16" spans="1:8" ht="12.75" customHeight="1">
      <c r="A16" s="169"/>
      <c r="B16" s="169"/>
      <c r="C16" s="169"/>
      <c r="D16" s="169"/>
      <c r="E16" s="165"/>
      <c r="F16" s="172"/>
      <c r="G16" s="41"/>
    </row>
    <row r="17" spans="1:8" ht="12.75" customHeight="1">
      <c r="A17" s="169" t="s">
        <v>83</v>
      </c>
      <c r="B17" s="169"/>
      <c r="C17" s="169"/>
      <c r="D17" s="169"/>
      <c r="E17" s="162"/>
      <c r="F17" s="172"/>
      <c r="G17" s="24"/>
    </row>
    <row r="18" spans="1:8" ht="12.75" customHeight="1">
      <c r="A18" s="169"/>
      <c r="B18" s="169" t="s">
        <v>82</v>
      </c>
      <c r="C18" s="169"/>
      <c r="D18" s="169"/>
      <c r="E18" s="162" t="s">
        <v>1</v>
      </c>
      <c r="F18" s="172"/>
      <c r="G18" s="38" t="s">
        <v>229</v>
      </c>
    </row>
    <row r="19" spans="1:8" ht="12.75" customHeight="1">
      <c r="A19" s="169"/>
      <c r="B19" s="169" t="s">
        <v>80</v>
      </c>
      <c r="C19" s="169"/>
      <c r="D19" s="169"/>
      <c r="E19" s="162" t="s">
        <v>1</v>
      </c>
      <c r="F19" s="172"/>
      <c r="G19" s="38" t="s">
        <v>241</v>
      </c>
    </row>
    <row r="20" spans="1:8" ht="12.75" customHeight="1">
      <c r="A20" s="169"/>
      <c r="B20" s="169" t="s">
        <v>79</v>
      </c>
      <c r="C20" s="169"/>
      <c r="D20" s="169"/>
      <c r="E20" s="162" t="s">
        <v>78</v>
      </c>
      <c r="F20" s="172"/>
      <c r="G20" s="75">
        <v>31</v>
      </c>
      <c r="H20" s="121" t="s">
        <v>701</v>
      </c>
    </row>
    <row r="21" spans="1:8" ht="12.75" customHeight="1">
      <c r="A21" s="169"/>
      <c r="B21" s="169" t="s">
        <v>77</v>
      </c>
      <c r="C21" s="169"/>
      <c r="D21" s="169"/>
      <c r="E21" s="162" t="s">
        <v>76</v>
      </c>
      <c r="F21" s="172"/>
      <c r="G21" s="76">
        <v>5560</v>
      </c>
      <c r="H21" s="121" t="s">
        <v>427</v>
      </c>
    </row>
    <row r="22" spans="1:8" ht="12.75" customHeight="1">
      <c r="A22" s="169"/>
      <c r="B22" s="169" t="s">
        <v>75</v>
      </c>
      <c r="C22" s="169"/>
      <c r="D22" s="169"/>
      <c r="E22" s="162" t="s">
        <v>74</v>
      </c>
      <c r="F22" s="170"/>
      <c r="G22" s="75">
        <v>2330</v>
      </c>
      <c r="H22" s="203" t="s">
        <v>932</v>
      </c>
    </row>
    <row r="23" spans="1:8" ht="12.75" customHeight="1">
      <c r="A23" s="169"/>
      <c r="B23" s="169" t="s">
        <v>73</v>
      </c>
      <c r="C23" s="169"/>
      <c r="D23" s="169"/>
      <c r="E23" s="162" t="s">
        <v>49</v>
      </c>
      <c r="F23" s="170"/>
      <c r="G23" s="75">
        <v>10</v>
      </c>
      <c r="H23" s="203"/>
    </row>
    <row r="24" spans="1:8" ht="12.75" customHeight="1">
      <c r="A24" s="169"/>
      <c r="B24" s="169" t="s">
        <v>743</v>
      </c>
      <c r="C24" s="169"/>
      <c r="D24" s="169"/>
      <c r="E24" s="162" t="s">
        <v>49</v>
      </c>
      <c r="F24" s="170"/>
      <c r="G24" s="75"/>
      <c r="H24" s="125"/>
    </row>
    <row r="25" spans="1:8" ht="12.75" customHeight="1">
      <c r="A25" s="169"/>
      <c r="B25" s="169" t="s">
        <v>744</v>
      </c>
      <c r="C25" s="169"/>
      <c r="D25" s="169"/>
      <c r="E25" s="162" t="s">
        <v>436</v>
      </c>
      <c r="F25" s="170"/>
      <c r="G25" s="75"/>
      <c r="H25" s="206"/>
    </row>
    <row r="26" spans="1:8" ht="12.75" customHeight="1">
      <c r="A26" s="169"/>
      <c r="B26" s="169" t="s">
        <v>745</v>
      </c>
      <c r="C26" s="169"/>
      <c r="D26" s="169"/>
      <c r="E26" s="162" t="s">
        <v>746</v>
      </c>
      <c r="F26" s="170"/>
      <c r="G26" s="75"/>
      <c r="H26" s="207"/>
    </row>
    <row r="27" spans="1:8" ht="12.75" customHeight="1">
      <c r="A27" s="169"/>
      <c r="B27" s="169" t="s">
        <v>437</v>
      </c>
      <c r="C27" s="169"/>
      <c r="D27" s="169"/>
      <c r="E27" s="162" t="s">
        <v>72</v>
      </c>
      <c r="F27" s="170"/>
      <c r="G27" s="38"/>
    </row>
    <row r="28" spans="1:8" ht="12.75" customHeight="1">
      <c r="A28" s="169"/>
      <c r="B28" s="169"/>
      <c r="C28" s="169"/>
      <c r="D28" s="169"/>
      <c r="E28" s="162"/>
      <c r="F28" s="170"/>
      <c r="G28" s="24"/>
    </row>
    <row r="29" spans="1:8" ht="12.75" customHeight="1">
      <c r="A29" s="169" t="s">
        <v>71</v>
      </c>
      <c r="B29" s="169"/>
      <c r="C29" s="169"/>
      <c r="D29" s="169"/>
      <c r="E29" s="162"/>
      <c r="F29" s="170"/>
      <c r="G29" s="24"/>
    </row>
    <row r="30" spans="1:8" ht="12.75" customHeight="1">
      <c r="A30" s="169"/>
      <c r="B30" s="169" t="s">
        <v>70</v>
      </c>
      <c r="C30" s="169"/>
      <c r="D30" s="169"/>
      <c r="E30" s="162" t="s">
        <v>69</v>
      </c>
      <c r="F30" s="170"/>
      <c r="G30" s="38">
        <v>20.2</v>
      </c>
      <c r="H30" s="3" t="s">
        <v>397</v>
      </c>
    </row>
    <row r="31" spans="1:8" ht="12.75" customHeight="1">
      <c r="A31" s="169"/>
      <c r="B31" s="163" t="s">
        <v>68</v>
      </c>
      <c r="C31" s="169"/>
      <c r="D31" s="169"/>
      <c r="E31" s="162"/>
      <c r="F31" s="170"/>
      <c r="G31" s="36"/>
    </row>
    <row r="32" spans="1:8" ht="12.75" customHeight="1">
      <c r="A32" s="169"/>
      <c r="B32" s="170"/>
      <c r="C32" s="170"/>
      <c r="D32" s="169" t="s">
        <v>67</v>
      </c>
      <c r="E32" s="162" t="s">
        <v>62</v>
      </c>
      <c r="F32" s="170"/>
      <c r="G32" s="58"/>
    </row>
    <row r="33" spans="1:8" ht="12.75" customHeight="1">
      <c r="A33" s="169"/>
      <c r="B33" s="177"/>
      <c r="C33" s="170"/>
      <c r="D33" s="169" t="s">
        <v>66</v>
      </c>
      <c r="E33" s="162" t="s">
        <v>62</v>
      </c>
      <c r="F33" s="170"/>
      <c r="G33" s="58"/>
    </row>
    <row r="34" spans="1:8" ht="12.75" customHeight="1">
      <c r="A34" s="169"/>
      <c r="B34" s="178"/>
      <c r="C34" s="170"/>
      <c r="D34" s="169" t="s">
        <v>65</v>
      </c>
      <c r="E34" s="162" t="s">
        <v>62</v>
      </c>
      <c r="F34" s="170"/>
      <c r="G34" s="58"/>
    </row>
    <row r="35" spans="1:8" ht="12.75" customHeight="1">
      <c r="A35" s="169"/>
      <c r="B35" s="178"/>
      <c r="C35" s="170"/>
      <c r="D35" s="169" t="s">
        <v>64</v>
      </c>
      <c r="E35" s="162" t="s">
        <v>62</v>
      </c>
      <c r="F35" s="170"/>
      <c r="G35" s="58"/>
    </row>
    <row r="36" spans="1:8" ht="12.75" customHeight="1">
      <c r="A36" s="169"/>
      <c r="B36" s="178"/>
      <c r="C36" s="170"/>
      <c r="D36" s="169" t="s">
        <v>63</v>
      </c>
      <c r="E36" s="162" t="s">
        <v>62</v>
      </c>
      <c r="F36" s="170"/>
      <c r="G36" s="58"/>
    </row>
    <row r="37" spans="1:8" ht="12.75" customHeight="1">
      <c r="A37" s="169"/>
      <c r="B37" s="169"/>
      <c r="C37" s="170"/>
      <c r="D37" s="169" t="s">
        <v>757</v>
      </c>
      <c r="E37" s="162" t="s">
        <v>62</v>
      </c>
      <c r="F37" s="170"/>
      <c r="G37" s="58"/>
    </row>
    <row r="38" spans="1:8" ht="12.75" customHeight="1">
      <c r="A38" s="169"/>
      <c r="B38" s="169"/>
      <c r="C38" s="170"/>
      <c r="D38" s="169" t="s">
        <v>758</v>
      </c>
      <c r="E38" s="162" t="s">
        <v>62</v>
      </c>
      <c r="F38" s="170"/>
      <c r="G38" s="58"/>
    </row>
    <row r="39" spans="1:8" ht="12.75" customHeight="1">
      <c r="A39" s="169"/>
      <c r="B39" s="169"/>
      <c r="C39" s="170"/>
      <c r="D39" s="169"/>
      <c r="E39" s="162"/>
      <c r="F39" s="170"/>
      <c r="G39" s="34"/>
    </row>
    <row r="40" spans="1:8" ht="12.75" customHeight="1">
      <c r="A40" s="169" t="s">
        <v>61</v>
      </c>
      <c r="B40" s="169"/>
      <c r="C40" s="169"/>
      <c r="D40" s="169"/>
      <c r="E40" s="162"/>
      <c r="F40" s="170"/>
      <c r="G40" s="32"/>
    </row>
    <row r="41" spans="1:8" ht="12.75" customHeight="1">
      <c r="A41" s="166" t="s">
        <v>60</v>
      </c>
      <c r="B41" s="169"/>
      <c r="C41" s="169"/>
      <c r="D41" s="169"/>
      <c r="E41" s="162"/>
      <c r="F41" s="170"/>
      <c r="G41" s="30"/>
    </row>
    <row r="42" spans="1:8" ht="12.75" customHeight="1">
      <c r="A42" s="169"/>
      <c r="B42" s="169" t="s">
        <v>59</v>
      </c>
      <c r="C42" s="169"/>
      <c r="D42" s="169"/>
      <c r="E42" s="162" t="s">
        <v>45</v>
      </c>
      <c r="F42" s="170"/>
      <c r="G42" s="76"/>
    </row>
    <row r="43" spans="1:8" ht="12.75" customHeight="1">
      <c r="A43" s="169"/>
      <c r="B43" s="169" t="s">
        <v>58</v>
      </c>
      <c r="C43" s="169"/>
      <c r="D43" s="169"/>
      <c r="E43" s="162" t="s">
        <v>56</v>
      </c>
      <c r="F43" s="170"/>
      <c r="G43" s="38"/>
    </row>
    <row r="44" spans="1:8" ht="12.75" customHeight="1">
      <c r="A44" s="169"/>
      <c r="B44" s="163" t="s">
        <v>57</v>
      </c>
      <c r="C44" s="169"/>
      <c r="D44" s="169"/>
      <c r="E44" s="162" t="s">
        <v>56</v>
      </c>
      <c r="F44" s="170"/>
      <c r="G44" s="58"/>
    </row>
    <row r="45" spans="1:8" ht="12.75" customHeight="1">
      <c r="A45" s="169"/>
      <c r="B45" s="163" t="s">
        <v>55</v>
      </c>
      <c r="C45" s="169"/>
      <c r="D45" s="169"/>
      <c r="E45" s="162" t="s">
        <v>515</v>
      </c>
      <c r="F45" s="170"/>
      <c r="G45" s="58"/>
    </row>
    <row r="46" spans="1:8" ht="12.75" customHeight="1">
      <c r="A46" s="169"/>
      <c r="B46" s="163" t="s">
        <v>54</v>
      </c>
      <c r="C46" s="169"/>
      <c r="D46" s="169"/>
      <c r="E46" s="162" t="s">
        <v>45</v>
      </c>
      <c r="F46" s="170"/>
      <c r="G46" s="58"/>
    </row>
    <row r="47" spans="1:8" ht="12.75" customHeight="1">
      <c r="A47" s="169"/>
      <c r="B47" s="163" t="s">
        <v>53</v>
      </c>
      <c r="C47" s="169"/>
      <c r="D47" s="169"/>
      <c r="E47" s="162" t="s">
        <v>52</v>
      </c>
      <c r="F47" s="170"/>
      <c r="G47" s="58"/>
    </row>
    <row r="48" spans="1:8" ht="12.75" customHeight="1">
      <c r="A48" s="169"/>
      <c r="B48" s="163" t="s">
        <v>51</v>
      </c>
      <c r="C48" s="169"/>
      <c r="D48" s="169"/>
      <c r="E48" s="162" t="s">
        <v>49</v>
      </c>
      <c r="F48" s="170"/>
      <c r="G48" s="58">
        <v>1</v>
      </c>
      <c r="H48" s="3" t="s">
        <v>356</v>
      </c>
    </row>
    <row r="49" spans="1:8" ht="12.75" customHeight="1">
      <c r="A49" s="169"/>
      <c r="B49" s="163" t="s">
        <v>50</v>
      </c>
      <c r="C49" s="169"/>
      <c r="D49" s="169"/>
      <c r="E49" s="162" t="s">
        <v>49</v>
      </c>
      <c r="F49" s="170"/>
      <c r="G49" s="88">
        <v>-1</v>
      </c>
      <c r="H49" s="127" t="s">
        <v>702</v>
      </c>
    </row>
    <row r="50" spans="1:8" ht="12.75" customHeight="1">
      <c r="A50" s="169"/>
      <c r="B50" s="163" t="s">
        <v>747</v>
      </c>
      <c r="C50" s="169"/>
      <c r="D50" s="169"/>
      <c r="E50" s="162" t="s">
        <v>49</v>
      </c>
      <c r="F50" s="170"/>
      <c r="G50" s="58"/>
    </row>
    <row r="51" spans="1:8" ht="12.75" customHeight="1">
      <c r="A51" s="169"/>
      <c r="B51" s="163" t="s">
        <v>748</v>
      </c>
      <c r="C51" s="169"/>
      <c r="D51" s="169"/>
      <c r="E51" s="162" t="s">
        <v>49</v>
      </c>
      <c r="F51" s="170"/>
      <c r="G51" s="58"/>
      <c r="H51" s="125"/>
    </row>
    <row r="52" spans="1:8" ht="12.75" customHeight="1">
      <c r="A52" s="169"/>
      <c r="B52" s="169"/>
      <c r="C52" s="169"/>
      <c r="D52" s="169"/>
      <c r="E52" s="162"/>
      <c r="F52" s="170"/>
      <c r="G52" s="24"/>
    </row>
    <row r="53" spans="1:8" ht="12.75" customHeight="1">
      <c r="A53" s="169" t="s">
        <v>48</v>
      </c>
      <c r="B53" s="169"/>
      <c r="C53" s="169"/>
      <c r="D53" s="169"/>
      <c r="E53" s="162"/>
      <c r="F53" s="170"/>
      <c r="G53" s="24"/>
    </row>
    <row r="54" spans="1:8" ht="12.75" customHeight="1">
      <c r="A54" s="169"/>
      <c r="B54" s="169" t="s">
        <v>47</v>
      </c>
      <c r="C54" s="169"/>
      <c r="D54" s="169"/>
      <c r="E54" s="162" t="s">
        <v>1</v>
      </c>
      <c r="F54" s="170"/>
      <c r="G54" s="38"/>
    </row>
    <row r="55" spans="1:8" ht="12.75" customHeight="1">
      <c r="A55" s="169"/>
      <c r="B55" s="169" t="s">
        <v>46</v>
      </c>
      <c r="C55" s="169"/>
      <c r="D55" s="169"/>
      <c r="E55" s="162" t="s">
        <v>1</v>
      </c>
      <c r="F55" s="170"/>
      <c r="G55" s="38"/>
    </row>
    <row r="56" spans="1:8" ht="12.75" customHeight="1">
      <c r="A56" s="169"/>
      <c r="B56" s="169" t="s">
        <v>722</v>
      </c>
      <c r="C56" s="169"/>
      <c r="D56" s="169"/>
      <c r="E56" s="162" t="s">
        <v>1</v>
      </c>
      <c r="F56" s="170"/>
      <c r="G56" s="38"/>
    </row>
    <row r="57" spans="1:8" ht="12.75" customHeight="1">
      <c r="A57" s="169"/>
      <c r="B57" s="169" t="s">
        <v>723</v>
      </c>
      <c r="C57" s="169"/>
      <c r="D57" s="169"/>
      <c r="E57" s="162" t="s">
        <v>1</v>
      </c>
      <c r="F57" s="170"/>
      <c r="G57" s="38"/>
    </row>
    <row r="58" spans="1:8" ht="12.75" customHeight="1">
      <c r="A58" s="169"/>
      <c r="B58" s="169" t="s">
        <v>724</v>
      </c>
      <c r="C58" s="169"/>
      <c r="D58" s="169"/>
      <c r="E58" s="162" t="s">
        <v>1</v>
      </c>
      <c r="F58" s="170"/>
      <c r="G58" s="38"/>
    </row>
    <row r="59" spans="1:8" ht="12.75" customHeight="1">
      <c r="A59" s="169"/>
      <c r="B59" s="163" t="s">
        <v>725</v>
      </c>
      <c r="C59" s="169"/>
      <c r="D59" s="169"/>
      <c r="E59" s="162" t="s">
        <v>45</v>
      </c>
      <c r="F59" s="170"/>
      <c r="G59" s="58"/>
    </row>
    <row r="60" spans="1:8" ht="12.75" customHeight="1">
      <c r="A60" s="169"/>
      <c r="B60" s="163" t="s">
        <v>726</v>
      </c>
      <c r="C60" s="169"/>
      <c r="D60" s="169"/>
      <c r="E60" s="162" t="s">
        <v>45</v>
      </c>
      <c r="F60" s="182"/>
      <c r="G60" s="58"/>
    </row>
    <row r="61" spans="1:8" ht="12.75" customHeight="1">
      <c r="A61" s="169"/>
      <c r="B61" s="163" t="s">
        <v>727</v>
      </c>
      <c r="C61" s="169"/>
      <c r="D61" s="169"/>
      <c r="E61" s="162" t="s">
        <v>49</v>
      </c>
      <c r="F61" s="183"/>
      <c r="G61" s="58"/>
    </row>
    <row r="62" spans="1:8" ht="12.75" customHeight="1">
      <c r="A62" s="169"/>
      <c r="B62" s="163"/>
      <c r="C62" s="169"/>
      <c r="D62" s="169"/>
      <c r="E62" s="162"/>
      <c r="F62" s="184"/>
      <c r="G62" s="19"/>
    </row>
    <row r="63" spans="1:8" ht="12.75" customHeight="1">
      <c r="A63" s="169" t="s">
        <v>749</v>
      </c>
      <c r="B63" s="163"/>
      <c r="C63" s="169"/>
      <c r="D63" s="169"/>
      <c r="E63" s="162"/>
      <c r="F63" s="184"/>
      <c r="G63" s="17"/>
    </row>
    <row r="64" spans="1:8" ht="12.75" customHeight="1">
      <c r="A64" s="169"/>
      <c r="B64" s="187" t="s">
        <v>44</v>
      </c>
      <c r="C64" s="169"/>
      <c r="D64" s="169"/>
      <c r="E64" s="162"/>
      <c r="F64" s="184"/>
      <c r="G64" s="15"/>
    </row>
    <row r="65" spans="1:8" ht="12.75" customHeight="1">
      <c r="A65" s="169"/>
      <c r="B65" s="187"/>
      <c r="C65" s="187" t="s">
        <v>750</v>
      </c>
      <c r="D65" s="169"/>
      <c r="E65" s="162" t="s">
        <v>1</v>
      </c>
      <c r="F65" s="184"/>
      <c r="G65" s="13">
        <v>1</v>
      </c>
      <c r="H65" s="3" t="s">
        <v>349</v>
      </c>
    </row>
    <row r="66" spans="1:8" ht="12.75" customHeight="1">
      <c r="A66" s="169"/>
      <c r="B66" s="187"/>
      <c r="C66" s="187" t="s">
        <v>751</v>
      </c>
      <c r="D66" s="169"/>
      <c r="E66" s="162" t="s">
        <v>1</v>
      </c>
      <c r="F66" s="184"/>
      <c r="G66" s="13">
        <v>0</v>
      </c>
    </row>
    <row r="67" spans="1:8" ht="12.75" customHeight="1">
      <c r="A67" s="169"/>
      <c r="B67" s="187"/>
      <c r="C67" s="187" t="s">
        <v>752</v>
      </c>
      <c r="D67" s="169"/>
      <c r="E67" s="162" t="s">
        <v>1</v>
      </c>
      <c r="F67" s="184"/>
      <c r="G67" s="13">
        <v>0</v>
      </c>
    </row>
    <row r="68" spans="1:8" ht="12.75" customHeight="1">
      <c r="A68" s="169"/>
      <c r="B68" s="187" t="s">
        <v>43</v>
      </c>
      <c r="C68" s="187"/>
      <c r="D68" s="169"/>
      <c r="E68" s="162"/>
      <c r="F68" s="184"/>
      <c r="G68" s="11"/>
    </row>
    <row r="69" spans="1:8" ht="12.75" customHeight="1">
      <c r="A69" s="169"/>
      <c r="B69" s="187"/>
      <c r="C69" s="187" t="s">
        <v>753</v>
      </c>
      <c r="D69" s="169"/>
      <c r="E69" s="162" t="s">
        <v>1</v>
      </c>
      <c r="F69" s="184"/>
      <c r="G69" s="13">
        <v>1</v>
      </c>
      <c r="H69" s="3" t="s">
        <v>348</v>
      </c>
    </row>
    <row r="70" spans="1:8" ht="12.75" customHeight="1">
      <c r="A70" s="169"/>
      <c r="B70" s="187"/>
      <c r="C70" s="187" t="s">
        <v>754</v>
      </c>
      <c r="D70" s="169"/>
      <c r="E70" s="162" t="s">
        <v>1</v>
      </c>
      <c r="F70" s="184"/>
      <c r="G70" s="13">
        <v>0</v>
      </c>
    </row>
    <row r="71" spans="1:8" ht="12.75" customHeight="1">
      <c r="A71" s="169"/>
      <c r="B71" s="187"/>
      <c r="C71" s="187" t="s">
        <v>755</v>
      </c>
      <c r="D71" s="169"/>
      <c r="E71" s="162" t="s">
        <v>1</v>
      </c>
      <c r="F71" s="184"/>
      <c r="G71" s="13">
        <v>0</v>
      </c>
    </row>
    <row r="72" spans="1:8" ht="12.75" customHeight="1">
      <c r="A72" s="191"/>
      <c r="B72" s="192"/>
      <c r="C72" s="192"/>
      <c r="D72" s="191"/>
      <c r="E72" s="164"/>
      <c r="F72" s="184"/>
      <c r="G72" s="14"/>
    </row>
    <row r="73" spans="1:8" ht="12.75" customHeight="1">
      <c r="A73" s="169" t="s">
        <v>728</v>
      </c>
      <c r="B73" s="187"/>
      <c r="C73" s="187"/>
      <c r="D73" s="169"/>
      <c r="E73" s="162" t="s">
        <v>1</v>
      </c>
      <c r="F73" s="184"/>
      <c r="G73" s="199"/>
    </row>
    <row r="74" spans="1:8" ht="12.75" customHeight="1">
      <c r="A74" s="191"/>
      <c r="B74" s="192"/>
      <c r="C74" s="192"/>
      <c r="D74" s="191"/>
      <c r="E74" s="164"/>
      <c r="F74" s="184"/>
      <c r="G74" s="6"/>
    </row>
    <row r="75" spans="1:8" ht="12.75" customHeight="1">
      <c r="A75" s="191" t="s">
        <v>729</v>
      </c>
      <c r="B75" s="192"/>
      <c r="C75" s="191"/>
      <c r="D75" s="191"/>
      <c r="E75" s="164"/>
      <c r="F75" s="184"/>
      <c r="G75" s="6"/>
    </row>
    <row r="76" spans="1:8" ht="12.75" customHeight="1">
      <c r="A76" s="191"/>
      <c r="B76" s="195" t="s">
        <v>730</v>
      </c>
      <c r="C76" s="191"/>
      <c r="D76" s="191"/>
      <c r="E76" s="164"/>
      <c r="F76" s="184"/>
      <c r="G76" s="62"/>
    </row>
    <row r="77" spans="1:8" ht="12.75" customHeight="1">
      <c r="A77" s="169"/>
      <c r="B77" s="163"/>
      <c r="C77" s="169" t="s">
        <v>731</v>
      </c>
      <c r="D77" s="169"/>
      <c r="E77" s="162" t="s">
        <v>49</v>
      </c>
      <c r="F77" s="184"/>
      <c r="G77" s="13">
        <v>1</v>
      </c>
    </row>
    <row r="78" spans="1:8" ht="12.75" customHeight="1">
      <c r="A78" s="169"/>
      <c r="B78" s="163"/>
      <c r="C78" s="169" t="s">
        <v>732</v>
      </c>
      <c r="D78" s="169"/>
      <c r="E78" s="162" t="s">
        <v>49</v>
      </c>
      <c r="F78" s="184"/>
      <c r="G78" s="13">
        <v>0</v>
      </c>
    </row>
    <row r="79" spans="1:8" ht="12.75" customHeight="1">
      <c r="A79" s="169"/>
      <c r="B79" s="163"/>
      <c r="C79" s="169" t="s">
        <v>733</v>
      </c>
      <c r="D79" s="169"/>
      <c r="E79" s="162" t="s">
        <v>49</v>
      </c>
      <c r="F79" s="184"/>
      <c r="G79" s="13">
        <v>0</v>
      </c>
    </row>
    <row r="80" spans="1:8" ht="12.75" customHeight="1">
      <c r="A80" s="169"/>
      <c r="B80" s="163"/>
      <c r="C80" s="169" t="s">
        <v>734</v>
      </c>
      <c r="D80" s="169"/>
      <c r="E80" s="162" t="s">
        <v>49</v>
      </c>
      <c r="F80" s="184"/>
      <c r="G80" s="13">
        <v>0</v>
      </c>
    </row>
    <row r="81" spans="1:8" ht="12.75" customHeight="1">
      <c r="A81" s="169"/>
      <c r="B81" s="195" t="s">
        <v>735</v>
      </c>
      <c r="C81" s="191"/>
      <c r="D81" s="191"/>
      <c r="E81" s="164"/>
      <c r="F81" s="184"/>
      <c r="G81" s="64"/>
    </row>
    <row r="82" spans="1:8" ht="12.75" customHeight="1">
      <c r="A82" s="169"/>
      <c r="B82" s="163"/>
      <c r="C82" s="169" t="s">
        <v>736</v>
      </c>
      <c r="D82" s="169"/>
      <c r="E82" s="162" t="s">
        <v>42</v>
      </c>
      <c r="F82" s="184"/>
      <c r="G82" s="58">
        <v>9563</v>
      </c>
      <c r="H82" s="3" t="s">
        <v>459</v>
      </c>
    </row>
    <row r="83" spans="1:8" ht="12.75" customHeight="1">
      <c r="A83" s="169"/>
      <c r="B83" s="163"/>
      <c r="C83" s="169" t="s">
        <v>737</v>
      </c>
      <c r="D83" s="169"/>
      <c r="E83" s="162" t="s">
        <v>42</v>
      </c>
      <c r="F83" s="184"/>
      <c r="G83" s="13">
        <v>0</v>
      </c>
    </row>
    <row r="84" spans="1:8" ht="12.75" customHeight="1">
      <c r="A84" s="169"/>
      <c r="B84" s="163"/>
      <c r="C84" s="169" t="s">
        <v>738</v>
      </c>
      <c r="D84" s="169"/>
      <c r="E84" s="162" t="s">
        <v>42</v>
      </c>
      <c r="F84" s="184"/>
      <c r="G84" s="13">
        <v>0</v>
      </c>
    </row>
    <row r="85" spans="1:8" ht="12.75" customHeight="1">
      <c r="A85" s="169"/>
      <c r="B85" s="163"/>
      <c r="C85" s="169" t="s">
        <v>739</v>
      </c>
      <c r="D85" s="169"/>
      <c r="E85" s="162" t="s">
        <v>42</v>
      </c>
      <c r="F85" s="184"/>
      <c r="G85" s="13">
        <v>0</v>
      </c>
    </row>
    <row r="86" spans="1:8" ht="12.75" customHeight="1">
      <c r="A86" s="169"/>
      <c r="B86" s="163" t="s">
        <v>740</v>
      </c>
      <c r="C86" s="169"/>
      <c r="D86" s="169"/>
      <c r="E86" s="162" t="s">
        <v>741</v>
      </c>
      <c r="F86" s="184"/>
      <c r="G86" s="13">
        <v>80000</v>
      </c>
      <c r="H86" s="3" t="s">
        <v>760</v>
      </c>
    </row>
    <row r="87" spans="1:8" ht="12.75" customHeight="1">
      <c r="A87" s="191"/>
      <c r="B87" s="195"/>
      <c r="C87" s="191"/>
      <c r="D87" s="191"/>
      <c r="E87" s="164"/>
      <c r="F87" s="184"/>
      <c r="G87" s="11"/>
    </row>
    <row r="88" spans="1:8" ht="12.75" customHeight="1">
      <c r="A88" s="169" t="s">
        <v>742</v>
      </c>
      <c r="B88" s="163"/>
      <c r="C88" s="169"/>
      <c r="D88" s="169"/>
      <c r="E88" s="167" t="s">
        <v>756</v>
      </c>
      <c r="F88" s="184"/>
      <c r="G88" s="58"/>
    </row>
    <row r="89" spans="1:8" ht="12.75" customHeight="1">
      <c r="A89" s="8"/>
      <c r="B89" s="9"/>
      <c r="C89" s="8"/>
      <c r="D89" s="8"/>
      <c r="E89" s="8"/>
      <c r="F89" s="7"/>
      <c r="H89" s="72" t="s">
        <v>346</v>
      </c>
    </row>
    <row r="90" spans="1:8" ht="12.75" customHeight="1"/>
    <row r="91" spans="1:8" ht="12.75" customHeight="1"/>
  </sheetData>
  <mergeCells count="1">
    <mergeCell ref="A5:D5"/>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
  <sheetViews>
    <sheetView workbookViewId="0">
      <selection activeCell="E23" sqref="E23"/>
    </sheetView>
  </sheetViews>
  <sheetFormatPr defaultRowHeight="15"/>
  <cols>
    <col min="1" max="1" width="48.28515625" bestFit="1" customWidth="1"/>
    <col min="2" max="2" width="9" bestFit="1" customWidth="1"/>
    <col min="3" max="3" width="11.5703125" bestFit="1" customWidth="1"/>
    <col min="4" max="4" width="19.85546875" bestFit="1" customWidth="1"/>
    <col min="5" max="5" width="12.42578125" bestFit="1" customWidth="1"/>
    <col min="6" max="6" width="21.140625" bestFit="1" customWidth="1"/>
  </cols>
  <sheetData>
    <row r="2" spans="1:8">
      <c r="A2" s="90" t="s">
        <v>3047</v>
      </c>
      <c r="B2" s="90">
        <v>2012</v>
      </c>
      <c r="C2" s="90"/>
      <c r="D2" s="90"/>
      <c r="E2" s="3"/>
      <c r="F2" s="3"/>
      <c r="G2" s="3"/>
      <c r="H2" s="3"/>
    </row>
    <row r="3" spans="1:8">
      <c r="E3" s="127"/>
      <c r="F3" s="127"/>
      <c r="G3" s="127"/>
      <c r="H3" s="127"/>
    </row>
    <row r="4" spans="1:8">
      <c r="A4" s="90" t="s">
        <v>466</v>
      </c>
      <c r="B4" s="90" t="s">
        <v>467</v>
      </c>
      <c r="C4" s="90" t="s">
        <v>468</v>
      </c>
      <c r="D4" s="91" t="s">
        <v>470</v>
      </c>
      <c r="E4" s="545" t="s">
        <v>469</v>
      </c>
      <c r="F4" s="545" t="s">
        <v>3053</v>
      </c>
      <c r="G4" s="545"/>
      <c r="H4" s="545"/>
    </row>
    <row r="5" spans="1:8">
      <c r="A5" s="101" t="s">
        <v>471</v>
      </c>
      <c r="B5" s="101">
        <v>59200000</v>
      </c>
      <c r="C5" s="101">
        <v>71000000</v>
      </c>
      <c r="D5" s="102">
        <f>C5/B5*35.3/264.2*42</f>
        <v>6.7301977412688991</v>
      </c>
      <c r="E5" s="127">
        <v>298000000</v>
      </c>
      <c r="F5" s="336">
        <f>E5*35.3/B5/264.2*42</f>
        <v>28.247872209832849</v>
      </c>
      <c r="G5" s="127"/>
      <c r="H5" s="127"/>
    </row>
    <row r="6" spans="1:8">
      <c r="A6" s="99" t="s">
        <v>472</v>
      </c>
      <c r="B6" s="99">
        <v>31600000</v>
      </c>
      <c r="C6" s="99">
        <v>477000000</v>
      </c>
      <c r="D6" s="100">
        <f>C6/B6*35.3/264.2*42</f>
        <v>84.707619850707644</v>
      </c>
      <c r="E6" s="127">
        <v>132000000</v>
      </c>
      <c r="F6" s="336">
        <f>E6*35.3/B6/264.2*42</f>
        <v>23.441102348623499</v>
      </c>
      <c r="G6" s="127"/>
      <c r="H6" s="127"/>
    </row>
    <row r="7" spans="1:8">
      <c r="A7" t="s">
        <v>3054</v>
      </c>
      <c r="E7" s="127"/>
      <c r="F7" s="127"/>
      <c r="G7" s="127"/>
      <c r="H7" s="127"/>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9"/>
  <sheetViews>
    <sheetView showGridLines="0" workbookViewId="0"/>
  </sheetViews>
  <sheetFormatPr defaultRowHeight="15"/>
  <cols>
    <col min="1" max="1" width="17.42578125" customWidth="1"/>
    <col min="3" max="3" width="15.85546875" customWidth="1"/>
    <col min="4" max="4" width="15.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3360</v>
      </c>
    </row>
    <row r="5" spans="1:8" s="1" customFormat="1" ht="12.75" customHeight="1">
      <c r="A5" s="750" t="s">
        <v>41</v>
      </c>
      <c r="B5" s="750"/>
      <c r="C5" s="750"/>
      <c r="D5" s="750"/>
      <c r="E5" s="4" t="s">
        <v>40</v>
      </c>
      <c r="F5" s="3"/>
      <c r="G5" s="432"/>
      <c r="H5" s="767"/>
    </row>
    <row r="6" spans="1:8" s="1" customFormat="1" ht="12.75" customHeight="1">
      <c r="A6" s="432"/>
      <c r="B6" s="432"/>
      <c r="C6" s="432"/>
      <c r="D6" s="432"/>
      <c r="E6" s="3"/>
      <c r="F6" s="3"/>
      <c r="G6" s="432"/>
      <c r="H6" s="767"/>
    </row>
    <row r="7" spans="1:8" s="1" customFormat="1" ht="12.75" customHeight="1">
      <c r="A7" s="432"/>
      <c r="B7" s="432"/>
      <c r="C7" s="432"/>
      <c r="D7" s="432"/>
      <c r="E7" s="3"/>
      <c r="F7" s="3"/>
      <c r="G7" s="432"/>
      <c r="H7" s="767"/>
    </row>
    <row r="8" spans="1:8" s="1" customFormat="1" ht="12.75" customHeight="1">
      <c r="A8" s="432"/>
      <c r="B8" s="432"/>
      <c r="C8" s="432"/>
      <c r="D8" s="432"/>
      <c r="E8" s="3"/>
      <c r="F8" s="3"/>
      <c r="G8" s="432"/>
      <c r="H8" s="767"/>
    </row>
    <row r="9" spans="1:8" s="1" customFormat="1" ht="12.75" customHeight="1">
      <c r="A9" s="169" t="s">
        <v>92</v>
      </c>
      <c r="B9" s="169"/>
      <c r="C9" s="169"/>
      <c r="D9" s="169"/>
      <c r="E9" s="170"/>
      <c r="F9" s="170"/>
      <c r="G9" s="23"/>
      <c r="H9" s="767"/>
    </row>
    <row r="10" spans="1:8" s="1" customFormat="1" ht="12.75" customHeight="1">
      <c r="A10" s="166" t="s">
        <v>91</v>
      </c>
      <c r="B10" s="169"/>
      <c r="C10" s="169"/>
      <c r="D10" s="169"/>
      <c r="E10" s="170"/>
      <c r="F10" s="170"/>
      <c r="G10" s="23"/>
      <c r="H10" s="4" t="s">
        <v>535</v>
      </c>
    </row>
    <row r="11" spans="1:8" s="1" customFormat="1" ht="12.75" customHeight="1">
      <c r="A11" s="169"/>
      <c r="B11" s="171" t="s">
        <v>90</v>
      </c>
      <c r="C11" s="171"/>
      <c r="D11" s="171"/>
      <c r="E11" s="162" t="s">
        <v>1</v>
      </c>
      <c r="F11" s="172"/>
      <c r="G11" s="38"/>
      <c r="H11" s="3"/>
    </row>
    <row r="12" spans="1:8" s="1" customFormat="1" ht="12.75" customHeight="1">
      <c r="A12" s="169"/>
      <c r="B12" s="171" t="s">
        <v>89</v>
      </c>
      <c r="C12" s="171"/>
      <c r="D12" s="171"/>
      <c r="E12" s="162" t="s">
        <v>1</v>
      </c>
      <c r="F12" s="172"/>
      <c r="G12" s="38"/>
      <c r="H12" s="3"/>
    </row>
    <row r="13" spans="1:8" s="1" customFormat="1" ht="12.75" customHeight="1">
      <c r="A13" s="169"/>
      <c r="B13" s="171" t="s">
        <v>88</v>
      </c>
      <c r="C13" s="171"/>
      <c r="D13" s="171"/>
      <c r="E13" s="162" t="s">
        <v>1</v>
      </c>
      <c r="F13" s="172"/>
      <c r="G13" s="38"/>
      <c r="H13" s="3"/>
    </row>
    <row r="14" spans="1:8" s="1" customFormat="1" ht="12.75" customHeight="1">
      <c r="A14" s="169"/>
      <c r="B14" s="171" t="s">
        <v>87</v>
      </c>
      <c r="C14" s="171"/>
      <c r="D14" s="171"/>
      <c r="E14" s="162" t="s">
        <v>1</v>
      </c>
      <c r="F14" s="172"/>
      <c r="G14" s="38"/>
      <c r="H14" s="3"/>
    </row>
    <row r="15" spans="1:8" s="1" customFormat="1" ht="12.75" customHeight="1">
      <c r="A15" s="169"/>
      <c r="B15" s="171" t="s">
        <v>86</v>
      </c>
      <c r="C15" s="171"/>
      <c r="D15" s="171"/>
      <c r="E15" s="162" t="s">
        <v>1</v>
      </c>
      <c r="F15" s="172"/>
      <c r="G15" s="38"/>
      <c r="H15" s="3"/>
    </row>
    <row r="16" spans="1:8" s="1" customFormat="1" ht="12.75" customHeight="1">
      <c r="A16" s="169"/>
      <c r="B16" s="171" t="s">
        <v>85</v>
      </c>
      <c r="C16" s="171"/>
      <c r="D16" s="171"/>
      <c r="E16" s="162" t="s">
        <v>1</v>
      </c>
      <c r="F16" s="172"/>
      <c r="G16" s="38"/>
      <c r="H16" s="3"/>
    </row>
    <row r="17" spans="1:8" s="1" customFormat="1" ht="12.75" customHeight="1">
      <c r="A17" s="169"/>
      <c r="B17" s="170" t="s">
        <v>84</v>
      </c>
      <c r="C17" s="171"/>
      <c r="D17" s="171"/>
      <c r="E17" s="162" t="s">
        <v>1</v>
      </c>
      <c r="F17" s="172"/>
      <c r="G17" s="38"/>
      <c r="H17" s="3"/>
    </row>
    <row r="18" spans="1:8" s="1" customFormat="1" ht="12.75" customHeight="1">
      <c r="A18" s="169"/>
      <c r="B18" s="169"/>
      <c r="C18" s="169"/>
      <c r="D18" s="169"/>
      <c r="E18" s="165"/>
      <c r="F18" s="172"/>
      <c r="G18" s="41"/>
      <c r="H18" s="3"/>
    </row>
    <row r="19" spans="1:8" s="1" customFormat="1" ht="12.75" customHeight="1">
      <c r="A19" s="169" t="s">
        <v>83</v>
      </c>
      <c r="B19" s="169"/>
      <c r="C19" s="169"/>
      <c r="D19" s="169"/>
      <c r="E19" s="162"/>
      <c r="F19" s="172"/>
      <c r="G19" s="24"/>
      <c r="H19" s="3"/>
    </row>
    <row r="20" spans="1:8" s="1" customFormat="1" ht="12.75" customHeight="1">
      <c r="A20" s="169"/>
      <c r="B20" s="169" t="s">
        <v>82</v>
      </c>
      <c r="C20" s="169"/>
      <c r="D20" s="169"/>
      <c r="E20" s="162" t="s">
        <v>1</v>
      </c>
      <c r="F20" s="172"/>
      <c r="G20" s="38" t="s">
        <v>255</v>
      </c>
      <c r="H20" s="3"/>
    </row>
    <row r="21" spans="1:8" s="1" customFormat="1" ht="12.75" customHeight="1">
      <c r="A21" s="169"/>
      <c r="B21" s="169" t="s">
        <v>80</v>
      </c>
      <c r="C21" s="169"/>
      <c r="D21" s="169"/>
      <c r="E21" s="162" t="s">
        <v>1</v>
      </c>
      <c r="F21" s="172"/>
      <c r="G21" s="38" t="s">
        <v>3056</v>
      </c>
      <c r="H21" s="3"/>
    </row>
    <row r="22" spans="1:8" s="1" customFormat="1" ht="12.75" customHeight="1">
      <c r="A22" s="169"/>
      <c r="B22" s="169" t="s">
        <v>79</v>
      </c>
      <c r="C22" s="169"/>
      <c r="D22" s="169"/>
      <c r="E22" s="162" t="s">
        <v>78</v>
      </c>
      <c r="F22" s="172"/>
      <c r="G22" s="38">
        <v>55</v>
      </c>
      <c r="H22" s="1" t="s">
        <v>928</v>
      </c>
    </row>
    <row r="23" spans="1:8" s="1" customFormat="1" ht="12.75" customHeight="1">
      <c r="A23" s="169"/>
      <c r="B23" s="169" t="s">
        <v>77</v>
      </c>
      <c r="C23" s="169"/>
      <c r="D23" s="169"/>
      <c r="E23" s="162" t="s">
        <v>76</v>
      </c>
      <c r="F23" s="172"/>
      <c r="G23" s="38">
        <v>6250</v>
      </c>
      <c r="H23" s="121" t="s">
        <v>428</v>
      </c>
    </row>
    <row r="24" spans="1:8" s="1" customFormat="1" ht="12.75" customHeight="1">
      <c r="A24" s="169"/>
      <c r="B24" s="169" t="s">
        <v>75</v>
      </c>
      <c r="C24" s="169"/>
      <c r="D24" s="169"/>
      <c r="E24" s="162" t="s">
        <v>74</v>
      </c>
      <c r="F24" s="170"/>
      <c r="G24" s="38">
        <v>150</v>
      </c>
      <c r="H24" s="773" t="s">
        <v>983</v>
      </c>
    </row>
    <row r="25" spans="1:8" s="1" customFormat="1" ht="12.75" customHeight="1">
      <c r="A25" s="169"/>
      <c r="B25" s="169" t="s">
        <v>73</v>
      </c>
      <c r="C25" s="169"/>
      <c r="D25" s="169"/>
      <c r="E25" s="162" t="s">
        <v>49</v>
      </c>
      <c r="F25" s="170"/>
      <c r="G25" s="38">
        <v>10</v>
      </c>
      <c r="H25" s="773"/>
    </row>
    <row r="26" spans="1:8" s="1" customFormat="1" ht="12.75" customHeight="1">
      <c r="A26" s="169"/>
      <c r="B26" s="169" t="s">
        <v>743</v>
      </c>
      <c r="C26" s="169"/>
      <c r="D26" s="169"/>
      <c r="E26" s="162" t="s">
        <v>49</v>
      </c>
      <c r="F26" s="170"/>
      <c r="G26" s="38"/>
      <c r="H26" s="125"/>
    </row>
    <row r="27" spans="1:8" s="1" customFormat="1" ht="12.75" customHeight="1">
      <c r="A27" s="169"/>
      <c r="B27" s="169" t="s">
        <v>744</v>
      </c>
      <c r="C27" s="169"/>
      <c r="D27" s="169"/>
      <c r="E27" s="162" t="s">
        <v>436</v>
      </c>
      <c r="F27" s="170"/>
      <c r="G27" s="38"/>
      <c r="H27" s="125"/>
    </row>
    <row r="28" spans="1:8" s="1" customFormat="1" ht="12.75" customHeight="1">
      <c r="A28" s="169"/>
      <c r="B28" s="169" t="s">
        <v>745</v>
      </c>
      <c r="C28" s="169"/>
      <c r="D28" s="169"/>
      <c r="E28" s="162" t="s">
        <v>746</v>
      </c>
      <c r="F28" s="170"/>
      <c r="G28" s="38"/>
      <c r="H28" s="125"/>
    </row>
    <row r="29" spans="1:8" s="1" customFormat="1" ht="12.75" customHeight="1">
      <c r="A29" s="169"/>
      <c r="B29" s="169" t="s">
        <v>437</v>
      </c>
      <c r="C29" s="169"/>
      <c r="D29" s="169"/>
      <c r="E29" s="162" t="s">
        <v>72</v>
      </c>
      <c r="F29" s="170"/>
      <c r="G29" s="58"/>
      <c r="H29" s="3"/>
    </row>
    <row r="30" spans="1:8" s="1" customFormat="1" ht="12.75" customHeight="1">
      <c r="A30" s="169"/>
      <c r="B30" s="169"/>
      <c r="C30" s="169"/>
      <c r="D30" s="169"/>
      <c r="E30" s="162"/>
      <c r="F30" s="170"/>
      <c r="G30" s="24"/>
      <c r="H30" s="3"/>
    </row>
    <row r="31" spans="1:8" s="1" customFormat="1" ht="12.75" customHeight="1">
      <c r="A31" s="169" t="s">
        <v>71</v>
      </c>
      <c r="B31" s="169"/>
      <c r="C31" s="169"/>
      <c r="D31" s="169"/>
      <c r="E31" s="162"/>
      <c r="F31" s="170"/>
      <c r="G31" s="24"/>
      <c r="H31" s="3"/>
    </row>
    <row r="32" spans="1:8" s="1" customFormat="1" ht="12.75" customHeight="1">
      <c r="A32" s="169"/>
      <c r="B32" s="169" t="s">
        <v>70</v>
      </c>
      <c r="C32" s="169"/>
      <c r="D32" s="169"/>
      <c r="E32" s="162" t="s">
        <v>69</v>
      </c>
      <c r="F32" s="170"/>
      <c r="G32" s="38">
        <v>30</v>
      </c>
      <c r="H32" s="121" t="s">
        <v>3074</v>
      </c>
    </row>
    <row r="33" spans="1:8" s="1" customFormat="1" ht="12.75" customHeight="1">
      <c r="A33" s="169"/>
      <c r="B33" s="163" t="s">
        <v>68</v>
      </c>
      <c r="C33" s="169"/>
      <c r="D33" s="169"/>
      <c r="E33" s="162"/>
      <c r="F33" s="170"/>
      <c r="G33" s="36"/>
      <c r="H33" s="3"/>
    </row>
    <row r="34" spans="1:8" s="1" customFormat="1" ht="12.75" customHeight="1">
      <c r="A34" s="169"/>
      <c r="B34" s="170"/>
      <c r="C34" s="170"/>
      <c r="D34" s="169" t="s">
        <v>67</v>
      </c>
      <c r="E34" s="162" t="s">
        <v>62</v>
      </c>
      <c r="F34" s="170"/>
      <c r="G34" s="58"/>
      <c r="H34" s="3"/>
    </row>
    <row r="35" spans="1:8" s="1" customFormat="1" ht="12.75" customHeight="1">
      <c r="A35" s="169"/>
      <c r="B35" s="177"/>
      <c r="C35" s="170"/>
      <c r="D35" s="169" t="s">
        <v>66</v>
      </c>
      <c r="E35" s="162" t="s">
        <v>62</v>
      </c>
      <c r="F35" s="170"/>
      <c r="G35" s="58"/>
      <c r="H35" s="3"/>
    </row>
    <row r="36" spans="1:8" s="1" customFormat="1" ht="12.75" customHeight="1">
      <c r="A36" s="169"/>
      <c r="B36" s="178"/>
      <c r="C36" s="170"/>
      <c r="D36" s="169" t="s">
        <v>65</v>
      </c>
      <c r="E36" s="162" t="s">
        <v>62</v>
      </c>
      <c r="F36" s="170"/>
      <c r="G36" s="58"/>
      <c r="H36" s="3"/>
    </row>
    <row r="37" spans="1:8" s="1" customFormat="1" ht="12.75" customHeight="1">
      <c r="A37" s="169"/>
      <c r="B37" s="178"/>
      <c r="C37" s="170"/>
      <c r="D37" s="169" t="s">
        <v>64</v>
      </c>
      <c r="E37" s="162" t="s">
        <v>62</v>
      </c>
      <c r="F37" s="170"/>
      <c r="G37" s="58"/>
      <c r="H37" s="3"/>
    </row>
    <row r="38" spans="1:8" s="1" customFormat="1" ht="12.75" customHeight="1">
      <c r="A38" s="169"/>
      <c r="B38" s="178"/>
      <c r="C38" s="170"/>
      <c r="D38" s="169" t="s">
        <v>63</v>
      </c>
      <c r="E38" s="162" t="s">
        <v>62</v>
      </c>
      <c r="F38" s="170"/>
      <c r="G38" s="58"/>
      <c r="H38" s="3"/>
    </row>
    <row r="39" spans="1:8" s="1" customFormat="1" ht="12.75" customHeight="1">
      <c r="A39" s="169"/>
      <c r="B39" s="169"/>
      <c r="C39" s="170"/>
      <c r="D39" s="169" t="s">
        <v>757</v>
      </c>
      <c r="E39" s="162" t="s">
        <v>62</v>
      </c>
      <c r="F39" s="170"/>
      <c r="G39" s="58"/>
      <c r="H39" s="3"/>
    </row>
    <row r="40" spans="1:8" s="1" customFormat="1" ht="12.75" customHeight="1">
      <c r="A40" s="169"/>
      <c r="B40" s="169"/>
      <c r="C40" s="170"/>
      <c r="D40" s="169" t="s">
        <v>758</v>
      </c>
      <c r="E40" s="162" t="s">
        <v>62</v>
      </c>
      <c r="F40" s="170"/>
      <c r="G40" s="58"/>
      <c r="H40" s="3"/>
    </row>
    <row r="41" spans="1:8" s="1" customFormat="1" ht="12.75" customHeight="1">
      <c r="A41" s="169"/>
      <c r="B41" s="169"/>
      <c r="C41" s="170"/>
      <c r="D41" s="169"/>
      <c r="E41" s="162"/>
      <c r="F41" s="170"/>
      <c r="G41" s="34"/>
      <c r="H41" s="3"/>
    </row>
    <row r="42" spans="1:8" s="1" customFormat="1" ht="12.75" customHeight="1">
      <c r="A42" s="169" t="s">
        <v>61</v>
      </c>
      <c r="B42" s="169"/>
      <c r="C42" s="169"/>
      <c r="D42" s="169"/>
      <c r="E42" s="162"/>
      <c r="F42" s="170"/>
      <c r="G42" s="32"/>
      <c r="H42" s="3"/>
    </row>
    <row r="43" spans="1:8" s="1" customFormat="1" ht="12.75" customHeight="1">
      <c r="A43" s="166" t="s">
        <v>60</v>
      </c>
      <c r="B43" s="169"/>
      <c r="C43" s="169"/>
      <c r="D43" s="169"/>
      <c r="E43" s="162"/>
      <c r="F43" s="170"/>
      <c r="G43" s="30"/>
      <c r="H43" s="3"/>
    </row>
    <row r="44" spans="1:8" s="1" customFormat="1" ht="12.75" customHeight="1">
      <c r="A44" s="169"/>
      <c r="B44" s="169" t="s">
        <v>59</v>
      </c>
      <c r="C44" s="169"/>
      <c r="D44" s="169"/>
      <c r="E44" s="162" t="s">
        <v>45</v>
      </c>
      <c r="F44" s="170"/>
      <c r="G44" s="38"/>
      <c r="H44" s="3"/>
    </row>
    <row r="45" spans="1:8" s="1" customFormat="1" ht="12.75" customHeight="1">
      <c r="A45" s="169"/>
      <c r="B45" s="169" t="s">
        <v>58</v>
      </c>
      <c r="C45" s="169"/>
      <c r="D45" s="169"/>
      <c r="E45" s="162" t="s">
        <v>56</v>
      </c>
      <c r="F45" s="170"/>
      <c r="G45" s="58"/>
      <c r="H45" s="3"/>
    </row>
    <row r="46" spans="1:8" s="1" customFormat="1" ht="12.75" customHeight="1">
      <c r="A46" s="169"/>
      <c r="B46" s="163" t="s">
        <v>57</v>
      </c>
      <c r="C46" s="169"/>
      <c r="D46" s="169"/>
      <c r="E46" s="162" t="s">
        <v>56</v>
      </c>
      <c r="F46" s="170"/>
      <c r="G46" s="58"/>
      <c r="H46" s="3"/>
    </row>
    <row r="47" spans="1:8" s="1" customFormat="1" ht="12.75" customHeight="1">
      <c r="A47" s="169"/>
      <c r="B47" s="163" t="s">
        <v>55</v>
      </c>
      <c r="C47" s="169"/>
      <c r="D47" s="169"/>
      <c r="E47" s="162" t="s">
        <v>515</v>
      </c>
      <c r="F47" s="170"/>
      <c r="G47" s="58"/>
      <c r="H47" s="3"/>
    </row>
    <row r="48" spans="1:8" s="1" customFormat="1" ht="12.75" customHeight="1">
      <c r="A48" s="169"/>
      <c r="B48" s="163" t="s">
        <v>54</v>
      </c>
      <c r="C48" s="169"/>
      <c r="D48" s="169"/>
      <c r="E48" s="162" t="s">
        <v>45</v>
      </c>
      <c r="F48" s="170"/>
      <c r="G48" s="58"/>
      <c r="H48" s="3"/>
    </row>
    <row r="49" spans="1:8" s="1" customFormat="1" ht="12.75" customHeight="1">
      <c r="A49" s="169"/>
      <c r="B49" s="163" t="s">
        <v>53</v>
      </c>
      <c r="C49" s="169"/>
      <c r="D49" s="169"/>
      <c r="E49" s="162" t="s">
        <v>52</v>
      </c>
      <c r="F49" s="170"/>
      <c r="G49" s="58"/>
      <c r="H49" s="3"/>
    </row>
    <row r="50" spans="1:8" s="1" customFormat="1" ht="12.75" customHeight="1">
      <c r="A50" s="169"/>
      <c r="B50" s="163" t="s">
        <v>51</v>
      </c>
      <c r="C50" s="169"/>
      <c r="D50" s="169"/>
      <c r="E50" s="162" t="s">
        <v>49</v>
      </c>
      <c r="F50" s="170"/>
      <c r="G50" s="58"/>
      <c r="H50" s="3"/>
    </row>
    <row r="51" spans="1:8" s="1" customFormat="1" ht="12.75" customHeight="1">
      <c r="A51" s="169"/>
      <c r="B51" s="163" t="s">
        <v>50</v>
      </c>
      <c r="C51" s="169"/>
      <c r="D51" s="169"/>
      <c r="E51" s="162" t="s">
        <v>49</v>
      </c>
      <c r="F51" s="170"/>
      <c r="G51" s="58"/>
      <c r="H51" s="127"/>
    </row>
    <row r="52" spans="1:8" s="1" customFormat="1" ht="12.75" customHeight="1">
      <c r="A52" s="169"/>
      <c r="B52" s="163" t="s">
        <v>747</v>
      </c>
      <c r="C52" s="169"/>
      <c r="D52" s="169"/>
      <c r="E52" s="162" t="s">
        <v>49</v>
      </c>
      <c r="F52" s="170"/>
      <c r="G52" s="58"/>
      <c r="H52" s="3"/>
    </row>
    <row r="53" spans="1:8" s="1" customFormat="1" ht="12.75" customHeight="1">
      <c r="A53" s="169"/>
      <c r="B53" s="163" t="s">
        <v>748</v>
      </c>
      <c r="C53" s="169"/>
      <c r="D53" s="169"/>
      <c r="E53" s="162" t="s">
        <v>49</v>
      </c>
      <c r="F53" s="170"/>
      <c r="G53" s="58"/>
      <c r="H53" s="125"/>
    </row>
    <row r="54" spans="1:8" s="1" customFormat="1" ht="12.75" customHeight="1">
      <c r="A54" s="169"/>
      <c r="B54" s="169"/>
      <c r="C54" s="169"/>
      <c r="D54" s="169"/>
      <c r="E54" s="162"/>
      <c r="F54" s="170"/>
      <c r="G54" s="24"/>
      <c r="H54" s="3"/>
    </row>
    <row r="55" spans="1:8" s="1" customFormat="1" ht="12.75" customHeight="1">
      <c r="A55" s="169" t="s">
        <v>48</v>
      </c>
      <c r="B55" s="169"/>
      <c r="C55" s="169"/>
      <c r="D55" s="169"/>
      <c r="E55" s="162"/>
      <c r="F55" s="170"/>
      <c r="G55" s="24"/>
      <c r="H55" s="3"/>
    </row>
    <row r="56" spans="1:8" s="1" customFormat="1" ht="12.75" customHeight="1">
      <c r="A56" s="169"/>
      <c r="B56" s="169" t="s">
        <v>47</v>
      </c>
      <c r="C56" s="169"/>
      <c r="D56" s="169"/>
      <c r="E56" s="162" t="s">
        <v>1</v>
      </c>
      <c r="F56" s="170"/>
      <c r="G56" s="38"/>
      <c r="H56" s="3"/>
    </row>
    <row r="57" spans="1:8" s="1" customFormat="1" ht="12.75" customHeight="1">
      <c r="A57" s="169"/>
      <c r="B57" s="169" t="s">
        <v>46</v>
      </c>
      <c r="C57" s="169"/>
      <c r="D57" s="169"/>
      <c r="E57" s="162" t="s">
        <v>1</v>
      </c>
      <c r="F57" s="170"/>
      <c r="G57" s="38"/>
      <c r="H57" s="3"/>
    </row>
    <row r="58" spans="1:8" s="1" customFormat="1" ht="12.75" customHeight="1">
      <c r="A58" s="169"/>
      <c r="B58" s="169" t="s">
        <v>722</v>
      </c>
      <c r="C58" s="169"/>
      <c r="D58" s="169"/>
      <c r="E58" s="162" t="s">
        <v>1</v>
      </c>
      <c r="F58" s="170"/>
      <c r="G58" s="38"/>
      <c r="H58" s="3"/>
    </row>
    <row r="59" spans="1:8" s="1" customFormat="1" ht="12.75" customHeight="1">
      <c r="A59" s="169"/>
      <c r="B59" s="169" t="s">
        <v>723</v>
      </c>
      <c r="C59" s="169"/>
      <c r="D59" s="169"/>
      <c r="E59" s="162" t="s">
        <v>1</v>
      </c>
      <c r="F59" s="170"/>
      <c r="G59" s="38"/>
      <c r="H59" s="3"/>
    </row>
    <row r="60" spans="1:8" s="1" customFormat="1" ht="12.75" customHeight="1">
      <c r="A60" s="169"/>
      <c r="B60" s="169" t="s">
        <v>724</v>
      </c>
      <c r="C60" s="169"/>
      <c r="D60" s="169"/>
      <c r="E60" s="162" t="s">
        <v>1</v>
      </c>
      <c r="F60" s="170"/>
      <c r="G60" s="38"/>
      <c r="H60" s="3"/>
    </row>
    <row r="61" spans="1:8" s="1" customFormat="1" ht="12.75" customHeight="1">
      <c r="A61" s="169"/>
      <c r="B61" s="163" t="s">
        <v>725</v>
      </c>
      <c r="C61" s="169"/>
      <c r="D61" s="169"/>
      <c r="E61" s="162" t="s">
        <v>45</v>
      </c>
      <c r="F61" s="170"/>
      <c r="G61" s="69">
        <v>84.71</v>
      </c>
      <c r="H61" s="3" t="s">
        <v>3055</v>
      </c>
    </row>
    <row r="62" spans="1:8" s="1" customFormat="1" ht="12.75" customHeight="1">
      <c r="A62" s="169"/>
      <c r="B62" s="163" t="s">
        <v>726</v>
      </c>
      <c r="C62" s="169"/>
      <c r="D62" s="169"/>
      <c r="E62" s="162" t="s">
        <v>45</v>
      </c>
      <c r="F62" s="182"/>
      <c r="G62" s="69"/>
      <c r="H62" s="3"/>
    </row>
    <row r="63" spans="1:8" s="1" customFormat="1" ht="12.75" customHeight="1">
      <c r="A63" s="169"/>
      <c r="B63" s="163" t="s">
        <v>727</v>
      </c>
      <c r="C63" s="169"/>
      <c r="D63" s="169"/>
      <c r="E63" s="162" t="s">
        <v>49</v>
      </c>
      <c r="F63" s="183"/>
      <c r="G63" s="69"/>
      <c r="H63" s="3"/>
    </row>
    <row r="64" spans="1:8" s="1" customFormat="1" ht="12.75" customHeight="1">
      <c r="A64" s="169"/>
      <c r="B64" s="163"/>
      <c r="C64" s="169"/>
      <c r="D64" s="169"/>
      <c r="E64" s="162"/>
      <c r="F64" s="184"/>
      <c r="G64" s="14"/>
      <c r="H64" s="3"/>
    </row>
    <row r="65" spans="1:8" s="1" customFormat="1" ht="12.75" customHeight="1">
      <c r="A65" s="169" t="s">
        <v>749</v>
      </c>
      <c r="B65" s="163"/>
      <c r="C65" s="169"/>
      <c r="D65" s="169"/>
      <c r="E65" s="162"/>
      <c r="F65" s="184"/>
      <c r="G65" s="6"/>
      <c r="H65" s="3"/>
    </row>
    <row r="66" spans="1:8" s="1" customFormat="1" ht="12.75" customHeight="1">
      <c r="A66" s="169"/>
      <c r="B66" s="187" t="s">
        <v>44</v>
      </c>
      <c r="C66" s="169"/>
      <c r="D66" s="169"/>
      <c r="E66" s="162"/>
      <c r="F66" s="184"/>
      <c r="G66" s="15"/>
      <c r="H66" s="3"/>
    </row>
    <row r="67" spans="1:8" s="1" customFormat="1" ht="12.75" customHeight="1">
      <c r="A67" s="169"/>
      <c r="B67" s="187"/>
      <c r="C67" s="187" t="s">
        <v>750</v>
      </c>
      <c r="D67" s="169"/>
      <c r="E67" s="162" t="s">
        <v>1</v>
      </c>
      <c r="F67" s="184"/>
      <c r="G67" s="13"/>
      <c r="H67" s="3"/>
    </row>
    <row r="68" spans="1:8" s="1" customFormat="1" ht="12.75" customHeight="1">
      <c r="A68" s="169"/>
      <c r="B68" s="187"/>
      <c r="C68" s="187" t="s">
        <v>751</v>
      </c>
      <c r="D68" s="169"/>
      <c r="E68" s="162" t="s">
        <v>1</v>
      </c>
      <c r="F68" s="184"/>
      <c r="G68" s="13"/>
      <c r="H68" s="3"/>
    </row>
    <row r="69" spans="1:8" s="1" customFormat="1" ht="12.75" customHeight="1">
      <c r="A69" s="169"/>
      <c r="B69" s="187"/>
      <c r="C69" s="187" t="s">
        <v>752</v>
      </c>
      <c r="D69" s="169"/>
      <c r="E69" s="162" t="s">
        <v>1</v>
      </c>
      <c r="F69" s="184"/>
      <c r="G69" s="13"/>
      <c r="H69" s="3"/>
    </row>
    <row r="70" spans="1:8" s="1" customFormat="1" ht="12.75" customHeight="1">
      <c r="A70" s="169"/>
      <c r="B70" s="187" t="s">
        <v>43</v>
      </c>
      <c r="C70" s="187"/>
      <c r="D70" s="169"/>
      <c r="E70" s="162"/>
      <c r="F70" s="184"/>
      <c r="G70" s="11"/>
      <c r="H70" s="3"/>
    </row>
    <row r="71" spans="1:8" s="1" customFormat="1" ht="12.75" customHeight="1">
      <c r="A71" s="169"/>
      <c r="B71" s="187"/>
      <c r="C71" s="187" t="s">
        <v>753</v>
      </c>
      <c r="D71" s="169"/>
      <c r="E71" s="162" t="s">
        <v>1</v>
      </c>
      <c r="F71" s="184"/>
      <c r="G71" s="13"/>
      <c r="H71" s="3"/>
    </row>
    <row r="72" spans="1:8" s="1" customFormat="1" ht="12.75" customHeight="1">
      <c r="A72" s="169"/>
      <c r="B72" s="187"/>
      <c r="C72" s="187" t="s">
        <v>754</v>
      </c>
      <c r="D72" s="169"/>
      <c r="E72" s="162" t="s">
        <v>1</v>
      </c>
      <c r="F72" s="184"/>
      <c r="G72" s="13"/>
      <c r="H72" s="3"/>
    </row>
    <row r="73" spans="1:8" s="1" customFormat="1" ht="12.75" customHeight="1">
      <c r="A73" s="169"/>
      <c r="B73" s="187"/>
      <c r="C73" s="187" t="s">
        <v>755</v>
      </c>
      <c r="D73" s="169"/>
      <c r="E73" s="162" t="s">
        <v>1</v>
      </c>
      <c r="F73" s="184"/>
      <c r="G73" s="13"/>
      <c r="H73" s="3"/>
    </row>
    <row r="74" spans="1:8" s="1" customFormat="1" ht="12.75" customHeight="1">
      <c r="A74" s="191"/>
      <c r="B74" s="192"/>
      <c r="C74" s="192"/>
      <c r="D74" s="191"/>
      <c r="E74" s="164"/>
      <c r="F74" s="184"/>
      <c r="G74" s="14"/>
      <c r="H74" s="3"/>
    </row>
    <row r="75" spans="1:8" s="1" customFormat="1" ht="12.75" customHeight="1">
      <c r="A75" s="169" t="s">
        <v>728</v>
      </c>
      <c r="B75" s="187"/>
      <c r="C75" s="187"/>
      <c r="D75" s="169"/>
      <c r="E75" s="162" t="s">
        <v>1</v>
      </c>
      <c r="F75" s="184"/>
      <c r="G75" s="199"/>
      <c r="H75" s="3"/>
    </row>
    <row r="76" spans="1:8" s="1" customFormat="1" ht="12.75" customHeight="1">
      <c r="A76" s="191"/>
      <c r="B76" s="192"/>
      <c r="C76" s="192"/>
      <c r="D76" s="191"/>
      <c r="E76" s="164"/>
      <c r="F76" s="184"/>
      <c r="G76" s="6"/>
      <c r="H76" s="3"/>
    </row>
    <row r="77" spans="1:8" s="1" customFormat="1" ht="12.75" customHeight="1">
      <c r="A77" s="191" t="s">
        <v>729</v>
      </c>
      <c r="B77" s="192"/>
      <c r="C77" s="191"/>
      <c r="D77" s="191"/>
      <c r="E77" s="164"/>
      <c r="F77" s="184"/>
      <c r="G77" s="6"/>
      <c r="H77" s="3"/>
    </row>
    <row r="78" spans="1:8" s="1" customFormat="1" ht="12.75" customHeight="1">
      <c r="A78" s="191"/>
      <c r="B78" s="195" t="s">
        <v>730</v>
      </c>
      <c r="C78" s="191"/>
      <c r="D78" s="191"/>
      <c r="E78" s="164"/>
      <c r="F78" s="184"/>
      <c r="G78" s="6"/>
      <c r="H78" s="3"/>
    </row>
    <row r="79" spans="1:8" s="1" customFormat="1" ht="12.75" customHeight="1">
      <c r="A79" s="169"/>
      <c r="B79" s="163"/>
      <c r="C79" s="169" t="s">
        <v>731</v>
      </c>
      <c r="D79" s="169"/>
      <c r="E79" s="162" t="s">
        <v>49</v>
      </c>
      <c r="F79" s="184"/>
      <c r="G79" s="13">
        <v>1</v>
      </c>
      <c r="H79" s="3"/>
    </row>
    <row r="80" spans="1:8" s="1" customFormat="1" ht="12.75" customHeight="1">
      <c r="A80" s="169"/>
      <c r="B80" s="163"/>
      <c r="C80" s="169" t="s">
        <v>732</v>
      </c>
      <c r="D80" s="169"/>
      <c r="E80" s="162" t="s">
        <v>49</v>
      </c>
      <c r="F80" s="184"/>
      <c r="G80" s="13">
        <v>0</v>
      </c>
      <c r="H80" s="3"/>
    </row>
    <row r="81" spans="1:8" s="1" customFormat="1" ht="12.75" customHeight="1">
      <c r="A81" s="169"/>
      <c r="B81" s="163"/>
      <c r="C81" s="169" t="s">
        <v>733</v>
      </c>
      <c r="D81" s="169"/>
      <c r="E81" s="162" t="s">
        <v>49</v>
      </c>
      <c r="F81" s="184"/>
      <c r="G81" s="13">
        <v>1</v>
      </c>
      <c r="H81" s="3"/>
    </row>
    <row r="82" spans="1:8" s="1" customFormat="1" ht="12.75" customHeight="1">
      <c r="A82" s="169"/>
      <c r="B82" s="163"/>
      <c r="C82" s="169" t="s">
        <v>734</v>
      </c>
      <c r="D82" s="169"/>
      <c r="E82" s="162" t="s">
        <v>49</v>
      </c>
      <c r="F82" s="184"/>
      <c r="G82" s="13">
        <v>0</v>
      </c>
      <c r="H82" s="3"/>
    </row>
    <row r="83" spans="1:8" s="1" customFormat="1" ht="12.75" customHeight="1">
      <c r="A83" s="169"/>
      <c r="B83" s="195" t="s">
        <v>735</v>
      </c>
      <c r="C83" s="191"/>
      <c r="D83" s="191"/>
      <c r="E83" s="164"/>
      <c r="F83" s="184"/>
      <c r="G83" s="11"/>
      <c r="H83" s="3"/>
    </row>
    <row r="84" spans="1:8" s="1" customFormat="1" ht="12.75" customHeight="1">
      <c r="A84" s="169"/>
      <c r="B84" s="163"/>
      <c r="C84" s="169" t="s">
        <v>736</v>
      </c>
      <c r="D84" s="169"/>
      <c r="E84" s="162" t="s">
        <v>42</v>
      </c>
      <c r="F84" s="184"/>
      <c r="G84" s="13">
        <v>1336</v>
      </c>
      <c r="H84" s="3" t="s">
        <v>360</v>
      </c>
    </row>
    <row r="85" spans="1:8" s="1" customFormat="1" ht="12.75" customHeight="1">
      <c r="A85" s="169"/>
      <c r="B85" s="163"/>
      <c r="C85" s="169" t="s">
        <v>737</v>
      </c>
      <c r="D85" s="169"/>
      <c r="E85" s="162" t="s">
        <v>42</v>
      </c>
      <c r="F85" s="184"/>
      <c r="G85" s="13">
        <v>0</v>
      </c>
      <c r="H85" s="3"/>
    </row>
    <row r="86" spans="1:8" s="1" customFormat="1" ht="12.75" customHeight="1">
      <c r="A86" s="169"/>
      <c r="B86" s="163"/>
      <c r="C86" s="169" t="s">
        <v>738</v>
      </c>
      <c r="D86" s="169"/>
      <c r="E86" s="162" t="s">
        <v>42</v>
      </c>
      <c r="F86" s="184"/>
      <c r="G86" s="13">
        <v>900</v>
      </c>
      <c r="H86" s="205" t="s">
        <v>359</v>
      </c>
    </row>
    <row r="87" spans="1:8" s="1" customFormat="1" ht="12.75" customHeight="1">
      <c r="A87" s="169"/>
      <c r="B87" s="163"/>
      <c r="C87" s="169" t="s">
        <v>739</v>
      </c>
      <c r="D87" s="169"/>
      <c r="E87" s="162" t="s">
        <v>42</v>
      </c>
      <c r="F87" s="184"/>
      <c r="G87" s="13">
        <v>0</v>
      </c>
      <c r="H87" s="3"/>
    </row>
    <row r="88" spans="1:8" s="1" customFormat="1" ht="12.75" customHeight="1">
      <c r="A88" s="169"/>
      <c r="B88" s="163" t="s">
        <v>740</v>
      </c>
      <c r="C88" s="169"/>
      <c r="D88" s="169"/>
      <c r="E88" s="162" t="s">
        <v>741</v>
      </c>
      <c r="F88" s="184"/>
      <c r="G88" s="13"/>
      <c r="H88" s="3"/>
    </row>
    <row r="89" spans="1:8" s="1" customFormat="1" ht="12.75" customHeight="1">
      <c r="A89" s="191"/>
      <c r="B89" s="195"/>
      <c r="C89" s="191"/>
      <c r="D89" s="191"/>
      <c r="E89" s="164"/>
      <c r="F89" s="184"/>
      <c r="G89" s="14"/>
      <c r="H89" s="3"/>
    </row>
    <row r="90" spans="1:8" s="1" customFormat="1" ht="12.75" customHeight="1">
      <c r="A90" s="169" t="s">
        <v>742</v>
      </c>
      <c r="B90" s="163"/>
      <c r="C90" s="169"/>
      <c r="D90" s="169"/>
      <c r="E90" s="167" t="s">
        <v>756</v>
      </c>
      <c r="F90" s="184"/>
      <c r="G90" s="58"/>
      <c r="H90" s="3"/>
    </row>
    <row r="91" spans="1:8" s="1" customFormat="1" ht="12.75" customHeight="1">
      <c r="A91" s="23"/>
      <c r="B91" s="21"/>
      <c r="C91" s="23"/>
      <c r="D91" s="23"/>
      <c r="E91" s="23"/>
      <c r="F91" s="184"/>
      <c r="G91" s="184"/>
      <c r="H91" s="72" t="s">
        <v>346</v>
      </c>
    </row>
    <row r="92" spans="1:8" s="104" customFormat="1" ht="12.75" customHeight="1">
      <c r="A92" s="546"/>
      <c r="B92" s="546"/>
      <c r="C92" s="546"/>
      <c r="D92" s="546"/>
      <c r="E92" s="292"/>
      <c r="F92" s="292"/>
      <c r="H92" s="110"/>
    </row>
    <row r="93" spans="1:8" s="71" customFormat="1">
      <c r="E93" s="293"/>
      <c r="F93" s="293"/>
      <c r="G93" s="104"/>
      <c r="H93" s="205"/>
    </row>
    <row r="94" spans="1:8" s="71" customFormat="1">
      <c r="A94" s="546"/>
      <c r="B94" s="546"/>
      <c r="C94" s="546"/>
      <c r="D94" s="292"/>
      <c r="E94" s="104"/>
      <c r="F94" s="205"/>
    </row>
    <row r="95" spans="1:8" s="71" customFormat="1">
      <c r="D95" s="293"/>
      <c r="E95" s="104"/>
      <c r="F95" s="205"/>
    </row>
    <row r="96" spans="1:8" s="71" customFormat="1">
      <c r="A96" s="99"/>
      <c r="B96" s="99"/>
      <c r="C96" s="99"/>
      <c r="D96" s="100"/>
      <c r="E96" s="104"/>
      <c r="F96" s="205"/>
    </row>
    <row r="97" spans="1:8" s="71" customFormat="1">
      <c r="E97" s="293"/>
      <c r="F97" s="293"/>
      <c r="G97" s="104"/>
      <c r="H97" s="205"/>
    </row>
    <row r="98" spans="1:8">
      <c r="A98" s="127"/>
      <c r="B98" s="127"/>
      <c r="C98" s="127"/>
      <c r="D98" s="127"/>
      <c r="E98" s="127"/>
      <c r="F98" s="127"/>
      <c r="G98" s="127"/>
      <c r="H98" s="127"/>
    </row>
    <row r="99" spans="1:8">
      <c r="A99" s="127"/>
      <c r="B99" s="127"/>
      <c r="C99" s="127"/>
      <c r="D99" s="127"/>
      <c r="E99" s="127"/>
      <c r="F99" s="127"/>
      <c r="G99" s="127"/>
      <c r="H99" s="127"/>
    </row>
  </sheetData>
  <mergeCells count="3">
    <mergeCell ref="A5:D5"/>
    <mergeCell ref="H24:H25"/>
    <mergeCell ref="H4:H9"/>
  </mergeCells>
  <pageMargins left="0.7" right="0.7" top="0.75" bottom="0.75" header="0.3" footer="0.3"/>
  <pageSetup orientation="portrait" horizontalDpi="0"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9"/>
  <sheetViews>
    <sheetView showGridLines="0" workbookViewId="0"/>
  </sheetViews>
  <sheetFormatPr defaultRowHeight="15"/>
  <cols>
    <col min="1" max="1" width="17.42578125" customWidth="1"/>
    <col min="3" max="3" width="15.85546875" customWidth="1"/>
    <col min="4" max="4" width="15.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66" t="s">
        <v>3361</v>
      </c>
    </row>
    <row r="5" spans="1:8" s="1" customFormat="1" ht="12.75" customHeight="1">
      <c r="A5" s="750" t="s">
        <v>41</v>
      </c>
      <c r="B5" s="750"/>
      <c r="C5" s="750"/>
      <c r="D5" s="750"/>
      <c r="E5" s="4" t="s">
        <v>40</v>
      </c>
      <c r="F5" s="3"/>
      <c r="G5" s="552"/>
      <c r="H5" s="767"/>
    </row>
    <row r="6" spans="1:8" s="1" customFormat="1" ht="12.75" customHeight="1">
      <c r="A6" s="552"/>
      <c r="B6" s="552"/>
      <c r="C6" s="552"/>
      <c r="D6" s="552"/>
      <c r="E6" s="3"/>
      <c r="F6" s="3"/>
      <c r="G6" s="552"/>
      <c r="H6" s="767"/>
    </row>
    <row r="7" spans="1:8" s="1" customFormat="1" ht="12.75" customHeight="1">
      <c r="A7" s="552"/>
      <c r="B7" s="552"/>
      <c r="C7" s="552"/>
      <c r="D7" s="552"/>
      <c r="E7" s="3"/>
      <c r="F7" s="3"/>
      <c r="G7" s="552"/>
      <c r="H7" s="767"/>
    </row>
    <row r="8" spans="1:8" s="1" customFormat="1" ht="12.75" customHeight="1">
      <c r="A8" s="552"/>
      <c r="B8" s="552"/>
      <c r="C8" s="552"/>
      <c r="D8" s="552"/>
      <c r="E8" s="3"/>
      <c r="F8" s="3"/>
      <c r="G8" s="552"/>
      <c r="H8" s="767"/>
    </row>
    <row r="9" spans="1:8" s="1" customFormat="1" ht="12.75" customHeight="1">
      <c r="A9" s="169" t="s">
        <v>92</v>
      </c>
      <c r="B9" s="169"/>
      <c r="C9" s="169"/>
      <c r="D9" s="169"/>
      <c r="E9" s="170"/>
      <c r="F9" s="170"/>
      <c r="G9" s="23"/>
      <c r="H9" s="767"/>
    </row>
    <row r="10" spans="1:8" s="1" customFormat="1" ht="12.75" customHeight="1">
      <c r="A10" s="166" t="s">
        <v>91</v>
      </c>
      <c r="B10" s="169"/>
      <c r="C10" s="169"/>
      <c r="D10" s="169"/>
      <c r="E10" s="170"/>
      <c r="F10" s="170"/>
      <c r="G10" s="23"/>
      <c r="H10" s="4" t="s">
        <v>535</v>
      </c>
    </row>
    <row r="11" spans="1:8" s="1" customFormat="1" ht="12.75" customHeight="1">
      <c r="A11" s="169"/>
      <c r="B11" s="171" t="s">
        <v>90</v>
      </c>
      <c r="C11" s="171"/>
      <c r="D11" s="171"/>
      <c r="E11" s="162" t="s">
        <v>1</v>
      </c>
      <c r="F11" s="172"/>
      <c r="G11" s="38"/>
      <c r="H11" s="3"/>
    </row>
    <row r="12" spans="1:8" s="1" customFormat="1" ht="12.75" customHeight="1">
      <c r="A12" s="169"/>
      <c r="B12" s="171" t="s">
        <v>89</v>
      </c>
      <c r="C12" s="171"/>
      <c r="D12" s="171"/>
      <c r="E12" s="162" t="s">
        <v>1</v>
      </c>
      <c r="F12" s="172"/>
      <c r="G12" s="38"/>
      <c r="H12" s="3"/>
    </row>
    <row r="13" spans="1:8" s="1" customFormat="1" ht="12.75" customHeight="1">
      <c r="A13" s="169"/>
      <c r="B13" s="171" t="s">
        <v>88</v>
      </c>
      <c r="C13" s="171"/>
      <c r="D13" s="171"/>
      <c r="E13" s="162" t="s">
        <v>1</v>
      </c>
      <c r="F13" s="172"/>
      <c r="G13" s="38"/>
      <c r="H13" s="3"/>
    </row>
    <row r="14" spans="1:8" s="1" customFormat="1" ht="12.75" customHeight="1">
      <c r="A14" s="169"/>
      <c r="B14" s="171" t="s">
        <v>87</v>
      </c>
      <c r="C14" s="171"/>
      <c r="D14" s="171"/>
      <c r="E14" s="162" t="s">
        <v>1</v>
      </c>
      <c r="F14" s="172"/>
      <c r="G14" s="38"/>
      <c r="H14" s="3"/>
    </row>
    <row r="15" spans="1:8" s="1" customFormat="1" ht="12.75" customHeight="1">
      <c r="A15" s="169"/>
      <c r="B15" s="171" t="s">
        <v>86</v>
      </c>
      <c r="C15" s="171"/>
      <c r="D15" s="171"/>
      <c r="E15" s="162" t="s">
        <v>1</v>
      </c>
      <c r="F15" s="172"/>
      <c r="G15" s="38"/>
      <c r="H15" s="3"/>
    </row>
    <row r="16" spans="1:8" s="1" customFormat="1" ht="12.75" customHeight="1">
      <c r="A16" s="169"/>
      <c r="B16" s="171" t="s">
        <v>85</v>
      </c>
      <c r="C16" s="171"/>
      <c r="D16" s="171"/>
      <c r="E16" s="162" t="s">
        <v>1</v>
      </c>
      <c r="F16" s="172"/>
      <c r="G16" s="38"/>
      <c r="H16" s="3"/>
    </row>
    <row r="17" spans="1:8" s="1" customFormat="1" ht="12.75" customHeight="1">
      <c r="A17" s="169"/>
      <c r="B17" s="170" t="s">
        <v>84</v>
      </c>
      <c r="C17" s="171"/>
      <c r="D17" s="171"/>
      <c r="E17" s="162" t="s">
        <v>1</v>
      </c>
      <c r="F17" s="172"/>
      <c r="G17" s="38"/>
      <c r="H17" s="3"/>
    </row>
    <row r="18" spans="1:8" s="1" customFormat="1" ht="12.75" customHeight="1">
      <c r="A18" s="169"/>
      <c r="B18" s="169"/>
      <c r="C18" s="169"/>
      <c r="D18" s="169"/>
      <c r="E18" s="165"/>
      <c r="F18" s="172"/>
      <c r="G18" s="41"/>
      <c r="H18" s="3"/>
    </row>
    <row r="19" spans="1:8" s="1" customFormat="1" ht="12.75" customHeight="1">
      <c r="A19" s="169" t="s">
        <v>83</v>
      </c>
      <c r="B19" s="169"/>
      <c r="C19" s="169"/>
      <c r="D19" s="169"/>
      <c r="E19" s="162"/>
      <c r="F19" s="172"/>
      <c r="G19" s="24"/>
      <c r="H19" s="3"/>
    </row>
    <row r="20" spans="1:8" s="1" customFormat="1" ht="12.75" customHeight="1">
      <c r="A20" s="169"/>
      <c r="B20" s="169" t="s">
        <v>82</v>
      </c>
      <c r="C20" s="169"/>
      <c r="D20" s="169"/>
      <c r="E20" s="162" t="s">
        <v>1</v>
      </c>
      <c r="F20" s="172"/>
      <c r="G20" s="38" t="s">
        <v>255</v>
      </c>
      <c r="H20" s="3"/>
    </row>
    <row r="21" spans="1:8" s="1" customFormat="1" ht="12.75" customHeight="1">
      <c r="A21" s="169"/>
      <c r="B21" s="169" t="s">
        <v>80</v>
      </c>
      <c r="C21" s="169"/>
      <c r="D21" s="169"/>
      <c r="E21" s="162" t="s">
        <v>1</v>
      </c>
      <c r="F21" s="172"/>
      <c r="G21" s="38" t="s">
        <v>3118</v>
      </c>
      <c r="H21" s="3"/>
    </row>
    <row r="22" spans="1:8" s="1" customFormat="1" ht="12.75" customHeight="1">
      <c r="A22" s="169"/>
      <c r="B22" s="169" t="s">
        <v>79</v>
      </c>
      <c r="C22" s="169"/>
      <c r="D22" s="169"/>
      <c r="E22" s="162" t="s">
        <v>78</v>
      </c>
      <c r="F22" s="172"/>
      <c r="G22" s="38">
        <v>55</v>
      </c>
      <c r="H22" s="1" t="s">
        <v>928</v>
      </c>
    </row>
    <row r="23" spans="1:8" s="1" customFormat="1" ht="12.75" customHeight="1">
      <c r="A23" s="169"/>
      <c r="B23" s="169" t="s">
        <v>77</v>
      </c>
      <c r="C23" s="169"/>
      <c r="D23" s="169"/>
      <c r="E23" s="162" t="s">
        <v>76</v>
      </c>
      <c r="F23" s="172"/>
      <c r="G23" s="38">
        <v>2000</v>
      </c>
      <c r="H23" s="121" t="s">
        <v>3330</v>
      </c>
    </row>
    <row r="24" spans="1:8" s="1" customFormat="1" ht="12.75" customHeight="1">
      <c r="A24" s="169"/>
      <c r="B24" s="169" t="s">
        <v>75</v>
      </c>
      <c r="C24" s="169"/>
      <c r="D24" s="169"/>
      <c r="E24" s="162" t="s">
        <v>74</v>
      </c>
      <c r="F24" s="170"/>
      <c r="G24" s="38">
        <v>150</v>
      </c>
      <c r="H24" s="773" t="s">
        <v>983</v>
      </c>
    </row>
    <row r="25" spans="1:8" s="1" customFormat="1" ht="12.75" customHeight="1">
      <c r="A25" s="169"/>
      <c r="B25" s="169" t="s">
        <v>73</v>
      </c>
      <c r="C25" s="169"/>
      <c r="D25" s="169"/>
      <c r="E25" s="162" t="s">
        <v>49</v>
      </c>
      <c r="F25" s="170"/>
      <c r="G25" s="38">
        <v>10</v>
      </c>
      <c r="H25" s="773"/>
    </row>
    <row r="26" spans="1:8" s="1" customFormat="1" ht="12.75" customHeight="1">
      <c r="A26" s="169"/>
      <c r="B26" s="169" t="s">
        <v>743</v>
      </c>
      <c r="C26" s="169"/>
      <c r="D26" s="169"/>
      <c r="E26" s="162" t="s">
        <v>49</v>
      </c>
      <c r="F26" s="170"/>
      <c r="G26" s="38"/>
      <c r="H26" s="125"/>
    </row>
    <row r="27" spans="1:8" s="1" customFormat="1" ht="12.75" customHeight="1">
      <c r="A27" s="169"/>
      <c r="B27" s="169" t="s">
        <v>744</v>
      </c>
      <c r="C27" s="169"/>
      <c r="D27" s="169"/>
      <c r="E27" s="162" t="s">
        <v>436</v>
      </c>
      <c r="F27" s="170"/>
      <c r="G27" s="38"/>
      <c r="H27" s="125"/>
    </row>
    <row r="28" spans="1:8" s="1" customFormat="1" ht="12.75" customHeight="1">
      <c r="A28" s="169"/>
      <c r="B28" s="169" t="s">
        <v>745</v>
      </c>
      <c r="C28" s="169"/>
      <c r="D28" s="169"/>
      <c r="E28" s="162" t="s">
        <v>746</v>
      </c>
      <c r="F28" s="170"/>
      <c r="G28" s="38"/>
      <c r="H28" s="125"/>
    </row>
    <row r="29" spans="1:8" s="1" customFormat="1" ht="12.75" customHeight="1">
      <c r="A29" s="169"/>
      <c r="B29" s="169" t="s">
        <v>437</v>
      </c>
      <c r="C29" s="169"/>
      <c r="D29" s="169"/>
      <c r="E29" s="162" t="s">
        <v>72</v>
      </c>
      <c r="F29" s="170"/>
      <c r="G29" s="58"/>
      <c r="H29" s="3"/>
    </row>
    <row r="30" spans="1:8" s="1" customFormat="1" ht="12.75" customHeight="1">
      <c r="A30" s="169"/>
      <c r="B30" s="169"/>
      <c r="C30" s="169"/>
      <c r="D30" s="169"/>
      <c r="E30" s="162"/>
      <c r="F30" s="170"/>
      <c r="G30" s="24"/>
      <c r="H30" s="3"/>
    </row>
    <row r="31" spans="1:8" s="1" customFormat="1" ht="12.75" customHeight="1">
      <c r="A31" s="169" t="s">
        <v>71</v>
      </c>
      <c r="B31" s="169"/>
      <c r="C31" s="169"/>
      <c r="D31" s="169"/>
      <c r="E31" s="162"/>
      <c r="F31" s="170"/>
      <c r="G31" s="24"/>
      <c r="H31" s="3"/>
    </row>
    <row r="32" spans="1:8" s="1" customFormat="1" ht="12.75" customHeight="1">
      <c r="A32" s="169"/>
      <c r="B32" s="169" t="s">
        <v>70</v>
      </c>
      <c r="C32" s="169"/>
      <c r="D32" s="169"/>
      <c r="E32" s="162" t="s">
        <v>69</v>
      </c>
      <c r="F32" s="170"/>
      <c r="G32" s="38">
        <v>15</v>
      </c>
      <c r="H32" s="121" t="s">
        <v>3122</v>
      </c>
    </row>
    <row r="33" spans="1:8" s="1" customFormat="1" ht="12.75" customHeight="1">
      <c r="A33" s="169"/>
      <c r="B33" s="163" t="s">
        <v>68</v>
      </c>
      <c r="C33" s="169"/>
      <c r="D33" s="169"/>
      <c r="E33" s="162"/>
      <c r="F33" s="170"/>
      <c r="G33" s="36"/>
      <c r="H33" s="3"/>
    </row>
    <row r="34" spans="1:8" s="1" customFormat="1" ht="12.75" customHeight="1">
      <c r="A34" s="169"/>
      <c r="B34" s="170"/>
      <c r="C34" s="170"/>
      <c r="D34" s="169" t="s">
        <v>67</v>
      </c>
      <c r="E34" s="162" t="s">
        <v>62</v>
      </c>
      <c r="F34" s="170"/>
      <c r="G34" s="58"/>
      <c r="H34" s="3"/>
    </row>
    <row r="35" spans="1:8" s="1" customFormat="1" ht="12.75" customHeight="1">
      <c r="A35" s="169"/>
      <c r="B35" s="177"/>
      <c r="C35" s="170"/>
      <c r="D35" s="169" t="s">
        <v>66</v>
      </c>
      <c r="E35" s="162" t="s">
        <v>62</v>
      </c>
      <c r="F35" s="170"/>
      <c r="G35" s="58"/>
      <c r="H35" s="3"/>
    </row>
    <row r="36" spans="1:8" s="1" customFormat="1" ht="12.75" customHeight="1">
      <c r="A36" s="169"/>
      <c r="B36" s="178"/>
      <c r="C36" s="170"/>
      <c r="D36" s="169" t="s">
        <v>65</v>
      </c>
      <c r="E36" s="162" t="s">
        <v>62</v>
      </c>
      <c r="F36" s="170"/>
      <c r="G36" s="58"/>
      <c r="H36" s="3"/>
    </row>
    <row r="37" spans="1:8" s="1" customFormat="1" ht="12.75" customHeight="1">
      <c r="A37" s="169"/>
      <c r="B37" s="178"/>
      <c r="C37" s="170"/>
      <c r="D37" s="169" t="s">
        <v>64</v>
      </c>
      <c r="E37" s="162" t="s">
        <v>62</v>
      </c>
      <c r="F37" s="170"/>
      <c r="G37" s="58"/>
      <c r="H37" s="3"/>
    </row>
    <row r="38" spans="1:8" s="1" customFormat="1" ht="12.75" customHeight="1">
      <c r="A38" s="169"/>
      <c r="B38" s="178"/>
      <c r="C38" s="170"/>
      <c r="D38" s="169" t="s">
        <v>63</v>
      </c>
      <c r="E38" s="162" t="s">
        <v>62</v>
      </c>
      <c r="F38" s="170"/>
      <c r="G38" s="58"/>
      <c r="H38" s="3"/>
    </row>
    <row r="39" spans="1:8" s="1" customFormat="1" ht="12.75" customHeight="1">
      <c r="A39" s="169"/>
      <c r="B39" s="169"/>
      <c r="C39" s="170"/>
      <c r="D39" s="169" t="s">
        <v>757</v>
      </c>
      <c r="E39" s="162" t="s">
        <v>62</v>
      </c>
      <c r="F39" s="170"/>
      <c r="G39" s="58"/>
      <c r="H39" s="3"/>
    </row>
    <row r="40" spans="1:8" s="1" customFormat="1" ht="12.75" customHeight="1">
      <c r="A40" s="169"/>
      <c r="B40" s="169"/>
      <c r="C40" s="170"/>
      <c r="D40" s="169" t="s">
        <v>758</v>
      </c>
      <c r="E40" s="162" t="s">
        <v>62</v>
      </c>
      <c r="F40" s="170"/>
      <c r="G40" s="58"/>
      <c r="H40" s="3"/>
    </row>
    <row r="41" spans="1:8" s="1" customFormat="1" ht="12.75" customHeight="1">
      <c r="A41" s="169"/>
      <c r="B41" s="169"/>
      <c r="C41" s="170"/>
      <c r="D41" s="169"/>
      <c r="E41" s="162"/>
      <c r="F41" s="170"/>
      <c r="G41" s="34"/>
      <c r="H41" s="3"/>
    </row>
    <row r="42" spans="1:8" s="1" customFormat="1" ht="12.75" customHeight="1">
      <c r="A42" s="169" t="s">
        <v>61</v>
      </c>
      <c r="B42" s="169"/>
      <c r="C42" s="169"/>
      <c r="D42" s="169"/>
      <c r="E42" s="162"/>
      <c r="F42" s="170"/>
      <c r="G42" s="32"/>
      <c r="H42" s="3"/>
    </row>
    <row r="43" spans="1:8" s="1" customFormat="1" ht="12.75" customHeight="1">
      <c r="A43" s="166" t="s">
        <v>60</v>
      </c>
      <c r="B43" s="169"/>
      <c r="C43" s="169"/>
      <c r="D43" s="169"/>
      <c r="E43" s="162"/>
      <c r="F43" s="170"/>
      <c r="G43" s="30"/>
      <c r="H43" s="3"/>
    </row>
    <row r="44" spans="1:8" s="1" customFormat="1" ht="12.75" customHeight="1">
      <c r="A44" s="169"/>
      <c r="B44" s="169" t="s">
        <v>59</v>
      </c>
      <c r="C44" s="169"/>
      <c r="D44" s="169"/>
      <c r="E44" s="162" t="s">
        <v>45</v>
      </c>
      <c r="F44" s="170"/>
      <c r="G44" s="38"/>
      <c r="H44" s="3"/>
    </row>
    <row r="45" spans="1:8" s="1" customFormat="1" ht="12.75" customHeight="1">
      <c r="A45" s="169"/>
      <c r="B45" s="169" t="s">
        <v>58</v>
      </c>
      <c r="C45" s="169"/>
      <c r="D45" s="169"/>
      <c r="E45" s="162" t="s">
        <v>56</v>
      </c>
      <c r="F45" s="170"/>
      <c r="G45" s="58"/>
      <c r="H45" s="3"/>
    </row>
    <row r="46" spans="1:8" s="1" customFormat="1" ht="12.75" customHeight="1">
      <c r="A46" s="169"/>
      <c r="B46" s="163" t="s">
        <v>57</v>
      </c>
      <c r="C46" s="169"/>
      <c r="D46" s="169"/>
      <c r="E46" s="162" t="s">
        <v>56</v>
      </c>
      <c r="F46" s="170"/>
      <c r="G46" s="58"/>
      <c r="H46" s="3"/>
    </row>
    <row r="47" spans="1:8" s="1" customFormat="1" ht="12.75" customHeight="1">
      <c r="A47" s="169"/>
      <c r="B47" s="163" t="s">
        <v>55</v>
      </c>
      <c r="C47" s="169"/>
      <c r="D47" s="169"/>
      <c r="E47" s="162" t="s">
        <v>515</v>
      </c>
      <c r="F47" s="170"/>
      <c r="G47" s="58"/>
      <c r="H47" s="3"/>
    </row>
    <row r="48" spans="1:8" s="1" customFormat="1" ht="12.75" customHeight="1">
      <c r="A48" s="169"/>
      <c r="B48" s="163" t="s">
        <v>54</v>
      </c>
      <c r="C48" s="169"/>
      <c r="D48" s="169"/>
      <c r="E48" s="162" t="s">
        <v>45</v>
      </c>
      <c r="F48" s="170"/>
      <c r="G48" s="58"/>
      <c r="H48" s="3"/>
    </row>
    <row r="49" spans="1:8" s="1" customFormat="1" ht="12.75" customHeight="1">
      <c r="A49" s="169"/>
      <c r="B49" s="163" t="s">
        <v>53</v>
      </c>
      <c r="C49" s="169"/>
      <c r="D49" s="169"/>
      <c r="E49" s="162" t="s">
        <v>52</v>
      </c>
      <c r="F49" s="170"/>
      <c r="G49" s="58"/>
      <c r="H49" s="3"/>
    </row>
    <row r="50" spans="1:8" s="1" customFormat="1" ht="12.75" customHeight="1">
      <c r="A50" s="169"/>
      <c r="B50" s="163" t="s">
        <v>51</v>
      </c>
      <c r="C50" s="169"/>
      <c r="D50" s="169"/>
      <c r="E50" s="162" t="s">
        <v>49</v>
      </c>
      <c r="F50" s="170"/>
      <c r="G50" s="58"/>
      <c r="H50" s="3"/>
    </row>
    <row r="51" spans="1:8" s="1" customFormat="1" ht="12.75" customHeight="1">
      <c r="A51" s="169"/>
      <c r="B51" s="163" t="s">
        <v>50</v>
      </c>
      <c r="C51" s="169"/>
      <c r="D51" s="169"/>
      <c r="E51" s="162" t="s">
        <v>49</v>
      </c>
      <c r="F51" s="170"/>
      <c r="G51" s="58"/>
      <c r="H51" s="127"/>
    </row>
    <row r="52" spans="1:8" s="1" customFormat="1" ht="12.75" customHeight="1">
      <c r="A52" s="169"/>
      <c r="B52" s="163" t="s">
        <v>747</v>
      </c>
      <c r="C52" s="169"/>
      <c r="D52" s="169"/>
      <c r="E52" s="162" t="s">
        <v>49</v>
      </c>
      <c r="F52" s="170"/>
      <c r="G52" s="58"/>
      <c r="H52" s="3"/>
    </row>
    <row r="53" spans="1:8" s="1" customFormat="1" ht="12.75" customHeight="1">
      <c r="A53" s="169"/>
      <c r="B53" s="163" t="s">
        <v>748</v>
      </c>
      <c r="C53" s="169"/>
      <c r="D53" s="169"/>
      <c r="E53" s="162" t="s">
        <v>49</v>
      </c>
      <c r="F53" s="170"/>
      <c r="G53" s="58"/>
      <c r="H53" s="125"/>
    </row>
    <row r="54" spans="1:8" s="1" customFormat="1" ht="12.75" customHeight="1">
      <c r="A54" s="169"/>
      <c r="B54" s="169"/>
      <c r="C54" s="169"/>
      <c r="D54" s="169"/>
      <c r="E54" s="162"/>
      <c r="F54" s="170"/>
      <c r="G54" s="24"/>
      <c r="H54" s="3"/>
    </row>
    <row r="55" spans="1:8" s="1" customFormat="1" ht="12.75" customHeight="1">
      <c r="A55" s="169" t="s">
        <v>48</v>
      </c>
      <c r="B55" s="169"/>
      <c r="C55" s="169"/>
      <c r="D55" s="169"/>
      <c r="E55" s="162"/>
      <c r="F55" s="170"/>
      <c r="G55" s="24"/>
      <c r="H55" s="3"/>
    </row>
    <row r="56" spans="1:8" s="1" customFormat="1" ht="12.75" customHeight="1">
      <c r="A56" s="169"/>
      <c r="B56" s="169" t="s">
        <v>47</v>
      </c>
      <c r="C56" s="169"/>
      <c r="D56" s="169"/>
      <c r="E56" s="162" t="s">
        <v>1</v>
      </c>
      <c r="F56" s="170"/>
      <c r="G56" s="38"/>
      <c r="H56" s="3"/>
    </row>
    <row r="57" spans="1:8" s="1" customFormat="1" ht="12.75" customHeight="1">
      <c r="A57" s="169"/>
      <c r="B57" s="169" t="s">
        <v>46</v>
      </c>
      <c r="C57" s="169"/>
      <c r="D57" s="169"/>
      <c r="E57" s="162" t="s">
        <v>1</v>
      </c>
      <c r="F57" s="170"/>
      <c r="G57" s="38"/>
      <c r="H57" s="3"/>
    </row>
    <row r="58" spans="1:8" s="1" customFormat="1" ht="12.75" customHeight="1">
      <c r="A58" s="169"/>
      <c r="B58" s="169" t="s">
        <v>722</v>
      </c>
      <c r="C58" s="169"/>
      <c r="D58" s="169"/>
      <c r="E58" s="162" t="s">
        <v>1</v>
      </c>
      <c r="F58" s="170"/>
      <c r="G58" s="38"/>
      <c r="H58" s="3"/>
    </row>
    <row r="59" spans="1:8" s="1" customFormat="1" ht="12.75" customHeight="1">
      <c r="A59" s="169"/>
      <c r="B59" s="169" t="s">
        <v>723</v>
      </c>
      <c r="C59" s="169"/>
      <c r="D59" s="169"/>
      <c r="E59" s="162" t="s">
        <v>1</v>
      </c>
      <c r="F59" s="170"/>
      <c r="G59" s="38"/>
      <c r="H59" s="3"/>
    </row>
    <row r="60" spans="1:8" s="1" customFormat="1" ht="12.75" customHeight="1">
      <c r="A60" s="169"/>
      <c r="B60" s="169" t="s">
        <v>724</v>
      </c>
      <c r="C60" s="169"/>
      <c r="D60" s="169"/>
      <c r="E60" s="162" t="s">
        <v>1</v>
      </c>
      <c r="F60" s="170"/>
      <c r="G60" s="38"/>
      <c r="H60" s="3"/>
    </row>
    <row r="61" spans="1:8" s="1" customFormat="1" ht="12.75" customHeight="1">
      <c r="A61" s="169"/>
      <c r="B61" s="163" t="s">
        <v>725</v>
      </c>
      <c r="C61" s="169"/>
      <c r="D61" s="169"/>
      <c r="E61" s="162" t="s">
        <v>45</v>
      </c>
      <c r="F61" s="170"/>
      <c r="G61" s="69">
        <v>84.71</v>
      </c>
      <c r="H61" s="3" t="s">
        <v>3055</v>
      </c>
    </row>
    <row r="62" spans="1:8" s="1" customFormat="1" ht="12.75" customHeight="1">
      <c r="A62" s="169"/>
      <c r="B62" s="163" t="s">
        <v>726</v>
      </c>
      <c r="C62" s="169"/>
      <c r="D62" s="169"/>
      <c r="E62" s="162" t="s">
        <v>45</v>
      </c>
      <c r="F62" s="182"/>
      <c r="G62" s="69"/>
      <c r="H62" s="110"/>
    </row>
    <row r="63" spans="1:8" s="1" customFormat="1" ht="12.75" customHeight="1">
      <c r="A63" s="169"/>
      <c r="B63" s="163" t="s">
        <v>727</v>
      </c>
      <c r="C63" s="169"/>
      <c r="D63" s="169"/>
      <c r="E63" s="162" t="s">
        <v>49</v>
      </c>
      <c r="F63" s="183"/>
      <c r="G63" s="88">
        <v>0.15</v>
      </c>
      <c r="H63" s="3" t="s">
        <v>3124</v>
      </c>
    </row>
    <row r="64" spans="1:8" s="1" customFormat="1" ht="12.75" customHeight="1">
      <c r="A64" s="169"/>
      <c r="B64" s="163"/>
      <c r="C64" s="169"/>
      <c r="D64" s="169"/>
      <c r="E64" s="162"/>
      <c r="F64" s="184"/>
      <c r="G64" s="14"/>
      <c r="H64" s="3"/>
    </row>
    <row r="65" spans="1:8" s="1" customFormat="1" ht="12.75" customHeight="1">
      <c r="A65" s="169" t="s">
        <v>749</v>
      </c>
      <c r="B65" s="163"/>
      <c r="C65" s="169"/>
      <c r="D65" s="169"/>
      <c r="E65" s="162"/>
      <c r="F65" s="184"/>
      <c r="G65" s="6"/>
      <c r="H65" s="3"/>
    </row>
    <row r="66" spans="1:8" s="1" customFormat="1" ht="12.75" customHeight="1">
      <c r="A66" s="169"/>
      <c r="B66" s="187" t="s">
        <v>44</v>
      </c>
      <c r="C66" s="169"/>
      <c r="D66" s="169"/>
      <c r="E66" s="162"/>
      <c r="F66" s="184"/>
      <c r="G66" s="15"/>
      <c r="H66" s="3"/>
    </row>
    <row r="67" spans="1:8" s="1" customFormat="1" ht="12.75" customHeight="1">
      <c r="A67" s="169"/>
      <c r="B67" s="187"/>
      <c r="C67" s="187" t="s">
        <v>750</v>
      </c>
      <c r="D67" s="169"/>
      <c r="E67" s="162" t="s">
        <v>1</v>
      </c>
      <c r="F67" s="184"/>
      <c r="G67" s="13"/>
      <c r="H67" s="3"/>
    </row>
    <row r="68" spans="1:8" s="1" customFormat="1" ht="12.75" customHeight="1">
      <c r="A68" s="169"/>
      <c r="B68" s="187"/>
      <c r="C68" s="187" t="s">
        <v>751</v>
      </c>
      <c r="D68" s="169"/>
      <c r="E68" s="162" t="s">
        <v>1</v>
      </c>
      <c r="F68" s="184"/>
      <c r="G68" s="13"/>
      <c r="H68" s="3"/>
    </row>
    <row r="69" spans="1:8" s="1" customFormat="1" ht="12.75" customHeight="1">
      <c r="A69" s="169"/>
      <c r="B69" s="187"/>
      <c r="C69" s="187" t="s">
        <v>752</v>
      </c>
      <c r="D69" s="169"/>
      <c r="E69" s="162" t="s">
        <v>1</v>
      </c>
      <c r="F69" s="184"/>
      <c r="G69" s="13"/>
      <c r="H69" s="3"/>
    </row>
    <row r="70" spans="1:8" s="1" customFormat="1" ht="12.75" customHeight="1">
      <c r="A70" s="169"/>
      <c r="B70" s="187" t="s">
        <v>43</v>
      </c>
      <c r="C70" s="187"/>
      <c r="D70" s="169"/>
      <c r="E70" s="162"/>
      <c r="F70" s="184"/>
      <c r="G70" s="11"/>
      <c r="H70" s="3"/>
    </row>
    <row r="71" spans="1:8" s="1" customFormat="1" ht="12.75" customHeight="1">
      <c r="A71" s="169"/>
      <c r="B71" s="187"/>
      <c r="C71" s="187" t="s">
        <v>753</v>
      </c>
      <c r="D71" s="169"/>
      <c r="E71" s="162" t="s">
        <v>1</v>
      </c>
      <c r="F71" s="184"/>
      <c r="G71" s="13"/>
      <c r="H71" s="3"/>
    </row>
    <row r="72" spans="1:8" s="1" customFormat="1" ht="12.75" customHeight="1">
      <c r="A72" s="169"/>
      <c r="B72" s="187"/>
      <c r="C72" s="187" t="s">
        <v>754</v>
      </c>
      <c r="D72" s="169"/>
      <c r="E72" s="162" t="s">
        <v>1</v>
      </c>
      <c r="F72" s="184"/>
      <c r="G72" s="13"/>
      <c r="H72" s="3"/>
    </row>
    <row r="73" spans="1:8" s="1" customFormat="1" ht="12.75" customHeight="1">
      <c r="A73" s="169"/>
      <c r="B73" s="187"/>
      <c r="C73" s="187" t="s">
        <v>755</v>
      </c>
      <c r="D73" s="169"/>
      <c r="E73" s="162" t="s">
        <v>1</v>
      </c>
      <c r="F73" s="184"/>
      <c r="G73" s="13"/>
      <c r="H73" s="3"/>
    </row>
    <row r="74" spans="1:8" s="1" customFormat="1" ht="12.75" customHeight="1">
      <c r="A74" s="191"/>
      <c r="B74" s="192"/>
      <c r="C74" s="192"/>
      <c r="D74" s="191"/>
      <c r="E74" s="164"/>
      <c r="F74" s="184"/>
      <c r="G74" s="14"/>
      <c r="H74" s="3"/>
    </row>
    <row r="75" spans="1:8" s="1" customFormat="1" ht="12.75" customHeight="1">
      <c r="A75" s="169" t="s">
        <v>728</v>
      </c>
      <c r="B75" s="187"/>
      <c r="C75" s="187"/>
      <c r="D75" s="169"/>
      <c r="E75" s="162" t="s">
        <v>1</v>
      </c>
      <c r="F75" s="184"/>
      <c r="G75" s="199"/>
      <c r="H75" s="3"/>
    </row>
    <row r="76" spans="1:8" s="1" customFormat="1" ht="12.75" customHeight="1">
      <c r="A76" s="191"/>
      <c r="B76" s="192"/>
      <c r="C76" s="192"/>
      <c r="D76" s="191"/>
      <c r="E76" s="164"/>
      <c r="F76" s="184"/>
      <c r="G76" s="6"/>
      <c r="H76" s="3"/>
    </row>
    <row r="77" spans="1:8" s="1" customFormat="1" ht="12.75" customHeight="1">
      <c r="A77" s="191" t="s">
        <v>729</v>
      </c>
      <c r="B77" s="192"/>
      <c r="C77" s="191"/>
      <c r="D77" s="191"/>
      <c r="E77" s="164"/>
      <c r="F77" s="184"/>
      <c r="G77" s="6"/>
      <c r="H77" s="3"/>
    </row>
    <row r="78" spans="1:8" s="1" customFormat="1" ht="12.75" customHeight="1">
      <c r="A78" s="191"/>
      <c r="B78" s="195" t="s">
        <v>730</v>
      </c>
      <c r="C78" s="191"/>
      <c r="D78" s="191"/>
      <c r="E78" s="164"/>
      <c r="F78" s="184"/>
      <c r="G78" s="6"/>
      <c r="H78" s="3"/>
    </row>
    <row r="79" spans="1:8" s="1" customFormat="1" ht="12.75" customHeight="1">
      <c r="A79" s="169"/>
      <c r="B79" s="163"/>
      <c r="C79" s="169" t="s">
        <v>731</v>
      </c>
      <c r="D79" s="169"/>
      <c r="E79" s="162" t="s">
        <v>49</v>
      </c>
      <c r="F79" s="184"/>
      <c r="G79" s="13">
        <v>1</v>
      </c>
      <c r="H79" s="3"/>
    </row>
    <row r="80" spans="1:8" s="1" customFormat="1" ht="12.75" customHeight="1">
      <c r="A80" s="169"/>
      <c r="B80" s="163"/>
      <c r="C80" s="169" t="s">
        <v>732</v>
      </c>
      <c r="D80" s="169"/>
      <c r="E80" s="162" t="s">
        <v>49</v>
      </c>
      <c r="F80" s="184"/>
      <c r="G80" s="13">
        <v>0</v>
      </c>
      <c r="H80" s="3"/>
    </row>
    <row r="81" spans="1:8" s="1" customFormat="1" ht="12.75" customHeight="1">
      <c r="A81" s="169"/>
      <c r="B81" s="163"/>
      <c r="C81" s="169" t="s">
        <v>733</v>
      </c>
      <c r="D81" s="169"/>
      <c r="E81" s="162" t="s">
        <v>49</v>
      </c>
      <c r="F81" s="184"/>
      <c r="G81" s="13">
        <v>1</v>
      </c>
      <c r="H81" s="3"/>
    </row>
    <row r="82" spans="1:8" s="1" customFormat="1" ht="12.75" customHeight="1">
      <c r="A82" s="169"/>
      <c r="B82" s="163"/>
      <c r="C82" s="169" t="s">
        <v>734</v>
      </c>
      <c r="D82" s="169"/>
      <c r="E82" s="162" t="s">
        <v>49</v>
      </c>
      <c r="F82" s="184"/>
      <c r="G82" s="13">
        <v>0</v>
      </c>
      <c r="H82" s="3"/>
    </row>
    <row r="83" spans="1:8" s="1" customFormat="1" ht="12.75" customHeight="1">
      <c r="A83" s="169"/>
      <c r="B83" s="195" t="s">
        <v>735</v>
      </c>
      <c r="C83" s="191"/>
      <c r="D83" s="191"/>
      <c r="E83" s="164"/>
      <c r="F83" s="184"/>
      <c r="G83" s="11"/>
      <c r="H83" s="3"/>
    </row>
    <row r="84" spans="1:8" s="1" customFormat="1" ht="12.75" customHeight="1">
      <c r="A84" s="169"/>
      <c r="B84" s="163"/>
      <c r="C84" s="169" t="s">
        <v>736</v>
      </c>
      <c r="D84" s="169"/>
      <c r="E84" s="162" t="s">
        <v>42</v>
      </c>
      <c r="F84" s="184"/>
      <c r="G84" s="13">
        <v>1336</v>
      </c>
      <c r="H84" s="3" t="s">
        <v>360</v>
      </c>
    </row>
    <row r="85" spans="1:8" s="1" customFormat="1" ht="12.75" customHeight="1">
      <c r="A85" s="169"/>
      <c r="B85" s="163"/>
      <c r="C85" s="169" t="s">
        <v>737</v>
      </c>
      <c r="D85" s="169"/>
      <c r="E85" s="162" t="s">
        <v>42</v>
      </c>
      <c r="F85" s="184"/>
      <c r="G85" s="13">
        <v>0</v>
      </c>
      <c r="H85" s="3"/>
    </row>
    <row r="86" spans="1:8" s="1" customFormat="1" ht="12.75" customHeight="1">
      <c r="A86" s="169"/>
      <c r="B86" s="163"/>
      <c r="C86" s="169" t="s">
        <v>738</v>
      </c>
      <c r="D86" s="169"/>
      <c r="E86" s="162" t="s">
        <v>42</v>
      </c>
      <c r="F86" s="184"/>
      <c r="G86" s="13">
        <v>900</v>
      </c>
      <c r="H86" s="205" t="s">
        <v>359</v>
      </c>
    </row>
    <row r="87" spans="1:8" s="1" customFormat="1" ht="12.75" customHeight="1">
      <c r="A87" s="169"/>
      <c r="B87" s="163"/>
      <c r="C87" s="169" t="s">
        <v>739</v>
      </c>
      <c r="D87" s="169"/>
      <c r="E87" s="162" t="s">
        <v>42</v>
      </c>
      <c r="F87" s="184"/>
      <c r="G87" s="13">
        <v>0</v>
      </c>
      <c r="H87" s="3"/>
    </row>
    <row r="88" spans="1:8" s="1" customFormat="1" ht="12.75" customHeight="1">
      <c r="A88" s="169"/>
      <c r="B88" s="163" t="s">
        <v>740</v>
      </c>
      <c r="C88" s="169"/>
      <c r="D88" s="169"/>
      <c r="E88" s="162" t="s">
        <v>741</v>
      </c>
      <c r="F88" s="184"/>
      <c r="G88" s="13"/>
      <c r="H88" s="3"/>
    </row>
    <row r="89" spans="1:8" s="1" customFormat="1" ht="12.75" customHeight="1">
      <c r="A89" s="191"/>
      <c r="B89" s="195"/>
      <c r="C89" s="191"/>
      <c r="D89" s="191"/>
      <c r="E89" s="164"/>
      <c r="F89" s="184"/>
      <c r="G89" s="14"/>
      <c r="H89" s="3"/>
    </row>
    <row r="90" spans="1:8" s="1" customFormat="1" ht="12.75" customHeight="1">
      <c r="A90" s="169" t="s">
        <v>742</v>
      </c>
      <c r="B90" s="163"/>
      <c r="C90" s="169"/>
      <c r="D90" s="169"/>
      <c r="E90" s="167" t="s">
        <v>756</v>
      </c>
      <c r="F90" s="184"/>
      <c r="G90" s="58">
        <v>2.5</v>
      </c>
      <c r="H90" s="3" t="s">
        <v>3331</v>
      </c>
    </row>
    <row r="91" spans="1:8" s="1" customFormat="1" ht="12.75" customHeight="1">
      <c r="A91" s="23"/>
      <c r="B91" s="21"/>
      <c r="C91" s="23"/>
      <c r="D91" s="23"/>
      <c r="E91" s="23"/>
      <c r="F91" s="184"/>
      <c r="G91" s="184"/>
      <c r="H91" s="72" t="s">
        <v>346</v>
      </c>
    </row>
    <row r="92" spans="1:8" s="104" customFormat="1" ht="12.75" customHeight="1">
      <c r="A92" s="546"/>
      <c r="B92" s="546"/>
      <c r="C92" s="546"/>
      <c r="D92" s="546"/>
      <c r="E92" s="292"/>
      <c r="F92" s="292"/>
      <c r="H92" s="110"/>
    </row>
    <row r="93" spans="1:8" s="71" customFormat="1">
      <c r="E93" s="293"/>
      <c r="F93" s="293"/>
      <c r="G93" s="104"/>
      <c r="H93" s="205"/>
    </row>
    <row r="94" spans="1:8" s="71" customFormat="1">
      <c r="A94" s="546"/>
      <c r="B94" s="546"/>
      <c r="C94" s="546"/>
      <c r="D94" s="292"/>
      <c r="E94" s="104"/>
      <c r="F94" s="205"/>
    </row>
    <row r="95" spans="1:8" s="71" customFormat="1">
      <c r="D95" s="293"/>
      <c r="E95" s="104"/>
      <c r="F95" s="205"/>
    </row>
    <row r="96" spans="1:8" s="71" customFormat="1">
      <c r="A96" s="99"/>
      <c r="B96" s="99"/>
      <c r="C96" s="99"/>
      <c r="D96" s="100"/>
      <c r="E96" s="104"/>
      <c r="F96" s="205"/>
    </row>
    <row r="97" spans="1:8" s="71" customFormat="1">
      <c r="E97" s="293"/>
      <c r="F97" s="293"/>
      <c r="G97" s="104"/>
      <c r="H97" s="205"/>
    </row>
    <row r="98" spans="1:8">
      <c r="A98" s="127"/>
      <c r="B98" s="127"/>
      <c r="C98" s="127"/>
      <c r="D98" s="127"/>
      <c r="E98" s="127"/>
      <c r="F98" s="127"/>
      <c r="G98" s="127"/>
      <c r="H98" s="127"/>
    </row>
    <row r="99" spans="1:8">
      <c r="A99" s="127"/>
      <c r="B99" s="127"/>
      <c r="C99" s="127"/>
      <c r="D99" s="127"/>
      <c r="E99" s="127"/>
      <c r="F99" s="127"/>
      <c r="G99" s="127"/>
      <c r="H99" s="127"/>
    </row>
  </sheetData>
  <mergeCells count="3">
    <mergeCell ref="H4:H9"/>
    <mergeCell ref="A5:D5"/>
    <mergeCell ref="H24:H25"/>
  </mergeCell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0"/>
  <sheetViews>
    <sheetView workbookViewId="0">
      <selection activeCell="C10" sqref="C10"/>
    </sheetView>
  </sheetViews>
  <sheetFormatPr defaultRowHeight="15"/>
  <cols>
    <col min="1" max="1" width="18.140625" customWidth="1"/>
    <col min="2" max="2" width="19.5703125" customWidth="1"/>
  </cols>
  <sheetData>
    <row r="1" spans="1:12" ht="15" customHeight="1">
      <c r="A1" s="758" t="s">
        <v>3439</v>
      </c>
      <c r="B1" s="758"/>
      <c r="C1" s="758"/>
      <c r="D1" s="758"/>
      <c r="E1" s="758"/>
      <c r="F1" s="758"/>
      <c r="G1" s="758"/>
      <c r="H1" s="758"/>
      <c r="I1" s="758"/>
      <c r="J1" s="758"/>
      <c r="K1" s="758"/>
      <c r="L1" s="758"/>
    </row>
    <row r="2" spans="1:12">
      <c r="A2" s="758"/>
      <c r="B2" s="758"/>
      <c r="C2" s="758"/>
      <c r="D2" s="758"/>
      <c r="E2" s="758"/>
      <c r="F2" s="758"/>
      <c r="G2" s="758"/>
      <c r="H2" s="758"/>
      <c r="I2" s="758"/>
      <c r="J2" s="758"/>
      <c r="K2" s="758"/>
      <c r="L2" s="758"/>
    </row>
    <row r="3" spans="1:12">
      <c r="A3" s="758"/>
      <c r="B3" s="758"/>
      <c r="C3" s="758"/>
      <c r="D3" s="758"/>
      <c r="E3" s="758"/>
      <c r="F3" s="758"/>
      <c r="G3" s="758"/>
      <c r="H3" s="758"/>
      <c r="I3" s="758"/>
      <c r="J3" s="758"/>
      <c r="K3" s="758"/>
      <c r="L3" s="758"/>
    </row>
    <row r="4" spans="1:12">
      <c r="A4" s="758"/>
      <c r="B4" s="758"/>
      <c r="C4" s="758"/>
      <c r="D4" s="758"/>
      <c r="E4" s="758"/>
      <c r="F4" s="758"/>
      <c r="G4" s="758"/>
      <c r="H4" s="758"/>
      <c r="I4" s="758"/>
      <c r="J4" s="758"/>
      <c r="K4" s="758"/>
      <c r="L4" s="758"/>
    </row>
    <row r="5" spans="1:12">
      <c r="A5" s="776" t="s">
        <v>3440</v>
      </c>
      <c r="B5" s="776"/>
      <c r="C5" s="776"/>
      <c r="D5" s="776"/>
      <c r="E5" s="776"/>
      <c r="F5" s="776"/>
      <c r="G5" s="776"/>
      <c r="H5" s="776"/>
      <c r="I5" s="776"/>
      <c r="J5" s="776"/>
      <c r="K5" s="776"/>
      <c r="L5" s="776"/>
    </row>
    <row r="6" spans="1:12" s="71" customFormat="1">
      <c r="A6" s="700"/>
      <c r="B6" s="700"/>
      <c r="C6" s="700"/>
      <c r="D6" s="700"/>
      <c r="E6" s="700"/>
      <c r="F6" s="700"/>
      <c r="G6" s="700"/>
      <c r="H6" s="700"/>
      <c r="I6" s="700"/>
      <c r="J6" s="700"/>
      <c r="K6" s="700"/>
      <c r="L6" s="700"/>
    </row>
    <row r="7" spans="1:12">
      <c r="A7" s="90" t="s">
        <v>3430</v>
      </c>
      <c r="B7" s="90" t="s">
        <v>3431</v>
      </c>
      <c r="C7" s="90" t="s">
        <v>3429</v>
      </c>
    </row>
    <row r="8" spans="1:12">
      <c r="A8" t="s">
        <v>3076</v>
      </c>
      <c r="B8" s="215">
        <v>25000</v>
      </c>
      <c r="C8" s="92">
        <v>14.7</v>
      </c>
    </row>
    <row r="9" spans="1:12">
      <c r="A9" t="s">
        <v>3077</v>
      </c>
      <c r="B9" s="215">
        <v>57500</v>
      </c>
      <c r="C9" s="92">
        <v>17.010000000000002</v>
      </c>
    </row>
    <row r="10" spans="1:12">
      <c r="A10" s="90" t="s">
        <v>3462</v>
      </c>
      <c r="B10" s="215"/>
      <c r="C10" s="702">
        <f>SUMPRODUCT(B8:B9,C8:C9)/SUM(B8:B9)</f>
        <v>16.309999999999999</v>
      </c>
    </row>
  </sheetData>
  <mergeCells count="2">
    <mergeCell ref="A1:L4"/>
    <mergeCell ref="A5:L5"/>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workbookViewId="0">
      <selection activeCell="G9" sqref="G9:G88"/>
    </sheetView>
  </sheetViews>
  <sheetFormatPr defaultRowHeight="15"/>
  <cols>
    <col min="4" max="4" width="29.1406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3345</v>
      </c>
    </row>
    <row r="5" spans="1:8" s="1" customFormat="1" ht="12.75" customHeight="1">
      <c r="A5" s="750" t="s">
        <v>41</v>
      </c>
      <c r="B5" s="750"/>
      <c r="C5" s="750"/>
      <c r="D5" s="750"/>
      <c r="E5" s="4" t="s">
        <v>40</v>
      </c>
      <c r="F5" s="3"/>
      <c r="G5" s="548"/>
      <c r="H5" s="758"/>
    </row>
    <row r="6" spans="1:8" s="1" customFormat="1" ht="12.75" customHeight="1">
      <c r="A6" s="548"/>
      <c r="B6" s="548"/>
      <c r="C6" s="548"/>
      <c r="D6" s="548"/>
      <c r="E6" s="3"/>
      <c r="F6" s="3"/>
      <c r="G6" s="548"/>
      <c r="H6" s="758"/>
    </row>
    <row r="7" spans="1:8" s="1" customFormat="1" ht="12.75" customHeight="1">
      <c r="A7" s="169" t="s">
        <v>92</v>
      </c>
      <c r="B7" s="169"/>
      <c r="C7" s="169"/>
      <c r="D7" s="169"/>
      <c r="E7" s="170"/>
      <c r="F7" s="170"/>
      <c r="G7" s="23"/>
      <c r="H7" s="758"/>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3076</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s="121" t="s">
        <v>351</v>
      </c>
    </row>
    <row r="22" spans="1:8" s="1" customFormat="1" ht="12.75" customHeight="1">
      <c r="A22" s="169"/>
      <c r="B22" s="169" t="s">
        <v>75</v>
      </c>
      <c r="C22" s="169"/>
      <c r="D22" s="169"/>
      <c r="E22" s="162" t="s">
        <v>74</v>
      </c>
      <c r="F22" s="170"/>
      <c r="G22" s="174">
        <v>25000</v>
      </c>
      <c r="H22" s="203" t="s">
        <v>3346</v>
      </c>
    </row>
    <row r="23" spans="1:8" s="1" customFormat="1" ht="12.75" customHeight="1">
      <c r="A23" s="169"/>
      <c r="B23" s="169" t="s">
        <v>73</v>
      </c>
      <c r="C23" s="169"/>
      <c r="D23" s="169"/>
      <c r="E23" s="162" t="s">
        <v>49</v>
      </c>
      <c r="F23" s="170"/>
      <c r="G23" s="174"/>
      <c r="H23" s="20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2.4</v>
      </c>
      <c r="H43" s="3" t="s">
        <v>3079</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v>2.4</v>
      </c>
      <c r="H47" s="3" t="s">
        <v>3078</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v>1</v>
      </c>
      <c r="H49" s="3" t="s">
        <v>3081</v>
      </c>
    </row>
    <row r="50" spans="1:8" s="1" customFormat="1" ht="12.75" customHeight="1">
      <c r="A50" s="169"/>
      <c r="B50" s="163" t="s">
        <v>747</v>
      </c>
      <c r="C50" s="169"/>
      <c r="D50" s="169"/>
      <c r="E50" s="162" t="s">
        <v>49</v>
      </c>
      <c r="F50" s="170"/>
      <c r="G50" s="175">
        <v>0.1</v>
      </c>
      <c r="H50" s="3" t="s">
        <v>3080</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0.25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A5:D5"/>
    <mergeCell ref="H4:H7"/>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topLeftCell="B1"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3345</v>
      </c>
    </row>
    <row r="5" spans="1:8" s="1" customFormat="1" ht="12.75" customHeight="1">
      <c r="A5" s="750" t="s">
        <v>41</v>
      </c>
      <c r="B5" s="750"/>
      <c r="C5" s="750"/>
      <c r="D5" s="750"/>
      <c r="E5" s="4" t="s">
        <v>40</v>
      </c>
      <c r="F5" s="3"/>
      <c r="G5" s="548"/>
      <c r="H5" s="758"/>
    </row>
    <row r="6" spans="1:8" s="1" customFormat="1" ht="12.75" customHeight="1">
      <c r="A6" s="548"/>
      <c r="B6" s="548"/>
      <c r="C6" s="548"/>
      <c r="D6" s="548"/>
      <c r="E6" s="3"/>
      <c r="F6" s="3"/>
      <c r="G6" s="548"/>
      <c r="H6" s="758"/>
    </row>
    <row r="7" spans="1:8" s="1" customFormat="1" ht="12.75" customHeight="1">
      <c r="A7" s="169" t="s">
        <v>92</v>
      </c>
      <c r="B7" s="169"/>
      <c r="C7" s="169"/>
      <c r="D7" s="169"/>
      <c r="E7" s="170"/>
      <c r="F7" s="170"/>
      <c r="G7" s="23"/>
      <c r="H7" s="758"/>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v>0</v>
      </c>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v>1</v>
      </c>
      <c r="H13" s="121" t="s">
        <v>3084</v>
      </c>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3077</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s="121" t="s">
        <v>3082</v>
      </c>
    </row>
    <row r="22" spans="1:8" s="1" customFormat="1" ht="12.75" customHeight="1">
      <c r="A22" s="169"/>
      <c r="B22" s="169" t="s">
        <v>75</v>
      </c>
      <c r="C22" s="169"/>
      <c r="D22" s="169"/>
      <c r="E22" s="162" t="s">
        <v>74</v>
      </c>
      <c r="F22" s="170"/>
      <c r="G22" s="174">
        <v>57500</v>
      </c>
      <c r="H22" s="547" t="s">
        <v>3087</v>
      </c>
    </row>
    <row r="23" spans="1:8" s="1" customFormat="1" ht="12.75" customHeight="1">
      <c r="A23" s="169"/>
      <c r="B23" s="169" t="s">
        <v>73</v>
      </c>
      <c r="C23" s="169"/>
      <c r="D23" s="169"/>
      <c r="E23" s="162" t="s">
        <v>49</v>
      </c>
      <c r="F23" s="170"/>
      <c r="G23" s="174">
        <v>77</v>
      </c>
      <c r="H23" s="121" t="s">
        <v>3083</v>
      </c>
    </row>
    <row r="24" spans="1:8" s="1" customFormat="1" ht="12.75" customHeight="1">
      <c r="A24" s="169"/>
      <c r="B24" s="169" t="s">
        <v>743</v>
      </c>
      <c r="C24" s="169"/>
      <c r="D24" s="169"/>
      <c r="E24" s="162" t="s">
        <v>49</v>
      </c>
      <c r="F24" s="170"/>
      <c r="G24" s="174">
        <v>9</v>
      </c>
      <c r="H24" s="121" t="s">
        <v>3083</v>
      </c>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2.7</v>
      </c>
      <c r="H43" s="3" t="s">
        <v>3086</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v>2.7</v>
      </c>
      <c r="H47" s="3" t="s">
        <v>3085</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v>0.1</v>
      </c>
      <c r="H50" s="3" t="s">
        <v>3088</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0.25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A5:D5"/>
    <mergeCell ref="H4:H7"/>
  </mergeCells>
  <pageMargins left="0.7" right="0.7" top="0.75" bottom="0.75" header="0.3" footer="0.3"/>
  <pageSetup orientation="portrait" horizontalDpi="0"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20"/>
  <sheetViews>
    <sheetView workbookViewId="0">
      <selection activeCell="C18" sqref="C18"/>
    </sheetView>
  </sheetViews>
  <sheetFormatPr defaultRowHeight="15"/>
  <cols>
    <col min="1" max="1" width="18.28515625" customWidth="1"/>
  </cols>
  <sheetData>
    <row r="1" spans="1:11" ht="15" customHeight="1">
      <c r="A1" s="777" t="s">
        <v>398</v>
      </c>
      <c r="B1" s="777"/>
      <c r="C1" s="777"/>
      <c r="D1" s="777"/>
      <c r="E1" s="777"/>
      <c r="F1" s="777"/>
      <c r="G1" s="777"/>
      <c r="H1" s="777"/>
      <c r="I1" s="777"/>
      <c r="J1" s="777"/>
      <c r="K1" s="777"/>
    </row>
    <row r="2" spans="1:11">
      <c r="A2" s="777"/>
      <c r="B2" s="777"/>
      <c r="C2" s="777"/>
      <c r="D2" s="777"/>
      <c r="E2" s="777"/>
      <c r="F2" s="777"/>
      <c r="G2" s="777"/>
      <c r="H2" s="777"/>
      <c r="I2" s="777"/>
      <c r="J2" s="777"/>
      <c r="K2" s="777"/>
    </row>
    <row r="3" spans="1:11">
      <c r="A3" s="777"/>
      <c r="B3" s="777"/>
      <c r="C3" s="777"/>
      <c r="D3" s="777"/>
      <c r="E3" s="777"/>
      <c r="F3" s="777"/>
      <c r="G3" s="777"/>
      <c r="H3" s="777"/>
      <c r="I3" s="777"/>
      <c r="J3" s="777"/>
      <c r="K3" s="777"/>
    </row>
    <row r="4" spans="1:11">
      <c r="A4" s="777"/>
      <c r="B4" s="777"/>
      <c r="C4" s="777"/>
      <c r="D4" s="777"/>
      <c r="E4" s="777"/>
      <c r="F4" s="777"/>
      <c r="G4" s="777"/>
      <c r="H4" s="777"/>
      <c r="I4" s="777"/>
      <c r="J4" s="777"/>
      <c r="K4" s="777"/>
    </row>
    <row r="5" spans="1:11" ht="15" customHeight="1">
      <c r="A5" s="778" t="s">
        <v>3332</v>
      </c>
      <c r="B5" s="778"/>
      <c r="C5" s="778"/>
      <c r="D5" s="778"/>
      <c r="E5" s="778"/>
      <c r="F5" s="778"/>
      <c r="G5" s="778"/>
      <c r="H5" s="778"/>
      <c r="I5" s="778"/>
      <c r="J5" s="778"/>
      <c r="K5" s="778"/>
    </row>
    <row r="6" spans="1:11">
      <c r="A6" s="778"/>
      <c r="B6" s="778"/>
      <c r="C6" s="778"/>
      <c r="D6" s="778"/>
      <c r="E6" s="778"/>
      <c r="F6" s="778"/>
      <c r="G6" s="778"/>
      <c r="H6" s="778"/>
      <c r="I6" s="778"/>
      <c r="J6" s="778"/>
      <c r="K6" s="778"/>
    </row>
    <row r="7" spans="1:11">
      <c r="A7" s="778"/>
      <c r="B7" s="778"/>
      <c r="C7" s="778"/>
      <c r="D7" s="778"/>
      <c r="E7" s="778"/>
      <c r="F7" s="778"/>
      <c r="G7" s="778"/>
      <c r="H7" s="778"/>
      <c r="I7" s="778"/>
      <c r="J7" s="778"/>
      <c r="K7" s="778"/>
    </row>
    <row r="8" spans="1:11">
      <c r="A8" s="778"/>
      <c r="B8" s="778"/>
      <c r="C8" s="778"/>
      <c r="D8" s="778"/>
      <c r="E8" s="778"/>
      <c r="F8" s="778"/>
      <c r="G8" s="778"/>
      <c r="H8" s="778"/>
      <c r="I8" s="778"/>
      <c r="J8" s="778"/>
      <c r="K8" s="778"/>
    </row>
    <row r="9" spans="1:11">
      <c r="A9" s="778"/>
      <c r="B9" s="778"/>
      <c r="C9" s="778"/>
      <c r="D9" s="778"/>
      <c r="E9" s="778"/>
      <c r="F9" s="778"/>
      <c r="G9" s="778"/>
      <c r="H9" s="778"/>
      <c r="I9" s="778"/>
      <c r="J9" s="778"/>
      <c r="K9" s="778"/>
    </row>
    <row r="10" spans="1:11">
      <c r="A10" s="778"/>
      <c r="B10" s="778"/>
      <c r="C10" s="778"/>
      <c r="D10" s="778"/>
      <c r="E10" s="778"/>
      <c r="F10" s="778"/>
      <c r="G10" s="778"/>
      <c r="H10" s="778"/>
      <c r="I10" s="778"/>
      <c r="J10" s="778"/>
      <c r="K10" s="778"/>
    </row>
    <row r="11" spans="1:11">
      <c r="A11" s="778"/>
      <c r="B11" s="778"/>
      <c r="C11" s="778"/>
      <c r="D11" s="778"/>
      <c r="E11" s="778"/>
      <c r="F11" s="778"/>
      <c r="G11" s="778"/>
      <c r="H11" s="778"/>
      <c r="I11" s="778"/>
      <c r="J11" s="778"/>
      <c r="K11" s="778"/>
    </row>
    <row r="12" spans="1:11">
      <c r="A12" s="778"/>
      <c r="B12" s="778"/>
      <c r="C12" s="778"/>
      <c r="D12" s="778"/>
      <c r="E12" s="778"/>
      <c r="F12" s="778"/>
      <c r="G12" s="778"/>
      <c r="H12" s="778"/>
      <c r="I12" s="778"/>
      <c r="J12" s="778"/>
      <c r="K12" s="778"/>
    </row>
    <row r="13" spans="1:11">
      <c r="A13" s="778"/>
      <c r="B13" s="778"/>
      <c r="C13" s="778"/>
      <c r="D13" s="778"/>
      <c r="E13" s="778"/>
      <c r="F13" s="778"/>
      <c r="G13" s="778"/>
      <c r="H13" s="778"/>
      <c r="I13" s="778"/>
      <c r="J13" s="778"/>
      <c r="K13" s="778"/>
    </row>
    <row r="14" spans="1:11">
      <c r="A14" s="778"/>
      <c r="B14" s="778"/>
      <c r="C14" s="778"/>
      <c r="D14" s="778"/>
      <c r="E14" s="778"/>
      <c r="F14" s="778"/>
      <c r="G14" s="778"/>
      <c r="H14" s="778"/>
      <c r="I14" s="778"/>
      <c r="J14" s="778"/>
      <c r="K14" s="778"/>
    </row>
    <row r="15" spans="1:11">
      <c r="A15" s="697"/>
      <c r="B15" s="697"/>
      <c r="C15" s="697"/>
      <c r="D15" s="697"/>
      <c r="E15" s="697"/>
      <c r="F15" s="697"/>
      <c r="G15" s="697"/>
      <c r="H15" s="697"/>
      <c r="I15" s="697"/>
      <c r="J15" s="697"/>
      <c r="K15" s="697"/>
    </row>
    <row r="16" spans="1:11">
      <c r="A16" s="698" t="s">
        <v>3430</v>
      </c>
      <c r="B16" s="698" t="s">
        <v>3432</v>
      </c>
      <c r="C16" s="698" t="s">
        <v>3429</v>
      </c>
      <c r="D16" s="697"/>
      <c r="E16" s="697"/>
      <c r="F16" s="697"/>
      <c r="G16" s="697"/>
      <c r="H16" s="697"/>
      <c r="I16" s="697"/>
      <c r="J16" s="697"/>
      <c r="K16" s="697"/>
    </row>
    <row r="17" spans="1:11">
      <c r="A17" s="697" t="s">
        <v>3434</v>
      </c>
      <c r="B17" s="697">
        <v>0.5</v>
      </c>
      <c r="C17" s="697">
        <v>21.39</v>
      </c>
      <c r="D17" s="697"/>
      <c r="E17" s="697"/>
      <c r="F17" s="697"/>
      <c r="G17" s="697"/>
      <c r="H17" s="697"/>
      <c r="I17" s="697"/>
      <c r="J17" s="697"/>
      <c r="K17" s="697"/>
    </row>
    <row r="18" spans="1:11">
      <c r="A18" s="697" t="s">
        <v>3436</v>
      </c>
      <c r="B18" s="697">
        <v>0.5</v>
      </c>
      <c r="C18" s="736">
        <v>18.399999999999999</v>
      </c>
      <c r="D18" s="697"/>
      <c r="E18" s="697"/>
      <c r="F18" s="697"/>
      <c r="G18" s="697"/>
      <c r="H18" s="697"/>
      <c r="I18" s="697"/>
      <c r="J18" s="697"/>
      <c r="K18" s="697"/>
    </row>
    <row r="19" spans="1:11">
      <c r="A19" s="697"/>
      <c r="B19" s="697"/>
      <c r="C19" s="713">
        <f>SUMPRODUCT(B17:B18,C17:C18)</f>
        <v>19.895</v>
      </c>
      <c r="D19" s="697"/>
      <c r="E19" s="697"/>
      <c r="F19" s="697"/>
      <c r="G19" s="697"/>
      <c r="H19" s="697"/>
      <c r="I19" s="697"/>
      <c r="J19" s="697"/>
      <c r="K19" s="697"/>
    </row>
    <row r="20" spans="1:11">
      <c r="A20" s="697"/>
      <c r="B20" s="697"/>
      <c r="C20" s="697"/>
      <c r="D20" s="697"/>
      <c r="E20" s="697"/>
      <c r="F20" s="697"/>
      <c r="G20" s="697"/>
      <c r="H20" s="697"/>
      <c r="I20" s="697"/>
      <c r="J20" s="697"/>
      <c r="K20" s="697"/>
    </row>
  </sheetData>
  <mergeCells count="2">
    <mergeCell ref="A1:K4"/>
    <mergeCell ref="A5:K14"/>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election activeCell="K89" sqref="K89:K97"/>
    </sheetView>
  </sheetViews>
  <sheetFormatPr defaultRowHeight="15"/>
  <cols>
    <col min="1" max="1" width="9.7109375" customWidth="1"/>
    <col min="3" max="3" width="12.140625" customWidth="1"/>
    <col min="5" max="6" width="5.42578125" customWidth="1"/>
    <col min="7" max="7" width="4.7109375" customWidth="1"/>
    <col min="8" max="8" width="3.85546875" customWidth="1"/>
    <col min="9" max="10" width="4.42578125" customWidth="1"/>
    <col min="11" max="11" width="6.28515625" customWidth="1"/>
    <col min="12" max="12" width="10.7109375" bestFit="1" customWidth="1"/>
    <col min="13" max="13" width="23.42578125" bestFit="1" customWidth="1"/>
    <col min="14" max="14" width="72.28515625" customWidth="1"/>
    <col min="15" max="15" width="92.85546875" customWidth="1"/>
  </cols>
  <sheetData>
    <row r="1" spans="1:14" ht="15.75" customHeight="1">
      <c r="A1" s="284" t="s">
        <v>256</v>
      </c>
      <c r="B1" s="284"/>
      <c r="C1" s="284"/>
      <c r="D1" s="284"/>
      <c r="E1" s="284"/>
      <c r="F1" s="284"/>
      <c r="G1" s="284"/>
      <c r="H1" s="284"/>
      <c r="I1" s="284"/>
      <c r="J1" s="284"/>
      <c r="K1" s="284"/>
      <c r="L1" s="284"/>
      <c r="M1" s="284"/>
      <c r="N1" s="777" t="s">
        <v>398</v>
      </c>
    </row>
    <row r="2" spans="1:14" ht="15.75">
      <c r="A2" s="65"/>
      <c r="B2" s="65"/>
      <c r="C2" s="65"/>
      <c r="D2" s="65"/>
      <c r="E2" s="65"/>
      <c r="F2" s="65"/>
      <c r="G2" s="65"/>
      <c r="H2" s="65"/>
      <c r="I2" s="65"/>
      <c r="J2" s="65"/>
      <c r="K2" s="65"/>
      <c r="L2" s="65" t="s">
        <v>257</v>
      </c>
      <c r="M2" s="65" t="s">
        <v>311</v>
      </c>
      <c r="N2" s="777"/>
    </row>
    <row r="3" spans="1:14" ht="15.75">
      <c r="A3" s="65" t="s">
        <v>258</v>
      </c>
      <c r="B3" s="65"/>
      <c r="C3" s="65"/>
      <c r="D3" s="65"/>
      <c r="E3" s="65"/>
      <c r="F3" s="65"/>
      <c r="G3" s="65"/>
      <c r="H3" s="65"/>
      <c r="I3" s="65"/>
      <c r="J3" s="65"/>
      <c r="K3" s="65"/>
      <c r="L3" s="285" t="s">
        <v>489</v>
      </c>
      <c r="M3" s="65"/>
      <c r="N3" s="777"/>
    </row>
    <row r="4" spans="1:14" ht="15.75">
      <c r="A4" s="65"/>
      <c r="B4" s="65"/>
      <c r="C4" s="65"/>
      <c r="D4" s="65"/>
      <c r="E4" s="65"/>
      <c r="F4" s="65"/>
      <c r="G4" s="65"/>
      <c r="H4" s="65"/>
      <c r="I4" s="65"/>
      <c r="J4" s="65"/>
      <c r="K4" s="65"/>
      <c r="L4" s="65"/>
      <c r="M4" s="65"/>
      <c r="N4" s="777"/>
    </row>
    <row r="5" spans="1:14" ht="15.75">
      <c r="A5" s="65" t="s">
        <v>259</v>
      </c>
      <c r="B5" s="65"/>
      <c r="C5" s="65"/>
      <c r="D5" s="65"/>
      <c r="E5" s="65"/>
      <c r="F5" s="65"/>
      <c r="G5" s="65"/>
      <c r="H5" s="65"/>
      <c r="I5" s="65"/>
      <c r="J5" s="65"/>
      <c r="K5" s="65"/>
      <c r="L5" s="65"/>
      <c r="M5" s="65"/>
      <c r="N5" s="77"/>
    </row>
    <row r="6" spans="1:14" ht="15.75">
      <c r="A6" s="65"/>
      <c r="B6" s="65" t="s">
        <v>260</v>
      </c>
      <c r="C6" s="65"/>
      <c r="D6" s="65"/>
      <c r="E6" s="65"/>
      <c r="F6" s="65"/>
      <c r="G6" s="65"/>
      <c r="H6" s="65"/>
      <c r="I6" s="65"/>
      <c r="J6" s="65"/>
      <c r="K6" s="66"/>
      <c r="L6" s="551">
        <v>8</v>
      </c>
      <c r="M6" s="65" t="s">
        <v>69</v>
      </c>
      <c r="N6" s="778" t="s">
        <v>3332</v>
      </c>
    </row>
    <row r="7" spans="1:14" ht="15.75">
      <c r="A7" s="65"/>
      <c r="B7" s="65" t="s">
        <v>261</v>
      </c>
      <c r="C7" s="65"/>
      <c r="D7" s="65"/>
      <c r="E7" s="65"/>
      <c r="F7" s="65"/>
      <c r="G7" s="65"/>
      <c r="H7" s="65"/>
      <c r="I7" s="65"/>
      <c r="J7" s="65"/>
      <c r="K7" s="66"/>
      <c r="L7" s="286">
        <v>1.0143369175627239</v>
      </c>
      <c r="M7" s="65" t="s">
        <v>312</v>
      </c>
      <c r="N7" s="778"/>
    </row>
    <row r="8" spans="1:14" ht="15.75">
      <c r="A8" s="65"/>
      <c r="B8" s="65" t="s">
        <v>262</v>
      </c>
      <c r="C8" s="65"/>
      <c r="D8" s="65"/>
      <c r="E8" s="65"/>
      <c r="F8" s="65"/>
      <c r="G8" s="65"/>
      <c r="H8" s="65"/>
      <c r="I8" s="65"/>
      <c r="J8" s="65"/>
      <c r="K8" s="66"/>
      <c r="L8" s="286">
        <v>6.1009200000000003</v>
      </c>
      <c r="M8" s="65" t="s">
        <v>319</v>
      </c>
      <c r="N8" s="778"/>
    </row>
    <row r="9" spans="1:14" ht="15.75">
      <c r="A9" s="65"/>
      <c r="B9" s="65"/>
      <c r="C9" s="65"/>
      <c r="D9" s="65"/>
      <c r="E9" s="65"/>
      <c r="F9" s="65"/>
      <c r="G9" s="65"/>
      <c r="H9" s="65"/>
      <c r="I9" s="65"/>
      <c r="J9" s="65"/>
      <c r="K9" s="65"/>
      <c r="L9" s="65"/>
      <c r="M9" s="65"/>
      <c r="N9" s="778"/>
    </row>
    <row r="10" spans="1:14" ht="15.75">
      <c r="A10" s="65" t="s">
        <v>263</v>
      </c>
      <c r="B10" s="65"/>
      <c r="C10" s="65"/>
      <c r="D10" s="65"/>
      <c r="E10" s="65"/>
      <c r="F10" s="65"/>
      <c r="G10" s="65"/>
      <c r="H10" s="65"/>
      <c r="I10" s="65"/>
      <c r="J10" s="65"/>
      <c r="K10" s="65"/>
      <c r="L10" s="65"/>
      <c r="M10" s="65"/>
      <c r="N10" s="778"/>
    </row>
    <row r="11" spans="1:14" ht="15.75">
      <c r="A11" s="65"/>
      <c r="B11" s="65" t="s">
        <v>264</v>
      </c>
      <c r="C11" s="65"/>
      <c r="D11" s="65"/>
      <c r="E11" s="65"/>
      <c r="F11" s="65"/>
      <c r="G11" s="65"/>
      <c r="H11" s="65"/>
      <c r="I11" s="65"/>
      <c r="J11" s="65"/>
      <c r="K11" s="66"/>
      <c r="L11" s="285">
        <v>32</v>
      </c>
      <c r="M11" s="65" t="s">
        <v>69</v>
      </c>
      <c r="N11" s="778"/>
    </row>
    <row r="12" spans="1:14" ht="15.75">
      <c r="A12" s="65"/>
      <c r="B12" s="65" t="s">
        <v>265</v>
      </c>
      <c r="C12" s="65"/>
      <c r="D12" s="65"/>
      <c r="E12" s="65"/>
      <c r="F12" s="65"/>
      <c r="G12" s="65"/>
      <c r="H12" s="65"/>
      <c r="I12" s="65"/>
      <c r="J12" s="65"/>
      <c r="K12" s="66"/>
      <c r="L12" s="286">
        <v>0.86544342507645255</v>
      </c>
      <c r="M12" s="65" t="s">
        <v>312</v>
      </c>
      <c r="N12" s="778"/>
    </row>
    <row r="13" spans="1:14" ht="15.75">
      <c r="A13" s="65"/>
      <c r="B13" s="65" t="s">
        <v>266</v>
      </c>
      <c r="C13" s="65"/>
      <c r="D13" s="65"/>
      <c r="E13" s="65"/>
      <c r="F13" s="65"/>
      <c r="G13" s="65"/>
      <c r="H13" s="65"/>
      <c r="I13" s="65"/>
      <c r="J13" s="65"/>
      <c r="K13" s="66"/>
      <c r="L13" s="286">
        <v>5.4650400000000001</v>
      </c>
      <c r="M13" s="65" t="s">
        <v>319</v>
      </c>
      <c r="N13" s="778"/>
    </row>
    <row r="14" spans="1:14" ht="15.75">
      <c r="A14" s="65"/>
      <c r="B14" s="65"/>
      <c r="C14" s="65"/>
      <c r="D14" s="65"/>
      <c r="E14" s="65"/>
      <c r="F14" s="65"/>
      <c r="G14" s="65"/>
      <c r="H14" s="65"/>
      <c r="I14" s="65"/>
      <c r="J14" s="65"/>
      <c r="K14" s="65"/>
      <c r="L14" s="65"/>
      <c r="M14" s="65"/>
      <c r="N14" s="778"/>
    </row>
    <row r="15" spans="1:14" ht="15.75">
      <c r="A15" s="65" t="s">
        <v>267</v>
      </c>
      <c r="B15" s="65"/>
      <c r="C15" s="65"/>
      <c r="D15" s="65"/>
      <c r="E15" s="65"/>
      <c r="F15" s="65"/>
      <c r="G15" s="65"/>
      <c r="H15" s="65"/>
      <c r="I15" s="65"/>
      <c r="J15" s="65"/>
      <c r="K15" s="65"/>
      <c r="L15" s="65"/>
      <c r="M15" s="65"/>
      <c r="N15" s="778"/>
    </row>
    <row r="16" spans="1:14" ht="15.75">
      <c r="A16" s="65"/>
      <c r="B16" s="65" t="s">
        <v>268</v>
      </c>
      <c r="C16" s="65"/>
      <c r="D16" s="65"/>
      <c r="E16" s="65"/>
      <c r="F16" s="65"/>
      <c r="G16" s="65"/>
      <c r="H16" s="65"/>
      <c r="I16" s="65"/>
      <c r="J16" s="65"/>
      <c r="K16" s="66"/>
      <c r="L16" s="286">
        <v>59.372302158273357</v>
      </c>
      <c r="M16" s="65" t="s">
        <v>69</v>
      </c>
      <c r="N16" s="778"/>
    </row>
    <row r="17" spans="1:14" ht="15.75">
      <c r="A17" s="65"/>
      <c r="B17" s="65" t="s">
        <v>269</v>
      </c>
      <c r="C17" s="65"/>
      <c r="D17" s="65"/>
      <c r="E17" s="65"/>
      <c r="F17" s="65"/>
      <c r="G17" s="65"/>
      <c r="H17" s="65"/>
      <c r="I17" s="65"/>
      <c r="J17" s="65"/>
      <c r="K17" s="66"/>
      <c r="L17" s="287">
        <v>0.7413333333333334</v>
      </c>
      <c r="M17" s="65" t="s">
        <v>312</v>
      </c>
      <c r="N17" s="778"/>
    </row>
    <row r="18" spans="1:14" ht="15.75">
      <c r="A18" s="65"/>
      <c r="B18" s="65" t="s">
        <v>270</v>
      </c>
      <c r="C18" s="65"/>
      <c r="D18" s="65"/>
      <c r="E18" s="65"/>
      <c r="F18" s="65"/>
      <c r="G18" s="65"/>
      <c r="H18" s="65"/>
      <c r="I18" s="65"/>
      <c r="J18" s="65"/>
      <c r="K18" s="66"/>
      <c r="L18" s="287">
        <v>5.3935573129302901</v>
      </c>
      <c r="M18" s="65" t="s">
        <v>319</v>
      </c>
      <c r="N18" s="778"/>
    </row>
    <row r="19" spans="1:14" ht="15.75">
      <c r="A19" s="65"/>
      <c r="B19" s="65"/>
      <c r="C19" s="65"/>
      <c r="D19" s="65"/>
      <c r="E19" s="65"/>
      <c r="F19" s="65"/>
      <c r="G19" s="65"/>
      <c r="H19" s="65"/>
      <c r="I19" s="65"/>
      <c r="J19" s="65"/>
      <c r="K19" s="65"/>
      <c r="L19" s="65"/>
      <c r="M19" s="65"/>
      <c r="N19" s="778"/>
    </row>
    <row r="20" spans="1:14" ht="15.75">
      <c r="A20" s="65"/>
      <c r="B20" s="65"/>
      <c r="C20" s="65"/>
      <c r="D20" s="65"/>
      <c r="E20" s="65"/>
      <c r="F20" s="65"/>
      <c r="G20" s="65"/>
      <c r="H20" s="65"/>
      <c r="I20" s="65"/>
      <c r="J20" s="65"/>
      <c r="K20" s="65"/>
      <c r="L20" s="65"/>
      <c r="M20" s="65"/>
      <c r="N20" s="778"/>
    </row>
    <row r="21" spans="1:14" ht="15.75">
      <c r="A21" s="65" t="s">
        <v>271</v>
      </c>
      <c r="B21" s="65"/>
      <c r="C21" s="65"/>
      <c r="D21" s="65"/>
      <c r="E21" s="65"/>
      <c r="F21" s="65"/>
      <c r="G21" s="65"/>
      <c r="H21" s="65"/>
      <c r="I21" s="65"/>
      <c r="J21" s="65"/>
      <c r="K21" s="66"/>
      <c r="L21" s="288">
        <v>1500</v>
      </c>
      <c r="M21" s="65" t="s">
        <v>313</v>
      </c>
      <c r="N21" s="778"/>
    </row>
    <row r="22" spans="1:14" ht="15.75">
      <c r="A22" s="65"/>
      <c r="B22" s="65"/>
      <c r="C22" s="65"/>
      <c r="D22" s="65"/>
      <c r="E22" s="65"/>
      <c r="F22" s="65"/>
      <c r="G22" s="65"/>
      <c r="H22" s="65"/>
      <c r="I22" s="65"/>
      <c r="J22" s="65"/>
      <c r="K22" s="66"/>
      <c r="L22" s="289">
        <v>8197559.9999999991</v>
      </c>
      <c r="M22" s="65" t="s">
        <v>320</v>
      </c>
    </row>
    <row r="23" spans="1:14" ht="15.75">
      <c r="A23" s="65"/>
      <c r="B23" s="65"/>
      <c r="C23" s="65"/>
      <c r="D23" s="65"/>
      <c r="E23" s="65"/>
      <c r="F23" s="65"/>
      <c r="G23" s="65"/>
      <c r="H23" s="65"/>
      <c r="I23" s="65"/>
      <c r="J23" s="65"/>
      <c r="K23" s="66"/>
      <c r="L23" s="289">
        <v>8648835.6779999975</v>
      </c>
      <c r="M23" s="65" t="s">
        <v>314</v>
      </c>
    </row>
    <row r="24" spans="1:14" ht="15.75">
      <c r="A24" s="65"/>
      <c r="B24" s="65"/>
      <c r="C24" s="65"/>
      <c r="D24" s="65"/>
      <c r="E24" s="65"/>
      <c r="F24" s="65"/>
      <c r="G24" s="65"/>
      <c r="H24" s="65"/>
      <c r="I24" s="65"/>
      <c r="J24" s="65"/>
      <c r="K24" s="65"/>
      <c r="L24" s="65"/>
      <c r="M24" s="65"/>
    </row>
    <row r="25" spans="1:14" ht="15.75">
      <c r="A25" s="65" t="s">
        <v>272</v>
      </c>
      <c r="B25" s="65"/>
      <c r="C25" s="65"/>
      <c r="D25" s="65"/>
      <c r="E25" s="65"/>
      <c r="F25" s="65"/>
      <c r="G25" s="65"/>
      <c r="H25" s="65"/>
      <c r="I25" s="65"/>
      <c r="J25" s="65"/>
      <c r="K25" s="65"/>
      <c r="L25" s="65"/>
      <c r="M25" s="65"/>
    </row>
    <row r="26" spans="1:14" ht="15.75">
      <c r="A26" s="65"/>
      <c r="B26" s="65" t="s">
        <v>273</v>
      </c>
      <c r="C26" s="65"/>
      <c r="D26" s="65"/>
      <c r="E26" s="65"/>
      <c r="F26" s="65"/>
      <c r="G26" s="65"/>
      <c r="H26" s="65"/>
      <c r="I26" s="65"/>
      <c r="J26" s="65"/>
      <c r="K26" s="65"/>
      <c r="L26" s="65"/>
      <c r="M26" s="65"/>
    </row>
    <row r="27" spans="1:14" ht="15.75">
      <c r="A27" s="65"/>
      <c r="B27" s="65"/>
      <c r="C27" s="65" t="s">
        <v>274</v>
      </c>
      <c r="D27" s="65"/>
      <c r="E27" s="65"/>
      <c r="F27" s="65"/>
      <c r="G27" s="65"/>
      <c r="H27" s="65"/>
      <c r="I27" s="65"/>
      <c r="J27" s="65"/>
      <c r="K27" s="66"/>
      <c r="L27" s="551">
        <v>1</v>
      </c>
      <c r="M27" s="65" t="s">
        <v>1</v>
      </c>
    </row>
    <row r="28" spans="1:14" ht="15.75">
      <c r="A28" s="65"/>
      <c r="B28" s="65"/>
      <c r="C28" s="65" t="s">
        <v>275</v>
      </c>
      <c r="D28" s="65"/>
      <c r="E28" s="65"/>
      <c r="F28" s="65"/>
      <c r="G28" s="65"/>
      <c r="H28" s="65"/>
      <c r="I28" s="65"/>
      <c r="J28" s="65"/>
      <c r="K28" s="66"/>
      <c r="L28" s="285">
        <v>0</v>
      </c>
      <c r="M28" s="65" t="s">
        <v>1</v>
      </c>
    </row>
    <row r="29" spans="1:14" ht="15.75">
      <c r="A29" s="65"/>
      <c r="B29" s="65"/>
      <c r="C29" s="65"/>
      <c r="D29" s="65"/>
      <c r="E29" s="65"/>
      <c r="F29" s="65"/>
      <c r="G29" s="65"/>
      <c r="H29" s="65"/>
      <c r="I29" s="65"/>
      <c r="J29" s="65"/>
      <c r="K29" s="65" t="s">
        <v>276</v>
      </c>
      <c r="L29" s="65" t="s">
        <v>0</v>
      </c>
      <c r="M29" s="65"/>
    </row>
    <row r="30" spans="1:14" ht="15.75">
      <c r="A30" s="65"/>
      <c r="B30" s="65"/>
      <c r="C30" s="65"/>
      <c r="D30" s="65"/>
      <c r="E30" s="65"/>
      <c r="F30" s="65"/>
      <c r="G30" s="65"/>
      <c r="H30" s="65"/>
      <c r="I30" s="65"/>
      <c r="J30" s="65"/>
      <c r="K30" s="65"/>
      <c r="L30" s="65"/>
      <c r="M30" s="65"/>
    </row>
    <row r="31" spans="1:14" ht="15.75">
      <c r="A31" s="65"/>
      <c r="B31" s="65" t="s">
        <v>277</v>
      </c>
      <c r="C31" s="65"/>
      <c r="D31" s="65"/>
      <c r="E31" s="65"/>
      <c r="F31" s="65"/>
      <c r="G31" s="65"/>
      <c r="H31" s="65"/>
      <c r="I31" s="65"/>
      <c r="J31" s="65"/>
      <c r="K31" s="65"/>
      <c r="L31" s="65"/>
      <c r="M31" s="65"/>
    </row>
    <row r="32" spans="1:14" ht="15.75">
      <c r="A32" s="65"/>
      <c r="B32" s="65"/>
      <c r="C32" s="65" t="s">
        <v>278</v>
      </c>
      <c r="D32" s="65"/>
      <c r="E32" s="65"/>
      <c r="F32" s="65"/>
      <c r="G32" s="65"/>
      <c r="H32" s="65"/>
      <c r="I32" s="65"/>
      <c r="J32" s="65"/>
      <c r="K32" s="66"/>
      <c r="L32" s="551">
        <v>1</v>
      </c>
      <c r="M32" s="65" t="s">
        <v>1</v>
      </c>
    </row>
    <row r="33" spans="1:13" ht="15.75">
      <c r="A33" s="65"/>
      <c r="B33" s="65"/>
      <c r="C33" s="65" t="s">
        <v>279</v>
      </c>
      <c r="D33" s="65"/>
      <c r="E33" s="65"/>
      <c r="F33" s="65"/>
      <c r="G33" s="65"/>
      <c r="H33" s="65"/>
      <c r="I33" s="65"/>
      <c r="J33" s="65"/>
      <c r="K33" s="66"/>
      <c r="L33" s="285">
        <v>0</v>
      </c>
      <c r="M33" s="65" t="s">
        <v>1</v>
      </c>
    </row>
    <row r="34" spans="1:13" ht="15.75">
      <c r="A34" s="65"/>
      <c r="B34" s="65"/>
      <c r="C34" s="65" t="s">
        <v>280</v>
      </c>
      <c r="D34" s="65"/>
      <c r="E34" s="65"/>
      <c r="F34" s="65"/>
      <c r="G34" s="65"/>
      <c r="H34" s="65"/>
      <c r="I34" s="65"/>
      <c r="J34" s="65"/>
      <c r="K34" s="66"/>
      <c r="L34" s="285">
        <v>0</v>
      </c>
      <c r="M34" s="65" t="s">
        <v>1</v>
      </c>
    </row>
    <row r="35" spans="1:13" ht="15.75">
      <c r="A35" s="65"/>
      <c r="B35" s="65"/>
      <c r="C35" s="65" t="s">
        <v>281</v>
      </c>
      <c r="D35" s="65"/>
      <c r="E35" s="65"/>
      <c r="F35" s="65"/>
      <c r="G35" s="65"/>
      <c r="H35" s="65"/>
      <c r="I35" s="65"/>
      <c r="J35" s="65"/>
      <c r="K35" s="66"/>
      <c r="L35" s="285">
        <v>0</v>
      </c>
      <c r="M35" s="65" t="s">
        <v>1</v>
      </c>
    </row>
    <row r="36" spans="1:13" ht="15.75">
      <c r="A36" s="65"/>
      <c r="B36" s="65"/>
      <c r="C36" s="65" t="s">
        <v>282</v>
      </c>
      <c r="D36" s="65"/>
      <c r="E36" s="65"/>
      <c r="F36" s="65"/>
      <c r="G36" s="65"/>
      <c r="H36" s="65"/>
      <c r="I36" s="65"/>
      <c r="J36" s="65"/>
      <c r="K36" s="66"/>
      <c r="L36" s="285">
        <v>0</v>
      </c>
      <c r="M36" s="65" t="s">
        <v>1</v>
      </c>
    </row>
    <row r="37" spans="1:13" ht="15.75">
      <c r="A37" s="65"/>
      <c r="B37" s="65"/>
      <c r="C37" s="65"/>
      <c r="D37" s="65"/>
      <c r="E37" s="65"/>
      <c r="F37" s="65"/>
      <c r="G37" s="65"/>
      <c r="H37" s="65"/>
      <c r="I37" s="65"/>
      <c r="J37" s="65"/>
      <c r="K37" s="65" t="s">
        <v>276</v>
      </c>
      <c r="L37" s="65" t="s">
        <v>0</v>
      </c>
      <c r="M37" s="65"/>
    </row>
    <row r="38" spans="1:13" ht="15.75">
      <c r="A38" s="65" t="s">
        <v>283</v>
      </c>
      <c r="B38" s="65"/>
      <c r="C38" s="65"/>
      <c r="D38" s="65"/>
      <c r="E38" s="65"/>
      <c r="F38" s="65"/>
      <c r="G38" s="65"/>
      <c r="H38" s="65"/>
      <c r="I38" s="65"/>
      <c r="J38" s="65"/>
      <c r="K38" s="65"/>
      <c r="L38" s="65"/>
      <c r="M38" s="65"/>
    </row>
    <row r="39" spans="1:13" ht="15.75">
      <c r="A39" s="65"/>
      <c r="B39" s="65" t="s">
        <v>284</v>
      </c>
      <c r="C39" s="65"/>
      <c r="D39" s="65"/>
      <c r="E39" s="65"/>
      <c r="F39" s="65"/>
      <c r="G39" s="65"/>
      <c r="H39" s="65"/>
      <c r="I39" s="65"/>
      <c r="J39" s="65"/>
      <c r="K39" s="66"/>
      <c r="L39" s="290">
        <v>3</v>
      </c>
      <c r="M39" s="65" t="s">
        <v>315</v>
      </c>
    </row>
    <row r="40" spans="1:13" ht="15.75">
      <c r="A40" s="65"/>
      <c r="B40" s="65" t="s">
        <v>285</v>
      </c>
      <c r="C40" s="65"/>
      <c r="D40" s="65"/>
      <c r="E40" s="65"/>
      <c r="F40" s="65"/>
      <c r="G40" s="65"/>
      <c r="H40" s="65"/>
      <c r="I40" s="65"/>
      <c r="J40" s="65"/>
      <c r="K40" s="66"/>
      <c r="L40" s="285">
        <v>3.9</v>
      </c>
      <c r="M40" s="65" t="s">
        <v>315</v>
      </c>
    </row>
    <row r="41" spans="1:13" ht="15.75">
      <c r="A41" s="65"/>
      <c r="B41" s="65"/>
      <c r="C41" s="65"/>
      <c r="D41" s="65"/>
      <c r="E41" s="65"/>
      <c r="F41" s="65"/>
      <c r="G41" s="65"/>
      <c r="H41" s="65"/>
      <c r="I41" s="65"/>
      <c r="J41" s="65"/>
      <c r="K41" s="65"/>
      <c r="L41" s="65"/>
      <c r="M41" s="65"/>
    </row>
    <row r="42" spans="1:13" ht="15.75">
      <c r="A42" s="65"/>
      <c r="B42" s="65"/>
      <c r="C42" s="65"/>
      <c r="D42" s="65"/>
      <c r="E42" s="65"/>
      <c r="F42" s="65"/>
      <c r="G42" s="65"/>
      <c r="H42" s="65"/>
      <c r="I42" s="65"/>
      <c r="J42" s="65"/>
      <c r="K42" s="65"/>
      <c r="L42" s="65"/>
      <c r="M42" s="65"/>
    </row>
    <row r="43" spans="1:13" ht="15.75">
      <c r="A43" s="65" t="s">
        <v>286</v>
      </c>
      <c r="B43" s="65"/>
      <c r="C43" s="65"/>
      <c r="D43" s="65"/>
      <c r="E43" s="65"/>
      <c r="F43" s="65"/>
      <c r="G43" s="65"/>
      <c r="H43" s="65"/>
      <c r="I43" s="65"/>
      <c r="J43" s="65"/>
      <c r="K43" s="65"/>
      <c r="L43" s="65"/>
      <c r="M43" s="65"/>
    </row>
    <row r="44" spans="1:13" ht="15.75" customHeight="1">
      <c r="A44" s="65"/>
      <c r="B44" s="65" t="s">
        <v>287</v>
      </c>
      <c r="C44" s="65"/>
      <c r="D44" s="65"/>
      <c r="E44" s="65"/>
      <c r="F44" s="65"/>
      <c r="G44" s="65"/>
      <c r="H44" s="65"/>
      <c r="I44" s="65"/>
      <c r="J44" s="65"/>
      <c r="K44" s="66"/>
      <c r="L44" s="287">
        <v>0.25</v>
      </c>
      <c r="M44" s="65" t="s">
        <v>316</v>
      </c>
    </row>
    <row r="45" spans="1:13" ht="15.75">
      <c r="A45" s="65"/>
      <c r="B45" s="65" t="s">
        <v>288</v>
      </c>
      <c r="C45" s="65"/>
      <c r="D45" s="65"/>
      <c r="E45" s="65"/>
      <c r="F45" s="65"/>
      <c r="G45" s="65"/>
      <c r="H45" s="65"/>
      <c r="I45" s="65"/>
      <c r="J45" s="65"/>
      <c r="K45" s="66"/>
      <c r="L45" s="286">
        <v>0.75</v>
      </c>
      <c r="M45" s="65" t="s">
        <v>317</v>
      </c>
    </row>
    <row r="46" spans="1:13" ht="15.75">
      <c r="A46" s="65"/>
      <c r="B46" s="65" t="s">
        <v>289</v>
      </c>
      <c r="C46" s="65"/>
      <c r="D46" s="65"/>
      <c r="E46" s="65"/>
      <c r="F46" s="65"/>
      <c r="G46" s="65"/>
      <c r="H46" s="65"/>
      <c r="I46" s="65"/>
      <c r="J46" s="65"/>
      <c r="K46" s="66"/>
      <c r="L46" s="286">
        <v>5.9240793282325725</v>
      </c>
      <c r="M46" s="65" t="s">
        <v>318</v>
      </c>
    </row>
    <row r="47" spans="1:13" ht="15.75">
      <c r="A47" s="65"/>
      <c r="B47" s="65"/>
      <c r="C47" s="65"/>
      <c r="D47" s="65"/>
      <c r="E47" s="65"/>
      <c r="F47" s="65"/>
      <c r="G47" s="65"/>
      <c r="H47" s="65"/>
      <c r="I47" s="65"/>
      <c r="J47" s="65"/>
      <c r="K47" s="65"/>
      <c r="L47" s="65"/>
      <c r="M47" s="65"/>
    </row>
    <row r="48" spans="1:13" ht="15.75">
      <c r="A48" s="65" t="s">
        <v>953</v>
      </c>
      <c r="B48" s="65"/>
      <c r="C48" s="65"/>
      <c r="D48" s="65"/>
      <c r="E48" s="65"/>
      <c r="F48" s="65"/>
      <c r="G48" s="65"/>
      <c r="H48" s="65"/>
      <c r="I48" s="65"/>
      <c r="J48" s="65"/>
      <c r="K48" s="65"/>
      <c r="L48" s="65"/>
      <c r="M48" s="65"/>
    </row>
    <row r="49" spans="1:14" ht="15.75">
      <c r="A49" s="65"/>
      <c r="B49" s="65" t="s">
        <v>299</v>
      </c>
      <c r="C49" s="65"/>
      <c r="D49" s="65"/>
      <c r="E49" s="65"/>
      <c r="F49" s="65"/>
      <c r="G49" s="65"/>
      <c r="H49" s="65"/>
      <c r="I49" s="65"/>
      <c r="J49" s="65"/>
      <c r="K49" s="65"/>
      <c r="L49" s="285">
        <v>0</v>
      </c>
      <c r="M49" s="65"/>
    </row>
    <row r="50" spans="1:14" ht="15.75">
      <c r="A50" s="65"/>
      <c r="B50" s="65" t="s">
        <v>300</v>
      </c>
      <c r="C50" s="65"/>
      <c r="D50" s="65"/>
      <c r="E50" s="65"/>
      <c r="F50" s="65"/>
      <c r="G50" s="65"/>
      <c r="H50" s="65"/>
      <c r="I50" s="65"/>
      <c r="J50" s="65"/>
      <c r="K50" s="65"/>
      <c r="L50" s="285">
        <v>1</v>
      </c>
      <c r="M50" s="65"/>
    </row>
    <row r="51" spans="1:14" ht="15.75">
      <c r="A51" s="65"/>
      <c r="B51" s="65" t="s">
        <v>301</v>
      </c>
      <c r="C51" s="65"/>
      <c r="D51" s="65"/>
      <c r="E51" s="65"/>
      <c r="F51" s="65"/>
      <c r="G51" s="65"/>
      <c r="H51" s="65"/>
      <c r="I51" s="65"/>
      <c r="J51" s="65"/>
      <c r="K51" s="65"/>
      <c r="L51" s="285">
        <v>1</v>
      </c>
      <c r="M51" s="65"/>
    </row>
    <row r="52" spans="1:14" ht="15.75">
      <c r="A52" s="65"/>
      <c r="B52" s="65" t="s">
        <v>302</v>
      </c>
      <c r="C52" s="65"/>
      <c r="D52" s="65"/>
      <c r="E52" s="65"/>
      <c r="F52" s="65"/>
      <c r="G52" s="65"/>
      <c r="H52" s="65"/>
      <c r="I52" s="65"/>
      <c r="J52" s="65"/>
      <c r="K52" s="65"/>
      <c r="L52" s="285">
        <v>0</v>
      </c>
      <c r="M52" s="65"/>
    </row>
    <row r="53" spans="1:14" ht="15.75">
      <c r="A53" s="65"/>
      <c r="B53" s="65" t="s">
        <v>303</v>
      </c>
      <c r="C53" s="65"/>
      <c r="D53" s="65"/>
      <c r="E53" s="65"/>
      <c r="F53" s="65"/>
      <c r="G53" s="65"/>
      <c r="H53" s="65"/>
      <c r="I53" s="65"/>
      <c r="J53" s="65"/>
      <c r="K53" s="65"/>
      <c r="L53" s="285">
        <v>0</v>
      </c>
      <c r="M53" s="65"/>
    </row>
    <row r="54" spans="1:14" ht="15.75">
      <c r="A54" s="65"/>
      <c r="B54" s="65" t="s">
        <v>954</v>
      </c>
      <c r="C54" s="65"/>
      <c r="D54" s="65"/>
      <c r="E54" s="65"/>
      <c r="F54" s="65"/>
      <c r="G54" s="65"/>
      <c r="H54" s="65"/>
      <c r="I54" s="65"/>
      <c r="J54" s="65"/>
      <c r="K54" s="65"/>
      <c r="L54" s="285">
        <v>1</v>
      </c>
      <c r="M54" s="65"/>
    </row>
    <row r="55" spans="1:14" ht="15.75">
      <c r="A55" s="65"/>
      <c r="B55" s="65"/>
      <c r="C55" s="65"/>
      <c r="D55" s="65"/>
      <c r="E55" s="65"/>
      <c r="F55" s="65"/>
      <c r="G55" s="65"/>
      <c r="H55" s="65"/>
      <c r="I55" s="65"/>
      <c r="J55" s="65"/>
      <c r="K55" s="65"/>
      <c r="L55" s="65"/>
      <c r="M55" s="65"/>
    </row>
    <row r="56" spans="1:14" ht="15.75">
      <c r="A56" s="65" t="s">
        <v>955</v>
      </c>
      <c r="B56" s="65"/>
      <c r="C56" s="65"/>
      <c r="D56" s="65"/>
      <c r="E56" s="65"/>
      <c r="F56" s="65"/>
      <c r="G56" s="65"/>
      <c r="H56" s="65"/>
      <c r="I56" s="65"/>
      <c r="J56" s="65"/>
      <c r="K56" s="65"/>
      <c r="L56" s="65"/>
      <c r="M56" s="65"/>
      <c r="N56" s="1"/>
    </row>
    <row r="57" spans="1:14" ht="15.75">
      <c r="A57" s="65"/>
      <c r="B57" s="65" t="s">
        <v>299</v>
      </c>
      <c r="C57" s="65"/>
      <c r="D57" s="65"/>
      <c r="E57" s="65"/>
      <c r="F57" s="65"/>
      <c r="G57" s="65"/>
      <c r="H57" s="65"/>
      <c r="I57" s="65"/>
      <c r="J57" s="65"/>
      <c r="K57" s="65"/>
      <c r="L57" s="285">
        <v>0</v>
      </c>
      <c r="M57" s="65"/>
    </row>
    <row r="58" spans="1:14" ht="15.75">
      <c r="A58" s="65"/>
      <c r="B58" s="65" t="s">
        <v>300</v>
      </c>
      <c r="C58" s="65"/>
      <c r="D58" s="65"/>
      <c r="E58" s="65"/>
      <c r="F58" s="65"/>
      <c r="G58" s="65"/>
      <c r="H58" s="65"/>
      <c r="I58" s="65"/>
      <c r="J58" s="65"/>
      <c r="K58" s="65"/>
      <c r="L58" s="285">
        <v>1</v>
      </c>
      <c r="M58" s="65"/>
    </row>
    <row r="59" spans="1:14" ht="15.75">
      <c r="A59" s="65"/>
      <c r="B59" s="65" t="s">
        <v>301</v>
      </c>
      <c r="C59" s="65"/>
      <c r="D59" s="65"/>
      <c r="E59" s="65"/>
      <c r="F59" s="65"/>
      <c r="G59" s="65"/>
      <c r="H59" s="65"/>
      <c r="I59" s="65"/>
      <c r="J59" s="65"/>
      <c r="K59" s="65"/>
      <c r="L59" s="285">
        <v>1</v>
      </c>
      <c r="M59" s="65"/>
    </row>
    <row r="60" spans="1:14" ht="15.75">
      <c r="A60" s="65"/>
      <c r="B60" s="65" t="s">
        <v>302</v>
      </c>
      <c r="C60" s="65"/>
      <c r="D60" s="65"/>
      <c r="E60" s="65"/>
      <c r="F60" s="65"/>
      <c r="G60" s="65"/>
      <c r="H60" s="65"/>
      <c r="I60" s="65"/>
      <c r="J60" s="65"/>
      <c r="K60" s="65"/>
      <c r="L60" s="285">
        <v>0</v>
      </c>
      <c r="M60" s="65"/>
    </row>
    <row r="61" spans="1:14" ht="15.75">
      <c r="A61" s="65"/>
      <c r="B61" s="65" t="s">
        <v>303</v>
      </c>
      <c r="C61" s="65"/>
      <c r="D61" s="65"/>
      <c r="E61" s="65"/>
      <c r="F61" s="65"/>
      <c r="G61" s="65"/>
      <c r="H61" s="65"/>
      <c r="I61" s="65"/>
      <c r="J61" s="65"/>
      <c r="K61" s="65"/>
      <c r="L61" s="285">
        <v>0</v>
      </c>
      <c r="M61" s="65"/>
    </row>
    <row r="62" spans="1:14" ht="15.75">
      <c r="A62" s="65"/>
      <c r="B62" s="65"/>
      <c r="C62" s="65"/>
      <c r="D62" s="65"/>
      <c r="E62" s="65"/>
      <c r="F62" s="65"/>
      <c r="G62" s="65"/>
      <c r="H62" s="65"/>
      <c r="I62" s="65"/>
      <c r="J62" s="65"/>
      <c r="K62" s="65"/>
      <c r="L62" s="65"/>
      <c r="M62" s="65"/>
    </row>
    <row r="63" spans="1:14" ht="15.75">
      <c r="A63" s="65"/>
      <c r="B63" s="65"/>
      <c r="C63" s="65"/>
      <c r="D63" s="65"/>
      <c r="E63" s="65"/>
      <c r="F63" s="65"/>
      <c r="G63" s="65"/>
      <c r="H63" s="65"/>
      <c r="I63" s="65"/>
      <c r="J63" s="65"/>
      <c r="K63" s="65"/>
      <c r="L63" s="65"/>
      <c r="M63" s="65"/>
    </row>
    <row r="64" spans="1:14" ht="15.75">
      <c r="A64" s="65" t="s">
        <v>956</v>
      </c>
      <c r="B64" s="65"/>
      <c r="C64" s="65"/>
      <c r="D64" s="65"/>
      <c r="E64" s="65"/>
      <c r="F64" s="65"/>
      <c r="G64" s="65"/>
      <c r="H64" s="65"/>
      <c r="I64" s="65"/>
      <c r="J64" s="65"/>
      <c r="K64" s="67" t="s">
        <v>304</v>
      </c>
      <c r="L64" s="287">
        <v>2</v>
      </c>
      <c r="M64" s="67" t="s">
        <v>62</v>
      </c>
    </row>
    <row r="65" spans="1:14" ht="15.75">
      <c r="A65" s="65"/>
      <c r="B65" s="65"/>
      <c r="C65" s="65"/>
      <c r="D65" s="65"/>
      <c r="E65" s="65"/>
      <c r="F65" s="65"/>
      <c r="G65" s="65"/>
      <c r="H65" s="65"/>
      <c r="I65" s="65"/>
      <c r="J65" s="65"/>
      <c r="K65" s="67" t="s">
        <v>305</v>
      </c>
      <c r="L65" s="287">
        <v>6</v>
      </c>
      <c r="M65" s="67" t="s">
        <v>62</v>
      </c>
    </row>
    <row r="66" spans="1:14" ht="15.75">
      <c r="A66" s="65"/>
      <c r="B66" s="65"/>
      <c r="C66" s="65"/>
      <c r="D66" s="65"/>
      <c r="E66" s="65"/>
      <c r="F66" s="65"/>
      <c r="G66" s="65"/>
      <c r="H66" s="65"/>
      <c r="I66" s="65"/>
      <c r="J66" s="65"/>
      <c r="K66" s="67" t="s">
        <v>306</v>
      </c>
      <c r="L66" s="287">
        <v>84</v>
      </c>
      <c r="M66" s="67" t="s">
        <v>62</v>
      </c>
    </row>
    <row r="67" spans="1:14" ht="15.75">
      <c r="A67" s="65"/>
      <c r="B67" s="65"/>
      <c r="C67" s="65"/>
      <c r="D67" s="65"/>
      <c r="E67" s="65"/>
      <c r="F67" s="65"/>
      <c r="G67" s="65"/>
      <c r="H67" s="65"/>
      <c r="I67" s="65"/>
      <c r="J67" s="65"/>
      <c r="K67" s="67" t="s">
        <v>307</v>
      </c>
      <c r="L67" s="287">
        <v>4</v>
      </c>
      <c r="M67" s="67" t="s">
        <v>62</v>
      </c>
    </row>
    <row r="68" spans="1:14" ht="15.75">
      <c r="A68" s="65"/>
      <c r="B68" s="65"/>
      <c r="C68" s="65"/>
      <c r="D68" s="65"/>
      <c r="E68" s="65"/>
      <c r="F68" s="65"/>
      <c r="G68" s="65"/>
      <c r="H68" s="65"/>
      <c r="I68" s="65"/>
      <c r="J68" s="65"/>
      <c r="K68" s="67" t="s">
        <v>308</v>
      </c>
      <c r="L68" s="287">
        <v>2</v>
      </c>
      <c r="M68" s="67" t="s">
        <v>62</v>
      </c>
    </row>
    <row r="69" spans="1:14" ht="15.75">
      <c r="A69" s="65"/>
      <c r="B69" s="65"/>
      <c r="C69" s="65"/>
      <c r="D69" s="65"/>
      <c r="E69" s="65"/>
      <c r="F69" s="65"/>
      <c r="G69" s="65"/>
      <c r="H69" s="65"/>
      <c r="I69" s="65"/>
      <c r="J69" s="65"/>
      <c r="K69" s="67" t="s">
        <v>309</v>
      </c>
      <c r="L69" s="287">
        <v>1</v>
      </c>
      <c r="M69" s="67" t="s">
        <v>62</v>
      </c>
    </row>
    <row r="70" spans="1:14" ht="15.75">
      <c r="A70" s="65"/>
      <c r="B70" s="65"/>
      <c r="C70" s="65"/>
      <c r="D70" s="65"/>
      <c r="E70" s="65"/>
      <c r="F70" s="65"/>
      <c r="G70" s="65"/>
      <c r="H70" s="65"/>
      <c r="I70" s="65"/>
      <c r="J70" s="65"/>
      <c r="K70" s="67" t="s">
        <v>310</v>
      </c>
      <c r="L70" s="287">
        <v>1</v>
      </c>
      <c r="M70" s="67" t="s">
        <v>62</v>
      </c>
    </row>
    <row r="71" spans="1:14" ht="15.75">
      <c r="A71" s="65"/>
      <c r="B71" s="65"/>
      <c r="C71" s="65"/>
      <c r="D71" s="65"/>
      <c r="E71" s="65"/>
      <c r="F71" s="65"/>
      <c r="G71" s="65"/>
      <c r="H71" s="65"/>
      <c r="I71" s="65"/>
      <c r="J71" s="65"/>
      <c r="K71" s="65"/>
      <c r="L71" s="65"/>
      <c r="M71" s="65"/>
    </row>
    <row r="72" spans="1:14" ht="15.75">
      <c r="A72" s="65" t="s">
        <v>957</v>
      </c>
      <c r="B72" s="65"/>
      <c r="C72" s="65"/>
      <c r="D72" s="65"/>
      <c r="E72" s="65"/>
      <c r="F72" s="65"/>
      <c r="G72" s="65"/>
      <c r="H72" s="65"/>
      <c r="I72" s="65"/>
      <c r="J72" s="65"/>
      <c r="K72" s="65"/>
      <c r="L72" s="65"/>
      <c r="M72" s="65"/>
    </row>
    <row r="73" spans="1:14" ht="15.75">
      <c r="A73" s="65"/>
      <c r="B73" s="65" t="s">
        <v>958</v>
      </c>
      <c r="C73" s="65"/>
      <c r="D73" s="65"/>
      <c r="E73" s="65"/>
      <c r="F73" s="65"/>
      <c r="G73" s="65"/>
      <c r="H73" s="65"/>
      <c r="I73" s="65"/>
      <c r="J73" s="65"/>
      <c r="K73" s="65"/>
      <c r="L73" s="65"/>
      <c r="M73" s="65"/>
    </row>
    <row r="74" spans="1:14" ht="15.75">
      <c r="A74" s="65"/>
      <c r="B74" s="65"/>
      <c r="C74" s="65" t="s">
        <v>290</v>
      </c>
      <c r="D74" s="65" t="s">
        <v>291</v>
      </c>
      <c r="E74" s="65"/>
      <c r="F74" s="65"/>
      <c r="G74" s="65"/>
      <c r="H74" s="65"/>
      <c r="I74" s="65"/>
      <c r="J74" s="65"/>
      <c r="K74" s="65"/>
      <c r="L74" s="285">
        <v>0</v>
      </c>
      <c r="M74" s="65" t="s">
        <v>1</v>
      </c>
    </row>
    <row r="75" spans="1:14" ht="15.75">
      <c r="A75" s="65"/>
      <c r="B75" s="65"/>
      <c r="C75" s="65" t="s">
        <v>292</v>
      </c>
      <c r="D75" s="65" t="s">
        <v>293</v>
      </c>
      <c r="E75" s="65"/>
      <c r="F75" s="65"/>
      <c r="G75" s="65"/>
      <c r="H75" s="65"/>
      <c r="I75" s="65"/>
      <c r="J75" s="65"/>
      <c r="K75" s="65"/>
      <c r="L75" s="285">
        <v>1</v>
      </c>
      <c r="M75" s="65" t="s">
        <v>1</v>
      </c>
      <c r="N75" s="82"/>
    </row>
    <row r="76" spans="1:14" ht="15.75">
      <c r="A76" s="65"/>
      <c r="B76" s="65"/>
      <c r="C76" s="65" t="s">
        <v>294</v>
      </c>
      <c r="D76" s="65" t="s">
        <v>295</v>
      </c>
      <c r="E76" s="65"/>
      <c r="F76" s="65"/>
      <c r="G76" s="65"/>
      <c r="H76" s="65"/>
      <c r="I76" s="65"/>
      <c r="J76" s="65"/>
      <c r="K76" s="65"/>
      <c r="L76" s="285">
        <v>0</v>
      </c>
      <c r="M76" s="65" t="s">
        <v>1</v>
      </c>
      <c r="N76" s="82"/>
    </row>
    <row r="77" spans="1:14" ht="15.75">
      <c r="A77" s="65"/>
      <c r="B77" s="65"/>
      <c r="C77" s="65"/>
      <c r="D77" s="65"/>
      <c r="E77" s="65"/>
      <c r="F77" s="65"/>
      <c r="G77" s="65"/>
      <c r="H77" s="65"/>
      <c r="I77" s="65"/>
      <c r="J77" s="65"/>
      <c r="K77" s="65" t="s">
        <v>276</v>
      </c>
      <c r="L77" s="65" t="s">
        <v>0</v>
      </c>
      <c r="M77" s="65"/>
      <c r="N77" s="82"/>
    </row>
    <row r="78" spans="1:14" ht="15.75">
      <c r="A78" s="65"/>
      <c r="B78" s="65" t="s">
        <v>959</v>
      </c>
      <c r="C78" s="65"/>
      <c r="D78" s="65"/>
      <c r="E78" s="65"/>
      <c r="F78" s="65"/>
      <c r="G78" s="65"/>
      <c r="H78" s="65"/>
      <c r="I78" s="65"/>
      <c r="J78" s="65"/>
      <c r="K78" s="65"/>
      <c r="L78" s="65"/>
      <c r="M78" s="65"/>
      <c r="N78" s="82"/>
    </row>
    <row r="79" spans="1:14" ht="15.75">
      <c r="A79" s="65"/>
      <c r="B79" s="65"/>
      <c r="C79" s="65" t="s">
        <v>290</v>
      </c>
      <c r="D79" s="65" t="s">
        <v>296</v>
      </c>
      <c r="E79" s="65"/>
      <c r="F79" s="65"/>
      <c r="G79" s="65"/>
      <c r="H79" s="65"/>
      <c r="I79" s="65"/>
      <c r="J79" s="65"/>
      <c r="K79" s="65"/>
      <c r="L79" s="285">
        <v>0</v>
      </c>
      <c r="M79" s="65" t="s">
        <v>1</v>
      </c>
      <c r="N79" s="82"/>
    </row>
    <row r="80" spans="1:14" ht="15.75">
      <c r="A80" s="65"/>
      <c r="B80" s="65"/>
      <c r="C80" s="65" t="s">
        <v>292</v>
      </c>
      <c r="D80" s="65" t="s">
        <v>297</v>
      </c>
      <c r="E80" s="65"/>
      <c r="F80" s="65"/>
      <c r="G80" s="65"/>
      <c r="H80" s="65"/>
      <c r="I80" s="65"/>
      <c r="J80" s="65"/>
      <c r="K80" s="65"/>
      <c r="L80" s="285">
        <v>1</v>
      </c>
      <c r="M80" s="65" t="s">
        <v>1</v>
      </c>
      <c r="N80" s="82"/>
    </row>
    <row r="81" spans="1:14" ht="15.75">
      <c r="A81" s="65"/>
      <c r="B81" s="65"/>
      <c r="C81" s="65" t="s">
        <v>294</v>
      </c>
      <c r="D81" s="65" t="s">
        <v>298</v>
      </c>
      <c r="E81" s="65"/>
      <c r="F81" s="65"/>
      <c r="G81" s="65"/>
      <c r="H81" s="65"/>
      <c r="I81" s="65"/>
      <c r="J81" s="65"/>
      <c r="K81" s="65"/>
      <c r="L81" s="285">
        <v>0</v>
      </c>
      <c r="M81" s="65" t="s">
        <v>1</v>
      </c>
      <c r="N81" s="82"/>
    </row>
    <row r="82" spans="1:14" ht="15.75">
      <c r="A82" s="65"/>
      <c r="B82" s="65"/>
      <c r="C82" s="65"/>
      <c r="D82" s="65"/>
      <c r="E82" s="65"/>
      <c r="F82" s="65"/>
      <c r="G82" s="65"/>
      <c r="H82" s="65"/>
      <c r="I82" s="65"/>
      <c r="J82" s="65"/>
      <c r="K82" s="65" t="s">
        <v>276</v>
      </c>
      <c r="L82" s="65" t="s">
        <v>0</v>
      </c>
      <c r="M82" s="65"/>
    </row>
    <row r="83" spans="1:14" ht="15.75">
      <c r="A83" s="65"/>
      <c r="B83" s="65"/>
      <c r="C83" s="65"/>
      <c r="D83" s="65"/>
      <c r="E83" s="65"/>
      <c r="F83" s="65"/>
      <c r="G83" s="65"/>
      <c r="H83" s="65"/>
      <c r="I83" s="65"/>
      <c r="J83" s="65"/>
      <c r="K83" s="65"/>
      <c r="L83" s="65"/>
      <c r="M83" s="65"/>
    </row>
    <row r="84" spans="1:14" ht="15.75">
      <c r="A84" s="65"/>
      <c r="B84" s="65"/>
      <c r="C84" s="65"/>
      <c r="D84" s="65"/>
      <c r="E84" s="65"/>
      <c r="F84" s="65"/>
      <c r="G84" s="65"/>
      <c r="H84" s="65"/>
      <c r="I84" s="65"/>
      <c r="J84" s="65" t="s">
        <v>960</v>
      </c>
      <c r="K84" s="65"/>
      <c r="L84" s="65">
        <v>11</v>
      </c>
      <c r="M84" s="65"/>
    </row>
    <row r="85" spans="1:14" ht="15.75">
      <c r="A85" s="65"/>
      <c r="B85" s="65"/>
      <c r="C85" s="65"/>
      <c r="D85" s="65"/>
      <c r="E85" s="65"/>
      <c r="F85" s="65"/>
      <c r="G85" s="65"/>
      <c r="H85" s="65"/>
      <c r="I85" s="65"/>
      <c r="J85" s="65"/>
      <c r="K85" s="65"/>
      <c r="L85" s="65"/>
      <c r="M85" s="65"/>
    </row>
    <row r="86" spans="1:14" ht="15.75">
      <c r="A86" s="65"/>
      <c r="B86" s="65"/>
      <c r="C86" s="65"/>
      <c r="D86" s="65"/>
      <c r="E86" s="65"/>
      <c r="F86" s="65"/>
      <c r="G86" s="65"/>
      <c r="H86" s="65"/>
      <c r="I86" s="65"/>
      <c r="J86" s="65"/>
      <c r="K86" s="65"/>
      <c r="L86" s="65"/>
      <c r="M86" s="65"/>
    </row>
    <row r="87" spans="1:14" ht="15.75">
      <c r="B87" s="79" t="s">
        <v>438</v>
      </c>
      <c r="C87" s="80"/>
      <c r="D87" s="79"/>
      <c r="E87" s="79"/>
      <c r="F87" s="79"/>
      <c r="G87" s="79"/>
      <c r="H87" s="79"/>
      <c r="I87" s="79"/>
      <c r="J87" s="79"/>
      <c r="K87" s="6"/>
      <c r="L87" s="81"/>
      <c r="M87" s="52"/>
      <c r="N87" s="82"/>
    </row>
    <row r="88" spans="1:14" ht="15.75">
      <c r="B88" s="79"/>
      <c r="C88" s="83" t="s">
        <v>439</v>
      </c>
      <c r="D88" s="79"/>
      <c r="E88" s="79"/>
      <c r="F88" s="79"/>
      <c r="G88" s="79"/>
      <c r="H88" s="79"/>
      <c r="I88" s="79"/>
      <c r="J88" s="79"/>
      <c r="K88" s="6"/>
      <c r="L88" s="81"/>
      <c r="M88" s="52"/>
      <c r="N88" s="82"/>
    </row>
    <row r="89" spans="1:14" ht="15.75">
      <c r="B89" s="52"/>
      <c r="C89" s="84"/>
      <c r="D89" s="52" t="s">
        <v>440</v>
      </c>
      <c r="E89" s="52"/>
      <c r="F89" s="52"/>
      <c r="G89" s="52"/>
      <c r="H89" s="52"/>
      <c r="I89" s="52"/>
      <c r="J89" s="52"/>
      <c r="K89" s="554">
        <v>1</v>
      </c>
      <c r="L89" s="52"/>
      <c r="M89" s="82"/>
    </row>
    <row r="90" spans="1:14" ht="15.75">
      <c r="B90" s="52"/>
      <c r="C90" s="84"/>
      <c r="D90" s="52" t="s">
        <v>441</v>
      </c>
      <c r="E90" s="52"/>
      <c r="F90" s="52"/>
      <c r="G90" s="52"/>
      <c r="H90" s="52"/>
      <c r="I90" s="52"/>
      <c r="J90" s="52"/>
      <c r="K90" s="554">
        <v>0</v>
      </c>
      <c r="L90" s="52"/>
      <c r="M90" s="82"/>
    </row>
    <row r="91" spans="1:14" ht="15.75">
      <c r="B91" s="52"/>
      <c r="C91" s="84"/>
      <c r="D91" s="52" t="s">
        <v>442</v>
      </c>
      <c r="E91" s="52"/>
      <c r="F91" s="52"/>
      <c r="G91" s="52"/>
      <c r="H91" s="52"/>
      <c r="I91" s="52"/>
      <c r="J91" s="52"/>
      <c r="K91" s="554">
        <v>1</v>
      </c>
      <c r="L91" s="52"/>
      <c r="M91" s="82"/>
    </row>
    <row r="92" spans="1:14" ht="15.75">
      <c r="B92" s="52"/>
      <c r="C92" s="84"/>
      <c r="D92" s="52" t="s">
        <v>443</v>
      </c>
      <c r="E92" s="52"/>
      <c r="F92" s="52"/>
      <c r="G92" s="52"/>
      <c r="H92" s="52"/>
      <c r="I92" s="52"/>
      <c r="J92" s="52"/>
      <c r="K92" s="554">
        <v>0</v>
      </c>
      <c r="L92" s="52"/>
      <c r="M92" s="82"/>
    </row>
    <row r="93" spans="1:14" ht="15.75">
      <c r="B93" s="52"/>
      <c r="C93" s="84" t="s">
        <v>444</v>
      </c>
      <c r="D93" s="52"/>
      <c r="E93" s="52"/>
      <c r="F93" s="52"/>
      <c r="G93" s="52"/>
      <c r="H93" s="52"/>
      <c r="I93" s="52"/>
      <c r="J93" s="52"/>
      <c r="K93" s="11"/>
      <c r="L93" s="52"/>
      <c r="M93" s="82"/>
    </row>
    <row r="94" spans="1:14">
      <c r="B94" s="52"/>
      <c r="C94" s="84"/>
      <c r="D94" s="52" t="s">
        <v>445</v>
      </c>
      <c r="E94" s="52"/>
      <c r="F94" s="52"/>
      <c r="G94" s="52"/>
      <c r="H94" s="52"/>
      <c r="I94" s="52"/>
      <c r="J94" s="52"/>
      <c r="K94" s="554">
        <v>1336</v>
      </c>
      <c r="L94" s="52"/>
      <c r="M94" s="1" t="s">
        <v>360</v>
      </c>
    </row>
    <row r="95" spans="1:14" ht="15.75">
      <c r="B95" s="52"/>
      <c r="C95" s="84"/>
      <c r="D95" s="52" t="s">
        <v>447</v>
      </c>
      <c r="E95" s="52"/>
      <c r="F95" s="52"/>
      <c r="G95" s="52"/>
      <c r="H95" s="52"/>
      <c r="I95" s="52"/>
      <c r="J95" s="52"/>
      <c r="K95" s="554">
        <v>0</v>
      </c>
      <c r="L95" s="52"/>
      <c r="M95" s="82"/>
    </row>
    <row r="96" spans="1:14">
      <c r="B96" s="52"/>
      <c r="C96" s="84"/>
      <c r="D96" s="52" t="s">
        <v>448</v>
      </c>
      <c r="E96" s="52"/>
      <c r="F96" s="52"/>
      <c r="G96" s="52"/>
      <c r="H96" s="52"/>
      <c r="I96" s="52"/>
      <c r="J96" s="52"/>
      <c r="K96" s="554">
        <v>900</v>
      </c>
      <c r="L96" s="52"/>
      <c r="M96" s="71" t="s">
        <v>450</v>
      </c>
    </row>
    <row r="97" spans="1:13" ht="15.75">
      <c r="B97" s="52"/>
      <c r="C97" s="84"/>
      <c r="D97" s="52" t="s">
        <v>449</v>
      </c>
      <c r="E97" s="52"/>
      <c r="F97" s="52"/>
      <c r="G97" s="52"/>
      <c r="H97" s="52"/>
      <c r="I97" s="52"/>
      <c r="J97" s="52"/>
      <c r="K97" s="554">
        <v>0</v>
      </c>
      <c r="L97" s="52"/>
      <c r="M97" s="82"/>
    </row>
    <row r="99" spans="1:13" s="71" customFormat="1">
      <c r="A99" s="546"/>
      <c r="B99" s="546"/>
      <c r="C99" s="546"/>
      <c r="D99" s="546"/>
      <c r="E99" s="292"/>
      <c r="F99" s="292"/>
      <c r="G99" s="104"/>
      <c r="M99" s="78" t="s">
        <v>3057</v>
      </c>
    </row>
    <row r="100" spans="1:13" s="71" customFormat="1">
      <c r="E100" s="293"/>
      <c r="F100" s="293"/>
      <c r="G100" s="104"/>
      <c r="H100" s="292"/>
      <c r="I100" s="104"/>
    </row>
    <row r="101" spans="1:13" s="71" customFormat="1">
      <c r="A101" s="546"/>
      <c r="B101" s="546"/>
      <c r="C101" s="546"/>
      <c r="D101" s="292"/>
      <c r="E101" s="104"/>
      <c r="F101" s="293"/>
      <c r="G101" s="104"/>
    </row>
    <row r="102" spans="1:13" s="71" customFormat="1">
      <c r="D102" s="293"/>
      <c r="E102" s="104"/>
      <c r="F102" s="292"/>
      <c r="G102" s="104"/>
    </row>
    <row r="103" spans="1:13" s="71" customFormat="1">
      <c r="A103" s="99"/>
      <c r="B103" s="99"/>
      <c r="C103" s="99"/>
      <c r="D103" s="100"/>
      <c r="E103" s="104"/>
      <c r="F103" s="293"/>
      <c r="G103" s="104"/>
    </row>
    <row r="104" spans="1:13" s="71" customFormat="1">
      <c r="E104" s="293"/>
      <c r="F104" s="293"/>
      <c r="G104" s="104"/>
      <c r="H104" s="100"/>
      <c r="I104" s="104"/>
    </row>
    <row r="105" spans="1:13">
      <c r="C105" s="71"/>
      <c r="D105" s="71"/>
      <c r="E105" s="71"/>
      <c r="F105" s="71"/>
      <c r="G105" s="293"/>
      <c r="H105" s="293"/>
      <c r="I105" s="104"/>
      <c r="J105" s="71"/>
    </row>
    <row r="106" spans="1:13">
      <c r="C106" s="71"/>
      <c r="D106" s="71"/>
      <c r="E106" s="71"/>
      <c r="F106" s="71"/>
      <c r="G106" s="293"/>
      <c r="H106" s="293"/>
      <c r="I106" s="104"/>
      <c r="J106" s="71"/>
    </row>
    <row r="107" spans="1:13">
      <c r="C107" s="71"/>
      <c r="D107" s="71"/>
      <c r="E107" s="71"/>
      <c r="F107" s="71"/>
      <c r="G107" s="293"/>
      <c r="H107" s="293"/>
      <c r="I107" s="104"/>
      <c r="J107" s="71"/>
    </row>
    <row r="108" spans="1:13">
      <c r="C108" s="71"/>
      <c r="D108" s="71"/>
      <c r="E108" s="71"/>
      <c r="F108" s="71"/>
      <c r="G108" s="293"/>
      <c r="H108" s="293"/>
      <c r="I108" s="104"/>
      <c r="J108" s="71"/>
    </row>
    <row r="109" spans="1:13">
      <c r="C109" s="71"/>
      <c r="D109" s="71"/>
      <c r="E109" s="71"/>
      <c r="F109" s="71"/>
      <c r="G109" s="293"/>
      <c r="H109" s="293"/>
      <c r="I109" s="104"/>
      <c r="J109" s="71"/>
    </row>
    <row r="110" spans="1:13">
      <c r="C110" s="71"/>
      <c r="D110" s="71"/>
      <c r="E110" s="71"/>
      <c r="F110" s="71"/>
      <c r="G110" s="293"/>
      <c r="H110" s="293"/>
      <c r="I110" s="104"/>
      <c r="J110" s="71"/>
    </row>
    <row r="111" spans="1:13">
      <c r="C111" s="71"/>
      <c r="D111" s="71"/>
      <c r="E111" s="71"/>
      <c r="F111" s="71"/>
      <c r="G111" s="293"/>
      <c r="H111" s="293"/>
      <c r="I111" s="104"/>
      <c r="J111" s="71"/>
    </row>
    <row r="112" spans="1:13">
      <c r="C112" s="71"/>
      <c r="D112" s="71"/>
      <c r="E112" s="71"/>
      <c r="F112" s="71"/>
      <c r="G112" s="293"/>
      <c r="H112" s="293"/>
      <c r="I112" s="104"/>
      <c r="J112" s="71"/>
    </row>
    <row r="113" spans="3:10">
      <c r="C113" s="71"/>
      <c r="D113" s="71"/>
      <c r="E113" s="71"/>
      <c r="F113" s="71"/>
      <c r="G113" s="293"/>
      <c r="H113" s="293"/>
      <c r="I113" s="104"/>
      <c r="J113" s="71"/>
    </row>
  </sheetData>
  <mergeCells count="2">
    <mergeCell ref="N1:N4"/>
    <mergeCell ref="N6:N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07"/>
  <sheetViews>
    <sheetView workbookViewId="0">
      <pane xSplit="1" topLeftCell="B1" activePane="topRight" state="frozen"/>
      <selection pane="topRight"/>
    </sheetView>
  </sheetViews>
  <sheetFormatPr defaultColWidth="9.7109375" defaultRowHeight="15"/>
  <cols>
    <col min="1" max="1" width="45.85546875" style="132" customWidth="1"/>
    <col min="2" max="2" width="19.7109375" style="132" customWidth="1"/>
    <col min="3" max="3" width="19.28515625" style="132" customWidth="1"/>
    <col min="4" max="5" width="18.140625" style="132" customWidth="1"/>
    <col min="6" max="6" width="23" style="132" customWidth="1"/>
    <col min="7" max="7" width="15.28515625" style="132" customWidth="1"/>
    <col min="8" max="8" width="17" style="132" customWidth="1"/>
    <col min="9" max="9" width="14.5703125" style="132" customWidth="1"/>
    <col min="10" max="16384" width="9.7109375" style="132"/>
  </cols>
  <sheetData>
    <row r="1" spans="1:28" s="434" customFormat="1" ht="29.1" customHeight="1">
      <c r="A1" s="434" t="s">
        <v>2108</v>
      </c>
    </row>
    <row r="2" spans="1:28" s="437" customFormat="1" ht="17.100000000000001" customHeight="1">
      <c r="A2" s="435"/>
      <c r="B2" s="435" t="s">
        <v>2109</v>
      </c>
      <c r="C2" s="436" t="s">
        <v>2110</v>
      </c>
      <c r="D2" s="435"/>
      <c r="E2" s="435"/>
    </row>
    <row r="3" spans="1:28" s="437" customFormat="1" ht="17.100000000000001" customHeight="1" thickBot="1">
      <c r="A3" s="436"/>
      <c r="B3" s="436"/>
      <c r="C3" s="436" t="s">
        <v>2111</v>
      </c>
      <c r="D3" s="436"/>
      <c r="E3" s="436"/>
      <c r="F3" s="436"/>
      <c r="G3" s="436"/>
      <c r="H3" s="436"/>
      <c r="I3" s="436"/>
      <c r="J3" s="436"/>
      <c r="K3" s="436"/>
      <c r="L3" s="436"/>
      <c r="M3" s="436"/>
      <c r="N3" s="436"/>
      <c r="O3" s="436"/>
      <c r="P3" s="436"/>
      <c r="Q3" s="436"/>
      <c r="R3" s="436"/>
      <c r="S3" s="436"/>
      <c r="T3" s="436"/>
      <c r="U3" s="436"/>
      <c r="V3" s="436"/>
      <c r="W3" s="436"/>
      <c r="X3" s="436"/>
      <c r="Y3" s="436"/>
      <c r="Z3" s="436"/>
      <c r="AA3" s="436"/>
      <c r="AB3" s="436"/>
    </row>
    <row r="4" spans="1:28" s="443" customFormat="1" ht="17.100000000000001" customHeight="1" thickBot="1">
      <c r="A4" s="438" t="s">
        <v>494</v>
      </c>
      <c r="B4" s="438"/>
      <c r="C4" s="438"/>
      <c r="D4" s="438"/>
      <c r="E4" s="438"/>
      <c r="F4" s="439"/>
      <c r="G4" s="440"/>
      <c r="H4" s="441"/>
      <c r="I4" s="442"/>
      <c r="J4" s="435"/>
      <c r="K4" s="435"/>
      <c r="L4" s="435"/>
      <c r="M4" s="435"/>
      <c r="N4" s="435"/>
      <c r="O4" s="435"/>
      <c r="P4" s="435"/>
      <c r="Q4" s="435"/>
      <c r="R4" s="435"/>
      <c r="S4" s="435"/>
      <c r="T4" s="435"/>
      <c r="U4" s="435"/>
      <c r="V4" s="435"/>
      <c r="W4" s="435"/>
      <c r="X4" s="435"/>
      <c r="Y4" s="435"/>
      <c r="Z4" s="435"/>
      <c r="AA4" s="435"/>
      <c r="AB4" s="435"/>
    </row>
    <row r="5" spans="1:28" s="449" customFormat="1" ht="17.100000000000001" customHeight="1" thickBot="1">
      <c r="A5" s="444" t="s">
        <v>2112</v>
      </c>
      <c r="B5" s="444" t="s">
        <v>2113</v>
      </c>
      <c r="C5" s="444" t="s">
        <v>2114</v>
      </c>
      <c r="D5" s="444" t="s">
        <v>2115</v>
      </c>
      <c r="E5" s="444" t="s">
        <v>2116</v>
      </c>
      <c r="F5" s="445" t="s">
        <v>2117</v>
      </c>
      <c r="G5" s="446" t="s">
        <v>2118</v>
      </c>
      <c r="H5" s="447" t="s">
        <v>2119</v>
      </c>
      <c r="I5" s="446" t="s">
        <v>2120</v>
      </c>
      <c r="J5" s="448"/>
      <c r="K5" s="448"/>
      <c r="L5" s="448"/>
      <c r="M5" s="448"/>
      <c r="N5" s="448"/>
      <c r="O5" s="448"/>
      <c r="P5" s="448"/>
      <c r="Q5" s="448"/>
      <c r="R5" s="448"/>
      <c r="S5" s="448"/>
      <c r="T5" s="448"/>
      <c r="U5" s="448"/>
      <c r="V5" s="448"/>
      <c r="W5" s="448"/>
      <c r="X5" s="448"/>
      <c r="Y5" s="448"/>
      <c r="Z5" s="448"/>
      <c r="AA5" s="448"/>
      <c r="AB5" s="448"/>
    </row>
    <row r="6" spans="1:28" s="449" customFormat="1" ht="17.100000000000001" customHeight="1">
      <c r="A6" s="450" t="s">
        <v>2121</v>
      </c>
      <c r="B6" s="451">
        <v>0</v>
      </c>
      <c r="C6" s="452" t="s">
        <v>2122</v>
      </c>
      <c r="D6" s="453">
        <v>18.5</v>
      </c>
      <c r="E6" s="454">
        <f>141.5/(D6+131.5)</f>
        <v>0.94333333333333336</v>
      </c>
      <c r="F6" s="455">
        <f>B6</f>
        <v>0</v>
      </c>
      <c r="G6" s="456">
        <f>D6</f>
        <v>18.5</v>
      </c>
      <c r="H6" s="457">
        <f>141.5/(G6+131.5)</f>
        <v>0.94333333333333336</v>
      </c>
      <c r="I6" s="456">
        <f>(141.5/H6)-131.5</f>
        <v>18.5</v>
      </c>
      <c r="J6" s="448"/>
      <c r="K6" s="448"/>
      <c r="L6" s="448"/>
      <c r="M6" s="448"/>
      <c r="N6" s="448"/>
      <c r="O6" s="448"/>
      <c r="P6" s="448"/>
      <c r="Q6" s="448"/>
      <c r="R6" s="448"/>
      <c r="S6" s="448"/>
      <c r="T6" s="448"/>
      <c r="U6" s="448"/>
      <c r="V6" s="448"/>
      <c r="W6" s="448"/>
      <c r="X6" s="448"/>
      <c r="Y6" s="448"/>
      <c r="Z6" s="448"/>
      <c r="AA6" s="448"/>
      <c r="AB6" s="448"/>
    </row>
    <row r="7" spans="1:28" s="449" customFormat="1" ht="17.100000000000001" customHeight="1">
      <c r="A7" s="458" t="s">
        <v>179</v>
      </c>
      <c r="B7" s="451"/>
      <c r="C7" s="458"/>
      <c r="D7" s="453"/>
      <c r="E7" s="454"/>
      <c r="F7" s="455">
        <f>SUM(B8:B12)</f>
        <v>147609</v>
      </c>
      <c r="G7" s="456">
        <f>SUMPRODUCT($B8:$B12,D8:D12)/SUM($B8:$B12)</f>
        <v>31.016200909158659</v>
      </c>
      <c r="H7" s="457">
        <f>SUMPRODUCT($B8:$B12,E8:E12)/SUM($B8:$B12)</f>
        <v>0.87262586801533226</v>
      </c>
      <c r="I7" s="456">
        <f>(141.5/H7)-131.5</f>
        <v>30.654257839986258</v>
      </c>
      <c r="J7" s="448"/>
      <c r="K7" s="448"/>
      <c r="L7" s="448"/>
      <c r="M7" s="448"/>
      <c r="N7" s="448"/>
      <c r="O7" s="448"/>
      <c r="P7" s="448"/>
      <c r="Q7" s="448"/>
      <c r="R7" s="448"/>
      <c r="S7" s="448"/>
      <c r="T7" s="448"/>
      <c r="U7" s="448"/>
      <c r="V7" s="448"/>
      <c r="W7" s="448"/>
      <c r="X7" s="448"/>
      <c r="Y7" s="448"/>
      <c r="Z7" s="448"/>
      <c r="AA7" s="448"/>
      <c r="AB7" s="448"/>
    </row>
    <row r="8" spans="1:28" s="449" customFormat="1" ht="17.100000000000001" customHeight="1">
      <c r="A8" s="458" t="s">
        <v>2123</v>
      </c>
      <c r="B8" s="451">
        <v>3314</v>
      </c>
      <c r="C8" s="458">
        <v>14.5</v>
      </c>
      <c r="D8" s="453">
        <v>14.5</v>
      </c>
      <c r="E8" s="454">
        <f t="shared" ref="E8:E70" si="0">141.5/(D8+131.5)</f>
        <v>0.96917808219178081</v>
      </c>
      <c r="F8" s="455"/>
      <c r="G8" s="456"/>
      <c r="H8" s="457"/>
      <c r="I8" s="456"/>
      <c r="J8" s="448"/>
      <c r="K8" s="448"/>
      <c r="L8" s="448"/>
      <c r="M8" s="448"/>
      <c r="N8" s="448"/>
      <c r="O8" s="448"/>
      <c r="P8" s="448"/>
      <c r="Q8" s="448"/>
      <c r="R8" s="448"/>
      <c r="S8" s="448"/>
      <c r="T8" s="448"/>
      <c r="U8" s="448"/>
      <c r="V8" s="448"/>
      <c r="W8" s="448"/>
      <c r="X8" s="448"/>
      <c r="Y8" s="448"/>
      <c r="Z8" s="448"/>
      <c r="AA8" s="448"/>
      <c r="AB8" s="448"/>
    </row>
    <row r="9" spans="1:28" s="449" customFormat="1" ht="17.100000000000001" customHeight="1">
      <c r="A9" s="458" t="s">
        <v>2124</v>
      </c>
      <c r="B9" s="451">
        <v>1042</v>
      </c>
      <c r="C9" s="458">
        <v>11</v>
      </c>
      <c r="D9" s="453">
        <v>11</v>
      </c>
      <c r="E9" s="454">
        <f t="shared" si="0"/>
        <v>0.99298245614035086</v>
      </c>
      <c r="F9" s="455"/>
      <c r="G9" s="456"/>
      <c r="H9" s="457"/>
      <c r="I9" s="456"/>
      <c r="J9" s="448"/>
      <c r="K9" s="448"/>
      <c r="L9" s="448"/>
      <c r="M9" s="448"/>
      <c r="N9" s="448"/>
      <c r="O9" s="448"/>
      <c r="P9" s="448"/>
      <c r="Q9" s="448"/>
      <c r="R9" s="448"/>
      <c r="S9" s="448"/>
      <c r="T9" s="448"/>
      <c r="U9" s="448"/>
      <c r="V9" s="448"/>
      <c r="W9" s="448"/>
      <c r="X9" s="448"/>
      <c r="Y9" s="448"/>
      <c r="Z9" s="448"/>
      <c r="AA9" s="448"/>
      <c r="AB9" s="448"/>
    </row>
    <row r="10" spans="1:28" s="449" customFormat="1" ht="17.100000000000001" customHeight="1">
      <c r="A10" s="458" t="s">
        <v>2125</v>
      </c>
      <c r="B10" s="451">
        <v>53762</v>
      </c>
      <c r="C10" s="458">
        <v>22.5</v>
      </c>
      <c r="D10" s="453">
        <v>22.5</v>
      </c>
      <c r="E10" s="454">
        <f t="shared" si="0"/>
        <v>0.91883116883116878</v>
      </c>
      <c r="F10" s="455"/>
      <c r="G10" s="456"/>
      <c r="H10" s="457"/>
      <c r="I10" s="456"/>
      <c r="J10" s="448"/>
      <c r="K10" s="448"/>
      <c r="L10" s="448"/>
      <c r="M10" s="448"/>
      <c r="N10" s="448"/>
      <c r="O10" s="448"/>
      <c r="P10" s="448"/>
      <c r="Q10" s="448"/>
      <c r="R10" s="448"/>
      <c r="S10" s="448"/>
      <c r="T10" s="448"/>
      <c r="U10" s="448"/>
      <c r="V10" s="448"/>
      <c r="W10" s="448"/>
      <c r="X10" s="448"/>
      <c r="Y10" s="448"/>
      <c r="Z10" s="448"/>
      <c r="AA10" s="448"/>
      <c r="AB10" s="448"/>
    </row>
    <row r="11" spans="1:28" s="449" customFormat="1" ht="17.100000000000001" customHeight="1">
      <c r="A11" s="458" t="s">
        <v>2126</v>
      </c>
      <c r="B11" s="451">
        <v>113</v>
      </c>
      <c r="C11" s="459" t="s">
        <v>2127</v>
      </c>
      <c r="D11" s="453">
        <v>18.8</v>
      </c>
      <c r="E11" s="454">
        <f t="shared" si="0"/>
        <v>0.94145043246839644</v>
      </c>
      <c r="F11" s="455"/>
      <c r="G11" s="456"/>
      <c r="H11" s="457"/>
      <c r="I11" s="456"/>
      <c r="J11" s="448"/>
      <c r="K11" s="448"/>
      <c r="L11" s="448"/>
      <c r="M11" s="448"/>
      <c r="N11" s="448"/>
      <c r="O11" s="448"/>
      <c r="P11" s="448"/>
      <c r="Q11" s="448"/>
      <c r="R11" s="448"/>
      <c r="S11" s="448"/>
      <c r="T11" s="448"/>
      <c r="U11" s="448"/>
      <c r="V11" s="448"/>
      <c r="W11" s="448"/>
      <c r="X11" s="448"/>
      <c r="Y11" s="448"/>
      <c r="Z11" s="448"/>
      <c r="AA11" s="448"/>
      <c r="AB11" s="448"/>
    </row>
    <row r="12" spans="1:28" s="449" customFormat="1" ht="17.100000000000001" customHeight="1">
      <c r="A12" s="458" t="s">
        <v>2128</v>
      </c>
      <c r="B12" s="451">
        <v>89378</v>
      </c>
      <c r="C12" s="458">
        <v>37</v>
      </c>
      <c r="D12" s="453">
        <v>37</v>
      </c>
      <c r="E12" s="454">
        <f t="shared" si="0"/>
        <v>0.83976261127596441</v>
      </c>
      <c r="F12" s="455"/>
      <c r="G12" s="456"/>
      <c r="H12" s="457"/>
      <c r="I12" s="456"/>
      <c r="J12" s="448"/>
      <c r="K12" s="448"/>
      <c r="L12" s="448"/>
      <c r="M12" s="448"/>
      <c r="N12" s="448"/>
      <c r="O12" s="448"/>
      <c r="P12" s="448"/>
      <c r="Q12" s="448"/>
      <c r="R12" s="448"/>
      <c r="S12" s="448"/>
      <c r="T12" s="448"/>
      <c r="U12" s="448"/>
      <c r="V12" s="448"/>
      <c r="W12" s="448"/>
      <c r="X12" s="448"/>
      <c r="Y12" s="448"/>
      <c r="Z12" s="448"/>
      <c r="AA12" s="448"/>
      <c r="AB12" s="448"/>
    </row>
    <row r="13" spans="1:28" s="449" customFormat="1" ht="17.100000000000001" customHeight="1">
      <c r="A13" s="458" t="s">
        <v>2129</v>
      </c>
      <c r="B13" s="451">
        <v>0</v>
      </c>
      <c r="C13" s="458" t="s">
        <v>2130</v>
      </c>
      <c r="D13" s="453">
        <v>27.5</v>
      </c>
      <c r="E13" s="454">
        <f t="shared" si="0"/>
        <v>0.88993710691823902</v>
      </c>
      <c r="F13" s="455">
        <f>B13</f>
        <v>0</v>
      </c>
      <c r="G13" s="456">
        <f>D13</f>
        <v>27.5</v>
      </c>
      <c r="H13" s="457">
        <f t="shared" ref="H13:H14" si="1">141.5/(G13+131.5)</f>
        <v>0.88993710691823902</v>
      </c>
      <c r="I13" s="456">
        <f t="shared" ref="I13:I71" si="2">(141.5/H13)-131.5</f>
        <v>27.5</v>
      </c>
      <c r="J13" s="448"/>
      <c r="K13" s="448"/>
      <c r="L13" s="448"/>
      <c r="M13" s="448"/>
      <c r="N13" s="448"/>
      <c r="O13" s="448"/>
      <c r="P13" s="448"/>
      <c r="Q13" s="448"/>
      <c r="R13" s="448"/>
      <c r="S13" s="448"/>
      <c r="T13" s="448"/>
      <c r="U13" s="448"/>
      <c r="V13" s="448"/>
      <c r="W13" s="448"/>
      <c r="X13" s="448"/>
      <c r="Y13" s="448"/>
      <c r="Z13" s="448"/>
      <c r="AA13" s="448"/>
      <c r="AB13" s="448"/>
    </row>
    <row r="14" spans="1:28" s="449" customFormat="1" ht="17.100000000000001" customHeight="1">
      <c r="A14" s="458" t="s">
        <v>2131</v>
      </c>
      <c r="B14" s="451">
        <v>0</v>
      </c>
      <c r="C14" s="458">
        <v>11</v>
      </c>
      <c r="D14" s="453">
        <v>11</v>
      </c>
      <c r="E14" s="454">
        <f t="shared" si="0"/>
        <v>0.99298245614035086</v>
      </c>
      <c r="F14" s="455">
        <f>B14</f>
        <v>0</v>
      </c>
      <c r="G14" s="456">
        <f>D14</f>
        <v>11</v>
      </c>
      <c r="H14" s="457">
        <f t="shared" si="1"/>
        <v>0.99298245614035086</v>
      </c>
      <c r="I14" s="456">
        <f t="shared" si="2"/>
        <v>11</v>
      </c>
      <c r="J14" s="448"/>
      <c r="K14" s="448"/>
      <c r="L14" s="448"/>
      <c r="M14" s="448"/>
      <c r="N14" s="448"/>
      <c r="O14" s="448"/>
      <c r="P14" s="448"/>
      <c r="Q14" s="448"/>
      <c r="R14" s="448"/>
      <c r="S14" s="448"/>
      <c r="T14" s="448"/>
      <c r="U14" s="448"/>
      <c r="V14" s="448"/>
      <c r="W14" s="448"/>
      <c r="X14" s="448"/>
      <c r="Y14" s="448"/>
      <c r="Z14" s="448"/>
      <c r="AA14" s="448"/>
      <c r="AB14" s="448"/>
    </row>
    <row r="15" spans="1:28" s="449" customFormat="1" ht="17.100000000000001" customHeight="1">
      <c r="A15" s="458" t="s">
        <v>180</v>
      </c>
      <c r="B15" s="451"/>
      <c r="C15" s="458"/>
      <c r="D15" s="453"/>
      <c r="E15" s="454"/>
      <c r="F15" s="455">
        <f>SUM(B16:B17)</f>
        <v>58185</v>
      </c>
      <c r="G15" s="456">
        <f>SUMPRODUCT($B16:$B17,D16:D17)/SUM($B16:$B17)</f>
        <v>14</v>
      </c>
      <c r="H15" s="457">
        <f>SUMPRODUCT($B16:$B17,E16:E17)/SUM($B16:$B17)</f>
        <v>0.97250859106529208</v>
      </c>
      <c r="I15" s="456">
        <f t="shared" si="2"/>
        <v>14</v>
      </c>
      <c r="J15" s="448"/>
      <c r="K15" s="448"/>
      <c r="L15" s="448"/>
      <c r="M15" s="448"/>
      <c r="N15" s="448"/>
      <c r="O15" s="448"/>
      <c r="P15" s="448"/>
      <c r="Q15" s="448"/>
      <c r="R15" s="448"/>
      <c r="S15" s="448"/>
      <c r="T15" s="448"/>
      <c r="U15" s="448"/>
      <c r="V15" s="448"/>
      <c r="W15" s="448"/>
      <c r="X15" s="448"/>
      <c r="Y15" s="448"/>
      <c r="Z15" s="448"/>
      <c r="AA15" s="448"/>
      <c r="AB15" s="448"/>
    </row>
    <row r="16" spans="1:28" s="449" customFormat="1" ht="17.100000000000001" customHeight="1">
      <c r="A16" s="458" t="s">
        <v>2132</v>
      </c>
      <c r="B16" s="451">
        <v>58185</v>
      </c>
      <c r="C16" s="458">
        <v>14</v>
      </c>
      <c r="D16" s="453">
        <v>14</v>
      </c>
      <c r="E16" s="454">
        <f t="shared" si="0"/>
        <v>0.97250859106529208</v>
      </c>
      <c r="F16" s="455"/>
      <c r="G16" s="456"/>
      <c r="H16" s="457"/>
      <c r="I16" s="456"/>
      <c r="J16" s="448"/>
      <c r="K16" s="448"/>
      <c r="L16" s="448"/>
      <c r="M16" s="448"/>
      <c r="N16" s="448"/>
      <c r="O16" s="448"/>
      <c r="P16" s="448"/>
      <c r="Q16" s="448"/>
      <c r="R16" s="448"/>
      <c r="S16" s="448"/>
      <c r="T16" s="448"/>
      <c r="U16" s="448"/>
      <c r="V16" s="448"/>
      <c r="W16" s="448"/>
      <c r="X16" s="448"/>
      <c r="Y16" s="448"/>
      <c r="Z16" s="448"/>
      <c r="AA16" s="448"/>
      <c r="AB16" s="448"/>
    </row>
    <row r="17" spans="1:28" s="449" customFormat="1" ht="17.100000000000001" customHeight="1">
      <c r="A17" s="458" t="s">
        <v>2133</v>
      </c>
      <c r="B17" s="451">
        <v>0</v>
      </c>
      <c r="C17" s="458">
        <v>39</v>
      </c>
      <c r="D17" s="453">
        <v>39</v>
      </c>
      <c r="E17" s="454">
        <f t="shared" si="0"/>
        <v>0.8299120234604106</v>
      </c>
      <c r="F17" s="455"/>
      <c r="G17" s="456"/>
      <c r="H17" s="457"/>
      <c r="I17" s="456"/>
      <c r="J17" s="448"/>
      <c r="K17" s="448"/>
      <c r="L17" s="448"/>
      <c r="M17" s="448"/>
      <c r="N17" s="448"/>
      <c r="O17" s="448"/>
      <c r="P17" s="448"/>
      <c r="Q17" s="448"/>
      <c r="R17" s="448"/>
      <c r="S17" s="448"/>
      <c r="T17" s="448"/>
      <c r="U17" s="448"/>
      <c r="V17" s="448"/>
      <c r="W17" s="448"/>
      <c r="X17" s="448"/>
      <c r="Y17" s="448"/>
      <c r="Z17" s="448"/>
      <c r="AA17" s="448"/>
      <c r="AB17" s="448"/>
    </row>
    <row r="18" spans="1:28" s="449" customFormat="1" ht="17.100000000000001" customHeight="1">
      <c r="A18" s="458" t="s">
        <v>181</v>
      </c>
      <c r="B18" s="451"/>
      <c r="C18" s="458"/>
      <c r="D18" s="453"/>
      <c r="E18" s="454"/>
      <c r="F18" s="455">
        <f>SUM(B19:B27)</f>
        <v>156441</v>
      </c>
      <c r="G18" s="456">
        <f>SUMPRODUCT($B19:$B27,D19:D27)/SUM($B19:$B27)</f>
        <v>17.642224225107231</v>
      </c>
      <c r="H18" s="457">
        <f>SUMPRODUCT($B19:$B27,E19:E27)/SUM($B19:$B27)</f>
        <v>0.94886980574054192</v>
      </c>
      <c r="I18" s="456">
        <f t="shared" si="2"/>
        <v>17.624778914813135</v>
      </c>
      <c r="J18" s="448"/>
      <c r="K18" s="448"/>
      <c r="L18" s="448"/>
      <c r="M18" s="448"/>
      <c r="N18" s="448"/>
      <c r="O18" s="448"/>
      <c r="P18" s="448"/>
      <c r="Q18" s="448"/>
      <c r="R18" s="448"/>
      <c r="S18" s="448"/>
      <c r="T18" s="448"/>
      <c r="U18" s="448"/>
      <c r="V18" s="448"/>
      <c r="W18" s="448"/>
      <c r="X18" s="448"/>
      <c r="Y18" s="448"/>
      <c r="Z18" s="448"/>
      <c r="AA18" s="448"/>
      <c r="AB18" s="448"/>
    </row>
    <row r="19" spans="1:28" s="449" customFormat="1" ht="17.100000000000001" customHeight="1">
      <c r="A19" s="458" t="s">
        <v>2134</v>
      </c>
      <c r="B19" s="451"/>
      <c r="C19" s="458"/>
      <c r="D19" s="453"/>
      <c r="E19" s="454"/>
      <c r="F19" s="455"/>
      <c r="G19" s="456"/>
      <c r="H19" s="457"/>
      <c r="I19" s="456"/>
      <c r="J19" s="448"/>
      <c r="K19" s="448"/>
      <c r="L19" s="448"/>
      <c r="M19" s="448"/>
      <c r="N19" s="448"/>
      <c r="O19" s="448"/>
      <c r="P19" s="448"/>
      <c r="Q19" s="448"/>
      <c r="R19" s="448"/>
      <c r="S19" s="448"/>
      <c r="T19" s="448"/>
      <c r="U19" s="448"/>
      <c r="V19" s="448"/>
      <c r="W19" s="448"/>
      <c r="X19" s="448"/>
      <c r="Y19" s="448"/>
      <c r="Z19" s="448"/>
      <c r="AA19" s="448"/>
      <c r="AB19" s="448"/>
    </row>
    <row r="20" spans="1:28" s="449" customFormat="1" ht="17.100000000000001" customHeight="1">
      <c r="A20" s="458" t="s">
        <v>2135</v>
      </c>
      <c r="B20" s="451">
        <v>1104</v>
      </c>
      <c r="C20" s="458">
        <v>31</v>
      </c>
      <c r="D20" s="453">
        <v>31</v>
      </c>
      <c r="E20" s="454">
        <f t="shared" si="0"/>
        <v>0.87076923076923074</v>
      </c>
      <c r="F20" s="455"/>
      <c r="G20" s="456"/>
      <c r="H20" s="457"/>
      <c r="I20" s="456"/>
      <c r="J20" s="448"/>
      <c r="K20" s="448"/>
      <c r="L20" s="448"/>
      <c r="M20" s="448"/>
      <c r="N20" s="448"/>
      <c r="O20" s="448"/>
      <c r="P20" s="448"/>
      <c r="Q20" s="448"/>
      <c r="R20" s="448"/>
      <c r="S20" s="448"/>
      <c r="T20" s="448"/>
      <c r="U20" s="448"/>
      <c r="V20" s="448"/>
      <c r="W20" s="448"/>
      <c r="X20" s="448"/>
      <c r="Y20" s="448"/>
      <c r="Z20" s="448"/>
      <c r="AA20" s="448"/>
      <c r="AB20" s="448"/>
    </row>
    <row r="21" spans="1:28" s="449" customFormat="1" ht="17.100000000000001" customHeight="1">
      <c r="A21" s="458" t="s">
        <v>2136</v>
      </c>
      <c r="B21" s="451">
        <v>2518</v>
      </c>
      <c r="C21" s="459" t="s">
        <v>2137</v>
      </c>
      <c r="D21" s="453">
        <v>18.8</v>
      </c>
      <c r="E21" s="454">
        <f t="shared" si="0"/>
        <v>0.94145043246839644</v>
      </c>
      <c r="F21" s="455"/>
      <c r="G21" s="456"/>
      <c r="H21" s="457"/>
      <c r="I21" s="456"/>
      <c r="J21" s="448"/>
      <c r="K21" s="448"/>
      <c r="L21" s="448"/>
      <c r="M21" s="448"/>
      <c r="N21" s="448"/>
      <c r="O21" s="448"/>
      <c r="P21" s="448"/>
      <c r="Q21" s="448"/>
      <c r="R21" s="448"/>
      <c r="S21" s="448"/>
      <c r="T21" s="448"/>
      <c r="U21" s="448"/>
      <c r="V21" s="448"/>
      <c r="W21" s="448"/>
      <c r="X21" s="448"/>
      <c r="Y21" s="448"/>
      <c r="Z21" s="448"/>
      <c r="AA21" s="448"/>
      <c r="AB21" s="448"/>
    </row>
    <row r="22" spans="1:28" s="449" customFormat="1" ht="17.100000000000001" customHeight="1">
      <c r="A22" s="458" t="s">
        <v>2138</v>
      </c>
      <c r="B22" s="451"/>
      <c r="C22" s="458"/>
      <c r="D22" s="453"/>
      <c r="E22" s="454"/>
      <c r="F22" s="455"/>
      <c r="G22" s="456"/>
      <c r="H22" s="457"/>
      <c r="I22" s="456"/>
      <c r="J22" s="448"/>
      <c r="K22" s="448"/>
      <c r="L22" s="448"/>
      <c r="M22" s="448"/>
      <c r="N22" s="448"/>
      <c r="O22" s="448"/>
      <c r="P22" s="448"/>
      <c r="Q22" s="448"/>
      <c r="R22" s="448"/>
      <c r="S22" s="448"/>
      <c r="T22" s="448"/>
      <c r="U22" s="448"/>
      <c r="V22" s="448"/>
      <c r="W22" s="448"/>
      <c r="X22" s="448"/>
      <c r="Y22" s="448"/>
      <c r="Z22" s="448"/>
      <c r="AA22" s="448"/>
      <c r="AB22" s="448"/>
    </row>
    <row r="23" spans="1:28" s="449" customFormat="1" ht="17.100000000000001" customHeight="1">
      <c r="A23" s="458" t="s">
        <v>2139</v>
      </c>
      <c r="B23" s="451">
        <v>4249</v>
      </c>
      <c r="C23" s="452" t="s">
        <v>2140</v>
      </c>
      <c r="D23" s="453">
        <v>12</v>
      </c>
      <c r="E23" s="454">
        <f t="shared" si="0"/>
        <v>0.98606271777003485</v>
      </c>
      <c r="F23" s="455"/>
      <c r="G23" s="456"/>
      <c r="H23" s="457"/>
      <c r="I23" s="456"/>
      <c r="J23" s="448"/>
      <c r="K23" s="448"/>
      <c r="L23" s="448"/>
      <c r="M23" s="448"/>
      <c r="N23" s="448"/>
      <c r="O23" s="448"/>
      <c r="P23" s="448"/>
      <c r="Q23" s="448"/>
      <c r="R23" s="448"/>
      <c r="S23" s="448"/>
      <c r="T23" s="448"/>
      <c r="U23" s="448"/>
      <c r="V23" s="448"/>
      <c r="W23" s="448"/>
      <c r="X23" s="448"/>
      <c r="Y23" s="448"/>
      <c r="Z23" s="448"/>
      <c r="AA23" s="448"/>
      <c r="AB23" s="448"/>
    </row>
    <row r="24" spans="1:28" s="449" customFormat="1" ht="17.100000000000001" customHeight="1">
      <c r="A24" s="458" t="s">
        <v>2141</v>
      </c>
      <c r="B24" s="451">
        <v>26790</v>
      </c>
      <c r="C24" s="458">
        <v>17</v>
      </c>
      <c r="D24" s="453">
        <v>17</v>
      </c>
      <c r="E24" s="454">
        <f t="shared" si="0"/>
        <v>0.95286195286195285</v>
      </c>
      <c r="F24" s="455"/>
      <c r="G24" s="456"/>
      <c r="H24" s="457"/>
      <c r="I24" s="456"/>
      <c r="J24" s="448"/>
      <c r="K24" s="448"/>
      <c r="L24" s="448"/>
      <c r="M24" s="448"/>
      <c r="N24" s="448"/>
      <c r="O24" s="448"/>
      <c r="P24" s="448"/>
      <c r="Q24" s="448"/>
      <c r="R24" s="448"/>
      <c r="S24" s="448"/>
      <c r="T24" s="448"/>
      <c r="U24" s="448"/>
      <c r="V24" s="448"/>
      <c r="W24" s="448"/>
      <c r="X24" s="448"/>
      <c r="Y24" s="448"/>
      <c r="Z24" s="448"/>
      <c r="AA24" s="448"/>
      <c r="AB24" s="448"/>
    </row>
    <row r="25" spans="1:28" s="449" customFormat="1" ht="17.100000000000001" customHeight="1">
      <c r="A25" s="458" t="s">
        <v>2142</v>
      </c>
      <c r="B25" s="451">
        <v>38914</v>
      </c>
      <c r="C25" s="458">
        <v>18</v>
      </c>
      <c r="D25" s="453">
        <v>18</v>
      </c>
      <c r="E25" s="454">
        <f t="shared" si="0"/>
        <v>0.94648829431438131</v>
      </c>
      <c r="F25" s="455"/>
      <c r="G25" s="456"/>
      <c r="H25" s="457"/>
      <c r="I25" s="456"/>
      <c r="J25" s="448"/>
      <c r="K25" s="448"/>
      <c r="L25" s="448"/>
      <c r="M25" s="448"/>
      <c r="N25" s="448"/>
      <c r="O25" s="448"/>
      <c r="P25" s="448"/>
      <c r="Q25" s="448"/>
      <c r="R25" s="448"/>
      <c r="S25" s="448"/>
      <c r="T25" s="448"/>
      <c r="U25" s="448"/>
      <c r="V25" s="448"/>
      <c r="W25" s="448"/>
      <c r="X25" s="448"/>
      <c r="Y25" s="448"/>
      <c r="Z25" s="448"/>
      <c r="AA25" s="448"/>
      <c r="AB25" s="448"/>
    </row>
    <row r="26" spans="1:28" s="449" customFormat="1" ht="17.100000000000001" customHeight="1">
      <c r="A26" s="458" t="s">
        <v>2143</v>
      </c>
      <c r="B26" s="451">
        <v>34896</v>
      </c>
      <c r="C26" s="459" t="s">
        <v>2137</v>
      </c>
      <c r="D26" s="453">
        <v>18.8</v>
      </c>
      <c r="E26" s="454">
        <f t="shared" si="0"/>
        <v>0.94145043246839644</v>
      </c>
      <c r="F26" s="455"/>
      <c r="G26" s="456"/>
      <c r="H26" s="457"/>
      <c r="I26" s="456"/>
      <c r="J26" s="448"/>
      <c r="K26" s="448"/>
      <c r="L26" s="448"/>
      <c r="M26" s="448"/>
      <c r="N26" s="448"/>
      <c r="O26" s="448"/>
      <c r="P26" s="448"/>
      <c r="Q26" s="448"/>
      <c r="R26" s="448"/>
      <c r="S26" s="448"/>
      <c r="T26" s="448"/>
      <c r="U26" s="448"/>
      <c r="V26" s="448"/>
      <c r="W26" s="448"/>
      <c r="X26" s="448"/>
      <c r="Y26" s="448"/>
      <c r="Z26" s="448"/>
      <c r="AA26" s="448"/>
      <c r="AB26" s="448"/>
    </row>
    <row r="27" spans="1:28" s="449" customFormat="1" ht="17.100000000000001" customHeight="1">
      <c r="A27" s="458" t="s">
        <v>2144</v>
      </c>
      <c r="B27" s="451">
        <v>47970</v>
      </c>
      <c r="C27" s="458">
        <v>17</v>
      </c>
      <c r="D27" s="453">
        <v>17</v>
      </c>
      <c r="E27" s="454">
        <f t="shared" si="0"/>
        <v>0.95286195286195285</v>
      </c>
      <c r="F27" s="455"/>
      <c r="G27" s="456"/>
      <c r="H27" s="457"/>
      <c r="I27" s="456"/>
      <c r="J27" s="448"/>
      <c r="K27" s="448"/>
      <c r="L27" s="448"/>
      <c r="M27" s="448"/>
      <c r="N27" s="448"/>
      <c r="O27" s="448"/>
      <c r="P27" s="448"/>
      <c r="Q27" s="448"/>
      <c r="R27" s="448"/>
      <c r="S27" s="448"/>
      <c r="T27" s="448"/>
      <c r="U27" s="448"/>
      <c r="V27" s="448"/>
      <c r="W27" s="448"/>
      <c r="X27" s="448"/>
      <c r="Y27" s="448"/>
      <c r="Z27" s="448"/>
      <c r="AA27" s="448"/>
      <c r="AB27" s="448"/>
    </row>
    <row r="28" spans="1:28" s="449" customFormat="1" ht="17.100000000000001" customHeight="1">
      <c r="A28" s="458" t="s">
        <v>182</v>
      </c>
      <c r="B28" s="451"/>
      <c r="C28" s="458"/>
      <c r="D28" s="453"/>
      <c r="E28" s="454"/>
      <c r="F28" s="455">
        <f>SUM(B29:B30)</f>
        <v>247591</v>
      </c>
      <c r="G28" s="456">
        <f>SUMPRODUCT($B29:$B30,D29:D30)/SUM($B29:$B30)</f>
        <v>15.376397365009229</v>
      </c>
      <c r="H28" s="457">
        <f>SUMPRODUCT($B29:$B30,E29:E30)/SUM($B29:$B30)</f>
        <v>0.96342234745652078</v>
      </c>
      <c r="I28" s="456">
        <f t="shared" si="2"/>
        <v>15.372241829937309</v>
      </c>
      <c r="J28" s="448"/>
      <c r="K28" s="448"/>
      <c r="L28" s="448"/>
      <c r="M28" s="448"/>
      <c r="N28" s="448"/>
      <c r="O28" s="448"/>
      <c r="P28" s="448"/>
      <c r="Q28" s="448"/>
      <c r="R28" s="448"/>
      <c r="S28" s="448"/>
      <c r="T28" s="448"/>
      <c r="U28" s="448"/>
      <c r="V28" s="448"/>
      <c r="W28" s="448"/>
      <c r="X28" s="448"/>
      <c r="Y28" s="448"/>
      <c r="Z28" s="448"/>
      <c r="AA28" s="448"/>
      <c r="AB28" s="448"/>
    </row>
    <row r="29" spans="1:28" s="449" customFormat="1" ht="17.100000000000001" customHeight="1">
      <c r="A29" s="458" t="s">
        <v>2145</v>
      </c>
      <c r="B29" s="451">
        <v>96499</v>
      </c>
      <c r="C29" s="458">
        <v>14.4</v>
      </c>
      <c r="D29" s="453">
        <v>14.4</v>
      </c>
      <c r="E29" s="454">
        <f t="shared" si="0"/>
        <v>0.96984235777930083</v>
      </c>
      <c r="F29" s="455"/>
      <c r="G29" s="456"/>
      <c r="H29" s="457"/>
      <c r="I29" s="456"/>
      <c r="J29" s="448"/>
      <c r="K29" s="448"/>
      <c r="L29" s="448"/>
      <c r="M29" s="448"/>
      <c r="N29" s="448"/>
      <c r="O29" s="448"/>
      <c r="P29" s="448"/>
      <c r="Q29" s="448"/>
      <c r="R29" s="448"/>
      <c r="S29" s="448"/>
      <c r="T29" s="448"/>
      <c r="U29" s="448"/>
      <c r="V29" s="448"/>
      <c r="W29" s="448"/>
      <c r="X29" s="448"/>
      <c r="Y29" s="448"/>
      <c r="Z29" s="448"/>
      <c r="AA29" s="448"/>
      <c r="AB29" s="448"/>
    </row>
    <row r="30" spans="1:28" s="449" customFormat="1" ht="17.100000000000001" customHeight="1">
      <c r="A30" s="458" t="s">
        <v>2144</v>
      </c>
      <c r="B30" s="451">
        <v>151092</v>
      </c>
      <c r="C30" s="458">
        <v>16</v>
      </c>
      <c r="D30" s="453">
        <v>16</v>
      </c>
      <c r="E30" s="454">
        <f t="shared" si="0"/>
        <v>0.95932203389830506</v>
      </c>
      <c r="F30" s="455"/>
      <c r="G30" s="456"/>
      <c r="H30" s="457"/>
      <c r="I30" s="456"/>
      <c r="J30" s="448"/>
      <c r="K30" s="448"/>
      <c r="L30" s="448"/>
      <c r="M30" s="448"/>
      <c r="N30" s="448"/>
      <c r="O30" s="448"/>
      <c r="P30" s="448"/>
      <c r="Q30" s="448"/>
      <c r="R30" s="448"/>
      <c r="S30" s="448"/>
      <c r="T30" s="448"/>
      <c r="U30" s="448"/>
      <c r="V30" s="448"/>
      <c r="W30" s="448"/>
      <c r="X30" s="448"/>
      <c r="Y30" s="448"/>
      <c r="Z30" s="448"/>
      <c r="AA30" s="448"/>
      <c r="AB30" s="448"/>
    </row>
    <row r="31" spans="1:28" s="449" customFormat="1" ht="17.100000000000001" customHeight="1">
      <c r="A31" s="458" t="s">
        <v>183</v>
      </c>
      <c r="B31" s="451">
        <v>451664</v>
      </c>
      <c r="C31" s="458">
        <v>14</v>
      </c>
      <c r="D31" s="453">
        <v>14</v>
      </c>
      <c r="E31" s="454">
        <f t="shared" si="0"/>
        <v>0.97250859106529208</v>
      </c>
      <c r="F31" s="455">
        <f>B31</f>
        <v>451664</v>
      </c>
      <c r="G31" s="456">
        <f>D31</f>
        <v>14</v>
      </c>
      <c r="H31" s="457">
        <f>141.5/(G31+131.5)</f>
        <v>0.97250859106529208</v>
      </c>
      <c r="I31" s="456">
        <f t="shared" si="2"/>
        <v>14</v>
      </c>
      <c r="J31" s="448"/>
      <c r="K31" s="448"/>
      <c r="L31" s="448"/>
      <c r="M31" s="448"/>
      <c r="N31" s="448"/>
      <c r="O31" s="448"/>
      <c r="P31" s="448"/>
      <c r="Q31" s="448"/>
      <c r="R31" s="448"/>
      <c r="S31" s="448"/>
      <c r="T31" s="448"/>
      <c r="U31" s="448"/>
      <c r="V31" s="448"/>
      <c r="W31" s="448"/>
      <c r="X31" s="448"/>
      <c r="Y31" s="448"/>
      <c r="Z31" s="448"/>
      <c r="AA31" s="448"/>
      <c r="AB31" s="448"/>
    </row>
    <row r="32" spans="1:28" s="449" customFormat="1" ht="17.100000000000001" customHeight="1">
      <c r="A32" s="458" t="s">
        <v>184</v>
      </c>
      <c r="B32" s="451"/>
      <c r="C32" s="458"/>
      <c r="D32" s="453"/>
      <c r="E32" s="454"/>
      <c r="F32" s="455">
        <f>SUM(B33:B38)</f>
        <v>238399</v>
      </c>
      <c r="G32" s="456">
        <f>SUMPRODUCT($B33:$B38,D33:D38)/SUM($B33:$B38)</f>
        <v>35.848121846148686</v>
      </c>
      <c r="H32" s="457">
        <f>SUMPRODUCT($B33:$B38,E33:E38)/SUM($B33:$B38)</f>
        <v>0.84581747521003803</v>
      </c>
      <c r="I32" s="456">
        <f t="shared" si="2"/>
        <v>35.793776904836278</v>
      </c>
      <c r="J32" s="448"/>
      <c r="K32" s="448"/>
      <c r="L32" s="448"/>
      <c r="M32" s="448"/>
      <c r="N32" s="448"/>
      <c r="O32" s="448"/>
      <c r="P32" s="448"/>
      <c r="Q32" s="448"/>
      <c r="R32" s="448"/>
      <c r="S32" s="448"/>
      <c r="T32" s="448"/>
      <c r="U32" s="448"/>
      <c r="V32" s="448"/>
      <c r="W32" s="448"/>
      <c r="X32" s="448"/>
      <c r="Y32" s="448"/>
      <c r="Z32" s="448"/>
      <c r="AA32" s="448"/>
      <c r="AB32" s="448"/>
    </row>
    <row r="33" spans="1:28" s="449" customFormat="1" ht="17.100000000000001" customHeight="1">
      <c r="A33" s="458" t="s">
        <v>2146</v>
      </c>
      <c r="B33" s="451">
        <v>5106</v>
      </c>
      <c r="C33" s="458">
        <v>19</v>
      </c>
      <c r="D33" s="453">
        <v>19</v>
      </c>
      <c r="E33" s="454">
        <f t="shared" si="0"/>
        <v>0.94019933554817281</v>
      </c>
      <c r="F33" s="455"/>
      <c r="G33" s="456"/>
      <c r="H33" s="457"/>
      <c r="I33" s="456"/>
      <c r="J33" s="448"/>
      <c r="K33" s="448"/>
      <c r="L33" s="448"/>
      <c r="M33" s="448"/>
      <c r="N33" s="448"/>
      <c r="O33" s="448"/>
      <c r="P33" s="448"/>
      <c r="Q33" s="448"/>
      <c r="R33" s="448"/>
      <c r="S33" s="448"/>
      <c r="T33" s="448"/>
      <c r="U33" s="448"/>
      <c r="V33" s="448"/>
      <c r="W33" s="448"/>
      <c r="X33" s="448"/>
      <c r="Y33" s="448"/>
      <c r="Z33" s="448"/>
      <c r="AA33" s="448"/>
      <c r="AB33" s="448"/>
    </row>
    <row r="34" spans="1:28" s="449" customFormat="1" ht="17.100000000000001" customHeight="1">
      <c r="A34" s="458" t="s">
        <v>2147</v>
      </c>
      <c r="B34" s="451">
        <v>0</v>
      </c>
      <c r="C34" s="458" t="s">
        <v>2148</v>
      </c>
      <c r="D34" s="453">
        <v>53.5</v>
      </c>
      <c r="E34" s="454">
        <f t="shared" si="0"/>
        <v>0.76486486486486482</v>
      </c>
      <c r="F34" s="455"/>
      <c r="G34" s="456"/>
      <c r="H34" s="457"/>
      <c r="I34" s="456"/>
      <c r="J34" s="448"/>
      <c r="K34" s="448"/>
      <c r="L34" s="448"/>
      <c r="M34" s="448"/>
      <c r="N34" s="448"/>
      <c r="O34" s="448"/>
      <c r="P34" s="448"/>
      <c r="Q34" s="448"/>
      <c r="R34" s="448"/>
      <c r="S34" s="448"/>
      <c r="T34" s="448"/>
      <c r="U34" s="448"/>
      <c r="V34" s="448"/>
      <c r="W34" s="448"/>
      <c r="X34" s="448"/>
      <c r="Y34" s="448"/>
      <c r="Z34" s="448"/>
      <c r="AA34" s="448"/>
      <c r="AB34" s="448"/>
    </row>
    <row r="35" spans="1:28" s="449" customFormat="1" ht="17.100000000000001" customHeight="1">
      <c r="A35" s="458" t="s">
        <v>2149</v>
      </c>
      <c r="B35" s="451">
        <v>29807</v>
      </c>
      <c r="C35" s="458">
        <v>35.700000000000003</v>
      </c>
      <c r="D35" s="453">
        <v>35.700000000000003</v>
      </c>
      <c r="E35" s="454">
        <f t="shared" si="0"/>
        <v>0.84629186602870821</v>
      </c>
      <c r="F35" s="455"/>
      <c r="G35" s="456"/>
      <c r="H35" s="457"/>
      <c r="I35" s="456"/>
      <c r="J35" s="448"/>
      <c r="K35" s="448"/>
      <c r="L35" s="448"/>
      <c r="M35" s="448"/>
      <c r="N35" s="448"/>
      <c r="O35" s="448"/>
      <c r="P35" s="448"/>
      <c r="Q35" s="448"/>
      <c r="R35" s="448"/>
      <c r="S35" s="448"/>
      <c r="T35" s="448"/>
      <c r="U35" s="448"/>
      <c r="V35" s="448"/>
      <c r="W35" s="448"/>
      <c r="X35" s="448"/>
      <c r="Y35" s="448"/>
      <c r="Z35" s="448"/>
      <c r="AA35" s="448"/>
      <c r="AB35" s="448"/>
    </row>
    <row r="36" spans="1:28" s="449" customFormat="1" ht="17.100000000000001" customHeight="1">
      <c r="A36" s="458" t="s">
        <v>2150</v>
      </c>
      <c r="B36" s="451">
        <v>197219</v>
      </c>
      <c r="C36" s="458" t="s">
        <v>2151</v>
      </c>
      <c r="D36" s="453">
        <v>36</v>
      </c>
      <c r="E36" s="454">
        <f t="shared" si="0"/>
        <v>0.84477611940298503</v>
      </c>
      <c r="F36" s="455"/>
      <c r="G36" s="456"/>
      <c r="H36" s="457"/>
      <c r="I36" s="456"/>
      <c r="J36" s="448"/>
      <c r="K36" s="448"/>
      <c r="L36" s="448"/>
      <c r="M36" s="448"/>
      <c r="N36" s="448"/>
      <c r="O36" s="448"/>
      <c r="P36" s="448"/>
      <c r="Q36" s="448"/>
      <c r="R36" s="448"/>
      <c r="S36" s="448"/>
      <c r="T36" s="448"/>
      <c r="U36" s="448"/>
      <c r="V36" s="448"/>
      <c r="W36" s="448"/>
      <c r="X36" s="448"/>
      <c r="Y36" s="448"/>
      <c r="Z36" s="448"/>
      <c r="AA36" s="448"/>
      <c r="AB36" s="448"/>
    </row>
    <row r="37" spans="1:28" s="449" customFormat="1" ht="17.100000000000001" customHeight="1">
      <c r="A37" s="458" t="s">
        <v>2152</v>
      </c>
      <c r="B37" s="451">
        <v>6267</v>
      </c>
      <c r="C37" s="458" t="s">
        <v>2153</v>
      </c>
      <c r="D37" s="453">
        <v>45.5</v>
      </c>
      <c r="E37" s="454">
        <f t="shared" si="0"/>
        <v>0.79943502824858759</v>
      </c>
      <c r="F37" s="455"/>
      <c r="G37" s="456"/>
      <c r="H37" s="457"/>
      <c r="I37" s="456"/>
      <c r="J37" s="448"/>
      <c r="K37" s="448"/>
      <c r="L37" s="448"/>
      <c r="M37" s="448"/>
      <c r="N37" s="448"/>
      <c r="O37" s="448"/>
      <c r="P37" s="448"/>
      <c r="Q37" s="448"/>
      <c r="R37" s="448"/>
      <c r="S37" s="448"/>
      <c r="T37" s="448"/>
      <c r="U37" s="448"/>
      <c r="V37" s="448"/>
      <c r="W37" s="448"/>
      <c r="X37" s="448"/>
      <c r="Y37" s="448"/>
      <c r="Z37" s="448"/>
      <c r="AA37" s="448"/>
      <c r="AB37" s="448"/>
    </row>
    <row r="38" spans="1:28" s="449" customFormat="1" ht="17.100000000000001" customHeight="1">
      <c r="A38" s="458" t="s">
        <v>2154</v>
      </c>
      <c r="B38" s="451">
        <v>0</v>
      </c>
      <c r="C38" s="458" t="s">
        <v>2153</v>
      </c>
      <c r="D38" s="453">
        <v>45.5</v>
      </c>
      <c r="E38" s="454">
        <f t="shared" si="0"/>
        <v>0.79943502824858759</v>
      </c>
      <c r="F38" s="455"/>
      <c r="G38" s="456"/>
      <c r="H38" s="457"/>
      <c r="I38" s="456"/>
      <c r="J38" s="448"/>
      <c r="K38" s="448"/>
      <c r="L38" s="448"/>
      <c r="M38" s="448"/>
      <c r="N38" s="448"/>
      <c r="O38" s="448"/>
      <c r="P38" s="448"/>
      <c r="Q38" s="448"/>
      <c r="R38" s="448"/>
      <c r="S38" s="448"/>
      <c r="T38" s="448"/>
      <c r="U38" s="448"/>
      <c r="V38" s="448"/>
      <c r="W38" s="448"/>
      <c r="X38" s="448"/>
      <c r="Y38" s="448"/>
      <c r="Z38" s="448"/>
      <c r="AA38" s="448"/>
      <c r="AB38" s="448"/>
    </row>
    <row r="39" spans="1:28" s="449" customFormat="1" ht="17.100000000000001" customHeight="1">
      <c r="A39" s="458" t="s">
        <v>185</v>
      </c>
      <c r="B39" s="451"/>
      <c r="C39" s="458"/>
      <c r="D39" s="453"/>
      <c r="E39" s="454"/>
      <c r="F39" s="455">
        <f>SUM(B40:B41)</f>
        <v>9872</v>
      </c>
      <c r="G39" s="456">
        <f>SUMPRODUCT($B40:$B41,D40:D41)/SUM($B40:$B41)</f>
        <v>37.4</v>
      </c>
      <c r="H39" s="457">
        <f>SUMPRODUCT($B40:$B41,E40:E41)/SUM($B40:$B41)</f>
        <v>0.83777383066903488</v>
      </c>
      <c r="I39" s="456">
        <f t="shared" si="2"/>
        <v>37.400000000000006</v>
      </c>
      <c r="J39" s="448"/>
      <c r="K39" s="448"/>
      <c r="L39" s="448"/>
      <c r="M39" s="448"/>
      <c r="N39" s="448"/>
      <c r="O39" s="448"/>
      <c r="P39" s="448"/>
      <c r="Q39" s="448"/>
      <c r="R39" s="448"/>
      <c r="S39" s="448"/>
      <c r="T39" s="448"/>
      <c r="U39" s="448"/>
      <c r="V39" s="448"/>
      <c r="W39" s="448"/>
      <c r="X39" s="448"/>
      <c r="Y39" s="448"/>
      <c r="Z39" s="448"/>
      <c r="AA39" s="448"/>
      <c r="AB39" s="448"/>
    </row>
    <row r="40" spans="1:28" s="449" customFormat="1" ht="17.100000000000001" customHeight="1">
      <c r="A40" s="458" t="s">
        <v>2155</v>
      </c>
      <c r="B40" s="451">
        <v>9872</v>
      </c>
      <c r="C40" s="459" t="s">
        <v>2156</v>
      </c>
      <c r="D40" s="453">
        <v>37.4</v>
      </c>
      <c r="E40" s="454">
        <f t="shared" si="0"/>
        <v>0.83777383066903488</v>
      </c>
      <c r="F40" s="455"/>
      <c r="G40" s="456"/>
      <c r="H40" s="457"/>
      <c r="I40" s="456"/>
      <c r="J40" s="448"/>
      <c r="K40" s="448"/>
      <c r="L40" s="448"/>
      <c r="M40" s="448"/>
      <c r="N40" s="448"/>
      <c r="O40" s="448"/>
      <c r="P40" s="448"/>
      <c r="Q40" s="448"/>
      <c r="R40" s="448"/>
      <c r="S40" s="448"/>
      <c r="T40" s="448"/>
      <c r="U40" s="448"/>
      <c r="V40" s="448"/>
      <c r="W40" s="448"/>
      <c r="X40" s="448"/>
      <c r="Y40" s="448"/>
      <c r="Z40" s="448"/>
      <c r="AA40" s="448"/>
      <c r="AB40" s="448"/>
    </row>
    <row r="41" spans="1:28" s="449" customFormat="1" ht="17.100000000000001" customHeight="1">
      <c r="A41" s="458" t="s">
        <v>2157</v>
      </c>
      <c r="B41" s="451">
        <v>0</v>
      </c>
      <c r="C41" s="459" t="s">
        <v>2156</v>
      </c>
      <c r="D41" s="453">
        <v>37.4</v>
      </c>
      <c r="E41" s="454">
        <f t="shared" si="0"/>
        <v>0.83777383066903488</v>
      </c>
      <c r="F41" s="455"/>
      <c r="G41" s="456"/>
      <c r="H41" s="457"/>
      <c r="I41" s="456"/>
      <c r="J41" s="448"/>
      <c r="K41" s="448"/>
      <c r="L41" s="448"/>
      <c r="M41" s="448"/>
      <c r="N41" s="448"/>
      <c r="O41" s="448"/>
      <c r="P41" s="448"/>
      <c r="Q41" s="448"/>
      <c r="R41" s="448"/>
      <c r="S41" s="448"/>
      <c r="T41" s="448"/>
      <c r="U41" s="448"/>
      <c r="V41" s="448"/>
      <c r="W41" s="448"/>
      <c r="X41" s="448"/>
      <c r="Y41" s="448"/>
      <c r="Z41" s="448"/>
      <c r="AA41" s="448"/>
      <c r="AB41" s="448"/>
    </row>
    <row r="42" spans="1:28" s="449" customFormat="1" ht="17.100000000000001" customHeight="1">
      <c r="A42" s="458" t="s">
        <v>186</v>
      </c>
      <c r="B42" s="451"/>
      <c r="C42" s="458"/>
      <c r="D42" s="453"/>
      <c r="E42" s="454"/>
      <c r="F42" s="455">
        <f>SUM(B43:B44)</f>
        <v>45641</v>
      </c>
      <c r="G42" s="456">
        <f>SUMPRODUCT($B43:$B44,D43:D44)/SUM($B43:$B44)</f>
        <v>29.2</v>
      </c>
      <c r="H42" s="457">
        <f>SUMPRODUCT($B43:$B44,E43:E44)/SUM($B43:$B44)</f>
        <v>0.88052271313005603</v>
      </c>
      <c r="I42" s="456">
        <f t="shared" si="2"/>
        <v>29.199999999999989</v>
      </c>
      <c r="J42" s="448"/>
      <c r="K42" s="448"/>
      <c r="L42" s="448"/>
      <c r="M42" s="448"/>
      <c r="N42" s="448"/>
      <c r="O42" s="448"/>
      <c r="P42" s="448"/>
      <c r="Q42" s="448"/>
      <c r="R42" s="448"/>
      <c r="S42" s="448"/>
      <c r="T42" s="448"/>
      <c r="U42" s="448"/>
      <c r="V42" s="448"/>
      <c r="W42" s="448"/>
      <c r="X42" s="448"/>
      <c r="Y42" s="448"/>
      <c r="Z42" s="448"/>
      <c r="AA42" s="448"/>
      <c r="AB42" s="448"/>
    </row>
    <row r="43" spans="1:28" s="449" customFormat="1" ht="17.100000000000001" customHeight="1">
      <c r="A43" s="458" t="s">
        <v>2158</v>
      </c>
      <c r="B43" s="451">
        <v>33477</v>
      </c>
      <c r="C43" s="459" t="s">
        <v>2159</v>
      </c>
      <c r="D43" s="453">
        <v>29.2</v>
      </c>
      <c r="E43" s="454">
        <f t="shared" si="0"/>
        <v>0.88052271313005603</v>
      </c>
      <c r="F43" s="455"/>
      <c r="G43" s="456"/>
      <c r="H43" s="457"/>
      <c r="I43" s="456"/>
      <c r="J43" s="448"/>
      <c r="K43" s="448"/>
      <c r="L43" s="448"/>
      <c r="M43" s="448"/>
      <c r="N43" s="448"/>
      <c r="O43" s="448"/>
      <c r="P43" s="448"/>
      <c r="Q43" s="448"/>
      <c r="R43" s="448"/>
      <c r="S43" s="448"/>
      <c r="T43" s="448"/>
      <c r="U43" s="448"/>
      <c r="V43" s="448"/>
      <c r="W43" s="448"/>
      <c r="X43" s="448"/>
      <c r="Y43" s="448"/>
      <c r="Z43" s="448"/>
      <c r="AA43" s="448"/>
      <c r="AB43" s="448"/>
    </row>
    <row r="44" spans="1:28" s="449" customFormat="1" ht="17.100000000000001" customHeight="1">
      <c r="A44" s="458" t="s">
        <v>2160</v>
      </c>
      <c r="B44" s="451">
        <v>12164</v>
      </c>
      <c r="C44" s="459" t="s">
        <v>2159</v>
      </c>
      <c r="D44" s="453">
        <v>29.2</v>
      </c>
      <c r="E44" s="454">
        <f t="shared" si="0"/>
        <v>0.88052271313005603</v>
      </c>
      <c r="F44" s="455"/>
      <c r="G44" s="456"/>
      <c r="H44" s="457"/>
      <c r="I44" s="456"/>
      <c r="J44" s="448"/>
      <c r="K44" s="448"/>
      <c r="L44" s="448"/>
      <c r="M44" s="448"/>
      <c r="N44" s="448"/>
      <c r="O44" s="448"/>
      <c r="P44" s="448"/>
      <c r="Q44" s="448"/>
      <c r="R44" s="448"/>
      <c r="S44" s="448"/>
      <c r="T44" s="448"/>
      <c r="U44" s="448"/>
      <c r="V44" s="448"/>
      <c r="W44" s="448"/>
      <c r="X44" s="448"/>
      <c r="Y44" s="448"/>
      <c r="Z44" s="448"/>
      <c r="AA44" s="448"/>
      <c r="AB44" s="448"/>
    </row>
    <row r="45" spans="1:28" s="449" customFormat="1" ht="17.100000000000001" customHeight="1">
      <c r="A45" s="458" t="s">
        <v>187</v>
      </c>
      <c r="B45" s="451"/>
      <c r="C45" s="458"/>
      <c r="D45" s="453"/>
      <c r="E45" s="454"/>
      <c r="F45" s="455">
        <f>SUM(B46:B48)</f>
        <v>87898</v>
      </c>
      <c r="G45" s="456">
        <f>SUMPRODUCT($B46:$B48,D46:D48)/SUM($B46:$B48)</f>
        <v>27.482468315547568</v>
      </c>
      <c r="H45" s="457">
        <f>SUMPRODUCT($B46:$B48,E46:E48)/SUM($B46:$B48)</f>
        <v>0.892051537675707</v>
      </c>
      <c r="I45" s="456">
        <f t="shared" si="2"/>
        <v>27.123122122166421</v>
      </c>
      <c r="J45" s="448"/>
      <c r="K45" s="448"/>
      <c r="L45" s="448"/>
      <c r="M45" s="448"/>
      <c r="N45" s="448"/>
      <c r="O45" s="448"/>
      <c r="P45" s="448"/>
      <c r="Q45" s="448"/>
      <c r="R45" s="448"/>
      <c r="S45" s="448"/>
      <c r="T45" s="448"/>
      <c r="U45" s="448"/>
      <c r="V45" s="448"/>
      <c r="W45" s="448"/>
      <c r="X45" s="448"/>
      <c r="Y45" s="448"/>
      <c r="Z45" s="448"/>
      <c r="AA45" s="448"/>
      <c r="AB45" s="448"/>
    </row>
    <row r="46" spans="1:28" s="449" customFormat="1" ht="17.100000000000001" customHeight="1">
      <c r="A46" s="458" t="s">
        <v>2161</v>
      </c>
      <c r="B46" s="451"/>
      <c r="C46" s="458"/>
      <c r="D46" s="453"/>
      <c r="E46" s="454"/>
      <c r="F46" s="455"/>
      <c r="G46" s="456"/>
      <c r="H46" s="457"/>
      <c r="I46" s="456"/>
      <c r="J46" s="448"/>
      <c r="K46" s="448"/>
      <c r="L46" s="448"/>
      <c r="M46" s="448"/>
      <c r="N46" s="448"/>
      <c r="O46" s="448"/>
      <c r="P46" s="448"/>
      <c r="Q46" s="448"/>
      <c r="R46" s="448"/>
      <c r="S46" s="448"/>
      <c r="T46" s="448"/>
      <c r="U46" s="448"/>
      <c r="V46" s="448"/>
      <c r="W46" s="448"/>
      <c r="X46" s="448"/>
      <c r="Y46" s="448"/>
      <c r="Z46" s="448"/>
      <c r="AA46" s="448"/>
      <c r="AB46" s="448"/>
    </row>
    <row r="47" spans="1:28" s="449" customFormat="1" ht="17.100000000000001" customHeight="1">
      <c r="A47" s="458" t="s">
        <v>2162</v>
      </c>
      <c r="B47" s="451">
        <v>67603</v>
      </c>
      <c r="C47" s="458" t="s">
        <v>2163</v>
      </c>
      <c r="D47" s="453">
        <v>31.5</v>
      </c>
      <c r="E47" s="454">
        <f t="shared" si="0"/>
        <v>0.86809815950920244</v>
      </c>
      <c r="F47" s="455"/>
      <c r="G47" s="456"/>
      <c r="H47" s="457"/>
      <c r="I47" s="456"/>
      <c r="J47" s="448"/>
      <c r="K47" s="448"/>
      <c r="L47" s="448"/>
      <c r="M47" s="448"/>
      <c r="N47" s="448"/>
      <c r="O47" s="448"/>
      <c r="P47" s="448"/>
      <c r="Q47" s="448"/>
      <c r="R47" s="448"/>
      <c r="S47" s="448"/>
      <c r="T47" s="448"/>
      <c r="U47" s="448"/>
      <c r="V47" s="448"/>
      <c r="W47" s="448"/>
      <c r="X47" s="448"/>
      <c r="Y47" s="448"/>
      <c r="Z47" s="448"/>
      <c r="AA47" s="448"/>
      <c r="AB47" s="448"/>
    </row>
    <row r="48" spans="1:28" s="449" customFormat="1" ht="17.100000000000001" customHeight="1">
      <c r="A48" s="458" t="s">
        <v>2164</v>
      </c>
      <c r="B48" s="451">
        <v>20295</v>
      </c>
      <c r="C48" s="458">
        <v>14.1</v>
      </c>
      <c r="D48" s="453">
        <v>14.1</v>
      </c>
      <c r="E48" s="454">
        <f t="shared" si="0"/>
        <v>0.97184065934065933</v>
      </c>
      <c r="F48" s="455"/>
      <c r="G48" s="456"/>
      <c r="H48" s="457"/>
      <c r="I48" s="456"/>
      <c r="J48" s="448"/>
      <c r="K48" s="448"/>
      <c r="L48" s="448"/>
      <c r="M48" s="448"/>
      <c r="N48" s="448"/>
      <c r="O48" s="448"/>
      <c r="P48" s="448"/>
      <c r="Q48" s="448"/>
      <c r="R48" s="448"/>
      <c r="S48" s="448"/>
      <c r="T48" s="448"/>
      <c r="U48" s="448"/>
      <c r="V48" s="448"/>
      <c r="W48" s="448"/>
      <c r="X48" s="448"/>
      <c r="Y48" s="448"/>
      <c r="Z48" s="448"/>
      <c r="AA48" s="448"/>
      <c r="AB48" s="448"/>
    </row>
    <row r="49" spans="1:28" s="449" customFormat="1" ht="17.100000000000001" customHeight="1">
      <c r="A49" s="458" t="s">
        <v>1134</v>
      </c>
      <c r="B49" s="451">
        <v>2418</v>
      </c>
      <c r="C49" s="458">
        <v>31</v>
      </c>
      <c r="D49" s="453">
        <v>31</v>
      </c>
      <c r="E49" s="454">
        <f t="shared" si="0"/>
        <v>0.87076923076923074</v>
      </c>
      <c r="F49" s="455">
        <f>B49</f>
        <v>2418</v>
      </c>
      <c r="G49" s="456">
        <f>D49</f>
        <v>31</v>
      </c>
      <c r="H49" s="457">
        <f t="shared" ref="H49:H52" si="3">141.5/(G49+131.5)</f>
        <v>0.87076923076923074</v>
      </c>
      <c r="I49" s="456">
        <f t="shared" ref="I49:I52" si="4">(141.5/H49)-131.5</f>
        <v>31</v>
      </c>
      <c r="J49" s="448"/>
      <c r="K49" s="448"/>
      <c r="L49" s="448"/>
      <c r="M49" s="448"/>
      <c r="N49" s="448"/>
      <c r="O49" s="448"/>
      <c r="P49" s="448"/>
      <c r="Q49" s="448"/>
      <c r="R49" s="448"/>
      <c r="S49" s="448"/>
      <c r="T49" s="448"/>
      <c r="U49" s="448"/>
      <c r="V49" s="448"/>
      <c r="W49" s="448"/>
      <c r="X49" s="448"/>
      <c r="Y49" s="448"/>
      <c r="Z49" s="448"/>
      <c r="AA49" s="448"/>
      <c r="AB49" s="448"/>
    </row>
    <row r="50" spans="1:28" s="449" customFormat="1" ht="17.100000000000001" customHeight="1">
      <c r="A50" s="458" t="s">
        <v>188</v>
      </c>
      <c r="B50" s="451">
        <v>53858</v>
      </c>
      <c r="C50" s="458" t="s">
        <v>2165</v>
      </c>
      <c r="D50" s="453">
        <v>33.9</v>
      </c>
      <c r="E50" s="454">
        <f t="shared" si="0"/>
        <v>0.8555018137847642</v>
      </c>
      <c r="F50" s="455">
        <f>B50</f>
        <v>53858</v>
      </c>
      <c r="G50" s="456">
        <f>D50</f>
        <v>33.9</v>
      </c>
      <c r="H50" s="457">
        <f t="shared" si="3"/>
        <v>0.8555018137847642</v>
      </c>
      <c r="I50" s="456">
        <f t="shared" si="4"/>
        <v>33.900000000000006</v>
      </c>
      <c r="J50" s="448"/>
      <c r="K50" s="448"/>
      <c r="L50" s="448"/>
      <c r="M50" s="448"/>
      <c r="N50" s="448"/>
      <c r="O50" s="448"/>
      <c r="P50" s="448"/>
      <c r="Q50" s="448"/>
      <c r="R50" s="448"/>
      <c r="S50" s="448"/>
      <c r="T50" s="448"/>
      <c r="U50" s="448"/>
      <c r="V50" s="448"/>
      <c r="W50" s="448"/>
      <c r="X50" s="448"/>
      <c r="Y50" s="448"/>
      <c r="Z50" s="448"/>
      <c r="AA50" s="448"/>
      <c r="AB50" s="448"/>
    </row>
    <row r="51" spans="1:28" s="449" customFormat="1" ht="17.100000000000001" customHeight="1">
      <c r="A51" s="458" t="s">
        <v>189</v>
      </c>
      <c r="B51" s="451">
        <v>32676</v>
      </c>
      <c r="C51" s="458" t="s">
        <v>2166</v>
      </c>
      <c r="D51" s="453">
        <v>34</v>
      </c>
      <c r="E51" s="454">
        <f t="shared" si="0"/>
        <v>0.85498489425981872</v>
      </c>
      <c r="F51" s="455">
        <f>B51</f>
        <v>32676</v>
      </c>
      <c r="G51" s="456">
        <f>D51</f>
        <v>34</v>
      </c>
      <c r="H51" s="457">
        <f t="shared" si="3"/>
        <v>0.85498489425981872</v>
      </c>
      <c r="I51" s="456">
        <f t="shared" si="4"/>
        <v>34</v>
      </c>
      <c r="J51" s="448"/>
      <c r="K51" s="448"/>
      <c r="L51" s="448"/>
      <c r="M51" s="448"/>
      <c r="N51" s="448"/>
      <c r="O51" s="448"/>
      <c r="P51" s="448"/>
      <c r="Q51" s="448"/>
      <c r="R51" s="448"/>
      <c r="S51" s="448"/>
      <c r="T51" s="448"/>
      <c r="U51" s="448"/>
      <c r="V51" s="448"/>
      <c r="W51" s="448"/>
      <c r="X51" s="448"/>
      <c r="Y51" s="448"/>
      <c r="Z51" s="448"/>
      <c r="AA51" s="448"/>
      <c r="AB51" s="448"/>
    </row>
    <row r="52" spans="1:28" s="449" customFormat="1" ht="17.100000000000001" customHeight="1">
      <c r="A52" s="458" t="s">
        <v>190</v>
      </c>
      <c r="B52" s="451">
        <v>29061</v>
      </c>
      <c r="C52" s="458" t="s">
        <v>2167</v>
      </c>
      <c r="D52" s="453">
        <v>31.7</v>
      </c>
      <c r="E52" s="454">
        <f t="shared" si="0"/>
        <v>0.86703431372549022</v>
      </c>
      <c r="F52" s="455">
        <f>B52</f>
        <v>29061</v>
      </c>
      <c r="G52" s="456">
        <f>D52</f>
        <v>31.7</v>
      </c>
      <c r="H52" s="457">
        <f t="shared" si="3"/>
        <v>0.86703431372549022</v>
      </c>
      <c r="I52" s="456">
        <f t="shared" si="4"/>
        <v>31.699999999999989</v>
      </c>
      <c r="J52" s="448"/>
      <c r="K52" s="448"/>
      <c r="L52" s="448"/>
      <c r="M52" s="448"/>
      <c r="N52" s="448"/>
      <c r="O52" s="448"/>
      <c r="P52" s="448"/>
      <c r="Q52" s="448"/>
      <c r="R52" s="448"/>
      <c r="S52" s="448"/>
      <c r="T52" s="448"/>
      <c r="U52" s="448"/>
      <c r="V52" s="448"/>
      <c r="W52" s="448"/>
      <c r="X52" s="448"/>
      <c r="Y52" s="448"/>
      <c r="Z52" s="448"/>
      <c r="AA52" s="448"/>
      <c r="AB52" s="448"/>
    </row>
    <row r="53" spans="1:28" s="449" customFormat="1" ht="17.100000000000001" customHeight="1">
      <c r="A53" s="458" t="s">
        <v>192</v>
      </c>
      <c r="B53" s="451"/>
      <c r="C53" s="458"/>
      <c r="D53" s="453"/>
      <c r="E53" s="454">
        <f t="shared" si="0"/>
        <v>1.0760456273764258</v>
      </c>
      <c r="F53" s="455">
        <f>SUM(B54:B61)</f>
        <v>3266538</v>
      </c>
      <c r="G53" s="456">
        <f>SUMPRODUCT($B54:$B61,D54:D61)/SUM($B54:$B61)</f>
        <v>27.315837899329505</v>
      </c>
      <c r="H53" s="457">
        <f>SUMPRODUCT($B54:$B61,E54:E61)/SUM($B54:$B61)</f>
        <v>0.89145978798344339</v>
      </c>
      <c r="I53" s="456">
        <f t="shared" si="2"/>
        <v>27.228415916644821</v>
      </c>
      <c r="J53" s="448"/>
      <c r="K53" s="448"/>
      <c r="L53" s="448"/>
      <c r="M53" s="448"/>
      <c r="N53" s="448"/>
      <c r="O53" s="448"/>
      <c r="P53" s="448"/>
      <c r="Q53" s="448"/>
      <c r="R53" s="448"/>
      <c r="S53" s="448"/>
      <c r="T53" s="448"/>
      <c r="U53" s="448"/>
      <c r="V53" s="448"/>
      <c r="W53" s="448"/>
      <c r="X53" s="448"/>
      <c r="Y53" s="448"/>
      <c r="Z53" s="448"/>
      <c r="AA53" s="448"/>
      <c r="AB53" s="448"/>
    </row>
    <row r="54" spans="1:28" s="449" customFormat="1" ht="17.100000000000001" customHeight="1">
      <c r="A54" s="458" t="s">
        <v>2168</v>
      </c>
      <c r="B54" s="451">
        <v>123153</v>
      </c>
      <c r="C54" s="458">
        <v>13</v>
      </c>
      <c r="D54" s="453">
        <v>13</v>
      </c>
      <c r="E54" s="454">
        <f t="shared" si="0"/>
        <v>0.97923875432525953</v>
      </c>
      <c r="F54" s="455"/>
      <c r="G54" s="456"/>
      <c r="H54" s="457"/>
      <c r="I54" s="456"/>
      <c r="J54" s="448"/>
      <c r="K54" s="448"/>
      <c r="L54" s="448"/>
      <c r="M54" s="448"/>
      <c r="N54" s="448"/>
      <c r="O54" s="448"/>
      <c r="P54" s="448"/>
      <c r="Q54" s="448"/>
      <c r="R54" s="448"/>
      <c r="S54" s="448"/>
      <c r="T54" s="448"/>
      <c r="U54" s="448"/>
      <c r="V54" s="448"/>
      <c r="W54" s="448"/>
      <c r="X54" s="448"/>
      <c r="Y54" s="448"/>
      <c r="Z54" s="448"/>
      <c r="AA54" s="448"/>
      <c r="AB54" s="448"/>
    </row>
    <row r="55" spans="1:28" s="449" customFormat="1" ht="17.100000000000001" customHeight="1">
      <c r="A55" s="458" t="s">
        <v>2169</v>
      </c>
      <c r="B55" s="451">
        <v>3062605</v>
      </c>
      <c r="C55" s="458" t="s">
        <v>2170</v>
      </c>
      <c r="D55" s="453">
        <v>27.5</v>
      </c>
      <c r="E55" s="454">
        <f t="shared" si="0"/>
        <v>0.88993710691823902</v>
      </c>
      <c r="F55" s="455"/>
      <c r="G55" s="456"/>
      <c r="H55" s="457"/>
      <c r="I55" s="456"/>
      <c r="J55" s="448"/>
      <c r="K55" s="448"/>
      <c r="L55" s="448"/>
      <c r="M55" s="448"/>
      <c r="N55" s="448"/>
      <c r="O55" s="448"/>
      <c r="P55" s="448"/>
      <c r="Q55" s="448"/>
      <c r="R55" s="448"/>
      <c r="S55" s="448"/>
      <c r="T55" s="448"/>
      <c r="U55" s="448"/>
      <c r="V55" s="448"/>
      <c r="W55" s="448"/>
      <c r="X55" s="448"/>
      <c r="Y55" s="448"/>
      <c r="Z55" s="448"/>
      <c r="AA55" s="448"/>
      <c r="AB55" s="448"/>
    </row>
    <row r="56" spans="1:28" s="449" customFormat="1" ht="17.100000000000001" customHeight="1">
      <c r="A56" s="458" t="s">
        <v>2171</v>
      </c>
      <c r="B56" s="451">
        <v>0</v>
      </c>
      <c r="C56" s="460" t="s">
        <v>2172</v>
      </c>
      <c r="D56" s="453">
        <v>21</v>
      </c>
      <c r="E56" s="454">
        <f t="shared" si="0"/>
        <v>0.9278688524590164</v>
      </c>
      <c r="F56" s="455"/>
      <c r="G56" s="456"/>
      <c r="H56" s="457"/>
      <c r="I56" s="456"/>
      <c r="J56" s="448"/>
      <c r="K56" s="448"/>
      <c r="L56" s="448"/>
      <c r="M56" s="448"/>
      <c r="N56" s="448"/>
      <c r="O56" s="448"/>
      <c r="P56" s="448"/>
      <c r="Q56" s="448"/>
      <c r="R56" s="448"/>
      <c r="S56" s="448"/>
      <c r="T56" s="448"/>
      <c r="U56" s="448"/>
      <c r="V56" s="448"/>
      <c r="W56" s="448"/>
      <c r="X56" s="448"/>
      <c r="Y56" s="448"/>
      <c r="Z56" s="448"/>
      <c r="AA56" s="448"/>
      <c r="AB56" s="448"/>
    </row>
    <row r="57" spans="1:28" s="449" customFormat="1" ht="17.100000000000001" customHeight="1">
      <c r="A57" s="458" t="s">
        <v>2173</v>
      </c>
      <c r="B57" s="451">
        <v>11201</v>
      </c>
      <c r="C57" s="458">
        <v>40</v>
      </c>
      <c r="D57" s="453">
        <v>40</v>
      </c>
      <c r="E57" s="454">
        <f t="shared" si="0"/>
        <v>0.82507288629737607</v>
      </c>
      <c r="F57" s="455"/>
      <c r="G57" s="456"/>
      <c r="H57" s="457"/>
      <c r="I57" s="456"/>
      <c r="J57" s="448"/>
      <c r="K57" s="448"/>
      <c r="L57" s="448"/>
      <c r="M57" s="448"/>
      <c r="N57" s="448"/>
      <c r="O57" s="448"/>
      <c r="P57" s="448"/>
      <c r="Q57" s="448"/>
      <c r="R57" s="448"/>
      <c r="S57" s="448"/>
      <c r="T57" s="448"/>
      <c r="U57" s="448"/>
      <c r="V57" s="448"/>
      <c r="W57" s="448"/>
      <c r="X57" s="448"/>
      <c r="Y57" s="448"/>
      <c r="Z57" s="448"/>
      <c r="AA57" s="448"/>
      <c r="AB57" s="448"/>
    </row>
    <row r="58" spans="1:28" s="449" customFormat="1" ht="17.100000000000001" customHeight="1">
      <c r="A58" s="458" t="s">
        <v>2174</v>
      </c>
      <c r="B58" s="451">
        <v>14533</v>
      </c>
      <c r="C58" s="458">
        <v>52</v>
      </c>
      <c r="D58" s="453">
        <v>52</v>
      </c>
      <c r="E58" s="454">
        <f t="shared" si="0"/>
        <v>0.77111716621253401</v>
      </c>
      <c r="F58" s="455"/>
      <c r="G58" s="456"/>
      <c r="H58" s="457"/>
      <c r="I58" s="456"/>
      <c r="J58" s="448"/>
      <c r="K58" s="448"/>
      <c r="L58" s="448"/>
      <c r="M58" s="448"/>
      <c r="N58" s="448"/>
      <c r="O58" s="448"/>
      <c r="P58" s="448"/>
      <c r="Q58" s="448"/>
      <c r="R58" s="448"/>
      <c r="S58" s="448"/>
      <c r="T58" s="448"/>
      <c r="U58" s="448"/>
      <c r="V58" s="448"/>
      <c r="W58" s="448"/>
      <c r="X58" s="448"/>
      <c r="Y58" s="448"/>
      <c r="Z58" s="448"/>
      <c r="AA58" s="448"/>
      <c r="AB58" s="448"/>
    </row>
    <row r="59" spans="1:28" s="449" customFormat="1" ht="17.100000000000001" customHeight="1">
      <c r="A59" s="458" t="s">
        <v>2175</v>
      </c>
      <c r="B59" s="451">
        <v>0</v>
      </c>
      <c r="C59" s="458">
        <v>39</v>
      </c>
      <c r="D59" s="453">
        <v>39</v>
      </c>
      <c r="E59" s="454">
        <f t="shared" si="0"/>
        <v>0.8299120234604106</v>
      </c>
      <c r="F59" s="455"/>
      <c r="G59" s="456"/>
      <c r="H59" s="457"/>
      <c r="I59" s="456"/>
      <c r="J59" s="448"/>
      <c r="K59" s="448"/>
      <c r="L59" s="448"/>
      <c r="M59" s="448"/>
      <c r="N59" s="448"/>
      <c r="O59" s="448"/>
      <c r="P59" s="448"/>
      <c r="Q59" s="448"/>
      <c r="R59" s="448"/>
      <c r="S59" s="448"/>
      <c r="T59" s="448"/>
      <c r="U59" s="448"/>
      <c r="V59" s="448"/>
      <c r="W59" s="448"/>
      <c r="X59" s="448"/>
      <c r="Y59" s="448"/>
      <c r="Z59" s="448"/>
      <c r="AA59" s="448"/>
      <c r="AB59" s="448"/>
    </row>
    <row r="60" spans="1:28" s="449" customFormat="1" ht="17.100000000000001" customHeight="1">
      <c r="A60" s="458" t="s">
        <v>2176</v>
      </c>
      <c r="B60" s="451">
        <v>55046</v>
      </c>
      <c r="C60" s="458" t="s">
        <v>2177</v>
      </c>
      <c r="D60" s="453">
        <v>40</v>
      </c>
      <c r="E60" s="454">
        <f t="shared" si="0"/>
        <v>0.82507288629737607</v>
      </c>
      <c r="F60" s="455"/>
      <c r="G60" s="456"/>
      <c r="H60" s="457"/>
      <c r="I60" s="456"/>
      <c r="J60" s="448"/>
      <c r="K60" s="448"/>
      <c r="L60" s="448"/>
      <c r="M60" s="448"/>
      <c r="N60" s="448"/>
      <c r="O60" s="448"/>
      <c r="P60" s="448"/>
      <c r="Q60" s="448"/>
      <c r="R60" s="448"/>
      <c r="S60" s="448"/>
      <c r="T60" s="448"/>
      <c r="U60" s="448"/>
      <c r="V60" s="448"/>
      <c r="W60" s="448"/>
      <c r="X60" s="448"/>
      <c r="Y60" s="448"/>
      <c r="Z60" s="448"/>
      <c r="AA60" s="448"/>
      <c r="AB60" s="448"/>
    </row>
    <row r="61" spans="1:28" s="449" customFormat="1" ht="17.100000000000001" customHeight="1">
      <c r="A61" s="458" t="s">
        <v>2178</v>
      </c>
      <c r="B61" s="451">
        <v>0</v>
      </c>
      <c r="C61" s="458">
        <v>32</v>
      </c>
      <c r="D61" s="453">
        <v>32</v>
      </c>
      <c r="E61" s="454">
        <f t="shared" si="0"/>
        <v>0.86544342507645255</v>
      </c>
      <c r="F61" s="455"/>
      <c r="G61" s="456"/>
      <c r="H61" s="457"/>
      <c r="I61" s="456"/>
      <c r="J61" s="448"/>
      <c r="K61" s="448"/>
      <c r="L61" s="448"/>
      <c r="M61" s="448"/>
      <c r="N61" s="448"/>
      <c r="O61" s="448"/>
      <c r="P61" s="448"/>
      <c r="Q61" s="448"/>
      <c r="R61" s="448"/>
      <c r="S61" s="448"/>
      <c r="T61" s="448"/>
      <c r="U61" s="448"/>
      <c r="V61" s="448"/>
      <c r="W61" s="448"/>
      <c r="X61" s="448"/>
      <c r="Y61" s="448"/>
      <c r="Z61" s="448"/>
      <c r="AA61" s="448"/>
      <c r="AB61" s="448"/>
    </row>
    <row r="62" spans="1:28" s="449" customFormat="1" ht="17.100000000000001" customHeight="1">
      <c r="A62" s="458" t="s">
        <v>193</v>
      </c>
      <c r="B62" s="451"/>
      <c r="C62" s="458"/>
      <c r="D62" s="453"/>
      <c r="E62" s="454"/>
      <c r="F62" s="455">
        <f>SUM(B63:B70)</f>
        <v>29273890</v>
      </c>
      <c r="G62" s="456">
        <f>SUMPRODUCT($B63:$B70,D63:D70)/SUM($B63:$B70)</f>
        <v>21.747905929140266</v>
      </c>
      <c r="H62" s="457">
        <f>SUMPRODUCT($B63:$B70,E63:E70)/SUM($B63:$B70)</f>
        <v>0.9254886210389639</v>
      </c>
      <c r="I62" s="456">
        <f t="shared" si="2"/>
        <v>21.392209351153895</v>
      </c>
      <c r="J62" s="448"/>
      <c r="K62" s="448"/>
      <c r="L62" s="448"/>
      <c r="M62" s="448"/>
      <c r="N62" s="448"/>
      <c r="O62" s="448"/>
      <c r="P62" s="448"/>
      <c r="Q62" s="448"/>
      <c r="R62" s="448"/>
      <c r="S62" s="448"/>
      <c r="T62" s="448"/>
      <c r="U62" s="448"/>
      <c r="V62" s="448"/>
      <c r="W62" s="448"/>
      <c r="X62" s="448"/>
      <c r="Y62" s="448"/>
      <c r="Z62" s="448"/>
      <c r="AA62" s="448"/>
      <c r="AB62" s="448"/>
    </row>
    <row r="63" spans="1:28" s="449" customFormat="1" ht="17.100000000000001" customHeight="1">
      <c r="A63" s="458" t="s">
        <v>2168</v>
      </c>
      <c r="B63" s="451">
        <v>11234703</v>
      </c>
      <c r="C63" s="458" t="s">
        <v>2179</v>
      </c>
      <c r="D63" s="453">
        <v>12.5</v>
      </c>
      <c r="E63" s="454">
        <f t="shared" si="0"/>
        <v>0.98263888888888884</v>
      </c>
      <c r="F63" s="455"/>
      <c r="G63" s="456"/>
      <c r="H63" s="457"/>
      <c r="I63" s="456"/>
      <c r="J63" s="448"/>
      <c r="K63" s="448"/>
      <c r="L63" s="448"/>
      <c r="M63" s="448"/>
      <c r="N63" s="448"/>
      <c r="O63" s="448"/>
      <c r="P63" s="448"/>
      <c r="Q63" s="448"/>
      <c r="R63" s="448"/>
      <c r="S63" s="448"/>
      <c r="T63" s="448"/>
      <c r="U63" s="448"/>
      <c r="V63" s="448"/>
      <c r="W63" s="448"/>
      <c r="X63" s="448"/>
      <c r="Y63" s="448"/>
      <c r="Z63" s="448"/>
      <c r="AA63" s="448"/>
      <c r="AB63" s="448"/>
    </row>
    <row r="64" spans="1:28" s="449" customFormat="1" ht="17.100000000000001" customHeight="1">
      <c r="A64" s="458" t="s">
        <v>2169</v>
      </c>
      <c r="B64" s="451">
        <v>17929189</v>
      </c>
      <c r="C64" s="458" t="s">
        <v>2180</v>
      </c>
      <c r="D64" s="453">
        <v>27.5</v>
      </c>
      <c r="E64" s="454">
        <f t="shared" si="0"/>
        <v>0.88993710691823902</v>
      </c>
      <c r="F64" s="455"/>
      <c r="G64" s="456"/>
      <c r="H64" s="457"/>
      <c r="I64" s="456"/>
      <c r="J64" s="448"/>
      <c r="K64" s="448"/>
      <c r="L64" s="448"/>
      <c r="M64" s="448"/>
      <c r="N64" s="448"/>
      <c r="O64" s="448"/>
      <c r="P64" s="448"/>
      <c r="Q64" s="448"/>
      <c r="R64" s="448"/>
      <c r="S64" s="448"/>
      <c r="T64" s="448"/>
      <c r="U64" s="448"/>
      <c r="V64" s="448"/>
      <c r="W64" s="448"/>
      <c r="X64" s="448"/>
      <c r="Y64" s="448"/>
      <c r="Z64" s="448"/>
      <c r="AA64" s="448"/>
      <c r="AB64" s="448"/>
    </row>
    <row r="65" spans="1:28" s="449" customFormat="1" ht="17.100000000000001" customHeight="1">
      <c r="A65" s="458" t="s">
        <v>2181</v>
      </c>
      <c r="B65" s="451">
        <v>42673</v>
      </c>
      <c r="C65" s="458" t="s">
        <v>2182</v>
      </c>
      <c r="D65" s="453">
        <v>28.3</v>
      </c>
      <c r="E65" s="454">
        <f t="shared" si="0"/>
        <v>0.88548185231539422</v>
      </c>
      <c r="F65" s="455"/>
      <c r="G65" s="456"/>
      <c r="H65" s="457"/>
      <c r="I65" s="456"/>
      <c r="J65" s="448"/>
      <c r="K65" s="448"/>
      <c r="L65" s="448"/>
      <c r="M65" s="448"/>
      <c r="N65" s="448"/>
      <c r="O65" s="448"/>
      <c r="P65" s="448"/>
      <c r="Q65" s="448"/>
      <c r="R65" s="448"/>
      <c r="S65" s="448"/>
      <c r="T65" s="448"/>
      <c r="U65" s="448"/>
      <c r="V65" s="448"/>
      <c r="W65" s="448"/>
      <c r="X65" s="448"/>
      <c r="Y65" s="448"/>
      <c r="Z65" s="448"/>
      <c r="AA65" s="448"/>
      <c r="AB65" s="448"/>
    </row>
    <row r="66" spans="1:28" s="449" customFormat="1" ht="17.100000000000001" customHeight="1">
      <c r="A66" s="458" t="s">
        <v>2176</v>
      </c>
      <c r="B66" s="451">
        <v>250</v>
      </c>
      <c r="C66" s="459" t="s">
        <v>2183</v>
      </c>
      <c r="D66" s="453">
        <v>26</v>
      </c>
      <c r="E66" s="454">
        <f t="shared" si="0"/>
        <v>0.89841269841269844</v>
      </c>
      <c r="F66" s="455"/>
      <c r="G66" s="456"/>
      <c r="H66" s="457"/>
      <c r="I66" s="456"/>
      <c r="J66" s="448"/>
      <c r="K66" s="448"/>
      <c r="L66" s="448"/>
      <c r="M66" s="448"/>
      <c r="N66" s="448"/>
      <c r="O66" s="448"/>
      <c r="P66" s="448"/>
      <c r="Q66" s="448"/>
      <c r="R66" s="448"/>
      <c r="S66" s="448"/>
      <c r="T66" s="448"/>
      <c r="U66" s="448"/>
      <c r="V66" s="448"/>
      <c r="W66" s="448"/>
      <c r="X66" s="448"/>
      <c r="Y66" s="448"/>
      <c r="Z66" s="448"/>
      <c r="AA66" s="448"/>
      <c r="AB66" s="448"/>
    </row>
    <row r="67" spans="1:28" s="449" customFormat="1" ht="17.100000000000001" customHeight="1">
      <c r="A67" s="458" t="s">
        <v>2146</v>
      </c>
      <c r="B67" s="451">
        <v>0</v>
      </c>
      <c r="C67" s="458">
        <v>13</v>
      </c>
      <c r="D67" s="453">
        <v>13</v>
      </c>
      <c r="E67" s="454">
        <f t="shared" si="0"/>
        <v>0.97923875432525953</v>
      </c>
      <c r="F67" s="455"/>
      <c r="G67" s="456"/>
      <c r="H67" s="457"/>
      <c r="I67" s="456"/>
      <c r="J67" s="448"/>
      <c r="K67" s="448"/>
      <c r="L67" s="448"/>
      <c r="M67" s="448"/>
      <c r="N67" s="448"/>
      <c r="O67" s="448"/>
      <c r="P67" s="448"/>
      <c r="Q67" s="448"/>
      <c r="R67" s="448"/>
      <c r="S67" s="448"/>
      <c r="T67" s="448"/>
      <c r="U67" s="448"/>
      <c r="V67" s="448"/>
      <c r="W67" s="448"/>
      <c r="X67" s="448"/>
      <c r="Y67" s="448"/>
      <c r="Z67" s="448"/>
      <c r="AA67" s="448"/>
      <c r="AB67" s="448"/>
    </row>
    <row r="68" spans="1:28" s="449" customFormat="1" ht="17.100000000000001" customHeight="1">
      <c r="A68" s="458" t="s">
        <v>2149</v>
      </c>
      <c r="B68" s="451">
        <v>67075</v>
      </c>
      <c r="C68" s="458" t="s">
        <v>2184</v>
      </c>
      <c r="D68" s="453">
        <v>29</v>
      </c>
      <c r="E68" s="454">
        <f t="shared" si="0"/>
        <v>0.88161993769470404</v>
      </c>
      <c r="F68" s="455"/>
      <c r="G68" s="456"/>
      <c r="H68" s="457"/>
      <c r="I68" s="456"/>
      <c r="J68" s="448"/>
      <c r="K68" s="448"/>
      <c r="L68" s="448"/>
      <c r="M68" s="448"/>
      <c r="N68" s="448"/>
      <c r="O68" s="448"/>
      <c r="P68" s="448"/>
      <c r="Q68" s="448"/>
      <c r="R68" s="448"/>
      <c r="S68" s="448"/>
      <c r="T68" s="448"/>
      <c r="U68" s="448"/>
      <c r="V68" s="448"/>
      <c r="W68" s="448"/>
      <c r="X68" s="448"/>
      <c r="Y68" s="448"/>
      <c r="Z68" s="448"/>
      <c r="AA68" s="448"/>
      <c r="AB68" s="448"/>
    </row>
    <row r="69" spans="1:28" s="449" customFormat="1" ht="17.100000000000001" customHeight="1">
      <c r="A69" s="458" t="s">
        <v>2185</v>
      </c>
      <c r="B69" s="451">
        <v>0</v>
      </c>
      <c r="C69" s="458">
        <v>37</v>
      </c>
      <c r="D69" s="453">
        <v>37</v>
      </c>
      <c r="E69" s="454">
        <f t="shared" si="0"/>
        <v>0.83976261127596441</v>
      </c>
      <c r="F69" s="455"/>
      <c r="G69" s="456"/>
      <c r="H69" s="457"/>
      <c r="I69" s="456"/>
      <c r="J69" s="448"/>
      <c r="K69" s="448"/>
      <c r="L69" s="448"/>
      <c r="M69" s="448"/>
      <c r="N69" s="448"/>
      <c r="O69" s="448"/>
      <c r="P69" s="448"/>
      <c r="Q69" s="448"/>
      <c r="R69" s="448"/>
      <c r="S69" s="448"/>
      <c r="T69" s="448"/>
      <c r="U69" s="448"/>
      <c r="V69" s="448"/>
      <c r="W69" s="448"/>
      <c r="X69" s="448"/>
      <c r="Y69" s="448"/>
      <c r="Z69" s="448"/>
      <c r="AA69" s="448"/>
      <c r="AB69" s="448"/>
    </row>
    <row r="70" spans="1:28" s="449" customFormat="1" ht="17.100000000000001" customHeight="1">
      <c r="A70" s="458" t="s">
        <v>2186</v>
      </c>
      <c r="B70" s="451">
        <v>0</v>
      </c>
      <c r="C70" s="458">
        <v>37</v>
      </c>
      <c r="D70" s="453">
        <v>37</v>
      </c>
      <c r="E70" s="454">
        <f t="shared" si="0"/>
        <v>0.83976261127596441</v>
      </c>
      <c r="F70" s="455"/>
      <c r="G70" s="456"/>
      <c r="H70" s="457"/>
      <c r="I70" s="456"/>
      <c r="J70" s="448"/>
      <c r="K70" s="448"/>
      <c r="L70" s="448"/>
      <c r="M70" s="448"/>
      <c r="N70" s="448"/>
      <c r="O70" s="448"/>
      <c r="P70" s="448"/>
      <c r="Q70" s="448"/>
      <c r="R70" s="448"/>
      <c r="S70" s="448"/>
      <c r="T70" s="448"/>
      <c r="U70" s="448"/>
      <c r="V70" s="448"/>
      <c r="W70" s="448"/>
      <c r="X70" s="448"/>
      <c r="Y70" s="448"/>
      <c r="Z70" s="448"/>
      <c r="AA70" s="448"/>
      <c r="AB70" s="448"/>
    </row>
    <row r="71" spans="1:28" s="449" customFormat="1" ht="16.5" customHeight="1">
      <c r="A71" s="458" t="s">
        <v>194</v>
      </c>
      <c r="B71" s="451"/>
      <c r="C71" s="458"/>
      <c r="D71" s="453"/>
      <c r="E71" s="454"/>
      <c r="F71" s="455">
        <f>SUM(B72:B77)</f>
        <v>895875</v>
      </c>
      <c r="G71" s="456">
        <f>SUMPRODUCT($B72:$B77,D72:D77)/SUM($B72:$B77)</f>
        <v>33.15733779824194</v>
      </c>
      <c r="H71" s="457">
        <f>SUMPRODUCT($B72:$B77,E72:E77)/SUM($B72:$B77)</f>
        <v>0.85944596827509345</v>
      </c>
      <c r="I71" s="456">
        <f t="shared" si="2"/>
        <v>33.140949196597262</v>
      </c>
      <c r="J71" s="448"/>
      <c r="K71" s="448"/>
      <c r="L71" s="448"/>
      <c r="M71" s="448"/>
      <c r="N71" s="448"/>
      <c r="O71" s="448"/>
      <c r="P71" s="448"/>
      <c r="Q71" s="448"/>
      <c r="R71" s="448"/>
      <c r="S71" s="448"/>
      <c r="T71" s="448"/>
      <c r="U71" s="448"/>
      <c r="V71" s="448"/>
      <c r="W71" s="448"/>
      <c r="X71" s="448"/>
      <c r="Y71" s="448"/>
      <c r="Z71" s="448"/>
      <c r="AA71" s="448"/>
      <c r="AB71" s="448"/>
    </row>
    <row r="72" spans="1:28" s="449" customFormat="1" ht="16.5" customHeight="1">
      <c r="A72" s="458" t="s">
        <v>2187</v>
      </c>
      <c r="B72" s="451"/>
      <c r="C72" s="459"/>
      <c r="D72" s="453"/>
      <c r="E72" s="454"/>
      <c r="F72" s="455"/>
      <c r="G72" s="456"/>
      <c r="H72" s="457"/>
      <c r="I72" s="456"/>
      <c r="J72" s="448"/>
      <c r="K72" s="448"/>
      <c r="L72" s="448"/>
      <c r="M72" s="448"/>
      <c r="N72" s="448"/>
      <c r="O72" s="448"/>
      <c r="P72" s="448"/>
      <c r="Q72" s="448"/>
      <c r="R72" s="448"/>
      <c r="S72" s="448"/>
      <c r="T72" s="448"/>
      <c r="U72" s="448"/>
      <c r="V72" s="448"/>
      <c r="W72" s="448"/>
      <c r="X72" s="448"/>
      <c r="Y72" s="448"/>
      <c r="Z72" s="448"/>
      <c r="AA72" s="448"/>
      <c r="AB72" s="448"/>
    </row>
    <row r="73" spans="1:28" s="449" customFormat="1" ht="16.5" customHeight="1">
      <c r="A73" s="458" t="s">
        <v>2188</v>
      </c>
      <c r="B73" s="451">
        <v>58283</v>
      </c>
      <c r="C73" s="459" t="s">
        <v>2189</v>
      </c>
      <c r="D73" s="453">
        <v>34</v>
      </c>
      <c r="E73" s="454">
        <f t="shared" ref="E73:E133" si="5">141.5/(D73+131.5)</f>
        <v>0.85498489425981872</v>
      </c>
      <c r="F73" s="455"/>
      <c r="G73" s="456"/>
      <c r="H73" s="457"/>
      <c r="I73" s="456"/>
      <c r="J73" s="448"/>
      <c r="K73" s="448"/>
      <c r="L73" s="448"/>
      <c r="M73" s="448"/>
      <c r="N73" s="448"/>
      <c r="O73" s="448"/>
      <c r="P73" s="448"/>
      <c r="Q73" s="448"/>
      <c r="R73" s="448"/>
      <c r="S73" s="448"/>
      <c r="T73" s="448"/>
      <c r="U73" s="448"/>
      <c r="V73" s="448"/>
      <c r="W73" s="448"/>
      <c r="X73" s="448"/>
      <c r="Y73" s="448"/>
      <c r="Z73" s="448"/>
      <c r="AA73" s="448"/>
      <c r="AB73" s="448"/>
    </row>
    <row r="74" spans="1:28" s="449" customFormat="1" ht="16.5" customHeight="1">
      <c r="A74" s="458" t="s">
        <v>2190</v>
      </c>
      <c r="B74" s="451">
        <v>648862</v>
      </c>
      <c r="C74" s="459" t="s">
        <v>2189</v>
      </c>
      <c r="D74" s="453">
        <v>34</v>
      </c>
      <c r="E74" s="454">
        <f t="shared" si="5"/>
        <v>0.85498489425981872</v>
      </c>
      <c r="F74" s="455"/>
      <c r="G74" s="456"/>
      <c r="H74" s="457"/>
      <c r="I74" s="456"/>
      <c r="J74" s="448"/>
      <c r="K74" s="448"/>
      <c r="L74" s="448"/>
      <c r="M74" s="448"/>
      <c r="N74" s="448"/>
      <c r="O74" s="448"/>
      <c r="P74" s="448"/>
      <c r="Q74" s="448"/>
      <c r="R74" s="448"/>
      <c r="S74" s="448"/>
      <c r="T74" s="448"/>
      <c r="U74" s="448"/>
      <c r="V74" s="448"/>
      <c r="W74" s="448"/>
      <c r="X74" s="448"/>
      <c r="Y74" s="448"/>
      <c r="Z74" s="448"/>
      <c r="AA74" s="448"/>
      <c r="AB74" s="448"/>
    </row>
    <row r="75" spans="1:28" s="449" customFormat="1" ht="16.5" customHeight="1">
      <c r="A75" s="458" t="s">
        <v>2191</v>
      </c>
      <c r="B75" s="451"/>
      <c r="C75" s="458"/>
      <c r="D75" s="453"/>
      <c r="E75" s="454"/>
      <c r="F75" s="455"/>
      <c r="G75" s="456"/>
      <c r="H75" s="457"/>
      <c r="I75" s="456"/>
      <c r="J75" s="448"/>
      <c r="K75" s="448"/>
      <c r="L75" s="448"/>
      <c r="M75" s="448"/>
      <c r="N75" s="448"/>
      <c r="O75" s="448"/>
      <c r="P75" s="448"/>
      <c r="Q75" s="448"/>
      <c r="R75" s="448"/>
      <c r="S75" s="448"/>
      <c r="T75" s="448"/>
      <c r="U75" s="448"/>
      <c r="V75" s="448"/>
      <c r="W75" s="448"/>
      <c r="X75" s="448"/>
      <c r="Y75" s="448"/>
      <c r="Z75" s="448"/>
      <c r="AA75" s="448"/>
      <c r="AB75" s="448"/>
    </row>
    <row r="76" spans="1:28" s="449" customFormat="1" ht="16.5" customHeight="1">
      <c r="A76" s="458" t="s">
        <v>2188</v>
      </c>
      <c r="B76" s="451">
        <v>4566</v>
      </c>
      <c r="C76" s="458" t="s">
        <v>2192</v>
      </c>
      <c r="D76" s="453">
        <v>30</v>
      </c>
      <c r="E76" s="454">
        <f t="shared" si="5"/>
        <v>0.87616099071207432</v>
      </c>
      <c r="F76" s="455"/>
      <c r="G76" s="456"/>
      <c r="H76" s="457"/>
      <c r="I76" s="456"/>
      <c r="J76" s="448"/>
      <c r="K76" s="448"/>
      <c r="L76" s="448"/>
      <c r="M76" s="448"/>
      <c r="N76" s="448"/>
      <c r="O76" s="448"/>
      <c r="P76" s="448"/>
      <c r="Q76" s="448"/>
      <c r="R76" s="448"/>
      <c r="S76" s="448"/>
      <c r="T76" s="448"/>
      <c r="U76" s="448"/>
      <c r="V76" s="448"/>
      <c r="W76" s="448"/>
      <c r="X76" s="448"/>
      <c r="Y76" s="448"/>
      <c r="Z76" s="448"/>
      <c r="AA76" s="448"/>
      <c r="AB76" s="448"/>
    </row>
    <row r="77" spans="1:28" s="449" customFormat="1" ht="16.5" customHeight="1">
      <c r="A77" s="458" t="s">
        <v>2190</v>
      </c>
      <c r="B77" s="451">
        <v>184164</v>
      </c>
      <c r="C77" s="458" t="s">
        <v>2192</v>
      </c>
      <c r="D77" s="453">
        <v>30</v>
      </c>
      <c r="E77" s="454">
        <f t="shared" si="5"/>
        <v>0.87616099071207432</v>
      </c>
      <c r="F77" s="455"/>
      <c r="G77" s="456"/>
      <c r="H77" s="457"/>
      <c r="I77" s="456"/>
      <c r="J77" s="448"/>
      <c r="K77" s="448"/>
      <c r="L77" s="448"/>
      <c r="M77" s="448"/>
      <c r="N77" s="448"/>
      <c r="O77" s="448"/>
      <c r="P77" s="448"/>
      <c r="Q77" s="448"/>
      <c r="R77" s="448"/>
      <c r="S77" s="448"/>
      <c r="T77" s="448"/>
      <c r="U77" s="448"/>
      <c r="V77" s="448"/>
      <c r="W77" s="448"/>
      <c r="X77" s="448"/>
      <c r="Y77" s="448"/>
      <c r="Z77" s="448"/>
      <c r="AA77" s="448"/>
      <c r="AB77" s="448"/>
    </row>
    <row r="78" spans="1:28" s="449" customFormat="1" ht="17.100000000000001" customHeight="1">
      <c r="A78" s="458" t="s">
        <v>195</v>
      </c>
      <c r="B78" s="451"/>
      <c r="C78" s="458"/>
      <c r="D78" s="453"/>
      <c r="E78" s="454"/>
      <c r="F78" s="455">
        <f>SUM(B79:B80)</f>
        <v>35359</v>
      </c>
      <c r="G78" s="456">
        <f>SUMPRODUCT($B79:$B80,D79:D80)/SUM($B79:$B80)</f>
        <v>20.3</v>
      </c>
      <c r="H78" s="457">
        <f>SUMPRODUCT($B79:$B80,E79:E80)/SUM($B79:$B80)</f>
        <v>0.93214756258234521</v>
      </c>
      <c r="I78" s="456">
        <f t="shared" ref="I78:I134" si="6">(141.5/H78)-131.5</f>
        <v>20.299999999999983</v>
      </c>
      <c r="J78" s="448"/>
      <c r="K78" s="448"/>
      <c r="L78" s="448"/>
      <c r="M78" s="448"/>
      <c r="N78" s="448"/>
      <c r="O78" s="448"/>
      <c r="P78" s="448"/>
      <c r="Q78" s="448"/>
      <c r="R78" s="448"/>
      <c r="S78" s="448"/>
      <c r="T78" s="448"/>
      <c r="U78" s="448"/>
      <c r="V78" s="448"/>
      <c r="W78" s="448"/>
      <c r="X78" s="448"/>
      <c r="Y78" s="448"/>
      <c r="Z78" s="448"/>
      <c r="AA78" s="448"/>
      <c r="AB78" s="448"/>
    </row>
    <row r="79" spans="1:28" s="449" customFormat="1" ht="17.100000000000001" customHeight="1">
      <c r="A79" s="458" t="s">
        <v>2193</v>
      </c>
      <c r="B79" s="451">
        <v>35359</v>
      </c>
      <c r="C79" s="458">
        <v>20.3</v>
      </c>
      <c r="D79" s="453">
        <v>20.3</v>
      </c>
      <c r="E79" s="454">
        <f t="shared" si="5"/>
        <v>0.9321475625823451</v>
      </c>
      <c r="F79" s="455"/>
      <c r="G79" s="456"/>
      <c r="H79" s="457"/>
      <c r="I79" s="456"/>
      <c r="J79" s="448"/>
      <c r="K79" s="448"/>
      <c r="L79" s="448"/>
      <c r="M79" s="448"/>
      <c r="N79" s="448"/>
      <c r="O79" s="448"/>
      <c r="P79" s="448"/>
      <c r="Q79" s="448"/>
      <c r="R79" s="448"/>
      <c r="S79" s="448"/>
      <c r="T79" s="448"/>
      <c r="U79" s="448"/>
      <c r="V79" s="448"/>
      <c r="W79" s="448"/>
      <c r="X79" s="448"/>
      <c r="Y79" s="448"/>
      <c r="Z79" s="448"/>
      <c r="AA79" s="448"/>
      <c r="AB79" s="448"/>
    </row>
    <row r="80" spans="1:28" s="449" customFormat="1" ht="17.100000000000001" customHeight="1">
      <c r="A80" s="458" t="s">
        <v>2194</v>
      </c>
      <c r="B80" s="451">
        <v>0</v>
      </c>
      <c r="C80" s="458">
        <v>30</v>
      </c>
      <c r="D80" s="453">
        <v>30</v>
      </c>
      <c r="E80" s="454">
        <f t="shared" si="5"/>
        <v>0.87616099071207432</v>
      </c>
      <c r="F80" s="455"/>
      <c r="G80" s="456"/>
      <c r="H80" s="457"/>
      <c r="I80" s="456"/>
      <c r="J80" s="448"/>
      <c r="K80" s="448"/>
      <c r="L80" s="448"/>
      <c r="M80" s="448"/>
      <c r="N80" s="448"/>
      <c r="O80" s="448"/>
      <c r="P80" s="448"/>
      <c r="Q80" s="448"/>
      <c r="R80" s="448"/>
      <c r="S80" s="448"/>
      <c r="T80" s="448"/>
      <c r="U80" s="448"/>
      <c r="V80" s="448"/>
      <c r="W80" s="448"/>
      <c r="X80" s="448"/>
      <c r="Y80" s="448"/>
      <c r="Z80" s="448"/>
      <c r="AA80" s="448"/>
      <c r="AB80" s="448"/>
    </row>
    <row r="81" spans="1:28" s="449" customFormat="1" ht="17.100000000000001" customHeight="1">
      <c r="A81" s="458" t="s">
        <v>2195</v>
      </c>
      <c r="B81" s="451">
        <v>1865</v>
      </c>
      <c r="C81" s="458" t="s">
        <v>2196</v>
      </c>
      <c r="D81" s="453">
        <v>31.5</v>
      </c>
      <c r="E81" s="454">
        <f t="shared" si="5"/>
        <v>0.86809815950920244</v>
      </c>
      <c r="F81" s="455">
        <f t="shared" ref="F81:F89" si="7">B81</f>
        <v>1865</v>
      </c>
      <c r="G81" s="456">
        <f t="shared" ref="G81:G89" si="8">D81</f>
        <v>31.5</v>
      </c>
      <c r="H81" s="457">
        <f t="shared" ref="H81:H89" si="9">141.5/(G81+131.5)</f>
        <v>0.86809815950920244</v>
      </c>
      <c r="I81" s="456">
        <f t="shared" ref="I81:I89" si="10">(141.5/H81)-131.5</f>
        <v>31.5</v>
      </c>
      <c r="J81" s="448"/>
      <c r="K81" s="448"/>
      <c r="L81" s="448"/>
      <c r="M81" s="448"/>
      <c r="N81" s="448"/>
      <c r="O81" s="448"/>
      <c r="P81" s="448"/>
      <c r="Q81" s="448"/>
      <c r="R81" s="448"/>
      <c r="S81" s="448"/>
      <c r="T81" s="448"/>
      <c r="U81" s="448"/>
      <c r="V81" s="448"/>
      <c r="W81" s="448"/>
      <c r="X81" s="448"/>
      <c r="Y81" s="448"/>
      <c r="Z81" s="448"/>
      <c r="AA81" s="448"/>
      <c r="AB81" s="448"/>
    </row>
    <row r="82" spans="1:28" s="449" customFormat="1" ht="17.100000000000001" customHeight="1">
      <c r="A82" s="458" t="s">
        <v>196</v>
      </c>
      <c r="B82" s="451">
        <v>10448</v>
      </c>
      <c r="C82" s="458" t="s">
        <v>2197</v>
      </c>
      <c r="D82" s="453">
        <v>13.3</v>
      </c>
      <c r="E82" s="454">
        <f t="shared" si="5"/>
        <v>0.97720994475138112</v>
      </c>
      <c r="F82" s="455">
        <f t="shared" si="7"/>
        <v>10448</v>
      </c>
      <c r="G82" s="456">
        <f t="shared" si="8"/>
        <v>13.3</v>
      </c>
      <c r="H82" s="457">
        <f t="shared" si="9"/>
        <v>0.97720994475138112</v>
      </c>
      <c r="I82" s="456">
        <f t="shared" si="10"/>
        <v>13.300000000000011</v>
      </c>
      <c r="J82" s="448"/>
      <c r="K82" s="448"/>
      <c r="L82" s="448"/>
      <c r="M82" s="448"/>
      <c r="N82" s="448"/>
      <c r="O82" s="448"/>
      <c r="P82" s="448"/>
      <c r="Q82" s="448"/>
      <c r="R82" s="448"/>
      <c r="S82" s="448"/>
      <c r="T82" s="448"/>
      <c r="U82" s="448"/>
      <c r="V82" s="448"/>
      <c r="W82" s="448"/>
      <c r="X82" s="448"/>
      <c r="Y82" s="448"/>
      <c r="Z82" s="448"/>
      <c r="AA82" s="448"/>
      <c r="AB82" s="448"/>
    </row>
    <row r="83" spans="1:28" s="449" customFormat="1" ht="17.100000000000001" customHeight="1">
      <c r="A83" s="458" t="s">
        <v>2198</v>
      </c>
      <c r="B83" s="451">
        <v>0</v>
      </c>
      <c r="C83" s="458">
        <v>39</v>
      </c>
      <c r="D83" s="453">
        <v>39</v>
      </c>
      <c r="E83" s="454">
        <f t="shared" si="5"/>
        <v>0.8299120234604106</v>
      </c>
      <c r="F83" s="455">
        <f t="shared" si="7"/>
        <v>0</v>
      </c>
      <c r="G83" s="456">
        <f t="shared" si="8"/>
        <v>39</v>
      </c>
      <c r="H83" s="457">
        <f t="shared" si="9"/>
        <v>0.8299120234604106</v>
      </c>
      <c r="I83" s="456">
        <f t="shared" si="10"/>
        <v>39</v>
      </c>
      <c r="J83" s="448"/>
      <c r="K83" s="448"/>
      <c r="L83" s="448"/>
      <c r="M83" s="448"/>
      <c r="N83" s="448"/>
      <c r="O83" s="448"/>
      <c r="P83" s="448"/>
      <c r="Q83" s="448"/>
      <c r="R83" s="448"/>
      <c r="S83" s="448"/>
      <c r="T83" s="448"/>
      <c r="U83" s="448"/>
      <c r="V83" s="448"/>
      <c r="W83" s="448"/>
      <c r="X83" s="448"/>
      <c r="Y83" s="448"/>
      <c r="Z83" s="448"/>
      <c r="AA83" s="448"/>
      <c r="AB83" s="448"/>
    </row>
    <row r="84" spans="1:28" s="449" customFormat="1" ht="17.100000000000001" customHeight="1">
      <c r="A84" s="458" t="s">
        <v>2199</v>
      </c>
      <c r="B84" s="451">
        <v>0</v>
      </c>
      <c r="C84" s="458">
        <v>32</v>
      </c>
      <c r="D84" s="453">
        <v>32</v>
      </c>
      <c r="E84" s="454">
        <f t="shared" si="5"/>
        <v>0.86544342507645255</v>
      </c>
      <c r="F84" s="455">
        <f t="shared" si="7"/>
        <v>0</v>
      </c>
      <c r="G84" s="456">
        <f t="shared" si="8"/>
        <v>32</v>
      </c>
      <c r="H84" s="457">
        <f t="shared" si="9"/>
        <v>0.86544342507645255</v>
      </c>
      <c r="I84" s="456">
        <f t="shared" si="10"/>
        <v>32</v>
      </c>
      <c r="J84" s="448"/>
      <c r="K84" s="448"/>
      <c r="L84" s="448"/>
      <c r="M84" s="448"/>
      <c r="N84" s="448"/>
      <c r="O84" s="448"/>
      <c r="P84" s="448"/>
      <c r="Q84" s="448"/>
      <c r="R84" s="448"/>
      <c r="S84" s="448"/>
      <c r="T84" s="448"/>
      <c r="U84" s="448"/>
      <c r="V84" s="448"/>
      <c r="W84" s="448"/>
      <c r="X84" s="448"/>
      <c r="Y84" s="448"/>
      <c r="Z84" s="448"/>
      <c r="AA84" s="448"/>
      <c r="AB84" s="448"/>
    </row>
    <row r="85" spans="1:28" s="449" customFormat="1" ht="17.100000000000001" customHeight="1">
      <c r="A85" s="458" t="s">
        <v>2200</v>
      </c>
      <c r="B85" s="451">
        <v>0</v>
      </c>
      <c r="C85" s="458">
        <v>26</v>
      </c>
      <c r="D85" s="453">
        <v>26</v>
      </c>
      <c r="E85" s="454">
        <f t="shared" si="5"/>
        <v>0.89841269841269844</v>
      </c>
      <c r="F85" s="455">
        <f t="shared" si="7"/>
        <v>0</v>
      </c>
      <c r="G85" s="456">
        <f t="shared" si="8"/>
        <v>26</v>
      </c>
      <c r="H85" s="457">
        <f t="shared" si="9"/>
        <v>0.89841269841269844</v>
      </c>
      <c r="I85" s="456">
        <f t="shared" si="10"/>
        <v>26</v>
      </c>
      <c r="J85" s="448"/>
      <c r="K85" s="448"/>
      <c r="L85" s="448"/>
      <c r="M85" s="448"/>
      <c r="N85" s="448"/>
      <c r="O85" s="448"/>
      <c r="P85" s="448"/>
      <c r="Q85" s="448"/>
      <c r="R85" s="448"/>
      <c r="S85" s="448"/>
      <c r="T85" s="448"/>
      <c r="U85" s="448"/>
      <c r="V85" s="448"/>
      <c r="W85" s="448"/>
      <c r="X85" s="448"/>
      <c r="Y85" s="448"/>
      <c r="Z85" s="448"/>
      <c r="AA85" s="448"/>
      <c r="AB85" s="448"/>
    </row>
    <row r="86" spans="1:28" s="449" customFormat="1" ht="17.100000000000001" customHeight="1">
      <c r="A86" s="458" t="s">
        <v>197</v>
      </c>
      <c r="B86" s="451">
        <v>1196057</v>
      </c>
      <c r="C86" s="459" t="s">
        <v>2201</v>
      </c>
      <c r="D86" s="453">
        <v>23.6</v>
      </c>
      <c r="E86" s="454">
        <f t="shared" si="5"/>
        <v>0.91231463571889104</v>
      </c>
      <c r="F86" s="455">
        <f t="shared" si="7"/>
        <v>1196057</v>
      </c>
      <c r="G86" s="456">
        <f t="shared" si="8"/>
        <v>23.6</v>
      </c>
      <c r="H86" s="457">
        <f t="shared" si="9"/>
        <v>0.91231463571889104</v>
      </c>
      <c r="I86" s="456">
        <f t="shared" si="10"/>
        <v>23.599999999999994</v>
      </c>
      <c r="J86" s="448"/>
      <c r="K86" s="448"/>
      <c r="L86" s="448"/>
      <c r="M86" s="448"/>
      <c r="N86" s="448"/>
      <c r="O86" s="448"/>
      <c r="P86" s="448"/>
      <c r="Q86" s="448"/>
      <c r="R86" s="448"/>
      <c r="S86" s="448"/>
      <c r="T86" s="448"/>
      <c r="U86" s="448"/>
      <c r="V86" s="448"/>
      <c r="W86" s="448"/>
      <c r="X86" s="448"/>
      <c r="Y86" s="448"/>
      <c r="Z86" s="448"/>
      <c r="AA86" s="448"/>
      <c r="AB86" s="448"/>
    </row>
    <row r="87" spans="1:28" s="449" customFormat="1" ht="17.100000000000001" customHeight="1">
      <c r="A87" s="461" t="s">
        <v>2202</v>
      </c>
      <c r="B87" s="462">
        <v>0</v>
      </c>
      <c r="C87" s="461" t="s">
        <v>2203</v>
      </c>
      <c r="D87" s="463">
        <v>39.5</v>
      </c>
      <c r="E87" s="464">
        <f t="shared" si="5"/>
        <v>0.82748538011695905</v>
      </c>
      <c r="F87" s="455">
        <f t="shared" si="7"/>
        <v>0</v>
      </c>
      <c r="G87" s="456">
        <f t="shared" si="8"/>
        <v>39.5</v>
      </c>
      <c r="H87" s="457">
        <f t="shared" si="9"/>
        <v>0.82748538011695905</v>
      </c>
      <c r="I87" s="456">
        <f t="shared" si="10"/>
        <v>39.5</v>
      </c>
      <c r="J87" s="448"/>
      <c r="K87" s="448"/>
      <c r="L87" s="448"/>
      <c r="M87" s="448"/>
      <c r="N87" s="448"/>
      <c r="O87" s="448"/>
      <c r="P87" s="448"/>
      <c r="Q87" s="448"/>
      <c r="R87" s="448"/>
      <c r="S87" s="448"/>
      <c r="T87" s="448"/>
      <c r="U87" s="448"/>
      <c r="V87" s="448"/>
      <c r="W87" s="448"/>
      <c r="X87" s="448"/>
      <c r="Y87" s="448"/>
      <c r="Z87" s="448"/>
      <c r="AA87" s="448"/>
      <c r="AB87" s="448"/>
    </row>
    <row r="88" spans="1:28" s="449" customFormat="1" ht="17.100000000000001" customHeight="1">
      <c r="A88" s="458" t="s">
        <v>2204</v>
      </c>
      <c r="B88" s="451">
        <v>0</v>
      </c>
      <c r="C88" s="458" t="s">
        <v>2205</v>
      </c>
      <c r="D88" s="453">
        <v>21.5</v>
      </c>
      <c r="E88" s="454">
        <f t="shared" si="5"/>
        <v>0.92483660130718959</v>
      </c>
      <c r="F88" s="455">
        <f t="shared" si="7"/>
        <v>0</v>
      </c>
      <c r="G88" s="456">
        <f t="shared" si="8"/>
        <v>21.5</v>
      </c>
      <c r="H88" s="457">
        <f t="shared" si="9"/>
        <v>0.92483660130718959</v>
      </c>
      <c r="I88" s="456">
        <f t="shared" si="10"/>
        <v>21.5</v>
      </c>
      <c r="J88" s="448"/>
      <c r="K88" s="448"/>
      <c r="L88" s="448"/>
      <c r="M88" s="448"/>
      <c r="N88" s="448"/>
      <c r="O88" s="448"/>
      <c r="P88" s="448"/>
      <c r="Q88" s="448"/>
      <c r="R88" s="448"/>
      <c r="S88" s="448"/>
      <c r="T88" s="448"/>
      <c r="U88" s="448"/>
      <c r="V88" s="448"/>
      <c r="W88" s="448"/>
      <c r="X88" s="448"/>
      <c r="Y88" s="448"/>
      <c r="Z88" s="448"/>
      <c r="AA88" s="448"/>
      <c r="AB88" s="448"/>
    </row>
    <row r="89" spans="1:28" s="449" customFormat="1" ht="17.100000000000001" customHeight="1">
      <c r="A89" s="458" t="s">
        <v>2206</v>
      </c>
      <c r="B89" s="451">
        <v>0</v>
      </c>
      <c r="C89" s="458">
        <v>28</v>
      </c>
      <c r="D89" s="453">
        <v>28</v>
      </c>
      <c r="E89" s="454">
        <f t="shared" si="5"/>
        <v>0.88714733542319746</v>
      </c>
      <c r="F89" s="455">
        <f t="shared" si="7"/>
        <v>0</v>
      </c>
      <c r="G89" s="456">
        <f t="shared" si="8"/>
        <v>28</v>
      </c>
      <c r="H89" s="457">
        <f t="shared" si="9"/>
        <v>0.88714733542319746</v>
      </c>
      <c r="I89" s="456">
        <f t="shared" si="10"/>
        <v>28</v>
      </c>
      <c r="J89" s="448"/>
      <c r="K89" s="448"/>
      <c r="L89" s="448"/>
      <c r="M89" s="448"/>
      <c r="N89" s="448"/>
      <c r="O89" s="448"/>
      <c r="P89" s="448"/>
      <c r="Q89" s="448"/>
      <c r="R89" s="448"/>
      <c r="S89" s="448"/>
      <c r="T89" s="448"/>
      <c r="U89" s="448"/>
      <c r="V89" s="448"/>
      <c r="W89" s="448"/>
      <c r="X89" s="448"/>
      <c r="Y89" s="448"/>
      <c r="Z89" s="448"/>
      <c r="AA89" s="448"/>
      <c r="AB89" s="448"/>
    </row>
    <row r="90" spans="1:28" s="449" customFormat="1" ht="17.100000000000001" customHeight="1">
      <c r="A90" s="458" t="s">
        <v>198</v>
      </c>
      <c r="B90" s="451"/>
      <c r="C90" s="458"/>
      <c r="D90" s="453"/>
      <c r="E90" s="454"/>
      <c r="F90" s="455">
        <f>SUM(B91:B100)</f>
        <v>1065707</v>
      </c>
      <c r="G90" s="456">
        <f>SUMPRODUCT($B91:$B100,D91:D100)/SUM($B91:$B100)</f>
        <v>20.193011493778307</v>
      </c>
      <c r="H90" s="457">
        <f>SUMPRODUCT($B91:$B100,E91:E100)/SUM($B91:$B100)</f>
        <v>0.93281173986190191</v>
      </c>
      <c r="I90" s="456">
        <f t="shared" si="6"/>
        <v>20.191915906792048</v>
      </c>
      <c r="J90" s="448"/>
      <c r="K90" s="448"/>
      <c r="L90" s="448"/>
      <c r="M90" s="448"/>
      <c r="N90" s="448"/>
      <c r="O90" s="448"/>
      <c r="P90" s="448"/>
      <c r="Q90" s="448"/>
      <c r="R90" s="448"/>
      <c r="S90" s="448"/>
      <c r="T90" s="448"/>
      <c r="U90" s="448"/>
      <c r="V90" s="448"/>
      <c r="W90" s="448"/>
      <c r="X90" s="448"/>
      <c r="Y90" s="448"/>
      <c r="Z90" s="448"/>
      <c r="AA90" s="448"/>
      <c r="AB90" s="448"/>
    </row>
    <row r="91" spans="1:28" s="449" customFormat="1" ht="17.100000000000001" customHeight="1">
      <c r="A91" s="458" t="s">
        <v>2207</v>
      </c>
      <c r="B91" s="451">
        <v>52170</v>
      </c>
      <c r="C91" s="458" t="s">
        <v>2208</v>
      </c>
      <c r="D91" s="453">
        <v>22</v>
      </c>
      <c r="E91" s="454">
        <f t="shared" si="5"/>
        <v>0.92182410423452765</v>
      </c>
      <c r="F91" s="455"/>
      <c r="G91" s="456"/>
      <c r="H91" s="457"/>
      <c r="I91" s="456"/>
      <c r="J91" s="448"/>
      <c r="K91" s="448"/>
      <c r="L91" s="448"/>
      <c r="M91" s="448"/>
      <c r="N91" s="448"/>
      <c r="O91" s="448"/>
      <c r="P91" s="448"/>
      <c r="Q91" s="448"/>
      <c r="R91" s="448"/>
      <c r="S91" s="448"/>
      <c r="T91" s="448"/>
      <c r="U91" s="448"/>
      <c r="V91" s="448"/>
      <c r="W91" s="448"/>
      <c r="X91" s="448"/>
      <c r="Y91" s="448"/>
      <c r="Z91" s="448"/>
      <c r="AA91" s="448"/>
      <c r="AB91" s="448"/>
    </row>
    <row r="92" spans="1:28" s="449" customFormat="1" ht="17.100000000000001" customHeight="1">
      <c r="A92" s="458" t="s">
        <v>2209</v>
      </c>
      <c r="B92" s="451"/>
      <c r="C92" s="458"/>
      <c r="D92" s="453"/>
      <c r="E92" s="454"/>
      <c r="F92" s="455"/>
      <c r="G92" s="456"/>
      <c r="H92" s="457"/>
      <c r="I92" s="456"/>
      <c r="J92" s="448"/>
      <c r="K92" s="448"/>
      <c r="L92" s="448"/>
      <c r="M92" s="448"/>
      <c r="N92" s="448"/>
      <c r="O92" s="448"/>
      <c r="P92" s="448"/>
      <c r="Q92" s="448"/>
      <c r="R92" s="448"/>
      <c r="S92" s="448"/>
      <c r="T92" s="448"/>
      <c r="U92" s="448"/>
      <c r="V92" s="448"/>
      <c r="W92" s="448"/>
      <c r="X92" s="448"/>
      <c r="Y92" s="448"/>
      <c r="Z92" s="448"/>
      <c r="AA92" s="448"/>
      <c r="AB92" s="448"/>
    </row>
    <row r="93" spans="1:28" s="449" customFormat="1" ht="17.100000000000001" customHeight="1">
      <c r="A93" s="458" t="s">
        <v>2210</v>
      </c>
      <c r="B93" s="451">
        <v>9307</v>
      </c>
      <c r="C93" s="459" t="s">
        <v>2211</v>
      </c>
      <c r="D93" s="453">
        <v>20.100000000000001</v>
      </c>
      <c r="E93" s="454">
        <f t="shared" si="5"/>
        <v>0.9333773087071241</v>
      </c>
      <c r="F93" s="455"/>
      <c r="G93" s="456"/>
      <c r="H93" s="457"/>
      <c r="I93" s="456"/>
      <c r="J93" s="448"/>
      <c r="K93" s="448"/>
      <c r="L93" s="448"/>
      <c r="M93" s="448"/>
      <c r="N93" s="448"/>
      <c r="O93" s="448"/>
      <c r="P93" s="448"/>
      <c r="Q93" s="448"/>
      <c r="R93" s="448"/>
      <c r="S93" s="448"/>
      <c r="T93" s="448"/>
      <c r="U93" s="448"/>
      <c r="V93" s="448"/>
      <c r="W93" s="448"/>
      <c r="X93" s="448"/>
      <c r="Y93" s="448"/>
      <c r="Z93" s="448"/>
      <c r="AA93" s="448"/>
      <c r="AB93" s="448"/>
    </row>
    <row r="94" spans="1:28" s="449" customFormat="1" ht="17.100000000000001" customHeight="1">
      <c r="A94" s="458" t="s">
        <v>2212</v>
      </c>
      <c r="B94" s="451">
        <v>558420</v>
      </c>
      <c r="C94" s="459" t="s">
        <v>2211</v>
      </c>
      <c r="D94" s="453">
        <v>20.100000000000001</v>
      </c>
      <c r="E94" s="454">
        <f t="shared" si="5"/>
        <v>0.9333773087071241</v>
      </c>
      <c r="F94" s="455"/>
      <c r="G94" s="456"/>
      <c r="H94" s="457"/>
      <c r="I94" s="456"/>
      <c r="J94" s="448"/>
      <c r="K94" s="448"/>
      <c r="L94" s="448"/>
      <c r="M94" s="448"/>
      <c r="N94" s="448"/>
      <c r="O94" s="448"/>
      <c r="P94" s="448"/>
      <c r="Q94" s="448"/>
      <c r="R94" s="448"/>
      <c r="S94" s="448"/>
      <c r="T94" s="448"/>
      <c r="U94" s="448"/>
      <c r="V94" s="448"/>
      <c r="W94" s="448"/>
      <c r="X94" s="448"/>
      <c r="Y94" s="448"/>
      <c r="Z94" s="448"/>
      <c r="AA94" s="448"/>
      <c r="AB94" s="448"/>
    </row>
    <row r="95" spans="1:28" s="449" customFormat="1" ht="17.100000000000001" customHeight="1">
      <c r="A95" s="458" t="s">
        <v>2213</v>
      </c>
      <c r="B95" s="451">
        <v>3023</v>
      </c>
      <c r="C95" s="459" t="s">
        <v>2211</v>
      </c>
      <c r="D95" s="453">
        <v>20.100000000000001</v>
      </c>
      <c r="E95" s="454">
        <f t="shared" si="5"/>
        <v>0.9333773087071241</v>
      </c>
      <c r="F95" s="455"/>
      <c r="G95" s="456"/>
      <c r="H95" s="457"/>
      <c r="I95" s="456"/>
      <c r="J95" s="448"/>
      <c r="K95" s="448"/>
      <c r="L95" s="448"/>
      <c r="M95" s="448"/>
      <c r="N95" s="448"/>
      <c r="O95" s="448"/>
      <c r="P95" s="448"/>
      <c r="Q95" s="448"/>
      <c r="R95" s="448"/>
      <c r="S95" s="448"/>
      <c r="T95" s="448"/>
      <c r="U95" s="448"/>
      <c r="V95" s="448"/>
      <c r="W95" s="448"/>
      <c r="X95" s="448"/>
      <c r="Y95" s="448"/>
      <c r="Z95" s="448"/>
      <c r="AA95" s="448"/>
      <c r="AB95" s="448"/>
    </row>
    <row r="96" spans="1:28" s="449" customFormat="1" ht="17.100000000000001" customHeight="1">
      <c r="A96" s="458" t="s">
        <v>2214</v>
      </c>
      <c r="B96" s="451">
        <v>27356</v>
      </c>
      <c r="C96" s="459" t="s">
        <v>2211</v>
      </c>
      <c r="D96" s="453">
        <v>20.100000000000001</v>
      </c>
      <c r="E96" s="454">
        <f t="shared" si="5"/>
        <v>0.9333773087071241</v>
      </c>
      <c r="F96" s="455"/>
      <c r="G96" s="456"/>
      <c r="H96" s="457"/>
      <c r="I96" s="456"/>
      <c r="J96" s="448"/>
      <c r="K96" s="448"/>
      <c r="L96" s="448"/>
      <c r="M96" s="448"/>
      <c r="N96" s="448"/>
      <c r="O96" s="448"/>
      <c r="P96" s="448"/>
      <c r="Q96" s="448"/>
      <c r="R96" s="448"/>
      <c r="S96" s="448"/>
      <c r="T96" s="448"/>
      <c r="U96" s="448"/>
      <c r="V96" s="448"/>
      <c r="W96" s="448"/>
      <c r="X96" s="448"/>
      <c r="Y96" s="448"/>
      <c r="Z96" s="448"/>
      <c r="AA96" s="448"/>
      <c r="AB96" s="448"/>
    </row>
    <row r="97" spans="1:28" s="449" customFormat="1" ht="17.100000000000001" customHeight="1">
      <c r="A97" s="458" t="s">
        <v>2215</v>
      </c>
      <c r="B97" s="451">
        <v>7879</v>
      </c>
      <c r="C97" s="459" t="s">
        <v>2211</v>
      </c>
      <c r="D97" s="453">
        <v>20.100000000000001</v>
      </c>
      <c r="E97" s="454">
        <f t="shared" si="5"/>
        <v>0.9333773087071241</v>
      </c>
      <c r="F97" s="455"/>
      <c r="G97" s="456"/>
      <c r="H97" s="457"/>
      <c r="I97" s="456"/>
      <c r="J97" s="448"/>
      <c r="K97" s="448"/>
      <c r="L97" s="448"/>
      <c r="M97" s="448"/>
      <c r="N97" s="448"/>
      <c r="O97" s="448"/>
      <c r="P97" s="448"/>
      <c r="Q97" s="448"/>
      <c r="R97" s="448"/>
      <c r="S97" s="448"/>
      <c r="T97" s="448"/>
      <c r="U97" s="448"/>
      <c r="V97" s="448"/>
      <c r="W97" s="448"/>
      <c r="X97" s="448"/>
      <c r="Y97" s="448"/>
      <c r="Z97" s="448"/>
      <c r="AA97" s="448"/>
      <c r="AB97" s="448"/>
    </row>
    <row r="98" spans="1:28" s="449" customFormat="1" ht="17.100000000000001" customHeight="1">
      <c r="A98" s="458" t="s">
        <v>2216</v>
      </c>
      <c r="B98" s="451">
        <v>103550</v>
      </c>
      <c r="C98" s="459" t="s">
        <v>2211</v>
      </c>
      <c r="D98" s="453">
        <v>20.100000000000001</v>
      </c>
      <c r="E98" s="454">
        <f t="shared" si="5"/>
        <v>0.9333773087071241</v>
      </c>
      <c r="F98" s="455"/>
      <c r="G98" s="456"/>
      <c r="H98" s="457"/>
      <c r="I98" s="456"/>
      <c r="J98" s="448"/>
      <c r="K98" s="448"/>
      <c r="L98" s="448"/>
      <c r="M98" s="448"/>
      <c r="N98" s="448"/>
      <c r="O98" s="448"/>
      <c r="P98" s="448"/>
      <c r="Q98" s="448"/>
      <c r="R98" s="448"/>
      <c r="S98" s="448"/>
      <c r="T98" s="448"/>
      <c r="U98" s="448"/>
      <c r="V98" s="448"/>
      <c r="W98" s="448"/>
      <c r="X98" s="448"/>
      <c r="Y98" s="448"/>
      <c r="Z98" s="448"/>
      <c r="AA98" s="448"/>
      <c r="AB98" s="448"/>
    </row>
    <row r="99" spans="1:28" s="449" customFormat="1" ht="17.100000000000001" customHeight="1">
      <c r="A99" s="458" t="s">
        <v>2217</v>
      </c>
      <c r="B99" s="451">
        <v>81909</v>
      </c>
      <c r="C99" s="459" t="s">
        <v>2211</v>
      </c>
      <c r="D99" s="453">
        <v>20.100000000000001</v>
      </c>
      <c r="E99" s="454">
        <f t="shared" si="5"/>
        <v>0.9333773087071241</v>
      </c>
      <c r="F99" s="455"/>
      <c r="G99" s="456"/>
      <c r="H99" s="457"/>
      <c r="I99" s="456"/>
      <c r="J99" s="448"/>
      <c r="K99" s="448"/>
      <c r="L99" s="448"/>
      <c r="M99" s="448"/>
      <c r="N99" s="448"/>
      <c r="O99" s="448"/>
      <c r="P99" s="448"/>
      <c r="Q99" s="448"/>
      <c r="R99" s="448"/>
      <c r="S99" s="448"/>
      <c r="T99" s="448"/>
      <c r="U99" s="448"/>
      <c r="V99" s="448"/>
      <c r="W99" s="448"/>
      <c r="X99" s="448"/>
      <c r="Y99" s="448"/>
      <c r="Z99" s="448"/>
      <c r="AA99" s="448"/>
      <c r="AB99" s="448"/>
    </row>
    <row r="100" spans="1:28" s="449" customFormat="1" ht="17.100000000000001" customHeight="1">
      <c r="A100" s="458" t="s">
        <v>2218</v>
      </c>
      <c r="B100" s="451">
        <v>222093</v>
      </c>
      <c r="C100" s="459" t="s">
        <v>2211</v>
      </c>
      <c r="D100" s="453">
        <v>20.100000000000001</v>
      </c>
      <c r="E100" s="454">
        <f t="shared" si="5"/>
        <v>0.9333773087071241</v>
      </c>
      <c r="F100" s="455"/>
      <c r="G100" s="456"/>
      <c r="H100" s="457"/>
      <c r="I100" s="456"/>
      <c r="J100" s="448"/>
      <c r="K100" s="448"/>
      <c r="L100" s="448"/>
      <c r="M100" s="448"/>
      <c r="N100" s="448"/>
      <c r="O100" s="448"/>
      <c r="P100" s="448"/>
      <c r="Q100" s="448"/>
      <c r="R100" s="448"/>
      <c r="S100" s="448"/>
      <c r="T100" s="448"/>
      <c r="U100" s="448"/>
      <c r="V100" s="448"/>
      <c r="W100" s="448"/>
      <c r="X100" s="448"/>
      <c r="Y100" s="448"/>
      <c r="Z100" s="448"/>
      <c r="AA100" s="448"/>
      <c r="AB100" s="448"/>
    </row>
    <row r="101" spans="1:28" s="449" customFormat="1" ht="17.100000000000001" customHeight="1">
      <c r="A101" s="458" t="s">
        <v>1135</v>
      </c>
      <c r="B101" s="451">
        <v>1058</v>
      </c>
      <c r="C101" s="458" t="s">
        <v>2219</v>
      </c>
      <c r="D101" s="453">
        <v>30</v>
      </c>
      <c r="E101" s="454">
        <f t="shared" si="5"/>
        <v>0.87616099071207432</v>
      </c>
      <c r="F101" s="455">
        <f t="shared" ref="F101:F115" si="11">B101</f>
        <v>1058</v>
      </c>
      <c r="G101" s="456">
        <f>D101</f>
        <v>30</v>
      </c>
      <c r="H101" s="457">
        <f t="shared" ref="H101:H115" si="12">141.5/(G101+131.5)</f>
        <v>0.87616099071207432</v>
      </c>
      <c r="I101" s="456">
        <f t="shared" ref="I101:I115" si="13">(141.5/H101)-131.5</f>
        <v>30</v>
      </c>
      <c r="J101" s="448"/>
      <c r="K101" s="448"/>
      <c r="L101" s="448"/>
      <c r="M101" s="448"/>
      <c r="N101" s="448"/>
      <c r="O101" s="448"/>
      <c r="P101" s="448"/>
      <c r="Q101" s="448"/>
      <c r="R101" s="448"/>
      <c r="S101" s="448"/>
      <c r="T101" s="448"/>
      <c r="U101" s="448"/>
      <c r="V101" s="448"/>
      <c r="W101" s="448"/>
      <c r="X101" s="448"/>
      <c r="Y101" s="448"/>
      <c r="Z101" s="448"/>
      <c r="AA101" s="448"/>
      <c r="AB101" s="448"/>
    </row>
    <row r="102" spans="1:28" s="449" customFormat="1" ht="17.100000000000001" customHeight="1">
      <c r="A102" s="458" t="s">
        <v>2220</v>
      </c>
      <c r="B102" s="451">
        <v>0</v>
      </c>
      <c r="C102" s="458" t="s">
        <v>2221</v>
      </c>
      <c r="D102" s="453">
        <v>31</v>
      </c>
      <c r="E102" s="454">
        <f t="shared" si="5"/>
        <v>0.87076923076923074</v>
      </c>
      <c r="F102" s="455">
        <f t="shared" si="11"/>
        <v>0</v>
      </c>
      <c r="G102" s="456">
        <f>D102</f>
        <v>31</v>
      </c>
      <c r="H102" s="457">
        <f t="shared" si="12"/>
        <v>0.87076923076923074</v>
      </c>
      <c r="I102" s="456">
        <f t="shared" si="13"/>
        <v>31</v>
      </c>
      <c r="J102" s="448"/>
      <c r="K102" s="448"/>
      <c r="L102" s="448"/>
      <c r="M102" s="448"/>
      <c r="N102" s="448"/>
      <c r="O102" s="448"/>
      <c r="P102" s="448"/>
      <c r="Q102" s="448"/>
      <c r="R102" s="448"/>
      <c r="S102" s="448"/>
      <c r="T102" s="448"/>
      <c r="U102" s="448"/>
      <c r="V102" s="448"/>
      <c r="W102" s="448"/>
      <c r="X102" s="448"/>
      <c r="Y102" s="448"/>
      <c r="Z102" s="448"/>
      <c r="AA102" s="448"/>
      <c r="AB102" s="448"/>
    </row>
    <row r="103" spans="1:28" s="449" customFormat="1" ht="17.100000000000001" customHeight="1">
      <c r="A103" s="461" t="s">
        <v>199</v>
      </c>
      <c r="B103" s="462">
        <v>48520</v>
      </c>
      <c r="C103" s="461" t="s">
        <v>2222</v>
      </c>
      <c r="D103" s="463" t="s">
        <v>2222</v>
      </c>
      <c r="E103" s="464"/>
      <c r="F103" s="455">
        <f t="shared" si="11"/>
        <v>48520</v>
      </c>
      <c r="G103" s="456"/>
      <c r="H103" s="457"/>
      <c r="I103" s="456"/>
      <c r="J103" s="448"/>
      <c r="K103" s="448"/>
      <c r="L103" s="448"/>
      <c r="M103" s="448"/>
      <c r="N103" s="448"/>
      <c r="O103" s="448"/>
      <c r="P103" s="448"/>
      <c r="Q103" s="448"/>
      <c r="R103" s="448"/>
      <c r="S103" s="448"/>
      <c r="T103" s="448"/>
      <c r="U103" s="448"/>
      <c r="V103" s="448"/>
      <c r="W103" s="448"/>
      <c r="X103" s="448"/>
      <c r="Y103" s="448"/>
      <c r="Z103" s="448"/>
      <c r="AA103" s="448"/>
      <c r="AB103" s="448"/>
    </row>
    <row r="104" spans="1:28" s="449" customFormat="1" ht="17.100000000000001" customHeight="1">
      <c r="A104" s="458" t="s">
        <v>2223</v>
      </c>
      <c r="B104" s="451">
        <v>0</v>
      </c>
      <c r="C104" s="458">
        <v>35</v>
      </c>
      <c r="D104" s="453">
        <v>35</v>
      </c>
      <c r="E104" s="454">
        <f t="shared" si="5"/>
        <v>0.8498498498498499</v>
      </c>
      <c r="F104" s="455">
        <f t="shared" si="11"/>
        <v>0</v>
      </c>
      <c r="G104" s="456">
        <f t="shared" ref="G104:G115" si="14">D104</f>
        <v>35</v>
      </c>
      <c r="H104" s="457">
        <f t="shared" si="12"/>
        <v>0.8498498498498499</v>
      </c>
      <c r="I104" s="456">
        <f t="shared" si="13"/>
        <v>35</v>
      </c>
      <c r="J104" s="448"/>
      <c r="K104" s="448"/>
      <c r="L104" s="448"/>
      <c r="M104" s="448"/>
      <c r="N104" s="448"/>
      <c r="O104" s="448"/>
      <c r="P104" s="448"/>
      <c r="Q104" s="448"/>
      <c r="R104" s="448"/>
      <c r="S104" s="448"/>
      <c r="T104" s="448"/>
      <c r="U104" s="448"/>
      <c r="V104" s="448"/>
      <c r="W104" s="448"/>
      <c r="X104" s="448"/>
      <c r="Y104" s="448"/>
      <c r="Z104" s="448"/>
      <c r="AA104" s="448"/>
      <c r="AB104" s="448"/>
    </row>
    <row r="105" spans="1:28" s="449" customFormat="1" ht="17.100000000000001" customHeight="1">
      <c r="A105" s="458" t="s">
        <v>2224</v>
      </c>
      <c r="B105" s="451">
        <v>1354</v>
      </c>
      <c r="C105" s="458">
        <v>33</v>
      </c>
      <c r="D105" s="453">
        <v>33</v>
      </c>
      <c r="E105" s="454">
        <f t="shared" si="5"/>
        <v>0.86018237082066873</v>
      </c>
      <c r="F105" s="455">
        <f t="shared" si="11"/>
        <v>1354</v>
      </c>
      <c r="G105" s="456">
        <f t="shared" si="14"/>
        <v>33</v>
      </c>
      <c r="H105" s="457">
        <f t="shared" si="12"/>
        <v>0.86018237082066873</v>
      </c>
      <c r="I105" s="456">
        <f t="shared" si="13"/>
        <v>33</v>
      </c>
      <c r="J105" s="448"/>
      <c r="K105" s="448"/>
      <c r="L105" s="448"/>
      <c r="M105" s="448"/>
      <c r="N105" s="448"/>
      <c r="O105" s="448"/>
      <c r="P105" s="448"/>
      <c r="Q105" s="448"/>
      <c r="R105" s="448"/>
      <c r="S105" s="448"/>
      <c r="T105" s="448"/>
      <c r="U105" s="448"/>
      <c r="V105" s="448"/>
      <c r="W105" s="448"/>
      <c r="X105" s="448"/>
      <c r="Y105" s="448"/>
      <c r="Z105" s="448"/>
      <c r="AA105" s="448"/>
      <c r="AB105" s="448"/>
    </row>
    <row r="106" spans="1:28" s="449" customFormat="1" ht="17.100000000000001" customHeight="1">
      <c r="A106" s="458" t="s">
        <v>2225</v>
      </c>
      <c r="B106" s="451">
        <v>2413</v>
      </c>
      <c r="C106" s="458">
        <v>25</v>
      </c>
      <c r="D106" s="453">
        <v>25</v>
      </c>
      <c r="E106" s="454">
        <f t="shared" si="5"/>
        <v>0.90415335463258784</v>
      </c>
      <c r="F106" s="455">
        <f t="shared" si="11"/>
        <v>2413</v>
      </c>
      <c r="G106" s="456">
        <f t="shared" si="14"/>
        <v>25</v>
      </c>
      <c r="H106" s="457">
        <f t="shared" si="12"/>
        <v>0.90415335463258784</v>
      </c>
      <c r="I106" s="456">
        <f t="shared" si="13"/>
        <v>25</v>
      </c>
      <c r="J106" s="448"/>
      <c r="K106" s="448"/>
      <c r="L106" s="448"/>
      <c r="M106" s="448"/>
      <c r="N106" s="448"/>
      <c r="O106" s="448"/>
      <c r="P106" s="448"/>
      <c r="Q106" s="448"/>
      <c r="R106" s="448"/>
      <c r="S106" s="448"/>
      <c r="T106" s="448"/>
      <c r="U106" s="448"/>
      <c r="V106" s="448"/>
      <c r="W106" s="448"/>
      <c r="X106" s="448"/>
      <c r="Y106" s="448"/>
      <c r="Z106" s="448"/>
      <c r="AA106" s="448"/>
      <c r="AB106" s="448"/>
    </row>
    <row r="107" spans="1:28" s="449" customFormat="1" ht="17.100000000000001" customHeight="1">
      <c r="A107" s="458" t="s">
        <v>200</v>
      </c>
      <c r="B107" s="451">
        <v>34892</v>
      </c>
      <c r="C107" s="458" t="s">
        <v>2226</v>
      </c>
      <c r="D107" s="453">
        <v>35.9</v>
      </c>
      <c r="E107" s="454">
        <f t="shared" si="5"/>
        <v>0.84528076463560331</v>
      </c>
      <c r="F107" s="455">
        <f t="shared" si="11"/>
        <v>34892</v>
      </c>
      <c r="G107" s="456">
        <f t="shared" si="14"/>
        <v>35.9</v>
      </c>
      <c r="H107" s="457">
        <f t="shared" si="12"/>
        <v>0.84528076463560331</v>
      </c>
      <c r="I107" s="456">
        <f t="shared" si="13"/>
        <v>35.900000000000006</v>
      </c>
      <c r="J107" s="448"/>
      <c r="K107" s="448"/>
      <c r="L107" s="448"/>
      <c r="M107" s="448"/>
      <c r="N107" s="448"/>
      <c r="O107" s="448"/>
      <c r="P107" s="448"/>
      <c r="Q107" s="448"/>
      <c r="R107" s="448"/>
      <c r="S107" s="448"/>
      <c r="T107" s="448"/>
      <c r="U107" s="448"/>
      <c r="V107" s="448"/>
      <c r="W107" s="448"/>
      <c r="X107" s="448"/>
      <c r="Y107" s="448"/>
      <c r="Z107" s="448"/>
      <c r="AA107" s="448"/>
      <c r="AB107" s="448"/>
    </row>
    <row r="108" spans="1:28" s="449" customFormat="1" ht="17.100000000000001" customHeight="1">
      <c r="A108" s="458" t="s">
        <v>201</v>
      </c>
      <c r="B108" s="451">
        <v>117109</v>
      </c>
      <c r="C108" s="458">
        <v>28</v>
      </c>
      <c r="D108" s="453">
        <v>28</v>
      </c>
      <c r="E108" s="454">
        <f t="shared" si="5"/>
        <v>0.88714733542319746</v>
      </c>
      <c r="F108" s="455">
        <f t="shared" si="11"/>
        <v>117109</v>
      </c>
      <c r="G108" s="456">
        <f t="shared" si="14"/>
        <v>28</v>
      </c>
      <c r="H108" s="457">
        <f t="shared" si="12"/>
        <v>0.88714733542319746</v>
      </c>
      <c r="I108" s="456">
        <f t="shared" si="13"/>
        <v>28</v>
      </c>
      <c r="J108" s="448"/>
      <c r="K108" s="448"/>
      <c r="L108" s="448"/>
      <c r="M108" s="448"/>
      <c r="N108" s="448"/>
      <c r="O108" s="448"/>
      <c r="P108" s="448"/>
      <c r="Q108" s="448"/>
      <c r="R108" s="448"/>
      <c r="S108" s="448"/>
      <c r="T108" s="448"/>
      <c r="U108" s="448"/>
      <c r="V108" s="448"/>
      <c r="W108" s="448"/>
      <c r="X108" s="448"/>
      <c r="Y108" s="448"/>
      <c r="Z108" s="448"/>
      <c r="AA108" s="448"/>
      <c r="AB108" s="448"/>
    </row>
    <row r="109" spans="1:28" s="449" customFormat="1" ht="17.100000000000001" customHeight="1">
      <c r="A109" s="458" t="s">
        <v>2227</v>
      </c>
      <c r="B109" s="451"/>
      <c r="C109" s="458"/>
      <c r="D109" s="453"/>
      <c r="E109" s="454"/>
      <c r="F109" s="455">
        <f t="shared" si="11"/>
        <v>0</v>
      </c>
      <c r="G109" s="456">
        <f t="shared" si="14"/>
        <v>0</v>
      </c>
      <c r="H109" s="457">
        <f t="shared" si="12"/>
        <v>1.0760456273764258</v>
      </c>
      <c r="I109" s="456">
        <f t="shared" si="13"/>
        <v>0</v>
      </c>
      <c r="J109" s="448"/>
      <c r="K109" s="448"/>
      <c r="L109" s="448"/>
      <c r="M109" s="448"/>
      <c r="N109" s="448"/>
      <c r="O109" s="448"/>
      <c r="P109" s="448"/>
      <c r="Q109" s="448"/>
      <c r="R109" s="448"/>
      <c r="S109" s="448"/>
      <c r="T109" s="448"/>
      <c r="U109" s="448"/>
      <c r="V109" s="448"/>
      <c r="W109" s="448"/>
      <c r="X109" s="448"/>
      <c r="Y109" s="448"/>
      <c r="Z109" s="448"/>
      <c r="AA109" s="448"/>
      <c r="AB109" s="448"/>
    </row>
    <row r="110" spans="1:28" s="449" customFormat="1" ht="17.100000000000001" customHeight="1">
      <c r="A110" s="458" t="s">
        <v>2228</v>
      </c>
      <c r="B110" s="451">
        <v>0</v>
      </c>
      <c r="C110" s="458">
        <v>30</v>
      </c>
      <c r="D110" s="453"/>
      <c r="E110" s="454">
        <f t="shared" si="5"/>
        <v>1.0760456273764258</v>
      </c>
      <c r="F110" s="455">
        <f t="shared" si="11"/>
        <v>0</v>
      </c>
      <c r="G110" s="456">
        <f t="shared" si="14"/>
        <v>0</v>
      </c>
      <c r="H110" s="457">
        <f t="shared" si="12"/>
        <v>1.0760456273764258</v>
      </c>
      <c r="I110" s="456">
        <f t="shared" si="13"/>
        <v>0</v>
      </c>
      <c r="J110" s="448"/>
      <c r="K110" s="448"/>
      <c r="L110" s="448"/>
      <c r="M110" s="448"/>
      <c r="N110" s="448"/>
      <c r="O110" s="448"/>
      <c r="P110" s="448"/>
      <c r="Q110" s="448"/>
      <c r="R110" s="448"/>
      <c r="S110" s="448"/>
      <c r="T110" s="448"/>
      <c r="U110" s="448"/>
      <c r="V110" s="448"/>
      <c r="W110" s="448"/>
      <c r="X110" s="448"/>
      <c r="Y110" s="448"/>
      <c r="Z110" s="448"/>
      <c r="AA110" s="448"/>
      <c r="AB110" s="448"/>
    </row>
    <row r="111" spans="1:28" s="449" customFormat="1" ht="17.100000000000001" customHeight="1">
      <c r="A111" s="458" t="s">
        <v>2229</v>
      </c>
      <c r="B111" s="451">
        <v>0</v>
      </c>
      <c r="C111" s="458" t="s">
        <v>2230</v>
      </c>
      <c r="D111" s="453">
        <v>53.5</v>
      </c>
      <c r="E111" s="454">
        <f t="shared" si="5"/>
        <v>0.76486486486486482</v>
      </c>
      <c r="F111" s="455">
        <f t="shared" si="11"/>
        <v>0</v>
      </c>
      <c r="G111" s="456">
        <f t="shared" si="14"/>
        <v>53.5</v>
      </c>
      <c r="H111" s="457">
        <f t="shared" si="12"/>
        <v>0.76486486486486482</v>
      </c>
      <c r="I111" s="456">
        <f t="shared" si="13"/>
        <v>53.5</v>
      </c>
      <c r="J111" s="448"/>
      <c r="K111" s="448"/>
      <c r="L111" s="448"/>
      <c r="M111" s="448"/>
      <c r="N111" s="448"/>
      <c r="O111" s="448"/>
      <c r="P111" s="448"/>
      <c r="Q111" s="448"/>
      <c r="R111" s="448"/>
      <c r="S111" s="448"/>
      <c r="T111" s="448"/>
      <c r="U111" s="448"/>
      <c r="V111" s="448"/>
      <c r="W111" s="448"/>
      <c r="X111" s="448"/>
      <c r="Y111" s="448"/>
      <c r="Z111" s="448"/>
      <c r="AA111" s="448"/>
      <c r="AB111" s="448"/>
    </row>
    <row r="112" spans="1:28" s="449" customFormat="1" ht="17.100000000000001" customHeight="1">
      <c r="A112" s="458" t="s">
        <v>2231</v>
      </c>
      <c r="B112" s="451">
        <v>0</v>
      </c>
      <c r="C112" s="458">
        <v>31</v>
      </c>
      <c r="D112" s="453">
        <v>31</v>
      </c>
      <c r="E112" s="454">
        <f t="shared" si="5"/>
        <v>0.87076923076923074</v>
      </c>
      <c r="F112" s="455">
        <f t="shared" si="11"/>
        <v>0</v>
      </c>
      <c r="G112" s="456">
        <f t="shared" si="14"/>
        <v>31</v>
      </c>
      <c r="H112" s="457">
        <f t="shared" si="12"/>
        <v>0.87076923076923074</v>
      </c>
      <c r="I112" s="456">
        <f t="shared" si="13"/>
        <v>31</v>
      </c>
      <c r="J112" s="448"/>
      <c r="K112" s="448"/>
      <c r="L112" s="448"/>
      <c r="M112" s="448"/>
      <c r="N112" s="448"/>
      <c r="O112" s="448"/>
      <c r="P112" s="448"/>
      <c r="Q112" s="448"/>
      <c r="R112" s="448"/>
      <c r="S112" s="448"/>
      <c r="T112" s="448"/>
      <c r="U112" s="448"/>
      <c r="V112" s="448"/>
      <c r="W112" s="448"/>
      <c r="X112" s="448"/>
      <c r="Y112" s="448"/>
      <c r="Z112" s="448"/>
      <c r="AA112" s="448"/>
      <c r="AB112" s="448"/>
    </row>
    <row r="113" spans="1:28" s="449" customFormat="1" ht="17.100000000000001" customHeight="1">
      <c r="A113" s="458" t="s">
        <v>2232</v>
      </c>
      <c r="B113" s="451">
        <v>0</v>
      </c>
      <c r="C113" s="458" t="s">
        <v>2233</v>
      </c>
      <c r="D113" s="453">
        <v>21</v>
      </c>
      <c r="E113" s="454">
        <f t="shared" si="5"/>
        <v>0.9278688524590164</v>
      </c>
      <c r="F113" s="455">
        <f t="shared" si="11"/>
        <v>0</v>
      </c>
      <c r="G113" s="456">
        <f t="shared" si="14"/>
        <v>21</v>
      </c>
      <c r="H113" s="457">
        <f t="shared" si="12"/>
        <v>0.9278688524590164</v>
      </c>
      <c r="I113" s="456">
        <f t="shared" si="13"/>
        <v>21</v>
      </c>
      <c r="J113" s="448"/>
      <c r="K113" s="448"/>
      <c r="L113" s="448"/>
      <c r="M113" s="448"/>
      <c r="N113" s="448"/>
      <c r="O113" s="448"/>
      <c r="P113" s="448"/>
      <c r="Q113" s="448"/>
      <c r="R113" s="448"/>
      <c r="S113" s="448"/>
      <c r="T113" s="448"/>
      <c r="U113" s="448"/>
      <c r="V113" s="448"/>
      <c r="W113" s="448"/>
      <c r="X113" s="448"/>
      <c r="Y113" s="448"/>
      <c r="Z113" s="448"/>
      <c r="AA113" s="448"/>
      <c r="AB113" s="448"/>
    </row>
    <row r="114" spans="1:28" s="449" customFormat="1" ht="17.100000000000001" customHeight="1">
      <c r="A114" s="458" t="s">
        <v>2234</v>
      </c>
      <c r="B114" s="451">
        <v>0</v>
      </c>
      <c r="C114" s="458"/>
      <c r="D114" s="453">
        <v>26</v>
      </c>
      <c r="E114" s="454">
        <f t="shared" si="5"/>
        <v>0.89841269841269844</v>
      </c>
      <c r="F114" s="455">
        <f t="shared" si="11"/>
        <v>0</v>
      </c>
      <c r="G114" s="456">
        <f t="shared" si="14"/>
        <v>26</v>
      </c>
      <c r="H114" s="457">
        <f t="shared" si="12"/>
        <v>0.89841269841269844</v>
      </c>
      <c r="I114" s="456">
        <f t="shared" si="13"/>
        <v>26</v>
      </c>
      <c r="J114" s="448"/>
      <c r="K114" s="448"/>
      <c r="L114" s="448"/>
      <c r="M114" s="448"/>
      <c r="N114" s="448"/>
      <c r="O114" s="448"/>
      <c r="P114" s="448"/>
      <c r="Q114" s="448"/>
      <c r="R114" s="448"/>
      <c r="S114" s="448"/>
      <c r="T114" s="448"/>
      <c r="U114" s="448"/>
      <c r="V114" s="448"/>
      <c r="W114" s="448"/>
      <c r="X114" s="448"/>
      <c r="Y114" s="448"/>
      <c r="Z114" s="448"/>
      <c r="AA114" s="448"/>
      <c r="AB114" s="448"/>
    </row>
    <row r="115" spans="1:28" s="449" customFormat="1" ht="17.100000000000001" customHeight="1">
      <c r="A115" s="458" t="s">
        <v>2235</v>
      </c>
      <c r="B115" s="451">
        <v>10965</v>
      </c>
      <c r="C115" s="458">
        <v>34</v>
      </c>
      <c r="D115" s="453">
        <v>34</v>
      </c>
      <c r="E115" s="454">
        <f t="shared" si="5"/>
        <v>0.85498489425981872</v>
      </c>
      <c r="F115" s="455">
        <f t="shared" si="11"/>
        <v>10965</v>
      </c>
      <c r="G115" s="456">
        <f t="shared" si="14"/>
        <v>34</v>
      </c>
      <c r="H115" s="457">
        <f t="shared" si="12"/>
        <v>0.85498489425981872</v>
      </c>
      <c r="I115" s="456">
        <f t="shared" si="13"/>
        <v>34</v>
      </c>
      <c r="J115" s="448"/>
      <c r="K115" s="448"/>
      <c r="L115" s="448"/>
      <c r="M115" s="448"/>
      <c r="N115" s="448"/>
      <c r="O115" s="448"/>
      <c r="P115" s="448"/>
      <c r="Q115" s="448"/>
      <c r="R115" s="448"/>
      <c r="S115" s="448"/>
      <c r="T115" s="448"/>
      <c r="U115" s="448"/>
      <c r="V115" s="448"/>
      <c r="W115" s="448"/>
      <c r="X115" s="448"/>
      <c r="Y115" s="448"/>
      <c r="Z115" s="448"/>
      <c r="AA115" s="448"/>
      <c r="AB115" s="448"/>
    </row>
    <row r="116" spans="1:28" s="449" customFormat="1" ht="17.100000000000001" customHeight="1">
      <c r="A116" s="458" t="s">
        <v>926</v>
      </c>
      <c r="B116" s="451"/>
      <c r="C116" s="458"/>
      <c r="D116" s="453"/>
      <c r="E116" s="454"/>
      <c r="F116" s="455">
        <f>SUM(B117:B120)</f>
        <v>35779</v>
      </c>
      <c r="G116" s="456">
        <f>SUMPRODUCT($B117:$B120,D117:D120)/SUM($B117:$B120)</f>
        <v>26.444674250258533</v>
      </c>
      <c r="H116" s="457">
        <f>SUMPRODUCT($B117:$B120,E117:E120)/SUM($B117:$B120)</f>
        <v>0.89700115246001866</v>
      </c>
      <c r="I116" s="456">
        <f t="shared" si="6"/>
        <v>26.247846378945383</v>
      </c>
      <c r="J116" s="448"/>
      <c r="K116" s="448"/>
      <c r="L116" s="448"/>
      <c r="M116" s="448"/>
      <c r="N116" s="448"/>
      <c r="O116" s="448"/>
      <c r="P116" s="448"/>
      <c r="Q116" s="448"/>
      <c r="R116" s="448"/>
      <c r="S116" s="448"/>
      <c r="T116" s="448"/>
      <c r="U116" s="448"/>
      <c r="V116" s="448"/>
      <c r="W116" s="448"/>
      <c r="X116" s="448"/>
      <c r="Y116" s="448"/>
      <c r="Z116" s="448"/>
      <c r="AA116" s="448"/>
      <c r="AB116" s="448"/>
    </row>
    <row r="117" spans="1:28" s="449" customFormat="1" ht="17.100000000000001" customHeight="1">
      <c r="A117" s="458" t="s">
        <v>2236</v>
      </c>
      <c r="B117" s="451">
        <v>4863</v>
      </c>
      <c r="C117" s="458">
        <v>13</v>
      </c>
      <c r="D117" s="453">
        <v>13</v>
      </c>
      <c r="E117" s="454">
        <f t="shared" si="5"/>
        <v>0.97923875432525953</v>
      </c>
      <c r="F117" s="455"/>
      <c r="G117" s="456"/>
      <c r="H117" s="457"/>
      <c r="I117" s="456"/>
      <c r="J117" s="448"/>
      <c r="K117" s="448"/>
      <c r="L117" s="448"/>
      <c r="M117" s="448"/>
      <c r="N117" s="448"/>
      <c r="O117" s="448"/>
      <c r="P117" s="448"/>
      <c r="Q117" s="448"/>
      <c r="R117" s="448"/>
      <c r="S117" s="448"/>
      <c r="T117" s="448"/>
      <c r="U117" s="448"/>
      <c r="V117" s="448"/>
      <c r="W117" s="448"/>
      <c r="X117" s="448"/>
      <c r="Y117" s="448"/>
      <c r="Z117" s="448"/>
      <c r="AA117" s="448"/>
      <c r="AB117" s="448"/>
    </row>
    <row r="118" spans="1:28" s="449" customFormat="1" ht="17.100000000000001" customHeight="1">
      <c r="A118" s="458" t="s">
        <v>2175</v>
      </c>
      <c r="B118" s="451">
        <v>282</v>
      </c>
      <c r="C118" s="458">
        <v>23</v>
      </c>
      <c r="D118" s="453">
        <v>23</v>
      </c>
      <c r="E118" s="454">
        <f t="shared" si="5"/>
        <v>0.91585760517799353</v>
      </c>
      <c r="F118" s="455"/>
      <c r="G118" s="456"/>
      <c r="H118" s="457"/>
      <c r="I118" s="456"/>
      <c r="J118" s="448"/>
      <c r="K118" s="448"/>
      <c r="L118" s="448"/>
      <c r="M118" s="448"/>
      <c r="N118" s="448"/>
      <c r="O118" s="448"/>
      <c r="P118" s="448"/>
      <c r="Q118" s="448"/>
      <c r="R118" s="448"/>
      <c r="S118" s="448"/>
      <c r="T118" s="448"/>
      <c r="U118" s="448"/>
      <c r="V118" s="448"/>
      <c r="W118" s="448"/>
      <c r="X118" s="448"/>
      <c r="Y118" s="448"/>
      <c r="Z118" s="448"/>
      <c r="AA118" s="448"/>
      <c r="AB118" s="448"/>
    </row>
    <row r="119" spans="1:28" s="449" customFormat="1" ht="17.100000000000001" customHeight="1">
      <c r="A119" s="458" t="s">
        <v>2237</v>
      </c>
      <c r="B119" s="451">
        <v>1356</v>
      </c>
      <c r="C119" s="458">
        <v>31</v>
      </c>
      <c r="D119" s="453">
        <v>31</v>
      </c>
      <c r="E119" s="454">
        <f t="shared" si="5"/>
        <v>0.87076923076923074</v>
      </c>
      <c r="F119" s="455"/>
      <c r="G119" s="456"/>
      <c r="H119" s="457"/>
      <c r="I119" s="456"/>
      <c r="J119" s="448"/>
      <c r="K119" s="448"/>
      <c r="L119" s="448"/>
      <c r="M119" s="448"/>
      <c r="N119" s="448"/>
      <c r="O119" s="448"/>
      <c r="P119" s="448"/>
      <c r="Q119" s="448"/>
      <c r="R119" s="448"/>
      <c r="S119" s="448"/>
      <c r="T119" s="448"/>
      <c r="U119" s="448"/>
      <c r="V119" s="448"/>
      <c r="W119" s="448"/>
      <c r="X119" s="448"/>
      <c r="Y119" s="448"/>
      <c r="Z119" s="448"/>
      <c r="AA119" s="448"/>
      <c r="AB119" s="448"/>
    </row>
    <row r="120" spans="1:28" s="449" customFormat="1" ht="17.100000000000001" customHeight="1">
      <c r="A120" s="458" t="s">
        <v>2238</v>
      </c>
      <c r="B120" s="451">
        <v>29278</v>
      </c>
      <c r="C120" s="458" t="s">
        <v>2239</v>
      </c>
      <c r="D120" s="453">
        <v>28.5</v>
      </c>
      <c r="E120" s="454">
        <f t="shared" si="5"/>
        <v>0.88437500000000002</v>
      </c>
      <c r="F120" s="455"/>
      <c r="G120" s="456"/>
      <c r="H120" s="457"/>
      <c r="I120" s="456"/>
      <c r="J120" s="448"/>
      <c r="K120" s="448"/>
      <c r="L120" s="448"/>
      <c r="M120" s="448"/>
      <c r="N120" s="448"/>
      <c r="O120" s="448"/>
      <c r="P120" s="448"/>
      <c r="Q120" s="448"/>
      <c r="R120" s="448"/>
      <c r="S120" s="448"/>
      <c r="T120" s="448"/>
      <c r="U120" s="448"/>
      <c r="V120" s="448"/>
      <c r="W120" s="448"/>
      <c r="X120" s="448"/>
      <c r="Y120" s="448"/>
      <c r="Z120" s="448"/>
      <c r="AA120" s="448"/>
      <c r="AB120" s="448"/>
    </row>
    <row r="121" spans="1:28" s="449" customFormat="1" ht="17.100000000000001" customHeight="1">
      <c r="A121" s="458" t="s">
        <v>202</v>
      </c>
      <c r="B121" s="451">
        <v>194287</v>
      </c>
      <c r="C121" s="458">
        <v>19.5</v>
      </c>
      <c r="D121" s="453">
        <v>19.5</v>
      </c>
      <c r="E121" s="454">
        <f t="shared" si="5"/>
        <v>0.9370860927152318</v>
      </c>
      <c r="F121" s="455">
        <f>B121</f>
        <v>194287</v>
      </c>
      <c r="G121" s="456">
        <f>D121</f>
        <v>19.5</v>
      </c>
      <c r="H121" s="457">
        <f t="shared" ref="H121:H122" si="15">141.5/(G121+131.5)</f>
        <v>0.9370860927152318</v>
      </c>
      <c r="I121" s="456">
        <f t="shared" ref="I121:I122" si="16">(141.5/H121)-131.5</f>
        <v>19.5</v>
      </c>
      <c r="J121" s="448"/>
      <c r="K121" s="448"/>
      <c r="L121" s="448"/>
      <c r="M121" s="448"/>
      <c r="N121" s="448"/>
      <c r="O121" s="448"/>
      <c r="P121" s="448"/>
      <c r="Q121" s="448"/>
      <c r="R121" s="448"/>
      <c r="S121" s="448"/>
      <c r="T121" s="448"/>
      <c r="U121" s="448"/>
      <c r="V121" s="448"/>
      <c r="W121" s="448"/>
      <c r="X121" s="448"/>
      <c r="Y121" s="448"/>
      <c r="Z121" s="448"/>
      <c r="AA121" s="448"/>
      <c r="AB121" s="448"/>
    </row>
    <row r="122" spans="1:28" s="449" customFormat="1" ht="17.100000000000001" customHeight="1">
      <c r="A122" s="458" t="s">
        <v>203</v>
      </c>
      <c r="B122" s="451">
        <v>185892</v>
      </c>
      <c r="C122" s="452" t="s">
        <v>2240</v>
      </c>
      <c r="D122" s="453">
        <v>16.5</v>
      </c>
      <c r="E122" s="454">
        <f t="shared" si="5"/>
        <v>0.95608108108108103</v>
      </c>
      <c r="F122" s="455">
        <f>B122</f>
        <v>185892</v>
      </c>
      <c r="G122" s="456">
        <f>D122</f>
        <v>16.5</v>
      </c>
      <c r="H122" s="457">
        <f t="shared" si="15"/>
        <v>0.95608108108108103</v>
      </c>
      <c r="I122" s="456">
        <f t="shared" si="16"/>
        <v>16.5</v>
      </c>
      <c r="J122" s="448"/>
      <c r="K122" s="448"/>
      <c r="L122" s="448"/>
      <c r="M122" s="448"/>
      <c r="N122" s="448"/>
      <c r="O122" s="448"/>
      <c r="P122" s="448"/>
      <c r="Q122" s="448"/>
      <c r="R122" s="448"/>
      <c r="S122" s="448"/>
      <c r="T122" s="448"/>
      <c r="U122" s="448"/>
      <c r="V122" s="448"/>
      <c r="W122" s="448"/>
      <c r="X122" s="448"/>
      <c r="Y122" s="448"/>
      <c r="Z122" s="448"/>
      <c r="AA122" s="448"/>
      <c r="AB122" s="448"/>
    </row>
    <row r="123" spans="1:28" s="449" customFormat="1" ht="17.100000000000001" customHeight="1">
      <c r="A123" s="458" t="s">
        <v>204</v>
      </c>
      <c r="B123" s="451"/>
      <c r="C123" s="458"/>
      <c r="D123" s="453"/>
      <c r="E123" s="454"/>
      <c r="F123" s="455">
        <f>SUM(B124:B129)</f>
        <v>17994</v>
      </c>
      <c r="G123" s="456">
        <f>SUMPRODUCT($B124:$B129,D124:D129)/SUM($B124:$B129)</f>
        <v>32.546459931088144</v>
      </c>
      <c r="H123" s="457">
        <f>SUMPRODUCT($B124:$B129,E124:E129)/SUM($B124:$B129)</f>
        <v>0.86256119503858808</v>
      </c>
      <c r="I123" s="456">
        <f t="shared" si="6"/>
        <v>32.546331801037923</v>
      </c>
      <c r="J123" s="448"/>
      <c r="K123" s="448"/>
      <c r="L123" s="448"/>
      <c r="M123" s="448"/>
      <c r="N123" s="448"/>
      <c r="O123" s="448"/>
      <c r="P123" s="448"/>
      <c r="Q123" s="448"/>
      <c r="R123" s="448"/>
      <c r="S123" s="448"/>
      <c r="T123" s="448"/>
      <c r="U123" s="448"/>
      <c r="V123" s="448"/>
      <c r="W123" s="448"/>
      <c r="X123" s="448"/>
      <c r="Y123" s="448"/>
      <c r="Z123" s="448"/>
      <c r="AA123" s="448"/>
      <c r="AB123" s="448"/>
    </row>
    <row r="124" spans="1:28" s="449" customFormat="1" ht="17.100000000000001" customHeight="1">
      <c r="A124" s="458" t="s">
        <v>2241</v>
      </c>
      <c r="B124" s="451">
        <v>0</v>
      </c>
      <c r="C124" s="458">
        <v>9</v>
      </c>
      <c r="D124" s="453">
        <v>9</v>
      </c>
      <c r="E124" s="454"/>
      <c r="F124" s="455"/>
      <c r="G124" s="456"/>
      <c r="H124" s="457"/>
      <c r="I124" s="456"/>
      <c r="J124" s="448"/>
      <c r="K124" s="448"/>
      <c r="L124" s="448"/>
      <c r="M124" s="448"/>
      <c r="N124" s="448"/>
      <c r="O124" s="448"/>
      <c r="P124" s="448"/>
      <c r="Q124" s="448"/>
      <c r="R124" s="448"/>
      <c r="S124" s="448"/>
      <c r="T124" s="448"/>
      <c r="U124" s="448"/>
      <c r="V124" s="448"/>
      <c r="W124" s="448"/>
      <c r="X124" s="448"/>
      <c r="Y124" s="448"/>
      <c r="Z124" s="448"/>
      <c r="AA124" s="448"/>
      <c r="AB124" s="448"/>
    </row>
    <row r="125" spans="1:28" s="449" customFormat="1" ht="17.100000000000001" customHeight="1">
      <c r="A125" s="458" t="s">
        <v>2242</v>
      </c>
      <c r="B125" s="451">
        <v>16322</v>
      </c>
      <c r="C125" s="458" t="s">
        <v>2243</v>
      </c>
      <c r="D125" s="453">
        <v>32.5</v>
      </c>
      <c r="E125" s="454">
        <f t="shared" si="5"/>
        <v>0.86280487804878048</v>
      </c>
      <c r="F125" s="455"/>
      <c r="G125" s="456"/>
      <c r="H125" s="457"/>
      <c r="I125" s="456"/>
      <c r="J125" s="448"/>
      <c r="K125" s="448"/>
      <c r="L125" s="448"/>
      <c r="M125" s="448"/>
      <c r="N125" s="448"/>
      <c r="O125" s="448"/>
      <c r="P125" s="448"/>
      <c r="Q125" s="448"/>
      <c r="R125" s="448"/>
      <c r="S125" s="448"/>
      <c r="T125" s="448"/>
      <c r="U125" s="448"/>
      <c r="V125" s="448"/>
      <c r="W125" s="448"/>
      <c r="X125" s="448"/>
      <c r="Y125" s="448"/>
      <c r="Z125" s="448"/>
      <c r="AA125" s="448"/>
      <c r="AB125" s="448"/>
    </row>
    <row r="126" spans="1:28" s="449" customFormat="1" ht="17.100000000000001" customHeight="1">
      <c r="A126" s="458" t="s">
        <v>2244</v>
      </c>
      <c r="B126" s="451">
        <v>0</v>
      </c>
      <c r="C126" s="458" t="s">
        <v>2243</v>
      </c>
      <c r="D126" s="453">
        <v>32.5</v>
      </c>
      <c r="E126" s="454">
        <f t="shared" si="5"/>
        <v>0.86280487804878048</v>
      </c>
      <c r="F126" s="455"/>
      <c r="G126" s="456"/>
      <c r="H126" s="457"/>
      <c r="I126" s="456"/>
      <c r="J126" s="448"/>
      <c r="K126" s="448"/>
      <c r="L126" s="448"/>
      <c r="M126" s="448"/>
      <c r="N126" s="448"/>
      <c r="O126" s="448"/>
      <c r="P126" s="448"/>
      <c r="Q126" s="448"/>
      <c r="R126" s="448"/>
      <c r="S126" s="448"/>
      <c r="T126" s="448"/>
      <c r="U126" s="448"/>
      <c r="V126" s="448"/>
      <c r="W126" s="448"/>
      <c r="X126" s="448"/>
      <c r="Y126" s="448"/>
      <c r="Z126" s="448"/>
      <c r="AA126" s="448"/>
      <c r="AB126" s="448"/>
    </row>
    <row r="127" spans="1:28" s="449" customFormat="1" ht="17.100000000000001" customHeight="1">
      <c r="A127" s="458" t="s">
        <v>2245</v>
      </c>
      <c r="B127" s="451">
        <v>1672</v>
      </c>
      <c r="C127" s="458">
        <v>33</v>
      </c>
      <c r="D127" s="453">
        <v>33</v>
      </c>
      <c r="E127" s="454">
        <f t="shared" si="5"/>
        <v>0.86018237082066873</v>
      </c>
      <c r="F127" s="455"/>
      <c r="G127" s="456"/>
      <c r="H127" s="457"/>
      <c r="I127" s="456"/>
      <c r="J127" s="448"/>
      <c r="K127" s="448"/>
      <c r="L127" s="448"/>
      <c r="M127" s="448"/>
      <c r="N127" s="448"/>
      <c r="O127" s="448"/>
      <c r="P127" s="448"/>
      <c r="Q127" s="448"/>
      <c r="R127" s="448"/>
      <c r="S127" s="448"/>
      <c r="T127" s="448"/>
      <c r="U127" s="448"/>
      <c r="V127" s="448"/>
      <c r="W127" s="448"/>
      <c r="X127" s="448"/>
      <c r="Y127" s="448"/>
      <c r="Z127" s="448"/>
      <c r="AA127" s="448"/>
      <c r="AB127" s="448"/>
    </row>
    <row r="128" spans="1:28" s="449" customFormat="1" ht="17.100000000000001" customHeight="1">
      <c r="A128" s="458" t="s">
        <v>2246</v>
      </c>
      <c r="B128" s="451">
        <v>0</v>
      </c>
      <c r="C128" s="452" t="s">
        <v>2247</v>
      </c>
      <c r="D128" s="453">
        <v>8</v>
      </c>
      <c r="E128" s="454">
        <f t="shared" si="5"/>
        <v>1.0143369175627239</v>
      </c>
      <c r="F128" s="455"/>
      <c r="G128" s="456"/>
      <c r="H128" s="457"/>
      <c r="I128" s="456"/>
      <c r="J128" s="448"/>
      <c r="K128" s="448"/>
      <c r="L128" s="448"/>
      <c r="M128" s="448"/>
      <c r="N128" s="448"/>
      <c r="O128" s="448"/>
      <c r="P128" s="448"/>
      <c r="Q128" s="448"/>
      <c r="R128" s="448"/>
      <c r="S128" s="448"/>
      <c r="T128" s="448"/>
      <c r="U128" s="448"/>
      <c r="V128" s="448"/>
      <c r="W128" s="448"/>
      <c r="X128" s="448"/>
      <c r="Y128" s="448"/>
      <c r="Z128" s="448"/>
      <c r="AA128" s="448"/>
      <c r="AB128" s="448"/>
    </row>
    <row r="129" spans="1:28" s="449" customFormat="1" ht="17.100000000000001" customHeight="1">
      <c r="A129" s="458" t="s">
        <v>2248</v>
      </c>
      <c r="B129" s="451">
        <v>0</v>
      </c>
      <c r="C129" s="452" t="s">
        <v>2247</v>
      </c>
      <c r="D129" s="453">
        <v>8</v>
      </c>
      <c r="E129" s="454">
        <f t="shared" si="5"/>
        <v>1.0143369175627239</v>
      </c>
      <c r="F129" s="455"/>
      <c r="G129" s="456"/>
      <c r="H129" s="457"/>
      <c r="I129" s="456"/>
      <c r="J129" s="448"/>
      <c r="K129" s="448"/>
      <c r="L129" s="448"/>
      <c r="M129" s="448"/>
      <c r="N129" s="448"/>
      <c r="O129" s="448"/>
      <c r="P129" s="448"/>
      <c r="Q129" s="448"/>
      <c r="R129" s="448"/>
      <c r="S129" s="448"/>
      <c r="T129" s="448"/>
      <c r="U129" s="448"/>
      <c r="V129" s="448"/>
      <c r="W129" s="448"/>
      <c r="X129" s="448"/>
      <c r="Y129" s="448"/>
      <c r="Z129" s="448"/>
      <c r="AA129" s="448"/>
      <c r="AB129" s="448"/>
    </row>
    <row r="130" spans="1:28" s="449" customFormat="1" ht="17.100000000000001" customHeight="1">
      <c r="A130" s="458" t="s">
        <v>2249</v>
      </c>
      <c r="B130" s="451">
        <v>0</v>
      </c>
      <c r="C130" s="458" t="s">
        <v>2250</v>
      </c>
      <c r="D130" s="453">
        <v>19.5</v>
      </c>
      <c r="E130" s="454">
        <f t="shared" si="5"/>
        <v>0.9370860927152318</v>
      </c>
      <c r="F130" s="455">
        <f>B130</f>
        <v>0</v>
      </c>
      <c r="G130" s="456">
        <f>D130</f>
        <v>19.5</v>
      </c>
      <c r="H130" s="457">
        <f t="shared" ref="H130:H133" si="17">141.5/(G130+131.5)</f>
        <v>0.9370860927152318</v>
      </c>
      <c r="I130" s="456">
        <f t="shared" ref="I130:I133" si="18">(141.5/H130)-131.5</f>
        <v>19.5</v>
      </c>
      <c r="J130" s="448"/>
      <c r="K130" s="448"/>
      <c r="L130" s="448"/>
      <c r="M130" s="448"/>
      <c r="N130" s="448"/>
      <c r="O130" s="448"/>
      <c r="P130" s="448"/>
      <c r="Q130" s="448"/>
      <c r="R130" s="448"/>
      <c r="S130" s="448"/>
      <c r="T130" s="448"/>
      <c r="U130" s="448"/>
      <c r="V130" s="448"/>
      <c r="W130" s="448"/>
      <c r="X130" s="448"/>
      <c r="Y130" s="448"/>
      <c r="Z130" s="448"/>
      <c r="AA130" s="448"/>
      <c r="AB130" s="448"/>
    </row>
    <row r="131" spans="1:28" s="449" customFormat="1" ht="17.100000000000001" customHeight="1">
      <c r="A131" s="458" t="s">
        <v>205</v>
      </c>
      <c r="B131" s="451">
        <v>286157</v>
      </c>
      <c r="C131" s="458" t="s">
        <v>2251</v>
      </c>
      <c r="D131" s="453">
        <v>11.5</v>
      </c>
      <c r="E131" s="454">
        <f t="shared" si="5"/>
        <v>0.98951048951048948</v>
      </c>
      <c r="F131" s="455">
        <f>B131</f>
        <v>286157</v>
      </c>
      <c r="G131" s="456">
        <f>D131</f>
        <v>11.5</v>
      </c>
      <c r="H131" s="457">
        <f t="shared" si="17"/>
        <v>0.98951048951048948</v>
      </c>
      <c r="I131" s="456">
        <f t="shared" si="18"/>
        <v>11.5</v>
      </c>
      <c r="J131" s="448"/>
      <c r="K131" s="448"/>
      <c r="L131" s="448"/>
      <c r="M131" s="448"/>
      <c r="N131" s="448"/>
      <c r="O131" s="448"/>
      <c r="P131" s="448"/>
      <c r="Q131" s="448"/>
      <c r="R131" s="448"/>
      <c r="S131" s="448"/>
      <c r="T131" s="448"/>
      <c r="U131" s="448"/>
      <c r="V131" s="448"/>
      <c r="W131" s="448"/>
      <c r="X131" s="448"/>
      <c r="Y131" s="448"/>
      <c r="Z131" s="448"/>
      <c r="AA131" s="448"/>
      <c r="AB131" s="448"/>
    </row>
    <row r="132" spans="1:28" s="449" customFormat="1" ht="17.100000000000001" customHeight="1">
      <c r="A132" s="458" t="s">
        <v>2252</v>
      </c>
      <c r="B132" s="451">
        <v>1776</v>
      </c>
      <c r="C132" s="458" t="s">
        <v>2253</v>
      </c>
      <c r="D132" s="453">
        <v>36</v>
      </c>
      <c r="E132" s="454">
        <f t="shared" si="5"/>
        <v>0.84477611940298503</v>
      </c>
      <c r="F132" s="455">
        <f>B132</f>
        <v>1776</v>
      </c>
      <c r="G132" s="456">
        <f>D132</f>
        <v>36</v>
      </c>
      <c r="H132" s="457">
        <f t="shared" si="17"/>
        <v>0.84477611940298503</v>
      </c>
      <c r="I132" s="456">
        <f t="shared" si="18"/>
        <v>36</v>
      </c>
      <c r="J132" s="448"/>
      <c r="K132" s="448"/>
      <c r="L132" s="448"/>
      <c r="M132" s="448"/>
      <c r="N132" s="448"/>
      <c r="O132" s="448"/>
      <c r="P132" s="448"/>
      <c r="Q132" s="448"/>
      <c r="R132" s="448"/>
      <c r="S132" s="448"/>
      <c r="T132" s="448"/>
      <c r="U132" s="448"/>
      <c r="V132" s="448"/>
      <c r="W132" s="448"/>
      <c r="X132" s="448"/>
      <c r="Y132" s="448"/>
      <c r="Z132" s="448"/>
      <c r="AA132" s="448"/>
      <c r="AB132" s="448"/>
    </row>
    <row r="133" spans="1:28" s="449" customFormat="1" ht="17.100000000000001" customHeight="1">
      <c r="A133" s="458" t="s">
        <v>2254</v>
      </c>
      <c r="B133" s="451">
        <v>0</v>
      </c>
      <c r="C133" s="458">
        <v>14</v>
      </c>
      <c r="D133" s="453">
        <v>14</v>
      </c>
      <c r="E133" s="454">
        <f t="shared" si="5"/>
        <v>0.97250859106529208</v>
      </c>
      <c r="F133" s="455">
        <f>B133</f>
        <v>0</v>
      </c>
      <c r="G133" s="456">
        <f>D133</f>
        <v>14</v>
      </c>
      <c r="H133" s="457">
        <f t="shared" si="17"/>
        <v>0.97250859106529208</v>
      </c>
      <c r="I133" s="456">
        <f t="shared" si="18"/>
        <v>14</v>
      </c>
      <c r="J133" s="448"/>
      <c r="K133" s="448"/>
      <c r="L133" s="448"/>
      <c r="M133" s="448"/>
      <c r="N133" s="448"/>
      <c r="O133" s="448"/>
      <c r="P133" s="448"/>
      <c r="Q133" s="448"/>
      <c r="R133" s="448"/>
      <c r="S133" s="448"/>
      <c r="T133" s="448"/>
      <c r="U133" s="448"/>
      <c r="V133" s="448"/>
      <c r="W133" s="448"/>
      <c r="X133" s="448"/>
      <c r="Y133" s="448"/>
      <c r="Z133" s="448"/>
      <c r="AA133" s="448"/>
      <c r="AB133" s="448"/>
    </row>
    <row r="134" spans="1:28" s="449" customFormat="1" ht="17.100000000000001" customHeight="1">
      <c r="A134" s="458" t="s">
        <v>206</v>
      </c>
      <c r="B134" s="451"/>
      <c r="C134" s="458"/>
      <c r="D134" s="453"/>
      <c r="E134" s="454"/>
      <c r="F134" s="455">
        <f>SUM(B135:B136)</f>
        <v>53393</v>
      </c>
      <c r="G134" s="456">
        <f>SUMPRODUCT($B135:$B136,D135:D136)/SUM($B135:$B136)</f>
        <v>31</v>
      </c>
      <c r="H134" s="457">
        <f>SUMPRODUCT($B135:$B136,E135:E136)/SUM($B135:$B136)</f>
        <v>0.87076923076923074</v>
      </c>
      <c r="I134" s="456">
        <f t="shared" si="6"/>
        <v>31</v>
      </c>
      <c r="J134" s="448"/>
      <c r="K134" s="448"/>
      <c r="L134" s="448"/>
      <c r="M134" s="448"/>
      <c r="N134" s="448"/>
      <c r="O134" s="448"/>
      <c r="P134" s="448"/>
      <c r="Q134" s="448"/>
      <c r="R134" s="448"/>
      <c r="S134" s="448"/>
      <c r="T134" s="448"/>
      <c r="U134" s="448"/>
      <c r="V134" s="448"/>
      <c r="W134" s="448"/>
      <c r="X134" s="448"/>
      <c r="Y134" s="448"/>
      <c r="Z134" s="448"/>
      <c r="AA134" s="448"/>
      <c r="AB134" s="448"/>
    </row>
    <row r="135" spans="1:28" s="449" customFormat="1" ht="17.100000000000001" customHeight="1">
      <c r="A135" s="458" t="s">
        <v>2155</v>
      </c>
      <c r="B135" s="451">
        <v>45364</v>
      </c>
      <c r="C135" s="458" t="s">
        <v>2255</v>
      </c>
      <c r="D135" s="453">
        <v>31</v>
      </c>
      <c r="E135" s="454">
        <f t="shared" ref="E135:E198" si="19">141.5/(D135+131.5)</f>
        <v>0.87076923076923074</v>
      </c>
      <c r="F135" s="455"/>
      <c r="G135" s="456"/>
      <c r="H135" s="457"/>
      <c r="I135" s="456"/>
      <c r="J135" s="448"/>
      <c r="K135" s="448"/>
      <c r="L135" s="448"/>
      <c r="M135" s="448"/>
      <c r="N135" s="448"/>
      <c r="O135" s="448"/>
      <c r="P135" s="448"/>
      <c r="Q135" s="448"/>
      <c r="R135" s="448"/>
      <c r="S135" s="448"/>
      <c r="T135" s="448"/>
      <c r="U135" s="448"/>
      <c r="V135" s="448"/>
      <c r="W135" s="448"/>
      <c r="X135" s="448"/>
      <c r="Y135" s="448"/>
      <c r="Z135" s="448"/>
      <c r="AA135" s="448"/>
      <c r="AB135" s="448"/>
    </row>
    <row r="136" spans="1:28" s="449" customFormat="1" ht="17.100000000000001" customHeight="1">
      <c r="A136" s="458" t="s">
        <v>2256</v>
      </c>
      <c r="B136" s="451">
        <v>8029</v>
      </c>
      <c r="C136" s="458" t="s">
        <v>2255</v>
      </c>
      <c r="D136" s="453">
        <v>31</v>
      </c>
      <c r="E136" s="454">
        <f t="shared" si="19"/>
        <v>0.87076923076923074</v>
      </c>
      <c r="F136" s="455"/>
      <c r="G136" s="456"/>
      <c r="H136" s="457"/>
      <c r="I136" s="456"/>
      <c r="J136" s="448"/>
      <c r="K136" s="448"/>
      <c r="L136" s="448"/>
      <c r="M136" s="448"/>
      <c r="N136" s="448"/>
      <c r="O136" s="448"/>
      <c r="P136" s="448"/>
      <c r="Q136" s="448"/>
      <c r="R136" s="448"/>
      <c r="S136" s="448"/>
      <c r="T136" s="448"/>
      <c r="U136" s="448"/>
      <c r="V136" s="448"/>
      <c r="W136" s="448"/>
      <c r="X136" s="448"/>
      <c r="Y136" s="448"/>
      <c r="Z136" s="448"/>
      <c r="AA136" s="448"/>
      <c r="AB136" s="448"/>
    </row>
    <row r="137" spans="1:28" s="449" customFormat="1" ht="17.100000000000001" customHeight="1">
      <c r="A137" s="458" t="s">
        <v>207</v>
      </c>
      <c r="B137" s="451">
        <v>2995</v>
      </c>
      <c r="C137" s="458" t="s">
        <v>2257</v>
      </c>
      <c r="D137" s="453">
        <v>18</v>
      </c>
      <c r="E137" s="454">
        <f t="shared" si="19"/>
        <v>0.94648829431438131</v>
      </c>
      <c r="F137" s="455">
        <f>B137</f>
        <v>2995</v>
      </c>
      <c r="G137" s="456">
        <f>D137</f>
        <v>18</v>
      </c>
      <c r="H137" s="457">
        <f t="shared" ref="H137:H139" si="20">141.5/(G137+131.5)</f>
        <v>0.94648829431438131</v>
      </c>
      <c r="I137" s="456">
        <f t="shared" ref="I137:I190" si="21">(141.5/H137)-131.5</f>
        <v>18</v>
      </c>
      <c r="J137" s="448"/>
      <c r="K137" s="448"/>
      <c r="L137" s="448"/>
      <c r="M137" s="448"/>
      <c r="N137" s="448"/>
      <c r="O137" s="448"/>
      <c r="P137" s="448"/>
      <c r="Q137" s="448"/>
      <c r="R137" s="448"/>
      <c r="S137" s="448"/>
      <c r="T137" s="448"/>
      <c r="U137" s="448"/>
      <c r="V137" s="448"/>
      <c r="W137" s="448"/>
      <c r="X137" s="448"/>
      <c r="Y137" s="448"/>
      <c r="Z137" s="448"/>
      <c r="AA137" s="448"/>
      <c r="AB137" s="448"/>
    </row>
    <row r="138" spans="1:28" s="449" customFormat="1" ht="17.100000000000001" customHeight="1">
      <c r="A138" s="458" t="s">
        <v>2258</v>
      </c>
      <c r="B138" s="451">
        <v>632</v>
      </c>
      <c r="C138" s="459" t="s">
        <v>2259</v>
      </c>
      <c r="D138" s="453">
        <v>21.4</v>
      </c>
      <c r="E138" s="454">
        <f t="shared" si="19"/>
        <v>0.92544146500981028</v>
      </c>
      <c r="F138" s="455">
        <f>B138</f>
        <v>632</v>
      </c>
      <c r="G138" s="456">
        <f>D138</f>
        <v>21.4</v>
      </c>
      <c r="H138" s="457">
        <f t="shared" si="20"/>
        <v>0.92544146500981028</v>
      </c>
      <c r="I138" s="456">
        <f t="shared" si="21"/>
        <v>21.400000000000006</v>
      </c>
      <c r="J138" s="448"/>
      <c r="K138" s="448"/>
      <c r="L138" s="448"/>
      <c r="M138" s="448"/>
      <c r="N138" s="448"/>
      <c r="O138" s="448"/>
      <c r="P138" s="448"/>
      <c r="Q138" s="448"/>
      <c r="R138" s="448"/>
      <c r="S138" s="448"/>
      <c r="T138" s="448"/>
      <c r="U138" s="448"/>
      <c r="V138" s="448"/>
      <c r="W138" s="448"/>
      <c r="X138" s="448"/>
      <c r="Y138" s="448"/>
      <c r="Z138" s="448"/>
      <c r="AA138" s="448"/>
      <c r="AB138" s="448"/>
    </row>
    <row r="139" spans="1:28" s="449" customFormat="1" ht="17.100000000000001" customHeight="1">
      <c r="A139" s="458" t="s">
        <v>208</v>
      </c>
      <c r="B139" s="451">
        <v>12897</v>
      </c>
      <c r="C139" s="458" t="s">
        <v>2260</v>
      </c>
      <c r="D139" s="453">
        <v>26</v>
      </c>
      <c r="E139" s="454">
        <f t="shared" si="19"/>
        <v>0.89841269841269844</v>
      </c>
      <c r="F139" s="455">
        <f>B139</f>
        <v>12897</v>
      </c>
      <c r="G139" s="456">
        <f>D139</f>
        <v>26</v>
      </c>
      <c r="H139" s="457">
        <f t="shared" si="20"/>
        <v>0.89841269841269844</v>
      </c>
      <c r="I139" s="456">
        <f t="shared" si="21"/>
        <v>26</v>
      </c>
      <c r="J139" s="448"/>
      <c r="K139" s="448"/>
      <c r="L139" s="448"/>
      <c r="M139" s="448"/>
      <c r="N139" s="448"/>
      <c r="O139" s="448"/>
      <c r="P139" s="448"/>
      <c r="Q139" s="448"/>
      <c r="R139" s="448"/>
      <c r="S139" s="448"/>
      <c r="T139" s="448"/>
      <c r="U139" s="448"/>
      <c r="V139" s="448"/>
      <c r="W139" s="448"/>
      <c r="X139" s="448"/>
      <c r="Y139" s="448"/>
      <c r="Z139" s="448"/>
      <c r="AA139" s="448"/>
      <c r="AB139" s="448"/>
    </row>
    <row r="140" spans="1:28" s="449" customFormat="1" ht="17.100000000000001" customHeight="1">
      <c r="A140" s="458" t="s">
        <v>209</v>
      </c>
      <c r="B140" s="451"/>
      <c r="C140" s="458"/>
      <c r="D140" s="453"/>
      <c r="E140" s="454"/>
      <c r="F140" s="455">
        <f>SUM(B141:B144)</f>
        <v>5875552</v>
      </c>
      <c r="G140" s="456">
        <f>SUMPRODUCT($B141:$B144,D141:D144)/SUM($B141:$B144)</f>
        <v>21</v>
      </c>
      <c r="H140" s="457">
        <f>SUMPRODUCT($B141:$B144,E141:E144)/SUM($B141:$B144)</f>
        <v>0.92786885245901629</v>
      </c>
      <c r="I140" s="456">
        <f t="shared" si="21"/>
        <v>21.000000000000028</v>
      </c>
      <c r="J140" s="448"/>
      <c r="K140" s="448"/>
      <c r="L140" s="448"/>
      <c r="M140" s="448"/>
      <c r="N140" s="448"/>
      <c r="O140" s="448"/>
      <c r="P140" s="448"/>
      <c r="Q140" s="448"/>
      <c r="R140" s="448"/>
      <c r="S140" s="448"/>
      <c r="T140" s="448"/>
      <c r="U140" s="448"/>
      <c r="V140" s="448"/>
      <c r="W140" s="448"/>
      <c r="X140" s="448"/>
      <c r="Y140" s="448"/>
      <c r="Z140" s="448"/>
      <c r="AA140" s="448"/>
      <c r="AB140" s="448"/>
    </row>
    <row r="141" spans="1:28" s="449" customFormat="1" ht="17.100000000000001" customHeight="1">
      <c r="A141" s="458" t="s">
        <v>2261</v>
      </c>
      <c r="B141" s="451">
        <v>0</v>
      </c>
      <c r="C141" s="458" t="s">
        <v>2262</v>
      </c>
      <c r="D141" s="453">
        <v>14.5</v>
      </c>
      <c r="E141" s="454">
        <f t="shared" si="19"/>
        <v>0.96917808219178081</v>
      </c>
      <c r="F141" s="455"/>
      <c r="G141" s="456"/>
      <c r="H141" s="457"/>
      <c r="I141" s="456"/>
      <c r="J141" s="448"/>
      <c r="K141" s="448"/>
      <c r="L141" s="448"/>
      <c r="M141" s="448"/>
      <c r="N141" s="448"/>
      <c r="O141" s="448"/>
      <c r="P141" s="448"/>
      <c r="Q141" s="448"/>
      <c r="R141" s="448"/>
      <c r="S141" s="448"/>
      <c r="T141" s="448"/>
      <c r="U141" s="448"/>
      <c r="V141" s="448"/>
      <c r="W141" s="448"/>
      <c r="X141" s="448"/>
      <c r="Y141" s="448"/>
      <c r="Z141" s="448"/>
      <c r="AA141" s="448"/>
      <c r="AB141" s="448"/>
    </row>
    <row r="142" spans="1:28" s="449" customFormat="1" ht="17.100000000000001" customHeight="1">
      <c r="A142" s="458" t="s">
        <v>2263</v>
      </c>
      <c r="B142" s="451">
        <v>0</v>
      </c>
      <c r="C142" s="458">
        <v>29</v>
      </c>
      <c r="D142" s="453">
        <v>29</v>
      </c>
      <c r="E142" s="454">
        <f t="shared" si="19"/>
        <v>0.88161993769470404</v>
      </c>
      <c r="F142" s="455"/>
      <c r="G142" s="456"/>
      <c r="H142" s="457"/>
      <c r="I142" s="456"/>
      <c r="J142" s="448"/>
      <c r="K142" s="448"/>
      <c r="L142" s="448"/>
      <c r="M142" s="448"/>
      <c r="N142" s="448"/>
      <c r="O142" s="448"/>
      <c r="P142" s="448"/>
      <c r="Q142" s="448"/>
      <c r="R142" s="448"/>
      <c r="S142" s="448"/>
      <c r="T142" s="448"/>
      <c r="U142" s="448"/>
      <c r="V142" s="448"/>
      <c r="W142" s="448"/>
      <c r="X142" s="448"/>
      <c r="Y142" s="448"/>
      <c r="Z142" s="448"/>
      <c r="AA142" s="448"/>
      <c r="AB142" s="448"/>
    </row>
    <row r="143" spans="1:28" s="449" customFormat="1" ht="17.100000000000001" customHeight="1">
      <c r="A143" s="458" t="s">
        <v>2264</v>
      </c>
      <c r="B143" s="451">
        <v>0</v>
      </c>
      <c r="C143" s="458" t="s">
        <v>2265</v>
      </c>
      <c r="D143" s="453">
        <v>36.5</v>
      </c>
      <c r="E143" s="454">
        <f t="shared" si="19"/>
        <v>0.84226190476190477</v>
      </c>
      <c r="F143" s="455"/>
      <c r="G143" s="456"/>
      <c r="H143" s="457"/>
      <c r="I143" s="456"/>
      <c r="J143" s="448"/>
      <c r="K143" s="448"/>
      <c r="L143" s="448"/>
      <c r="M143" s="448"/>
      <c r="N143" s="448"/>
      <c r="O143" s="448"/>
      <c r="P143" s="448"/>
      <c r="Q143" s="448"/>
      <c r="R143" s="448"/>
      <c r="S143" s="448"/>
      <c r="T143" s="448"/>
      <c r="U143" s="448"/>
      <c r="V143" s="448"/>
      <c r="W143" s="448"/>
      <c r="X143" s="448"/>
      <c r="Y143" s="448"/>
      <c r="Z143" s="448"/>
      <c r="AA143" s="448"/>
      <c r="AB143" s="448"/>
    </row>
    <row r="144" spans="1:28" s="449" customFormat="1" ht="17.100000000000001" customHeight="1">
      <c r="A144" s="458" t="s">
        <v>2173</v>
      </c>
      <c r="B144" s="451">
        <v>5875552</v>
      </c>
      <c r="C144" s="458" t="s">
        <v>2266</v>
      </c>
      <c r="D144" s="453">
        <v>21</v>
      </c>
      <c r="E144" s="454">
        <f t="shared" si="19"/>
        <v>0.9278688524590164</v>
      </c>
      <c r="F144" s="455"/>
      <c r="G144" s="456"/>
      <c r="H144" s="457"/>
      <c r="I144" s="456"/>
      <c r="J144" s="448"/>
      <c r="K144" s="448"/>
      <c r="L144" s="448"/>
      <c r="M144" s="448"/>
      <c r="N144" s="448"/>
      <c r="O144" s="448"/>
      <c r="P144" s="448"/>
      <c r="Q144" s="448"/>
      <c r="R144" s="448"/>
      <c r="S144" s="448"/>
      <c r="T144" s="448"/>
      <c r="U144" s="448"/>
      <c r="V144" s="448"/>
      <c r="W144" s="448"/>
      <c r="X144" s="448"/>
      <c r="Y144" s="448"/>
      <c r="Z144" s="448"/>
      <c r="AA144" s="448"/>
      <c r="AB144" s="448"/>
    </row>
    <row r="145" spans="1:28" s="449" customFormat="1" ht="17.100000000000001" customHeight="1">
      <c r="A145" s="458" t="s">
        <v>2267</v>
      </c>
      <c r="B145" s="451">
        <v>22323</v>
      </c>
      <c r="C145" s="465" t="s">
        <v>2268</v>
      </c>
      <c r="D145" s="453">
        <v>32.200000000000003</v>
      </c>
      <c r="E145" s="454">
        <f t="shared" si="19"/>
        <v>0.86438607208307883</v>
      </c>
      <c r="F145" s="455">
        <f t="shared" ref="F145:F154" si="22">B145</f>
        <v>22323</v>
      </c>
      <c r="G145" s="456">
        <f t="shared" ref="G145:G154" si="23">D145</f>
        <v>32.200000000000003</v>
      </c>
      <c r="H145" s="457">
        <f t="shared" ref="H145:H154" si="24">141.5/(G145+131.5)</f>
        <v>0.86438607208307883</v>
      </c>
      <c r="I145" s="456">
        <f t="shared" ref="I145:I154" si="25">(141.5/H145)-131.5</f>
        <v>32.199999999999989</v>
      </c>
      <c r="J145" s="448"/>
      <c r="K145" s="448"/>
      <c r="L145" s="448"/>
      <c r="M145" s="448"/>
      <c r="N145" s="448"/>
      <c r="O145" s="448"/>
      <c r="P145" s="448"/>
      <c r="Q145" s="448"/>
      <c r="R145" s="448"/>
      <c r="S145" s="448"/>
      <c r="T145" s="448"/>
      <c r="U145" s="448"/>
      <c r="V145" s="448"/>
      <c r="W145" s="448"/>
      <c r="X145" s="448"/>
      <c r="Y145" s="448"/>
      <c r="Z145" s="448"/>
      <c r="AA145" s="448"/>
      <c r="AB145" s="448"/>
    </row>
    <row r="146" spans="1:28" s="449" customFormat="1" ht="17.100000000000001" customHeight="1">
      <c r="A146" s="458" t="s">
        <v>2269</v>
      </c>
      <c r="B146" s="451">
        <v>155879</v>
      </c>
      <c r="C146" s="458" t="s">
        <v>2270</v>
      </c>
      <c r="D146" s="453">
        <v>41</v>
      </c>
      <c r="E146" s="454">
        <f t="shared" si="19"/>
        <v>0.82028985507246377</v>
      </c>
      <c r="F146" s="455">
        <f t="shared" si="22"/>
        <v>155879</v>
      </c>
      <c r="G146" s="456">
        <f t="shared" si="23"/>
        <v>41</v>
      </c>
      <c r="H146" s="457">
        <f t="shared" si="24"/>
        <v>0.82028985507246377</v>
      </c>
      <c r="I146" s="456">
        <f t="shared" si="25"/>
        <v>41</v>
      </c>
      <c r="J146" s="448"/>
      <c r="K146" s="448"/>
      <c r="L146" s="448"/>
      <c r="M146" s="448"/>
      <c r="N146" s="448"/>
      <c r="O146" s="448"/>
      <c r="P146" s="448"/>
      <c r="Q146" s="448"/>
      <c r="R146" s="448"/>
      <c r="S146" s="448"/>
      <c r="T146" s="448"/>
      <c r="U146" s="448"/>
      <c r="V146" s="448"/>
      <c r="W146" s="448"/>
      <c r="X146" s="448"/>
      <c r="Y146" s="448"/>
      <c r="Z146" s="448"/>
      <c r="AA146" s="448"/>
      <c r="AB146" s="448"/>
    </row>
    <row r="147" spans="1:28" s="449" customFormat="1" ht="17.100000000000001" customHeight="1">
      <c r="A147" s="458" t="s">
        <v>2271</v>
      </c>
      <c r="B147" s="451">
        <v>90531</v>
      </c>
      <c r="C147" s="458" t="s">
        <v>2272</v>
      </c>
      <c r="D147" s="453">
        <v>43</v>
      </c>
      <c r="E147" s="454">
        <f t="shared" si="19"/>
        <v>0.81088825214899718</v>
      </c>
      <c r="F147" s="455">
        <f t="shared" si="22"/>
        <v>90531</v>
      </c>
      <c r="G147" s="456">
        <f t="shared" si="23"/>
        <v>43</v>
      </c>
      <c r="H147" s="457">
        <f t="shared" si="24"/>
        <v>0.81088825214899718</v>
      </c>
      <c r="I147" s="456">
        <f t="shared" si="25"/>
        <v>43</v>
      </c>
      <c r="J147" s="448"/>
      <c r="K147" s="448"/>
      <c r="L147" s="448"/>
      <c r="M147" s="448"/>
      <c r="N147" s="448"/>
      <c r="O147" s="448"/>
      <c r="P147" s="448"/>
      <c r="Q147" s="448"/>
      <c r="R147" s="448"/>
      <c r="S147" s="448"/>
      <c r="T147" s="448"/>
      <c r="U147" s="448"/>
      <c r="V147" s="448"/>
      <c r="W147" s="448"/>
      <c r="X147" s="448"/>
      <c r="Y147" s="448"/>
      <c r="Z147" s="448"/>
      <c r="AA147" s="448"/>
      <c r="AB147" s="448"/>
    </row>
    <row r="148" spans="1:28" s="449" customFormat="1" ht="17.100000000000001" customHeight="1">
      <c r="A148" s="458" t="s">
        <v>1136</v>
      </c>
      <c r="B148" s="451">
        <v>5460</v>
      </c>
      <c r="C148" s="458" t="s">
        <v>2273</v>
      </c>
      <c r="D148" s="453">
        <v>15</v>
      </c>
      <c r="E148" s="454">
        <f t="shared" si="19"/>
        <v>0.96587030716723554</v>
      </c>
      <c r="F148" s="455">
        <f t="shared" si="22"/>
        <v>5460</v>
      </c>
      <c r="G148" s="456">
        <f t="shared" si="23"/>
        <v>15</v>
      </c>
      <c r="H148" s="457">
        <f t="shared" si="24"/>
        <v>0.96587030716723554</v>
      </c>
      <c r="I148" s="456">
        <f t="shared" si="25"/>
        <v>15</v>
      </c>
      <c r="J148" s="448"/>
      <c r="K148" s="448"/>
      <c r="L148" s="448"/>
      <c r="M148" s="448"/>
      <c r="N148" s="448"/>
      <c r="O148" s="448"/>
      <c r="P148" s="448"/>
      <c r="Q148" s="448"/>
      <c r="R148" s="448"/>
      <c r="S148" s="448"/>
      <c r="T148" s="448"/>
      <c r="U148" s="448"/>
      <c r="V148" s="448"/>
      <c r="W148" s="448"/>
      <c r="X148" s="448"/>
      <c r="Y148" s="448"/>
      <c r="Z148" s="448"/>
      <c r="AA148" s="448"/>
      <c r="AB148" s="448"/>
    </row>
    <row r="149" spans="1:28" s="449" customFormat="1" ht="17.100000000000001" customHeight="1">
      <c r="A149" s="458" t="s">
        <v>2274</v>
      </c>
      <c r="B149" s="451">
        <v>0</v>
      </c>
      <c r="C149" s="458">
        <v>18</v>
      </c>
      <c r="D149" s="453">
        <v>18</v>
      </c>
      <c r="E149" s="454">
        <f t="shared" si="19"/>
        <v>0.94648829431438131</v>
      </c>
      <c r="F149" s="455">
        <f t="shared" si="22"/>
        <v>0</v>
      </c>
      <c r="G149" s="456">
        <f t="shared" si="23"/>
        <v>18</v>
      </c>
      <c r="H149" s="457">
        <f t="shared" si="24"/>
        <v>0.94648829431438131</v>
      </c>
      <c r="I149" s="456">
        <f t="shared" si="25"/>
        <v>18</v>
      </c>
      <c r="J149" s="448"/>
      <c r="K149" s="448"/>
      <c r="L149" s="448"/>
      <c r="M149" s="448"/>
      <c r="N149" s="448"/>
      <c r="O149" s="448"/>
      <c r="P149" s="448"/>
      <c r="Q149" s="448"/>
      <c r="R149" s="448"/>
      <c r="S149" s="448"/>
      <c r="T149" s="448"/>
      <c r="U149" s="448"/>
      <c r="V149" s="448"/>
      <c r="W149" s="448"/>
      <c r="X149" s="448"/>
      <c r="Y149" s="448"/>
      <c r="Z149" s="448"/>
      <c r="AA149" s="448"/>
      <c r="AB149" s="448"/>
    </row>
    <row r="150" spans="1:28" s="449" customFormat="1" ht="17.100000000000001" customHeight="1">
      <c r="A150" s="458" t="s">
        <v>212</v>
      </c>
      <c r="B150" s="451">
        <v>228476</v>
      </c>
      <c r="C150" s="459" t="s">
        <v>2275</v>
      </c>
      <c r="D150" s="453">
        <v>22.1</v>
      </c>
      <c r="E150" s="454">
        <f t="shared" si="19"/>
        <v>0.92122395833333337</v>
      </c>
      <c r="F150" s="455">
        <f t="shared" si="22"/>
        <v>228476</v>
      </c>
      <c r="G150" s="456">
        <f t="shared" si="23"/>
        <v>22.1</v>
      </c>
      <c r="H150" s="457">
        <f t="shared" si="24"/>
        <v>0.92122395833333337</v>
      </c>
      <c r="I150" s="456">
        <f t="shared" si="25"/>
        <v>22.099999999999994</v>
      </c>
      <c r="J150" s="448"/>
      <c r="K150" s="448"/>
      <c r="L150" s="448"/>
      <c r="M150" s="448"/>
      <c r="N150" s="448"/>
      <c r="O150" s="448"/>
      <c r="P150" s="448"/>
      <c r="Q150" s="448"/>
      <c r="R150" s="448"/>
      <c r="S150" s="448"/>
      <c r="T150" s="448"/>
      <c r="U150" s="448"/>
      <c r="V150" s="448"/>
      <c r="W150" s="448"/>
      <c r="X150" s="448"/>
      <c r="Y150" s="448"/>
      <c r="Z150" s="448"/>
      <c r="AA150" s="448"/>
      <c r="AB150" s="448"/>
    </row>
    <row r="151" spans="1:28" s="449" customFormat="1" ht="17.100000000000001" customHeight="1">
      <c r="A151" s="458" t="s">
        <v>2276</v>
      </c>
      <c r="B151" s="451">
        <v>0</v>
      </c>
      <c r="C151" s="459" t="s">
        <v>2277</v>
      </c>
      <c r="D151" s="453">
        <v>27.2</v>
      </c>
      <c r="E151" s="454">
        <f t="shared" si="19"/>
        <v>0.89161940768746073</v>
      </c>
      <c r="F151" s="455">
        <f t="shared" si="22"/>
        <v>0</v>
      </c>
      <c r="G151" s="456">
        <f t="shared" si="23"/>
        <v>27.2</v>
      </c>
      <c r="H151" s="457">
        <f t="shared" si="24"/>
        <v>0.89161940768746073</v>
      </c>
      <c r="I151" s="456">
        <f t="shared" si="25"/>
        <v>27.199999999999989</v>
      </c>
      <c r="J151" s="448"/>
      <c r="K151" s="448"/>
      <c r="L151" s="448"/>
      <c r="M151" s="448"/>
      <c r="N151" s="448"/>
      <c r="O151" s="448"/>
      <c r="P151" s="448"/>
      <c r="Q151" s="448"/>
      <c r="R151" s="448"/>
      <c r="S151" s="448"/>
      <c r="T151" s="448"/>
      <c r="U151" s="448"/>
      <c r="V151" s="448"/>
      <c r="W151" s="448"/>
      <c r="X151" s="448"/>
      <c r="Y151" s="448"/>
      <c r="Z151" s="448"/>
      <c r="AA151" s="448"/>
      <c r="AB151" s="448"/>
    </row>
    <row r="152" spans="1:28" s="449" customFormat="1" ht="17.100000000000001" customHeight="1">
      <c r="A152" s="458" t="s">
        <v>2278</v>
      </c>
      <c r="B152" s="451">
        <v>0</v>
      </c>
      <c r="C152" s="458">
        <v>54.8</v>
      </c>
      <c r="D152" s="453">
        <v>54.8</v>
      </c>
      <c r="E152" s="454">
        <f t="shared" si="19"/>
        <v>0.75952764358561453</v>
      </c>
      <c r="F152" s="455">
        <f t="shared" si="22"/>
        <v>0</v>
      </c>
      <c r="G152" s="456">
        <f t="shared" si="23"/>
        <v>54.8</v>
      </c>
      <c r="H152" s="457">
        <f t="shared" si="24"/>
        <v>0.75952764358561453</v>
      </c>
      <c r="I152" s="456">
        <f t="shared" si="25"/>
        <v>54.800000000000011</v>
      </c>
      <c r="J152" s="448"/>
      <c r="K152" s="448"/>
      <c r="L152" s="448"/>
      <c r="M152" s="448"/>
      <c r="N152" s="448"/>
      <c r="O152" s="448"/>
      <c r="P152" s="448"/>
      <c r="Q152" s="448"/>
      <c r="R152" s="448"/>
      <c r="S152" s="448"/>
      <c r="T152" s="448"/>
      <c r="U152" s="448"/>
      <c r="V152" s="448"/>
      <c r="W152" s="448"/>
      <c r="X152" s="448"/>
      <c r="Y152" s="448"/>
      <c r="Z152" s="448"/>
      <c r="AA152" s="448"/>
      <c r="AB152" s="448"/>
    </row>
    <row r="153" spans="1:28" s="449" customFormat="1" ht="17.100000000000001" customHeight="1">
      <c r="A153" s="458" t="s">
        <v>2279</v>
      </c>
      <c r="B153" s="451">
        <v>0</v>
      </c>
      <c r="C153" s="458">
        <v>46</v>
      </c>
      <c r="D153" s="453">
        <v>46</v>
      </c>
      <c r="E153" s="454">
        <f t="shared" si="19"/>
        <v>0.79718309859154934</v>
      </c>
      <c r="F153" s="455">
        <f t="shared" si="22"/>
        <v>0</v>
      </c>
      <c r="G153" s="456">
        <f t="shared" si="23"/>
        <v>46</v>
      </c>
      <c r="H153" s="457">
        <f t="shared" si="24"/>
        <v>0.79718309859154934</v>
      </c>
      <c r="I153" s="456">
        <f t="shared" si="25"/>
        <v>46</v>
      </c>
      <c r="J153" s="448"/>
      <c r="K153" s="448"/>
      <c r="L153" s="448"/>
      <c r="M153" s="448"/>
      <c r="N153" s="448"/>
      <c r="O153" s="448"/>
      <c r="P153" s="448"/>
      <c r="Q153" s="448"/>
      <c r="R153" s="448"/>
      <c r="S153" s="448"/>
      <c r="T153" s="448"/>
      <c r="U153" s="448"/>
      <c r="V153" s="448"/>
      <c r="W153" s="448"/>
      <c r="X153" s="448"/>
      <c r="Y153" s="448"/>
      <c r="Z153" s="448"/>
      <c r="AA153" s="448"/>
      <c r="AB153" s="448"/>
    </row>
    <row r="154" spans="1:28" s="449" customFormat="1" ht="17.100000000000001" customHeight="1">
      <c r="A154" s="458" t="s">
        <v>213</v>
      </c>
      <c r="B154" s="451">
        <v>227539</v>
      </c>
      <c r="C154" s="459" t="s">
        <v>2280</v>
      </c>
      <c r="D154" s="453">
        <v>34.6</v>
      </c>
      <c r="E154" s="454">
        <f t="shared" si="19"/>
        <v>0.85189644792293806</v>
      </c>
      <c r="F154" s="455">
        <f t="shared" si="22"/>
        <v>227539</v>
      </c>
      <c r="G154" s="456">
        <f t="shared" si="23"/>
        <v>34.6</v>
      </c>
      <c r="H154" s="457">
        <f t="shared" si="24"/>
        <v>0.85189644792293806</v>
      </c>
      <c r="I154" s="456">
        <f t="shared" si="25"/>
        <v>34.599999999999994</v>
      </c>
      <c r="J154" s="448"/>
      <c r="K154" s="448"/>
      <c r="L154" s="448"/>
      <c r="M154" s="448"/>
      <c r="N154" s="448"/>
      <c r="O154" s="448"/>
      <c r="P154" s="448"/>
      <c r="Q154" s="448"/>
      <c r="R154" s="448"/>
      <c r="S154" s="448"/>
      <c r="T154" s="448"/>
      <c r="U154" s="448"/>
      <c r="V154" s="448"/>
      <c r="W154" s="448"/>
      <c r="X154" s="448"/>
      <c r="Y154" s="448"/>
      <c r="Z154" s="448"/>
      <c r="AA154" s="448"/>
      <c r="AB154" s="448"/>
    </row>
    <row r="155" spans="1:28" s="449" customFormat="1" ht="17.100000000000001" customHeight="1">
      <c r="A155" s="458" t="s">
        <v>214</v>
      </c>
      <c r="B155" s="451"/>
      <c r="C155" s="458"/>
      <c r="D155" s="453"/>
      <c r="E155" s="454"/>
      <c r="F155" s="455">
        <f>SUM(B156:B186)</f>
        <v>17557874</v>
      </c>
      <c r="G155" s="456">
        <f>SUMPRODUCT($B156:$B186,D156:D186)/SUM($B156:$B186)</f>
        <v>22.069062820475875</v>
      </c>
      <c r="H155" s="457">
        <f>SUMPRODUCT($B156:$B186,E156:E186)/SUM($B156:$B186)</f>
        <v>0.92335025065754028</v>
      </c>
      <c r="I155" s="456">
        <f t="shared" si="21"/>
        <v>21.746289692599731</v>
      </c>
      <c r="J155" s="448"/>
      <c r="K155" s="448"/>
      <c r="L155" s="448"/>
      <c r="M155" s="448"/>
      <c r="N155" s="448"/>
      <c r="O155" s="448"/>
      <c r="P155" s="448"/>
      <c r="Q155" s="448"/>
      <c r="R155" s="448"/>
      <c r="S155" s="448"/>
      <c r="T155" s="448"/>
      <c r="U155" s="448"/>
      <c r="V155" s="448"/>
      <c r="W155" s="448"/>
      <c r="X155" s="448"/>
      <c r="Y155" s="448"/>
      <c r="Z155" s="448"/>
      <c r="AA155" s="448"/>
      <c r="AB155" s="448"/>
    </row>
    <row r="156" spans="1:28" s="449" customFormat="1" ht="17.100000000000001" customHeight="1">
      <c r="A156" s="458" t="s">
        <v>2281</v>
      </c>
      <c r="B156" s="451"/>
      <c r="C156" s="458"/>
      <c r="D156" s="453"/>
      <c r="E156" s="454"/>
      <c r="F156" s="455"/>
      <c r="G156" s="456"/>
      <c r="H156" s="457"/>
      <c r="I156" s="456"/>
      <c r="J156" s="448"/>
      <c r="K156" s="448"/>
      <c r="L156" s="448"/>
      <c r="M156" s="448"/>
      <c r="N156" s="448"/>
      <c r="O156" s="448"/>
      <c r="P156" s="448"/>
      <c r="Q156" s="448"/>
      <c r="R156" s="448"/>
      <c r="S156" s="448"/>
      <c r="T156" s="448"/>
      <c r="U156" s="448"/>
      <c r="V156" s="448"/>
      <c r="W156" s="448"/>
      <c r="X156" s="448"/>
      <c r="Y156" s="448"/>
      <c r="Z156" s="448"/>
      <c r="AA156" s="448"/>
      <c r="AB156" s="448"/>
    </row>
    <row r="157" spans="1:28" s="449" customFormat="1" ht="17.100000000000001" customHeight="1">
      <c r="A157" s="458" t="s">
        <v>2282</v>
      </c>
      <c r="B157" s="451">
        <v>3995</v>
      </c>
      <c r="C157" s="458" t="s">
        <v>2283</v>
      </c>
      <c r="D157" s="453">
        <v>36.5</v>
      </c>
      <c r="E157" s="454">
        <f t="shared" si="19"/>
        <v>0.84226190476190477</v>
      </c>
      <c r="F157" s="455"/>
      <c r="G157" s="456"/>
      <c r="H157" s="457"/>
      <c r="I157" s="456"/>
      <c r="J157" s="448"/>
      <c r="K157" s="448"/>
      <c r="L157" s="448"/>
      <c r="M157" s="448"/>
      <c r="N157" s="448"/>
      <c r="O157" s="448"/>
      <c r="P157" s="448"/>
      <c r="Q157" s="448"/>
      <c r="R157" s="448"/>
      <c r="S157" s="448"/>
      <c r="T157" s="448"/>
      <c r="U157" s="448"/>
      <c r="V157" s="448"/>
      <c r="W157" s="448"/>
      <c r="X157" s="448"/>
      <c r="Y157" s="448"/>
      <c r="Z157" s="448"/>
      <c r="AA157" s="448"/>
      <c r="AB157" s="448"/>
    </row>
    <row r="158" spans="1:28" s="449" customFormat="1" ht="17.100000000000001" customHeight="1">
      <c r="A158" s="458" t="s">
        <v>2135</v>
      </c>
      <c r="B158" s="451">
        <v>0</v>
      </c>
      <c r="C158" s="458">
        <v>33</v>
      </c>
      <c r="D158" s="453">
        <v>33</v>
      </c>
      <c r="E158" s="454">
        <f t="shared" si="19"/>
        <v>0.86018237082066873</v>
      </c>
      <c r="F158" s="455"/>
      <c r="G158" s="456"/>
      <c r="H158" s="457"/>
      <c r="I158" s="456"/>
      <c r="J158" s="448"/>
      <c r="K158" s="448"/>
      <c r="L158" s="448"/>
      <c r="M158" s="448"/>
      <c r="N158" s="448"/>
      <c r="O158" s="448"/>
      <c r="P158" s="448"/>
      <c r="Q158" s="448"/>
      <c r="R158" s="448"/>
      <c r="S158" s="448"/>
      <c r="T158" s="448"/>
      <c r="U158" s="448"/>
      <c r="V158" s="448"/>
      <c r="W158" s="448"/>
      <c r="X158" s="448"/>
      <c r="Y158" s="448"/>
      <c r="Z158" s="448"/>
      <c r="AA158" s="448"/>
      <c r="AB158" s="448"/>
    </row>
    <row r="159" spans="1:28" s="449" customFormat="1" ht="17.100000000000001" customHeight="1">
      <c r="A159" s="458" t="s">
        <v>2284</v>
      </c>
      <c r="B159" s="451"/>
      <c r="C159" s="458"/>
      <c r="D159" s="453"/>
      <c r="E159" s="454"/>
      <c r="F159" s="455"/>
      <c r="G159" s="456"/>
      <c r="H159" s="457"/>
      <c r="I159" s="456"/>
      <c r="J159" s="448"/>
      <c r="K159" s="448"/>
      <c r="L159" s="448"/>
      <c r="M159" s="448"/>
      <c r="N159" s="448"/>
      <c r="O159" s="448"/>
      <c r="P159" s="448"/>
      <c r="Q159" s="448"/>
      <c r="R159" s="448"/>
      <c r="S159" s="448"/>
      <c r="T159" s="448"/>
      <c r="U159" s="448"/>
      <c r="V159" s="448"/>
      <c r="W159" s="448"/>
      <c r="X159" s="448"/>
      <c r="Y159" s="448"/>
      <c r="Z159" s="448"/>
      <c r="AA159" s="448"/>
      <c r="AB159" s="448"/>
    </row>
    <row r="160" spans="1:28" s="449" customFormat="1" ht="17.100000000000001" customHeight="1">
      <c r="A160" s="458" t="s">
        <v>2285</v>
      </c>
      <c r="B160" s="451">
        <v>3390</v>
      </c>
      <c r="C160" s="458">
        <v>28</v>
      </c>
      <c r="D160" s="453">
        <v>28</v>
      </c>
      <c r="E160" s="454">
        <f t="shared" si="19"/>
        <v>0.88714733542319746</v>
      </c>
      <c r="F160" s="455"/>
      <c r="G160" s="456"/>
      <c r="H160" s="457"/>
      <c r="I160" s="456"/>
      <c r="J160" s="448"/>
      <c r="K160" s="448"/>
      <c r="L160" s="448"/>
      <c r="M160" s="448"/>
      <c r="N160" s="448"/>
      <c r="O160" s="448"/>
      <c r="P160" s="448"/>
      <c r="Q160" s="448"/>
      <c r="R160" s="448"/>
      <c r="S160" s="448"/>
      <c r="T160" s="448"/>
      <c r="U160" s="448"/>
      <c r="V160" s="448"/>
      <c r="W160" s="448"/>
      <c r="X160" s="448"/>
      <c r="Y160" s="448"/>
      <c r="Z160" s="448"/>
      <c r="AA160" s="448"/>
      <c r="AB160" s="448"/>
    </row>
    <row r="161" spans="1:28" s="449" customFormat="1" ht="17.100000000000001" customHeight="1">
      <c r="A161" s="458" t="s">
        <v>2286</v>
      </c>
      <c r="B161" s="451">
        <v>5487</v>
      </c>
      <c r="C161" s="458" t="s">
        <v>2287</v>
      </c>
      <c r="D161" s="453">
        <v>19.5</v>
      </c>
      <c r="E161" s="454">
        <f t="shared" si="19"/>
        <v>0.9370860927152318</v>
      </c>
      <c r="F161" s="455"/>
      <c r="G161" s="456"/>
      <c r="H161" s="457"/>
      <c r="I161" s="456"/>
      <c r="J161" s="448"/>
      <c r="K161" s="448"/>
      <c r="L161" s="448"/>
      <c r="M161" s="448"/>
      <c r="N161" s="448"/>
      <c r="O161" s="448"/>
      <c r="P161" s="448"/>
      <c r="Q161" s="448"/>
      <c r="R161" s="448"/>
      <c r="S161" s="448"/>
      <c r="T161" s="448"/>
      <c r="U161" s="448"/>
      <c r="V161" s="448"/>
      <c r="W161" s="448"/>
      <c r="X161" s="448"/>
      <c r="Y161" s="448"/>
      <c r="Z161" s="448"/>
      <c r="AA161" s="448"/>
      <c r="AB161" s="448"/>
    </row>
    <row r="162" spans="1:28" s="449" customFormat="1" ht="17.100000000000001" customHeight="1">
      <c r="A162" s="458" t="s">
        <v>2288</v>
      </c>
      <c r="B162" s="451">
        <v>45604</v>
      </c>
      <c r="C162" s="458" t="s">
        <v>2287</v>
      </c>
      <c r="D162" s="453">
        <v>19.5</v>
      </c>
      <c r="E162" s="454">
        <f t="shared" si="19"/>
        <v>0.9370860927152318</v>
      </c>
      <c r="F162" s="455"/>
      <c r="G162" s="456"/>
      <c r="H162" s="457"/>
      <c r="I162" s="456"/>
      <c r="J162" s="448"/>
      <c r="K162" s="448"/>
      <c r="L162" s="448"/>
      <c r="M162" s="448"/>
      <c r="N162" s="448"/>
      <c r="O162" s="448"/>
      <c r="P162" s="448"/>
      <c r="Q162" s="448"/>
      <c r="R162" s="448"/>
      <c r="S162" s="448"/>
      <c r="T162" s="448"/>
      <c r="U162" s="448"/>
      <c r="V162" s="448"/>
      <c r="W162" s="448"/>
      <c r="X162" s="448"/>
      <c r="Y162" s="448"/>
      <c r="Z162" s="448"/>
      <c r="AA162" s="448"/>
      <c r="AB162" s="448"/>
    </row>
    <row r="163" spans="1:28" s="449" customFormat="1" ht="17.100000000000001" customHeight="1">
      <c r="A163" s="458" t="s">
        <v>2135</v>
      </c>
      <c r="B163" s="451">
        <v>9327</v>
      </c>
      <c r="C163" s="458">
        <v>33</v>
      </c>
      <c r="D163" s="453">
        <v>33</v>
      </c>
      <c r="E163" s="454">
        <f t="shared" si="19"/>
        <v>0.86018237082066873</v>
      </c>
      <c r="F163" s="455"/>
      <c r="G163" s="456"/>
      <c r="H163" s="457"/>
      <c r="I163" s="456"/>
      <c r="J163" s="448"/>
      <c r="K163" s="448"/>
      <c r="L163" s="448"/>
      <c r="M163" s="448"/>
      <c r="N163" s="448"/>
      <c r="O163" s="448"/>
      <c r="P163" s="448"/>
      <c r="Q163" s="448"/>
      <c r="R163" s="448"/>
      <c r="S163" s="448"/>
      <c r="T163" s="448"/>
      <c r="U163" s="448"/>
      <c r="V163" s="448"/>
      <c r="W163" s="448"/>
      <c r="X163" s="448"/>
      <c r="Y163" s="448"/>
      <c r="Z163" s="448"/>
      <c r="AA163" s="448"/>
      <c r="AB163" s="448"/>
    </row>
    <row r="164" spans="1:28" s="449" customFormat="1" ht="17.100000000000001" customHeight="1">
      <c r="A164" s="458" t="s">
        <v>2289</v>
      </c>
      <c r="B164" s="451"/>
      <c r="C164" s="458"/>
      <c r="D164" s="453"/>
      <c r="E164" s="454"/>
      <c r="F164" s="455"/>
      <c r="G164" s="456"/>
      <c r="H164" s="457"/>
      <c r="I164" s="456"/>
      <c r="J164" s="448"/>
      <c r="K164" s="448"/>
      <c r="L164" s="448"/>
      <c r="M164" s="448"/>
      <c r="N164" s="448"/>
      <c r="O164" s="448"/>
      <c r="P164" s="448"/>
      <c r="Q164" s="448"/>
      <c r="R164" s="448"/>
      <c r="S164" s="448"/>
      <c r="T164" s="448"/>
      <c r="U164" s="448"/>
      <c r="V164" s="448"/>
      <c r="W164" s="448"/>
      <c r="X164" s="448"/>
      <c r="Y164" s="448"/>
      <c r="Z164" s="448"/>
      <c r="AA164" s="448"/>
      <c r="AB164" s="448"/>
    </row>
    <row r="165" spans="1:28" s="449" customFormat="1" ht="17.100000000000001" customHeight="1">
      <c r="A165" s="458" t="s">
        <v>2135</v>
      </c>
      <c r="B165" s="451">
        <v>963</v>
      </c>
      <c r="C165" s="458">
        <v>33</v>
      </c>
      <c r="D165" s="453">
        <v>33</v>
      </c>
      <c r="E165" s="454">
        <f t="shared" si="19"/>
        <v>0.86018237082066873</v>
      </c>
      <c r="F165" s="455"/>
      <c r="G165" s="456"/>
      <c r="H165" s="457"/>
      <c r="I165" s="456"/>
      <c r="J165" s="448"/>
      <c r="K165" s="448"/>
      <c r="L165" s="448"/>
      <c r="M165" s="448"/>
      <c r="N165" s="448"/>
      <c r="O165" s="448"/>
      <c r="P165" s="448"/>
      <c r="Q165" s="448"/>
      <c r="R165" s="448"/>
      <c r="S165" s="448"/>
      <c r="T165" s="448"/>
      <c r="U165" s="448"/>
      <c r="V165" s="448"/>
      <c r="W165" s="448"/>
      <c r="X165" s="448"/>
      <c r="Y165" s="448"/>
      <c r="Z165" s="448"/>
      <c r="AA165" s="448"/>
      <c r="AB165" s="448"/>
    </row>
    <row r="166" spans="1:28" s="449" customFormat="1" ht="17.100000000000001" customHeight="1">
      <c r="A166" s="458" t="s">
        <v>2290</v>
      </c>
      <c r="B166" s="451"/>
      <c r="C166" s="458"/>
      <c r="D166" s="453"/>
      <c r="E166" s="454"/>
      <c r="F166" s="455"/>
      <c r="G166" s="456"/>
      <c r="H166" s="457"/>
      <c r="I166" s="456"/>
      <c r="J166" s="448"/>
      <c r="K166" s="448"/>
      <c r="L166" s="448"/>
      <c r="M166" s="448"/>
      <c r="N166" s="448"/>
      <c r="O166" s="448"/>
      <c r="P166" s="448"/>
      <c r="Q166" s="448"/>
      <c r="R166" s="448"/>
      <c r="S166" s="448"/>
      <c r="T166" s="448"/>
      <c r="U166" s="448"/>
      <c r="V166" s="448"/>
      <c r="W166" s="448"/>
      <c r="X166" s="448"/>
      <c r="Y166" s="448"/>
      <c r="Z166" s="448"/>
      <c r="AA166" s="448"/>
      <c r="AB166" s="448"/>
    </row>
    <row r="167" spans="1:28" s="449" customFormat="1" ht="17.100000000000001" customHeight="1">
      <c r="A167" s="458" t="s">
        <v>2291</v>
      </c>
      <c r="B167" s="451">
        <v>1397</v>
      </c>
      <c r="C167" s="458" t="s">
        <v>2292</v>
      </c>
      <c r="D167" s="453">
        <v>13</v>
      </c>
      <c r="E167" s="454">
        <f t="shared" si="19"/>
        <v>0.97923875432525953</v>
      </c>
      <c r="F167" s="455"/>
      <c r="G167" s="456"/>
      <c r="H167" s="457"/>
      <c r="I167" s="456"/>
      <c r="J167" s="448"/>
      <c r="K167" s="448"/>
      <c r="L167" s="448"/>
      <c r="M167" s="448"/>
      <c r="N167" s="448"/>
      <c r="O167" s="448"/>
      <c r="P167" s="448"/>
      <c r="Q167" s="448"/>
      <c r="R167" s="448"/>
      <c r="S167" s="448"/>
      <c r="T167" s="448"/>
      <c r="U167" s="448"/>
      <c r="V167" s="448"/>
      <c r="W167" s="448"/>
      <c r="X167" s="448"/>
      <c r="Y167" s="448"/>
      <c r="Z167" s="448"/>
      <c r="AA167" s="448"/>
      <c r="AB167" s="448"/>
    </row>
    <row r="168" spans="1:28" s="449" customFormat="1" ht="17.100000000000001" customHeight="1">
      <c r="A168" s="458" t="s">
        <v>2285</v>
      </c>
      <c r="B168" s="451">
        <v>28280</v>
      </c>
      <c r="C168" s="458">
        <v>28</v>
      </c>
      <c r="D168" s="453">
        <v>28</v>
      </c>
      <c r="E168" s="454">
        <f t="shared" si="19"/>
        <v>0.88714733542319746</v>
      </c>
      <c r="F168" s="455"/>
      <c r="G168" s="456"/>
      <c r="H168" s="457"/>
      <c r="I168" s="456"/>
      <c r="J168" s="448"/>
      <c r="K168" s="448"/>
      <c r="L168" s="448"/>
      <c r="M168" s="448"/>
      <c r="N168" s="448"/>
      <c r="O168" s="448"/>
      <c r="P168" s="448"/>
      <c r="Q168" s="448"/>
      <c r="R168" s="448"/>
      <c r="S168" s="448"/>
      <c r="T168" s="448"/>
      <c r="U168" s="448"/>
      <c r="V168" s="448"/>
      <c r="W168" s="448"/>
      <c r="X168" s="448"/>
      <c r="Y168" s="448"/>
      <c r="Z168" s="448"/>
      <c r="AA168" s="448"/>
      <c r="AB168" s="448"/>
    </row>
    <row r="169" spans="1:28" s="449" customFormat="1" ht="17.100000000000001" customHeight="1">
      <c r="A169" s="458" t="s">
        <v>2162</v>
      </c>
      <c r="B169" s="451">
        <v>389</v>
      </c>
      <c r="C169" s="459">
        <v>21.4</v>
      </c>
      <c r="D169" s="453">
        <v>21.4</v>
      </c>
      <c r="E169" s="454">
        <f t="shared" si="19"/>
        <v>0.92544146500981028</v>
      </c>
      <c r="F169" s="455"/>
      <c r="G169" s="456"/>
      <c r="H169" s="457"/>
      <c r="I169" s="456"/>
      <c r="J169" s="448"/>
      <c r="K169" s="448"/>
      <c r="L169" s="448"/>
      <c r="M169" s="448"/>
      <c r="N169" s="448"/>
      <c r="O169" s="448"/>
      <c r="P169" s="448"/>
      <c r="Q169" s="448"/>
      <c r="R169" s="448"/>
      <c r="S169" s="448"/>
      <c r="T169" s="448"/>
      <c r="U169" s="448"/>
      <c r="V169" s="448"/>
      <c r="W169" s="448"/>
      <c r="X169" s="448"/>
      <c r="Y169" s="448"/>
      <c r="Z169" s="448"/>
      <c r="AA169" s="448"/>
      <c r="AB169" s="448"/>
    </row>
    <row r="170" spans="1:28" s="449" customFormat="1" ht="17.100000000000001" customHeight="1">
      <c r="A170" s="458" t="s">
        <v>2282</v>
      </c>
      <c r="B170" s="451">
        <v>45205</v>
      </c>
      <c r="C170" s="458">
        <v>23</v>
      </c>
      <c r="D170" s="453">
        <v>23</v>
      </c>
      <c r="E170" s="454">
        <f t="shared" si="19"/>
        <v>0.91585760517799353</v>
      </c>
      <c r="F170" s="455"/>
      <c r="G170" s="456"/>
      <c r="H170" s="457"/>
      <c r="I170" s="456"/>
      <c r="J170" s="448"/>
      <c r="K170" s="448"/>
      <c r="L170" s="448"/>
      <c r="M170" s="448"/>
      <c r="N170" s="448"/>
      <c r="O170" s="448"/>
      <c r="P170" s="448"/>
      <c r="Q170" s="448"/>
      <c r="R170" s="448"/>
      <c r="S170" s="448"/>
      <c r="T170" s="448"/>
      <c r="U170" s="448"/>
      <c r="V170" s="448"/>
      <c r="W170" s="448"/>
      <c r="X170" s="448"/>
      <c r="Y170" s="448"/>
      <c r="Z170" s="448"/>
      <c r="AA170" s="448"/>
      <c r="AB170" s="448"/>
    </row>
    <row r="171" spans="1:28" s="449" customFormat="1" ht="17.100000000000001" customHeight="1">
      <c r="A171" s="458" t="s">
        <v>2293</v>
      </c>
      <c r="B171" s="451">
        <v>71</v>
      </c>
      <c r="C171" s="459" t="s">
        <v>2294</v>
      </c>
      <c r="D171" s="453">
        <v>21</v>
      </c>
      <c r="E171" s="454">
        <f t="shared" si="19"/>
        <v>0.9278688524590164</v>
      </c>
      <c r="F171" s="455"/>
      <c r="G171" s="456"/>
      <c r="H171" s="457"/>
      <c r="I171" s="456"/>
      <c r="J171" s="448"/>
      <c r="K171" s="448"/>
      <c r="L171" s="448"/>
      <c r="M171" s="448"/>
      <c r="N171" s="448"/>
      <c r="O171" s="448"/>
      <c r="P171" s="448"/>
      <c r="Q171" s="448"/>
      <c r="R171" s="448"/>
      <c r="S171" s="448"/>
      <c r="T171" s="448"/>
      <c r="U171" s="448"/>
      <c r="V171" s="448"/>
      <c r="W171" s="448"/>
      <c r="X171" s="448"/>
      <c r="Y171" s="448"/>
      <c r="Z171" s="448"/>
      <c r="AA171" s="448"/>
      <c r="AB171" s="448"/>
    </row>
    <row r="172" spans="1:28" s="449" customFormat="1" ht="17.100000000000001" customHeight="1">
      <c r="A172" s="458" t="s">
        <v>2295</v>
      </c>
      <c r="B172" s="451"/>
      <c r="C172" s="458"/>
      <c r="D172" s="453"/>
      <c r="E172" s="454"/>
      <c r="F172" s="455"/>
      <c r="G172" s="456"/>
      <c r="H172" s="457"/>
      <c r="I172" s="456"/>
      <c r="J172" s="448"/>
      <c r="K172" s="448"/>
      <c r="L172" s="448"/>
      <c r="M172" s="448"/>
      <c r="N172" s="448"/>
      <c r="O172" s="448"/>
      <c r="P172" s="448"/>
      <c r="Q172" s="448"/>
      <c r="R172" s="448"/>
      <c r="S172" s="448"/>
      <c r="T172" s="448"/>
      <c r="U172" s="448"/>
      <c r="V172" s="448"/>
      <c r="W172" s="448"/>
      <c r="X172" s="448"/>
      <c r="Y172" s="448"/>
      <c r="Z172" s="448"/>
      <c r="AA172" s="448"/>
      <c r="AB172" s="448"/>
    </row>
    <row r="173" spans="1:28" s="449" customFormat="1" ht="17.100000000000001" customHeight="1">
      <c r="A173" s="458" t="s">
        <v>2296</v>
      </c>
      <c r="B173" s="451">
        <v>1858067</v>
      </c>
      <c r="C173" s="458" t="s">
        <v>2297</v>
      </c>
      <c r="D173" s="453">
        <v>25.8</v>
      </c>
      <c r="E173" s="454">
        <f t="shared" si="19"/>
        <v>0.89955499046408127</v>
      </c>
      <c r="F173" s="455"/>
      <c r="G173" s="456"/>
      <c r="H173" s="457"/>
      <c r="I173" s="456"/>
      <c r="J173" s="448"/>
      <c r="K173" s="448"/>
      <c r="L173" s="448"/>
      <c r="M173" s="448"/>
      <c r="N173" s="448"/>
      <c r="O173" s="448"/>
      <c r="P173" s="448"/>
      <c r="Q173" s="448"/>
      <c r="R173" s="448"/>
      <c r="S173" s="448"/>
      <c r="T173" s="448"/>
      <c r="U173" s="448"/>
      <c r="V173" s="448"/>
      <c r="W173" s="448"/>
      <c r="X173" s="448"/>
      <c r="Y173" s="448"/>
      <c r="Z173" s="448"/>
      <c r="AA173" s="448"/>
      <c r="AB173" s="448"/>
    </row>
    <row r="174" spans="1:28" s="449" customFormat="1" ht="17.100000000000001" customHeight="1">
      <c r="A174" s="458" t="s">
        <v>2298</v>
      </c>
      <c r="B174" s="451">
        <v>5633321</v>
      </c>
      <c r="C174" s="458" t="s">
        <v>2292</v>
      </c>
      <c r="D174" s="453">
        <v>13</v>
      </c>
      <c r="E174" s="454">
        <f t="shared" si="19"/>
        <v>0.97923875432525953</v>
      </c>
      <c r="F174" s="455"/>
      <c r="G174" s="456"/>
      <c r="H174" s="457"/>
      <c r="I174" s="456"/>
      <c r="J174" s="448"/>
      <c r="K174" s="448"/>
      <c r="L174" s="448"/>
      <c r="M174" s="448"/>
      <c r="N174" s="448"/>
      <c r="O174" s="448"/>
      <c r="P174" s="448"/>
      <c r="Q174" s="448"/>
      <c r="R174" s="448"/>
      <c r="S174" s="448"/>
      <c r="T174" s="448"/>
      <c r="U174" s="448"/>
      <c r="V174" s="448"/>
      <c r="W174" s="448"/>
      <c r="X174" s="448"/>
      <c r="Y174" s="448"/>
      <c r="Z174" s="448"/>
      <c r="AA174" s="448"/>
      <c r="AB174" s="448"/>
    </row>
    <row r="175" spans="1:28" s="449" customFormat="1" ht="17.100000000000001" customHeight="1">
      <c r="A175" s="458" t="s">
        <v>2299</v>
      </c>
      <c r="B175" s="451">
        <v>8589131</v>
      </c>
      <c r="C175" s="458">
        <v>28</v>
      </c>
      <c r="D175" s="453">
        <v>28</v>
      </c>
      <c r="E175" s="454">
        <f t="shared" si="19"/>
        <v>0.88714733542319746</v>
      </c>
      <c r="F175" s="455"/>
      <c r="G175" s="456"/>
      <c r="H175" s="457"/>
      <c r="I175" s="456"/>
      <c r="J175" s="448"/>
      <c r="K175" s="448"/>
      <c r="L175" s="448"/>
      <c r="M175" s="448"/>
      <c r="N175" s="448"/>
      <c r="O175" s="448"/>
      <c r="P175" s="448"/>
      <c r="Q175" s="448"/>
      <c r="R175" s="448"/>
      <c r="S175" s="448"/>
      <c r="T175" s="448"/>
      <c r="U175" s="448"/>
      <c r="V175" s="448"/>
      <c r="W175" s="448"/>
      <c r="X175" s="448"/>
      <c r="Y175" s="448"/>
      <c r="Z175" s="448"/>
      <c r="AA175" s="448"/>
      <c r="AB175" s="448"/>
    </row>
    <row r="176" spans="1:28" s="449" customFormat="1" ht="17.100000000000001" customHeight="1">
      <c r="A176" s="458" t="s">
        <v>2300</v>
      </c>
      <c r="B176" s="451">
        <v>0</v>
      </c>
      <c r="C176" s="458">
        <v>12.2</v>
      </c>
      <c r="D176" s="453">
        <v>12.2</v>
      </c>
      <c r="E176" s="454">
        <f t="shared" si="19"/>
        <v>0.98469032707028536</v>
      </c>
      <c r="F176" s="455"/>
      <c r="G176" s="456"/>
      <c r="H176" s="457"/>
      <c r="I176" s="456"/>
      <c r="J176" s="448"/>
      <c r="K176" s="448"/>
      <c r="L176" s="448"/>
      <c r="M176" s="448"/>
      <c r="N176" s="448"/>
      <c r="O176" s="448"/>
      <c r="P176" s="448"/>
      <c r="Q176" s="448"/>
      <c r="R176" s="448"/>
      <c r="S176" s="448"/>
      <c r="T176" s="448"/>
      <c r="U176" s="448"/>
      <c r="V176" s="448"/>
      <c r="W176" s="448"/>
      <c r="X176" s="448"/>
      <c r="Y176" s="448"/>
      <c r="Z176" s="448"/>
      <c r="AA176" s="448"/>
      <c r="AB176" s="448"/>
    </row>
    <row r="177" spans="1:28" s="449" customFormat="1" ht="17.100000000000001" customHeight="1">
      <c r="A177" s="458" t="s">
        <v>2301</v>
      </c>
      <c r="B177" s="451">
        <v>1279515</v>
      </c>
      <c r="C177" s="458" t="s">
        <v>2302</v>
      </c>
      <c r="D177" s="453">
        <v>16</v>
      </c>
      <c r="E177" s="454">
        <f t="shared" si="19"/>
        <v>0.95932203389830506</v>
      </c>
      <c r="F177" s="455"/>
      <c r="G177" s="456"/>
      <c r="H177" s="457"/>
      <c r="I177" s="456"/>
      <c r="J177" s="448"/>
      <c r="K177" s="448"/>
      <c r="L177" s="448"/>
      <c r="M177" s="448"/>
      <c r="N177" s="448"/>
      <c r="O177" s="448"/>
      <c r="P177" s="448"/>
      <c r="Q177" s="448"/>
      <c r="R177" s="448"/>
      <c r="S177" s="448"/>
      <c r="T177" s="448"/>
      <c r="U177" s="448"/>
      <c r="V177" s="448"/>
      <c r="W177" s="448"/>
      <c r="X177" s="448"/>
      <c r="Y177" s="448"/>
      <c r="Z177" s="448"/>
      <c r="AA177" s="448"/>
      <c r="AB177" s="448"/>
    </row>
    <row r="178" spans="1:28" s="449" customFormat="1" ht="17.100000000000001" customHeight="1">
      <c r="A178" s="458" t="s">
        <v>2303</v>
      </c>
      <c r="B178" s="451">
        <v>0</v>
      </c>
      <c r="C178" s="458">
        <v>14</v>
      </c>
      <c r="D178" s="453">
        <v>14</v>
      </c>
      <c r="E178" s="454">
        <f t="shared" si="19"/>
        <v>0.97250859106529208</v>
      </c>
      <c r="F178" s="455"/>
      <c r="G178" s="456"/>
      <c r="H178" s="457"/>
      <c r="I178" s="456"/>
      <c r="J178" s="448"/>
      <c r="K178" s="448"/>
      <c r="L178" s="448"/>
      <c r="M178" s="448"/>
      <c r="N178" s="448"/>
      <c r="O178" s="448"/>
      <c r="P178" s="448"/>
      <c r="Q178" s="448"/>
      <c r="R178" s="448"/>
      <c r="S178" s="448"/>
      <c r="T178" s="448"/>
      <c r="U178" s="448"/>
      <c r="V178" s="448"/>
      <c r="W178" s="448"/>
      <c r="X178" s="448"/>
      <c r="Y178" s="448"/>
      <c r="Z178" s="448"/>
      <c r="AA178" s="448"/>
      <c r="AB178" s="448"/>
    </row>
    <row r="179" spans="1:28" s="449" customFormat="1" ht="17.100000000000001" customHeight="1">
      <c r="A179" s="458" t="s">
        <v>2304</v>
      </c>
      <c r="B179" s="451">
        <v>0</v>
      </c>
      <c r="C179" s="458">
        <v>14</v>
      </c>
      <c r="D179" s="453">
        <v>14</v>
      </c>
      <c r="E179" s="454">
        <f t="shared" si="19"/>
        <v>0.97250859106529208</v>
      </c>
      <c r="F179" s="455"/>
      <c r="G179" s="456"/>
      <c r="H179" s="457"/>
      <c r="I179" s="456"/>
      <c r="J179" s="448"/>
      <c r="K179" s="448"/>
      <c r="L179" s="448"/>
      <c r="M179" s="448"/>
      <c r="N179" s="448"/>
      <c r="O179" s="448"/>
      <c r="P179" s="448"/>
      <c r="Q179" s="448"/>
      <c r="R179" s="448"/>
      <c r="S179" s="448"/>
      <c r="T179" s="448"/>
      <c r="U179" s="448"/>
      <c r="V179" s="448"/>
      <c r="W179" s="448"/>
      <c r="X179" s="448"/>
      <c r="Y179" s="448"/>
      <c r="Z179" s="448"/>
      <c r="AA179" s="448"/>
      <c r="AB179" s="448"/>
    </row>
    <row r="180" spans="1:28" s="449" customFormat="1" ht="17.100000000000001" customHeight="1">
      <c r="A180" s="458" t="s">
        <v>2305</v>
      </c>
      <c r="B180" s="451">
        <v>7517</v>
      </c>
      <c r="C180" s="458">
        <v>27.3</v>
      </c>
      <c r="D180" s="453">
        <v>27.3</v>
      </c>
      <c r="E180" s="454">
        <f t="shared" si="19"/>
        <v>0.8910579345088161</v>
      </c>
      <c r="F180" s="455"/>
      <c r="G180" s="456"/>
      <c r="H180" s="457"/>
      <c r="I180" s="456"/>
      <c r="J180" s="448"/>
      <c r="K180" s="448"/>
      <c r="L180" s="448"/>
      <c r="M180" s="448"/>
      <c r="N180" s="448"/>
      <c r="O180" s="448"/>
      <c r="P180" s="448"/>
      <c r="Q180" s="448"/>
      <c r="R180" s="448"/>
      <c r="S180" s="448"/>
      <c r="T180" s="448"/>
      <c r="U180" s="448"/>
      <c r="V180" s="448"/>
      <c r="W180" s="448"/>
      <c r="X180" s="448"/>
      <c r="Y180" s="448"/>
      <c r="Z180" s="448"/>
      <c r="AA180" s="448"/>
      <c r="AB180" s="448"/>
    </row>
    <row r="181" spans="1:28" s="449" customFormat="1" ht="17.100000000000001" customHeight="1">
      <c r="A181" s="458" t="s">
        <v>2306</v>
      </c>
      <c r="B181" s="451">
        <v>26149</v>
      </c>
      <c r="C181" s="458" t="s">
        <v>2307</v>
      </c>
      <c r="D181" s="453">
        <v>32</v>
      </c>
      <c r="E181" s="454">
        <f t="shared" si="19"/>
        <v>0.86544342507645255</v>
      </c>
      <c r="F181" s="455"/>
      <c r="G181" s="456"/>
      <c r="H181" s="457"/>
      <c r="I181" s="456"/>
      <c r="J181" s="448"/>
      <c r="K181" s="448"/>
      <c r="L181" s="448"/>
      <c r="M181" s="448"/>
      <c r="N181" s="448"/>
      <c r="O181" s="448"/>
      <c r="P181" s="448"/>
      <c r="Q181" s="448"/>
      <c r="R181" s="448"/>
      <c r="S181" s="448"/>
      <c r="T181" s="448"/>
      <c r="U181" s="448"/>
      <c r="V181" s="448"/>
      <c r="W181" s="448"/>
      <c r="X181" s="448"/>
      <c r="Y181" s="448"/>
      <c r="Z181" s="448"/>
      <c r="AA181" s="448"/>
      <c r="AB181" s="448"/>
    </row>
    <row r="182" spans="1:28" s="449" customFormat="1" ht="17.100000000000001" customHeight="1">
      <c r="A182" s="458" t="s">
        <v>2308</v>
      </c>
      <c r="B182" s="451">
        <v>0</v>
      </c>
      <c r="C182" s="458">
        <v>31</v>
      </c>
      <c r="D182" s="453">
        <v>31</v>
      </c>
      <c r="E182" s="454">
        <f t="shared" si="19"/>
        <v>0.87076923076923074</v>
      </c>
      <c r="F182" s="455"/>
      <c r="G182" s="456"/>
      <c r="H182" s="457"/>
      <c r="I182" s="456"/>
      <c r="J182" s="448"/>
      <c r="K182" s="448"/>
      <c r="L182" s="448"/>
      <c r="M182" s="448"/>
      <c r="N182" s="448"/>
      <c r="O182" s="448"/>
      <c r="P182" s="448"/>
      <c r="Q182" s="448"/>
      <c r="R182" s="448"/>
      <c r="S182" s="448"/>
      <c r="T182" s="448"/>
      <c r="U182" s="448"/>
      <c r="V182" s="448"/>
      <c r="W182" s="448"/>
      <c r="X182" s="448"/>
      <c r="Y182" s="448"/>
      <c r="Z182" s="448"/>
      <c r="AA182" s="448"/>
      <c r="AB182" s="448"/>
    </row>
    <row r="183" spans="1:28" s="449" customFormat="1" ht="17.100000000000001" customHeight="1">
      <c r="A183" s="458" t="s">
        <v>2309</v>
      </c>
      <c r="B183" s="451">
        <v>4028</v>
      </c>
      <c r="C183" s="458">
        <v>33</v>
      </c>
      <c r="D183" s="453">
        <v>33</v>
      </c>
      <c r="E183" s="454">
        <f t="shared" si="19"/>
        <v>0.86018237082066873</v>
      </c>
      <c r="F183" s="455"/>
      <c r="G183" s="456"/>
      <c r="H183" s="457"/>
      <c r="I183" s="456"/>
      <c r="J183" s="448"/>
      <c r="K183" s="448"/>
      <c r="L183" s="448"/>
      <c r="M183" s="448"/>
      <c r="N183" s="448"/>
      <c r="O183" s="448"/>
      <c r="P183" s="448"/>
      <c r="Q183" s="448"/>
      <c r="R183" s="448"/>
      <c r="S183" s="448"/>
      <c r="T183" s="448"/>
      <c r="U183" s="448"/>
      <c r="V183" s="448"/>
      <c r="W183" s="448"/>
      <c r="X183" s="448"/>
      <c r="Y183" s="448"/>
      <c r="Z183" s="448"/>
      <c r="AA183" s="448"/>
      <c r="AB183" s="448"/>
    </row>
    <row r="184" spans="1:28" s="449" customFormat="1" ht="17.100000000000001" customHeight="1">
      <c r="A184" s="458" t="s">
        <v>2310</v>
      </c>
      <c r="B184" s="451">
        <v>5266</v>
      </c>
      <c r="C184" s="458" t="s">
        <v>2311</v>
      </c>
      <c r="D184" s="453">
        <v>41.5</v>
      </c>
      <c r="E184" s="454">
        <f t="shared" si="19"/>
        <v>0.81791907514450868</v>
      </c>
      <c r="F184" s="455"/>
      <c r="G184" s="456"/>
      <c r="H184" s="457"/>
      <c r="I184" s="456"/>
      <c r="J184" s="448"/>
      <c r="K184" s="448"/>
      <c r="L184" s="448"/>
      <c r="M184" s="448"/>
      <c r="N184" s="448"/>
      <c r="O184" s="448"/>
      <c r="P184" s="448"/>
      <c r="Q184" s="448"/>
      <c r="R184" s="448"/>
      <c r="S184" s="448"/>
      <c r="T184" s="448"/>
      <c r="U184" s="448"/>
      <c r="V184" s="448"/>
      <c r="W184" s="448"/>
      <c r="X184" s="448"/>
      <c r="Y184" s="448"/>
      <c r="Z184" s="448"/>
      <c r="AA184" s="448"/>
      <c r="AB184" s="448"/>
    </row>
    <row r="185" spans="1:28" s="449" customFormat="1" ht="17.100000000000001" customHeight="1">
      <c r="A185" s="458" t="s">
        <v>2312</v>
      </c>
      <c r="B185" s="451">
        <v>10772</v>
      </c>
      <c r="C185" s="458">
        <v>48</v>
      </c>
      <c r="D185" s="453">
        <v>48</v>
      </c>
      <c r="E185" s="454">
        <f t="shared" si="19"/>
        <v>0.78830083565459608</v>
      </c>
      <c r="F185" s="455"/>
      <c r="G185" s="456"/>
      <c r="H185" s="457"/>
      <c r="I185" s="456"/>
      <c r="J185" s="448"/>
      <c r="K185" s="448"/>
      <c r="L185" s="448"/>
      <c r="M185" s="448"/>
      <c r="N185" s="448"/>
      <c r="O185" s="448"/>
      <c r="P185" s="448"/>
      <c r="Q185" s="448"/>
      <c r="R185" s="448"/>
      <c r="S185" s="448"/>
      <c r="T185" s="448"/>
      <c r="U185" s="448"/>
      <c r="V185" s="448"/>
      <c r="W185" s="448"/>
      <c r="X185" s="448"/>
      <c r="Y185" s="448"/>
      <c r="Z185" s="448"/>
      <c r="AA185" s="448"/>
      <c r="AB185" s="448"/>
    </row>
    <row r="186" spans="1:28" s="449" customFormat="1" ht="17.100000000000001" customHeight="1">
      <c r="A186" s="458" t="s">
        <v>2313</v>
      </c>
      <c r="B186" s="451">
        <v>0</v>
      </c>
      <c r="C186" s="458">
        <v>31</v>
      </c>
      <c r="D186" s="453">
        <v>31</v>
      </c>
      <c r="E186" s="454">
        <f t="shared" si="19"/>
        <v>0.87076923076923074</v>
      </c>
      <c r="F186" s="455"/>
      <c r="G186" s="456"/>
      <c r="H186" s="457"/>
      <c r="I186" s="456"/>
      <c r="J186" s="448"/>
      <c r="K186" s="448"/>
      <c r="L186" s="448"/>
      <c r="M186" s="448"/>
      <c r="N186" s="448"/>
      <c r="O186" s="448"/>
      <c r="P186" s="448"/>
      <c r="Q186" s="448"/>
      <c r="R186" s="448"/>
      <c r="S186" s="448"/>
      <c r="T186" s="448"/>
      <c r="U186" s="448"/>
      <c r="V186" s="448"/>
      <c r="W186" s="448"/>
      <c r="X186" s="448"/>
      <c r="Y186" s="448"/>
      <c r="Z186" s="448"/>
      <c r="AA186" s="448"/>
      <c r="AB186" s="448"/>
    </row>
    <row r="187" spans="1:28" s="449" customFormat="1" ht="17.100000000000001" customHeight="1">
      <c r="A187" s="458" t="s">
        <v>215</v>
      </c>
      <c r="B187" s="451">
        <v>56378</v>
      </c>
      <c r="C187" s="458">
        <v>16</v>
      </c>
      <c r="D187" s="453">
        <v>16</v>
      </c>
      <c r="E187" s="454">
        <f t="shared" si="19"/>
        <v>0.95932203389830506</v>
      </c>
      <c r="F187" s="455">
        <f>B187</f>
        <v>56378</v>
      </c>
      <c r="G187" s="456">
        <f>D187</f>
        <v>16</v>
      </c>
      <c r="H187" s="457">
        <f t="shared" ref="H187:H189" si="26">141.5/(G187+131.5)</f>
        <v>0.95932203389830506</v>
      </c>
      <c r="I187" s="456">
        <f t="shared" ref="I187:I189" si="27">(141.5/H187)-131.5</f>
        <v>16</v>
      </c>
      <c r="J187" s="448"/>
      <c r="K187" s="448"/>
      <c r="L187" s="448"/>
      <c r="M187" s="448"/>
      <c r="N187" s="448"/>
      <c r="O187" s="448"/>
      <c r="P187" s="448"/>
      <c r="Q187" s="448"/>
      <c r="R187" s="448"/>
      <c r="S187" s="448"/>
      <c r="T187" s="448"/>
      <c r="U187" s="448"/>
      <c r="V187" s="448"/>
      <c r="W187" s="448"/>
      <c r="X187" s="448"/>
      <c r="Y187" s="448"/>
      <c r="Z187" s="448"/>
      <c r="AA187" s="448"/>
      <c r="AB187" s="448"/>
    </row>
    <row r="188" spans="1:28" s="449" customFormat="1" ht="17.100000000000001" customHeight="1">
      <c r="A188" s="458" t="s">
        <v>2314</v>
      </c>
      <c r="B188" s="451">
        <v>122</v>
      </c>
      <c r="C188" s="458">
        <v>12</v>
      </c>
      <c r="D188" s="453">
        <v>12</v>
      </c>
      <c r="E188" s="454">
        <f t="shared" si="19"/>
        <v>0.98606271777003485</v>
      </c>
      <c r="F188" s="455">
        <f>B188</f>
        <v>122</v>
      </c>
      <c r="G188" s="456">
        <f>D188</f>
        <v>12</v>
      </c>
      <c r="H188" s="457">
        <f t="shared" si="26"/>
        <v>0.98606271777003485</v>
      </c>
      <c r="I188" s="456">
        <f t="shared" si="27"/>
        <v>12</v>
      </c>
      <c r="J188" s="448"/>
      <c r="K188" s="448"/>
      <c r="L188" s="448"/>
      <c r="M188" s="448"/>
      <c r="N188" s="448"/>
      <c r="O188" s="448"/>
      <c r="P188" s="448"/>
      <c r="Q188" s="448"/>
      <c r="R188" s="448"/>
      <c r="S188" s="448"/>
      <c r="T188" s="448"/>
      <c r="U188" s="448"/>
      <c r="V188" s="448"/>
      <c r="W188" s="448"/>
      <c r="X188" s="448"/>
      <c r="Y188" s="448"/>
      <c r="Z188" s="448"/>
      <c r="AA188" s="448"/>
      <c r="AB188" s="448"/>
    </row>
    <row r="189" spans="1:28" s="449" customFormat="1" ht="17.100000000000001" customHeight="1">
      <c r="A189" s="458" t="s">
        <v>216</v>
      </c>
      <c r="B189" s="451">
        <v>58226</v>
      </c>
      <c r="C189" s="459" t="s">
        <v>2315</v>
      </c>
      <c r="D189" s="453">
        <v>32.299999999999997</v>
      </c>
      <c r="E189" s="454">
        <f t="shared" si="19"/>
        <v>0.86385836385836379</v>
      </c>
      <c r="F189" s="455">
        <f>B189</f>
        <v>58226</v>
      </c>
      <c r="G189" s="456">
        <f>D189</f>
        <v>32.299999999999997</v>
      </c>
      <c r="H189" s="457">
        <f t="shared" si="26"/>
        <v>0.86385836385836379</v>
      </c>
      <c r="I189" s="456">
        <f t="shared" si="27"/>
        <v>32.300000000000011</v>
      </c>
      <c r="J189" s="448"/>
      <c r="K189" s="448"/>
      <c r="L189" s="448"/>
      <c r="M189" s="448"/>
      <c r="N189" s="448"/>
      <c r="O189" s="448"/>
      <c r="P189" s="448"/>
      <c r="Q189" s="448"/>
      <c r="R189" s="448"/>
      <c r="S189" s="448"/>
      <c r="T189" s="448"/>
      <c r="U189" s="448"/>
      <c r="V189" s="448"/>
      <c r="W189" s="448"/>
      <c r="X189" s="448"/>
      <c r="Y189" s="448"/>
      <c r="Z189" s="448"/>
      <c r="AA189" s="448"/>
      <c r="AB189" s="448"/>
    </row>
    <row r="190" spans="1:28" s="449" customFormat="1" ht="17.100000000000001" customHeight="1">
      <c r="A190" s="458" t="s">
        <v>217</v>
      </c>
      <c r="B190" s="451"/>
      <c r="C190" s="458"/>
      <c r="D190" s="453"/>
      <c r="E190" s="454"/>
      <c r="F190" s="455">
        <f>SUM(B191:B193)</f>
        <v>19768</v>
      </c>
      <c r="G190" s="456">
        <f>SUMPRODUCT($B191:$B193,D191:D193)/SUM($B191:$B193)</f>
        <v>25.306090651558073</v>
      </c>
      <c r="H190" s="457">
        <f>SUMPRODUCT($B191:$B193,E191:E193)/SUM($B191:$B193)</f>
        <v>0.90266825876574353</v>
      </c>
      <c r="I190" s="456">
        <f t="shared" si="21"/>
        <v>25.257478315986134</v>
      </c>
      <c r="J190" s="448"/>
      <c r="K190" s="448"/>
      <c r="L190" s="448"/>
      <c r="M190" s="448"/>
      <c r="N190" s="448"/>
      <c r="O190" s="448"/>
      <c r="P190" s="448"/>
      <c r="Q190" s="448"/>
      <c r="R190" s="448"/>
      <c r="S190" s="448"/>
      <c r="T190" s="448"/>
      <c r="U190" s="448"/>
      <c r="V190" s="448"/>
      <c r="W190" s="448"/>
      <c r="X190" s="448"/>
      <c r="Y190" s="448"/>
      <c r="Z190" s="448"/>
      <c r="AA190" s="448"/>
      <c r="AB190" s="448"/>
    </row>
    <row r="191" spans="1:28" s="449" customFormat="1" ht="17.100000000000001" customHeight="1">
      <c r="A191" s="458" t="s">
        <v>2316</v>
      </c>
      <c r="B191" s="451">
        <v>17274</v>
      </c>
      <c r="C191" s="466" t="s">
        <v>2317</v>
      </c>
      <c r="D191" s="453">
        <v>26.2</v>
      </c>
      <c r="E191" s="454">
        <f t="shared" si="19"/>
        <v>0.897273303741281</v>
      </c>
      <c r="F191" s="455"/>
      <c r="G191" s="456"/>
      <c r="H191" s="457"/>
      <c r="I191" s="456"/>
      <c r="J191" s="448"/>
      <c r="K191" s="448"/>
      <c r="L191" s="448"/>
      <c r="M191" s="448"/>
      <c r="N191" s="448"/>
      <c r="O191" s="448"/>
      <c r="P191" s="448"/>
      <c r="Q191" s="448"/>
      <c r="R191" s="448"/>
      <c r="S191" s="448"/>
      <c r="T191" s="448"/>
      <c r="U191" s="448"/>
      <c r="V191" s="448"/>
      <c r="W191" s="448"/>
      <c r="X191" s="448"/>
      <c r="Y191" s="448"/>
      <c r="Z191" s="448"/>
      <c r="AA191" s="448"/>
      <c r="AB191" s="448"/>
    </row>
    <row r="192" spans="1:28" s="449" customFormat="1" ht="17.100000000000001" customHeight="1">
      <c r="A192" s="458" t="s">
        <v>2318</v>
      </c>
      <c r="B192" s="451">
        <v>704</v>
      </c>
      <c r="C192" s="458">
        <v>25</v>
      </c>
      <c r="D192" s="453">
        <v>25</v>
      </c>
      <c r="E192" s="454">
        <f t="shared" si="19"/>
        <v>0.90415335463258784</v>
      </c>
      <c r="F192" s="455"/>
      <c r="G192" s="456"/>
      <c r="H192" s="457"/>
      <c r="I192" s="456"/>
      <c r="J192" s="448"/>
      <c r="K192" s="448"/>
      <c r="L192" s="448"/>
      <c r="M192" s="448"/>
      <c r="N192" s="448"/>
      <c r="O192" s="448"/>
      <c r="P192" s="448"/>
      <c r="Q192" s="448"/>
      <c r="R192" s="448"/>
      <c r="S192" s="448"/>
      <c r="T192" s="448"/>
      <c r="U192" s="448"/>
      <c r="V192" s="448"/>
      <c r="W192" s="448"/>
      <c r="X192" s="448"/>
      <c r="Y192" s="448"/>
      <c r="Z192" s="448"/>
      <c r="AA192" s="448"/>
      <c r="AB192" s="448"/>
    </row>
    <row r="193" spans="1:28" s="449" customFormat="1" ht="17.100000000000001" customHeight="1">
      <c r="A193" s="458" t="s">
        <v>2164</v>
      </c>
      <c r="B193" s="451">
        <v>1790</v>
      </c>
      <c r="C193" s="458" t="s">
        <v>2319</v>
      </c>
      <c r="D193" s="453">
        <v>16.8</v>
      </c>
      <c r="E193" s="454">
        <f t="shared" si="19"/>
        <v>0.95414699932569114</v>
      </c>
      <c r="F193" s="455"/>
      <c r="G193" s="456"/>
      <c r="H193" s="457"/>
      <c r="I193" s="456"/>
      <c r="J193" s="448"/>
      <c r="K193" s="448"/>
      <c r="L193" s="448"/>
      <c r="M193" s="448"/>
      <c r="N193" s="448"/>
      <c r="O193" s="448"/>
      <c r="P193" s="448"/>
      <c r="Q193" s="448"/>
      <c r="R193" s="448"/>
      <c r="S193" s="448"/>
      <c r="T193" s="448"/>
      <c r="U193" s="448"/>
      <c r="V193" s="448"/>
      <c r="W193" s="448"/>
      <c r="X193" s="448"/>
      <c r="Y193" s="448"/>
      <c r="Z193" s="448"/>
      <c r="AA193" s="448"/>
      <c r="AB193" s="448"/>
    </row>
    <row r="194" spans="1:28" s="449" customFormat="1" ht="17.100000000000001" customHeight="1">
      <c r="A194" s="458" t="s">
        <v>2320</v>
      </c>
      <c r="B194" s="451">
        <v>7416</v>
      </c>
      <c r="C194" s="458">
        <v>31</v>
      </c>
      <c r="D194" s="453">
        <v>31</v>
      </c>
      <c r="E194" s="454">
        <f t="shared" si="19"/>
        <v>0.87076923076923074</v>
      </c>
      <c r="F194" s="455">
        <f t="shared" ref="F194:F201" si="28">B194</f>
        <v>7416</v>
      </c>
      <c r="G194" s="456">
        <f t="shared" ref="G194:G201" si="29">D194</f>
        <v>31</v>
      </c>
      <c r="H194" s="457">
        <f t="shared" ref="H194:H201" si="30">141.5/(G194+131.5)</f>
        <v>0.87076923076923074</v>
      </c>
      <c r="I194" s="456">
        <f t="shared" ref="I194:I249" si="31">(141.5/H194)-131.5</f>
        <v>31</v>
      </c>
      <c r="J194" s="448"/>
      <c r="K194" s="448"/>
      <c r="L194" s="448"/>
      <c r="M194" s="448"/>
      <c r="N194" s="448"/>
      <c r="O194" s="448"/>
      <c r="P194" s="448"/>
      <c r="Q194" s="448"/>
      <c r="R194" s="448"/>
      <c r="S194" s="448"/>
      <c r="T194" s="448"/>
      <c r="U194" s="448"/>
      <c r="V194" s="448"/>
      <c r="W194" s="448"/>
      <c r="X194" s="448"/>
      <c r="Y194" s="448"/>
      <c r="Z194" s="448"/>
      <c r="AA194" s="448"/>
      <c r="AB194" s="448"/>
    </row>
    <row r="195" spans="1:28" s="449" customFormat="1" ht="17.100000000000001" customHeight="1">
      <c r="A195" s="458" t="s">
        <v>2321</v>
      </c>
      <c r="B195" s="451">
        <v>0</v>
      </c>
      <c r="C195" s="458">
        <v>15</v>
      </c>
      <c r="D195" s="453">
        <v>15</v>
      </c>
      <c r="E195" s="454">
        <f t="shared" si="19"/>
        <v>0.96587030716723554</v>
      </c>
      <c r="F195" s="455">
        <f t="shared" si="28"/>
        <v>0</v>
      </c>
      <c r="G195" s="456">
        <f t="shared" si="29"/>
        <v>15</v>
      </c>
      <c r="H195" s="457">
        <f t="shared" si="30"/>
        <v>0.96587030716723554</v>
      </c>
      <c r="I195" s="456">
        <f t="shared" si="31"/>
        <v>15</v>
      </c>
      <c r="J195" s="448"/>
      <c r="K195" s="448"/>
      <c r="L195" s="448"/>
      <c r="M195" s="448"/>
      <c r="N195" s="448"/>
      <c r="O195" s="448"/>
      <c r="P195" s="448"/>
      <c r="Q195" s="448"/>
      <c r="R195" s="448"/>
      <c r="S195" s="448"/>
      <c r="T195" s="448"/>
      <c r="U195" s="448"/>
      <c r="V195" s="448"/>
      <c r="W195" s="448"/>
      <c r="X195" s="448"/>
      <c r="Y195" s="448"/>
      <c r="Z195" s="448"/>
      <c r="AA195" s="448"/>
      <c r="AB195" s="448"/>
    </row>
    <row r="196" spans="1:28" s="449" customFormat="1" ht="17.100000000000001" customHeight="1">
      <c r="A196" s="458" t="s">
        <v>2322</v>
      </c>
      <c r="B196" s="451">
        <v>0</v>
      </c>
      <c r="C196" s="458">
        <v>39.6</v>
      </c>
      <c r="D196" s="453">
        <v>39.6</v>
      </c>
      <c r="E196" s="454">
        <f t="shared" si="19"/>
        <v>0.82700175336060788</v>
      </c>
      <c r="F196" s="455">
        <f t="shared" si="28"/>
        <v>0</v>
      </c>
      <c r="G196" s="456">
        <f t="shared" si="29"/>
        <v>39.6</v>
      </c>
      <c r="H196" s="457">
        <f t="shared" si="30"/>
        <v>0.82700175336060788</v>
      </c>
      <c r="I196" s="456">
        <f t="shared" si="31"/>
        <v>39.599999999999994</v>
      </c>
      <c r="J196" s="448"/>
      <c r="K196" s="448"/>
      <c r="L196" s="448"/>
      <c r="M196" s="448"/>
      <c r="N196" s="448"/>
      <c r="O196" s="448"/>
      <c r="P196" s="448"/>
      <c r="Q196" s="448"/>
      <c r="R196" s="448"/>
      <c r="S196" s="448"/>
      <c r="T196" s="448"/>
      <c r="U196" s="448"/>
      <c r="V196" s="448"/>
      <c r="W196" s="448"/>
      <c r="X196" s="448"/>
      <c r="Y196" s="448"/>
      <c r="Z196" s="448"/>
      <c r="AA196" s="448"/>
      <c r="AB196" s="448"/>
    </row>
    <row r="197" spans="1:28" s="449" customFormat="1" ht="17.100000000000001" customHeight="1">
      <c r="A197" s="458" t="s">
        <v>140</v>
      </c>
      <c r="B197" s="451">
        <v>676370</v>
      </c>
      <c r="C197" s="459" t="s">
        <v>2323</v>
      </c>
      <c r="D197" s="453">
        <v>24.3</v>
      </c>
      <c r="E197" s="454">
        <f t="shared" si="19"/>
        <v>0.90821566110397944</v>
      </c>
      <c r="F197" s="455">
        <f t="shared" si="28"/>
        <v>676370</v>
      </c>
      <c r="G197" s="456">
        <f t="shared" si="29"/>
        <v>24.3</v>
      </c>
      <c r="H197" s="457">
        <f t="shared" si="30"/>
        <v>0.90821566110397944</v>
      </c>
      <c r="I197" s="456">
        <f t="shared" si="31"/>
        <v>24.300000000000011</v>
      </c>
      <c r="J197" s="448"/>
      <c r="K197" s="448"/>
      <c r="L197" s="448"/>
      <c r="M197" s="448"/>
      <c r="N197" s="448"/>
      <c r="O197" s="448"/>
      <c r="P197" s="448"/>
      <c r="Q197" s="448"/>
      <c r="R197" s="448"/>
      <c r="S197" s="448"/>
      <c r="T197" s="448"/>
      <c r="U197" s="448"/>
      <c r="V197" s="448"/>
      <c r="W197" s="448"/>
      <c r="X197" s="448"/>
      <c r="Y197" s="448"/>
      <c r="Z197" s="448"/>
      <c r="AA197" s="448"/>
      <c r="AB197" s="448"/>
    </row>
    <row r="198" spans="1:28" s="449" customFormat="1" ht="17.100000000000001" customHeight="1">
      <c r="A198" s="458" t="s">
        <v>2324</v>
      </c>
      <c r="B198" s="451">
        <v>0</v>
      </c>
      <c r="C198" s="458">
        <v>13</v>
      </c>
      <c r="D198" s="453">
        <v>13</v>
      </c>
      <c r="E198" s="454">
        <f t="shared" si="19"/>
        <v>0.97923875432525953</v>
      </c>
      <c r="F198" s="455">
        <f t="shared" si="28"/>
        <v>0</v>
      </c>
      <c r="G198" s="456">
        <f t="shared" si="29"/>
        <v>13</v>
      </c>
      <c r="H198" s="457">
        <f t="shared" si="30"/>
        <v>0.97923875432525953</v>
      </c>
      <c r="I198" s="456">
        <f t="shared" si="31"/>
        <v>13</v>
      </c>
      <c r="J198" s="448"/>
      <c r="K198" s="448"/>
      <c r="L198" s="448"/>
      <c r="M198" s="448"/>
      <c r="N198" s="448"/>
      <c r="O198" s="448"/>
      <c r="P198" s="448"/>
      <c r="Q198" s="448"/>
      <c r="R198" s="448"/>
      <c r="S198" s="448"/>
      <c r="T198" s="448"/>
      <c r="U198" s="448"/>
      <c r="V198" s="448"/>
      <c r="W198" s="448"/>
      <c r="X198" s="448"/>
      <c r="Y198" s="448"/>
      <c r="Z198" s="448"/>
      <c r="AA198" s="448"/>
      <c r="AB198" s="448"/>
    </row>
    <row r="199" spans="1:28" s="449" customFormat="1" ht="17.100000000000001" customHeight="1">
      <c r="A199" s="458" t="s">
        <v>2325</v>
      </c>
      <c r="B199" s="451">
        <v>0</v>
      </c>
      <c r="C199" s="458">
        <v>27</v>
      </c>
      <c r="D199" s="453">
        <v>27</v>
      </c>
      <c r="E199" s="454">
        <f t="shared" ref="E199:E265" si="32">141.5/(D199+131.5)</f>
        <v>0.89274447949526814</v>
      </c>
      <c r="F199" s="455">
        <f t="shared" si="28"/>
        <v>0</v>
      </c>
      <c r="G199" s="456">
        <f t="shared" si="29"/>
        <v>27</v>
      </c>
      <c r="H199" s="457">
        <f t="shared" si="30"/>
        <v>0.89274447949526814</v>
      </c>
      <c r="I199" s="456">
        <f t="shared" si="31"/>
        <v>27</v>
      </c>
      <c r="J199" s="448"/>
      <c r="K199" s="448"/>
      <c r="L199" s="448"/>
      <c r="M199" s="448"/>
      <c r="N199" s="448"/>
      <c r="O199" s="448"/>
      <c r="P199" s="448"/>
      <c r="Q199" s="448"/>
      <c r="R199" s="448"/>
      <c r="S199" s="448"/>
      <c r="T199" s="448"/>
      <c r="U199" s="448"/>
      <c r="V199" s="448"/>
      <c r="W199" s="448"/>
      <c r="X199" s="448"/>
      <c r="Y199" s="448"/>
      <c r="Z199" s="448"/>
      <c r="AA199" s="448"/>
      <c r="AB199" s="448"/>
    </row>
    <row r="200" spans="1:28" s="449" customFormat="1" ht="17.100000000000001" customHeight="1">
      <c r="A200" s="458" t="s">
        <v>141</v>
      </c>
      <c r="B200" s="451">
        <v>26534</v>
      </c>
      <c r="C200" s="458">
        <v>23</v>
      </c>
      <c r="D200" s="453">
        <v>23</v>
      </c>
      <c r="E200" s="454">
        <f t="shared" si="32"/>
        <v>0.91585760517799353</v>
      </c>
      <c r="F200" s="455">
        <f t="shared" si="28"/>
        <v>26534</v>
      </c>
      <c r="G200" s="456">
        <f t="shared" si="29"/>
        <v>23</v>
      </c>
      <c r="H200" s="457">
        <f t="shared" si="30"/>
        <v>0.91585760517799353</v>
      </c>
      <c r="I200" s="456">
        <f t="shared" si="31"/>
        <v>23</v>
      </c>
      <c r="J200" s="448"/>
      <c r="K200" s="448"/>
      <c r="L200" s="448"/>
      <c r="M200" s="448"/>
      <c r="N200" s="448"/>
      <c r="O200" s="448"/>
      <c r="P200" s="448"/>
      <c r="Q200" s="448"/>
      <c r="R200" s="448"/>
      <c r="S200" s="448"/>
      <c r="T200" s="448"/>
      <c r="U200" s="448"/>
      <c r="V200" s="448"/>
      <c r="W200" s="448"/>
      <c r="X200" s="448"/>
      <c r="Y200" s="448"/>
      <c r="Z200" s="448"/>
      <c r="AA200" s="448"/>
      <c r="AB200" s="448"/>
    </row>
    <row r="201" spans="1:28" s="449" customFormat="1" ht="17.100000000000001" customHeight="1">
      <c r="A201" s="458" t="s">
        <v>2326</v>
      </c>
      <c r="B201" s="451">
        <v>0</v>
      </c>
      <c r="C201" s="458">
        <v>41</v>
      </c>
      <c r="D201" s="453">
        <v>41</v>
      </c>
      <c r="E201" s="454">
        <f t="shared" si="32"/>
        <v>0.82028985507246377</v>
      </c>
      <c r="F201" s="455">
        <f t="shared" si="28"/>
        <v>0</v>
      </c>
      <c r="G201" s="456">
        <f t="shared" si="29"/>
        <v>41</v>
      </c>
      <c r="H201" s="457">
        <f t="shared" si="30"/>
        <v>0.82028985507246377</v>
      </c>
      <c r="I201" s="456">
        <f t="shared" si="31"/>
        <v>41</v>
      </c>
      <c r="J201" s="448"/>
      <c r="K201" s="448"/>
      <c r="L201" s="448"/>
      <c r="M201" s="448"/>
      <c r="N201" s="448"/>
      <c r="O201" s="448"/>
      <c r="P201" s="448"/>
      <c r="Q201" s="448"/>
      <c r="R201" s="448"/>
      <c r="S201" s="448"/>
      <c r="T201" s="448"/>
      <c r="U201" s="448"/>
      <c r="V201" s="448"/>
      <c r="W201" s="448"/>
      <c r="X201" s="448"/>
      <c r="Y201" s="448"/>
      <c r="Z201" s="448"/>
      <c r="AA201" s="448"/>
      <c r="AB201" s="448"/>
    </row>
    <row r="202" spans="1:28" s="449" customFormat="1" ht="17.100000000000001" customHeight="1">
      <c r="A202" s="458" t="s">
        <v>142</v>
      </c>
      <c r="B202" s="451"/>
      <c r="C202" s="458"/>
      <c r="D202" s="453"/>
      <c r="E202" s="454"/>
      <c r="F202" s="455">
        <f>SUM(B203:B214)</f>
        <v>13738586</v>
      </c>
      <c r="G202" s="456">
        <f>SUMPRODUCT($B203:$B214,D203:D214)/SUM($B203:$B214)</f>
        <v>36.425816237566224</v>
      </c>
      <c r="H202" s="457">
        <f>SUMPRODUCT($B203:$B214,E203:E214)/SUM($B203:$B214)</f>
        <v>0.84285731711039213</v>
      </c>
      <c r="I202" s="456">
        <f t="shared" si="31"/>
        <v>36.381321224227122</v>
      </c>
      <c r="J202" s="448"/>
      <c r="K202" s="448"/>
      <c r="L202" s="448"/>
      <c r="M202" s="448"/>
      <c r="N202" s="448"/>
      <c r="O202" s="448"/>
      <c r="P202" s="448"/>
      <c r="Q202" s="448"/>
      <c r="R202" s="448"/>
      <c r="S202" s="448"/>
      <c r="T202" s="448"/>
      <c r="U202" s="448"/>
      <c r="V202" s="448"/>
      <c r="W202" s="448"/>
      <c r="X202" s="448"/>
      <c r="Y202" s="448"/>
      <c r="Z202" s="448"/>
      <c r="AA202" s="448"/>
      <c r="AB202" s="448"/>
    </row>
    <row r="203" spans="1:28" s="449" customFormat="1" ht="17.100000000000001" customHeight="1">
      <c r="A203" s="458" t="s">
        <v>2327</v>
      </c>
      <c r="B203" s="451">
        <v>2055</v>
      </c>
      <c r="C203" s="458">
        <v>31</v>
      </c>
      <c r="D203" s="453">
        <v>31</v>
      </c>
      <c r="E203" s="454">
        <f t="shared" si="32"/>
        <v>0.87076923076923074</v>
      </c>
      <c r="F203" s="455"/>
      <c r="G203" s="456"/>
      <c r="H203" s="457"/>
      <c r="I203" s="456"/>
      <c r="J203" s="448"/>
      <c r="K203" s="448"/>
      <c r="L203" s="448"/>
      <c r="M203" s="448"/>
      <c r="N203" s="448"/>
      <c r="O203" s="448"/>
      <c r="P203" s="448"/>
      <c r="Q203" s="448"/>
      <c r="R203" s="448"/>
      <c r="S203" s="448"/>
      <c r="T203" s="448"/>
      <c r="U203" s="448"/>
      <c r="V203" s="448"/>
      <c r="W203" s="448"/>
      <c r="X203" s="448"/>
      <c r="Y203" s="448"/>
      <c r="Z203" s="448"/>
      <c r="AA203" s="448"/>
      <c r="AB203" s="448"/>
    </row>
    <row r="204" spans="1:28" s="449" customFormat="1" ht="17.100000000000001" customHeight="1">
      <c r="A204" s="458" t="s">
        <v>2168</v>
      </c>
      <c r="B204" s="451">
        <v>25187</v>
      </c>
      <c r="C204" s="458">
        <v>10</v>
      </c>
      <c r="D204" s="453">
        <v>10</v>
      </c>
      <c r="E204" s="454">
        <f t="shared" si="32"/>
        <v>1</v>
      </c>
      <c r="F204" s="455"/>
      <c r="G204" s="456"/>
      <c r="H204" s="457"/>
      <c r="I204" s="456"/>
      <c r="J204" s="448"/>
      <c r="K204" s="448"/>
      <c r="L204" s="448"/>
      <c r="M204" s="448"/>
      <c r="N204" s="448"/>
      <c r="O204" s="448"/>
      <c r="P204" s="448"/>
      <c r="Q204" s="448"/>
      <c r="R204" s="448"/>
      <c r="S204" s="448"/>
      <c r="T204" s="448"/>
      <c r="U204" s="448"/>
      <c r="V204" s="448"/>
      <c r="W204" s="448"/>
      <c r="X204" s="448"/>
      <c r="Y204" s="448"/>
      <c r="Z204" s="448"/>
      <c r="AA204" s="448"/>
      <c r="AB204" s="448"/>
    </row>
    <row r="205" spans="1:28" s="449" customFormat="1" ht="17.100000000000001" customHeight="1">
      <c r="A205" s="458" t="s">
        <v>2328</v>
      </c>
      <c r="B205" s="451">
        <v>32257</v>
      </c>
      <c r="C205" s="458" t="s">
        <v>2329</v>
      </c>
      <c r="D205" s="453">
        <v>36</v>
      </c>
      <c r="E205" s="454">
        <f t="shared" si="32"/>
        <v>0.84477611940298503</v>
      </c>
      <c r="F205" s="455"/>
      <c r="G205" s="456"/>
      <c r="H205" s="457"/>
      <c r="I205" s="456"/>
      <c r="J205" s="448"/>
      <c r="K205" s="448"/>
      <c r="L205" s="448"/>
      <c r="M205" s="448"/>
      <c r="N205" s="448"/>
      <c r="O205" s="448"/>
      <c r="P205" s="448"/>
      <c r="Q205" s="448"/>
      <c r="R205" s="448"/>
      <c r="S205" s="448"/>
      <c r="T205" s="448"/>
      <c r="U205" s="448"/>
      <c r="V205" s="448"/>
      <c r="W205" s="448"/>
      <c r="X205" s="448"/>
      <c r="Y205" s="448"/>
      <c r="Z205" s="448"/>
      <c r="AA205" s="448"/>
      <c r="AB205" s="448"/>
    </row>
    <row r="206" spans="1:28" s="449" customFormat="1" ht="17.100000000000001" customHeight="1">
      <c r="A206" s="458" t="s">
        <v>2330</v>
      </c>
      <c r="B206" s="451">
        <v>7528167</v>
      </c>
      <c r="C206" s="458" t="s">
        <v>2329</v>
      </c>
      <c r="D206" s="453">
        <v>36</v>
      </c>
      <c r="E206" s="454">
        <f t="shared" si="32"/>
        <v>0.84477611940298503</v>
      </c>
      <c r="F206" s="455"/>
      <c r="G206" s="456"/>
      <c r="H206" s="457"/>
      <c r="I206" s="456"/>
      <c r="J206" s="448"/>
      <c r="K206" s="448"/>
      <c r="L206" s="448"/>
      <c r="M206" s="448"/>
      <c r="N206" s="448"/>
      <c r="O206" s="448"/>
      <c r="P206" s="448"/>
      <c r="Q206" s="448"/>
      <c r="R206" s="448"/>
      <c r="S206" s="448"/>
      <c r="T206" s="448"/>
      <c r="U206" s="448"/>
      <c r="V206" s="448"/>
      <c r="W206" s="448"/>
      <c r="X206" s="448"/>
      <c r="Y206" s="448"/>
      <c r="Z206" s="448"/>
      <c r="AA206" s="448"/>
      <c r="AB206" s="448"/>
    </row>
    <row r="207" spans="1:28" s="449" customFormat="1" ht="17.100000000000001" customHeight="1">
      <c r="A207" s="458" t="s">
        <v>2331</v>
      </c>
      <c r="B207" s="451">
        <v>0</v>
      </c>
      <c r="C207" s="458" t="s">
        <v>2329</v>
      </c>
      <c r="D207" s="453">
        <v>36</v>
      </c>
      <c r="E207" s="454">
        <f t="shared" si="32"/>
        <v>0.84477611940298503</v>
      </c>
      <c r="F207" s="455"/>
      <c r="G207" s="456"/>
      <c r="H207" s="457"/>
      <c r="I207" s="456"/>
      <c r="J207" s="448"/>
      <c r="K207" s="448"/>
      <c r="L207" s="448"/>
      <c r="M207" s="448"/>
      <c r="N207" s="448"/>
      <c r="O207" s="448"/>
      <c r="P207" s="448"/>
      <c r="Q207" s="448"/>
      <c r="R207" s="448"/>
      <c r="S207" s="448"/>
      <c r="T207" s="448"/>
      <c r="U207" s="448"/>
      <c r="V207" s="448"/>
      <c r="W207" s="448"/>
      <c r="X207" s="448"/>
      <c r="Y207" s="448"/>
      <c r="Z207" s="448"/>
      <c r="AA207" s="448"/>
      <c r="AB207" s="448"/>
    </row>
    <row r="208" spans="1:28" s="449" customFormat="1" ht="17.100000000000001" customHeight="1">
      <c r="A208" s="458" t="s">
        <v>2332</v>
      </c>
      <c r="B208" s="451">
        <v>0</v>
      </c>
      <c r="C208" s="458" t="s">
        <v>2329</v>
      </c>
      <c r="D208" s="453">
        <v>36</v>
      </c>
      <c r="E208" s="454">
        <f t="shared" si="32"/>
        <v>0.84477611940298503</v>
      </c>
      <c r="F208" s="455"/>
      <c r="G208" s="456"/>
      <c r="H208" s="457"/>
      <c r="I208" s="456"/>
      <c r="J208" s="448"/>
      <c r="K208" s="448"/>
      <c r="L208" s="448"/>
      <c r="M208" s="448"/>
      <c r="N208" s="448"/>
      <c r="O208" s="448"/>
      <c r="P208" s="448"/>
      <c r="Q208" s="448"/>
      <c r="R208" s="448"/>
      <c r="S208" s="448"/>
      <c r="T208" s="448"/>
      <c r="U208" s="448"/>
      <c r="V208" s="448"/>
      <c r="W208" s="448"/>
      <c r="X208" s="448"/>
      <c r="Y208" s="448"/>
      <c r="Z208" s="448"/>
      <c r="AA208" s="448"/>
      <c r="AB208" s="448"/>
    </row>
    <row r="209" spans="1:28" s="449" customFormat="1" ht="17.100000000000001" customHeight="1">
      <c r="A209" s="458" t="s">
        <v>2333</v>
      </c>
      <c r="B209" s="451">
        <v>0</v>
      </c>
      <c r="C209" s="458" t="s">
        <v>2329</v>
      </c>
      <c r="D209" s="453">
        <v>36</v>
      </c>
      <c r="E209" s="454">
        <f t="shared" si="32"/>
        <v>0.84477611940298503</v>
      </c>
      <c r="F209" s="455"/>
      <c r="G209" s="456"/>
      <c r="H209" s="457"/>
      <c r="I209" s="456"/>
      <c r="J209" s="448"/>
      <c r="K209" s="448"/>
      <c r="L209" s="448"/>
      <c r="M209" s="448"/>
      <c r="N209" s="448"/>
      <c r="O209" s="448"/>
      <c r="P209" s="448"/>
      <c r="Q209" s="448"/>
      <c r="R209" s="448"/>
      <c r="S209" s="448"/>
      <c r="T209" s="448"/>
      <c r="U209" s="448"/>
      <c r="V209" s="448"/>
      <c r="W209" s="448"/>
      <c r="X209" s="448"/>
      <c r="Y209" s="448"/>
      <c r="Z209" s="448"/>
      <c r="AA209" s="448"/>
      <c r="AB209" s="448"/>
    </row>
    <row r="210" spans="1:28" s="449" customFormat="1" ht="17.100000000000001" customHeight="1">
      <c r="A210" s="458" t="s">
        <v>2334</v>
      </c>
      <c r="B210" s="451">
        <v>1122697</v>
      </c>
      <c r="C210" s="458" t="s">
        <v>2335</v>
      </c>
      <c r="D210" s="453">
        <v>36</v>
      </c>
      <c r="E210" s="454">
        <f t="shared" si="32"/>
        <v>0.84477611940298503</v>
      </c>
      <c r="F210" s="455"/>
      <c r="G210" s="456"/>
      <c r="H210" s="457"/>
      <c r="I210" s="456"/>
      <c r="J210" s="448"/>
      <c r="K210" s="448"/>
      <c r="L210" s="448"/>
      <c r="M210" s="448"/>
      <c r="N210" s="448"/>
      <c r="O210" s="448"/>
      <c r="P210" s="448"/>
      <c r="Q210" s="448"/>
      <c r="R210" s="448"/>
      <c r="S210" s="448"/>
      <c r="T210" s="448"/>
      <c r="U210" s="448"/>
      <c r="V210" s="448"/>
      <c r="W210" s="448"/>
      <c r="X210" s="448"/>
      <c r="Y210" s="448"/>
      <c r="Z210" s="448"/>
      <c r="AA210" s="448"/>
      <c r="AB210" s="448"/>
    </row>
    <row r="211" spans="1:28" s="449" customFormat="1" ht="17.100000000000001" customHeight="1">
      <c r="A211" s="458" t="s">
        <v>2336</v>
      </c>
      <c r="B211" s="451">
        <v>782075</v>
      </c>
      <c r="C211" s="458" t="s">
        <v>2335</v>
      </c>
      <c r="D211" s="453">
        <v>36</v>
      </c>
      <c r="E211" s="454">
        <f t="shared" si="32"/>
        <v>0.84477611940298503</v>
      </c>
      <c r="F211" s="455"/>
      <c r="G211" s="456"/>
      <c r="H211" s="457"/>
      <c r="I211" s="456"/>
      <c r="J211" s="448"/>
      <c r="K211" s="448"/>
      <c r="L211" s="448"/>
      <c r="M211" s="448"/>
      <c r="N211" s="448"/>
      <c r="O211" s="448"/>
      <c r="P211" s="448"/>
      <c r="Q211" s="448"/>
      <c r="R211" s="448"/>
      <c r="S211" s="448"/>
      <c r="T211" s="448"/>
      <c r="U211" s="448"/>
      <c r="V211" s="448"/>
      <c r="W211" s="448"/>
      <c r="X211" s="448"/>
      <c r="Y211" s="448"/>
      <c r="Z211" s="448"/>
      <c r="AA211" s="448"/>
      <c r="AB211" s="448"/>
    </row>
    <row r="212" spans="1:28" s="449" customFormat="1" ht="17.100000000000001" customHeight="1">
      <c r="A212" s="458" t="s">
        <v>2337</v>
      </c>
      <c r="B212" s="451">
        <v>3780773</v>
      </c>
      <c r="C212" s="458" t="s">
        <v>2335</v>
      </c>
      <c r="D212" s="453">
        <v>36</v>
      </c>
      <c r="E212" s="454">
        <f t="shared" si="32"/>
        <v>0.84477611940298503</v>
      </c>
      <c r="F212" s="455"/>
      <c r="G212" s="456"/>
      <c r="H212" s="457"/>
      <c r="I212" s="456"/>
      <c r="J212" s="448"/>
      <c r="K212" s="448"/>
      <c r="L212" s="448"/>
      <c r="M212" s="448"/>
      <c r="N212" s="448"/>
      <c r="O212" s="448"/>
      <c r="P212" s="448"/>
      <c r="Q212" s="448"/>
      <c r="R212" s="448"/>
      <c r="S212" s="448"/>
      <c r="T212" s="448"/>
      <c r="U212" s="448"/>
      <c r="V212" s="448"/>
      <c r="W212" s="448"/>
      <c r="X212" s="448"/>
      <c r="Y212" s="448"/>
      <c r="Z212" s="448"/>
      <c r="AA212" s="448"/>
      <c r="AB212" s="448"/>
    </row>
    <row r="213" spans="1:28" s="449" customFormat="1" ht="17.100000000000001" customHeight="1">
      <c r="A213" s="458" t="s">
        <v>2175</v>
      </c>
      <c r="B213" s="451">
        <v>465375</v>
      </c>
      <c r="C213" s="458">
        <v>50</v>
      </c>
      <c r="D213" s="453">
        <v>50</v>
      </c>
      <c r="E213" s="454">
        <f t="shared" si="32"/>
        <v>0.77961432506887052</v>
      </c>
      <c r="F213" s="455"/>
      <c r="G213" s="456"/>
      <c r="H213" s="457"/>
      <c r="I213" s="456"/>
      <c r="J213" s="448"/>
      <c r="K213" s="448"/>
      <c r="L213" s="448"/>
      <c r="M213" s="448"/>
      <c r="N213" s="448"/>
      <c r="O213" s="448"/>
      <c r="P213" s="448"/>
      <c r="Q213" s="448"/>
      <c r="R213" s="448"/>
      <c r="S213" s="448"/>
      <c r="T213" s="448"/>
      <c r="U213" s="448"/>
      <c r="V213" s="448"/>
      <c r="W213" s="448"/>
      <c r="X213" s="448"/>
      <c r="Y213" s="448"/>
      <c r="Z213" s="448"/>
      <c r="AA213" s="448"/>
      <c r="AB213" s="448"/>
    </row>
    <row r="214" spans="1:28" s="449" customFormat="1" ht="17.100000000000001" customHeight="1">
      <c r="A214" s="458" t="s">
        <v>2338</v>
      </c>
      <c r="B214" s="451">
        <v>0</v>
      </c>
      <c r="C214" s="458">
        <v>37</v>
      </c>
      <c r="D214" s="453">
        <v>37</v>
      </c>
      <c r="E214" s="454">
        <f t="shared" si="32"/>
        <v>0.83976261127596441</v>
      </c>
      <c r="F214" s="455"/>
      <c r="G214" s="456"/>
      <c r="H214" s="457"/>
      <c r="I214" s="456"/>
      <c r="J214" s="448"/>
      <c r="K214" s="448"/>
      <c r="L214" s="448"/>
      <c r="M214" s="448"/>
      <c r="N214" s="448"/>
      <c r="O214" s="448"/>
      <c r="P214" s="448"/>
      <c r="Q214" s="448"/>
      <c r="R214" s="448"/>
      <c r="S214" s="448"/>
      <c r="T214" s="448"/>
      <c r="U214" s="448"/>
      <c r="V214" s="448"/>
      <c r="W214" s="448"/>
      <c r="X214" s="448"/>
      <c r="Y214" s="448"/>
      <c r="Z214" s="448"/>
      <c r="AA214" s="448"/>
      <c r="AB214" s="448"/>
    </row>
    <row r="215" spans="1:28" s="449" customFormat="1" ht="17.100000000000001" customHeight="1">
      <c r="A215" s="458" t="s">
        <v>2339</v>
      </c>
      <c r="B215" s="451">
        <v>0</v>
      </c>
      <c r="C215" s="458">
        <v>38</v>
      </c>
      <c r="D215" s="453">
        <v>38</v>
      </c>
      <c r="E215" s="454">
        <f t="shared" si="32"/>
        <v>0.83480825958702065</v>
      </c>
      <c r="F215" s="455">
        <f>B215</f>
        <v>0</v>
      </c>
      <c r="G215" s="456">
        <f>D215</f>
        <v>38</v>
      </c>
      <c r="H215" s="457">
        <f t="shared" ref="H215:H231" si="33">141.5/(G215+131.5)</f>
        <v>0.83480825958702065</v>
      </c>
      <c r="I215" s="456">
        <f t="shared" ref="I215:I231" si="34">(141.5/H215)-131.5</f>
        <v>38</v>
      </c>
      <c r="J215" s="448"/>
      <c r="K215" s="448"/>
      <c r="L215" s="448"/>
      <c r="M215" s="448"/>
      <c r="N215" s="448"/>
      <c r="O215" s="448"/>
      <c r="P215" s="448"/>
      <c r="Q215" s="448"/>
      <c r="R215" s="448"/>
      <c r="S215" s="448"/>
      <c r="T215" s="448"/>
      <c r="U215" s="448"/>
      <c r="V215" s="448"/>
      <c r="W215" s="448"/>
      <c r="X215" s="448"/>
      <c r="Y215" s="448"/>
      <c r="Z215" s="448"/>
      <c r="AA215" s="448"/>
      <c r="AB215" s="448"/>
    </row>
    <row r="216" spans="1:28" s="449" customFormat="1" ht="17.100000000000001" customHeight="1">
      <c r="A216" s="458" t="s">
        <v>2340</v>
      </c>
      <c r="B216" s="451"/>
      <c r="C216" s="458"/>
      <c r="D216" s="453"/>
      <c r="E216" s="454"/>
      <c r="F216" s="455">
        <f>SUM(B217:B220)</f>
        <v>921676</v>
      </c>
      <c r="G216" s="456">
        <f>SUMPRODUCT($B217:$B220,D217:D220)/SUM($B217:$B220)</f>
        <v>29.589118084880152</v>
      </c>
      <c r="H216" s="457">
        <f>SUMPRODUCT($B217:$B220,E217:E220)/SUM($B217:$B220)</f>
        <v>0.87840585213953293</v>
      </c>
      <c r="I216" s="456">
        <f t="shared" si="34"/>
        <v>29.587269233633265</v>
      </c>
      <c r="J216" s="448"/>
      <c r="K216" s="448"/>
      <c r="L216" s="448"/>
      <c r="M216" s="448"/>
      <c r="N216" s="448"/>
      <c r="O216" s="448"/>
      <c r="P216" s="448"/>
      <c r="Q216" s="448"/>
      <c r="R216" s="448"/>
      <c r="S216" s="448"/>
      <c r="T216" s="448"/>
      <c r="U216" s="448"/>
      <c r="V216" s="448"/>
      <c r="W216" s="448"/>
      <c r="X216" s="448"/>
      <c r="Y216" s="448"/>
      <c r="Z216" s="448"/>
      <c r="AA216" s="448"/>
      <c r="AB216" s="448"/>
    </row>
    <row r="217" spans="1:28" s="449" customFormat="1" ht="17.100000000000001" customHeight="1">
      <c r="A217" s="458" t="s">
        <v>2341</v>
      </c>
      <c r="B217" s="451">
        <v>908</v>
      </c>
      <c r="C217" s="458" t="s">
        <v>2342</v>
      </c>
      <c r="D217" s="453">
        <v>29.5</v>
      </c>
      <c r="E217" s="454">
        <f t="shared" si="32"/>
        <v>0.8788819875776398</v>
      </c>
      <c r="F217" s="455"/>
      <c r="G217" s="456"/>
      <c r="H217" s="457"/>
      <c r="I217" s="456"/>
      <c r="J217" s="448"/>
      <c r="K217" s="448"/>
      <c r="L217" s="448"/>
      <c r="M217" s="448"/>
      <c r="N217" s="448"/>
      <c r="O217" s="448"/>
      <c r="P217" s="448"/>
      <c r="Q217" s="448"/>
      <c r="R217" s="448"/>
      <c r="S217" s="448"/>
      <c r="T217" s="448"/>
      <c r="U217" s="448"/>
      <c r="V217" s="448"/>
      <c r="W217" s="448"/>
      <c r="X217" s="448"/>
      <c r="Y217" s="448"/>
      <c r="Z217" s="448"/>
      <c r="AA217" s="448"/>
      <c r="AB217" s="448"/>
    </row>
    <row r="218" spans="1:28" s="449" customFormat="1" ht="17.100000000000001" customHeight="1">
      <c r="A218" s="458" t="s">
        <v>2343</v>
      </c>
      <c r="B218" s="451">
        <v>897300</v>
      </c>
      <c r="C218" s="458" t="s">
        <v>2342</v>
      </c>
      <c r="D218" s="453">
        <v>29.5</v>
      </c>
      <c r="E218" s="454">
        <f t="shared" si="32"/>
        <v>0.8788819875776398</v>
      </c>
      <c r="F218" s="455"/>
      <c r="G218" s="456"/>
      <c r="H218" s="457"/>
      <c r="I218" s="456"/>
      <c r="J218" s="448"/>
      <c r="K218" s="448"/>
      <c r="L218" s="448"/>
      <c r="M218" s="448"/>
      <c r="N218" s="448"/>
      <c r="O218" s="448"/>
      <c r="P218" s="448"/>
      <c r="Q218" s="448"/>
      <c r="R218" s="448"/>
      <c r="S218" s="448"/>
      <c r="T218" s="448"/>
      <c r="U218" s="448"/>
      <c r="V218" s="448"/>
      <c r="W218" s="448"/>
      <c r="X218" s="448"/>
      <c r="Y218" s="448"/>
      <c r="Z218" s="448"/>
      <c r="AA218" s="448"/>
      <c r="AB218" s="448"/>
    </row>
    <row r="219" spans="1:28" s="449" customFormat="1" ht="17.100000000000001" customHeight="1">
      <c r="A219" s="458" t="s">
        <v>2344</v>
      </c>
      <c r="B219" s="451">
        <v>23468</v>
      </c>
      <c r="C219" s="458" t="s">
        <v>2345</v>
      </c>
      <c r="D219" s="453">
        <v>33</v>
      </c>
      <c r="E219" s="454">
        <f t="shared" si="32"/>
        <v>0.86018237082066873</v>
      </c>
      <c r="F219" s="455"/>
      <c r="G219" s="456"/>
      <c r="H219" s="457"/>
      <c r="I219" s="456"/>
      <c r="J219" s="448"/>
      <c r="K219" s="448"/>
      <c r="L219" s="448"/>
      <c r="M219" s="448"/>
      <c r="N219" s="448"/>
      <c r="O219" s="448"/>
      <c r="P219" s="448"/>
      <c r="Q219" s="448"/>
      <c r="R219" s="448"/>
      <c r="S219" s="448"/>
      <c r="T219" s="448"/>
      <c r="U219" s="448"/>
      <c r="V219" s="448"/>
      <c r="W219" s="448"/>
      <c r="X219" s="448"/>
      <c r="Y219" s="448"/>
      <c r="Z219" s="448"/>
      <c r="AA219" s="448"/>
      <c r="AB219" s="448"/>
    </row>
    <row r="220" spans="1:28" s="449" customFormat="1" ht="17.100000000000001" customHeight="1">
      <c r="A220" s="458" t="s">
        <v>2346</v>
      </c>
      <c r="B220" s="451">
        <v>0</v>
      </c>
      <c r="C220" s="458">
        <v>33</v>
      </c>
      <c r="D220" s="453">
        <v>33</v>
      </c>
      <c r="E220" s="454">
        <f t="shared" si="32"/>
        <v>0.86018237082066873</v>
      </c>
      <c r="F220" s="455"/>
      <c r="G220" s="456"/>
      <c r="H220" s="457"/>
      <c r="I220" s="456"/>
      <c r="J220" s="448"/>
      <c r="K220" s="448"/>
      <c r="L220" s="448"/>
      <c r="M220" s="448"/>
      <c r="N220" s="448"/>
      <c r="O220" s="448"/>
      <c r="P220" s="448"/>
      <c r="Q220" s="448"/>
      <c r="R220" s="448"/>
      <c r="S220" s="448"/>
      <c r="T220" s="448"/>
      <c r="U220" s="448"/>
      <c r="V220" s="448"/>
      <c r="W220" s="448"/>
      <c r="X220" s="448"/>
      <c r="Y220" s="448"/>
      <c r="Z220" s="448"/>
      <c r="AA220" s="448"/>
      <c r="AB220" s="448"/>
    </row>
    <row r="221" spans="1:28" s="449" customFormat="1" ht="17.100000000000001" customHeight="1">
      <c r="A221" s="458" t="s">
        <v>2347</v>
      </c>
      <c r="B221" s="451">
        <v>0</v>
      </c>
      <c r="C221" s="458">
        <v>34</v>
      </c>
      <c r="D221" s="453">
        <v>34</v>
      </c>
      <c r="E221" s="454">
        <f t="shared" si="32"/>
        <v>0.85498489425981872</v>
      </c>
      <c r="F221" s="455">
        <f t="shared" ref="F221:F231" si="35">B221</f>
        <v>0</v>
      </c>
      <c r="G221" s="456">
        <f t="shared" ref="G221:G231" si="36">D221</f>
        <v>34</v>
      </c>
      <c r="H221" s="457">
        <f t="shared" si="33"/>
        <v>0.85498489425981872</v>
      </c>
      <c r="I221" s="456">
        <f t="shared" si="34"/>
        <v>34</v>
      </c>
      <c r="J221" s="448"/>
      <c r="K221" s="448"/>
      <c r="L221" s="448"/>
      <c r="M221" s="448"/>
      <c r="N221" s="448"/>
      <c r="O221" s="448"/>
      <c r="P221" s="448"/>
      <c r="Q221" s="448"/>
      <c r="R221" s="448"/>
      <c r="S221" s="448"/>
      <c r="T221" s="448"/>
      <c r="U221" s="448"/>
      <c r="V221" s="448"/>
      <c r="W221" s="448"/>
      <c r="X221" s="448"/>
      <c r="Y221" s="448"/>
      <c r="Z221" s="448"/>
      <c r="AA221" s="448"/>
      <c r="AB221" s="448"/>
    </row>
    <row r="222" spans="1:28" s="449" customFormat="1" ht="17.100000000000001" customHeight="1">
      <c r="A222" s="458" t="s">
        <v>2348</v>
      </c>
      <c r="B222" s="451">
        <v>8900</v>
      </c>
      <c r="C222" s="458">
        <v>27</v>
      </c>
      <c r="D222" s="453">
        <v>27</v>
      </c>
      <c r="E222" s="454">
        <f t="shared" si="32"/>
        <v>0.89274447949526814</v>
      </c>
      <c r="F222" s="455">
        <f t="shared" si="35"/>
        <v>8900</v>
      </c>
      <c r="G222" s="456">
        <f t="shared" si="36"/>
        <v>27</v>
      </c>
      <c r="H222" s="457">
        <f t="shared" si="33"/>
        <v>0.89274447949526814</v>
      </c>
      <c r="I222" s="456">
        <f t="shared" si="34"/>
        <v>27</v>
      </c>
      <c r="J222" s="448"/>
      <c r="K222" s="448"/>
      <c r="L222" s="448"/>
      <c r="M222" s="448"/>
      <c r="N222" s="448"/>
      <c r="O222" s="448"/>
      <c r="P222" s="448"/>
      <c r="Q222" s="448"/>
      <c r="R222" s="448"/>
      <c r="S222" s="448"/>
      <c r="T222" s="448"/>
      <c r="U222" s="448"/>
      <c r="V222" s="448"/>
      <c r="W222" s="448"/>
      <c r="X222" s="448"/>
      <c r="Y222" s="448"/>
      <c r="Z222" s="448"/>
      <c r="AA222" s="448"/>
      <c r="AB222" s="448"/>
    </row>
    <row r="223" spans="1:28" s="449" customFormat="1" ht="17.100000000000001" customHeight="1">
      <c r="A223" s="458" t="s">
        <v>2349</v>
      </c>
      <c r="B223" s="451">
        <v>3101</v>
      </c>
      <c r="C223" s="458" t="s">
        <v>2350</v>
      </c>
      <c r="D223" s="453">
        <v>26</v>
      </c>
      <c r="E223" s="454">
        <f t="shared" si="32"/>
        <v>0.89841269841269844</v>
      </c>
      <c r="F223" s="455">
        <f t="shared" si="35"/>
        <v>3101</v>
      </c>
      <c r="G223" s="456">
        <f t="shared" si="36"/>
        <v>26</v>
      </c>
      <c r="H223" s="457">
        <f t="shared" si="33"/>
        <v>0.89841269841269844</v>
      </c>
      <c r="I223" s="456">
        <f t="shared" si="34"/>
        <v>26</v>
      </c>
      <c r="J223" s="448"/>
      <c r="K223" s="448"/>
      <c r="L223" s="448"/>
      <c r="M223" s="448"/>
      <c r="N223" s="448"/>
      <c r="O223" s="448"/>
      <c r="P223" s="448"/>
      <c r="Q223" s="448"/>
      <c r="R223" s="448"/>
      <c r="S223" s="448"/>
      <c r="T223" s="448"/>
      <c r="U223" s="448"/>
      <c r="V223" s="448"/>
      <c r="W223" s="448"/>
      <c r="X223" s="448"/>
      <c r="Y223" s="448"/>
      <c r="Z223" s="448"/>
      <c r="AA223" s="448"/>
      <c r="AB223" s="448"/>
    </row>
    <row r="224" spans="1:28" s="449" customFormat="1" ht="17.100000000000001" customHeight="1">
      <c r="A224" s="458" t="s">
        <v>2351</v>
      </c>
      <c r="B224" s="451">
        <v>0</v>
      </c>
      <c r="C224" s="458" t="s">
        <v>2352</v>
      </c>
      <c r="D224" s="453">
        <v>32</v>
      </c>
      <c r="E224" s="454">
        <f t="shared" si="32"/>
        <v>0.86544342507645255</v>
      </c>
      <c r="F224" s="455">
        <f t="shared" si="35"/>
        <v>0</v>
      </c>
      <c r="G224" s="456">
        <f t="shared" si="36"/>
        <v>32</v>
      </c>
      <c r="H224" s="457">
        <f t="shared" si="33"/>
        <v>0.86544342507645255</v>
      </c>
      <c r="I224" s="456">
        <f t="shared" si="34"/>
        <v>32</v>
      </c>
      <c r="J224" s="448"/>
      <c r="K224" s="448"/>
      <c r="L224" s="448"/>
      <c r="M224" s="448"/>
      <c r="N224" s="448"/>
      <c r="O224" s="448"/>
      <c r="P224" s="448"/>
      <c r="Q224" s="448"/>
      <c r="R224" s="448"/>
      <c r="S224" s="448"/>
      <c r="T224" s="448"/>
      <c r="U224" s="448"/>
      <c r="V224" s="448"/>
      <c r="W224" s="448"/>
      <c r="X224" s="448"/>
      <c r="Y224" s="448"/>
      <c r="Z224" s="448"/>
      <c r="AA224" s="448"/>
      <c r="AB224" s="448"/>
    </row>
    <row r="225" spans="1:28" s="449" customFormat="1" ht="17.100000000000001" customHeight="1">
      <c r="A225" s="458" t="s">
        <v>2353</v>
      </c>
      <c r="B225" s="451">
        <v>0</v>
      </c>
      <c r="C225" s="458" t="s">
        <v>2354</v>
      </c>
      <c r="D225" s="453">
        <v>40.5</v>
      </c>
      <c r="E225" s="454">
        <f t="shared" si="32"/>
        <v>0.82267441860465118</v>
      </c>
      <c r="F225" s="455">
        <f t="shared" si="35"/>
        <v>0</v>
      </c>
      <c r="G225" s="456">
        <f t="shared" si="36"/>
        <v>40.5</v>
      </c>
      <c r="H225" s="457">
        <f t="shared" si="33"/>
        <v>0.82267441860465118</v>
      </c>
      <c r="I225" s="456">
        <f t="shared" si="34"/>
        <v>40.5</v>
      </c>
      <c r="J225" s="448"/>
      <c r="K225" s="448"/>
      <c r="L225" s="448"/>
      <c r="M225" s="448"/>
      <c r="N225" s="448"/>
      <c r="O225" s="448"/>
      <c r="P225" s="448"/>
      <c r="Q225" s="448"/>
      <c r="R225" s="448"/>
      <c r="S225" s="448"/>
      <c r="T225" s="448"/>
      <c r="U225" s="448"/>
      <c r="V225" s="448"/>
      <c r="W225" s="448"/>
      <c r="X225" s="448"/>
      <c r="Y225" s="448"/>
      <c r="Z225" s="448"/>
      <c r="AA225" s="448"/>
      <c r="AB225" s="448"/>
    </row>
    <row r="226" spans="1:28" s="449" customFormat="1" ht="17.100000000000001" customHeight="1">
      <c r="A226" s="458" t="s">
        <v>2355</v>
      </c>
      <c r="B226" s="451">
        <v>0</v>
      </c>
      <c r="C226" s="458" t="s">
        <v>2356</v>
      </c>
      <c r="D226" s="453">
        <v>29</v>
      </c>
      <c r="E226" s="454">
        <f t="shared" si="32"/>
        <v>0.88161993769470404</v>
      </c>
      <c r="F226" s="455">
        <f t="shared" si="35"/>
        <v>0</v>
      </c>
      <c r="G226" s="456">
        <f t="shared" si="36"/>
        <v>29</v>
      </c>
      <c r="H226" s="457">
        <f t="shared" si="33"/>
        <v>0.88161993769470404</v>
      </c>
      <c r="I226" s="456">
        <f t="shared" si="34"/>
        <v>29</v>
      </c>
      <c r="J226" s="448"/>
      <c r="K226" s="448"/>
      <c r="L226" s="448"/>
      <c r="M226" s="448"/>
      <c r="N226" s="448"/>
      <c r="O226" s="448"/>
      <c r="P226" s="448"/>
      <c r="Q226" s="448"/>
      <c r="R226" s="448"/>
      <c r="S226" s="448"/>
      <c r="T226" s="448"/>
      <c r="U226" s="448"/>
      <c r="V226" s="448"/>
      <c r="W226" s="448"/>
      <c r="X226" s="448"/>
      <c r="Y226" s="448"/>
      <c r="Z226" s="448"/>
      <c r="AA226" s="448"/>
      <c r="AB226" s="448"/>
    </row>
    <row r="227" spans="1:28" s="449" customFormat="1" ht="17.100000000000001" customHeight="1">
      <c r="A227" s="458" t="s">
        <v>144</v>
      </c>
      <c r="B227" s="451">
        <v>452129</v>
      </c>
      <c r="C227" s="459" t="s">
        <v>2357</v>
      </c>
      <c r="D227" s="453">
        <v>19.2</v>
      </c>
      <c r="E227" s="454">
        <f t="shared" si="32"/>
        <v>0.93895155938951569</v>
      </c>
      <c r="F227" s="455">
        <f t="shared" si="35"/>
        <v>452129</v>
      </c>
      <c r="G227" s="456">
        <f t="shared" si="36"/>
        <v>19.2</v>
      </c>
      <c r="H227" s="457">
        <f t="shared" si="33"/>
        <v>0.93895155938951569</v>
      </c>
      <c r="I227" s="456">
        <f t="shared" si="34"/>
        <v>19.199999999999989</v>
      </c>
      <c r="J227" s="448"/>
      <c r="K227" s="448"/>
      <c r="L227" s="448"/>
      <c r="M227" s="448"/>
      <c r="N227" s="448"/>
      <c r="O227" s="448"/>
      <c r="P227" s="448"/>
      <c r="Q227" s="448"/>
      <c r="R227" s="448"/>
      <c r="S227" s="448"/>
      <c r="T227" s="448"/>
      <c r="U227" s="448"/>
      <c r="V227" s="448"/>
      <c r="W227" s="448"/>
      <c r="X227" s="448"/>
      <c r="Y227" s="448"/>
      <c r="Z227" s="448"/>
      <c r="AA227" s="448"/>
      <c r="AB227" s="448"/>
    </row>
    <row r="228" spans="1:28" s="449" customFormat="1" ht="17.100000000000001" customHeight="1">
      <c r="A228" s="458" t="s">
        <v>2358</v>
      </c>
      <c r="B228" s="451">
        <v>0</v>
      </c>
      <c r="C228" s="458">
        <v>10</v>
      </c>
      <c r="D228" s="453">
        <v>10</v>
      </c>
      <c r="E228" s="454">
        <f t="shared" si="32"/>
        <v>1</v>
      </c>
      <c r="F228" s="455">
        <f t="shared" si="35"/>
        <v>0</v>
      </c>
      <c r="G228" s="456">
        <f t="shared" si="36"/>
        <v>10</v>
      </c>
      <c r="H228" s="457">
        <f t="shared" si="33"/>
        <v>1</v>
      </c>
      <c r="I228" s="456">
        <f t="shared" si="34"/>
        <v>10</v>
      </c>
      <c r="J228" s="448"/>
      <c r="K228" s="448"/>
      <c r="L228" s="448"/>
      <c r="M228" s="448"/>
      <c r="N228" s="448"/>
      <c r="O228" s="448"/>
      <c r="P228" s="448"/>
      <c r="Q228" s="448"/>
      <c r="R228" s="448"/>
      <c r="S228" s="448"/>
      <c r="T228" s="448"/>
      <c r="U228" s="448"/>
      <c r="V228" s="448"/>
      <c r="W228" s="448"/>
      <c r="X228" s="448"/>
      <c r="Y228" s="448"/>
      <c r="Z228" s="448"/>
      <c r="AA228" s="448"/>
      <c r="AB228" s="448"/>
    </row>
    <row r="229" spans="1:28" s="449" customFormat="1" ht="17.100000000000001" customHeight="1">
      <c r="A229" s="458" t="s">
        <v>2359</v>
      </c>
      <c r="B229" s="451">
        <v>0</v>
      </c>
      <c r="C229" s="458" t="s">
        <v>2360</v>
      </c>
      <c r="D229" s="453">
        <v>41.5</v>
      </c>
      <c r="E229" s="454">
        <f t="shared" si="32"/>
        <v>0.81791907514450868</v>
      </c>
      <c r="F229" s="455">
        <f t="shared" si="35"/>
        <v>0</v>
      </c>
      <c r="G229" s="456">
        <f t="shared" si="36"/>
        <v>41.5</v>
      </c>
      <c r="H229" s="457">
        <f t="shared" si="33"/>
        <v>0.81791907514450868</v>
      </c>
      <c r="I229" s="456">
        <f t="shared" si="34"/>
        <v>41.5</v>
      </c>
      <c r="J229" s="448"/>
      <c r="K229" s="448"/>
      <c r="L229" s="448"/>
      <c r="M229" s="448"/>
      <c r="N229" s="448"/>
      <c r="O229" s="448"/>
      <c r="P229" s="448"/>
      <c r="Q229" s="448"/>
      <c r="R229" s="448"/>
      <c r="S229" s="448"/>
      <c r="T229" s="448"/>
      <c r="U229" s="448"/>
      <c r="V229" s="448"/>
      <c r="W229" s="448"/>
      <c r="X229" s="448"/>
      <c r="Y229" s="448"/>
      <c r="Z229" s="448"/>
      <c r="AA229" s="448"/>
      <c r="AB229" s="448"/>
    </row>
    <row r="230" spans="1:28" s="449" customFormat="1" ht="17.100000000000001" customHeight="1">
      <c r="A230" s="458" t="s">
        <v>2361</v>
      </c>
      <c r="B230" s="451">
        <v>0</v>
      </c>
      <c r="C230" s="458">
        <v>12</v>
      </c>
      <c r="D230" s="453">
        <v>12</v>
      </c>
      <c r="E230" s="454">
        <f t="shared" si="32"/>
        <v>0.98606271777003485</v>
      </c>
      <c r="F230" s="455">
        <f t="shared" si="35"/>
        <v>0</v>
      </c>
      <c r="G230" s="456">
        <f t="shared" si="36"/>
        <v>12</v>
      </c>
      <c r="H230" s="457">
        <f t="shared" si="33"/>
        <v>0.98606271777003485</v>
      </c>
      <c r="I230" s="456">
        <f t="shared" si="34"/>
        <v>12</v>
      </c>
      <c r="J230" s="448"/>
      <c r="K230" s="448"/>
      <c r="L230" s="448"/>
      <c r="M230" s="448"/>
      <c r="N230" s="448"/>
      <c r="O230" s="448"/>
      <c r="P230" s="448"/>
      <c r="Q230" s="448"/>
      <c r="R230" s="448"/>
      <c r="S230" s="448"/>
      <c r="T230" s="448"/>
      <c r="U230" s="448"/>
      <c r="V230" s="448"/>
      <c r="W230" s="448"/>
      <c r="X230" s="448"/>
      <c r="Y230" s="448"/>
      <c r="Z230" s="448"/>
      <c r="AA230" s="448"/>
      <c r="AB230" s="448"/>
    </row>
    <row r="231" spans="1:28" s="449" customFormat="1" ht="17.100000000000001" customHeight="1">
      <c r="A231" s="458" t="s">
        <v>2362</v>
      </c>
      <c r="B231" s="451">
        <v>0</v>
      </c>
      <c r="C231" s="458" t="s">
        <v>2363</v>
      </c>
      <c r="D231" s="453">
        <v>39</v>
      </c>
      <c r="E231" s="454">
        <f t="shared" si="32"/>
        <v>0.8299120234604106</v>
      </c>
      <c r="F231" s="455">
        <f t="shared" si="35"/>
        <v>0</v>
      </c>
      <c r="G231" s="456">
        <f t="shared" si="36"/>
        <v>39</v>
      </c>
      <c r="H231" s="457">
        <f t="shared" si="33"/>
        <v>0.8299120234604106</v>
      </c>
      <c r="I231" s="456">
        <f t="shared" si="34"/>
        <v>39</v>
      </c>
      <c r="J231" s="448"/>
      <c r="K231" s="448"/>
      <c r="L231" s="448"/>
      <c r="M231" s="448"/>
      <c r="N231" s="448"/>
      <c r="O231" s="448"/>
      <c r="P231" s="448"/>
      <c r="Q231" s="448"/>
      <c r="R231" s="448"/>
      <c r="S231" s="448"/>
      <c r="T231" s="448"/>
      <c r="U231" s="448"/>
      <c r="V231" s="448"/>
      <c r="W231" s="448"/>
      <c r="X231" s="448"/>
      <c r="Y231" s="448"/>
      <c r="Z231" s="448"/>
      <c r="AA231" s="448"/>
      <c r="AB231" s="448"/>
    </row>
    <row r="232" spans="1:28" s="449" customFormat="1" ht="17.100000000000001" customHeight="1">
      <c r="A232" s="458" t="s">
        <v>145</v>
      </c>
      <c r="B232" s="451"/>
      <c r="C232" s="458"/>
      <c r="D232" s="453"/>
      <c r="E232" s="454"/>
      <c r="F232" s="455">
        <f>SUM(B233:B235)</f>
        <v>129208</v>
      </c>
      <c r="G232" s="456">
        <f>SUMPRODUCT($B233:$B235,D233:D235)/SUM($B233:$B235)</f>
        <v>35.68327038573463</v>
      </c>
      <c r="H232" s="457">
        <f>SUMPRODUCT($B233:$B235,E233:E235)/SUM($B233:$B235)</f>
        <v>0.84639283006424848</v>
      </c>
      <c r="I232" s="456">
        <f t="shared" si="31"/>
        <v>35.680055139714426</v>
      </c>
      <c r="J232" s="448"/>
      <c r="K232" s="448"/>
      <c r="L232" s="448"/>
      <c r="M232" s="448"/>
      <c r="N232" s="448"/>
      <c r="O232" s="448"/>
      <c r="P232" s="448"/>
      <c r="Q232" s="448"/>
      <c r="R232" s="448"/>
      <c r="S232" s="448"/>
      <c r="T232" s="448"/>
      <c r="U232" s="448"/>
      <c r="V232" s="448"/>
      <c r="W232" s="448"/>
      <c r="X232" s="448"/>
      <c r="Y232" s="448"/>
      <c r="Z232" s="448"/>
      <c r="AA232" s="448"/>
      <c r="AB232" s="448"/>
    </row>
    <row r="233" spans="1:28" s="449" customFormat="1" ht="17.100000000000001" customHeight="1">
      <c r="A233" s="458" t="s">
        <v>2364</v>
      </c>
      <c r="B233" s="451">
        <v>28395</v>
      </c>
      <c r="C233" s="458">
        <v>36</v>
      </c>
      <c r="D233" s="453">
        <v>36</v>
      </c>
      <c r="E233" s="454">
        <f t="shared" si="32"/>
        <v>0.84477611940298503</v>
      </c>
      <c r="F233" s="455"/>
      <c r="G233" s="456"/>
      <c r="H233" s="457"/>
      <c r="I233" s="456"/>
      <c r="J233" s="448"/>
      <c r="K233" s="448"/>
      <c r="L233" s="448"/>
      <c r="M233" s="448"/>
      <c r="N233" s="448"/>
      <c r="O233" s="448"/>
      <c r="P233" s="448"/>
      <c r="Q233" s="448"/>
      <c r="R233" s="448"/>
      <c r="S233" s="448"/>
      <c r="T233" s="448"/>
      <c r="U233" s="448"/>
      <c r="V233" s="448"/>
      <c r="W233" s="448"/>
      <c r="X233" s="448"/>
      <c r="Y233" s="448"/>
      <c r="Z233" s="448"/>
      <c r="AA233" s="448"/>
      <c r="AB233" s="448"/>
    </row>
    <row r="234" spans="1:28" s="449" customFormat="1" ht="17.100000000000001" customHeight="1">
      <c r="A234" s="458" t="s">
        <v>2365</v>
      </c>
      <c r="B234" s="451">
        <v>20462</v>
      </c>
      <c r="C234" s="458">
        <v>34</v>
      </c>
      <c r="D234" s="453">
        <v>34</v>
      </c>
      <c r="E234" s="454">
        <f t="shared" si="32"/>
        <v>0.85498489425981872</v>
      </c>
      <c r="F234" s="455"/>
      <c r="G234" s="456"/>
      <c r="H234" s="457"/>
      <c r="I234" s="456"/>
      <c r="J234" s="448"/>
      <c r="K234" s="448"/>
      <c r="L234" s="448"/>
      <c r="M234" s="448"/>
      <c r="N234" s="448"/>
      <c r="O234" s="448"/>
      <c r="P234" s="448"/>
      <c r="Q234" s="448"/>
      <c r="R234" s="448"/>
      <c r="S234" s="448"/>
      <c r="T234" s="448"/>
      <c r="U234" s="448"/>
      <c r="V234" s="448"/>
      <c r="W234" s="448"/>
      <c r="X234" s="448"/>
      <c r="Y234" s="448"/>
      <c r="Z234" s="448"/>
      <c r="AA234" s="448"/>
      <c r="AB234" s="448"/>
    </row>
    <row r="235" spans="1:28" s="449" customFormat="1" ht="17.100000000000001" customHeight="1">
      <c r="A235" s="458" t="s">
        <v>2366</v>
      </c>
      <c r="B235" s="451">
        <v>80351</v>
      </c>
      <c r="C235" s="458">
        <v>36</v>
      </c>
      <c r="D235" s="453">
        <v>36</v>
      </c>
      <c r="E235" s="454">
        <f t="shared" si="32"/>
        <v>0.84477611940298503</v>
      </c>
      <c r="F235" s="455"/>
      <c r="G235" s="456"/>
      <c r="H235" s="457"/>
      <c r="I235" s="456"/>
      <c r="J235" s="448"/>
      <c r="K235" s="448"/>
      <c r="L235" s="448"/>
      <c r="M235" s="448"/>
      <c r="N235" s="448"/>
      <c r="O235" s="448"/>
      <c r="P235" s="448"/>
      <c r="Q235" s="448"/>
      <c r="R235" s="448"/>
      <c r="S235" s="448"/>
      <c r="T235" s="448"/>
      <c r="U235" s="448"/>
      <c r="V235" s="448"/>
      <c r="W235" s="448"/>
      <c r="X235" s="448"/>
      <c r="Y235" s="448"/>
      <c r="Z235" s="448"/>
      <c r="AA235" s="448"/>
      <c r="AB235" s="448"/>
    </row>
    <row r="236" spans="1:28" s="449" customFormat="1" ht="17.100000000000001" customHeight="1">
      <c r="A236" s="458" t="s">
        <v>2367</v>
      </c>
      <c r="B236" s="451">
        <v>0</v>
      </c>
      <c r="C236" s="458" t="s">
        <v>2368</v>
      </c>
      <c r="D236" s="453">
        <v>11.3</v>
      </c>
      <c r="E236" s="454">
        <f t="shared" si="32"/>
        <v>0.99089635854341729</v>
      </c>
      <c r="F236" s="455">
        <f t="shared" ref="F236:F241" si="37">B236</f>
        <v>0</v>
      </c>
      <c r="G236" s="456">
        <f t="shared" ref="G236:G241" si="38">D236</f>
        <v>11.3</v>
      </c>
      <c r="H236" s="457">
        <f t="shared" ref="H236:H241" si="39">141.5/(G236+131.5)</f>
        <v>0.99089635854341729</v>
      </c>
      <c r="I236" s="456">
        <f t="shared" ref="I236:I241" si="40">(141.5/H236)-131.5</f>
        <v>11.300000000000011</v>
      </c>
      <c r="J236" s="448"/>
      <c r="K236" s="448"/>
      <c r="L236" s="448"/>
      <c r="M236" s="448"/>
      <c r="N236" s="448"/>
      <c r="O236" s="448"/>
      <c r="P236" s="448"/>
      <c r="Q236" s="448"/>
      <c r="R236" s="448"/>
      <c r="S236" s="448"/>
      <c r="T236" s="448"/>
      <c r="U236" s="448"/>
      <c r="V236" s="448"/>
      <c r="W236" s="448"/>
      <c r="X236" s="448"/>
      <c r="Y236" s="448"/>
      <c r="Z236" s="448"/>
      <c r="AA236" s="448"/>
      <c r="AB236" s="448"/>
    </row>
    <row r="237" spans="1:28" s="449" customFormat="1" ht="17.100000000000001" customHeight="1">
      <c r="A237" s="458" t="s">
        <v>2369</v>
      </c>
      <c r="B237" s="451">
        <v>439</v>
      </c>
      <c r="C237" s="458" t="s">
        <v>2370</v>
      </c>
      <c r="D237" s="453">
        <v>31.5</v>
      </c>
      <c r="E237" s="454">
        <f t="shared" si="32"/>
        <v>0.86809815950920244</v>
      </c>
      <c r="F237" s="455">
        <f t="shared" si="37"/>
        <v>439</v>
      </c>
      <c r="G237" s="456">
        <f t="shared" si="38"/>
        <v>31.5</v>
      </c>
      <c r="H237" s="457">
        <f t="shared" si="39"/>
        <v>0.86809815950920244</v>
      </c>
      <c r="I237" s="456">
        <f t="shared" si="40"/>
        <v>31.5</v>
      </c>
      <c r="J237" s="448"/>
      <c r="K237" s="448"/>
      <c r="L237" s="448"/>
      <c r="M237" s="448"/>
      <c r="N237" s="448"/>
      <c r="O237" s="448"/>
      <c r="P237" s="448"/>
      <c r="Q237" s="448"/>
      <c r="R237" s="448"/>
      <c r="S237" s="448"/>
      <c r="T237" s="448"/>
      <c r="U237" s="448"/>
      <c r="V237" s="448"/>
      <c r="W237" s="448"/>
      <c r="X237" s="448"/>
      <c r="Y237" s="448"/>
      <c r="Z237" s="448"/>
      <c r="AA237" s="448"/>
      <c r="AB237" s="448"/>
    </row>
    <row r="238" spans="1:28" s="449" customFormat="1" ht="17.100000000000001" customHeight="1">
      <c r="A238" s="461" t="s">
        <v>2371</v>
      </c>
      <c r="B238" s="462">
        <v>390</v>
      </c>
      <c r="C238" s="461" t="s">
        <v>2372</v>
      </c>
      <c r="D238" s="463">
        <v>31.5</v>
      </c>
      <c r="E238" s="464">
        <f t="shared" si="32"/>
        <v>0.86809815950920244</v>
      </c>
      <c r="F238" s="455">
        <f t="shared" si="37"/>
        <v>390</v>
      </c>
      <c r="G238" s="456">
        <f t="shared" si="38"/>
        <v>31.5</v>
      </c>
      <c r="H238" s="457">
        <f t="shared" si="39"/>
        <v>0.86809815950920244</v>
      </c>
      <c r="I238" s="456">
        <f t="shared" si="40"/>
        <v>31.5</v>
      </c>
      <c r="J238" s="448"/>
      <c r="K238" s="448"/>
      <c r="L238" s="448"/>
      <c r="M238" s="448"/>
      <c r="N238" s="448"/>
      <c r="O238" s="448"/>
      <c r="P238" s="448"/>
      <c r="Q238" s="448"/>
      <c r="R238" s="448"/>
      <c r="S238" s="448"/>
      <c r="T238" s="448"/>
      <c r="U238" s="448"/>
      <c r="V238" s="448"/>
      <c r="W238" s="448"/>
      <c r="X238" s="448"/>
      <c r="Y238" s="448"/>
      <c r="Z238" s="448"/>
      <c r="AA238" s="448"/>
      <c r="AB238" s="448"/>
    </row>
    <row r="239" spans="1:28" s="449" customFormat="1" ht="17.100000000000001" customHeight="1">
      <c r="A239" s="458" t="s">
        <v>2373</v>
      </c>
      <c r="B239" s="451">
        <v>0</v>
      </c>
      <c r="C239" s="458">
        <v>20</v>
      </c>
      <c r="D239" s="453">
        <v>20</v>
      </c>
      <c r="E239" s="454">
        <f t="shared" si="32"/>
        <v>0.93399339933993397</v>
      </c>
      <c r="F239" s="455">
        <f t="shared" si="37"/>
        <v>0</v>
      </c>
      <c r="G239" s="456">
        <f t="shared" si="38"/>
        <v>20</v>
      </c>
      <c r="H239" s="457">
        <f t="shared" si="39"/>
        <v>0.93399339933993397</v>
      </c>
      <c r="I239" s="456">
        <f t="shared" si="40"/>
        <v>20</v>
      </c>
      <c r="J239" s="448"/>
      <c r="K239" s="448"/>
      <c r="L239" s="448"/>
      <c r="M239" s="448"/>
      <c r="N239" s="448"/>
      <c r="O239" s="448"/>
      <c r="P239" s="448"/>
      <c r="Q239" s="448"/>
      <c r="R239" s="448"/>
      <c r="S239" s="448"/>
      <c r="T239" s="448"/>
      <c r="U239" s="448"/>
      <c r="V239" s="448"/>
      <c r="W239" s="448"/>
      <c r="X239" s="448"/>
      <c r="Y239" s="448"/>
      <c r="Z239" s="448"/>
      <c r="AA239" s="448"/>
      <c r="AB239" s="448"/>
    </row>
    <row r="240" spans="1:28" s="449" customFormat="1" ht="17.100000000000001" customHeight="1">
      <c r="A240" s="458" t="s">
        <v>2374</v>
      </c>
      <c r="B240" s="451">
        <v>0</v>
      </c>
      <c r="C240" s="458">
        <v>30.4</v>
      </c>
      <c r="D240" s="453">
        <v>30.4</v>
      </c>
      <c r="E240" s="454">
        <f t="shared" si="32"/>
        <v>0.87399629400864731</v>
      </c>
      <c r="F240" s="455">
        <f t="shared" si="37"/>
        <v>0</v>
      </c>
      <c r="G240" s="456">
        <f t="shared" si="38"/>
        <v>30.4</v>
      </c>
      <c r="H240" s="457">
        <f t="shared" si="39"/>
        <v>0.87399629400864731</v>
      </c>
      <c r="I240" s="456">
        <f t="shared" si="40"/>
        <v>30.400000000000006</v>
      </c>
      <c r="J240" s="448"/>
      <c r="K240" s="448"/>
      <c r="L240" s="448"/>
      <c r="M240" s="448"/>
      <c r="N240" s="448"/>
      <c r="O240" s="448"/>
      <c r="P240" s="448"/>
      <c r="Q240" s="448"/>
      <c r="R240" s="448"/>
      <c r="S240" s="448"/>
      <c r="T240" s="448"/>
      <c r="U240" s="448"/>
      <c r="V240" s="448"/>
      <c r="W240" s="448"/>
      <c r="X240" s="448"/>
      <c r="Y240" s="448"/>
      <c r="Z240" s="448"/>
      <c r="AA240" s="448"/>
      <c r="AB240" s="448"/>
    </row>
    <row r="241" spans="1:28" s="449" customFormat="1" ht="17.100000000000001" customHeight="1">
      <c r="A241" s="458" t="s">
        <v>146</v>
      </c>
      <c r="B241" s="451">
        <v>56475</v>
      </c>
      <c r="C241" s="458" t="s">
        <v>2375</v>
      </c>
      <c r="D241" s="453">
        <v>15.5</v>
      </c>
      <c r="E241" s="454">
        <f t="shared" si="32"/>
        <v>0.9625850340136054</v>
      </c>
      <c r="F241" s="455">
        <f t="shared" si="37"/>
        <v>56475</v>
      </c>
      <c r="G241" s="456">
        <f t="shared" si="38"/>
        <v>15.5</v>
      </c>
      <c r="H241" s="457">
        <f t="shared" si="39"/>
        <v>0.9625850340136054</v>
      </c>
      <c r="I241" s="456">
        <f t="shared" si="40"/>
        <v>15.5</v>
      </c>
      <c r="J241" s="448"/>
      <c r="K241" s="448"/>
      <c r="L241" s="448"/>
      <c r="M241" s="448"/>
      <c r="N241" s="448"/>
      <c r="O241" s="448"/>
      <c r="P241" s="448"/>
      <c r="Q241" s="448"/>
      <c r="R241" s="448"/>
      <c r="S241" s="448"/>
      <c r="T241" s="448"/>
      <c r="U241" s="448"/>
      <c r="V241" s="448"/>
      <c r="W241" s="448"/>
      <c r="X241" s="448"/>
      <c r="Y241" s="448"/>
      <c r="Z241" s="448"/>
      <c r="AA241" s="448"/>
      <c r="AB241" s="448"/>
    </row>
    <row r="242" spans="1:28" s="449" customFormat="1" ht="17.100000000000001" customHeight="1">
      <c r="A242" s="458" t="s">
        <v>147</v>
      </c>
      <c r="B242" s="451"/>
      <c r="C242" s="458"/>
      <c r="D242" s="453"/>
      <c r="E242" s="454"/>
      <c r="F242" s="455">
        <f>SUM(B243:B247)</f>
        <v>100702</v>
      </c>
      <c r="G242" s="456">
        <f>SUMPRODUCT($B243:$B247,D243:D247)/SUM($B243:$B247)</f>
        <v>41.395334750054616</v>
      </c>
      <c r="H242" s="457">
        <f>SUMPRODUCT($B243:$B247,E243:E247)/SUM($B243:$B247)</f>
        <v>0.82053520355396259</v>
      </c>
      <c r="I242" s="456">
        <f t="shared" si="31"/>
        <v>40.948420722383105</v>
      </c>
      <c r="J242" s="448"/>
      <c r="K242" s="448"/>
      <c r="L242" s="448"/>
      <c r="M242" s="448"/>
      <c r="N242" s="448"/>
      <c r="O242" s="448"/>
      <c r="P242" s="448"/>
      <c r="Q242" s="448"/>
      <c r="R242" s="448"/>
      <c r="S242" s="448"/>
      <c r="T242" s="448"/>
      <c r="U242" s="448"/>
      <c r="V242" s="448"/>
      <c r="W242" s="448"/>
      <c r="X242" s="448"/>
      <c r="Y242" s="448"/>
      <c r="Z242" s="448"/>
      <c r="AA242" s="448"/>
      <c r="AB242" s="448"/>
    </row>
    <row r="243" spans="1:28" s="449" customFormat="1" ht="17.100000000000001" customHeight="1">
      <c r="A243" s="458" t="s">
        <v>2376</v>
      </c>
      <c r="B243" s="451"/>
      <c r="C243" s="458"/>
      <c r="D243" s="453"/>
      <c r="E243" s="454"/>
      <c r="F243" s="455"/>
      <c r="G243" s="456"/>
      <c r="H243" s="457"/>
      <c r="I243" s="456"/>
      <c r="J243" s="448"/>
      <c r="K243" s="448"/>
      <c r="L243" s="448"/>
      <c r="M243" s="448"/>
      <c r="N243" s="448"/>
      <c r="O243" s="448"/>
      <c r="P243" s="448"/>
      <c r="Q243" s="448"/>
      <c r="R243" s="448"/>
      <c r="S243" s="448"/>
      <c r="T243" s="448"/>
      <c r="U243" s="448"/>
      <c r="V243" s="448"/>
      <c r="W243" s="448"/>
      <c r="X243" s="448"/>
      <c r="Y243" s="448"/>
      <c r="Z243" s="448"/>
      <c r="AA243" s="448"/>
      <c r="AB243" s="448"/>
    </row>
    <row r="244" spans="1:28" s="449" customFormat="1" ht="17.100000000000001" customHeight="1">
      <c r="A244" s="458" t="s">
        <v>2190</v>
      </c>
      <c r="B244" s="451">
        <v>71980</v>
      </c>
      <c r="C244" s="465" t="s">
        <v>2377</v>
      </c>
      <c r="D244" s="453">
        <v>46.8</v>
      </c>
      <c r="E244" s="454">
        <f t="shared" si="32"/>
        <v>0.79360628154795287</v>
      </c>
      <c r="F244" s="455"/>
      <c r="G244" s="456"/>
      <c r="H244" s="457"/>
      <c r="I244" s="456"/>
      <c r="J244" s="448"/>
      <c r="K244" s="448"/>
      <c r="L244" s="448"/>
      <c r="M244" s="448"/>
      <c r="N244" s="448"/>
      <c r="O244" s="448"/>
      <c r="P244" s="448"/>
      <c r="Q244" s="448"/>
      <c r="R244" s="448"/>
      <c r="S244" s="448"/>
      <c r="T244" s="448"/>
      <c r="U244" s="448"/>
      <c r="V244" s="448"/>
      <c r="W244" s="448"/>
      <c r="X244" s="448"/>
      <c r="Y244" s="448"/>
      <c r="Z244" s="448"/>
      <c r="AA244" s="448"/>
      <c r="AB244" s="448"/>
    </row>
    <row r="245" spans="1:28" s="449" customFormat="1" ht="17.100000000000001" customHeight="1">
      <c r="A245" s="458" t="s">
        <v>2378</v>
      </c>
      <c r="B245" s="451">
        <v>28230</v>
      </c>
      <c r="C245" s="458" t="s">
        <v>2379</v>
      </c>
      <c r="D245" s="453">
        <v>27.7</v>
      </c>
      <c r="E245" s="454">
        <f t="shared" si="32"/>
        <v>0.88881909547738702</v>
      </c>
      <c r="F245" s="455"/>
      <c r="G245" s="456"/>
      <c r="H245" s="457"/>
      <c r="I245" s="456"/>
      <c r="J245" s="448"/>
      <c r="K245" s="448"/>
      <c r="L245" s="448"/>
      <c r="M245" s="448"/>
      <c r="N245" s="448"/>
      <c r="O245" s="448"/>
      <c r="P245" s="448"/>
      <c r="Q245" s="448"/>
      <c r="R245" s="448"/>
      <c r="S245" s="448"/>
      <c r="T245" s="448"/>
      <c r="U245" s="448"/>
      <c r="V245" s="448"/>
      <c r="W245" s="448"/>
      <c r="X245" s="448"/>
      <c r="Y245" s="448"/>
      <c r="Z245" s="448"/>
      <c r="AA245" s="448"/>
      <c r="AB245" s="448"/>
    </row>
    <row r="246" spans="1:28" s="449" customFormat="1" ht="17.100000000000001" customHeight="1">
      <c r="A246" s="458" t="s">
        <v>2380</v>
      </c>
      <c r="B246" s="451"/>
      <c r="C246" s="458"/>
      <c r="D246" s="453"/>
      <c r="E246" s="454"/>
      <c r="F246" s="455"/>
      <c r="G246" s="456"/>
      <c r="H246" s="457"/>
      <c r="I246" s="456"/>
      <c r="J246" s="448"/>
      <c r="K246" s="448"/>
      <c r="L246" s="448"/>
      <c r="M246" s="448"/>
      <c r="N246" s="448"/>
      <c r="O246" s="448"/>
      <c r="P246" s="448"/>
      <c r="Q246" s="448"/>
      <c r="R246" s="448"/>
      <c r="S246" s="448"/>
      <c r="T246" s="448"/>
      <c r="U246" s="448"/>
      <c r="V246" s="448"/>
      <c r="W246" s="448"/>
      <c r="X246" s="448"/>
      <c r="Y246" s="448"/>
      <c r="Z246" s="448"/>
      <c r="AA246" s="448"/>
      <c r="AB246" s="448"/>
    </row>
    <row r="247" spans="1:28" s="449" customFormat="1" ht="17.100000000000001" customHeight="1">
      <c r="A247" s="458" t="s">
        <v>2190</v>
      </c>
      <c r="B247" s="451">
        <v>492</v>
      </c>
      <c r="C247" s="458" t="s">
        <v>2381</v>
      </c>
      <c r="D247" s="453">
        <v>36.5</v>
      </c>
      <c r="E247" s="454">
        <f t="shared" si="32"/>
        <v>0.84226190476190477</v>
      </c>
      <c r="F247" s="455"/>
      <c r="G247" s="456"/>
      <c r="H247" s="457"/>
      <c r="I247" s="456"/>
      <c r="J247" s="448"/>
      <c r="K247" s="448"/>
      <c r="L247" s="448"/>
      <c r="M247" s="448"/>
      <c r="N247" s="448"/>
      <c r="O247" s="448"/>
      <c r="P247" s="448"/>
      <c r="Q247" s="448"/>
      <c r="R247" s="448"/>
      <c r="S247" s="448"/>
      <c r="T247" s="448"/>
      <c r="U247" s="448"/>
      <c r="V247" s="448"/>
      <c r="W247" s="448"/>
      <c r="X247" s="448"/>
      <c r="Y247" s="448"/>
      <c r="Z247" s="448"/>
      <c r="AA247" s="448"/>
      <c r="AB247" s="448"/>
    </row>
    <row r="248" spans="1:28" s="449" customFormat="1" ht="17.100000000000001" customHeight="1">
      <c r="A248" s="458" t="s">
        <v>2382</v>
      </c>
      <c r="B248" s="451">
        <v>0</v>
      </c>
      <c r="C248" s="458" t="s">
        <v>2383</v>
      </c>
      <c r="D248" s="453">
        <v>27</v>
      </c>
      <c r="E248" s="454">
        <f t="shared" si="32"/>
        <v>0.89274447949526814</v>
      </c>
      <c r="F248" s="455">
        <f>B248</f>
        <v>0</v>
      </c>
      <c r="G248" s="456">
        <f>D248</f>
        <v>27</v>
      </c>
      <c r="H248" s="457">
        <f>141.5/(G248+131.5)</f>
        <v>0.89274447949526814</v>
      </c>
      <c r="I248" s="456">
        <f>(141.5/H248)-131.5</f>
        <v>27</v>
      </c>
      <c r="J248" s="448"/>
      <c r="K248" s="448"/>
      <c r="L248" s="448"/>
      <c r="M248" s="448"/>
      <c r="N248" s="448"/>
      <c r="O248" s="448"/>
      <c r="P248" s="448"/>
      <c r="Q248" s="448"/>
      <c r="R248" s="448"/>
      <c r="S248" s="448"/>
      <c r="T248" s="448"/>
      <c r="U248" s="448"/>
      <c r="V248" s="448"/>
      <c r="W248" s="448"/>
      <c r="X248" s="448"/>
      <c r="Y248" s="448"/>
      <c r="Z248" s="448"/>
      <c r="AA248" s="448"/>
      <c r="AB248" s="448"/>
    </row>
    <row r="249" spans="1:28" s="449" customFormat="1" ht="17.100000000000001" customHeight="1">
      <c r="A249" s="458" t="s">
        <v>148</v>
      </c>
      <c r="B249" s="451"/>
      <c r="C249" s="458"/>
      <c r="D249" s="453"/>
      <c r="E249" s="454"/>
      <c r="F249" s="455">
        <f>SUM(B250:B251)</f>
        <v>18718</v>
      </c>
      <c r="G249" s="456">
        <f>SUMPRODUCT($B250:$B251,D250:D251)/SUM($B250:$B251)</f>
        <v>26.854685329629234</v>
      </c>
      <c r="H249" s="457">
        <f>SUMPRODUCT($B250:$B251,E250:E251)/SUM($B250:$B251)</f>
        <v>0.89361807457784836</v>
      </c>
      <c r="I249" s="456">
        <f t="shared" si="31"/>
        <v>26.845051454835016</v>
      </c>
      <c r="J249" s="448"/>
      <c r="K249" s="448"/>
      <c r="L249" s="448"/>
      <c r="M249" s="448"/>
      <c r="N249" s="448"/>
      <c r="O249" s="448"/>
      <c r="P249" s="448"/>
      <c r="Q249" s="448"/>
      <c r="R249" s="448"/>
      <c r="S249" s="448"/>
      <c r="T249" s="448"/>
      <c r="U249" s="448"/>
      <c r="V249" s="448"/>
      <c r="W249" s="448"/>
      <c r="X249" s="448"/>
      <c r="Y249" s="448"/>
      <c r="Z249" s="448"/>
      <c r="AA249" s="448"/>
      <c r="AB249" s="448"/>
    </row>
    <row r="250" spans="1:28" s="449" customFormat="1" ht="17.100000000000001" customHeight="1">
      <c r="A250" s="458" t="s">
        <v>2384</v>
      </c>
      <c r="B250" s="451">
        <v>272</v>
      </c>
      <c r="C250" s="458">
        <v>17</v>
      </c>
      <c r="D250" s="453">
        <v>17</v>
      </c>
      <c r="E250" s="454">
        <f t="shared" si="32"/>
        <v>0.95286195286195285</v>
      </c>
      <c r="F250" s="455"/>
      <c r="G250" s="456"/>
      <c r="H250" s="457"/>
      <c r="I250" s="456"/>
      <c r="J250" s="448"/>
      <c r="K250" s="448"/>
      <c r="L250" s="448"/>
      <c r="M250" s="448"/>
      <c r="N250" s="448"/>
      <c r="O250" s="448"/>
      <c r="P250" s="448"/>
      <c r="Q250" s="448"/>
      <c r="R250" s="448"/>
      <c r="S250" s="448"/>
      <c r="T250" s="448"/>
      <c r="U250" s="448"/>
      <c r="V250" s="448"/>
      <c r="W250" s="448"/>
      <c r="X250" s="448"/>
      <c r="Y250" s="448"/>
      <c r="Z250" s="448"/>
      <c r="AA250" s="448"/>
      <c r="AB250" s="448"/>
    </row>
    <row r="251" spans="1:28" s="449" customFormat="1" ht="17.100000000000001" customHeight="1">
      <c r="A251" s="458" t="s">
        <v>2385</v>
      </c>
      <c r="B251" s="451">
        <v>18446</v>
      </c>
      <c r="C251" s="458">
        <v>27</v>
      </c>
      <c r="D251" s="453">
        <v>27</v>
      </c>
      <c r="E251" s="454">
        <f t="shared" si="32"/>
        <v>0.89274447949526814</v>
      </c>
      <c r="F251" s="455"/>
      <c r="G251" s="456"/>
      <c r="H251" s="457"/>
      <c r="I251" s="456"/>
      <c r="J251" s="448"/>
      <c r="K251" s="448"/>
      <c r="L251" s="448"/>
      <c r="M251" s="448"/>
      <c r="N251" s="448"/>
      <c r="O251" s="448"/>
      <c r="P251" s="448"/>
      <c r="Q251" s="448"/>
      <c r="R251" s="448"/>
      <c r="S251" s="448"/>
      <c r="T251" s="448"/>
      <c r="U251" s="448"/>
      <c r="V251" s="448"/>
      <c r="W251" s="448"/>
      <c r="X251" s="448"/>
      <c r="Y251" s="448"/>
      <c r="Z251" s="448"/>
      <c r="AA251" s="448"/>
      <c r="AB251" s="448"/>
    </row>
    <row r="252" spans="1:28" s="449" customFormat="1" ht="17.100000000000001" customHeight="1">
      <c r="A252" s="458" t="s">
        <v>149</v>
      </c>
      <c r="B252" s="451">
        <v>81700</v>
      </c>
      <c r="C252" s="459" t="s">
        <v>2386</v>
      </c>
      <c r="D252" s="453">
        <v>36.5</v>
      </c>
      <c r="E252" s="454">
        <f t="shared" si="32"/>
        <v>0.84226190476190477</v>
      </c>
      <c r="F252" s="455">
        <f t="shared" ref="F252:F266" si="41">B252</f>
        <v>81700</v>
      </c>
      <c r="G252" s="456">
        <f t="shared" ref="G252:G266" si="42">D252</f>
        <v>36.5</v>
      </c>
      <c r="H252" s="457">
        <f t="shared" ref="H252:H266" si="43">141.5/(G252+131.5)</f>
        <v>0.84226190476190477</v>
      </c>
      <c r="I252" s="456">
        <f t="shared" ref="I252:I309" si="44">(141.5/H252)-131.5</f>
        <v>36.5</v>
      </c>
      <c r="J252" s="448"/>
      <c r="K252" s="448"/>
      <c r="L252" s="448"/>
      <c r="M252" s="448"/>
      <c r="N252" s="448"/>
      <c r="O252" s="448"/>
      <c r="P252" s="448"/>
      <c r="Q252" s="448"/>
      <c r="R252" s="448"/>
      <c r="S252" s="448"/>
      <c r="T252" s="448"/>
      <c r="U252" s="448"/>
      <c r="V252" s="448"/>
      <c r="W252" s="448"/>
      <c r="X252" s="448"/>
      <c r="Y252" s="448"/>
      <c r="Z252" s="448"/>
      <c r="AA252" s="448"/>
      <c r="AB252" s="448"/>
    </row>
    <row r="253" spans="1:28" s="449" customFormat="1" ht="17.100000000000001" customHeight="1">
      <c r="A253" s="458" t="s">
        <v>2387</v>
      </c>
      <c r="B253" s="451">
        <v>7315</v>
      </c>
      <c r="C253" s="459" t="s">
        <v>2388</v>
      </c>
      <c r="D253" s="453">
        <v>25.2</v>
      </c>
      <c r="E253" s="454">
        <f t="shared" si="32"/>
        <v>0.90299936183790686</v>
      </c>
      <c r="F253" s="455">
        <f t="shared" si="41"/>
        <v>7315</v>
      </c>
      <c r="G253" s="456">
        <f t="shared" si="42"/>
        <v>25.2</v>
      </c>
      <c r="H253" s="457">
        <f t="shared" si="43"/>
        <v>0.90299936183790686</v>
      </c>
      <c r="I253" s="456">
        <f t="shared" si="44"/>
        <v>25.199999999999989</v>
      </c>
      <c r="J253" s="448"/>
      <c r="K253" s="448"/>
      <c r="L253" s="448"/>
      <c r="M253" s="448"/>
      <c r="N253" s="448"/>
      <c r="O253" s="448"/>
      <c r="P253" s="448"/>
      <c r="Q253" s="448"/>
      <c r="R253" s="448"/>
      <c r="S253" s="448"/>
      <c r="T253" s="448"/>
      <c r="U253" s="448"/>
      <c r="V253" s="448"/>
      <c r="W253" s="448"/>
      <c r="X253" s="448"/>
      <c r="Y253" s="448"/>
      <c r="Z253" s="448"/>
      <c r="AA253" s="448"/>
      <c r="AB253" s="448"/>
    </row>
    <row r="254" spans="1:28" s="449" customFormat="1" ht="17.100000000000001" customHeight="1">
      <c r="A254" s="458" t="s">
        <v>2389</v>
      </c>
      <c r="B254" s="451">
        <v>0</v>
      </c>
      <c r="C254" s="458">
        <v>24</v>
      </c>
      <c r="D254" s="453">
        <v>24</v>
      </c>
      <c r="E254" s="454">
        <f t="shared" si="32"/>
        <v>0.909967845659164</v>
      </c>
      <c r="F254" s="455">
        <f t="shared" si="41"/>
        <v>0</v>
      </c>
      <c r="G254" s="456">
        <f t="shared" si="42"/>
        <v>24</v>
      </c>
      <c r="H254" s="457">
        <f t="shared" si="43"/>
        <v>0.909967845659164</v>
      </c>
      <c r="I254" s="456">
        <f t="shared" si="44"/>
        <v>24</v>
      </c>
      <c r="J254" s="448"/>
      <c r="K254" s="448"/>
      <c r="L254" s="448"/>
      <c r="M254" s="448"/>
      <c r="N254" s="448"/>
      <c r="O254" s="448"/>
      <c r="P254" s="448"/>
      <c r="Q254" s="448"/>
      <c r="R254" s="448"/>
      <c r="S254" s="448"/>
      <c r="T254" s="448"/>
      <c r="U254" s="448"/>
      <c r="V254" s="448"/>
      <c r="W254" s="448"/>
      <c r="X254" s="448"/>
      <c r="Y254" s="448"/>
      <c r="Z254" s="448"/>
      <c r="AA254" s="448"/>
      <c r="AB254" s="448"/>
    </row>
    <row r="255" spans="1:28" s="449" customFormat="1" ht="17.100000000000001" customHeight="1">
      <c r="A255" s="458" t="s">
        <v>2390</v>
      </c>
      <c r="B255" s="451">
        <v>6942</v>
      </c>
      <c r="C255" s="466" t="s">
        <v>2391</v>
      </c>
      <c r="D255" s="453">
        <v>38</v>
      </c>
      <c r="E255" s="454">
        <f t="shared" si="32"/>
        <v>0.83480825958702065</v>
      </c>
      <c r="F255" s="455">
        <f t="shared" si="41"/>
        <v>6942</v>
      </c>
      <c r="G255" s="456">
        <f t="shared" si="42"/>
        <v>38</v>
      </c>
      <c r="H255" s="457">
        <f t="shared" si="43"/>
        <v>0.83480825958702065</v>
      </c>
      <c r="I255" s="456">
        <f t="shared" si="44"/>
        <v>38</v>
      </c>
      <c r="J255" s="448"/>
      <c r="K255" s="448"/>
      <c r="L255" s="448"/>
      <c r="M255" s="448"/>
      <c r="N255" s="448"/>
      <c r="O255" s="448"/>
      <c r="P255" s="448"/>
      <c r="Q255" s="448"/>
      <c r="R255" s="448"/>
      <c r="S255" s="448"/>
      <c r="T255" s="448"/>
      <c r="U255" s="448"/>
      <c r="V255" s="448"/>
      <c r="W255" s="448"/>
      <c r="X255" s="448"/>
      <c r="Y255" s="448"/>
      <c r="Z255" s="448"/>
      <c r="AA255" s="448"/>
      <c r="AB255" s="448"/>
    </row>
    <row r="256" spans="1:28" s="449" customFormat="1" ht="17.100000000000001" customHeight="1">
      <c r="A256" s="458" t="s">
        <v>2392</v>
      </c>
      <c r="B256" s="451">
        <v>0</v>
      </c>
      <c r="C256" s="458" t="s">
        <v>2393</v>
      </c>
      <c r="D256" s="453">
        <v>17</v>
      </c>
      <c r="E256" s="454">
        <f t="shared" si="32"/>
        <v>0.95286195286195285</v>
      </c>
      <c r="F256" s="455">
        <f t="shared" si="41"/>
        <v>0</v>
      </c>
      <c r="G256" s="456">
        <f t="shared" si="42"/>
        <v>17</v>
      </c>
      <c r="H256" s="457">
        <f t="shared" si="43"/>
        <v>0.95286195286195285</v>
      </c>
      <c r="I256" s="456">
        <f t="shared" si="44"/>
        <v>17</v>
      </c>
      <c r="J256" s="448"/>
      <c r="K256" s="448"/>
      <c r="L256" s="448"/>
      <c r="M256" s="448"/>
      <c r="N256" s="448"/>
      <c r="O256" s="448"/>
      <c r="P256" s="448"/>
      <c r="Q256" s="448"/>
      <c r="R256" s="448"/>
      <c r="S256" s="448"/>
      <c r="T256" s="448"/>
      <c r="U256" s="448"/>
      <c r="V256" s="448"/>
      <c r="W256" s="448"/>
      <c r="X256" s="448"/>
      <c r="Y256" s="448"/>
      <c r="Z256" s="448"/>
      <c r="AA256" s="448"/>
      <c r="AB256" s="448"/>
    </row>
    <row r="257" spans="1:28" s="449" customFormat="1" ht="17.100000000000001" customHeight="1">
      <c r="A257" s="458" t="s">
        <v>150</v>
      </c>
      <c r="B257" s="451">
        <v>1848319</v>
      </c>
      <c r="C257" s="467" t="s">
        <v>2394</v>
      </c>
      <c r="D257" s="453">
        <v>19.3</v>
      </c>
      <c r="E257" s="454">
        <f t="shared" si="32"/>
        <v>0.93832891246684347</v>
      </c>
      <c r="F257" s="455">
        <f t="shared" si="41"/>
        <v>1848319</v>
      </c>
      <c r="G257" s="456">
        <f t="shared" si="42"/>
        <v>19.3</v>
      </c>
      <c r="H257" s="457">
        <f t="shared" si="43"/>
        <v>0.93832891246684347</v>
      </c>
      <c r="I257" s="456">
        <f t="shared" si="44"/>
        <v>19.300000000000011</v>
      </c>
      <c r="J257" s="448"/>
      <c r="K257" s="448"/>
      <c r="L257" s="448"/>
      <c r="M257" s="448"/>
      <c r="N257" s="448"/>
      <c r="O257" s="448"/>
      <c r="P257" s="448"/>
      <c r="Q257" s="448"/>
      <c r="R257" s="448"/>
      <c r="S257" s="448"/>
      <c r="T257" s="448"/>
      <c r="U257" s="448"/>
      <c r="V257" s="448"/>
      <c r="W257" s="448"/>
      <c r="X257" s="448"/>
      <c r="Y257" s="448"/>
      <c r="Z257" s="448"/>
      <c r="AA257" s="448"/>
      <c r="AB257" s="448"/>
    </row>
    <row r="258" spans="1:28" s="449" customFormat="1" ht="17.100000000000001" customHeight="1">
      <c r="A258" s="458" t="s">
        <v>151</v>
      </c>
      <c r="B258" s="451">
        <v>9811</v>
      </c>
      <c r="C258" s="459" t="s">
        <v>2395</v>
      </c>
      <c r="D258" s="453">
        <v>16.5</v>
      </c>
      <c r="E258" s="454">
        <f t="shared" si="32"/>
        <v>0.95608108108108103</v>
      </c>
      <c r="F258" s="455">
        <f t="shared" si="41"/>
        <v>9811</v>
      </c>
      <c r="G258" s="456">
        <f t="shared" si="42"/>
        <v>16.5</v>
      </c>
      <c r="H258" s="457">
        <f t="shared" si="43"/>
        <v>0.95608108108108103</v>
      </c>
      <c r="I258" s="456">
        <f t="shared" si="44"/>
        <v>16.5</v>
      </c>
      <c r="J258" s="448"/>
      <c r="K258" s="448"/>
      <c r="L258" s="448"/>
      <c r="M258" s="448"/>
      <c r="N258" s="448"/>
      <c r="O258" s="448"/>
      <c r="P258" s="448"/>
      <c r="Q258" s="448"/>
      <c r="R258" s="448"/>
      <c r="S258" s="448"/>
      <c r="T258" s="448"/>
      <c r="U258" s="448"/>
      <c r="V258" s="448"/>
      <c r="W258" s="448"/>
      <c r="X258" s="448"/>
      <c r="Y258" s="448"/>
      <c r="Z258" s="448"/>
      <c r="AA258" s="448"/>
      <c r="AB258" s="448"/>
    </row>
    <row r="259" spans="1:28" s="449" customFormat="1" ht="17.100000000000001" customHeight="1">
      <c r="A259" s="458" t="s">
        <v>152</v>
      </c>
      <c r="B259" s="451">
        <v>2815987</v>
      </c>
      <c r="C259" s="459" t="s">
        <v>2396</v>
      </c>
      <c r="D259" s="453">
        <v>23.6</v>
      </c>
      <c r="E259" s="454">
        <f t="shared" si="32"/>
        <v>0.91231463571889104</v>
      </c>
      <c r="F259" s="455">
        <f t="shared" si="41"/>
        <v>2815987</v>
      </c>
      <c r="G259" s="456">
        <f t="shared" si="42"/>
        <v>23.6</v>
      </c>
      <c r="H259" s="457">
        <f t="shared" si="43"/>
        <v>0.91231463571889104</v>
      </c>
      <c r="I259" s="456">
        <f t="shared" si="44"/>
        <v>23.599999999999994</v>
      </c>
      <c r="J259" s="448"/>
      <c r="K259" s="448"/>
      <c r="L259" s="448"/>
      <c r="M259" s="448"/>
      <c r="N259" s="448"/>
      <c r="O259" s="448"/>
      <c r="P259" s="448"/>
      <c r="Q259" s="448"/>
      <c r="R259" s="448"/>
      <c r="S259" s="448"/>
      <c r="T259" s="448"/>
      <c r="U259" s="448"/>
      <c r="V259" s="448"/>
      <c r="W259" s="448"/>
      <c r="X259" s="448"/>
      <c r="Y259" s="448"/>
      <c r="Z259" s="448"/>
      <c r="AA259" s="448"/>
      <c r="AB259" s="448"/>
    </row>
    <row r="260" spans="1:28" s="449" customFormat="1" ht="17.100000000000001" customHeight="1">
      <c r="A260" s="458" t="s">
        <v>153</v>
      </c>
      <c r="B260" s="451">
        <v>128443</v>
      </c>
      <c r="C260" s="458" t="s">
        <v>2397</v>
      </c>
      <c r="D260" s="453">
        <v>35</v>
      </c>
      <c r="E260" s="454">
        <f t="shared" si="32"/>
        <v>0.8498498498498499</v>
      </c>
      <c r="F260" s="455">
        <f t="shared" si="41"/>
        <v>128443</v>
      </c>
      <c r="G260" s="456">
        <f t="shared" si="42"/>
        <v>35</v>
      </c>
      <c r="H260" s="457">
        <f t="shared" si="43"/>
        <v>0.8498498498498499</v>
      </c>
      <c r="I260" s="456">
        <f t="shared" si="44"/>
        <v>35</v>
      </c>
      <c r="J260" s="448"/>
      <c r="K260" s="448"/>
      <c r="L260" s="448"/>
      <c r="M260" s="448"/>
      <c r="N260" s="448"/>
      <c r="O260" s="448"/>
      <c r="P260" s="448"/>
      <c r="Q260" s="448"/>
      <c r="R260" s="448"/>
      <c r="S260" s="448"/>
      <c r="T260" s="448"/>
      <c r="U260" s="448"/>
      <c r="V260" s="448"/>
      <c r="W260" s="448"/>
      <c r="X260" s="448"/>
      <c r="Y260" s="448"/>
      <c r="Z260" s="448"/>
      <c r="AA260" s="448"/>
      <c r="AB260" s="448"/>
    </row>
    <row r="261" spans="1:28" s="449" customFormat="1" ht="17.100000000000001" customHeight="1">
      <c r="A261" s="458" t="s">
        <v>154</v>
      </c>
      <c r="B261" s="451">
        <v>107624</v>
      </c>
      <c r="C261" s="458" t="s">
        <v>2398</v>
      </c>
      <c r="D261" s="453">
        <v>14</v>
      </c>
      <c r="E261" s="454">
        <f t="shared" si="32"/>
        <v>0.97250859106529208</v>
      </c>
      <c r="F261" s="455">
        <f t="shared" si="41"/>
        <v>107624</v>
      </c>
      <c r="G261" s="456">
        <f t="shared" si="42"/>
        <v>14</v>
      </c>
      <c r="H261" s="457">
        <f t="shared" si="43"/>
        <v>0.97250859106529208</v>
      </c>
      <c r="I261" s="456">
        <f t="shared" si="44"/>
        <v>14</v>
      </c>
      <c r="J261" s="448"/>
      <c r="K261" s="448"/>
      <c r="L261" s="448"/>
      <c r="M261" s="448"/>
      <c r="N261" s="448"/>
      <c r="O261" s="448"/>
      <c r="P261" s="448"/>
      <c r="Q261" s="448"/>
      <c r="R261" s="448"/>
      <c r="S261" s="448"/>
      <c r="T261" s="448"/>
      <c r="U261" s="448"/>
      <c r="V261" s="448"/>
      <c r="W261" s="448"/>
      <c r="X261" s="448"/>
      <c r="Y261" s="448"/>
      <c r="Z261" s="448"/>
      <c r="AA261" s="448"/>
      <c r="AB261" s="448"/>
    </row>
    <row r="262" spans="1:28" s="449" customFormat="1" ht="17.100000000000001" customHeight="1">
      <c r="A262" s="458" t="s">
        <v>2399</v>
      </c>
      <c r="B262" s="451">
        <v>0</v>
      </c>
      <c r="C262" s="458">
        <v>22</v>
      </c>
      <c r="D262" s="453">
        <v>22</v>
      </c>
      <c r="E262" s="454">
        <f t="shared" si="32"/>
        <v>0.92182410423452765</v>
      </c>
      <c r="F262" s="455">
        <f t="shared" si="41"/>
        <v>0</v>
      </c>
      <c r="G262" s="456">
        <f t="shared" si="42"/>
        <v>22</v>
      </c>
      <c r="H262" s="457">
        <f t="shared" si="43"/>
        <v>0.92182410423452765</v>
      </c>
      <c r="I262" s="456">
        <f t="shared" si="44"/>
        <v>22</v>
      </c>
      <c r="J262" s="448"/>
      <c r="K262" s="448"/>
      <c r="L262" s="448"/>
      <c r="M262" s="448"/>
      <c r="N262" s="448"/>
      <c r="O262" s="448"/>
      <c r="P262" s="448"/>
      <c r="Q262" s="448"/>
      <c r="R262" s="448"/>
      <c r="S262" s="448"/>
      <c r="T262" s="448"/>
      <c r="U262" s="448"/>
      <c r="V262" s="448"/>
      <c r="W262" s="448"/>
      <c r="X262" s="448"/>
      <c r="Y262" s="448"/>
      <c r="Z262" s="448"/>
      <c r="AA262" s="448"/>
      <c r="AB262" s="448"/>
    </row>
    <row r="263" spans="1:28" s="449" customFormat="1" ht="17.100000000000001" customHeight="1">
      <c r="A263" s="458" t="s">
        <v>2400</v>
      </c>
      <c r="B263" s="451">
        <v>0</v>
      </c>
      <c r="C263" s="458">
        <v>35</v>
      </c>
      <c r="D263" s="453">
        <v>35</v>
      </c>
      <c r="E263" s="454">
        <f t="shared" si="32"/>
        <v>0.8498498498498499</v>
      </c>
      <c r="F263" s="455">
        <f t="shared" si="41"/>
        <v>0</v>
      </c>
      <c r="G263" s="456">
        <f t="shared" si="42"/>
        <v>35</v>
      </c>
      <c r="H263" s="457">
        <f t="shared" si="43"/>
        <v>0.8498498498498499</v>
      </c>
      <c r="I263" s="456">
        <f t="shared" si="44"/>
        <v>35</v>
      </c>
      <c r="J263" s="448"/>
      <c r="K263" s="448"/>
      <c r="L263" s="448"/>
      <c r="M263" s="448"/>
      <c r="N263" s="448"/>
      <c r="O263" s="448"/>
      <c r="P263" s="448"/>
      <c r="Q263" s="448"/>
      <c r="R263" s="448"/>
      <c r="S263" s="448"/>
      <c r="T263" s="448"/>
      <c r="U263" s="448"/>
      <c r="V263" s="448"/>
      <c r="W263" s="448"/>
      <c r="X263" s="448"/>
      <c r="Y263" s="448"/>
      <c r="Z263" s="448"/>
      <c r="AA263" s="448"/>
      <c r="AB263" s="448"/>
    </row>
    <row r="264" spans="1:28" s="449" customFormat="1" ht="17.100000000000001" customHeight="1">
      <c r="A264" s="458" t="s">
        <v>2401</v>
      </c>
      <c r="B264" s="451">
        <v>0</v>
      </c>
      <c r="C264" s="452" t="s">
        <v>2402</v>
      </c>
      <c r="D264" s="453">
        <v>10</v>
      </c>
      <c r="E264" s="454">
        <f t="shared" si="32"/>
        <v>1</v>
      </c>
      <c r="F264" s="455">
        <f t="shared" si="41"/>
        <v>0</v>
      </c>
      <c r="G264" s="456">
        <f t="shared" si="42"/>
        <v>10</v>
      </c>
      <c r="H264" s="457">
        <f t="shared" si="43"/>
        <v>1</v>
      </c>
      <c r="I264" s="456">
        <f t="shared" si="44"/>
        <v>10</v>
      </c>
      <c r="J264" s="448"/>
      <c r="K264" s="448"/>
      <c r="L264" s="448"/>
      <c r="M264" s="448"/>
      <c r="N264" s="448"/>
      <c r="O264" s="448"/>
      <c r="P264" s="448"/>
      <c r="Q264" s="448"/>
      <c r="R264" s="448"/>
      <c r="S264" s="448"/>
      <c r="T264" s="448"/>
      <c r="U264" s="448"/>
      <c r="V264" s="448"/>
      <c r="W264" s="448"/>
      <c r="X264" s="448"/>
      <c r="Y264" s="448"/>
      <c r="Z264" s="448"/>
      <c r="AA264" s="448"/>
      <c r="AB264" s="448"/>
    </row>
    <row r="265" spans="1:28" s="449" customFormat="1" ht="17.100000000000001" customHeight="1">
      <c r="A265" s="458" t="s">
        <v>2403</v>
      </c>
      <c r="B265" s="451">
        <v>8787</v>
      </c>
      <c r="C265" s="458" t="s">
        <v>2404</v>
      </c>
      <c r="D265" s="453">
        <v>15.3</v>
      </c>
      <c r="E265" s="454">
        <f t="shared" si="32"/>
        <v>0.96389645776566746</v>
      </c>
      <c r="F265" s="455">
        <f t="shared" si="41"/>
        <v>8787</v>
      </c>
      <c r="G265" s="456">
        <f t="shared" si="42"/>
        <v>15.3</v>
      </c>
      <c r="H265" s="457">
        <f t="shared" si="43"/>
        <v>0.96389645776566746</v>
      </c>
      <c r="I265" s="456">
        <f t="shared" si="44"/>
        <v>15.300000000000011</v>
      </c>
      <c r="J265" s="448"/>
      <c r="K265" s="448"/>
      <c r="L265" s="448"/>
      <c r="M265" s="448"/>
      <c r="N265" s="448"/>
      <c r="O265" s="448"/>
      <c r="P265" s="448"/>
      <c r="Q265" s="448"/>
      <c r="R265" s="448"/>
      <c r="S265" s="448"/>
      <c r="T265" s="448"/>
      <c r="U265" s="448"/>
      <c r="V265" s="448"/>
      <c r="W265" s="448"/>
      <c r="X265" s="448"/>
      <c r="Y265" s="448"/>
      <c r="Z265" s="448"/>
      <c r="AA265" s="448"/>
      <c r="AB265" s="448"/>
    </row>
    <row r="266" spans="1:28" s="449" customFormat="1" ht="17.100000000000001" customHeight="1">
      <c r="A266" s="458" t="s">
        <v>155</v>
      </c>
      <c r="B266" s="451">
        <v>2501621</v>
      </c>
      <c r="C266" s="458">
        <v>14</v>
      </c>
      <c r="D266" s="453">
        <v>14</v>
      </c>
      <c r="E266" s="454">
        <f t="shared" ref="E266:E329" si="45">141.5/(D266+131.5)</f>
        <v>0.97250859106529208</v>
      </c>
      <c r="F266" s="455">
        <f t="shared" si="41"/>
        <v>2501621</v>
      </c>
      <c r="G266" s="456">
        <f t="shared" si="42"/>
        <v>14</v>
      </c>
      <c r="H266" s="457">
        <f t="shared" si="43"/>
        <v>0.97250859106529208</v>
      </c>
      <c r="I266" s="456">
        <f t="shared" si="44"/>
        <v>14</v>
      </c>
      <c r="J266" s="448"/>
      <c r="K266" s="448"/>
      <c r="L266" s="448"/>
      <c r="M266" s="448"/>
      <c r="N266" s="448"/>
      <c r="O266" s="448"/>
      <c r="P266" s="448"/>
      <c r="Q266" s="448"/>
      <c r="R266" s="448"/>
      <c r="S266" s="448"/>
      <c r="T266" s="448"/>
      <c r="U266" s="448"/>
      <c r="V266" s="448"/>
      <c r="W266" s="448"/>
      <c r="X266" s="448"/>
      <c r="Y266" s="448"/>
      <c r="Z266" s="448"/>
      <c r="AA266" s="448"/>
      <c r="AB266" s="448"/>
    </row>
    <row r="267" spans="1:28" s="449" customFormat="1" ht="17.100000000000001" customHeight="1">
      <c r="A267" s="458" t="s">
        <v>156</v>
      </c>
      <c r="B267" s="451"/>
      <c r="C267" s="458"/>
      <c r="D267" s="453"/>
      <c r="E267" s="454"/>
      <c r="F267" s="455">
        <f>SUM(B268:B269)</f>
        <v>28878521</v>
      </c>
      <c r="G267" s="456">
        <f>SUMPRODUCT($B268:$B269,D268:D269)/SUM($B268:$B269)</f>
        <v>13.001312220940955</v>
      </c>
      <c r="H267" s="457">
        <f>SUMPRODUCT($B268:$B269,E268:E269)/SUM($B268:$B269)</f>
        <v>0.97923128352526168</v>
      </c>
      <c r="I267" s="456">
        <f t="shared" si="44"/>
        <v>13.00110242658485</v>
      </c>
      <c r="J267" s="448"/>
      <c r="K267" s="448"/>
      <c r="L267" s="448"/>
      <c r="M267" s="448"/>
      <c r="N267" s="448"/>
      <c r="O267" s="448"/>
      <c r="P267" s="448"/>
      <c r="Q267" s="448"/>
      <c r="R267" s="448"/>
      <c r="S267" s="448"/>
      <c r="T267" s="448"/>
      <c r="U267" s="448"/>
      <c r="V267" s="448"/>
      <c r="W267" s="448"/>
      <c r="X267" s="448"/>
      <c r="Y267" s="448"/>
      <c r="Z267" s="448"/>
      <c r="AA267" s="448"/>
      <c r="AB267" s="448"/>
    </row>
    <row r="268" spans="1:28" s="449" customFormat="1" ht="17.100000000000001" customHeight="1">
      <c r="A268" s="458" t="s">
        <v>2405</v>
      </c>
      <c r="B268" s="451">
        <v>28877143</v>
      </c>
      <c r="C268" s="458" t="s">
        <v>2406</v>
      </c>
      <c r="D268" s="453">
        <v>13</v>
      </c>
      <c r="E268" s="454">
        <f t="shared" si="45"/>
        <v>0.97923875432525953</v>
      </c>
      <c r="F268" s="455"/>
      <c r="G268" s="456"/>
      <c r="H268" s="457"/>
      <c r="I268" s="456"/>
      <c r="J268" s="448"/>
      <c r="K268" s="448"/>
      <c r="L268" s="448"/>
      <c r="M268" s="448"/>
      <c r="N268" s="448"/>
      <c r="O268" s="448"/>
      <c r="P268" s="448"/>
      <c r="Q268" s="448"/>
      <c r="R268" s="448"/>
      <c r="S268" s="448"/>
      <c r="T268" s="448"/>
      <c r="U268" s="448"/>
      <c r="V268" s="448"/>
      <c r="W268" s="448"/>
      <c r="X268" s="448"/>
      <c r="Y268" s="448"/>
      <c r="Z268" s="448"/>
      <c r="AA268" s="448"/>
      <c r="AB268" s="448"/>
    </row>
    <row r="269" spans="1:28" s="449" customFormat="1" ht="17.100000000000001" customHeight="1">
      <c r="A269" s="458" t="s">
        <v>2407</v>
      </c>
      <c r="B269" s="451">
        <v>1378</v>
      </c>
      <c r="C269" s="458">
        <v>40.5</v>
      </c>
      <c r="D269" s="453">
        <v>40.5</v>
      </c>
      <c r="E269" s="454">
        <f t="shared" si="45"/>
        <v>0.82267441860465118</v>
      </c>
      <c r="F269" s="455"/>
      <c r="G269" s="456"/>
      <c r="H269" s="457"/>
      <c r="I269" s="456"/>
      <c r="J269" s="448"/>
      <c r="K269" s="448"/>
      <c r="L269" s="448"/>
      <c r="M269" s="448"/>
      <c r="N269" s="448"/>
      <c r="O269" s="448"/>
      <c r="P269" s="448"/>
      <c r="Q269" s="448"/>
      <c r="R269" s="448"/>
      <c r="S269" s="448"/>
      <c r="T269" s="448"/>
      <c r="U269" s="448"/>
      <c r="V269" s="448"/>
      <c r="W269" s="448"/>
      <c r="X269" s="448"/>
      <c r="Y269" s="448"/>
      <c r="Z269" s="448"/>
      <c r="AA269" s="448"/>
      <c r="AB269" s="448"/>
    </row>
    <row r="270" spans="1:28" s="449" customFormat="1" ht="17.100000000000001" customHeight="1">
      <c r="A270" s="458" t="s">
        <v>2408</v>
      </c>
      <c r="B270" s="451">
        <v>0</v>
      </c>
      <c r="C270" s="458">
        <v>29</v>
      </c>
      <c r="D270" s="453">
        <v>29</v>
      </c>
      <c r="E270" s="454">
        <f t="shared" si="45"/>
        <v>0.88161993769470404</v>
      </c>
      <c r="F270" s="455">
        <f>B270</f>
        <v>0</v>
      </c>
      <c r="G270" s="456">
        <f>D270</f>
        <v>29</v>
      </c>
      <c r="H270" s="457">
        <f t="shared" ref="H270:H271" si="46">141.5/(G270+131.5)</f>
        <v>0.88161993769470404</v>
      </c>
      <c r="I270" s="456">
        <f t="shared" ref="I270:I271" si="47">(141.5/H270)-131.5</f>
        <v>29</v>
      </c>
      <c r="J270" s="448"/>
      <c r="K270" s="448"/>
      <c r="L270" s="448"/>
      <c r="M270" s="448"/>
      <c r="N270" s="448"/>
      <c r="O270" s="448"/>
      <c r="P270" s="448"/>
      <c r="Q270" s="448"/>
      <c r="R270" s="448"/>
      <c r="S270" s="448"/>
      <c r="T270" s="448"/>
      <c r="U270" s="448"/>
      <c r="V270" s="448"/>
      <c r="W270" s="448"/>
      <c r="X270" s="448"/>
      <c r="Y270" s="448"/>
      <c r="Z270" s="448"/>
      <c r="AA270" s="448"/>
      <c r="AB270" s="448"/>
    </row>
    <row r="271" spans="1:28" s="449" customFormat="1" ht="17.100000000000001" customHeight="1">
      <c r="A271" s="458" t="s">
        <v>2409</v>
      </c>
      <c r="B271" s="451">
        <v>0</v>
      </c>
      <c r="C271" s="458" t="s">
        <v>2410</v>
      </c>
      <c r="D271" s="453">
        <v>40.6</v>
      </c>
      <c r="E271" s="454">
        <f t="shared" si="45"/>
        <v>0.82219639744334694</v>
      </c>
      <c r="F271" s="455">
        <f>B271</f>
        <v>0</v>
      </c>
      <c r="G271" s="456">
        <f>D271</f>
        <v>40.6</v>
      </c>
      <c r="H271" s="457">
        <f t="shared" si="46"/>
        <v>0.82219639744334694</v>
      </c>
      <c r="I271" s="456">
        <f t="shared" si="47"/>
        <v>40.599999999999994</v>
      </c>
      <c r="J271" s="448"/>
      <c r="K271" s="448"/>
      <c r="L271" s="448"/>
      <c r="M271" s="448"/>
      <c r="N271" s="448"/>
      <c r="O271" s="448"/>
      <c r="P271" s="448"/>
      <c r="Q271" s="448"/>
      <c r="R271" s="448"/>
      <c r="S271" s="448"/>
      <c r="T271" s="448"/>
      <c r="U271" s="448"/>
      <c r="V271" s="448"/>
      <c r="W271" s="448"/>
      <c r="X271" s="448"/>
      <c r="Y271" s="448"/>
      <c r="Z271" s="448"/>
      <c r="AA271" s="448"/>
      <c r="AB271" s="448"/>
    </row>
    <row r="272" spans="1:28" s="449" customFormat="1" ht="17.100000000000001" customHeight="1">
      <c r="A272" s="458" t="s">
        <v>157</v>
      </c>
      <c r="B272" s="451"/>
      <c r="C272" s="458"/>
      <c r="D272" s="453"/>
      <c r="E272" s="454"/>
      <c r="F272" s="455">
        <f>SUM(B273:B274)</f>
        <v>36262</v>
      </c>
      <c r="G272" s="456">
        <f>SUMPRODUCT($B273:$B274,D273:D274)/SUM($B273:$B274)</f>
        <v>41.781989410402076</v>
      </c>
      <c r="H272" s="457">
        <f>SUMPRODUCT($B273:$B274,E273:E274)/SUM($B273:$B274)</f>
        <v>0.81731798932033761</v>
      </c>
      <c r="I272" s="456">
        <f t="shared" si="44"/>
        <v>41.627230587042476</v>
      </c>
      <c r="J272" s="448"/>
      <c r="K272" s="448"/>
      <c r="L272" s="448"/>
      <c r="M272" s="448"/>
      <c r="N272" s="448"/>
      <c r="O272" s="448"/>
      <c r="P272" s="448"/>
      <c r="Q272" s="448"/>
      <c r="R272" s="448"/>
      <c r="S272" s="448"/>
      <c r="T272" s="448"/>
      <c r="U272" s="448"/>
      <c r="V272" s="448"/>
      <c r="W272" s="448"/>
      <c r="X272" s="448"/>
      <c r="Y272" s="448"/>
      <c r="Z272" s="448"/>
      <c r="AA272" s="448"/>
      <c r="AB272" s="448"/>
    </row>
    <row r="273" spans="1:28" s="449" customFormat="1" ht="17.100000000000001" customHeight="1">
      <c r="A273" s="458" t="s">
        <v>2411</v>
      </c>
      <c r="B273" s="451">
        <v>14567</v>
      </c>
      <c r="C273" s="458" t="s">
        <v>2412</v>
      </c>
      <c r="D273" s="453">
        <v>35.5</v>
      </c>
      <c r="E273" s="454">
        <f t="shared" si="45"/>
        <v>0.84730538922155685</v>
      </c>
      <c r="F273" s="455"/>
      <c r="G273" s="456"/>
      <c r="H273" s="457"/>
      <c r="I273" s="456"/>
      <c r="J273" s="448"/>
      <c r="K273" s="448"/>
      <c r="L273" s="448"/>
      <c r="M273" s="448"/>
      <c r="N273" s="448"/>
      <c r="O273" s="448"/>
      <c r="P273" s="448"/>
      <c r="Q273" s="448"/>
      <c r="R273" s="448"/>
      <c r="S273" s="448"/>
      <c r="T273" s="448"/>
      <c r="U273" s="448"/>
      <c r="V273" s="448"/>
      <c r="W273" s="448"/>
      <c r="X273" s="448"/>
      <c r="Y273" s="448"/>
      <c r="Z273" s="448"/>
      <c r="AA273" s="448"/>
      <c r="AB273" s="448"/>
    </row>
    <row r="274" spans="1:28" s="449" customFormat="1" ht="17.100000000000001" customHeight="1">
      <c r="A274" s="458" t="s">
        <v>2413</v>
      </c>
      <c r="B274" s="451">
        <v>21695</v>
      </c>
      <c r="C274" s="458" t="s">
        <v>2414</v>
      </c>
      <c r="D274" s="453">
        <v>46</v>
      </c>
      <c r="E274" s="454">
        <f t="shared" si="45"/>
        <v>0.79718309859154934</v>
      </c>
      <c r="F274" s="455"/>
      <c r="G274" s="456"/>
      <c r="H274" s="457"/>
      <c r="I274" s="456"/>
      <c r="J274" s="448"/>
      <c r="K274" s="448"/>
      <c r="L274" s="448"/>
      <c r="M274" s="448"/>
      <c r="N274" s="448"/>
      <c r="O274" s="448"/>
      <c r="P274" s="448"/>
      <c r="Q274" s="448"/>
      <c r="R274" s="448"/>
      <c r="S274" s="448"/>
      <c r="T274" s="448"/>
      <c r="U274" s="448"/>
      <c r="V274" s="448"/>
      <c r="W274" s="448"/>
      <c r="X274" s="448"/>
      <c r="Y274" s="448"/>
      <c r="Z274" s="448"/>
      <c r="AA274" s="448"/>
      <c r="AB274" s="448"/>
    </row>
    <row r="275" spans="1:28" s="449" customFormat="1" ht="17.100000000000001" customHeight="1">
      <c r="A275" s="458" t="s">
        <v>158</v>
      </c>
      <c r="B275" s="451"/>
      <c r="C275" s="458"/>
      <c r="D275" s="453"/>
      <c r="E275" s="454"/>
      <c r="F275" s="455">
        <f>SUM(B276:B280)</f>
        <v>35744</v>
      </c>
      <c r="G275" s="456">
        <f>SUMPRODUCT($B276:$B280,D276:D280)/SUM($B276:$B280)</f>
        <v>39.30568766786034</v>
      </c>
      <c r="H275" s="457">
        <f>SUMPRODUCT($B276:$B280,E276:E280)/SUM($B276:$B280)</f>
        <v>0.82935282288285583</v>
      </c>
      <c r="I275" s="456">
        <f t="shared" si="44"/>
        <v>39.114961565020849</v>
      </c>
      <c r="J275" s="448"/>
      <c r="K275" s="448"/>
      <c r="L275" s="448"/>
      <c r="M275" s="448"/>
      <c r="N275" s="448"/>
      <c r="O275" s="448"/>
      <c r="P275" s="448"/>
      <c r="Q275" s="448"/>
      <c r="R275" s="448"/>
      <c r="S275" s="448"/>
      <c r="T275" s="448"/>
      <c r="U275" s="448"/>
      <c r="V275" s="448"/>
      <c r="W275" s="448"/>
      <c r="X275" s="448"/>
      <c r="Y275" s="448"/>
      <c r="Z275" s="448"/>
      <c r="AA275" s="448"/>
      <c r="AB275" s="448"/>
    </row>
    <row r="276" spans="1:28" s="449" customFormat="1" ht="17.100000000000001" customHeight="1">
      <c r="A276" s="458" t="s">
        <v>2173</v>
      </c>
      <c r="B276" s="451">
        <v>20483</v>
      </c>
      <c r="C276" s="458" t="s">
        <v>2415</v>
      </c>
      <c r="D276" s="453">
        <v>44</v>
      </c>
      <c r="E276" s="454">
        <f t="shared" si="45"/>
        <v>0.80626780626780625</v>
      </c>
      <c r="F276" s="455"/>
      <c r="G276" s="456"/>
      <c r="H276" s="457"/>
      <c r="I276" s="456"/>
      <c r="J276" s="448"/>
      <c r="K276" s="448"/>
      <c r="L276" s="448"/>
      <c r="M276" s="448"/>
      <c r="N276" s="448"/>
      <c r="O276" s="448"/>
      <c r="P276" s="448"/>
      <c r="Q276" s="448"/>
      <c r="R276" s="448"/>
      <c r="S276" s="448"/>
      <c r="T276" s="448"/>
      <c r="U276" s="448"/>
      <c r="V276" s="448"/>
      <c r="W276" s="448"/>
      <c r="X276" s="448"/>
      <c r="Y276" s="448"/>
      <c r="Z276" s="448"/>
      <c r="AA276" s="448"/>
      <c r="AB276" s="448"/>
    </row>
    <row r="277" spans="1:28" s="449" customFormat="1" ht="17.100000000000001" customHeight="1">
      <c r="A277" s="458" t="s">
        <v>2416</v>
      </c>
      <c r="B277" s="451">
        <v>0</v>
      </c>
      <c r="C277" s="458" t="s">
        <v>2417</v>
      </c>
      <c r="D277" s="453">
        <v>38.5</v>
      </c>
      <c r="E277" s="454">
        <f t="shared" si="45"/>
        <v>0.83235294117647063</v>
      </c>
      <c r="F277" s="455"/>
      <c r="G277" s="456"/>
      <c r="H277" s="457"/>
      <c r="I277" s="456"/>
      <c r="J277" s="448"/>
      <c r="K277" s="448"/>
      <c r="L277" s="448"/>
      <c r="M277" s="448"/>
      <c r="N277" s="448"/>
      <c r="O277" s="448"/>
      <c r="P277" s="448"/>
      <c r="Q277" s="448"/>
      <c r="R277" s="448"/>
      <c r="S277" s="448"/>
      <c r="T277" s="448"/>
      <c r="U277" s="448"/>
      <c r="V277" s="448"/>
      <c r="W277" s="448"/>
      <c r="X277" s="448"/>
      <c r="Y277" s="448"/>
      <c r="Z277" s="448"/>
      <c r="AA277" s="448"/>
      <c r="AB277" s="448"/>
    </row>
    <row r="278" spans="1:28" s="449" customFormat="1" ht="17.100000000000001" customHeight="1">
      <c r="A278" s="458" t="s">
        <v>2418</v>
      </c>
      <c r="B278" s="451">
        <v>4399</v>
      </c>
      <c r="C278" s="458" t="s">
        <v>2419</v>
      </c>
      <c r="D278" s="453">
        <v>36.5</v>
      </c>
      <c r="E278" s="454">
        <f t="shared" si="45"/>
        <v>0.84226190476190477</v>
      </c>
      <c r="F278" s="455"/>
      <c r="G278" s="456"/>
      <c r="H278" s="457"/>
      <c r="I278" s="456"/>
      <c r="J278" s="448"/>
      <c r="K278" s="448"/>
      <c r="L278" s="448"/>
      <c r="M278" s="448"/>
      <c r="N278" s="448"/>
      <c r="O278" s="448"/>
      <c r="P278" s="448"/>
      <c r="Q278" s="448"/>
      <c r="R278" s="448"/>
      <c r="S278" s="448"/>
      <c r="T278" s="448"/>
      <c r="U278" s="448"/>
      <c r="V278" s="448"/>
      <c r="W278" s="448"/>
      <c r="X278" s="448"/>
      <c r="Y278" s="448"/>
      <c r="Z278" s="448"/>
      <c r="AA278" s="448"/>
      <c r="AB278" s="448"/>
    </row>
    <row r="279" spans="1:28" s="449" customFormat="1" ht="17.100000000000001" customHeight="1">
      <c r="A279" s="458" t="s">
        <v>2411</v>
      </c>
      <c r="B279" s="451">
        <v>8300</v>
      </c>
      <c r="C279" s="458" t="s">
        <v>2420</v>
      </c>
      <c r="D279" s="453">
        <v>31</v>
      </c>
      <c r="E279" s="454">
        <f t="shared" si="45"/>
        <v>0.87076923076923074</v>
      </c>
      <c r="F279" s="455"/>
      <c r="G279" s="456"/>
      <c r="H279" s="457"/>
      <c r="I279" s="456"/>
      <c r="J279" s="448"/>
      <c r="K279" s="448"/>
      <c r="L279" s="448"/>
      <c r="M279" s="448"/>
      <c r="N279" s="448"/>
      <c r="O279" s="448"/>
      <c r="P279" s="448"/>
      <c r="Q279" s="448"/>
      <c r="R279" s="448"/>
      <c r="S279" s="448"/>
      <c r="T279" s="448"/>
      <c r="U279" s="448"/>
      <c r="V279" s="448"/>
      <c r="W279" s="448"/>
      <c r="X279" s="448"/>
      <c r="Y279" s="448"/>
      <c r="Z279" s="448"/>
      <c r="AA279" s="448"/>
      <c r="AB279" s="448"/>
    </row>
    <row r="280" spans="1:28" s="449" customFormat="1" ht="17.100000000000001" customHeight="1">
      <c r="A280" s="458" t="s">
        <v>2421</v>
      </c>
      <c r="B280" s="451">
        <v>2562</v>
      </c>
      <c r="C280" s="458" t="s">
        <v>2422</v>
      </c>
      <c r="D280" s="453">
        <v>33.5</v>
      </c>
      <c r="E280" s="454">
        <f t="shared" si="45"/>
        <v>0.85757575757575755</v>
      </c>
      <c r="F280" s="455"/>
      <c r="G280" s="456"/>
      <c r="H280" s="457"/>
      <c r="I280" s="456"/>
      <c r="J280" s="448"/>
      <c r="K280" s="448"/>
      <c r="L280" s="448"/>
      <c r="M280" s="448"/>
      <c r="N280" s="448"/>
      <c r="O280" s="448"/>
      <c r="P280" s="448"/>
      <c r="Q280" s="448"/>
      <c r="R280" s="448"/>
      <c r="S280" s="448"/>
      <c r="T280" s="448"/>
      <c r="U280" s="448"/>
      <c r="V280" s="448"/>
      <c r="W280" s="448"/>
      <c r="X280" s="448"/>
      <c r="Y280" s="448"/>
      <c r="Z280" s="448"/>
      <c r="AA280" s="448"/>
      <c r="AB280" s="448"/>
    </row>
    <row r="281" spans="1:28" s="449" customFormat="1" ht="17.100000000000001" customHeight="1">
      <c r="A281" s="458" t="s">
        <v>2423</v>
      </c>
      <c r="B281" s="451">
        <v>0</v>
      </c>
      <c r="C281" s="459" t="s">
        <v>2424</v>
      </c>
      <c r="D281" s="453">
        <v>14.7</v>
      </c>
      <c r="E281" s="454">
        <f t="shared" si="45"/>
        <v>0.96785225718194257</v>
      </c>
      <c r="F281" s="455">
        <f t="shared" ref="F281:F308" si="48">B281</f>
        <v>0</v>
      </c>
      <c r="G281" s="456">
        <f t="shared" ref="G281:G308" si="49">D281</f>
        <v>14.7</v>
      </c>
      <c r="H281" s="457">
        <f t="shared" ref="H281:H308" si="50">141.5/(G281+131.5)</f>
        <v>0.96785225718194257</v>
      </c>
      <c r="I281" s="456">
        <f t="shared" ref="I281:I308" si="51">(141.5/H281)-131.5</f>
        <v>14.699999999999989</v>
      </c>
      <c r="J281" s="448"/>
      <c r="K281" s="448"/>
      <c r="L281" s="448"/>
      <c r="M281" s="448"/>
      <c r="N281" s="448"/>
      <c r="O281" s="448"/>
      <c r="P281" s="448"/>
      <c r="Q281" s="448"/>
      <c r="R281" s="448"/>
      <c r="S281" s="448"/>
      <c r="T281" s="448"/>
      <c r="U281" s="448"/>
      <c r="V281" s="448"/>
      <c r="W281" s="448"/>
      <c r="X281" s="448"/>
      <c r="Y281" s="448"/>
      <c r="Z281" s="448"/>
      <c r="AA281" s="448"/>
      <c r="AB281" s="448"/>
    </row>
    <row r="282" spans="1:28" s="449" customFormat="1" ht="17.100000000000001" customHeight="1">
      <c r="A282" s="458" t="s">
        <v>2425</v>
      </c>
      <c r="B282" s="451">
        <v>0</v>
      </c>
      <c r="C282" s="458" t="s">
        <v>2426</v>
      </c>
      <c r="D282" s="453">
        <v>18.8</v>
      </c>
      <c r="E282" s="454">
        <f t="shared" si="45"/>
        <v>0.94145043246839644</v>
      </c>
      <c r="F282" s="455">
        <f t="shared" si="48"/>
        <v>0</v>
      </c>
      <c r="G282" s="456">
        <f t="shared" si="49"/>
        <v>18.8</v>
      </c>
      <c r="H282" s="457">
        <f t="shared" si="50"/>
        <v>0.94145043246839644</v>
      </c>
      <c r="I282" s="456">
        <f t="shared" si="51"/>
        <v>18.800000000000011</v>
      </c>
      <c r="J282" s="448"/>
      <c r="K282" s="448"/>
      <c r="L282" s="448"/>
      <c r="M282" s="448"/>
      <c r="N282" s="448"/>
      <c r="O282" s="448"/>
      <c r="P282" s="448"/>
      <c r="Q282" s="448"/>
      <c r="R282" s="448"/>
      <c r="S282" s="448"/>
      <c r="T282" s="448"/>
      <c r="U282" s="448"/>
      <c r="V282" s="448"/>
      <c r="W282" s="448"/>
      <c r="X282" s="448"/>
      <c r="Y282" s="448"/>
      <c r="Z282" s="448"/>
      <c r="AA282" s="448"/>
      <c r="AB282" s="448"/>
    </row>
    <row r="283" spans="1:28" s="449" customFormat="1" ht="17.100000000000001" customHeight="1">
      <c r="A283" s="458" t="s">
        <v>2427</v>
      </c>
      <c r="B283" s="451">
        <v>0</v>
      </c>
      <c r="C283" s="458">
        <v>23</v>
      </c>
      <c r="D283" s="453">
        <v>23</v>
      </c>
      <c r="E283" s="454">
        <f t="shared" si="45"/>
        <v>0.91585760517799353</v>
      </c>
      <c r="F283" s="455">
        <f t="shared" si="48"/>
        <v>0</v>
      </c>
      <c r="G283" s="456">
        <f t="shared" si="49"/>
        <v>23</v>
      </c>
      <c r="H283" s="457">
        <f t="shared" si="50"/>
        <v>0.91585760517799353</v>
      </c>
      <c r="I283" s="456">
        <f t="shared" si="51"/>
        <v>23</v>
      </c>
      <c r="J283" s="448"/>
      <c r="K283" s="448"/>
      <c r="L283" s="448"/>
      <c r="M283" s="448"/>
      <c r="N283" s="448"/>
      <c r="O283" s="448"/>
      <c r="P283" s="448"/>
      <c r="Q283" s="448"/>
      <c r="R283" s="448"/>
      <c r="S283" s="448"/>
      <c r="T283" s="448"/>
      <c r="U283" s="448"/>
      <c r="V283" s="448"/>
      <c r="W283" s="448"/>
      <c r="X283" s="448"/>
      <c r="Y283" s="448"/>
      <c r="Z283" s="448"/>
      <c r="AA283" s="448"/>
      <c r="AB283" s="448"/>
    </row>
    <row r="284" spans="1:28" s="449" customFormat="1" ht="17.100000000000001" customHeight="1">
      <c r="A284" s="458" t="s">
        <v>2428</v>
      </c>
      <c r="B284" s="451">
        <v>0</v>
      </c>
      <c r="C284" s="458">
        <v>19</v>
      </c>
      <c r="D284" s="453">
        <v>19</v>
      </c>
      <c r="E284" s="454">
        <f t="shared" si="45"/>
        <v>0.94019933554817281</v>
      </c>
      <c r="F284" s="455">
        <f t="shared" si="48"/>
        <v>0</v>
      </c>
      <c r="G284" s="456">
        <f t="shared" si="49"/>
        <v>19</v>
      </c>
      <c r="H284" s="457">
        <f t="shared" si="50"/>
        <v>0.94019933554817281</v>
      </c>
      <c r="I284" s="456">
        <f t="shared" si="51"/>
        <v>19</v>
      </c>
      <c r="J284" s="448"/>
      <c r="K284" s="448"/>
      <c r="L284" s="448"/>
      <c r="M284" s="448"/>
      <c r="N284" s="448"/>
      <c r="O284" s="448"/>
      <c r="P284" s="448"/>
      <c r="Q284" s="448"/>
      <c r="R284" s="448"/>
      <c r="S284" s="448"/>
      <c r="T284" s="448"/>
      <c r="U284" s="448"/>
      <c r="V284" s="448"/>
      <c r="W284" s="448"/>
      <c r="X284" s="448"/>
      <c r="Y284" s="448"/>
      <c r="Z284" s="448"/>
      <c r="AA284" s="448"/>
      <c r="AB284" s="448"/>
    </row>
    <row r="285" spans="1:28" s="449" customFormat="1" ht="17.100000000000001" customHeight="1">
      <c r="A285" s="458" t="s">
        <v>2429</v>
      </c>
      <c r="B285" s="451">
        <v>0</v>
      </c>
      <c r="C285" s="458" t="s">
        <v>2375</v>
      </c>
      <c r="D285" s="453">
        <v>15.5</v>
      </c>
      <c r="E285" s="454">
        <f t="shared" si="45"/>
        <v>0.9625850340136054</v>
      </c>
      <c r="F285" s="455">
        <f t="shared" si="48"/>
        <v>0</v>
      </c>
      <c r="G285" s="456">
        <f t="shared" si="49"/>
        <v>15.5</v>
      </c>
      <c r="H285" s="457">
        <f t="shared" si="50"/>
        <v>0.9625850340136054</v>
      </c>
      <c r="I285" s="456">
        <f t="shared" si="51"/>
        <v>15.5</v>
      </c>
      <c r="J285" s="448"/>
      <c r="K285" s="448"/>
      <c r="L285" s="448"/>
      <c r="M285" s="448"/>
      <c r="N285" s="448"/>
      <c r="O285" s="448"/>
      <c r="P285" s="448"/>
      <c r="Q285" s="448"/>
      <c r="R285" s="448"/>
      <c r="S285" s="448"/>
      <c r="T285" s="448"/>
      <c r="U285" s="448"/>
      <c r="V285" s="448"/>
      <c r="W285" s="448"/>
      <c r="X285" s="448"/>
      <c r="Y285" s="448"/>
      <c r="Z285" s="448"/>
      <c r="AA285" s="448"/>
      <c r="AB285" s="448"/>
    </row>
    <row r="286" spans="1:28" s="449" customFormat="1" ht="17.100000000000001" customHeight="1">
      <c r="A286" s="461" t="s">
        <v>2430</v>
      </c>
      <c r="B286" s="462">
        <v>2881</v>
      </c>
      <c r="C286" s="461" t="s">
        <v>2431</v>
      </c>
      <c r="D286" s="463">
        <v>30</v>
      </c>
      <c r="E286" s="464">
        <f t="shared" si="45"/>
        <v>0.87616099071207432</v>
      </c>
      <c r="F286" s="455">
        <f t="shared" si="48"/>
        <v>2881</v>
      </c>
      <c r="G286" s="456">
        <f t="shared" si="49"/>
        <v>30</v>
      </c>
      <c r="H286" s="457">
        <f t="shared" si="50"/>
        <v>0.87616099071207432</v>
      </c>
      <c r="I286" s="456">
        <f t="shared" si="51"/>
        <v>30</v>
      </c>
      <c r="J286" s="448"/>
      <c r="K286" s="448"/>
      <c r="L286" s="448"/>
      <c r="M286" s="448"/>
      <c r="N286" s="448"/>
      <c r="O286" s="448"/>
      <c r="P286" s="448"/>
      <c r="Q286" s="448"/>
      <c r="R286" s="448"/>
      <c r="S286" s="448"/>
      <c r="T286" s="448"/>
      <c r="U286" s="448"/>
      <c r="V286" s="448"/>
      <c r="W286" s="448"/>
      <c r="X286" s="448"/>
      <c r="Y286" s="448"/>
      <c r="Z286" s="448"/>
      <c r="AA286" s="448"/>
      <c r="AB286" s="448"/>
    </row>
    <row r="287" spans="1:28" s="449" customFormat="1" ht="17.100000000000001" customHeight="1">
      <c r="A287" s="458" t="s">
        <v>2432</v>
      </c>
      <c r="B287" s="451">
        <v>0</v>
      </c>
      <c r="C287" s="458">
        <v>30</v>
      </c>
      <c r="D287" s="453">
        <v>30</v>
      </c>
      <c r="E287" s="454">
        <f t="shared" si="45"/>
        <v>0.87616099071207432</v>
      </c>
      <c r="F287" s="455">
        <f t="shared" si="48"/>
        <v>0</v>
      </c>
      <c r="G287" s="456">
        <f t="shared" si="49"/>
        <v>30</v>
      </c>
      <c r="H287" s="457">
        <f t="shared" si="50"/>
        <v>0.87616099071207432</v>
      </c>
      <c r="I287" s="456">
        <f t="shared" si="51"/>
        <v>30</v>
      </c>
      <c r="J287" s="448"/>
      <c r="K287" s="448"/>
      <c r="L287" s="448"/>
      <c r="M287" s="448"/>
      <c r="N287" s="448"/>
      <c r="O287" s="448"/>
      <c r="P287" s="448"/>
      <c r="Q287" s="448"/>
      <c r="R287" s="448"/>
      <c r="S287" s="448"/>
      <c r="T287" s="448"/>
      <c r="U287" s="448"/>
      <c r="V287" s="448"/>
      <c r="W287" s="448"/>
      <c r="X287" s="448"/>
      <c r="Y287" s="448"/>
      <c r="Z287" s="448"/>
      <c r="AA287" s="448"/>
      <c r="AB287" s="448"/>
    </row>
    <row r="288" spans="1:28" s="449" customFormat="1" ht="17.100000000000001" customHeight="1">
      <c r="A288" s="458" t="s">
        <v>2433</v>
      </c>
      <c r="B288" s="451">
        <v>0</v>
      </c>
      <c r="C288" s="458">
        <v>33</v>
      </c>
      <c r="D288" s="453">
        <v>33</v>
      </c>
      <c r="E288" s="454">
        <f t="shared" si="45"/>
        <v>0.86018237082066873</v>
      </c>
      <c r="F288" s="455">
        <f t="shared" si="48"/>
        <v>0</v>
      </c>
      <c r="G288" s="456">
        <f t="shared" si="49"/>
        <v>33</v>
      </c>
      <c r="H288" s="457">
        <f t="shared" si="50"/>
        <v>0.86018237082066873</v>
      </c>
      <c r="I288" s="456">
        <f t="shared" si="51"/>
        <v>33</v>
      </c>
      <c r="J288" s="448"/>
      <c r="K288" s="448"/>
      <c r="L288" s="448"/>
      <c r="M288" s="448"/>
      <c r="N288" s="448"/>
      <c r="O288" s="448"/>
      <c r="P288" s="448"/>
      <c r="Q288" s="448"/>
      <c r="R288" s="448"/>
      <c r="S288" s="448"/>
      <c r="T288" s="448"/>
      <c r="U288" s="448"/>
      <c r="V288" s="448"/>
      <c r="W288" s="448"/>
      <c r="X288" s="448"/>
      <c r="Y288" s="448"/>
      <c r="Z288" s="448"/>
      <c r="AA288" s="448"/>
      <c r="AB288" s="448"/>
    </row>
    <row r="289" spans="1:28" s="449" customFormat="1" ht="17.100000000000001" customHeight="1">
      <c r="A289" s="458" t="s">
        <v>2434</v>
      </c>
      <c r="B289" s="451">
        <v>0</v>
      </c>
      <c r="C289" s="458">
        <v>29</v>
      </c>
      <c r="D289" s="453">
        <v>29</v>
      </c>
      <c r="E289" s="454">
        <f t="shared" si="45"/>
        <v>0.88161993769470404</v>
      </c>
      <c r="F289" s="455">
        <f t="shared" si="48"/>
        <v>0</v>
      </c>
      <c r="G289" s="456">
        <f t="shared" si="49"/>
        <v>29</v>
      </c>
      <c r="H289" s="457">
        <f t="shared" si="50"/>
        <v>0.88161993769470404</v>
      </c>
      <c r="I289" s="456">
        <f t="shared" si="51"/>
        <v>29</v>
      </c>
      <c r="J289" s="448"/>
      <c r="K289" s="448"/>
      <c r="L289" s="448"/>
      <c r="M289" s="448"/>
      <c r="N289" s="448"/>
      <c r="O289" s="448"/>
      <c r="P289" s="448"/>
      <c r="Q289" s="448"/>
      <c r="R289" s="448"/>
      <c r="S289" s="448"/>
      <c r="T289" s="448"/>
      <c r="U289" s="448"/>
      <c r="V289" s="448"/>
      <c r="W289" s="448"/>
      <c r="X289" s="448"/>
      <c r="Y289" s="448"/>
      <c r="Z289" s="448"/>
      <c r="AA289" s="448"/>
      <c r="AB289" s="448"/>
    </row>
    <row r="290" spans="1:28" s="449" customFormat="1" ht="17.100000000000001" customHeight="1">
      <c r="A290" s="458" t="s">
        <v>159</v>
      </c>
      <c r="B290" s="451">
        <v>36735</v>
      </c>
      <c r="C290" s="458">
        <v>30.7</v>
      </c>
      <c r="D290" s="453">
        <v>30.7</v>
      </c>
      <c r="E290" s="454">
        <f t="shared" si="45"/>
        <v>0.87237977805178801</v>
      </c>
      <c r="F290" s="455">
        <f t="shared" si="48"/>
        <v>36735</v>
      </c>
      <c r="G290" s="456">
        <f t="shared" si="49"/>
        <v>30.7</v>
      </c>
      <c r="H290" s="457">
        <f t="shared" si="50"/>
        <v>0.87237977805178801</v>
      </c>
      <c r="I290" s="456">
        <f t="shared" si="51"/>
        <v>30.699999999999989</v>
      </c>
      <c r="J290" s="448"/>
      <c r="K290" s="448"/>
      <c r="L290" s="448"/>
      <c r="M290" s="448"/>
      <c r="N290" s="448"/>
      <c r="O290" s="448"/>
      <c r="P290" s="448"/>
      <c r="Q290" s="448"/>
      <c r="R290" s="448"/>
      <c r="S290" s="448"/>
      <c r="T290" s="448"/>
      <c r="U290" s="448"/>
      <c r="V290" s="448"/>
      <c r="W290" s="448"/>
      <c r="X290" s="448"/>
      <c r="Y290" s="448"/>
      <c r="Z290" s="448"/>
      <c r="AA290" s="448"/>
      <c r="AB290" s="448"/>
    </row>
    <row r="291" spans="1:28" s="449" customFormat="1" ht="17.100000000000001" customHeight="1">
      <c r="A291" s="458" t="s">
        <v>2435</v>
      </c>
      <c r="B291" s="451">
        <v>0</v>
      </c>
      <c r="C291" s="458" t="s">
        <v>2436</v>
      </c>
      <c r="D291" s="453">
        <v>29.5</v>
      </c>
      <c r="E291" s="454">
        <f t="shared" si="45"/>
        <v>0.8788819875776398</v>
      </c>
      <c r="F291" s="455">
        <f t="shared" si="48"/>
        <v>0</v>
      </c>
      <c r="G291" s="456">
        <f t="shared" si="49"/>
        <v>29.5</v>
      </c>
      <c r="H291" s="457">
        <f t="shared" si="50"/>
        <v>0.8788819875776398</v>
      </c>
      <c r="I291" s="456">
        <f t="shared" si="51"/>
        <v>29.5</v>
      </c>
      <c r="J291" s="448"/>
      <c r="K291" s="448"/>
      <c r="L291" s="448"/>
      <c r="M291" s="448"/>
      <c r="N291" s="448"/>
      <c r="O291" s="448"/>
      <c r="P291" s="448"/>
      <c r="Q291" s="448"/>
      <c r="R291" s="448"/>
      <c r="S291" s="448"/>
      <c r="T291" s="448"/>
      <c r="U291" s="448"/>
      <c r="V291" s="448"/>
      <c r="W291" s="448"/>
      <c r="X291" s="448"/>
      <c r="Y291" s="448"/>
      <c r="Z291" s="448"/>
      <c r="AA291" s="448"/>
      <c r="AB291" s="448"/>
    </row>
    <row r="292" spans="1:28" s="449" customFormat="1" ht="17.100000000000001" customHeight="1">
      <c r="A292" s="458" t="s">
        <v>160</v>
      </c>
      <c r="B292" s="451">
        <v>491476</v>
      </c>
      <c r="C292" s="459" t="s">
        <v>2437</v>
      </c>
      <c r="D292" s="453">
        <v>32.700000000000003</v>
      </c>
      <c r="E292" s="454">
        <f t="shared" si="45"/>
        <v>0.86175395858708903</v>
      </c>
      <c r="F292" s="455">
        <f t="shared" si="48"/>
        <v>491476</v>
      </c>
      <c r="G292" s="456">
        <f t="shared" si="49"/>
        <v>32.700000000000003</v>
      </c>
      <c r="H292" s="457">
        <f t="shared" si="50"/>
        <v>0.86175395858708903</v>
      </c>
      <c r="I292" s="456">
        <f t="shared" si="51"/>
        <v>32.699999999999989</v>
      </c>
      <c r="J292" s="448"/>
      <c r="K292" s="448"/>
      <c r="L292" s="448"/>
      <c r="M292" s="448"/>
      <c r="N292" s="448"/>
      <c r="O292" s="448"/>
      <c r="P292" s="448"/>
      <c r="Q292" s="448"/>
      <c r="R292" s="448"/>
      <c r="S292" s="448"/>
      <c r="T292" s="448"/>
      <c r="U292" s="448"/>
      <c r="V292" s="448"/>
      <c r="W292" s="448"/>
      <c r="X292" s="448"/>
      <c r="Y292" s="448"/>
      <c r="Z292" s="448"/>
      <c r="AA292" s="448"/>
      <c r="AB292" s="448"/>
    </row>
    <row r="293" spans="1:28" s="449" customFormat="1" ht="17.100000000000001" customHeight="1">
      <c r="A293" s="458" t="s">
        <v>2438</v>
      </c>
      <c r="B293" s="451">
        <v>0</v>
      </c>
      <c r="C293" s="458" t="s">
        <v>2439</v>
      </c>
      <c r="D293" s="453">
        <v>26.5</v>
      </c>
      <c r="E293" s="454">
        <f t="shared" si="45"/>
        <v>0.89556962025316456</v>
      </c>
      <c r="F293" s="455">
        <f t="shared" si="48"/>
        <v>0</v>
      </c>
      <c r="G293" s="456">
        <f t="shared" si="49"/>
        <v>26.5</v>
      </c>
      <c r="H293" s="457">
        <f t="shared" si="50"/>
        <v>0.89556962025316456</v>
      </c>
      <c r="I293" s="456">
        <f t="shared" si="51"/>
        <v>26.5</v>
      </c>
      <c r="J293" s="448"/>
      <c r="K293" s="448"/>
      <c r="L293" s="448"/>
      <c r="M293" s="448"/>
      <c r="N293" s="448"/>
      <c r="O293" s="448"/>
      <c r="P293" s="448"/>
      <c r="Q293" s="448"/>
      <c r="R293" s="448"/>
      <c r="S293" s="448"/>
      <c r="T293" s="448"/>
      <c r="U293" s="448"/>
      <c r="V293" s="448"/>
      <c r="W293" s="448"/>
      <c r="X293" s="448"/>
      <c r="Y293" s="448"/>
      <c r="Z293" s="448"/>
      <c r="AA293" s="448"/>
      <c r="AB293" s="448"/>
    </row>
    <row r="294" spans="1:28" s="449" customFormat="1" ht="17.100000000000001" customHeight="1">
      <c r="A294" s="458" t="s">
        <v>2440</v>
      </c>
      <c r="B294" s="451">
        <v>0</v>
      </c>
      <c r="C294" s="458" t="s">
        <v>2441</v>
      </c>
      <c r="D294" s="453">
        <v>17.5</v>
      </c>
      <c r="E294" s="454">
        <f t="shared" si="45"/>
        <v>0.94966442953020136</v>
      </c>
      <c r="F294" s="455">
        <f t="shared" si="48"/>
        <v>0</v>
      </c>
      <c r="G294" s="456">
        <f t="shared" si="49"/>
        <v>17.5</v>
      </c>
      <c r="H294" s="457">
        <f t="shared" si="50"/>
        <v>0.94966442953020136</v>
      </c>
      <c r="I294" s="456">
        <f t="shared" si="51"/>
        <v>17.5</v>
      </c>
      <c r="J294" s="448"/>
      <c r="K294" s="448"/>
      <c r="L294" s="448"/>
      <c r="M294" s="448"/>
      <c r="N294" s="448"/>
      <c r="O294" s="448"/>
      <c r="P294" s="448"/>
      <c r="Q294" s="448"/>
      <c r="R294" s="448"/>
      <c r="S294" s="448"/>
      <c r="T294" s="448"/>
      <c r="U294" s="448"/>
      <c r="V294" s="448"/>
      <c r="W294" s="448"/>
      <c r="X294" s="448"/>
      <c r="Y294" s="448"/>
      <c r="Z294" s="448"/>
      <c r="AA294" s="448"/>
      <c r="AB294" s="448"/>
    </row>
    <row r="295" spans="1:28" s="449" customFormat="1" ht="17.100000000000001" customHeight="1">
      <c r="A295" s="458" t="s">
        <v>2442</v>
      </c>
      <c r="B295" s="451">
        <v>0</v>
      </c>
      <c r="C295" s="458" t="s">
        <v>2443</v>
      </c>
      <c r="D295" s="453">
        <v>39</v>
      </c>
      <c r="E295" s="454">
        <f t="shared" si="45"/>
        <v>0.8299120234604106</v>
      </c>
      <c r="F295" s="455">
        <f t="shared" si="48"/>
        <v>0</v>
      </c>
      <c r="G295" s="456">
        <f t="shared" si="49"/>
        <v>39</v>
      </c>
      <c r="H295" s="457">
        <f t="shared" si="50"/>
        <v>0.8299120234604106</v>
      </c>
      <c r="I295" s="456">
        <f t="shared" si="51"/>
        <v>39</v>
      </c>
      <c r="J295" s="448"/>
      <c r="K295" s="448"/>
      <c r="L295" s="448"/>
      <c r="M295" s="448"/>
      <c r="N295" s="448"/>
      <c r="O295" s="448"/>
      <c r="P295" s="448"/>
      <c r="Q295" s="448"/>
      <c r="R295" s="448"/>
      <c r="S295" s="448"/>
      <c r="T295" s="448"/>
      <c r="U295" s="448"/>
      <c r="V295" s="448"/>
      <c r="W295" s="448"/>
      <c r="X295" s="448"/>
      <c r="Y295" s="448"/>
      <c r="Z295" s="448"/>
      <c r="AA295" s="448"/>
      <c r="AB295" s="448"/>
    </row>
    <row r="296" spans="1:28" s="449" customFormat="1" ht="17.100000000000001" customHeight="1">
      <c r="A296" s="458" t="s">
        <v>2444</v>
      </c>
      <c r="B296" s="451">
        <v>0</v>
      </c>
      <c r="C296" s="458" t="s">
        <v>2445</v>
      </c>
      <c r="D296" s="453">
        <v>28.9</v>
      </c>
      <c r="E296" s="454">
        <f t="shared" si="45"/>
        <v>0.88216957605985036</v>
      </c>
      <c r="F296" s="455">
        <f t="shared" si="48"/>
        <v>0</v>
      </c>
      <c r="G296" s="456">
        <f t="shared" si="49"/>
        <v>28.9</v>
      </c>
      <c r="H296" s="457">
        <f t="shared" si="50"/>
        <v>0.88216957605985036</v>
      </c>
      <c r="I296" s="456">
        <f t="shared" si="51"/>
        <v>28.900000000000006</v>
      </c>
      <c r="J296" s="448"/>
      <c r="K296" s="448"/>
      <c r="L296" s="448"/>
      <c r="M296" s="448"/>
      <c r="N296" s="448"/>
      <c r="O296" s="448"/>
      <c r="P296" s="448"/>
      <c r="Q296" s="448"/>
      <c r="R296" s="448"/>
      <c r="S296" s="448"/>
      <c r="T296" s="448"/>
      <c r="U296" s="448"/>
      <c r="V296" s="448"/>
      <c r="W296" s="448"/>
      <c r="X296" s="448"/>
      <c r="Y296" s="448"/>
      <c r="Z296" s="448"/>
      <c r="AA296" s="448"/>
      <c r="AB296" s="448"/>
    </row>
    <row r="297" spans="1:28" s="449" customFormat="1" ht="17.100000000000001" customHeight="1">
      <c r="A297" s="458" t="s">
        <v>2446</v>
      </c>
      <c r="B297" s="451">
        <v>0</v>
      </c>
      <c r="C297" s="459" t="s">
        <v>2447</v>
      </c>
      <c r="D297" s="453">
        <v>32.6</v>
      </c>
      <c r="E297" s="454">
        <f t="shared" si="45"/>
        <v>0.86227909811090797</v>
      </c>
      <c r="F297" s="455">
        <f t="shared" si="48"/>
        <v>0</v>
      </c>
      <c r="G297" s="456">
        <f t="shared" si="49"/>
        <v>32.6</v>
      </c>
      <c r="H297" s="457">
        <f t="shared" si="50"/>
        <v>0.86227909811090797</v>
      </c>
      <c r="I297" s="456">
        <f t="shared" si="51"/>
        <v>32.599999999999994</v>
      </c>
      <c r="J297" s="448"/>
      <c r="K297" s="448"/>
      <c r="L297" s="448"/>
      <c r="M297" s="448"/>
      <c r="N297" s="448"/>
      <c r="O297" s="448"/>
      <c r="P297" s="448"/>
      <c r="Q297" s="448"/>
      <c r="R297" s="448"/>
      <c r="S297" s="448"/>
      <c r="T297" s="448"/>
      <c r="U297" s="448"/>
      <c r="V297" s="448"/>
      <c r="W297" s="448"/>
      <c r="X297" s="448"/>
      <c r="Y297" s="448"/>
      <c r="Z297" s="448"/>
      <c r="AA297" s="448"/>
      <c r="AB297" s="448"/>
    </row>
    <row r="298" spans="1:28" s="449" customFormat="1" ht="17.100000000000001" customHeight="1">
      <c r="A298" s="461" t="s">
        <v>161</v>
      </c>
      <c r="B298" s="462">
        <v>18050</v>
      </c>
      <c r="C298" s="461" t="s">
        <v>2448</v>
      </c>
      <c r="D298" s="463">
        <v>26</v>
      </c>
      <c r="E298" s="464">
        <f t="shared" si="45"/>
        <v>0.89841269841269844</v>
      </c>
      <c r="F298" s="455">
        <f t="shared" si="48"/>
        <v>18050</v>
      </c>
      <c r="G298" s="456">
        <f t="shared" si="49"/>
        <v>26</v>
      </c>
      <c r="H298" s="457">
        <f t="shared" si="50"/>
        <v>0.89841269841269844</v>
      </c>
      <c r="I298" s="456">
        <f t="shared" si="51"/>
        <v>26</v>
      </c>
      <c r="J298" s="448"/>
      <c r="K298" s="448"/>
      <c r="L298" s="448"/>
      <c r="M298" s="448"/>
      <c r="N298" s="448"/>
      <c r="O298" s="448"/>
      <c r="P298" s="448"/>
      <c r="Q298" s="448"/>
      <c r="R298" s="448"/>
      <c r="S298" s="448"/>
      <c r="T298" s="448"/>
      <c r="U298" s="448"/>
      <c r="V298" s="448"/>
      <c r="W298" s="448"/>
      <c r="X298" s="448"/>
      <c r="Y298" s="448"/>
      <c r="Z298" s="448"/>
      <c r="AA298" s="448"/>
      <c r="AB298" s="448"/>
    </row>
    <row r="299" spans="1:28" s="449" customFormat="1" ht="17.100000000000001" customHeight="1">
      <c r="A299" s="458" t="s">
        <v>162</v>
      </c>
      <c r="B299" s="451">
        <v>218944</v>
      </c>
      <c r="C299" s="458" t="s">
        <v>2449</v>
      </c>
      <c r="D299" s="453">
        <v>20.5</v>
      </c>
      <c r="E299" s="454">
        <f t="shared" si="45"/>
        <v>0.93092105263157898</v>
      </c>
      <c r="F299" s="455">
        <f t="shared" si="48"/>
        <v>218944</v>
      </c>
      <c r="G299" s="456">
        <f t="shared" si="49"/>
        <v>20.5</v>
      </c>
      <c r="H299" s="457">
        <f t="shared" si="50"/>
        <v>0.93092105263157898</v>
      </c>
      <c r="I299" s="456">
        <f t="shared" si="51"/>
        <v>20.5</v>
      </c>
      <c r="J299" s="448"/>
      <c r="K299" s="448"/>
      <c r="L299" s="448"/>
      <c r="M299" s="448"/>
      <c r="N299" s="448"/>
      <c r="O299" s="448"/>
      <c r="P299" s="448"/>
      <c r="Q299" s="448"/>
      <c r="R299" s="448"/>
      <c r="S299" s="448"/>
      <c r="T299" s="448"/>
      <c r="U299" s="448"/>
      <c r="V299" s="448"/>
      <c r="W299" s="448"/>
      <c r="X299" s="448"/>
      <c r="Y299" s="448"/>
      <c r="Z299" s="448"/>
      <c r="AA299" s="448"/>
      <c r="AB299" s="448"/>
    </row>
    <row r="300" spans="1:28" s="449" customFormat="1" ht="17.100000000000001" customHeight="1">
      <c r="A300" s="458" t="s">
        <v>163</v>
      </c>
      <c r="B300" s="451">
        <v>1447224</v>
      </c>
      <c r="C300" s="459" t="s">
        <v>2450</v>
      </c>
      <c r="D300" s="453">
        <v>24.8</v>
      </c>
      <c r="E300" s="454">
        <f t="shared" si="45"/>
        <v>0.90531030070377472</v>
      </c>
      <c r="F300" s="455">
        <f t="shared" si="48"/>
        <v>1447224</v>
      </c>
      <c r="G300" s="456">
        <f t="shared" si="49"/>
        <v>24.8</v>
      </c>
      <c r="H300" s="457">
        <f t="shared" si="50"/>
        <v>0.90531030070377472</v>
      </c>
      <c r="I300" s="456">
        <f t="shared" si="51"/>
        <v>24.800000000000011</v>
      </c>
      <c r="J300" s="448"/>
      <c r="K300" s="448"/>
      <c r="L300" s="448"/>
      <c r="M300" s="448"/>
      <c r="N300" s="448"/>
      <c r="O300" s="448"/>
      <c r="P300" s="448"/>
      <c r="Q300" s="448"/>
      <c r="R300" s="448"/>
      <c r="S300" s="448"/>
      <c r="T300" s="448"/>
      <c r="U300" s="448"/>
      <c r="V300" s="448"/>
      <c r="W300" s="448"/>
      <c r="X300" s="448"/>
      <c r="Y300" s="448"/>
      <c r="Z300" s="448"/>
      <c r="AA300" s="448"/>
      <c r="AB300" s="448"/>
    </row>
    <row r="301" spans="1:28" s="449" customFormat="1" ht="17.100000000000001" customHeight="1">
      <c r="A301" s="458" t="s">
        <v>164</v>
      </c>
      <c r="B301" s="451">
        <v>11006</v>
      </c>
      <c r="C301" s="458" t="s">
        <v>2451</v>
      </c>
      <c r="D301" s="453">
        <v>34</v>
      </c>
      <c r="E301" s="454">
        <f t="shared" si="45"/>
        <v>0.85498489425981872</v>
      </c>
      <c r="F301" s="455">
        <f t="shared" si="48"/>
        <v>11006</v>
      </c>
      <c r="G301" s="456">
        <f t="shared" si="49"/>
        <v>34</v>
      </c>
      <c r="H301" s="457">
        <f t="shared" si="50"/>
        <v>0.85498489425981872</v>
      </c>
      <c r="I301" s="456">
        <f t="shared" si="51"/>
        <v>34</v>
      </c>
      <c r="J301" s="448"/>
      <c r="K301" s="448"/>
      <c r="L301" s="448"/>
      <c r="M301" s="448"/>
      <c r="N301" s="448"/>
      <c r="O301" s="448"/>
      <c r="P301" s="448"/>
      <c r="Q301" s="448"/>
      <c r="R301" s="448"/>
      <c r="S301" s="448"/>
      <c r="T301" s="448"/>
      <c r="U301" s="448"/>
      <c r="V301" s="448"/>
      <c r="W301" s="448"/>
      <c r="X301" s="448"/>
      <c r="Y301" s="448"/>
      <c r="Z301" s="448"/>
      <c r="AA301" s="448"/>
      <c r="AB301" s="448"/>
    </row>
    <row r="302" spans="1:28" s="449" customFormat="1" ht="17.100000000000001" customHeight="1">
      <c r="A302" s="458" t="s">
        <v>2452</v>
      </c>
      <c r="B302" s="451">
        <v>0</v>
      </c>
      <c r="C302" s="458">
        <v>32</v>
      </c>
      <c r="D302" s="453">
        <v>32</v>
      </c>
      <c r="E302" s="454">
        <f t="shared" si="45"/>
        <v>0.86544342507645255</v>
      </c>
      <c r="F302" s="455">
        <f t="shared" si="48"/>
        <v>0</v>
      </c>
      <c r="G302" s="456">
        <f t="shared" si="49"/>
        <v>32</v>
      </c>
      <c r="H302" s="457">
        <f t="shared" si="50"/>
        <v>0.86544342507645255</v>
      </c>
      <c r="I302" s="456">
        <f t="shared" si="51"/>
        <v>32</v>
      </c>
      <c r="J302" s="448"/>
      <c r="K302" s="448"/>
      <c r="L302" s="448"/>
      <c r="M302" s="448"/>
      <c r="N302" s="448"/>
      <c r="O302" s="448"/>
      <c r="P302" s="448"/>
      <c r="Q302" s="448"/>
      <c r="R302" s="448"/>
      <c r="S302" s="448"/>
      <c r="T302" s="448"/>
      <c r="U302" s="448"/>
      <c r="V302" s="448"/>
      <c r="W302" s="448"/>
      <c r="X302" s="448"/>
      <c r="Y302" s="448"/>
      <c r="Z302" s="448"/>
      <c r="AA302" s="448"/>
      <c r="AB302" s="448"/>
    </row>
    <row r="303" spans="1:28" s="449" customFormat="1" ht="17.100000000000001" customHeight="1">
      <c r="A303" s="458" t="s">
        <v>2453</v>
      </c>
      <c r="B303" s="451">
        <v>0</v>
      </c>
      <c r="C303" s="458">
        <v>15</v>
      </c>
      <c r="D303" s="453">
        <v>15</v>
      </c>
      <c r="E303" s="454">
        <f t="shared" si="45"/>
        <v>0.96587030716723554</v>
      </c>
      <c r="F303" s="455">
        <f t="shared" si="48"/>
        <v>0</v>
      </c>
      <c r="G303" s="456">
        <f t="shared" si="49"/>
        <v>15</v>
      </c>
      <c r="H303" s="457">
        <f t="shared" si="50"/>
        <v>0.96587030716723554</v>
      </c>
      <c r="I303" s="456">
        <f t="shared" si="51"/>
        <v>15</v>
      </c>
      <c r="J303" s="448"/>
      <c r="K303" s="448"/>
      <c r="L303" s="448"/>
      <c r="M303" s="448"/>
      <c r="N303" s="448"/>
      <c r="O303" s="448"/>
      <c r="P303" s="448"/>
      <c r="Q303" s="448"/>
      <c r="R303" s="448"/>
      <c r="S303" s="448"/>
      <c r="T303" s="448"/>
      <c r="U303" s="448"/>
      <c r="V303" s="448"/>
      <c r="W303" s="448"/>
      <c r="X303" s="448"/>
      <c r="Y303" s="448"/>
      <c r="Z303" s="448"/>
      <c r="AA303" s="448"/>
      <c r="AB303" s="448"/>
    </row>
    <row r="304" spans="1:28" s="449" customFormat="1" ht="17.100000000000001" customHeight="1">
      <c r="A304" s="458" t="s">
        <v>2454</v>
      </c>
      <c r="B304" s="451">
        <v>676</v>
      </c>
      <c r="C304" s="458" t="s">
        <v>2329</v>
      </c>
      <c r="D304" s="453">
        <v>36</v>
      </c>
      <c r="E304" s="454">
        <f t="shared" si="45"/>
        <v>0.84477611940298503</v>
      </c>
      <c r="F304" s="455">
        <f t="shared" si="48"/>
        <v>676</v>
      </c>
      <c r="G304" s="456">
        <f t="shared" si="49"/>
        <v>36</v>
      </c>
      <c r="H304" s="457">
        <f t="shared" si="50"/>
        <v>0.84477611940298503</v>
      </c>
      <c r="I304" s="456">
        <f t="shared" si="51"/>
        <v>36</v>
      </c>
      <c r="J304" s="448"/>
      <c r="K304" s="448"/>
      <c r="L304" s="448"/>
      <c r="M304" s="448"/>
      <c r="N304" s="448"/>
      <c r="O304" s="448"/>
      <c r="P304" s="448"/>
      <c r="Q304" s="448"/>
      <c r="R304" s="448"/>
      <c r="S304" s="448"/>
      <c r="T304" s="448"/>
      <c r="U304" s="448"/>
      <c r="V304" s="448"/>
      <c r="W304" s="448"/>
      <c r="X304" s="448"/>
      <c r="Y304" s="448"/>
      <c r="Z304" s="448"/>
      <c r="AA304" s="448"/>
      <c r="AB304" s="448"/>
    </row>
    <row r="305" spans="1:28" s="449" customFormat="1" ht="17.100000000000001" customHeight="1">
      <c r="A305" s="458" t="s">
        <v>2455</v>
      </c>
      <c r="B305" s="451">
        <v>1423</v>
      </c>
      <c r="C305" s="459" t="s">
        <v>2456</v>
      </c>
      <c r="D305" s="453">
        <v>15.7</v>
      </c>
      <c r="E305" s="454">
        <f t="shared" si="45"/>
        <v>0.96127717391304357</v>
      </c>
      <c r="F305" s="455">
        <f t="shared" si="48"/>
        <v>1423</v>
      </c>
      <c r="G305" s="456">
        <f t="shared" si="49"/>
        <v>15.7</v>
      </c>
      <c r="H305" s="457">
        <f t="shared" si="50"/>
        <v>0.96127717391304357</v>
      </c>
      <c r="I305" s="456">
        <f t="shared" si="51"/>
        <v>15.699999999999989</v>
      </c>
      <c r="J305" s="448"/>
      <c r="K305" s="448"/>
      <c r="L305" s="448"/>
      <c r="M305" s="448"/>
      <c r="N305" s="448"/>
      <c r="O305" s="448"/>
      <c r="P305" s="448"/>
      <c r="Q305" s="448"/>
      <c r="R305" s="448"/>
      <c r="S305" s="448"/>
      <c r="T305" s="448"/>
      <c r="U305" s="448"/>
      <c r="V305" s="448"/>
      <c r="W305" s="448"/>
      <c r="X305" s="448"/>
      <c r="Y305" s="448"/>
      <c r="Z305" s="448"/>
      <c r="AA305" s="448"/>
      <c r="AB305" s="448"/>
    </row>
    <row r="306" spans="1:28" s="449" customFormat="1" ht="17.100000000000001" customHeight="1">
      <c r="A306" s="458" t="s">
        <v>165</v>
      </c>
      <c r="B306" s="451">
        <v>32449</v>
      </c>
      <c r="C306" s="458" t="s">
        <v>2457</v>
      </c>
      <c r="D306" s="453">
        <v>33.799999999999997</v>
      </c>
      <c r="E306" s="454">
        <f t="shared" si="45"/>
        <v>0.85601935874168178</v>
      </c>
      <c r="F306" s="455">
        <f t="shared" si="48"/>
        <v>32449</v>
      </c>
      <c r="G306" s="456">
        <f t="shared" si="49"/>
        <v>33.799999999999997</v>
      </c>
      <c r="H306" s="457">
        <f t="shared" si="50"/>
        <v>0.85601935874168178</v>
      </c>
      <c r="I306" s="456">
        <f t="shared" si="51"/>
        <v>33.800000000000011</v>
      </c>
      <c r="J306" s="448"/>
      <c r="K306" s="448"/>
      <c r="L306" s="448"/>
      <c r="M306" s="448"/>
      <c r="N306" s="448"/>
      <c r="O306" s="448"/>
      <c r="P306" s="448"/>
      <c r="Q306" s="448"/>
      <c r="R306" s="448"/>
      <c r="S306" s="448"/>
      <c r="T306" s="448"/>
      <c r="U306" s="448"/>
      <c r="V306" s="448"/>
      <c r="W306" s="448"/>
      <c r="X306" s="448"/>
      <c r="Y306" s="448"/>
      <c r="Z306" s="448"/>
      <c r="AA306" s="448"/>
      <c r="AB306" s="448"/>
    </row>
    <row r="307" spans="1:28" s="449" customFormat="1" ht="17.100000000000001" customHeight="1">
      <c r="A307" s="458" t="s">
        <v>166</v>
      </c>
      <c r="B307" s="451">
        <v>23782</v>
      </c>
      <c r="C307" s="458" t="s">
        <v>2458</v>
      </c>
      <c r="D307" s="453">
        <v>34.5</v>
      </c>
      <c r="E307" s="454">
        <f t="shared" si="45"/>
        <v>0.85240963855421692</v>
      </c>
      <c r="F307" s="455">
        <f t="shared" si="48"/>
        <v>23782</v>
      </c>
      <c r="G307" s="456">
        <f t="shared" si="49"/>
        <v>34.5</v>
      </c>
      <c r="H307" s="457">
        <f t="shared" si="50"/>
        <v>0.85240963855421692</v>
      </c>
      <c r="I307" s="456">
        <f t="shared" si="51"/>
        <v>34.5</v>
      </c>
      <c r="J307" s="448"/>
      <c r="K307" s="448"/>
      <c r="L307" s="448"/>
      <c r="M307" s="448"/>
      <c r="N307" s="448"/>
      <c r="O307" s="448"/>
      <c r="P307" s="448"/>
      <c r="Q307" s="448"/>
      <c r="R307" s="448"/>
      <c r="S307" s="448"/>
      <c r="T307" s="448"/>
      <c r="U307" s="448"/>
      <c r="V307" s="448"/>
      <c r="W307" s="448"/>
      <c r="X307" s="448"/>
      <c r="Y307" s="448"/>
      <c r="Z307" s="448"/>
      <c r="AA307" s="448"/>
      <c r="AB307" s="448"/>
    </row>
    <row r="308" spans="1:28" s="449" customFormat="1" ht="17.100000000000001" customHeight="1">
      <c r="A308" s="458" t="s">
        <v>2459</v>
      </c>
      <c r="B308" s="451">
        <v>0</v>
      </c>
      <c r="C308" s="458" t="s">
        <v>2460</v>
      </c>
      <c r="D308" s="453">
        <v>17.8</v>
      </c>
      <c r="E308" s="454">
        <f t="shared" si="45"/>
        <v>0.9477561955793703</v>
      </c>
      <c r="F308" s="455">
        <f t="shared" si="48"/>
        <v>0</v>
      </c>
      <c r="G308" s="456">
        <f t="shared" si="49"/>
        <v>17.8</v>
      </c>
      <c r="H308" s="457">
        <f t="shared" si="50"/>
        <v>0.9477561955793703</v>
      </c>
      <c r="I308" s="456">
        <f t="shared" si="51"/>
        <v>17.800000000000011</v>
      </c>
      <c r="J308" s="448"/>
      <c r="K308" s="448"/>
      <c r="L308" s="448"/>
      <c r="M308" s="448"/>
      <c r="N308" s="448"/>
      <c r="O308" s="448"/>
      <c r="P308" s="448"/>
      <c r="Q308" s="448"/>
      <c r="R308" s="448"/>
      <c r="S308" s="448"/>
      <c r="T308" s="448"/>
      <c r="U308" s="448"/>
      <c r="V308" s="448"/>
      <c r="W308" s="448"/>
      <c r="X308" s="448"/>
      <c r="Y308" s="448"/>
      <c r="Z308" s="448"/>
      <c r="AA308" s="448"/>
      <c r="AB308" s="448"/>
    </row>
    <row r="309" spans="1:28" s="449" customFormat="1" ht="17.100000000000001" customHeight="1">
      <c r="A309" s="458" t="s">
        <v>167</v>
      </c>
      <c r="B309" s="451"/>
      <c r="C309" s="458"/>
      <c r="D309" s="453"/>
      <c r="E309" s="454"/>
      <c r="F309" s="455">
        <f>SUM(B310:B318)</f>
        <v>11567118</v>
      </c>
      <c r="G309" s="456">
        <f>SUMPRODUCT($B310:$B318,D310:D318)/SUM($B310:$B318)</f>
        <v>22.498855955303647</v>
      </c>
      <c r="H309" s="457">
        <f>SUMPRODUCT($B310:$B318,E310:E318)/SUM($B310:$B318)</f>
        <v>0.91951464673716732</v>
      </c>
      <c r="I309" s="456">
        <f t="shared" si="44"/>
        <v>22.385531352983605</v>
      </c>
      <c r="J309" s="448"/>
      <c r="K309" s="448"/>
      <c r="L309" s="448"/>
      <c r="M309" s="448"/>
      <c r="N309" s="448"/>
      <c r="O309" s="448"/>
      <c r="P309" s="448"/>
      <c r="Q309" s="448"/>
      <c r="R309" s="448"/>
      <c r="S309" s="448"/>
      <c r="T309" s="448"/>
      <c r="U309" s="448"/>
      <c r="V309" s="448"/>
      <c r="W309" s="448"/>
      <c r="X309" s="448"/>
      <c r="Y309" s="448"/>
      <c r="Z309" s="448"/>
      <c r="AA309" s="448"/>
      <c r="AB309" s="448"/>
    </row>
    <row r="310" spans="1:28" s="449" customFormat="1" ht="17.100000000000001" customHeight="1">
      <c r="A310" s="458" t="s">
        <v>2168</v>
      </c>
      <c r="B310" s="451">
        <v>1053616</v>
      </c>
      <c r="C310" s="458" t="s">
        <v>2461</v>
      </c>
      <c r="D310" s="453">
        <v>15</v>
      </c>
      <c r="E310" s="454">
        <f t="shared" si="45"/>
        <v>0.96587030716723554</v>
      </c>
      <c r="F310" s="455"/>
      <c r="G310" s="456"/>
      <c r="H310" s="457"/>
      <c r="I310" s="456"/>
      <c r="J310" s="448"/>
      <c r="K310" s="448"/>
      <c r="L310" s="448"/>
      <c r="M310" s="448"/>
      <c r="N310" s="448"/>
      <c r="O310" s="448"/>
      <c r="P310" s="448"/>
      <c r="Q310" s="448"/>
      <c r="R310" s="448"/>
      <c r="S310" s="448"/>
      <c r="T310" s="448"/>
      <c r="U310" s="448"/>
      <c r="V310" s="448"/>
      <c r="W310" s="448"/>
      <c r="X310" s="448"/>
      <c r="Y310" s="448"/>
      <c r="Z310" s="448"/>
      <c r="AA310" s="448"/>
      <c r="AB310" s="448"/>
    </row>
    <row r="311" spans="1:28" s="449" customFormat="1" ht="17.100000000000001" customHeight="1">
      <c r="A311" s="458" t="s">
        <v>2462</v>
      </c>
      <c r="B311" s="451">
        <v>5798832</v>
      </c>
      <c r="C311" s="458" t="s">
        <v>2463</v>
      </c>
      <c r="D311" s="453">
        <v>20.25</v>
      </c>
      <c r="E311" s="454">
        <f t="shared" si="45"/>
        <v>0.93245469522240532</v>
      </c>
      <c r="F311" s="455"/>
      <c r="G311" s="456"/>
      <c r="H311" s="457"/>
      <c r="I311" s="456"/>
      <c r="J311" s="448"/>
      <c r="K311" s="448"/>
      <c r="L311" s="448"/>
      <c r="M311" s="448"/>
      <c r="N311" s="448"/>
      <c r="O311" s="448"/>
      <c r="P311" s="448"/>
      <c r="Q311" s="448"/>
      <c r="R311" s="448"/>
      <c r="S311" s="448"/>
      <c r="T311" s="448"/>
      <c r="U311" s="448"/>
      <c r="V311" s="448"/>
      <c r="W311" s="448"/>
      <c r="X311" s="448"/>
      <c r="Y311" s="448"/>
      <c r="Z311" s="448"/>
      <c r="AA311" s="448"/>
      <c r="AB311" s="448"/>
    </row>
    <row r="312" spans="1:28" s="449" customFormat="1" ht="17.100000000000001" customHeight="1">
      <c r="A312" s="458" t="s">
        <v>2146</v>
      </c>
      <c r="B312" s="451">
        <v>2607027</v>
      </c>
      <c r="C312" s="458" t="s">
        <v>2464</v>
      </c>
      <c r="D312" s="453">
        <v>25.5</v>
      </c>
      <c r="E312" s="454">
        <f t="shared" si="45"/>
        <v>0.90127388535031849</v>
      </c>
      <c r="F312" s="455"/>
      <c r="G312" s="456"/>
      <c r="H312" s="457"/>
      <c r="I312" s="456"/>
      <c r="J312" s="448"/>
      <c r="K312" s="448"/>
      <c r="L312" s="448"/>
      <c r="M312" s="448"/>
      <c r="N312" s="448"/>
      <c r="O312" s="448"/>
      <c r="P312" s="448"/>
      <c r="Q312" s="448"/>
      <c r="R312" s="448"/>
      <c r="S312" s="448"/>
      <c r="T312" s="448"/>
      <c r="U312" s="448"/>
      <c r="V312" s="448"/>
      <c r="W312" s="448"/>
      <c r="X312" s="448"/>
      <c r="Y312" s="448"/>
      <c r="Z312" s="448"/>
      <c r="AA312" s="448"/>
      <c r="AB312" s="448"/>
    </row>
    <row r="313" spans="1:28" s="449" customFormat="1" ht="17.100000000000001" customHeight="1">
      <c r="A313" s="458" t="s">
        <v>2332</v>
      </c>
      <c r="B313" s="451">
        <v>0</v>
      </c>
      <c r="C313" s="458" t="s">
        <v>2465</v>
      </c>
      <c r="D313" s="453">
        <v>29</v>
      </c>
      <c r="E313" s="454">
        <f t="shared" si="45"/>
        <v>0.88161993769470404</v>
      </c>
      <c r="F313" s="455"/>
      <c r="G313" s="456"/>
      <c r="H313" s="457"/>
      <c r="I313" s="456"/>
      <c r="J313" s="448"/>
      <c r="K313" s="448"/>
      <c r="L313" s="448"/>
      <c r="M313" s="448"/>
      <c r="N313" s="448"/>
      <c r="O313" s="448"/>
      <c r="P313" s="448"/>
      <c r="Q313" s="448"/>
      <c r="R313" s="448"/>
      <c r="S313" s="448"/>
      <c r="T313" s="448"/>
      <c r="U313" s="448"/>
      <c r="V313" s="448"/>
      <c r="W313" s="448"/>
      <c r="X313" s="448"/>
      <c r="Y313" s="448"/>
      <c r="Z313" s="448"/>
      <c r="AA313" s="448"/>
      <c r="AB313" s="448"/>
    </row>
    <row r="314" spans="1:28" s="449" customFormat="1" ht="17.100000000000001" customHeight="1">
      <c r="A314" s="458" t="s">
        <v>2466</v>
      </c>
      <c r="B314" s="451">
        <v>570157</v>
      </c>
      <c r="C314" s="458" t="s">
        <v>2467</v>
      </c>
      <c r="D314" s="453">
        <v>25.3</v>
      </c>
      <c r="E314" s="454">
        <f t="shared" si="45"/>
        <v>0.90242346938775508</v>
      </c>
      <c r="F314" s="455"/>
      <c r="G314" s="456"/>
      <c r="H314" s="457"/>
      <c r="I314" s="456"/>
      <c r="J314" s="448"/>
      <c r="K314" s="448"/>
      <c r="L314" s="448"/>
      <c r="M314" s="448"/>
      <c r="N314" s="448"/>
      <c r="O314" s="448"/>
      <c r="P314" s="448"/>
      <c r="Q314" s="448"/>
      <c r="R314" s="448"/>
      <c r="S314" s="448"/>
      <c r="T314" s="448"/>
      <c r="U314" s="448"/>
      <c r="V314" s="448"/>
      <c r="W314" s="448"/>
      <c r="X314" s="448"/>
      <c r="Y314" s="448"/>
      <c r="Z314" s="448"/>
      <c r="AA314" s="448"/>
      <c r="AB314" s="448"/>
    </row>
    <row r="315" spans="1:28" s="449" customFormat="1" ht="17.100000000000001" customHeight="1">
      <c r="A315" s="458" t="s">
        <v>2468</v>
      </c>
      <c r="B315" s="451">
        <v>1490281</v>
      </c>
      <c r="C315" s="458" t="s">
        <v>2469</v>
      </c>
      <c r="D315" s="453">
        <v>30</v>
      </c>
      <c r="E315" s="454">
        <f t="shared" si="45"/>
        <v>0.87616099071207432</v>
      </c>
      <c r="F315" s="455"/>
      <c r="G315" s="456"/>
      <c r="H315" s="457"/>
      <c r="I315" s="456"/>
      <c r="J315" s="448"/>
      <c r="K315" s="448"/>
      <c r="L315" s="448"/>
      <c r="M315" s="448"/>
      <c r="N315" s="448"/>
      <c r="O315" s="448"/>
      <c r="P315" s="448"/>
      <c r="Q315" s="448"/>
      <c r="R315" s="448"/>
      <c r="S315" s="448"/>
      <c r="T315" s="448"/>
      <c r="U315" s="448"/>
      <c r="V315" s="448"/>
      <c r="W315" s="448"/>
      <c r="X315" s="448"/>
      <c r="Y315" s="448"/>
      <c r="Z315" s="448"/>
      <c r="AA315" s="448"/>
      <c r="AB315" s="448"/>
    </row>
    <row r="316" spans="1:28" s="449" customFormat="1" ht="17.100000000000001" customHeight="1">
      <c r="A316" s="458" t="s">
        <v>2470</v>
      </c>
      <c r="B316" s="451">
        <v>24478</v>
      </c>
      <c r="C316" s="458">
        <v>32</v>
      </c>
      <c r="D316" s="453">
        <v>32</v>
      </c>
      <c r="E316" s="454">
        <f t="shared" si="45"/>
        <v>0.86544342507645255</v>
      </c>
      <c r="F316" s="455"/>
      <c r="G316" s="456"/>
      <c r="H316" s="457"/>
      <c r="I316" s="456"/>
      <c r="J316" s="448"/>
      <c r="K316" s="448"/>
      <c r="L316" s="448"/>
      <c r="M316" s="448"/>
      <c r="N316" s="448"/>
      <c r="O316" s="448"/>
      <c r="P316" s="448"/>
      <c r="Q316" s="448"/>
      <c r="R316" s="448"/>
      <c r="S316" s="448"/>
      <c r="T316" s="448"/>
      <c r="U316" s="448"/>
      <c r="V316" s="448"/>
      <c r="W316" s="448"/>
      <c r="X316" s="448"/>
      <c r="Y316" s="448"/>
      <c r="Z316" s="448"/>
      <c r="AA316" s="448"/>
      <c r="AB316" s="448"/>
    </row>
    <row r="317" spans="1:28" s="449" customFormat="1" ht="17.100000000000001" customHeight="1">
      <c r="A317" s="458" t="s">
        <v>2154</v>
      </c>
      <c r="B317" s="451">
        <v>0</v>
      </c>
      <c r="C317" s="458">
        <v>32</v>
      </c>
      <c r="D317" s="453">
        <v>32</v>
      </c>
      <c r="E317" s="454">
        <f t="shared" si="45"/>
        <v>0.86544342507645255</v>
      </c>
      <c r="F317" s="455"/>
      <c r="G317" s="456"/>
      <c r="H317" s="457"/>
      <c r="I317" s="456"/>
      <c r="J317" s="448"/>
      <c r="K317" s="448"/>
      <c r="L317" s="448"/>
      <c r="M317" s="448"/>
      <c r="N317" s="448"/>
      <c r="O317" s="448"/>
      <c r="P317" s="448"/>
      <c r="Q317" s="448"/>
      <c r="R317" s="448"/>
      <c r="S317" s="448"/>
      <c r="T317" s="448"/>
      <c r="U317" s="448"/>
      <c r="V317" s="448"/>
      <c r="W317" s="448"/>
      <c r="X317" s="448"/>
      <c r="Y317" s="448"/>
      <c r="Z317" s="448"/>
      <c r="AA317" s="448"/>
      <c r="AB317" s="448"/>
    </row>
    <row r="318" spans="1:28" s="449" customFormat="1" ht="17.100000000000001" customHeight="1">
      <c r="A318" s="458" t="s">
        <v>2471</v>
      </c>
      <c r="B318" s="451">
        <v>22727</v>
      </c>
      <c r="C318" s="459" t="s">
        <v>2472</v>
      </c>
      <c r="D318" s="453">
        <v>27.3</v>
      </c>
      <c r="E318" s="454">
        <f t="shared" si="45"/>
        <v>0.8910579345088161</v>
      </c>
      <c r="F318" s="455"/>
      <c r="G318" s="456"/>
      <c r="H318" s="457"/>
      <c r="I318" s="456"/>
      <c r="J318" s="448"/>
      <c r="K318" s="448"/>
      <c r="L318" s="448"/>
      <c r="M318" s="448"/>
      <c r="N318" s="448"/>
      <c r="O318" s="448"/>
      <c r="P318" s="448"/>
      <c r="Q318" s="448"/>
      <c r="R318" s="448"/>
      <c r="S318" s="448"/>
      <c r="T318" s="448"/>
      <c r="U318" s="448"/>
      <c r="V318" s="448"/>
      <c r="W318" s="448"/>
      <c r="X318" s="448"/>
      <c r="Y318" s="448"/>
      <c r="Z318" s="448"/>
      <c r="AA318" s="448"/>
      <c r="AB318" s="448"/>
    </row>
    <row r="319" spans="1:28" s="449" customFormat="1" ht="17.100000000000001" customHeight="1">
      <c r="A319" s="458" t="s">
        <v>168</v>
      </c>
      <c r="B319" s="451"/>
      <c r="C319" s="458"/>
      <c r="D319" s="453"/>
      <c r="E319" s="454"/>
      <c r="F319" s="455">
        <f>SUM(B320:B321)</f>
        <v>21264</v>
      </c>
      <c r="G319" s="456">
        <f>SUMPRODUCT($B320:$B321,D320:D321)/SUM($B320:$B321)</f>
        <v>26.475333897667419</v>
      </c>
      <c r="H319" s="457">
        <f>SUMPRODUCT($B320:$B321,E320:E321)/SUM($B320:$B321)</f>
        <v>0.89619390484653716</v>
      </c>
      <c r="I319" s="456">
        <f t="shared" ref="I319" si="52">(141.5/H319)-131.5</f>
        <v>26.389937919439689</v>
      </c>
      <c r="J319" s="448"/>
      <c r="K319" s="448"/>
      <c r="L319" s="448"/>
      <c r="M319" s="448"/>
      <c r="N319" s="448"/>
      <c r="O319" s="448"/>
      <c r="P319" s="448"/>
      <c r="Q319" s="448"/>
      <c r="R319" s="448"/>
      <c r="S319" s="448"/>
      <c r="T319" s="448"/>
      <c r="U319" s="448"/>
      <c r="V319" s="448"/>
      <c r="W319" s="448"/>
      <c r="X319" s="448"/>
      <c r="Y319" s="448"/>
      <c r="Z319" s="448"/>
      <c r="AA319" s="448"/>
      <c r="AB319" s="448"/>
    </row>
    <row r="320" spans="1:28" s="449" customFormat="1" ht="17.100000000000001" customHeight="1">
      <c r="A320" s="458" t="s">
        <v>2146</v>
      </c>
      <c r="B320" s="451">
        <v>16199</v>
      </c>
      <c r="C320" s="458" t="s">
        <v>2473</v>
      </c>
      <c r="D320" s="453">
        <v>28.5</v>
      </c>
      <c r="E320" s="454">
        <f t="shared" si="45"/>
        <v>0.88437500000000002</v>
      </c>
      <c r="F320" s="455"/>
      <c r="G320" s="456"/>
      <c r="H320" s="457"/>
      <c r="I320" s="456"/>
      <c r="J320" s="448"/>
      <c r="K320" s="448"/>
      <c r="L320" s="448"/>
      <c r="M320" s="448"/>
      <c r="N320" s="448"/>
      <c r="O320" s="448"/>
      <c r="P320" s="448"/>
      <c r="Q320" s="448"/>
      <c r="R320" s="448"/>
      <c r="S320" s="448"/>
      <c r="T320" s="448"/>
      <c r="U320" s="448"/>
      <c r="V320" s="448"/>
      <c r="W320" s="448"/>
      <c r="X320" s="448"/>
      <c r="Y320" s="448"/>
      <c r="Z320" s="448"/>
      <c r="AA320" s="448"/>
      <c r="AB320" s="448"/>
    </row>
    <row r="321" spans="1:28" s="449" customFormat="1" ht="17.100000000000001" customHeight="1">
      <c r="A321" s="458" t="s">
        <v>2149</v>
      </c>
      <c r="B321" s="451">
        <v>5065</v>
      </c>
      <c r="C321" s="458">
        <v>20</v>
      </c>
      <c r="D321" s="453">
        <v>20</v>
      </c>
      <c r="E321" s="454">
        <f t="shared" si="45"/>
        <v>0.93399339933993397</v>
      </c>
      <c r="F321" s="455"/>
      <c r="G321" s="456"/>
      <c r="H321" s="457"/>
      <c r="I321" s="456"/>
      <c r="J321" s="448"/>
      <c r="K321" s="448"/>
      <c r="L321" s="448"/>
      <c r="M321" s="448"/>
      <c r="N321" s="448"/>
      <c r="O321" s="448"/>
      <c r="P321" s="448"/>
      <c r="Q321" s="448"/>
      <c r="R321" s="448"/>
      <c r="S321" s="448"/>
      <c r="T321" s="448"/>
      <c r="U321" s="448"/>
      <c r="V321" s="448"/>
      <c r="W321" s="448"/>
      <c r="X321" s="448"/>
      <c r="Y321" s="448"/>
      <c r="Z321" s="448"/>
      <c r="AA321" s="448"/>
      <c r="AB321" s="448"/>
    </row>
    <row r="322" spans="1:28" s="449" customFormat="1" ht="17.100000000000001" customHeight="1">
      <c r="A322" s="458" t="s">
        <v>169</v>
      </c>
      <c r="B322" s="451">
        <v>150180</v>
      </c>
      <c r="C322" s="452" t="s">
        <v>2474</v>
      </c>
      <c r="D322" s="453">
        <v>11</v>
      </c>
      <c r="E322" s="454">
        <f t="shared" si="45"/>
        <v>0.99298245614035086</v>
      </c>
      <c r="F322" s="455">
        <f t="shared" ref="F322:F333" si="53">B322</f>
        <v>150180</v>
      </c>
      <c r="G322" s="456">
        <f t="shared" ref="G322:G333" si="54">D322</f>
        <v>11</v>
      </c>
      <c r="H322" s="457">
        <f t="shared" ref="H322:H333" si="55">141.5/(G322+131.5)</f>
        <v>0.99298245614035086</v>
      </c>
      <c r="I322" s="456">
        <f t="shared" ref="I322:I377" si="56">(141.5/H322)-131.5</f>
        <v>11</v>
      </c>
      <c r="J322" s="448"/>
      <c r="K322" s="448"/>
      <c r="L322" s="448"/>
      <c r="M322" s="448"/>
      <c r="N322" s="448"/>
      <c r="O322" s="448"/>
      <c r="P322" s="448"/>
      <c r="Q322" s="448"/>
      <c r="R322" s="448"/>
      <c r="S322" s="448"/>
      <c r="T322" s="448"/>
      <c r="U322" s="448"/>
      <c r="V322" s="448"/>
      <c r="W322" s="448"/>
      <c r="X322" s="448"/>
      <c r="Y322" s="448"/>
      <c r="Z322" s="448"/>
      <c r="AA322" s="448"/>
      <c r="AB322" s="448"/>
    </row>
    <row r="323" spans="1:28" s="449" customFormat="1" ht="17.100000000000001" customHeight="1">
      <c r="A323" s="458" t="s">
        <v>2475</v>
      </c>
      <c r="B323" s="451">
        <v>0</v>
      </c>
      <c r="C323" s="458" t="s">
        <v>2476</v>
      </c>
      <c r="D323" s="453">
        <v>34</v>
      </c>
      <c r="E323" s="454">
        <f t="shared" si="45"/>
        <v>0.85498489425981872</v>
      </c>
      <c r="F323" s="455">
        <f t="shared" si="53"/>
        <v>0</v>
      </c>
      <c r="G323" s="456">
        <f t="shared" si="54"/>
        <v>34</v>
      </c>
      <c r="H323" s="457">
        <f t="shared" si="55"/>
        <v>0.85498489425981872</v>
      </c>
      <c r="I323" s="456">
        <f t="shared" si="56"/>
        <v>34</v>
      </c>
      <c r="J323" s="448"/>
      <c r="K323" s="448"/>
      <c r="L323" s="448"/>
      <c r="M323" s="448"/>
      <c r="N323" s="448"/>
      <c r="O323" s="448"/>
      <c r="P323" s="448"/>
      <c r="Q323" s="448"/>
      <c r="R323" s="448"/>
      <c r="S323" s="448"/>
      <c r="T323" s="448"/>
      <c r="U323" s="448"/>
      <c r="V323" s="448"/>
      <c r="W323" s="448"/>
      <c r="X323" s="448"/>
      <c r="Y323" s="448"/>
      <c r="Z323" s="448"/>
      <c r="AA323" s="448"/>
      <c r="AB323" s="448"/>
    </row>
    <row r="324" spans="1:28" s="449" customFormat="1" ht="17.100000000000001" customHeight="1">
      <c r="A324" s="458" t="s">
        <v>170</v>
      </c>
      <c r="B324" s="451">
        <v>608</v>
      </c>
      <c r="C324" s="458" t="s">
        <v>2477</v>
      </c>
      <c r="D324" s="453">
        <v>24</v>
      </c>
      <c r="E324" s="454">
        <f t="shared" si="45"/>
        <v>0.909967845659164</v>
      </c>
      <c r="F324" s="455">
        <f t="shared" si="53"/>
        <v>608</v>
      </c>
      <c r="G324" s="456">
        <f t="shared" si="54"/>
        <v>24</v>
      </c>
      <c r="H324" s="457">
        <f t="shared" si="55"/>
        <v>0.909967845659164</v>
      </c>
      <c r="I324" s="456">
        <f t="shared" si="56"/>
        <v>24</v>
      </c>
      <c r="J324" s="448"/>
      <c r="K324" s="448"/>
      <c r="L324" s="448"/>
      <c r="M324" s="448"/>
      <c r="N324" s="448"/>
      <c r="O324" s="448"/>
      <c r="P324" s="448"/>
      <c r="Q324" s="448"/>
      <c r="R324" s="448"/>
      <c r="S324" s="448"/>
      <c r="T324" s="448"/>
      <c r="U324" s="448"/>
      <c r="V324" s="448"/>
      <c r="W324" s="448"/>
      <c r="X324" s="448"/>
      <c r="Y324" s="448"/>
      <c r="Z324" s="448"/>
      <c r="AA324" s="448"/>
      <c r="AB324" s="448"/>
    </row>
    <row r="325" spans="1:28" s="449" customFormat="1" ht="17.100000000000001" customHeight="1">
      <c r="A325" s="458" t="s">
        <v>2478</v>
      </c>
      <c r="B325" s="451">
        <v>0</v>
      </c>
      <c r="C325" s="458">
        <v>31</v>
      </c>
      <c r="D325" s="453">
        <v>31</v>
      </c>
      <c r="E325" s="454">
        <f t="shared" si="45"/>
        <v>0.87076923076923074</v>
      </c>
      <c r="F325" s="455">
        <f t="shared" si="53"/>
        <v>0</v>
      </c>
      <c r="G325" s="456">
        <f t="shared" si="54"/>
        <v>31</v>
      </c>
      <c r="H325" s="457">
        <f t="shared" si="55"/>
        <v>0.87076923076923074</v>
      </c>
      <c r="I325" s="456">
        <f t="shared" si="56"/>
        <v>31</v>
      </c>
      <c r="J325" s="448"/>
      <c r="K325" s="448"/>
      <c r="L325" s="448"/>
      <c r="M325" s="448"/>
      <c r="N325" s="448"/>
      <c r="O325" s="448"/>
      <c r="P325" s="448"/>
      <c r="Q325" s="448"/>
      <c r="R325" s="448"/>
      <c r="S325" s="448"/>
      <c r="T325" s="448"/>
      <c r="U325" s="448"/>
      <c r="V325" s="448"/>
      <c r="W325" s="448"/>
      <c r="X325" s="448"/>
      <c r="Y325" s="448"/>
      <c r="Z325" s="448"/>
      <c r="AA325" s="448"/>
      <c r="AB325" s="448"/>
    </row>
    <row r="326" spans="1:28" s="449" customFormat="1" ht="17.100000000000001" customHeight="1">
      <c r="A326" s="458" t="s">
        <v>1137</v>
      </c>
      <c r="B326" s="451">
        <v>567</v>
      </c>
      <c r="C326" s="458" t="s">
        <v>2479</v>
      </c>
      <c r="D326" s="453">
        <v>11.7</v>
      </c>
      <c r="E326" s="454">
        <f t="shared" si="45"/>
        <v>0.98812849162011185</v>
      </c>
      <c r="F326" s="455">
        <f t="shared" si="53"/>
        <v>567</v>
      </c>
      <c r="G326" s="456">
        <f t="shared" si="54"/>
        <v>11.7</v>
      </c>
      <c r="H326" s="457">
        <f t="shared" si="55"/>
        <v>0.98812849162011185</v>
      </c>
      <c r="I326" s="456">
        <f t="shared" si="56"/>
        <v>11.699999999999989</v>
      </c>
      <c r="J326" s="448"/>
      <c r="K326" s="448"/>
      <c r="L326" s="448"/>
      <c r="M326" s="448"/>
      <c r="N326" s="448"/>
      <c r="O326" s="448"/>
      <c r="P326" s="448"/>
      <c r="Q326" s="448"/>
      <c r="R326" s="448"/>
      <c r="S326" s="448"/>
      <c r="T326" s="448"/>
      <c r="U326" s="448"/>
      <c r="V326" s="448"/>
      <c r="W326" s="448"/>
      <c r="X326" s="448"/>
      <c r="Y326" s="448"/>
      <c r="Z326" s="448"/>
      <c r="AA326" s="448"/>
      <c r="AB326" s="448"/>
    </row>
    <row r="327" spans="1:28" s="449" customFormat="1" ht="17.100000000000001" customHeight="1">
      <c r="A327" s="458" t="s">
        <v>171</v>
      </c>
      <c r="B327" s="451">
        <v>60309</v>
      </c>
      <c r="C327" s="458">
        <v>20</v>
      </c>
      <c r="D327" s="453">
        <v>20</v>
      </c>
      <c r="E327" s="454">
        <f t="shared" si="45"/>
        <v>0.93399339933993397</v>
      </c>
      <c r="F327" s="455">
        <f t="shared" si="53"/>
        <v>60309</v>
      </c>
      <c r="G327" s="456">
        <f t="shared" si="54"/>
        <v>20</v>
      </c>
      <c r="H327" s="457">
        <f t="shared" si="55"/>
        <v>0.93399339933993397</v>
      </c>
      <c r="I327" s="456">
        <f t="shared" si="56"/>
        <v>20</v>
      </c>
      <c r="J327" s="448"/>
      <c r="K327" s="448"/>
      <c r="L327" s="448"/>
      <c r="M327" s="448"/>
      <c r="N327" s="448"/>
      <c r="O327" s="448"/>
      <c r="P327" s="448"/>
      <c r="Q327" s="448"/>
      <c r="R327" s="448"/>
      <c r="S327" s="448"/>
      <c r="T327" s="448"/>
      <c r="U327" s="448"/>
      <c r="V327" s="448"/>
      <c r="W327" s="448"/>
      <c r="X327" s="448"/>
      <c r="Y327" s="448"/>
      <c r="Z327" s="448"/>
      <c r="AA327" s="448"/>
      <c r="AB327" s="448"/>
    </row>
    <row r="328" spans="1:28" s="449" customFormat="1" ht="17.100000000000001" customHeight="1">
      <c r="A328" s="458" t="s">
        <v>172</v>
      </c>
      <c r="B328" s="451">
        <v>2243227</v>
      </c>
      <c r="C328" s="467" t="s">
        <v>2480</v>
      </c>
      <c r="D328" s="453">
        <v>21.8</v>
      </c>
      <c r="E328" s="454">
        <f t="shared" si="45"/>
        <v>0.92302674494455306</v>
      </c>
      <c r="F328" s="455">
        <f t="shared" si="53"/>
        <v>2243227</v>
      </c>
      <c r="G328" s="456">
        <f t="shared" si="54"/>
        <v>21.8</v>
      </c>
      <c r="H328" s="457">
        <f t="shared" si="55"/>
        <v>0.92302674494455306</v>
      </c>
      <c r="I328" s="456">
        <f t="shared" si="56"/>
        <v>21.800000000000011</v>
      </c>
      <c r="J328" s="448"/>
      <c r="K328" s="448"/>
      <c r="L328" s="448"/>
      <c r="M328" s="448"/>
      <c r="N328" s="448"/>
      <c r="O328" s="448"/>
      <c r="P328" s="448"/>
      <c r="Q328" s="448"/>
      <c r="R328" s="448"/>
      <c r="S328" s="448"/>
      <c r="T328" s="448"/>
      <c r="U328" s="448"/>
      <c r="V328" s="448"/>
      <c r="W328" s="448"/>
      <c r="X328" s="448"/>
      <c r="Y328" s="448"/>
      <c r="Z328" s="448"/>
      <c r="AA328" s="448"/>
      <c r="AB328" s="448"/>
    </row>
    <row r="329" spans="1:28" s="449" customFormat="1" ht="17.100000000000001" customHeight="1">
      <c r="A329" s="458" t="s">
        <v>2481</v>
      </c>
      <c r="B329" s="451">
        <v>0</v>
      </c>
      <c r="C329" s="458" t="s">
        <v>2482</v>
      </c>
      <c r="D329" s="453">
        <v>22</v>
      </c>
      <c r="E329" s="454">
        <f t="shared" si="45"/>
        <v>0.92182410423452765</v>
      </c>
      <c r="F329" s="455">
        <f t="shared" si="53"/>
        <v>0</v>
      </c>
      <c r="G329" s="456">
        <f t="shared" si="54"/>
        <v>22</v>
      </c>
      <c r="H329" s="457">
        <f t="shared" si="55"/>
        <v>0.92182410423452765</v>
      </c>
      <c r="I329" s="456">
        <f t="shared" si="56"/>
        <v>22</v>
      </c>
      <c r="J329" s="448"/>
      <c r="K329" s="448"/>
      <c r="L329" s="448"/>
      <c r="M329" s="448"/>
      <c r="N329" s="448"/>
      <c r="O329" s="448"/>
      <c r="P329" s="448"/>
      <c r="Q329" s="448"/>
      <c r="R329" s="448"/>
      <c r="S329" s="448"/>
      <c r="T329" s="448"/>
      <c r="U329" s="448"/>
      <c r="V329" s="448"/>
      <c r="W329" s="448"/>
      <c r="X329" s="448"/>
      <c r="Y329" s="448"/>
      <c r="Z329" s="448"/>
      <c r="AA329" s="448"/>
      <c r="AB329" s="448"/>
    </row>
    <row r="330" spans="1:28" s="449" customFormat="1" ht="17.100000000000001" customHeight="1">
      <c r="A330" s="458" t="s">
        <v>173</v>
      </c>
      <c r="B330" s="451">
        <v>34096209</v>
      </c>
      <c r="C330" s="467" t="s">
        <v>2483</v>
      </c>
      <c r="D330" s="453">
        <v>19</v>
      </c>
      <c r="E330" s="454">
        <f t="shared" ref="E330:E393" si="57">141.5/(D330+131.5)</f>
        <v>0.94019933554817281</v>
      </c>
      <c r="F330" s="455">
        <f t="shared" si="53"/>
        <v>34096209</v>
      </c>
      <c r="G330" s="456">
        <f t="shared" si="54"/>
        <v>19</v>
      </c>
      <c r="H330" s="457">
        <f t="shared" si="55"/>
        <v>0.94019933554817281</v>
      </c>
      <c r="I330" s="456">
        <f t="shared" si="56"/>
        <v>19</v>
      </c>
      <c r="J330" s="448"/>
      <c r="K330" s="448"/>
      <c r="L330" s="448"/>
      <c r="M330" s="448"/>
      <c r="N330" s="448"/>
      <c r="O330" s="448"/>
      <c r="P330" s="448"/>
      <c r="Q330" s="448"/>
      <c r="R330" s="448"/>
      <c r="S330" s="448"/>
      <c r="T330" s="448"/>
      <c r="U330" s="448"/>
      <c r="V330" s="448"/>
      <c r="W330" s="448"/>
      <c r="X330" s="448"/>
      <c r="Y330" s="448"/>
      <c r="Z330" s="448"/>
      <c r="AA330" s="448"/>
      <c r="AB330" s="448"/>
    </row>
    <row r="331" spans="1:28" s="449" customFormat="1" ht="17.100000000000001" customHeight="1">
      <c r="A331" s="458" t="s">
        <v>2484</v>
      </c>
      <c r="B331" s="451">
        <v>0</v>
      </c>
      <c r="C331" s="458" t="s">
        <v>2485</v>
      </c>
      <c r="D331" s="453">
        <v>27</v>
      </c>
      <c r="E331" s="454">
        <f t="shared" si="57"/>
        <v>0.89274447949526814</v>
      </c>
      <c r="F331" s="455">
        <f t="shared" si="53"/>
        <v>0</v>
      </c>
      <c r="G331" s="456">
        <f t="shared" si="54"/>
        <v>27</v>
      </c>
      <c r="H331" s="457">
        <f t="shared" si="55"/>
        <v>0.89274447949526814</v>
      </c>
      <c r="I331" s="456">
        <f t="shared" si="56"/>
        <v>27</v>
      </c>
      <c r="J331" s="448"/>
      <c r="K331" s="448"/>
      <c r="L331" s="448"/>
      <c r="M331" s="448"/>
      <c r="N331" s="448"/>
      <c r="O331" s="448"/>
      <c r="P331" s="448"/>
      <c r="Q331" s="448"/>
      <c r="R331" s="448"/>
      <c r="S331" s="448"/>
      <c r="T331" s="448"/>
      <c r="U331" s="448"/>
      <c r="V331" s="448"/>
      <c r="W331" s="448"/>
      <c r="X331" s="448"/>
      <c r="Y331" s="448"/>
      <c r="Z331" s="448"/>
      <c r="AA331" s="448"/>
      <c r="AB331" s="448"/>
    </row>
    <row r="332" spans="1:28" s="449" customFormat="1" ht="17.100000000000001" customHeight="1">
      <c r="A332" s="458" t="s">
        <v>174</v>
      </c>
      <c r="B332" s="451">
        <v>6404</v>
      </c>
      <c r="C332" s="458" t="s">
        <v>2486</v>
      </c>
      <c r="D332" s="453">
        <v>18.3</v>
      </c>
      <c r="E332" s="454">
        <f t="shared" si="57"/>
        <v>0.9445927903871828</v>
      </c>
      <c r="F332" s="455">
        <f t="shared" si="53"/>
        <v>6404</v>
      </c>
      <c r="G332" s="456">
        <f t="shared" si="54"/>
        <v>18.3</v>
      </c>
      <c r="H332" s="457">
        <f t="shared" si="55"/>
        <v>0.9445927903871828</v>
      </c>
      <c r="I332" s="456">
        <f t="shared" si="56"/>
        <v>18.300000000000011</v>
      </c>
      <c r="J332" s="448"/>
      <c r="K332" s="448"/>
      <c r="L332" s="448"/>
      <c r="M332" s="448"/>
      <c r="N332" s="448"/>
      <c r="O332" s="448"/>
      <c r="P332" s="448"/>
      <c r="Q332" s="448"/>
      <c r="R332" s="448"/>
      <c r="S332" s="448"/>
      <c r="T332" s="448"/>
      <c r="U332" s="448"/>
      <c r="V332" s="448"/>
      <c r="W332" s="448"/>
      <c r="X332" s="448"/>
      <c r="Y332" s="448"/>
      <c r="Z332" s="448"/>
      <c r="AA332" s="448"/>
      <c r="AB332" s="448"/>
    </row>
    <row r="333" spans="1:28" s="449" customFormat="1" ht="17.100000000000001" customHeight="1">
      <c r="A333" s="458" t="s">
        <v>2487</v>
      </c>
      <c r="B333" s="451">
        <v>569584</v>
      </c>
      <c r="C333" s="458" t="s">
        <v>2488</v>
      </c>
      <c r="D333" s="453">
        <v>22</v>
      </c>
      <c r="E333" s="454">
        <f t="shared" si="57"/>
        <v>0.92182410423452765</v>
      </c>
      <c r="F333" s="455">
        <f t="shared" si="53"/>
        <v>569584</v>
      </c>
      <c r="G333" s="456">
        <f t="shared" si="54"/>
        <v>22</v>
      </c>
      <c r="H333" s="457">
        <f t="shared" si="55"/>
        <v>0.92182410423452765</v>
      </c>
      <c r="I333" s="456">
        <f t="shared" si="56"/>
        <v>22</v>
      </c>
      <c r="J333" s="448"/>
      <c r="K333" s="448"/>
      <c r="L333" s="448"/>
      <c r="M333" s="448"/>
      <c r="N333" s="448"/>
      <c r="O333" s="448"/>
      <c r="P333" s="448"/>
      <c r="Q333" s="448"/>
      <c r="R333" s="448"/>
      <c r="S333" s="448"/>
      <c r="T333" s="448"/>
      <c r="U333" s="448"/>
      <c r="V333" s="448"/>
      <c r="W333" s="448"/>
      <c r="X333" s="448"/>
      <c r="Y333" s="448"/>
      <c r="Z333" s="448"/>
      <c r="AA333" s="448"/>
      <c r="AB333" s="448"/>
    </row>
    <row r="334" spans="1:28" s="449" customFormat="1" ht="17.100000000000001" customHeight="1">
      <c r="A334" s="458" t="s">
        <v>176</v>
      </c>
      <c r="B334" s="451"/>
      <c r="C334" s="459"/>
      <c r="D334" s="453"/>
      <c r="E334" s="454"/>
      <c r="F334" s="455">
        <f>SUM(B335:B343)</f>
        <v>655423</v>
      </c>
      <c r="G334" s="456">
        <f>SUMPRODUCT($B335:$B343,D335:D343)/SUM($B335:$B343)</f>
        <v>33.200000000000003</v>
      </c>
      <c r="H334" s="457">
        <f>SUMPRODUCT($B335:$B343,E335:E343)/SUM($B335:$B343)</f>
        <v>0.85913782635094127</v>
      </c>
      <c r="I334" s="456">
        <f t="shared" si="56"/>
        <v>33.19999999999996</v>
      </c>
      <c r="J334" s="448"/>
      <c r="K334" s="448"/>
      <c r="L334" s="448"/>
      <c r="M334" s="448"/>
      <c r="N334" s="448"/>
      <c r="O334" s="448"/>
      <c r="P334" s="448"/>
      <c r="Q334" s="448"/>
      <c r="R334" s="448"/>
      <c r="S334" s="448"/>
      <c r="T334" s="448"/>
      <c r="U334" s="448"/>
      <c r="V334" s="448"/>
      <c r="W334" s="448"/>
      <c r="X334" s="448"/>
      <c r="Y334" s="448"/>
      <c r="Z334" s="448"/>
      <c r="AA334" s="448"/>
      <c r="AB334" s="448"/>
    </row>
    <row r="335" spans="1:28" s="449" customFormat="1" ht="17.100000000000001" customHeight="1">
      <c r="A335" s="458" t="s">
        <v>2489</v>
      </c>
      <c r="B335" s="451">
        <v>218808</v>
      </c>
      <c r="C335" s="459" t="s">
        <v>2490</v>
      </c>
      <c r="D335" s="453">
        <v>33.200000000000003</v>
      </c>
      <c r="E335" s="454">
        <f t="shared" si="57"/>
        <v>0.85913782635094116</v>
      </c>
      <c r="F335" s="455"/>
      <c r="G335" s="456"/>
      <c r="H335" s="457"/>
      <c r="I335" s="456"/>
      <c r="J335" s="448"/>
      <c r="K335" s="448"/>
      <c r="L335" s="448"/>
      <c r="M335" s="448"/>
      <c r="N335" s="448"/>
      <c r="O335" s="448"/>
      <c r="P335" s="448"/>
      <c r="Q335" s="448"/>
      <c r="R335" s="448"/>
      <c r="S335" s="448"/>
      <c r="T335" s="448"/>
      <c r="U335" s="448"/>
      <c r="V335" s="448"/>
      <c r="W335" s="448"/>
      <c r="X335" s="448"/>
      <c r="Y335" s="448"/>
      <c r="Z335" s="448"/>
      <c r="AA335" s="448"/>
      <c r="AB335" s="448"/>
    </row>
    <row r="336" spans="1:28" s="449" customFormat="1" ht="17.100000000000001" customHeight="1">
      <c r="A336" s="458" t="s">
        <v>2376</v>
      </c>
      <c r="B336" s="451"/>
      <c r="C336" s="459"/>
      <c r="D336" s="453"/>
      <c r="E336" s="454"/>
      <c r="F336" s="455"/>
      <c r="G336" s="456"/>
      <c r="H336" s="457"/>
      <c r="I336" s="456"/>
      <c r="J336" s="448"/>
      <c r="K336" s="448"/>
      <c r="L336" s="448"/>
      <c r="M336" s="448"/>
      <c r="N336" s="448"/>
      <c r="O336" s="448"/>
      <c r="P336" s="448"/>
      <c r="Q336" s="448"/>
      <c r="R336" s="448"/>
      <c r="S336" s="448"/>
      <c r="T336" s="448"/>
      <c r="U336" s="448"/>
      <c r="V336" s="448"/>
      <c r="W336" s="448"/>
      <c r="X336" s="448"/>
      <c r="Y336" s="448"/>
      <c r="Z336" s="448"/>
      <c r="AA336" s="448"/>
      <c r="AB336" s="448"/>
    </row>
    <row r="337" spans="1:28" s="449" customFormat="1" ht="17.100000000000001" customHeight="1">
      <c r="A337" s="458" t="s">
        <v>2491</v>
      </c>
      <c r="B337" s="451">
        <v>423365</v>
      </c>
      <c r="C337" s="459" t="s">
        <v>2490</v>
      </c>
      <c r="D337" s="453">
        <v>33.200000000000003</v>
      </c>
      <c r="E337" s="454">
        <f t="shared" si="57"/>
        <v>0.85913782635094116</v>
      </c>
      <c r="F337" s="455"/>
      <c r="G337" s="456"/>
      <c r="H337" s="457"/>
      <c r="I337" s="456"/>
      <c r="J337" s="448"/>
      <c r="K337" s="448"/>
      <c r="L337" s="448"/>
      <c r="M337" s="448"/>
      <c r="N337" s="448"/>
      <c r="O337" s="448"/>
      <c r="P337" s="448"/>
      <c r="Q337" s="448"/>
      <c r="R337" s="448"/>
      <c r="S337" s="448"/>
      <c r="T337" s="448"/>
      <c r="U337" s="448"/>
      <c r="V337" s="448"/>
      <c r="W337" s="448"/>
      <c r="X337" s="448"/>
      <c r="Y337" s="448"/>
      <c r="Z337" s="448"/>
      <c r="AA337" s="448"/>
      <c r="AB337" s="448"/>
    </row>
    <row r="338" spans="1:28" s="449" customFormat="1" ht="17.100000000000001" customHeight="1">
      <c r="A338" s="458" t="s">
        <v>2492</v>
      </c>
      <c r="B338" s="451">
        <v>10669</v>
      </c>
      <c r="C338" s="459" t="s">
        <v>2490</v>
      </c>
      <c r="D338" s="453">
        <v>33.200000000000003</v>
      </c>
      <c r="E338" s="454">
        <f t="shared" si="57"/>
        <v>0.85913782635094116</v>
      </c>
      <c r="F338" s="455"/>
      <c r="G338" s="456"/>
      <c r="H338" s="457"/>
      <c r="I338" s="456"/>
      <c r="J338" s="448"/>
      <c r="K338" s="448"/>
      <c r="L338" s="448"/>
      <c r="M338" s="448"/>
      <c r="N338" s="448"/>
      <c r="O338" s="448"/>
      <c r="P338" s="448"/>
      <c r="Q338" s="448"/>
      <c r="R338" s="448"/>
      <c r="S338" s="448"/>
      <c r="T338" s="448"/>
      <c r="U338" s="448"/>
      <c r="V338" s="448"/>
      <c r="W338" s="448"/>
      <c r="X338" s="448"/>
      <c r="Y338" s="448"/>
      <c r="Z338" s="448"/>
      <c r="AA338" s="448"/>
      <c r="AB338" s="448"/>
    </row>
    <row r="339" spans="1:28" s="449" customFormat="1" ht="17.100000000000001" customHeight="1">
      <c r="A339" s="458" t="s">
        <v>2191</v>
      </c>
      <c r="B339" s="451"/>
      <c r="C339" s="459"/>
      <c r="D339" s="453"/>
      <c r="E339" s="454"/>
      <c r="F339" s="455"/>
      <c r="G339" s="456"/>
      <c r="H339" s="457"/>
      <c r="I339" s="456"/>
      <c r="J339" s="448"/>
      <c r="K339" s="448"/>
      <c r="L339" s="448"/>
      <c r="M339" s="448"/>
      <c r="N339" s="448"/>
      <c r="O339" s="448"/>
      <c r="P339" s="448"/>
      <c r="Q339" s="448"/>
      <c r="R339" s="448"/>
      <c r="S339" s="448"/>
      <c r="T339" s="448"/>
      <c r="U339" s="448"/>
      <c r="V339" s="448"/>
      <c r="W339" s="448"/>
      <c r="X339" s="448"/>
      <c r="Y339" s="448"/>
      <c r="Z339" s="448"/>
      <c r="AA339" s="448"/>
      <c r="AB339" s="448"/>
    </row>
    <row r="340" spans="1:28" s="449" customFormat="1" ht="17.100000000000001" customHeight="1">
      <c r="A340" s="458" t="s">
        <v>2491</v>
      </c>
      <c r="B340" s="451">
        <v>1429</v>
      </c>
      <c r="C340" s="459" t="s">
        <v>2490</v>
      </c>
      <c r="D340" s="453">
        <v>33.200000000000003</v>
      </c>
      <c r="E340" s="454">
        <f t="shared" si="57"/>
        <v>0.85913782635094116</v>
      </c>
      <c r="F340" s="455"/>
      <c r="G340" s="456"/>
      <c r="H340" s="457"/>
      <c r="I340" s="456"/>
      <c r="J340" s="448"/>
      <c r="K340" s="448"/>
      <c r="L340" s="448"/>
      <c r="M340" s="448"/>
      <c r="N340" s="448"/>
      <c r="O340" s="448"/>
      <c r="P340" s="448"/>
      <c r="Q340" s="448"/>
      <c r="R340" s="448"/>
      <c r="S340" s="448"/>
      <c r="T340" s="448"/>
      <c r="U340" s="448"/>
      <c r="V340" s="448"/>
      <c r="W340" s="448"/>
      <c r="X340" s="448"/>
      <c r="Y340" s="448"/>
      <c r="Z340" s="448"/>
      <c r="AA340" s="448"/>
      <c r="AB340" s="448"/>
    </row>
    <row r="341" spans="1:28" s="449" customFormat="1" ht="17.100000000000001" customHeight="1">
      <c r="A341" s="458" t="s">
        <v>2493</v>
      </c>
      <c r="B341" s="451">
        <v>1152</v>
      </c>
      <c r="C341" s="459" t="s">
        <v>2490</v>
      </c>
      <c r="D341" s="453">
        <v>33.200000000000003</v>
      </c>
      <c r="E341" s="454">
        <f t="shared" si="57"/>
        <v>0.85913782635094116</v>
      </c>
      <c r="F341" s="455"/>
      <c r="G341" s="456"/>
      <c r="H341" s="457"/>
      <c r="I341" s="456"/>
      <c r="J341" s="448"/>
      <c r="K341" s="448"/>
      <c r="L341" s="448"/>
      <c r="M341" s="448"/>
      <c r="N341" s="448"/>
      <c r="O341" s="448"/>
      <c r="P341" s="448"/>
      <c r="Q341" s="448"/>
      <c r="R341" s="448"/>
      <c r="S341" s="448"/>
      <c r="T341" s="448"/>
      <c r="U341" s="448"/>
      <c r="V341" s="448"/>
      <c r="W341" s="448"/>
      <c r="X341" s="448"/>
      <c r="Y341" s="448"/>
      <c r="Z341" s="448"/>
      <c r="AA341" s="448"/>
      <c r="AB341" s="448"/>
    </row>
    <row r="342" spans="1:28" s="449" customFormat="1" ht="17.100000000000001" customHeight="1">
      <c r="A342" s="458" t="s">
        <v>2494</v>
      </c>
      <c r="B342" s="451">
        <v>0</v>
      </c>
      <c r="C342" s="459" t="s">
        <v>2490</v>
      </c>
      <c r="D342" s="453">
        <v>33.200000000000003</v>
      </c>
      <c r="E342" s="454">
        <f t="shared" si="57"/>
        <v>0.85913782635094116</v>
      </c>
      <c r="F342" s="455"/>
      <c r="G342" s="456"/>
      <c r="H342" s="457"/>
      <c r="I342" s="456"/>
      <c r="J342" s="448"/>
      <c r="K342" s="448"/>
      <c r="L342" s="448"/>
      <c r="M342" s="448"/>
      <c r="N342" s="448"/>
      <c r="O342" s="448"/>
      <c r="P342" s="448"/>
      <c r="Q342" s="448"/>
      <c r="R342" s="448"/>
      <c r="S342" s="448"/>
      <c r="T342" s="448"/>
      <c r="U342" s="448"/>
      <c r="V342" s="448"/>
      <c r="W342" s="448"/>
      <c r="X342" s="448"/>
      <c r="Y342" s="448"/>
      <c r="Z342" s="448"/>
      <c r="AA342" s="448"/>
      <c r="AB342" s="448"/>
    </row>
    <row r="343" spans="1:28" s="449" customFormat="1" ht="17.100000000000001" customHeight="1">
      <c r="A343" s="458" t="s">
        <v>2495</v>
      </c>
      <c r="B343" s="451">
        <v>0</v>
      </c>
      <c r="C343" s="459" t="s">
        <v>2490</v>
      </c>
      <c r="D343" s="453">
        <v>33.200000000000003</v>
      </c>
      <c r="E343" s="454">
        <f t="shared" si="57"/>
        <v>0.85913782635094116</v>
      </c>
      <c r="F343" s="455"/>
      <c r="G343" s="456"/>
      <c r="H343" s="457"/>
      <c r="I343" s="456"/>
      <c r="J343" s="448"/>
      <c r="K343" s="448"/>
      <c r="L343" s="448"/>
      <c r="M343" s="448"/>
      <c r="N343" s="448"/>
      <c r="O343" s="448"/>
      <c r="P343" s="448"/>
      <c r="Q343" s="448"/>
      <c r="R343" s="448"/>
      <c r="S343" s="448"/>
      <c r="T343" s="448"/>
      <c r="U343" s="448"/>
      <c r="V343" s="448"/>
      <c r="W343" s="448"/>
      <c r="X343" s="448"/>
      <c r="Y343" s="448"/>
      <c r="Z343" s="448"/>
      <c r="AA343" s="448"/>
      <c r="AB343" s="448"/>
    </row>
    <row r="344" spans="1:28" s="449" customFormat="1" ht="17.100000000000001" customHeight="1">
      <c r="A344" s="458" t="s">
        <v>177</v>
      </c>
      <c r="B344" s="451">
        <v>116746</v>
      </c>
      <c r="C344" s="458">
        <v>26</v>
      </c>
      <c r="D344" s="453">
        <v>26</v>
      </c>
      <c r="E344" s="454">
        <f t="shared" si="57"/>
        <v>0.89841269841269844</v>
      </c>
      <c r="F344" s="455">
        <f>B344</f>
        <v>116746</v>
      </c>
      <c r="G344" s="456">
        <f>D344</f>
        <v>26</v>
      </c>
      <c r="H344" s="457">
        <f t="shared" ref="H344:H348" si="58">141.5/(G344+131.5)</f>
        <v>0.89841269841269844</v>
      </c>
      <c r="I344" s="456">
        <f t="shared" ref="I344:I348" si="59">(141.5/H344)-131.5</f>
        <v>26</v>
      </c>
      <c r="J344" s="448"/>
      <c r="K344" s="448"/>
      <c r="L344" s="448"/>
      <c r="M344" s="448"/>
      <c r="N344" s="448"/>
      <c r="O344" s="448"/>
      <c r="P344" s="448"/>
      <c r="Q344" s="448"/>
      <c r="R344" s="448"/>
      <c r="S344" s="448"/>
      <c r="T344" s="448"/>
      <c r="U344" s="448"/>
      <c r="V344" s="448"/>
      <c r="W344" s="448"/>
      <c r="X344" s="448"/>
      <c r="Y344" s="448"/>
      <c r="Z344" s="448"/>
      <c r="AA344" s="448"/>
      <c r="AB344" s="448"/>
    </row>
    <row r="345" spans="1:28" s="449" customFormat="1" ht="17.100000000000001" customHeight="1">
      <c r="A345" s="461" t="s">
        <v>2496</v>
      </c>
      <c r="B345" s="462">
        <v>0</v>
      </c>
      <c r="C345" s="461">
        <v>45</v>
      </c>
      <c r="D345" s="463">
        <v>45</v>
      </c>
      <c r="E345" s="464">
        <f t="shared" si="57"/>
        <v>0.80169971671388107</v>
      </c>
      <c r="F345" s="455">
        <f>B345</f>
        <v>0</v>
      </c>
      <c r="G345" s="456">
        <f>D345</f>
        <v>45</v>
      </c>
      <c r="H345" s="457">
        <f t="shared" si="58"/>
        <v>0.80169971671388107</v>
      </c>
      <c r="I345" s="456">
        <f t="shared" si="59"/>
        <v>45</v>
      </c>
      <c r="J345" s="448"/>
      <c r="K345" s="448"/>
      <c r="L345" s="448"/>
      <c r="M345" s="448"/>
      <c r="N345" s="448"/>
      <c r="O345" s="448"/>
      <c r="P345" s="448"/>
      <c r="Q345" s="448"/>
      <c r="R345" s="448"/>
      <c r="S345" s="448"/>
      <c r="T345" s="448"/>
      <c r="U345" s="448"/>
      <c r="V345" s="448"/>
      <c r="W345" s="448"/>
      <c r="X345" s="448"/>
      <c r="Y345" s="448"/>
      <c r="Z345" s="448"/>
      <c r="AA345" s="448"/>
      <c r="AB345" s="448"/>
    </row>
    <row r="346" spans="1:28" s="449" customFormat="1" ht="17.100000000000001" customHeight="1">
      <c r="A346" s="458" t="s">
        <v>2497</v>
      </c>
      <c r="B346" s="451">
        <v>0</v>
      </c>
      <c r="C346" s="458">
        <v>25</v>
      </c>
      <c r="D346" s="453">
        <v>25</v>
      </c>
      <c r="E346" s="454">
        <f t="shared" si="57"/>
        <v>0.90415335463258784</v>
      </c>
      <c r="F346" s="455">
        <f>B346</f>
        <v>0</v>
      </c>
      <c r="G346" s="456">
        <f>D346</f>
        <v>25</v>
      </c>
      <c r="H346" s="457">
        <f t="shared" si="58"/>
        <v>0.90415335463258784</v>
      </c>
      <c r="I346" s="456">
        <f t="shared" si="59"/>
        <v>25</v>
      </c>
      <c r="J346" s="448"/>
      <c r="K346" s="448"/>
      <c r="L346" s="448"/>
      <c r="M346" s="448"/>
      <c r="N346" s="448"/>
      <c r="O346" s="448"/>
      <c r="P346" s="448"/>
      <c r="Q346" s="448"/>
      <c r="R346" s="448"/>
      <c r="S346" s="448"/>
      <c r="T346" s="448"/>
      <c r="U346" s="448"/>
      <c r="V346" s="448"/>
      <c r="W346" s="448"/>
      <c r="X346" s="448"/>
      <c r="Y346" s="448"/>
      <c r="Z346" s="448"/>
      <c r="AA346" s="448"/>
      <c r="AB346" s="448"/>
    </row>
    <row r="347" spans="1:28" s="449" customFormat="1" ht="17.100000000000001" customHeight="1">
      <c r="A347" s="458" t="s">
        <v>2498</v>
      </c>
      <c r="B347" s="451">
        <v>1889</v>
      </c>
      <c r="C347" s="458" t="s">
        <v>2499</v>
      </c>
      <c r="D347" s="453">
        <v>14</v>
      </c>
      <c r="E347" s="454">
        <f t="shared" si="57"/>
        <v>0.97250859106529208</v>
      </c>
      <c r="F347" s="455">
        <f>B347</f>
        <v>1889</v>
      </c>
      <c r="G347" s="456">
        <f>D347</f>
        <v>14</v>
      </c>
      <c r="H347" s="457">
        <f t="shared" si="58"/>
        <v>0.97250859106529208</v>
      </c>
      <c r="I347" s="456">
        <f t="shared" si="59"/>
        <v>14</v>
      </c>
      <c r="J347" s="448"/>
      <c r="K347" s="448"/>
      <c r="L347" s="448"/>
      <c r="M347" s="448"/>
      <c r="N347" s="448"/>
      <c r="O347" s="448"/>
      <c r="P347" s="448"/>
      <c r="Q347" s="448"/>
      <c r="R347" s="448"/>
      <c r="S347" s="448"/>
      <c r="T347" s="448"/>
      <c r="U347" s="448"/>
      <c r="V347" s="448"/>
      <c r="W347" s="448"/>
      <c r="X347" s="448"/>
      <c r="Y347" s="448"/>
      <c r="Z347" s="448"/>
      <c r="AA347" s="448"/>
      <c r="AB347" s="448"/>
    </row>
    <row r="348" spans="1:28" s="449" customFormat="1" ht="17.100000000000001" customHeight="1">
      <c r="A348" s="458" t="s">
        <v>2500</v>
      </c>
      <c r="B348" s="451">
        <v>2637</v>
      </c>
      <c r="C348" s="458">
        <v>38</v>
      </c>
      <c r="D348" s="453">
        <v>38</v>
      </c>
      <c r="E348" s="454">
        <f t="shared" si="57"/>
        <v>0.83480825958702065</v>
      </c>
      <c r="F348" s="455">
        <f>B348</f>
        <v>2637</v>
      </c>
      <c r="G348" s="456">
        <f>D348</f>
        <v>38</v>
      </c>
      <c r="H348" s="457">
        <f t="shared" si="58"/>
        <v>0.83480825958702065</v>
      </c>
      <c r="I348" s="456">
        <f t="shared" si="59"/>
        <v>38</v>
      </c>
      <c r="J348" s="448"/>
      <c r="K348" s="448"/>
      <c r="L348" s="448"/>
      <c r="M348" s="448"/>
      <c r="N348" s="448"/>
      <c r="O348" s="448"/>
      <c r="P348" s="448"/>
      <c r="Q348" s="448"/>
      <c r="R348" s="448"/>
      <c r="S348" s="448"/>
      <c r="T348" s="448"/>
      <c r="U348" s="448"/>
      <c r="V348" s="448"/>
      <c r="W348" s="448"/>
      <c r="X348" s="448"/>
      <c r="Y348" s="448"/>
      <c r="Z348" s="448"/>
      <c r="AA348" s="448"/>
      <c r="AB348" s="448"/>
    </row>
    <row r="349" spans="1:28" s="449" customFormat="1" ht="17.100000000000001" customHeight="1">
      <c r="A349" s="458" t="s">
        <v>178</v>
      </c>
      <c r="B349" s="451"/>
      <c r="C349" s="458"/>
      <c r="D349" s="453"/>
      <c r="E349" s="454"/>
      <c r="F349" s="455">
        <f>SUM(B350:B364)</f>
        <v>554769</v>
      </c>
      <c r="G349" s="456">
        <f>SUMPRODUCT($B350:$B364,D350:D364)/SUM($B350:$B364)</f>
        <v>15.215926989431637</v>
      </c>
      <c r="H349" s="457">
        <f>SUMPRODUCT($B350:$B364,E350:E364)/SUM($B350:$B364)</f>
        <v>0.96445041736680326</v>
      </c>
      <c r="I349" s="456">
        <f t="shared" si="56"/>
        <v>15.215681233599611</v>
      </c>
      <c r="J349" s="448"/>
      <c r="K349" s="448"/>
      <c r="L349" s="448"/>
      <c r="M349" s="448"/>
      <c r="N349" s="448"/>
      <c r="O349" s="448"/>
      <c r="P349" s="448"/>
      <c r="Q349" s="448"/>
      <c r="R349" s="448"/>
      <c r="S349" s="448"/>
      <c r="T349" s="448"/>
      <c r="U349" s="448"/>
      <c r="V349" s="448"/>
      <c r="W349" s="448"/>
      <c r="X349" s="448"/>
      <c r="Y349" s="448"/>
      <c r="Z349" s="448"/>
      <c r="AA349" s="448"/>
      <c r="AB349" s="448"/>
    </row>
    <row r="350" spans="1:28" s="449" customFormat="1" ht="17.100000000000001" customHeight="1">
      <c r="A350" s="458" t="s">
        <v>2501</v>
      </c>
      <c r="B350" s="451"/>
      <c r="C350" s="458"/>
      <c r="D350" s="453"/>
      <c r="E350" s="454"/>
      <c r="F350" s="455"/>
      <c r="G350" s="456"/>
      <c r="H350" s="457"/>
      <c r="I350" s="456"/>
      <c r="J350" s="448"/>
      <c r="K350" s="448"/>
      <c r="L350" s="448"/>
      <c r="M350" s="448"/>
      <c r="N350" s="448"/>
      <c r="O350" s="448"/>
      <c r="P350" s="448"/>
      <c r="Q350" s="448"/>
      <c r="R350" s="448"/>
      <c r="S350" s="448"/>
      <c r="T350" s="448"/>
      <c r="U350" s="448"/>
      <c r="V350" s="448"/>
      <c r="W350" s="448"/>
      <c r="X350" s="448"/>
      <c r="Y350" s="448"/>
      <c r="Z350" s="448"/>
      <c r="AA350" s="448"/>
      <c r="AB350" s="448"/>
    </row>
    <row r="351" spans="1:28" s="449" customFormat="1" ht="17.100000000000001" customHeight="1">
      <c r="A351" s="458" t="s">
        <v>2502</v>
      </c>
      <c r="B351" s="451">
        <v>13388</v>
      </c>
      <c r="C351" s="458" t="s">
        <v>2503</v>
      </c>
      <c r="D351" s="453">
        <v>15.5</v>
      </c>
      <c r="E351" s="454">
        <f t="shared" si="57"/>
        <v>0.9625850340136054</v>
      </c>
      <c r="F351" s="455"/>
      <c r="G351" s="456"/>
      <c r="H351" s="457"/>
      <c r="I351" s="456"/>
      <c r="J351" s="448"/>
      <c r="K351" s="448"/>
      <c r="L351" s="448"/>
      <c r="M351" s="448"/>
      <c r="N351" s="448"/>
      <c r="O351" s="448"/>
      <c r="P351" s="448"/>
      <c r="Q351" s="448"/>
      <c r="R351" s="448"/>
      <c r="S351" s="448"/>
      <c r="T351" s="448"/>
      <c r="U351" s="448"/>
      <c r="V351" s="448"/>
      <c r="W351" s="448"/>
      <c r="X351" s="448"/>
      <c r="Y351" s="448"/>
      <c r="Z351" s="448"/>
      <c r="AA351" s="448"/>
      <c r="AB351" s="448"/>
    </row>
    <row r="352" spans="1:28" s="449" customFormat="1" ht="17.100000000000001" customHeight="1">
      <c r="A352" s="458" t="s">
        <v>2504</v>
      </c>
      <c r="B352" s="451"/>
      <c r="C352" s="458"/>
      <c r="D352" s="453"/>
      <c r="E352" s="454"/>
      <c r="F352" s="455"/>
      <c r="G352" s="456"/>
      <c r="H352" s="457"/>
      <c r="I352" s="456"/>
      <c r="J352" s="448"/>
      <c r="K352" s="448"/>
      <c r="L352" s="448"/>
      <c r="M352" s="448"/>
      <c r="N352" s="448"/>
      <c r="O352" s="448"/>
      <c r="P352" s="448"/>
      <c r="Q352" s="448"/>
      <c r="R352" s="448"/>
      <c r="S352" s="448"/>
      <c r="T352" s="448"/>
      <c r="U352" s="448"/>
      <c r="V352" s="448"/>
      <c r="W352" s="448"/>
      <c r="X352" s="448"/>
      <c r="Y352" s="448"/>
      <c r="Z352" s="448"/>
      <c r="AA352" s="448"/>
      <c r="AB352" s="448"/>
    </row>
    <row r="353" spans="1:28" s="449" customFormat="1" ht="17.100000000000001" customHeight="1">
      <c r="A353" s="458" t="s">
        <v>2505</v>
      </c>
      <c r="B353" s="451">
        <v>241</v>
      </c>
      <c r="C353" s="458">
        <v>13</v>
      </c>
      <c r="D353" s="453">
        <v>13</v>
      </c>
      <c r="E353" s="454">
        <f t="shared" si="57"/>
        <v>0.97923875432525953</v>
      </c>
      <c r="F353" s="455"/>
      <c r="G353" s="456"/>
      <c r="H353" s="457"/>
      <c r="I353" s="456"/>
      <c r="J353" s="448"/>
      <c r="K353" s="448"/>
      <c r="L353" s="448"/>
      <c r="M353" s="448"/>
      <c r="N353" s="448"/>
      <c r="O353" s="448"/>
      <c r="P353" s="448"/>
      <c r="Q353" s="448"/>
      <c r="R353" s="448"/>
      <c r="S353" s="448"/>
      <c r="T353" s="448"/>
      <c r="U353" s="448"/>
      <c r="V353" s="448"/>
      <c r="W353" s="448"/>
      <c r="X353" s="448"/>
      <c r="Y353" s="448"/>
      <c r="Z353" s="448"/>
      <c r="AA353" s="448"/>
      <c r="AB353" s="448"/>
    </row>
    <row r="354" spans="1:28" s="449" customFormat="1" ht="17.100000000000001" customHeight="1">
      <c r="A354" s="458" t="s">
        <v>2502</v>
      </c>
      <c r="B354" s="451">
        <v>103065</v>
      </c>
      <c r="C354" s="458">
        <v>15</v>
      </c>
      <c r="D354" s="453">
        <v>15</v>
      </c>
      <c r="E354" s="454">
        <f t="shared" si="57"/>
        <v>0.96587030716723554</v>
      </c>
      <c r="F354" s="455"/>
      <c r="G354" s="456"/>
      <c r="H354" s="457"/>
      <c r="I354" s="456"/>
      <c r="J354" s="448"/>
      <c r="K354" s="448"/>
      <c r="L354" s="448"/>
      <c r="M354" s="448"/>
      <c r="N354" s="448"/>
      <c r="O354" s="448"/>
      <c r="P354" s="448"/>
      <c r="Q354" s="448"/>
      <c r="R354" s="448"/>
      <c r="S354" s="448"/>
      <c r="T354" s="448"/>
      <c r="U354" s="448"/>
      <c r="V354" s="448"/>
      <c r="W354" s="448"/>
      <c r="X354" s="448"/>
      <c r="Y354" s="448"/>
      <c r="Z354" s="448"/>
      <c r="AA354" s="448"/>
      <c r="AB354" s="448"/>
    </row>
    <row r="355" spans="1:28" s="449" customFormat="1" ht="17.100000000000001" customHeight="1">
      <c r="A355" s="458" t="s">
        <v>2506</v>
      </c>
      <c r="B355" s="451"/>
      <c r="C355" s="458"/>
      <c r="D355" s="453"/>
      <c r="E355" s="454"/>
      <c r="F355" s="455"/>
      <c r="G355" s="456"/>
      <c r="H355" s="457"/>
      <c r="I355" s="456"/>
      <c r="J355" s="448"/>
      <c r="K355" s="448"/>
      <c r="L355" s="448"/>
      <c r="M355" s="448"/>
      <c r="N355" s="448"/>
      <c r="O355" s="448"/>
      <c r="P355" s="448"/>
      <c r="Q355" s="448"/>
      <c r="R355" s="448"/>
      <c r="S355" s="448"/>
      <c r="T355" s="448"/>
      <c r="U355" s="448"/>
      <c r="V355" s="448"/>
      <c r="W355" s="448"/>
      <c r="X355" s="448"/>
      <c r="Y355" s="448"/>
      <c r="Z355" s="448"/>
      <c r="AA355" s="448"/>
      <c r="AB355" s="448"/>
    </row>
    <row r="356" spans="1:28" s="449" customFormat="1" ht="17.100000000000001" customHeight="1">
      <c r="A356" s="458" t="s">
        <v>2502</v>
      </c>
      <c r="B356" s="451">
        <v>47008</v>
      </c>
      <c r="C356" s="458" t="s">
        <v>2503</v>
      </c>
      <c r="D356" s="453">
        <v>15.5</v>
      </c>
      <c r="E356" s="454">
        <f t="shared" si="57"/>
        <v>0.9625850340136054</v>
      </c>
      <c r="F356" s="455"/>
      <c r="G356" s="456"/>
      <c r="H356" s="457"/>
      <c r="I356" s="456"/>
      <c r="J356" s="448"/>
      <c r="K356" s="448"/>
      <c r="L356" s="448"/>
      <c r="M356" s="448"/>
      <c r="N356" s="448"/>
      <c r="O356" s="448"/>
      <c r="P356" s="448"/>
      <c r="Q356" s="448"/>
      <c r="R356" s="448"/>
      <c r="S356" s="448"/>
      <c r="T356" s="448"/>
      <c r="U356" s="448"/>
      <c r="V356" s="448"/>
      <c r="W356" s="448"/>
      <c r="X356" s="448"/>
      <c r="Y356" s="448"/>
      <c r="Z356" s="448"/>
      <c r="AA356" s="448"/>
      <c r="AB356" s="448"/>
    </row>
    <row r="357" spans="1:28" s="449" customFormat="1" ht="17.100000000000001" customHeight="1">
      <c r="A357" s="458" t="s">
        <v>2507</v>
      </c>
      <c r="B357" s="451"/>
      <c r="C357" s="458"/>
      <c r="D357" s="453"/>
      <c r="E357" s="454"/>
      <c r="F357" s="455"/>
      <c r="G357" s="456"/>
      <c r="H357" s="457"/>
      <c r="I357" s="456"/>
      <c r="J357" s="448"/>
      <c r="K357" s="448"/>
      <c r="L357" s="448"/>
      <c r="M357" s="448"/>
      <c r="N357" s="448"/>
      <c r="O357" s="448"/>
      <c r="P357" s="448"/>
      <c r="Q357" s="448"/>
      <c r="R357" s="448"/>
      <c r="S357" s="448"/>
      <c r="T357" s="448"/>
      <c r="U357" s="448"/>
      <c r="V357" s="448"/>
      <c r="W357" s="448"/>
      <c r="X357" s="448"/>
      <c r="Y357" s="448"/>
      <c r="Z357" s="448"/>
      <c r="AA357" s="448"/>
      <c r="AB357" s="448"/>
    </row>
    <row r="358" spans="1:28" s="449" customFormat="1" ht="17.100000000000001" customHeight="1">
      <c r="A358" s="458" t="s">
        <v>2502</v>
      </c>
      <c r="B358" s="451">
        <v>8496</v>
      </c>
      <c r="C358" s="458">
        <v>15</v>
      </c>
      <c r="D358" s="453">
        <v>15</v>
      </c>
      <c r="E358" s="454">
        <f t="shared" si="57"/>
        <v>0.96587030716723554</v>
      </c>
      <c r="F358" s="455"/>
      <c r="G358" s="456"/>
      <c r="H358" s="457"/>
      <c r="I358" s="456"/>
      <c r="J358" s="448"/>
      <c r="K358" s="448"/>
      <c r="L358" s="448"/>
      <c r="M358" s="448"/>
      <c r="N358" s="448"/>
      <c r="O358" s="448"/>
      <c r="P358" s="448"/>
      <c r="Q358" s="448"/>
      <c r="R358" s="448"/>
      <c r="S358" s="448"/>
      <c r="T358" s="448"/>
      <c r="U358" s="448"/>
      <c r="V358" s="448"/>
      <c r="W358" s="448"/>
      <c r="X358" s="448"/>
      <c r="Y358" s="448"/>
      <c r="Z358" s="448"/>
      <c r="AA358" s="448"/>
      <c r="AB358" s="448"/>
    </row>
    <row r="359" spans="1:28" s="449" customFormat="1" ht="17.100000000000001" customHeight="1">
      <c r="A359" s="458" t="s">
        <v>2376</v>
      </c>
      <c r="B359" s="451"/>
      <c r="C359" s="458"/>
      <c r="D359" s="453"/>
      <c r="E359" s="454"/>
      <c r="F359" s="455"/>
      <c r="G359" s="456"/>
      <c r="H359" s="457"/>
      <c r="I359" s="456"/>
      <c r="J359" s="448"/>
      <c r="K359" s="448"/>
      <c r="L359" s="448"/>
      <c r="M359" s="448"/>
      <c r="N359" s="448"/>
      <c r="O359" s="448"/>
      <c r="P359" s="448"/>
      <c r="Q359" s="448"/>
      <c r="R359" s="448"/>
      <c r="S359" s="448"/>
      <c r="T359" s="448"/>
      <c r="U359" s="448"/>
      <c r="V359" s="448"/>
      <c r="W359" s="448"/>
      <c r="X359" s="448"/>
      <c r="Y359" s="448"/>
      <c r="Z359" s="448"/>
      <c r="AA359" s="448"/>
      <c r="AB359" s="448"/>
    </row>
    <row r="360" spans="1:28" s="449" customFormat="1" ht="17.100000000000001" customHeight="1">
      <c r="A360" s="458" t="s">
        <v>2505</v>
      </c>
      <c r="B360" s="451">
        <v>97343</v>
      </c>
      <c r="C360" s="458">
        <v>15</v>
      </c>
      <c r="D360" s="453">
        <v>15</v>
      </c>
      <c r="E360" s="454">
        <f t="shared" si="57"/>
        <v>0.96587030716723554</v>
      </c>
      <c r="F360" s="455"/>
      <c r="G360" s="456"/>
      <c r="H360" s="457"/>
      <c r="I360" s="456"/>
      <c r="J360" s="448"/>
      <c r="K360" s="448"/>
      <c r="L360" s="448"/>
      <c r="M360" s="448"/>
      <c r="N360" s="448"/>
      <c r="O360" s="448"/>
      <c r="P360" s="448"/>
      <c r="Q360" s="448"/>
      <c r="R360" s="448"/>
      <c r="S360" s="448"/>
      <c r="T360" s="448"/>
      <c r="U360" s="448"/>
      <c r="V360" s="448"/>
      <c r="W360" s="448"/>
      <c r="X360" s="448"/>
      <c r="Y360" s="448"/>
      <c r="Z360" s="448"/>
      <c r="AA360" s="448"/>
      <c r="AB360" s="448"/>
    </row>
    <row r="361" spans="1:28" s="449" customFormat="1" ht="17.100000000000001" customHeight="1">
      <c r="A361" s="458" t="s">
        <v>2508</v>
      </c>
      <c r="B361" s="451">
        <v>266392</v>
      </c>
      <c r="C361" s="458" t="s">
        <v>2509</v>
      </c>
      <c r="D361" s="453">
        <v>15.3</v>
      </c>
      <c r="E361" s="454">
        <f t="shared" si="57"/>
        <v>0.96389645776566746</v>
      </c>
      <c r="F361" s="455"/>
      <c r="G361" s="456"/>
      <c r="H361" s="457"/>
      <c r="I361" s="456"/>
      <c r="J361" s="448"/>
      <c r="K361" s="448"/>
      <c r="L361" s="448"/>
      <c r="M361" s="448"/>
      <c r="N361" s="448"/>
      <c r="O361" s="448"/>
      <c r="P361" s="448"/>
      <c r="Q361" s="448"/>
      <c r="R361" s="448"/>
      <c r="S361" s="448"/>
      <c r="T361" s="448"/>
      <c r="U361" s="448"/>
      <c r="V361" s="448"/>
      <c r="W361" s="448"/>
      <c r="X361" s="448"/>
      <c r="Y361" s="448"/>
      <c r="Z361" s="448"/>
      <c r="AA361" s="448"/>
      <c r="AB361" s="448"/>
    </row>
    <row r="362" spans="1:28" s="449" customFormat="1" ht="17.100000000000001" customHeight="1">
      <c r="A362" s="458" t="s">
        <v>2502</v>
      </c>
      <c r="B362" s="451">
        <v>17360</v>
      </c>
      <c r="C362" s="458" t="s">
        <v>2503</v>
      </c>
      <c r="D362" s="453">
        <v>15.5</v>
      </c>
      <c r="E362" s="454">
        <f t="shared" si="57"/>
        <v>0.9625850340136054</v>
      </c>
      <c r="F362" s="455"/>
      <c r="G362" s="456"/>
      <c r="H362" s="457"/>
      <c r="I362" s="456"/>
      <c r="J362" s="448"/>
      <c r="K362" s="448"/>
      <c r="L362" s="448"/>
      <c r="M362" s="448"/>
      <c r="N362" s="448"/>
      <c r="O362" s="448"/>
      <c r="P362" s="448"/>
      <c r="Q362" s="448"/>
      <c r="R362" s="448"/>
      <c r="S362" s="448"/>
      <c r="T362" s="448"/>
      <c r="U362" s="448"/>
      <c r="V362" s="448"/>
      <c r="W362" s="448"/>
      <c r="X362" s="448"/>
      <c r="Y362" s="448"/>
      <c r="Z362" s="448"/>
      <c r="AA362" s="448"/>
      <c r="AB362" s="448"/>
    </row>
    <row r="363" spans="1:28" s="449" customFormat="1" ht="17.100000000000001" customHeight="1">
      <c r="A363" s="458" t="s">
        <v>2191</v>
      </c>
      <c r="B363" s="451"/>
      <c r="C363" s="458"/>
      <c r="D363" s="453"/>
      <c r="E363" s="454"/>
      <c r="F363" s="455"/>
      <c r="G363" s="456"/>
      <c r="H363" s="457"/>
      <c r="I363" s="456"/>
      <c r="J363" s="448"/>
      <c r="K363" s="448"/>
      <c r="L363" s="448"/>
      <c r="M363" s="448"/>
      <c r="N363" s="448"/>
      <c r="O363" s="448"/>
      <c r="P363" s="448"/>
      <c r="Q363" s="448"/>
      <c r="R363" s="448"/>
      <c r="S363" s="448"/>
      <c r="T363" s="448"/>
      <c r="U363" s="448"/>
      <c r="V363" s="448"/>
      <c r="W363" s="448"/>
      <c r="X363" s="448"/>
      <c r="Y363" s="448"/>
      <c r="Z363" s="448"/>
      <c r="AA363" s="448"/>
      <c r="AB363" s="448"/>
    </row>
    <row r="364" spans="1:28" s="449" customFormat="1" ht="17.100000000000001" customHeight="1">
      <c r="A364" s="458" t="s">
        <v>2502</v>
      </c>
      <c r="B364" s="451">
        <v>1476</v>
      </c>
      <c r="C364" s="458">
        <v>16</v>
      </c>
      <c r="D364" s="453">
        <v>16</v>
      </c>
      <c r="E364" s="454">
        <f t="shared" si="57"/>
        <v>0.95932203389830506</v>
      </c>
      <c r="F364" s="455"/>
      <c r="G364" s="456"/>
      <c r="H364" s="457"/>
      <c r="I364" s="456"/>
      <c r="J364" s="448"/>
      <c r="K364" s="448"/>
      <c r="L364" s="448"/>
      <c r="M364" s="448"/>
      <c r="N364" s="448"/>
      <c r="O364" s="448"/>
      <c r="P364" s="448"/>
      <c r="Q364" s="448"/>
      <c r="R364" s="448"/>
      <c r="S364" s="448"/>
      <c r="T364" s="448"/>
      <c r="U364" s="448"/>
      <c r="V364" s="448"/>
      <c r="W364" s="448"/>
      <c r="X364" s="448"/>
      <c r="Y364" s="448"/>
      <c r="Z364" s="448"/>
      <c r="AA364" s="448"/>
      <c r="AB364" s="448"/>
    </row>
    <row r="365" spans="1:28" s="449" customFormat="1" ht="17.100000000000001" customHeight="1">
      <c r="A365" s="458" t="s">
        <v>95</v>
      </c>
      <c r="B365" s="451">
        <v>137414</v>
      </c>
      <c r="C365" s="459" t="s">
        <v>2510</v>
      </c>
      <c r="D365" s="453">
        <v>31.6</v>
      </c>
      <c r="E365" s="454">
        <f t="shared" si="57"/>
        <v>0.86756591048436549</v>
      </c>
      <c r="F365" s="455">
        <f>B365</f>
        <v>137414</v>
      </c>
      <c r="G365" s="456">
        <f>D365</f>
        <v>31.6</v>
      </c>
      <c r="H365" s="457">
        <f t="shared" ref="H365:H367" si="60">141.5/(G365+131.5)</f>
        <v>0.86756591048436549</v>
      </c>
      <c r="I365" s="456">
        <f t="shared" ref="I365:I367" si="61">(141.5/H365)-131.5</f>
        <v>31.599999999999994</v>
      </c>
      <c r="J365" s="448"/>
      <c r="K365" s="448"/>
      <c r="L365" s="448"/>
      <c r="M365" s="448"/>
      <c r="N365" s="448"/>
      <c r="O365" s="448"/>
      <c r="P365" s="448"/>
      <c r="Q365" s="448"/>
      <c r="R365" s="448"/>
      <c r="S365" s="448"/>
      <c r="T365" s="448"/>
      <c r="U365" s="448"/>
      <c r="V365" s="448"/>
      <c r="W365" s="448"/>
      <c r="X365" s="448"/>
      <c r="Y365" s="448"/>
      <c r="Z365" s="448"/>
      <c r="AA365" s="448"/>
      <c r="AB365" s="448"/>
    </row>
    <row r="366" spans="1:28" s="449" customFormat="1" ht="17.100000000000001" customHeight="1">
      <c r="A366" s="458" t="s">
        <v>2511</v>
      </c>
      <c r="B366" s="451">
        <v>0</v>
      </c>
      <c r="C366" s="458" t="s">
        <v>2512</v>
      </c>
      <c r="D366" s="453">
        <v>32.299999999999997</v>
      </c>
      <c r="E366" s="454">
        <f t="shared" si="57"/>
        <v>0.86385836385836379</v>
      </c>
      <c r="F366" s="455">
        <f>B366</f>
        <v>0</v>
      </c>
      <c r="G366" s="456">
        <f>D366</f>
        <v>32.299999999999997</v>
      </c>
      <c r="H366" s="457">
        <f t="shared" si="60"/>
        <v>0.86385836385836379</v>
      </c>
      <c r="I366" s="456">
        <f t="shared" si="61"/>
        <v>32.300000000000011</v>
      </c>
      <c r="J366" s="448"/>
      <c r="K366" s="448"/>
      <c r="L366" s="448"/>
      <c r="M366" s="448"/>
      <c r="N366" s="448"/>
      <c r="O366" s="448"/>
      <c r="P366" s="448"/>
      <c r="Q366" s="448"/>
      <c r="R366" s="448"/>
      <c r="S366" s="448"/>
      <c r="T366" s="448"/>
      <c r="U366" s="448"/>
      <c r="V366" s="448"/>
      <c r="W366" s="448"/>
      <c r="X366" s="448"/>
      <c r="Y366" s="448"/>
      <c r="Z366" s="448"/>
      <c r="AA366" s="448"/>
      <c r="AB366" s="448"/>
    </row>
    <row r="367" spans="1:28" s="449" customFormat="1" ht="17.100000000000001" customHeight="1">
      <c r="A367" s="458" t="s">
        <v>2513</v>
      </c>
      <c r="B367" s="451">
        <v>1644</v>
      </c>
      <c r="C367" s="458">
        <v>32</v>
      </c>
      <c r="D367" s="453">
        <v>32</v>
      </c>
      <c r="E367" s="454">
        <f t="shared" si="57"/>
        <v>0.86544342507645255</v>
      </c>
      <c r="F367" s="455">
        <f>B367</f>
        <v>1644</v>
      </c>
      <c r="G367" s="456">
        <f>D367</f>
        <v>32</v>
      </c>
      <c r="H367" s="457">
        <f t="shared" si="60"/>
        <v>0.86544342507645255</v>
      </c>
      <c r="I367" s="456">
        <f t="shared" si="61"/>
        <v>32</v>
      </c>
      <c r="J367" s="448"/>
      <c r="K367" s="448"/>
      <c r="L367" s="448"/>
      <c r="M367" s="448"/>
      <c r="N367" s="448"/>
      <c r="O367" s="448"/>
      <c r="P367" s="448"/>
      <c r="Q367" s="448"/>
      <c r="R367" s="448"/>
      <c r="S367" s="448"/>
      <c r="T367" s="448"/>
      <c r="U367" s="448"/>
      <c r="V367" s="448"/>
      <c r="W367" s="448"/>
      <c r="X367" s="448"/>
      <c r="Y367" s="448"/>
      <c r="Z367" s="448"/>
      <c r="AA367" s="448"/>
      <c r="AB367" s="448"/>
    </row>
    <row r="368" spans="1:28" s="449" customFormat="1" ht="17.100000000000001" customHeight="1">
      <c r="A368" s="458" t="s">
        <v>96</v>
      </c>
      <c r="B368" s="451"/>
      <c r="C368" s="458"/>
      <c r="D368" s="453"/>
      <c r="E368" s="454"/>
      <c r="F368" s="455">
        <f>SUM(B369:B374)</f>
        <v>153981</v>
      </c>
      <c r="G368" s="456">
        <f>SUMPRODUCT($B369:$B374,D369:D374)/SUM($B369:$B374)</f>
        <v>34.042691630785612</v>
      </c>
      <c r="H368" s="457">
        <f>SUMPRODUCT($B369:$B374,E369:E374)/SUM($B369:$B374)</f>
        <v>0.85481324798753344</v>
      </c>
      <c r="I368" s="456">
        <f t="shared" si="56"/>
        <v>34.033232355874333</v>
      </c>
      <c r="J368" s="448"/>
      <c r="K368" s="448"/>
      <c r="L368" s="448"/>
      <c r="M368" s="448"/>
      <c r="N368" s="448"/>
      <c r="O368" s="448"/>
      <c r="P368" s="448"/>
      <c r="Q368" s="448"/>
      <c r="R368" s="448"/>
      <c r="S368" s="448"/>
      <c r="T368" s="448"/>
      <c r="U368" s="448"/>
      <c r="V368" s="448"/>
      <c r="W368" s="448"/>
      <c r="X368" s="448"/>
      <c r="Y368" s="448"/>
      <c r="Z368" s="448"/>
      <c r="AA368" s="448"/>
      <c r="AB368" s="448"/>
    </row>
    <row r="369" spans="1:28" s="449" customFormat="1" ht="17.100000000000001" customHeight="1">
      <c r="A369" s="458" t="s">
        <v>2491</v>
      </c>
      <c r="B369" s="451">
        <v>755</v>
      </c>
      <c r="C369" s="459" t="s">
        <v>2514</v>
      </c>
      <c r="D369" s="453">
        <v>33.299999999999997</v>
      </c>
      <c r="E369" s="454">
        <f t="shared" si="57"/>
        <v>0.85861650485436891</v>
      </c>
      <c r="F369" s="455"/>
      <c r="G369" s="456"/>
      <c r="H369" s="457"/>
      <c r="I369" s="456"/>
      <c r="J369" s="448"/>
      <c r="K369" s="448"/>
      <c r="L369" s="448"/>
      <c r="M369" s="448"/>
      <c r="N369" s="448"/>
      <c r="O369" s="448"/>
      <c r="P369" s="448"/>
      <c r="Q369" s="448"/>
      <c r="R369" s="448"/>
      <c r="S369" s="448"/>
      <c r="T369" s="448"/>
      <c r="U369" s="448"/>
      <c r="V369" s="448"/>
      <c r="W369" s="448"/>
      <c r="X369" s="448"/>
      <c r="Y369" s="448"/>
      <c r="Z369" s="448"/>
      <c r="AA369" s="448"/>
      <c r="AB369" s="448"/>
    </row>
    <row r="370" spans="1:28" s="449" customFormat="1" ht="17.100000000000001" customHeight="1">
      <c r="A370" s="458" t="s">
        <v>2515</v>
      </c>
      <c r="B370" s="451">
        <v>0</v>
      </c>
      <c r="C370" s="459" t="s">
        <v>2514</v>
      </c>
      <c r="D370" s="453">
        <v>33.299999999999997</v>
      </c>
      <c r="E370" s="454">
        <f t="shared" si="57"/>
        <v>0.85861650485436891</v>
      </c>
      <c r="F370" s="455"/>
      <c r="G370" s="456"/>
      <c r="H370" s="457"/>
      <c r="I370" s="456"/>
      <c r="J370" s="448"/>
      <c r="K370" s="448"/>
      <c r="L370" s="448"/>
      <c r="M370" s="448"/>
      <c r="N370" s="448"/>
      <c r="O370" s="448"/>
      <c r="P370" s="448"/>
      <c r="Q370" s="448"/>
      <c r="R370" s="448"/>
      <c r="S370" s="448"/>
      <c r="T370" s="448"/>
      <c r="U370" s="448"/>
      <c r="V370" s="448"/>
      <c r="W370" s="448"/>
      <c r="X370" s="448"/>
      <c r="Y370" s="448"/>
      <c r="Z370" s="448"/>
      <c r="AA370" s="448"/>
      <c r="AB370" s="448"/>
    </row>
    <row r="371" spans="1:28" s="449" customFormat="1" ht="17.100000000000001" customHeight="1">
      <c r="A371" s="458" t="s">
        <v>2516</v>
      </c>
      <c r="B371" s="451">
        <v>63229</v>
      </c>
      <c r="C371" s="458" t="s">
        <v>2517</v>
      </c>
      <c r="D371" s="453">
        <v>34.299999999999997</v>
      </c>
      <c r="E371" s="454">
        <f t="shared" si="57"/>
        <v>0.85343787696019291</v>
      </c>
      <c r="F371" s="455"/>
      <c r="G371" s="456"/>
      <c r="H371" s="457"/>
      <c r="I371" s="456"/>
      <c r="J371" s="448"/>
      <c r="K371" s="448"/>
      <c r="L371" s="448"/>
      <c r="M371" s="448"/>
      <c r="N371" s="448"/>
      <c r="O371" s="448"/>
      <c r="P371" s="448"/>
      <c r="Q371" s="448"/>
      <c r="R371" s="448"/>
      <c r="S371" s="448"/>
      <c r="T371" s="448"/>
      <c r="U371" s="448"/>
      <c r="V371" s="448"/>
      <c r="W371" s="448"/>
      <c r="X371" s="448"/>
      <c r="Y371" s="448"/>
      <c r="Z371" s="448"/>
      <c r="AA371" s="448"/>
      <c r="AB371" s="448"/>
    </row>
    <row r="372" spans="1:28" s="449" customFormat="1" ht="17.100000000000001" customHeight="1">
      <c r="A372" s="458" t="s">
        <v>2518</v>
      </c>
      <c r="B372" s="451">
        <v>3979</v>
      </c>
      <c r="C372" s="458">
        <v>34</v>
      </c>
      <c r="D372" s="453">
        <v>34</v>
      </c>
      <c r="E372" s="454">
        <f t="shared" si="57"/>
        <v>0.85498489425981872</v>
      </c>
      <c r="F372" s="455"/>
      <c r="G372" s="456"/>
      <c r="H372" s="457"/>
      <c r="I372" s="456"/>
      <c r="J372" s="448"/>
      <c r="K372" s="448"/>
      <c r="L372" s="448"/>
      <c r="M372" s="448"/>
      <c r="N372" s="448"/>
      <c r="O372" s="448"/>
      <c r="P372" s="448"/>
      <c r="Q372" s="448"/>
      <c r="R372" s="448"/>
      <c r="S372" s="448"/>
      <c r="T372" s="448"/>
      <c r="U372" s="448"/>
      <c r="V372" s="448"/>
      <c r="W372" s="448"/>
      <c r="X372" s="448"/>
      <c r="Y372" s="448"/>
      <c r="Z372" s="448"/>
      <c r="AA372" s="448"/>
      <c r="AB372" s="448"/>
    </row>
    <row r="373" spans="1:28" s="449" customFormat="1" ht="17.100000000000001" customHeight="1">
      <c r="A373" s="458" t="s">
        <v>2519</v>
      </c>
      <c r="B373" s="451">
        <v>58051</v>
      </c>
      <c r="C373" s="458" t="s">
        <v>2520</v>
      </c>
      <c r="D373" s="453">
        <v>35</v>
      </c>
      <c r="E373" s="454">
        <f t="shared" si="57"/>
        <v>0.8498498498498499</v>
      </c>
      <c r="F373" s="455"/>
      <c r="G373" s="456"/>
      <c r="H373" s="457"/>
      <c r="I373" s="456"/>
      <c r="J373" s="448"/>
      <c r="K373" s="448"/>
      <c r="L373" s="448"/>
      <c r="M373" s="448"/>
      <c r="N373" s="448"/>
      <c r="O373" s="448"/>
      <c r="P373" s="448"/>
      <c r="Q373" s="448"/>
      <c r="R373" s="448"/>
      <c r="S373" s="448"/>
      <c r="T373" s="448"/>
      <c r="U373" s="448"/>
      <c r="V373" s="448"/>
      <c r="W373" s="448"/>
      <c r="X373" s="448"/>
      <c r="Y373" s="448"/>
      <c r="Z373" s="448"/>
      <c r="AA373" s="448"/>
      <c r="AB373" s="448"/>
    </row>
    <row r="374" spans="1:28" s="449" customFormat="1" ht="17.100000000000001" customHeight="1">
      <c r="A374" s="458" t="s">
        <v>2521</v>
      </c>
      <c r="B374" s="451">
        <v>27967</v>
      </c>
      <c r="C374" s="458" t="s">
        <v>2163</v>
      </c>
      <c r="D374" s="453">
        <v>31.5</v>
      </c>
      <c r="E374" s="454">
        <f t="shared" si="57"/>
        <v>0.86809815950920244</v>
      </c>
      <c r="F374" s="455"/>
      <c r="G374" s="456"/>
      <c r="H374" s="457"/>
      <c r="I374" s="456"/>
      <c r="J374" s="448"/>
      <c r="K374" s="448"/>
      <c r="L374" s="448"/>
      <c r="M374" s="448"/>
      <c r="N374" s="448"/>
      <c r="O374" s="448"/>
      <c r="P374" s="448"/>
      <c r="Q374" s="448"/>
      <c r="R374" s="448"/>
      <c r="S374" s="448"/>
      <c r="T374" s="448"/>
      <c r="U374" s="448"/>
      <c r="V374" s="448"/>
      <c r="W374" s="448"/>
      <c r="X374" s="448"/>
      <c r="Y374" s="448"/>
      <c r="Z374" s="448"/>
      <c r="AA374" s="448"/>
      <c r="AB374" s="448"/>
    </row>
    <row r="375" spans="1:28" s="449" customFormat="1" ht="17.100000000000001" customHeight="1">
      <c r="A375" s="458" t="s">
        <v>2522</v>
      </c>
      <c r="B375" s="451">
        <v>0</v>
      </c>
      <c r="C375" s="458">
        <v>12</v>
      </c>
      <c r="D375" s="453">
        <v>12</v>
      </c>
      <c r="E375" s="454">
        <f t="shared" si="57"/>
        <v>0.98606271777003485</v>
      </c>
      <c r="F375" s="455">
        <f>B375</f>
        <v>0</v>
      </c>
      <c r="G375" s="456">
        <f>D375</f>
        <v>12</v>
      </c>
      <c r="H375" s="457">
        <f t="shared" ref="H375:H376" si="62">141.5/(G375+131.5)</f>
        <v>0.98606271777003485</v>
      </c>
      <c r="I375" s="456">
        <f t="shared" ref="I375:I376" si="63">(141.5/H375)-131.5</f>
        <v>12</v>
      </c>
      <c r="J375" s="448"/>
      <c r="K375" s="448"/>
      <c r="L375" s="448"/>
      <c r="M375" s="448"/>
      <c r="N375" s="448"/>
      <c r="O375" s="448"/>
      <c r="P375" s="448"/>
      <c r="Q375" s="448"/>
      <c r="R375" s="448"/>
      <c r="S375" s="448"/>
      <c r="T375" s="448"/>
      <c r="U375" s="448"/>
      <c r="V375" s="448"/>
      <c r="W375" s="448"/>
      <c r="X375" s="448"/>
      <c r="Y375" s="448"/>
      <c r="Z375" s="448"/>
      <c r="AA375" s="448"/>
      <c r="AB375" s="448"/>
    </row>
    <row r="376" spans="1:28" s="449" customFormat="1" ht="17.100000000000001" customHeight="1">
      <c r="A376" s="458" t="s">
        <v>97</v>
      </c>
      <c r="B376" s="451">
        <v>106057</v>
      </c>
      <c r="C376" s="458">
        <v>18</v>
      </c>
      <c r="D376" s="453">
        <v>18</v>
      </c>
      <c r="E376" s="454">
        <f t="shared" si="57"/>
        <v>0.94648829431438131</v>
      </c>
      <c r="F376" s="455">
        <f>B376</f>
        <v>106057</v>
      </c>
      <c r="G376" s="456">
        <f>D376</f>
        <v>18</v>
      </c>
      <c r="H376" s="457">
        <f t="shared" si="62"/>
        <v>0.94648829431438131</v>
      </c>
      <c r="I376" s="456">
        <f t="shared" si="63"/>
        <v>18</v>
      </c>
      <c r="J376" s="448"/>
      <c r="K376" s="448"/>
      <c r="L376" s="448"/>
      <c r="M376" s="448"/>
      <c r="N376" s="448"/>
      <c r="O376" s="448"/>
      <c r="P376" s="448"/>
      <c r="Q376" s="448"/>
      <c r="R376" s="448"/>
      <c r="S376" s="448"/>
      <c r="T376" s="448"/>
      <c r="U376" s="448"/>
      <c r="V376" s="448"/>
      <c r="W376" s="448"/>
      <c r="X376" s="448"/>
      <c r="Y376" s="448"/>
      <c r="Z376" s="448"/>
      <c r="AA376" s="448"/>
      <c r="AB376" s="448"/>
    </row>
    <row r="377" spans="1:28" s="449" customFormat="1" ht="17.100000000000001" customHeight="1">
      <c r="A377" s="458" t="s">
        <v>98</v>
      </c>
      <c r="B377" s="451"/>
      <c r="C377" s="458"/>
      <c r="D377" s="453"/>
      <c r="E377" s="454"/>
      <c r="F377" s="455">
        <f>SUM(B378:B380)</f>
        <v>31643</v>
      </c>
      <c r="G377" s="456">
        <f>SUMPRODUCT($B378:$B380,D378:D380)/SUM($B378:$B380)</f>
        <v>28.871093132762379</v>
      </c>
      <c r="H377" s="457">
        <f>SUMPRODUCT($B378:$B380,E378:E380)/SUM($B378:$B380)</f>
        <v>0.88245758556426745</v>
      </c>
      <c r="I377" s="456">
        <f t="shared" si="56"/>
        <v>28.847649920784619</v>
      </c>
      <c r="J377" s="448"/>
      <c r="K377" s="448"/>
      <c r="L377" s="448"/>
      <c r="M377" s="448"/>
      <c r="N377" s="448"/>
      <c r="O377" s="448"/>
      <c r="P377" s="448"/>
      <c r="Q377" s="448"/>
      <c r="R377" s="448"/>
      <c r="S377" s="448"/>
      <c r="T377" s="448"/>
      <c r="U377" s="448"/>
      <c r="V377" s="448"/>
      <c r="W377" s="448"/>
      <c r="X377" s="448"/>
      <c r="Y377" s="448"/>
      <c r="Z377" s="448"/>
      <c r="AA377" s="448"/>
      <c r="AB377" s="448"/>
    </row>
    <row r="378" spans="1:28" s="449" customFormat="1" ht="17.100000000000001" customHeight="1">
      <c r="A378" s="458" t="s">
        <v>2523</v>
      </c>
      <c r="B378" s="451">
        <v>16263</v>
      </c>
      <c r="C378" s="458" t="s">
        <v>2524</v>
      </c>
      <c r="D378" s="453">
        <v>27</v>
      </c>
      <c r="E378" s="454">
        <f t="shared" si="57"/>
        <v>0.89274447949526814</v>
      </c>
      <c r="F378" s="455"/>
      <c r="G378" s="456"/>
      <c r="H378" s="457"/>
      <c r="I378" s="456"/>
      <c r="J378" s="448"/>
      <c r="K378" s="448"/>
      <c r="L378" s="448"/>
      <c r="M378" s="448"/>
      <c r="N378" s="448"/>
      <c r="O378" s="448"/>
      <c r="P378" s="448"/>
      <c r="Q378" s="448"/>
      <c r="R378" s="448"/>
      <c r="S378" s="448"/>
      <c r="T378" s="448"/>
      <c r="U378" s="448"/>
      <c r="V378" s="448"/>
      <c r="W378" s="448"/>
      <c r="X378" s="448"/>
      <c r="Y378" s="448"/>
      <c r="Z378" s="448"/>
      <c r="AA378" s="448"/>
      <c r="AB378" s="448"/>
    </row>
    <row r="379" spans="1:28" s="449" customFormat="1" ht="17.100000000000001" customHeight="1">
      <c r="A379" s="458" t="s">
        <v>2525</v>
      </c>
      <c r="B379" s="451">
        <v>2313</v>
      </c>
      <c r="C379" s="458" t="s">
        <v>2526</v>
      </c>
      <c r="D379" s="453">
        <v>30</v>
      </c>
      <c r="E379" s="454">
        <f t="shared" si="57"/>
        <v>0.87616099071207432</v>
      </c>
      <c r="F379" s="455"/>
      <c r="G379" s="456"/>
      <c r="H379" s="457"/>
      <c r="I379" s="456"/>
      <c r="J379" s="448"/>
      <c r="K379" s="448"/>
      <c r="L379" s="448"/>
      <c r="M379" s="448"/>
      <c r="N379" s="448"/>
      <c r="O379" s="448"/>
      <c r="P379" s="448"/>
      <c r="Q379" s="448"/>
      <c r="R379" s="448"/>
      <c r="S379" s="448"/>
      <c r="T379" s="448"/>
      <c r="U379" s="448"/>
      <c r="V379" s="448"/>
      <c r="W379" s="448"/>
      <c r="X379" s="448"/>
      <c r="Y379" s="448"/>
      <c r="Z379" s="448"/>
      <c r="AA379" s="448"/>
      <c r="AB379" s="448"/>
    </row>
    <row r="380" spans="1:28" s="449" customFormat="1" ht="17.100000000000001" customHeight="1">
      <c r="A380" s="458" t="s">
        <v>2527</v>
      </c>
      <c r="B380" s="451">
        <v>13067</v>
      </c>
      <c r="C380" s="459" t="s">
        <v>2528</v>
      </c>
      <c r="D380" s="453">
        <v>31</v>
      </c>
      <c r="E380" s="454">
        <f t="shared" si="57"/>
        <v>0.87076923076923074</v>
      </c>
      <c r="F380" s="455"/>
      <c r="G380" s="456"/>
      <c r="H380" s="457"/>
      <c r="I380" s="456"/>
      <c r="J380" s="448"/>
      <c r="K380" s="448"/>
      <c r="L380" s="448"/>
      <c r="M380" s="448"/>
      <c r="N380" s="448"/>
      <c r="O380" s="448"/>
      <c r="P380" s="448"/>
      <c r="Q380" s="448"/>
      <c r="R380" s="448"/>
      <c r="S380" s="448"/>
      <c r="T380" s="448"/>
      <c r="U380" s="448"/>
      <c r="V380" s="448"/>
      <c r="W380" s="448"/>
      <c r="X380" s="448"/>
      <c r="Y380" s="448"/>
      <c r="Z380" s="448"/>
      <c r="AA380" s="448"/>
      <c r="AB380" s="448"/>
    </row>
    <row r="381" spans="1:28" s="449" customFormat="1" ht="17.100000000000001" customHeight="1">
      <c r="A381" s="458" t="s">
        <v>99</v>
      </c>
      <c r="B381" s="451">
        <v>17282</v>
      </c>
      <c r="C381" s="458">
        <v>22</v>
      </c>
      <c r="D381" s="453">
        <v>22</v>
      </c>
      <c r="E381" s="454">
        <f t="shared" si="57"/>
        <v>0.92182410423452765</v>
      </c>
      <c r="F381" s="455">
        <f t="shared" ref="F381:F388" si="64">B381</f>
        <v>17282</v>
      </c>
      <c r="G381" s="456">
        <f t="shared" ref="G381:G388" si="65">D381</f>
        <v>22</v>
      </c>
      <c r="H381" s="457">
        <f t="shared" ref="H381:H388" si="66">141.5/(G381+131.5)</f>
        <v>0.92182410423452765</v>
      </c>
      <c r="I381" s="456">
        <f t="shared" ref="I381:I389" si="67">(141.5/H381)-131.5</f>
        <v>22</v>
      </c>
      <c r="J381" s="448"/>
      <c r="K381" s="448"/>
      <c r="L381" s="448"/>
      <c r="M381" s="448"/>
      <c r="N381" s="448"/>
      <c r="O381" s="448"/>
      <c r="P381" s="448"/>
      <c r="Q381" s="448"/>
      <c r="R381" s="448"/>
      <c r="S381" s="448"/>
      <c r="T381" s="448"/>
      <c r="U381" s="448"/>
      <c r="V381" s="448"/>
      <c r="W381" s="448"/>
      <c r="X381" s="448"/>
      <c r="Y381" s="448"/>
      <c r="Z381" s="448"/>
      <c r="AA381" s="448"/>
      <c r="AB381" s="448"/>
    </row>
    <row r="382" spans="1:28" s="449" customFormat="1" ht="17.100000000000001" customHeight="1">
      <c r="A382" s="458" t="s">
        <v>100</v>
      </c>
      <c r="B382" s="451">
        <v>64531</v>
      </c>
      <c r="C382" s="458" t="s">
        <v>2529</v>
      </c>
      <c r="D382" s="453">
        <v>21</v>
      </c>
      <c r="E382" s="454">
        <f t="shared" si="57"/>
        <v>0.9278688524590164</v>
      </c>
      <c r="F382" s="455">
        <f t="shared" si="64"/>
        <v>64531</v>
      </c>
      <c r="G382" s="456">
        <f t="shared" si="65"/>
        <v>21</v>
      </c>
      <c r="H382" s="457">
        <f t="shared" si="66"/>
        <v>0.9278688524590164</v>
      </c>
      <c r="I382" s="456">
        <f t="shared" si="67"/>
        <v>21</v>
      </c>
      <c r="J382" s="448"/>
      <c r="K382" s="448"/>
      <c r="L382" s="448"/>
      <c r="M382" s="448"/>
      <c r="N382" s="448"/>
      <c r="O382" s="448"/>
      <c r="P382" s="448"/>
      <c r="Q382" s="448"/>
      <c r="R382" s="448"/>
      <c r="S382" s="448"/>
      <c r="T382" s="448"/>
      <c r="U382" s="448"/>
      <c r="V382" s="448"/>
      <c r="W382" s="448"/>
      <c r="X382" s="448"/>
      <c r="Y382" s="448"/>
      <c r="Z382" s="448"/>
      <c r="AA382" s="448"/>
      <c r="AB382" s="448"/>
    </row>
    <row r="383" spans="1:28" s="449" customFormat="1" ht="17.100000000000001" customHeight="1">
      <c r="A383" s="458" t="s">
        <v>2530</v>
      </c>
      <c r="B383" s="451">
        <v>0</v>
      </c>
      <c r="C383" s="458">
        <v>34</v>
      </c>
      <c r="D383" s="453">
        <v>34</v>
      </c>
      <c r="E383" s="454">
        <f t="shared" si="57"/>
        <v>0.85498489425981872</v>
      </c>
      <c r="F383" s="455">
        <f t="shared" si="64"/>
        <v>0</v>
      </c>
      <c r="G383" s="456">
        <f t="shared" si="65"/>
        <v>34</v>
      </c>
      <c r="H383" s="457">
        <f t="shared" si="66"/>
        <v>0.85498489425981872</v>
      </c>
      <c r="I383" s="456">
        <f t="shared" si="67"/>
        <v>34</v>
      </c>
      <c r="J383" s="448"/>
      <c r="K383" s="448"/>
      <c r="L383" s="448"/>
      <c r="M383" s="448"/>
      <c r="N383" s="448"/>
      <c r="O383" s="448"/>
      <c r="P383" s="448"/>
      <c r="Q383" s="448"/>
      <c r="R383" s="448"/>
      <c r="S383" s="448"/>
      <c r="T383" s="448"/>
      <c r="U383" s="448"/>
      <c r="V383" s="448"/>
      <c r="W383" s="448"/>
      <c r="X383" s="448"/>
      <c r="Y383" s="448"/>
      <c r="Z383" s="448"/>
      <c r="AA383" s="448"/>
      <c r="AB383" s="448"/>
    </row>
    <row r="384" spans="1:28" s="449" customFormat="1" ht="17.100000000000001" customHeight="1">
      <c r="A384" s="458" t="s">
        <v>101</v>
      </c>
      <c r="B384" s="451">
        <v>121909</v>
      </c>
      <c r="C384" s="458" t="s">
        <v>2531</v>
      </c>
      <c r="D384" s="453">
        <v>17.75</v>
      </c>
      <c r="E384" s="454">
        <f t="shared" si="57"/>
        <v>0.94807370184254602</v>
      </c>
      <c r="F384" s="455">
        <f t="shared" si="64"/>
        <v>121909</v>
      </c>
      <c r="G384" s="456">
        <f t="shared" si="65"/>
        <v>17.75</v>
      </c>
      <c r="H384" s="457">
        <f t="shared" si="66"/>
        <v>0.94807370184254602</v>
      </c>
      <c r="I384" s="456">
        <f t="shared" si="67"/>
        <v>17.75</v>
      </c>
      <c r="J384" s="448"/>
      <c r="K384" s="448"/>
      <c r="L384" s="448"/>
      <c r="M384" s="448"/>
      <c r="N384" s="448"/>
      <c r="O384" s="448"/>
      <c r="P384" s="448"/>
      <c r="Q384" s="448"/>
      <c r="R384" s="448"/>
      <c r="S384" s="448"/>
      <c r="T384" s="448"/>
      <c r="U384" s="448"/>
      <c r="V384" s="448"/>
      <c r="W384" s="448"/>
      <c r="X384" s="448"/>
      <c r="Y384" s="448"/>
      <c r="Z384" s="448"/>
      <c r="AA384" s="448"/>
      <c r="AB384" s="448"/>
    </row>
    <row r="385" spans="1:28" s="449" customFormat="1" ht="17.100000000000001" customHeight="1">
      <c r="A385" s="461" t="s">
        <v>2532</v>
      </c>
      <c r="B385" s="462">
        <v>1068</v>
      </c>
      <c r="C385" s="461" t="s">
        <v>2533</v>
      </c>
      <c r="D385" s="463">
        <v>41</v>
      </c>
      <c r="E385" s="464">
        <f t="shared" si="57"/>
        <v>0.82028985507246377</v>
      </c>
      <c r="F385" s="455">
        <f t="shared" si="64"/>
        <v>1068</v>
      </c>
      <c r="G385" s="456">
        <f t="shared" si="65"/>
        <v>41</v>
      </c>
      <c r="H385" s="457">
        <f t="shared" si="66"/>
        <v>0.82028985507246377</v>
      </c>
      <c r="I385" s="456">
        <f t="shared" si="67"/>
        <v>41</v>
      </c>
      <c r="J385" s="448"/>
      <c r="K385" s="448"/>
      <c r="L385" s="448"/>
      <c r="M385" s="448"/>
      <c r="N385" s="448"/>
      <c r="O385" s="448"/>
      <c r="P385" s="448"/>
      <c r="Q385" s="448"/>
      <c r="R385" s="448"/>
      <c r="S385" s="448"/>
      <c r="T385" s="448"/>
      <c r="U385" s="448"/>
      <c r="V385" s="448"/>
      <c r="W385" s="448"/>
      <c r="X385" s="448"/>
      <c r="Y385" s="448"/>
      <c r="Z385" s="448"/>
      <c r="AA385" s="448"/>
      <c r="AB385" s="448"/>
    </row>
    <row r="386" spans="1:28" s="449" customFormat="1" ht="17.100000000000001" customHeight="1">
      <c r="A386" s="458" t="s">
        <v>102</v>
      </c>
      <c r="B386" s="451">
        <v>276925</v>
      </c>
      <c r="C386" s="459" t="s">
        <v>2534</v>
      </c>
      <c r="D386" s="453">
        <v>22.4</v>
      </c>
      <c r="E386" s="454">
        <f t="shared" si="57"/>
        <v>0.91942820012995452</v>
      </c>
      <c r="F386" s="455">
        <f t="shared" si="64"/>
        <v>276925</v>
      </c>
      <c r="G386" s="456">
        <f t="shared" si="65"/>
        <v>22.4</v>
      </c>
      <c r="H386" s="457">
        <f t="shared" si="66"/>
        <v>0.91942820012995452</v>
      </c>
      <c r="I386" s="456">
        <f t="shared" si="67"/>
        <v>22.400000000000006</v>
      </c>
      <c r="J386" s="448"/>
      <c r="K386" s="448"/>
      <c r="L386" s="448"/>
      <c r="M386" s="448"/>
      <c r="N386" s="448"/>
      <c r="O386" s="448"/>
      <c r="P386" s="448"/>
      <c r="Q386" s="448"/>
      <c r="R386" s="448"/>
      <c r="S386" s="448"/>
      <c r="T386" s="448"/>
      <c r="U386" s="448"/>
      <c r="V386" s="448"/>
      <c r="W386" s="448"/>
      <c r="X386" s="448"/>
      <c r="Y386" s="448"/>
      <c r="Z386" s="448"/>
      <c r="AA386" s="448"/>
      <c r="AB386" s="448"/>
    </row>
    <row r="387" spans="1:28" s="449" customFormat="1" ht="17.100000000000001" customHeight="1">
      <c r="A387" s="458" t="s">
        <v>103</v>
      </c>
      <c r="B387" s="451">
        <v>19583</v>
      </c>
      <c r="C387" s="458" t="s">
        <v>2535</v>
      </c>
      <c r="D387" s="453">
        <v>14</v>
      </c>
      <c r="E387" s="454">
        <f t="shared" si="57"/>
        <v>0.97250859106529208</v>
      </c>
      <c r="F387" s="455">
        <f t="shared" si="64"/>
        <v>19583</v>
      </c>
      <c r="G387" s="456">
        <f t="shared" si="65"/>
        <v>14</v>
      </c>
      <c r="H387" s="457">
        <f t="shared" si="66"/>
        <v>0.97250859106529208</v>
      </c>
      <c r="I387" s="456">
        <f t="shared" si="67"/>
        <v>14</v>
      </c>
      <c r="J387" s="448"/>
      <c r="K387" s="448"/>
      <c r="L387" s="448"/>
      <c r="M387" s="448"/>
      <c r="N387" s="448"/>
      <c r="O387" s="448"/>
      <c r="P387" s="448"/>
      <c r="Q387" s="448"/>
      <c r="R387" s="448"/>
      <c r="S387" s="448"/>
      <c r="T387" s="448"/>
      <c r="U387" s="448"/>
      <c r="V387" s="448"/>
      <c r="W387" s="448"/>
      <c r="X387" s="448"/>
      <c r="Y387" s="448"/>
      <c r="Z387" s="448"/>
      <c r="AA387" s="448"/>
      <c r="AB387" s="448"/>
    </row>
    <row r="388" spans="1:28" s="449" customFormat="1" ht="17.100000000000001" customHeight="1">
      <c r="A388" s="458" t="s">
        <v>104</v>
      </c>
      <c r="B388" s="451">
        <v>1155563</v>
      </c>
      <c r="C388" s="459" t="s">
        <v>2536</v>
      </c>
      <c r="D388" s="453">
        <v>27</v>
      </c>
      <c r="E388" s="454">
        <f t="shared" si="57"/>
        <v>0.89274447949526814</v>
      </c>
      <c r="F388" s="455">
        <f t="shared" si="64"/>
        <v>1155563</v>
      </c>
      <c r="G388" s="456">
        <f t="shared" si="65"/>
        <v>27</v>
      </c>
      <c r="H388" s="457">
        <f t="shared" si="66"/>
        <v>0.89274447949526814</v>
      </c>
      <c r="I388" s="456">
        <f t="shared" si="67"/>
        <v>27</v>
      </c>
      <c r="J388" s="448"/>
      <c r="K388" s="448"/>
      <c r="L388" s="448"/>
      <c r="M388" s="448"/>
      <c r="N388" s="448"/>
      <c r="O388" s="448"/>
      <c r="P388" s="448"/>
      <c r="Q388" s="448"/>
      <c r="R388" s="448"/>
      <c r="S388" s="448"/>
      <c r="T388" s="448"/>
      <c r="U388" s="448"/>
      <c r="V388" s="448"/>
      <c r="W388" s="448"/>
      <c r="X388" s="448"/>
      <c r="Y388" s="448"/>
      <c r="Z388" s="448"/>
      <c r="AA388" s="448"/>
      <c r="AB388" s="448"/>
    </row>
    <row r="389" spans="1:28" s="449" customFormat="1" ht="17.100000000000001" customHeight="1">
      <c r="A389" s="458" t="s">
        <v>105</v>
      </c>
      <c r="B389" s="451"/>
      <c r="C389" s="458"/>
      <c r="D389" s="453"/>
      <c r="E389" s="454"/>
      <c r="F389" s="455">
        <f>SUM(B390:B395)</f>
        <v>109779</v>
      </c>
      <c r="G389" s="456">
        <f>SUMPRODUCT($B390:$B395,D390:D395)/SUM($B390:$B395)</f>
        <v>8.555844013882437</v>
      </c>
      <c r="H389" s="457">
        <f>SUMPRODUCT($B390:$B395,E390:E395)/SUM($B390:$B395)</f>
        <v>1.0114384980108715</v>
      </c>
      <c r="I389" s="456">
        <f t="shared" si="67"/>
        <v>8.3997569088764124</v>
      </c>
      <c r="J389" s="448"/>
      <c r="K389" s="448"/>
      <c r="L389" s="448"/>
      <c r="M389" s="448"/>
      <c r="N389" s="448"/>
      <c r="O389" s="448"/>
      <c r="P389" s="448"/>
      <c r="Q389" s="448"/>
      <c r="R389" s="448"/>
      <c r="S389" s="448"/>
      <c r="T389" s="448"/>
      <c r="U389" s="448"/>
      <c r="V389" s="448"/>
      <c r="W389" s="448"/>
      <c r="X389" s="448"/>
      <c r="Y389" s="448"/>
      <c r="Z389" s="448"/>
      <c r="AA389" s="448"/>
      <c r="AB389" s="448"/>
    </row>
    <row r="390" spans="1:28" s="449" customFormat="1" ht="17.100000000000001" customHeight="1">
      <c r="A390" s="458" t="s">
        <v>2537</v>
      </c>
      <c r="B390" s="451">
        <v>99497</v>
      </c>
      <c r="C390" s="458">
        <v>7</v>
      </c>
      <c r="D390" s="453">
        <v>7</v>
      </c>
      <c r="E390" s="454">
        <f t="shared" si="57"/>
        <v>1.0216606498194947</v>
      </c>
      <c r="F390" s="455"/>
      <c r="G390" s="456"/>
      <c r="H390" s="457"/>
      <c r="I390" s="456"/>
      <c r="J390" s="448"/>
      <c r="K390" s="448"/>
      <c r="L390" s="448"/>
      <c r="M390" s="448"/>
      <c r="N390" s="448"/>
      <c r="O390" s="448"/>
      <c r="P390" s="448"/>
      <c r="Q390" s="448"/>
      <c r="R390" s="448"/>
      <c r="S390" s="448"/>
      <c r="T390" s="448"/>
      <c r="U390" s="448"/>
      <c r="V390" s="448"/>
      <c r="W390" s="448"/>
      <c r="X390" s="448"/>
      <c r="Y390" s="448"/>
      <c r="Z390" s="448"/>
      <c r="AA390" s="448"/>
      <c r="AB390" s="448"/>
    </row>
    <row r="391" spans="1:28" s="449" customFormat="1" ht="17.100000000000001" customHeight="1">
      <c r="A391" s="458" t="s">
        <v>2538</v>
      </c>
      <c r="B391" s="451">
        <v>235</v>
      </c>
      <c r="C391" s="458">
        <v>7</v>
      </c>
      <c r="D391" s="453">
        <v>7</v>
      </c>
      <c r="E391" s="454">
        <f t="shared" si="57"/>
        <v>1.0216606498194947</v>
      </c>
      <c r="F391" s="455"/>
      <c r="G391" s="456"/>
      <c r="H391" s="457"/>
      <c r="I391" s="456"/>
      <c r="J391" s="448"/>
      <c r="K391" s="448"/>
      <c r="L391" s="448"/>
      <c r="M391" s="448"/>
      <c r="N391" s="448"/>
      <c r="O391" s="448"/>
      <c r="P391" s="448"/>
      <c r="Q391" s="448"/>
      <c r="R391" s="448"/>
      <c r="S391" s="448"/>
      <c r="T391" s="448"/>
      <c r="U391" s="448"/>
      <c r="V391" s="448"/>
      <c r="W391" s="448"/>
      <c r="X391" s="448"/>
      <c r="Y391" s="448"/>
      <c r="Z391" s="448"/>
      <c r="AA391" s="448"/>
      <c r="AB391" s="448"/>
    </row>
    <row r="392" spans="1:28" s="449" customFormat="1" ht="17.100000000000001" customHeight="1">
      <c r="A392" s="458" t="s">
        <v>2539</v>
      </c>
      <c r="B392" s="451">
        <v>0</v>
      </c>
      <c r="C392" s="459" t="s">
        <v>2540</v>
      </c>
      <c r="D392" s="453">
        <v>22.9</v>
      </c>
      <c r="E392" s="454">
        <f t="shared" si="57"/>
        <v>0.91645077720207246</v>
      </c>
      <c r="F392" s="455"/>
      <c r="G392" s="456"/>
      <c r="H392" s="457"/>
      <c r="I392" s="456"/>
      <c r="J392" s="448"/>
      <c r="K392" s="448"/>
      <c r="L392" s="448"/>
      <c r="M392" s="448"/>
      <c r="N392" s="448"/>
      <c r="O392" s="448"/>
      <c r="P392" s="448"/>
      <c r="Q392" s="448"/>
      <c r="R392" s="448"/>
      <c r="S392" s="448"/>
      <c r="T392" s="448"/>
      <c r="U392" s="448"/>
      <c r="V392" s="448"/>
      <c r="W392" s="448"/>
      <c r="X392" s="448"/>
      <c r="Y392" s="448"/>
      <c r="Z392" s="448"/>
      <c r="AA392" s="448"/>
      <c r="AB392" s="448"/>
    </row>
    <row r="393" spans="1:28" s="449" customFormat="1" ht="17.100000000000001" customHeight="1">
      <c r="A393" s="458" t="s">
        <v>2541</v>
      </c>
      <c r="B393" s="451">
        <v>10047</v>
      </c>
      <c r="C393" s="458">
        <v>24</v>
      </c>
      <c r="D393" s="453">
        <v>24</v>
      </c>
      <c r="E393" s="454">
        <f t="shared" si="57"/>
        <v>0.909967845659164</v>
      </c>
      <c r="F393" s="455"/>
      <c r="G393" s="456"/>
      <c r="H393" s="457"/>
      <c r="I393" s="456"/>
      <c r="J393" s="448"/>
      <c r="K393" s="448"/>
      <c r="L393" s="448"/>
      <c r="M393" s="448"/>
      <c r="N393" s="448"/>
      <c r="O393" s="448"/>
      <c r="P393" s="448"/>
      <c r="Q393" s="448"/>
      <c r="R393" s="448"/>
      <c r="S393" s="448"/>
      <c r="T393" s="448"/>
      <c r="U393" s="448"/>
      <c r="V393" s="448"/>
      <c r="W393" s="448"/>
      <c r="X393" s="448"/>
      <c r="Y393" s="448"/>
      <c r="Z393" s="448"/>
      <c r="AA393" s="448"/>
      <c r="AB393" s="448"/>
    </row>
    <row r="394" spans="1:28" s="449" customFormat="1" ht="17.100000000000001" customHeight="1">
      <c r="A394" s="458" t="s">
        <v>2542</v>
      </c>
      <c r="B394" s="451">
        <v>0</v>
      </c>
      <c r="C394" s="458" t="s">
        <v>2543</v>
      </c>
      <c r="D394" s="453">
        <v>31.5</v>
      </c>
      <c r="E394" s="454">
        <f t="shared" ref="E394:E469" si="68">141.5/(D394+131.5)</f>
        <v>0.86809815950920244</v>
      </c>
      <c r="F394" s="455"/>
      <c r="G394" s="456"/>
      <c r="H394" s="457"/>
      <c r="I394" s="456"/>
      <c r="J394" s="448"/>
      <c r="K394" s="448"/>
      <c r="L394" s="448"/>
      <c r="M394" s="448"/>
      <c r="N394" s="448"/>
      <c r="O394" s="448"/>
      <c r="P394" s="448"/>
      <c r="Q394" s="448"/>
      <c r="R394" s="448"/>
      <c r="S394" s="448"/>
      <c r="T394" s="448"/>
      <c r="U394" s="448"/>
      <c r="V394" s="448"/>
      <c r="W394" s="448"/>
      <c r="X394" s="448"/>
      <c r="Y394" s="448"/>
      <c r="Z394" s="448"/>
      <c r="AA394" s="448"/>
      <c r="AB394" s="448"/>
    </row>
    <row r="395" spans="1:28" s="449" customFormat="1" ht="17.100000000000001" customHeight="1">
      <c r="A395" s="458" t="s">
        <v>2544</v>
      </c>
      <c r="B395" s="451">
        <v>0</v>
      </c>
      <c r="C395" s="458">
        <v>36</v>
      </c>
      <c r="D395" s="453">
        <v>36</v>
      </c>
      <c r="E395" s="454">
        <f t="shared" si="68"/>
        <v>0.84477611940298503</v>
      </c>
      <c r="F395" s="455"/>
      <c r="G395" s="456"/>
      <c r="H395" s="457"/>
      <c r="I395" s="456"/>
      <c r="J395" s="448"/>
      <c r="K395" s="448"/>
      <c r="L395" s="448"/>
      <c r="M395" s="448"/>
      <c r="N395" s="448"/>
      <c r="O395" s="448"/>
      <c r="P395" s="448"/>
      <c r="Q395" s="448"/>
      <c r="R395" s="448"/>
      <c r="S395" s="448"/>
      <c r="T395" s="448"/>
      <c r="U395" s="448"/>
      <c r="V395" s="448"/>
      <c r="W395" s="448"/>
      <c r="X395" s="448"/>
      <c r="Y395" s="448"/>
      <c r="Z395" s="448"/>
      <c r="AA395" s="448"/>
      <c r="AB395" s="448"/>
    </row>
    <row r="396" spans="1:28" s="449" customFormat="1" ht="17.100000000000001" customHeight="1">
      <c r="A396" s="458" t="s">
        <v>2545</v>
      </c>
      <c r="B396" s="451">
        <v>0</v>
      </c>
      <c r="C396" s="458">
        <v>34</v>
      </c>
      <c r="D396" s="453">
        <v>34</v>
      </c>
      <c r="E396" s="454">
        <f t="shared" si="68"/>
        <v>0.85498489425981872</v>
      </c>
      <c r="F396" s="455">
        <f t="shared" ref="F396:F404" si="69">B396</f>
        <v>0</v>
      </c>
      <c r="G396" s="456">
        <f t="shared" ref="G396:G404" si="70">D396</f>
        <v>34</v>
      </c>
      <c r="H396" s="457">
        <f t="shared" ref="H396:H404" si="71">141.5/(G396+131.5)</f>
        <v>0.85498489425981872</v>
      </c>
      <c r="I396" s="456">
        <f t="shared" ref="I396:I459" si="72">(141.5/H396)-131.5</f>
        <v>34</v>
      </c>
      <c r="J396" s="448"/>
      <c r="K396" s="448"/>
      <c r="L396" s="448"/>
      <c r="M396" s="448"/>
      <c r="N396" s="448"/>
      <c r="O396" s="448"/>
      <c r="P396" s="448"/>
      <c r="Q396" s="448"/>
      <c r="R396" s="448"/>
      <c r="S396" s="448"/>
      <c r="T396" s="448"/>
      <c r="U396" s="448"/>
      <c r="V396" s="448"/>
      <c r="W396" s="448"/>
      <c r="X396" s="448"/>
      <c r="Y396" s="448"/>
      <c r="Z396" s="448"/>
      <c r="AA396" s="448"/>
      <c r="AB396" s="448"/>
    </row>
    <row r="397" spans="1:28" s="449" customFormat="1" ht="17.100000000000001" customHeight="1">
      <c r="A397" s="458" t="s">
        <v>106</v>
      </c>
      <c r="B397" s="451">
        <v>27724</v>
      </c>
      <c r="C397" s="458" t="s">
        <v>2546</v>
      </c>
      <c r="D397" s="453">
        <v>27</v>
      </c>
      <c r="E397" s="454">
        <f t="shared" si="68"/>
        <v>0.89274447949526814</v>
      </c>
      <c r="F397" s="455">
        <f t="shared" si="69"/>
        <v>27724</v>
      </c>
      <c r="G397" s="456">
        <f t="shared" si="70"/>
        <v>27</v>
      </c>
      <c r="H397" s="457">
        <f t="shared" si="71"/>
        <v>0.89274447949526814</v>
      </c>
      <c r="I397" s="456">
        <f t="shared" si="72"/>
        <v>27</v>
      </c>
      <c r="J397" s="448"/>
      <c r="K397" s="448"/>
      <c r="L397" s="448"/>
      <c r="M397" s="448"/>
      <c r="N397" s="448"/>
      <c r="O397" s="448"/>
      <c r="P397" s="448"/>
      <c r="Q397" s="448"/>
      <c r="R397" s="448"/>
      <c r="S397" s="448"/>
      <c r="T397" s="448"/>
      <c r="U397" s="448"/>
      <c r="V397" s="448"/>
      <c r="W397" s="448"/>
      <c r="X397" s="448"/>
      <c r="Y397" s="448"/>
      <c r="Z397" s="448"/>
      <c r="AA397" s="448"/>
      <c r="AB397" s="448"/>
    </row>
    <row r="398" spans="1:28" s="449" customFormat="1" ht="17.100000000000001" customHeight="1">
      <c r="A398" s="458" t="s">
        <v>2547</v>
      </c>
      <c r="B398" s="451">
        <v>0</v>
      </c>
      <c r="C398" s="452" t="s">
        <v>2548</v>
      </c>
      <c r="D398" s="453">
        <v>12.5</v>
      </c>
      <c r="E398" s="454">
        <f t="shared" si="68"/>
        <v>0.98263888888888884</v>
      </c>
      <c r="F398" s="455">
        <f t="shared" si="69"/>
        <v>0</v>
      </c>
      <c r="G398" s="456">
        <f t="shared" si="70"/>
        <v>12.5</v>
      </c>
      <c r="H398" s="457">
        <f t="shared" si="71"/>
        <v>0.98263888888888884</v>
      </c>
      <c r="I398" s="456">
        <f t="shared" si="72"/>
        <v>12.5</v>
      </c>
      <c r="J398" s="448"/>
      <c r="K398" s="448"/>
      <c r="L398" s="448"/>
      <c r="M398" s="448"/>
      <c r="N398" s="448"/>
      <c r="O398" s="448"/>
      <c r="P398" s="448"/>
      <c r="Q398" s="448"/>
      <c r="R398" s="448"/>
      <c r="S398" s="448"/>
      <c r="T398" s="448"/>
      <c r="U398" s="448"/>
      <c r="V398" s="448"/>
      <c r="W398" s="448"/>
      <c r="X398" s="448"/>
      <c r="Y398" s="448"/>
      <c r="Z398" s="448"/>
      <c r="AA398" s="448"/>
      <c r="AB398" s="448"/>
    </row>
    <row r="399" spans="1:28" s="449" customFormat="1" ht="17.100000000000001" customHeight="1">
      <c r="A399" s="461" t="s">
        <v>2549</v>
      </c>
      <c r="B399" s="462">
        <v>0</v>
      </c>
      <c r="C399" s="461">
        <v>20</v>
      </c>
      <c r="D399" s="463">
        <v>20</v>
      </c>
      <c r="E399" s="464">
        <f t="shared" si="68"/>
        <v>0.93399339933993397</v>
      </c>
      <c r="F399" s="455">
        <f t="shared" si="69"/>
        <v>0</v>
      </c>
      <c r="G399" s="456">
        <f t="shared" si="70"/>
        <v>20</v>
      </c>
      <c r="H399" s="457">
        <f t="shared" si="71"/>
        <v>0.93399339933993397</v>
      </c>
      <c r="I399" s="456">
        <f t="shared" si="72"/>
        <v>20</v>
      </c>
      <c r="J399" s="448"/>
      <c r="K399" s="448"/>
      <c r="L399" s="448"/>
      <c r="M399" s="448"/>
      <c r="N399" s="448"/>
      <c r="O399" s="448"/>
      <c r="P399" s="448"/>
      <c r="Q399" s="448"/>
      <c r="R399" s="448"/>
      <c r="S399" s="448"/>
      <c r="T399" s="448"/>
      <c r="U399" s="448"/>
      <c r="V399" s="448"/>
      <c r="W399" s="448"/>
      <c r="X399" s="448"/>
      <c r="Y399" s="448"/>
      <c r="Z399" s="448"/>
      <c r="AA399" s="448"/>
      <c r="AB399" s="448"/>
    </row>
    <row r="400" spans="1:28" s="449" customFormat="1" ht="17.100000000000001" customHeight="1">
      <c r="A400" s="461" t="s">
        <v>2550</v>
      </c>
      <c r="B400" s="462">
        <v>0</v>
      </c>
      <c r="C400" s="461">
        <v>46</v>
      </c>
      <c r="D400" s="463">
        <v>46</v>
      </c>
      <c r="E400" s="464">
        <f t="shared" si="68"/>
        <v>0.79718309859154934</v>
      </c>
      <c r="F400" s="455">
        <f t="shared" si="69"/>
        <v>0</v>
      </c>
      <c r="G400" s="456">
        <f t="shared" si="70"/>
        <v>46</v>
      </c>
      <c r="H400" s="457">
        <f t="shared" si="71"/>
        <v>0.79718309859154934</v>
      </c>
      <c r="I400" s="456">
        <f t="shared" si="72"/>
        <v>46</v>
      </c>
      <c r="J400" s="448"/>
      <c r="K400" s="448"/>
      <c r="L400" s="448"/>
      <c r="M400" s="448"/>
      <c r="N400" s="448"/>
      <c r="O400" s="448"/>
      <c r="P400" s="448"/>
      <c r="Q400" s="448"/>
      <c r="R400" s="448"/>
      <c r="S400" s="448"/>
      <c r="T400" s="448"/>
      <c r="U400" s="448"/>
      <c r="V400" s="448"/>
      <c r="W400" s="448"/>
      <c r="X400" s="448"/>
      <c r="Y400" s="448"/>
      <c r="Z400" s="448"/>
      <c r="AA400" s="448"/>
      <c r="AB400" s="448"/>
    </row>
    <row r="401" spans="1:28" s="449" customFormat="1" ht="17.100000000000001" customHeight="1">
      <c r="A401" s="461" t="s">
        <v>2551</v>
      </c>
      <c r="B401" s="462">
        <v>0</v>
      </c>
      <c r="C401" s="461" t="s">
        <v>2552</v>
      </c>
      <c r="D401" s="463">
        <v>26</v>
      </c>
      <c r="E401" s="464">
        <f t="shared" si="68"/>
        <v>0.89841269841269844</v>
      </c>
      <c r="F401" s="455">
        <f t="shared" si="69"/>
        <v>0</v>
      </c>
      <c r="G401" s="456">
        <f t="shared" si="70"/>
        <v>26</v>
      </c>
      <c r="H401" s="457">
        <f t="shared" si="71"/>
        <v>0.89841269841269844</v>
      </c>
      <c r="I401" s="456">
        <f t="shared" si="72"/>
        <v>26</v>
      </c>
      <c r="J401" s="448"/>
      <c r="K401" s="448"/>
      <c r="L401" s="448"/>
      <c r="M401" s="448"/>
      <c r="N401" s="448"/>
      <c r="O401" s="448"/>
      <c r="P401" s="448"/>
      <c r="Q401" s="448"/>
      <c r="R401" s="448"/>
      <c r="S401" s="448"/>
      <c r="T401" s="448"/>
      <c r="U401" s="448"/>
      <c r="V401" s="448"/>
      <c r="W401" s="448"/>
      <c r="X401" s="448"/>
      <c r="Y401" s="448"/>
      <c r="Z401" s="448"/>
      <c r="AA401" s="448"/>
      <c r="AB401" s="448"/>
    </row>
    <row r="402" spans="1:28" s="449" customFormat="1" ht="17.100000000000001" customHeight="1">
      <c r="A402" s="458" t="s">
        <v>2553</v>
      </c>
      <c r="B402" s="451">
        <v>2303</v>
      </c>
      <c r="C402" s="458">
        <v>40</v>
      </c>
      <c r="D402" s="453">
        <v>40</v>
      </c>
      <c r="E402" s="454">
        <f t="shared" si="68"/>
        <v>0.82507288629737607</v>
      </c>
      <c r="F402" s="455">
        <f t="shared" si="69"/>
        <v>2303</v>
      </c>
      <c r="G402" s="456">
        <f t="shared" si="70"/>
        <v>40</v>
      </c>
      <c r="H402" s="457">
        <f t="shared" si="71"/>
        <v>0.82507288629737607</v>
      </c>
      <c r="I402" s="456">
        <f t="shared" si="72"/>
        <v>40</v>
      </c>
      <c r="J402" s="448"/>
      <c r="K402" s="448"/>
      <c r="L402" s="448"/>
      <c r="M402" s="448"/>
      <c r="N402" s="448"/>
      <c r="O402" s="448"/>
      <c r="P402" s="448"/>
      <c r="Q402" s="448"/>
      <c r="R402" s="448"/>
      <c r="S402" s="448"/>
      <c r="T402" s="448"/>
      <c r="U402" s="448"/>
      <c r="V402" s="448"/>
      <c r="W402" s="448"/>
      <c r="X402" s="448"/>
      <c r="Y402" s="448"/>
      <c r="Z402" s="448"/>
      <c r="AA402" s="448"/>
      <c r="AB402" s="448"/>
    </row>
    <row r="403" spans="1:28" s="449" customFormat="1" ht="17.100000000000001" customHeight="1">
      <c r="A403" s="458" t="s">
        <v>2554</v>
      </c>
      <c r="B403" s="451">
        <v>0</v>
      </c>
      <c r="C403" s="458">
        <v>26</v>
      </c>
      <c r="D403" s="453">
        <v>26</v>
      </c>
      <c r="E403" s="454">
        <f t="shared" si="68"/>
        <v>0.89841269841269844</v>
      </c>
      <c r="F403" s="455">
        <f t="shared" si="69"/>
        <v>0</v>
      </c>
      <c r="G403" s="456">
        <f t="shared" si="70"/>
        <v>26</v>
      </c>
      <c r="H403" s="457">
        <f t="shared" si="71"/>
        <v>0.89841269841269844</v>
      </c>
      <c r="I403" s="456">
        <f t="shared" si="72"/>
        <v>26</v>
      </c>
      <c r="J403" s="448"/>
      <c r="K403" s="448"/>
      <c r="L403" s="448"/>
      <c r="M403" s="448"/>
      <c r="N403" s="448"/>
      <c r="O403" s="448"/>
      <c r="P403" s="448"/>
      <c r="Q403" s="448"/>
      <c r="R403" s="448"/>
      <c r="S403" s="448"/>
      <c r="T403" s="448"/>
      <c r="U403" s="448"/>
      <c r="V403" s="448"/>
      <c r="W403" s="448"/>
      <c r="X403" s="448"/>
      <c r="Y403" s="448"/>
      <c r="Z403" s="448"/>
      <c r="AA403" s="448"/>
      <c r="AB403" s="448"/>
    </row>
    <row r="404" spans="1:28" s="449" customFormat="1" ht="17.100000000000001" customHeight="1">
      <c r="A404" s="458" t="s">
        <v>2555</v>
      </c>
      <c r="B404" s="451">
        <v>0</v>
      </c>
      <c r="C404" s="458">
        <v>23</v>
      </c>
      <c r="D404" s="453">
        <v>23</v>
      </c>
      <c r="E404" s="454">
        <f t="shared" si="68"/>
        <v>0.91585760517799353</v>
      </c>
      <c r="F404" s="455">
        <f t="shared" si="69"/>
        <v>0</v>
      </c>
      <c r="G404" s="456">
        <f t="shared" si="70"/>
        <v>23</v>
      </c>
      <c r="H404" s="457">
        <f t="shared" si="71"/>
        <v>0.91585760517799353</v>
      </c>
      <c r="I404" s="456">
        <f t="shared" si="72"/>
        <v>23</v>
      </c>
      <c r="J404" s="448"/>
      <c r="K404" s="448"/>
      <c r="L404" s="448"/>
      <c r="M404" s="448"/>
      <c r="N404" s="448"/>
      <c r="O404" s="448"/>
      <c r="P404" s="448"/>
      <c r="Q404" s="448"/>
      <c r="R404" s="448"/>
      <c r="S404" s="448"/>
      <c r="T404" s="448"/>
      <c r="U404" s="448"/>
      <c r="V404" s="448"/>
      <c r="W404" s="448"/>
      <c r="X404" s="448"/>
      <c r="Y404" s="448"/>
      <c r="Z404" s="448"/>
      <c r="AA404" s="448"/>
      <c r="AB404" s="448"/>
    </row>
    <row r="405" spans="1:28" s="449" customFormat="1" ht="17.100000000000001" customHeight="1">
      <c r="A405" s="458" t="s">
        <v>107</v>
      </c>
      <c r="B405" s="451"/>
      <c r="C405" s="458"/>
      <c r="D405" s="453"/>
      <c r="E405" s="454"/>
      <c r="F405" s="455">
        <f>SUM(B406:B408)</f>
        <v>714754</v>
      </c>
      <c r="G405" s="456">
        <f>SUMPRODUCT($B406:$B408,D406:D408)/SUM($B406:$B408)</f>
        <v>20.534966156188002</v>
      </c>
      <c r="H405" s="457">
        <f>SUMPRODUCT($B406:$B408,E406:E408)/SUM($B406:$B408)</f>
        <v>0.9309204364827689</v>
      </c>
      <c r="I405" s="456">
        <f t="shared" si="72"/>
        <v>20.500100604321773</v>
      </c>
      <c r="J405" s="448"/>
      <c r="K405" s="448"/>
      <c r="L405" s="448"/>
      <c r="M405" s="448"/>
      <c r="N405" s="448"/>
      <c r="O405" s="448"/>
      <c r="P405" s="448"/>
      <c r="Q405" s="448"/>
      <c r="R405" s="448"/>
      <c r="S405" s="448"/>
      <c r="T405" s="448"/>
      <c r="U405" s="448"/>
      <c r="V405" s="448"/>
      <c r="W405" s="448"/>
      <c r="X405" s="448"/>
      <c r="Y405" s="448"/>
      <c r="Z405" s="448"/>
      <c r="AA405" s="448"/>
      <c r="AB405" s="448"/>
    </row>
    <row r="406" spans="1:28" s="449" customFormat="1" ht="17.100000000000001" customHeight="1">
      <c r="A406" s="458" t="s">
        <v>2158</v>
      </c>
      <c r="B406" s="451">
        <v>109486</v>
      </c>
      <c r="C406" s="458" t="s">
        <v>2556</v>
      </c>
      <c r="D406" s="453">
        <v>15.2</v>
      </c>
      <c r="E406" s="454">
        <f t="shared" si="68"/>
        <v>0.96455351056578054</v>
      </c>
      <c r="F406" s="455"/>
      <c r="G406" s="456"/>
      <c r="H406" s="457"/>
      <c r="I406" s="456"/>
      <c r="J406" s="448"/>
      <c r="K406" s="448"/>
      <c r="L406" s="448"/>
      <c r="M406" s="448"/>
      <c r="N406" s="448"/>
      <c r="O406" s="448"/>
      <c r="P406" s="448"/>
      <c r="Q406" s="448"/>
      <c r="R406" s="448"/>
      <c r="S406" s="448"/>
      <c r="T406" s="448"/>
      <c r="U406" s="448"/>
      <c r="V406" s="448"/>
      <c r="W406" s="448"/>
      <c r="X406" s="448"/>
      <c r="Y406" s="448"/>
      <c r="Z406" s="448"/>
      <c r="AA406" s="448"/>
      <c r="AB406" s="448"/>
    </row>
    <row r="407" spans="1:28" s="449" customFormat="1" ht="17.100000000000001" customHeight="1">
      <c r="A407" s="458" t="s">
        <v>2557</v>
      </c>
      <c r="B407" s="451">
        <v>0</v>
      </c>
      <c r="C407" s="458">
        <v>13</v>
      </c>
      <c r="D407" s="453">
        <v>13</v>
      </c>
      <c r="E407" s="454">
        <f t="shared" si="68"/>
        <v>0.97923875432525953</v>
      </c>
      <c r="F407" s="455"/>
      <c r="G407" s="456"/>
      <c r="H407" s="457"/>
      <c r="I407" s="456"/>
      <c r="J407" s="448"/>
      <c r="K407" s="448"/>
      <c r="L407" s="448"/>
      <c r="M407" s="448"/>
      <c r="N407" s="448"/>
      <c r="O407" s="448"/>
      <c r="P407" s="448"/>
      <c r="Q407" s="448"/>
      <c r="R407" s="448"/>
      <c r="S407" s="448"/>
      <c r="T407" s="448"/>
      <c r="U407" s="448"/>
      <c r="V407" s="448"/>
      <c r="W407" s="448"/>
      <c r="X407" s="448"/>
      <c r="Y407" s="448"/>
      <c r="Z407" s="448"/>
      <c r="AA407" s="448"/>
      <c r="AB407" s="448"/>
    </row>
    <row r="408" spans="1:28" s="449" customFormat="1" ht="17.100000000000001" customHeight="1">
      <c r="A408" s="458" t="s">
        <v>2558</v>
      </c>
      <c r="B408" s="451">
        <v>605268</v>
      </c>
      <c r="C408" s="458" t="s">
        <v>2559</v>
      </c>
      <c r="D408" s="453">
        <v>21.5</v>
      </c>
      <c r="E408" s="454">
        <f t="shared" si="68"/>
        <v>0.92483660130718959</v>
      </c>
      <c r="F408" s="455"/>
      <c r="G408" s="456"/>
      <c r="H408" s="457"/>
      <c r="I408" s="456"/>
      <c r="J408" s="448"/>
      <c r="K408" s="448"/>
      <c r="L408" s="448"/>
      <c r="M408" s="448"/>
      <c r="N408" s="448"/>
      <c r="O408" s="448"/>
      <c r="P408" s="448"/>
      <c r="Q408" s="448"/>
      <c r="R408" s="448"/>
      <c r="S408" s="448"/>
      <c r="T408" s="448"/>
      <c r="U408" s="448"/>
      <c r="V408" s="448"/>
      <c r="W408" s="448"/>
      <c r="X408" s="448"/>
      <c r="Y408" s="448"/>
      <c r="Z408" s="448"/>
      <c r="AA408" s="448"/>
      <c r="AB408" s="448"/>
    </row>
    <row r="409" spans="1:28" s="449" customFormat="1" ht="17.100000000000001" customHeight="1">
      <c r="A409" s="458" t="s">
        <v>108</v>
      </c>
      <c r="B409" s="451">
        <v>49272</v>
      </c>
      <c r="C409" s="458" t="s">
        <v>2560</v>
      </c>
      <c r="D409" s="453">
        <v>22.5</v>
      </c>
      <c r="E409" s="454">
        <f t="shared" si="68"/>
        <v>0.91883116883116878</v>
      </c>
      <c r="F409" s="455">
        <f>B409</f>
        <v>49272</v>
      </c>
      <c r="G409" s="456">
        <f>D409</f>
        <v>22.5</v>
      </c>
      <c r="H409" s="457">
        <f t="shared" ref="H409:H431" si="73">141.5/(G409+131.5)</f>
        <v>0.91883116883116878</v>
      </c>
      <c r="I409" s="456">
        <f t="shared" ref="I409:I431" si="74">(141.5/H409)-131.5</f>
        <v>22.5</v>
      </c>
      <c r="J409" s="448"/>
      <c r="K409" s="448"/>
      <c r="L409" s="448"/>
      <c r="M409" s="448"/>
      <c r="N409" s="448"/>
      <c r="O409" s="448"/>
      <c r="P409" s="448"/>
      <c r="Q409" s="448"/>
      <c r="R409" s="448"/>
      <c r="S409" s="448"/>
      <c r="T409" s="448"/>
      <c r="U409" s="448"/>
      <c r="V409" s="448"/>
      <c r="W409" s="448"/>
      <c r="X409" s="448"/>
      <c r="Y409" s="448"/>
      <c r="Z409" s="448"/>
      <c r="AA409" s="448"/>
      <c r="AB409" s="448"/>
    </row>
    <row r="410" spans="1:28" s="449" customFormat="1" ht="17.100000000000001" customHeight="1">
      <c r="A410" s="458" t="s">
        <v>2561</v>
      </c>
      <c r="B410" s="451">
        <v>0</v>
      </c>
      <c r="C410" s="458" t="s">
        <v>2562</v>
      </c>
      <c r="D410" s="453">
        <v>32</v>
      </c>
      <c r="E410" s="454">
        <f t="shared" si="68"/>
        <v>0.86544342507645255</v>
      </c>
      <c r="F410" s="455">
        <f>B410</f>
        <v>0</v>
      </c>
      <c r="G410" s="456">
        <f>D410</f>
        <v>32</v>
      </c>
      <c r="H410" s="457">
        <f t="shared" si="73"/>
        <v>0.86544342507645255</v>
      </c>
      <c r="I410" s="456">
        <f t="shared" si="74"/>
        <v>32</v>
      </c>
      <c r="J410" s="448"/>
      <c r="K410" s="448"/>
      <c r="L410" s="448"/>
      <c r="M410" s="448"/>
      <c r="N410" s="448"/>
      <c r="O410" s="448"/>
      <c r="P410" s="448"/>
      <c r="Q410" s="448"/>
      <c r="R410" s="448"/>
      <c r="S410" s="448"/>
      <c r="T410" s="448"/>
      <c r="U410" s="448"/>
      <c r="V410" s="448"/>
      <c r="W410" s="448"/>
      <c r="X410" s="448"/>
      <c r="Y410" s="448"/>
      <c r="Z410" s="448"/>
      <c r="AA410" s="448"/>
      <c r="AB410" s="448"/>
    </row>
    <row r="411" spans="1:28" s="449" customFormat="1" ht="17.100000000000001" customHeight="1">
      <c r="A411" s="458" t="s">
        <v>109</v>
      </c>
      <c r="B411" s="451"/>
      <c r="C411" s="458"/>
      <c r="D411" s="453"/>
      <c r="E411" s="454">
        <f t="shared" si="68"/>
        <v>1.0760456273764258</v>
      </c>
      <c r="F411" s="455">
        <f>SUM(B412:B413)</f>
        <v>248392</v>
      </c>
      <c r="G411" s="456">
        <f>SUMPRODUCT($B412:$B413,D412:D413)/SUM($B412:$B413)</f>
        <v>20.886429514638152</v>
      </c>
      <c r="H411" s="457">
        <f>SUMPRODUCT($B412:$B413,E412:E413)/SUM($B412:$B413)</f>
        <v>0.92889282136047413</v>
      </c>
      <c r="I411" s="456">
        <f t="shared" si="74"/>
        <v>20.83189098474935</v>
      </c>
      <c r="J411" s="448"/>
      <c r="K411" s="448"/>
      <c r="L411" s="448"/>
      <c r="M411" s="448"/>
      <c r="N411" s="448"/>
      <c r="O411" s="448"/>
      <c r="P411" s="448"/>
      <c r="Q411" s="448"/>
      <c r="R411" s="448"/>
      <c r="S411" s="448"/>
      <c r="T411" s="448"/>
      <c r="U411" s="448"/>
      <c r="V411" s="448"/>
      <c r="W411" s="448"/>
      <c r="X411" s="448"/>
      <c r="Y411" s="448"/>
      <c r="Z411" s="448"/>
      <c r="AA411" s="448"/>
      <c r="AB411" s="448"/>
    </row>
    <row r="412" spans="1:28" s="449" customFormat="1" ht="17.100000000000001" customHeight="1">
      <c r="A412" s="458" t="s">
        <v>2563</v>
      </c>
      <c r="B412" s="451">
        <v>87499</v>
      </c>
      <c r="C412" s="458" t="s">
        <v>2564</v>
      </c>
      <c r="D412" s="453">
        <v>17</v>
      </c>
      <c r="E412" s="454">
        <f t="shared" si="68"/>
        <v>0.95286195286195285</v>
      </c>
      <c r="F412" s="455"/>
      <c r="G412" s="456"/>
      <c r="H412" s="457"/>
      <c r="I412" s="456"/>
      <c r="J412" s="448"/>
      <c r="K412" s="448"/>
      <c r="L412" s="448"/>
      <c r="M412" s="448"/>
      <c r="N412" s="448"/>
      <c r="O412" s="448"/>
      <c r="P412" s="448"/>
      <c r="Q412" s="448"/>
      <c r="R412" s="448"/>
      <c r="S412" s="448"/>
      <c r="T412" s="448"/>
      <c r="U412" s="448"/>
      <c r="V412" s="448"/>
      <c r="W412" s="448"/>
      <c r="X412" s="448"/>
      <c r="Y412" s="448"/>
      <c r="Z412" s="448"/>
      <c r="AA412" s="448"/>
      <c r="AB412" s="448"/>
    </row>
    <row r="413" spans="1:28" s="449" customFormat="1" ht="17.100000000000001" customHeight="1">
      <c r="A413" s="458" t="s">
        <v>2565</v>
      </c>
      <c r="B413" s="451">
        <v>160893</v>
      </c>
      <c r="C413" s="458">
        <v>23</v>
      </c>
      <c r="D413" s="453">
        <v>23</v>
      </c>
      <c r="E413" s="454">
        <f t="shared" si="68"/>
        <v>0.91585760517799353</v>
      </c>
      <c r="F413" s="455"/>
      <c r="G413" s="456"/>
      <c r="H413" s="457"/>
      <c r="I413" s="456"/>
      <c r="J413" s="448"/>
      <c r="K413" s="448"/>
      <c r="L413" s="448"/>
      <c r="M413" s="448"/>
      <c r="N413" s="448"/>
      <c r="O413" s="448"/>
      <c r="P413" s="448"/>
      <c r="Q413" s="448"/>
      <c r="R413" s="448"/>
      <c r="S413" s="448"/>
      <c r="T413" s="448"/>
      <c r="U413" s="448"/>
      <c r="V413" s="448"/>
      <c r="W413" s="448"/>
      <c r="X413" s="448"/>
      <c r="Y413" s="448"/>
      <c r="Z413" s="448"/>
      <c r="AA413" s="448"/>
      <c r="AB413" s="448"/>
    </row>
    <row r="414" spans="1:28" s="449" customFormat="1" ht="17.100000000000001" customHeight="1">
      <c r="A414" s="458" t="s">
        <v>2566</v>
      </c>
      <c r="B414" s="451">
        <v>0</v>
      </c>
      <c r="C414" s="458" t="s">
        <v>2163</v>
      </c>
      <c r="D414" s="453">
        <v>31.5</v>
      </c>
      <c r="E414" s="454">
        <f t="shared" si="68"/>
        <v>0.86809815950920244</v>
      </c>
      <c r="F414" s="455">
        <f>B414</f>
        <v>0</v>
      </c>
      <c r="G414" s="456">
        <f>D414</f>
        <v>31.5</v>
      </c>
      <c r="H414" s="457">
        <f t="shared" si="73"/>
        <v>0.86809815950920244</v>
      </c>
      <c r="I414" s="456">
        <f t="shared" si="74"/>
        <v>31.5</v>
      </c>
      <c r="J414" s="448"/>
      <c r="K414" s="448"/>
      <c r="L414" s="448"/>
      <c r="M414" s="448"/>
      <c r="N414" s="448"/>
      <c r="O414" s="448"/>
      <c r="P414" s="448"/>
      <c r="Q414" s="448"/>
      <c r="R414" s="448"/>
      <c r="S414" s="448"/>
      <c r="T414" s="448"/>
      <c r="U414" s="448"/>
      <c r="V414" s="448"/>
      <c r="W414" s="448"/>
      <c r="X414" s="448"/>
      <c r="Y414" s="448"/>
      <c r="Z414" s="448"/>
      <c r="AA414" s="448"/>
      <c r="AB414" s="448"/>
    </row>
    <row r="415" spans="1:28" s="449" customFormat="1" ht="17.100000000000001" customHeight="1">
      <c r="A415" s="458" t="s">
        <v>110</v>
      </c>
      <c r="B415" s="451">
        <v>2241546</v>
      </c>
      <c r="C415" s="467" t="s">
        <v>2567</v>
      </c>
      <c r="D415" s="453">
        <v>13.5</v>
      </c>
      <c r="E415" s="454">
        <f t="shared" si="68"/>
        <v>0.97586206896551719</v>
      </c>
      <c r="F415" s="455">
        <f>B415</f>
        <v>2241546</v>
      </c>
      <c r="G415" s="456">
        <f>D415</f>
        <v>13.5</v>
      </c>
      <c r="H415" s="457">
        <f t="shared" si="73"/>
        <v>0.97586206896551719</v>
      </c>
      <c r="I415" s="456">
        <f t="shared" si="74"/>
        <v>13.5</v>
      </c>
      <c r="J415" s="448"/>
      <c r="K415" s="448"/>
      <c r="L415" s="448"/>
      <c r="M415" s="448"/>
      <c r="N415" s="448"/>
      <c r="O415" s="448"/>
      <c r="P415" s="448"/>
      <c r="Q415" s="448"/>
      <c r="R415" s="448"/>
      <c r="S415" s="448"/>
      <c r="T415" s="448"/>
      <c r="U415" s="448"/>
      <c r="V415" s="448"/>
      <c r="W415" s="448"/>
      <c r="X415" s="448"/>
      <c r="Y415" s="448"/>
      <c r="Z415" s="448"/>
      <c r="AA415" s="448"/>
      <c r="AB415" s="448"/>
    </row>
    <row r="416" spans="1:28" s="449" customFormat="1" ht="17.100000000000001" customHeight="1">
      <c r="A416" s="458" t="s">
        <v>2568</v>
      </c>
      <c r="B416" s="451"/>
      <c r="C416" s="458"/>
      <c r="D416" s="453"/>
      <c r="E416" s="454"/>
      <c r="F416" s="455">
        <f>SUM(B417:B418)</f>
        <v>2E-3</v>
      </c>
      <c r="G416" s="456">
        <f>SUMPRODUCT($B417:$B418,D417:D418)/SUM($B417:$B418)</f>
        <v>42.749999999999993</v>
      </c>
      <c r="H416" s="457">
        <f>SUMPRODUCT($B417:$B418,E417:E418)/SUM($B417:$B418)</f>
        <v>0.81205492616986363</v>
      </c>
      <c r="I416" s="456">
        <f t="shared" si="74"/>
        <v>42.749296987087519</v>
      </c>
      <c r="J416" s="448"/>
      <c r="K416" s="448"/>
      <c r="L416" s="448"/>
      <c r="M416" s="448"/>
      <c r="N416" s="448"/>
      <c r="O416" s="448"/>
      <c r="P416" s="448"/>
      <c r="Q416" s="448"/>
      <c r="R416" s="448"/>
      <c r="S416" s="448"/>
      <c r="T416" s="448"/>
      <c r="U416" s="448"/>
      <c r="V416" s="448"/>
      <c r="W416" s="448"/>
      <c r="X416" s="448"/>
      <c r="Y416" s="448"/>
      <c r="Z416" s="448"/>
      <c r="AA416" s="448"/>
      <c r="AB416" s="448"/>
    </row>
    <row r="417" spans="1:28" s="449" customFormat="1" ht="17.100000000000001" customHeight="1">
      <c r="A417" s="458" t="s">
        <v>2569</v>
      </c>
      <c r="B417" s="451">
        <v>1E-3</v>
      </c>
      <c r="C417" s="468" t="s">
        <v>2570</v>
      </c>
      <c r="D417" s="453">
        <v>43.1</v>
      </c>
      <c r="E417" s="454">
        <f t="shared" si="68"/>
        <v>0.81042382588774342</v>
      </c>
      <c r="F417" s="455"/>
      <c r="G417" s="456"/>
      <c r="H417" s="457"/>
      <c r="I417" s="456"/>
      <c r="J417" s="448"/>
      <c r="K417" s="448"/>
      <c r="L417" s="448"/>
      <c r="M417" s="448"/>
      <c r="N417" s="448"/>
      <c r="O417" s="448"/>
      <c r="P417" s="448"/>
      <c r="Q417" s="448"/>
      <c r="R417" s="448"/>
      <c r="S417" s="448"/>
      <c r="T417" s="448"/>
      <c r="U417" s="448"/>
      <c r="V417" s="448"/>
      <c r="W417" s="448"/>
      <c r="X417" s="448"/>
      <c r="Y417" s="448"/>
      <c r="Z417" s="448"/>
      <c r="AA417" s="448"/>
      <c r="AB417" s="448"/>
    </row>
    <row r="418" spans="1:28" s="449" customFormat="1" ht="17.100000000000001" customHeight="1">
      <c r="A418" s="458" t="s">
        <v>2571</v>
      </c>
      <c r="B418" s="451">
        <v>1E-3</v>
      </c>
      <c r="C418" s="459" t="s">
        <v>2572</v>
      </c>
      <c r="D418" s="453">
        <v>42.4</v>
      </c>
      <c r="E418" s="454">
        <f t="shared" si="68"/>
        <v>0.81368602645198385</v>
      </c>
      <c r="F418" s="455"/>
      <c r="G418" s="456"/>
      <c r="H418" s="457"/>
      <c r="I418" s="456"/>
      <c r="J418" s="448"/>
      <c r="K418" s="448"/>
      <c r="L418" s="448"/>
      <c r="M418" s="448"/>
      <c r="N418" s="448"/>
      <c r="O418" s="448"/>
      <c r="P418" s="448"/>
      <c r="Q418" s="448"/>
      <c r="R418" s="448"/>
      <c r="S418" s="448"/>
      <c r="T418" s="448"/>
      <c r="U418" s="448"/>
      <c r="V418" s="448"/>
      <c r="W418" s="448"/>
      <c r="X418" s="448"/>
      <c r="Y418" s="448"/>
      <c r="Z418" s="448"/>
      <c r="AA418" s="448"/>
      <c r="AB418" s="448"/>
    </row>
    <row r="419" spans="1:28" s="449" customFormat="1" ht="17.100000000000001" customHeight="1">
      <c r="A419" s="458" t="s">
        <v>2573</v>
      </c>
      <c r="B419" s="451">
        <v>0</v>
      </c>
      <c r="C419" s="459" t="s">
        <v>2574</v>
      </c>
      <c r="D419" s="453">
        <v>15</v>
      </c>
      <c r="E419" s="454">
        <f t="shared" si="68"/>
        <v>0.96587030716723554</v>
      </c>
      <c r="F419" s="455">
        <f>B419</f>
        <v>0</v>
      </c>
      <c r="G419" s="456">
        <f>D419</f>
        <v>15</v>
      </c>
      <c r="H419" s="457">
        <f t="shared" si="73"/>
        <v>0.96587030716723554</v>
      </c>
      <c r="I419" s="456">
        <f t="shared" si="74"/>
        <v>15</v>
      </c>
      <c r="J419" s="448"/>
      <c r="K419" s="448"/>
      <c r="L419" s="448"/>
      <c r="M419" s="448"/>
      <c r="N419" s="448"/>
      <c r="O419" s="448"/>
      <c r="P419" s="448"/>
      <c r="Q419" s="448"/>
      <c r="R419" s="448"/>
      <c r="S419" s="448"/>
      <c r="T419" s="448"/>
      <c r="U419" s="448"/>
      <c r="V419" s="448"/>
      <c r="W419" s="448"/>
      <c r="X419" s="448"/>
      <c r="Y419" s="448"/>
      <c r="Z419" s="448"/>
      <c r="AA419" s="448"/>
      <c r="AB419" s="448"/>
    </row>
    <row r="420" spans="1:28" s="449" customFormat="1" ht="17.100000000000001" customHeight="1">
      <c r="A420" s="458" t="s">
        <v>111</v>
      </c>
      <c r="B420" s="451"/>
      <c r="C420" s="458"/>
      <c r="D420" s="453"/>
      <c r="E420" s="454"/>
      <c r="F420" s="455">
        <f>SUM(B421:B430)</f>
        <v>56344</v>
      </c>
      <c r="G420" s="456">
        <f>SUMPRODUCT($B421:$B430,D421:D430)/SUM($B421:$B430)</f>
        <v>17.369631194093426</v>
      </c>
      <c r="H420" s="457">
        <f>SUMPRODUCT($B421:$B430,E421:E430)/SUM($B421:$B430)</f>
        <v>0.95089723118679303</v>
      </c>
      <c r="I420" s="456">
        <f t="shared" si="74"/>
        <v>17.30682723557527</v>
      </c>
      <c r="J420" s="448"/>
      <c r="K420" s="448"/>
      <c r="L420" s="448"/>
      <c r="M420" s="448"/>
      <c r="N420" s="448"/>
      <c r="O420" s="448"/>
      <c r="P420" s="448"/>
      <c r="Q420" s="448"/>
      <c r="R420" s="448"/>
      <c r="S420" s="448"/>
      <c r="T420" s="448"/>
      <c r="U420" s="448"/>
      <c r="V420" s="448"/>
      <c r="W420" s="448"/>
      <c r="X420" s="448"/>
      <c r="Y420" s="448"/>
      <c r="Z420" s="448"/>
      <c r="AA420" s="448"/>
      <c r="AB420" s="448"/>
    </row>
    <row r="421" spans="1:28" s="449" customFormat="1" ht="17.100000000000001" customHeight="1">
      <c r="A421" s="458" t="s">
        <v>2575</v>
      </c>
      <c r="B421" s="451"/>
      <c r="C421" s="458"/>
      <c r="D421" s="453"/>
      <c r="E421" s="454"/>
      <c r="F421" s="455"/>
      <c r="G421" s="456"/>
      <c r="H421" s="457"/>
      <c r="I421" s="456"/>
      <c r="J421" s="448"/>
      <c r="K421" s="448"/>
      <c r="L421" s="448"/>
      <c r="M421" s="448"/>
      <c r="N421" s="448"/>
      <c r="O421" s="448"/>
      <c r="P421" s="448"/>
      <c r="Q421" s="448"/>
      <c r="R421" s="448"/>
      <c r="S421" s="448"/>
      <c r="T421" s="448"/>
      <c r="U421" s="448"/>
      <c r="V421" s="448"/>
      <c r="W421" s="448"/>
      <c r="X421" s="448"/>
      <c r="Y421" s="448"/>
      <c r="Z421" s="448"/>
      <c r="AA421" s="448"/>
      <c r="AB421" s="448"/>
    </row>
    <row r="422" spans="1:28" s="449" customFormat="1" ht="17.100000000000001" customHeight="1">
      <c r="A422" s="458" t="s">
        <v>2576</v>
      </c>
      <c r="B422" s="451">
        <v>20087</v>
      </c>
      <c r="C422" s="459">
        <v>16</v>
      </c>
      <c r="D422" s="453">
        <v>16</v>
      </c>
      <c r="E422" s="454">
        <f t="shared" si="68"/>
        <v>0.95932203389830506</v>
      </c>
      <c r="F422" s="455"/>
      <c r="G422" s="456"/>
      <c r="H422" s="457"/>
      <c r="I422" s="456"/>
      <c r="J422" s="448"/>
      <c r="K422" s="448"/>
      <c r="L422" s="448"/>
      <c r="M422" s="448"/>
      <c r="N422" s="448"/>
      <c r="O422" s="448"/>
      <c r="P422" s="448"/>
      <c r="Q422" s="448"/>
      <c r="R422" s="448"/>
      <c r="S422" s="448"/>
      <c r="T422" s="448"/>
      <c r="U422" s="448"/>
      <c r="V422" s="448"/>
      <c r="W422" s="448"/>
      <c r="X422" s="448"/>
      <c r="Y422" s="448"/>
      <c r="Z422" s="448"/>
      <c r="AA422" s="448"/>
      <c r="AB422" s="448"/>
    </row>
    <row r="423" spans="1:28" s="449" customFormat="1" ht="17.100000000000001" customHeight="1">
      <c r="A423" s="458" t="s">
        <v>2577</v>
      </c>
      <c r="B423" s="451">
        <v>139</v>
      </c>
      <c r="C423" s="459" t="s">
        <v>2578</v>
      </c>
      <c r="D423" s="453">
        <v>44.5</v>
      </c>
      <c r="E423" s="454">
        <f t="shared" si="68"/>
        <v>0.80397727272727271</v>
      </c>
      <c r="F423" s="455"/>
      <c r="G423" s="456"/>
      <c r="H423" s="457"/>
      <c r="I423" s="456"/>
      <c r="J423" s="448"/>
      <c r="K423" s="448"/>
      <c r="L423" s="448"/>
      <c r="M423" s="448"/>
      <c r="N423" s="448"/>
      <c r="O423" s="448"/>
      <c r="P423" s="448"/>
      <c r="Q423" s="448"/>
      <c r="R423" s="448"/>
      <c r="S423" s="448"/>
      <c r="T423" s="448"/>
      <c r="U423" s="448"/>
      <c r="V423" s="448"/>
      <c r="W423" s="448"/>
      <c r="X423" s="448"/>
      <c r="Y423" s="448"/>
      <c r="Z423" s="448"/>
      <c r="AA423" s="448"/>
      <c r="AB423" s="448"/>
    </row>
    <row r="424" spans="1:28" s="449" customFormat="1" ht="17.100000000000001" customHeight="1">
      <c r="A424" s="458" t="s">
        <v>2579</v>
      </c>
      <c r="B424" s="451"/>
      <c r="C424" s="459"/>
      <c r="D424" s="453"/>
      <c r="E424" s="454"/>
      <c r="F424" s="455"/>
      <c r="G424" s="456"/>
      <c r="H424" s="457"/>
      <c r="I424" s="456"/>
      <c r="J424" s="448"/>
      <c r="K424" s="448"/>
      <c r="L424" s="448"/>
      <c r="M424" s="448"/>
      <c r="N424" s="448"/>
      <c r="O424" s="448"/>
      <c r="P424" s="448"/>
      <c r="Q424" s="448"/>
      <c r="R424" s="448"/>
      <c r="S424" s="448"/>
      <c r="T424" s="448"/>
      <c r="U424" s="448"/>
      <c r="V424" s="448"/>
      <c r="W424" s="448"/>
      <c r="X424" s="448"/>
      <c r="Y424" s="448"/>
      <c r="Z424" s="448"/>
      <c r="AA424" s="448"/>
      <c r="AB424" s="448"/>
    </row>
    <row r="425" spans="1:28" s="449" customFormat="1" ht="17.100000000000001" customHeight="1">
      <c r="A425" s="458" t="s">
        <v>2580</v>
      </c>
      <c r="B425" s="451">
        <v>776</v>
      </c>
      <c r="C425" s="459">
        <v>12</v>
      </c>
      <c r="D425" s="453">
        <v>12</v>
      </c>
      <c r="E425" s="454">
        <f t="shared" si="68"/>
        <v>0.98606271777003485</v>
      </c>
      <c r="F425" s="455"/>
      <c r="G425" s="456"/>
      <c r="H425" s="457"/>
      <c r="I425" s="456"/>
      <c r="J425" s="448"/>
      <c r="K425" s="448"/>
      <c r="L425" s="448"/>
      <c r="M425" s="448"/>
      <c r="N425" s="448"/>
      <c r="O425" s="448"/>
      <c r="P425" s="448"/>
      <c r="Q425" s="448"/>
      <c r="R425" s="448"/>
      <c r="S425" s="448"/>
      <c r="T425" s="448"/>
      <c r="U425" s="448"/>
      <c r="V425" s="448"/>
      <c r="W425" s="448"/>
      <c r="X425" s="448"/>
      <c r="Y425" s="448"/>
      <c r="Z425" s="448"/>
      <c r="AA425" s="448"/>
      <c r="AB425" s="448"/>
    </row>
    <row r="426" spans="1:28" s="449" customFormat="1" ht="17.100000000000001" customHeight="1">
      <c r="A426" s="458" t="s">
        <v>2581</v>
      </c>
      <c r="B426" s="451">
        <v>3902</v>
      </c>
      <c r="C426" s="469" t="s">
        <v>2582</v>
      </c>
      <c r="D426" s="453">
        <v>27.5</v>
      </c>
      <c r="E426" s="454">
        <f t="shared" si="68"/>
        <v>0.88993710691823902</v>
      </c>
      <c r="F426" s="455"/>
      <c r="G426" s="456"/>
      <c r="H426" s="457"/>
      <c r="I426" s="456"/>
      <c r="J426" s="448"/>
      <c r="K426" s="448"/>
      <c r="L426" s="448"/>
      <c r="M426" s="448"/>
      <c r="N426" s="448"/>
      <c r="O426" s="448"/>
      <c r="P426" s="448"/>
      <c r="Q426" s="448"/>
      <c r="R426" s="448"/>
      <c r="S426" s="448"/>
      <c r="T426" s="448"/>
      <c r="U426" s="448"/>
      <c r="V426" s="448"/>
      <c r="W426" s="448"/>
      <c r="X426" s="448"/>
      <c r="Y426" s="448"/>
      <c r="Z426" s="448"/>
      <c r="AA426" s="448"/>
      <c r="AB426" s="448"/>
    </row>
    <row r="427" spans="1:28" s="449" customFormat="1" ht="17.100000000000001" customHeight="1">
      <c r="A427" s="458" t="s">
        <v>2583</v>
      </c>
      <c r="B427" s="451"/>
      <c r="C427" s="459"/>
      <c r="D427" s="453"/>
      <c r="E427" s="454"/>
      <c r="F427" s="455"/>
      <c r="G427" s="456"/>
      <c r="H427" s="457"/>
      <c r="I427" s="456"/>
      <c r="J427" s="448"/>
      <c r="K427" s="448"/>
      <c r="L427" s="448"/>
      <c r="M427" s="448"/>
      <c r="N427" s="448"/>
      <c r="O427" s="448"/>
      <c r="P427" s="448"/>
      <c r="Q427" s="448"/>
      <c r="R427" s="448"/>
      <c r="S427" s="448"/>
      <c r="T427" s="448"/>
      <c r="U427" s="448"/>
      <c r="V427" s="448"/>
      <c r="W427" s="448"/>
      <c r="X427" s="448"/>
      <c r="Y427" s="448"/>
      <c r="Z427" s="448"/>
      <c r="AA427" s="448"/>
      <c r="AB427" s="448"/>
    </row>
    <row r="428" spans="1:28" s="449" customFormat="1" ht="17.100000000000001" customHeight="1">
      <c r="A428" s="458" t="s">
        <v>2577</v>
      </c>
      <c r="B428" s="451">
        <v>0</v>
      </c>
      <c r="C428" s="459" t="s">
        <v>2584</v>
      </c>
      <c r="D428" s="453">
        <v>42.5</v>
      </c>
      <c r="E428" s="454">
        <f t="shared" si="68"/>
        <v>0.81321839080459768</v>
      </c>
      <c r="F428" s="455"/>
      <c r="G428" s="456"/>
      <c r="H428" s="457"/>
      <c r="I428" s="456"/>
      <c r="J428" s="448"/>
      <c r="K428" s="448"/>
      <c r="L428" s="448"/>
      <c r="M428" s="448"/>
      <c r="N428" s="448"/>
      <c r="O428" s="448"/>
      <c r="P428" s="448"/>
      <c r="Q428" s="448"/>
      <c r="R428" s="448"/>
      <c r="S428" s="448"/>
      <c r="T428" s="448"/>
      <c r="U428" s="448"/>
      <c r="V428" s="448"/>
      <c r="W428" s="448"/>
      <c r="X428" s="448"/>
      <c r="Y428" s="448"/>
      <c r="Z428" s="448"/>
      <c r="AA428" s="448"/>
      <c r="AB428" s="448"/>
    </row>
    <row r="429" spans="1:28" s="449" customFormat="1" ht="17.100000000000001" customHeight="1">
      <c r="A429" s="458" t="s">
        <v>2585</v>
      </c>
      <c r="B429" s="451"/>
      <c r="C429" s="459"/>
      <c r="D429" s="453"/>
      <c r="E429" s="454"/>
      <c r="F429" s="455"/>
      <c r="G429" s="456"/>
      <c r="H429" s="457"/>
      <c r="I429" s="456"/>
      <c r="J429" s="448"/>
      <c r="K429" s="448"/>
      <c r="L429" s="448"/>
      <c r="M429" s="448"/>
      <c r="N429" s="448"/>
      <c r="O429" s="448"/>
      <c r="P429" s="448"/>
      <c r="Q429" s="448"/>
      <c r="R429" s="448"/>
      <c r="S429" s="448"/>
      <c r="T429" s="448"/>
      <c r="U429" s="448"/>
      <c r="V429" s="448"/>
      <c r="W429" s="448"/>
      <c r="X429" s="448"/>
      <c r="Y429" s="448"/>
      <c r="Z429" s="448"/>
      <c r="AA429" s="448"/>
      <c r="AB429" s="448"/>
    </row>
    <row r="430" spans="1:28" s="449" customFormat="1" ht="17.100000000000001" customHeight="1">
      <c r="A430" s="458" t="s">
        <v>2576</v>
      </c>
      <c r="B430" s="451">
        <v>31440</v>
      </c>
      <c r="C430" s="459">
        <v>17</v>
      </c>
      <c r="D430" s="453">
        <v>17</v>
      </c>
      <c r="E430" s="454">
        <f t="shared" si="68"/>
        <v>0.95286195286195285</v>
      </c>
      <c r="F430" s="455"/>
      <c r="G430" s="456"/>
      <c r="H430" s="457"/>
      <c r="I430" s="456"/>
      <c r="J430" s="448"/>
      <c r="K430" s="448"/>
      <c r="L430" s="448"/>
      <c r="M430" s="448"/>
      <c r="N430" s="448"/>
      <c r="O430" s="448"/>
      <c r="P430" s="448"/>
      <c r="Q430" s="448"/>
      <c r="R430" s="448"/>
      <c r="S430" s="448"/>
      <c r="T430" s="448"/>
      <c r="U430" s="448"/>
      <c r="V430" s="448"/>
      <c r="W430" s="448"/>
      <c r="X430" s="448"/>
      <c r="Y430" s="448"/>
      <c r="Z430" s="448"/>
      <c r="AA430" s="448"/>
      <c r="AB430" s="448"/>
    </row>
    <row r="431" spans="1:28" s="449" customFormat="1" ht="17.100000000000001" customHeight="1">
      <c r="A431" s="458" t="s">
        <v>2586</v>
      </c>
      <c r="B431" s="451">
        <v>0</v>
      </c>
      <c r="C431" s="458" t="s">
        <v>2587</v>
      </c>
      <c r="D431" s="453">
        <v>18.5</v>
      </c>
      <c r="E431" s="454">
        <f t="shared" si="68"/>
        <v>0.94333333333333336</v>
      </c>
      <c r="F431" s="455">
        <f>B431</f>
        <v>0</v>
      </c>
      <c r="G431" s="456">
        <f>D431</f>
        <v>18.5</v>
      </c>
      <c r="H431" s="457">
        <f t="shared" si="73"/>
        <v>0.94333333333333336</v>
      </c>
      <c r="I431" s="456">
        <f t="shared" si="74"/>
        <v>18.5</v>
      </c>
      <c r="J431" s="448"/>
      <c r="K431" s="448"/>
      <c r="L431" s="448"/>
      <c r="M431" s="448"/>
      <c r="N431" s="448"/>
      <c r="O431" s="448"/>
      <c r="P431" s="448"/>
      <c r="Q431" s="448"/>
      <c r="R431" s="448"/>
      <c r="S431" s="448"/>
      <c r="T431" s="448"/>
      <c r="U431" s="448"/>
      <c r="V431" s="448"/>
      <c r="W431" s="448"/>
      <c r="X431" s="448"/>
      <c r="Y431" s="448"/>
      <c r="Z431" s="448"/>
      <c r="AA431" s="448"/>
      <c r="AB431" s="448"/>
    </row>
    <row r="432" spans="1:28" s="449" customFormat="1" ht="17.100000000000001" customHeight="1">
      <c r="A432" s="458" t="s">
        <v>112</v>
      </c>
      <c r="B432" s="451"/>
      <c r="C432" s="458"/>
      <c r="D432" s="453"/>
      <c r="E432" s="454"/>
      <c r="F432" s="455">
        <f>SUM(B433:B441)</f>
        <v>145362</v>
      </c>
      <c r="G432" s="456">
        <f>SUMPRODUCT($B433:$B441,D433:D441)/SUM($B433:$B441)</f>
        <v>37.857947744252279</v>
      </c>
      <c r="H432" s="457">
        <f>SUMPRODUCT($B433:$B441,E433:E441)/SUM($B433:$B441)</f>
        <v>0.83622420392197017</v>
      </c>
      <c r="I432" s="456">
        <f t="shared" si="72"/>
        <v>37.712992563898155</v>
      </c>
      <c r="J432" s="448"/>
      <c r="K432" s="448"/>
      <c r="L432" s="448"/>
      <c r="M432" s="448"/>
      <c r="N432" s="448"/>
      <c r="O432" s="448"/>
      <c r="P432" s="448"/>
      <c r="Q432" s="448"/>
      <c r="R432" s="448"/>
      <c r="S432" s="448"/>
      <c r="T432" s="448"/>
      <c r="U432" s="448"/>
      <c r="V432" s="448"/>
      <c r="W432" s="448"/>
      <c r="X432" s="448"/>
      <c r="Y432" s="448"/>
      <c r="Z432" s="448"/>
      <c r="AA432" s="448"/>
      <c r="AB432" s="448"/>
    </row>
    <row r="433" spans="1:28" s="449" customFormat="1" ht="17.100000000000001" customHeight="1">
      <c r="A433" s="458" t="s">
        <v>2588</v>
      </c>
      <c r="B433" s="451">
        <v>4016</v>
      </c>
      <c r="C433" s="459" t="s">
        <v>2589</v>
      </c>
      <c r="D433" s="453">
        <v>32.700000000000003</v>
      </c>
      <c r="E433" s="454">
        <f t="shared" si="68"/>
        <v>0.86175395858708903</v>
      </c>
      <c r="F433" s="455"/>
      <c r="G433" s="456"/>
      <c r="H433" s="457"/>
      <c r="I433" s="456"/>
      <c r="J433" s="448"/>
      <c r="K433" s="448"/>
      <c r="L433" s="448"/>
      <c r="M433" s="448"/>
      <c r="N433" s="448"/>
      <c r="O433" s="448"/>
      <c r="P433" s="448"/>
      <c r="Q433" s="448"/>
      <c r="R433" s="448"/>
      <c r="S433" s="448"/>
      <c r="T433" s="448"/>
      <c r="U433" s="448"/>
      <c r="V433" s="448"/>
      <c r="W433" s="448"/>
      <c r="X433" s="448"/>
      <c r="Y433" s="448"/>
      <c r="Z433" s="448"/>
      <c r="AA433" s="448"/>
      <c r="AB433" s="448"/>
    </row>
    <row r="434" spans="1:28" s="449" customFormat="1" ht="17.100000000000001" customHeight="1">
      <c r="A434" s="458" t="s">
        <v>2149</v>
      </c>
      <c r="B434" s="451">
        <v>43455</v>
      </c>
      <c r="C434" s="459" t="s">
        <v>2589</v>
      </c>
      <c r="D434" s="453">
        <v>32.700000000000003</v>
      </c>
      <c r="E434" s="454">
        <f t="shared" si="68"/>
        <v>0.86175395858708903</v>
      </c>
      <c r="F434" s="455"/>
      <c r="G434" s="456"/>
      <c r="H434" s="457"/>
      <c r="I434" s="456"/>
      <c r="J434" s="448"/>
      <c r="K434" s="448"/>
      <c r="L434" s="448"/>
      <c r="M434" s="448"/>
      <c r="N434" s="448"/>
      <c r="O434" s="448"/>
      <c r="P434" s="448"/>
      <c r="Q434" s="448"/>
      <c r="R434" s="448"/>
      <c r="S434" s="448"/>
      <c r="T434" s="448"/>
      <c r="U434" s="448"/>
      <c r="V434" s="448"/>
      <c r="W434" s="448"/>
      <c r="X434" s="448"/>
      <c r="Y434" s="448"/>
      <c r="Z434" s="448"/>
      <c r="AA434" s="448"/>
      <c r="AB434" s="448"/>
    </row>
    <row r="435" spans="1:28" s="449" customFormat="1" ht="17.100000000000001" customHeight="1">
      <c r="A435" s="458" t="s">
        <v>2590</v>
      </c>
      <c r="B435" s="451">
        <v>19729</v>
      </c>
      <c r="C435" s="459" t="s">
        <v>2589</v>
      </c>
      <c r="D435" s="453">
        <v>32.700000000000003</v>
      </c>
      <c r="E435" s="454">
        <f t="shared" si="68"/>
        <v>0.86175395858708903</v>
      </c>
      <c r="F435" s="455"/>
      <c r="G435" s="456"/>
      <c r="H435" s="457"/>
      <c r="I435" s="456"/>
      <c r="J435" s="448"/>
      <c r="K435" s="448"/>
      <c r="L435" s="448"/>
      <c r="M435" s="448"/>
      <c r="N435" s="448"/>
      <c r="O435" s="448"/>
      <c r="P435" s="448"/>
      <c r="Q435" s="448"/>
      <c r="R435" s="448"/>
      <c r="S435" s="448"/>
      <c r="T435" s="448"/>
      <c r="U435" s="448"/>
      <c r="V435" s="448"/>
      <c r="W435" s="448"/>
      <c r="X435" s="448"/>
      <c r="Y435" s="448"/>
      <c r="Z435" s="448"/>
      <c r="AA435" s="448"/>
      <c r="AB435" s="448"/>
    </row>
    <row r="436" spans="1:28" s="449" customFormat="1" ht="17.100000000000001" customHeight="1">
      <c r="A436" s="458" t="s">
        <v>2591</v>
      </c>
      <c r="B436" s="451">
        <v>2081</v>
      </c>
      <c r="C436" s="458" t="s">
        <v>2592</v>
      </c>
      <c r="D436" s="453">
        <v>32</v>
      </c>
      <c r="E436" s="454">
        <f t="shared" si="68"/>
        <v>0.86544342507645255</v>
      </c>
      <c r="F436" s="455"/>
      <c r="G436" s="456"/>
      <c r="H436" s="457"/>
      <c r="I436" s="456"/>
      <c r="J436" s="448"/>
      <c r="K436" s="448"/>
      <c r="L436" s="448"/>
      <c r="M436" s="448"/>
      <c r="N436" s="448"/>
      <c r="O436" s="448"/>
      <c r="P436" s="448"/>
      <c r="Q436" s="448"/>
      <c r="R436" s="448"/>
      <c r="S436" s="448"/>
      <c r="T436" s="448"/>
      <c r="U436" s="448"/>
      <c r="V436" s="448"/>
      <c r="W436" s="448"/>
      <c r="X436" s="448"/>
      <c r="Y436" s="448"/>
      <c r="Z436" s="448"/>
      <c r="AA436" s="448"/>
      <c r="AB436" s="448"/>
    </row>
    <row r="437" spans="1:28" s="449" customFormat="1" ht="17.100000000000001" customHeight="1">
      <c r="A437" s="458" t="s">
        <v>2175</v>
      </c>
      <c r="B437" s="451">
        <v>72326</v>
      </c>
      <c r="C437" s="458" t="s">
        <v>2593</v>
      </c>
      <c r="D437" s="453">
        <v>42.5</v>
      </c>
      <c r="E437" s="454">
        <f t="shared" si="68"/>
        <v>0.81321839080459768</v>
      </c>
      <c r="F437" s="455"/>
      <c r="G437" s="456"/>
      <c r="H437" s="457"/>
      <c r="I437" s="456"/>
      <c r="J437" s="448"/>
      <c r="K437" s="448"/>
      <c r="L437" s="448"/>
      <c r="M437" s="448"/>
      <c r="N437" s="448"/>
      <c r="O437" s="448"/>
      <c r="P437" s="448"/>
      <c r="Q437" s="448"/>
      <c r="R437" s="448"/>
      <c r="S437" s="448"/>
      <c r="T437" s="448"/>
      <c r="U437" s="448"/>
      <c r="V437" s="448"/>
      <c r="W437" s="448"/>
      <c r="X437" s="448"/>
      <c r="Y437" s="448"/>
      <c r="Z437" s="448"/>
      <c r="AA437" s="448"/>
      <c r="AB437" s="448"/>
    </row>
    <row r="438" spans="1:28" s="449" customFormat="1" ht="17.100000000000001" customHeight="1">
      <c r="A438" s="458" t="s">
        <v>2594</v>
      </c>
      <c r="B438" s="451">
        <v>3755</v>
      </c>
      <c r="C438" s="458" t="s">
        <v>2595</v>
      </c>
      <c r="D438" s="453">
        <v>44</v>
      </c>
      <c r="E438" s="454">
        <f t="shared" si="68"/>
        <v>0.80626780626780625</v>
      </c>
      <c r="F438" s="455"/>
      <c r="G438" s="456"/>
      <c r="H438" s="457"/>
      <c r="I438" s="456"/>
      <c r="J438" s="448"/>
      <c r="K438" s="448"/>
      <c r="L438" s="448"/>
      <c r="M438" s="448"/>
      <c r="N438" s="448"/>
      <c r="O438" s="448"/>
      <c r="P438" s="448"/>
      <c r="Q438" s="448"/>
      <c r="R438" s="448"/>
      <c r="S438" s="448"/>
      <c r="T438" s="448"/>
      <c r="U438" s="448"/>
      <c r="V438" s="448"/>
      <c r="W438" s="448"/>
      <c r="X438" s="448"/>
      <c r="Y438" s="448"/>
      <c r="Z438" s="448"/>
      <c r="AA438" s="448"/>
      <c r="AB438" s="448"/>
    </row>
    <row r="439" spans="1:28" s="449" customFormat="1" ht="17.100000000000001" customHeight="1">
      <c r="A439" s="458" t="s">
        <v>2596</v>
      </c>
      <c r="B439" s="451">
        <v>0</v>
      </c>
      <c r="C439" s="470" t="s">
        <v>2597</v>
      </c>
      <c r="D439" s="453">
        <v>13</v>
      </c>
      <c r="E439" s="454">
        <f t="shared" si="68"/>
        <v>0.97923875432525953</v>
      </c>
      <c r="F439" s="455"/>
      <c r="G439" s="456"/>
      <c r="H439" s="457"/>
      <c r="I439" s="456"/>
      <c r="J439" s="448"/>
      <c r="K439" s="448"/>
      <c r="L439" s="448"/>
      <c r="M439" s="448"/>
      <c r="N439" s="448"/>
      <c r="O439" s="448"/>
      <c r="P439" s="448"/>
      <c r="Q439" s="448"/>
      <c r="R439" s="448"/>
      <c r="S439" s="448"/>
      <c r="T439" s="448"/>
      <c r="U439" s="448"/>
      <c r="V439" s="448"/>
      <c r="W439" s="448"/>
      <c r="X439" s="448"/>
      <c r="Y439" s="448"/>
      <c r="Z439" s="448"/>
      <c r="AA439" s="448"/>
      <c r="AB439" s="448"/>
    </row>
    <row r="440" spans="1:28" s="449" customFormat="1" ht="17.100000000000001" customHeight="1">
      <c r="A440" s="458" t="s">
        <v>2598</v>
      </c>
      <c r="B440" s="451">
        <v>0</v>
      </c>
      <c r="C440" s="458">
        <v>42</v>
      </c>
      <c r="D440" s="453">
        <v>42</v>
      </c>
      <c r="E440" s="454">
        <f t="shared" si="68"/>
        <v>0.81556195965417866</v>
      </c>
      <c r="F440" s="455"/>
      <c r="G440" s="456"/>
      <c r="H440" s="457"/>
      <c r="I440" s="456"/>
      <c r="J440" s="448"/>
      <c r="K440" s="448"/>
      <c r="L440" s="448"/>
      <c r="M440" s="448"/>
      <c r="N440" s="448"/>
      <c r="O440" s="448"/>
      <c r="P440" s="448"/>
      <c r="Q440" s="448"/>
      <c r="R440" s="448"/>
      <c r="S440" s="448"/>
      <c r="T440" s="448"/>
      <c r="U440" s="448"/>
      <c r="V440" s="448"/>
      <c r="W440" s="448"/>
      <c r="X440" s="448"/>
      <c r="Y440" s="448"/>
      <c r="Z440" s="448"/>
      <c r="AA440" s="448"/>
      <c r="AB440" s="448"/>
    </row>
    <row r="441" spans="1:28" s="449" customFormat="1" ht="17.100000000000001" customHeight="1">
      <c r="A441" s="458" t="s">
        <v>2599</v>
      </c>
      <c r="B441" s="451">
        <v>0</v>
      </c>
      <c r="C441" s="458">
        <v>32</v>
      </c>
      <c r="D441" s="453">
        <v>32</v>
      </c>
      <c r="E441" s="454">
        <f t="shared" si="68"/>
        <v>0.86544342507645255</v>
      </c>
      <c r="F441" s="455"/>
      <c r="G441" s="456"/>
      <c r="H441" s="457"/>
      <c r="I441" s="456"/>
      <c r="J441" s="448"/>
      <c r="K441" s="448"/>
      <c r="L441" s="448"/>
      <c r="M441" s="448"/>
      <c r="N441" s="448"/>
      <c r="O441" s="448"/>
      <c r="P441" s="448"/>
      <c r="Q441" s="448"/>
      <c r="R441" s="448"/>
      <c r="S441" s="448"/>
      <c r="T441" s="448"/>
      <c r="U441" s="448"/>
      <c r="V441" s="448"/>
      <c r="W441" s="448"/>
      <c r="X441" s="448"/>
      <c r="Y441" s="448"/>
      <c r="Z441" s="448"/>
      <c r="AA441" s="448"/>
      <c r="AB441" s="448"/>
    </row>
    <row r="442" spans="1:28" s="449" customFormat="1" ht="17.100000000000001" customHeight="1">
      <c r="A442" s="458" t="s">
        <v>113</v>
      </c>
      <c r="B442" s="451"/>
      <c r="C442" s="458"/>
      <c r="D442" s="453"/>
      <c r="E442" s="454"/>
      <c r="F442" s="455">
        <f>SUM(B443:B444)</f>
        <v>183355</v>
      </c>
      <c r="G442" s="456">
        <f>SUMPRODUCT($B443:$B444,D443:D444)/SUM($B443:$B444)</f>
        <v>26.049121921954679</v>
      </c>
      <c r="H442" s="457">
        <f>SUMPRODUCT($B443:$B444,E443:E444)/SUM($B443:$B444)</f>
        <v>0.89832332740456589</v>
      </c>
      <c r="I442" s="456">
        <f t="shared" si="72"/>
        <v>26.015669117512005</v>
      </c>
      <c r="J442" s="448"/>
      <c r="K442" s="448"/>
      <c r="L442" s="448"/>
      <c r="M442" s="448"/>
      <c r="N442" s="448"/>
      <c r="O442" s="448"/>
      <c r="P442" s="448"/>
      <c r="Q442" s="448"/>
      <c r="R442" s="448"/>
      <c r="S442" s="448"/>
      <c r="T442" s="448"/>
      <c r="U442" s="448"/>
      <c r="V442" s="448"/>
      <c r="W442" s="448"/>
      <c r="X442" s="448"/>
      <c r="Y442" s="448"/>
      <c r="Z442" s="448"/>
      <c r="AA442" s="448"/>
      <c r="AB442" s="448"/>
    </row>
    <row r="443" spans="1:28" s="449" customFormat="1" ht="17.100000000000001" customHeight="1">
      <c r="A443" s="458" t="s">
        <v>2600</v>
      </c>
      <c r="B443" s="451">
        <v>113907</v>
      </c>
      <c r="C443" s="458" t="s">
        <v>2601</v>
      </c>
      <c r="D443" s="453">
        <v>24.25</v>
      </c>
      <c r="E443" s="454">
        <f t="shared" si="68"/>
        <v>0.9085072231139647</v>
      </c>
      <c r="F443" s="455"/>
      <c r="G443" s="456"/>
      <c r="H443" s="457"/>
      <c r="I443" s="456"/>
      <c r="J443" s="448"/>
      <c r="K443" s="448"/>
      <c r="L443" s="448"/>
      <c r="M443" s="448"/>
      <c r="N443" s="448"/>
      <c r="O443" s="448"/>
      <c r="P443" s="448"/>
      <c r="Q443" s="448"/>
      <c r="R443" s="448"/>
      <c r="S443" s="448"/>
      <c r="T443" s="448"/>
      <c r="U443" s="448"/>
      <c r="V443" s="448"/>
      <c r="W443" s="448"/>
      <c r="X443" s="448"/>
      <c r="Y443" s="448"/>
      <c r="Z443" s="448"/>
      <c r="AA443" s="448"/>
      <c r="AB443" s="448"/>
    </row>
    <row r="444" spans="1:28" s="449" customFormat="1" ht="17.100000000000001" customHeight="1">
      <c r="A444" s="458" t="s">
        <v>2263</v>
      </c>
      <c r="B444" s="451">
        <v>69448</v>
      </c>
      <c r="C444" s="458" t="s">
        <v>2356</v>
      </c>
      <c r="D444" s="453">
        <v>29</v>
      </c>
      <c r="E444" s="454">
        <f t="shared" si="68"/>
        <v>0.88161993769470404</v>
      </c>
      <c r="F444" s="455"/>
      <c r="G444" s="456"/>
      <c r="H444" s="457"/>
      <c r="I444" s="456"/>
      <c r="J444" s="448"/>
      <c r="K444" s="448"/>
      <c r="L444" s="448"/>
      <c r="M444" s="448"/>
      <c r="N444" s="448"/>
      <c r="O444" s="448"/>
      <c r="P444" s="448"/>
      <c r="Q444" s="448"/>
      <c r="R444" s="448"/>
      <c r="S444" s="448"/>
      <c r="T444" s="448"/>
      <c r="U444" s="448"/>
      <c r="V444" s="448"/>
      <c r="W444" s="448"/>
      <c r="X444" s="448"/>
      <c r="Y444" s="448"/>
      <c r="Z444" s="448"/>
      <c r="AA444" s="448"/>
      <c r="AB444" s="448"/>
    </row>
    <row r="445" spans="1:28" s="449" customFormat="1" ht="17.100000000000001" customHeight="1">
      <c r="A445" s="458" t="s">
        <v>114</v>
      </c>
      <c r="B445" s="451">
        <v>74914</v>
      </c>
      <c r="C445" s="459" t="s">
        <v>2602</v>
      </c>
      <c r="D445" s="453">
        <v>20.6</v>
      </c>
      <c r="E445" s="454">
        <f t="shared" si="68"/>
        <v>0.93030900723208421</v>
      </c>
      <c r="F445" s="455">
        <f>B445</f>
        <v>74914</v>
      </c>
      <c r="G445" s="456">
        <f>D445</f>
        <v>20.6</v>
      </c>
      <c r="H445" s="457">
        <f t="shared" ref="H445:H449" si="75">141.5/(G445+131.5)</f>
        <v>0.93030900723208421</v>
      </c>
      <c r="I445" s="456">
        <f t="shared" ref="I445:I449" si="76">(141.5/H445)-131.5</f>
        <v>20.599999999999994</v>
      </c>
      <c r="J445" s="448"/>
      <c r="K445" s="448"/>
      <c r="L445" s="448"/>
      <c r="M445" s="448"/>
      <c r="N445" s="448"/>
      <c r="O445" s="448"/>
      <c r="P445" s="448"/>
      <c r="Q445" s="448"/>
      <c r="R445" s="448"/>
      <c r="S445" s="448"/>
      <c r="T445" s="448"/>
      <c r="U445" s="448"/>
      <c r="V445" s="448"/>
      <c r="W445" s="448"/>
      <c r="X445" s="448"/>
      <c r="Y445" s="448"/>
      <c r="Z445" s="448"/>
      <c r="AA445" s="448"/>
      <c r="AB445" s="448"/>
    </row>
    <row r="446" spans="1:28" s="449" customFormat="1" ht="17.100000000000001" customHeight="1">
      <c r="A446" s="458" t="s">
        <v>2603</v>
      </c>
      <c r="B446" s="451">
        <v>683</v>
      </c>
      <c r="C446" s="458" t="s">
        <v>2604</v>
      </c>
      <c r="D446" s="453">
        <v>18</v>
      </c>
      <c r="E446" s="454">
        <f t="shared" si="68"/>
        <v>0.94648829431438131</v>
      </c>
      <c r="F446" s="455">
        <f>B446</f>
        <v>683</v>
      </c>
      <c r="G446" s="456">
        <f>D446</f>
        <v>18</v>
      </c>
      <c r="H446" s="457">
        <f t="shared" si="75"/>
        <v>0.94648829431438131</v>
      </c>
      <c r="I446" s="456">
        <f t="shared" si="76"/>
        <v>18</v>
      </c>
      <c r="J446" s="448"/>
      <c r="K446" s="448"/>
      <c r="L446" s="448"/>
      <c r="M446" s="448"/>
      <c r="N446" s="448"/>
      <c r="O446" s="448"/>
      <c r="P446" s="448"/>
      <c r="Q446" s="448"/>
      <c r="R446" s="448"/>
      <c r="S446" s="448"/>
      <c r="T446" s="448"/>
      <c r="U446" s="448"/>
      <c r="V446" s="448"/>
      <c r="W446" s="448"/>
      <c r="X446" s="448"/>
      <c r="Y446" s="448"/>
      <c r="Z446" s="448"/>
      <c r="AA446" s="448"/>
      <c r="AB446" s="448"/>
    </row>
    <row r="447" spans="1:28" s="449" customFormat="1" ht="17.100000000000001" customHeight="1">
      <c r="A447" s="458" t="s">
        <v>115</v>
      </c>
      <c r="B447" s="451">
        <v>378735</v>
      </c>
      <c r="C447" s="459" t="s">
        <v>2605</v>
      </c>
      <c r="D447" s="453">
        <v>18.5</v>
      </c>
      <c r="E447" s="454">
        <f t="shared" si="68"/>
        <v>0.94333333333333336</v>
      </c>
      <c r="F447" s="455">
        <f>B447</f>
        <v>378735</v>
      </c>
      <c r="G447" s="456">
        <f>D447</f>
        <v>18.5</v>
      </c>
      <c r="H447" s="457">
        <f t="shared" si="75"/>
        <v>0.94333333333333336</v>
      </c>
      <c r="I447" s="456">
        <f t="shared" si="76"/>
        <v>18.5</v>
      </c>
      <c r="J447" s="448"/>
      <c r="K447" s="448"/>
      <c r="L447" s="448"/>
      <c r="M447" s="448"/>
      <c r="N447" s="448"/>
      <c r="O447" s="448"/>
      <c r="P447" s="448"/>
      <c r="Q447" s="448"/>
      <c r="R447" s="448"/>
      <c r="S447" s="448"/>
      <c r="T447" s="448"/>
      <c r="U447" s="448"/>
      <c r="V447" s="448"/>
      <c r="W447" s="448"/>
      <c r="X447" s="448"/>
      <c r="Y447" s="448"/>
      <c r="Z447" s="448"/>
      <c r="AA447" s="448"/>
      <c r="AB447" s="448"/>
    </row>
    <row r="448" spans="1:28" s="449" customFormat="1" ht="17.100000000000001" customHeight="1">
      <c r="A448" s="458" t="s">
        <v>116</v>
      </c>
      <c r="B448" s="451">
        <v>326641</v>
      </c>
      <c r="C448" s="459" t="s">
        <v>2606</v>
      </c>
      <c r="D448" s="453">
        <v>29.1</v>
      </c>
      <c r="E448" s="454">
        <f t="shared" si="68"/>
        <v>0.88107098381070992</v>
      </c>
      <c r="F448" s="455">
        <f>B448</f>
        <v>326641</v>
      </c>
      <c r="G448" s="456">
        <f>D448</f>
        <v>29.1</v>
      </c>
      <c r="H448" s="457">
        <f t="shared" si="75"/>
        <v>0.88107098381070992</v>
      </c>
      <c r="I448" s="456">
        <f t="shared" si="76"/>
        <v>29.099999999999994</v>
      </c>
      <c r="J448" s="448"/>
      <c r="K448" s="448"/>
      <c r="L448" s="448"/>
      <c r="M448" s="448"/>
      <c r="N448" s="448"/>
      <c r="O448" s="448"/>
      <c r="P448" s="448"/>
      <c r="Q448" s="448"/>
      <c r="R448" s="448"/>
      <c r="S448" s="448"/>
      <c r="T448" s="448"/>
      <c r="U448" s="448"/>
      <c r="V448" s="448"/>
      <c r="W448" s="448"/>
      <c r="X448" s="448"/>
      <c r="Y448" s="448"/>
      <c r="Z448" s="448"/>
      <c r="AA448" s="448"/>
      <c r="AB448" s="448"/>
    </row>
    <row r="449" spans="1:28" s="449" customFormat="1" ht="17.100000000000001" customHeight="1">
      <c r="A449" s="458" t="s">
        <v>2607</v>
      </c>
      <c r="B449" s="451">
        <v>0</v>
      </c>
      <c r="C449" s="458">
        <v>42</v>
      </c>
      <c r="D449" s="453">
        <v>42</v>
      </c>
      <c r="E449" s="454">
        <f t="shared" si="68"/>
        <v>0.81556195965417866</v>
      </c>
      <c r="F449" s="455">
        <f>B449</f>
        <v>0</v>
      </c>
      <c r="G449" s="456">
        <f>D449</f>
        <v>42</v>
      </c>
      <c r="H449" s="457">
        <f t="shared" si="75"/>
        <v>0.81556195965417866</v>
      </c>
      <c r="I449" s="456">
        <f t="shared" si="76"/>
        <v>42</v>
      </c>
      <c r="J449" s="448"/>
      <c r="K449" s="448"/>
      <c r="L449" s="448"/>
      <c r="M449" s="448"/>
      <c r="N449" s="448"/>
      <c r="O449" s="448"/>
      <c r="P449" s="448"/>
      <c r="Q449" s="448"/>
      <c r="R449" s="448"/>
      <c r="S449" s="448"/>
      <c r="T449" s="448"/>
      <c r="U449" s="448"/>
      <c r="V449" s="448"/>
      <c r="W449" s="448"/>
      <c r="X449" s="448"/>
      <c r="Y449" s="448"/>
      <c r="Z449" s="448"/>
      <c r="AA449" s="448"/>
      <c r="AB449" s="448"/>
    </row>
    <row r="450" spans="1:28" s="449" customFormat="1" ht="17.100000000000001" customHeight="1">
      <c r="A450" s="458" t="s">
        <v>117</v>
      </c>
      <c r="B450" s="451"/>
      <c r="C450" s="458"/>
      <c r="D450" s="453"/>
      <c r="E450" s="454"/>
      <c r="F450" s="455">
        <f>SUM(B451:B453)</f>
        <v>189338</v>
      </c>
      <c r="G450" s="456">
        <f>SUMPRODUCT($B451:$B453,D451:D453)/SUM($B451:$B453)</f>
        <v>34.999669374346411</v>
      </c>
      <c r="H450" s="457">
        <f>SUMPRODUCT($B451:$B453,E451:E453)/SUM($B451:$B453)</f>
        <v>0.84986395244464719</v>
      </c>
      <c r="I450" s="456">
        <f t="shared" si="72"/>
        <v>34.997237108331291</v>
      </c>
      <c r="J450" s="448"/>
      <c r="K450" s="448"/>
      <c r="L450" s="448"/>
      <c r="M450" s="448"/>
      <c r="N450" s="448"/>
      <c r="O450" s="448"/>
      <c r="P450" s="448"/>
      <c r="Q450" s="448"/>
      <c r="R450" s="448"/>
      <c r="S450" s="448"/>
      <c r="T450" s="448"/>
      <c r="U450" s="448"/>
      <c r="V450" s="448"/>
      <c r="W450" s="448"/>
      <c r="X450" s="448"/>
      <c r="Y450" s="448"/>
      <c r="Z450" s="448"/>
      <c r="AA450" s="448"/>
      <c r="AB450" s="448"/>
    </row>
    <row r="451" spans="1:28" s="449" customFormat="1" ht="17.100000000000001" customHeight="1">
      <c r="A451" s="458" t="s">
        <v>2608</v>
      </c>
      <c r="B451" s="451">
        <v>1152</v>
      </c>
      <c r="C451" s="459" t="s">
        <v>2609</v>
      </c>
      <c r="D451" s="453">
        <v>35.200000000000003</v>
      </c>
      <c r="E451" s="454">
        <f t="shared" si="68"/>
        <v>0.84883023395320945</v>
      </c>
      <c r="F451" s="455"/>
      <c r="G451" s="456"/>
      <c r="H451" s="457"/>
      <c r="I451" s="456"/>
      <c r="J451" s="448"/>
      <c r="K451" s="448"/>
      <c r="L451" s="448"/>
      <c r="M451" s="448"/>
      <c r="N451" s="448"/>
      <c r="O451" s="448"/>
      <c r="P451" s="448"/>
      <c r="Q451" s="448"/>
      <c r="R451" s="448"/>
      <c r="S451" s="448"/>
      <c r="T451" s="448"/>
      <c r="U451" s="448"/>
      <c r="V451" s="448"/>
      <c r="W451" s="448"/>
      <c r="X451" s="448"/>
      <c r="Y451" s="448"/>
      <c r="Z451" s="448"/>
      <c r="AA451" s="448"/>
      <c r="AB451" s="448"/>
    </row>
    <row r="452" spans="1:28" s="449" customFormat="1" ht="17.100000000000001" customHeight="1">
      <c r="A452" s="458" t="s">
        <v>2132</v>
      </c>
      <c r="B452" s="451">
        <v>17241</v>
      </c>
      <c r="C452" s="458" t="s">
        <v>2345</v>
      </c>
      <c r="D452" s="453">
        <v>33</v>
      </c>
      <c r="E452" s="454">
        <f t="shared" si="68"/>
        <v>0.86018237082066873</v>
      </c>
      <c r="F452" s="455"/>
      <c r="G452" s="456"/>
      <c r="H452" s="457"/>
      <c r="I452" s="456"/>
      <c r="J452" s="448"/>
      <c r="K452" s="448"/>
      <c r="L452" s="448"/>
      <c r="M452" s="448"/>
      <c r="N452" s="448"/>
      <c r="O452" s="448"/>
      <c r="P452" s="448"/>
      <c r="Q452" s="448"/>
      <c r="R452" s="448"/>
      <c r="S452" s="448"/>
      <c r="T452" s="448"/>
      <c r="U452" s="448"/>
      <c r="V452" s="448"/>
      <c r="W452" s="448"/>
      <c r="X452" s="448"/>
      <c r="Y452" s="448"/>
      <c r="Z452" s="448"/>
      <c r="AA452" s="448"/>
      <c r="AB452" s="448"/>
    </row>
    <row r="453" spans="1:28" s="449" customFormat="1" ht="17.100000000000001" customHeight="1">
      <c r="A453" s="458" t="s">
        <v>2610</v>
      </c>
      <c r="B453" s="451">
        <v>170945</v>
      </c>
      <c r="C453" s="459" t="s">
        <v>2609</v>
      </c>
      <c r="D453" s="453">
        <v>35.200000000000003</v>
      </c>
      <c r="E453" s="454">
        <f t="shared" si="68"/>
        <v>0.84883023395320945</v>
      </c>
      <c r="F453" s="455"/>
      <c r="G453" s="456"/>
      <c r="H453" s="457"/>
      <c r="I453" s="456"/>
      <c r="J453" s="448"/>
      <c r="K453" s="448"/>
      <c r="L453" s="448"/>
      <c r="M453" s="448"/>
      <c r="N453" s="448"/>
      <c r="O453" s="448"/>
      <c r="P453" s="448"/>
      <c r="Q453" s="448"/>
      <c r="R453" s="448"/>
      <c r="S453" s="448"/>
      <c r="T453" s="448"/>
      <c r="U453" s="448"/>
      <c r="V453" s="448"/>
      <c r="W453" s="448"/>
      <c r="X453" s="448"/>
      <c r="Y453" s="448"/>
      <c r="Z453" s="448"/>
      <c r="AA453" s="448"/>
      <c r="AB453" s="448"/>
    </row>
    <row r="454" spans="1:28" s="449" customFormat="1" ht="17.100000000000001" customHeight="1">
      <c r="A454" s="458" t="s">
        <v>118</v>
      </c>
      <c r="B454" s="451">
        <v>78551</v>
      </c>
      <c r="C454" s="458" t="s">
        <v>2436</v>
      </c>
      <c r="D454" s="453">
        <v>29.5</v>
      </c>
      <c r="E454" s="454">
        <f t="shared" si="68"/>
        <v>0.8788819875776398</v>
      </c>
      <c r="F454" s="455">
        <f>B454</f>
        <v>78551</v>
      </c>
      <c r="G454" s="456">
        <f>D454</f>
        <v>29.5</v>
      </c>
      <c r="H454" s="457">
        <f>141.5/(G454+131.5)</f>
        <v>0.8788819875776398</v>
      </c>
      <c r="I454" s="456">
        <f>(141.5/H454)-131.5</f>
        <v>29.5</v>
      </c>
      <c r="J454" s="448"/>
      <c r="K454" s="448"/>
      <c r="L454" s="448"/>
      <c r="M454" s="448"/>
      <c r="N454" s="448"/>
      <c r="O454" s="448"/>
      <c r="P454" s="448"/>
      <c r="Q454" s="448"/>
      <c r="R454" s="448"/>
      <c r="S454" s="448"/>
      <c r="T454" s="448"/>
      <c r="U454" s="448"/>
      <c r="V454" s="448"/>
      <c r="W454" s="448"/>
      <c r="X454" s="448"/>
      <c r="Y454" s="448"/>
      <c r="Z454" s="448"/>
      <c r="AA454" s="448"/>
      <c r="AB454" s="448"/>
    </row>
    <row r="455" spans="1:28" s="449" customFormat="1" ht="17.100000000000001" customHeight="1">
      <c r="A455" s="458" t="s">
        <v>119</v>
      </c>
      <c r="B455" s="451"/>
      <c r="C455" s="458"/>
      <c r="D455" s="453"/>
      <c r="E455" s="454"/>
      <c r="F455" s="455">
        <f>SUM(B456:B457)</f>
        <v>92575</v>
      </c>
      <c r="G455" s="456">
        <f>SUMPRODUCT($B456:$B457,D456:D457)/SUM($B456:$B457)</f>
        <v>36.413491763435054</v>
      </c>
      <c r="H455" s="457">
        <f>SUMPRODUCT($B456:$B457,E456:E457)/SUM($B456:$B457)</f>
        <v>0.84270307508654729</v>
      </c>
      <c r="I455" s="456">
        <f t="shared" si="72"/>
        <v>36.412048956825828</v>
      </c>
      <c r="J455" s="448"/>
      <c r="K455" s="448"/>
      <c r="L455" s="448"/>
      <c r="M455" s="448"/>
      <c r="N455" s="448"/>
      <c r="O455" s="448"/>
      <c r="P455" s="448"/>
      <c r="Q455" s="448"/>
      <c r="R455" s="448"/>
      <c r="S455" s="448"/>
      <c r="T455" s="448"/>
      <c r="U455" s="448"/>
      <c r="V455" s="448"/>
      <c r="W455" s="448"/>
      <c r="X455" s="448"/>
      <c r="Y455" s="448"/>
      <c r="Z455" s="448"/>
      <c r="AA455" s="448"/>
      <c r="AB455" s="448"/>
    </row>
    <row r="456" spans="1:28" s="449" customFormat="1" ht="17.100000000000001" customHeight="1">
      <c r="A456" s="458" t="s">
        <v>2256</v>
      </c>
      <c r="B456" s="451">
        <v>54296</v>
      </c>
      <c r="C456" s="458" t="s">
        <v>2329</v>
      </c>
      <c r="D456" s="453">
        <v>36</v>
      </c>
      <c r="E456" s="454">
        <f t="shared" si="68"/>
        <v>0.84477611940298503</v>
      </c>
      <c r="F456" s="455"/>
      <c r="G456" s="456"/>
      <c r="H456" s="457"/>
      <c r="I456" s="456"/>
      <c r="J456" s="448"/>
      <c r="K456" s="448"/>
      <c r="L456" s="448"/>
      <c r="M456" s="448"/>
      <c r="N456" s="448"/>
      <c r="O456" s="448"/>
      <c r="P456" s="448"/>
      <c r="Q456" s="448"/>
      <c r="R456" s="448"/>
      <c r="S456" s="448"/>
      <c r="T456" s="448"/>
      <c r="U456" s="448"/>
      <c r="V456" s="448"/>
      <c r="W456" s="448"/>
      <c r="X456" s="448"/>
      <c r="Y456" s="448"/>
      <c r="Z456" s="448"/>
      <c r="AA456" s="448"/>
      <c r="AB456" s="448"/>
    </row>
    <row r="457" spans="1:28" s="449" customFormat="1" ht="17.100000000000001" customHeight="1">
      <c r="A457" s="458" t="s">
        <v>2263</v>
      </c>
      <c r="B457" s="451">
        <v>38279</v>
      </c>
      <c r="C457" s="458">
        <v>37</v>
      </c>
      <c r="D457" s="453">
        <v>37</v>
      </c>
      <c r="E457" s="454">
        <f t="shared" si="68"/>
        <v>0.83976261127596441</v>
      </c>
      <c r="F457" s="455"/>
      <c r="G457" s="456"/>
      <c r="H457" s="457"/>
      <c r="I457" s="456"/>
      <c r="J457" s="448"/>
      <c r="K457" s="448"/>
      <c r="L457" s="448"/>
      <c r="M457" s="448"/>
      <c r="N457" s="448"/>
      <c r="O457" s="448"/>
      <c r="P457" s="448"/>
      <c r="Q457" s="448"/>
      <c r="R457" s="448"/>
      <c r="S457" s="448"/>
      <c r="T457" s="448"/>
      <c r="U457" s="448"/>
      <c r="V457" s="448"/>
      <c r="W457" s="448"/>
      <c r="X457" s="448"/>
      <c r="Y457" s="448"/>
      <c r="Z457" s="448"/>
      <c r="AA457" s="448"/>
      <c r="AB457" s="448"/>
    </row>
    <row r="458" spans="1:28" s="449" customFormat="1" ht="17.100000000000001" customHeight="1">
      <c r="A458" s="461" t="s">
        <v>120</v>
      </c>
      <c r="B458" s="462">
        <v>185335</v>
      </c>
      <c r="C458" s="461" t="s">
        <v>2222</v>
      </c>
      <c r="D458" s="463" t="s">
        <v>2222</v>
      </c>
      <c r="E458" s="464"/>
      <c r="F458" s="455">
        <f>B458</f>
        <v>185335</v>
      </c>
      <c r="G458" s="456"/>
      <c r="H458" s="457"/>
      <c r="I458" s="456"/>
      <c r="J458" s="448"/>
      <c r="K458" s="448"/>
      <c r="L458" s="448"/>
      <c r="M458" s="448"/>
      <c r="N458" s="448"/>
      <c r="O458" s="448"/>
      <c r="P458" s="448"/>
      <c r="Q458" s="448"/>
      <c r="R458" s="448"/>
      <c r="S458" s="448"/>
      <c r="T458" s="448"/>
      <c r="U458" s="448"/>
      <c r="V458" s="448"/>
      <c r="W458" s="448"/>
      <c r="X458" s="448"/>
      <c r="Y458" s="448"/>
      <c r="Z458" s="448"/>
      <c r="AA458" s="448"/>
      <c r="AB458" s="448"/>
    </row>
    <row r="459" spans="1:28" s="449" customFormat="1" ht="17.100000000000001" customHeight="1">
      <c r="A459" s="458" t="s">
        <v>121</v>
      </c>
      <c r="B459" s="451"/>
      <c r="C459" s="458"/>
      <c r="D459" s="453"/>
      <c r="E459" s="454"/>
      <c r="F459" s="455">
        <f>SUM(B460:B462)</f>
        <v>175222</v>
      </c>
      <c r="G459" s="456">
        <f>SUMPRODUCT($B460:$B462,D460:D462)/SUM($B460:$B462)</f>
        <v>34.299999999999997</v>
      </c>
      <c r="H459" s="457">
        <f>SUMPRODUCT($B460:$B462,E460:E462)/SUM($B460:$B462)</f>
        <v>0.85343787696019302</v>
      </c>
      <c r="I459" s="456">
        <f t="shared" si="72"/>
        <v>34.299999999999983</v>
      </c>
      <c r="J459" s="448"/>
      <c r="K459" s="448"/>
      <c r="L459" s="448"/>
      <c r="M459" s="448"/>
      <c r="N459" s="448"/>
      <c r="O459" s="448"/>
      <c r="P459" s="448"/>
      <c r="Q459" s="448"/>
      <c r="R459" s="448"/>
      <c r="S459" s="448"/>
      <c r="T459" s="448"/>
      <c r="U459" s="448"/>
      <c r="V459" s="448"/>
      <c r="W459" s="448"/>
      <c r="X459" s="448"/>
      <c r="Y459" s="448"/>
      <c r="Z459" s="448"/>
      <c r="AA459" s="448"/>
      <c r="AB459" s="448"/>
    </row>
    <row r="460" spans="1:28" s="449" customFormat="1" ht="17.100000000000001" customHeight="1">
      <c r="A460" s="458" t="s">
        <v>2376</v>
      </c>
      <c r="B460" s="451">
        <v>161352</v>
      </c>
      <c r="C460" s="459" t="s">
        <v>2611</v>
      </c>
      <c r="D460" s="453">
        <v>34.299999999999997</v>
      </c>
      <c r="E460" s="454">
        <f t="shared" si="68"/>
        <v>0.85343787696019291</v>
      </c>
      <c r="F460" s="455"/>
      <c r="G460" s="456"/>
      <c r="H460" s="457"/>
      <c r="I460" s="456"/>
      <c r="J460" s="448"/>
      <c r="K460" s="448"/>
      <c r="L460" s="448"/>
      <c r="M460" s="448"/>
      <c r="N460" s="448"/>
      <c r="O460" s="448"/>
      <c r="P460" s="448"/>
      <c r="Q460" s="448"/>
      <c r="R460" s="448"/>
      <c r="S460" s="448"/>
      <c r="T460" s="448"/>
      <c r="U460" s="448"/>
      <c r="V460" s="448"/>
      <c r="W460" s="448"/>
      <c r="X460" s="448"/>
      <c r="Y460" s="448"/>
      <c r="Z460" s="448"/>
      <c r="AA460" s="448"/>
      <c r="AB460" s="448"/>
    </row>
    <row r="461" spans="1:28" s="449" customFormat="1" ht="17.100000000000001" customHeight="1">
      <c r="A461" s="458" t="s">
        <v>2612</v>
      </c>
      <c r="B461" s="451">
        <v>6669</v>
      </c>
      <c r="C461" s="459" t="s">
        <v>2611</v>
      </c>
      <c r="D461" s="453">
        <v>34.299999999999997</v>
      </c>
      <c r="E461" s="454">
        <f t="shared" si="68"/>
        <v>0.85343787696019291</v>
      </c>
      <c r="F461" s="455"/>
      <c r="G461" s="456"/>
      <c r="H461" s="457"/>
      <c r="I461" s="456"/>
      <c r="J461" s="448"/>
      <c r="K461" s="448"/>
      <c r="L461" s="448"/>
      <c r="M461" s="448"/>
      <c r="N461" s="448"/>
      <c r="O461" s="448"/>
      <c r="P461" s="448"/>
      <c r="Q461" s="448"/>
      <c r="R461" s="448"/>
      <c r="S461" s="448"/>
      <c r="T461" s="448"/>
      <c r="U461" s="448"/>
      <c r="V461" s="448"/>
      <c r="W461" s="448"/>
      <c r="X461" s="448"/>
      <c r="Y461" s="448"/>
      <c r="Z461" s="448"/>
      <c r="AA461" s="448"/>
      <c r="AB461" s="448"/>
    </row>
    <row r="462" spans="1:28" s="449" customFormat="1" ht="17.100000000000001" customHeight="1">
      <c r="A462" s="458" t="s">
        <v>2613</v>
      </c>
      <c r="B462" s="451">
        <v>7201</v>
      </c>
      <c r="C462" s="459" t="s">
        <v>2611</v>
      </c>
      <c r="D462" s="453">
        <v>34.299999999999997</v>
      </c>
      <c r="E462" s="454">
        <f t="shared" si="68"/>
        <v>0.85343787696019291</v>
      </c>
      <c r="F462" s="455"/>
      <c r="G462" s="456"/>
      <c r="H462" s="457"/>
      <c r="I462" s="456"/>
      <c r="J462" s="448"/>
      <c r="K462" s="448"/>
      <c r="L462" s="448"/>
      <c r="M462" s="448"/>
      <c r="N462" s="448"/>
      <c r="O462" s="448"/>
      <c r="P462" s="448"/>
      <c r="Q462" s="448"/>
      <c r="R462" s="448"/>
      <c r="S462" s="448"/>
      <c r="T462" s="448"/>
      <c r="U462" s="448"/>
      <c r="V462" s="448"/>
      <c r="W462" s="448"/>
      <c r="X462" s="448"/>
      <c r="Y462" s="448"/>
      <c r="Z462" s="448"/>
      <c r="AA462" s="448"/>
      <c r="AB462" s="448"/>
    </row>
    <row r="463" spans="1:28" s="449" customFormat="1" ht="17.100000000000001" customHeight="1">
      <c r="A463" s="458" t="s">
        <v>2614</v>
      </c>
      <c r="B463" s="451">
        <v>41</v>
      </c>
      <c r="C463" s="458" t="s">
        <v>2615</v>
      </c>
      <c r="D463" s="453">
        <v>30</v>
      </c>
      <c r="E463" s="454">
        <f t="shared" si="68"/>
        <v>0.87616099071207432</v>
      </c>
      <c r="F463" s="455">
        <f>B463</f>
        <v>41</v>
      </c>
      <c r="G463" s="456">
        <f>D463</f>
        <v>30</v>
      </c>
      <c r="H463" s="457">
        <f t="shared" ref="H463:H466" si="77">141.5/(G463+131.5)</f>
        <v>0.87616099071207432</v>
      </c>
      <c r="I463" s="456">
        <f t="shared" ref="I463:I467" si="78">(141.5/H463)-131.5</f>
        <v>30</v>
      </c>
      <c r="J463" s="448"/>
      <c r="K463" s="448"/>
      <c r="L463" s="448"/>
      <c r="M463" s="448"/>
      <c r="N463" s="448"/>
      <c r="O463" s="448"/>
      <c r="P463" s="448"/>
      <c r="Q463" s="448"/>
      <c r="R463" s="448"/>
      <c r="S463" s="448"/>
      <c r="T463" s="448"/>
      <c r="U463" s="448"/>
      <c r="V463" s="448"/>
      <c r="W463" s="448"/>
      <c r="X463" s="448"/>
      <c r="Y463" s="448"/>
      <c r="Z463" s="448"/>
      <c r="AA463" s="448"/>
      <c r="AB463" s="448"/>
    </row>
    <row r="464" spans="1:28" s="449" customFormat="1" ht="17.100000000000001" customHeight="1">
      <c r="A464" s="458" t="s">
        <v>122</v>
      </c>
      <c r="B464" s="451">
        <v>11484</v>
      </c>
      <c r="C464" s="459" t="s">
        <v>2616</v>
      </c>
      <c r="D464" s="453">
        <v>33.299999999999997</v>
      </c>
      <c r="E464" s="454">
        <f t="shared" si="68"/>
        <v>0.85861650485436891</v>
      </c>
      <c r="F464" s="455">
        <f>B464</f>
        <v>11484</v>
      </c>
      <c r="G464" s="456">
        <f>D464</f>
        <v>33.299999999999997</v>
      </c>
      <c r="H464" s="457">
        <f t="shared" si="77"/>
        <v>0.85861650485436891</v>
      </c>
      <c r="I464" s="456">
        <f t="shared" si="78"/>
        <v>33.300000000000011</v>
      </c>
      <c r="J464" s="448"/>
      <c r="K464" s="448"/>
      <c r="L464" s="448"/>
      <c r="M464" s="448"/>
      <c r="N464" s="448"/>
      <c r="O464" s="448"/>
      <c r="P464" s="448"/>
      <c r="Q464" s="448"/>
      <c r="R464" s="448"/>
      <c r="S464" s="448"/>
      <c r="T464" s="448"/>
      <c r="U464" s="448"/>
      <c r="V464" s="448"/>
      <c r="W464" s="448"/>
      <c r="X464" s="448"/>
      <c r="Y464" s="448"/>
      <c r="Z464" s="448"/>
      <c r="AA464" s="448"/>
      <c r="AB464" s="448"/>
    </row>
    <row r="465" spans="1:28" s="449" customFormat="1" ht="17.100000000000001" customHeight="1">
      <c r="A465" s="458" t="s">
        <v>123</v>
      </c>
      <c r="B465" s="451">
        <v>17931</v>
      </c>
      <c r="C465" s="459" t="s">
        <v>2617</v>
      </c>
      <c r="D465" s="453">
        <v>30.8</v>
      </c>
      <c r="E465" s="454">
        <f t="shared" si="68"/>
        <v>0.8718422674060381</v>
      </c>
      <c r="F465" s="455">
        <f>B465</f>
        <v>17931</v>
      </c>
      <c r="G465" s="456">
        <f>D465</f>
        <v>30.8</v>
      </c>
      <c r="H465" s="457">
        <f t="shared" si="77"/>
        <v>0.8718422674060381</v>
      </c>
      <c r="I465" s="456">
        <f t="shared" si="78"/>
        <v>30.800000000000011</v>
      </c>
      <c r="J465" s="448"/>
      <c r="K465" s="448"/>
      <c r="L465" s="448"/>
      <c r="M465" s="448"/>
      <c r="N465" s="448"/>
      <c r="O465" s="448"/>
      <c r="P465" s="448"/>
      <c r="Q465" s="448"/>
      <c r="R465" s="448"/>
      <c r="S465" s="448"/>
      <c r="T465" s="448"/>
      <c r="U465" s="448"/>
      <c r="V465" s="448"/>
      <c r="W465" s="448"/>
      <c r="X465" s="448"/>
      <c r="Y465" s="448"/>
      <c r="Z465" s="448"/>
      <c r="AA465" s="448"/>
      <c r="AB465" s="448"/>
    </row>
    <row r="466" spans="1:28" s="449" customFormat="1" ht="17.100000000000001" customHeight="1">
      <c r="A466" s="458" t="s">
        <v>124</v>
      </c>
      <c r="B466" s="451">
        <v>197086</v>
      </c>
      <c r="C466" s="458">
        <v>24</v>
      </c>
      <c r="D466" s="453">
        <v>24</v>
      </c>
      <c r="E466" s="454">
        <f t="shared" si="68"/>
        <v>0.909967845659164</v>
      </c>
      <c r="F466" s="455">
        <f>B466</f>
        <v>197086</v>
      </c>
      <c r="G466" s="456">
        <f>D466</f>
        <v>24</v>
      </c>
      <c r="H466" s="457">
        <f t="shared" si="77"/>
        <v>0.909967845659164</v>
      </c>
      <c r="I466" s="456">
        <f t="shared" si="78"/>
        <v>24</v>
      </c>
      <c r="J466" s="448"/>
      <c r="K466" s="448"/>
      <c r="L466" s="448"/>
      <c r="M466" s="448"/>
      <c r="N466" s="448"/>
      <c r="O466" s="448"/>
      <c r="P466" s="448"/>
      <c r="Q466" s="448"/>
      <c r="R466" s="448"/>
      <c r="S466" s="448"/>
      <c r="T466" s="448"/>
      <c r="U466" s="448"/>
      <c r="V466" s="448"/>
      <c r="W466" s="448"/>
      <c r="X466" s="448"/>
      <c r="Y466" s="448"/>
      <c r="Z466" s="448"/>
      <c r="AA466" s="448"/>
      <c r="AB466" s="448"/>
    </row>
    <row r="467" spans="1:28" s="449" customFormat="1" ht="17.100000000000001" customHeight="1">
      <c r="A467" s="458" t="s">
        <v>125</v>
      </c>
      <c r="B467" s="451"/>
      <c r="C467" s="458"/>
      <c r="D467" s="453"/>
      <c r="E467" s="454"/>
      <c r="F467" s="455">
        <f>SUM(B468:B482)</f>
        <v>1912091</v>
      </c>
      <c r="G467" s="456">
        <f>SUMPRODUCT($B468:$B482,D468:D482)/SUM($B468:$B482)</f>
        <v>21.082559198280837</v>
      </c>
      <c r="H467" s="457">
        <f>SUMPRODUCT($B468:$B482,E468:E482)/SUM($B468:$B482)</f>
        <v>0.9275033110303299</v>
      </c>
      <c r="I467" s="456">
        <f t="shared" si="78"/>
        <v>21.060102284500488</v>
      </c>
      <c r="J467" s="448"/>
      <c r="K467" s="448"/>
      <c r="L467" s="448"/>
      <c r="M467" s="448"/>
      <c r="N467" s="448"/>
      <c r="O467" s="448"/>
      <c r="P467" s="448"/>
      <c r="Q467" s="448"/>
      <c r="R467" s="448"/>
      <c r="S467" s="448"/>
      <c r="T467" s="448"/>
      <c r="U467" s="448"/>
      <c r="V467" s="448"/>
      <c r="W467" s="448"/>
      <c r="X467" s="448"/>
      <c r="Y467" s="448"/>
      <c r="Z467" s="448"/>
      <c r="AA467" s="448"/>
      <c r="AB467" s="448"/>
    </row>
    <row r="468" spans="1:28" s="449" customFormat="1" ht="17.100000000000001" customHeight="1">
      <c r="A468" s="458" t="s">
        <v>2618</v>
      </c>
      <c r="B468" s="451"/>
      <c r="C468" s="458"/>
      <c r="D468" s="453"/>
      <c r="E468" s="454"/>
      <c r="F468" s="455"/>
      <c r="G468" s="456"/>
      <c r="H468" s="457"/>
      <c r="I468" s="456"/>
      <c r="J468" s="448"/>
      <c r="K468" s="448"/>
      <c r="L468" s="448"/>
      <c r="M468" s="448"/>
      <c r="N468" s="448"/>
      <c r="O468" s="448"/>
      <c r="P468" s="448"/>
      <c r="Q468" s="448"/>
      <c r="R468" s="448"/>
      <c r="S468" s="448"/>
      <c r="T468" s="448"/>
      <c r="U468" s="448"/>
      <c r="V468" s="448"/>
      <c r="W468" s="448"/>
      <c r="X468" s="448"/>
      <c r="Y468" s="448"/>
      <c r="Z468" s="448"/>
      <c r="AA468" s="448"/>
      <c r="AB468" s="448"/>
    </row>
    <row r="469" spans="1:28" s="449" customFormat="1" ht="17.100000000000001" customHeight="1">
      <c r="A469" s="458" t="s">
        <v>2619</v>
      </c>
      <c r="B469" s="451">
        <v>1389</v>
      </c>
      <c r="C469" s="458">
        <v>13</v>
      </c>
      <c r="D469" s="453">
        <v>13</v>
      </c>
      <c r="E469" s="454">
        <f t="shared" si="68"/>
        <v>0.97923875432525953</v>
      </c>
      <c r="F469" s="455"/>
      <c r="G469" s="456"/>
      <c r="H469" s="457"/>
      <c r="I469" s="456"/>
      <c r="J469" s="448"/>
      <c r="K469" s="448"/>
      <c r="L469" s="448"/>
      <c r="M469" s="448"/>
      <c r="N469" s="448"/>
      <c r="O469" s="448"/>
      <c r="P469" s="448"/>
      <c r="Q469" s="448"/>
      <c r="R469" s="448"/>
      <c r="S469" s="448"/>
      <c r="T469" s="448"/>
      <c r="U469" s="448"/>
      <c r="V469" s="448"/>
      <c r="W469" s="448"/>
      <c r="X469" s="448"/>
      <c r="Y469" s="448"/>
      <c r="Z469" s="448"/>
      <c r="AA469" s="448"/>
      <c r="AB469" s="448"/>
    </row>
    <row r="470" spans="1:28" s="449" customFormat="1" ht="17.100000000000001" customHeight="1">
      <c r="A470" s="458" t="s">
        <v>2620</v>
      </c>
      <c r="B470" s="451"/>
      <c r="C470" s="458"/>
      <c r="D470" s="453"/>
      <c r="E470" s="454"/>
      <c r="F470" s="455"/>
      <c r="G470" s="456"/>
      <c r="H470" s="457"/>
      <c r="I470" s="456"/>
      <c r="J470" s="448"/>
      <c r="K470" s="448"/>
      <c r="L470" s="448"/>
      <c r="M470" s="448"/>
      <c r="N470" s="448"/>
      <c r="O470" s="448"/>
      <c r="P470" s="448"/>
      <c r="Q470" s="448"/>
      <c r="R470" s="448"/>
      <c r="S470" s="448"/>
      <c r="T470" s="448"/>
      <c r="U470" s="448"/>
      <c r="V470" s="448"/>
      <c r="W470" s="448"/>
      <c r="X470" s="448"/>
      <c r="Y470" s="448"/>
      <c r="Z470" s="448"/>
      <c r="AA470" s="448"/>
      <c r="AB470" s="448"/>
    </row>
    <row r="471" spans="1:28" s="449" customFormat="1" ht="17.100000000000001" customHeight="1">
      <c r="A471" s="458" t="s">
        <v>2621</v>
      </c>
      <c r="B471" s="451">
        <v>2417</v>
      </c>
      <c r="C471" s="458" t="s">
        <v>2587</v>
      </c>
      <c r="D471" s="453">
        <v>18.5</v>
      </c>
      <c r="E471" s="454">
        <f t="shared" ref="E471:E533" si="79">141.5/(D471+131.5)</f>
        <v>0.94333333333333336</v>
      </c>
      <c r="F471" s="455"/>
      <c r="G471" s="456"/>
      <c r="H471" s="457"/>
      <c r="I471" s="456"/>
      <c r="J471" s="448"/>
      <c r="K471" s="448"/>
      <c r="L471" s="448"/>
      <c r="M471" s="448"/>
      <c r="N471" s="448"/>
      <c r="O471" s="448"/>
      <c r="P471" s="448"/>
      <c r="Q471" s="448"/>
      <c r="R471" s="448"/>
      <c r="S471" s="448"/>
      <c r="T471" s="448"/>
      <c r="U471" s="448"/>
      <c r="V471" s="448"/>
      <c r="W471" s="448"/>
      <c r="X471" s="448"/>
      <c r="Y471" s="448"/>
      <c r="Z471" s="448"/>
      <c r="AA471" s="448"/>
      <c r="AB471" s="448"/>
    </row>
    <row r="472" spans="1:28" s="449" customFormat="1" ht="17.100000000000001" customHeight="1">
      <c r="A472" s="458" t="s">
        <v>2622</v>
      </c>
      <c r="B472" s="451">
        <v>37036</v>
      </c>
      <c r="C472" s="458" t="s">
        <v>2623</v>
      </c>
      <c r="D472" s="453">
        <v>16.5</v>
      </c>
      <c r="E472" s="454">
        <f t="shared" si="79"/>
        <v>0.95608108108108103</v>
      </c>
      <c r="F472" s="455"/>
      <c r="G472" s="456"/>
      <c r="H472" s="457"/>
      <c r="I472" s="456"/>
      <c r="J472" s="448"/>
      <c r="K472" s="448"/>
      <c r="L472" s="448"/>
      <c r="M472" s="448"/>
      <c r="N472" s="448"/>
      <c r="O472" s="448"/>
      <c r="P472" s="448"/>
      <c r="Q472" s="448"/>
      <c r="R472" s="448"/>
      <c r="S472" s="448"/>
      <c r="T472" s="448"/>
      <c r="U472" s="448"/>
      <c r="V472" s="448"/>
      <c r="W472" s="448"/>
      <c r="X472" s="448"/>
      <c r="Y472" s="448"/>
      <c r="Z472" s="448"/>
      <c r="AA472" s="448"/>
      <c r="AB472" s="448"/>
    </row>
    <row r="473" spans="1:28" s="449" customFormat="1" ht="17.100000000000001" customHeight="1">
      <c r="A473" s="458" t="s">
        <v>2376</v>
      </c>
      <c r="B473" s="451"/>
      <c r="C473" s="458"/>
      <c r="D473" s="453"/>
      <c r="E473" s="454"/>
      <c r="F473" s="455"/>
      <c r="G473" s="456"/>
      <c r="H473" s="457"/>
      <c r="I473" s="456"/>
      <c r="J473" s="448"/>
      <c r="K473" s="448"/>
      <c r="L473" s="448"/>
      <c r="M473" s="448"/>
      <c r="N473" s="448"/>
      <c r="O473" s="448"/>
      <c r="P473" s="448"/>
      <c r="Q473" s="448"/>
      <c r="R473" s="448"/>
      <c r="S473" s="448"/>
      <c r="T473" s="448"/>
      <c r="U473" s="448"/>
      <c r="V473" s="448"/>
      <c r="W473" s="448"/>
      <c r="X473" s="448"/>
      <c r="Y473" s="448"/>
      <c r="Z473" s="448"/>
      <c r="AA473" s="448"/>
      <c r="AB473" s="448"/>
    </row>
    <row r="474" spans="1:28" s="449" customFormat="1" ht="17.100000000000001" customHeight="1">
      <c r="A474" s="458" t="s">
        <v>2491</v>
      </c>
      <c r="B474" s="451">
        <v>0</v>
      </c>
      <c r="C474" s="459" t="s">
        <v>2624</v>
      </c>
      <c r="D474" s="453">
        <v>17.3</v>
      </c>
      <c r="E474" s="454">
        <f t="shared" si="79"/>
        <v>0.95094086021505364</v>
      </c>
      <c r="F474" s="455"/>
      <c r="G474" s="456"/>
      <c r="H474" s="457"/>
      <c r="I474" s="456"/>
      <c r="J474" s="448"/>
      <c r="K474" s="448"/>
      <c r="L474" s="448"/>
      <c r="M474" s="448"/>
      <c r="N474" s="448"/>
      <c r="O474" s="448"/>
      <c r="P474" s="448"/>
      <c r="Q474" s="448"/>
      <c r="R474" s="448"/>
      <c r="S474" s="448"/>
      <c r="T474" s="448"/>
      <c r="U474" s="448"/>
      <c r="V474" s="448"/>
      <c r="W474" s="448"/>
      <c r="X474" s="448"/>
      <c r="Y474" s="448"/>
      <c r="Z474" s="448"/>
      <c r="AA474" s="448"/>
      <c r="AB474" s="448"/>
    </row>
    <row r="475" spans="1:28" s="449" customFormat="1" ht="17.100000000000001" customHeight="1">
      <c r="A475" s="458" t="s">
        <v>2625</v>
      </c>
      <c r="B475" s="451">
        <v>1516943</v>
      </c>
      <c r="C475" s="458">
        <v>22</v>
      </c>
      <c r="D475" s="453">
        <v>22</v>
      </c>
      <c r="E475" s="454">
        <f t="shared" si="79"/>
        <v>0.92182410423452765</v>
      </c>
      <c r="F475" s="455"/>
      <c r="G475" s="456"/>
      <c r="H475" s="457"/>
      <c r="I475" s="456"/>
      <c r="J475" s="448"/>
      <c r="K475" s="448"/>
      <c r="L475" s="448"/>
      <c r="M475" s="448"/>
      <c r="N475" s="448"/>
      <c r="O475" s="448"/>
      <c r="P475" s="448"/>
      <c r="Q475" s="448"/>
      <c r="R475" s="448"/>
      <c r="S475" s="448"/>
      <c r="T475" s="448"/>
      <c r="U475" s="448"/>
      <c r="V475" s="448"/>
      <c r="W475" s="448"/>
      <c r="X475" s="448"/>
      <c r="Y475" s="448"/>
      <c r="Z475" s="448"/>
      <c r="AA475" s="448"/>
      <c r="AB475" s="448"/>
    </row>
    <row r="476" spans="1:28" s="449" customFormat="1" ht="17.100000000000001" customHeight="1">
      <c r="A476" s="458" t="s">
        <v>2502</v>
      </c>
      <c r="B476" s="451">
        <v>42569</v>
      </c>
      <c r="C476" s="458">
        <v>16</v>
      </c>
      <c r="D476" s="453">
        <v>16</v>
      </c>
      <c r="E476" s="454">
        <f t="shared" si="79"/>
        <v>0.95932203389830506</v>
      </c>
      <c r="F476" s="455"/>
      <c r="G476" s="456"/>
      <c r="H476" s="457"/>
      <c r="I476" s="456"/>
      <c r="J476" s="448"/>
      <c r="K476" s="448"/>
      <c r="L476" s="448"/>
      <c r="M476" s="448"/>
      <c r="N476" s="448"/>
      <c r="O476" s="448"/>
      <c r="P476" s="448"/>
      <c r="Q476" s="448"/>
      <c r="R476" s="448"/>
      <c r="S476" s="448"/>
      <c r="T476" s="448"/>
      <c r="U476" s="448"/>
      <c r="V476" s="448"/>
      <c r="W476" s="448"/>
      <c r="X476" s="448"/>
      <c r="Y476" s="448"/>
      <c r="Z476" s="448"/>
      <c r="AA476" s="448"/>
      <c r="AB476" s="448"/>
    </row>
    <row r="477" spans="1:28" s="449" customFormat="1" ht="17.100000000000001" customHeight="1">
      <c r="A477" s="458" t="s">
        <v>2505</v>
      </c>
      <c r="B477" s="451">
        <v>282035</v>
      </c>
      <c r="C477" s="458">
        <v>18</v>
      </c>
      <c r="D477" s="453">
        <v>18</v>
      </c>
      <c r="E477" s="454">
        <f t="shared" si="79"/>
        <v>0.94648829431438131</v>
      </c>
      <c r="F477" s="455"/>
      <c r="G477" s="456"/>
      <c r="H477" s="457"/>
      <c r="I477" s="456"/>
      <c r="J477" s="448"/>
      <c r="K477" s="448"/>
      <c r="L477" s="448"/>
      <c r="M477" s="448"/>
      <c r="N477" s="448"/>
      <c r="O477" s="448"/>
      <c r="P477" s="448"/>
      <c r="Q477" s="448"/>
      <c r="R477" s="448"/>
      <c r="S477" s="448"/>
      <c r="T477" s="448"/>
      <c r="U477" s="448"/>
      <c r="V477" s="448"/>
      <c r="W477" s="448"/>
      <c r="X477" s="448"/>
      <c r="Y477" s="448"/>
      <c r="Z477" s="448"/>
      <c r="AA477" s="448"/>
      <c r="AB477" s="448"/>
    </row>
    <row r="478" spans="1:28" s="449" customFormat="1" ht="17.100000000000001" customHeight="1">
      <c r="A478" s="458" t="s">
        <v>2626</v>
      </c>
      <c r="B478" s="451"/>
      <c r="C478" s="458"/>
      <c r="D478" s="453"/>
      <c r="E478" s="454"/>
      <c r="F478" s="455"/>
      <c r="G478" s="456"/>
      <c r="H478" s="457"/>
      <c r="I478" s="456"/>
      <c r="J478" s="448"/>
      <c r="K478" s="448"/>
      <c r="L478" s="448"/>
      <c r="M478" s="448"/>
      <c r="N478" s="448"/>
      <c r="O478" s="448"/>
      <c r="P478" s="448"/>
      <c r="Q478" s="448"/>
      <c r="R478" s="448"/>
      <c r="S478" s="448"/>
      <c r="T478" s="448"/>
      <c r="U478" s="448"/>
      <c r="V478" s="448"/>
      <c r="W478" s="448"/>
      <c r="X478" s="448"/>
      <c r="Y478" s="448"/>
      <c r="Z478" s="448"/>
      <c r="AA478" s="448"/>
      <c r="AB478" s="448"/>
    </row>
    <row r="479" spans="1:28" s="449" customFormat="1" ht="17.100000000000001" customHeight="1">
      <c r="A479" s="458" t="s">
        <v>2491</v>
      </c>
      <c r="B479" s="451">
        <v>25014</v>
      </c>
      <c r="C479" s="459" t="s">
        <v>2624</v>
      </c>
      <c r="D479" s="453">
        <v>17.3</v>
      </c>
      <c r="E479" s="454">
        <f t="shared" si="79"/>
        <v>0.95094086021505364</v>
      </c>
      <c r="F479" s="455"/>
      <c r="G479" s="456"/>
      <c r="H479" s="457"/>
      <c r="I479" s="456"/>
      <c r="J479" s="448"/>
      <c r="K479" s="448"/>
      <c r="L479" s="448"/>
      <c r="M479" s="448"/>
      <c r="N479" s="448"/>
      <c r="O479" s="448"/>
      <c r="P479" s="448"/>
      <c r="Q479" s="448"/>
      <c r="R479" s="448"/>
      <c r="S479" s="448"/>
      <c r="T479" s="448"/>
      <c r="U479" s="448"/>
      <c r="V479" s="448"/>
      <c r="W479" s="448"/>
      <c r="X479" s="448"/>
      <c r="Y479" s="448"/>
      <c r="Z479" s="448"/>
      <c r="AA479" s="448"/>
      <c r="AB479" s="448"/>
    </row>
    <row r="480" spans="1:28" s="449" customFormat="1" ht="17.100000000000001" customHeight="1">
      <c r="A480" s="458" t="s">
        <v>2502</v>
      </c>
      <c r="B480" s="451">
        <v>4580</v>
      </c>
      <c r="C480" s="458">
        <v>16</v>
      </c>
      <c r="D480" s="453">
        <v>16</v>
      </c>
      <c r="E480" s="454">
        <f t="shared" si="79"/>
        <v>0.95932203389830506</v>
      </c>
      <c r="F480" s="455"/>
      <c r="G480" s="456"/>
      <c r="H480" s="457"/>
      <c r="I480" s="456"/>
      <c r="J480" s="448"/>
      <c r="K480" s="448"/>
      <c r="L480" s="448"/>
      <c r="M480" s="448"/>
      <c r="N480" s="448"/>
      <c r="O480" s="448"/>
      <c r="P480" s="448"/>
      <c r="Q480" s="448"/>
      <c r="R480" s="448"/>
      <c r="S480" s="448"/>
      <c r="T480" s="448"/>
      <c r="U480" s="448"/>
      <c r="V480" s="448"/>
      <c r="W480" s="448"/>
      <c r="X480" s="448"/>
      <c r="Y480" s="448"/>
      <c r="Z480" s="448"/>
      <c r="AA480" s="448"/>
      <c r="AB480" s="448"/>
    </row>
    <row r="481" spans="1:28" s="449" customFormat="1" ht="17.100000000000001" customHeight="1">
      <c r="A481" s="458" t="s">
        <v>2627</v>
      </c>
      <c r="B481" s="451"/>
      <c r="C481" s="458"/>
      <c r="D481" s="453"/>
      <c r="E481" s="454"/>
      <c r="F481" s="455"/>
      <c r="G481" s="456"/>
      <c r="H481" s="457"/>
      <c r="I481" s="456"/>
      <c r="J481" s="448"/>
      <c r="K481" s="448"/>
      <c r="L481" s="448"/>
      <c r="M481" s="448"/>
      <c r="N481" s="448"/>
      <c r="O481" s="448"/>
      <c r="P481" s="448"/>
      <c r="Q481" s="448"/>
      <c r="R481" s="448"/>
      <c r="S481" s="448"/>
      <c r="T481" s="448"/>
      <c r="U481" s="448"/>
      <c r="V481" s="448"/>
      <c r="W481" s="448"/>
      <c r="X481" s="448"/>
      <c r="Y481" s="448"/>
      <c r="Z481" s="448"/>
      <c r="AA481" s="448"/>
      <c r="AB481" s="448"/>
    </row>
    <row r="482" spans="1:28" s="449" customFormat="1" ht="17.100000000000001" customHeight="1">
      <c r="A482" s="458" t="s">
        <v>2502</v>
      </c>
      <c r="B482" s="451">
        <v>108</v>
      </c>
      <c r="C482" s="458">
        <v>13</v>
      </c>
      <c r="D482" s="453">
        <v>13</v>
      </c>
      <c r="E482" s="454">
        <f t="shared" si="79"/>
        <v>0.97923875432525953</v>
      </c>
      <c r="F482" s="455"/>
      <c r="G482" s="456"/>
      <c r="H482" s="457"/>
      <c r="I482" s="456"/>
      <c r="J482" s="448"/>
      <c r="K482" s="448"/>
      <c r="L482" s="448"/>
      <c r="M482" s="448"/>
      <c r="N482" s="448"/>
      <c r="O482" s="448"/>
      <c r="P482" s="448"/>
      <c r="Q482" s="448"/>
      <c r="R482" s="448"/>
      <c r="S482" s="448"/>
      <c r="T482" s="448"/>
      <c r="U482" s="448"/>
      <c r="V482" s="448"/>
      <c r="W482" s="448"/>
      <c r="X482" s="448"/>
      <c r="Y482" s="448"/>
      <c r="Z482" s="448"/>
      <c r="AA482" s="448"/>
      <c r="AB482" s="448"/>
    </row>
    <row r="483" spans="1:28" s="449" customFormat="1" ht="17.100000000000001" customHeight="1">
      <c r="A483" s="458" t="s">
        <v>2628</v>
      </c>
      <c r="B483" s="451">
        <v>0</v>
      </c>
      <c r="C483" s="458" t="s">
        <v>2629</v>
      </c>
      <c r="D483" s="453">
        <v>23</v>
      </c>
      <c r="E483" s="454">
        <f t="shared" si="79"/>
        <v>0.91585760517799353</v>
      </c>
      <c r="F483" s="455">
        <f>B483</f>
        <v>0</v>
      </c>
      <c r="G483" s="456">
        <f>D483</f>
        <v>23</v>
      </c>
      <c r="H483" s="457">
        <f t="shared" ref="H483:H486" si="80">141.5/(G483+131.5)</f>
        <v>0.91585760517799353</v>
      </c>
      <c r="I483" s="456">
        <f t="shared" ref="I483:I532" si="81">(141.5/H483)-131.5</f>
        <v>23</v>
      </c>
      <c r="J483" s="448"/>
      <c r="K483" s="448"/>
      <c r="L483" s="448"/>
      <c r="M483" s="448"/>
      <c r="N483" s="448"/>
      <c r="O483" s="448"/>
      <c r="P483" s="448"/>
      <c r="Q483" s="448"/>
      <c r="R483" s="448"/>
      <c r="S483" s="448"/>
      <c r="T483" s="448"/>
      <c r="U483" s="448"/>
      <c r="V483" s="448"/>
      <c r="W483" s="448"/>
      <c r="X483" s="448"/>
      <c r="Y483" s="448"/>
      <c r="Z483" s="448"/>
      <c r="AA483" s="448"/>
      <c r="AB483" s="448"/>
    </row>
    <row r="484" spans="1:28" s="449" customFormat="1" ht="17.100000000000001" customHeight="1">
      <c r="A484" s="458" t="s">
        <v>126</v>
      </c>
      <c r="B484" s="451">
        <v>68416</v>
      </c>
      <c r="C484" s="459" t="s">
        <v>2630</v>
      </c>
      <c r="D484" s="453">
        <v>34.799999999999997</v>
      </c>
      <c r="E484" s="454">
        <f t="shared" si="79"/>
        <v>0.85087191822008412</v>
      </c>
      <c r="F484" s="455">
        <f>B484</f>
        <v>68416</v>
      </c>
      <c r="G484" s="456">
        <f>D484</f>
        <v>34.799999999999997</v>
      </c>
      <c r="H484" s="457">
        <f t="shared" si="80"/>
        <v>0.85087191822008412</v>
      </c>
      <c r="I484" s="456">
        <f t="shared" si="81"/>
        <v>34.800000000000011</v>
      </c>
      <c r="J484" s="448"/>
      <c r="K484" s="448"/>
      <c r="L484" s="448"/>
      <c r="M484" s="448"/>
      <c r="N484" s="448"/>
      <c r="O484" s="448"/>
      <c r="P484" s="448"/>
      <c r="Q484" s="448"/>
      <c r="R484" s="448"/>
      <c r="S484" s="448"/>
      <c r="T484" s="448"/>
      <c r="U484" s="448"/>
      <c r="V484" s="448"/>
      <c r="W484" s="448"/>
      <c r="X484" s="448"/>
      <c r="Y484" s="448"/>
      <c r="Z484" s="448"/>
      <c r="AA484" s="448"/>
      <c r="AB484" s="448"/>
    </row>
    <row r="485" spans="1:28" s="449" customFormat="1" ht="17.100000000000001" customHeight="1">
      <c r="A485" s="458" t="s">
        <v>127</v>
      </c>
      <c r="B485" s="451">
        <v>49621</v>
      </c>
      <c r="C485" s="458" t="s">
        <v>2631</v>
      </c>
      <c r="D485" s="453">
        <v>16.899999999999999</v>
      </c>
      <c r="E485" s="454">
        <f t="shared" si="79"/>
        <v>0.95350404312668458</v>
      </c>
      <c r="F485" s="455">
        <f>B485</f>
        <v>49621</v>
      </c>
      <c r="G485" s="456">
        <f>D485</f>
        <v>16.899999999999999</v>
      </c>
      <c r="H485" s="457">
        <f t="shared" si="80"/>
        <v>0.95350404312668458</v>
      </c>
      <c r="I485" s="456">
        <f t="shared" si="81"/>
        <v>16.900000000000006</v>
      </c>
      <c r="J485" s="448"/>
      <c r="K485" s="448"/>
      <c r="L485" s="448"/>
      <c r="M485" s="448"/>
      <c r="N485" s="448"/>
      <c r="O485" s="448"/>
      <c r="P485" s="448"/>
      <c r="Q485" s="448"/>
      <c r="R485" s="448"/>
      <c r="S485" s="448"/>
      <c r="T485" s="448"/>
      <c r="U485" s="448"/>
      <c r="V485" s="448"/>
      <c r="W485" s="448"/>
      <c r="X485" s="448"/>
      <c r="Y485" s="448"/>
      <c r="Z485" s="448"/>
      <c r="AA485" s="448"/>
      <c r="AB485" s="448"/>
    </row>
    <row r="486" spans="1:28" s="449" customFormat="1" ht="17.100000000000001" customHeight="1">
      <c r="A486" s="458" t="s">
        <v>128</v>
      </c>
      <c r="B486" s="451">
        <v>35503</v>
      </c>
      <c r="C486" s="458" t="s">
        <v>2632</v>
      </c>
      <c r="D486" s="453">
        <v>24</v>
      </c>
      <c r="E486" s="454">
        <f t="shared" si="79"/>
        <v>0.909967845659164</v>
      </c>
      <c r="F486" s="455">
        <f>B486</f>
        <v>35503</v>
      </c>
      <c r="G486" s="456">
        <f>D486</f>
        <v>24</v>
      </c>
      <c r="H486" s="457">
        <f t="shared" si="80"/>
        <v>0.909967845659164</v>
      </c>
      <c r="I486" s="456">
        <f t="shared" si="81"/>
        <v>24</v>
      </c>
      <c r="J486" s="448"/>
      <c r="K486" s="448"/>
      <c r="L486" s="448"/>
      <c r="M486" s="448"/>
      <c r="N486" s="448"/>
      <c r="O486" s="448"/>
      <c r="P486" s="448"/>
      <c r="Q486" s="448"/>
      <c r="R486" s="448"/>
      <c r="S486" s="448"/>
      <c r="T486" s="448"/>
      <c r="U486" s="448"/>
      <c r="V486" s="448"/>
      <c r="W486" s="448"/>
      <c r="X486" s="448"/>
      <c r="Y486" s="448"/>
      <c r="Z486" s="448"/>
      <c r="AA486" s="448"/>
      <c r="AB486" s="448"/>
    </row>
    <row r="487" spans="1:28" s="449" customFormat="1" ht="17.100000000000001" customHeight="1">
      <c r="A487" s="458" t="s">
        <v>129</v>
      </c>
      <c r="B487" s="451"/>
      <c r="C487" s="458"/>
      <c r="D487" s="453"/>
      <c r="E487" s="454"/>
      <c r="F487" s="455">
        <f>SUM(B488:B492)</f>
        <v>5273383</v>
      </c>
      <c r="G487" s="456">
        <f>SUMPRODUCT($B488:$B492,D488:D492)/SUM($B488:$B492)</f>
        <v>13.268798795763555</v>
      </c>
      <c r="H487" s="457">
        <f>SUMPRODUCT($B488:$B492,E488:E492)/SUM($B488:$B492)</f>
        <v>0.97899160263449203</v>
      </c>
      <c r="I487" s="456">
        <f t="shared" si="81"/>
        <v>13.036479801481221</v>
      </c>
      <c r="J487" s="448"/>
      <c r="K487" s="448"/>
      <c r="L487" s="448"/>
      <c r="M487" s="448"/>
      <c r="N487" s="448"/>
      <c r="O487" s="448"/>
      <c r="P487" s="448"/>
      <c r="Q487" s="448"/>
      <c r="R487" s="448"/>
      <c r="S487" s="448"/>
      <c r="T487" s="448"/>
      <c r="U487" s="448"/>
      <c r="V487" s="448"/>
      <c r="W487" s="448"/>
      <c r="X487" s="448"/>
      <c r="Y487" s="448"/>
      <c r="Z487" s="448"/>
      <c r="AA487" s="448"/>
      <c r="AB487" s="448"/>
    </row>
    <row r="488" spans="1:28" s="449" customFormat="1" ht="17.100000000000001" customHeight="1">
      <c r="A488" s="458" t="s">
        <v>2376</v>
      </c>
      <c r="B488" s="451"/>
      <c r="C488" s="458"/>
      <c r="D488" s="453"/>
      <c r="E488" s="454"/>
      <c r="F488" s="455"/>
      <c r="G488" s="456"/>
      <c r="H488" s="457"/>
      <c r="I488" s="456"/>
      <c r="J488" s="448"/>
      <c r="K488" s="448"/>
      <c r="L488" s="448"/>
      <c r="M488" s="448"/>
      <c r="N488" s="448"/>
      <c r="O488" s="448"/>
      <c r="P488" s="448"/>
      <c r="Q488" s="448"/>
      <c r="R488" s="448"/>
      <c r="S488" s="448"/>
      <c r="T488" s="448"/>
      <c r="U488" s="448"/>
      <c r="V488" s="448"/>
      <c r="W488" s="448"/>
      <c r="X488" s="448"/>
      <c r="Y488" s="448"/>
      <c r="Z488" s="448"/>
      <c r="AA488" s="448"/>
      <c r="AB488" s="448"/>
    </row>
    <row r="489" spans="1:28" s="449" customFormat="1" ht="17.100000000000001" customHeight="1">
      <c r="A489" s="458" t="s">
        <v>2633</v>
      </c>
      <c r="B489" s="451">
        <v>4868779</v>
      </c>
      <c r="C489" s="458" t="s">
        <v>2634</v>
      </c>
      <c r="D489" s="453">
        <v>11.5</v>
      </c>
      <c r="E489" s="454">
        <f t="shared" si="79"/>
        <v>0.98951048951048948</v>
      </c>
      <c r="F489" s="455"/>
      <c r="G489" s="456"/>
      <c r="H489" s="457"/>
      <c r="I489" s="456"/>
      <c r="J489" s="448"/>
      <c r="K489" s="448"/>
      <c r="L489" s="448"/>
      <c r="M489" s="448"/>
      <c r="N489" s="448"/>
      <c r="O489" s="448"/>
      <c r="P489" s="448"/>
      <c r="Q489" s="448"/>
      <c r="R489" s="448"/>
      <c r="S489" s="448"/>
      <c r="T489" s="448"/>
      <c r="U489" s="448"/>
      <c r="V489" s="448"/>
      <c r="W489" s="448"/>
      <c r="X489" s="448"/>
      <c r="Y489" s="448"/>
      <c r="Z489" s="448"/>
      <c r="AA489" s="448"/>
      <c r="AB489" s="448"/>
    </row>
    <row r="490" spans="1:28" s="449" customFormat="1" ht="17.100000000000001" customHeight="1">
      <c r="A490" s="458" t="s">
        <v>2635</v>
      </c>
      <c r="B490" s="451">
        <v>283443</v>
      </c>
      <c r="C490" s="458" t="s">
        <v>2283</v>
      </c>
      <c r="D490" s="453">
        <v>36.5</v>
      </c>
      <c r="E490" s="454">
        <f t="shared" si="79"/>
        <v>0.84226190476190477</v>
      </c>
      <c r="F490" s="455"/>
      <c r="G490" s="456"/>
      <c r="H490" s="457"/>
      <c r="I490" s="456"/>
      <c r="J490" s="448"/>
      <c r="K490" s="448"/>
      <c r="L490" s="448"/>
      <c r="M490" s="448"/>
      <c r="N490" s="448"/>
      <c r="O490" s="448"/>
      <c r="P490" s="448"/>
      <c r="Q490" s="448"/>
      <c r="R490" s="448"/>
      <c r="S490" s="448"/>
      <c r="T490" s="448"/>
      <c r="U490" s="448"/>
      <c r="V490" s="448"/>
      <c r="W490" s="448"/>
      <c r="X490" s="448"/>
      <c r="Y490" s="448"/>
      <c r="Z490" s="448"/>
      <c r="AA490" s="448"/>
      <c r="AB490" s="448"/>
    </row>
    <row r="491" spans="1:28" s="449" customFormat="1" ht="17.100000000000001" customHeight="1">
      <c r="A491" s="458" t="s">
        <v>2636</v>
      </c>
      <c r="B491" s="451"/>
      <c r="C491" s="458"/>
      <c r="D491" s="453"/>
      <c r="E491" s="454"/>
      <c r="F491" s="455"/>
      <c r="G491" s="456"/>
      <c r="H491" s="457"/>
      <c r="I491" s="456"/>
      <c r="J491" s="448"/>
      <c r="K491" s="448"/>
      <c r="L491" s="448"/>
      <c r="M491" s="448"/>
      <c r="N491" s="448"/>
      <c r="O491" s="448"/>
      <c r="P491" s="448"/>
      <c r="Q491" s="448"/>
      <c r="R491" s="448"/>
      <c r="S491" s="448"/>
      <c r="T491" s="448"/>
      <c r="U491" s="448"/>
      <c r="V491" s="448"/>
      <c r="W491" s="448"/>
      <c r="X491" s="448"/>
      <c r="Y491" s="448"/>
      <c r="Z491" s="448"/>
      <c r="AA491" s="448"/>
      <c r="AB491" s="448"/>
    </row>
    <row r="492" spans="1:28" s="449" customFormat="1" ht="17.100000000000001" customHeight="1">
      <c r="A492" s="458" t="s">
        <v>2633</v>
      </c>
      <c r="B492" s="451">
        <v>121161</v>
      </c>
      <c r="C492" s="458" t="s">
        <v>2637</v>
      </c>
      <c r="D492" s="453">
        <v>30</v>
      </c>
      <c r="E492" s="454">
        <f t="shared" si="79"/>
        <v>0.87616099071207432</v>
      </c>
      <c r="F492" s="455"/>
      <c r="G492" s="456"/>
      <c r="H492" s="457"/>
      <c r="I492" s="456"/>
      <c r="J492" s="448"/>
      <c r="K492" s="448"/>
      <c r="L492" s="448"/>
      <c r="M492" s="448"/>
      <c r="N492" s="448"/>
      <c r="O492" s="448"/>
      <c r="P492" s="448"/>
      <c r="Q492" s="448"/>
      <c r="R492" s="448"/>
      <c r="S492" s="448"/>
      <c r="T492" s="448"/>
      <c r="U492" s="448"/>
      <c r="V492" s="448"/>
      <c r="W492" s="448"/>
      <c r="X492" s="448"/>
      <c r="Y492" s="448"/>
      <c r="Z492" s="448"/>
      <c r="AA492" s="448"/>
      <c r="AB492" s="448"/>
    </row>
    <row r="493" spans="1:28" s="449" customFormat="1" ht="17.100000000000001" customHeight="1">
      <c r="A493" s="458" t="s">
        <v>2638</v>
      </c>
      <c r="B493" s="451">
        <v>0</v>
      </c>
      <c r="C493" s="458">
        <v>45</v>
      </c>
      <c r="D493" s="453">
        <v>45</v>
      </c>
      <c r="E493" s="454">
        <f t="shared" si="79"/>
        <v>0.80169971671388107</v>
      </c>
      <c r="F493" s="455">
        <f>B493</f>
        <v>0</v>
      </c>
      <c r="G493" s="456">
        <f>D493</f>
        <v>45</v>
      </c>
      <c r="H493" s="457">
        <f t="shared" ref="H493:H497" si="82">141.5/(G493+131.5)</f>
        <v>0.80169971671388107</v>
      </c>
      <c r="I493" s="456">
        <f t="shared" ref="I493:I497" si="83">(141.5/H493)-131.5</f>
        <v>45</v>
      </c>
      <c r="J493" s="448"/>
      <c r="K493" s="448"/>
      <c r="L493" s="448"/>
      <c r="M493" s="448"/>
      <c r="N493" s="448"/>
      <c r="O493" s="448"/>
      <c r="P493" s="448"/>
      <c r="Q493" s="448"/>
      <c r="R493" s="448"/>
      <c r="S493" s="448"/>
      <c r="T493" s="448"/>
      <c r="U493" s="448"/>
      <c r="V493" s="448"/>
      <c r="W493" s="448"/>
      <c r="X493" s="448"/>
      <c r="Y493" s="448"/>
      <c r="Z493" s="448"/>
      <c r="AA493" s="448"/>
      <c r="AB493" s="448"/>
    </row>
    <row r="494" spans="1:28" s="449" customFormat="1" ht="17.100000000000001" customHeight="1">
      <c r="A494" s="458" t="s">
        <v>2639</v>
      </c>
      <c r="B494" s="451">
        <v>19285</v>
      </c>
      <c r="C494" s="459" t="s">
        <v>2640</v>
      </c>
      <c r="D494" s="453">
        <v>32</v>
      </c>
      <c r="E494" s="454">
        <f t="shared" si="79"/>
        <v>0.86544342507645255</v>
      </c>
      <c r="F494" s="455">
        <f>B494</f>
        <v>19285</v>
      </c>
      <c r="G494" s="456">
        <f>D494</f>
        <v>32</v>
      </c>
      <c r="H494" s="457">
        <f t="shared" si="82"/>
        <v>0.86544342507645255</v>
      </c>
      <c r="I494" s="456">
        <f t="shared" si="83"/>
        <v>32</v>
      </c>
      <c r="J494" s="448"/>
      <c r="K494" s="448"/>
      <c r="L494" s="448"/>
      <c r="M494" s="448"/>
      <c r="N494" s="448"/>
      <c r="O494" s="448"/>
      <c r="P494" s="448"/>
      <c r="Q494" s="448"/>
      <c r="R494" s="448"/>
      <c r="S494" s="448"/>
      <c r="T494" s="448"/>
      <c r="U494" s="448"/>
      <c r="V494" s="448"/>
      <c r="W494" s="448"/>
      <c r="X494" s="448"/>
      <c r="Y494" s="448"/>
      <c r="Z494" s="448"/>
      <c r="AA494" s="448"/>
      <c r="AB494" s="448"/>
    </row>
    <row r="495" spans="1:28" s="449" customFormat="1" ht="17.100000000000001" customHeight="1">
      <c r="A495" s="458" t="s">
        <v>2641</v>
      </c>
      <c r="B495" s="451">
        <v>0</v>
      </c>
      <c r="C495" s="458">
        <v>28</v>
      </c>
      <c r="D495" s="453">
        <v>28</v>
      </c>
      <c r="E495" s="454">
        <f t="shared" si="79"/>
        <v>0.88714733542319746</v>
      </c>
      <c r="F495" s="455">
        <f>B495</f>
        <v>0</v>
      </c>
      <c r="G495" s="456">
        <f>D495</f>
        <v>28</v>
      </c>
      <c r="H495" s="457">
        <f t="shared" si="82"/>
        <v>0.88714733542319746</v>
      </c>
      <c r="I495" s="456">
        <f t="shared" si="83"/>
        <v>28</v>
      </c>
      <c r="J495" s="448"/>
      <c r="K495" s="448"/>
      <c r="L495" s="448"/>
      <c r="M495" s="448"/>
      <c r="N495" s="448"/>
      <c r="O495" s="448"/>
      <c r="P495" s="448"/>
      <c r="Q495" s="448"/>
      <c r="R495" s="448"/>
      <c r="S495" s="448"/>
      <c r="T495" s="448"/>
      <c r="U495" s="448"/>
      <c r="V495" s="448"/>
      <c r="W495" s="448"/>
      <c r="X495" s="448"/>
      <c r="Y495" s="448"/>
      <c r="Z495" s="448"/>
      <c r="AA495" s="448"/>
      <c r="AB495" s="448"/>
    </row>
    <row r="496" spans="1:28" s="449" customFormat="1" ht="17.100000000000001" customHeight="1">
      <c r="A496" s="458" t="s">
        <v>2642</v>
      </c>
      <c r="B496" s="451">
        <v>0</v>
      </c>
      <c r="C496" s="458">
        <v>46</v>
      </c>
      <c r="D496" s="453">
        <v>46</v>
      </c>
      <c r="E496" s="454">
        <f t="shared" si="79"/>
        <v>0.79718309859154934</v>
      </c>
      <c r="F496" s="455">
        <f>B496</f>
        <v>0</v>
      </c>
      <c r="G496" s="456">
        <f>D496</f>
        <v>46</v>
      </c>
      <c r="H496" s="457">
        <f t="shared" si="82"/>
        <v>0.79718309859154934</v>
      </c>
      <c r="I496" s="456">
        <f t="shared" si="83"/>
        <v>46</v>
      </c>
      <c r="J496" s="448"/>
      <c r="K496" s="448"/>
      <c r="L496" s="448"/>
      <c r="M496" s="448"/>
      <c r="N496" s="448"/>
      <c r="O496" s="448"/>
      <c r="P496" s="448"/>
      <c r="Q496" s="448"/>
      <c r="R496" s="448"/>
      <c r="S496" s="448"/>
      <c r="T496" s="448"/>
      <c r="U496" s="448"/>
      <c r="V496" s="448"/>
      <c r="W496" s="448"/>
      <c r="X496" s="448"/>
      <c r="Y496" s="448"/>
      <c r="Z496" s="448"/>
      <c r="AA496" s="448"/>
      <c r="AB496" s="448"/>
    </row>
    <row r="497" spans="1:28" s="449" customFormat="1" ht="17.100000000000001" customHeight="1">
      <c r="A497" s="458" t="s">
        <v>2643</v>
      </c>
      <c r="B497" s="451">
        <v>3638</v>
      </c>
      <c r="C497" s="458">
        <v>30</v>
      </c>
      <c r="D497" s="453">
        <v>30</v>
      </c>
      <c r="E497" s="454">
        <f t="shared" si="79"/>
        <v>0.87616099071207432</v>
      </c>
      <c r="F497" s="455">
        <f>B497</f>
        <v>3638</v>
      </c>
      <c r="G497" s="456">
        <f>D497</f>
        <v>30</v>
      </c>
      <c r="H497" s="457">
        <f t="shared" si="82"/>
        <v>0.87616099071207432</v>
      </c>
      <c r="I497" s="456">
        <f t="shared" si="83"/>
        <v>30</v>
      </c>
      <c r="J497" s="448"/>
      <c r="K497" s="448"/>
      <c r="L497" s="448"/>
      <c r="M497" s="448"/>
      <c r="N497" s="448"/>
      <c r="O497" s="448"/>
      <c r="P497" s="448"/>
      <c r="Q497" s="448"/>
      <c r="R497" s="448"/>
      <c r="S497" s="448"/>
      <c r="T497" s="448"/>
      <c r="U497" s="448"/>
      <c r="V497" s="448"/>
      <c r="W497" s="448"/>
      <c r="X497" s="448"/>
      <c r="Y497" s="448"/>
      <c r="Z497" s="448"/>
      <c r="AA497" s="448"/>
      <c r="AB497" s="448"/>
    </row>
    <row r="498" spans="1:28" s="449" customFormat="1" ht="17.100000000000001" customHeight="1">
      <c r="A498" s="458" t="s">
        <v>130</v>
      </c>
      <c r="B498" s="451"/>
      <c r="C498" s="458"/>
      <c r="D498" s="453"/>
      <c r="E498" s="454"/>
      <c r="F498" s="455">
        <f>SUM(B499:B501)</f>
        <v>673691</v>
      </c>
      <c r="G498" s="456">
        <f>SUMPRODUCT($B499:$B501,D499:D501)/SUM($B499:$B501)</f>
        <v>29.731955154514459</v>
      </c>
      <c r="H498" s="457">
        <f>SUMPRODUCT($B499:$B501,E499:E501)/SUM($B499:$B501)</f>
        <v>0.87768651374016027</v>
      </c>
      <c r="I498" s="456">
        <f t="shared" si="81"/>
        <v>29.719293887761808</v>
      </c>
      <c r="J498" s="448"/>
      <c r="K498" s="448"/>
      <c r="L498" s="448"/>
      <c r="M498" s="448"/>
      <c r="N498" s="448"/>
      <c r="O498" s="448"/>
      <c r="P498" s="448"/>
      <c r="Q498" s="448"/>
      <c r="R498" s="448"/>
      <c r="S498" s="448"/>
      <c r="T498" s="448"/>
      <c r="U498" s="448"/>
      <c r="V498" s="448"/>
      <c r="W498" s="448"/>
      <c r="X498" s="448"/>
      <c r="Y498" s="448"/>
      <c r="Z498" s="448"/>
      <c r="AA498" s="448"/>
      <c r="AB498" s="448"/>
    </row>
    <row r="499" spans="1:28" s="449" customFormat="1" ht="17.100000000000001" customHeight="1">
      <c r="A499" s="458" t="s">
        <v>2644</v>
      </c>
      <c r="B499" s="451">
        <v>358852</v>
      </c>
      <c r="C499" s="458">
        <v>31</v>
      </c>
      <c r="D499" s="453">
        <v>31</v>
      </c>
      <c r="E499" s="454">
        <f t="shared" si="79"/>
        <v>0.87076923076923074</v>
      </c>
      <c r="F499" s="455"/>
      <c r="G499" s="456"/>
      <c r="H499" s="457"/>
      <c r="I499" s="456"/>
      <c r="J499" s="448"/>
      <c r="K499" s="448"/>
      <c r="L499" s="448"/>
      <c r="M499" s="448"/>
      <c r="N499" s="448"/>
      <c r="O499" s="448"/>
      <c r="P499" s="448"/>
      <c r="Q499" s="448"/>
      <c r="R499" s="448"/>
      <c r="S499" s="448"/>
      <c r="T499" s="448"/>
      <c r="U499" s="448"/>
      <c r="V499" s="448"/>
      <c r="W499" s="448"/>
      <c r="X499" s="448"/>
      <c r="Y499" s="448"/>
      <c r="Z499" s="448"/>
      <c r="AA499" s="448"/>
      <c r="AB499" s="448"/>
    </row>
    <row r="500" spans="1:28" s="449" customFormat="1" ht="17.100000000000001" customHeight="1">
      <c r="A500" s="458" t="s">
        <v>2645</v>
      </c>
      <c r="B500" s="451">
        <v>264702</v>
      </c>
      <c r="C500" s="458" t="s">
        <v>2646</v>
      </c>
      <c r="D500" s="453">
        <v>28</v>
      </c>
      <c r="E500" s="454">
        <f t="shared" si="79"/>
        <v>0.88714733542319746</v>
      </c>
      <c r="F500" s="455"/>
      <c r="G500" s="456"/>
      <c r="H500" s="457"/>
      <c r="I500" s="456"/>
      <c r="J500" s="448"/>
      <c r="K500" s="448"/>
      <c r="L500" s="448"/>
      <c r="M500" s="448"/>
      <c r="N500" s="448"/>
      <c r="O500" s="448"/>
      <c r="P500" s="448"/>
      <c r="Q500" s="448"/>
      <c r="R500" s="448"/>
      <c r="S500" s="448"/>
      <c r="T500" s="448"/>
      <c r="U500" s="448"/>
      <c r="V500" s="448"/>
      <c r="W500" s="448"/>
      <c r="X500" s="448"/>
      <c r="Y500" s="448"/>
      <c r="Z500" s="448"/>
      <c r="AA500" s="448"/>
      <c r="AB500" s="448"/>
    </row>
    <row r="501" spans="1:28" s="449" customFormat="1" ht="17.100000000000001" customHeight="1">
      <c r="A501" s="458" t="s">
        <v>2647</v>
      </c>
      <c r="B501" s="451">
        <v>50137</v>
      </c>
      <c r="C501" s="459" t="s">
        <v>2648</v>
      </c>
      <c r="D501" s="453">
        <v>29.8</v>
      </c>
      <c r="E501" s="454">
        <f t="shared" si="79"/>
        <v>0.87724736515809043</v>
      </c>
      <c r="F501" s="455"/>
      <c r="G501" s="456"/>
      <c r="H501" s="457"/>
      <c r="I501" s="456"/>
      <c r="J501" s="448"/>
      <c r="K501" s="448"/>
      <c r="L501" s="448"/>
      <c r="M501" s="448"/>
      <c r="N501" s="448"/>
      <c r="O501" s="448"/>
      <c r="P501" s="448"/>
      <c r="Q501" s="448"/>
      <c r="R501" s="448"/>
      <c r="S501" s="448"/>
      <c r="T501" s="448"/>
      <c r="U501" s="448"/>
      <c r="V501" s="448"/>
      <c r="W501" s="448"/>
      <c r="X501" s="448"/>
      <c r="Y501" s="448"/>
      <c r="Z501" s="448"/>
      <c r="AA501" s="448"/>
      <c r="AB501" s="448"/>
    </row>
    <row r="502" spans="1:28" s="449" customFormat="1" ht="17.100000000000001" customHeight="1">
      <c r="A502" s="458" t="s">
        <v>131</v>
      </c>
      <c r="B502" s="451">
        <v>331582</v>
      </c>
      <c r="C502" s="458" t="s">
        <v>2649</v>
      </c>
      <c r="D502" s="453">
        <v>23.7</v>
      </c>
      <c r="E502" s="454">
        <f t="shared" si="79"/>
        <v>0.91172680412371143</v>
      </c>
      <c r="F502" s="455">
        <f>B502</f>
        <v>331582</v>
      </c>
      <c r="G502" s="456">
        <f>D502</f>
        <v>23.7</v>
      </c>
      <c r="H502" s="457">
        <f t="shared" ref="H502:H505" si="84">141.5/(G502+131.5)</f>
        <v>0.91172680412371143</v>
      </c>
      <c r="I502" s="456">
        <f t="shared" ref="I502:I505" si="85">(141.5/H502)-131.5</f>
        <v>23.699999999999989</v>
      </c>
      <c r="J502" s="448"/>
      <c r="K502" s="448"/>
      <c r="L502" s="448"/>
      <c r="M502" s="448"/>
      <c r="N502" s="448"/>
      <c r="O502" s="448"/>
      <c r="P502" s="448"/>
      <c r="Q502" s="448"/>
      <c r="R502" s="448"/>
      <c r="S502" s="448"/>
      <c r="T502" s="448"/>
      <c r="U502" s="448"/>
      <c r="V502" s="448"/>
      <c r="W502" s="448"/>
      <c r="X502" s="448"/>
      <c r="Y502" s="448"/>
      <c r="Z502" s="448"/>
      <c r="AA502" s="448"/>
      <c r="AB502" s="448"/>
    </row>
    <row r="503" spans="1:28" s="449" customFormat="1" ht="17.100000000000001" customHeight="1">
      <c r="A503" s="458" t="s">
        <v>132</v>
      </c>
      <c r="B503" s="451">
        <v>201623</v>
      </c>
      <c r="C503" s="459" t="s">
        <v>2650</v>
      </c>
      <c r="D503" s="453">
        <v>21.4</v>
      </c>
      <c r="E503" s="454">
        <f t="shared" si="79"/>
        <v>0.92544146500981028</v>
      </c>
      <c r="F503" s="455">
        <f>B503</f>
        <v>201623</v>
      </c>
      <c r="G503" s="456">
        <f>D503</f>
        <v>21.4</v>
      </c>
      <c r="H503" s="457">
        <f t="shared" si="84"/>
        <v>0.92544146500981028</v>
      </c>
      <c r="I503" s="456">
        <f t="shared" si="85"/>
        <v>21.400000000000006</v>
      </c>
      <c r="J503" s="448"/>
      <c r="K503" s="448"/>
      <c r="L503" s="448"/>
      <c r="M503" s="448"/>
      <c r="N503" s="448"/>
      <c r="O503" s="448"/>
      <c r="P503" s="448"/>
      <c r="Q503" s="448"/>
      <c r="R503" s="448"/>
      <c r="S503" s="448"/>
      <c r="T503" s="448"/>
      <c r="U503" s="448"/>
      <c r="V503" s="448"/>
      <c r="W503" s="448"/>
      <c r="X503" s="448"/>
      <c r="Y503" s="448"/>
      <c r="Z503" s="448"/>
      <c r="AA503" s="448"/>
      <c r="AB503" s="448"/>
    </row>
    <row r="504" spans="1:28" s="449" customFormat="1" ht="17.100000000000001" customHeight="1">
      <c r="A504" s="458" t="s">
        <v>133</v>
      </c>
      <c r="B504" s="451">
        <v>76742</v>
      </c>
      <c r="C504" s="458" t="s">
        <v>2651</v>
      </c>
      <c r="D504" s="453">
        <v>24.3</v>
      </c>
      <c r="E504" s="454">
        <f t="shared" si="79"/>
        <v>0.90821566110397944</v>
      </c>
      <c r="F504" s="455">
        <f>B504</f>
        <v>76742</v>
      </c>
      <c r="G504" s="456">
        <f>D504</f>
        <v>24.3</v>
      </c>
      <c r="H504" s="457">
        <f t="shared" si="84"/>
        <v>0.90821566110397944</v>
      </c>
      <c r="I504" s="456">
        <f t="shared" si="85"/>
        <v>24.300000000000011</v>
      </c>
      <c r="J504" s="448"/>
      <c r="K504" s="448"/>
      <c r="L504" s="448"/>
      <c r="M504" s="448"/>
      <c r="N504" s="448"/>
      <c r="O504" s="448"/>
      <c r="P504" s="448"/>
      <c r="Q504" s="448"/>
      <c r="R504" s="448"/>
      <c r="S504" s="448"/>
      <c r="T504" s="448"/>
      <c r="U504" s="448"/>
      <c r="V504" s="448"/>
      <c r="W504" s="448"/>
      <c r="X504" s="448"/>
      <c r="Y504" s="448"/>
      <c r="Z504" s="448"/>
      <c r="AA504" s="448"/>
      <c r="AB504" s="448"/>
    </row>
    <row r="505" spans="1:28" s="449" customFormat="1" ht="17.100000000000001" customHeight="1">
      <c r="A505" s="458" t="s">
        <v>134</v>
      </c>
      <c r="B505" s="451">
        <v>632789</v>
      </c>
      <c r="C505" s="459" t="s">
        <v>2652</v>
      </c>
      <c r="D505" s="453">
        <v>33.299999999999997</v>
      </c>
      <c r="E505" s="454">
        <f t="shared" si="79"/>
        <v>0.85861650485436891</v>
      </c>
      <c r="F505" s="455">
        <f>B505</f>
        <v>632789</v>
      </c>
      <c r="G505" s="456">
        <f>D505</f>
        <v>33.299999999999997</v>
      </c>
      <c r="H505" s="457">
        <f t="shared" si="84"/>
        <v>0.85861650485436891</v>
      </c>
      <c r="I505" s="456">
        <f t="shared" si="85"/>
        <v>33.300000000000011</v>
      </c>
      <c r="J505" s="448"/>
      <c r="K505" s="448"/>
      <c r="L505" s="448"/>
      <c r="M505" s="448"/>
      <c r="N505" s="448"/>
      <c r="O505" s="448"/>
      <c r="P505" s="448"/>
      <c r="Q505" s="448"/>
      <c r="R505" s="448"/>
      <c r="S505" s="448"/>
      <c r="T505" s="448"/>
      <c r="U505" s="448"/>
      <c r="V505" s="448"/>
      <c r="W505" s="448"/>
      <c r="X505" s="448"/>
      <c r="Y505" s="448"/>
      <c r="Z505" s="448"/>
      <c r="AA505" s="448"/>
      <c r="AB505" s="448"/>
    </row>
    <row r="506" spans="1:28" s="449" customFormat="1" ht="17.100000000000001" customHeight="1">
      <c r="A506" s="458" t="s">
        <v>135</v>
      </c>
      <c r="B506" s="451"/>
      <c r="C506" s="458"/>
      <c r="D506" s="453"/>
      <c r="E506" s="454"/>
      <c r="F506" s="455">
        <f>SUM(B507:B514)</f>
        <v>131695</v>
      </c>
      <c r="G506" s="456">
        <f>SUMPRODUCT($B507:$B514,D507:D514)/SUM($B507:$B514)</f>
        <v>13.732450738448689</v>
      </c>
      <c r="H506" s="457">
        <f>SUMPRODUCT($B507:$B514,E507:E514)/SUM($B507:$B514)</f>
        <v>0.97449017865278287</v>
      </c>
      <c r="I506" s="456">
        <f t="shared" si="81"/>
        <v>13.704131452224061</v>
      </c>
      <c r="J506" s="448"/>
      <c r="K506" s="448"/>
      <c r="L506" s="448"/>
      <c r="M506" s="448"/>
      <c r="N506" s="448"/>
      <c r="O506" s="448"/>
      <c r="P506" s="448"/>
      <c r="Q506" s="448"/>
      <c r="R506" s="448"/>
      <c r="S506" s="448"/>
      <c r="T506" s="448"/>
      <c r="U506" s="448"/>
      <c r="V506" s="448"/>
      <c r="W506" s="448"/>
      <c r="X506" s="448"/>
      <c r="Y506" s="448"/>
      <c r="Z506" s="448"/>
      <c r="AA506" s="448"/>
      <c r="AB506" s="448"/>
    </row>
    <row r="507" spans="1:28" s="449" customFormat="1" ht="17.100000000000001" customHeight="1">
      <c r="A507" s="458" t="s">
        <v>2653</v>
      </c>
      <c r="B507" s="451"/>
      <c r="C507" s="458"/>
      <c r="D507" s="453"/>
      <c r="E507" s="454"/>
      <c r="F507" s="455"/>
      <c r="G507" s="456"/>
      <c r="H507" s="457"/>
      <c r="I507" s="456"/>
      <c r="J507" s="448"/>
      <c r="K507" s="448"/>
      <c r="L507" s="448"/>
      <c r="M507" s="448"/>
      <c r="N507" s="448"/>
      <c r="O507" s="448"/>
      <c r="P507" s="448"/>
      <c r="Q507" s="448"/>
      <c r="R507" s="448"/>
      <c r="S507" s="448"/>
      <c r="T507" s="448"/>
      <c r="U507" s="448"/>
      <c r="V507" s="448"/>
      <c r="W507" s="448"/>
      <c r="X507" s="448"/>
      <c r="Y507" s="448"/>
      <c r="Z507" s="448"/>
      <c r="AA507" s="448"/>
      <c r="AB507" s="448"/>
    </row>
    <row r="508" spans="1:28" s="449" customFormat="1" ht="17.100000000000001" customHeight="1">
      <c r="A508" s="458" t="s">
        <v>2654</v>
      </c>
      <c r="B508" s="451">
        <v>34479</v>
      </c>
      <c r="C508" s="452" t="s">
        <v>2655</v>
      </c>
      <c r="D508" s="453">
        <v>14</v>
      </c>
      <c r="E508" s="454">
        <f t="shared" si="79"/>
        <v>0.97250859106529208</v>
      </c>
      <c r="F508" s="455"/>
      <c r="G508" s="456"/>
      <c r="H508" s="457"/>
      <c r="I508" s="456"/>
      <c r="J508" s="448"/>
      <c r="K508" s="448"/>
      <c r="L508" s="448"/>
      <c r="M508" s="448"/>
      <c r="N508" s="448"/>
      <c r="O508" s="448"/>
      <c r="P508" s="448"/>
      <c r="Q508" s="448"/>
      <c r="R508" s="448"/>
      <c r="S508" s="448"/>
      <c r="T508" s="448"/>
      <c r="U508" s="448"/>
      <c r="V508" s="448"/>
      <c r="W508" s="448"/>
      <c r="X508" s="448"/>
      <c r="Y508" s="448"/>
      <c r="Z508" s="448"/>
      <c r="AA508" s="448"/>
      <c r="AB508" s="448"/>
    </row>
    <row r="509" spans="1:28" s="449" customFormat="1" ht="17.100000000000001" customHeight="1">
      <c r="A509" s="458" t="s">
        <v>2162</v>
      </c>
      <c r="B509" s="451">
        <v>4682</v>
      </c>
      <c r="C509" s="458">
        <v>14</v>
      </c>
      <c r="D509" s="453">
        <v>14</v>
      </c>
      <c r="E509" s="454">
        <f t="shared" si="79"/>
        <v>0.97250859106529208</v>
      </c>
      <c r="F509" s="455"/>
      <c r="G509" s="456"/>
      <c r="H509" s="457"/>
      <c r="I509" s="456"/>
      <c r="J509" s="448"/>
      <c r="K509" s="448"/>
      <c r="L509" s="448"/>
      <c r="M509" s="448"/>
      <c r="N509" s="448"/>
      <c r="O509" s="448"/>
      <c r="P509" s="448"/>
      <c r="Q509" s="448"/>
      <c r="R509" s="448"/>
      <c r="S509" s="448"/>
      <c r="T509" s="448"/>
      <c r="U509" s="448"/>
      <c r="V509" s="448"/>
      <c r="W509" s="448"/>
      <c r="X509" s="448"/>
      <c r="Y509" s="448"/>
      <c r="Z509" s="448"/>
      <c r="AA509" s="448"/>
      <c r="AB509" s="448"/>
    </row>
    <row r="510" spans="1:28" s="449" customFormat="1" ht="17.100000000000001" customHeight="1">
      <c r="A510" s="458" t="s">
        <v>2376</v>
      </c>
      <c r="B510" s="451">
        <v>45456</v>
      </c>
      <c r="C510" s="459" t="s">
        <v>2656</v>
      </c>
      <c r="D510" s="453">
        <v>15</v>
      </c>
      <c r="E510" s="454">
        <f t="shared" si="79"/>
        <v>0.96587030716723554</v>
      </c>
      <c r="F510" s="455"/>
      <c r="G510" s="456"/>
      <c r="H510" s="457"/>
      <c r="I510" s="456"/>
      <c r="J510" s="448"/>
      <c r="K510" s="448"/>
      <c r="L510" s="448"/>
      <c r="M510" s="448"/>
      <c r="N510" s="448"/>
      <c r="O510" s="448"/>
      <c r="P510" s="448"/>
      <c r="Q510" s="448"/>
      <c r="R510" s="448"/>
      <c r="S510" s="448"/>
      <c r="T510" s="448"/>
      <c r="U510" s="448"/>
      <c r="V510" s="448"/>
      <c r="W510" s="448"/>
      <c r="X510" s="448"/>
      <c r="Y510" s="448"/>
      <c r="Z510" s="448"/>
      <c r="AA510" s="448"/>
      <c r="AB510" s="448"/>
    </row>
    <row r="511" spans="1:28" s="449" customFormat="1" ht="17.100000000000001" customHeight="1">
      <c r="A511" s="458" t="s">
        <v>2380</v>
      </c>
      <c r="B511" s="451"/>
      <c r="C511" s="458"/>
      <c r="D511" s="453"/>
      <c r="E511" s="454"/>
      <c r="F511" s="455"/>
      <c r="G511" s="456"/>
      <c r="H511" s="457"/>
      <c r="I511" s="456"/>
      <c r="J511" s="448"/>
      <c r="K511" s="448"/>
      <c r="L511" s="448"/>
      <c r="M511" s="448"/>
      <c r="N511" s="448"/>
      <c r="O511" s="448"/>
      <c r="P511" s="448"/>
      <c r="Q511" s="448"/>
      <c r="R511" s="448"/>
      <c r="S511" s="448"/>
      <c r="T511" s="448"/>
      <c r="U511" s="448"/>
      <c r="V511" s="448"/>
      <c r="W511" s="448"/>
      <c r="X511" s="448"/>
      <c r="Y511" s="448"/>
      <c r="Z511" s="448"/>
      <c r="AA511" s="448"/>
      <c r="AB511" s="448"/>
    </row>
    <row r="512" spans="1:28" s="449" customFormat="1" ht="17.100000000000001" customHeight="1">
      <c r="A512" s="458" t="s">
        <v>2657</v>
      </c>
      <c r="B512" s="451">
        <v>19092</v>
      </c>
      <c r="C512" s="452" t="s">
        <v>2658</v>
      </c>
      <c r="D512" s="453">
        <v>11.5</v>
      </c>
      <c r="E512" s="454">
        <f t="shared" si="79"/>
        <v>0.98951048951048948</v>
      </c>
      <c r="F512" s="455"/>
      <c r="G512" s="456"/>
      <c r="H512" s="457"/>
      <c r="I512" s="456"/>
      <c r="J512" s="448"/>
      <c r="K512" s="448"/>
      <c r="L512" s="448"/>
      <c r="M512" s="448"/>
      <c r="N512" s="448"/>
      <c r="O512" s="448"/>
      <c r="P512" s="448"/>
      <c r="Q512" s="448"/>
      <c r="R512" s="448"/>
      <c r="S512" s="448"/>
      <c r="T512" s="448"/>
      <c r="U512" s="448"/>
      <c r="V512" s="448"/>
      <c r="W512" s="448"/>
      <c r="X512" s="448"/>
      <c r="Y512" s="448"/>
      <c r="Z512" s="448"/>
      <c r="AA512" s="448"/>
      <c r="AB512" s="448"/>
    </row>
    <row r="513" spans="1:28" s="449" customFormat="1" ht="17.100000000000001" customHeight="1">
      <c r="A513" s="458" t="s">
        <v>2162</v>
      </c>
      <c r="B513" s="451">
        <v>9499</v>
      </c>
      <c r="C513" s="458">
        <v>8</v>
      </c>
      <c r="D513" s="453">
        <v>8</v>
      </c>
      <c r="E513" s="454">
        <f t="shared" si="79"/>
        <v>1.0143369175627239</v>
      </c>
      <c r="F513" s="455"/>
      <c r="G513" s="456"/>
      <c r="H513" s="457"/>
      <c r="I513" s="456"/>
      <c r="J513" s="448"/>
      <c r="K513" s="448"/>
      <c r="L513" s="448"/>
      <c r="M513" s="448"/>
      <c r="N513" s="448"/>
      <c r="O513" s="448"/>
      <c r="P513" s="448"/>
      <c r="Q513" s="448"/>
      <c r="R513" s="448"/>
      <c r="S513" s="448"/>
      <c r="T513" s="448"/>
      <c r="U513" s="448"/>
      <c r="V513" s="448"/>
      <c r="W513" s="448"/>
      <c r="X513" s="448"/>
      <c r="Y513" s="448"/>
      <c r="Z513" s="448"/>
      <c r="AA513" s="448"/>
      <c r="AB513" s="448"/>
    </row>
    <row r="514" spans="1:28" s="449" customFormat="1" ht="17.100000000000001" customHeight="1">
      <c r="A514" s="458" t="s">
        <v>2191</v>
      </c>
      <c r="B514" s="451">
        <v>18487</v>
      </c>
      <c r="C514" s="458" t="s">
        <v>2659</v>
      </c>
      <c r="D514" s="453">
        <v>15.3</v>
      </c>
      <c r="E514" s="454">
        <f t="shared" si="79"/>
        <v>0.96389645776566746</v>
      </c>
      <c r="F514" s="455"/>
      <c r="G514" s="456"/>
      <c r="H514" s="457"/>
      <c r="I514" s="456"/>
      <c r="J514" s="448"/>
      <c r="K514" s="448"/>
      <c r="L514" s="448"/>
      <c r="M514" s="448"/>
      <c r="N514" s="448"/>
      <c r="O514" s="448"/>
      <c r="P514" s="448"/>
      <c r="Q514" s="448"/>
      <c r="R514" s="448"/>
      <c r="S514" s="448"/>
      <c r="T514" s="448"/>
      <c r="U514" s="448"/>
      <c r="V514" s="448"/>
      <c r="W514" s="448"/>
      <c r="X514" s="448"/>
      <c r="Y514" s="448"/>
      <c r="Z514" s="448"/>
      <c r="AA514" s="448"/>
      <c r="AB514" s="448"/>
    </row>
    <row r="515" spans="1:28" s="449" customFormat="1" ht="16.5" customHeight="1">
      <c r="A515" s="458" t="s">
        <v>2660</v>
      </c>
      <c r="B515" s="451">
        <v>0</v>
      </c>
      <c r="C515" s="458" t="s">
        <v>2661</v>
      </c>
      <c r="D515" s="453">
        <v>27.3</v>
      </c>
      <c r="E515" s="454">
        <f t="shared" si="79"/>
        <v>0.8910579345088161</v>
      </c>
      <c r="F515" s="455">
        <f>B515</f>
        <v>0</v>
      </c>
      <c r="G515" s="456">
        <f>D515</f>
        <v>27.3</v>
      </c>
      <c r="H515" s="457">
        <f>141.5/(G515+131.5)</f>
        <v>0.8910579345088161</v>
      </c>
      <c r="I515" s="456">
        <f>(141.5/H515)-131.5</f>
        <v>27.300000000000011</v>
      </c>
      <c r="J515" s="448"/>
      <c r="K515" s="448"/>
      <c r="L515" s="448"/>
      <c r="M515" s="448"/>
      <c r="N515" s="448"/>
      <c r="O515" s="448"/>
      <c r="P515" s="448"/>
      <c r="Q515" s="448"/>
      <c r="R515" s="448"/>
      <c r="S515" s="448"/>
      <c r="T515" s="448"/>
      <c r="U515" s="448"/>
      <c r="V515" s="448"/>
      <c r="W515" s="448"/>
      <c r="X515" s="448"/>
      <c r="Y515" s="448"/>
      <c r="Z515" s="448"/>
      <c r="AA515" s="448"/>
      <c r="AB515" s="448"/>
    </row>
    <row r="516" spans="1:28" s="449" customFormat="1" ht="17.100000000000001" customHeight="1">
      <c r="A516" s="458" t="s">
        <v>136</v>
      </c>
      <c r="B516" s="451"/>
      <c r="C516" s="458"/>
      <c r="D516" s="453"/>
      <c r="E516" s="454"/>
      <c r="F516" s="455">
        <f>SUM(B517:B518)</f>
        <v>20059</v>
      </c>
      <c r="G516" s="456">
        <f>SUMPRODUCT($B517:$B518,D517:D518)/SUM($B517:$B518)</f>
        <v>39.814746497831401</v>
      </c>
      <c r="H516" s="457">
        <f>SUMPRODUCT($B517:$B518,E517:E518)/SUM($B517:$B518)</f>
        <v>0.82617597830242651</v>
      </c>
      <c r="I516" s="456">
        <f t="shared" si="81"/>
        <v>39.771016969950068</v>
      </c>
      <c r="J516" s="448"/>
      <c r="K516" s="448"/>
      <c r="L516" s="448"/>
      <c r="M516" s="448"/>
      <c r="N516" s="448"/>
      <c r="O516" s="448"/>
      <c r="P516" s="448"/>
      <c r="Q516" s="448"/>
      <c r="R516" s="448"/>
      <c r="S516" s="448"/>
      <c r="T516" s="448"/>
      <c r="U516" s="448"/>
      <c r="V516" s="448"/>
      <c r="W516" s="448"/>
      <c r="X516" s="448"/>
      <c r="Y516" s="448"/>
      <c r="Z516" s="448"/>
      <c r="AA516" s="448"/>
      <c r="AB516" s="448"/>
    </row>
    <row r="517" spans="1:28" s="449" customFormat="1" ht="17.100000000000001" customHeight="1">
      <c r="A517" s="458" t="s">
        <v>2662</v>
      </c>
      <c r="B517" s="451">
        <v>6067</v>
      </c>
      <c r="C517" s="458">
        <v>44</v>
      </c>
      <c r="D517" s="453">
        <v>44</v>
      </c>
      <c r="E517" s="454">
        <f t="shared" si="79"/>
        <v>0.80626780626780625</v>
      </c>
      <c r="F517" s="455"/>
      <c r="G517" s="456"/>
      <c r="H517" s="457"/>
      <c r="I517" s="456"/>
      <c r="J517" s="448"/>
      <c r="K517" s="448"/>
      <c r="L517" s="448"/>
      <c r="M517" s="448"/>
      <c r="N517" s="448"/>
      <c r="O517" s="448"/>
      <c r="P517" s="448"/>
      <c r="Q517" s="448"/>
      <c r="R517" s="448"/>
      <c r="S517" s="448"/>
      <c r="T517" s="448"/>
      <c r="U517" s="448"/>
      <c r="V517" s="448"/>
      <c r="W517" s="448"/>
      <c r="X517" s="448"/>
      <c r="Y517" s="448"/>
      <c r="Z517" s="448"/>
      <c r="AA517" s="448"/>
      <c r="AB517" s="448"/>
    </row>
    <row r="518" spans="1:28" s="449" customFormat="1" ht="17.100000000000001" customHeight="1">
      <c r="A518" s="458" t="s">
        <v>2663</v>
      </c>
      <c r="B518" s="451">
        <v>13992</v>
      </c>
      <c r="C518" s="458">
        <v>38</v>
      </c>
      <c r="D518" s="453">
        <v>38</v>
      </c>
      <c r="E518" s="454">
        <f t="shared" si="79"/>
        <v>0.83480825958702065</v>
      </c>
      <c r="F518" s="455"/>
      <c r="G518" s="456"/>
      <c r="H518" s="457"/>
      <c r="I518" s="456"/>
      <c r="J518" s="448"/>
      <c r="K518" s="448"/>
      <c r="L518" s="448"/>
      <c r="M518" s="448"/>
      <c r="N518" s="448"/>
      <c r="O518" s="448"/>
      <c r="P518" s="448"/>
      <c r="Q518" s="448"/>
      <c r="R518" s="448"/>
      <c r="S518" s="448"/>
      <c r="T518" s="448"/>
      <c r="U518" s="448"/>
      <c r="V518" s="448"/>
      <c r="W518" s="448"/>
      <c r="X518" s="448"/>
      <c r="Y518" s="448"/>
      <c r="Z518" s="448"/>
      <c r="AA518" s="448"/>
      <c r="AB518" s="448"/>
    </row>
    <row r="519" spans="1:28" s="449" customFormat="1" ht="17.100000000000001" customHeight="1">
      <c r="A519" s="461" t="s">
        <v>137</v>
      </c>
      <c r="B519" s="462">
        <v>25203</v>
      </c>
      <c r="C519" s="461" t="s">
        <v>2222</v>
      </c>
      <c r="D519" s="463" t="s">
        <v>2222</v>
      </c>
      <c r="E519" s="464"/>
      <c r="F519" s="455">
        <f>B519</f>
        <v>25203</v>
      </c>
      <c r="G519" s="456"/>
      <c r="H519" s="457"/>
      <c r="I519" s="456"/>
      <c r="J519" s="448"/>
      <c r="K519" s="448"/>
      <c r="L519" s="448"/>
      <c r="M519" s="448"/>
      <c r="N519" s="448"/>
      <c r="O519" s="448"/>
      <c r="P519" s="448"/>
      <c r="Q519" s="448"/>
      <c r="R519" s="448"/>
      <c r="S519" s="448"/>
      <c r="T519" s="448"/>
      <c r="U519" s="448"/>
      <c r="V519" s="448"/>
      <c r="W519" s="448"/>
      <c r="X519" s="448"/>
      <c r="Y519" s="448"/>
      <c r="Z519" s="448"/>
      <c r="AA519" s="448"/>
      <c r="AB519" s="448"/>
    </row>
    <row r="520" spans="1:28" s="449" customFormat="1" ht="17.100000000000001" customHeight="1">
      <c r="A520" s="458" t="s">
        <v>138</v>
      </c>
      <c r="B520" s="451"/>
      <c r="C520" s="458"/>
      <c r="D520" s="453"/>
      <c r="E520" s="454"/>
      <c r="F520" s="455">
        <f>SUM(B521:B522)</f>
        <v>41298</v>
      </c>
      <c r="G520" s="456">
        <f>SUMPRODUCT($B521:$B522,D521:D522)/SUM($B521:$B522)</f>
        <v>34.299999999999997</v>
      </c>
      <c r="H520" s="457">
        <f>SUMPRODUCT($B521:$B522,E521:E522)/SUM($B521:$B522)</f>
        <v>0.85343787696019291</v>
      </c>
      <c r="I520" s="456">
        <f t="shared" si="81"/>
        <v>34.300000000000011</v>
      </c>
      <c r="J520" s="448"/>
      <c r="K520" s="448"/>
      <c r="L520" s="448"/>
      <c r="M520" s="448"/>
      <c r="N520" s="448"/>
      <c r="O520" s="448"/>
      <c r="P520" s="448"/>
      <c r="Q520" s="448"/>
      <c r="R520" s="448"/>
      <c r="S520" s="448"/>
      <c r="T520" s="448"/>
      <c r="U520" s="448"/>
      <c r="V520" s="448"/>
      <c r="W520" s="448"/>
      <c r="X520" s="448"/>
      <c r="Y520" s="448"/>
      <c r="Z520" s="448"/>
      <c r="AA520" s="448"/>
      <c r="AB520" s="448"/>
    </row>
    <row r="521" spans="1:28" s="449" customFormat="1" ht="17.100000000000001" customHeight="1">
      <c r="A521" s="458" t="s">
        <v>2376</v>
      </c>
      <c r="B521" s="451">
        <v>37340</v>
      </c>
      <c r="C521" s="459" t="s">
        <v>2664</v>
      </c>
      <c r="D521" s="453">
        <v>34.299999999999997</v>
      </c>
      <c r="E521" s="454">
        <f t="shared" si="79"/>
        <v>0.85343787696019291</v>
      </c>
      <c r="F521" s="455"/>
      <c r="G521" s="456"/>
      <c r="H521" s="457"/>
      <c r="I521" s="456"/>
      <c r="J521" s="448"/>
      <c r="K521" s="448"/>
      <c r="L521" s="448"/>
      <c r="M521" s="448"/>
      <c r="N521" s="448"/>
      <c r="O521" s="448"/>
      <c r="P521" s="448"/>
      <c r="Q521" s="448"/>
      <c r="R521" s="448"/>
      <c r="S521" s="448"/>
      <c r="T521" s="448"/>
      <c r="U521" s="448"/>
      <c r="V521" s="448"/>
      <c r="W521" s="448"/>
      <c r="X521" s="448"/>
      <c r="Y521" s="448"/>
      <c r="Z521" s="448"/>
      <c r="AA521" s="448"/>
      <c r="AB521" s="448"/>
    </row>
    <row r="522" spans="1:28" s="449" customFormat="1" ht="17.100000000000001" customHeight="1">
      <c r="A522" s="458" t="s">
        <v>2665</v>
      </c>
      <c r="B522" s="451">
        <v>3958</v>
      </c>
      <c r="C522" s="459" t="s">
        <v>2664</v>
      </c>
      <c r="D522" s="453">
        <v>34.299999999999997</v>
      </c>
      <c r="E522" s="454">
        <f t="shared" si="79"/>
        <v>0.85343787696019291</v>
      </c>
      <c r="F522" s="455"/>
      <c r="G522" s="456"/>
      <c r="H522" s="457"/>
      <c r="I522" s="456"/>
      <c r="J522" s="448"/>
      <c r="K522" s="448"/>
      <c r="L522" s="448"/>
      <c r="M522" s="448"/>
      <c r="N522" s="448"/>
      <c r="O522" s="448"/>
      <c r="P522" s="448"/>
      <c r="Q522" s="448"/>
      <c r="R522" s="448"/>
      <c r="S522" s="448"/>
      <c r="T522" s="448"/>
      <c r="U522" s="448"/>
      <c r="V522" s="448"/>
      <c r="W522" s="448"/>
      <c r="X522" s="448"/>
      <c r="Y522" s="448"/>
      <c r="Z522" s="448"/>
      <c r="AA522" s="448"/>
      <c r="AB522" s="448"/>
    </row>
    <row r="523" spans="1:28" s="449" customFormat="1" ht="17.100000000000001" customHeight="1">
      <c r="A523" s="458" t="s">
        <v>2666</v>
      </c>
      <c r="B523" s="451">
        <v>0</v>
      </c>
      <c r="C523" s="458" t="s">
        <v>2667</v>
      </c>
      <c r="D523" s="453">
        <v>29</v>
      </c>
      <c r="E523" s="454">
        <f t="shared" si="79"/>
        <v>0.88161993769470404</v>
      </c>
      <c r="F523" s="455">
        <f t="shared" ref="F523:F531" si="86">B523</f>
        <v>0</v>
      </c>
      <c r="G523" s="456">
        <f>D523</f>
        <v>29</v>
      </c>
      <c r="H523" s="457">
        <f t="shared" ref="H523:H531" si="87">141.5/(G523+131.5)</f>
        <v>0.88161993769470404</v>
      </c>
      <c r="I523" s="456">
        <f t="shared" ref="I523:I531" si="88">(141.5/H523)-131.5</f>
        <v>29</v>
      </c>
      <c r="J523" s="448"/>
      <c r="K523" s="448"/>
      <c r="L523" s="448"/>
      <c r="M523" s="448"/>
      <c r="N523" s="448"/>
      <c r="O523" s="448"/>
      <c r="P523" s="448"/>
      <c r="Q523" s="448"/>
      <c r="R523" s="448"/>
      <c r="S523" s="448"/>
      <c r="T523" s="448"/>
      <c r="U523" s="448"/>
      <c r="V523" s="448"/>
      <c r="W523" s="448"/>
      <c r="X523" s="448"/>
      <c r="Y523" s="448"/>
      <c r="Z523" s="448"/>
      <c r="AA523" s="448"/>
      <c r="AB523" s="448"/>
    </row>
    <row r="524" spans="1:28" s="449" customFormat="1" ht="17.100000000000001" customHeight="1">
      <c r="A524" s="458" t="s">
        <v>139</v>
      </c>
      <c r="B524" s="451">
        <v>180489</v>
      </c>
      <c r="C524" s="458" t="s">
        <v>2668</v>
      </c>
      <c r="D524" s="453">
        <v>22.5</v>
      </c>
      <c r="E524" s="454">
        <f t="shared" si="79"/>
        <v>0.91883116883116878</v>
      </c>
      <c r="F524" s="455">
        <f t="shared" si="86"/>
        <v>180489</v>
      </c>
      <c r="G524" s="456">
        <f>D524</f>
        <v>22.5</v>
      </c>
      <c r="H524" s="457">
        <f t="shared" si="87"/>
        <v>0.91883116883116878</v>
      </c>
      <c r="I524" s="456">
        <f t="shared" si="88"/>
        <v>22.5</v>
      </c>
      <c r="J524" s="448"/>
      <c r="K524" s="448"/>
      <c r="L524" s="448"/>
      <c r="M524" s="448"/>
      <c r="N524" s="448"/>
      <c r="O524" s="448"/>
      <c r="P524" s="448"/>
      <c r="Q524" s="448"/>
      <c r="R524" s="448"/>
      <c r="S524" s="448"/>
      <c r="T524" s="448"/>
      <c r="U524" s="448"/>
      <c r="V524" s="448"/>
      <c r="W524" s="448"/>
      <c r="X524" s="448"/>
      <c r="Y524" s="448"/>
      <c r="Z524" s="448"/>
      <c r="AA524" s="448"/>
      <c r="AB524" s="448"/>
    </row>
    <row r="525" spans="1:28" s="449" customFormat="1" ht="17.100000000000001" customHeight="1">
      <c r="A525" s="458" t="s">
        <v>39</v>
      </c>
      <c r="B525" s="451">
        <v>481267</v>
      </c>
      <c r="C525" s="458" t="s">
        <v>2669</v>
      </c>
      <c r="D525" s="453">
        <v>23.5</v>
      </c>
      <c r="E525" s="454">
        <f t="shared" si="79"/>
        <v>0.91290322580645167</v>
      </c>
      <c r="F525" s="455">
        <f t="shared" si="86"/>
        <v>481267</v>
      </c>
      <c r="G525" s="456">
        <f>D525</f>
        <v>23.5</v>
      </c>
      <c r="H525" s="457">
        <f t="shared" si="87"/>
        <v>0.91290322580645167</v>
      </c>
      <c r="I525" s="456">
        <f t="shared" si="88"/>
        <v>23.5</v>
      </c>
      <c r="J525" s="448"/>
      <c r="K525" s="448"/>
      <c r="L525" s="448"/>
      <c r="M525" s="448"/>
      <c r="N525" s="448"/>
      <c r="O525" s="448"/>
      <c r="P525" s="448"/>
      <c r="Q525" s="448"/>
      <c r="R525" s="448"/>
      <c r="S525" s="448"/>
      <c r="T525" s="448"/>
      <c r="U525" s="448"/>
      <c r="V525" s="448"/>
      <c r="W525" s="448"/>
      <c r="X525" s="448"/>
      <c r="Y525" s="448"/>
      <c r="Z525" s="448"/>
      <c r="AA525" s="448"/>
      <c r="AB525" s="448"/>
    </row>
    <row r="526" spans="1:28" s="449" customFormat="1" ht="17.100000000000001" customHeight="1">
      <c r="A526" s="458" t="s">
        <v>38</v>
      </c>
      <c r="B526" s="451">
        <v>32431</v>
      </c>
      <c r="C526" s="458" t="s">
        <v>2222</v>
      </c>
      <c r="D526" s="453" t="s">
        <v>2222</v>
      </c>
      <c r="E526" s="454"/>
      <c r="F526" s="455">
        <f t="shared" si="86"/>
        <v>32431</v>
      </c>
      <c r="G526" s="456"/>
      <c r="H526" s="457"/>
      <c r="I526" s="456"/>
      <c r="J526" s="448"/>
      <c r="K526" s="448"/>
      <c r="L526" s="448"/>
      <c r="M526" s="448"/>
      <c r="N526" s="448"/>
      <c r="O526" s="448"/>
      <c r="P526" s="448"/>
      <c r="Q526" s="448"/>
      <c r="R526" s="448"/>
      <c r="S526" s="448"/>
      <c r="T526" s="448"/>
      <c r="U526" s="448"/>
      <c r="V526" s="448"/>
      <c r="W526" s="448"/>
      <c r="X526" s="448"/>
      <c r="Y526" s="448"/>
      <c r="Z526" s="448"/>
      <c r="AA526" s="448"/>
      <c r="AB526" s="448"/>
    </row>
    <row r="527" spans="1:28" s="449" customFormat="1" ht="17.100000000000001" customHeight="1">
      <c r="A527" s="458" t="s">
        <v>37</v>
      </c>
      <c r="B527" s="451">
        <v>344935</v>
      </c>
      <c r="C527" s="458">
        <v>32</v>
      </c>
      <c r="D527" s="453">
        <v>32</v>
      </c>
      <c r="E527" s="454">
        <f t="shared" si="79"/>
        <v>0.86544342507645255</v>
      </c>
      <c r="F527" s="455">
        <f t="shared" si="86"/>
        <v>344935</v>
      </c>
      <c r="G527" s="456">
        <f>D527</f>
        <v>32</v>
      </c>
      <c r="H527" s="457">
        <f t="shared" si="87"/>
        <v>0.86544342507645255</v>
      </c>
      <c r="I527" s="456">
        <f t="shared" si="88"/>
        <v>32</v>
      </c>
      <c r="J527" s="448"/>
      <c r="K527" s="448"/>
      <c r="L527" s="448"/>
      <c r="M527" s="448"/>
      <c r="N527" s="448"/>
      <c r="O527" s="448"/>
      <c r="P527" s="448"/>
      <c r="Q527" s="448"/>
      <c r="R527" s="448"/>
      <c r="S527" s="448"/>
      <c r="T527" s="448"/>
      <c r="U527" s="448"/>
      <c r="V527" s="448"/>
      <c r="W527" s="448"/>
      <c r="X527" s="448"/>
      <c r="Y527" s="448"/>
      <c r="Z527" s="448"/>
      <c r="AA527" s="448"/>
      <c r="AB527" s="448"/>
    </row>
    <row r="528" spans="1:28" s="449" customFormat="1" ht="17.100000000000001" customHeight="1">
      <c r="A528" s="458" t="s">
        <v>2670</v>
      </c>
      <c r="B528" s="451">
        <v>0</v>
      </c>
      <c r="C528" s="458">
        <v>27</v>
      </c>
      <c r="D528" s="453">
        <v>27</v>
      </c>
      <c r="E528" s="454">
        <f t="shared" si="79"/>
        <v>0.89274447949526814</v>
      </c>
      <c r="F528" s="455">
        <f t="shared" si="86"/>
        <v>0</v>
      </c>
      <c r="G528" s="456">
        <f>D528</f>
        <v>27</v>
      </c>
      <c r="H528" s="457">
        <f t="shared" si="87"/>
        <v>0.89274447949526814</v>
      </c>
      <c r="I528" s="456">
        <f t="shared" si="88"/>
        <v>27</v>
      </c>
      <c r="J528" s="448"/>
      <c r="K528" s="448"/>
      <c r="L528" s="448"/>
      <c r="M528" s="448"/>
      <c r="N528" s="448"/>
      <c r="O528" s="448"/>
      <c r="P528" s="448"/>
      <c r="Q528" s="448"/>
      <c r="R528" s="448"/>
      <c r="S528" s="448"/>
      <c r="T528" s="448"/>
      <c r="U528" s="448"/>
      <c r="V528" s="448"/>
      <c r="W528" s="448"/>
      <c r="X528" s="448"/>
      <c r="Y528" s="448"/>
      <c r="Z528" s="448"/>
      <c r="AA528" s="448"/>
      <c r="AB528" s="448"/>
    </row>
    <row r="529" spans="1:28" s="449" customFormat="1" ht="17.100000000000001" customHeight="1">
      <c r="A529" s="458" t="s">
        <v>2671</v>
      </c>
      <c r="B529" s="451">
        <v>0</v>
      </c>
      <c r="C529" s="458">
        <v>38</v>
      </c>
      <c r="D529" s="453">
        <v>38</v>
      </c>
      <c r="E529" s="454">
        <f t="shared" si="79"/>
        <v>0.83480825958702065</v>
      </c>
      <c r="F529" s="455">
        <f t="shared" si="86"/>
        <v>0</v>
      </c>
      <c r="G529" s="456">
        <f>D529</f>
        <v>38</v>
      </c>
      <c r="H529" s="457">
        <f t="shared" si="87"/>
        <v>0.83480825958702065</v>
      </c>
      <c r="I529" s="456">
        <f t="shared" si="88"/>
        <v>38</v>
      </c>
      <c r="J529" s="448"/>
      <c r="K529" s="448"/>
      <c r="L529" s="448"/>
      <c r="M529" s="448"/>
      <c r="N529" s="448"/>
      <c r="O529" s="448"/>
      <c r="P529" s="448"/>
      <c r="Q529" s="448"/>
      <c r="R529" s="448"/>
      <c r="S529" s="448"/>
      <c r="T529" s="448"/>
      <c r="U529" s="448"/>
      <c r="V529" s="448"/>
      <c r="W529" s="448"/>
      <c r="X529" s="448"/>
      <c r="Y529" s="448"/>
      <c r="Z529" s="448"/>
      <c r="AA529" s="448"/>
      <c r="AB529" s="448"/>
    </row>
    <row r="530" spans="1:28" s="449" customFormat="1" ht="17.100000000000001" customHeight="1">
      <c r="A530" s="458" t="s">
        <v>2672</v>
      </c>
      <c r="B530" s="451">
        <v>576135</v>
      </c>
      <c r="C530" s="458">
        <v>27.5</v>
      </c>
      <c r="D530" s="453">
        <v>27.5</v>
      </c>
      <c r="E530" s="454">
        <f t="shared" si="79"/>
        <v>0.88993710691823902</v>
      </c>
      <c r="F530" s="455">
        <f t="shared" si="86"/>
        <v>576135</v>
      </c>
      <c r="G530" s="456">
        <f>D530</f>
        <v>27.5</v>
      </c>
      <c r="H530" s="457">
        <f t="shared" si="87"/>
        <v>0.88993710691823902</v>
      </c>
      <c r="I530" s="456">
        <f t="shared" si="88"/>
        <v>27.5</v>
      </c>
      <c r="J530" s="448"/>
      <c r="K530" s="448"/>
      <c r="L530" s="448"/>
      <c r="M530" s="448"/>
      <c r="N530" s="448"/>
      <c r="O530" s="448"/>
      <c r="P530" s="448"/>
      <c r="Q530" s="448"/>
      <c r="R530" s="448"/>
      <c r="S530" s="448"/>
      <c r="T530" s="448"/>
      <c r="U530" s="448"/>
      <c r="V530" s="448"/>
      <c r="W530" s="448"/>
      <c r="X530" s="448"/>
      <c r="Y530" s="448"/>
      <c r="Z530" s="448"/>
      <c r="AA530" s="448"/>
      <c r="AB530" s="448"/>
    </row>
    <row r="531" spans="1:28" s="449" customFormat="1" ht="17.100000000000001" customHeight="1">
      <c r="A531" s="458" t="s">
        <v>2673</v>
      </c>
      <c r="B531" s="451">
        <v>0</v>
      </c>
      <c r="C531" s="458" t="s">
        <v>2674</v>
      </c>
      <c r="D531" s="453">
        <v>22.5</v>
      </c>
      <c r="E531" s="454">
        <f t="shared" si="79"/>
        <v>0.91883116883116878</v>
      </c>
      <c r="F531" s="455">
        <f t="shared" si="86"/>
        <v>0</v>
      </c>
      <c r="G531" s="456">
        <f>D531</f>
        <v>22.5</v>
      </c>
      <c r="H531" s="457">
        <f t="shared" si="87"/>
        <v>0.91883116883116878</v>
      </c>
      <c r="I531" s="456">
        <f t="shared" si="88"/>
        <v>22.5</v>
      </c>
      <c r="J531" s="448"/>
      <c r="K531" s="448"/>
      <c r="L531" s="448"/>
      <c r="M531" s="448"/>
      <c r="N531" s="448"/>
      <c r="O531" s="448"/>
      <c r="P531" s="448"/>
      <c r="Q531" s="448"/>
      <c r="R531" s="448"/>
      <c r="S531" s="448"/>
      <c r="T531" s="448"/>
      <c r="U531" s="448"/>
      <c r="V531" s="448"/>
      <c r="W531" s="448"/>
      <c r="X531" s="448"/>
      <c r="Y531" s="448"/>
      <c r="Z531" s="448"/>
      <c r="AA531" s="448"/>
      <c r="AB531" s="448"/>
    </row>
    <row r="532" spans="1:28" s="449" customFormat="1" ht="17.100000000000001" customHeight="1">
      <c r="A532" s="458" t="s">
        <v>35</v>
      </c>
      <c r="B532" s="451"/>
      <c r="C532" s="458"/>
      <c r="D532" s="453"/>
      <c r="E532" s="454"/>
      <c r="F532" s="455">
        <f>SUM(B533:B537)</f>
        <v>80803</v>
      </c>
      <c r="G532" s="456">
        <f>SUMPRODUCT($B533:$B537,D533:D537)/SUM($B533:$B537)</f>
        <v>32.072321572218854</v>
      </c>
      <c r="H532" s="457">
        <f>SUMPRODUCT($B533:$B537,E533:E537)/SUM($B533:$B537)</f>
        <v>0.86507267545245192</v>
      </c>
      <c r="I532" s="456">
        <f t="shared" si="81"/>
        <v>32.070072220802047</v>
      </c>
      <c r="J532" s="448"/>
      <c r="K532" s="448"/>
      <c r="L532" s="448"/>
      <c r="M532" s="448"/>
      <c r="N532" s="448"/>
      <c r="O532" s="448"/>
      <c r="P532" s="448"/>
      <c r="Q532" s="448"/>
      <c r="R532" s="448"/>
      <c r="S532" s="448"/>
      <c r="T532" s="448"/>
      <c r="U532" s="448"/>
      <c r="V532" s="448"/>
      <c r="W532" s="448"/>
      <c r="X532" s="448"/>
      <c r="Y532" s="448"/>
      <c r="Z532" s="448"/>
      <c r="AA532" s="448"/>
      <c r="AB532" s="448"/>
    </row>
    <row r="533" spans="1:28" s="449" customFormat="1" ht="17.100000000000001" customHeight="1">
      <c r="A533" s="458" t="s">
        <v>2489</v>
      </c>
      <c r="B533" s="451">
        <v>32213</v>
      </c>
      <c r="C533" s="459" t="s">
        <v>2675</v>
      </c>
      <c r="D533" s="453">
        <v>31.8</v>
      </c>
      <c r="E533" s="454">
        <f t="shared" si="79"/>
        <v>0.86650336803429262</v>
      </c>
      <c r="F533" s="455"/>
      <c r="G533" s="456"/>
      <c r="H533" s="457"/>
      <c r="I533" s="456"/>
      <c r="J533" s="448"/>
      <c r="K533" s="448"/>
      <c r="L533" s="448"/>
      <c r="M533" s="448"/>
      <c r="N533" s="448"/>
      <c r="O533" s="448"/>
      <c r="P533" s="448"/>
      <c r="Q533" s="448"/>
      <c r="R533" s="448"/>
      <c r="S533" s="448"/>
      <c r="T533" s="448"/>
      <c r="U533" s="448"/>
      <c r="V533" s="448"/>
      <c r="W533" s="448"/>
      <c r="X533" s="448"/>
      <c r="Y533" s="448"/>
      <c r="Z533" s="448"/>
      <c r="AA533" s="448"/>
      <c r="AB533" s="448"/>
    </row>
    <row r="534" spans="1:28" s="449" customFormat="1" ht="17.100000000000001" customHeight="1">
      <c r="A534" s="458" t="s">
        <v>2376</v>
      </c>
      <c r="B534" s="451"/>
      <c r="C534" s="458"/>
      <c r="D534" s="453"/>
      <c r="E534" s="454"/>
      <c r="F534" s="455"/>
      <c r="G534" s="456"/>
      <c r="H534" s="457"/>
      <c r="I534" s="456"/>
      <c r="J534" s="448"/>
      <c r="K534" s="448"/>
      <c r="L534" s="448"/>
      <c r="M534" s="448"/>
      <c r="N534" s="448"/>
      <c r="O534" s="448"/>
      <c r="P534" s="448"/>
      <c r="Q534" s="448"/>
      <c r="R534" s="448"/>
      <c r="S534" s="448"/>
      <c r="T534" s="448"/>
      <c r="U534" s="448"/>
      <c r="V534" s="448"/>
      <c r="W534" s="448"/>
      <c r="X534" s="448"/>
      <c r="Y534" s="448"/>
      <c r="Z534" s="448"/>
      <c r="AA534" s="448"/>
      <c r="AB534" s="448"/>
    </row>
    <row r="535" spans="1:28" s="449" customFormat="1" ht="17.100000000000001" customHeight="1">
      <c r="A535" s="458" t="s">
        <v>2491</v>
      </c>
      <c r="B535" s="451">
        <v>4133</v>
      </c>
      <c r="C535" s="459" t="s">
        <v>2675</v>
      </c>
      <c r="D535" s="453">
        <v>31.8</v>
      </c>
      <c r="E535" s="454">
        <f t="shared" ref="E535:E599" si="89">141.5/(D535+131.5)</f>
        <v>0.86650336803429262</v>
      </c>
      <c r="F535" s="455"/>
      <c r="G535" s="456"/>
      <c r="H535" s="457"/>
      <c r="I535" s="456"/>
      <c r="J535" s="448"/>
      <c r="K535" s="448"/>
      <c r="L535" s="448"/>
      <c r="M535" s="448"/>
      <c r="N535" s="448"/>
      <c r="O535" s="448"/>
      <c r="P535" s="448"/>
      <c r="Q535" s="448"/>
      <c r="R535" s="448"/>
      <c r="S535" s="448"/>
      <c r="T535" s="448"/>
      <c r="U535" s="448"/>
      <c r="V535" s="448"/>
      <c r="W535" s="448"/>
      <c r="X535" s="448"/>
      <c r="Y535" s="448"/>
      <c r="Z535" s="448"/>
      <c r="AA535" s="448"/>
      <c r="AB535" s="448"/>
    </row>
    <row r="536" spans="1:28" s="449" customFormat="1" ht="17.100000000000001" customHeight="1">
      <c r="A536" s="458" t="s">
        <v>2193</v>
      </c>
      <c r="B536" s="451">
        <v>20896</v>
      </c>
      <c r="C536" s="458" t="s">
        <v>2676</v>
      </c>
      <c r="D536" s="453">
        <v>31.5</v>
      </c>
      <c r="E536" s="454">
        <f t="shared" si="89"/>
        <v>0.86809815950920244</v>
      </c>
      <c r="F536" s="455"/>
      <c r="G536" s="456"/>
      <c r="H536" s="457"/>
      <c r="I536" s="456"/>
      <c r="J536" s="448"/>
      <c r="K536" s="448"/>
      <c r="L536" s="448"/>
      <c r="M536" s="448"/>
      <c r="N536" s="448"/>
      <c r="O536" s="448"/>
      <c r="P536" s="448"/>
      <c r="Q536" s="448"/>
      <c r="R536" s="448"/>
      <c r="S536" s="448"/>
      <c r="T536" s="448"/>
      <c r="U536" s="448"/>
      <c r="V536" s="448"/>
      <c r="W536" s="448"/>
      <c r="X536" s="448"/>
      <c r="Y536" s="448"/>
      <c r="Z536" s="448"/>
      <c r="AA536" s="448"/>
      <c r="AB536" s="448"/>
    </row>
    <row r="537" spans="1:28" s="449" customFormat="1" ht="17.100000000000001" customHeight="1">
      <c r="A537" s="458" t="s">
        <v>2136</v>
      </c>
      <c r="B537" s="451">
        <v>23561</v>
      </c>
      <c r="C537" s="458" t="s">
        <v>2345</v>
      </c>
      <c r="D537" s="453">
        <v>33</v>
      </c>
      <c r="E537" s="454">
        <f t="shared" si="89"/>
        <v>0.86018237082066873</v>
      </c>
      <c r="F537" s="455"/>
      <c r="G537" s="456"/>
      <c r="H537" s="457"/>
      <c r="I537" s="456"/>
      <c r="J537" s="448"/>
      <c r="K537" s="448"/>
      <c r="L537" s="448"/>
      <c r="M537" s="448"/>
      <c r="N537" s="448"/>
      <c r="O537" s="448"/>
      <c r="P537" s="448"/>
      <c r="Q537" s="448"/>
      <c r="R537" s="448"/>
      <c r="S537" s="448"/>
      <c r="T537" s="448"/>
      <c r="U537" s="448"/>
      <c r="V537" s="448"/>
      <c r="W537" s="448"/>
      <c r="X537" s="448"/>
      <c r="Y537" s="448"/>
      <c r="Z537" s="448"/>
      <c r="AA537" s="448"/>
      <c r="AB537" s="448"/>
    </row>
    <row r="538" spans="1:28" s="449" customFormat="1" ht="17.100000000000001" customHeight="1">
      <c r="A538" s="458" t="s">
        <v>2677</v>
      </c>
      <c r="B538" s="451">
        <v>834</v>
      </c>
      <c r="C538" s="458">
        <v>26</v>
      </c>
      <c r="D538" s="453">
        <v>26</v>
      </c>
      <c r="E538" s="454">
        <f t="shared" si="89"/>
        <v>0.89841269841269844</v>
      </c>
      <c r="F538" s="455">
        <f t="shared" ref="F538:F547" si="90">B538</f>
        <v>834</v>
      </c>
      <c r="G538" s="456">
        <f t="shared" ref="G538:G547" si="91">D538</f>
        <v>26</v>
      </c>
      <c r="H538" s="457">
        <f t="shared" ref="H538:H547" si="92">141.5/(G538+131.5)</f>
        <v>0.89841269841269844</v>
      </c>
      <c r="I538" s="456">
        <f t="shared" ref="I538:I597" si="93">(141.5/H538)-131.5</f>
        <v>26</v>
      </c>
      <c r="J538" s="448"/>
      <c r="K538" s="448"/>
      <c r="L538" s="448"/>
      <c r="M538" s="448"/>
      <c r="N538" s="448"/>
      <c r="O538" s="448"/>
      <c r="P538" s="448"/>
      <c r="Q538" s="448"/>
      <c r="R538" s="448"/>
      <c r="S538" s="448"/>
      <c r="T538" s="448"/>
      <c r="U538" s="448"/>
      <c r="V538" s="448"/>
      <c r="W538" s="448"/>
      <c r="X538" s="448"/>
      <c r="Y538" s="448"/>
      <c r="Z538" s="448"/>
      <c r="AA538" s="448"/>
      <c r="AB538" s="448"/>
    </row>
    <row r="539" spans="1:28" s="449" customFormat="1" ht="17.100000000000001" customHeight="1">
      <c r="A539" s="458" t="s">
        <v>2678</v>
      </c>
      <c r="B539" s="451">
        <v>0</v>
      </c>
      <c r="C539" s="452" t="s">
        <v>2679</v>
      </c>
      <c r="D539" s="453">
        <v>13.5</v>
      </c>
      <c r="E539" s="454">
        <f t="shared" si="89"/>
        <v>0.97586206896551719</v>
      </c>
      <c r="F539" s="455">
        <f t="shared" si="90"/>
        <v>0</v>
      </c>
      <c r="G539" s="456">
        <f t="shared" si="91"/>
        <v>13.5</v>
      </c>
      <c r="H539" s="457">
        <f t="shared" si="92"/>
        <v>0.97586206896551719</v>
      </c>
      <c r="I539" s="456">
        <f t="shared" si="93"/>
        <v>13.5</v>
      </c>
      <c r="J539" s="448"/>
      <c r="K539" s="448"/>
      <c r="L539" s="448"/>
      <c r="M539" s="448"/>
      <c r="N539" s="448"/>
      <c r="O539" s="448"/>
      <c r="P539" s="448"/>
      <c r="Q539" s="448"/>
      <c r="R539" s="448"/>
      <c r="S539" s="448"/>
      <c r="T539" s="448"/>
      <c r="U539" s="448"/>
      <c r="V539" s="448"/>
      <c r="W539" s="448"/>
      <c r="X539" s="448"/>
      <c r="Y539" s="448"/>
      <c r="Z539" s="448"/>
      <c r="AA539" s="448"/>
      <c r="AB539" s="448"/>
    </row>
    <row r="540" spans="1:28" s="449" customFormat="1" ht="17.100000000000001" customHeight="1">
      <c r="A540" s="458" t="s">
        <v>2680</v>
      </c>
      <c r="B540" s="451">
        <v>0</v>
      </c>
      <c r="C540" s="458">
        <v>16</v>
      </c>
      <c r="D540" s="453">
        <v>16</v>
      </c>
      <c r="E540" s="454">
        <f t="shared" si="89"/>
        <v>0.95932203389830506</v>
      </c>
      <c r="F540" s="455">
        <f t="shared" si="90"/>
        <v>0</v>
      </c>
      <c r="G540" s="456">
        <f t="shared" si="91"/>
        <v>16</v>
      </c>
      <c r="H540" s="457">
        <f t="shared" si="92"/>
        <v>0.95932203389830506</v>
      </c>
      <c r="I540" s="456">
        <f t="shared" si="93"/>
        <v>16</v>
      </c>
      <c r="J540" s="448"/>
      <c r="K540" s="448"/>
      <c r="L540" s="448"/>
      <c r="M540" s="448"/>
      <c r="N540" s="448"/>
      <c r="O540" s="448"/>
      <c r="P540" s="448"/>
      <c r="Q540" s="448"/>
      <c r="R540" s="448"/>
      <c r="S540" s="448"/>
      <c r="T540" s="448"/>
      <c r="U540" s="448"/>
      <c r="V540" s="448"/>
      <c r="W540" s="448"/>
      <c r="X540" s="448"/>
      <c r="Y540" s="448"/>
      <c r="Z540" s="448"/>
      <c r="AA540" s="448"/>
      <c r="AB540" s="448"/>
    </row>
    <row r="541" spans="1:28" s="449" customFormat="1" ht="17.100000000000001" customHeight="1">
      <c r="A541" s="458" t="s">
        <v>34</v>
      </c>
      <c r="B541" s="451">
        <v>481795</v>
      </c>
      <c r="C541" s="458" t="s">
        <v>2681</v>
      </c>
      <c r="D541" s="453">
        <v>27.5</v>
      </c>
      <c r="E541" s="454">
        <f t="shared" si="89"/>
        <v>0.88993710691823902</v>
      </c>
      <c r="F541" s="455">
        <f t="shared" si="90"/>
        <v>481795</v>
      </c>
      <c r="G541" s="456">
        <f t="shared" si="91"/>
        <v>27.5</v>
      </c>
      <c r="H541" s="457">
        <f t="shared" si="92"/>
        <v>0.88993710691823902</v>
      </c>
      <c r="I541" s="456">
        <f t="shared" si="93"/>
        <v>27.5</v>
      </c>
      <c r="J541" s="448"/>
      <c r="K541" s="448"/>
      <c r="L541" s="448"/>
      <c r="M541" s="448"/>
      <c r="N541" s="448"/>
      <c r="O541" s="448"/>
      <c r="P541" s="448"/>
      <c r="Q541" s="448"/>
      <c r="R541" s="448"/>
      <c r="S541" s="448"/>
      <c r="T541" s="448"/>
      <c r="U541" s="448"/>
      <c r="V541" s="448"/>
      <c r="W541" s="448"/>
      <c r="X541" s="448"/>
      <c r="Y541" s="448"/>
      <c r="Z541" s="448"/>
      <c r="AA541" s="448"/>
      <c r="AB541" s="448"/>
    </row>
    <row r="542" spans="1:28" s="449" customFormat="1" ht="17.100000000000001" customHeight="1">
      <c r="A542" s="458" t="s">
        <v>33</v>
      </c>
      <c r="B542" s="451">
        <v>97578</v>
      </c>
      <c r="C542" s="458" t="s">
        <v>2682</v>
      </c>
      <c r="D542" s="453">
        <v>27</v>
      </c>
      <c r="E542" s="454">
        <f t="shared" si="89"/>
        <v>0.89274447949526814</v>
      </c>
      <c r="F542" s="455">
        <f t="shared" si="90"/>
        <v>97578</v>
      </c>
      <c r="G542" s="456">
        <f t="shared" si="91"/>
        <v>27</v>
      </c>
      <c r="H542" s="457">
        <f t="shared" si="92"/>
        <v>0.89274447949526814</v>
      </c>
      <c r="I542" s="456">
        <f t="shared" si="93"/>
        <v>27</v>
      </c>
      <c r="J542" s="448"/>
      <c r="K542" s="448"/>
      <c r="L542" s="448"/>
      <c r="M542" s="448"/>
      <c r="N542" s="448"/>
      <c r="O542" s="448"/>
      <c r="P542" s="448"/>
      <c r="Q542" s="448"/>
      <c r="R542" s="448"/>
      <c r="S542" s="448"/>
      <c r="T542" s="448"/>
      <c r="U542" s="448"/>
      <c r="V542" s="448"/>
      <c r="W542" s="448"/>
      <c r="X542" s="448"/>
      <c r="Y542" s="448"/>
      <c r="Z542" s="448"/>
      <c r="AA542" s="448"/>
      <c r="AB542" s="448"/>
    </row>
    <row r="543" spans="1:28" s="449" customFormat="1" ht="17.100000000000001" customHeight="1">
      <c r="A543" s="458" t="s">
        <v>32</v>
      </c>
      <c r="B543" s="451">
        <v>9917</v>
      </c>
      <c r="C543" s="459" t="s">
        <v>2683</v>
      </c>
      <c r="D543" s="453">
        <v>33.200000000000003</v>
      </c>
      <c r="E543" s="454">
        <f t="shared" si="89"/>
        <v>0.85913782635094116</v>
      </c>
      <c r="F543" s="455">
        <f t="shared" si="90"/>
        <v>9917</v>
      </c>
      <c r="G543" s="456">
        <f t="shared" si="91"/>
        <v>33.200000000000003</v>
      </c>
      <c r="H543" s="457">
        <f t="shared" si="92"/>
        <v>0.85913782635094116</v>
      </c>
      <c r="I543" s="456">
        <f t="shared" si="93"/>
        <v>33.199999999999989</v>
      </c>
      <c r="J543" s="448"/>
      <c r="K543" s="448"/>
      <c r="L543" s="448"/>
      <c r="M543" s="448"/>
      <c r="N543" s="448"/>
      <c r="O543" s="448"/>
      <c r="P543" s="448"/>
      <c r="Q543" s="448"/>
      <c r="R543" s="448"/>
      <c r="S543" s="448"/>
      <c r="T543" s="448"/>
      <c r="U543" s="448"/>
      <c r="V543" s="448"/>
      <c r="W543" s="448"/>
      <c r="X543" s="448"/>
      <c r="Y543" s="448"/>
      <c r="Z543" s="448"/>
      <c r="AA543" s="448"/>
      <c r="AB543" s="448"/>
    </row>
    <row r="544" spans="1:28" s="449" customFormat="1" ht="17.100000000000001" customHeight="1">
      <c r="A544" s="458" t="s">
        <v>2684</v>
      </c>
      <c r="B544" s="451">
        <v>0</v>
      </c>
      <c r="C544" s="458">
        <v>7</v>
      </c>
      <c r="D544" s="453">
        <v>7</v>
      </c>
      <c r="E544" s="454"/>
      <c r="F544" s="455">
        <f t="shared" si="90"/>
        <v>0</v>
      </c>
      <c r="G544" s="456">
        <f t="shared" si="91"/>
        <v>7</v>
      </c>
      <c r="H544" s="457">
        <f t="shared" si="92"/>
        <v>1.0216606498194947</v>
      </c>
      <c r="I544" s="456">
        <f t="shared" si="93"/>
        <v>7</v>
      </c>
      <c r="J544" s="448"/>
      <c r="K544" s="448"/>
      <c r="L544" s="448"/>
      <c r="M544" s="448"/>
      <c r="N544" s="448"/>
      <c r="O544" s="448"/>
      <c r="P544" s="448"/>
      <c r="Q544" s="448"/>
      <c r="R544" s="448"/>
      <c r="S544" s="448"/>
      <c r="T544" s="448"/>
      <c r="U544" s="448"/>
      <c r="V544" s="448"/>
      <c r="W544" s="448"/>
      <c r="X544" s="448"/>
      <c r="Y544" s="448"/>
      <c r="Z544" s="448"/>
      <c r="AA544" s="448"/>
      <c r="AB544" s="448"/>
    </row>
    <row r="545" spans="1:28" s="449" customFormat="1" ht="17.100000000000001" customHeight="1">
      <c r="A545" s="458" t="s">
        <v>2685</v>
      </c>
      <c r="B545" s="451">
        <v>0</v>
      </c>
      <c r="C545" s="458" t="s">
        <v>2686</v>
      </c>
      <c r="D545" s="453">
        <v>28.8</v>
      </c>
      <c r="E545" s="454">
        <f t="shared" si="89"/>
        <v>0.88271990018714908</v>
      </c>
      <c r="F545" s="455">
        <f t="shared" si="90"/>
        <v>0</v>
      </c>
      <c r="G545" s="456">
        <f t="shared" si="91"/>
        <v>28.8</v>
      </c>
      <c r="H545" s="457">
        <f t="shared" si="92"/>
        <v>0.88271990018714908</v>
      </c>
      <c r="I545" s="456">
        <f t="shared" si="93"/>
        <v>28.800000000000011</v>
      </c>
      <c r="J545" s="448"/>
      <c r="K545" s="448"/>
      <c r="L545" s="448"/>
      <c r="M545" s="448"/>
      <c r="N545" s="448"/>
      <c r="O545" s="448"/>
      <c r="P545" s="448"/>
      <c r="Q545" s="448"/>
      <c r="R545" s="448"/>
      <c r="S545" s="448"/>
      <c r="T545" s="448"/>
      <c r="U545" s="448"/>
      <c r="V545" s="448"/>
      <c r="W545" s="448"/>
      <c r="X545" s="448"/>
      <c r="Y545" s="448"/>
      <c r="Z545" s="448"/>
      <c r="AA545" s="448"/>
      <c r="AB545" s="448"/>
    </row>
    <row r="546" spans="1:28" s="449" customFormat="1" ht="17.100000000000001" customHeight="1">
      <c r="A546" s="458" t="s">
        <v>2687</v>
      </c>
      <c r="B546" s="451">
        <v>0</v>
      </c>
      <c r="C546" s="458" t="s">
        <v>2688</v>
      </c>
      <c r="D546" s="453">
        <v>19</v>
      </c>
      <c r="E546" s="454">
        <f t="shared" si="89"/>
        <v>0.94019933554817281</v>
      </c>
      <c r="F546" s="455">
        <f t="shared" si="90"/>
        <v>0</v>
      </c>
      <c r="G546" s="456">
        <f t="shared" si="91"/>
        <v>19</v>
      </c>
      <c r="H546" s="457">
        <f t="shared" si="92"/>
        <v>0.94019933554817281</v>
      </c>
      <c r="I546" s="456">
        <f t="shared" si="93"/>
        <v>19</v>
      </c>
      <c r="J546" s="448"/>
      <c r="K546" s="448"/>
      <c r="L546" s="448"/>
      <c r="M546" s="448"/>
      <c r="N546" s="448"/>
      <c r="O546" s="448"/>
      <c r="P546" s="448"/>
      <c r="Q546" s="448"/>
      <c r="R546" s="448"/>
      <c r="S546" s="448"/>
      <c r="T546" s="448"/>
      <c r="U546" s="448"/>
      <c r="V546" s="448"/>
      <c r="W546" s="448"/>
      <c r="X546" s="448"/>
      <c r="Y546" s="448"/>
      <c r="Z546" s="448"/>
      <c r="AA546" s="448"/>
      <c r="AB546" s="448"/>
    </row>
    <row r="547" spans="1:28" s="449" customFormat="1" ht="17.100000000000001" customHeight="1">
      <c r="A547" s="458" t="s">
        <v>31</v>
      </c>
      <c r="B547" s="451">
        <v>57383</v>
      </c>
      <c r="C547" s="458">
        <v>17</v>
      </c>
      <c r="D547" s="453">
        <v>17</v>
      </c>
      <c r="E547" s="454">
        <f t="shared" si="89"/>
        <v>0.95286195286195285</v>
      </c>
      <c r="F547" s="455">
        <f t="shared" si="90"/>
        <v>57383</v>
      </c>
      <c r="G547" s="456">
        <f t="shared" si="91"/>
        <v>17</v>
      </c>
      <c r="H547" s="457">
        <f t="shared" si="92"/>
        <v>0.95286195286195285</v>
      </c>
      <c r="I547" s="456">
        <f t="shared" si="93"/>
        <v>17</v>
      </c>
      <c r="J547" s="448"/>
      <c r="K547" s="448"/>
      <c r="L547" s="448"/>
      <c r="M547" s="448"/>
      <c r="N547" s="448"/>
      <c r="O547" s="448"/>
      <c r="P547" s="448"/>
      <c r="Q547" s="448"/>
      <c r="R547" s="448"/>
      <c r="S547" s="448"/>
      <c r="T547" s="448"/>
      <c r="U547" s="448"/>
      <c r="V547" s="448"/>
      <c r="W547" s="448"/>
      <c r="X547" s="448"/>
      <c r="Y547" s="448"/>
      <c r="Z547" s="448"/>
      <c r="AA547" s="448"/>
      <c r="AB547" s="448"/>
    </row>
    <row r="548" spans="1:28" s="449" customFormat="1" ht="17.100000000000001" customHeight="1">
      <c r="A548" s="458" t="s">
        <v>30</v>
      </c>
      <c r="B548" s="451"/>
      <c r="C548" s="458"/>
      <c r="D548" s="453"/>
      <c r="E548" s="454"/>
      <c r="F548" s="455">
        <f>SUM(B549:B550)</f>
        <v>11149</v>
      </c>
      <c r="G548" s="456">
        <f>SUMPRODUCT($B549:$B550,D549:D550)/SUM($B549:$B550)</f>
        <v>21.5</v>
      </c>
      <c r="H548" s="457">
        <f>SUMPRODUCT($B549:$B550,E549:E550)/SUM($B549:$B550)</f>
        <v>0.9248366013071897</v>
      </c>
      <c r="I548" s="456">
        <f t="shared" si="93"/>
        <v>21.499999999999972</v>
      </c>
      <c r="J548" s="448"/>
      <c r="K548" s="448"/>
      <c r="L548" s="448"/>
      <c r="M548" s="448"/>
      <c r="N548" s="448"/>
      <c r="O548" s="448"/>
      <c r="P548" s="448"/>
      <c r="Q548" s="448"/>
      <c r="R548" s="448"/>
      <c r="S548" s="448"/>
      <c r="T548" s="448"/>
      <c r="U548" s="448"/>
      <c r="V548" s="448"/>
      <c r="W548" s="448"/>
      <c r="X548" s="448"/>
      <c r="Y548" s="448"/>
      <c r="Z548" s="448"/>
      <c r="AA548" s="448"/>
      <c r="AB548" s="448"/>
    </row>
    <row r="549" spans="1:28" s="449" customFormat="1" ht="17.100000000000001" customHeight="1">
      <c r="A549" s="458" t="s">
        <v>2158</v>
      </c>
      <c r="B549" s="451">
        <v>8519</v>
      </c>
      <c r="C549" s="458" t="s">
        <v>2689</v>
      </c>
      <c r="D549" s="453">
        <v>21.5</v>
      </c>
      <c r="E549" s="454">
        <f t="shared" si="89"/>
        <v>0.92483660130718959</v>
      </c>
      <c r="F549" s="455"/>
      <c r="G549" s="456"/>
      <c r="H549" s="457"/>
      <c r="I549" s="456"/>
      <c r="J549" s="448"/>
      <c r="K549" s="448"/>
      <c r="L549" s="448"/>
      <c r="M549" s="448"/>
      <c r="N549" s="448"/>
      <c r="O549" s="448"/>
      <c r="P549" s="448"/>
      <c r="Q549" s="448"/>
      <c r="R549" s="448"/>
      <c r="S549" s="448"/>
      <c r="T549" s="448"/>
      <c r="U549" s="448"/>
      <c r="V549" s="448"/>
      <c r="W549" s="448"/>
      <c r="X549" s="448"/>
      <c r="Y549" s="448"/>
      <c r="Z549" s="448"/>
      <c r="AA549" s="448"/>
      <c r="AB549" s="448"/>
    </row>
    <row r="550" spans="1:28" s="449" customFormat="1" ht="17.100000000000001" customHeight="1">
      <c r="A550" s="458" t="s">
        <v>2662</v>
      </c>
      <c r="B550" s="451">
        <v>2630</v>
      </c>
      <c r="C550" s="458" t="s">
        <v>2689</v>
      </c>
      <c r="D550" s="453">
        <v>21.5</v>
      </c>
      <c r="E550" s="454">
        <f t="shared" si="89"/>
        <v>0.92483660130718959</v>
      </c>
      <c r="F550" s="455"/>
      <c r="G550" s="456"/>
      <c r="H550" s="457"/>
      <c r="I550" s="456"/>
      <c r="J550" s="448"/>
      <c r="K550" s="448"/>
      <c r="L550" s="448"/>
      <c r="M550" s="448"/>
      <c r="N550" s="448"/>
      <c r="O550" s="448"/>
      <c r="P550" s="448"/>
      <c r="Q550" s="448"/>
      <c r="R550" s="448"/>
      <c r="S550" s="448"/>
      <c r="T550" s="448"/>
      <c r="U550" s="448"/>
      <c r="V550" s="448"/>
      <c r="W550" s="448"/>
      <c r="X550" s="448"/>
      <c r="Y550" s="448"/>
      <c r="Z550" s="448"/>
      <c r="AA550" s="448"/>
      <c r="AB550" s="448"/>
    </row>
    <row r="551" spans="1:28" s="449" customFormat="1" ht="17.100000000000001" customHeight="1">
      <c r="A551" s="458" t="s">
        <v>2690</v>
      </c>
      <c r="B551" s="451">
        <v>1988</v>
      </c>
      <c r="C551" s="458">
        <v>16.5</v>
      </c>
      <c r="D551" s="453">
        <v>16.5</v>
      </c>
      <c r="E551" s="454">
        <f t="shared" si="89"/>
        <v>0.95608108108108103</v>
      </c>
      <c r="F551" s="455">
        <f t="shared" ref="F551:F556" si="94">B551</f>
        <v>1988</v>
      </c>
      <c r="G551" s="456">
        <f t="shared" ref="G551:G556" si="95">D551</f>
        <v>16.5</v>
      </c>
      <c r="H551" s="457">
        <f t="shared" ref="H551:H556" si="96">141.5/(G551+131.5)</f>
        <v>0.95608108108108103</v>
      </c>
      <c r="I551" s="456">
        <f t="shared" ref="I551:I556" si="97">(141.5/H551)-131.5</f>
        <v>16.5</v>
      </c>
      <c r="J551" s="448"/>
      <c r="K551" s="448"/>
      <c r="L551" s="448"/>
      <c r="M551" s="448"/>
      <c r="N551" s="448"/>
      <c r="O551" s="448"/>
      <c r="P551" s="448"/>
      <c r="Q551" s="448"/>
      <c r="R551" s="448"/>
      <c r="S551" s="448"/>
      <c r="T551" s="448"/>
      <c r="U551" s="448"/>
      <c r="V551" s="448"/>
      <c r="W551" s="448"/>
      <c r="X551" s="448"/>
      <c r="Y551" s="448"/>
      <c r="Z551" s="448"/>
      <c r="AA551" s="448"/>
      <c r="AB551" s="448"/>
    </row>
    <row r="552" spans="1:28" s="449" customFormat="1" ht="17.100000000000001" customHeight="1">
      <c r="A552" s="458" t="s">
        <v>2691</v>
      </c>
      <c r="B552" s="451">
        <v>5914</v>
      </c>
      <c r="C552" s="458" t="s">
        <v>2692</v>
      </c>
      <c r="D552" s="453">
        <v>20.7</v>
      </c>
      <c r="E552" s="454">
        <f t="shared" si="89"/>
        <v>0.92969776609724053</v>
      </c>
      <c r="F552" s="455">
        <f t="shared" si="94"/>
        <v>5914</v>
      </c>
      <c r="G552" s="456">
        <f t="shared" si="95"/>
        <v>20.7</v>
      </c>
      <c r="H552" s="457">
        <f t="shared" si="96"/>
        <v>0.92969776609724053</v>
      </c>
      <c r="I552" s="456">
        <f t="shared" si="97"/>
        <v>20.699999999999989</v>
      </c>
      <c r="J552" s="448"/>
      <c r="K552" s="448"/>
      <c r="L552" s="448"/>
      <c r="M552" s="448"/>
      <c r="N552" s="448"/>
      <c r="O552" s="448"/>
      <c r="P552" s="448"/>
      <c r="Q552" s="448"/>
      <c r="R552" s="448"/>
      <c r="S552" s="448"/>
      <c r="T552" s="448"/>
      <c r="U552" s="448"/>
      <c r="V552" s="448"/>
      <c r="W552" s="448"/>
      <c r="X552" s="448"/>
      <c r="Y552" s="448"/>
      <c r="Z552" s="448"/>
      <c r="AA552" s="448"/>
      <c r="AB552" s="448"/>
    </row>
    <row r="553" spans="1:28" s="449" customFormat="1" ht="17.100000000000001" customHeight="1">
      <c r="A553" s="458" t="s">
        <v>2693</v>
      </c>
      <c r="B553" s="451">
        <v>0</v>
      </c>
      <c r="C553" s="458" t="s">
        <v>2694</v>
      </c>
      <c r="D553" s="453">
        <v>35</v>
      </c>
      <c r="E553" s="454">
        <f t="shared" si="89"/>
        <v>0.8498498498498499</v>
      </c>
      <c r="F553" s="455">
        <f t="shared" si="94"/>
        <v>0</v>
      </c>
      <c r="G553" s="456">
        <f t="shared" si="95"/>
        <v>35</v>
      </c>
      <c r="H553" s="457">
        <f t="shared" si="96"/>
        <v>0.8498498498498499</v>
      </c>
      <c r="I553" s="456">
        <f t="shared" si="97"/>
        <v>35</v>
      </c>
      <c r="J553" s="448"/>
      <c r="K553" s="448"/>
      <c r="L553" s="448"/>
      <c r="M553" s="448"/>
      <c r="N553" s="448"/>
      <c r="O553" s="448"/>
      <c r="P553" s="448"/>
      <c r="Q553" s="448"/>
      <c r="R553" s="448"/>
      <c r="S553" s="448"/>
      <c r="T553" s="448"/>
      <c r="U553" s="448"/>
      <c r="V553" s="448"/>
      <c r="W553" s="448"/>
      <c r="X553" s="448"/>
      <c r="Y553" s="448"/>
      <c r="Z553" s="448"/>
      <c r="AA553" s="448"/>
      <c r="AB553" s="448"/>
    </row>
    <row r="554" spans="1:28" s="449" customFormat="1" ht="17.100000000000001" customHeight="1">
      <c r="A554" s="458" t="s">
        <v>29</v>
      </c>
      <c r="B554" s="451">
        <v>534230</v>
      </c>
      <c r="C554" s="459" t="s">
        <v>2695</v>
      </c>
      <c r="D554" s="453">
        <v>22.2</v>
      </c>
      <c r="E554" s="454">
        <f t="shared" si="89"/>
        <v>0.92062459336369562</v>
      </c>
      <c r="F554" s="455">
        <f t="shared" si="94"/>
        <v>534230</v>
      </c>
      <c r="G554" s="456">
        <f t="shared" si="95"/>
        <v>22.2</v>
      </c>
      <c r="H554" s="457">
        <f t="shared" si="96"/>
        <v>0.92062459336369562</v>
      </c>
      <c r="I554" s="456">
        <f t="shared" si="97"/>
        <v>22.199999999999989</v>
      </c>
      <c r="J554" s="448"/>
      <c r="K554" s="448"/>
      <c r="L554" s="448"/>
      <c r="M554" s="448"/>
      <c r="N554" s="448"/>
      <c r="O554" s="448"/>
      <c r="P554" s="448"/>
      <c r="Q554" s="448"/>
      <c r="R554" s="448"/>
      <c r="S554" s="448"/>
      <c r="T554" s="448"/>
      <c r="U554" s="448"/>
      <c r="V554" s="448"/>
      <c r="W554" s="448"/>
      <c r="X554" s="448"/>
      <c r="Y554" s="448"/>
      <c r="Z554" s="448"/>
      <c r="AA554" s="448"/>
      <c r="AB554" s="448"/>
    </row>
    <row r="555" spans="1:28" s="449" customFormat="1" ht="17.100000000000001" customHeight="1">
      <c r="A555" s="458" t="s">
        <v>2696</v>
      </c>
      <c r="B555" s="451">
        <v>0</v>
      </c>
      <c r="C555" s="458">
        <v>30</v>
      </c>
      <c r="D555" s="453">
        <v>30</v>
      </c>
      <c r="E555" s="454">
        <f t="shared" si="89"/>
        <v>0.87616099071207432</v>
      </c>
      <c r="F555" s="455">
        <f t="shared" si="94"/>
        <v>0</v>
      </c>
      <c r="G555" s="456">
        <f t="shared" si="95"/>
        <v>30</v>
      </c>
      <c r="H555" s="457">
        <f t="shared" si="96"/>
        <v>0.87616099071207432</v>
      </c>
      <c r="I555" s="456">
        <f t="shared" si="97"/>
        <v>30</v>
      </c>
      <c r="J555" s="448"/>
      <c r="K555" s="448"/>
      <c r="L555" s="448"/>
      <c r="M555" s="448"/>
      <c r="N555" s="448"/>
      <c r="O555" s="448"/>
      <c r="P555" s="448"/>
      <c r="Q555" s="448"/>
      <c r="R555" s="448"/>
      <c r="S555" s="448"/>
      <c r="T555" s="448"/>
      <c r="U555" s="448"/>
      <c r="V555" s="448"/>
      <c r="W555" s="448"/>
      <c r="X555" s="448"/>
      <c r="Y555" s="448"/>
      <c r="Z555" s="448"/>
      <c r="AA555" s="448"/>
      <c r="AB555" s="448"/>
    </row>
    <row r="556" spans="1:28" s="449" customFormat="1" ht="17.100000000000001" customHeight="1">
      <c r="A556" s="458" t="s">
        <v>28</v>
      </c>
      <c r="B556" s="451">
        <v>14383</v>
      </c>
      <c r="C556" s="458" t="s">
        <v>2697</v>
      </c>
      <c r="D556" s="453">
        <v>30.8</v>
      </c>
      <c r="E556" s="454">
        <f t="shared" si="89"/>
        <v>0.8718422674060381</v>
      </c>
      <c r="F556" s="455">
        <f t="shared" si="94"/>
        <v>14383</v>
      </c>
      <c r="G556" s="456">
        <f t="shared" si="95"/>
        <v>30.8</v>
      </c>
      <c r="H556" s="457">
        <f t="shared" si="96"/>
        <v>0.8718422674060381</v>
      </c>
      <c r="I556" s="456">
        <f t="shared" si="97"/>
        <v>30.800000000000011</v>
      </c>
      <c r="J556" s="448"/>
      <c r="K556" s="448"/>
      <c r="L556" s="448"/>
      <c r="M556" s="448"/>
      <c r="N556" s="448"/>
      <c r="O556" s="448"/>
      <c r="P556" s="448"/>
      <c r="Q556" s="448"/>
      <c r="R556" s="448"/>
      <c r="S556" s="448"/>
      <c r="T556" s="448"/>
      <c r="U556" s="448"/>
      <c r="V556" s="448"/>
      <c r="W556" s="448"/>
      <c r="X556" s="448"/>
      <c r="Y556" s="448"/>
      <c r="Z556" s="448"/>
      <c r="AA556" s="448"/>
      <c r="AB556" s="448"/>
    </row>
    <row r="557" spans="1:28" s="449" customFormat="1" ht="17.100000000000001" customHeight="1">
      <c r="A557" s="458" t="s">
        <v>27</v>
      </c>
      <c r="B557" s="451"/>
      <c r="C557" s="458"/>
      <c r="D557" s="453"/>
      <c r="E557" s="454"/>
      <c r="F557" s="455">
        <f>SUM(B558:B559)</f>
        <v>42385</v>
      </c>
      <c r="G557" s="456">
        <f>SUMPRODUCT($B558:$B559,D558:D559)/SUM($B558:$B559)</f>
        <v>41.908894656128346</v>
      </c>
      <c r="H557" s="457">
        <f>SUMPRODUCT($B558:$B559,E558:E559)/SUM($B558:$B559)</f>
        <v>0.81657446348453788</v>
      </c>
      <c r="I557" s="456">
        <f t="shared" si="93"/>
        <v>41.784870305865695</v>
      </c>
      <c r="J557" s="448"/>
      <c r="K557" s="448"/>
      <c r="L557" s="448"/>
      <c r="M557" s="448"/>
      <c r="N557" s="448"/>
      <c r="O557" s="448"/>
      <c r="P557" s="448"/>
      <c r="Q557" s="448"/>
      <c r="R557" s="448"/>
      <c r="S557" s="448"/>
      <c r="T557" s="448"/>
      <c r="U557" s="448"/>
      <c r="V557" s="448"/>
      <c r="W557" s="448"/>
      <c r="X557" s="448"/>
      <c r="Y557" s="448"/>
      <c r="Z557" s="448"/>
      <c r="AA557" s="448"/>
      <c r="AB557" s="448"/>
    </row>
    <row r="558" spans="1:28" s="449" customFormat="1" ht="17.100000000000001" customHeight="1">
      <c r="A558" s="458" t="s">
        <v>2698</v>
      </c>
      <c r="B558" s="451">
        <v>16022</v>
      </c>
      <c r="C558" s="458">
        <v>36</v>
      </c>
      <c r="D558" s="453">
        <v>36</v>
      </c>
      <c r="E558" s="454">
        <f t="shared" si="89"/>
        <v>0.84477611940298503</v>
      </c>
      <c r="F558" s="455"/>
      <c r="G558" s="456"/>
      <c r="H558" s="457"/>
      <c r="I558" s="456"/>
      <c r="J558" s="448"/>
      <c r="K558" s="448"/>
      <c r="L558" s="448"/>
      <c r="M558" s="448"/>
      <c r="N558" s="448"/>
      <c r="O558" s="448"/>
      <c r="P558" s="448"/>
      <c r="Q558" s="448"/>
      <c r="R558" s="448"/>
      <c r="S558" s="448"/>
      <c r="T558" s="448"/>
      <c r="U558" s="448"/>
      <c r="V558" s="448"/>
      <c r="W558" s="448"/>
      <c r="X558" s="448"/>
      <c r="Y558" s="448"/>
      <c r="Z558" s="448"/>
      <c r="AA558" s="448"/>
      <c r="AB558" s="448"/>
    </row>
    <row r="559" spans="1:28" s="449" customFormat="1" ht="17.100000000000001" customHeight="1">
      <c r="A559" s="458" t="s">
        <v>2699</v>
      </c>
      <c r="B559" s="451">
        <v>26363</v>
      </c>
      <c r="C559" s="458" t="s">
        <v>2153</v>
      </c>
      <c r="D559" s="453">
        <v>45.5</v>
      </c>
      <c r="E559" s="454">
        <f t="shared" si="89"/>
        <v>0.79943502824858759</v>
      </c>
      <c r="F559" s="455"/>
      <c r="G559" s="456"/>
      <c r="H559" s="457"/>
      <c r="I559" s="456"/>
      <c r="J559" s="448"/>
      <c r="K559" s="448"/>
      <c r="L559" s="448"/>
      <c r="M559" s="448"/>
      <c r="N559" s="448"/>
      <c r="O559" s="448"/>
      <c r="P559" s="448"/>
      <c r="Q559" s="448"/>
      <c r="R559" s="448"/>
      <c r="S559" s="448"/>
      <c r="T559" s="448"/>
      <c r="U559" s="448"/>
      <c r="V559" s="448"/>
      <c r="W559" s="448"/>
      <c r="X559" s="448"/>
      <c r="Y559" s="448"/>
      <c r="Z559" s="448"/>
      <c r="AA559" s="448"/>
      <c r="AB559" s="448"/>
    </row>
    <row r="560" spans="1:28" s="449" customFormat="1" ht="17.100000000000001" customHeight="1">
      <c r="A560" s="458" t="s">
        <v>2700</v>
      </c>
      <c r="B560" s="451">
        <v>0</v>
      </c>
      <c r="C560" s="458">
        <v>32.4</v>
      </c>
      <c r="D560" s="453">
        <v>32.4</v>
      </c>
      <c r="E560" s="454">
        <f t="shared" si="89"/>
        <v>0.86333129957291033</v>
      </c>
      <c r="F560" s="455">
        <f t="shared" ref="F560:F567" si="98">B560</f>
        <v>0</v>
      </c>
      <c r="G560" s="456">
        <f t="shared" ref="G560:G567" si="99">D560</f>
        <v>32.4</v>
      </c>
      <c r="H560" s="457">
        <f t="shared" ref="H560:H567" si="100">141.5/(G560+131.5)</f>
        <v>0.86333129957291033</v>
      </c>
      <c r="I560" s="456">
        <f t="shared" ref="I560:I567" si="101">(141.5/H560)-131.5</f>
        <v>32.400000000000006</v>
      </c>
      <c r="J560" s="448"/>
      <c r="K560" s="448"/>
      <c r="L560" s="448"/>
      <c r="M560" s="448"/>
      <c r="N560" s="448"/>
      <c r="O560" s="448"/>
      <c r="P560" s="448"/>
      <c r="Q560" s="448"/>
      <c r="R560" s="448"/>
      <c r="S560" s="448"/>
      <c r="T560" s="448"/>
      <c r="U560" s="448"/>
      <c r="V560" s="448"/>
      <c r="W560" s="448"/>
      <c r="X560" s="448"/>
      <c r="Y560" s="448"/>
      <c r="Z560" s="448"/>
      <c r="AA560" s="448"/>
      <c r="AB560" s="448"/>
    </row>
    <row r="561" spans="1:28" s="449" customFormat="1" ht="17.100000000000001" customHeight="1">
      <c r="A561" s="458" t="s">
        <v>2701</v>
      </c>
      <c r="B561" s="451">
        <v>1257</v>
      </c>
      <c r="C561" s="458">
        <v>16</v>
      </c>
      <c r="D561" s="453">
        <v>16</v>
      </c>
      <c r="E561" s="454">
        <f t="shared" si="89"/>
        <v>0.95932203389830506</v>
      </c>
      <c r="F561" s="455">
        <f t="shared" si="98"/>
        <v>1257</v>
      </c>
      <c r="G561" s="456">
        <f t="shared" si="99"/>
        <v>16</v>
      </c>
      <c r="H561" s="457">
        <f t="shared" si="100"/>
        <v>0.95932203389830506</v>
      </c>
      <c r="I561" s="456">
        <f t="shared" si="101"/>
        <v>16</v>
      </c>
      <c r="J561" s="448"/>
      <c r="K561" s="448"/>
      <c r="L561" s="448"/>
      <c r="M561" s="448"/>
      <c r="N561" s="448"/>
      <c r="O561" s="448"/>
      <c r="P561" s="448"/>
      <c r="Q561" s="448"/>
      <c r="R561" s="448"/>
      <c r="S561" s="448"/>
      <c r="T561" s="448"/>
      <c r="U561" s="448"/>
      <c r="V561" s="448"/>
      <c r="W561" s="448"/>
      <c r="X561" s="448"/>
      <c r="Y561" s="448"/>
      <c r="Z561" s="448"/>
      <c r="AA561" s="448"/>
      <c r="AB561" s="448"/>
    </row>
    <row r="562" spans="1:28" s="449" customFormat="1" ht="17.100000000000001" customHeight="1">
      <c r="A562" s="458" t="s">
        <v>2702</v>
      </c>
      <c r="B562" s="451">
        <v>0</v>
      </c>
      <c r="C562" s="458">
        <v>20</v>
      </c>
      <c r="D562" s="453">
        <v>20</v>
      </c>
      <c r="E562" s="454">
        <f t="shared" si="89"/>
        <v>0.93399339933993397</v>
      </c>
      <c r="F562" s="455">
        <f t="shared" si="98"/>
        <v>0</v>
      </c>
      <c r="G562" s="456">
        <f t="shared" si="99"/>
        <v>20</v>
      </c>
      <c r="H562" s="457">
        <f t="shared" si="100"/>
        <v>0.93399339933993397</v>
      </c>
      <c r="I562" s="456">
        <f t="shared" si="101"/>
        <v>20</v>
      </c>
      <c r="J562" s="448"/>
      <c r="K562" s="448"/>
      <c r="L562" s="448"/>
      <c r="M562" s="448"/>
      <c r="N562" s="448"/>
      <c r="O562" s="448"/>
      <c r="P562" s="448"/>
      <c r="Q562" s="448"/>
      <c r="R562" s="448"/>
      <c r="S562" s="448"/>
      <c r="T562" s="448"/>
      <c r="U562" s="448"/>
      <c r="V562" s="448"/>
      <c r="W562" s="448"/>
      <c r="X562" s="448"/>
      <c r="Y562" s="448"/>
      <c r="Z562" s="448"/>
      <c r="AA562" s="448"/>
      <c r="AB562" s="448"/>
    </row>
    <row r="563" spans="1:28" s="449" customFormat="1" ht="17.100000000000001" customHeight="1">
      <c r="A563" s="458" t="s">
        <v>26</v>
      </c>
      <c r="B563" s="451">
        <v>24475</v>
      </c>
      <c r="C563" s="458" t="s">
        <v>2703</v>
      </c>
      <c r="D563" s="453">
        <v>22</v>
      </c>
      <c r="E563" s="454">
        <f t="shared" si="89"/>
        <v>0.92182410423452765</v>
      </c>
      <c r="F563" s="455">
        <f t="shared" si="98"/>
        <v>24475</v>
      </c>
      <c r="G563" s="456">
        <f t="shared" si="99"/>
        <v>22</v>
      </c>
      <c r="H563" s="457">
        <f t="shared" si="100"/>
        <v>0.92182410423452765</v>
      </c>
      <c r="I563" s="456">
        <f t="shared" si="101"/>
        <v>22</v>
      </c>
      <c r="J563" s="448"/>
      <c r="K563" s="448"/>
      <c r="L563" s="448"/>
      <c r="M563" s="448"/>
      <c r="N563" s="448"/>
      <c r="O563" s="448"/>
      <c r="P563" s="448"/>
      <c r="Q563" s="448"/>
      <c r="R563" s="448"/>
      <c r="S563" s="448"/>
      <c r="T563" s="448"/>
      <c r="U563" s="448"/>
      <c r="V563" s="448"/>
      <c r="W563" s="448"/>
      <c r="X563" s="448"/>
      <c r="Y563" s="448"/>
      <c r="Z563" s="448"/>
      <c r="AA563" s="448"/>
      <c r="AB563" s="448"/>
    </row>
    <row r="564" spans="1:28" s="449" customFormat="1" ht="17.100000000000001" customHeight="1">
      <c r="A564" s="458" t="s">
        <v>25</v>
      </c>
      <c r="B564" s="451">
        <v>93413</v>
      </c>
      <c r="C564" s="459" t="s">
        <v>2704</v>
      </c>
      <c r="D564" s="453">
        <v>34.5</v>
      </c>
      <c r="E564" s="454">
        <f t="shared" si="89"/>
        <v>0.85240963855421692</v>
      </c>
      <c r="F564" s="455">
        <f t="shared" si="98"/>
        <v>93413</v>
      </c>
      <c r="G564" s="456">
        <f t="shared" si="99"/>
        <v>34.5</v>
      </c>
      <c r="H564" s="457">
        <f t="shared" si="100"/>
        <v>0.85240963855421692</v>
      </c>
      <c r="I564" s="456">
        <f t="shared" si="101"/>
        <v>34.5</v>
      </c>
      <c r="J564" s="448"/>
      <c r="K564" s="448"/>
      <c r="L564" s="448"/>
      <c r="M564" s="448"/>
      <c r="N564" s="448"/>
      <c r="O564" s="448"/>
      <c r="P564" s="448"/>
      <c r="Q564" s="448"/>
      <c r="R564" s="448"/>
      <c r="S564" s="448"/>
      <c r="T564" s="448"/>
      <c r="U564" s="448"/>
      <c r="V564" s="448"/>
      <c r="W564" s="448"/>
      <c r="X564" s="448"/>
      <c r="Y564" s="448"/>
      <c r="Z564" s="448"/>
      <c r="AA564" s="448"/>
      <c r="AB564" s="448"/>
    </row>
    <row r="565" spans="1:28" s="449" customFormat="1" ht="17.100000000000001" customHeight="1">
      <c r="A565" s="458" t="s">
        <v>2705</v>
      </c>
      <c r="B565" s="451">
        <v>0</v>
      </c>
      <c r="C565" s="458">
        <v>16</v>
      </c>
      <c r="D565" s="453">
        <v>16</v>
      </c>
      <c r="E565" s="454">
        <f t="shared" si="89"/>
        <v>0.95932203389830506</v>
      </c>
      <c r="F565" s="455">
        <f t="shared" si="98"/>
        <v>0</v>
      </c>
      <c r="G565" s="456">
        <f t="shared" si="99"/>
        <v>16</v>
      </c>
      <c r="H565" s="457">
        <f t="shared" si="100"/>
        <v>0.95932203389830506</v>
      </c>
      <c r="I565" s="456">
        <f t="shared" si="101"/>
        <v>16</v>
      </c>
      <c r="J565" s="448"/>
      <c r="K565" s="448"/>
      <c r="L565" s="448"/>
      <c r="M565" s="448"/>
      <c r="N565" s="448"/>
      <c r="O565" s="448"/>
      <c r="P565" s="448"/>
      <c r="Q565" s="448"/>
      <c r="R565" s="448"/>
      <c r="S565" s="448"/>
      <c r="T565" s="448"/>
      <c r="U565" s="448"/>
      <c r="V565" s="448"/>
      <c r="W565" s="448"/>
      <c r="X565" s="448"/>
      <c r="Y565" s="448"/>
      <c r="Z565" s="448"/>
      <c r="AA565" s="448"/>
      <c r="AB565" s="448"/>
    </row>
    <row r="566" spans="1:28" s="449" customFormat="1" ht="17.100000000000001" customHeight="1">
      <c r="A566" s="458" t="s">
        <v>24</v>
      </c>
      <c r="B566" s="451">
        <v>39488</v>
      </c>
      <c r="C566" s="458" t="s">
        <v>2706</v>
      </c>
      <c r="D566" s="453">
        <v>35.5</v>
      </c>
      <c r="E566" s="454">
        <f t="shared" si="89"/>
        <v>0.84730538922155685</v>
      </c>
      <c r="F566" s="455">
        <f t="shared" si="98"/>
        <v>39488</v>
      </c>
      <c r="G566" s="456">
        <f t="shared" si="99"/>
        <v>35.5</v>
      </c>
      <c r="H566" s="457">
        <f t="shared" si="100"/>
        <v>0.84730538922155685</v>
      </c>
      <c r="I566" s="456">
        <f t="shared" si="101"/>
        <v>35.5</v>
      </c>
      <c r="J566" s="448"/>
      <c r="K566" s="448"/>
      <c r="L566" s="448"/>
      <c r="M566" s="448"/>
      <c r="N566" s="448"/>
      <c r="O566" s="448"/>
      <c r="P566" s="448"/>
      <c r="Q566" s="448"/>
      <c r="R566" s="448"/>
      <c r="S566" s="448"/>
      <c r="T566" s="448"/>
      <c r="U566" s="448"/>
      <c r="V566" s="448"/>
      <c r="W566" s="448"/>
      <c r="X566" s="448"/>
      <c r="Y566" s="448"/>
      <c r="Z566" s="448"/>
      <c r="AA566" s="448"/>
      <c r="AB566" s="448"/>
    </row>
    <row r="567" spans="1:28" s="449" customFormat="1" ht="17.100000000000001" customHeight="1">
      <c r="A567" s="458" t="s">
        <v>23</v>
      </c>
      <c r="B567" s="451">
        <v>375443</v>
      </c>
      <c r="C567" s="459" t="s">
        <v>2707</v>
      </c>
      <c r="D567" s="453">
        <v>23.3</v>
      </c>
      <c r="E567" s="454">
        <f t="shared" si="89"/>
        <v>0.91408268733850118</v>
      </c>
      <c r="F567" s="455">
        <f t="shared" si="98"/>
        <v>375443</v>
      </c>
      <c r="G567" s="456">
        <f t="shared" si="99"/>
        <v>23.3</v>
      </c>
      <c r="H567" s="457">
        <f t="shared" si="100"/>
        <v>0.91408268733850118</v>
      </c>
      <c r="I567" s="456">
        <f t="shared" si="101"/>
        <v>23.300000000000011</v>
      </c>
      <c r="J567" s="448"/>
      <c r="K567" s="448"/>
      <c r="L567" s="448"/>
      <c r="M567" s="448"/>
      <c r="N567" s="448"/>
      <c r="O567" s="448"/>
      <c r="P567" s="448"/>
      <c r="Q567" s="448"/>
      <c r="R567" s="448"/>
      <c r="S567" s="448"/>
      <c r="T567" s="448"/>
      <c r="U567" s="448"/>
      <c r="V567" s="448"/>
      <c r="W567" s="448"/>
      <c r="X567" s="448"/>
      <c r="Y567" s="448"/>
      <c r="Z567" s="448"/>
      <c r="AA567" s="448"/>
      <c r="AB567" s="448"/>
    </row>
    <row r="568" spans="1:28" s="449" customFormat="1" ht="17.100000000000001" customHeight="1">
      <c r="A568" s="458" t="s">
        <v>22</v>
      </c>
      <c r="B568" s="451"/>
      <c r="C568" s="458"/>
      <c r="D568" s="453"/>
      <c r="E568" s="454"/>
      <c r="F568" s="455">
        <f>SUM(B569:B573)</f>
        <v>80006</v>
      </c>
      <c r="G568" s="456">
        <f>SUMPRODUCT($B569:$B573,D569:D573)/SUM($B569:$B573)</f>
        <v>26.885808564357674</v>
      </c>
      <c r="H568" s="457">
        <f>SUMPRODUCT($B569:$B573,E569:E573)/SUM($B569:$B573)</f>
        <v>0.89341533546093366</v>
      </c>
      <c r="I568" s="456">
        <f t="shared" si="93"/>
        <v>26.880984054853798</v>
      </c>
      <c r="J568" s="448"/>
      <c r="K568" s="448"/>
      <c r="L568" s="448"/>
      <c r="M568" s="448"/>
      <c r="N568" s="448"/>
      <c r="O568" s="448"/>
      <c r="P568" s="448"/>
      <c r="Q568" s="448"/>
      <c r="R568" s="448"/>
      <c r="S568" s="448"/>
      <c r="T568" s="448"/>
      <c r="U568" s="448"/>
      <c r="V568" s="448"/>
      <c r="W568" s="448"/>
      <c r="X568" s="448"/>
      <c r="Y568" s="448"/>
      <c r="Z568" s="448"/>
      <c r="AA568" s="448"/>
      <c r="AB568" s="448"/>
    </row>
    <row r="569" spans="1:28" s="449" customFormat="1" ht="17.100000000000001" customHeight="1">
      <c r="A569" s="458" t="s">
        <v>2662</v>
      </c>
      <c r="B569" s="451">
        <v>10195</v>
      </c>
      <c r="C569" s="459" t="s">
        <v>2708</v>
      </c>
      <c r="D569" s="453">
        <v>26</v>
      </c>
      <c r="E569" s="454">
        <f t="shared" si="89"/>
        <v>0.89841269841269844</v>
      </c>
      <c r="F569" s="455"/>
      <c r="G569" s="456"/>
      <c r="H569" s="457"/>
      <c r="I569" s="456"/>
      <c r="J569" s="448"/>
      <c r="K569" s="448"/>
      <c r="L569" s="448"/>
      <c r="M569" s="448"/>
      <c r="N569" s="448"/>
      <c r="O569" s="448"/>
      <c r="P569" s="448"/>
      <c r="Q569" s="448"/>
      <c r="R569" s="448"/>
      <c r="S569" s="448"/>
      <c r="T569" s="448"/>
      <c r="U569" s="448"/>
      <c r="V569" s="448"/>
      <c r="W569" s="448"/>
      <c r="X569" s="448"/>
      <c r="Y569" s="448"/>
      <c r="Z569" s="448"/>
      <c r="AA569" s="448"/>
      <c r="AB569" s="448"/>
    </row>
    <row r="570" spans="1:28" s="449" customFormat="1" ht="17.100000000000001" customHeight="1">
      <c r="A570" s="458" t="s">
        <v>2709</v>
      </c>
      <c r="B570" s="451">
        <v>3309</v>
      </c>
      <c r="C570" s="458">
        <v>24</v>
      </c>
      <c r="D570" s="453">
        <v>24</v>
      </c>
      <c r="E570" s="454">
        <f t="shared" si="89"/>
        <v>0.909967845659164</v>
      </c>
      <c r="F570" s="455"/>
      <c r="G570" s="456"/>
      <c r="H570" s="457"/>
      <c r="I570" s="456"/>
      <c r="J570" s="448"/>
      <c r="K570" s="448"/>
      <c r="L570" s="448"/>
      <c r="M570" s="448"/>
      <c r="N570" s="448"/>
      <c r="O570" s="448"/>
      <c r="P570" s="448"/>
      <c r="Q570" s="448"/>
      <c r="R570" s="448"/>
      <c r="S570" s="448"/>
      <c r="T570" s="448"/>
      <c r="U570" s="448"/>
      <c r="V570" s="448"/>
      <c r="W570" s="448"/>
      <c r="X570" s="448"/>
      <c r="Y570" s="448"/>
      <c r="Z570" s="448"/>
      <c r="AA570" s="448"/>
      <c r="AB570" s="448"/>
    </row>
    <row r="571" spans="1:28" s="449" customFormat="1" ht="17.100000000000001" customHeight="1">
      <c r="A571" s="458" t="s">
        <v>2710</v>
      </c>
      <c r="B571" s="451">
        <v>5493</v>
      </c>
      <c r="C571" s="458">
        <v>29</v>
      </c>
      <c r="D571" s="453">
        <v>29</v>
      </c>
      <c r="E571" s="454">
        <f t="shared" si="89"/>
        <v>0.88161993769470404</v>
      </c>
      <c r="F571" s="455"/>
      <c r="G571" s="456"/>
      <c r="H571" s="457"/>
      <c r="I571" s="456"/>
      <c r="J571" s="448"/>
      <c r="K571" s="448"/>
      <c r="L571" s="448"/>
      <c r="M571" s="448"/>
      <c r="N571" s="448"/>
      <c r="O571" s="448"/>
      <c r="P571" s="448"/>
      <c r="Q571" s="448"/>
      <c r="R571" s="448"/>
      <c r="S571" s="448"/>
      <c r="T571" s="448"/>
      <c r="U571" s="448"/>
      <c r="V571" s="448"/>
      <c r="W571" s="448"/>
      <c r="X571" s="448"/>
      <c r="Y571" s="448"/>
      <c r="Z571" s="448"/>
      <c r="AA571" s="448"/>
      <c r="AB571" s="448"/>
    </row>
    <row r="572" spans="1:28" s="449" customFormat="1" ht="17.100000000000001" customHeight="1">
      <c r="A572" s="458" t="s">
        <v>2711</v>
      </c>
      <c r="B572" s="451">
        <v>8382</v>
      </c>
      <c r="C572" s="458" t="s">
        <v>2712</v>
      </c>
      <c r="D572" s="453">
        <v>27</v>
      </c>
      <c r="E572" s="454">
        <f t="shared" si="89"/>
        <v>0.89274447949526814</v>
      </c>
      <c r="F572" s="455"/>
      <c r="G572" s="456"/>
      <c r="H572" s="457"/>
      <c r="I572" s="456"/>
      <c r="J572" s="448"/>
      <c r="K572" s="448"/>
      <c r="L572" s="448"/>
      <c r="M572" s="448"/>
      <c r="N572" s="448"/>
      <c r="O572" s="448"/>
      <c r="P572" s="448"/>
      <c r="Q572" s="448"/>
      <c r="R572" s="448"/>
      <c r="S572" s="448"/>
      <c r="T572" s="448"/>
      <c r="U572" s="448"/>
      <c r="V572" s="448"/>
      <c r="W572" s="448"/>
      <c r="X572" s="448"/>
      <c r="Y572" s="448"/>
      <c r="Z572" s="448"/>
      <c r="AA572" s="448"/>
      <c r="AB572" s="448"/>
    </row>
    <row r="573" spans="1:28" s="449" customFormat="1" ht="17.100000000000001" customHeight="1">
      <c r="A573" s="458" t="s">
        <v>2160</v>
      </c>
      <c r="B573" s="451">
        <v>52627</v>
      </c>
      <c r="C573" s="458" t="s">
        <v>2712</v>
      </c>
      <c r="D573" s="453">
        <v>27</v>
      </c>
      <c r="E573" s="454">
        <f t="shared" si="89"/>
        <v>0.89274447949526814</v>
      </c>
      <c r="F573" s="455"/>
      <c r="G573" s="456"/>
      <c r="H573" s="457"/>
      <c r="I573" s="456"/>
      <c r="J573" s="448"/>
      <c r="K573" s="448"/>
      <c r="L573" s="448"/>
      <c r="M573" s="448"/>
      <c r="N573" s="448"/>
      <c r="O573" s="448"/>
      <c r="P573" s="448"/>
      <c r="Q573" s="448"/>
      <c r="R573" s="448"/>
      <c r="S573" s="448"/>
      <c r="T573" s="448"/>
      <c r="U573" s="448"/>
      <c r="V573" s="448"/>
      <c r="W573" s="448"/>
      <c r="X573" s="448"/>
      <c r="Y573" s="448"/>
      <c r="Z573" s="448"/>
      <c r="AA573" s="448"/>
      <c r="AB573" s="448"/>
    </row>
    <row r="574" spans="1:28" s="449" customFormat="1" ht="17.100000000000001" customHeight="1">
      <c r="A574" s="458" t="s">
        <v>2713</v>
      </c>
      <c r="B574" s="451">
        <v>0</v>
      </c>
      <c r="C574" s="458" t="s">
        <v>2714</v>
      </c>
      <c r="D574" s="453">
        <v>43.5</v>
      </c>
      <c r="E574" s="454">
        <f t="shared" si="89"/>
        <v>0.80857142857142861</v>
      </c>
      <c r="F574" s="455">
        <f t="shared" ref="F574:F596" si="102">B574</f>
        <v>0</v>
      </c>
      <c r="G574" s="456">
        <f t="shared" ref="G574:G596" si="103">D574</f>
        <v>43.5</v>
      </c>
      <c r="H574" s="457">
        <f t="shared" ref="H574:H596" si="104">141.5/(G574+131.5)</f>
        <v>0.80857142857142861</v>
      </c>
      <c r="I574" s="456">
        <f t="shared" ref="I574:I596" si="105">(141.5/H574)-131.5</f>
        <v>43.5</v>
      </c>
      <c r="J574" s="448"/>
      <c r="K574" s="448"/>
      <c r="L574" s="448"/>
      <c r="M574" s="448"/>
      <c r="N574" s="448"/>
      <c r="O574" s="448"/>
      <c r="P574" s="448"/>
      <c r="Q574" s="448"/>
      <c r="R574" s="448"/>
      <c r="S574" s="448"/>
      <c r="T574" s="448"/>
      <c r="U574" s="448"/>
      <c r="V574" s="448"/>
      <c r="W574" s="448"/>
      <c r="X574" s="448"/>
      <c r="Y574" s="448"/>
      <c r="Z574" s="448"/>
      <c r="AA574" s="448"/>
      <c r="AB574" s="448"/>
    </row>
    <row r="575" spans="1:28" s="449" customFormat="1" ht="17.100000000000001" customHeight="1">
      <c r="A575" s="458" t="s">
        <v>2715</v>
      </c>
      <c r="B575" s="451">
        <v>0</v>
      </c>
      <c r="C575" s="458">
        <v>30.4</v>
      </c>
      <c r="D575" s="453">
        <v>30.4</v>
      </c>
      <c r="E575" s="454">
        <f t="shared" si="89"/>
        <v>0.87399629400864731</v>
      </c>
      <c r="F575" s="455">
        <f t="shared" si="102"/>
        <v>0</v>
      </c>
      <c r="G575" s="456">
        <f t="shared" si="103"/>
        <v>30.4</v>
      </c>
      <c r="H575" s="457">
        <f t="shared" si="104"/>
        <v>0.87399629400864731</v>
      </c>
      <c r="I575" s="456">
        <f t="shared" si="105"/>
        <v>30.400000000000006</v>
      </c>
      <c r="J575" s="448"/>
      <c r="K575" s="448"/>
      <c r="L575" s="448"/>
      <c r="M575" s="448"/>
      <c r="N575" s="448"/>
      <c r="O575" s="448"/>
      <c r="P575" s="448"/>
      <c r="Q575" s="448"/>
      <c r="R575" s="448"/>
      <c r="S575" s="448"/>
      <c r="T575" s="448"/>
      <c r="U575" s="448"/>
      <c r="V575" s="448"/>
      <c r="W575" s="448"/>
      <c r="X575" s="448"/>
      <c r="Y575" s="448"/>
      <c r="Z575" s="448"/>
      <c r="AA575" s="448"/>
      <c r="AB575" s="448"/>
    </row>
    <row r="576" spans="1:28" s="449" customFormat="1" ht="17.100000000000001" customHeight="1">
      <c r="A576" s="458" t="s">
        <v>2716</v>
      </c>
      <c r="B576" s="451">
        <v>0</v>
      </c>
      <c r="C576" s="459" t="s">
        <v>2717</v>
      </c>
      <c r="D576" s="453">
        <v>28</v>
      </c>
      <c r="E576" s="454">
        <f t="shared" si="89"/>
        <v>0.88714733542319746</v>
      </c>
      <c r="F576" s="455">
        <f t="shared" si="102"/>
        <v>0</v>
      </c>
      <c r="G576" s="456">
        <f t="shared" si="103"/>
        <v>28</v>
      </c>
      <c r="H576" s="457">
        <f t="shared" si="104"/>
        <v>0.88714733542319746</v>
      </c>
      <c r="I576" s="456">
        <f t="shared" si="105"/>
        <v>28</v>
      </c>
      <c r="J576" s="448"/>
      <c r="K576" s="448"/>
      <c r="L576" s="448"/>
      <c r="M576" s="448"/>
      <c r="N576" s="448"/>
      <c r="O576" s="448"/>
      <c r="P576" s="448"/>
      <c r="Q576" s="448"/>
      <c r="R576" s="448"/>
      <c r="S576" s="448"/>
      <c r="T576" s="448"/>
      <c r="U576" s="448"/>
      <c r="V576" s="448"/>
      <c r="W576" s="448"/>
      <c r="X576" s="448"/>
      <c r="Y576" s="448"/>
      <c r="Z576" s="448"/>
      <c r="AA576" s="448"/>
      <c r="AB576" s="448"/>
    </row>
    <row r="577" spans="1:28" s="449" customFormat="1" ht="17.100000000000001" customHeight="1">
      <c r="A577" s="458" t="s">
        <v>21</v>
      </c>
      <c r="B577" s="451">
        <v>18252</v>
      </c>
      <c r="C577" s="458" t="s">
        <v>2718</v>
      </c>
      <c r="D577" s="453">
        <v>39.5</v>
      </c>
      <c r="E577" s="454">
        <f t="shared" si="89"/>
        <v>0.82748538011695905</v>
      </c>
      <c r="F577" s="455">
        <f t="shared" si="102"/>
        <v>18252</v>
      </c>
      <c r="G577" s="456">
        <f t="shared" si="103"/>
        <v>39.5</v>
      </c>
      <c r="H577" s="457">
        <f t="shared" si="104"/>
        <v>0.82748538011695905</v>
      </c>
      <c r="I577" s="456">
        <f t="shared" si="105"/>
        <v>39.5</v>
      </c>
      <c r="J577" s="448"/>
      <c r="K577" s="448"/>
      <c r="L577" s="448"/>
      <c r="M577" s="448"/>
      <c r="N577" s="448"/>
      <c r="O577" s="448"/>
      <c r="P577" s="448"/>
      <c r="Q577" s="448"/>
      <c r="R577" s="448"/>
      <c r="S577" s="448"/>
      <c r="T577" s="448"/>
      <c r="U577" s="448"/>
      <c r="V577" s="448"/>
      <c r="W577" s="448"/>
      <c r="X577" s="448"/>
      <c r="Y577" s="448"/>
      <c r="Z577" s="448"/>
      <c r="AA577" s="448"/>
      <c r="AB577" s="448"/>
    </row>
    <row r="578" spans="1:28" s="449" customFormat="1" ht="17.100000000000001" customHeight="1">
      <c r="A578" s="458" t="s">
        <v>2719</v>
      </c>
      <c r="B578" s="451">
        <v>0</v>
      </c>
      <c r="C578" s="458" t="s">
        <v>2720</v>
      </c>
      <c r="D578" s="453">
        <v>15</v>
      </c>
      <c r="E578" s="454">
        <f t="shared" si="89"/>
        <v>0.96587030716723554</v>
      </c>
      <c r="F578" s="455">
        <f t="shared" si="102"/>
        <v>0</v>
      </c>
      <c r="G578" s="456">
        <f t="shared" si="103"/>
        <v>15</v>
      </c>
      <c r="H578" s="457">
        <f t="shared" si="104"/>
        <v>0.96587030716723554</v>
      </c>
      <c r="I578" s="456">
        <f t="shared" si="105"/>
        <v>15</v>
      </c>
      <c r="J578" s="448"/>
      <c r="K578" s="448"/>
      <c r="L578" s="448"/>
      <c r="M578" s="448"/>
      <c r="N578" s="448"/>
      <c r="O578" s="448"/>
      <c r="P578" s="448"/>
      <c r="Q578" s="448"/>
      <c r="R578" s="448"/>
      <c r="S578" s="448"/>
      <c r="T578" s="448"/>
      <c r="U578" s="448"/>
      <c r="V578" s="448"/>
      <c r="W578" s="448"/>
      <c r="X578" s="448"/>
      <c r="Y578" s="448"/>
      <c r="Z578" s="448"/>
      <c r="AA578" s="448"/>
      <c r="AB578" s="448"/>
    </row>
    <row r="579" spans="1:28" s="449" customFormat="1" ht="17.100000000000001" customHeight="1">
      <c r="A579" s="458" t="s">
        <v>2721</v>
      </c>
      <c r="B579" s="451">
        <v>7624</v>
      </c>
      <c r="C579" s="458">
        <v>36</v>
      </c>
      <c r="D579" s="453">
        <v>36</v>
      </c>
      <c r="E579" s="454">
        <f t="shared" si="89"/>
        <v>0.84477611940298503</v>
      </c>
      <c r="F579" s="455">
        <f t="shared" si="102"/>
        <v>7624</v>
      </c>
      <c r="G579" s="456">
        <f t="shared" si="103"/>
        <v>36</v>
      </c>
      <c r="H579" s="457">
        <f t="shared" si="104"/>
        <v>0.84477611940298503</v>
      </c>
      <c r="I579" s="456">
        <f t="shared" si="105"/>
        <v>36</v>
      </c>
      <c r="J579" s="448"/>
      <c r="K579" s="448"/>
      <c r="L579" s="448"/>
      <c r="M579" s="448"/>
      <c r="N579" s="448"/>
      <c r="O579" s="448"/>
      <c r="P579" s="448"/>
      <c r="Q579" s="448"/>
      <c r="R579" s="448"/>
      <c r="S579" s="448"/>
      <c r="T579" s="448"/>
      <c r="U579" s="448"/>
      <c r="V579" s="448"/>
      <c r="W579" s="448"/>
      <c r="X579" s="448"/>
      <c r="Y579" s="448"/>
      <c r="Z579" s="448"/>
      <c r="AA579" s="448"/>
      <c r="AB579" s="448"/>
    </row>
    <row r="580" spans="1:28" s="449" customFormat="1" ht="17.100000000000001" customHeight="1">
      <c r="A580" s="458" t="s">
        <v>2722</v>
      </c>
      <c r="B580" s="451">
        <v>0</v>
      </c>
      <c r="C580" s="458">
        <v>26</v>
      </c>
      <c r="D580" s="453">
        <v>26</v>
      </c>
      <c r="E580" s="454">
        <f t="shared" si="89"/>
        <v>0.89841269841269844</v>
      </c>
      <c r="F580" s="455">
        <f t="shared" si="102"/>
        <v>0</v>
      </c>
      <c r="G580" s="456">
        <f t="shared" si="103"/>
        <v>26</v>
      </c>
      <c r="H580" s="457">
        <f t="shared" si="104"/>
        <v>0.89841269841269844</v>
      </c>
      <c r="I580" s="456">
        <f t="shared" si="105"/>
        <v>26</v>
      </c>
      <c r="J580" s="448"/>
      <c r="K580" s="448"/>
      <c r="L580" s="448"/>
      <c r="M580" s="448"/>
      <c r="N580" s="448"/>
      <c r="O580" s="448"/>
      <c r="P580" s="448"/>
      <c r="Q580" s="448"/>
      <c r="R580" s="448"/>
      <c r="S580" s="448"/>
      <c r="T580" s="448"/>
      <c r="U580" s="448"/>
      <c r="V580" s="448"/>
      <c r="W580" s="448"/>
      <c r="X580" s="448"/>
      <c r="Y580" s="448"/>
      <c r="Z580" s="448"/>
      <c r="AA580" s="448"/>
      <c r="AB580" s="448"/>
    </row>
    <row r="581" spans="1:28" s="449" customFormat="1" ht="17.100000000000001" customHeight="1">
      <c r="A581" s="458" t="s">
        <v>2723</v>
      </c>
      <c r="B581" s="451">
        <v>125</v>
      </c>
      <c r="C581" s="458">
        <v>36</v>
      </c>
      <c r="D581" s="453">
        <v>36</v>
      </c>
      <c r="E581" s="454">
        <f t="shared" si="89"/>
        <v>0.84477611940298503</v>
      </c>
      <c r="F581" s="455">
        <f t="shared" si="102"/>
        <v>125</v>
      </c>
      <c r="G581" s="456">
        <f t="shared" si="103"/>
        <v>36</v>
      </c>
      <c r="H581" s="457">
        <f t="shared" si="104"/>
        <v>0.84477611940298503</v>
      </c>
      <c r="I581" s="456">
        <f t="shared" si="105"/>
        <v>36</v>
      </c>
      <c r="J581" s="448"/>
      <c r="K581" s="448"/>
      <c r="L581" s="448"/>
      <c r="M581" s="448"/>
      <c r="N581" s="448"/>
      <c r="O581" s="448"/>
      <c r="P581" s="448"/>
      <c r="Q581" s="448"/>
      <c r="R581" s="448"/>
      <c r="S581" s="448"/>
      <c r="T581" s="448"/>
      <c r="U581" s="448"/>
      <c r="V581" s="448"/>
      <c r="W581" s="448"/>
      <c r="X581" s="448"/>
      <c r="Y581" s="448"/>
      <c r="Z581" s="448"/>
      <c r="AA581" s="448"/>
      <c r="AB581" s="448"/>
    </row>
    <row r="582" spans="1:28" s="449" customFormat="1" ht="17.100000000000001" customHeight="1">
      <c r="A582" s="458" t="s">
        <v>2724</v>
      </c>
      <c r="B582" s="451">
        <v>0</v>
      </c>
      <c r="C582" s="458">
        <v>22</v>
      </c>
      <c r="D582" s="453">
        <v>22</v>
      </c>
      <c r="E582" s="454">
        <f t="shared" si="89"/>
        <v>0.92182410423452765</v>
      </c>
      <c r="F582" s="455">
        <f t="shared" si="102"/>
        <v>0</v>
      </c>
      <c r="G582" s="456">
        <f t="shared" si="103"/>
        <v>22</v>
      </c>
      <c r="H582" s="457">
        <f t="shared" si="104"/>
        <v>0.92182410423452765</v>
      </c>
      <c r="I582" s="456">
        <f t="shared" si="105"/>
        <v>22</v>
      </c>
      <c r="J582" s="448"/>
      <c r="K582" s="448"/>
      <c r="L582" s="448"/>
      <c r="M582" s="448"/>
      <c r="N582" s="448"/>
      <c r="O582" s="448"/>
      <c r="P582" s="448"/>
      <c r="Q582" s="448"/>
      <c r="R582" s="448"/>
      <c r="S582" s="448"/>
      <c r="T582" s="448"/>
      <c r="U582" s="448"/>
      <c r="V582" s="448"/>
      <c r="W582" s="448"/>
      <c r="X582" s="448"/>
      <c r="Y582" s="448"/>
      <c r="Z582" s="448"/>
      <c r="AA582" s="448"/>
      <c r="AB582" s="448"/>
    </row>
    <row r="583" spans="1:28" s="449" customFormat="1" ht="17.100000000000001" customHeight="1">
      <c r="A583" s="458" t="s">
        <v>20</v>
      </c>
      <c r="B583" s="451">
        <v>4194432</v>
      </c>
      <c r="C583" s="459" t="s">
        <v>2725</v>
      </c>
      <c r="D583" s="453">
        <v>29.9</v>
      </c>
      <c r="E583" s="454">
        <f t="shared" si="89"/>
        <v>0.87670384138785618</v>
      </c>
      <c r="F583" s="455">
        <f t="shared" si="102"/>
        <v>4194432</v>
      </c>
      <c r="G583" s="456">
        <f t="shared" si="103"/>
        <v>29.9</v>
      </c>
      <c r="H583" s="457">
        <f t="shared" si="104"/>
        <v>0.87670384138785618</v>
      </c>
      <c r="I583" s="456">
        <f t="shared" si="105"/>
        <v>29.900000000000006</v>
      </c>
      <c r="J583" s="448"/>
      <c r="K583" s="448"/>
      <c r="L583" s="448"/>
      <c r="M583" s="448"/>
      <c r="N583" s="448"/>
      <c r="O583" s="448"/>
      <c r="P583" s="448"/>
      <c r="Q583" s="448"/>
      <c r="R583" s="448"/>
      <c r="S583" s="448"/>
      <c r="T583" s="448"/>
      <c r="U583" s="448"/>
      <c r="V583" s="448"/>
      <c r="W583" s="448"/>
      <c r="X583" s="448"/>
      <c r="Y583" s="448"/>
      <c r="Z583" s="448"/>
      <c r="AA583" s="448"/>
      <c r="AB583" s="448"/>
    </row>
    <row r="584" spans="1:28" s="449" customFormat="1" ht="17.100000000000001" customHeight="1">
      <c r="A584" s="458" t="s">
        <v>2726</v>
      </c>
      <c r="B584" s="451">
        <v>8035</v>
      </c>
      <c r="C584" s="458" t="s">
        <v>2727</v>
      </c>
      <c r="D584" s="453">
        <v>16</v>
      </c>
      <c r="E584" s="454">
        <f t="shared" si="89"/>
        <v>0.95932203389830506</v>
      </c>
      <c r="F584" s="455">
        <f t="shared" si="102"/>
        <v>8035</v>
      </c>
      <c r="G584" s="456">
        <f t="shared" si="103"/>
        <v>16</v>
      </c>
      <c r="H584" s="457">
        <f t="shared" si="104"/>
        <v>0.95932203389830506</v>
      </c>
      <c r="I584" s="456">
        <f t="shared" si="105"/>
        <v>16</v>
      </c>
      <c r="J584" s="448"/>
      <c r="K584" s="448"/>
      <c r="L584" s="448"/>
      <c r="M584" s="448"/>
      <c r="N584" s="448"/>
      <c r="O584" s="448"/>
      <c r="P584" s="448"/>
      <c r="Q584" s="448"/>
      <c r="R584" s="448"/>
      <c r="S584" s="448"/>
      <c r="T584" s="448"/>
      <c r="U584" s="448"/>
      <c r="V584" s="448"/>
      <c r="W584" s="448"/>
      <c r="X584" s="448"/>
      <c r="Y584" s="448"/>
      <c r="Z584" s="448"/>
      <c r="AA584" s="448"/>
      <c r="AB584" s="448"/>
    </row>
    <row r="585" spans="1:28" s="449" customFormat="1" ht="17.100000000000001" customHeight="1">
      <c r="A585" s="458" t="s">
        <v>2728</v>
      </c>
      <c r="B585" s="451">
        <v>148</v>
      </c>
      <c r="C585" s="458" t="s">
        <v>2729</v>
      </c>
      <c r="D585" s="453">
        <v>37.799999999999997</v>
      </c>
      <c r="E585" s="454">
        <f t="shared" si="89"/>
        <v>0.83579444772593026</v>
      </c>
      <c r="F585" s="455">
        <f t="shared" si="102"/>
        <v>148</v>
      </c>
      <c r="G585" s="456">
        <f t="shared" si="103"/>
        <v>37.799999999999997</v>
      </c>
      <c r="H585" s="457">
        <f t="shared" si="104"/>
        <v>0.83579444772593026</v>
      </c>
      <c r="I585" s="456">
        <f t="shared" si="105"/>
        <v>37.800000000000011</v>
      </c>
      <c r="J585" s="448"/>
      <c r="K585" s="448"/>
      <c r="L585" s="448"/>
      <c r="M585" s="448"/>
      <c r="N585" s="448"/>
      <c r="O585" s="448"/>
      <c r="P585" s="448"/>
      <c r="Q585" s="448"/>
      <c r="R585" s="448"/>
      <c r="S585" s="448"/>
      <c r="T585" s="448"/>
      <c r="U585" s="448"/>
      <c r="V585" s="448"/>
      <c r="W585" s="448"/>
      <c r="X585" s="448"/>
      <c r="Y585" s="448"/>
      <c r="Z585" s="448"/>
      <c r="AA585" s="448"/>
      <c r="AB585" s="448"/>
    </row>
    <row r="586" spans="1:28" s="449" customFormat="1" ht="17.100000000000001" customHeight="1">
      <c r="A586" s="458" t="s">
        <v>19</v>
      </c>
      <c r="B586" s="451">
        <v>9167</v>
      </c>
      <c r="C586" s="458" t="s">
        <v>2730</v>
      </c>
      <c r="D586" s="453">
        <v>21.5</v>
      </c>
      <c r="E586" s="454">
        <f t="shared" si="89"/>
        <v>0.92483660130718959</v>
      </c>
      <c r="F586" s="455">
        <f t="shared" si="102"/>
        <v>9167</v>
      </c>
      <c r="G586" s="456">
        <f t="shared" si="103"/>
        <v>21.5</v>
      </c>
      <c r="H586" s="457">
        <f t="shared" si="104"/>
        <v>0.92483660130718959</v>
      </c>
      <c r="I586" s="456">
        <f t="shared" si="105"/>
        <v>21.5</v>
      </c>
      <c r="J586" s="448"/>
      <c r="K586" s="448"/>
      <c r="L586" s="448"/>
      <c r="M586" s="448"/>
      <c r="N586" s="448"/>
      <c r="O586" s="448"/>
      <c r="P586" s="448"/>
      <c r="Q586" s="448"/>
      <c r="R586" s="448"/>
      <c r="S586" s="448"/>
      <c r="T586" s="448"/>
      <c r="U586" s="448"/>
      <c r="V586" s="448"/>
      <c r="W586" s="448"/>
      <c r="X586" s="448"/>
      <c r="Y586" s="448"/>
      <c r="Z586" s="448"/>
      <c r="AA586" s="448"/>
      <c r="AB586" s="448"/>
    </row>
    <row r="587" spans="1:28" s="449" customFormat="1" ht="17.100000000000001" customHeight="1">
      <c r="A587" s="458" t="s">
        <v>2731</v>
      </c>
      <c r="B587" s="451">
        <v>0</v>
      </c>
      <c r="C587" s="458">
        <v>12</v>
      </c>
      <c r="D587" s="453">
        <v>12</v>
      </c>
      <c r="E587" s="454">
        <f t="shared" si="89"/>
        <v>0.98606271777003485</v>
      </c>
      <c r="F587" s="455">
        <f t="shared" si="102"/>
        <v>0</v>
      </c>
      <c r="G587" s="456">
        <f t="shared" si="103"/>
        <v>12</v>
      </c>
      <c r="H587" s="457">
        <f t="shared" si="104"/>
        <v>0.98606271777003485</v>
      </c>
      <c r="I587" s="456">
        <f t="shared" si="105"/>
        <v>12</v>
      </c>
      <c r="J587" s="448"/>
      <c r="K587" s="448"/>
      <c r="L587" s="448"/>
      <c r="M587" s="448"/>
      <c r="N587" s="448"/>
      <c r="O587" s="448"/>
      <c r="P587" s="448"/>
      <c r="Q587" s="448"/>
      <c r="R587" s="448"/>
      <c r="S587" s="448"/>
      <c r="T587" s="448"/>
      <c r="U587" s="448"/>
      <c r="V587" s="448"/>
      <c r="W587" s="448"/>
      <c r="X587" s="448"/>
      <c r="Y587" s="448"/>
      <c r="Z587" s="448"/>
      <c r="AA587" s="448"/>
      <c r="AB587" s="448"/>
    </row>
    <row r="588" spans="1:28" s="449" customFormat="1" ht="17.100000000000001" customHeight="1">
      <c r="A588" s="458" t="s">
        <v>1138</v>
      </c>
      <c r="B588" s="451">
        <v>7350</v>
      </c>
      <c r="C588" s="458">
        <v>20</v>
      </c>
      <c r="D588" s="453">
        <v>20</v>
      </c>
      <c r="E588" s="454">
        <f t="shared" si="89"/>
        <v>0.93399339933993397</v>
      </c>
      <c r="F588" s="455">
        <f t="shared" si="102"/>
        <v>7350</v>
      </c>
      <c r="G588" s="456">
        <f t="shared" si="103"/>
        <v>20</v>
      </c>
      <c r="H588" s="457">
        <f t="shared" si="104"/>
        <v>0.93399339933993397</v>
      </c>
      <c r="I588" s="456">
        <f t="shared" si="105"/>
        <v>20</v>
      </c>
      <c r="J588" s="448"/>
      <c r="K588" s="448"/>
      <c r="L588" s="448"/>
      <c r="M588" s="448"/>
      <c r="N588" s="448"/>
      <c r="O588" s="448"/>
      <c r="P588" s="448"/>
      <c r="Q588" s="448"/>
      <c r="R588" s="448"/>
      <c r="S588" s="448"/>
      <c r="T588" s="448"/>
      <c r="U588" s="448"/>
      <c r="V588" s="448"/>
      <c r="W588" s="448"/>
      <c r="X588" s="448"/>
      <c r="Y588" s="448"/>
      <c r="Z588" s="448"/>
      <c r="AA588" s="448"/>
      <c r="AB588" s="448"/>
    </row>
    <row r="589" spans="1:28" s="449" customFormat="1" ht="17.100000000000001" customHeight="1">
      <c r="A589" s="458" t="s">
        <v>2732</v>
      </c>
      <c r="B589" s="451">
        <v>0</v>
      </c>
      <c r="C589" s="458">
        <v>45.7</v>
      </c>
      <c r="D589" s="453">
        <v>45.7</v>
      </c>
      <c r="E589" s="454">
        <f t="shared" si="89"/>
        <v>0.79853273137697522</v>
      </c>
      <c r="F589" s="455">
        <f t="shared" si="102"/>
        <v>0</v>
      </c>
      <c r="G589" s="456">
        <f t="shared" si="103"/>
        <v>45.7</v>
      </c>
      <c r="H589" s="457">
        <f t="shared" si="104"/>
        <v>0.79853273137697522</v>
      </c>
      <c r="I589" s="456">
        <f t="shared" si="105"/>
        <v>45.699999999999989</v>
      </c>
      <c r="J589" s="448"/>
      <c r="K589" s="448"/>
      <c r="L589" s="448"/>
      <c r="M589" s="448"/>
      <c r="N589" s="448"/>
      <c r="O589" s="448"/>
      <c r="P589" s="448"/>
      <c r="Q589" s="448"/>
      <c r="R589" s="448"/>
      <c r="S589" s="448"/>
      <c r="T589" s="448"/>
      <c r="U589" s="448"/>
      <c r="V589" s="448"/>
      <c r="W589" s="448"/>
      <c r="X589" s="448"/>
      <c r="Y589" s="448"/>
      <c r="Z589" s="448"/>
      <c r="AA589" s="448"/>
      <c r="AB589" s="448"/>
    </row>
    <row r="590" spans="1:28" s="449" customFormat="1" ht="17.100000000000001" customHeight="1">
      <c r="A590" s="458" t="s">
        <v>18</v>
      </c>
      <c r="B590" s="451">
        <v>70642</v>
      </c>
      <c r="C590" s="459" t="s">
        <v>2733</v>
      </c>
      <c r="D590" s="453">
        <v>36.799999999999997</v>
      </c>
      <c r="E590" s="454">
        <f t="shared" si="89"/>
        <v>0.84076054664289956</v>
      </c>
      <c r="F590" s="455">
        <f t="shared" si="102"/>
        <v>70642</v>
      </c>
      <c r="G590" s="456">
        <f t="shared" si="103"/>
        <v>36.799999999999997</v>
      </c>
      <c r="H590" s="457">
        <f t="shared" si="104"/>
        <v>0.84076054664289956</v>
      </c>
      <c r="I590" s="456">
        <f t="shared" si="105"/>
        <v>36.800000000000011</v>
      </c>
      <c r="J590" s="448"/>
      <c r="K590" s="448"/>
      <c r="L590" s="448"/>
      <c r="M590" s="448"/>
      <c r="N590" s="448"/>
      <c r="O590" s="448"/>
      <c r="P590" s="448"/>
      <c r="Q590" s="448"/>
      <c r="R590" s="448"/>
      <c r="S590" s="448"/>
      <c r="T590" s="448"/>
      <c r="U590" s="448"/>
      <c r="V590" s="448"/>
      <c r="W590" s="448"/>
      <c r="X590" s="448"/>
      <c r="Y590" s="448"/>
      <c r="Z590" s="448"/>
      <c r="AA590" s="448"/>
      <c r="AB590" s="448"/>
    </row>
    <row r="591" spans="1:28" s="449" customFormat="1" ht="17.100000000000001" customHeight="1">
      <c r="A591" s="458" t="s">
        <v>17</v>
      </c>
      <c r="B591" s="451">
        <v>14166</v>
      </c>
      <c r="C591" s="458" t="s">
        <v>2734</v>
      </c>
      <c r="D591" s="453">
        <v>14.7</v>
      </c>
      <c r="E591" s="454">
        <f t="shared" si="89"/>
        <v>0.96785225718194257</v>
      </c>
      <c r="F591" s="455">
        <f t="shared" si="102"/>
        <v>14166</v>
      </c>
      <c r="G591" s="456">
        <f t="shared" si="103"/>
        <v>14.7</v>
      </c>
      <c r="H591" s="457">
        <f t="shared" si="104"/>
        <v>0.96785225718194257</v>
      </c>
      <c r="I591" s="456">
        <f t="shared" si="105"/>
        <v>14.699999999999989</v>
      </c>
      <c r="J591" s="448"/>
      <c r="K591" s="448"/>
      <c r="L591" s="448"/>
      <c r="M591" s="448"/>
      <c r="N591" s="448"/>
      <c r="O591" s="448"/>
      <c r="P591" s="448"/>
      <c r="Q591" s="448"/>
      <c r="R591" s="448"/>
      <c r="S591" s="448"/>
      <c r="T591" s="448"/>
      <c r="U591" s="448"/>
      <c r="V591" s="448"/>
      <c r="W591" s="448"/>
      <c r="X591" s="448"/>
      <c r="Y591" s="448"/>
      <c r="Z591" s="448"/>
      <c r="AA591" s="448"/>
      <c r="AB591" s="448"/>
    </row>
    <row r="592" spans="1:28" s="449" customFormat="1" ht="17.100000000000001" customHeight="1">
      <c r="A592" s="458" t="s">
        <v>16</v>
      </c>
      <c r="B592" s="451">
        <v>111767</v>
      </c>
      <c r="C592" s="458" t="s">
        <v>2735</v>
      </c>
      <c r="D592" s="453">
        <v>17</v>
      </c>
      <c r="E592" s="454">
        <f t="shared" si="89"/>
        <v>0.95286195286195285</v>
      </c>
      <c r="F592" s="455">
        <f t="shared" si="102"/>
        <v>111767</v>
      </c>
      <c r="G592" s="456">
        <f t="shared" si="103"/>
        <v>17</v>
      </c>
      <c r="H592" s="457">
        <f t="shared" si="104"/>
        <v>0.95286195286195285</v>
      </c>
      <c r="I592" s="456">
        <f t="shared" si="105"/>
        <v>17</v>
      </c>
      <c r="J592" s="448"/>
      <c r="K592" s="448"/>
      <c r="L592" s="448"/>
      <c r="M592" s="448"/>
      <c r="N592" s="448"/>
      <c r="O592" s="448"/>
      <c r="P592" s="448"/>
      <c r="Q592" s="448"/>
      <c r="R592" s="448"/>
      <c r="S592" s="448"/>
      <c r="T592" s="448"/>
      <c r="U592" s="448"/>
      <c r="V592" s="448"/>
      <c r="W592" s="448"/>
      <c r="X592" s="448"/>
      <c r="Y592" s="448"/>
      <c r="Z592" s="448"/>
      <c r="AA592" s="448"/>
      <c r="AB592" s="448"/>
    </row>
    <row r="593" spans="1:28" s="449" customFormat="1" ht="17.100000000000001" customHeight="1">
      <c r="A593" s="458" t="s">
        <v>2736</v>
      </c>
      <c r="B593" s="451">
        <v>0</v>
      </c>
      <c r="C593" s="458" t="s">
        <v>2737</v>
      </c>
      <c r="D593" s="453">
        <v>17.5</v>
      </c>
      <c r="E593" s="454">
        <f t="shared" si="89"/>
        <v>0.94966442953020136</v>
      </c>
      <c r="F593" s="455">
        <f t="shared" si="102"/>
        <v>0</v>
      </c>
      <c r="G593" s="456">
        <f t="shared" si="103"/>
        <v>17.5</v>
      </c>
      <c r="H593" s="457">
        <f t="shared" si="104"/>
        <v>0.94966442953020136</v>
      </c>
      <c r="I593" s="456">
        <f t="shared" si="105"/>
        <v>17.5</v>
      </c>
      <c r="J593" s="448"/>
      <c r="K593" s="448"/>
      <c r="L593" s="448"/>
      <c r="M593" s="448"/>
      <c r="N593" s="448"/>
      <c r="O593" s="448"/>
      <c r="P593" s="448"/>
      <c r="Q593" s="448"/>
      <c r="R593" s="448"/>
      <c r="S593" s="448"/>
      <c r="T593" s="448"/>
      <c r="U593" s="448"/>
      <c r="V593" s="448"/>
      <c r="W593" s="448"/>
      <c r="X593" s="448"/>
      <c r="Y593" s="448"/>
      <c r="Z593" s="448"/>
      <c r="AA593" s="448"/>
      <c r="AB593" s="448"/>
    </row>
    <row r="594" spans="1:28" s="449" customFormat="1" ht="17.100000000000001" customHeight="1">
      <c r="A594" s="458" t="s">
        <v>2738</v>
      </c>
      <c r="B594" s="451">
        <v>3494048</v>
      </c>
      <c r="C594" s="471">
        <f>C595</f>
        <v>19.499343102101118</v>
      </c>
      <c r="D594" s="453">
        <f>C594</f>
        <v>19.499343102101118</v>
      </c>
      <c r="E594" s="454">
        <f t="shared" si="89"/>
        <v>0.937090169354724</v>
      </c>
      <c r="F594" s="455">
        <f t="shared" si="102"/>
        <v>3494048</v>
      </c>
      <c r="G594" s="456">
        <f t="shared" si="103"/>
        <v>19.499343102101118</v>
      </c>
      <c r="H594" s="457">
        <f t="shared" si="104"/>
        <v>0.937090169354724</v>
      </c>
      <c r="I594" s="456">
        <f t="shared" si="105"/>
        <v>19.499343102101108</v>
      </c>
      <c r="J594" s="448"/>
      <c r="K594" s="448"/>
      <c r="L594" s="448"/>
      <c r="M594" s="448"/>
      <c r="N594" s="448"/>
      <c r="O594" s="448"/>
      <c r="P594" s="448"/>
      <c r="Q594" s="448"/>
      <c r="R594" s="448"/>
      <c r="S594" s="448"/>
      <c r="T594" s="448"/>
      <c r="U594" s="448"/>
      <c r="V594" s="448"/>
      <c r="W594" s="448"/>
      <c r="X594" s="448"/>
      <c r="Y594" s="448"/>
      <c r="Z594" s="448"/>
      <c r="AA594" s="448"/>
      <c r="AB594" s="448"/>
    </row>
    <row r="595" spans="1:28" s="449" customFormat="1" ht="17.100000000000001" customHeight="1">
      <c r="A595" s="458" t="s">
        <v>2739</v>
      </c>
      <c r="B595" s="451">
        <v>10177944</v>
      </c>
      <c r="C595" s="471">
        <v>19.499343102101118</v>
      </c>
      <c r="D595" s="453">
        <f>C595</f>
        <v>19.499343102101118</v>
      </c>
      <c r="E595" s="454">
        <f t="shared" si="89"/>
        <v>0.937090169354724</v>
      </c>
      <c r="F595" s="455">
        <f t="shared" si="102"/>
        <v>10177944</v>
      </c>
      <c r="G595" s="456">
        <f t="shared" si="103"/>
        <v>19.499343102101118</v>
      </c>
      <c r="H595" s="457">
        <f t="shared" si="104"/>
        <v>0.937090169354724</v>
      </c>
      <c r="I595" s="456">
        <f t="shared" si="105"/>
        <v>19.499343102101108</v>
      </c>
      <c r="J595" s="448"/>
      <c r="K595" s="448"/>
      <c r="L595" s="448"/>
      <c r="M595" s="448"/>
      <c r="N595" s="448"/>
      <c r="O595" s="448"/>
      <c r="P595" s="448"/>
      <c r="Q595" s="448"/>
      <c r="R595" s="448"/>
      <c r="S595" s="448"/>
      <c r="T595" s="448"/>
      <c r="U595" s="448"/>
      <c r="V595" s="448"/>
      <c r="W595" s="448"/>
      <c r="X595" s="448"/>
      <c r="Y595" s="448"/>
      <c r="Z595" s="448"/>
      <c r="AA595" s="448"/>
      <c r="AB595" s="448"/>
    </row>
    <row r="596" spans="1:28" s="449" customFormat="1" ht="17.100000000000001" customHeight="1">
      <c r="A596" s="458" t="s">
        <v>2740</v>
      </c>
      <c r="B596" s="451">
        <v>0</v>
      </c>
      <c r="C596" s="459" t="s">
        <v>2741</v>
      </c>
      <c r="D596" s="453">
        <v>14.9</v>
      </c>
      <c r="E596" s="454">
        <f t="shared" si="89"/>
        <v>0.96653005464480868</v>
      </c>
      <c r="F596" s="455">
        <f t="shared" si="102"/>
        <v>0</v>
      </c>
      <c r="G596" s="456">
        <f t="shared" si="103"/>
        <v>14.9</v>
      </c>
      <c r="H596" s="457">
        <f t="shared" si="104"/>
        <v>0.96653005464480868</v>
      </c>
      <c r="I596" s="456">
        <f t="shared" si="105"/>
        <v>14.900000000000006</v>
      </c>
      <c r="J596" s="448"/>
      <c r="K596" s="448"/>
      <c r="L596" s="448"/>
      <c r="M596" s="448"/>
      <c r="N596" s="448"/>
      <c r="O596" s="448"/>
      <c r="P596" s="448"/>
      <c r="Q596" s="448"/>
      <c r="R596" s="448"/>
      <c r="S596" s="448"/>
      <c r="T596" s="448"/>
      <c r="U596" s="448"/>
      <c r="V596" s="448"/>
      <c r="W596" s="448"/>
      <c r="X596" s="448"/>
      <c r="Y596" s="448"/>
      <c r="Z596" s="448"/>
      <c r="AA596" s="448"/>
      <c r="AB596" s="448"/>
    </row>
    <row r="597" spans="1:28" s="449" customFormat="1" ht="17.100000000000001" customHeight="1">
      <c r="A597" s="458" t="s">
        <v>14</v>
      </c>
      <c r="B597" s="451"/>
      <c r="C597" s="458"/>
      <c r="D597" s="453"/>
      <c r="E597" s="454"/>
      <c r="F597" s="455">
        <f>SUM(B598:B599)</f>
        <v>169126</v>
      </c>
      <c r="G597" s="456">
        <f>SUMPRODUCT($B598:$B599,D598:D599)/SUM($B598:$B599)</f>
        <v>32.19633764175822</v>
      </c>
      <c r="H597" s="457">
        <f>SUMPRODUCT($B598:$B599,E598:E599)/SUM($B598:$B599)</f>
        <v>0.86440543411032766</v>
      </c>
      <c r="I597" s="456">
        <f t="shared" si="93"/>
        <v>32.196333243943684</v>
      </c>
      <c r="J597" s="448"/>
      <c r="K597" s="448"/>
      <c r="L597" s="448"/>
      <c r="M597" s="448"/>
      <c r="N597" s="448"/>
      <c r="O597" s="448"/>
      <c r="P597" s="448"/>
      <c r="Q597" s="448"/>
      <c r="R597" s="448"/>
      <c r="S597" s="448"/>
      <c r="T597" s="448"/>
      <c r="U597" s="448"/>
      <c r="V597" s="448"/>
      <c r="W597" s="448"/>
      <c r="X597" s="448"/>
      <c r="Y597" s="448"/>
      <c r="Z597" s="448"/>
      <c r="AA597" s="448"/>
      <c r="AB597" s="448"/>
    </row>
    <row r="598" spans="1:28" s="449" customFormat="1" ht="17.100000000000001" customHeight="1">
      <c r="A598" s="458" t="s">
        <v>2146</v>
      </c>
      <c r="B598" s="451">
        <v>3097</v>
      </c>
      <c r="C598" s="458">
        <v>32</v>
      </c>
      <c r="D598" s="453">
        <v>32</v>
      </c>
      <c r="E598" s="454">
        <f t="shared" si="89"/>
        <v>0.86544342507645255</v>
      </c>
      <c r="F598" s="455"/>
      <c r="G598" s="456"/>
      <c r="H598" s="457"/>
      <c r="I598" s="456"/>
      <c r="J598" s="448"/>
      <c r="K598" s="448"/>
      <c r="L598" s="448"/>
      <c r="M598" s="448"/>
      <c r="N598" s="448"/>
      <c r="O598" s="448"/>
      <c r="P598" s="448"/>
      <c r="Q598" s="448"/>
      <c r="R598" s="448"/>
      <c r="S598" s="448"/>
      <c r="T598" s="448"/>
      <c r="U598" s="448"/>
      <c r="V598" s="448"/>
      <c r="W598" s="448"/>
      <c r="X598" s="448"/>
      <c r="Y598" s="448"/>
      <c r="Z598" s="448"/>
      <c r="AA598" s="448"/>
      <c r="AB598" s="448"/>
    </row>
    <row r="599" spans="1:28" s="449" customFormat="1" ht="17.100000000000001" customHeight="1">
      <c r="A599" s="458" t="s">
        <v>2150</v>
      </c>
      <c r="B599" s="451">
        <v>166029</v>
      </c>
      <c r="C599" s="458" t="s">
        <v>2742</v>
      </c>
      <c r="D599" s="453">
        <v>32.200000000000003</v>
      </c>
      <c r="E599" s="454">
        <f t="shared" si="89"/>
        <v>0.86438607208307883</v>
      </c>
      <c r="F599" s="455"/>
      <c r="G599" s="456"/>
      <c r="H599" s="457"/>
      <c r="I599" s="456"/>
      <c r="J599" s="448"/>
      <c r="K599" s="448"/>
      <c r="L599" s="448"/>
      <c r="M599" s="448"/>
      <c r="N599" s="448"/>
      <c r="O599" s="448"/>
      <c r="P599" s="448"/>
      <c r="Q599" s="448"/>
      <c r="R599" s="448"/>
      <c r="S599" s="448"/>
      <c r="T599" s="448"/>
      <c r="U599" s="448"/>
      <c r="V599" s="448"/>
      <c r="W599" s="448"/>
      <c r="X599" s="448"/>
      <c r="Y599" s="448"/>
      <c r="Z599" s="448"/>
      <c r="AA599" s="448"/>
      <c r="AB599" s="448"/>
    </row>
    <row r="600" spans="1:28" s="449" customFormat="1" ht="17.100000000000001" customHeight="1" thickBot="1">
      <c r="A600" s="472" t="s">
        <v>13</v>
      </c>
      <c r="B600" s="473">
        <v>200352</v>
      </c>
      <c r="C600" s="472">
        <v>8</v>
      </c>
      <c r="D600" s="474">
        <v>8</v>
      </c>
      <c r="E600" s="475">
        <f t="shared" ref="E600" si="106">141.5/(D600+131.5)</f>
        <v>1.0143369175627239</v>
      </c>
      <c r="F600" s="445">
        <f>B600</f>
        <v>200352</v>
      </c>
      <c r="G600" s="446">
        <f>D600</f>
        <v>8</v>
      </c>
      <c r="H600" s="447">
        <f>141.5/(G600+131.5)</f>
        <v>1.0143369175627239</v>
      </c>
      <c r="I600" s="446">
        <f>(141.5/H600)-131.5</f>
        <v>8</v>
      </c>
      <c r="J600" s="448"/>
      <c r="K600" s="448"/>
      <c r="L600" s="448"/>
      <c r="M600" s="448"/>
      <c r="N600" s="448"/>
      <c r="O600" s="448"/>
      <c r="P600" s="448"/>
      <c r="Q600" s="448"/>
      <c r="R600" s="448"/>
      <c r="S600" s="448"/>
      <c r="T600" s="448"/>
      <c r="U600" s="448"/>
      <c r="V600" s="448"/>
      <c r="W600" s="448"/>
      <c r="X600" s="448"/>
      <c r="Y600" s="448"/>
      <c r="Z600" s="448"/>
      <c r="AA600" s="448"/>
      <c r="AB600" s="448"/>
    </row>
    <row r="601" spans="1:28" s="449" customFormat="1">
      <c r="A601" s="476" t="s">
        <v>2743</v>
      </c>
      <c r="B601" s="477">
        <f>SUM(B6:B600)</f>
        <v>206695055.00199997</v>
      </c>
      <c r="C601" s="476"/>
      <c r="D601" s="476"/>
      <c r="E601" s="476"/>
      <c r="F601" s="478">
        <f>SUM(F6:F600)</f>
        <v>206695055.002</v>
      </c>
      <c r="G601" s="479">
        <f>SUMPRODUCT(F6:F600, G6:G600)/(SUM(F6:F600)-F103-F458-F519-F526)</f>
        <v>21.254334997003738</v>
      </c>
      <c r="H601" s="480">
        <f>SUMPRODUCT(F6:F600, H6:H600)/(SUM(F6:F600)-F103-F458-F519-F526)</f>
        <v>0.92840344093615379</v>
      </c>
      <c r="I601" s="479">
        <f>SUMPRODUCT(F6:F600, I6:I600)/(SUM(F6:F600)-F103-F458-F519-F526)</f>
        <v>21.158130217226685</v>
      </c>
      <c r="J601" s="448"/>
      <c r="K601" s="448"/>
      <c r="L601" s="448"/>
      <c r="M601" s="448"/>
      <c r="N601" s="448"/>
      <c r="O601" s="448"/>
      <c r="P601" s="448"/>
      <c r="Q601" s="448"/>
      <c r="R601" s="448"/>
      <c r="S601" s="448"/>
      <c r="T601" s="448"/>
      <c r="U601" s="448"/>
      <c r="V601" s="448"/>
      <c r="W601" s="448"/>
      <c r="X601" s="448"/>
      <c r="Y601" s="448"/>
      <c r="Z601" s="448"/>
      <c r="AA601" s="448"/>
      <c r="AB601" s="448"/>
    </row>
    <row r="602" spans="1:28" ht="15" customHeight="1">
      <c r="A602" s="476" t="s">
        <v>2744</v>
      </c>
      <c r="B602" s="481">
        <f>B601-B103-B458-B519-B526</f>
        <v>206403566.00199997</v>
      </c>
      <c r="C602" s="140"/>
      <c r="D602" s="140"/>
      <c r="E602" s="140"/>
      <c r="F602" s="140"/>
      <c r="G602" s="140"/>
      <c r="H602" s="482">
        <f>(141.5/H601)-131.5</f>
        <v>20.912188237172785</v>
      </c>
      <c r="I602" s="140"/>
      <c r="J602" s="140"/>
      <c r="K602" s="140"/>
      <c r="L602" s="140"/>
      <c r="M602" s="140"/>
      <c r="N602" s="140"/>
      <c r="O602" s="140"/>
      <c r="P602" s="140"/>
      <c r="Q602" s="140"/>
      <c r="R602" s="140"/>
      <c r="S602" s="140"/>
      <c r="T602" s="140"/>
      <c r="U602" s="140"/>
      <c r="V602" s="140"/>
      <c r="W602" s="140"/>
      <c r="X602" s="140"/>
      <c r="Y602" s="140"/>
      <c r="Z602" s="140"/>
      <c r="AA602" s="140"/>
      <c r="AB602" s="140"/>
    </row>
    <row r="603" spans="1:28">
      <c r="A603" s="476" t="s">
        <v>2745</v>
      </c>
      <c r="B603" s="481"/>
      <c r="C603" s="140"/>
      <c r="D603" s="481">
        <f>SUMPRODUCT(B6:B600,D6:D600)</f>
        <v>4386970536.3826799</v>
      </c>
      <c r="E603" s="481">
        <f>SUMPRODUCT(B6:B600,E6:E600)</f>
        <v>191625780.89774925</v>
      </c>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row>
    <row r="604" spans="1:28">
      <c r="A604" s="476" t="s">
        <v>2746</v>
      </c>
      <c r="B604" s="483">
        <f>E603/B602</f>
        <v>0.92840344093615346</v>
      </c>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row>
    <row r="605" spans="1:28">
      <c r="A605" s="476" t="s">
        <v>2747</v>
      </c>
      <c r="B605" s="482">
        <f>(141.5/B604)-131.5</f>
        <v>20.912188237172842</v>
      </c>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row>
    <row r="606" spans="1:28">
      <c r="A606" s="476" t="s">
        <v>2748</v>
      </c>
      <c r="B606" s="484">
        <f>D603/B602</f>
        <v>21.254334997003742</v>
      </c>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row>
    <row r="607" spans="1:28">
      <c r="A607" s="476"/>
      <c r="B607" s="485"/>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row>
  </sheetData>
  <pageMargins left="0.75" right="0.75" top="1" bottom="1" header="0.5" footer="0.5"/>
  <pageSetup orientation="portrait" r:id="rId1"/>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showGridLines="0" workbookViewId="0"/>
  </sheetViews>
  <sheetFormatPr defaultRowHeight="15"/>
  <cols>
    <col min="1" max="1" width="12.85546875" customWidth="1"/>
    <col min="3" max="3" width="13.85546875" customWidth="1"/>
    <col min="4" max="4" width="24.8554687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3048</v>
      </c>
    </row>
    <row r="5" spans="1:8" s="1" customFormat="1" ht="12.75" customHeight="1">
      <c r="A5" s="750" t="s">
        <v>41</v>
      </c>
      <c r="B5" s="750"/>
      <c r="C5" s="750"/>
      <c r="D5" s="750"/>
      <c r="E5" s="4" t="s">
        <v>40</v>
      </c>
      <c r="F5" s="3"/>
      <c r="G5" s="540"/>
      <c r="H5" s="758"/>
    </row>
    <row r="6" spans="1:8" s="1" customFormat="1" ht="12.75" customHeight="1">
      <c r="A6" s="540"/>
      <c r="B6" s="540"/>
      <c r="C6" s="540"/>
      <c r="D6" s="540"/>
      <c r="E6" s="3"/>
      <c r="F6" s="3"/>
      <c r="G6" s="540"/>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321</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t="s">
        <v>3050</v>
      </c>
    </row>
    <row r="22" spans="1:8" s="1" customFormat="1" ht="12.75" customHeight="1">
      <c r="A22" s="169"/>
      <c r="B22" s="169" t="s">
        <v>75</v>
      </c>
      <c r="C22" s="169"/>
      <c r="D22" s="169"/>
      <c r="E22" s="162" t="s">
        <v>74</v>
      </c>
      <c r="F22" s="170"/>
      <c r="G22" s="174">
        <v>151600</v>
      </c>
      <c r="H22" t="s">
        <v>3051</v>
      </c>
    </row>
    <row r="23" spans="1:8" s="1" customFormat="1" ht="12.75" customHeight="1">
      <c r="A23" s="169"/>
      <c r="B23" s="169" t="s">
        <v>73</v>
      </c>
      <c r="C23" s="169"/>
      <c r="D23" s="169"/>
      <c r="E23" s="162" t="s">
        <v>49</v>
      </c>
      <c r="F23" s="170"/>
      <c r="G23" s="174"/>
      <c r="H23" s="54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10.199999999999999</v>
      </c>
      <c r="H30" t="s">
        <v>3050</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3.62</v>
      </c>
      <c r="H43" t="s">
        <v>3051</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3.62</v>
      </c>
      <c r="H47" t="s">
        <v>3051</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349">
        <v>0</v>
      </c>
      <c r="H49" s="544" t="s">
        <v>3052</v>
      </c>
    </row>
    <row r="50" spans="1:8" s="1" customFormat="1" ht="12.75" customHeight="1">
      <c r="A50" s="169"/>
      <c r="B50" s="163" t="s">
        <v>747</v>
      </c>
      <c r="C50" s="169"/>
      <c r="D50" s="169"/>
      <c r="E50" s="162" t="s">
        <v>49</v>
      </c>
      <c r="F50" s="170"/>
      <c r="G50" s="175">
        <v>0.1</v>
      </c>
      <c r="H50" s="3" t="s">
        <v>3089</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0.25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row>
    <row r="91" spans="1:8">
      <c r="A91" s="127"/>
      <c r="B91" s="127"/>
      <c r="C91" s="127"/>
      <c r="D91" s="127"/>
      <c r="E91" s="127"/>
      <c r="F91" s="127"/>
      <c r="G91" s="127"/>
      <c r="H91" s="127"/>
    </row>
  </sheetData>
  <mergeCells count="2">
    <mergeCell ref="H4:H6"/>
    <mergeCell ref="A5:D5"/>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topLeftCell="B1" workbookViewId="0"/>
  </sheetViews>
  <sheetFormatPr defaultRowHeight="15"/>
  <cols>
    <col min="4" max="4" width="41.42578125" customWidth="1"/>
    <col min="6" max="6" width="7.7109375" customWidth="1"/>
    <col min="8" max="8" width="88.855468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3347</v>
      </c>
    </row>
    <row r="5" spans="1:8" s="1" customFormat="1" ht="12.75" customHeight="1">
      <c r="A5" s="750" t="s">
        <v>41</v>
      </c>
      <c r="B5" s="750"/>
      <c r="C5" s="750"/>
      <c r="D5" s="750"/>
      <c r="E5" s="4" t="s">
        <v>40</v>
      </c>
      <c r="F5" s="3"/>
      <c r="G5" s="548"/>
      <c r="H5" s="758"/>
    </row>
    <row r="6" spans="1:8" s="1" customFormat="1" ht="12.75" customHeight="1">
      <c r="A6" s="548"/>
      <c r="B6" s="548"/>
      <c r="C6" s="548"/>
      <c r="D6" s="548"/>
      <c r="E6" s="3"/>
      <c r="F6" s="3"/>
      <c r="G6" s="548"/>
      <c r="H6" s="758"/>
    </row>
    <row r="7" spans="1:8" s="1" customFormat="1" ht="12.75" customHeight="1">
      <c r="A7" s="169" t="s">
        <v>92</v>
      </c>
      <c r="B7" s="169"/>
      <c r="C7" s="169"/>
      <c r="D7" s="169"/>
      <c r="E7" s="170"/>
      <c r="F7" s="170"/>
      <c r="G7" s="23"/>
      <c r="H7" s="3" t="s">
        <v>3091</v>
      </c>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3090</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s="121" t="s">
        <v>351</v>
      </c>
    </row>
    <row r="22" spans="1:8" s="1" customFormat="1" ht="12.75" customHeight="1">
      <c r="A22" s="169"/>
      <c r="B22" s="169" t="s">
        <v>75</v>
      </c>
      <c r="C22" s="169"/>
      <c r="D22" s="169"/>
      <c r="E22" s="162" t="s">
        <v>74</v>
      </c>
      <c r="F22" s="170"/>
      <c r="G22" s="174">
        <v>157000</v>
      </c>
      <c r="H22" s="547" t="s">
        <v>3092</v>
      </c>
    </row>
    <row r="23" spans="1:8" s="1" customFormat="1" ht="12.75" customHeight="1">
      <c r="A23" s="169"/>
      <c r="B23" s="169" t="s">
        <v>73</v>
      </c>
      <c r="C23" s="169"/>
      <c r="D23" s="169"/>
      <c r="E23" s="162" t="s">
        <v>49</v>
      </c>
      <c r="F23" s="170"/>
      <c r="G23" s="174"/>
      <c r="H23" s="547"/>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3.24</v>
      </c>
      <c r="H43" s="3" t="s">
        <v>3066</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3.24</v>
      </c>
      <c r="H47" t="s">
        <v>3067</v>
      </c>
    </row>
    <row r="48" spans="1:8" s="1" customFormat="1" ht="12.75" customHeight="1">
      <c r="A48" s="169"/>
      <c r="B48" s="163" t="s">
        <v>51</v>
      </c>
      <c r="C48" s="169"/>
      <c r="D48" s="169"/>
      <c r="E48" s="162" t="s">
        <v>49</v>
      </c>
      <c r="F48" s="170"/>
      <c r="G48" s="175"/>
      <c r="H48" t="s">
        <v>3068</v>
      </c>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v>0.1</v>
      </c>
      <c r="H50" s="3" t="s">
        <v>3072</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0.25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7"/>
  <sheetViews>
    <sheetView showGridLines="0" workbookViewId="0"/>
  </sheetViews>
  <sheetFormatPr defaultRowHeight="15"/>
  <cols>
    <col min="4" max="4" width="28.42578125" customWidth="1"/>
    <col min="6" max="6" width="7.7109375" customWidth="1"/>
    <col min="8" max="8" width="104"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3367</v>
      </c>
    </row>
    <row r="5" spans="1:8" s="1" customFormat="1" ht="12.75" customHeight="1">
      <c r="A5" s="750" t="s">
        <v>41</v>
      </c>
      <c r="B5" s="750"/>
      <c r="C5" s="750"/>
      <c r="D5" s="750"/>
      <c r="E5" s="4" t="s">
        <v>40</v>
      </c>
      <c r="F5" s="3"/>
      <c r="G5" s="691"/>
      <c r="H5" s="758"/>
    </row>
    <row r="6" spans="1:8" s="1" customFormat="1" ht="12.75" customHeight="1">
      <c r="A6" s="691"/>
      <c r="B6" s="691"/>
      <c r="C6" s="691"/>
      <c r="D6" s="691"/>
      <c r="E6" s="3"/>
      <c r="F6" s="3"/>
      <c r="G6" s="691"/>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v>1</v>
      </c>
      <c r="H9" s="3" t="s">
        <v>3365</v>
      </c>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3366</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s="121" t="s">
        <v>351</v>
      </c>
    </row>
    <row r="22" spans="1:8" s="1" customFormat="1" ht="12.75" customHeight="1">
      <c r="A22" s="169"/>
      <c r="B22" s="169" t="s">
        <v>75</v>
      </c>
      <c r="C22" s="169"/>
      <c r="D22" s="169"/>
      <c r="E22" s="162" t="s">
        <v>74</v>
      </c>
      <c r="F22" s="170"/>
      <c r="G22" s="174">
        <v>82000</v>
      </c>
      <c r="H22" s="3" t="s">
        <v>3364</v>
      </c>
    </row>
    <row r="23" spans="1:8" s="1" customFormat="1" ht="12.75" customHeight="1">
      <c r="A23" s="169"/>
      <c r="B23" s="169" t="s">
        <v>73</v>
      </c>
      <c r="C23" s="169"/>
      <c r="D23" s="169"/>
      <c r="E23" s="162" t="s">
        <v>49</v>
      </c>
      <c r="F23" s="170"/>
      <c r="G23" s="174">
        <v>67</v>
      </c>
      <c r="H23" s="3" t="s">
        <v>3365</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37</v>
      </c>
      <c r="H42" s="3" t="s">
        <v>3364</v>
      </c>
    </row>
    <row r="43" spans="1:8" s="1" customFormat="1" ht="12.75" customHeight="1">
      <c r="A43" s="169"/>
      <c r="B43" s="169" t="s">
        <v>58</v>
      </c>
      <c r="C43" s="169"/>
      <c r="D43" s="169"/>
      <c r="E43" s="162" t="s">
        <v>56</v>
      </c>
      <c r="F43" s="170"/>
      <c r="G43" s="291">
        <v>2.0499999999999998</v>
      </c>
      <c r="H43" s="3" t="s">
        <v>3364</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2.0499999999999998</v>
      </c>
      <c r="H47" s="3" t="s">
        <v>3363</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291">
        <v>0.05</v>
      </c>
      <c r="H50" s="3" t="s">
        <v>3362</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0.25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
  <sheetViews>
    <sheetView workbookViewId="0">
      <selection activeCell="C7" sqref="C7"/>
    </sheetView>
  </sheetViews>
  <sheetFormatPr defaultRowHeight="15"/>
  <cols>
    <col min="1" max="1" width="19.28515625" customWidth="1"/>
  </cols>
  <sheetData>
    <row r="1" spans="1:8" ht="15" customHeight="1">
      <c r="A1" s="758" t="s">
        <v>3463</v>
      </c>
      <c r="B1" s="758"/>
      <c r="C1" s="758"/>
      <c r="D1" s="758"/>
      <c r="E1" s="758"/>
      <c r="F1" s="758"/>
      <c r="G1" s="758"/>
      <c r="H1" s="758"/>
    </row>
    <row r="2" spans="1:8">
      <c r="A2" s="758"/>
      <c r="B2" s="758"/>
      <c r="C2" s="758"/>
      <c r="D2" s="758"/>
      <c r="E2" s="758"/>
      <c r="F2" s="758"/>
      <c r="G2" s="758"/>
      <c r="H2" s="758"/>
    </row>
    <row r="3" spans="1:8">
      <c r="A3" s="758"/>
      <c r="B3" s="758"/>
      <c r="C3" s="758"/>
      <c r="D3" s="758"/>
      <c r="E3" s="758"/>
      <c r="F3" s="758"/>
      <c r="G3" s="758"/>
      <c r="H3" s="758"/>
    </row>
    <row r="5" spans="1:8">
      <c r="A5" s="90" t="s">
        <v>3430</v>
      </c>
      <c r="B5" s="90" t="s">
        <v>3432</v>
      </c>
      <c r="C5" s="90" t="s">
        <v>3429</v>
      </c>
    </row>
    <row r="6" spans="1:8">
      <c r="A6" t="s">
        <v>3464</v>
      </c>
      <c r="B6">
        <v>0.5</v>
      </c>
      <c r="C6">
        <v>13.47</v>
      </c>
    </row>
    <row r="7" spans="1:8">
      <c r="A7" t="s">
        <v>3434</v>
      </c>
      <c r="B7">
        <v>0.5</v>
      </c>
      <c r="C7">
        <v>21.39</v>
      </c>
    </row>
    <row r="8" spans="1:8">
      <c r="C8" s="702">
        <f>SUMPRODUCT(B6:B7,C6:C7)</f>
        <v>17.43</v>
      </c>
    </row>
  </sheetData>
  <mergeCells count="1">
    <mergeCell ref="A1:H3"/>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workbookViewId="0"/>
  </sheetViews>
  <sheetFormatPr defaultRowHeight="15"/>
  <cols>
    <col min="4" max="4" width="28.42578125" customWidth="1"/>
    <col min="6" max="6" width="7.7109375" customWidth="1"/>
    <col min="8" max="8" width="104"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3463</v>
      </c>
    </row>
    <row r="5" spans="1:8" s="1" customFormat="1" ht="12.75" customHeight="1">
      <c r="A5" s="750" t="s">
        <v>41</v>
      </c>
      <c r="B5" s="750"/>
      <c r="C5" s="750"/>
      <c r="D5" s="750"/>
      <c r="E5" s="4" t="s">
        <v>40</v>
      </c>
      <c r="F5" s="3"/>
      <c r="G5" s="696"/>
      <c r="H5" s="758"/>
    </row>
    <row r="6" spans="1:8" s="1" customFormat="1" ht="12.75" customHeight="1">
      <c r="A6" s="696"/>
      <c r="B6" s="696"/>
      <c r="C6" s="696"/>
      <c r="D6" s="696"/>
      <c r="E6" s="3"/>
      <c r="F6" s="3"/>
      <c r="G6" s="696"/>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v>1</v>
      </c>
      <c r="H9" s="3" t="s">
        <v>3365</v>
      </c>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3464</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s="121" t="s">
        <v>351</v>
      </c>
    </row>
    <row r="22" spans="1:8" s="1" customFormat="1" ht="12.75" customHeight="1">
      <c r="A22" s="169"/>
      <c r="B22" s="169" t="s">
        <v>75</v>
      </c>
      <c r="C22" s="169"/>
      <c r="D22" s="169"/>
      <c r="E22" s="162" t="s">
        <v>74</v>
      </c>
      <c r="F22" s="170"/>
      <c r="G22" s="174">
        <v>82000</v>
      </c>
      <c r="H22" s="3" t="s">
        <v>3364</v>
      </c>
    </row>
    <row r="23" spans="1:8" s="1" customFormat="1" ht="12.75" customHeight="1">
      <c r="A23" s="169"/>
      <c r="B23" s="169" t="s">
        <v>73</v>
      </c>
      <c r="C23" s="169"/>
      <c r="D23" s="169"/>
      <c r="E23" s="162" t="s">
        <v>49</v>
      </c>
      <c r="F23" s="170"/>
      <c r="G23" s="174">
        <v>67</v>
      </c>
      <c r="H23" s="3" t="s">
        <v>3365</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37</v>
      </c>
      <c r="H42" s="3" t="s">
        <v>3364</v>
      </c>
    </row>
    <row r="43" spans="1:8" s="1" customFormat="1" ht="12.75" customHeight="1">
      <c r="A43" s="169"/>
      <c r="B43" s="169" t="s">
        <v>58</v>
      </c>
      <c r="C43" s="169"/>
      <c r="D43" s="169"/>
      <c r="E43" s="162" t="s">
        <v>56</v>
      </c>
      <c r="F43" s="170"/>
      <c r="G43" s="291">
        <v>2.0499999999999998</v>
      </c>
      <c r="H43" s="3" t="s">
        <v>3364</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2.0499999999999998</v>
      </c>
      <c r="H47" s="3" t="s">
        <v>3363</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291">
        <v>0.05</v>
      </c>
      <c r="H50" s="3" t="s">
        <v>3362</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107"/>
  <sheetViews>
    <sheetView topLeftCell="I1" workbookViewId="0"/>
  </sheetViews>
  <sheetFormatPr defaultRowHeight="15"/>
  <cols>
    <col min="14" max="14" width="23.42578125" bestFit="1" customWidth="1"/>
    <col min="15" max="15" width="82" customWidth="1"/>
  </cols>
  <sheetData>
    <row r="1" spans="1:15" ht="15.75">
      <c r="A1" s="284" t="s">
        <v>256</v>
      </c>
      <c r="B1" s="284"/>
      <c r="C1" s="284"/>
      <c r="D1" s="284"/>
      <c r="E1" s="284"/>
      <c r="F1" s="284"/>
      <c r="G1" s="284"/>
      <c r="H1" s="284"/>
      <c r="I1" s="284"/>
      <c r="J1" s="284"/>
      <c r="K1" s="284"/>
      <c r="L1" s="284"/>
      <c r="M1" s="284"/>
      <c r="N1" s="284"/>
      <c r="O1" s="777" t="s">
        <v>3389</v>
      </c>
    </row>
    <row r="2" spans="1:15" ht="15.75">
      <c r="A2" s="65"/>
      <c r="B2" s="65"/>
      <c r="C2" s="65"/>
      <c r="D2" s="65"/>
      <c r="E2" s="65"/>
      <c r="F2" s="65"/>
      <c r="G2" s="65"/>
      <c r="H2" s="65"/>
      <c r="I2" s="65"/>
      <c r="J2" s="65"/>
      <c r="K2" s="65"/>
      <c r="L2" s="65"/>
      <c r="M2" s="65" t="s">
        <v>257</v>
      </c>
      <c r="N2" s="65" t="s">
        <v>311</v>
      </c>
      <c r="O2" s="777"/>
    </row>
    <row r="3" spans="1:15" ht="15.75">
      <c r="A3" s="65"/>
      <c r="B3" s="65" t="s">
        <v>258</v>
      </c>
      <c r="C3" s="65"/>
      <c r="D3" s="65"/>
      <c r="E3" s="65"/>
      <c r="F3" s="65"/>
      <c r="G3" s="65"/>
      <c r="H3" s="65"/>
      <c r="I3" s="65"/>
      <c r="J3" s="65"/>
      <c r="K3" s="65"/>
      <c r="L3" s="65"/>
      <c r="M3" s="285" t="s">
        <v>3388</v>
      </c>
      <c r="N3" s="65"/>
      <c r="O3" s="777"/>
    </row>
    <row r="4" spans="1:15" ht="15.75">
      <c r="A4" s="65"/>
      <c r="B4" s="65"/>
      <c r="C4" s="65"/>
      <c r="D4" s="65"/>
      <c r="E4" s="65"/>
      <c r="F4" s="65"/>
      <c r="G4" s="65"/>
      <c r="H4" s="65"/>
      <c r="I4" s="65"/>
      <c r="J4" s="65"/>
      <c r="K4" s="65"/>
      <c r="L4" s="65"/>
      <c r="M4" s="65"/>
      <c r="N4" s="65"/>
      <c r="O4" s="777"/>
    </row>
    <row r="5" spans="1:15" ht="15.75">
      <c r="A5" s="65"/>
      <c r="B5" s="65" t="s">
        <v>259</v>
      </c>
      <c r="C5" s="65"/>
      <c r="D5" s="65"/>
      <c r="E5" s="65"/>
      <c r="F5" s="65"/>
      <c r="G5" s="65"/>
      <c r="H5" s="65"/>
      <c r="I5" s="65"/>
      <c r="J5" s="65"/>
      <c r="K5" s="65"/>
      <c r="L5" s="65"/>
      <c r="M5" s="65"/>
      <c r="N5" s="65"/>
      <c r="O5" s="777"/>
    </row>
    <row r="6" spans="1:15" ht="15.75">
      <c r="A6" s="65"/>
      <c r="B6" s="65"/>
      <c r="C6" s="65" t="s">
        <v>260</v>
      </c>
      <c r="D6" s="65"/>
      <c r="E6" s="65"/>
      <c r="F6" s="65"/>
      <c r="G6" s="65"/>
      <c r="H6" s="65"/>
      <c r="I6" s="65"/>
      <c r="J6" s="65"/>
      <c r="K6" s="65"/>
      <c r="L6" s="66"/>
      <c r="M6" s="551">
        <v>8</v>
      </c>
      <c r="N6" s="65" t="s">
        <v>69</v>
      </c>
      <c r="O6" s="777"/>
    </row>
    <row r="7" spans="1:15" ht="15.75">
      <c r="A7" s="65"/>
      <c r="B7" s="65"/>
      <c r="C7" s="65" t="s">
        <v>261</v>
      </c>
      <c r="D7" s="65"/>
      <c r="E7" s="65"/>
      <c r="F7" s="65"/>
      <c r="G7" s="65"/>
      <c r="H7" s="65"/>
      <c r="I7" s="65"/>
      <c r="J7" s="65"/>
      <c r="K7" s="65"/>
      <c r="L7" s="66"/>
      <c r="M7" s="286">
        <v>1.0143369175627239</v>
      </c>
      <c r="N7" s="65" t="s">
        <v>312</v>
      </c>
      <c r="O7" s="777"/>
    </row>
    <row r="8" spans="1:15" ht="15.75">
      <c r="A8" s="65"/>
      <c r="B8" s="65"/>
      <c r="C8" s="65" t="s">
        <v>262</v>
      </c>
      <c r="D8" s="65"/>
      <c r="E8" s="65"/>
      <c r="F8" s="65"/>
      <c r="G8" s="65"/>
      <c r="H8" s="65"/>
      <c r="I8" s="65"/>
      <c r="J8" s="65"/>
      <c r="K8" s="65"/>
      <c r="L8" s="66"/>
      <c r="M8" s="286">
        <v>6.1009200000000003</v>
      </c>
      <c r="N8" s="65" t="s">
        <v>319</v>
      </c>
    </row>
    <row r="9" spans="1:15" ht="15.75">
      <c r="A9" s="65"/>
      <c r="B9" s="65"/>
      <c r="C9" s="65"/>
      <c r="D9" s="65"/>
      <c r="E9" s="65"/>
      <c r="F9" s="65"/>
      <c r="G9" s="65"/>
      <c r="H9" s="65"/>
      <c r="I9" s="65"/>
      <c r="J9" s="65"/>
      <c r="K9" s="65"/>
      <c r="L9" s="65"/>
      <c r="M9" s="65"/>
      <c r="N9" s="65"/>
    </row>
    <row r="10" spans="1:15" ht="15.75">
      <c r="A10" s="65"/>
      <c r="B10" s="65" t="s">
        <v>263</v>
      </c>
      <c r="C10" s="65"/>
      <c r="D10" s="65"/>
      <c r="E10" s="65"/>
      <c r="F10" s="65"/>
      <c r="G10" s="65"/>
      <c r="H10" s="65"/>
      <c r="I10" s="65"/>
      <c r="J10" s="65"/>
      <c r="K10" s="65"/>
      <c r="L10" s="65"/>
      <c r="M10" s="65"/>
      <c r="N10" s="65"/>
    </row>
    <row r="11" spans="1:15" ht="15.75">
      <c r="A11" s="65"/>
      <c r="B11" s="65"/>
      <c r="C11" s="65" t="s">
        <v>264</v>
      </c>
      <c r="D11" s="65"/>
      <c r="E11" s="65"/>
      <c r="F11" s="65"/>
      <c r="G11" s="65"/>
      <c r="H11" s="65"/>
      <c r="I11" s="65"/>
      <c r="J11" s="65"/>
      <c r="K11" s="65"/>
      <c r="L11" s="66"/>
      <c r="M11" s="285">
        <v>32</v>
      </c>
      <c r="N11" s="65" t="s">
        <v>69</v>
      </c>
    </row>
    <row r="12" spans="1:15" ht="15.75">
      <c r="A12" s="65"/>
      <c r="B12" s="65"/>
      <c r="C12" s="65" t="s">
        <v>265</v>
      </c>
      <c r="D12" s="65"/>
      <c r="E12" s="65"/>
      <c r="F12" s="65"/>
      <c r="G12" s="65"/>
      <c r="H12" s="65"/>
      <c r="I12" s="65"/>
      <c r="J12" s="65"/>
      <c r="K12" s="65"/>
      <c r="L12" s="66"/>
      <c r="M12" s="286">
        <v>0.86544342507645255</v>
      </c>
      <c r="N12" s="65" t="s">
        <v>312</v>
      </c>
    </row>
    <row r="13" spans="1:15" ht="15.75">
      <c r="A13" s="65"/>
      <c r="B13" s="65"/>
      <c r="C13" s="65" t="s">
        <v>266</v>
      </c>
      <c r="D13" s="65"/>
      <c r="E13" s="65"/>
      <c r="F13" s="65"/>
      <c r="G13" s="65"/>
      <c r="H13" s="65"/>
      <c r="I13" s="65"/>
      <c r="J13" s="65"/>
      <c r="K13" s="65"/>
      <c r="L13" s="66"/>
      <c r="M13" s="286">
        <v>5.4650400000000001</v>
      </c>
      <c r="N13" s="65" t="s">
        <v>319</v>
      </c>
    </row>
    <row r="14" spans="1:15" ht="15.75">
      <c r="A14" s="65"/>
      <c r="B14" s="65"/>
      <c r="C14" s="65"/>
      <c r="D14" s="65"/>
      <c r="E14" s="65"/>
      <c r="F14" s="65"/>
      <c r="G14" s="65"/>
      <c r="H14" s="65"/>
      <c r="I14" s="65"/>
      <c r="J14" s="65"/>
      <c r="K14" s="65"/>
      <c r="L14" s="65"/>
      <c r="M14" s="65"/>
      <c r="N14" s="65"/>
    </row>
    <row r="15" spans="1:15" ht="15.75">
      <c r="A15" s="65"/>
      <c r="B15" s="65" t="s">
        <v>267</v>
      </c>
      <c r="C15" s="65"/>
      <c r="D15" s="65"/>
      <c r="E15" s="65"/>
      <c r="F15" s="65"/>
      <c r="G15" s="65"/>
      <c r="H15" s="65"/>
      <c r="I15" s="65"/>
      <c r="J15" s="65"/>
      <c r="K15" s="65"/>
      <c r="L15" s="65"/>
      <c r="M15" s="65"/>
      <c r="N15" s="65"/>
    </row>
    <row r="16" spans="1:15" ht="15.75">
      <c r="A16" s="65"/>
      <c r="B16" s="65"/>
      <c r="C16" s="65" t="s">
        <v>268</v>
      </c>
      <c r="D16" s="65"/>
      <c r="E16" s="65"/>
      <c r="F16" s="65"/>
      <c r="G16" s="65"/>
      <c r="H16" s="65"/>
      <c r="I16" s="65"/>
      <c r="J16" s="65"/>
      <c r="K16" s="65"/>
      <c r="L16" s="66"/>
      <c r="M16" s="286">
        <v>59.372302158273357</v>
      </c>
      <c r="N16" s="65" t="s">
        <v>69</v>
      </c>
    </row>
    <row r="17" spans="1:15" ht="15.75">
      <c r="A17" s="65"/>
      <c r="B17" s="65"/>
      <c r="C17" s="65" t="s">
        <v>269</v>
      </c>
      <c r="D17" s="65"/>
      <c r="E17" s="65"/>
      <c r="F17" s="65"/>
      <c r="G17" s="65"/>
      <c r="H17" s="65"/>
      <c r="I17" s="65"/>
      <c r="J17" s="65"/>
      <c r="K17" s="65"/>
      <c r="L17" s="66"/>
      <c r="M17" s="287">
        <v>0.7413333333333334</v>
      </c>
      <c r="N17" s="65" t="s">
        <v>312</v>
      </c>
    </row>
    <row r="18" spans="1:15" ht="15.75">
      <c r="A18" s="65"/>
      <c r="B18" s="65"/>
      <c r="C18" s="65" t="s">
        <v>270</v>
      </c>
      <c r="D18" s="65"/>
      <c r="E18" s="65"/>
      <c r="F18" s="65"/>
      <c r="G18" s="65"/>
      <c r="H18" s="65"/>
      <c r="I18" s="65"/>
      <c r="J18" s="65"/>
      <c r="K18" s="65"/>
      <c r="L18" s="66"/>
      <c r="M18" s="287">
        <v>5.3935573129302901</v>
      </c>
      <c r="N18" s="65" t="s">
        <v>319</v>
      </c>
    </row>
    <row r="19" spans="1:15" ht="15.75">
      <c r="A19" s="65"/>
      <c r="B19" s="65"/>
      <c r="C19" s="65"/>
      <c r="D19" s="65"/>
      <c r="E19" s="65"/>
      <c r="F19" s="65"/>
      <c r="G19" s="65"/>
      <c r="H19" s="65"/>
      <c r="I19" s="65"/>
      <c r="J19" s="65"/>
      <c r="K19" s="65"/>
      <c r="L19" s="65"/>
      <c r="M19" s="65"/>
      <c r="N19" s="65"/>
    </row>
    <row r="20" spans="1:15" ht="15.75">
      <c r="A20" s="65"/>
      <c r="B20" s="65"/>
      <c r="C20" s="65"/>
      <c r="D20" s="65"/>
      <c r="E20" s="65"/>
      <c r="F20" s="65"/>
      <c r="G20" s="65"/>
      <c r="H20" s="65"/>
      <c r="I20" s="65"/>
      <c r="J20" s="65"/>
      <c r="K20" s="65"/>
      <c r="L20" s="65"/>
      <c r="M20" s="65"/>
      <c r="N20" s="65"/>
    </row>
    <row r="21" spans="1:15" ht="15.75">
      <c r="A21" s="65"/>
      <c r="B21" s="65" t="s">
        <v>271</v>
      </c>
      <c r="C21" s="65"/>
      <c r="D21" s="65"/>
      <c r="E21" s="65"/>
      <c r="F21" s="65"/>
      <c r="G21" s="65"/>
      <c r="H21" s="65"/>
      <c r="I21" s="65"/>
      <c r="J21" s="65"/>
      <c r="K21" s="65"/>
      <c r="L21" s="66"/>
      <c r="M21" s="288">
        <v>1500</v>
      </c>
      <c r="N21" s="65" t="s">
        <v>313</v>
      </c>
    </row>
    <row r="22" spans="1:15" ht="15.75">
      <c r="A22" s="65"/>
      <c r="B22" s="65"/>
      <c r="C22" s="65"/>
      <c r="D22" s="65"/>
      <c r="E22" s="65"/>
      <c r="F22" s="65"/>
      <c r="G22" s="65"/>
      <c r="H22" s="65"/>
      <c r="I22" s="65"/>
      <c r="J22" s="65"/>
      <c r="K22" s="65"/>
      <c r="L22" s="66"/>
      <c r="M22" s="289">
        <v>8197559.9999999991</v>
      </c>
      <c r="N22" s="65" t="s">
        <v>320</v>
      </c>
    </row>
    <row r="23" spans="1:15" ht="15.75">
      <c r="A23" s="65"/>
      <c r="B23" s="65"/>
      <c r="C23" s="65"/>
      <c r="D23" s="65"/>
      <c r="E23" s="65"/>
      <c r="F23" s="65"/>
      <c r="G23" s="65"/>
      <c r="H23" s="65"/>
      <c r="I23" s="65"/>
      <c r="J23" s="65"/>
      <c r="K23" s="65"/>
      <c r="L23" s="66"/>
      <c r="M23" s="289">
        <v>8648835.6779999975</v>
      </c>
      <c r="N23" s="65" t="s">
        <v>314</v>
      </c>
    </row>
    <row r="24" spans="1:15" ht="15.75">
      <c r="A24" s="65"/>
      <c r="B24" s="65"/>
      <c r="C24" s="65"/>
      <c r="D24" s="65"/>
      <c r="E24" s="65"/>
      <c r="F24" s="65"/>
      <c r="G24" s="65"/>
      <c r="H24" s="65"/>
      <c r="I24" s="65"/>
      <c r="J24" s="65"/>
      <c r="K24" s="65"/>
      <c r="L24" s="65"/>
      <c r="M24" s="65"/>
      <c r="N24" s="65"/>
    </row>
    <row r="25" spans="1:15" ht="15.75">
      <c r="A25" s="65"/>
      <c r="B25" s="65" t="s">
        <v>272</v>
      </c>
      <c r="C25" s="65"/>
      <c r="D25" s="65"/>
      <c r="E25" s="65"/>
      <c r="F25" s="65"/>
      <c r="G25" s="65"/>
      <c r="H25" s="65"/>
      <c r="I25" s="65"/>
      <c r="J25" s="65"/>
      <c r="K25" s="65"/>
      <c r="L25" s="65"/>
      <c r="M25" s="65"/>
      <c r="N25" s="65"/>
    </row>
    <row r="26" spans="1:15" ht="15.75">
      <c r="A26" s="65"/>
      <c r="B26" s="65"/>
      <c r="C26" s="65" t="s">
        <v>273</v>
      </c>
      <c r="D26" s="65"/>
      <c r="E26" s="65"/>
      <c r="F26" s="65"/>
      <c r="G26" s="65"/>
      <c r="H26" s="65"/>
      <c r="I26" s="65"/>
      <c r="J26" s="65"/>
      <c r="K26" s="65"/>
      <c r="L26" s="65"/>
      <c r="M26" s="65"/>
      <c r="N26" s="65"/>
    </row>
    <row r="27" spans="1:15" ht="15.75">
      <c r="A27" s="65"/>
      <c r="B27" s="65"/>
      <c r="C27" s="65"/>
      <c r="D27" s="65" t="s">
        <v>274</v>
      </c>
      <c r="E27" s="65"/>
      <c r="F27" s="65"/>
      <c r="G27" s="65"/>
      <c r="H27" s="65"/>
      <c r="I27" s="65"/>
      <c r="J27" s="65"/>
      <c r="K27" s="65"/>
      <c r="L27" s="66"/>
      <c r="M27" s="551">
        <v>1</v>
      </c>
      <c r="N27" s="65" t="s">
        <v>1</v>
      </c>
    </row>
    <row r="28" spans="1:15" ht="15.75">
      <c r="A28" s="65"/>
      <c r="B28" s="65"/>
      <c r="C28" s="65"/>
      <c r="D28" s="65" t="s">
        <v>275</v>
      </c>
      <c r="E28" s="65"/>
      <c r="F28" s="65"/>
      <c r="G28" s="65"/>
      <c r="H28" s="65"/>
      <c r="I28" s="65"/>
      <c r="J28" s="65"/>
      <c r="K28" s="65"/>
      <c r="L28" s="66"/>
      <c r="M28" s="285">
        <v>0</v>
      </c>
      <c r="N28" s="65" t="s">
        <v>1</v>
      </c>
    </row>
    <row r="29" spans="1:15" ht="15.75">
      <c r="A29" s="65"/>
      <c r="B29" s="65"/>
      <c r="C29" s="65"/>
      <c r="D29" s="65"/>
      <c r="E29" s="65"/>
      <c r="F29" s="65"/>
      <c r="G29" s="65"/>
      <c r="H29" s="65"/>
      <c r="I29" s="65"/>
      <c r="J29" s="65"/>
      <c r="K29" s="65"/>
      <c r="L29" s="65" t="s">
        <v>276</v>
      </c>
      <c r="M29" s="65" t="s">
        <v>0</v>
      </c>
      <c r="N29" s="65"/>
    </row>
    <row r="30" spans="1:15" ht="15.75">
      <c r="A30" s="65"/>
      <c r="B30" s="65"/>
      <c r="C30" s="65"/>
      <c r="D30" s="65"/>
      <c r="E30" s="65"/>
      <c r="F30" s="65"/>
      <c r="G30" s="65"/>
      <c r="H30" s="65"/>
      <c r="I30" s="65"/>
      <c r="J30" s="65"/>
      <c r="K30" s="65"/>
      <c r="L30" s="65"/>
      <c r="M30" s="65"/>
      <c r="N30" s="65"/>
    </row>
    <row r="31" spans="1:15" ht="15.75">
      <c r="A31" s="65"/>
      <c r="B31" s="65"/>
      <c r="C31" s="65" t="s">
        <v>277</v>
      </c>
      <c r="D31" s="65"/>
      <c r="E31" s="65"/>
      <c r="F31" s="65"/>
      <c r="G31" s="65"/>
      <c r="H31" s="65"/>
      <c r="I31" s="65"/>
      <c r="J31" s="65"/>
      <c r="K31" s="65"/>
      <c r="L31" s="65"/>
      <c r="M31" s="65"/>
      <c r="N31" s="65"/>
    </row>
    <row r="32" spans="1:15" ht="15.75">
      <c r="A32" s="65"/>
      <c r="B32" s="65"/>
      <c r="C32" s="65"/>
      <c r="D32" s="65" t="s">
        <v>278</v>
      </c>
      <c r="E32" s="65"/>
      <c r="F32" s="65"/>
      <c r="G32" s="65"/>
      <c r="H32" s="65"/>
      <c r="I32" s="65"/>
      <c r="J32" s="65"/>
      <c r="K32" s="65"/>
      <c r="L32" s="66"/>
      <c r="M32" s="551">
        <v>1</v>
      </c>
      <c r="N32" s="65" t="s">
        <v>1</v>
      </c>
      <c r="O32" s="71"/>
    </row>
    <row r="33" spans="1:14" ht="15.75">
      <c r="A33" s="65"/>
      <c r="B33" s="65"/>
      <c r="C33" s="65"/>
      <c r="D33" s="65" t="s">
        <v>279</v>
      </c>
      <c r="E33" s="65"/>
      <c r="F33" s="65"/>
      <c r="G33" s="65"/>
      <c r="H33" s="65"/>
      <c r="I33" s="65"/>
      <c r="J33" s="65"/>
      <c r="K33" s="65"/>
      <c r="L33" s="66"/>
      <c r="M33" s="285">
        <v>0</v>
      </c>
      <c r="N33" s="65" t="s">
        <v>1</v>
      </c>
    </row>
    <row r="34" spans="1:14" ht="15.75">
      <c r="A34" s="65"/>
      <c r="B34" s="65"/>
      <c r="C34" s="65"/>
      <c r="D34" s="65" t="s">
        <v>280</v>
      </c>
      <c r="E34" s="65"/>
      <c r="F34" s="65"/>
      <c r="G34" s="65"/>
      <c r="H34" s="65"/>
      <c r="I34" s="65"/>
      <c r="J34" s="65"/>
      <c r="K34" s="65"/>
      <c r="L34" s="66"/>
      <c r="M34" s="285">
        <v>0</v>
      </c>
      <c r="N34" s="65" t="s">
        <v>1</v>
      </c>
    </row>
    <row r="35" spans="1:14" ht="15.75">
      <c r="A35" s="65"/>
      <c r="B35" s="65"/>
      <c r="C35" s="65"/>
      <c r="D35" s="65" t="s">
        <v>281</v>
      </c>
      <c r="E35" s="65"/>
      <c r="F35" s="65"/>
      <c r="G35" s="65"/>
      <c r="H35" s="65"/>
      <c r="I35" s="65"/>
      <c r="J35" s="65"/>
      <c r="K35" s="65"/>
      <c r="L35" s="66"/>
      <c r="M35" s="285">
        <v>0</v>
      </c>
      <c r="N35" s="65" t="s">
        <v>1</v>
      </c>
    </row>
    <row r="36" spans="1:14" ht="15.75">
      <c r="A36" s="65"/>
      <c r="B36" s="65"/>
      <c r="C36" s="65"/>
      <c r="D36" s="65" t="s">
        <v>282</v>
      </c>
      <c r="E36" s="65"/>
      <c r="F36" s="65"/>
      <c r="G36" s="65"/>
      <c r="H36" s="65"/>
      <c r="I36" s="65"/>
      <c r="J36" s="65"/>
      <c r="K36" s="65"/>
      <c r="L36" s="66"/>
      <c r="M36" s="285">
        <v>0</v>
      </c>
      <c r="N36" s="65" t="s">
        <v>1</v>
      </c>
    </row>
    <row r="37" spans="1:14" ht="15.75">
      <c r="A37" s="65"/>
      <c r="B37" s="65"/>
      <c r="C37" s="65"/>
      <c r="D37" s="65"/>
      <c r="E37" s="65"/>
      <c r="F37" s="65"/>
      <c r="G37" s="65"/>
      <c r="H37" s="65"/>
      <c r="I37" s="65"/>
      <c r="J37" s="65"/>
      <c r="K37" s="65"/>
      <c r="L37" s="65" t="s">
        <v>276</v>
      </c>
      <c r="M37" s="65" t="s">
        <v>0</v>
      </c>
      <c r="N37" s="65"/>
    </row>
    <row r="38" spans="1:14" ht="15.75">
      <c r="A38" s="65"/>
      <c r="B38" s="65" t="s">
        <v>283</v>
      </c>
      <c r="C38" s="65"/>
      <c r="D38" s="65"/>
      <c r="E38" s="65"/>
      <c r="F38" s="65"/>
      <c r="G38" s="65"/>
      <c r="H38" s="65"/>
      <c r="I38" s="65"/>
      <c r="J38" s="65"/>
      <c r="K38" s="65"/>
      <c r="L38" s="65"/>
      <c r="M38" s="65"/>
      <c r="N38" s="65"/>
    </row>
    <row r="39" spans="1:14" ht="15.75">
      <c r="A39" s="65"/>
      <c r="B39" s="65"/>
      <c r="C39" s="65" t="s">
        <v>284</v>
      </c>
      <c r="D39" s="65"/>
      <c r="E39" s="65"/>
      <c r="F39" s="65"/>
      <c r="G39" s="65"/>
      <c r="H39" s="65"/>
      <c r="I39" s="65"/>
      <c r="J39" s="65"/>
      <c r="K39" s="65"/>
      <c r="L39" s="66"/>
      <c r="M39" s="290">
        <v>3</v>
      </c>
      <c r="N39" s="65" t="s">
        <v>315</v>
      </c>
    </row>
    <row r="40" spans="1:14" ht="15.75">
      <c r="A40" s="65"/>
      <c r="B40" s="65"/>
      <c r="C40" s="65" t="s">
        <v>285</v>
      </c>
      <c r="D40" s="65"/>
      <c r="E40" s="65"/>
      <c r="F40" s="65"/>
      <c r="G40" s="65"/>
      <c r="H40" s="65"/>
      <c r="I40" s="65"/>
      <c r="J40" s="65"/>
      <c r="K40" s="65"/>
      <c r="L40" s="66"/>
      <c r="M40" s="285">
        <v>3.9</v>
      </c>
      <c r="N40" s="65" t="s">
        <v>315</v>
      </c>
    </row>
    <row r="41" spans="1:14" ht="15.75">
      <c r="A41" s="65"/>
      <c r="B41" s="65"/>
      <c r="C41" s="65"/>
      <c r="D41" s="65"/>
      <c r="E41" s="65"/>
      <c r="F41" s="65"/>
      <c r="G41" s="65"/>
      <c r="H41" s="65"/>
      <c r="I41" s="65"/>
      <c r="J41" s="65"/>
      <c r="K41" s="65"/>
      <c r="L41" s="65"/>
      <c r="M41" s="65"/>
      <c r="N41" s="65"/>
    </row>
    <row r="42" spans="1:14" ht="15.75">
      <c r="A42" s="65"/>
      <c r="B42" s="65"/>
      <c r="C42" s="65"/>
      <c r="D42" s="65"/>
      <c r="E42" s="65"/>
      <c r="F42" s="65"/>
      <c r="G42" s="65"/>
      <c r="H42" s="65"/>
      <c r="I42" s="65"/>
      <c r="J42" s="65"/>
      <c r="K42" s="65"/>
      <c r="L42" s="65"/>
      <c r="M42" s="65"/>
      <c r="N42" s="65"/>
    </row>
    <row r="43" spans="1:14" ht="15.75">
      <c r="A43" s="65"/>
      <c r="B43" s="65" t="s">
        <v>286</v>
      </c>
      <c r="C43" s="65"/>
      <c r="D43" s="65"/>
      <c r="E43" s="65"/>
      <c r="F43" s="65"/>
      <c r="G43" s="65"/>
      <c r="H43" s="65"/>
      <c r="I43" s="65"/>
      <c r="J43" s="65"/>
      <c r="K43" s="65"/>
      <c r="L43" s="65"/>
      <c r="M43" s="65"/>
      <c r="N43" s="65"/>
    </row>
    <row r="44" spans="1:14" ht="15.75">
      <c r="A44" s="65"/>
      <c r="B44" s="65"/>
      <c r="C44" s="65" t="s">
        <v>287</v>
      </c>
      <c r="D44" s="65"/>
      <c r="E44" s="65"/>
      <c r="F44" s="65"/>
      <c r="G44" s="65"/>
      <c r="H44" s="65"/>
      <c r="I44" s="65"/>
      <c r="J44" s="65"/>
      <c r="K44" s="65"/>
      <c r="L44" s="66"/>
      <c r="M44" s="287">
        <v>0.25</v>
      </c>
      <c r="N44" s="65" t="s">
        <v>316</v>
      </c>
    </row>
    <row r="45" spans="1:14" ht="15.75">
      <c r="A45" s="65"/>
      <c r="B45" s="65"/>
      <c r="C45" s="65" t="s">
        <v>288</v>
      </c>
      <c r="D45" s="65"/>
      <c r="E45" s="65"/>
      <c r="F45" s="65"/>
      <c r="G45" s="65"/>
      <c r="H45" s="65"/>
      <c r="I45" s="65"/>
      <c r="J45" s="65"/>
      <c r="K45" s="65"/>
      <c r="L45" s="66"/>
      <c r="M45" s="286">
        <v>0.75</v>
      </c>
      <c r="N45" s="65" t="s">
        <v>317</v>
      </c>
    </row>
    <row r="46" spans="1:14" ht="15.75">
      <c r="A46" s="65"/>
      <c r="B46" s="65"/>
      <c r="C46" s="65" t="s">
        <v>289</v>
      </c>
      <c r="D46" s="65"/>
      <c r="E46" s="65"/>
      <c r="F46" s="65"/>
      <c r="G46" s="65"/>
      <c r="H46" s="65"/>
      <c r="I46" s="65"/>
      <c r="J46" s="65"/>
      <c r="K46" s="65"/>
      <c r="L46" s="66"/>
      <c r="M46" s="286">
        <v>5.9240793282325725</v>
      </c>
      <c r="N46" s="65" t="s">
        <v>318</v>
      </c>
    </row>
    <row r="47" spans="1:14" ht="15.75">
      <c r="A47" s="65"/>
      <c r="B47" s="65"/>
      <c r="C47" s="65"/>
      <c r="D47" s="65"/>
      <c r="E47" s="65"/>
      <c r="F47" s="65"/>
      <c r="G47" s="65"/>
      <c r="H47" s="65"/>
      <c r="I47" s="65"/>
      <c r="J47" s="65"/>
      <c r="K47" s="65"/>
      <c r="L47" s="65"/>
      <c r="M47" s="65"/>
      <c r="N47" s="65"/>
    </row>
    <row r="48" spans="1:14" ht="15.75">
      <c r="A48" s="65"/>
      <c r="B48" s="65" t="s">
        <v>953</v>
      </c>
      <c r="C48" s="65"/>
      <c r="D48" s="65"/>
      <c r="E48" s="65"/>
      <c r="F48" s="65"/>
      <c r="G48" s="65"/>
      <c r="H48" s="65"/>
      <c r="I48" s="65"/>
      <c r="J48" s="65"/>
      <c r="K48" s="65"/>
      <c r="L48" s="65"/>
      <c r="M48" s="65"/>
      <c r="N48" s="65"/>
    </row>
    <row r="49" spans="1:15" ht="15.75">
      <c r="A49" s="65"/>
      <c r="B49" s="65"/>
      <c r="C49" s="65" t="s">
        <v>299</v>
      </c>
      <c r="D49" s="65"/>
      <c r="E49" s="65"/>
      <c r="F49" s="65"/>
      <c r="G49" s="65"/>
      <c r="H49" s="65"/>
      <c r="I49" s="65"/>
      <c r="J49" s="65"/>
      <c r="K49" s="65"/>
      <c r="L49" s="65"/>
      <c r="M49" s="285">
        <v>0</v>
      </c>
      <c r="N49" s="65"/>
    </row>
    <row r="50" spans="1:15" ht="15.75">
      <c r="A50" s="65"/>
      <c r="B50" s="65"/>
      <c r="C50" s="65" t="s">
        <v>300</v>
      </c>
      <c r="D50" s="65"/>
      <c r="E50" s="65"/>
      <c r="F50" s="65"/>
      <c r="G50" s="65"/>
      <c r="H50" s="65"/>
      <c r="I50" s="65"/>
      <c r="J50" s="65"/>
      <c r="K50" s="65"/>
      <c r="L50" s="65"/>
      <c r="M50" s="285">
        <v>1</v>
      </c>
      <c r="N50" s="65"/>
    </row>
    <row r="51" spans="1:15" ht="15.75">
      <c r="A51" s="65"/>
      <c r="B51" s="65"/>
      <c r="C51" s="65" t="s">
        <v>301</v>
      </c>
      <c r="D51" s="65"/>
      <c r="E51" s="65"/>
      <c r="F51" s="65"/>
      <c r="G51" s="65"/>
      <c r="H51" s="65"/>
      <c r="I51" s="65"/>
      <c r="J51" s="65"/>
      <c r="K51" s="65"/>
      <c r="L51" s="65"/>
      <c r="M51" s="285">
        <v>1</v>
      </c>
      <c r="N51" s="65"/>
    </row>
    <row r="52" spans="1:15" ht="15.75">
      <c r="A52" s="65"/>
      <c r="B52" s="65"/>
      <c r="C52" s="65" t="s">
        <v>302</v>
      </c>
      <c r="D52" s="65"/>
      <c r="E52" s="65"/>
      <c r="F52" s="65"/>
      <c r="G52" s="65"/>
      <c r="H52" s="65"/>
      <c r="I52" s="65"/>
      <c r="J52" s="65"/>
      <c r="K52" s="65"/>
      <c r="L52" s="65"/>
      <c r="M52" s="285">
        <v>0</v>
      </c>
      <c r="N52" s="65"/>
    </row>
    <row r="53" spans="1:15" ht="15.75">
      <c r="A53" s="65"/>
      <c r="B53" s="65"/>
      <c r="C53" s="65" t="s">
        <v>303</v>
      </c>
      <c r="D53" s="65"/>
      <c r="E53" s="65"/>
      <c r="F53" s="65"/>
      <c r="G53" s="65"/>
      <c r="H53" s="65"/>
      <c r="I53" s="65"/>
      <c r="J53" s="65"/>
      <c r="K53" s="65"/>
      <c r="L53" s="65"/>
      <c r="M53" s="285">
        <v>0</v>
      </c>
      <c r="N53" s="65"/>
    </row>
    <row r="54" spans="1:15" ht="15.75">
      <c r="A54" s="65"/>
      <c r="B54" s="65"/>
      <c r="C54" s="65" t="s">
        <v>954</v>
      </c>
      <c r="D54" s="65"/>
      <c r="E54" s="65"/>
      <c r="F54" s="65"/>
      <c r="G54" s="65"/>
      <c r="H54" s="65"/>
      <c r="I54" s="65"/>
      <c r="J54" s="65"/>
      <c r="K54" s="65"/>
      <c r="L54" s="65"/>
      <c r="M54" s="285">
        <v>1</v>
      </c>
      <c r="N54" s="65"/>
    </row>
    <row r="55" spans="1:15" ht="15.75">
      <c r="A55" s="65"/>
      <c r="B55" s="65"/>
      <c r="C55" s="65"/>
      <c r="D55" s="65"/>
      <c r="E55" s="65"/>
      <c r="F55" s="65"/>
      <c r="G55" s="65"/>
      <c r="H55" s="65"/>
      <c r="I55" s="65"/>
      <c r="J55" s="65"/>
      <c r="K55" s="65"/>
      <c r="L55" s="65"/>
      <c r="M55" s="65"/>
      <c r="N55" s="65"/>
    </row>
    <row r="56" spans="1:15" ht="15.75">
      <c r="A56" s="65"/>
      <c r="B56" s="65" t="s">
        <v>955</v>
      </c>
      <c r="C56" s="65"/>
      <c r="D56" s="65"/>
      <c r="E56" s="65"/>
      <c r="F56" s="65"/>
      <c r="G56" s="65"/>
      <c r="H56" s="65"/>
      <c r="I56" s="65"/>
      <c r="J56" s="65"/>
      <c r="K56" s="65"/>
      <c r="L56" s="65"/>
      <c r="M56" s="65"/>
      <c r="N56" s="65"/>
      <c r="O56" s="1"/>
    </row>
    <row r="57" spans="1:15" ht="15.75">
      <c r="A57" s="65"/>
      <c r="B57" s="65"/>
      <c r="C57" s="65" t="s">
        <v>299</v>
      </c>
      <c r="D57" s="65"/>
      <c r="E57" s="65"/>
      <c r="F57" s="65"/>
      <c r="G57" s="65"/>
      <c r="H57" s="65"/>
      <c r="I57" s="65"/>
      <c r="J57" s="65"/>
      <c r="K57" s="65"/>
      <c r="L57" s="65"/>
      <c r="M57" s="285">
        <v>0</v>
      </c>
      <c r="N57" s="65"/>
    </row>
    <row r="58" spans="1:15" ht="15.75">
      <c r="A58" s="65"/>
      <c r="B58" s="65"/>
      <c r="C58" s="65" t="s">
        <v>300</v>
      </c>
      <c r="D58" s="65"/>
      <c r="E58" s="65"/>
      <c r="F58" s="65"/>
      <c r="G58" s="65"/>
      <c r="H58" s="65"/>
      <c r="I58" s="65"/>
      <c r="J58" s="65"/>
      <c r="K58" s="65"/>
      <c r="L58" s="65"/>
      <c r="M58" s="285">
        <v>1</v>
      </c>
      <c r="N58" s="65"/>
    </row>
    <row r="59" spans="1:15" ht="15.75">
      <c r="A59" s="65"/>
      <c r="B59" s="65"/>
      <c r="C59" s="65" t="s">
        <v>301</v>
      </c>
      <c r="D59" s="65"/>
      <c r="E59" s="65"/>
      <c r="F59" s="65"/>
      <c r="G59" s="65"/>
      <c r="H59" s="65"/>
      <c r="I59" s="65"/>
      <c r="J59" s="65"/>
      <c r="K59" s="65"/>
      <c r="L59" s="65"/>
      <c r="M59" s="285">
        <v>1</v>
      </c>
      <c r="N59" s="65"/>
    </row>
    <row r="60" spans="1:15" ht="15.75">
      <c r="A60" s="65"/>
      <c r="B60" s="65"/>
      <c r="C60" s="65" t="s">
        <v>302</v>
      </c>
      <c r="D60" s="65"/>
      <c r="E60" s="65"/>
      <c r="F60" s="65"/>
      <c r="G60" s="65"/>
      <c r="H60" s="65"/>
      <c r="I60" s="65"/>
      <c r="J60" s="65"/>
      <c r="K60" s="65"/>
      <c r="L60" s="65"/>
      <c r="M60" s="285">
        <v>0</v>
      </c>
      <c r="N60" s="65"/>
    </row>
    <row r="61" spans="1:15" ht="15.75">
      <c r="A61" s="65"/>
      <c r="B61" s="65"/>
      <c r="C61" s="65" t="s">
        <v>303</v>
      </c>
      <c r="D61" s="65"/>
      <c r="E61" s="65"/>
      <c r="F61" s="65"/>
      <c r="G61" s="65"/>
      <c r="H61" s="65"/>
      <c r="I61" s="65"/>
      <c r="J61" s="65"/>
      <c r="K61" s="65"/>
      <c r="L61" s="65"/>
      <c r="M61" s="285">
        <v>0</v>
      </c>
      <c r="N61" s="65"/>
    </row>
    <row r="62" spans="1:15" ht="15.75">
      <c r="A62" s="65"/>
      <c r="B62" s="65"/>
      <c r="C62" s="65"/>
      <c r="D62" s="65"/>
      <c r="E62" s="65"/>
      <c r="F62" s="65"/>
      <c r="G62" s="65"/>
      <c r="H62" s="65"/>
      <c r="I62" s="65"/>
      <c r="J62" s="65"/>
      <c r="K62" s="65"/>
      <c r="L62" s="65"/>
      <c r="M62" s="65"/>
      <c r="N62" s="65"/>
    </row>
    <row r="63" spans="1:15" ht="15.75">
      <c r="A63" s="65"/>
      <c r="B63" s="65"/>
      <c r="C63" s="65"/>
      <c r="D63" s="65"/>
      <c r="E63" s="65"/>
      <c r="F63" s="65"/>
      <c r="G63" s="65"/>
      <c r="H63" s="65"/>
      <c r="I63" s="65"/>
      <c r="J63" s="65"/>
      <c r="K63" s="65"/>
      <c r="L63" s="65"/>
      <c r="M63" s="65"/>
      <c r="N63" s="65"/>
    </row>
    <row r="64" spans="1:15" ht="15.75">
      <c r="A64" s="65"/>
      <c r="B64" s="65" t="s">
        <v>956</v>
      </c>
      <c r="C64" s="65"/>
      <c r="D64" s="65"/>
      <c r="E64" s="65"/>
      <c r="F64" s="65"/>
      <c r="G64" s="65"/>
      <c r="H64" s="65"/>
      <c r="I64" s="65"/>
      <c r="J64" s="65"/>
      <c r="K64" s="65"/>
      <c r="L64" s="67" t="s">
        <v>304</v>
      </c>
      <c r="M64" s="287">
        <v>2</v>
      </c>
      <c r="N64" s="67" t="s">
        <v>62</v>
      </c>
    </row>
    <row r="65" spans="1:15" ht="15.75">
      <c r="A65" s="65"/>
      <c r="B65" s="65"/>
      <c r="C65" s="65"/>
      <c r="D65" s="65"/>
      <c r="E65" s="65"/>
      <c r="F65" s="65"/>
      <c r="G65" s="65"/>
      <c r="H65" s="65"/>
      <c r="I65" s="65"/>
      <c r="J65" s="65"/>
      <c r="K65" s="65"/>
      <c r="L65" s="67" t="s">
        <v>305</v>
      </c>
      <c r="M65" s="287">
        <v>6</v>
      </c>
      <c r="N65" s="67" t="s">
        <v>62</v>
      </c>
    </row>
    <row r="66" spans="1:15" ht="15.75">
      <c r="A66" s="65"/>
      <c r="B66" s="65"/>
      <c r="C66" s="65"/>
      <c r="D66" s="65"/>
      <c r="E66" s="65"/>
      <c r="F66" s="65"/>
      <c r="G66" s="65"/>
      <c r="H66" s="65"/>
      <c r="I66" s="65"/>
      <c r="J66" s="65"/>
      <c r="K66" s="65"/>
      <c r="L66" s="67" t="s">
        <v>306</v>
      </c>
      <c r="M66" s="287">
        <v>84</v>
      </c>
      <c r="N66" s="67" t="s">
        <v>62</v>
      </c>
    </row>
    <row r="67" spans="1:15" ht="15.75">
      <c r="A67" s="65"/>
      <c r="B67" s="65"/>
      <c r="C67" s="65"/>
      <c r="D67" s="65"/>
      <c r="E67" s="65"/>
      <c r="F67" s="65"/>
      <c r="G67" s="65"/>
      <c r="H67" s="65"/>
      <c r="I67" s="65"/>
      <c r="J67" s="65"/>
      <c r="K67" s="65"/>
      <c r="L67" s="67" t="s">
        <v>307</v>
      </c>
      <c r="M67" s="287">
        <v>4</v>
      </c>
      <c r="N67" s="67" t="s">
        <v>62</v>
      </c>
    </row>
    <row r="68" spans="1:15" ht="15.75">
      <c r="A68" s="65"/>
      <c r="B68" s="65"/>
      <c r="C68" s="65"/>
      <c r="D68" s="65"/>
      <c r="E68" s="65"/>
      <c r="F68" s="65"/>
      <c r="G68" s="65"/>
      <c r="H68" s="65"/>
      <c r="I68" s="65"/>
      <c r="J68" s="65"/>
      <c r="K68" s="65"/>
      <c r="L68" s="67" t="s">
        <v>308</v>
      </c>
      <c r="M68" s="287">
        <v>2</v>
      </c>
      <c r="N68" s="67" t="s">
        <v>62</v>
      </c>
    </row>
    <row r="69" spans="1:15" ht="15.75">
      <c r="A69" s="65"/>
      <c r="B69" s="65"/>
      <c r="C69" s="65"/>
      <c r="D69" s="65"/>
      <c r="E69" s="65"/>
      <c r="F69" s="65"/>
      <c r="G69" s="65"/>
      <c r="H69" s="65"/>
      <c r="I69" s="65"/>
      <c r="J69" s="65"/>
      <c r="K69" s="65"/>
      <c r="L69" s="67" t="s">
        <v>309</v>
      </c>
      <c r="M69" s="287">
        <v>1</v>
      </c>
      <c r="N69" s="67" t="s">
        <v>62</v>
      </c>
    </row>
    <row r="70" spans="1:15" ht="15.75">
      <c r="A70" s="65"/>
      <c r="B70" s="65"/>
      <c r="C70" s="65"/>
      <c r="D70" s="65"/>
      <c r="E70" s="65"/>
      <c r="F70" s="65"/>
      <c r="G70" s="65"/>
      <c r="H70" s="65"/>
      <c r="I70" s="65"/>
      <c r="J70" s="65"/>
      <c r="K70" s="65"/>
      <c r="L70" s="67" t="s">
        <v>310</v>
      </c>
      <c r="M70" s="287">
        <v>1</v>
      </c>
      <c r="N70" s="67" t="s">
        <v>62</v>
      </c>
    </row>
    <row r="71" spans="1:15" ht="15.75">
      <c r="A71" s="65"/>
      <c r="B71" s="65"/>
      <c r="C71" s="65"/>
      <c r="D71" s="65"/>
      <c r="E71" s="65"/>
      <c r="F71" s="65"/>
      <c r="G71" s="65"/>
      <c r="H71" s="65"/>
      <c r="I71" s="65"/>
      <c r="J71" s="65"/>
      <c r="K71" s="65"/>
      <c r="L71" s="65"/>
      <c r="M71" s="65"/>
      <c r="N71" s="65"/>
    </row>
    <row r="72" spans="1:15" ht="15.75">
      <c r="A72" s="65"/>
      <c r="B72" s="65" t="s">
        <v>957</v>
      </c>
      <c r="C72" s="65"/>
      <c r="D72" s="65"/>
      <c r="E72" s="65"/>
      <c r="F72" s="65"/>
      <c r="G72" s="65"/>
      <c r="H72" s="65"/>
      <c r="I72" s="65"/>
      <c r="J72" s="65"/>
      <c r="K72" s="65"/>
      <c r="L72" s="65"/>
      <c r="M72" s="65"/>
      <c r="N72" s="65"/>
    </row>
    <row r="73" spans="1:15" ht="15.75">
      <c r="A73" s="65"/>
      <c r="B73" s="65"/>
      <c r="C73" s="65" t="s">
        <v>958</v>
      </c>
      <c r="D73" s="65"/>
      <c r="E73" s="65"/>
      <c r="F73" s="65"/>
      <c r="G73" s="65"/>
      <c r="H73" s="65"/>
      <c r="I73" s="65"/>
      <c r="J73" s="65"/>
      <c r="K73" s="65"/>
      <c r="L73" s="65"/>
      <c r="M73" s="65"/>
      <c r="N73" s="65"/>
    </row>
    <row r="74" spans="1:15" ht="15.75">
      <c r="A74" s="65"/>
      <c r="B74" s="65"/>
      <c r="C74" s="65"/>
      <c r="D74" s="65" t="s">
        <v>290</v>
      </c>
      <c r="E74" s="65" t="s">
        <v>291</v>
      </c>
      <c r="F74" s="65"/>
      <c r="G74" s="65"/>
      <c r="H74" s="65"/>
      <c r="I74" s="65"/>
      <c r="J74" s="65"/>
      <c r="K74" s="65"/>
      <c r="L74" s="65"/>
      <c r="M74" s="285">
        <v>0</v>
      </c>
      <c r="N74" s="65" t="s">
        <v>1</v>
      </c>
    </row>
    <row r="75" spans="1:15" ht="15.75">
      <c r="A75" s="65"/>
      <c r="B75" s="65"/>
      <c r="C75" s="65"/>
      <c r="D75" s="65" t="s">
        <v>292</v>
      </c>
      <c r="E75" s="65" t="s">
        <v>293</v>
      </c>
      <c r="F75" s="65"/>
      <c r="G75" s="65"/>
      <c r="H75" s="65"/>
      <c r="I75" s="65"/>
      <c r="J75" s="65"/>
      <c r="K75" s="65"/>
      <c r="L75" s="65"/>
      <c r="M75" s="285">
        <v>1</v>
      </c>
      <c r="N75" s="65" t="s">
        <v>1</v>
      </c>
      <c r="O75" s="82"/>
    </row>
    <row r="76" spans="1:15" ht="15.75">
      <c r="A76" s="65"/>
      <c r="B76" s="65"/>
      <c r="C76" s="65"/>
      <c r="D76" s="65" t="s">
        <v>294</v>
      </c>
      <c r="E76" s="65" t="s">
        <v>295</v>
      </c>
      <c r="F76" s="65"/>
      <c r="G76" s="65"/>
      <c r="H76" s="65"/>
      <c r="I76" s="65"/>
      <c r="J76" s="65"/>
      <c r="K76" s="65"/>
      <c r="L76" s="65"/>
      <c r="M76" s="285">
        <v>0</v>
      </c>
      <c r="N76" s="65" t="s">
        <v>1</v>
      </c>
      <c r="O76" s="82"/>
    </row>
    <row r="77" spans="1:15" ht="15.75">
      <c r="A77" s="65"/>
      <c r="B77" s="65"/>
      <c r="C77" s="65"/>
      <c r="D77" s="65"/>
      <c r="E77" s="65"/>
      <c r="F77" s="65"/>
      <c r="G77" s="65"/>
      <c r="H77" s="65"/>
      <c r="I77" s="65"/>
      <c r="J77" s="65"/>
      <c r="K77" s="65"/>
      <c r="L77" s="65" t="s">
        <v>276</v>
      </c>
      <c r="M77" s="65" t="s">
        <v>0</v>
      </c>
      <c r="N77" s="65"/>
      <c r="O77" s="82"/>
    </row>
    <row r="78" spans="1:15" ht="15.75">
      <c r="A78" s="65"/>
      <c r="B78" s="65"/>
      <c r="C78" s="65" t="s">
        <v>959</v>
      </c>
      <c r="D78" s="65"/>
      <c r="E78" s="65"/>
      <c r="F78" s="65"/>
      <c r="G78" s="65"/>
      <c r="H78" s="65"/>
      <c r="I78" s="65"/>
      <c r="J78" s="65"/>
      <c r="K78" s="65"/>
      <c r="L78" s="65"/>
      <c r="M78" s="65"/>
      <c r="N78" s="65"/>
      <c r="O78" s="82"/>
    </row>
    <row r="79" spans="1:15" ht="15.75">
      <c r="A79" s="65"/>
      <c r="B79" s="65"/>
      <c r="C79" s="65"/>
      <c r="D79" s="65" t="s">
        <v>290</v>
      </c>
      <c r="E79" s="65" t="s">
        <v>296</v>
      </c>
      <c r="F79" s="65"/>
      <c r="G79" s="65"/>
      <c r="H79" s="65"/>
      <c r="I79" s="65"/>
      <c r="J79" s="65"/>
      <c r="K79" s="65"/>
      <c r="L79" s="65"/>
      <c r="M79" s="285">
        <v>0</v>
      </c>
      <c r="N79" s="65" t="s">
        <v>1</v>
      </c>
      <c r="O79" s="82"/>
    </row>
    <row r="80" spans="1:15" ht="15.75">
      <c r="A80" s="65"/>
      <c r="B80" s="65"/>
      <c r="C80" s="65"/>
      <c r="D80" s="65" t="s">
        <v>292</v>
      </c>
      <c r="E80" s="65" t="s">
        <v>297</v>
      </c>
      <c r="F80" s="65"/>
      <c r="G80" s="65"/>
      <c r="H80" s="65"/>
      <c r="I80" s="65"/>
      <c r="J80" s="65"/>
      <c r="K80" s="65"/>
      <c r="L80" s="65"/>
      <c r="M80" s="285">
        <v>1</v>
      </c>
      <c r="N80" s="65" t="s">
        <v>1</v>
      </c>
      <c r="O80" s="82"/>
    </row>
    <row r="81" spans="1:18" ht="15.75">
      <c r="A81" s="65"/>
      <c r="B81" s="65"/>
      <c r="C81" s="65"/>
      <c r="D81" s="65" t="s">
        <v>294</v>
      </c>
      <c r="E81" s="65" t="s">
        <v>298</v>
      </c>
      <c r="F81" s="65"/>
      <c r="G81" s="65"/>
      <c r="H81" s="65"/>
      <c r="I81" s="65"/>
      <c r="J81" s="65"/>
      <c r="K81" s="65"/>
      <c r="L81" s="65"/>
      <c r="M81" s="285">
        <v>0</v>
      </c>
      <c r="N81" s="65" t="s">
        <v>1</v>
      </c>
      <c r="O81" s="82"/>
    </row>
    <row r="82" spans="1:18" ht="15.75">
      <c r="A82" s="68"/>
      <c r="B82" s="65"/>
      <c r="C82" s="65"/>
      <c r="D82" s="65"/>
      <c r="E82" s="65"/>
      <c r="F82" s="65"/>
      <c r="G82" s="65"/>
      <c r="H82" s="65"/>
      <c r="I82" s="65"/>
      <c r="J82" s="65"/>
      <c r="K82" s="65"/>
      <c r="L82" s="65" t="s">
        <v>276</v>
      </c>
      <c r="M82" s="65" t="s">
        <v>0</v>
      </c>
      <c r="N82" s="65"/>
      <c r="O82" s="1"/>
    </row>
    <row r="83" spans="1:18" ht="15.75">
      <c r="A83" s="65"/>
      <c r="B83" s="65"/>
      <c r="C83" s="65"/>
      <c r="D83" s="65"/>
      <c r="E83" s="65"/>
      <c r="F83" s="65"/>
      <c r="G83" s="65"/>
      <c r="H83" s="65"/>
      <c r="I83" s="65"/>
      <c r="J83" s="65"/>
      <c r="K83" s="65"/>
      <c r="L83" s="65"/>
      <c r="M83" s="65"/>
      <c r="N83" s="65"/>
      <c r="O83" s="82"/>
    </row>
    <row r="84" spans="1:18" ht="15.75">
      <c r="A84" s="65"/>
      <c r="B84" s="65"/>
      <c r="C84" s="65"/>
      <c r="D84" s="65"/>
      <c r="E84" s="65"/>
      <c r="F84" s="65"/>
      <c r="G84" s="65"/>
      <c r="H84" s="65"/>
      <c r="I84" s="65"/>
      <c r="J84" s="65"/>
      <c r="K84" s="65" t="s">
        <v>960</v>
      </c>
      <c r="L84" s="65"/>
      <c r="M84" s="65">
        <v>11</v>
      </c>
      <c r="N84" s="65"/>
      <c r="O84" s="71"/>
    </row>
    <row r="85" spans="1:18" ht="15.75">
      <c r="O85" s="82"/>
    </row>
    <row r="86" spans="1:18" s="52" customFormat="1" ht="15" customHeight="1">
      <c r="A86" s="79" t="s">
        <v>438</v>
      </c>
      <c r="B86" s="80"/>
      <c r="C86" s="79"/>
      <c r="D86" s="79"/>
      <c r="E86" s="79"/>
      <c r="F86" s="79"/>
      <c r="G86" s="79"/>
      <c r="H86" s="79"/>
      <c r="I86" s="79"/>
      <c r="J86" s="6"/>
      <c r="K86" s="81"/>
      <c r="O86" s="82"/>
      <c r="P86" s="82"/>
      <c r="Q86" s="82"/>
      <c r="R86" s="82"/>
    </row>
    <row r="87" spans="1:18" s="52" customFormat="1" ht="15" customHeight="1">
      <c r="A87" s="79"/>
      <c r="B87" s="83" t="s">
        <v>439</v>
      </c>
      <c r="C87" s="79"/>
      <c r="D87" s="79"/>
      <c r="E87" s="79"/>
      <c r="F87" s="79"/>
      <c r="G87" s="79"/>
      <c r="H87" s="79"/>
      <c r="I87" s="79"/>
      <c r="J87" s="6"/>
      <c r="K87" s="81"/>
      <c r="O87" s="82"/>
      <c r="P87" s="82"/>
      <c r="Q87" s="82"/>
      <c r="R87" s="82"/>
    </row>
    <row r="88" spans="1:18" s="52" customFormat="1" ht="15" customHeight="1">
      <c r="B88" s="84"/>
      <c r="C88" s="52" t="s">
        <v>440</v>
      </c>
      <c r="J88" s="554">
        <v>1</v>
      </c>
      <c r="M88" s="82"/>
      <c r="N88" s="82"/>
      <c r="O88" s="82"/>
    </row>
    <row r="89" spans="1:18" s="52" customFormat="1" ht="15" customHeight="1">
      <c r="B89" s="84"/>
      <c r="C89" s="52" t="s">
        <v>441</v>
      </c>
      <c r="J89" s="554">
        <v>0</v>
      </c>
      <c r="M89" s="82"/>
      <c r="N89" s="82"/>
      <c r="O89" s="82"/>
    </row>
    <row r="90" spans="1:18" s="52" customFormat="1" ht="15" customHeight="1">
      <c r="B90" s="84"/>
      <c r="C90" s="52" t="s">
        <v>442</v>
      </c>
      <c r="J90" s="554">
        <v>1</v>
      </c>
      <c r="M90" s="82"/>
      <c r="N90" s="82"/>
      <c r="O90" s="82"/>
    </row>
    <row r="91" spans="1:18" s="52" customFormat="1" ht="15" customHeight="1">
      <c r="B91" s="84"/>
      <c r="C91" s="52" t="s">
        <v>443</v>
      </c>
      <c r="J91" s="554">
        <v>0</v>
      </c>
      <c r="M91" s="82"/>
      <c r="N91" s="82"/>
      <c r="O91" s="82"/>
    </row>
    <row r="92" spans="1:18" s="52" customFormat="1" ht="15" customHeight="1">
      <c r="B92" s="84" t="s">
        <v>444</v>
      </c>
      <c r="J92" s="11"/>
      <c r="M92" s="82"/>
      <c r="N92" s="82"/>
      <c r="O92" s="82"/>
    </row>
    <row r="93" spans="1:18" s="52" customFormat="1" ht="15" customHeight="1">
      <c r="B93" s="84"/>
      <c r="C93" s="52" t="s">
        <v>445</v>
      </c>
      <c r="J93" s="554">
        <v>1336</v>
      </c>
      <c r="K93" s="52" t="s">
        <v>446</v>
      </c>
      <c r="M93" s="1" t="s">
        <v>360</v>
      </c>
      <c r="N93" s="82"/>
      <c r="O93" s="82"/>
    </row>
    <row r="94" spans="1:18" s="52" customFormat="1" ht="15" customHeight="1">
      <c r="B94" s="84"/>
      <c r="C94" s="52" t="s">
        <v>447</v>
      </c>
      <c r="J94" s="554">
        <v>0</v>
      </c>
      <c r="K94" s="52" t="s">
        <v>446</v>
      </c>
      <c r="M94" s="82"/>
      <c r="N94" s="82"/>
      <c r="O94" s="82"/>
    </row>
    <row r="95" spans="1:18" s="52" customFormat="1" ht="15" customHeight="1">
      <c r="B95" s="84"/>
      <c r="C95" s="52" t="s">
        <v>448</v>
      </c>
      <c r="J95" s="554">
        <v>900</v>
      </c>
      <c r="K95" s="52" t="s">
        <v>446</v>
      </c>
      <c r="M95" s="71" t="s">
        <v>450</v>
      </c>
      <c r="N95" s="82"/>
      <c r="O95" s="82"/>
    </row>
    <row r="96" spans="1:18" s="52" customFormat="1" ht="15" customHeight="1">
      <c r="B96" s="84"/>
      <c r="C96" s="52" t="s">
        <v>449</v>
      </c>
      <c r="J96" s="554">
        <v>0</v>
      </c>
      <c r="K96" s="52" t="s">
        <v>446</v>
      </c>
      <c r="M96" s="82"/>
      <c r="N96" s="82"/>
      <c r="O96" s="82"/>
    </row>
    <row r="98" spans="2:13">
      <c r="B98" s="71"/>
      <c r="C98" s="71"/>
      <c r="D98" s="71"/>
      <c r="E98" s="71"/>
      <c r="F98" s="293"/>
      <c r="G98" s="293"/>
      <c r="H98" s="104"/>
      <c r="I98" s="71"/>
    </row>
    <row r="99" spans="2:13">
      <c r="B99" s="71"/>
      <c r="C99" s="71"/>
      <c r="D99" s="71"/>
      <c r="E99" s="71"/>
      <c r="F99" s="293"/>
      <c r="G99" s="293"/>
      <c r="H99" s="104"/>
      <c r="I99" s="71"/>
      <c r="M99" s="78" t="s">
        <v>3057</v>
      </c>
    </row>
    <row r="100" spans="2:13">
      <c r="B100" s="71"/>
      <c r="C100" s="71"/>
      <c r="D100" s="71"/>
      <c r="E100" s="71"/>
      <c r="F100" s="293"/>
      <c r="G100" s="293"/>
      <c r="H100" s="104"/>
      <c r="I100" s="71"/>
    </row>
    <row r="101" spans="2:13">
      <c r="B101" s="71"/>
      <c r="C101" s="71"/>
      <c r="D101" s="71"/>
      <c r="E101" s="71"/>
      <c r="F101" s="293"/>
      <c r="G101" s="293"/>
      <c r="H101" s="104"/>
      <c r="I101" s="71"/>
    </row>
    <row r="102" spans="2:13">
      <c r="B102" s="71"/>
      <c r="C102" s="71"/>
      <c r="D102" s="71"/>
      <c r="E102" s="71"/>
      <c r="F102" s="293"/>
      <c r="G102" s="293"/>
      <c r="H102" s="104"/>
      <c r="I102" s="71"/>
    </row>
    <row r="103" spans="2:13">
      <c r="B103" s="71"/>
      <c r="C103" s="71"/>
      <c r="D103" s="71"/>
      <c r="E103" s="71"/>
      <c r="F103" s="293"/>
      <c r="G103" s="293"/>
      <c r="H103" s="104"/>
      <c r="I103" s="71"/>
    </row>
    <row r="104" spans="2:13">
      <c r="B104" s="71"/>
      <c r="C104" s="71"/>
      <c r="D104" s="71"/>
      <c r="E104" s="71"/>
      <c r="F104" s="293"/>
      <c r="G104" s="293"/>
      <c r="H104" s="104"/>
      <c r="I104" s="71"/>
    </row>
    <row r="105" spans="2:13">
      <c r="B105" s="71"/>
      <c r="C105" s="71"/>
      <c r="D105" s="71"/>
      <c r="E105" s="71"/>
      <c r="F105" s="293"/>
      <c r="G105" s="293"/>
      <c r="H105" s="104"/>
      <c r="I105" s="71"/>
    </row>
    <row r="106" spans="2:13">
      <c r="B106" s="71"/>
      <c r="C106" s="71"/>
      <c r="D106" s="71"/>
      <c r="E106" s="71"/>
      <c r="F106" s="293"/>
      <c r="G106" s="293"/>
      <c r="H106" s="104"/>
      <c r="I106" s="71"/>
    </row>
    <row r="107" spans="2:13">
      <c r="B107" s="71"/>
      <c r="C107" s="71"/>
      <c r="D107" s="71"/>
      <c r="E107" s="71"/>
      <c r="F107" s="71"/>
      <c r="G107" s="71"/>
      <c r="H107" s="71"/>
      <c r="I107" s="71"/>
    </row>
  </sheetData>
  <mergeCells count="1">
    <mergeCell ref="O1:O7"/>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8"/>
  <sheetViews>
    <sheetView showGridLines="0" workbookViewId="0"/>
  </sheetViews>
  <sheetFormatPr defaultRowHeight="15"/>
  <cols>
    <col min="1" max="1" width="12.5703125" customWidth="1"/>
    <col min="3" max="3" width="14.140625" customWidth="1"/>
    <col min="4" max="4" width="20.140625" customWidth="1"/>
    <col min="5" max="5" width="12.5703125" customWidth="1"/>
    <col min="6" max="6" width="8.855468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3049</v>
      </c>
    </row>
    <row r="5" spans="1:8" s="1" customFormat="1" ht="12.75" customHeight="1">
      <c r="A5" s="750" t="s">
        <v>41</v>
      </c>
      <c r="B5" s="750"/>
      <c r="C5" s="750"/>
      <c r="D5" s="750"/>
      <c r="E5" s="4" t="s">
        <v>40</v>
      </c>
      <c r="F5" s="3"/>
      <c r="G5" s="540"/>
      <c r="H5" s="758"/>
    </row>
    <row r="6" spans="1:8" s="1" customFormat="1" ht="12.75" customHeight="1">
      <c r="A6" s="540"/>
      <c r="B6" s="540"/>
      <c r="C6" s="540"/>
      <c r="D6" s="540"/>
      <c r="E6" s="3"/>
      <c r="F6" s="3"/>
      <c r="G6" s="540"/>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321</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t="s">
        <v>3050</v>
      </c>
    </row>
    <row r="22" spans="1:8" s="1" customFormat="1" ht="12.75" customHeight="1">
      <c r="A22" s="169"/>
      <c r="B22" s="169" t="s">
        <v>75</v>
      </c>
      <c r="C22" s="169"/>
      <c r="D22" s="169"/>
      <c r="E22" s="162" t="s">
        <v>74</v>
      </c>
      <c r="F22" s="170"/>
      <c r="G22" s="174">
        <v>151600</v>
      </c>
      <c r="H22" t="s">
        <v>3051</v>
      </c>
    </row>
    <row r="23" spans="1:8" s="1" customFormat="1" ht="12.75" customHeight="1">
      <c r="A23" s="169"/>
      <c r="B23" s="169" t="s">
        <v>73</v>
      </c>
      <c r="C23" s="169"/>
      <c r="D23" s="169"/>
      <c r="E23" s="162" t="s">
        <v>49</v>
      </c>
      <c r="F23" s="170"/>
      <c r="G23" s="174"/>
      <c r="H23" s="54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10.199999999999999</v>
      </c>
      <c r="H30" t="s">
        <v>3050</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3.62</v>
      </c>
      <c r="H43" t="s">
        <v>3051</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3.62</v>
      </c>
      <c r="H47" t="s">
        <v>3051</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349">
        <v>0</v>
      </c>
      <c r="H49" s="544" t="s">
        <v>3052</v>
      </c>
    </row>
    <row r="50" spans="1:8" s="1" customFormat="1" ht="12.75" customHeight="1">
      <c r="A50" s="169"/>
      <c r="B50" s="163" t="s">
        <v>747</v>
      </c>
      <c r="C50" s="169"/>
      <c r="D50" s="169"/>
      <c r="E50" s="162" t="s">
        <v>49</v>
      </c>
      <c r="F50" s="170"/>
      <c r="G50" s="175">
        <v>0.1</v>
      </c>
      <c r="H50" s="3" t="s">
        <v>3089</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0.25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23"/>
      <c r="B90" s="21"/>
      <c r="C90" s="23"/>
      <c r="D90" s="23"/>
      <c r="E90" s="23"/>
      <c r="F90" s="184"/>
      <c r="G90" s="184"/>
      <c r="H90" s="123"/>
    </row>
    <row r="91" spans="1:8" s="1" customFormat="1" ht="12.75" customHeight="1"/>
    <row r="93" spans="1:8" s="90" customFormat="1"/>
    <row r="97" spans="1:8">
      <c r="A97" s="127"/>
      <c r="B97" s="127"/>
      <c r="C97" s="127"/>
      <c r="D97" s="127"/>
      <c r="E97" s="127"/>
      <c r="F97" s="127"/>
      <c r="G97" s="127"/>
      <c r="H97" s="127"/>
    </row>
    <row r="98" spans="1:8">
      <c r="A98" s="127"/>
      <c r="B98" s="127"/>
      <c r="C98" s="127"/>
      <c r="D98" s="127"/>
      <c r="E98" s="127"/>
      <c r="F98" s="127"/>
      <c r="G98" s="127"/>
      <c r="H98" s="127"/>
    </row>
  </sheetData>
  <mergeCells count="2">
    <mergeCell ref="H4:H6"/>
    <mergeCell ref="A5:D5"/>
  </mergeCell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96"/>
  <sheetViews>
    <sheetView workbookViewId="0">
      <selection activeCell="C7" sqref="C7"/>
    </sheetView>
  </sheetViews>
  <sheetFormatPr defaultRowHeight="15"/>
  <cols>
    <col min="1" max="1" width="20.7109375" customWidth="1"/>
  </cols>
  <sheetData>
    <row r="1" spans="1:9" ht="15" customHeight="1">
      <c r="A1" s="777" t="s">
        <v>3407</v>
      </c>
      <c r="B1" s="777"/>
      <c r="C1" s="777"/>
      <c r="D1" s="777"/>
      <c r="E1" s="777"/>
      <c r="F1" s="777"/>
      <c r="G1" s="777"/>
      <c r="H1" s="777"/>
      <c r="I1" s="777"/>
    </row>
    <row r="2" spans="1:9">
      <c r="A2" s="777"/>
      <c r="B2" s="777"/>
      <c r="C2" s="777"/>
      <c r="D2" s="777"/>
      <c r="E2" s="777"/>
      <c r="F2" s="777"/>
      <c r="G2" s="777"/>
      <c r="H2" s="777"/>
      <c r="I2" s="777"/>
    </row>
    <row r="3" spans="1:9">
      <c r="A3" s="777"/>
      <c r="B3" s="777"/>
      <c r="C3" s="777"/>
      <c r="D3" s="777"/>
      <c r="E3" s="777"/>
      <c r="F3" s="777"/>
      <c r="G3" s="777"/>
      <c r="H3" s="777"/>
      <c r="I3" s="777"/>
    </row>
    <row r="4" spans="1:9">
      <c r="A4" s="778" t="s">
        <v>3406</v>
      </c>
      <c r="B4" s="778"/>
      <c r="C4" s="778"/>
      <c r="D4" s="778"/>
      <c r="E4" s="778"/>
      <c r="F4" s="778"/>
      <c r="G4" s="778"/>
      <c r="H4" s="778"/>
      <c r="I4" s="778"/>
    </row>
    <row r="5" spans="1:9">
      <c r="A5" s="694"/>
    </row>
    <row r="6" spans="1:9">
      <c r="A6" s="699" t="s">
        <v>3430</v>
      </c>
      <c r="B6" s="90" t="s">
        <v>3432</v>
      </c>
      <c r="C6" s="90" t="s">
        <v>3429</v>
      </c>
    </row>
    <row r="7" spans="1:9">
      <c r="A7" s="694" t="s">
        <v>3437</v>
      </c>
      <c r="B7">
        <v>0.5</v>
      </c>
      <c r="C7" s="71">
        <v>35.119999999999997</v>
      </c>
    </row>
    <row r="8" spans="1:9">
      <c r="A8" t="s">
        <v>3438</v>
      </c>
      <c r="B8">
        <v>0.5</v>
      </c>
      <c r="C8">
        <v>35.42</v>
      </c>
    </row>
    <row r="9" spans="1:9">
      <c r="C9" s="702">
        <f>SUMPRODUCT(B7:B8,C7:C8)</f>
        <v>35.269999999999996</v>
      </c>
    </row>
    <row r="32" spans="1:1">
      <c r="A32" s="71"/>
    </row>
    <row r="56" spans="1:1">
      <c r="A56" s="1"/>
    </row>
    <row r="75" spans="1:1" ht="15.75">
      <c r="A75" s="82"/>
    </row>
    <row r="76" spans="1:1" ht="15.75">
      <c r="A76" s="82"/>
    </row>
    <row r="77" spans="1:1" ht="15.75">
      <c r="A77" s="82"/>
    </row>
    <row r="78" spans="1:1" ht="15.75">
      <c r="A78" s="82"/>
    </row>
    <row r="79" spans="1:1" ht="15.75">
      <c r="A79" s="82"/>
    </row>
    <row r="80" spans="1:1" ht="15.75">
      <c r="A80" s="82"/>
    </row>
    <row r="81" spans="1:4" ht="15.75">
      <c r="A81" s="82"/>
    </row>
    <row r="82" spans="1:4">
      <c r="A82" s="1"/>
    </row>
    <row r="83" spans="1:4" ht="15.75">
      <c r="A83" s="82"/>
    </row>
    <row r="84" spans="1:4">
      <c r="A84" s="71"/>
    </row>
    <row r="85" spans="1:4" ht="15.75">
      <c r="A85" s="82"/>
    </row>
    <row r="86" spans="1:4" s="52" customFormat="1" ht="15" customHeight="1">
      <c r="A86" s="82"/>
      <c r="B86" s="82"/>
      <c r="C86" s="82"/>
      <c r="D86" s="82"/>
    </row>
    <row r="87" spans="1:4" s="52" customFormat="1" ht="15" customHeight="1">
      <c r="A87" s="82"/>
      <c r="B87" s="82"/>
      <c r="C87" s="82"/>
      <c r="D87" s="82"/>
    </row>
    <row r="88" spans="1:4" s="52" customFormat="1" ht="15" customHeight="1">
      <c r="A88" s="82"/>
    </row>
    <row r="89" spans="1:4" s="52" customFormat="1" ht="15" customHeight="1">
      <c r="A89" s="82"/>
    </row>
    <row r="90" spans="1:4" s="52" customFormat="1" ht="15" customHeight="1">
      <c r="A90" s="82"/>
    </row>
    <row r="91" spans="1:4" s="52" customFormat="1" ht="15" customHeight="1">
      <c r="A91" s="82"/>
    </row>
    <row r="92" spans="1:4" s="52" customFormat="1" ht="15" customHeight="1">
      <c r="A92" s="82"/>
    </row>
    <row r="93" spans="1:4" s="52" customFormat="1" ht="15" customHeight="1">
      <c r="A93" s="82"/>
    </row>
    <row r="94" spans="1:4" s="52" customFormat="1" ht="15" customHeight="1">
      <c r="A94" s="82"/>
    </row>
    <row r="95" spans="1:4" s="52" customFormat="1" ht="15" customHeight="1">
      <c r="A95" s="82"/>
    </row>
    <row r="96" spans="1:4" s="52" customFormat="1" ht="15" customHeight="1">
      <c r="A96" s="82"/>
    </row>
  </sheetData>
  <mergeCells count="2">
    <mergeCell ref="A1:I3"/>
    <mergeCell ref="A4:I4"/>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1"/>
  <sheetViews>
    <sheetView workbookViewId="0">
      <selection activeCell="C11" sqref="C11"/>
    </sheetView>
  </sheetViews>
  <sheetFormatPr defaultRowHeight="15"/>
  <cols>
    <col min="1" max="1" width="26.85546875" bestFit="1" customWidth="1"/>
    <col min="2" max="2" width="14.85546875" customWidth="1"/>
  </cols>
  <sheetData>
    <row r="1" spans="1:11">
      <c r="A1" s="779" t="s">
        <v>3397</v>
      </c>
      <c r="B1" s="779"/>
      <c r="C1" s="779"/>
      <c r="D1" s="779"/>
      <c r="E1" s="779"/>
      <c r="F1" s="779"/>
      <c r="G1" s="779"/>
      <c r="H1" s="779"/>
      <c r="I1" s="779"/>
      <c r="J1" s="779"/>
      <c r="K1" s="779"/>
    </row>
    <row r="3" spans="1:11" ht="15" customHeight="1">
      <c r="A3" s="780" t="s">
        <v>3396</v>
      </c>
      <c r="B3" s="780"/>
      <c r="C3" s="780"/>
      <c r="D3" s="780"/>
      <c r="E3" s="780"/>
      <c r="F3" s="780"/>
      <c r="G3" s="780"/>
      <c r="H3" s="780"/>
      <c r="I3" s="780"/>
      <c r="J3" s="780"/>
    </row>
    <row r="4" spans="1:11">
      <c r="A4" s="780"/>
      <c r="B4" s="780"/>
      <c r="C4" s="780"/>
      <c r="D4" s="780"/>
      <c r="E4" s="780"/>
      <c r="F4" s="780"/>
      <c r="G4" s="780"/>
      <c r="H4" s="780"/>
      <c r="I4" s="780"/>
      <c r="J4" s="780"/>
    </row>
    <row r="5" spans="1:11">
      <c r="A5" s="780"/>
      <c r="B5" s="780"/>
      <c r="C5" s="780"/>
      <c r="D5" s="780"/>
      <c r="E5" s="780"/>
      <c r="F5" s="780"/>
      <c r="G5" s="780"/>
      <c r="H5" s="780"/>
      <c r="I5" s="780"/>
      <c r="J5" s="780"/>
    </row>
    <row r="7" spans="1:11">
      <c r="A7" s="90" t="s">
        <v>3430</v>
      </c>
      <c r="B7" s="90" t="s">
        <v>3431</v>
      </c>
      <c r="C7" s="90" t="s">
        <v>3429</v>
      </c>
    </row>
    <row r="8" spans="1:11">
      <c r="A8" t="s">
        <v>3506</v>
      </c>
      <c r="B8" s="215">
        <v>10000</v>
      </c>
      <c r="C8" s="92">
        <v>54.37</v>
      </c>
    </row>
    <row r="9" spans="1:11">
      <c r="A9" t="s">
        <v>3507</v>
      </c>
      <c r="B9" s="215">
        <v>30000</v>
      </c>
      <c r="C9" s="92">
        <v>39.04</v>
      </c>
    </row>
    <row r="10" spans="1:11">
      <c r="A10" t="s">
        <v>3508</v>
      </c>
      <c r="B10" s="215">
        <v>30000</v>
      </c>
      <c r="C10" s="92">
        <v>25.49</v>
      </c>
    </row>
    <row r="11" spans="1:11">
      <c r="B11" s="215"/>
      <c r="C11" s="702">
        <f>SUMPRODUCT(B8:B10,C8:C10)/SUM(B8:B10)</f>
        <v>35.42285714285714</v>
      </c>
    </row>
  </sheetData>
  <mergeCells count="2">
    <mergeCell ref="A1:K1"/>
    <mergeCell ref="A3:J5"/>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693" t="s">
        <v>3397</v>
      </c>
    </row>
    <row r="5" spans="1:8" s="1" customFormat="1" ht="12.75" customHeight="1">
      <c r="A5" s="750" t="s">
        <v>41</v>
      </c>
      <c r="B5" s="750"/>
      <c r="C5" s="750"/>
      <c r="D5" s="750"/>
      <c r="E5" s="4" t="s">
        <v>40</v>
      </c>
      <c r="F5" s="3"/>
      <c r="G5" s="691"/>
      <c r="H5" s="780" t="s">
        <v>3396</v>
      </c>
    </row>
    <row r="6" spans="1:8" s="1" customFormat="1" ht="12.75" customHeight="1">
      <c r="A6" s="691"/>
      <c r="B6" s="691"/>
      <c r="C6" s="691"/>
      <c r="D6" s="691"/>
      <c r="E6" s="3"/>
      <c r="F6" s="3"/>
      <c r="G6" s="691"/>
      <c r="H6" s="767"/>
    </row>
    <row r="7" spans="1:8" s="1" customFormat="1" ht="12.75" customHeight="1">
      <c r="A7" s="169" t="s">
        <v>92</v>
      </c>
      <c r="B7" s="169"/>
      <c r="C7" s="169"/>
      <c r="D7" s="169"/>
      <c r="E7" s="170"/>
      <c r="F7" s="170"/>
      <c r="G7" s="23"/>
      <c r="H7" s="767"/>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v>0</v>
      </c>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v>1</v>
      </c>
      <c r="H13" s="121" t="s">
        <v>3395</v>
      </c>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3394</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s="121" t="s">
        <v>351</v>
      </c>
    </row>
    <row r="22" spans="1:8" s="1" customFormat="1" ht="12.75" customHeight="1">
      <c r="A22" s="169"/>
      <c r="B22" s="169" t="s">
        <v>75</v>
      </c>
      <c r="C22" s="169"/>
      <c r="D22" s="169"/>
      <c r="E22" s="162" t="s">
        <v>74</v>
      </c>
      <c r="F22" s="170"/>
      <c r="G22" s="174">
        <v>10000</v>
      </c>
      <c r="H22" s="121" t="s">
        <v>3392</v>
      </c>
    </row>
    <row r="23" spans="1:8" s="1" customFormat="1" ht="12.75" customHeight="1">
      <c r="A23" s="169"/>
      <c r="B23" s="169" t="s">
        <v>73</v>
      </c>
      <c r="C23" s="169"/>
      <c r="D23" s="169"/>
      <c r="E23" s="162" t="s">
        <v>49</v>
      </c>
      <c r="F23" s="170"/>
      <c r="G23" s="174">
        <v>45</v>
      </c>
      <c r="H23" s="121" t="s">
        <v>3392</v>
      </c>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9.5</v>
      </c>
      <c r="H30" s="121" t="s">
        <v>3393</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v>230</v>
      </c>
      <c r="H42" s="3"/>
    </row>
    <row r="43" spans="1:8" s="1" customFormat="1" ht="12.75" customHeight="1">
      <c r="A43" s="169"/>
      <c r="B43" s="169" t="s">
        <v>58</v>
      </c>
      <c r="C43" s="169"/>
      <c r="D43" s="169"/>
      <c r="E43" s="162" t="s">
        <v>56</v>
      </c>
      <c r="F43" s="170"/>
      <c r="G43" s="173">
        <v>6.5</v>
      </c>
      <c r="H43" s="121" t="s">
        <v>3392</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v>6.5</v>
      </c>
      <c r="H47" s="121" t="s">
        <v>3392</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291">
        <v>0.15</v>
      </c>
      <c r="H50" s="121" t="s">
        <v>3391</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c r="H59" s="3"/>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9">
        <v>1</v>
      </c>
      <c r="H73" s="3" t="s">
        <v>3390</v>
      </c>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A5:D5"/>
    <mergeCell ref="H5:H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618"/>
  <sheetViews>
    <sheetView workbookViewId="0">
      <pane xSplit="1" topLeftCell="B1" activePane="topRight" state="frozen"/>
      <selection pane="topRight"/>
    </sheetView>
  </sheetViews>
  <sheetFormatPr defaultColWidth="9.7109375" defaultRowHeight="15"/>
  <cols>
    <col min="1" max="1" width="47" style="436" customWidth="1"/>
    <col min="2" max="2" width="18.42578125" style="436" customWidth="1"/>
    <col min="3" max="3" width="18.85546875" style="436" customWidth="1"/>
    <col min="4" max="4" width="19" style="436" customWidth="1"/>
    <col min="5" max="5" width="24" style="437" customWidth="1"/>
    <col min="6" max="6" width="24.7109375" style="437" customWidth="1"/>
    <col min="7" max="16384" width="9.7109375" style="437"/>
  </cols>
  <sheetData>
    <row r="1" spans="1:9" s="434" customFormat="1" ht="29.1" customHeight="1">
      <c r="A1" s="434" t="s">
        <v>2749</v>
      </c>
    </row>
    <row r="2" spans="1:9">
      <c r="A2" s="435"/>
      <c r="B2" s="435" t="s">
        <v>2109</v>
      </c>
      <c r="C2" s="436" t="s">
        <v>2110</v>
      </c>
      <c r="D2" s="435"/>
    </row>
    <row r="3" spans="1:9" ht="15.75" thickBot="1">
      <c r="A3" s="435"/>
      <c r="C3" s="436" t="s">
        <v>2111</v>
      </c>
      <c r="D3" s="435"/>
      <c r="E3" s="436"/>
      <c r="F3" s="436"/>
      <c r="G3" s="436"/>
      <c r="H3" s="436"/>
      <c r="I3" s="436"/>
    </row>
    <row r="4" spans="1:9" ht="17.100000000000001" customHeight="1" thickBot="1">
      <c r="A4" s="439" t="s">
        <v>494</v>
      </c>
      <c r="B4" s="435"/>
      <c r="C4" s="435"/>
      <c r="D4" s="435"/>
      <c r="E4" s="436"/>
      <c r="F4" s="436"/>
      <c r="G4" s="436"/>
      <c r="H4" s="436"/>
      <c r="I4" s="436"/>
    </row>
    <row r="5" spans="1:9" ht="17.100000000000001" customHeight="1" thickBot="1">
      <c r="A5" s="486" t="s">
        <v>2112</v>
      </c>
      <c r="B5" s="487" t="s">
        <v>2750</v>
      </c>
      <c r="C5" s="487" t="s">
        <v>2751</v>
      </c>
      <c r="D5" s="444" t="s">
        <v>2752</v>
      </c>
      <c r="E5" s="488" t="s">
        <v>2753</v>
      </c>
      <c r="F5" s="487" t="s">
        <v>2754</v>
      </c>
      <c r="G5" s="436"/>
      <c r="H5" s="436"/>
      <c r="I5" s="436"/>
    </row>
    <row r="6" spans="1:9" ht="17.100000000000001" customHeight="1">
      <c r="A6" s="489" t="s">
        <v>2121</v>
      </c>
      <c r="B6" s="477">
        <v>0</v>
      </c>
      <c r="C6" s="490" t="s">
        <v>2755</v>
      </c>
      <c r="D6" s="477">
        <v>2120</v>
      </c>
      <c r="E6" s="491">
        <f>B6</f>
        <v>0</v>
      </c>
      <c r="F6" s="455">
        <f>D6</f>
        <v>2120</v>
      </c>
      <c r="G6" s="492"/>
      <c r="H6" s="436"/>
      <c r="I6" s="436"/>
    </row>
    <row r="7" spans="1:9" ht="17.100000000000001" customHeight="1">
      <c r="A7" s="493" t="s">
        <v>179</v>
      </c>
      <c r="B7" s="477"/>
      <c r="C7" s="490"/>
      <c r="D7" s="477"/>
      <c r="E7" s="491">
        <f>SUM(B8:B12)</f>
        <v>147609</v>
      </c>
      <c r="F7" s="455">
        <f>SUMPRODUCT(B8:B12, D8:D12)/SUM(B8:B12)</f>
        <v>7422.2528910838773</v>
      </c>
      <c r="G7" s="436"/>
      <c r="H7" s="436"/>
      <c r="I7" s="436"/>
    </row>
    <row r="8" spans="1:9" ht="17.100000000000001" customHeight="1">
      <c r="A8" s="493" t="s">
        <v>2123</v>
      </c>
      <c r="B8" s="477">
        <v>3314</v>
      </c>
      <c r="C8" s="490">
        <v>4150</v>
      </c>
      <c r="D8" s="477">
        <v>4150</v>
      </c>
      <c r="E8" s="491"/>
      <c r="F8" s="455"/>
      <c r="G8" s="436"/>
      <c r="H8" s="436"/>
      <c r="I8" s="436"/>
    </row>
    <row r="9" spans="1:9" ht="17.100000000000001" customHeight="1">
      <c r="A9" s="493" t="s">
        <v>2124</v>
      </c>
      <c r="B9" s="477">
        <v>1042</v>
      </c>
      <c r="C9" s="490">
        <v>5179</v>
      </c>
      <c r="D9" s="477">
        <v>5179</v>
      </c>
      <c r="E9" s="491"/>
      <c r="F9" s="455"/>
      <c r="G9" s="436"/>
      <c r="H9" s="436"/>
      <c r="I9" s="436"/>
    </row>
    <row r="10" spans="1:9" ht="17.100000000000001" customHeight="1">
      <c r="A10" s="493" t="s">
        <v>2125</v>
      </c>
      <c r="B10" s="477">
        <v>53762</v>
      </c>
      <c r="C10" s="490">
        <v>5050</v>
      </c>
      <c r="D10" s="477">
        <v>5050</v>
      </c>
      <c r="E10" s="491"/>
      <c r="F10" s="455"/>
      <c r="G10" s="436"/>
      <c r="H10" s="436"/>
      <c r="I10" s="436"/>
    </row>
    <row r="11" spans="1:9" ht="17.100000000000001" customHeight="1">
      <c r="A11" s="493" t="s">
        <v>2126</v>
      </c>
      <c r="B11" s="477">
        <v>113</v>
      </c>
      <c r="C11" s="490" t="s">
        <v>2756</v>
      </c>
      <c r="D11" s="477">
        <v>4793</v>
      </c>
      <c r="E11" s="491"/>
      <c r="F11" s="455"/>
      <c r="G11" s="436"/>
      <c r="H11" s="436"/>
      <c r="I11" s="436"/>
    </row>
    <row r="12" spans="1:9" ht="17.100000000000001" customHeight="1">
      <c r="A12" s="493" t="s">
        <v>2128</v>
      </c>
      <c r="B12" s="477">
        <v>89378</v>
      </c>
      <c r="C12" s="490">
        <v>9000</v>
      </c>
      <c r="D12" s="477">
        <v>9000</v>
      </c>
      <c r="E12" s="491"/>
      <c r="F12" s="455"/>
      <c r="G12" s="436"/>
      <c r="H12" s="436"/>
      <c r="I12" s="436"/>
    </row>
    <row r="13" spans="1:9" ht="17.100000000000001" customHeight="1">
      <c r="A13" s="493" t="s">
        <v>2129</v>
      </c>
      <c r="B13" s="477">
        <v>0</v>
      </c>
      <c r="C13" s="490"/>
      <c r="D13" s="477">
        <v>9000</v>
      </c>
      <c r="E13" s="491">
        <f t="shared" ref="E13:E52" si="0">B13</f>
        <v>0</v>
      </c>
      <c r="F13" s="455">
        <f t="shared" ref="F13:F52" si="1">D13</f>
        <v>9000</v>
      </c>
      <c r="G13" s="436"/>
      <c r="H13" s="436"/>
      <c r="I13" s="436"/>
    </row>
    <row r="14" spans="1:9" ht="17.100000000000001" customHeight="1">
      <c r="A14" s="493" t="s">
        <v>2131</v>
      </c>
      <c r="B14" s="477">
        <v>0</v>
      </c>
      <c r="C14" s="490"/>
      <c r="D14" s="477">
        <v>4350</v>
      </c>
      <c r="E14" s="491">
        <f t="shared" si="0"/>
        <v>0</v>
      </c>
      <c r="F14" s="455">
        <f t="shared" si="1"/>
        <v>4350</v>
      </c>
      <c r="G14" s="436"/>
      <c r="H14" s="436"/>
      <c r="I14" s="436"/>
    </row>
    <row r="15" spans="1:9" ht="17.100000000000001" customHeight="1">
      <c r="A15" s="493" t="s">
        <v>180</v>
      </c>
      <c r="B15" s="477"/>
      <c r="C15" s="490"/>
      <c r="D15" s="477"/>
      <c r="E15" s="491">
        <f>SUM(B16:B17)</f>
        <v>58185</v>
      </c>
      <c r="F15" s="455">
        <f>SUMPRODUCT(B16:B17, D16:D17)/SUM(B16:B17)</f>
        <v>2300</v>
      </c>
      <c r="G15" s="436"/>
      <c r="H15" s="436"/>
      <c r="I15" s="436"/>
    </row>
    <row r="16" spans="1:9" ht="17.100000000000001" customHeight="1">
      <c r="A16" s="493" t="s">
        <v>2132</v>
      </c>
      <c r="B16" s="477">
        <v>58185</v>
      </c>
      <c r="C16" s="490">
        <v>2300</v>
      </c>
      <c r="D16" s="477">
        <v>2300</v>
      </c>
      <c r="E16" s="491"/>
      <c r="F16" s="455"/>
      <c r="G16" s="436"/>
      <c r="H16" s="436"/>
      <c r="I16" s="436"/>
    </row>
    <row r="17" spans="1:9" ht="17.100000000000001" customHeight="1">
      <c r="A17" s="493" t="s">
        <v>2133</v>
      </c>
      <c r="B17" s="477">
        <v>0</v>
      </c>
      <c r="C17" s="490">
        <v>3500</v>
      </c>
      <c r="D17" s="477">
        <v>3500</v>
      </c>
      <c r="E17" s="491"/>
      <c r="F17" s="455"/>
      <c r="G17" s="436"/>
      <c r="H17" s="436"/>
      <c r="I17" s="436"/>
    </row>
    <row r="18" spans="1:9" ht="17.100000000000001" customHeight="1">
      <c r="A18" s="493" t="s">
        <v>181</v>
      </c>
      <c r="B18" s="477"/>
      <c r="C18" s="490"/>
      <c r="D18" s="477"/>
      <c r="E18" s="491">
        <f>SUM(B19:B27)</f>
        <v>156441</v>
      </c>
      <c r="F18" s="455">
        <f>SUMPRODUCT(B19:B27, D19:D27)/SUM(B19:B27)</f>
        <v>2204.8054985585618</v>
      </c>
      <c r="G18" s="436"/>
      <c r="H18" s="436"/>
      <c r="I18" s="436"/>
    </row>
    <row r="19" spans="1:9" ht="17.100000000000001" customHeight="1">
      <c r="A19" s="493" t="s">
        <v>2134</v>
      </c>
      <c r="B19" s="477"/>
      <c r="C19" s="490"/>
      <c r="D19" s="477"/>
      <c r="E19" s="491"/>
      <c r="F19" s="455"/>
      <c r="G19" s="436"/>
      <c r="H19" s="436"/>
      <c r="I19" s="436"/>
    </row>
    <row r="20" spans="1:9" ht="17.100000000000001" customHeight="1">
      <c r="A20" s="493" t="s">
        <v>2135</v>
      </c>
      <c r="B20" s="477">
        <v>1104</v>
      </c>
      <c r="C20" s="490" t="s">
        <v>2757</v>
      </c>
      <c r="D20" s="477">
        <v>2900</v>
      </c>
      <c r="E20" s="491"/>
      <c r="F20" s="455"/>
      <c r="G20" s="436"/>
      <c r="H20" s="436"/>
      <c r="I20" s="436"/>
    </row>
    <row r="21" spans="1:9" ht="17.100000000000001" customHeight="1">
      <c r="A21" s="493" t="s">
        <v>2136</v>
      </c>
      <c r="B21" s="477">
        <v>2518</v>
      </c>
      <c r="C21" s="490" t="s">
        <v>2758</v>
      </c>
      <c r="D21" s="477">
        <v>2575</v>
      </c>
      <c r="E21" s="491"/>
      <c r="F21" s="455"/>
      <c r="G21" s="436"/>
      <c r="H21" s="436"/>
      <c r="I21" s="436"/>
    </row>
    <row r="22" spans="1:9" ht="17.100000000000001" customHeight="1">
      <c r="A22" s="493" t="s">
        <v>2138</v>
      </c>
      <c r="B22" s="477"/>
      <c r="C22" s="490" t="s">
        <v>2759</v>
      </c>
      <c r="D22" s="477">
        <v>1856</v>
      </c>
      <c r="E22" s="491"/>
      <c r="F22" s="455"/>
      <c r="G22" s="436"/>
      <c r="H22" s="436"/>
      <c r="I22" s="436"/>
    </row>
    <row r="23" spans="1:9" ht="17.100000000000001" customHeight="1">
      <c r="A23" s="493" t="s">
        <v>2139</v>
      </c>
      <c r="B23" s="477">
        <v>4249</v>
      </c>
      <c r="C23" s="490" t="s">
        <v>2760</v>
      </c>
      <c r="D23" s="477">
        <v>1123</v>
      </c>
      <c r="E23" s="491"/>
      <c r="F23" s="455"/>
      <c r="G23" s="436"/>
      <c r="H23" s="436"/>
      <c r="I23" s="436"/>
    </row>
    <row r="24" spans="1:9" ht="17.100000000000001" customHeight="1">
      <c r="A24" s="493" t="s">
        <v>2141</v>
      </c>
      <c r="B24" s="477">
        <v>26790</v>
      </c>
      <c r="C24" s="490">
        <v>2100</v>
      </c>
      <c r="D24" s="477">
        <v>2100</v>
      </c>
      <c r="E24" s="491"/>
      <c r="F24" s="455"/>
      <c r="G24" s="436"/>
      <c r="H24" s="436"/>
      <c r="I24" s="436"/>
    </row>
    <row r="25" spans="1:9" ht="17.100000000000001" customHeight="1">
      <c r="A25" s="493" t="s">
        <v>2142</v>
      </c>
      <c r="B25" s="477">
        <v>38914</v>
      </c>
      <c r="C25" s="490">
        <v>2300</v>
      </c>
      <c r="D25" s="477">
        <v>2300</v>
      </c>
      <c r="E25" s="491"/>
      <c r="F25" s="455"/>
      <c r="G25" s="436"/>
      <c r="H25" s="436"/>
      <c r="I25" s="436"/>
    </row>
    <row r="26" spans="1:9" ht="17.100000000000001" customHeight="1">
      <c r="A26" s="493" t="s">
        <v>2143</v>
      </c>
      <c r="B26" s="477">
        <v>34896</v>
      </c>
      <c r="C26" s="490" t="s">
        <v>2761</v>
      </c>
      <c r="D26" s="477">
        <v>2200</v>
      </c>
      <c r="E26" s="491"/>
      <c r="F26" s="455"/>
      <c r="G26" s="436"/>
      <c r="H26" s="436"/>
      <c r="I26" s="436"/>
    </row>
    <row r="27" spans="1:9" ht="17.100000000000001" customHeight="1">
      <c r="A27" s="493" t="s">
        <v>2144</v>
      </c>
      <c r="B27" s="477">
        <v>47970</v>
      </c>
      <c r="C27" s="490" t="s">
        <v>2762</v>
      </c>
      <c r="D27" s="477">
        <v>2250</v>
      </c>
      <c r="E27" s="491"/>
      <c r="F27" s="455"/>
      <c r="G27" s="436"/>
      <c r="H27" s="436"/>
      <c r="I27" s="436"/>
    </row>
    <row r="28" spans="1:9" ht="17.100000000000001" customHeight="1">
      <c r="A28" s="493" t="s">
        <v>182</v>
      </c>
      <c r="B28" s="477"/>
      <c r="C28" s="490"/>
      <c r="D28" s="477"/>
      <c r="E28" s="491">
        <f>SUM(B29:B30)</f>
        <v>247591</v>
      </c>
      <c r="F28" s="455">
        <f>SUMPRODUCT(B29:B30, D29:D30)/SUM(B29:B30)</f>
        <v>1701.2904103945621</v>
      </c>
      <c r="G28" s="436"/>
      <c r="H28" s="436"/>
      <c r="I28" s="436"/>
    </row>
    <row r="29" spans="1:9" ht="17.100000000000001" customHeight="1">
      <c r="A29" s="493" t="s">
        <v>2145</v>
      </c>
      <c r="B29" s="477">
        <v>96499</v>
      </c>
      <c r="C29" s="490" t="s">
        <v>2763</v>
      </c>
      <c r="D29" s="477">
        <v>1946</v>
      </c>
      <c r="E29" s="491"/>
      <c r="F29" s="455"/>
      <c r="G29" s="436"/>
      <c r="H29" s="436"/>
      <c r="I29" s="436"/>
    </row>
    <row r="30" spans="1:9" ht="17.100000000000001" customHeight="1">
      <c r="A30" s="493" t="s">
        <v>2144</v>
      </c>
      <c r="B30" s="477">
        <v>151092</v>
      </c>
      <c r="C30" s="490">
        <v>1545</v>
      </c>
      <c r="D30" s="477">
        <v>1545</v>
      </c>
      <c r="E30" s="491"/>
      <c r="F30" s="455"/>
      <c r="G30" s="436"/>
      <c r="H30" s="436"/>
      <c r="I30" s="436"/>
    </row>
    <row r="31" spans="1:9" ht="17.100000000000001" customHeight="1">
      <c r="A31" s="493" t="s">
        <v>183</v>
      </c>
      <c r="B31" s="477">
        <v>451664</v>
      </c>
      <c r="C31" s="490">
        <v>750</v>
      </c>
      <c r="D31" s="477">
        <v>750</v>
      </c>
      <c r="E31" s="491">
        <f t="shared" si="0"/>
        <v>451664</v>
      </c>
      <c r="F31" s="455">
        <f t="shared" si="1"/>
        <v>750</v>
      </c>
      <c r="G31" s="436"/>
      <c r="H31" s="436"/>
      <c r="I31" s="436"/>
    </row>
    <row r="32" spans="1:9" ht="17.100000000000001" customHeight="1">
      <c r="A32" s="493" t="s">
        <v>184</v>
      </c>
      <c r="B32" s="477"/>
      <c r="C32" s="490"/>
      <c r="D32" s="477"/>
      <c r="E32" s="491">
        <f>SUM(B33:B38)</f>
        <v>238399</v>
      </c>
      <c r="F32" s="455">
        <f>SUMPRODUCT(B33:B38, D33:D38)/SUM(B33:B38)</f>
        <v>5915.3262387845589</v>
      </c>
      <c r="G32" s="436"/>
      <c r="H32" s="436"/>
      <c r="I32" s="436"/>
    </row>
    <row r="33" spans="1:9" ht="17.100000000000001" customHeight="1">
      <c r="A33" s="493" t="s">
        <v>2146</v>
      </c>
      <c r="B33" s="477">
        <v>5106</v>
      </c>
      <c r="C33" s="490">
        <v>3050</v>
      </c>
      <c r="D33" s="477">
        <v>3050</v>
      </c>
      <c r="E33" s="491"/>
      <c r="F33" s="455"/>
      <c r="G33" s="436"/>
      <c r="H33" s="436"/>
      <c r="I33" s="436"/>
    </row>
    <row r="34" spans="1:9" ht="17.100000000000001" customHeight="1">
      <c r="A34" s="493" t="s">
        <v>2147</v>
      </c>
      <c r="B34" s="477">
        <v>0</v>
      </c>
      <c r="C34" s="490">
        <v>4825</v>
      </c>
      <c r="D34" s="477">
        <v>4825</v>
      </c>
      <c r="E34" s="491"/>
      <c r="F34" s="455"/>
      <c r="G34" s="436"/>
      <c r="H34" s="436"/>
      <c r="I34" s="436"/>
    </row>
    <row r="35" spans="1:9" ht="17.100000000000001" customHeight="1">
      <c r="A35" s="493" t="s">
        <v>2149</v>
      </c>
      <c r="B35" s="477">
        <v>29807</v>
      </c>
      <c r="C35" s="490">
        <v>7550</v>
      </c>
      <c r="D35" s="477">
        <v>7550</v>
      </c>
      <c r="E35" s="491"/>
      <c r="F35" s="455"/>
      <c r="G35" s="436"/>
      <c r="H35" s="436"/>
      <c r="I35" s="436"/>
    </row>
    <row r="36" spans="1:9" ht="17.100000000000001" customHeight="1">
      <c r="A36" s="493" t="s">
        <v>2150</v>
      </c>
      <c r="B36" s="477">
        <v>197219</v>
      </c>
      <c r="C36" s="490">
        <v>5660</v>
      </c>
      <c r="D36" s="477">
        <v>5660</v>
      </c>
      <c r="E36" s="491"/>
      <c r="F36" s="455"/>
      <c r="G36" s="436"/>
      <c r="H36" s="436"/>
      <c r="I36" s="436"/>
    </row>
    <row r="37" spans="1:9" ht="17.100000000000001" customHeight="1">
      <c r="A37" s="493" t="s">
        <v>2152</v>
      </c>
      <c r="B37" s="477">
        <v>6267</v>
      </c>
      <c r="C37" s="490">
        <v>8510</v>
      </c>
      <c r="D37" s="477">
        <v>8510</v>
      </c>
      <c r="E37" s="491"/>
      <c r="F37" s="455"/>
      <c r="G37" s="436"/>
      <c r="H37" s="436"/>
      <c r="I37" s="436"/>
    </row>
    <row r="38" spans="1:9" ht="17.100000000000001" customHeight="1">
      <c r="A38" s="493" t="s">
        <v>2154</v>
      </c>
      <c r="B38" s="477">
        <v>0</v>
      </c>
      <c r="C38" s="490">
        <v>8510</v>
      </c>
      <c r="D38" s="477">
        <v>8510</v>
      </c>
      <c r="E38" s="491"/>
      <c r="F38" s="455"/>
      <c r="G38" s="436"/>
      <c r="H38" s="436"/>
      <c r="I38" s="436"/>
    </row>
    <row r="39" spans="1:9" ht="17.100000000000001" customHeight="1">
      <c r="A39" s="493" t="s">
        <v>185</v>
      </c>
      <c r="B39" s="477"/>
      <c r="C39" s="490"/>
      <c r="D39" s="477"/>
      <c r="E39" s="491">
        <f>SUM(B40:B41)</f>
        <v>9872</v>
      </c>
      <c r="F39" s="455">
        <f>SUMPRODUCT(B40:B41, D40:D41)/SUM(B40:B41)</f>
        <v>5040</v>
      </c>
      <c r="G39" s="436"/>
      <c r="H39" s="436"/>
      <c r="I39" s="436"/>
    </row>
    <row r="40" spans="1:9" ht="17.100000000000001" customHeight="1">
      <c r="A40" s="493" t="s">
        <v>2155</v>
      </c>
      <c r="B40" s="477">
        <v>9872</v>
      </c>
      <c r="C40" s="490" t="s">
        <v>2764</v>
      </c>
      <c r="D40" s="477">
        <v>5040</v>
      </c>
      <c r="E40" s="491"/>
      <c r="F40" s="455"/>
      <c r="G40" s="436"/>
      <c r="H40" s="436"/>
      <c r="I40" s="436"/>
    </row>
    <row r="41" spans="1:9" ht="17.100000000000001" customHeight="1">
      <c r="A41" s="493" t="s">
        <v>2157</v>
      </c>
      <c r="B41" s="477">
        <v>0</v>
      </c>
      <c r="C41" s="490" t="s">
        <v>2764</v>
      </c>
      <c r="D41" s="477">
        <v>5040</v>
      </c>
      <c r="E41" s="491"/>
      <c r="F41" s="455"/>
      <c r="G41" s="436"/>
      <c r="H41" s="436"/>
      <c r="I41" s="436"/>
    </row>
    <row r="42" spans="1:9" ht="17.100000000000001" customHeight="1">
      <c r="A42" s="493" t="s">
        <v>186</v>
      </c>
      <c r="B42" s="477"/>
      <c r="C42" s="490"/>
      <c r="D42" s="477"/>
      <c r="E42" s="491">
        <f>SUM(B43:B44)</f>
        <v>45641</v>
      </c>
      <c r="F42" s="455">
        <f>SUMPRODUCT(B43:B44, D43:D44)/SUM(B43:B44)</f>
        <v>5000</v>
      </c>
      <c r="G42" s="436"/>
      <c r="H42" s="436"/>
      <c r="I42" s="436"/>
    </row>
    <row r="43" spans="1:9" ht="17.100000000000001" customHeight="1">
      <c r="A43" s="493" t="s">
        <v>2158</v>
      </c>
      <c r="B43" s="477">
        <v>33477</v>
      </c>
      <c r="C43" s="490" t="s">
        <v>2765</v>
      </c>
      <c r="D43" s="477">
        <v>5000</v>
      </c>
      <c r="E43" s="491"/>
      <c r="F43" s="455"/>
      <c r="G43" s="436"/>
      <c r="H43" s="436"/>
      <c r="I43" s="436"/>
    </row>
    <row r="44" spans="1:9" ht="17.100000000000001" customHeight="1">
      <c r="A44" s="493" t="s">
        <v>2160</v>
      </c>
      <c r="B44" s="477">
        <v>12164</v>
      </c>
      <c r="C44" s="490" t="s">
        <v>2765</v>
      </c>
      <c r="D44" s="477">
        <v>5000</v>
      </c>
      <c r="E44" s="491"/>
      <c r="F44" s="455"/>
      <c r="G44" s="436"/>
      <c r="H44" s="436"/>
      <c r="I44" s="436"/>
    </row>
    <row r="45" spans="1:9" ht="17.100000000000001" customHeight="1">
      <c r="A45" s="493" t="s">
        <v>187</v>
      </c>
      <c r="B45" s="477"/>
      <c r="C45" s="490"/>
      <c r="D45" s="477"/>
      <c r="E45" s="491">
        <f>SUM(B46:B48)</f>
        <v>87898</v>
      </c>
      <c r="F45" s="455">
        <f>SUMPRODUCT(B46:B48, D46:D48)/SUM(B46:B48)</f>
        <v>3561.3040114678379</v>
      </c>
      <c r="G45" s="436"/>
      <c r="H45" s="436"/>
      <c r="I45" s="436"/>
    </row>
    <row r="46" spans="1:9" ht="17.100000000000001" customHeight="1">
      <c r="A46" s="493" t="s">
        <v>2161</v>
      </c>
      <c r="B46" s="477"/>
      <c r="C46" s="490"/>
      <c r="D46" s="477"/>
      <c r="E46" s="491"/>
      <c r="F46" s="455"/>
      <c r="G46" s="436"/>
      <c r="H46" s="436"/>
      <c r="I46" s="436"/>
    </row>
    <row r="47" spans="1:9" ht="17.100000000000001" customHeight="1">
      <c r="A47" s="493" t="s">
        <v>2162</v>
      </c>
      <c r="B47" s="477">
        <v>67603</v>
      </c>
      <c r="C47" s="490">
        <v>4000</v>
      </c>
      <c r="D47" s="477">
        <v>4000</v>
      </c>
      <c r="E47" s="491"/>
      <c r="F47" s="455"/>
      <c r="G47" s="436"/>
      <c r="H47" s="436"/>
      <c r="I47" s="436"/>
    </row>
    <row r="48" spans="1:9" ht="17.100000000000001" customHeight="1">
      <c r="A48" s="493" t="s">
        <v>2164</v>
      </c>
      <c r="B48" s="477">
        <v>20295</v>
      </c>
      <c r="C48" s="490" t="s">
        <v>2766</v>
      </c>
      <c r="D48" s="477">
        <v>2100</v>
      </c>
      <c r="E48" s="491"/>
      <c r="F48" s="455"/>
      <c r="G48" s="436"/>
      <c r="H48" s="436"/>
      <c r="I48" s="436"/>
    </row>
    <row r="49" spans="1:9" ht="17.100000000000001" customHeight="1">
      <c r="A49" s="493" t="s">
        <v>1134</v>
      </c>
      <c r="B49" s="477">
        <v>2418</v>
      </c>
      <c r="C49" s="490">
        <v>11100</v>
      </c>
      <c r="D49" s="477">
        <v>11100</v>
      </c>
      <c r="E49" s="491">
        <f t="shared" si="0"/>
        <v>2418</v>
      </c>
      <c r="F49" s="455">
        <f t="shared" si="1"/>
        <v>11100</v>
      </c>
      <c r="G49" s="436"/>
      <c r="H49" s="436"/>
      <c r="I49" s="436"/>
    </row>
    <row r="50" spans="1:9" ht="17.100000000000001" customHeight="1">
      <c r="A50" s="493" t="s">
        <v>188</v>
      </c>
      <c r="B50" s="477">
        <v>53858</v>
      </c>
      <c r="C50" s="490" t="s">
        <v>2767</v>
      </c>
      <c r="D50" s="477">
        <v>3965</v>
      </c>
      <c r="E50" s="491">
        <f t="shared" si="0"/>
        <v>53858</v>
      </c>
      <c r="F50" s="455">
        <f t="shared" si="1"/>
        <v>3965</v>
      </c>
      <c r="G50" s="436"/>
      <c r="H50" s="436"/>
      <c r="I50" s="436"/>
    </row>
    <row r="51" spans="1:9" ht="17.100000000000001" customHeight="1">
      <c r="A51" s="493" t="s">
        <v>189</v>
      </c>
      <c r="B51" s="477">
        <v>32676</v>
      </c>
      <c r="C51" s="490" t="s">
        <v>2768</v>
      </c>
      <c r="D51" s="477">
        <v>6975</v>
      </c>
      <c r="E51" s="491">
        <f t="shared" si="0"/>
        <v>32676</v>
      </c>
      <c r="F51" s="455">
        <f t="shared" si="1"/>
        <v>6975</v>
      </c>
      <c r="G51" s="436"/>
      <c r="H51" s="436"/>
      <c r="I51" s="436"/>
    </row>
    <row r="52" spans="1:9" ht="17.100000000000001" customHeight="1">
      <c r="A52" s="493" t="s">
        <v>190</v>
      </c>
      <c r="B52" s="477">
        <v>29061</v>
      </c>
      <c r="C52" s="490" t="s">
        <v>2769</v>
      </c>
      <c r="D52" s="477">
        <v>8165</v>
      </c>
      <c r="E52" s="491">
        <f t="shared" si="0"/>
        <v>29061</v>
      </c>
      <c r="F52" s="455">
        <f t="shared" si="1"/>
        <v>8165</v>
      </c>
      <c r="G52" s="436"/>
      <c r="H52" s="436"/>
      <c r="I52" s="436"/>
    </row>
    <row r="53" spans="1:9" ht="17.100000000000001" customHeight="1">
      <c r="A53" s="493" t="s">
        <v>192</v>
      </c>
      <c r="B53" s="477"/>
      <c r="C53" s="490"/>
      <c r="D53" s="477"/>
      <c r="E53" s="491">
        <f>SUM(B54:B61)</f>
        <v>3266538</v>
      </c>
      <c r="F53" s="455">
        <f>SUMPRODUCT(B54:B61, D54:D61)/SUM(B54:B61)</f>
        <v>2263.7625216666697</v>
      </c>
      <c r="G53" s="436"/>
      <c r="H53" s="436"/>
      <c r="I53" s="436"/>
    </row>
    <row r="54" spans="1:9" ht="17.100000000000001" customHeight="1">
      <c r="A54" s="493" t="s">
        <v>2168</v>
      </c>
      <c r="B54" s="477">
        <v>123153</v>
      </c>
      <c r="C54" s="490">
        <v>600</v>
      </c>
      <c r="D54" s="477">
        <v>600</v>
      </c>
      <c r="E54" s="491"/>
      <c r="F54" s="455"/>
      <c r="G54" s="436"/>
      <c r="H54" s="436"/>
      <c r="I54" s="436"/>
    </row>
    <row r="55" spans="1:9" ht="17.100000000000001" customHeight="1">
      <c r="A55" s="493" t="s">
        <v>2169</v>
      </c>
      <c r="B55" s="477">
        <v>3062605</v>
      </c>
      <c r="C55" s="490">
        <v>2200</v>
      </c>
      <c r="D55" s="477">
        <v>2200</v>
      </c>
      <c r="E55" s="491"/>
      <c r="F55" s="455"/>
      <c r="G55" s="436"/>
      <c r="H55" s="436"/>
      <c r="I55" s="436"/>
    </row>
    <row r="56" spans="1:9" ht="17.100000000000001" customHeight="1">
      <c r="A56" s="493" t="s">
        <v>2171</v>
      </c>
      <c r="B56" s="477">
        <v>0</v>
      </c>
      <c r="C56" s="490"/>
      <c r="D56" s="477"/>
      <c r="E56" s="491"/>
      <c r="F56" s="455"/>
      <c r="G56" s="436"/>
      <c r="H56" s="436"/>
      <c r="I56" s="436"/>
    </row>
    <row r="57" spans="1:9" ht="17.100000000000001" customHeight="1">
      <c r="A57" s="493" t="s">
        <v>2173</v>
      </c>
      <c r="B57" s="477">
        <v>11201</v>
      </c>
      <c r="C57" s="490">
        <v>5000</v>
      </c>
      <c r="D57" s="477">
        <f>C57</f>
        <v>5000</v>
      </c>
      <c r="E57" s="491"/>
      <c r="F57" s="455"/>
      <c r="G57" s="436"/>
      <c r="H57" s="436"/>
      <c r="I57" s="436"/>
    </row>
    <row r="58" spans="1:9" ht="17.100000000000001" customHeight="1">
      <c r="A58" s="493" t="s">
        <v>2174</v>
      </c>
      <c r="B58" s="477">
        <v>14533</v>
      </c>
      <c r="C58" s="490">
        <v>7100</v>
      </c>
      <c r="D58" s="477">
        <v>7100</v>
      </c>
      <c r="E58" s="491"/>
      <c r="F58" s="455"/>
      <c r="G58" s="436"/>
      <c r="H58" s="436"/>
      <c r="I58" s="436"/>
    </row>
    <row r="59" spans="1:9" ht="17.100000000000001" customHeight="1">
      <c r="A59" s="493" t="s">
        <v>2175</v>
      </c>
      <c r="B59" s="477">
        <v>0</v>
      </c>
      <c r="C59" s="490">
        <v>6700</v>
      </c>
      <c r="D59" s="477">
        <f t="shared" ref="D59:D61" si="2">C59</f>
        <v>6700</v>
      </c>
      <c r="E59" s="491"/>
      <c r="F59" s="455"/>
      <c r="G59" s="436"/>
      <c r="H59" s="436"/>
      <c r="I59" s="436"/>
    </row>
    <row r="60" spans="1:9" ht="17.100000000000001" customHeight="1">
      <c r="A60" s="493" t="s">
        <v>2176</v>
      </c>
      <c r="B60" s="477">
        <v>55046</v>
      </c>
      <c r="C60" s="490">
        <v>7700</v>
      </c>
      <c r="D60" s="477">
        <f t="shared" si="2"/>
        <v>7700</v>
      </c>
      <c r="E60" s="491"/>
      <c r="F60" s="455"/>
      <c r="G60" s="436"/>
      <c r="H60" s="436"/>
      <c r="I60" s="436"/>
    </row>
    <row r="61" spans="1:9" ht="17.100000000000001" customHeight="1">
      <c r="A61" s="493" t="s">
        <v>2178</v>
      </c>
      <c r="B61" s="477">
        <v>0</v>
      </c>
      <c r="C61" s="490">
        <v>8550</v>
      </c>
      <c r="D61" s="477">
        <f t="shared" si="2"/>
        <v>8550</v>
      </c>
      <c r="E61" s="491"/>
      <c r="F61" s="455"/>
      <c r="G61" s="436"/>
      <c r="H61" s="436"/>
      <c r="I61" s="436"/>
    </row>
    <row r="62" spans="1:9" ht="17.100000000000001" customHeight="1">
      <c r="A62" s="493" t="s">
        <v>193</v>
      </c>
      <c r="B62" s="477"/>
      <c r="C62" s="490"/>
      <c r="D62" s="477"/>
      <c r="E62" s="491">
        <f>SUM(B63:B70)</f>
        <v>29273890</v>
      </c>
      <c r="F62" s="455">
        <f>SUMPRODUCT(B63:B70,D63:D70)/SUM(B63:B70)</f>
        <v>778.81555713982664</v>
      </c>
      <c r="G62" s="436"/>
      <c r="H62" s="436"/>
      <c r="I62" s="436"/>
    </row>
    <row r="63" spans="1:9" ht="17.100000000000001" customHeight="1">
      <c r="A63" s="493" t="s">
        <v>2168</v>
      </c>
      <c r="B63" s="477">
        <v>11234703</v>
      </c>
      <c r="C63" s="490">
        <v>400</v>
      </c>
      <c r="D63" s="477">
        <f t="shared" ref="D63:D64" si="3">C63</f>
        <v>400</v>
      </c>
      <c r="E63" s="491"/>
      <c r="F63" s="455"/>
      <c r="G63" s="436"/>
      <c r="H63" s="436"/>
      <c r="I63" s="436"/>
    </row>
    <row r="64" spans="1:9" ht="17.100000000000001" customHeight="1">
      <c r="A64" s="493" t="s">
        <v>2169</v>
      </c>
      <c r="B64" s="477">
        <v>17929189</v>
      </c>
      <c r="C64" s="490">
        <v>1000</v>
      </c>
      <c r="D64" s="477">
        <f t="shared" si="3"/>
        <v>1000</v>
      </c>
      <c r="E64" s="491"/>
      <c r="F64" s="455"/>
      <c r="G64" s="436"/>
      <c r="H64" s="436"/>
      <c r="I64" s="436"/>
    </row>
    <row r="65" spans="1:9" ht="17.100000000000001" customHeight="1">
      <c r="A65" s="493" t="s">
        <v>2181</v>
      </c>
      <c r="B65" s="477">
        <v>42673</v>
      </c>
      <c r="C65" s="490" t="s">
        <v>2770</v>
      </c>
      <c r="D65" s="477">
        <v>2500</v>
      </c>
      <c r="E65" s="491"/>
      <c r="F65" s="455"/>
      <c r="G65" s="436"/>
      <c r="H65" s="436"/>
      <c r="I65" s="436"/>
    </row>
    <row r="66" spans="1:9" ht="17.100000000000001" customHeight="1">
      <c r="A66" s="493" t="s">
        <v>2176</v>
      </c>
      <c r="B66" s="477">
        <v>250</v>
      </c>
      <c r="C66" s="490" t="s">
        <v>2771</v>
      </c>
      <c r="D66" s="477">
        <v>3633</v>
      </c>
      <c r="E66" s="491"/>
      <c r="F66" s="455"/>
      <c r="G66" s="436"/>
      <c r="H66" s="436"/>
      <c r="I66" s="436"/>
    </row>
    <row r="67" spans="1:9" ht="17.100000000000001" customHeight="1">
      <c r="A67" s="493" t="s">
        <v>2146</v>
      </c>
      <c r="B67" s="477">
        <v>0</v>
      </c>
      <c r="C67" s="490">
        <v>1500</v>
      </c>
      <c r="D67" s="477">
        <f t="shared" ref="D67:D70" si="4">C67</f>
        <v>1500</v>
      </c>
      <c r="E67" s="491"/>
      <c r="F67" s="455"/>
      <c r="G67" s="436"/>
      <c r="H67" s="436"/>
      <c r="I67" s="436"/>
    </row>
    <row r="68" spans="1:9" ht="17.100000000000001" customHeight="1">
      <c r="A68" s="493" t="s">
        <v>2149</v>
      </c>
      <c r="B68" s="477">
        <v>67075</v>
      </c>
      <c r="C68" s="490">
        <v>4000</v>
      </c>
      <c r="D68" s="477">
        <f t="shared" si="4"/>
        <v>4000</v>
      </c>
      <c r="E68" s="491"/>
      <c r="F68" s="455"/>
      <c r="G68" s="436"/>
      <c r="H68" s="436"/>
      <c r="I68" s="436"/>
    </row>
    <row r="69" spans="1:9" ht="17.100000000000001" customHeight="1">
      <c r="A69" s="493" t="s">
        <v>2185</v>
      </c>
      <c r="B69" s="477">
        <v>0</v>
      </c>
      <c r="C69" s="490">
        <v>6700</v>
      </c>
      <c r="D69" s="477">
        <f t="shared" si="4"/>
        <v>6700</v>
      </c>
      <c r="E69" s="491"/>
      <c r="F69" s="455"/>
      <c r="G69" s="436"/>
      <c r="H69" s="436"/>
      <c r="I69" s="436"/>
    </row>
    <row r="70" spans="1:9" ht="17.100000000000001" customHeight="1">
      <c r="A70" s="493" t="s">
        <v>2186</v>
      </c>
      <c r="B70" s="477">
        <v>0</v>
      </c>
      <c r="C70" s="490">
        <v>8200</v>
      </c>
      <c r="D70" s="477">
        <f t="shared" si="4"/>
        <v>8200</v>
      </c>
      <c r="E70" s="491"/>
      <c r="F70" s="455"/>
      <c r="G70" s="436"/>
      <c r="H70" s="436"/>
      <c r="I70" s="436"/>
    </row>
    <row r="71" spans="1:9" ht="17.100000000000001" customHeight="1">
      <c r="A71" s="493" t="s">
        <v>194</v>
      </c>
      <c r="B71" s="477"/>
      <c r="C71" s="490"/>
      <c r="D71" s="477"/>
      <c r="E71" s="491">
        <f>SUM(B72:B77)</f>
        <v>895875</v>
      </c>
      <c r="F71" s="455">
        <f>SUMPRODUCT(B72:B77, D72:D77)/SUM(B72:B77)</f>
        <v>7545.3390539974889</v>
      </c>
      <c r="G71" s="436"/>
      <c r="H71" s="436"/>
      <c r="I71" s="436"/>
    </row>
    <row r="72" spans="1:9" ht="17.100000000000001" customHeight="1">
      <c r="A72" s="493" t="s">
        <v>2187</v>
      </c>
      <c r="B72" s="477"/>
      <c r="C72" s="490"/>
      <c r="D72" s="477"/>
      <c r="E72" s="491"/>
      <c r="F72" s="455"/>
      <c r="G72" s="436"/>
      <c r="H72" s="436"/>
      <c r="I72" s="436"/>
    </row>
    <row r="73" spans="1:9" ht="17.100000000000001" customHeight="1">
      <c r="A73" s="493" t="s">
        <v>2188</v>
      </c>
      <c r="B73" s="477">
        <v>58283</v>
      </c>
      <c r="C73" s="490" t="s">
        <v>2772</v>
      </c>
      <c r="D73" s="477">
        <v>8625</v>
      </c>
      <c r="E73" s="491"/>
      <c r="F73" s="455"/>
      <c r="G73" s="436"/>
      <c r="H73" s="436"/>
      <c r="I73" s="436"/>
    </row>
    <row r="74" spans="1:9" ht="17.100000000000001" customHeight="1">
      <c r="A74" s="493" t="s">
        <v>2190</v>
      </c>
      <c r="B74" s="477">
        <v>648862</v>
      </c>
      <c r="C74" s="490" t="s">
        <v>2772</v>
      </c>
      <c r="D74" s="477">
        <v>8625</v>
      </c>
      <c r="E74" s="491"/>
      <c r="F74" s="455"/>
      <c r="G74" s="436"/>
      <c r="H74" s="436"/>
      <c r="I74" s="436"/>
    </row>
    <row r="75" spans="1:9" ht="17.100000000000001" customHeight="1">
      <c r="A75" s="493" t="s">
        <v>2191</v>
      </c>
      <c r="B75" s="477"/>
      <c r="C75" s="490"/>
      <c r="D75" s="477"/>
      <c r="E75" s="491"/>
      <c r="F75" s="455"/>
      <c r="G75" s="436"/>
      <c r="H75" s="436"/>
      <c r="I75" s="436"/>
    </row>
    <row r="76" spans="1:9" ht="17.100000000000001" customHeight="1">
      <c r="A76" s="493" t="s">
        <v>2188</v>
      </c>
      <c r="B76" s="477">
        <v>4566</v>
      </c>
      <c r="C76" s="490" t="s">
        <v>2773</v>
      </c>
      <c r="D76" s="477">
        <v>3500</v>
      </c>
      <c r="E76" s="491"/>
      <c r="F76" s="455"/>
      <c r="G76" s="436"/>
      <c r="H76" s="436"/>
      <c r="I76" s="436"/>
    </row>
    <row r="77" spans="1:9" ht="17.100000000000001" customHeight="1">
      <c r="A77" s="493" t="s">
        <v>2190</v>
      </c>
      <c r="B77" s="477">
        <v>184164</v>
      </c>
      <c r="C77" s="490" t="s">
        <v>2773</v>
      </c>
      <c r="D77" s="477">
        <v>3500</v>
      </c>
      <c r="E77" s="491"/>
      <c r="F77" s="455"/>
      <c r="G77" s="436"/>
      <c r="H77" s="436"/>
      <c r="I77" s="436"/>
    </row>
    <row r="78" spans="1:9" ht="16.5" customHeight="1">
      <c r="A78" s="493" t="s">
        <v>195</v>
      </c>
      <c r="B78" s="477"/>
      <c r="C78" s="490"/>
      <c r="D78" s="477"/>
      <c r="E78" s="491">
        <f>SUM(B79:B80)</f>
        <v>35359</v>
      </c>
      <c r="F78" s="455">
        <f>SUMPRODUCT(B79:B80, D79:D80)/SUM(B79:B80)</f>
        <v>6917</v>
      </c>
      <c r="G78" s="436"/>
      <c r="H78" s="436"/>
      <c r="I78" s="436"/>
    </row>
    <row r="79" spans="1:9" ht="16.5" customHeight="1">
      <c r="A79" s="493" t="s">
        <v>2193</v>
      </c>
      <c r="B79" s="477">
        <v>35359</v>
      </c>
      <c r="C79" s="490">
        <v>3800</v>
      </c>
      <c r="D79" s="477">
        <v>6917</v>
      </c>
      <c r="E79" s="491"/>
      <c r="F79" s="455"/>
      <c r="G79" s="436"/>
      <c r="H79" s="436"/>
      <c r="I79" s="436"/>
    </row>
    <row r="80" spans="1:9" ht="16.5" customHeight="1">
      <c r="A80" s="493" t="s">
        <v>2194</v>
      </c>
      <c r="B80" s="477">
        <v>0</v>
      </c>
      <c r="C80" s="490">
        <v>6200</v>
      </c>
      <c r="D80" s="477">
        <v>6917</v>
      </c>
      <c r="E80" s="491"/>
      <c r="F80" s="455"/>
      <c r="G80" s="436"/>
      <c r="H80" s="436"/>
      <c r="I80" s="436"/>
    </row>
    <row r="81" spans="1:9" ht="17.100000000000001" customHeight="1">
      <c r="A81" s="493" t="s">
        <v>2195</v>
      </c>
      <c r="B81" s="477">
        <v>1865</v>
      </c>
      <c r="C81" s="490">
        <v>1400</v>
      </c>
      <c r="D81" s="477">
        <v>1400</v>
      </c>
      <c r="E81" s="491">
        <f t="shared" ref="E81:E133" si="5">B81</f>
        <v>1865</v>
      </c>
      <c r="F81" s="455">
        <f t="shared" ref="F81:F133" si="6">D81</f>
        <v>1400</v>
      </c>
      <c r="G81" s="436"/>
      <c r="H81" s="436"/>
      <c r="I81" s="436"/>
    </row>
    <row r="82" spans="1:9" ht="17.100000000000001" customHeight="1">
      <c r="A82" s="493" t="s">
        <v>196</v>
      </c>
      <c r="B82" s="477">
        <v>10448</v>
      </c>
      <c r="C82" s="490" t="s">
        <v>2774</v>
      </c>
      <c r="D82" s="477">
        <v>1133</v>
      </c>
      <c r="E82" s="491">
        <f t="shared" si="5"/>
        <v>10448</v>
      </c>
      <c r="F82" s="455">
        <f t="shared" si="6"/>
        <v>1133</v>
      </c>
      <c r="G82" s="436"/>
      <c r="H82" s="436"/>
      <c r="I82" s="436"/>
    </row>
    <row r="83" spans="1:9" ht="17.100000000000001" customHeight="1">
      <c r="A83" s="493" t="s">
        <v>2198</v>
      </c>
      <c r="B83" s="477">
        <v>0</v>
      </c>
      <c r="C83" s="490">
        <v>2340</v>
      </c>
      <c r="D83" s="477">
        <f>C83</f>
        <v>2340</v>
      </c>
      <c r="E83" s="491">
        <f t="shared" si="5"/>
        <v>0</v>
      </c>
      <c r="F83" s="455">
        <f t="shared" si="6"/>
        <v>2340</v>
      </c>
      <c r="G83" s="436"/>
      <c r="H83" s="436"/>
      <c r="I83" s="436"/>
    </row>
    <row r="84" spans="1:9" ht="17.100000000000001" customHeight="1">
      <c r="A84" s="493" t="s">
        <v>2199</v>
      </c>
      <c r="B84" s="477">
        <v>0</v>
      </c>
      <c r="C84" s="490" t="s">
        <v>2775</v>
      </c>
      <c r="D84" s="477">
        <v>5080</v>
      </c>
      <c r="E84" s="491">
        <f t="shared" si="5"/>
        <v>0</v>
      </c>
      <c r="F84" s="455">
        <f t="shared" si="6"/>
        <v>5080</v>
      </c>
      <c r="G84" s="436"/>
      <c r="H84" s="436"/>
      <c r="I84" s="436"/>
    </row>
    <row r="85" spans="1:9" ht="17.100000000000001" customHeight="1">
      <c r="A85" s="493" t="s">
        <v>2200</v>
      </c>
      <c r="B85" s="477">
        <v>0</v>
      </c>
      <c r="C85" s="490">
        <v>2500</v>
      </c>
      <c r="D85" s="477">
        <f>C85</f>
        <v>2500</v>
      </c>
      <c r="E85" s="491">
        <f t="shared" si="5"/>
        <v>0</v>
      </c>
      <c r="F85" s="455">
        <f t="shared" si="6"/>
        <v>2500</v>
      </c>
      <c r="G85" s="436"/>
      <c r="H85" s="436"/>
      <c r="I85" s="436"/>
    </row>
    <row r="86" spans="1:9" ht="17.100000000000001" customHeight="1">
      <c r="A86" s="493" t="s">
        <v>197</v>
      </c>
      <c r="B86" s="477">
        <v>1196057</v>
      </c>
      <c r="C86" s="490" t="s">
        <v>2776</v>
      </c>
      <c r="D86" s="477">
        <v>3000</v>
      </c>
      <c r="E86" s="491">
        <f t="shared" si="5"/>
        <v>1196057</v>
      </c>
      <c r="F86" s="455">
        <f t="shared" si="6"/>
        <v>3000</v>
      </c>
      <c r="G86" s="436"/>
      <c r="H86" s="436"/>
      <c r="I86" s="436"/>
    </row>
    <row r="87" spans="1:9" ht="17.100000000000001" customHeight="1">
      <c r="A87" s="494" t="s">
        <v>2202</v>
      </c>
      <c r="B87" s="495">
        <v>0</v>
      </c>
      <c r="C87" s="496">
        <v>3520</v>
      </c>
      <c r="D87" s="495">
        <f>C87</f>
        <v>3520</v>
      </c>
      <c r="E87" s="491">
        <f t="shared" si="5"/>
        <v>0</v>
      </c>
      <c r="F87" s="455">
        <f t="shared" si="6"/>
        <v>3520</v>
      </c>
      <c r="G87" s="436"/>
      <c r="H87" s="436"/>
      <c r="I87" s="436"/>
    </row>
    <row r="88" spans="1:9" ht="17.100000000000001" customHeight="1">
      <c r="A88" s="493" t="s">
        <v>2204</v>
      </c>
      <c r="B88" s="477">
        <v>0</v>
      </c>
      <c r="C88" s="490" t="s">
        <v>2777</v>
      </c>
      <c r="D88" s="477">
        <v>9070</v>
      </c>
      <c r="E88" s="491">
        <f t="shared" si="5"/>
        <v>0</v>
      </c>
      <c r="F88" s="455">
        <f t="shared" si="6"/>
        <v>9070</v>
      </c>
      <c r="G88" s="436"/>
      <c r="H88" s="436"/>
      <c r="I88" s="436"/>
    </row>
    <row r="89" spans="1:9" ht="17.100000000000001" customHeight="1">
      <c r="A89" s="493" t="s">
        <v>2206</v>
      </c>
      <c r="B89" s="477">
        <v>0</v>
      </c>
      <c r="C89" s="490">
        <v>11000</v>
      </c>
      <c r="D89" s="477">
        <f>C89</f>
        <v>11000</v>
      </c>
      <c r="E89" s="491">
        <f t="shared" si="5"/>
        <v>0</v>
      </c>
      <c r="F89" s="455">
        <f t="shared" si="6"/>
        <v>11000</v>
      </c>
      <c r="G89" s="436"/>
      <c r="H89" s="436"/>
      <c r="I89" s="436"/>
    </row>
    <row r="90" spans="1:9" ht="17.100000000000001" customHeight="1">
      <c r="A90" s="493" t="s">
        <v>198</v>
      </c>
      <c r="B90" s="477"/>
      <c r="C90" s="490"/>
      <c r="D90" s="477"/>
      <c r="E90" s="491">
        <f>SUM(B91:B100)</f>
        <v>1065707</v>
      </c>
      <c r="F90" s="455">
        <f>SUMPRODUCT(B91:B100, D91:D100)/SUM(B91:B100)</f>
        <v>3858.3931615350184</v>
      </c>
      <c r="G90" s="436"/>
      <c r="H90" s="436"/>
      <c r="I90" s="436"/>
    </row>
    <row r="91" spans="1:9" ht="17.100000000000001" customHeight="1">
      <c r="A91" s="493" t="s">
        <v>2207</v>
      </c>
      <c r="B91" s="477">
        <v>52170</v>
      </c>
      <c r="C91" s="490" t="s">
        <v>2778</v>
      </c>
      <c r="D91" s="477">
        <v>4138</v>
      </c>
      <c r="E91" s="491"/>
      <c r="F91" s="455"/>
      <c r="G91" s="436"/>
      <c r="H91" s="436"/>
      <c r="I91" s="436"/>
    </row>
    <row r="92" spans="1:9" ht="17.100000000000001" customHeight="1">
      <c r="A92" s="493" t="s">
        <v>2209</v>
      </c>
      <c r="B92" s="477"/>
      <c r="C92" s="490"/>
      <c r="D92" s="477"/>
      <c r="E92" s="491"/>
      <c r="F92" s="455"/>
      <c r="G92" s="436"/>
      <c r="H92" s="436"/>
      <c r="I92" s="436"/>
    </row>
    <row r="93" spans="1:9" ht="17.100000000000001" customHeight="1">
      <c r="A93" s="493" t="s">
        <v>2210</v>
      </c>
      <c r="B93" s="477">
        <v>9307</v>
      </c>
      <c r="C93" s="490" t="s">
        <v>2779</v>
      </c>
      <c r="D93" s="477">
        <v>3183</v>
      </c>
      <c r="E93" s="491"/>
      <c r="F93" s="455"/>
      <c r="G93" s="436"/>
      <c r="H93" s="436"/>
      <c r="I93" s="436"/>
    </row>
    <row r="94" spans="1:9" ht="17.100000000000001" customHeight="1">
      <c r="A94" s="493" t="s">
        <v>2212</v>
      </c>
      <c r="B94" s="477">
        <v>558420</v>
      </c>
      <c r="C94" s="490" t="s">
        <v>2779</v>
      </c>
      <c r="D94" s="477">
        <v>3183</v>
      </c>
      <c r="E94" s="491"/>
      <c r="F94" s="455"/>
      <c r="G94" s="436"/>
      <c r="H94" s="436"/>
      <c r="I94" s="436"/>
    </row>
    <row r="95" spans="1:9" ht="17.100000000000001" customHeight="1">
      <c r="A95" s="493" t="s">
        <v>2213</v>
      </c>
      <c r="B95" s="477">
        <v>3023</v>
      </c>
      <c r="C95" s="490">
        <v>2400</v>
      </c>
      <c r="D95" s="477">
        <f t="shared" ref="D95:D102" si="7">C95</f>
        <v>2400</v>
      </c>
      <c r="E95" s="491"/>
      <c r="F95" s="455"/>
      <c r="G95" s="436"/>
      <c r="H95" s="436"/>
      <c r="I95" s="436"/>
    </row>
    <row r="96" spans="1:9" ht="17.100000000000001" customHeight="1">
      <c r="A96" s="493" t="s">
        <v>2214</v>
      </c>
      <c r="B96" s="477">
        <v>27356</v>
      </c>
      <c r="C96" s="490">
        <v>3500</v>
      </c>
      <c r="D96" s="477">
        <f t="shared" si="7"/>
        <v>3500</v>
      </c>
      <c r="E96" s="491"/>
      <c r="F96" s="455"/>
      <c r="G96" s="436"/>
      <c r="H96" s="436"/>
      <c r="I96" s="436"/>
    </row>
    <row r="97" spans="1:9" ht="17.100000000000001" customHeight="1">
      <c r="A97" s="493" t="s">
        <v>2215</v>
      </c>
      <c r="B97" s="477">
        <v>7879</v>
      </c>
      <c r="C97" s="490">
        <v>3800</v>
      </c>
      <c r="D97" s="477">
        <f t="shared" si="7"/>
        <v>3800</v>
      </c>
      <c r="E97" s="491"/>
      <c r="F97" s="455"/>
      <c r="G97" s="436"/>
      <c r="H97" s="436"/>
      <c r="I97" s="436"/>
    </row>
    <row r="98" spans="1:9" ht="17.100000000000001" customHeight="1">
      <c r="A98" s="493" t="s">
        <v>2216</v>
      </c>
      <c r="B98" s="477">
        <v>103550</v>
      </c>
      <c r="C98" s="490">
        <v>4200</v>
      </c>
      <c r="D98" s="477">
        <f t="shared" si="7"/>
        <v>4200</v>
      </c>
      <c r="E98" s="491"/>
      <c r="F98" s="455"/>
      <c r="G98" s="436"/>
      <c r="H98" s="436"/>
      <c r="I98" s="436"/>
    </row>
    <row r="99" spans="1:9" ht="17.100000000000001" customHeight="1">
      <c r="A99" s="493" t="s">
        <v>2217</v>
      </c>
      <c r="B99" s="477">
        <v>81909</v>
      </c>
      <c r="C99" s="490">
        <v>4200</v>
      </c>
      <c r="D99" s="477">
        <f t="shared" si="7"/>
        <v>4200</v>
      </c>
      <c r="E99" s="491"/>
      <c r="F99" s="455"/>
      <c r="G99" s="436"/>
      <c r="H99" s="436"/>
      <c r="I99" s="436"/>
    </row>
    <row r="100" spans="1:9" ht="17.100000000000001" customHeight="1">
      <c r="A100" s="493" t="s">
        <v>2218</v>
      </c>
      <c r="B100" s="477">
        <v>222093</v>
      </c>
      <c r="C100" s="490">
        <v>5300</v>
      </c>
      <c r="D100" s="477">
        <f t="shared" si="7"/>
        <v>5300</v>
      </c>
      <c r="E100" s="491"/>
      <c r="F100" s="455"/>
      <c r="G100" s="436"/>
      <c r="H100" s="436"/>
      <c r="I100" s="436"/>
    </row>
    <row r="101" spans="1:9" ht="17.100000000000001" customHeight="1">
      <c r="A101" s="493" t="s">
        <v>1135</v>
      </c>
      <c r="B101" s="477">
        <v>1058</v>
      </c>
      <c r="C101" s="490">
        <v>6500</v>
      </c>
      <c r="D101" s="477">
        <f t="shared" si="7"/>
        <v>6500</v>
      </c>
      <c r="E101" s="491">
        <f t="shared" si="5"/>
        <v>1058</v>
      </c>
      <c r="F101" s="455">
        <f t="shared" si="6"/>
        <v>6500</v>
      </c>
      <c r="G101" s="436"/>
      <c r="H101" s="436"/>
      <c r="I101" s="436"/>
    </row>
    <row r="102" spans="1:9" ht="17.100000000000001" customHeight="1">
      <c r="A102" s="493" t="s">
        <v>2220</v>
      </c>
      <c r="B102" s="477">
        <v>0</v>
      </c>
      <c r="C102" s="490">
        <v>6700</v>
      </c>
      <c r="D102" s="477">
        <f t="shared" si="7"/>
        <v>6700</v>
      </c>
      <c r="E102" s="491">
        <f t="shared" si="5"/>
        <v>0</v>
      </c>
      <c r="F102" s="455">
        <f t="shared" si="6"/>
        <v>6700</v>
      </c>
      <c r="G102" s="436"/>
      <c r="H102" s="436"/>
      <c r="I102" s="436"/>
    </row>
    <row r="103" spans="1:9" ht="17.100000000000001" customHeight="1">
      <c r="A103" s="494" t="s">
        <v>199</v>
      </c>
      <c r="B103" s="495">
        <v>48520</v>
      </c>
      <c r="C103" s="496"/>
      <c r="D103" s="495"/>
      <c r="E103" s="491">
        <f t="shared" si="5"/>
        <v>48520</v>
      </c>
      <c r="F103" s="455"/>
      <c r="G103" s="436"/>
      <c r="H103" s="436"/>
      <c r="I103" s="436"/>
    </row>
    <row r="104" spans="1:9" ht="17.100000000000001" customHeight="1">
      <c r="A104" s="493" t="s">
        <v>2223</v>
      </c>
      <c r="B104" s="477">
        <v>0</v>
      </c>
      <c r="C104" s="490">
        <v>8700</v>
      </c>
      <c r="D104" s="477">
        <f t="shared" ref="D104:D106" si="8">C104</f>
        <v>8700</v>
      </c>
      <c r="E104" s="491">
        <f t="shared" si="5"/>
        <v>0</v>
      </c>
      <c r="F104" s="455">
        <f t="shared" si="6"/>
        <v>8700</v>
      </c>
      <c r="G104" s="436"/>
      <c r="H104" s="436"/>
      <c r="I104" s="436"/>
    </row>
    <row r="105" spans="1:9" ht="17.100000000000001" customHeight="1">
      <c r="A105" s="493" t="s">
        <v>2224</v>
      </c>
      <c r="B105" s="477">
        <v>1354</v>
      </c>
      <c r="C105" s="490">
        <v>6120</v>
      </c>
      <c r="D105" s="477">
        <f t="shared" si="8"/>
        <v>6120</v>
      </c>
      <c r="E105" s="491">
        <f t="shared" si="5"/>
        <v>1354</v>
      </c>
      <c r="F105" s="455">
        <f t="shared" si="6"/>
        <v>6120</v>
      </c>
      <c r="G105" s="436"/>
      <c r="H105" s="436"/>
      <c r="I105" s="436"/>
    </row>
    <row r="106" spans="1:9" ht="17.100000000000001" customHeight="1">
      <c r="A106" s="493" t="s">
        <v>2225</v>
      </c>
      <c r="B106" s="477">
        <v>2413</v>
      </c>
      <c r="C106" s="490">
        <v>2560</v>
      </c>
      <c r="D106" s="477">
        <f t="shared" si="8"/>
        <v>2560</v>
      </c>
      <c r="E106" s="491">
        <f t="shared" si="5"/>
        <v>2413</v>
      </c>
      <c r="F106" s="455">
        <f t="shared" si="6"/>
        <v>2560</v>
      </c>
      <c r="G106" s="436"/>
      <c r="H106" s="436"/>
      <c r="I106" s="436"/>
    </row>
    <row r="107" spans="1:9" ht="17.100000000000001" customHeight="1">
      <c r="A107" s="493" t="s">
        <v>200</v>
      </c>
      <c r="B107" s="477">
        <v>34892</v>
      </c>
      <c r="C107" s="490" t="s">
        <v>2780</v>
      </c>
      <c r="D107" s="477">
        <v>8242</v>
      </c>
      <c r="E107" s="491">
        <f t="shared" si="5"/>
        <v>34892</v>
      </c>
      <c r="F107" s="455">
        <f t="shared" si="6"/>
        <v>8242</v>
      </c>
      <c r="G107" s="436"/>
      <c r="H107" s="436"/>
      <c r="I107" s="436"/>
    </row>
    <row r="108" spans="1:9" ht="17.100000000000001" customHeight="1">
      <c r="A108" s="493" t="s">
        <v>201</v>
      </c>
      <c r="B108" s="477">
        <v>117109</v>
      </c>
      <c r="C108" s="490" t="s">
        <v>2781</v>
      </c>
      <c r="D108" s="477">
        <v>8400</v>
      </c>
      <c r="E108" s="491">
        <f t="shared" si="5"/>
        <v>117109</v>
      </c>
      <c r="F108" s="455">
        <f t="shared" si="6"/>
        <v>8400</v>
      </c>
      <c r="G108" s="436"/>
      <c r="H108" s="436"/>
      <c r="I108" s="436"/>
    </row>
    <row r="109" spans="1:9" ht="17.100000000000001" customHeight="1">
      <c r="A109" s="493" t="s">
        <v>2227</v>
      </c>
      <c r="B109" s="477"/>
      <c r="C109" s="490"/>
      <c r="D109" s="477"/>
      <c r="E109" s="491">
        <f t="shared" si="5"/>
        <v>0</v>
      </c>
      <c r="F109" s="455">
        <f t="shared" si="6"/>
        <v>0</v>
      </c>
      <c r="G109" s="436"/>
      <c r="H109" s="436"/>
      <c r="I109" s="436"/>
    </row>
    <row r="110" spans="1:9" ht="17.100000000000001" customHeight="1">
      <c r="A110" s="493" t="s">
        <v>2228</v>
      </c>
      <c r="B110" s="477">
        <v>0</v>
      </c>
      <c r="C110" s="490">
        <v>900</v>
      </c>
      <c r="D110" s="477">
        <v>900</v>
      </c>
      <c r="E110" s="491">
        <f t="shared" si="5"/>
        <v>0</v>
      </c>
      <c r="F110" s="455">
        <f t="shared" si="6"/>
        <v>900</v>
      </c>
      <c r="G110" s="436"/>
      <c r="H110" s="436"/>
      <c r="I110" s="436"/>
    </row>
    <row r="111" spans="1:9" ht="17.100000000000001" customHeight="1">
      <c r="A111" s="493" t="s">
        <v>2229</v>
      </c>
      <c r="B111" s="477">
        <v>0</v>
      </c>
      <c r="C111" s="490">
        <v>9300</v>
      </c>
      <c r="D111" s="477">
        <f t="shared" ref="D111:D112" si="9">C111</f>
        <v>9300</v>
      </c>
      <c r="E111" s="491">
        <f t="shared" si="5"/>
        <v>0</v>
      </c>
      <c r="F111" s="455">
        <f t="shared" si="6"/>
        <v>9300</v>
      </c>
      <c r="G111" s="436"/>
      <c r="H111" s="436"/>
      <c r="I111" s="436"/>
    </row>
    <row r="112" spans="1:9" ht="17.100000000000001" customHeight="1">
      <c r="A112" s="493" t="s">
        <v>2231</v>
      </c>
      <c r="B112" s="477">
        <v>0</v>
      </c>
      <c r="C112" s="490">
        <v>7185</v>
      </c>
      <c r="D112" s="477">
        <f t="shared" si="9"/>
        <v>7185</v>
      </c>
      <c r="E112" s="491">
        <f t="shared" si="5"/>
        <v>0</v>
      </c>
      <c r="F112" s="455">
        <f t="shared" si="6"/>
        <v>7185</v>
      </c>
      <c r="G112" s="436"/>
      <c r="H112" s="436"/>
      <c r="I112" s="436"/>
    </row>
    <row r="113" spans="1:9" ht="17.100000000000001" customHeight="1">
      <c r="A113" s="493" t="s">
        <v>2232</v>
      </c>
      <c r="B113" s="477">
        <v>0</v>
      </c>
      <c r="C113" s="490" t="s">
        <v>2782</v>
      </c>
      <c r="D113" s="477">
        <v>2734</v>
      </c>
      <c r="E113" s="491">
        <f t="shared" si="5"/>
        <v>0</v>
      </c>
      <c r="F113" s="455">
        <f t="shared" si="6"/>
        <v>2734</v>
      </c>
      <c r="G113" s="436"/>
      <c r="H113" s="436"/>
      <c r="I113" s="436"/>
    </row>
    <row r="114" spans="1:9" ht="17.100000000000001" customHeight="1">
      <c r="A114" s="493" t="s">
        <v>2234</v>
      </c>
      <c r="B114" s="477">
        <v>0</v>
      </c>
      <c r="C114" s="490">
        <v>650</v>
      </c>
      <c r="D114" s="477">
        <f>C114</f>
        <v>650</v>
      </c>
      <c r="E114" s="491">
        <f t="shared" si="5"/>
        <v>0</v>
      </c>
      <c r="F114" s="455">
        <f t="shared" si="6"/>
        <v>650</v>
      </c>
      <c r="G114" s="436"/>
      <c r="H114" s="436"/>
      <c r="I114" s="436"/>
    </row>
    <row r="115" spans="1:9" ht="17.100000000000001" customHeight="1">
      <c r="A115" s="493" t="s">
        <v>2235</v>
      </c>
      <c r="B115" s="477">
        <v>10965</v>
      </c>
      <c r="C115" s="490" t="s">
        <v>2783</v>
      </c>
      <c r="D115" s="477">
        <v>7960</v>
      </c>
      <c r="E115" s="491">
        <f t="shared" si="5"/>
        <v>10965</v>
      </c>
      <c r="F115" s="455">
        <f t="shared" si="6"/>
        <v>7960</v>
      </c>
      <c r="G115" s="436"/>
      <c r="H115" s="436"/>
      <c r="I115" s="436"/>
    </row>
    <row r="116" spans="1:9" ht="17.100000000000001" customHeight="1">
      <c r="A116" s="493" t="s">
        <v>926</v>
      </c>
      <c r="B116" s="477"/>
      <c r="C116" s="490"/>
      <c r="D116" s="477"/>
      <c r="E116" s="491">
        <f>SUM(B117:B120)</f>
        <v>35779</v>
      </c>
      <c r="F116" s="455">
        <f>SUMPRODUCT(B117:B120, D117:D120)/SUM(B117:B120)</f>
        <v>3456.9466446798401</v>
      </c>
      <c r="G116" s="436"/>
      <c r="H116" s="436"/>
      <c r="I116" s="436"/>
    </row>
    <row r="117" spans="1:9" ht="17.100000000000001" customHeight="1">
      <c r="A117" s="493" t="s">
        <v>2236</v>
      </c>
      <c r="B117" s="477">
        <v>4863</v>
      </c>
      <c r="C117" s="490">
        <v>2100</v>
      </c>
      <c r="D117" s="477">
        <f t="shared" ref="D117:D119" si="10">C117</f>
        <v>2100</v>
      </c>
      <c r="E117" s="491"/>
      <c r="F117" s="455"/>
      <c r="G117" s="436"/>
      <c r="H117" s="436"/>
      <c r="I117" s="436"/>
    </row>
    <row r="118" spans="1:9" ht="17.100000000000001" customHeight="1">
      <c r="A118" s="493" t="s">
        <v>2175</v>
      </c>
      <c r="B118" s="477">
        <v>282</v>
      </c>
      <c r="C118" s="490">
        <v>2375</v>
      </c>
      <c r="D118" s="477">
        <f t="shared" si="10"/>
        <v>2375</v>
      </c>
      <c r="E118" s="491"/>
      <c r="F118" s="455"/>
      <c r="G118" s="436"/>
      <c r="H118" s="436"/>
      <c r="I118" s="436"/>
    </row>
    <row r="119" spans="1:9" ht="17.100000000000001" customHeight="1">
      <c r="A119" s="493" t="s">
        <v>2237</v>
      </c>
      <c r="B119" s="477">
        <v>1356</v>
      </c>
      <c r="C119" s="490">
        <v>2480</v>
      </c>
      <c r="D119" s="477">
        <f t="shared" si="10"/>
        <v>2480</v>
      </c>
      <c r="E119" s="491"/>
      <c r="F119" s="455"/>
      <c r="G119" s="436"/>
      <c r="H119" s="436"/>
      <c r="I119" s="436"/>
    </row>
    <row r="120" spans="1:9" ht="17.100000000000001" customHeight="1">
      <c r="A120" s="493" t="s">
        <v>2238</v>
      </c>
      <c r="B120" s="477">
        <v>29278</v>
      </c>
      <c r="C120" s="490" t="s">
        <v>2784</v>
      </c>
      <c r="D120" s="477">
        <v>3738</v>
      </c>
      <c r="E120" s="491"/>
      <c r="F120" s="455"/>
      <c r="G120" s="436"/>
      <c r="H120" s="436"/>
      <c r="I120" s="436"/>
    </row>
    <row r="121" spans="1:9" ht="17.100000000000001" customHeight="1">
      <c r="A121" s="493" t="s">
        <v>202</v>
      </c>
      <c r="B121" s="477">
        <v>194287</v>
      </c>
      <c r="C121" s="490">
        <v>2733</v>
      </c>
      <c r="D121" s="477">
        <f>C121</f>
        <v>2733</v>
      </c>
      <c r="E121" s="491">
        <f t="shared" si="5"/>
        <v>194287</v>
      </c>
      <c r="F121" s="455">
        <f t="shared" si="6"/>
        <v>2733</v>
      </c>
      <c r="G121" s="436"/>
      <c r="H121" s="436"/>
      <c r="I121" s="436"/>
    </row>
    <row r="122" spans="1:9" ht="17.100000000000001" customHeight="1">
      <c r="A122" s="493" t="s">
        <v>203</v>
      </c>
      <c r="B122" s="477">
        <v>185892</v>
      </c>
      <c r="C122" s="490" t="s">
        <v>2785</v>
      </c>
      <c r="D122" s="477">
        <v>2914</v>
      </c>
      <c r="E122" s="491">
        <f t="shared" si="5"/>
        <v>185892</v>
      </c>
      <c r="F122" s="455">
        <f t="shared" si="6"/>
        <v>2914</v>
      </c>
      <c r="G122" s="436"/>
      <c r="H122" s="436"/>
      <c r="I122" s="436"/>
    </row>
    <row r="123" spans="1:9" ht="17.100000000000001" customHeight="1">
      <c r="A123" s="493" t="s">
        <v>204</v>
      </c>
      <c r="B123" s="477"/>
      <c r="C123" s="490"/>
      <c r="D123" s="477"/>
      <c r="E123" s="491">
        <f>SUM(B124:B129)</f>
        <v>17994</v>
      </c>
      <c r="F123" s="455">
        <f>SUMPRODUCT(B124:B129, D124:D129)/SUM(B124:B129)</f>
        <v>5546.4599310881404</v>
      </c>
      <c r="G123" s="436"/>
      <c r="H123" s="436"/>
      <c r="I123" s="436"/>
    </row>
    <row r="124" spans="1:9" ht="17.100000000000001" customHeight="1">
      <c r="A124" s="493" t="s">
        <v>2241</v>
      </c>
      <c r="B124" s="477">
        <v>0</v>
      </c>
      <c r="C124" s="490">
        <v>4000</v>
      </c>
      <c r="D124" s="477">
        <f t="shared" ref="D124:D129" si="11">C124</f>
        <v>4000</v>
      </c>
      <c r="E124" s="491"/>
      <c r="F124" s="455"/>
      <c r="G124" s="436"/>
      <c r="H124" s="436"/>
      <c r="I124" s="436"/>
    </row>
    <row r="125" spans="1:9" ht="17.100000000000001" customHeight="1">
      <c r="A125" s="493" t="s">
        <v>2242</v>
      </c>
      <c r="B125" s="477">
        <v>16322</v>
      </c>
      <c r="C125" s="490">
        <v>5500</v>
      </c>
      <c r="D125" s="477">
        <f t="shared" si="11"/>
        <v>5500</v>
      </c>
      <c r="E125" s="491"/>
      <c r="F125" s="455"/>
      <c r="G125" s="436"/>
      <c r="H125" s="436"/>
      <c r="I125" s="436"/>
    </row>
    <row r="126" spans="1:9" ht="17.100000000000001" customHeight="1">
      <c r="A126" s="493" t="s">
        <v>2244</v>
      </c>
      <c r="B126" s="477">
        <v>0</v>
      </c>
      <c r="C126" s="490">
        <v>5700</v>
      </c>
      <c r="D126" s="477">
        <f t="shared" si="11"/>
        <v>5700</v>
      </c>
      <c r="E126" s="491"/>
      <c r="F126" s="455"/>
      <c r="G126" s="436"/>
      <c r="H126" s="436"/>
      <c r="I126" s="436"/>
    </row>
    <row r="127" spans="1:9" ht="17.100000000000001" customHeight="1">
      <c r="A127" s="493" t="s">
        <v>2245</v>
      </c>
      <c r="B127" s="477">
        <v>1672</v>
      </c>
      <c r="C127" s="490">
        <v>6000</v>
      </c>
      <c r="D127" s="477">
        <f t="shared" si="11"/>
        <v>6000</v>
      </c>
      <c r="E127" s="491"/>
      <c r="F127" s="455"/>
      <c r="G127" s="436"/>
      <c r="H127" s="436"/>
      <c r="I127" s="436"/>
    </row>
    <row r="128" spans="1:9" ht="17.100000000000001" customHeight="1">
      <c r="A128" s="493" t="s">
        <v>2246</v>
      </c>
      <c r="B128" s="477">
        <v>0</v>
      </c>
      <c r="C128" s="490">
        <v>730</v>
      </c>
      <c r="D128" s="477">
        <f t="shared" si="11"/>
        <v>730</v>
      </c>
      <c r="E128" s="491"/>
      <c r="F128" s="455"/>
      <c r="G128" s="436"/>
      <c r="H128" s="436"/>
      <c r="I128" s="436"/>
    </row>
    <row r="129" spans="1:9" ht="17.100000000000001" customHeight="1">
      <c r="A129" s="493" t="s">
        <v>2248</v>
      </c>
      <c r="B129" s="477">
        <v>0</v>
      </c>
      <c r="C129" s="490">
        <v>730</v>
      </c>
      <c r="D129" s="477">
        <f t="shared" si="11"/>
        <v>730</v>
      </c>
      <c r="E129" s="491"/>
      <c r="F129" s="455"/>
      <c r="G129" s="436"/>
      <c r="H129" s="436"/>
      <c r="I129" s="436"/>
    </row>
    <row r="130" spans="1:9" ht="17.100000000000001" customHeight="1">
      <c r="A130" s="493" t="s">
        <v>2249</v>
      </c>
      <c r="B130" s="477">
        <v>0</v>
      </c>
      <c r="C130" s="490" t="s">
        <v>2786</v>
      </c>
      <c r="D130" s="477">
        <v>10175</v>
      </c>
      <c r="E130" s="491">
        <f t="shared" si="5"/>
        <v>0</v>
      </c>
      <c r="F130" s="455">
        <f t="shared" si="6"/>
        <v>10175</v>
      </c>
      <c r="G130" s="436"/>
      <c r="H130" s="436"/>
      <c r="I130" s="436"/>
    </row>
    <row r="131" spans="1:9" ht="17.100000000000001" customHeight="1">
      <c r="A131" s="493" t="s">
        <v>205</v>
      </c>
      <c r="B131" s="477">
        <v>286157</v>
      </c>
      <c r="C131" s="490" t="s">
        <v>2787</v>
      </c>
      <c r="D131" s="477">
        <v>3301</v>
      </c>
      <c r="E131" s="491">
        <f t="shared" si="5"/>
        <v>286157</v>
      </c>
      <c r="F131" s="455">
        <f t="shared" si="6"/>
        <v>3301</v>
      </c>
      <c r="G131" s="436"/>
      <c r="H131" s="436"/>
      <c r="I131" s="436"/>
    </row>
    <row r="132" spans="1:9" ht="17.100000000000001" customHeight="1">
      <c r="A132" s="493" t="s">
        <v>2252</v>
      </c>
      <c r="B132" s="477">
        <v>1776</v>
      </c>
      <c r="C132" s="490" t="s">
        <v>2788</v>
      </c>
      <c r="D132" s="477">
        <v>7521</v>
      </c>
      <c r="E132" s="491">
        <f t="shared" si="5"/>
        <v>1776</v>
      </c>
      <c r="F132" s="455">
        <f t="shared" si="6"/>
        <v>7521</v>
      </c>
      <c r="G132" s="436"/>
      <c r="H132" s="436"/>
      <c r="I132" s="436"/>
    </row>
    <row r="133" spans="1:9" ht="17.100000000000001" customHeight="1">
      <c r="A133" s="493" t="s">
        <v>2254</v>
      </c>
      <c r="B133" s="477">
        <v>0</v>
      </c>
      <c r="C133" s="490">
        <v>600</v>
      </c>
      <c r="D133" s="477">
        <f>C133</f>
        <v>600</v>
      </c>
      <c r="E133" s="491">
        <f t="shared" si="5"/>
        <v>0</v>
      </c>
      <c r="F133" s="455">
        <f t="shared" si="6"/>
        <v>600</v>
      </c>
      <c r="G133" s="436"/>
      <c r="H133" s="436"/>
      <c r="I133" s="436"/>
    </row>
    <row r="134" spans="1:9" ht="17.100000000000001" customHeight="1">
      <c r="A134" s="493" t="s">
        <v>206</v>
      </c>
      <c r="B134" s="477"/>
      <c r="C134" s="490"/>
      <c r="D134" s="477"/>
      <c r="E134" s="491">
        <f>SUM(B135:B136)</f>
        <v>53393</v>
      </c>
      <c r="F134" s="455">
        <f>SUMPRODUCT(B135:B136, D135:D136)/SUM(B135:B136)</f>
        <v>8225</v>
      </c>
      <c r="G134" s="436"/>
      <c r="H134" s="436"/>
      <c r="I134" s="436"/>
    </row>
    <row r="135" spans="1:9" ht="17.100000000000001" customHeight="1">
      <c r="A135" s="493" t="s">
        <v>2155</v>
      </c>
      <c r="B135" s="477">
        <v>45364</v>
      </c>
      <c r="C135" s="490" t="s">
        <v>2789</v>
      </c>
      <c r="D135" s="477">
        <v>8225</v>
      </c>
      <c r="E135" s="491"/>
      <c r="F135" s="455"/>
      <c r="G135" s="436"/>
      <c r="H135" s="436"/>
      <c r="I135" s="436"/>
    </row>
    <row r="136" spans="1:9" ht="17.100000000000001" customHeight="1">
      <c r="A136" s="493" t="s">
        <v>2256</v>
      </c>
      <c r="B136" s="477">
        <v>8029</v>
      </c>
      <c r="C136" s="490" t="s">
        <v>2789</v>
      </c>
      <c r="D136" s="477">
        <v>8225</v>
      </c>
      <c r="E136" s="491"/>
      <c r="F136" s="455"/>
      <c r="G136" s="436"/>
      <c r="H136" s="436"/>
      <c r="I136" s="436"/>
    </row>
    <row r="137" spans="1:9" ht="17.100000000000001" customHeight="1">
      <c r="A137" s="493" t="s">
        <v>207</v>
      </c>
      <c r="B137" s="477">
        <v>2995</v>
      </c>
      <c r="C137" s="490" t="s">
        <v>2790</v>
      </c>
      <c r="D137" s="477">
        <v>2340</v>
      </c>
      <c r="E137" s="491">
        <f t="shared" ref="E137:E198" si="12">B137</f>
        <v>2995</v>
      </c>
      <c r="F137" s="455">
        <f t="shared" ref="F137:F200" si="13">D137</f>
        <v>2340</v>
      </c>
      <c r="G137" s="436"/>
      <c r="H137" s="436"/>
      <c r="I137" s="436"/>
    </row>
    <row r="138" spans="1:9" ht="17.100000000000001" customHeight="1">
      <c r="A138" s="493" t="s">
        <v>2258</v>
      </c>
      <c r="B138" s="477">
        <v>632</v>
      </c>
      <c r="C138" s="490" t="s">
        <v>2791</v>
      </c>
      <c r="D138" s="477">
        <v>1475</v>
      </c>
      <c r="E138" s="491">
        <f t="shared" si="12"/>
        <v>632</v>
      </c>
      <c r="F138" s="455">
        <f t="shared" si="13"/>
        <v>1475</v>
      </c>
      <c r="G138" s="436"/>
      <c r="H138" s="436"/>
      <c r="I138" s="436"/>
    </row>
    <row r="139" spans="1:9" ht="17.100000000000001" customHeight="1">
      <c r="A139" s="493" t="s">
        <v>208</v>
      </c>
      <c r="B139" s="477">
        <v>12897</v>
      </c>
      <c r="C139" s="490" t="s">
        <v>2792</v>
      </c>
      <c r="D139" s="477">
        <v>3015</v>
      </c>
      <c r="E139" s="491">
        <f t="shared" si="12"/>
        <v>12897</v>
      </c>
      <c r="F139" s="455">
        <f t="shared" si="13"/>
        <v>3015</v>
      </c>
      <c r="G139" s="436"/>
      <c r="H139" s="436"/>
      <c r="I139" s="436"/>
    </row>
    <row r="140" spans="1:9" ht="17.100000000000001" customHeight="1">
      <c r="A140" s="493" t="s">
        <v>209</v>
      </c>
      <c r="B140" s="477"/>
      <c r="C140" s="490"/>
      <c r="D140" s="477"/>
      <c r="E140" s="491">
        <f>SUM(B141:B144)</f>
        <v>5875552</v>
      </c>
      <c r="F140" s="455">
        <f>SUMPRODUCT(B141:B144, D141:D144)/SUM(B141:B144)</f>
        <v>2650</v>
      </c>
      <c r="G140" s="436"/>
      <c r="H140" s="436"/>
      <c r="I140" s="436"/>
    </row>
    <row r="141" spans="1:9" ht="17.100000000000001" customHeight="1">
      <c r="A141" s="493" t="s">
        <v>2261</v>
      </c>
      <c r="B141" s="477">
        <v>0</v>
      </c>
      <c r="C141" s="490" t="s">
        <v>2793</v>
      </c>
      <c r="D141" s="477">
        <v>2000</v>
      </c>
      <c r="E141" s="491"/>
      <c r="F141" s="455"/>
      <c r="G141" s="436"/>
      <c r="H141" s="436"/>
      <c r="I141" s="436"/>
    </row>
    <row r="142" spans="1:9" ht="17.100000000000001" customHeight="1">
      <c r="A142" s="493" t="s">
        <v>2263</v>
      </c>
      <c r="B142" s="477">
        <v>0</v>
      </c>
      <c r="C142" s="490" t="s">
        <v>2794</v>
      </c>
      <c r="D142" s="477">
        <v>1250</v>
      </c>
      <c r="E142" s="491"/>
      <c r="F142" s="455"/>
      <c r="G142" s="436"/>
      <c r="H142" s="436"/>
      <c r="I142" s="436"/>
    </row>
    <row r="143" spans="1:9" ht="17.100000000000001" customHeight="1">
      <c r="A143" s="493" t="s">
        <v>2264</v>
      </c>
      <c r="B143" s="477">
        <v>0</v>
      </c>
      <c r="C143" s="490">
        <v>700</v>
      </c>
      <c r="D143" s="477">
        <f>C143</f>
        <v>700</v>
      </c>
      <c r="E143" s="491"/>
      <c r="F143" s="455"/>
      <c r="G143" s="436"/>
      <c r="H143" s="436"/>
      <c r="I143" s="436"/>
    </row>
    <row r="144" spans="1:9" ht="17.100000000000001" customHeight="1">
      <c r="A144" s="493" t="s">
        <v>2173</v>
      </c>
      <c r="B144" s="477">
        <v>5875552</v>
      </c>
      <c r="C144" s="490" t="s">
        <v>2795</v>
      </c>
      <c r="D144" s="477">
        <v>2650</v>
      </c>
      <c r="E144" s="491"/>
      <c r="F144" s="455"/>
      <c r="G144" s="436"/>
      <c r="H144" s="436"/>
      <c r="I144" s="436"/>
    </row>
    <row r="145" spans="1:9" ht="17.100000000000001" customHeight="1">
      <c r="A145" s="493" t="s">
        <v>2267</v>
      </c>
      <c r="B145" s="477">
        <v>22323</v>
      </c>
      <c r="C145" s="490" t="s">
        <v>2796</v>
      </c>
      <c r="D145" s="477">
        <v>7367</v>
      </c>
      <c r="E145" s="491">
        <f t="shared" si="12"/>
        <v>22323</v>
      </c>
      <c r="F145" s="455">
        <f t="shared" si="13"/>
        <v>7367</v>
      </c>
      <c r="G145" s="436"/>
      <c r="H145" s="436"/>
      <c r="I145" s="436"/>
    </row>
    <row r="146" spans="1:9" ht="17.100000000000001" customHeight="1">
      <c r="A146" s="493" t="s">
        <v>2269</v>
      </c>
      <c r="B146" s="477">
        <v>155879</v>
      </c>
      <c r="C146" s="490" t="s">
        <v>2797</v>
      </c>
      <c r="D146" s="477">
        <v>10542</v>
      </c>
      <c r="E146" s="491">
        <f t="shared" si="12"/>
        <v>155879</v>
      </c>
      <c r="F146" s="455">
        <f t="shared" si="13"/>
        <v>10542</v>
      </c>
      <c r="G146" s="436"/>
      <c r="H146" s="436"/>
      <c r="I146" s="436"/>
    </row>
    <row r="147" spans="1:9" ht="17.100000000000001" customHeight="1">
      <c r="A147" s="493" t="s">
        <v>2271</v>
      </c>
      <c r="B147" s="477">
        <v>90531</v>
      </c>
      <c r="C147" s="490" t="s">
        <v>2798</v>
      </c>
      <c r="D147" s="477">
        <v>8256</v>
      </c>
      <c r="E147" s="491">
        <f t="shared" si="12"/>
        <v>90531</v>
      </c>
      <c r="F147" s="455">
        <f t="shared" si="13"/>
        <v>8256</v>
      </c>
      <c r="G147" s="436"/>
      <c r="H147" s="436"/>
      <c r="I147" s="436"/>
    </row>
    <row r="148" spans="1:9" ht="17.100000000000001" customHeight="1">
      <c r="A148" s="493" t="s">
        <v>1136</v>
      </c>
      <c r="B148" s="477">
        <v>5460</v>
      </c>
      <c r="C148" s="490">
        <v>650</v>
      </c>
      <c r="D148" s="477">
        <f t="shared" ref="D148:D149" si="14">C148</f>
        <v>650</v>
      </c>
      <c r="E148" s="491">
        <f t="shared" si="12"/>
        <v>5460</v>
      </c>
      <c r="F148" s="455">
        <f t="shared" si="13"/>
        <v>650</v>
      </c>
      <c r="G148" s="436"/>
      <c r="H148" s="436"/>
      <c r="I148" s="436"/>
    </row>
    <row r="149" spans="1:9" ht="17.100000000000001" customHeight="1">
      <c r="A149" s="493" t="s">
        <v>2274</v>
      </c>
      <c r="B149" s="477">
        <v>0</v>
      </c>
      <c r="C149" s="490">
        <v>150</v>
      </c>
      <c r="D149" s="477">
        <f t="shared" si="14"/>
        <v>150</v>
      </c>
      <c r="E149" s="491">
        <f t="shared" si="12"/>
        <v>0</v>
      </c>
      <c r="F149" s="455">
        <f t="shared" si="13"/>
        <v>150</v>
      </c>
      <c r="G149" s="436"/>
      <c r="H149" s="436"/>
      <c r="I149" s="436"/>
    </row>
    <row r="150" spans="1:9" ht="17.100000000000001" customHeight="1">
      <c r="A150" s="493" t="s">
        <v>212</v>
      </c>
      <c r="B150" s="477">
        <v>228476</v>
      </c>
      <c r="C150" s="490" t="s">
        <v>2799</v>
      </c>
      <c r="D150" s="477">
        <v>4014</v>
      </c>
      <c r="E150" s="491">
        <f t="shared" si="12"/>
        <v>228476</v>
      </c>
      <c r="F150" s="455">
        <f t="shared" si="13"/>
        <v>4014</v>
      </c>
      <c r="G150" s="436"/>
      <c r="H150" s="436"/>
      <c r="I150" s="436"/>
    </row>
    <row r="151" spans="1:9" ht="17.100000000000001" customHeight="1">
      <c r="A151" s="493" t="s">
        <v>2276</v>
      </c>
      <c r="B151" s="477">
        <v>0</v>
      </c>
      <c r="C151" s="490" t="s">
        <v>2800</v>
      </c>
      <c r="D151" s="477">
        <v>4183</v>
      </c>
      <c r="E151" s="491">
        <f t="shared" si="12"/>
        <v>0</v>
      </c>
      <c r="F151" s="455">
        <f t="shared" si="13"/>
        <v>4183</v>
      </c>
      <c r="G151" s="436"/>
      <c r="H151" s="436"/>
      <c r="I151" s="436"/>
    </row>
    <row r="152" spans="1:9" ht="17.100000000000001" customHeight="1">
      <c r="A152" s="493" t="s">
        <v>2278</v>
      </c>
      <c r="B152" s="477">
        <v>0</v>
      </c>
      <c r="C152" s="490">
        <v>5860</v>
      </c>
      <c r="D152" s="477">
        <f t="shared" ref="D152:D153" si="15">C152</f>
        <v>5860</v>
      </c>
      <c r="E152" s="491">
        <f t="shared" si="12"/>
        <v>0</v>
      </c>
      <c r="F152" s="455">
        <f t="shared" si="13"/>
        <v>5860</v>
      </c>
      <c r="G152" s="436"/>
      <c r="H152" s="436"/>
      <c r="I152" s="436"/>
    </row>
    <row r="153" spans="1:9" ht="17.100000000000001" customHeight="1">
      <c r="A153" s="493" t="s">
        <v>2279</v>
      </c>
      <c r="B153" s="477">
        <v>0</v>
      </c>
      <c r="C153" s="490">
        <v>7270</v>
      </c>
      <c r="D153" s="477">
        <f t="shared" si="15"/>
        <v>7270</v>
      </c>
      <c r="E153" s="491">
        <f t="shared" si="12"/>
        <v>0</v>
      </c>
      <c r="F153" s="455">
        <f t="shared" si="13"/>
        <v>7270</v>
      </c>
      <c r="G153" s="436"/>
      <c r="H153" s="436"/>
      <c r="I153" s="436"/>
    </row>
    <row r="154" spans="1:9" ht="17.100000000000001" customHeight="1">
      <c r="A154" s="493" t="s">
        <v>213</v>
      </c>
      <c r="B154" s="477">
        <v>227539</v>
      </c>
      <c r="C154" s="490" t="s">
        <v>2801</v>
      </c>
      <c r="D154" s="477">
        <v>3799</v>
      </c>
      <c r="E154" s="491">
        <f t="shared" si="12"/>
        <v>227539</v>
      </c>
      <c r="F154" s="455">
        <f t="shared" si="13"/>
        <v>3799</v>
      </c>
      <c r="G154" s="436"/>
      <c r="H154" s="436"/>
      <c r="I154" s="436"/>
    </row>
    <row r="155" spans="1:9" ht="17.100000000000001" customHeight="1">
      <c r="A155" s="493" t="s">
        <v>214</v>
      </c>
      <c r="B155" s="477"/>
      <c r="C155" s="490"/>
      <c r="D155" s="477"/>
      <c r="E155" s="491">
        <f>SUM(B156:B186)</f>
        <v>17557874</v>
      </c>
      <c r="F155" s="455">
        <f>SUMPRODUCT(B156:B186, D156:D186)/SUM(B156:B186)</f>
        <v>2572.1733629595474</v>
      </c>
      <c r="G155" s="436"/>
      <c r="H155" s="436"/>
      <c r="I155" s="436"/>
    </row>
    <row r="156" spans="1:9" ht="17.100000000000001" customHeight="1">
      <c r="A156" s="493" t="s">
        <v>2281</v>
      </c>
      <c r="B156" s="477"/>
      <c r="C156" s="490"/>
      <c r="D156" s="477"/>
      <c r="E156" s="491"/>
      <c r="F156" s="455"/>
      <c r="G156" s="436"/>
      <c r="H156" s="436"/>
      <c r="I156" s="436"/>
    </row>
    <row r="157" spans="1:9" ht="17.100000000000001" customHeight="1">
      <c r="A157" s="493" t="s">
        <v>2282</v>
      </c>
      <c r="B157" s="477">
        <v>3995</v>
      </c>
      <c r="C157" s="490">
        <v>8600</v>
      </c>
      <c r="D157" s="477">
        <f t="shared" ref="D157:D158" si="16">C157</f>
        <v>8600</v>
      </c>
      <c r="E157" s="491"/>
      <c r="F157" s="455"/>
      <c r="G157" s="436"/>
      <c r="H157" s="436"/>
      <c r="I157" s="436"/>
    </row>
    <row r="158" spans="1:9" ht="17.100000000000001" customHeight="1">
      <c r="A158" s="493" t="s">
        <v>2135</v>
      </c>
      <c r="B158" s="477">
        <v>0</v>
      </c>
      <c r="C158" s="490">
        <v>10145</v>
      </c>
      <c r="D158" s="477">
        <f t="shared" si="16"/>
        <v>10145</v>
      </c>
      <c r="E158" s="491"/>
      <c r="F158" s="455"/>
      <c r="G158" s="436"/>
      <c r="H158" s="436"/>
      <c r="I158" s="436"/>
    </row>
    <row r="159" spans="1:9" ht="17.100000000000001" customHeight="1">
      <c r="A159" s="493" t="s">
        <v>2284</v>
      </c>
      <c r="B159" s="477"/>
      <c r="C159" s="490"/>
      <c r="D159" s="477"/>
      <c r="E159" s="491"/>
      <c r="F159" s="455"/>
      <c r="G159" s="436"/>
      <c r="H159" s="436"/>
      <c r="I159" s="436"/>
    </row>
    <row r="160" spans="1:9" ht="17.100000000000001" customHeight="1">
      <c r="A160" s="493" t="s">
        <v>2285</v>
      </c>
      <c r="B160" s="477">
        <v>3390</v>
      </c>
      <c r="C160" s="490">
        <v>650</v>
      </c>
      <c r="D160" s="477">
        <f>C160</f>
        <v>650</v>
      </c>
      <c r="E160" s="491"/>
      <c r="F160" s="455"/>
      <c r="G160" s="436"/>
      <c r="H160" s="436"/>
      <c r="I160" s="436"/>
    </row>
    <row r="161" spans="1:9" ht="17.100000000000001" customHeight="1">
      <c r="A161" s="493" t="s">
        <v>2286</v>
      </c>
      <c r="B161" s="477">
        <v>5487</v>
      </c>
      <c r="C161" s="490" t="s">
        <v>2802</v>
      </c>
      <c r="D161" s="477">
        <v>1950</v>
      </c>
      <c r="E161" s="491"/>
      <c r="F161" s="455"/>
      <c r="G161" s="436"/>
      <c r="H161" s="436"/>
      <c r="I161" s="436"/>
    </row>
    <row r="162" spans="1:9" ht="17.100000000000001" customHeight="1">
      <c r="A162" s="493" t="s">
        <v>2288</v>
      </c>
      <c r="B162" s="477">
        <v>45604</v>
      </c>
      <c r="C162" s="490" t="s">
        <v>2802</v>
      </c>
      <c r="D162" s="477">
        <v>1950</v>
      </c>
      <c r="E162" s="491"/>
      <c r="F162" s="455"/>
      <c r="G162" s="436"/>
      <c r="H162" s="436"/>
      <c r="I162" s="436"/>
    </row>
    <row r="163" spans="1:9" ht="17.100000000000001" customHeight="1">
      <c r="A163" s="493" t="s">
        <v>2135</v>
      </c>
      <c r="B163" s="477">
        <v>9327</v>
      </c>
      <c r="C163" s="490">
        <v>500</v>
      </c>
      <c r="D163" s="477">
        <f>C163</f>
        <v>500</v>
      </c>
      <c r="E163" s="491"/>
      <c r="F163" s="455"/>
      <c r="G163" s="436"/>
      <c r="H163" s="436"/>
      <c r="I163" s="436"/>
    </row>
    <row r="164" spans="1:9" ht="17.100000000000001" customHeight="1">
      <c r="A164" s="493" t="s">
        <v>2289</v>
      </c>
      <c r="B164" s="477"/>
      <c r="C164" s="490"/>
      <c r="D164" s="477"/>
      <c r="E164" s="491"/>
      <c r="F164" s="455"/>
      <c r="G164" s="436"/>
      <c r="H164" s="436"/>
      <c r="I164" s="436"/>
    </row>
    <row r="165" spans="1:9" ht="17.100000000000001" customHeight="1">
      <c r="A165" s="493" t="s">
        <v>2135</v>
      </c>
      <c r="B165" s="477">
        <v>963</v>
      </c>
      <c r="C165" s="490">
        <v>4600</v>
      </c>
      <c r="D165" s="477">
        <f>C165</f>
        <v>4600</v>
      </c>
      <c r="E165" s="491"/>
      <c r="F165" s="455"/>
      <c r="G165" s="436"/>
      <c r="H165" s="436"/>
      <c r="I165" s="436"/>
    </row>
    <row r="166" spans="1:9" ht="17.100000000000001" customHeight="1">
      <c r="A166" s="493" t="s">
        <v>2290</v>
      </c>
      <c r="B166" s="477"/>
      <c r="C166" s="490"/>
      <c r="D166" s="477"/>
      <c r="E166" s="491"/>
      <c r="F166" s="455"/>
      <c r="G166" s="436"/>
      <c r="H166" s="436"/>
      <c r="I166" s="436"/>
    </row>
    <row r="167" spans="1:9" ht="17.100000000000001" customHeight="1">
      <c r="A167" s="493" t="s">
        <v>2291</v>
      </c>
      <c r="B167" s="477">
        <v>1397</v>
      </c>
      <c r="C167" s="490">
        <v>1420</v>
      </c>
      <c r="D167" s="477">
        <f t="shared" ref="D167:D170" si="17">C167</f>
        <v>1420</v>
      </c>
      <c r="E167" s="491"/>
      <c r="F167" s="455"/>
      <c r="G167" s="436"/>
      <c r="H167" s="436"/>
      <c r="I167" s="436"/>
    </row>
    <row r="168" spans="1:9" ht="17.100000000000001" customHeight="1">
      <c r="A168" s="493" t="s">
        <v>2285</v>
      </c>
      <c r="B168" s="477">
        <v>28280</v>
      </c>
      <c r="C168" s="490">
        <v>2470</v>
      </c>
      <c r="D168" s="477">
        <f t="shared" si="17"/>
        <v>2470</v>
      </c>
      <c r="E168" s="491"/>
      <c r="F168" s="455"/>
      <c r="G168" s="436"/>
      <c r="H168" s="436"/>
      <c r="I168" s="436"/>
    </row>
    <row r="169" spans="1:9" ht="17.100000000000001" customHeight="1">
      <c r="A169" s="493" t="s">
        <v>2162</v>
      </c>
      <c r="B169" s="477">
        <v>389</v>
      </c>
      <c r="C169" s="490">
        <v>2650</v>
      </c>
      <c r="D169" s="477">
        <f t="shared" si="17"/>
        <v>2650</v>
      </c>
      <c r="E169" s="491"/>
      <c r="F169" s="455"/>
      <c r="G169" s="436"/>
      <c r="H169" s="436"/>
      <c r="I169" s="436"/>
    </row>
    <row r="170" spans="1:9" ht="17.100000000000001" customHeight="1">
      <c r="A170" s="493" t="s">
        <v>2282</v>
      </c>
      <c r="B170" s="477">
        <v>45205</v>
      </c>
      <c r="C170" s="490">
        <v>3400</v>
      </c>
      <c r="D170" s="477">
        <f t="shared" si="17"/>
        <v>3400</v>
      </c>
      <c r="E170" s="491"/>
      <c r="F170" s="455"/>
      <c r="G170" s="436"/>
      <c r="H170" s="436"/>
      <c r="I170" s="436"/>
    </row>
    <row r="171" spans="1:9" ht="17.100000000000001" customHeight="1">
      <c r="A171" s="493" t="s">
        <v>2293</v>
      </c>
      <c r="B171" s="477">
        <v>71</v>
      </c>
      <c r="C171" s="490" t="s">
        <v>2803</v>
      </c>
      <c r="D171" s="477">
        <v>3216</v>
      </c>
      <c r="E171" s="491"/>
      <c r="F171" s="455"/>
      <c r="G171" s="436"/>
      <c r="H171" s="436"/>
      <c r="I171" s="436"/>
    </row>
    <row r="172" spans="1:9" ht="17.100000000000001" customHeight="1">
      <c r="A172" s="493" t="s">
        <v>2295</v>
      </c>
      <c r="B172" s="477"/>
      <c r="C172" s="490"/>
      <c r="D172" s="477"/>
      <c r="E172" s="491"/>
      <c r="F172" s="455"/>
      <c r="G172" s="436"/>
      <c r="H172" s="436"/>
      <c r="I172" s="436"/>
    </row>
    <row r="173" spans="1:9" ht="17.100000000000001" customHeight="1">
      <c r="A173" s="493" t="s">
        <v>2296</v>
      </c>
      <c r="B173" s="477">
        <v>1858067</v>
      </c>
      <c r="C173" s="490" t="s">
        <v>2804</v>
      </c>
      <c r="D173" s="477">
        <v>3356</v>
      </c>
      <c r="E173" s="491"/>
      <c r="F173" s="455"/>
      <c r="G173" s="436"/>
      <c r="H173" s="436"/>
      <c r="I173" s="436"/>
    </row>
    <row r="174" spans="1:9" ht="17.100000000000001" customHeight="1">
      <c r="A174" s="493" t="s">
        <v>2298</v>
      </c>
      <c r="B174" s="477">
        <v>5633321</v>
      </c>
      <c r="C174" s="490" t="s">
        <v>2805</v>
      </c>
      <c r="D174" s="477">
        <v>1100</v>
      </c>
      <c r="E174" s="491"/>
      <c r="F174" s="455"/>
      <c r="G174" s="436"/>
      <c r="H174" s="436"/>
      <c r="I174" s="436"/>
    </row>
    <row r="175" spans="1:9" ht="17.100000000000001" customHeight="1">
      <c r="A175" s="493" t="s">
        <v>2299</v>
      </c>
      <c r="B175" s="477">
        <v>8589131</v>
      </c>
      <c r="C175" s="490">
        <v>3400</v>
      </c>
      <c r="D175" s="477">
        <f t="shared" ref="D175:D180" si="18">C175</f>
        <v>3400</v>
      </c>
      <c r="E175" s="491"/>
      <c r="F175" s="455"/>
      <c r="G175" s="436"/>
      <c r="H175" s="436"/>
      <c r="I175" s="436"/>
    </row>
    <row r="176" spans="1:9" ht="17.100000000000001" customHeight="1">
      <c r="A176" s="493" t="s">
        <v>2300</v>
      </c>
      <c r="B176" s="477">
        <v>0</v>
      </c>
      <c r="C176" s="490">
        <v>670</v>
      </c>
      <c r="D176" s="477">
        <f t="shared" si="18"/>
        <v>670</v>
      </c>
      <c r="E176" s="491"/>
      <c r="F176" s="455"/>
      <c r="G176" s="436"/>
      <c r="H176" s="436"/>
      <c r="I176" s="436"/>
    </row>
    <row r="177" spans="1:9" ht="17.100000000000001" customHeight="1">
      <c r="A177" s="493" t="s">
        <v>2301</v>
      </c>
      <c r="B177" s="477">
        <v>1279515</v>
      </c>
      <c r="C177" s="490">
        <v>2250</v>
      </c>
      <c r="D177" s="477">
        <f t="shared" si="18"/>
        <v>2250</v>
      </c>
      <c r="E177" s="491"/>
      <c r="F177" s="455"/>
      <c r="G177" s="436"/>
      <c r="H177" s="436"/>
      <c r="I177" s="436"/>
    </row>
    <row r="178" spans="1:9" ht="17.100000000000001" customHeight="1">
      <c r="A178" s="493" t="s">
        <v>2303</v>
      </c>
      <c r="B178" s="477">
        <v>0</v>
      </c>
      <c r="C178" s="490">
        <v>1100</v>
      </c>
      <c r="D178" s="477">
        <f t="shared" si="18"/>
        <v>1100</v>
      </c>
      <c r="E178" s="491"/>
      <c r="F178" s="455"/>
      <c r="G178" s="436"/>
      <c r="H178" s="436"/>
      <c r="I178" s="436"/>
    </row>
    <row r="179" spans="1:9" ht="17.100000000000001" customHeight="1">
      <c r="A179" s="493" t="s">
        <v>2304</v>
      </c>
      <c r="B179" s="477">
        <v>0</v>
      </c>
      <c r="C179" s="490">
        <v>1230</v>
      </c>
      <c r="D179" s="477">
        <f t="shared" si="18"/>
        <v>1230</v>
      </c>
      <c r="E179" s="491"/>
      <c r="F179" s="455"/>
      <c r="G179" s="436"/>
      <c r="H179" s="436"/>
      <c r="I179" s="436"/>
    </row>
    <row r="180" spans="1:9" ht="17.100000000000001" customHeight="1">
      <c r="A180" s="493" t="s">
        <v>2305</v>
      </c>
      <c r="B180" s="477">
        <v>7517</v>
      </c>
      <c r="C180" s="490">
        <v>4050</v>
      </c>
      <c r="D180" s="477">
        <f t="shared" si="18"/>
        <v>4050</v>
      </c>
      <c r="E180" s="491"/>
      <c r="F180" s="455"/>
      <c r="G180" s="436"/>
      <c r="H180" s="436"/>
      <c r="I180" s="436"/>
    </row>
    <row r="181" spans="1:9" ht="17.100000000000001" customHeight="1">
      <c r="A181" s="493" t="s">
        <v>2306</v>
      </c>
      <c r="B181" s="477">
        <v>26149</v>
      </c>
      <c r="C181" s="490" t="s">
        <v>2806</v>
      </c>
      <c r="D181" s="477">
        <v>4855</v>
      </c>
      <c r="E181" s="491"/>
      <c r="F181" s="455"/>
      <c r="G181" s="436"/>
      <c r="H181" s="436"/>
      <c r="I181" s="436"/>
    </row>
    <row r="182" spans="1:9" ht="17.100000000000001" customHeight="1">
      <c r="A182" s="493" t="s">
        <v>2308</v>
      </c>
      <c r="B182" s="477">
        <v>0</v>
      </c>
      <c r="C182" s="490">
        <v>3400</v>
      </c>
      <c r="D182" s="477">
        <f>C182</f>
        <v>3400</v>
      </c>
      <c r="E182" s="491"/>
      <c r="F182" s="455"/>
      <c r="G182" s="436"/>
      <c r="H182" s="436"/>
      <c r="I182" s="436"/>
    </row>
    <row r="183" spans="1:9" ht="17.100000000000001" customHeight="1">
      <c r="A183" s="493" t="s">
        <v>2309</v>
      </c>
      <c r="B183" s="477">
        <v>4028</v>
      </c>
      <c r="C183" s="490" t="s">
        <v>2807</v>
      </c>
      <c r="D183" s="477">
        <v>6085</v>
      </c>
      <c r="E183" s="491"/>
      <c r="F183" s="455"/>
      <c r="G183" s="436"/>
      <c r="H183" s="436"/>
      <c r="I183" s="436"/>
    </row>
    <row r="184" spans="1:9" ht="17.100000000000001" customHeight="1">
      <c r="A184" s="493" t="s">
        <v>2310</v>
      </c>
      <c r="B184" s="477">
        <v>5266</v>
      </c>
      <c r="C184" s="490" t="s">
        <v>2808</v>
      </c>
      <c r="D184" s="477">
        <v>6735</v>
      </c>
      <c r="E184" s="491"/>
      <c r="F184" s="455"/>
      <c r="G184" s="436"/>
      <c r="H184" s="436"/>
      <c r="I184" s="436"/>
    </row>
    <row r="185" spans="1:9" ht="17.100000000000001" customHeight="1">
      <c r="A185" s="493" t="s">
        <v>2312</v>
      </c>
      <c r="B185" s="477">
        <v>10772</v>
      </c>
      <c r="C185" s="490">
        <v>5400</v>
      </c>
      <c r="D185" s="477">
        <f t="shared" ref="D185:D188" si="19">C185</f>
        <v>5400</v>
      </c>
      <c r="E185" s="491"/>
      <c r="F185" s="455"/>
      <c r="G185" s="436"/>
      <c r="H185" s="436"/>
      <c r="I185" s="436"/>
    </row>
    <row r="186" spans="1:9" ht="17.100000000000001" customHeight="1">
      <c r="A186" s="493" t="s">
        <v>2313</v>
      </c>
      <c r="B186" s="477">
        <v>0</v>
      </c>
      <c r="C186" s="490">
        <v>3400</v>
      </c>
      <c r="D186" s="477">
        <f t="shared" si="19"/>
        <v>3400</v>
      </c>
      <c r="E186" s="491"/>
      <c r="F186" s="455"/>
      <c r="G186" s="436"/>
      <c r="H186" s="436"/>
      <c r="I186" s="436"/>
    </row>
    <row r="187" spans="1:9" ht="17.100000000000001" customHeight="1">
      <c r="A187" s="493" t="s">
        <v>215</v>
      </c>
      <c r="B187" s="477">
        <v>56378</v>
      </c>
      <c r="C187" s="490">
        <v>715</v>
      </c>
      <c r="D187" s="477">
        <f t="shared" si="19"/>
        <v>715</v>
      </c>
      <c r="E187" s="491">
        <f t="shared" si="12"/>
        <v>56378</v>
      </c>
      <c r="F187" s="455">
        <f t="shared" si="13"/>
        <v>715</v>
      </c>
      <c r="G187" s="436"/>
      <c r="H187" s="436"/>
      <c r="I187" s="436"/>
    </row>
    <row r="188" spans="1:9" ht="17.100000000000001" customHeight="1">
      <c r="A188" s="493" t="s">
        <v>2314</v>
      </c>
      <c r="B188" s="477">
        <v>122</v>
      </c>
      <c r="C188" s="490">
        <v>790</v>
      </c>
      <c r="D188" s="477">
        <f t="shared" si="19"/>
        <v>790</v>
      </c>
      <c r="E188" s="491">
        <f t="shared" si="12"/>
        <v>122</v>
      </c>
      <c r="F188" s="455">
        <f t="shared" si="13"/>
        <v>790</v>
      </c>
      <c r="G188" s="436"/>
      <c r="H188" s="436"/>
      <c r="I188" s="436"/>
    </row>
    <row r="189" spans="1:9" ht="17.100000000000001" customHeight="1">
      <c r="A189" s="493" t="s">
        <v>216</v>
      </c>
      <c r="B189" s="477">
        <v>58226</v>
      </c>
      <c r="C189" s="490" t="s">
        <v>2809</v>
      </c>
      <c r="D189" s="477">
        <v>6700</v>
      </c>
      <c r="E189" s="491">
        <f t="shared" si="12"/>
        <v>58226</v>
      </c>
      <c r="F189" s="455">
        <f t="shared" si="13"/>
        <v>6700</v>
      </c>
      <c r="G189" s="436"/>
      <c r="H189" s="436"/>
      <c r="I189" s="436"/>
    </row>
    <row r="190" spans="1:9" ht="17.100000000000001" customHeight="1">
      <c r="A190" s="493" t="s">
        <v>217</v>
      </c>
      <c r="B190" s="477"/>
      <c r="C190" s="490"/>
      <c r="D190" s="477"/>
      <c r="E190" s="491">
        <f>SUM(B191:B193)</f>
        <v>19768</v>
      </c>
      <c r="F190" s="455">
        <f>SUMPRODUCT(B191:B193, D191:D193)/SUM(B191:B193)</f>
        <v>1987.1625859975718</v>
      </c>
      <c r="G190" s="436"/>
      <c r="H190" s="436"/>
      <c r="I190" s="436"/>
    </row>
    <row r="191" spans="1:9" ht="17.100000000000001" customHeight="1">
      <c r="A191" s="493" t="s">
        <v>2316</v>
      </c>
      <c r="B191" s="477">
        <v>17274</v>
      </c>
      <c r="C191" s="490" t="s">
        <v>2810</v>
      </c>
      <c r="D191" s="477">
        <v>2170</v>
      </c>
      <c r="E191" s="491"/>
      <c r="F191" s="455"/>
      <c r="G191" s="436"/>
      <c r="H191" s="436"/>
      <c r="I191" s="436"/>
    </row>
    <row r="192" spans="1:9" ht="17.100000000000001" customHeight="1">
      <c r="A192" s="493" t="s">
        <v>2318</v>
      </c>
      <c r="B192" s="477">
        <v>704</v>
      </c>
      <c r="C192" s="490">
        <v>1600</v>
      </c>
      <c r="D192" s="477">
        <f>C192</f>
        <v>1600</v>
      </c>
      <c r="E192" s="491"/>
      <c r="F192" s="455"/>
      <c r="G192" s="436"/>
      <c r="H192" s="436"/>
      <c r="I192" s="436"/>
    </row>
    <row r="193" spans="1:9" ht="17.100000000000001" customHeight="1">
      <c r="A193" s="493" t="s">
        <v>2164</v>
      </c>
      <c r="B193" s="477">
        <v>1790</v>
      </c>
      <c r="C193" s="490" t="s">
        <v>2811</v>
      </c>
      <c r="D193" s="477">
        <v>375</v>
      </c>
      <c r="E193" s="491"/>
      <c r="F193" s="455"/>
      <c r="G193" s="436"/>
      <c r="H193" s="436"/>
      <c r="I193" s="436"/>
    </row>
    <row r="194" spans="1:9" ht="17.100000000000001" customHeight="1">
      <c r="A194" s="493" t="s">
        <v>2320</v>
      </c>
      <c r="B194" s="477">
        <v>7416</v>
      </c>
      <c r="C194" s="490" t="s">
        <v>2812</v>
      </c>
      <c r="D194" s="477">
        <v>5268</v>
      </c>
      <c r="E194" s="491">
        <f t="shared" si="12"/>
        <v>7416</v>
      </c>
      <c r="F194" s="455">
        <f t="shared" si="13"/>
        <v>5268</v>
      </c>
      <c r="G194" s="436"/>
      <c r="H194" s="436"/>
      <c r="I194" s="436"/>
    </row>
    <row r="195" spans="1:9" ht="17.100000000000001" customHeight="1">
      <c r="A195" s="493" t="s">
        <v>2321</v>
      </c>
      <c r="B195" s="477">
        <v>0</v>
      </c>
      <c r="C195" s="490">
        <v>2340</v>
      </c>
      <c r="D195" s="477">
        <f t="shared" ref="D195:D196" si="20">C195</f>
        <v>2340</v>
      </c>
      <c r="E195" s="491">
        <f t="shared" si="12"/>
        <v>0</v>
      </c>
      <c r="F195" s="455">
        <f t="shared" si="13"/>
        <v>2340</v>
      </c>
      <c r="G195" s="436"/>
      <c r="H195" s="436"/>
      <c r="I195" s="436"/>
    </row>
    <row r="196" spans="1:9" ht="17.100000000000001" customHeight="1">
      <c r="A196" s="493" t="s">
        <v>2322</v>
      </c>
      <c r="B196" s="477">
        <v>0</v>
      </c>
      <c r="C196" s="490">
        <v>7976</v>
      </c>
      <c r="D196" s="477">
        <f t="shared" si="20"/>
        <v>7976</v>
      </c>
      <c r="E196" s="491">
        <f t="shared" si="12"/>
        <v>0</v>
      </c>
      <c r="F196" s="455">
        <f t="shared" si="13"/>
        <v>7976</v>
      </c>
      <c r="G196" s="436"/>
      <c r="H196" s="436"/>
      <c r="I196" s="436"/>
    </row>
    <row r="197" spans="1:9" ht="17.100000000000001" customHeight="1">
      <c r="A197" s="493" t="s">
        <v>140</v>
      </c>
      <c r="B197" s="477">
        <v>676370</v>
      </c>
      <c r="C197" s="490" t="s">
        <v>2813</v>
      </c>
      <c r="D197" s="477">
        <v>3646</v>
      </c>
      <c r="E197" s="491">
        <f t="shared" si="12"/>
        <v>676370</v>
      </c>
      <c r="F197" s="455">
        <f t="shared" si="13"/>
        <v>3646</v>
      </c>
      <c r="G197" s="436"/>
      <c r="H197" s="436"/>
      <c r="I197" s="436"/>
    </row>
    <row r="198" spans="1:9" ht="17.100000000000001" customHeight="1">
      <c r="A198" s="493" t="s">
        <v>2324</v>
      </c>
      <c r="B198" s="477">
        <v>0</v>
      </c>
      <c r="C198" s="490">
        <v>500</v>
      </c>
      <c r="D198" s="477">
        <f t="shared" ref="D198:D199" si="21">C198</f>
        <v>500</v>
      </c>
      <c r="E198" s="491">
        <f t="shared" si="12"/>
        <v>0</v>
      </c>
      <c r="F198" s="455">
        <f t="shared" si="13"/>
        <v>500</v>
      </c>
      <c r="G198" s="436"/>
      <c r="H198" s="436"/>
      <c r="I198" s="436"/>
    </row>
    <row r="199" spans="1:9" ht="17.100000000000001" customHeight="1">
      <c r="A199" s="493" t="s">
        <v>2325</v>
      </c>
      <c r="B199" s="477">
        <v>0</v>
      </c>
      <c r="C199" s="490">
        <v>11238</v>
      </c>
      <c r="D199" s="477">
        <f t="shared" si="21"/>
        <v>11238</v>
      </c>
      <c r="E199" s="491">
        <f>B199</f>
        <v>0</v>
      </c>
      <c r="F199" s="455">
        <f t="shared" si="13"/>
        <v>11238</v>
      </c>
      <c r="G199" s="436"/>
      <c r="H199" s="436"/>
      <c r="I199" s="436"/>
    </row>
    <row r="200" spans="1:9" ht="17.100000000000001" customHeight="1">
      <c r="A200" s="493" t="s">
        <v>141</v>
      </c>
      <c r="B200" s="477">
        <v>26534</v>
      </c>
      <c r="C200" s="490" t="s">
        <v>2814</v>
      </c>
      <c r="D200" s="477">
        <v>6121</v>
      </c>
      <c r="E200" s="491">
        <f>B200</f>
        <v>26534</v>
      </c>
      <c r="F200" s="455">
        <f t="shared" si="13"/>
        <v>6121</v>
      </c>
      <c r="G200" s="436"/>
      <c r="H200" s="436"/>
      <c r="I200" s="436"/>
    </row>
    <row r="201" spans="1:9" ht="17.100000000000001" customHeight="1">
      <c r="A201" s="493" t="s">
        <v>2326</v>
      </c>
      <c r="B201" s="477">
        <v>0</v>
      </c>
      <c r="C201" s="490">
        <v>3200</v>
      </c>
      <c r="D201" s="477">
        <f>C201</f>
        <v>3200</v>
      </c>
      <c r="E201" s="491">
        <f>B201</f>
        <v>0</v>
      </c>
      <c r="F201" s="455">
        <f t="shared" ref="F201:F266" si="22">D201</f>
        <v>3200</v>
      </c>
      <c r="G201" s="436"/>
      <c r="H201" s="436"/>
      <c r="I201" s="436"/>
    </row>
    <row r="202" spans="1:9" ht="17.100000000000001" customHeight="1">
      <c r="A202" s="493" t="s">
        <v>142</v>
      </c>
      <c r="B202" s="477"/>
      <c r="C202" s="490"/>
      <c r="D202" s="477"/>
      <c r="E202" s="491">
        <f>SUM(B203:B214)</f>
        <v>13738586</v>
      </c>
      <c r="F202" s="455">
        <f>SUMPRODUCT(B203:B214,D203:D214)/SUM(B203:B214)</f>
        <v>5682.89451818404</v>
      </c>
      <c r="G202" s="436"/>
      <c r="H202" s="436"/>
      <c r="I202" s="436"/>
    </row>
    <row r="203" spans="1:9" ht="17.100000000000001" customHeight="1">
      <c r="A203" s="493" t="s">
        <v>2327</v>
      </c>
      <c r="B203" s="477">
        <v>2055</v>
      </c>
      <c r="C203" s="490" t="s">
        <v>2815</v>
      </c>
      <c r="D203" s="477">
        <v>4613</v>
      </c>
      <c r="E203" s="491"/>
      <c r="F203" s="455"/>
      <c r="G203" s="436"/>
      <c r="H203" s="436"/>
      <c r="I203" s="436"/>
    </row>
    <row r="204" spans="1:9" ht="17.100000000000001" customHeight="1">
      <c r="A204" s="493" t="s">
        <v>2168</v>
      </c>
      <c r="B204" s="477">
        <v>25187</v>
      </c>
      <c r="C204" s="490">
        <v>1120</v>
      </c>
      <c r="D204" s="477">
        <f>C204</f>
        <v>1120</v>
      </c>
      <c r="E204" s="491"/>
      <c r="F204" s="455"/>
      <c r="G204" s="436"/>
      <c r="H204" s="436"/>
      <c r="I204" s="436"/>
    </row>
    <row r="205" spans="1:9" ht="17.100000000000001" customHeight="1">
      <c r="A205" s="493" t="s">
        <v>2328</v>
      </c>
      <c r="B205" s="477">
        <v>32257</v>
      </c>
      <c r="C205" s="490" t="s">
        <v>2815</v>
      </c>
      <c r="D205" s="477">
        <v>4613</v>
      </c>
      <c r="E205" s="491"/>
      <c r="F205" s="455"/>
      <c r="G205" s="436"/>
      <c r="H205" s="436"/>
      <c r="I205" s="436"/>
    </row>
    <row r="206" spans="1:9" ht="17.100000000000001" customHeight="1">
      <c r="A206" s="493" t="s">
        <v>2330</v>
      </c>
      <c r="B206" s="477">
        <v>7528167</v>
      </c>
      <c r="C206" s="490" t="s">
        <v>2815</v>
      </c>
      <c r="D206" s="477">
        <v>4613</v>
      </c>
      <c r="E206" s="491"/>
      <c r="F206" s="455"/>
      <c r="G206" s="436"/>
      <c r="H206" s="436"/>
      <c r="I206" s="436"/>
    </row>
    <row r="207" spans="1:9" ht="17.100000000000001" customHeight="1">
      <c r="A207" s="493" t="s">
        <v>2331</v>
      </c>
      <c r="B207" s="477">
        <v>0</v>
      </c>
      <c r="C207" s="490" t="s">
        <v>2815</v>
      </c>
      <c r="D207" s="477">
        <v>4613</v>
      </c>
      <c r="E207" s="491"/>
      <c r="F207" s="455"/>
      <c r="G207" s="436"/>
      <c r="H207" s="436"/>
      <c r="I207" s="436"/>
    </row>
    <row r="208" spans="1:9" ht="17.100000000000001" customHeight="1">
      <c r="A208" s="493" t="s">
        <v>2332</v>
      </c>
      <c r="B208" s="477">
        <v>0</v>
      </c>
      <c r="C208" s="490" t="s">
        <v>2815</v>
      </c>
      <c r="D208" s="477">
        <v>4613</v>
      </c>
      <c r="E208" s="491"/>
      <c r="F208" s="455"/>
      <c r="G208" s="436"/>
      <c r="H208" s="436"/>
      <c r="I208" s="436"/>
    </row>
    <row r="209" spans="1:9" ht="17.100000000000001" customHeight="1">
      <c r="A209" s="493" t="s">
        <v>2333</v>
      </c>
      <c r="B209" s="477">
        <v>0</v>
      </c>
      <c r="C209" s="490" t="s">
        <v>2815</v>
      </c>
      <c r="D209" s="477">
        <v>4613</v>
      </c>
      <c r="E209" s="491"/>
      <c r="F209" s="455"/>
      <c r="G209" s="436"/>
      <c r="H209" s="436"/>
      <c r="I209" s="436"/>
    </row>
    <row r="210" spans="1:9" ht="17.100000000000001" customHeight="1">
      <c r="A210" s="493" t="s">
        <v>2334</v>
      </c>
      <c r="B210" s="477">
        <v>1122697</v>
      </c>
      <c r="C210" s="490" t="s">
        <v>2816</v>
      </c>
      <c r="D210" s="477">
        <v>6500</v>
      </c>
      <c r="E210" s="491"/>
      <c r="F210" s="455"/>
      <c r="G210" s="436"/>
      <c r="H210" s="436"/>
      <c r="I210" s="436"/>
    </row>
    <row r="211" spans="1:9" ht="17.100000000000001" customHeight="1">
      <c r="A211" s="493" t="s">
        <v>2336</v>
      </c>
      <c r="B211" s="477">
        <v>782075</v>
      </c>
      <c r="C211" s="490">
        <v>8900</v>
      </c>
      <c r="D211" s="477">
        <f>C211</f>
        <v>8900</v>
      </c>
      <c r="E211" s="491"/>
      <c r="F211" s="455"/>
      <c r="G211" s="436"/>
      <c r="H211" s="436"/>
      <c r="I211" s="436"/>
    </row>
    <row r="212" spans="1:9" ht="17.100000000000001" customHeight="1">
      <c r="A212" s="493" t="s">
        <v>2337</v>
      </c>
      <c r="B212" s="477">
        <v>3780773</v>
      </c>
      <c r="C212" s="490" t="s">
        <v>2816</v>
      </c>
      <c r="D212" s="477">
        <v>6500</v>
      </c>
      <c r="E212" s="491"/>
      <c r="F212" s="455"/>
      <c r="G212" s="436"/>
      <c r="H212" s="436"/>
      <c r="I212" s="436"/>
    </row>
    <row r="213" spans="1:9" ht="17.100000000000001" customHeight="1">
      <c r="A213" s="493" t="s">
        <v>2175</v>
      </c>
      <c r="B213" s="477">
        <v>465375</v>
      </c>
      <c r="C213" s="490">
        <v>9300</v>
      </c>
      <c r="D213" s="477">
        <f t="shared" ref="D213:D222" si="23">C213</f>
        <v>9300</v>
      </c>
      <c r="E213" s="491"/>
      <c r="F213" s="455"/>
      <c r="G213" s="436"/>
      <c r="H213" s="436"/>
      <c r="I213" s="436"/>
    </row>
    <row r="214" spans="1:9" ht="17.100000000000001" customHeight="1">
      <c r="A214" s="493" t="s">
        <v>2338</v>
      </c>
      <c r="B214" s="477">
        <v>0</v>
      </c>
      <c r="C214" s="490">
        <v>9500</v>
      </c>
      <c r="D214" s="477">
        <f t="shared" si="23"/>
        <v>9500</v>
      </c>
      <c r="E214" s="491"/>
      <c r="F214" s="455"/>
      <c r="G214" s="436"/>
      <c r="H214" s="436"/>
      <c r="I214" s="436"/>
    </row>
    <row r="215" spans="1:9" ht="17.100000000000001" customHeight="1">
      <c r="A215" s="493" t="s">
        <v>2339</v>
      </c>
      <c r="B215" s="477">
        <v>0</v>
      </c>
      <c r="C215" s="490">
        <v>3400</v>
      </c>
      <c r="D215" s="477">
        <f t="shared" si="23"/>
        <v>3400</v>
      </c>
      <c r="E215" s="491">
        <f>B215</f>
        <v>0</v>
      </c>
      <c r="F215" s="455">
        <f t="shared" si="22"/>
        <v>3400</v>
      </c>
      <c r="G215" s="436"/>
      <c r="H215" s="436"/>
      <c r="I215" s="436"/>
    </row>
    <row r="216" spans="1:9" ht="17.100000000000001" customHeight="1">
      <c r="A216" s="493" t="s">
        <v>2340</v>
      </c>
      <c r="B216" s="477"/>
      <c r="C216" s="490"/>
      <c r="D216" s="477"/>
      <c r="E216" s="491">
        <f>SUM(B217:B220)</f>
        <v>921676</v>
      </c>
      <c r="F216" s="455">
        <f>SUMPRODUCT(B217:B220,D217:D220)/SUM(B217:B220)</f>
        <v>3390.042487815675</v>
      </c>
      <c r="G216" s="436"/>
      <c r="H216" s="436"/>
      <c r="I216" s="436"/>
    </row>
    <row r="217" spans="1:9" ht="17.100000000000001" customHeight="1">
      <c r="A217" s="493" t="s">
        <v>2341</v>
      </c>
      <c r="B217" s="477">
        <v>908</v>
      </c>
      <c r="C217" s="490">
        <v>1350</v>
      </c>
      <c r="D217" s="477">
        <f t="shared" si="23"/>
        <v>1350</v>
      </c>
      <c r="E217" s="491"/>
      <c r="F217" s="455"/>
      <c r="G217" s="436"/>
      <c r="H217" s="436"/>
      <c r="I217" s="436"/>
    </row>
    <row r="218" spans="1:9" ht="17.100000000000001" customHeight="1">
      <c r="A218" s="493" t="s">
        <v>2343</v>
      </c>
      <c r="B218" s="477">
        <v>897300</v>
      </c>
      <c r="C218" s="490">
        <v>3350</v>
      </c>
      <c r="D218" s="477">
        <f t="shared" si="23"/>
        <v>3350</v>
      </c>
      <c r="E218" s="491"/>
      <c r="F218" s="455"/>
      <c r="G218" s="436"/>
      <c r="H218" s="436"/>
      <c r="I218" s="436"/>
    </row>
    <row r="219" spans="1:9" ht="17.100000000000001" customHeight="1">
      <c r="A219" s="493" t="s">
        <v>2344</v>
      </c>
      <c r="B219" s="477">
        <v>23468</v>
      </c>
      <c r="C219" s="490">
        <v>5000</v>
      </c>
      <c r="D219" s="477">
        <f t="shared" si="23"/>
        <v>5000</v>
      </c>
      <c r="E219" s="491"/>
      <c r="F219" s="455"/>
      <c r="G219" s="436"/>
      <c r="H219" s="436"/>
      <c r="I219" s="436"/>
    </row>
    <row r="220" spans="1:9" ht="17.100000000000001" customHeight="1">
      <c r="A220" s="493" t="s">
        <v>2346</v>
      </c>
      <c r="B220" s="477">
        <v>0</v>
      </c>
      <c r="C220" s="490">
        <v>6000</v>
      </c>
      <c r="D220" s="477">
        <f t="shared" si="23"/>
        <v>6000</v>
      </c>
      <c r="E220" s="491"/>
      <c r="F220" s="455"/>
      <c r="G220" s="436"/>
      <c r="H220" s="436"/>
      <c r="I220" s="436"/>
    </row>
    <row r="221" spans="1:9" ht="17.100000000000001" customHeight="1">
      <c r="A221" s="493" t="s">
        <v>2347</v>
      </c>
      <c r="B221" s="477">
        <v>0</v>
      </c>
      <c r="C221" s="490">
        <v>7000</v>
      </c>
      <c r="D221" s="477">
        <f t="shared" si="23"/>
        <v>7000</v>
      </c>
      <c r="E221" s="491">
        <f t="shared" ref="E221:E231" si="24">B221</f>
        <v>0</v>
      </c>
      <c r="F221" s="455">
        <f t="shared" si="22"/>
        <v>7000</v>
      </c>
      <c r="G221" s="436"/>
      <c r="H221" s="436"/>
      <c r="I221" s="436"/>
    </row>
    <row r="222" spans="1:9" ht="17.100000000000001" customHeight="1">
      <c r="A222" s="493" t="s">
        <v>2348</v>
      </c>
      <c r="B222" s="477">
        <v>8900</v>
      </c>
      <c r="C222" s="490">
        <v>1600</v>
      </c>
      <c r="D222" s="477">
        <f t="shared" si="23"/>
        <v>1600</v>
      </c>
      <c r="E222" s="491">
        <f t="shared" si="24"/>
        <v>8900</v>
      </c>
      <c r="F222" s="455">
        <f t="shared" si="22"/>
        <v>1600</v>
      </c>
      <c r="G222" s="436"/>
      <c r="H222" s="436"/>
      <c r="I222" s="436"/>
    </row>
    <row r="223" spans="1:9" ht="17.100000000000001" customHeight="1">
      <c r="A223" s="493" t="s">
        <v>2349</v>
      </c>
      <c r="B223" s="477">
        <v>3101</v>
      </c>
      <c r="C223" s="490" t="s">
        <v>2817</v>
      </c>
      <c r="D223" s="477">
        <v>1325</v>
      </c>
      <c r="E223" s="491">
        <f t="shared" si="24"/>
        <v>3101</v>
      </c>
      <c r="F223" s="455">
        <f t="shared" si="22"/>
        <v>1325</v>
      </c>
      <c r="G223" s="436"/>
      <c r="H223" s="436"/>
      <c r="I223" s="436"/>
    </row>
    <row r="224" spans="1:9" ht="17.100000000000001" customHeight="1">
      <c r="A224" s="493" t="s">
        <v>2351</v>
      </c>
      <c r="B224" s="477">
        <v>0</v>
      </c>
      <c r="C224" s="490" t="s">
        <v>2818</v>
      </c>
      <c r="D224" s="477">
        <v>13825</v>
      </c>
      <c r="E224" s="491">
        <f t="shared" si="24"/>
        <v>0</v>
      </c>
      <c r="F224" s="455">
        <f t="shared" si="22"/>
        <v>13825</v>
      </c>
      <c r="G224" s="436"/>
      <c r="H224" s="436"/>
      <c r="I224" s="436"/>
    </row>
    <row r="225" spans="1:9" ht="17.100000000000001" customHeight="1">
      <c r="A225" s="493" t="s">
        <v>2353</v>
      </c>
      <c r="B225" s="477">
        <v>0</v>
      </c>
      <c r="C225" s="490">
        <v>9150</v>
      </c>
      <c r="D225" s="477">
        <f>C225</f>
        <v>9150</v>
      </c>
      <c r="E225" s="491">
        <f t="shared" si="24"/>
        <v>0</v>
      </c>
      <c r="F225" s="455">
        <f t="shared" si="22"/>
        <v>9150</v>
      </c>
      <c r="G225" s="436"/>
      <c r="H225" s="436"/>
      <c r="I225" s="436"/>
    </row>
    <row r="226" spans="1:9" ht="17.100000000000001" customHeight="1">
      <c r="A226" s="493" t="s">
        <v>2355</v>
      </c>
      <c r="B226" s="477">
        <v>0</v>
      </c>
      <c r="C226" s="490" t="s">
        <v>2819</v>
      </c>
      <c r="D226" s="477">
        <v>5500</v>
      </c>
      <c r="E226" s="491">
        <f t="shared" si="24"/>
        <v>0</v>
      </c>
      <c r="F226" s="455">
        <f t="shared" si="22"/>
        <v>5500</v>
      </c>
      <c r="G226" s="436"/>
      <c r="H226" s="436"/>
      <c r="I226" s="436"/>
    </row>
    <row r="227" spans="1:9" ht="17.100000000000001" customHeight="1">
      <c r="A227" s="493" t="s">
        <v>144</v>
      </c>
      <c r="B227" s="477">
        <v>452129</v>
      </c>
      <c r="C227" s="490" t="s">
        <v>2820</v>
      </c>
      <c r="D227" s="477">
        <v>3817</v>
      </c>
      <c r="E227" s="491">
        <f t="shared" si="24"/>
        <v>452129</v>
      </c>
      <c r="F227" s="455">
        <f t="shared" si="22"/>
        <v>3817</v>
      </c>
      <c r="G227" s="436"/>
      <c r="H227" s="436"/>
      <c r="I227" s="436"/>
    </row>
    <row r="228" spans="1:9" ht="17.100000000000001" customHeight="1">
      <c r="A228" s="493" t="s">
        <v>2358</v>
      </c>
      <c r="B228" s="477">
        <v>0</v>
      </c>
      <c r="C228" s="490">
        <v>1500</v>
      </c>
      <c r="D228" s="477">
        <f>C228</f>
        <v>1500</v>
      </c>
      <c r="E228" s="491">
        <f t="shared" si="24"/>
        <v>0</v>
      </c>
      <c r="F228" s="455">
        <f t="shared" si="22"/>
        <v>1500</v>
      </c>
      <c r="G228" s="436"/>
      <c r="H228" s="436"/>
      <c r="I228" s="436"/>
    </row>
    <row r="229" spans="1:9" ht="17.100000000000001" customHeight="1">
      <c r="A229" s="493" t="s">
        <v>2359</v>
      </c>
      <c r="B229" s="477">
        <v>0</v>
      </c>
      <c r="C229" s="490" t="s">
        <v>2821</v>
      </c>
      <c r="D229" s="477">
        <v>900</v>
      </c>
      <c r="E229" s="491">
        <f t="shared" si="24"/>
        <v>0</v>
      </c>
      <c r="F229" s="455">
        <f t="shared" si="22"/>
        <v>900</v>
      </c>
      <c r="G229" s="436"/>
      <c r="H229" s="436"/>
      <c r="I229" s="436"/>
    </row>
    <row r="230" spans="1:9" ht="17.100000000000001" customHeight="1">
      <c r="A230" s="493" t="s">
        <v>2361</v>
      </c>
      <c r="B230" s="477">
        <v>0</v>
      </c>
      <c r="C230" s="490">
        <v>1700</v>
      </c>
      <c r="D230" s="477">
        <f>C230</f>
        <v>1700</v>
      </c>
      <c r="E230" s="491">
        <f t="shared" si="24"/>
        <v>0</v>
      </c>
      <c r="F230" s="455">
        <f t="shared" si="22"/>
        <v>1700</v>
      </c>
      <c r="G230" s="436"/>
      <c r="H230" s="436"/>
      <c r="I230" s="436"/>
    </row>
    <row r="231" spans="1:9" ht="17.100000000000001" customHeight="1">
      <c r="A231" s="493" t="s">
        <v>2362</v>
      </c>
      <c r="B231" s="477">
        <v>0</v>
      </c>
      <c r="C231" s="490" t="s">
        <v>2822</v>
      </c>
      <c r="D231" s="477">
        <v>9750</v>
      </c>
      <c r="E231" s="491">
        <f t="shared" si="24"/>
        <v>0</v>
      </c>
      <c r="F231" s="455">
        <f t="shared" si="22"/>
        <v>9750</v>
      </c>
      <c r="G231" s="436"/>
      <c r="H231" s="436"/>
      <c r="I231" s="436"/>
    </row>
    <row r="232" spans="1:9" ht="17.100000000000001" customHeight="1">
      <c r="A232" s="493" t="s">
        <v>145</v>
      </c>
      <c r="B232" s="477"/>
      <c r="C232" s="490"/>
      <c r="D232" s="477"/>
      <c r="E232" s="491">
        <f>SUM(B233:B235)</f>
        <v>129208</v>
      </c>
      <c r="F232" s="455">
        <f>SUMPRODUCT(B233:B235, D233:D235)/SUM(B233:B235)</f>
        <v>10518.77329577116</v>
      </c>
      <c r="G232" s="436"/>
      <c r="H232" s="436"/>
      <c r="I232" s="436"/>
    </row>
    <row r="233" spans="1:9" ht="17.100000000000001" customHeight="1">
      <c r="A233" s="493" t="s">
        <v>2364</v>
      </c>
      <c r="B233" s="477">
        <v>28395</v>
      </c>
      <c r="C233" s="490">
        <v>8300</v>
      </c>
      <c r="D233" s="477">
        <f t="shared" ref="D233:D235" si="25">C233</f>
        <v>8300</v>
      </c>
      <c r="E233" s="491"/>
      <c r="F233" s="455"/>
      <c r="G233" s="436"/>
      <c r="H233" s="436"/>
      <c r="I233" s="436"/>
    </row>
    <row r="234" spans="1:9" ht="17.100000000000001" customHeight="1">
      <c r="A234" s="493" t="s">
        <v>2365</v>
      </c>
      <c r="B234" s="477">
        <v>20462</v>
      </c>
      <c r="C234" s="490">
        <v>10530</v>
      </c>
      <c r="D234" s="477">
        <f t="shared" si="25"/>
        <v>10530</v>
      </c>
      <c r="E234" s="491"/>
      <c r="F234" s="455"/>
      <c r="G234" s="436"/>
      <c r="H234" s="436"/>
      <c r="I234" s="436"/>
    </row>
    <row r="235" spans="1:9" ht="17.100000000000001" customHeight="1">
      <c r="A235" s="494" t="s">
        <v>2366</v>
      </c>
      <c r="B235" s="495">
        <v>80351</v>
      </c>
      <c r="C235" s="496">
        <v>11300</v>
      </c>
      <c r="D235" s="495">
        <f t="shared" si="25"/>
        <v>11300</v>
      </c>
      <c r="E235" s="491"/>
      <c r="F235" s="455"/>
      <c r="G235" s="436"/>
      <c r="H235" s="436"/>
      <c r="I235" s="436"/>
    </row>
    <row r="236" spans="1:9" ht="17.100000000000001" customHeight="1">
      <c r="A236" s="493" t="s">
        <v>2367</v>
      </c>
      <c r="B236" s="477">
        <v>0</v>
      </c>
      <c r="C236" s="490" t="s">
        <v>2823</v>
      </c>
      <c r="D236" s="477">
        <v>2850</v>
      </c>
      <c r="E236" s="491">
        <f t="shared" ref="E236:E241" si="26">B236</f>
        <v>0</v>
      </c>
      <c r="F236" s="455">
        <f t="shared" si="22"/>
        <v>2850</v>
      </c>
      <c r="G236" s="436"/>
      <c r="H236" s="436"/>
      <c r="I236" s="436"/>
    </row>
    <row r="237" spans="1:9" ht="17.100000000000001" customHeight="1">
      <c r="A237" s="493" t="s">
        <v>2369</v>
      </c>
      <c r="B237" s="477">
        <v>439</v>
      </c>
      <c r="C237" s="490">
        <v>8700</v>
      </c>
      <c r="D237" s="477">
        <f>C237</f>
        <v>8700</v>
      </c>
      <c r="E237" s="491">
        <f t="shared" si="26"/>
        <v>439</v>
      </c>
      <c r="F237" s="455">
        <f t="shared" si="22"/>
        <v>8700</v>
      </c>
      <c r="G237" s="436"/>
      <c r="H237" s="436"/>
      <c r="I237" s="436"/>
    </row>
    <row r="238" spans="1:9" ht="17.100000000000001" customHeight="1">
      <c r="A238" s="493" t="s">
        <v>2371</v>
      </c>
      <c r="B238" s="477">
        <v>390</v>
      </c>
      <c r="C238" s="490" t="s">
        <v>2824</v>
      </c>
      <c r="D238" s="477">
        <v>1750</v>
      </c>
      <c r="E238" s="491">
        <f t="shared" si="26"/>
        <v>390</v>
      </c>
      <c r="F238" s="455">
        <f t="shared" si="22"/>
        <v>1750</v>
      </c>
      <c r="G238" s="436"/>
      <c r="H238" s="436"/>
      <c r="I238" s="436"/>
    </row>
    <row r="239" spans="1:9" ht="17.100000000000001" customHeight="1">
      <c r="A239" s="493" t="s">
        <v>2373</v>
      </c>
      <c r="B239" s="477">
        <v>0</v>
      </c>
      <c r="C239" s="490">
        <v>5250</v>
      </c>
      <c r="D239" s="477">
        <f t="shared" ref="D239:D241" si="27">C239</f>
        <v>5250</v>
      </c>
      <c r="E239" s="491">
        <f t="shared" si="26"/>
        <v>0</v>
      </c>
      <c r="F239" s="455">
        <f t="shared" si="22"/>
        <v>5250</v>
      </c>
      <c r="G239" s="436"/>
      <c r="H239" s="436"/>
      <c r="I239" s="436"/>
    </row>
    <row r="240" spans="1:9" ht="17.100000000000001" customHeight="1">
      <c r="A240" s="493" t="s">
        <v>2374</v>
      </c>
      <c r="B240" s="477">
        <v>0</v>
      </c>
      <c r="C240" s="490">
        <v>5600</v>
      </c>
      <c r="D240" s="477">
        <f t="shared" si="27"/>
        <v>5600</v>
      </c>
      <c r="E240" s="491">
        <f t="shared" si="26"/>
        <v>0</v>
      </c>
      <c r="F240" s="455">
        <f t="shared" si="22"/>
        <v>5600</v>
      </c>
      <c r="G240" s="436"/>
      <c r="H240" s="436"/>
      <c r="I240" s="436"/>
    </row>
    <row r="241" spans="1:9" ht="17.100000000000001" customHeight="1">
      <c r="A241" s="493" t="s">
        <v>146</v>
      </c>
      <c r="B241" s="477">
        <v>56475</v>
      </c>
      <c r="C241" s="490">
        <v>5063</v>
      </c>
      <c r="D241" s="477">
        <f t="shared" si="27"/>
        <v>5063</v>
      </c>
      <c r="E241" s="491">
        <f t="shared" si="26"/>
        <v>56475</v>
      </c>
      <c r="F241" s="455">
        <f t="shared" si="22"/>
        <v>5063</v>
      </c>
      <c r="G241" s="436"/>
      <c r="H241" s="436"/>
      <c r="I241" s="436"/>
    </row>
    <row r="242" spans="1:9" ht="17.100000000000001" customHeight="1">
      <c r="A242" s="493" t="s">
        <v>147</v>
      </c>
      <c r="B242" s="477"/>
      <c r="C242" s="490"/>
      <c r="D242" s="477"/>
      <c r="E242" s="491">
        <f>SUM(B243:B247)</f>
        <v>100702</v>
      </c>
      <c r="F242" s="455">
        <f>SUMPRODUCT(B243:B247, D243:D247)/SUM(B243:B247)</f>
        <v>7393.0701475640999</v>
      </c>
      <c r="G242" s="436"/>
      <c r="H242" s="436"/>
      <c r="I242" s="436"/>
    </row>
    <row r="243" spans="1:9" ht="17.100000000000001" customHeight="1">
      <c r="A243" s="493" t="s">
        <v>2376</v>
      </c>
      <c r="B243" s="477"/>
      <c r="C243" s="490"/>
      <c r="D243" s="477"/>
      <c r="E243" s="491"/>
      <c r="F243" s="455"/>
      <c r="G243" s="436"/>
      <c r="H243" s="436"/>
      <c r="I243" s="436"/>
    </row>
    <row r="244" spans="1:9" ht="17.100000000000001" customHeight="1">
      <c r="A244" s="493" t="s">
        <v>2190</v>
      </c>
      <c r="B244" s="477">
        <v>71980</v>
      </c>
      <c r="C244" s="490" t="s">
        <v>2825</v>
      </c>
      <c r="D244" s="477">
        <v>7395</v>
      </c>
      <c r="E244" s="491"/>
      <c r="F244" s="455"/>
      <c r="G244" s="436"/>
      <c r="H244" s="436"/>
      <c r="I244" s="436"/>
    </row>
    <row r="245" spans="1:9" ht="17.100000000000001" customHeight="1">
      <c r="A245" s="493" t="s">
        <v>2378</v>
      </c>
      <c r="B245" s="477">
        <v>28230</v>
      </c>
      <c r="C245" s="490" t="s">
        <v>2825</v>
      </c>
      <c r="D245" s="477">
        <v>7395</v>
      </c>
      <c r="E245" s="491"/>
      <c r="F245" s="455"/>
      <c r="G245" s="436"/>
      <c r="H245" s="436"/>
      <c r="I245" s="436"/>
    </row>
    <row r="246" spans="1:9" ht="17.100000000000001" customHeight="1">
      <c r="A246" s="493" t="s">
        <v>2380</v>
      </c>
      <c r="B246" s="477"/>
      <c r="C246" s="490"/>
      <c r="D246" s="477"/>
      <c r="E246" s="491"/>
      <c r="F246" s="455"/>
      <c r="G246" s="436"/>
      <c r="H246" s="436"/>
      <c r="I246" s="436"/>
    </row>
    <row r="247" spans="1:9" ht="17.100000000000001" customHeight="1">
      <c r="A247" s="493" t="s">
        <v>2190</v>
      </c>
      <c r="B247" s="477">
        <v>492</v>
      </c>
      <c r="C247" s="490">
        <v>7000</v>
      </c>
      <c r="D247" s="477">
        <f>C247</f>
        <v>7000</v>
      </c>
      <c r="E247" s="491"/>
      <c r="F247" s="455"/>
      <c r="G247" s="436"/>
      <c r="H247" s="436"/>
      <c r="I247" s="436"/>
    </row>
    <row r="248" spans="1:9" ht="17.100000000000001" customHeight="1">
      <c r="A248" s="493" t="s">
        <v>2382</v>
      </c>
      <c r="B248" s="477">
        <v>0</v>
      </c>
      <c r="C248" s="490" t="s">
        <v>2826</v>
      </c>
      <c r="D248" s="477">
        <v>3425</v>
      </c>
      <c r="E248" s="491">
        <f>B248</f>
        <v>0</v>
      </c>
      <c r="F248" s="455">
        <f t="shared" si="22"/>
        <v>3425</v>
      </c>
      <c r="G248" s="436"/>
      <c r="H248" s="436"/>
      <c r="I248" s="436"/>
    </row>
    <row r="249" spans="1:9" ht="17.100000000000001" customHeight="1">
      <c r="A249" s="493" t="s">
        <v>148</v>
      </c>
      <c r="B249" s="477"/>
      <c r="C249" s="490"/>
      <c r="D249" s="477"/>
      <c r="E249" s="491">
        <f>SUM(B250:B251)</f>
        <v>18718</v>
      </c>
      <c r="F249" s="455">
        <f>SUMPRODUCT(B250:B251, D250:D251)/SUM(B250:B251)</f>
        <v>4399.8664387220861</v>
      </c>
      <c r="G249" s="436"/>
      <c r="H249" s="436"/>
      <c r="I249" s="436"/>
    </row>
    <row r="250" spans="1:9" ht="17.100000000000001" customHeight="1">
      <c r="A250" s="493" t="s">
        <v>2384</v>
      </c>
      <c r="B250" s="477">
        <v>272</v>
      </c>
      <c r="C250" s="490">
        <v>1000</v>
      </c>
      <c r="D250" s="477">
        <f t="shared" ref="D250:D251" si="28">C250</f>
        <v>1000</v>
      </c>
      <c r="E250" s="491"/>
      <c r="F250" s="455"/>
      <c r="G250" s="436"/>
      <c r="H250" s="436"/>
      <c r="I250" s="436"/>
    </row>
    <row r="251" spans="1:9" ht="17.100000000000001" customHeight="1">
      <c r="A251" s="493" t="s">
        <v>2385</v>
      </c>
      <c r="B251" s="477">
        <v>18446</v>
      </c>
      <c r="C251" s="490">
        <v>4450</v>
      </c>
      <c r="D251" s="477">
        <f t="shared" si="28"/>
        <v>4450</v>
      </c>
      <c r="E251" s="491"/>
      <c r="F251" s="455"/>
      <c r="G251" s="436"/>
      <c r="H251" s="436"/>
      <c r="I251" s="436"/>
    </row>
    <row r="252" spans="1:9" ht="17.100000000000001" customHeight="1">
      <c r="A252" s="493" t="s">
        <v>149</v>
      </c>
      <c r="B252" s="477">
        <v>81700</v>
      </c>
      <c r="C252" s="490" t="s">
        <v>2827</v>
      </c>
      <c r="D252" s="477">
        <v>6395</v>
      </c>
      <c r="E252" s="491">
        <f t="shared" ref="E252:E266" si="29">B252</f>
        <v>81700</v>
      </c>
      <c r="F252" s="455">
        <f t="shared" si="22"/>
        <v>6395</v>
      </c>
      <c r="G252" s="436"/>
      <c r="H252" s="436"/>
      <c r="I252" s="436"/>
    </row>
    <row r="253" spans="1:9" ht="17.100000000000001" customHeight="1">
      <c r="A253" s="493" t="s">
        <v>2387</v>
      </c>
      <c r="B253" s="477">
        <v>7315</v>
      </c>
      <c r="C253" s="490" t="s">
        <v>2828</v>
      </c>
      <c r="D253" s="477">
        <v>1515</v>
      </c>
      <c r="E253" s="491">
        <f t="shared" si="29"/>
        <v>7315</v>
      </c>
      <c r="F253" s="455">
        <f t="shared" si="22"/>
        <v>1515</v>
      </c>
      <c r="G253" s="436"/>
      <c r="H253" s="436"/>
      <c r="I253" s="436"/>
    </row>
    <row r="254" spans="1:9" ht="17.100000000000001" customHeight="1">
      <c r="A254" s="493" t="s">
        <v>2389</v>
      </c>
      <c r="B254" s="477">
        <v>0</v>
      </c>
      <c r="C254" s="490">
        <v>4150</v>
      </c>
      <c r="D254" s="477">
        <f>C254</f>
        <v>4150</v>
      </c>
      <c r="E254" s="491">
        <f t="shared" si="29"/>
        <v>0</v>
      </c>
      <c r="F254" s="455">
        <f t="shared" si="22"/>
        <v>4150</v>
      </c>
      <c r="G254" s="436"/>
      <c r="H254" s="436"/>
      <c r="I254" s="436"/>
    </row>
    <row r="255" spans="1:9" ht="17.100000000000001" customHeight="1">
      <c r="A255" s="493" t="s">
        <v>2390</v>
      </c>
      <c r="B255" s="477">
        <v>6942</v>
      </c>
      <c r="C255" s="490" t="s">
        <v>2829</v>
      </c>
      <c r="D255" s="477">
        <v>7450</v>
      </c>
      <c r="E255" s="491">
        <f t="shared" si="29"/>
        <v>6942</v>
      </c>
      <c r="F255" s="455">
        <f t="shared" si="22"/>
        <v>7450</v>
      </c>
      <c r="G255" s="436"/>
      <c r="H255" s="436"/>
      <c r="I255" s="436"/>
    </row>
    <row r="256" spans="1:9" ht="17.100000000000001" customHeight="1">
      <c r="A256" s="493" t="s">
        <v>2392</v>
      </c>
      <c r="B256" s="477">
        <v>0</v>
      </c>
      <c r="C256" s="490" t="s">
        <v>2830</v>
      </c>
      <c r="D256" s="477">
        <v>2085</v>
      </c>
      <c r="E256" s="491">
        <f t="shared" si="29"/>
        <v>0</v>
      </c>
      <c r="F256" s="455">
        <f t="shared" si="22"/>
        <v>2085</v>
      </c>
      <c r="G256" s="436"/>
      <c r="H256" s="436"/>
      <c r="I256" s="436"/>
    </row>
    <row r="257" spans="1:9" ht="17.100000000000001" customHeight="1">
      <c r="A257" s="493" t="s">
        <v>150</v>
      </c>
      <c r="B257" s="477">
        <v>1848319</v>
      </c>
      <c r="C257" s="490" t="s">
        <v>2831</v>
      </c>
      <c r="D257" s="477">
        <v>3478</v>
      </c>
      <c r="E257" s="491">
        <f t="shared" si="29"/>
        <v>1848319</v>
      </c>
      <c r="F257" s="455">
        <f t="shared" si="22"/>
        <v>3478</v>
      </c>
      <c r="G257" s="436"/>
      <c r="H257" s="436"/>
      <c r="I257" s="436"/>
    </row>
    <row r="258" spans="1:9" ht="17.100000000000001" customHeight="1">
      <c r="A258" s="493" t="s">
        <v>151</v>
      </c>
      <c r="B258" s="477">
        <v>9811</v>
      </c>
      <c r="C258" s="490"/>
      <c r="D258" s="477"/>
      <c r="E258" s="491">
        <f t="shared" si="29"/>
        <v>9811</v>
      </c>
      <c r="F258" s="455"/>
      <c r="G258" s="436"/>
      <c r="H258" s="436"/>
      <c r="I258" s="436"/>
    </row>
    <row r="259" spans="1:9" ht="17.100000000000001" customHeight="1">
      <c r="A259" s="493" t="s">
        <v>152</v>
      </c>
      <c r="B259" s="477">
        <v>2815987</v>
      </c>
      <c r="C259" s="490" t="s">
        <v>2832</v>
      </c>
      <c r="D259" s="477">
        <v>4300</v>
      </c>
      <c r="E259" s="491">
        <f t="shared" si="29"/>
        <v>2815987</v>
      </c>
      <c r="F259" s="455">
        <f t="shared" si="22"/>
        <v>4300</v>
      </c>
      <c r="G259" s="436"/>
      <c r="H259" s="436"/>
      <c r="I259" s="436"/>
    </row>
    <row r="260" spans="1:9" ht="17.100000000000001" customHeight="1">
      <c r="A260" s="493" t="s">
        <v>153</v>
      </c>
      <c r="B260" s="477">
        <v>128443</v>
      </c>
      <c r="C260" s="490">
        <v>3400</v>
      </c>
      <c r="D260" s="477">
        <f>C260</f>
        <v>3400</v>
      </c>
      <c r="E260" s="491">
        <f t="shared" si="29"/>
        <v>128443</v>
      </c>
      <c r="F260" s="455">
        <f t="shared" si="22"/>
        <v>3400</v>
      </c>
      <c r="G260" s="436"/>
      <c r="H260" s="436"/>
      <c r="I260" s="436"/>
    </row>
    <row r="261" spans="1:9" ht="17.100000000000001" customHeight="1">
      <c r="A261" s="493" t="s">
        <v>154</v>
      </c>
      <c r="B261" s="477">
        <v>107624</v>
      </c>
      <c r="C261" s="490" t="s">
        <v>2833</v>
      </c>
      <c r="D261" s="477">
        <v>2228</v>
      </c>
      <c r="E261" s="491">
        <f t="shared" si="29"/>
        <v>107624</v>
      </c>
      <c r="F261" s="455">
        <f t="shared" si="22"/>
        <v>2228</v>
      </c>
      <c r="G261" s="436"/>
      <c r="H261" s="436"/>
      <c r="I261" s="436"/>
    </row>
    <row r="262" spans="1:9" ht="17.100000000000001" customHeight="1">
      <c r="A262" s="493" t="s">
        <v>2399</v>
      </c>
      <c r="B262" s="477">
        <v>0</v>
      </c>
      <c r="C262" s="490">
        <v>4200</v>
      </c>
      <c r="D262" s="477">
        <f t="shared" ref="D262:D263" si="30">C262</f>
        <v>4200</v>
      </c>
      <c r="E262" s="491">
        <f t="shared" si="29"/>
        <v>0</v>
      </c>
      <c r="F262" s="455">
        <f t="shared" si="22"/>
        <v>4200</v>
      </c>
      <c r="G262" s="436"/>
      <c r="H262" s="436"/>
      <c r="I262" s="436"/>
    </row>
    <row r="263" spans="1:9" ht="17.100000000000001" customHeight="1">
      <c r="A263" s="493" t="s">
        <v>2400</v>
      </c>
      <c r="B263" s="477">
        <v>0</v>
      </c>
      <c r="C263" s="490">
        <v>11250</v>
      </c>
      <c r="D263" s="477">
        <f t="shared" si="30"/>
        <v>11250</v>
      </c>
      <c r="E263" s="491">
        <f t="shared" si="29"/>
        <v>0</v>
      </c>
      <c r="F263" s="455">
        <f t="shared" si="22"/>
        <v>11250</v>
      </c>
      <c r="G263" s="436"/>
      <c r="H263" s="436"/>
      <c r="I263" s="436"/>
    </row>
    <row r="264" spans="1:9" ht="17.100000000000001" customHeight="1">
      <c r="A264" s="493" t="s">
        <v>2401</v>
      </c>
      <c r="B264" s="477">
        <v>0</v>
      </c>
      <c r="C264" s="490" t="s">
        <v>2834</v>
      </c>
      <c r="D264" s="477">
        <v>2750</v>
      </c>
      <c r="E264" s="491">
        <f t="shared" si="29"/>
        <v>0</v>
      </c>
      <c r="F264" s="455">
        <f t="shared" si="22"/>
        <v>2750</v>
      </c>
      <c r="G264" s="436"/>
      <c r="H264" s="436"/>
      <c r="I264" s="436"/>
    </row>
    <row r="265" spans="1:9" ht="17.100000000000001" customHeight="1">
      <c r="A265" s="493" t="s">
        <v>2403</v>
      </c>
      <c r="B265" s="477">
        <v>8787</v>
      </c>
      <c r="C265" s="490" t="s">
        <v>2835</v>
      </c>
      <c r="D265" s="477">
        <v>2005</v>
      </c>
      <c r="E265" s="491">
        <f t="shared" si="29"/>
        <v>8787</v>
      </c>
      <c r="F265" s="455">
        <f t="shared" si="22"/>
        <v>2005</v>
      </c>
      <c r="G265" s="436"/>
      <c r="H265" s="436"/>
      <c r="I265" s="436"/>
    </row>
    <row r="266" spans="1:9" ht="17.100000000000001" customHeight="1">
      <c r="A266" s="493" t="s">
        <v>155</v>
      </c>
      <c r="B266" s="477">
        <v>2501621</v>
      </c>
      <c r="C266" s="490">
        <v>2290</v>
      </c>
      <c r="D266" s="477">
        <f>C266</f>
        <v>2290</v>
      </c>
      <c r="E266" s="491">
        <f t="shared" si="29"/>
        <v>2501621</v>
      </c>
      <c r="F266" s="455">
        <f t="shared" si="22"/>
        <v>2290</v>
      </c>
      <c r="G266" s="436"/>
      <c r="H266" s="436"/>
      <c r="I266" s="436"/>
    </row>
    <row r="267" spans="1:9" ht="17.100000000000001" customHeight="1">
      <c r="A267" s="493" t="s">
        <v>156</v>
      </c>
      <c r="B267" s="477"/>
      <c r="C267" s="490"/>
      <c r="D267" s="477"/>
      <c r="E267" s="491">
        <f>SUM(B268:B269)</f>
        <v>28878521</v>
      </c>
      <c r="F267" s="455">
        <f>SUMPRODUCT(B268:B269, D268:D269)/SUM(B268:B269)</f>
        <v>850.18371093173369</v>
      </c>
      <c r="G267" s="436"/>
      <c r="H267" s="436"/>
      <c r="I267" s="436"/>
    </row>
    <row r="268" spans="1:9" ht="17.100000000000001" customHeight="1">
      <c r="A268" s="493" t="s">
        <v>2405</v>
      </c>
      <c r="B268" s="477">
        <v>28877143</v>
      </c>
      <c r="C268" s="490" t="s">
        <v>2836</v>
      </c>
      <c r="D268" s="477">
        <v>850</v>
      </c>
      <c r="E268" s="491"/>
      <c r="F268" s="455"/>
      <c r="G268" s="436"/>
      <c r="H268" s="436"/>
      <c r="I268" s="436"/>
    </row>
    <row r="269" spans="1:9" ht="17.100000000000001" customHeight="1">
      <c r="A269" s="493" t="s">
        <v>2407</v>
      </c>
      <c r="B269" s="477">
        <v>1378</v>
      </c>
      <c r="C269" s="490">
        <v>4700</v>
      </c>
      <c r="D269" s="477">
        <f t="shared" ref="D269:D270" si="31">C269</f>
        <v>4700</v>
      </c>
      <c r="E269" s="491"/>
      <c r="F269" s="455"/>
      <c r="G269" s="436"/>
      <c r="H269" s="436"/>
      <c r="I269" s="436"/>
    </row>
    <row r="270" spans="1:9" ht="17.100000000000001" customHeight="1">
      <c r="A270" s="493" t="s">
        <v>2408</v>
      </c>
      <c r="B270" s="477">
        <v>0</v>
      </c>
      <c r="C270" s="490">
        <v>10530</v>
      </c>
      <c r="D270" s="477">
        <f t="shared" si="31"/>
        <v>10530</v>
      </c>
      <c r="E270" s="491">
        <f t="shared" ref="E270:E333" si="32">B270</f>
        <v>0</v>
      </c>
      <c r="F270" s="455">
        <f t="shared" ref="F270:F333" si="33">D270</f>
        <v>10530</v>
      </c>
      <c r="G270" s="436"/>
      <c r="H270" s="436"/>
      <c r="I270" s="436"/>
    </row>
    <row r="271" spans="1:9" ht="17.100000000000001" customHeight="1">
      <c r="A271" s="493" t="s">
        <v>2409</v>
      </c>
      <c r="B271" s="477">
        <v>0</v>
      </c>
      <c r="C271" s="490" t="s">
        <v>2837</v>
      </c>
      <c r="D271" s="477">
        <v>13500</v>
      </c>
      <c r="E271" s="491">
        <f t="shared" si="32"/>
        <v>0</v>
      </c>
      <c r="F271" s="455">
        <f t="shared" si="33"/>
        <v>13500</v>
      </c>
      <c r="G271" s="436"/>
      <c r="H271" s="436"/>
      <c r="I271" s="436"/>
    </row>
    <row r="272" spans="1:9" ht="17.100000000000001" customHeight="1">
      <c r="A272" s="493" t="s">
        <v>157</v>
      </c>
      <c r="B272" s="477"/>
      <c r="C272" s="490"/>
      <c r="D272" s="477"/>
      <c r="E272" s="491">
        <f>SUM(B273:B274)</f>
        <v>36262</v>
      </c>
      <c r="F272" s="455">
        <f>SUMPRODUCT(B273:B274, D273:D274)/SUM(B273:B274)</f>
        <v>11924.356764657217</v>
      </c>
      <c r="G272" s="436"/>
      <c r="H272" s="436"/>
      <c r="I272" s="436"/>
    </row>
    <row r="273" spans="1:9" ht="17.100000000000001" customHeight="1">
      <c r="A273" s="493" t="s">
        <v>2411</v>
      </c>
      <c r="B273" s="477">
        <v>14567</v>
      </c>
      <c r="C273" s="490">
        <v>11700</v>
      </c>
      <c r="D273" s="477">
        <f t="shared" ref="D273:D274" si="34">C273</f>
        <v>11700</v>
      </c>
      <c r="E273" s="491"/>
      <c r="F273" s="455"/>
      <c r="G273" s="436"/>
      <c r="H273" s="436"/>
      <c r="I273" s="436"/>
    </row>
    <row r="274" spans="1:9" ht="17.100000000000001" customHeight="1">
      <c r="A274" s="493" t="s">
        <v>2413</v>
      </c>
      <c r="B274" s="477">
        <v>21695</v>
      </c>
      <c r="C274" s="490">
        <v>12075</v>
      </c>
      <c r="D274" s="477">
        <f t="shared" si="34"/>
        <v>12075</v>
      </c>
      <c r="E274" s="491"/>
      <c r="F274" s="455"/>
      <c r="G274" s="436"/>
      <c r="H274" s="436"/>
      <c r="I274" s="436"/>
    </row>
    <row r="275" spans="1:9" ht="17.100000000000001" customHeight="1">
      <c r="A275" s="493" t="s">
        <v>158</v>
      </c>
      <c r="B275" s="477"/>
      <c r="C275" s="490"/>
      <c r="D275" s="477"/>
      <c r="E275" s="491">
        <f>SUM(B276:B280)</f>
        <v>35744</v>
      </c>
      <c r="F275" s="455">
        <f>SUMPRODUCT(B276:B280, D276:D280)/SUM(B276:B280)</f>
        <v>8014.5814682184418</v>
      </c>
      <c r="G275" s="436"/>
      <c r="H275" s="436"/>
      <c r="I275" s="436"/>
    </row>
    <row r="276" spans="1:9" ht="17.100000000000001" customHeight="1">
      <c r="A276" s="493" t="s">
        <v>2173</v>
      </c>
      <c r="B276" s="477">
        <v>20483</v>
      </c>
      <c r="C276" s="490" t="s">
        <v>2838</v>
      </c>
      <c r="D276" s="477">
        <v>7000</v>
      </c>
      <c r="E276" s="491"/>
      <c r="F276" s="455"/>
      <c r="G276" s="436"/>
      <c r="H276" s="436"/>
      <c r="I276" s="436"/>
    </row>
    <row r="277" spans="1:9" ht="17.100000000000001" customHeight="1">
      <c r="A277" s="493" t="s">
        <v>2416</v>
      </c>
      <c r="B277" s="477">
        <v>0</v>
      </c>
      <c r="C277" s="490">
        <v>10180</v>
      </c>
      <c r="D277" s="477">
        <f>C277</f>
        <v>10180</v>
      </c>
      <c r="E277" s="491"/>
      <c r="F277" s="455"/>
      <c r="G277" s="436"/>
      <c r="H277" s="436"/>
      <c r="I277" s="436"/>
    </row>
    <row r="278" spans="1:9" ht="17.100000000000001" customHeight="1">
      <c r="A278" s="493" t="s">
        <v>2418</v>
      </c>
      <c r="B278" s="477">
        <v>4399</v>
      </c>
      <c r="C278" s="490" t="s">
        <v>2839</v>
      </c>
      <c r="D278" s="477">
        <v>8400</v>
      </c>
      <c r="E278" s="491"/>
      <c r="F278" s="455"/>
      <c r="G278" s="436"/>
      <c r="H278" s="436"/>
      <c r="I278" s="436"/>
    </row>
    <row r="279" spans="1:9" ht="17.100000000000001" customHeight="1">
      <c r="A279" s="493" t="s">
        <v>2411</v>
      </c>
      <c r="B279" s="477">
        <v>8300</v>
      </c>
      <c r="C279" s="490" t="s">
        <v>2840</v>
      </c>
      <c r="D279" s="477">
        <v>9300</v>
      </c>
      <c r="E279" s="491"/>
      <c r="F279" s="455"/>
      <c r="G279" s="436"/>
      <c r="H279" s="436"/>
      <c r="I279" s="436"/>
    </row>
    <row r="280" spans="1:9" ht="17.100000000000001" customHeight="1">
      <c r="A280" s="493" t="s">
        <v>2421</v>
      </c>
      <c r="B280" s="477">
        <v>2562</v>
      </c>
      <c r="C280" s="490" t="s">
        <v>2841</v>
      </c>
      <c r="D280" s="477">
        <v>11300</v>
      </c>
      <c r="E280" s="491"/>
      <c r="F280" s="455"/>
      <c r="G280" s="436"/>
      <c r="H280" s="436"/>
      <c r="I280" s="436"/>
    </row>
    <row r="281" spans="1:9" ht="17.100000000000001" customHeight="1">
      <c r="A281" s="493" t="s">
        <v>2423</v>
      </c>
      <c r="B281" s="477">
        <v>0</v>
      </c>
      <c r="C281" s="490" t="s">
        <v>2842</v>
      </c>
      <c r="D281" s="477">
        <v>2103</v>
      </c>
      <c r="E281" s="491">
        <f t="shared" si="32"/>
        <v>0</v>
      </c>
      <c r="F281" s="455">
        <f t="shared" si="33"/>
        <v>2103</v>
      </c>
      <c r="G281" s="436"/>
      <c r="H281" s="436"/>
      <c r="I281" s="436"/>
    </row>
    <row r="282" spans="1:9" ht="17.100000000000001" customHeight="1">
      <c r="A282" s="493" t="s">
        <v>2425</v>
      </c>
      <c r="B282" s="477">
        <v>0</v>
      </c>
      <c r="C282" s="490" t="s">
        <v>2843</v>
      </c>
      <c r="D282" s="477">
        <v>2533</v>
      </c>
      <c r="E282" s="491">
        <f t="shared" si="32"/>
        <v>0</v>
      </c>
      <c r="F282" s="455">
        <f t="shared" si="33"/>
        <v>2533</v>
      </c>
      <c r="G282" s="436"/>
      <c r="H282" s="436"/>
      <c r="I282" s="436"/>
    </row>
    <row r="283" spans="1:9" ht="17.100000000000001" customHeight="1">
      <c r="A283" s="494" t="s">
        <v>2427</v>
      </c>
      <c r="B283" s="495">
        <v>0</v>
      </c>
      <c r="C283" s="496">
        <v>3035</v>
      </c>
      <c r="D283" s="495">
        <f t="shared" ref="D283:D285" si="35">C283</f>
        <v>3035</v>
      </c>
      <c r="E283" s="491">
        <f t="shared" si="32"/>
        <v>0</v>
      </c>
      <c r="F283" s="455">
        <f t="shared" si="33"/>
        <v>3035</v>
      </c>
      <c r="G283" s="436"/>
      <c r="H283" s="436"/>
      <c r="I283" s="436"/>
    </row>
    <row r="284" spans="1:9" ht="17.100000000000001" customHeight="1">
      <c r="A284" s="493" t="s">
        <v>2428</v>
      </c>
      <c r="B284" s="477">
        <v>0</v>
      </c>
      <c r="C284" s="490">
        <v>3100</v>
      </c>
      <c r="D284" s="477">
        <f t="shared" si="35"/>
        <v>3100</v>
      </c>
      <c r="E284" s="491">
        <f t="shared" si="32"/>
        <v>0</v>
      </c>
      <c r="F284" s="455">
        <f t="shared" si="33"/>
        <v>3100</v>
      </c>
      <c r="G284" s="436"/>
      <c r="H284" s="436"/>
      <c r="I284" s="436"/>
    </row>
    <row r="285" spans="1:9" ht="17.100000000000001" customHeight="1">
      <c r="A285" s="493" t="s">
        <v>2429</v>
      </c>
      <c r="B285" s="477">
        <v>0</v>
      </c>
      <c r="C285" s="490">
        <v>450</v>
      </c>
      <c r="D285" s="477">
        <f t="shared" si="35"/>
        <v>450</v>
      </c>
      <c r="E285" s="491">
        <f t="shared" si="32"/>
        <v>0</v>
      </c>
      <c r="F285" s="455">
        <f t="shared" si="33"/>
        <v>450</v>
      </c>
      <c r="G285" s="436"/>
      <c r="H285" s="436"/>
      <c r="I285" s="436"/>
    </row>
    <row r="286" spans="1:9" ht="17.100000000000001" customHeight="1">
      <c r="A286" s="493" t="s">
        <v>2430</v>
      </c>
      <c r="B286" s="477">
        <v>2881</v>
      </c>
      <c r="C286" s="490" t="s">
        <v>2844</v>
      </c>
      <c r="D286" s="477">
        <v>1460</v>
      </c>
      <c r="E286" s="491">
        <f t="shared" si="32"/>
        <v>2881</v>
      </c>
      <c r="F286" s="455">
        <f t="shared" si="33"/>
        <v>1460</v>
      </c>
      <c r="G286" s="436"/>
      <c r="H286" s="436"/>
      <c r="I286" s="436"/>
    </row>
    <row r="287" spans="1:9" ht="17.100000000000001" customHeight="1">
      <c r="A287" s="493" t="s">
        <v>2432</v>
      </c>
      <c r="B287" s="477">
        <v>0</v>
      </c>
      <c r="C287" s="490">
        <v>11900</v>
      </c>
      <c r="D287" s="477">
        <f t="shared" ref="D287:D291" si="36">C287</f>
        <v>11900</v>
      </c>
      <c r="E287" s="491">
        <f t="shared" si="32"/>
        <v>0</v>
      </c>
      <c r="F287" s="455">
        <f t="shared" si="33"/>
        <v>11900</v>
      </c>
      <c r="G287" s="436"/>
      <c r="H287" s="436"/>
      <c r="I287" s="436"/>
    </row>
    <row r="288" spans="1:9" ht="17.100000000000001" customHeight="1">
      <c r="A288" s="493" t="s">
        <v>2433</v>
      </c>
      <c r="B288" s="477">
        <v>0</v>
      </c>
      <c r="C288" s="490">
        <v>8900</v>
      </c>
      <c r="D288" s="477">
        <f t="shared" si="36"/>
        <v>8900</v>
      </c>
      <c r="E288" s="491">
        <f t="shared" si="32"/>
        <v>0</v>
      </c>
      <c r="F288" s="455">
        <f t="shared" si="33"/>
        <v>8900</v>
      </c>
      <c r="G288" s="436"/>
      <c r="H288" s="436"/>
      <c r="I288" s="436"/>
    </row>
    <row r="289" spans="1:9" ht="17.100000000000001" customHeight="1">
      <c r="A289" s="493" t="s">
        <v>2434</v>
      </c>
      <c r="B289" s="477">
        <v>0</v>
      </c>
      <c r="C289" s="490">
        <v>10880</v>
      </c>
      <c r="D289" s="477">
        <f t="shared" si="36"/>
        <v>10880</v>
      </c>
      <c r="E289" s="491">
        <f t="shared" si="32"/>
        <v>0</v>
      </c>
      <c r="F289" s="455">
        <f t="shared" si="33"/>
        <v>10880</v>
      </c>
      <c r="G289" s="436"/>
      <c r="H289" s="436"/>
      <c r="I289" s="436"/>
    </row>
    <row r="290" spans="1:9" ht="17.100000000000001" customHeight="1">
      <c r="A290" s="493" t="s">
        <v>159</v>
      </c>
      <c r="B290" s="477">
        <v>36735</v>
      </c>
      <c r="C290" s="490">
        <v>12190</v>
      </c>
      <c r="D290" s="477">
        <f t="shared" si="36"/>
        <v>12190</v>
      </c>
      <c r="E290" s="491">
        <f t="shared" si="32"/>
        <v>36735</v>
      </c>
      <c r="F290" s="455">
        <f t="shared" si="33"/>
        <v>12190</v>
      </c>
      <c r="G290" s="436"/>
      <c r="H290" s="436"/>
      <c r="I290" s="436"/>
    </row>
    <row r="291" spans="1:9" ht="17.100000000000001" customHeight="1">
      <c r="A291" s="493" t="s">
        <v>2435</v>
      </c>
      <c r="B291" s="477">
        <v>0</v>
      </c>
      <c r="C291" s="490">
        <v>3100</v>
      </c>
      <c r="D291" s="477">
        <f t="shared" si="36"/>
        <v>3100</v>
      </c>
      <c r="E291" s="491">
        <f t="shared" si="32"/>
        <v>0</v>
      </c>
      <c r="F291" s="455">
        <f t="shared" si="33"/>
        <v>3100</v>
      </c>
      <c r="G291" s="436"/>
      <c r="H291" s="436"/>
      <c r="I291" s="436"/>
    </row>
    <row r="292" spans="1:9" ht="17.100000000000001" customHeight="1">
      <c r="A292" s="493" t="s">
        <v>160</v>
      </c>
      <c r="B292" s="477">
        <v>491476</v>
      </c>
      <c r="C292" s="490" t="s">
        <v>2845</v>
      </c>
      <c r="D292" s="477">
        <v>4078</v>
      </c>
      <c r="E292" s="491">
        <f t="shared" si="32"/>
        <v>491476</v>
      </c>
      <c r="F292" s="455">
        <f t="shared" si="33"/>
        <v>4078</v>
      </c>
      <c r="G292" s="436"/>
      <c r="H292" s="436"/>
      <c r="I292" s="436"/>
    </row>
    <row r="293" spans="1:9" ht="17.100000000000001" customHeight="1">
      <c r="A293" s="493" t="s">
        <v>2438</v>
      </c>
      <c r="B293" s="477">
        <v>0</v>
      </c>
      <c r="C293" s="490">
        <v>977</v>
      </c>
      <c r="D293" s="477">
        <f>C293</f>
        <v>977</v>
      </c>
      <c r="E293" s="491">
        <f t="shared" si="32"/>
        <v>0</v>
      </c>
      <c r="F293" s="455">
        <f t="shared" si="33"/>
        <v>977</v>
      </c>
      <c r="G293" s="436"/>
      <c r="H293" s="436"/>
      <c r="I293" s="436"/>
    </row>
    <row r="294" spans="1:9" ht="17.100000000000001" customHeight="1">
      <c r="A294" s="493" t="s">
        <v>2440</v>
      </c>
      <c r="B294" s="477">
        <v>0</v>
      </c>
      <c r="C294" s="490" t="s">
        <v>2846</v>
      </c>
      <c r="D294" s="477">
        <v>4685</v>
      </c>
      <c r="E294" s="491">
        <f t="shared" si="32"/>
        <v>0</v>
      </c>
      <c r="F294" s="455">
        <f t="shared" si="33"/>
        <v>4685</v>
      </c>
      <c r="G294" s="436"/>
      <c r="H294" s="436"/>
      <c r="I294" s="436"/>
    </row>
    <row r="295" spans="1:9" ht="17.100000000000001" customHeight="1">
      <c r="A295" s="494" t="s">
        <v>2442</v>
      </c>
      <c r="B295" s="495">
        <v>0</v>
      </c>
      <c r="C295" s="496" t="s">
        <v>2847</v>
      </c>
      <c r="D295" s="495">
        <v>2079</v>
      </c>
      <c r="E295" s="491">
        <f t="shared" si="32"/>
        <v>0</v>
      </c>
      <c r="F295" s="455">
        <f t="shared" si="33"/>
        <v>2079</v>
      </c>
      <c r="G295" s="436"/>
      <c r="H295" s="436"/>
      <c r="I295" s="436"/>
    </row>
    <row r="296" spans="1:9" ht="17.100000000000001" customHeight="1">
      <c r="A296" s="493" t="s">
        <v>2444</v>
      </c>
      <c r="B296" s="477">
        <v>0</v>
      </c>
      <c r="C296" s="490" t="s">
        <v>2848</v>
      </c>
      <c r="D296" s="477">
        <v>6950</v>
      </c>
      <c r="E296" s="491">
        <f t="shared" si="32"/>
        <v>0</v>
      </c>
      <c r="F296" s="455">
        <f t="shared" si="33"/>
        <v>6950</v>
      </c>
      <c r="G296" s="436"/>
      <c r="H296" s="436"/>
      <c r="I296" s="436"/>
    </row>
    <row r="297" spans="1:9" ht="17.100000000000001" customHeight="1">
      <c r="A297" s="493" t="s">
        <v>2446</v>
      </c>
      <c r="B297" s="477">
        <v>0</v>
      </c>
      <c r="C297" s="490" t="s">
        <v>2849</v>
      </c>
      <c r="D297" s="477">
        <v>7719</v>
      </c>
      <c r="E297" s="491">
        <f t="shared" si="32"/>
        <v>0</v>
      </c>
      <c r="F297" s="455">
        <f t="shared" si="33"/>
        <v>7719</v>
      </c>
      <c r="G297" s="436"/>
      <c r="H297" s="436"/>
      <c r="I297" s="436"/>
    </row>
    <row r="298" spans="1:9" ht="17.100000000000001" customHeight="1">
      <c r="A298" s="493" t="s">
        <v>161</v>
      </c>
      <c r="B298" s="477">
        <v>18050</v>
      </c>
      <c r="C298" s="490" t="s">
        <v>2850</v>
      </c>
      <c r="D298" s="477">
        <v>3375</v>
      </c>
      <c r="E298" s="491">
        <f t="shared" si="32"/>
        <v>18050</v>
      </c>
      <c r="F298" s="455">
        <f t="shared" si="33"/>
        <v>3375</v>
      </c>
      <c r="G298" s="436"/>
      <c r="H298" s="436"/>
      <c r="I298" s="436"/>
    </row>
    <row r="299" spans="1:9" ht="17.100000000000001" customHeight="1">
      <c r="A299" s="493" t="s">
        <v>162</v>
      </c>
      <c r="B299" s="477">
        <v>218944</v>
      </c>
      <c r="C299" s="490" t="s">
        <v>2851</v>
      </c>
      <c r="D299" s="477">
        <v>2500</v>
      </c>
      <c r="E299" s="491">
        <f t="shared" si="32"/>
        <v>218944</v>
      </c>
      <c r="F299" s="455">
        <f t="shared" si="33"/>
        <v>2500</v>
      </c>
      <c r="G299" s="436"/>
      <c r="H299" s="436"/>
      <c r="I299" s="436"/>
    </row>
    <row r="300" spans="1:9" ht="17.100000000000001" customHeight="1">
      <c r="A300" s="493" t="s">
        <v>163</v>
      </c>
      <c r="B300" s="477">
        <v>1447224</v>
      </c>
      <c r="C300" s="490" t="s">
        <v>2852</v>
      </c>
      <c r="D300" s="477">
        <v>4770</v>
      </c>
      <c r="E300" s="491">
        <f t="shared" si="32"/>
        <v>1447224</v>
      </c>
      <c r="F300" s="455">
        <f t="shared" si="33"/>
        <v>4770</v>
      </c>
      <c r="G300" s="436"/>
      <c r="H300" s="436"/>
      <c r="I300" s="436"/>
    </row>
    <row r="301" spans="1:9" ht="17.100000000000001" customHeight="1">
      <c r="A301" s="493" t="s">
        <v>164</v>
      </c>
      <c r="B301" s="477">
        <v>11006</v>
      </c>
      <c r="C301" s="490">
        <v>8200</v>
      </c>
      <c r="D301" s="477">
        <f>C301</f>
        <v>8200</v>
      </c>
      <c r="E301" s="491">
        <f t="shared" si="32"/>
        <v>11006</v>
      </c>
      <c r="F301" s="455">
        <f t="shared" si="33"/>
        <v>8200</v>
      </c>
      <c r="G301" s="436"/>
      <c r="H301" s="436"/>
      <c r="I301" s="436"/>
    </row>
    <row r="302" spans="1:9" ht="17.100000000000001" customHeight="1">
      <c r="A302" s="493" t="s">
        <v>2452</v>
      </c>
      <c r="B302" s="477">
        <v>0</v>
      </c>
      <c r="C302" s="490" t="s">
        <v>2853</v>
      </c>
      <c r="D302" s="477">
        <v>13675</v>
      </c>
      <c r="E302" s="491">
        <f t="shared" si="32"/>
        <v>0</v>
      </c>
      <c r="F302" s="455">
        <f t="shared" si="33"/>
        <v>13675</v>
      </c>
      <c r="G302" s="436"/>
      <c r="H302" s="436"/>
      <c r="I302" s="436"/>
    </row>
    <row r="303" spans="1:9" ht="17.100000000000001" customHeight="1">
      <c r="A303" s="493" t="s">
        <v>2453</v>
      </c>
      <c r="B303" s="477">
        <v>0</v>
      </c>
      <c r="C303" s="490">
        <v>2375</v>
      </c>
      <c r="D303" s="477">
        <f t="shared" ref="D303:D304" si="37">C303</f>
        <v>2375</v>
      </c>
      <c r="E303" s="491">
        <f t="shared" si="32"/>
        <v>0</v>
      </c>
      <c r="F303" s="455">
        <f t="shared" si="33"/>
        <v>2375</v>
      </c>
      <c r="G303" s="436"/>
      <c r="H303" s="436"/>
      <c r="I303" s="436"/>
    </row>
    <row r="304" spans="1:9" ht="17.100000000000001" customHeight="1">
      <c r="A304" s="493" t="s">
        <v>2454</v>
      </c>
      <c r="B304" s="477">
        <v>676</v>
      </c>
      <c r="C304" s="490">
        <v>9300</v>
      </c>
      <c r="D304" s="477">
        <f t="shared" si="37"/>
        <v>9300</v>
      </c>
      <c r="E304" s="491">
        <f t="shared" si="32"/>
        <v>676</v>
      </c>
      <c r="F304" s="455">
        <f t="shared" si="33"/>
        <v>9300</v>
      </c>
      <c r="G304" s="436"/>
      <c r="H304" s="436"/>
      <c r="I304" s="436"/>
    </row>
    <row r="305" spans="1:9" ht="17.100000000000001" customHeight="1">
      <c r="A305" s="493" t="s">
        <v>2455</v>
      </c>
      <c r="B305" s="477">
        <v>1423</v>
      </c>
      <c r="C305" s="490" t="s">
        <v>2854</v>
      </c>
      <c r="D305" s="477">
        <v>1167</v>
      </c>
      <c r="E305" s="491">
        <f t="shared" si="32"/>
        <v>1423</v>
      </c>
      <c r="F305" s="455">
        <f t="shared" si="33"/>
        <v>1167</v>
      </c>
      <c r="G305" s="436"/>
      <c r="H305" s="436"/>
      <c r="I305" s="436"/>
    </row>
    <row r="306" spans="1:9" ht="17.100000000000001" customHeight="1">
      <c r="A306" s="493" t="s">
        <v>165</v>
      </c>
      <c r="B306" s="477">
        <v>32449</v>
      </c>
      <c r="C306" s="490" t="s">
        <v>2855</v>
      </c>
      <c r="D306" s="477">
        <v>3260</v>
      </c>
      <c r="E306" s="491">
        <f t="shared" si="32"/>
        <v>32449</v>
      </c>
      <c r="F306" s="455">
        <f t="shared" si="33"/>
        <v>3260</v>
      </c>
      <c r="G306" s="436"/>
      <c r="H306" s="436"/>
      <c r="I306" s="436"/>
    </row>
    <row r="307" spans="1:9" ht="17.100000000000001" customHeight="1">
      <c r="A307" s="493" t="s">
        <v>166</v>
      </c>
      <c r="B307" s="477">
        <v>23782</v>
      </c>
      <c r="C307" s="490" t="s">
        <v>2856</v>
      </c>
      <c r="D307" s="477">
        <v>8390</v>
      </c>
      <c r="E307" s="491">
        <f t="shared" si="32"/>
        <v>23782</v>
      </c>
      <c r="F307" s="455">
        <f t="shared" si="33"/>
        <v>8390</v>
      </c>
      <c r="G307" s="436"/>
      <c r="H307" s="436"/>
      <c r="I307" s="436"/>
    </row>
    <row r="308" spans="1:9" ht="17.100000000000001" customHeight="1">
      <c r="A308" s="493" t="s">
        <v>2459</v>
      </c>
      <c r="B308" s="477">
        <v>0</v>
      </c>
      <c r="C308" s="490" t="s">
        <v>2857</v>
      </c>
      <c r="D308" s="477">
        <v>5450</v>
      </c>
      <c r="E308" s="491">
        <f t="shared" si="32"/>
        <v>0</v>
      </c>
      <c r="F308" s="455">
        <f t="shared" si="33"/>
        <v>5450</v>
      </c>
      <c r="G308" s="436"/>
      <c r="H308" s="436"/>
      <c r="I308" s="436"/>
    </row>
    <row r="309" spans="1:9" ht="17.100000000000001" customHeight="1">
      <c r="A309" s="493" t="s">
        <v>167</v>
      </c>
      <c r="B309" s="477"/>
      <c r="C309" s="490"/>
      <c r="D309" s="477"/>
      <c r="E309" s="491">
        <f>SUM(B310:B318)</f>
        <v>11567118</v>
      </c>
      <c r="F309" s="455">
        <f>SUMPRODUCT(B310:B318, D310:D318)/SUM(B310:B318)</f>
        <v>1128.2005730381586</v>
      </c>
      <c r="G309" s="436"/>
      <c r="H309" s="436"/>
      <c r="I309" s="436"/>
    </row>
    <row r="310" spans="1:9" ht="17.100000000000001" customHeight="1">
      <c r="A310" s="493" t="s">
        <v>2168</v>
      </c>
      <c r="B310" s="477">
        <v>1053616</v>
      </c>
      <c r="C310" s="490">
        <v>200</v>
      </c>
      <c r="D310" s="477">
        <f>C310</f>
        <v>200</v>
      </c>
      <c r="E310" s="491"/>
      <c r="F310" s="455"/>
      <c r="G310" s="436"/>
      <c r="H310" s="436"/>
      <c r="I310" s="436"/>
    </row>
    <row r="311" spans="1:9" ht="17.100000000000001" customHeight="1">
      <c r="A311" s="493" t="s">
        <v>2462</v>
      </c>
      <c r="B311" s="477">
        <v>5798832</v>
      </c>
      <c r="C311" s="490" t="s">
        <v>2858</v>
      </c>
      <c r="D311" s="477">
        <v>600</v>
      </c>
      <c r="E311" s="491"/>
      <c r="F311" s="455"/>
      <c r="G311" s="436"/>
      <c r="H311" s="436"/>
      <c r="I311" s="436"/>
    </row>
    <row r="312" spans="1:9" ht="17.100000000000001" customHeight="1">
      <c r="A312" s="493" t="s">
        <v>2146</v>
      </c>
      <c r="B312" s="477">
        <v>2607027</v>
      </c>
      <c r="C312" s="490">
        <v>1000</v>
      </c>
      <c r="D312" s="477">
        <f t="shared" ref="D312:D313" si="38">C312</f>
        <v>1000</v>
      </c>
      <c r="E312" s="491"/>
      <c r="F312" s="455"/>
      <c r="G312" s="436"/>
      <c r="H312" s="436"/>
      <c r="I312" s="436"/>
    </row>
    <row r="313" spans="1:9" ht="17.100000000000001" customHeight="1">
      <c r="A313" s="493" t="s">
        <v>2332</v>
      </c>
      <c r="B313" s="477">
        <v>0</v>
      </c>
      <c r="C313" s="490">
        <v>1550</v>
      </c>
      <c r="D313" s="477">
        <f t="shared" si="38"/>
        <v>1550</v>
      </c>
      <c r="E313" s="491"/>
      <c r="F313" s="455"/>
      <c r="G313" s="436"/>
      <c r="H313" s="436"/>
      <c r="I313" s="436"/>
    </row>
    <row r="314" spans="1:9" ht="17.100000000000001" customHeight="1">
      <c r="A314" s="493" t="s">
        <v>2466</v>
      </c>
      <c r="B314" s="477">
        <v>570157</v>
      </c>
      <c r="C314" s="490" t="s">
        <v>2859</v>
      </c>
      <c r="D314" s="477">
        <v>2275</v>
      </c>
      <c r="E314" s="491"/>
      <c r="F314" s="455"/>
      <c r="G314" s="436"/>
      <c r="H314" s="436"/>
      <c r="I314" s="436"/>
    </row>
    <row r="315" spans="1:9" ht="17.100000000000001" customHeight="1">
      <c r="A315" s="493" t="s">
        <v>2468</v>
      </c>
      <c r="B315" s="477">
        <v>1490281</v>
      </c>
      <c r="C315" s="490" t="s">
        <v>2860</v>
      </c>
      <c r="D315" s="477">
        <v>3550</v>
      </c>
      <c r="E315" s="491"/>
      <c r="F315" s="455"/>
      <c r="G315" s="436"/>
      <c r="H315" s="436"/>
      <c r="I315" s="436"/>
    </row>
    <row r="316" spans="1:9" ht="17.100000000000001" customHeight="1">
      <c r="A316" s="493" t="s">
        <v>2470</v>
      </c>
      <c r="B316" s="477">
        <v>24478</v>
      </c>
      <c r="C316" s="490">
        <v>4200</v>
      </c>
      <c r="D316" s="477">
        <f t="shared" ref="D316:D317" si="39">C316</f>
        <v>4200</v>
      </c>
      <c r="E316" s="491"/>
      <c r="F316" s="455"/>
      <c r="G316" s="436"/>
      <c r="H316" s="436"/>
      <c r="I316" s="436"/>
    </row>
    <row r="317" spans="1:9" ht="17.100000000000001" customHeight="1">
      <c r="A317" s="493" t="s">
        <v>2154</v>
      </c>
      <c r="B317" s="477">
        <v>0</v>
      </c>
      <c r="C317" s="490">
        <v>6020</v>
      </c>
      <c r="D317" s="477">
        <f t="shared" si="39"/>
        <v>6020</v>
      </c>
      <c r="E317" s="491"/>
      <c r="F317" s="455"/>
      <c r="G317" s="436"/>
      <c r="H317" s="436"/>
      <c r="I317" s="436"/>
    </row>
    <row r="318" spans="1:9" ht="17.100000000000001" customHeight="1">
      <c r="A318" s="493" t="s">
        <v>2471</v>
      </c>
      <c r="B318" s="477">
        <v>22727</v>
      </c>
      <c r="C318" s="490" t="s">
        <v>2861</v>
      </c>
      <c r="D318" s="477">
        <v>2753</v>
      </c>
      <c r="E318" s="491"/>
      <c r="F318" s="455"/>
      <c r="G318" s="436"/>
      <c r="H318" s="436"/>
      <c r="I318" s="436"/>
    </row>
    <row r="319" spans="1:9" ht="17.100000000000001" customHeight="1">
      <c r="A319" s="493" t="s">
        <v>168</v>
      </c>
      <c r="B319" s="477"/>
      <c r="C319" s="490"/>
      <c r="D319" s="477"/>
      <c r="E319" s="491">
        <f>SUM(B320:B321)</f>
        <v>21264</v>
      </c>
      <c r="F319" s="455">
        <f>SUMPRODUCT(B320:B321, D320:D321)/SUM(B320:B321)</f>
        <v>2542.9176072234764</v>
      </c>
      <c r="G319" s="436"/>
      <c r="H319" s="436"/>
      <c r="I319" s="436"/>
    </row>
    <row r="320" spans="1:9" ht="17.100000000000001" customHeight="1">
      <c r="A320" s="493" t="s">
        <v>2146</v>
      </c>
      <c r="B320" s="477">
        <v>16199</v>
      </c>
      <c r="C320" s="490" t="s">
        <v>2862</v>
      </c>
      <c r="D320" s="477">
        <v>2400</v>
      </c>
      <c r="E320" s="491"/>
      <c r="F320" s="455"/>
      <c r="G320" s="436"/>
      <c r="H320" s="436"/>
      <c r="I320" s="436"/>
    </row>
    <row r="321" spans="1:9" ht="17.100000000000001" customHeight="1">
      <c r="A321" s="493" t="s">
        <v>2149</v>
      </c>
      <c r="B321" s="477">
        <v>5065</v>
      </c>
      <c r="C321" s="490" t="s">
        <v>2863</v>
      </c>
      <c r="D321" s="477">
        <v>3000</v>
      </c>
      <c r="E321" s="491"/>
      <c r="F321" s="455"/>
      <c r="G321" s="436"/>
      <c r="H321" s="436"/>
      <c r="I321" s="436"/>
    </row>
    <row r="322" spans="1:9" ht="17.100000000000001" customHeight="1">
      <c r="A322" s="493" t="s">
        <v>169</v>
      </c>
      <c r="B322" s="477">
        <v>150180</v>
      </c>
      <c r="C322" s="490">
        <v>1800</v>
      </c>
      <c r="D322" s="477">
        <f>C322</f>
        <v>1800</v>
      </c>
      <c r="E322" s="491">
        <f t="shared" si="32"/>
        <v>150180</v>
      </c>
      <c r="F322" s="455">
        <f t="shared" si="33"/>
        <v>1800</v>
      </c>
      <c r="G322" s="436"/>
      <c r="H322" s="436"/>
      <c r="I322" s="436"/>
    </row>
    <row r="323" spans="1:9" ht="17.100000000000001" customHeight="1">
      <c r="A323" s="493" t="s">
        <v>2475</v>
      </c>
      <c r="B323" s="477">
        <v>0</v>
      </c>
      <c r="C323" s="490" t="s">
        <v>2864</v>
      </c>
      <c r="D323" s="477">
        <v>9453</v>
      </c>
      <c r="E323" s="491">
        <f t="shared" si="32"/>
        <v>0</v>
      </c>
      <c r="F323" s="455">
        <f t="shared" si="33"/>
        <v>9453</v>
      </c>
      <c r="G323" s="436"/>
      <c r="H323" s="436"/>
      <c r="I323" s="436"/>
    </row>
    <row r="324" spans="1:9" ht="17.100000000000001" customHeight="1">
      <c r="A324" s="493" t="s">
        <v>170</v>
      </c>
      <c r="B324" s="477">
        <v>608</v>
      </c>
      <c r="C324" s="490" t="s">
        <v>2865</v>
      </c>
      <c r="D324" s="477">
        <v>3800</v>
      </c>
      <c r="E324" s="491">
        <f t="shared" si="32"/>
        <v>608</v>
      </c>
      <c r="F324" s="455">
        <f t="shared" si="33"/>
        <v>3800</v>
      </c>
      <c r="G324" s="436"/>
      <c r="H324" s="436"/>
      <c r="I324" s="436"/>
    </row>
    <row r="325" spans="1:9" ht="17.100000000000001" customHeight="1">
      <c r="A325" s="493" t="s">
        <v>2478</v>
      </c>
      <c r="B325" s="477">
        <v>0</v>
      </c>
      <c r="C325" s="490">
        <v>7450</v>
      </c>
      <c r="D325" s="477">
        <f>C325</f>
        <v>7450</v>
      </c>
      <c r="E325" s="491">
        <f t="shared" si="32"/>
        <v>0</v>
      </c>
      <c r="F325" s="455">
        <f t="shared" si="33"/>
        <v>7450</v>
      </c>
      <c r="G325" s="436"/>
      <c r="H325" s="436"/>
      <c r="I325" s="436"/>
    </row>
    <row r="326" spans="1:9" ht="17.100000000000001" customHeight="1">
      <c r="A326" s="493" t="s">
        <v>1137</v>
      </c>
      <c r="B326" s="477">
        <v>567</v>
      </c>
      <c r="C326" s="490" t="s">
        <v>2866</v>
      </c>
      <c r="D326" s="477">
        <v>2200</v>
      </c>
      <c r="E326" s="491">
        <f t="shared" si="32"/>
        <v>567</v>
      </c>
      <c r="F326" s="455">
        <f t="shared" si="33"/>
        <v>2200</v>
      </c>
      <c r="G326" s="436"/>
      <c r="H326" s="436"/>
      <c r="I326" s="436"/>
    </row>
    <row r="327" spans="1:9" ht="17.100000000000001" customHeight="1">
      <c r="A327" s="493" t="s">
        <v>171</v>
      </c>
      <c r="B327" s="477">
        <v>60309</v>
      </c>
      <c r="C327" s="490">
        <v>1300</v>
      </c>
      <c r="D327" s="477">
        <f>C327</f>
        <v>1300</v>
      </c>
      <c r="E327" s="491">
        <f t="shared" si="32"/>
        <v>60309</v>
      </c>
      <c r="F327" s="455">
        <f t="shared" si="33"/>
        <v>1300</v>
      </c>
      <c r="G327" s="436"/>
      <c r="H327" s="436"/>
      <c r="I327" s="436"/>
    </row>
    <row r="328" spans="1:9" ht="17.100000000000001" customHeight="1">
      <c r="A328" s="493" t="s">
        <v>172</v>
      </c>
      <c r="B328" s="477">
        <v>2243227</v>
      </c>
      <c r="C328" s="490" t="s">
        <v>2867</v>
      </c>
      <c r="D328" s="477">
        <v>3473</v>
      </c>
      <c r="E328" s="491">
        <f t="shared" si="32"/>
        <v>2243227</v>
      </c>
      <c r="F328" s="455">
        <f t="shared" si="33"/>
        <v>3473</v>
      </c>
      <c r="G328" s="436"/>
      <c r="H328" s="436"/>
      <c r="I328" s="436"/>
    </row>
    <row r="329" spans="1:9" ht="17.100000000000001" customHeight="1">
      <c r="A329" s="493" t="s">
        <v>2481</v>
      </c>
      <c r="B329" s="477">
        <v>0</v>
      </c>
      <c r="C329" s="490">
        <v>2150</v>
      </c>
      <c r="D329" s="477">
        <f>C329</f>
        <v>2150</v>
      </c>
      <c r="E329" s="491">
        <f t="shared" si="32"/>
        <v>0</v>
      </c>
      <c r="F329" s="455">
        <f t="shared" si="33"/>
        <v>2150</v>
      </c>
      <c r="G329" s="436"/>
      <c r="H329" s="436"/>
      <c r="I329" s="436"/>
    </row>
    <row r="330" spans="1:9" ht="17.100000000000001" customHeight="1">
      <c r="A330" s="493" t="s">
        <v>173</v>
      </c>
      <c r="B330" s="477">
        <v>34096209</v>
      </c>
      <c r="C330" s="490" t="s">
        <v>2868</v>
      </c>
      <c r="D330" s="477">
        <v>2698</v>
      </c>
      <c r="E330" s="491">
        <f t="shared" si="32"/>
        <v>34096209</v>
      </c>
      <c r="F330" s="455">
        <f t="shared" si="33"/>
        <v>2698</v>
      </c>
      <c r="G330" s="436"/>
      <c r="H330" s="436"/>
      <c r="I330" s="436"/>
    </row>
    <row r="331" spans="1:9" ht="17.100000000000001" customHeight="1">
      <c r="A331" s="493" t="s">
        <v>2484</v>
      </c>
      <c r="B331" s="477">
        <v>0</v>
      </c>
      <c r="C331" s="490" t="s">
        <v>2869</v>
      </c>
      <c r="D331" s="477">
        <v>6600</v>
      </c>
      <c r="E331" s="491">
        <f t="shared" si="32"/>
        <v>0</v>
      </c>
      <c r="F331" s="455">
        <f t="shared" si="33"/>
        <v>6600</v>
      </c>
      <c r="G331" s="436"/>
      <c r="H331" s="436"/>
      <c r="I331" s="436"/>
    </row>
    <row r="332" spans="1:9" ht="17.100000000000001" customHeight="1">
      <c r="A332" s="493" t="s">
        <v>174</v>
      </c>
      <c r="B332" s="477">
        <v>6404</v>
      </c>
      <c r="C332" s="490" t="s">
        <v>2870</v>
      </c>
      <c r="D332" s="477">
        <v>2450</v>
      </c>
      <c r="E332" s="491">
        <f t="shared" si="32"/>
        <v>6404</v>
      </c>
      <c r="F332" s="455">
        <f t="shared" si="33"/>
        <v>2450</v>
      </c>
      <c r="G332" s="436"/>
      <c r="H332" s="436"/>
      <c r="I332" s="436"/>
    </row>
    <row r="333" spans="1:9" ht="17.100000000000001" customHeight="1">
      <c r="A333" s="493" t="s">
        <v>2487</v>
      </c>
      <c r="B333" s="477">
        <v>569584</v>
      </c>
      <c r="C333" s="490" t="s">
        <v>2871</v>
      </c>
      <c r="D333" s="477">
        <v>10100</v>
      </c>
      <c r="E333" s="491">
        <f t="shared" si="32"/>
        <v>569584</v>
      </c>
      <c r="F333" s="455">
        <f t="shared" si="33"/>
        <v>10100</v>
      </c>
      <c r="G333" s="436"/>
      <c r="H333" s="436"/>
      <c r="I333" s="436"/>
    </row>
    <row r="334" spans="1:9" ht="17.100000000000001" customHeight="1">
      <c r="A334" s="493" t="s">
        <v>176</v>
      </c>
      <c r="B334" s="477"/>
      <c r="C334" s="490"/>
      <c r="D334" s="477"/>
      <c r="E334" s="491">
        <f>SUM(B335:B343)</f>
        <v>655423</v>
      </c>
      <c r="F334" s="455">
        <f>SUMPRODUCT(B335:B343, D335:D343)/SUM(B335:B343)</f>
        <v>5559.1702854492441</v>
      </c>
      <c r="G334" s="436"/>
      <c r="H334" s="436"/>
      <c r="I334" s="436"/>
    </row>
    <row r="335" spans="1:9" ht="17.100000000000001" customHeight="1">
      <c r="A335" s="493" t="s">
        <v>2489</v>
      </c>
      <c r="B335" s="477">
        <v>218808</v>
      </c>
      <c r="C335" s="490" t="s">
        <v>2872</v>
      </c>
      <c r="D335" s="477">
        <v>5604</v>
      </c>
      <c r="E335" s="491"/>
      <c r="F335" s="455"/>
      <c r="G335" s="436"/>
      <c r="H335" s="436"/>
      <c r="I335" s="436"/>
    </row>
    <row r="336" spans="1:9" ht="17.100000000000001" customHeight="1">
      <c r="A336" s="493" t="s">
        <v>2376</v>
      </c>
      <c r="B336" s="477"/>
      <c r="C336" s="490"/>
      <c r="D336" s="477"/>
      <c r="E336" s="491"/>
      <c r="F336" s="455"/>
      <c r="G336" s="436"/>
      <c r="H336" s="436"/>
      <c r="I336" s="436"/>
    </row>
    <row r="337" spans="1:9" ht="17.100000000000001" customHeight="1">
      <c r="A337" s="493" t="s">
        <v>2491</v>
      </c>
      <c r="B337" s="477">
        <v>423365</v>
      </c>
      <c r="C337" s="490" t="s">
        <v>2872</v>
      </c>
      <c r="D337" s="477">
        <v>5604</v>
      </c>
      <c r="E337" s="491"/>
      <c r="F337" s="455"/>
      <c r="G337" s="436"/>
      <c r="H337" s="436"/>
      <c r="I337" s="436"/>
    </row>
    <row r="338" spans="1:9" ht="17.100000000000001" customHeight="1">
      <c r="A338" s="493" t="s">
        <v>2492</v>
      </c>
      <c r="B338" s="477">
        <v>10669</v>
      </c>
      <c r="C338" s="490" t="s">
        <v>2873</v>
      </c>
      <c r="D338" s="477">
        <v>2850</v>
      </c>
      <c r="E338" s="491"/>
      <c r="F338" s="455"/>
      <c r="G338" s="436"/>
      <c r="H338" s="436"/>
      <c r="I338" s="436"/>
    </row>
    <row r="339" spans="1:9" ht="17.100000000000001" customHeight="1">
      <c r="A339" s="493" t="s">
        <v>2191</v>
      </c>
      <c r="B339" s="477"/>
      <c r="C339" s="490"/>
      <c r="D339" s="477"/>
      <c r="E339" s="491"/>
      <c r="F339" s="455"/>
      <c r="G339" s="436"/>
      <c r="H339" s="436"/>
      <c r="I339" s="436"/>
    </row>
    <row r="340" spans="1:9" ht="17.100000000000001" customHeight="1">
      <c r="A340" s="493" t="s">
        <v>2491</v>
      </c>
      <c r="B340" s="477">
        <v>1429</v>
      </c>
      <c r="C340" s="490" t="s">
        <v>2872</v>
      </c>
      <c r="D340" s="477">
        <v>5604</v>
      </c>
      <c r="E340" s="491"/>
      <c r="F340" s="455"/>
      <c r="G340" s="436"/>
      <c r="H340" s="436"/>
      <c r="I340" s="436"/>
    </row>
    <row r="341" spans="1:9" ht="17.100000000000001" customHeight="1">
      <c r="A341" s="493" t="s">
        <v>2493</v>
      </c>
      <c r="B341" s="477">
        <v>1152</v>
      </c>
      <c r="C341" s="490" t="s">
        <v>2872</v>
      </c>
      <c r="D341" s="477">
        <v>5604</v>
      </c>
      <c r="E341" s="491"/>
      <c r="F341" s="455"/>
      <c r="G341" s="436"/>
      <c r="H341" s="436"/>
      <c r="I341" s="436"/>
    </row>
    <row r="342" spans="1:9" ht="17.100000000000001" customHeight="1">
      <c r="A342" s="494" t="s">
        <v>2494</v>
      </c>
      <c r="B342" s="495">
        <v>0</v>
      </c>
      <c r="C342" s="496" t="s">
        <v>2872</v>
      </c>
      <c r="D342" s="495">
        <v>5604</v>
      </c>
      <c r="E342" s="491"/>
      <c r="F342" s="455"/>
      <c r="G342" s="436"/>
      <c r="H342" s="436"/>
      <c r="I342" s="436"/>
    </row>
    <row r="343" spans="1:9" ht="17.100000000000001" customHeight="1">
      <c r="A343" s="493" t="s">
        <v>2495</v>
      </c>
      <c r="B343" s="477">
        <v>0</v>
      </c>
      <c r="C343" s="490" t="s">
        <v>2872</v>
      </c>
      <c r="D343" s="477">
        <v>5604</v>
      </c>
      <c r="E343" s="491"/>
      <c r="F343" s="455"/>
      <c r="G343" s="436"/>
      <c r="H343" s="436"/>
      <c r="I343" s="436"/>
    </row>
    <row r="344" spans="1:9" ht="17.100000000000001" customHeight="1">
      <c r="A344" s="493" t="s">
        <v>177</v>
      </c>
      <c r="B344" s="477">
        <v>116746</v>
      </c>
      <c r="C344" s="490" t="s">
        <v>2874</v>
      </c>
      <c r="D344" s="477">
        <v>4550</v>
      </c>
      <c r="E344" s="491">
        <f t="shared" ref="E344:E388" si="40">B344</f>
        <v>116746</v>
      </c>
      <c r="F344" s="455">
        <f t="shared" ref="F344:F388" si="41">D344</f>
        <v>4550</v>
      </c>
      <c r="G344" s="436"/>
      <c r="H344" s="436"/>
      <c r="I344" s="436"/>
    </row>
    <row r="345" spans="1:9" ht="17.100000000000001" customHeight="1">
      <c r="A345" s="493" t="s">
        <v>2496</v>
      </c>
      <c r="B345" s="477">
        <v>0</v>
      </c>
      <c r="C345" s="490" t="s">
        <v>2875</v>
      </c>
      <c r="D345" s="477">
        <v>630</v>
      </c>
      <c r="E345" s="491">
        <f t="shared" si="40"/>
        <v>0</v>
      </c>
      <c r="F345" s="455">
        <f t="shared" si="41"/>
        <v>630</v>
      </c>
      <c r="G345" s="436"/>
      <c r="H345" s="436"/>
      <c r="I345" s="436"/>
    </row>
    <row r="346" spans="1:9" ht="17.100000000000001" customHeight="1">
      <c r="A346" s="493" t="s">
        <v>2497</v>
      </c>
      <c r="B346" s="477">
        <v>0</v>
      </c>
      <c r="C346" s="490">
        <v>4250</v>
      </c>
      <c r="D346" s="477">
        <f>C346</f>
        <v>4250</v>
      </c>
      <c r="E346" s="491">
        <f t="shared" si="40"/>
        <v>0</v>
      </c>
      <c r="F346" s="455">
        <f t="shared" si="41"/>
        <v>4250</v>
      </c>
      <c r="G346" s="436"/>
      <c r="H346" s="436"/>
      <c r="I346" s="436"/>
    </row>
    <row r="347" spans="1:9" ht="17.100000000000001" customHeight="1">
      <c r="A347" s="493" t="s">
        <v>2498</v>
      </c>
      <c r="B347" s="477">
        <v>1889</v>
      </c>
      <c r="C347" s="490" t="s">
        <v>2876</v>
      </c>
      <c r="D347" s="477">
        <v>6055</v>
      </c>
      <c r="E347" s="491">
        <f t="shared" si="40"/>
        <v>1889</v>
      </c>
      <c r="F347" s="455">
        <f t="shared" si="41"/>
        <v>6055</v>
      </c>
      <c r="G347" s="436"/>
      <c r="H347" s="436"/>
      <c r="I347" s="436"/>
    </row>
    <row r="348" spans="1:9" ht="17.100000000000001" customHeight="1">
      <c r="A348" s="493" t="s">
        <v>2500</v>
      </c>
      <c r="B348" s="477">
        <v>2637</v>
      </c>
      <c r="C348" s="490">
        <v>5800</v>
      </c>
      <c r="D348" s="477">
        <f>C348</f>
        <v>5800</v>
      </c>
      <c r="E348" s="491">
        <f t="shared" si="40"/>
        <v>2637</v>
      </c>
      <c r="F348" s="455">
        <f t="shared" si="41"/>
        <v>5800</v>
      </c>
      <c r="G348" s="436"/>
      <c r="H348" s="436"/>
      <c r="I348" s="436"/>
    </row>
    <row r="349" spans="1:9" ht="17.100000000000001" customHeight="1">
      <c r="A349" s="493" t="s">
        <v>178</v>
      </c>
      <c r="B349" s="477"/>
      <c r="C349" s="490"/>
      <c r="D349" s="477"/>
      <c r="E349" s="491">
        <f>SUM(B350:B364)</f>
        <v>554769</v>
      </c>
      <c r="F349" s="455">
        <f>SUMPRODUCT(B350:B364, D350:D364)/SUM(B350:B364)</f>
        <v>1627.6011817531262</v>
      </c>
      <c r="G349" s="436"/>
      <c r="H349" s="436"/>
      <c r="I349" s="436"/>
    </row>
    <row r="350" spans="1:9" ht="17.100000000000001" customHeight="1">
      <c r="A350" s="493" t="s">
        <v>2501</v>
      </c>
      <c r="B350" s="477"/>
      <c r="C350" s="490"/>
      <c r="D350" s="477"/>
      <c r="E350" s="491"/>
      <c r="F350" s="455"/>
      <c r="G350" s="436"/>
      <c r="H350" s="436"/>
      <c r="I350" s="436"/>
    </row>
    <row r="351" spans="1:9" ht="17.100000000000001" customHeight="1">
      <c r="A351" s="493" t="s">
        <v>2502</v>
      </c>
      <c r="B351" s="477">
        <v>13388</v>
      </c>
      <c r="C351" s="490">
        <v>1750</v>
      </c>
      <c r="D351" s="477">
        <f t="shared" ref="D351:D364" si="42">C351</f>
        <v>1750</v>
      </c>
      <c r="E351" s="491"/>
      <c r="F351" s="455"/>
      <c r="G351" s="436"/>
      <c r="H351" s="436"/>
      <c r="I351" s="436"/>
    </row>
    <row r="352" spans="1:9" ht="17.100000000000001" customHeight="1">
      <c r="A352" s="493" t="s">
        <v>2504</v>
      </c>
      <c r="B352" s="477"/>
      <c r="C352" s="490"/>
      <c r="D352" s="477"/>
      <c r="E352" s="491"/>
      <c r="F352" s="455"/>
      <c r="G352" s="436"/>
      <c r="H352" s="436"/>
      <c r="I352" s="436"/>
    </row>
    <row r="353" spans="1:9" ht="17.100000000000001" customHeight="1">
      <c r="A353" s="493" t="s">
        <v>2505</v>
      </c>
      <c r="B353" s="477">
        <v>241</v>
      </c>
      <c r="C353" s="490">
        <v>1140</v>
      </c>
      <c r="D353" s="477">
        <f t="shared" si="42"/>
        <v>1140</v>
      </c>
      <c r="E353" s="491"/>
      <c r="F353" s="455"/>
      <c r="G353" s="436"/>
      <c r="H353" s="436"/>
      <c r="I353" s="436"/>
    </row>
    <row r="354" spans="1:9" ht="17.100000000000001" customHeight="1">
      <c r="A354" s="493" t="s">
        <v>2502</v>
      </c>
      <c r="B354" s="477">
        <v>103065</v>
      </c>
      <c r="C354" s="490">
        <v>1560</v>
      </c>
      <c r="D354" s="477">
        <f t="shared" si="42"/>
        <v>1560</v>
      </c>
      <c r="E354" s="491"/>
      <c r="F354" s="455"/>
      <c r="G354" s="436"/>
      <c r="H354" s="436"/>
      <c r="I354" s="436"/>
    </row>
    <row r="355" spans="1:9" ht="17.100000000000001" customHeight="1">
      <c r="A355" s="493" t="s">
        <v>2506</v>
      </c>
      <c r="B355" s="477"/>
      <c r="C355" s="490"/>
      <c r="D355" s="477"/>
      <c r="E355" s="491"/>
      <c r="F355" s="455"/>
      <c r="G355" s="436"/>
      <c r="H355" s="436"/>
      <c r="I355" s="436"/>
    </row>
    <row r="356" spans="1:9" ht="17.100000000000001" customHeight="1">
      <c r="A356" s="493" t="s">
        <v>2502</v>
      </c>
      <c r="B356" s="477">
        <v>47008</v>
      </c>
      <c r="C356" s="490">
        <v>1500</v>
      </c>
      <c r="D356" s="477">
        <f t="shared" si="42"/>
        <v>1500</v>
      </c>
      <c r="E356" s="491"/>
      <c r="F356" s="455"/>
      <c r="G356" s="436"/>
      <c r="H356" s="436"/>
      <c r="I356" s="436"/>
    </row>
    <row r="357" spans="1:9" ht="17.100000000000001" customHeight="1">
      <c r="A357" s="493" t="s">
        <v>2507</v>
      </c>
      <c r="B357" s="477"/>
      <c r="C357" s="490"/>
      <c r="D357" s="477"/>
      <c r="E357" s="491"/>
      <c r="F357" s="455"/>
      <c r="G357" s="436"/>
      <c r="H357" s="436"/>
      <c r="I357" s="436"/>
    </row>
    <row r="358" spans="1:9" ht="17.100000000000001" customHeight="1">
      <c r="A358" s="493" t="s">
        <v>2502</v>
      </c>
      <c r="B358" s="477">
        <v>8496</v>
      </c>
      <c r="C358" s="490">
        <v>1390</v>
      </c>
      <c r="D358" s="477">
        <f t="shared" si="42"/>
        <v>1390</v>
      </c>
      <c r="E358" s="491"/>
      <c r="F358" s="455"/>
      <c r="G358" s="436"/>
      <c r="H358" s="436"/>
      <c r="I358" s="436"/>
    </row>
    <row r="359" spans="1:9" ht="17.100000000000001" customHeight="1">
      <c r="A359" s="493" t="s">
        <v>2376</v>
      </c>
      <c r="B359" s="477"/>
      <c r="C359" s="490"/>
      <c r="D359" s="477"/>
      <c r="E359" s="491"/>
      <c r="F359" s="455"/>
      <c r="G359" s="436"/>
      <c r="H359" s="436"/>
      <c r="I359" s="436"/>
    </row>
    <row r="360" spans="1:9" ht="17.100000000000001" customHeight="1">
      <c r="A360" s="493" t="s">
        <v>2505</v>
      </c>
      <c r="B360" s="477">
        <v>97343</v>
      </c>
      <c r="C360" s="490">
        <v>1600</v>
      </c>
      <c r="D360" s="477">
        <f t="shared" si="42"/>
        <v>1600</v>
      </c>
      <c r="E360" s="491"/>
      <c r="F360" s="455"/>
      <c r="G360" s="436"/>
      <c r="H360" s="436"/>
      <c r="I360" s="436"/>
    </row>
    <row r="361" spans="1:9" ht="17.100000000000001" customHeight="1">
      <c r="A361" s="493" t="s">
        <v>2508</v>
      </c>
      <c r="B361" s="477">
        <v>266392</v>
      </c>
      <c r="C361" s="490" t="s">
        <v>2877</v>
      </c>
      <c r="D361" s="477">
        <v>1675</v>
      </c>
      <c r="E361" s="491"/>
      <c r="F361" s="455"/>
      <c r="G361" s="436"/>
      <c r="H361" s="436"/>
      <c r="I361" s="436"/>
    </row>
    <row r="362" spans="1:9" ht="17.100000000000001" customHeight="1">
      <c r="A362" s="493" t="s">
        <v>2502</v>
      </c>
      <c r="B362" s="477">
        <v>17360</v>
      </c>
      <c r="C362" s="490">
        <v>1750</v>
      </c>
      <c r="D362" s="477">
        <f t="shared" si="42"/>
        <v>1750</v>
      </c>
      <c r="E362" s="491"/>
      <c r="F362" s="455"/>
      <c r="G362" s="436"/>
      <c r="H362" s="436"/>
      <c r="I362" s="436"/>
    </row>
    <row r="363" spans="1:9" ht="17.100000000000001" customHeight="1">
      <c r="A363" s="493" t="s">
        <v>2191</v>
      </c>
      <c r="B363" s="477"/>
      <c r="C363" s="490"/>
      <c r="D363" s="477"/>
      <c r="E363" s="491"/>
      <c r="F363" s="455"/>
      <c r="G363" s="436"/>
      <c r="H363" s="436"/>
      <c r="I363" s="436"/>
    </row>
    <row r="364" spans="1:9" ht="17.100000000000001" customHeight="1">
      <c r="A364" s="493" t="s">
        <v>2502</v>
      </c>
      <c r="B364" s="477">
        <v>1476</v>
      </c>
      <c r="C364" s="490">
        <v>2575</v>
      </c>
      <c r="D364" s="477">
        <f t="shared" si="42"/>
        <v>2575</v>
      </c>
      <c r="E364" s="491"/>
      <c r="F364" s="455"/>
      <c r="G364" s="436"/>
      <c r="H364" s="436"/>
      <c r="I364" s="436"/>
    </row>
    <row r="365" spans="1:9" ht="17.100000000000001" customHeight="1">
      <c r="A365" s="493" t="s">
        <v>95</v>
      </c>
      <c r="B365" s="477">
        <v>137414</v>
      </c>
      <c r="C365" s="490" t="s">
        <v>2878</v>
      </c>
      <c r="D365" s="477">
        <v>6763</v>
      </c>
      <c r="E365" s="491">
        <f t="shared" si="40"/>
        <v>137414</v>
      </c>
      <c r="F365" s="455">
        <f t="shared" si="41"/>
        <v>6763</v>
      </c>
      <c r="G365" s="436"/>
      <c r="H365" s="436"/>
      <c r="I365" s="436"/>
    </row>
    <row r="366" spans="1:9" ht="17.100000000000001" customHeight="1">
      <c r="A366" s="493" t="s">
        <v>2511</v>
      </c>
      <c r="B366" s="477">
        <v>0</v>
      </c>
      <c r="C366" s="490" t="s">
        <v>2879</v>
      </c>
      <c r="D366" s="477">
        <v>8333</v>
      </c>
      <c r="E366" s="491">
        <f t="shared" si="40"/>
        <v>0</v>
      </c>
      <c r="F366" s="455">
        <f t="shared" si="41"/>
        <v>8333</v>
      </c>
      <c r="G366" s="436"/>
      <c r="H366" s="436"/>
      <c r="I366" s="436"/>
    </row>
    <row r="367" spans="1:9" ht="17.100000000000001" customHeight="1">
      <c r="A367" s="493" t="s">
        <v>2513</v>
      </c>
      <c r="B367" s="477">
        <v>1644</v>
      </c>
      <c r="C367" s="490" t="s">
        <v>2880</v>
      </c>
      <c r="D367" s="477">
        <v>1239</v>
      </c>
      <c r="E367" s="491">
        <f t="shared" si="40"/>
        <v>1644</v>
      </c>
      <c r="F367" s="455">
        <f t="shared" si="41"/>
        <v>1239</v>
      </c>
      <c r="G367" s="436"/>
      <c r="H367" s="436"/>
      <c r="I367" s="436"/>
    </row>
    <row r="368" spans="1:9" ht="17.100000000000001" customHeight="1">
      <c r="A368" s="493" t="s">
        <v>96</v>
      </c>
      <c r="B368" s="477"/>
      <c r="C368" s="490"/>
      <c r="D368" s="477"/>
      <c r="E368" s="491">
        <f>SUM(B369:B374)</f>
        <v>153981</v>
      </c>
      <c r="F368" s="455">
        <f>SUMPRODUCT(B369:B374, D369:D374)/SUM(B369:B374)</f>
        <v>8809.9905767594701</v>
      </c>
      <c r="G368" s="436"/>
      <c r="H368" s="436"/>
      <c r="I368" s="436"/>
    </row>
    <row r="369" spans="1:9" ht="17.100000000000001" customHeight="1">
      <c r="A369" s="493" t="s">
        <v>2491</v>
      </c>
      <c r="B369" s="477">
        <v>755</v>
      </c>
      <c r="C369" s="490" t="s">
        <v>2881</v>
      </c>
      <c r="D369" s="477">
        <v>9400</v>
      </c>
      <c r="E369" s="491"/>
      <c r="F369" s="455"/>
      <c r="G369" s="436"/>
      <c r="H369" s="436"/>
      <c r="I369" s="436"/>
    </row>
    <row r="370" spans="1:9" ht="17.100000000000001" customHeight="1">
      <c r="A370" s="493" t="s">
        <v>2515</v>
      </c>
      <c r="B370" s="477">
        <v>0</v>
      </c>
      <c r="C370" s="490" t="s">
        <v>2882</v>
      </c>
      <c r="D370" s="477">
        <v>9400</v>
      </c>
      <c r="E370" s="491"/>
      <c r="F370" s="455"/>
      <c r="G370" s="436"/>
      <c r="H370" s="436"/>
      <c r="I370" s="436"/>
    </row>
    <row r="371" spans="1:9" ht="17.100000000000001" customHeight="1">
      <c r="A371" s="493" t="s">
        <v>2516</v>
      </c>
      <c r="B371" s="477">
        <v>63229</v>
      </c>
      <c r="C371" s="490" t="s">
        <v>2883</v>
      </c>
      <c r="D371" s="477">
        <v>6933</v>
      </c>
      <c r="E371" s="491"/>
      <c r="F371" s="455"/>
      <c r="G371" s="436"/>
      <c r="H371" s="436"/>
      <c r="I371" s="436"/>
    </row>
    <row r="372" spans="1:9" ht="17.100000000000001" customHeight="1">
      <c r="A372" s="493" t="s">
        <v>2518</v>
      </c>
      <c r="B372" s="477">
        <v>3979</v>
      </c>
      <c r="C372" s="490">
        <v>7400</v>
      </c>
      <c r="D372" s="477">
        <f t="shared" ref="D372" si="43">C372</f>
        <v>7400</v>
      </c>
      <c r="E372" s="491"/>
      <c r="F372" s="455"/>
      <c r="G372" s="436"/>
      <c r="H372" s="436"/>
      <c r="I372" s="436"/>
    </row>
    <row r="373" spans="1:9" ht="17.100000000000001" customHeight="1">
      <c r="A373" s="493" t="s">
        <v>2519</v>
      </c>
      <c r="B373" s="477">
        <v>58051</v>
      </c>
      <c r="C373" s="490" t="s">
        <v>2884</v>
      </c>
      <c r="D373" s="477">
        <v>9500</v>
      </c>
      <c r="E373" s="491"/>
      <c r="F373" s="455"/>
      <c r="G373" s="436"/>
      <c r="H373" s="436"/>
      <c r="I373" s="436"/>
    </row>
    <row r="374" spans="1:9" ht="17.100000000000001" customHeight="1">
      <c r="A374" s="493" t="s">
        <v>2521</v>
      </c>
      <c r="B374" s="477">
        <v>27967</v>
      </c>
      <c r="C374" s="490">
        <v>11806</v>
      </c>
      <c r="D374" s="477">
        <f t="shared" ref="D374:D375" si="44">C374</f>
        <v>11806</v>
      </c>
      <c r="E374" s="491"/>
      <c r="F374" s="455"/>
      <c r="G374" s="436"/>
      <c r="H374" s="436"/>
      <c r="I374" s="436"/>
    </row>
    <row r="375" spans="1:9" ht="17.100000000000001" customHeight="1">
      <c r="A375" s="493" t="s">
        <v>2522</v>
      </c>
      <c r="B375" s="477">
        <v>0</v>
      </c>
      <c r="C375" s="490">
        <v>1225</v>
      </c>
      <c r="D375" s="477">
        <f t="shared" si="44"/>
        <v>1225</v>
      </c>
      <c r="E375" s="491">
        <f t="shared" si="40"/>
        <v>0</v>
      </c>
      <c r="F375" s="455">
        <f t="shared" si="41"/>
        <v>1225</v>
      </c>
      <c r="G375" s="436"/>
      <c r="H375" s="436"/>
      <c r="I375" s="436"/>
    </row>
    <row r="376" spans="1:9" ht="17.100000000000001" customHeight="1">
      <c r="A376" s="493" t="s">
        <v>97</v>
      </c>
      <c r="B376" s="477">
        <v>106057</v>
      </c>
      <c r="C376" s="490" t="s">
        <v>2885</v>
      </c>
      <c r="D376" s="477"/>
      <c r="E376" s="491">
        <f t="shared" si="40"/>
        <v>106057</v>
      </c>
      <c r="F376" s="455">
        <f t="shared" si="41"/>
        <v>0</v>
      </c>
      <c r="G376" s="436"/>
      <c r="H376" s="436"/>
      <c r="I376" s="436"/>
    </row>
    <row r="377" spans="1:9" ht="17.100000000000001" customHeight="1">
      <c r="A377" s="493" t="s">
        <v>98</v>
      </c>
      <c r="B377" s="477"/>
      <c r="C377" s="490"/>
      <c r="D377" s="477"/>
      <c r="E377" s="491">
        <f>SUM(B378:B380)</f>
        <v>31643</v>
      </c>
      <c r="F377" s="455">
        <f>SUMPRODUCT(B378:B380, D378:D380)/SUM(B378:B380)</f>
        <v>4104.5670132414753</v>
      </c>
      <c r="G377" s="436"/>
      <c r="H377" s="436"/>
      <c r="I377" s="436"/>
    </row>
    <row r="378" spans="1:9" ht="17.100000000000001" customHeight="1">
      <c r="A378" s="493" t="s">
        <v>2523</v>
      </c>
      <c r="B378" s="477">
        <v>16263</v>
      </c>
      <c r="C378" s="490" t="s">
        <v>2886</v>
      </c>
      <c r="D378" s="477"/>
      <c r="E378" s="491"/>
      <c r="F378" s="455"/>
      <c r="G378" s="436"/>
      <c r="H378" s="436"/>
      <c r="I378" s="436"/>
    </row>
    <row r="379" spans="1:9" ht="17.100000000000001" customHeight="1">
      <c r="A379" s="493" t="s">
        <v>2525</v>
      </c>
      <c r="B379" s="477">
        <v>2313</v>
      </c>
      <c r="C379" s="490" t="s">
        <v>2887</v>
      </c>
      <c r="D379" s="477">
        <v>6455</v>
      </c>
      <c r="E379" s="491"/>
      <c r="F379" s="455"/>
      <c r="G379" s="436"/>
      <c r="H379" s="436"/>
      <c r="I379" s="436"/>
    </row>
    <row r="380" spans="1:9" ht="17.100000000000001" customHeight="1">
      <c r="A380" s="493" t="s">
        <v>2527</v>
      </c>
      <c r="B380" s="477">
        <v>13067</v>
      </c>
      <c r="C380" s="490" t="s">
        <v>2888</v>
      </c>
      <c r="D380" s="477">
        <v>8797</v>
      </c>
      <c r="E380" s="491"/>
      <c r="F380" s="455"/>
      <c r="G380" s="436"/>
      <c r="H380" s="436"/>
      <c r="I380" s="436"/>
    </row>
    <row r="381" spans="1:9" ht="17.100000000000001" customHeight="1">
      <c r="A381" s="493" t="s">
        <v>99</v>
      </c>
      <c r="B381" s="477">
        <v>17282</v>
      </c>
      <c r="C381" s="490" t="s">
        <v>2889</v>
      </c>
      <c r="D381" s="477">
        <v>1150</v>
      </c>
      <c r="E381" s="491">
        <f t="shared" si="40"/>
        <v>17282</v>
      </c>
      <c r="F381" s="455">
        <f t="shared" si="41"/>
        <v>1150</v>
      </c>
      <c r="G381" s="436"/>
      <c r="H381" s="436"/>
      <c r="I381" s="436"/>
    </row>
    <row r="382" spans="1:9" ht="17.100000000000001" customHeight="1">
      <c r="A382" s="494" t="s">
        <v>100</v>
      </c>
      <c r="B382" s="495">
        <v>64531</v>
      </c>
      <c r="C382" s="496" t="s">
        <v>2890</v>
      </c>
      <c r="D382" s="495">
        <v>2500</v>
      </c>
      <c r="E382" s="491">
        <f t="shared" si="40"/>
        <v>64531</v>
      </c>
      <c r="F382" s="455">
        <f t="shared" si="41"/>
        <v>2500</v>
      </c>
      <c r="G382" s="436"/>
      <c r="H382" s="436"/>
      <c r="I382" s="436"/>
    </row>
    <row r="383" spans="1:9" ht="17.100000000000001" customHeight="1">
      <c r="A383" s="493" t="s">
        <v>2530</v>
      </c>
      <c r="B383" s="477">
        <v>0</v>
      </c>
      <c r="C383" s="490">
        <v>1545</v>
      </c>
      <c r="D383" s="477">
        <f t="shared" ref="D383" si="45">C383</f>
        <v>1545</v>
      </c>
      <c r="E383" s="491">
        <f t="shared" si="40"/>
        <v>0</v>
      </c>
      <c r="F383" s="455">
        <f t="shared" si="41"/>
        <v>1545</v>
      </c>
      <c r="G383" s="436"/>
      <c r="H383" s="436"/>
      <c r="I383" s="436"/>
    </row>
    <row r="384" spans="1:9" ht="17.100000000000001" customHeight="1">
      <c r="A384" s="493" t="s">
        <v>101</v>
      </c>
      <c r="B384" s="477">
        <v>121909</v>
      </c>
      <c r="C384" s="490" t="s">
        <v>2891</v>
      </c>
      <c r="D384" s="477">
        <v>8046</v>
      </c>
      <c r="E384" s="491">
        <f t="shared" si="40"/>
        <v>121909</v>
      </c>
      <c r="F384" s="455">
        <f t="shared" si="41"/>
        <v>8046</v>
      </c>
      <c r="G384" s="436"/>
      <c r="H384" s="436"/>
      <c r="I384" s="436"/>
    </row>
    <row r="385" spans="1:9" ht="17.100000000000001" customHeight="1">
      <c r="A385" s="493" t="s">
        <v>2532</v>
      </c>
      <c r="B385" s="477">
        <v>1068</v>
      </c>
      <c r="C385" s="490" t="s">
        <v>2892</v>
      </c>
      <c r="D385" s="477">
        <v>1975</v>
      </c>
      <c r="E385" s="491">
        <f t="shared" si="40"/>
        <v>1068</v>
      </c>
      <c r="F385" s="455">
        <f t="shared" si="41"/>
        <v>1975</v>
      </c>
      <c r="G385" s="436"/>
      <c r="H385" s="436"/>
      <c r="I385" s="436"/>
    </row>
    <row r="386" spans="1:9" ht="17.100000000000001" customHeight="1">
      <c r="A386" s="493" t="s">
        <v>102</v>
      </c>
      <c r="B386" s="477">
        <v>276925</v>
      </c>
      <c r="C386" s="490" t="s">
        <v>2893</v>
      </c>
      <c r="D386" s="477">
        <v>2278</v>
      </c>
      <c r="E386" s="491">
        <f t="shared" si="40"/>
        <v>276925</v>
      </c>
      <c r="F386" s="455">
        <f t="shared" si="41"/>
        <v>2278</v>
      </c>
      <c r="G386" s="436"/>
      <c r="H386" s="436"/>
      <c r="I386" s="436"/>
    </row>
    <row r="387" spans="1:9" ht="17.100000000000001" customHeight="1">
      <c r="A387" s="493" t="s">
        <v>103</v>
      </c>
      <c r="B387" s="477">
        <v>19583</v>
      </c>
      <c r="C387" s="490">
        <v>4900</v>
      </c>
      <c r="D387" s="477">
        <f t="shared" ref="D387" si="46">C387</f>
        <v>4900</v>
      </c>
      <c r="E387" s="491">
        <f t="shared" si="40"/>
        <v>19583</v>
      </c>
      <c r="F387" s="455">
        <f t="shared" si="41"/>
        <v>4900</v>
      </c>
      <c r="G387" s="436"/>
      <c r="H387" s="436"/>
      <c r="I387" s="436"/>
    </row>
    <row r="388" spans="1:9" ht="17.100000000000001" customHeight="1">
      <c r="A388" s="493" t="s">
        <v>104</v>
      </c>
      <c r="B388" s="477">
        <v>1155563</v>
      </c>
      <c r="C388" s="490" t="s">
        <v>2894</v>
      </c>
      <c r="D388" s="477">
        <v>5544</v>
      </c>
      <c r="E388" s="491">
        <f t="shared" si="40"/>
        <v>1155563</v>
      </c>
      <c r="F388" s="455">
        <f t="shared" si="41"/>
        <v>5544</v>
      </c>
      <c r="G388" s="436"/>
      <c r="H388" s="436"/>
      <c r="I388" s="436"/>
    </row>
    <row r="389" spans="1:9" ht="17.100000000000001" customHeight="1">
      <c r="A389" s="493" t="s">
        <v>105</v>
      </c>
      <c r="B389" s="477"/>
      <c r="C389" s="490"/>
      <c r="D389" s="477"/>
      <c r="E389" s="491">
        <f>SUM(B390:B395)</f>
        <v>109779</v>
      </c>
      <c r="F389" s="455">
        <f>SUMPRODUCT(B390:B395, D390:D395)/SUM(B390:B395)</f>
        <v>2573.3925158727989</v>
      </c>
      <c r="G389" s="436"/>
      <c r="H389" s="436"/>
      <c r="I389" s="436"/>
    </row>
    <row r="390" spans="1:9" ht="17.100000000000001" customHeight="1">
      <c r="A390" s="493" t="s">
        <v>2537</v>
      </c>
      <c r="B390" s="477">
        <v>99497</v>
      </c>
      <c r="C390" s="490">
        <v>2176</v>
      </c>
      <c r="D390" s="477">
        <f t="shared" ref="D390:D391" si="47">C390</f>
        <v>2176</v>
      </c>
      <c r="E390" s="491"/>
      <c r="F390" s="455"/>
      <c r="G390" s="436"/>
      <c r="H390" s="436"/>
      <c r="I390" s="436"/>
    </row>
    <row r="391" spans="1:9" ht="17.100000000000001" customHeight="1">
      <c r="A391" s="493" t="s">
        <v>2538</v>
      </c>
      <c r="B391" s="477">
        <v>235</v>
      </c>
      <c r="C391" s="490">
        <v>2951</v>
      </c>
      <c r="D391" s="477">
        <f t="shared" si="47"/>
        <v>2951</v>
      </c>
      <c r="E391" s="491"/>
      <c r="F391" s="455"/>
      <c r="G391" s="436"/>
      <c r="H391" s="436"/>
      <c r="I391" s="436"/>
    </row>
    <row r="392" spans="1:9" ht="17.100000000000001" customHeight="1">
      <c r="A392" s="493" t="s">
        <v>2539</v>
      </c>
      <c r="B392" s="477">
        <v>0</v>
      </c>
      <c r="C392" s="490" t="s">
        <v>2895</v>
      </c>
      <c r="D392" s="477">
        <v>6648</v>
      </c>
      <c r="E392" s="491"/>
      <c r="F392" s="455"/>
      <c r="G392" s="436"/>
      <c r="H392" s="436"/>
      <c r="I392" s="436"/>
    </row>
    <row r="393" spans="1:9" ht="17.100000000000001" customHeight="1">
      <c r="A393" s="493" t="s">
        <v>2541</v>
      </c>
      <c r="B393" s="477">
        <v>10047</v>
      </c>
      <c r="C393" s="490">
        <v>6500</v>
      </c>
      <c r="D393" s="477">
        <f t="shared" ref="D393:D395" si="48">C393</f>
        <v>6500</v>
      </c>
      <c r="E393" s="491"/>
      <c r="F393" s="455"/>
      <c r="G393" s="436"/>
      <c r="H393" s="436"/>
      <c r="I393" s="436"/>
    </row>
    <row r="394" spans="1:9" ht="17.100000000000001" customHeight="1">
      <c r="A394" s="493" t="s">
        <v>2542</v>
      </c>
      <c r="B394" s="477">
        <v>0</v>
      </c>
      <c r="C394" s="490">
        <v>8750</v>
      </c>
      <c r="D394" s="477">
        <f t="shared" si="48"/>
        <v>8750</v>
      </c>
      <c r="E394" s="491"/>
      <c r="F394" s="455"/>
      <c r="G394" s="436"/>
      <c r="H394" s="436"/>
      <c r="I394" s="436"/>
    </row>
    <row r="395" spans="1:9" ht="17.100000000000001" customHeight="1">
      <c r="A395" s="493" t="s">
        <v>2544</v>
      </c>
      <c r="B395" s="477">
        <v>0</v>
      </c>
      <c r="C395" s="490">
        <v>9311</v>
      </c>
      <c r="D395" s="477">
        <f t="shared" si="48"/>
        <v>9311</v>
      </c>
      <c r="E395" s="491"/>
      <c r="F395" s="455"/>
      <c r="G395" s="436"/>
      <c r="H395" s="436"/>
      <c r="I395" s="436"/>
    </row>
    <row r="396" spans="1:9" ht="17.100000000000001" customHeight="1">
      <c r="A396" s="494" t="s">
        <v>2545</v>
      </c>
      <c r="B396" s="495">
        <v>0</v>
      </c>
      <c r="C396" s="496" t="s">
        <v>2869</v>
      </c>
      <c r="D396" s="495">
        <v>6600</v>
      </c>
      <c r="E396" s="491">
        <f t="shared" ref="E396:E466" si="49">B396</f>
        <v>0</v>
      </c>
      <c r="F396" s="455">
        <f t="shared" ref="F396:F466" si="50">D396</f>
        <v>6600</v>
      </c>
      <c r="G396" s="436"/>
      <c r="H396" s="436"/>
      <c r="I396" s="436"/>
    </row>
    <row r="397" spans="1:9" ht="17.100000000000001" customHeight="1">
      <c r="A397" s="494" t="s">
        <v>106</v>
      </c>
      <c r="B397" s="495">
        <v>27724</v>
      </c>
      <c r="C397" s="496" t="s">
        <v>2896</v>
      </c>
      <c r="D397" s="495">
        <v>9920</v>
      </c>
      <c r="E397" s="491">
        <f t="shared" si="49"/>
        <v>27724</v>
      </c>
      <c r="F397" s="455">
        <f t="shared" si="50"/>
        <v>9920</v>
      </c>
      <c r="G397" s="436"/>
      <c r="H397" s="436"/>
      <c r="I397" s="436"/>
    </row>
    <row r="398" spans="1:9" ht="17.100000000000001" customHeight="1">
      <c r="A398" s="494" t="s">
        <v>2547</v>
      </c>
      <c r="B398" s="495">
        <v>0</v>
      </c>
      <c r="C398" s="496">
        <v>1090</v>
      </c>
      <c r="D398" s="495">
        <f t="shared" ref="D398" si="51">C398</f>
        <v>1090</v>
      </c>
      <c r="E398" s="491">
        <f t="shared" si="49"/>
        <v>0</v>
      </c>
      <c r="F398" s="455">
        <f t="shared" si="50"/>
        <v>1090</v>
      </c>
      <c r="G398" s="436"/>
      <c r="H398" s="436"/>
      <c r="I398" s="436"/>
    </row>
    <row r="399" spans="1:9" ht="17.100000000000001" customHeight="1">
      <c r="A399" s="493" t="s">
        <v>2549</v>
      </c>
      <c r="B399" s="477">
        <v>0</v>
      </c>
      <c r="C399" s="490" t="s">
        <v>2897</v>
      </c>
      <c r="D399" s="477">
        <v>943</v>
      </c>
      <c r="E399" s="491">
        <f t="shared" si="49"/>
        <v>0</v>
      </c>
      <c r="F399" s="455">
        <f t="shared" si="50"/>
        <v>943</v>
      </c>
      <c r="G399" s="436"/>
      <c r="H399" s="436"/>
      <c r="I399" s="436"/>
    </row>
    <row r="400" spans="1:9" ht="17.100000000000001" customHeight="1">
      <c r="A400" s="493" t="s">
        <v>2550</v>
      </c>
      <c r="B400" s="477">
        <v>0</v>
      </c>
      <c r="C400" s="490">
        <v>1570</v>
      </c>
      <c r="D400" s="477">
        <f t="shared" ref="D400" si="52">C400</f>
        <v>1570</v>
      </c>
      <c r="E400" s="491">
        <f t="shared" si="49"/>
        <v>0</v>
      </c>
      <c r="F400" s="455">
        <f t="shared" si="50"/>
        <v>1570</v>
      </c>
      <c r="G400" s="436"/>
      <c r="H400" s="436"/>
      <c r="I400" s="436"/>
    </row>
    <row r="401" spans="1:9" ht="17.100000000000001" customHeight="1">
      <c r="A401" s="493" t="s">
        <v>2551</v>
      </c>
      <c r="B401" s="477">
        <v>0</v>
      </c>
      <c r="C401" s="490" t="s">
        <v>2898</v>
      </c>
      <c r="D401" s="477">
        <v>5375</v>
      </c>
      <c r="E401" s="491">
        <f t="shared" si="49"/>
        <v>0</v>
      </c>
      <c r="F401" s="455">
        <f t="shared" si="50"/>
        <v>5375</v>
      </c>
      <c r="G401" s="436"/>
      <c r="H401" s="436"/>
      <c r="I401" s="436"/>
    </row>
    <row r="402" spans="1:9" ht="17.100000000000001" customHeight="1">
      <c r="A402" s="493" t="s">
        <v>2553</v>
      </c>
      <c r="B402" s="477">
        <v>2303</v>
      </c>
      <c r="C402" s="490">
        <v>3500</v>
      </c>
      <c r="D402" s="477">
        <f t="shared" ref="D402:D404" si="53">C402</f>
        <v>3500</v>
      </c>
      <c r="E402" s="491">
        <f t="shared" si="49"/>
        <v>2303</v>
      </c>
      <c r="F402" s="455">
        <f t="shared" si="50"/>
        <v>3500</v>
      </c>
      <c r="G402" s="436"/>
      <c r="H402" s="436"/>
      <c r="I402" s="436"/>
    </row>
    <row r="403" spans="1:9" ht="17.100000000000001" customHeight="1">
      <c r="A403" s="493" t="s">
        <v>2554</v>
      </c>
      <c r="B403" s="477">
        <v>0</v>
      </c>
      <c r="C403" s="490">
        <v>900</v>
      </c>
      <c r="D403" s="477">
        <f t="shared" si="53"/>
        <v>900</v>
      </c>
      <c r="E403" s="491">
        <f t="shared" si="49"/>
        <v>0</v>
      </c>
      <c r="F403" s="455">
        <f t="shared" si="50"/>
        <v>900</v>
      </c>
      <c r="G403" s="436"/>
      <c r="H403" s="436"/>
      <c r="I403" s="436"/>
    </row>
    <row r="404" spans="1:9" ht="17.100000000000001" customHeight="1">
      <c r="A404" s="493" t="s">
        <v>2555</v>
      </c>
      <c r="B404" s="477">
        <v>0</v>
      </c>
      <c r="C404" s="490">
        <v>2000</v>
      </c>
      <c r="D404" s="477">
        <f t="shared" si="53"/>
        <v>2000</v>
      </c>
      <c r="E404" s="491">
        <f t="shared" si="49"/>
        <v>0</v>
      </c>
      <c r="F404" s="455">
        <f t="shared" si="50"/>
        <v>2000</v>
      </c>
      <c r="G404" s="436"/>
      <c r="H404" s="436"/>
      <c r="I404" s="436"/>
    </row>
    <row r="405" spans="1:9" ht="17.100000000000001" customHeight="1">
      <c r="A405" s="493" t="s">
        <v>107</v>
      </c>
      <c r="B405" s="477"/>
      <c r="C405" s="490"/>
      <c r="D405" s="477"/>
      <c r="E405" s="491">
        <f>SUM(B406:B408)</f>
        <v>714754</v>
      </c>
      <c r="F405" s="455">
        <f>SUMPRODUCT(B406:B408, D406:D408)/SUM(B406:B408)</f>
        <v>1608.0920148750479</v>
      </c>
      <c r="G405" s="436"/>
      <c r="H405" s="436"/>
      <c r="I405" s="436"/>
    </row>
    <row r="406" spans="1:9" ht="17.100000000000001" customHeight="1">
      <c r="A406" s="493" t="s">
        <v>2158</v>
      </c>
      <c r="B406" s="477">
        <v>109486</v>
      </c>
      <c r="C406" s="490" t="s">
        <v>2899</v>
      </c>
      <c r="D406" s="477">
        <v>1100</v>
      </c>
      <c r="E406" s="491"/>
      <c r="F406" s="455"/>
      <c r="G406" s="436"/>
      <c r="H406" s="436"/>
      <c r="I406" s="436"/>
    </row>
    <row r="407" spans="1:9" ht="17.100000000000001" customHeight="1">
      <c r="A407" s="493" t="s">
        <v>2557</v>
      </c>
      <c r="B407" s="477">
        <v>0</v>
      </c>
      <c r="C407" s="490">
        <v>1000</v>
      </c>
      <c r="D407" s="477">
        <f t="shared" ref="D407:D408" si="54">C407</f>
        <v>1000</v>
      </c>
      <c r="E407" s="491"/>
      <c r="F407" s="455"/>
      <c r="G407" s="436"/>
      <c r="H407" s="436"/>
      <c r="I407" s="436"/>
    </row>
    <row r="408" spans="1:9" ht="17.100000000000001" customHeight="1">
      <c r="A408" s="493" t="s">
        <v>2558</v>
      </c>
      <c r="B408" s="477">
        <v>605268</v>
      </c>
      <c r="C408" s="490">
        <v>1700</v>
      </c>
      <c r="D408" s="477">
        <f t="shared" si="54"/>
        <v>1700</v>
      </c>
      <c r="E408" s="491"/>
      <c r="F408" s="455"/>
      <c r="G408" s="436"/>
      <c r="H408" s="436"/>
      <c r="I408" s="436"/>
    </row>
    <row r="409" spans="1:9" ht="17.100000000000001" customHeight="1">
      <c r="A409" s="493" t="s">
        <v>108</v>
      </c>
      <c r="B409" s="477">
        <v>49272</v>
      </c>
      <c r="C409" s="490" t="s">
        <v>2900</v>
      </c>
      <c r="D409" s="477">
        <v>7800</v>
      </c>
      <c r="E409" s="491">
        <f t="shared" si="49"/>
        <v>49272</v>
      </c>
      <c r="F409" s="455">
        <f t="shared" si="50"/>
        <v>7800</v>
      </c>
      <c r="G409" s="436"/>
      <c r="H409" s="436"/>
      <c r="I409" s="436"/>
    </row>
    <row r="410" spans="1:9" ht="17.100000000000001" customHeight="1">
      <c r="A410" s="493" t="s">
        <v>2561</v>
      </c>
      <c r="B410" s="477">
        <v>0</v>
      </c>
      <c r="C410" s="490" t="s">
        <v>2901</v>
      </c>
      <c r="D410" s="477">
        <v>7894</v>
      </c>
      <c r="E410" s="491">
        <f t="shared" si="49"/>
        <v>0</v>
      </c>
      <c r="F410" s="455">
        <f t="shared" si="50"/>
        <v>7894</v>
      </c>
      <c r="G410" s="436"/>
      <c r="H410" s="436"/>
      <c r="I410" s="436"/>
    </row>
    <row r="411" spans="1:9" ht="17.100000000000001" customHeight="1">
      <c r="A411" s="493" t="s">
        <v>109</v>
      </c>
      <c r="B411" s="477"/>
      <c r="C411" s="490" t="s">
        <v>2902</v>
      </c>
      <c r="D411" s="477">
        <v>7625</v>
      </c>
      <c r="E411" s="491">
        <f>SUM(B412:B413)</f>
        <v>248392</v>
      </c>
      <c r="F411" s="455">
        <f>SUMPRODUCT(B412:B413, D412:D413)/SUM(B412:B413)</f>
        <v>8607.4593787239519</v>
      </c>
      <c r="G411" s="436"/>
      <c r="H411" s="436"/>
      <c r="I411" s="436"/>
    </row>
    <row r="412" spans="1:9" ht="17.100000000000001" customHeight="1">
      <c r="A412" s="493" t="s">
        <v>2563</v>
      </c>
      <c r="B412" s="477">
        <v>87499</v>
      </c>
      <c r="C412" s="490">
        <v>4300</v>
      </c>
      <c r="D412" s="477">
        <f>C412</f>
        <v>4300</v>
      </c>
      <c r="E412" s="491"/>
      <c r="F412" s="455"/>
      <c r="G412" s="436"/>
      <c r="H412" s="436"/>
      <c r="I412" s="436"/>
    </row>
    <row r="413" spans="1:9" ht="17.100000000000001" customHeight="1">
      <c r="A413" s="493" t="s">
        <v>2565</v>
      </c>
      <c r="B413" s="477">
        <v>160893</v>
      </c>
      <c r="C413" s="490" t="s">
        <v>2903</v>
      </c>
      <c r="D413" s="477">
        <v>10950</v>
      </c>
      <c r="E413" s="491"/>
      <c r="F413" s="455"/>
      <c r="G413" s="436"/>
      <c r="H413" s="436"/>
      <c r="I413" s="436"/>
    </row>
    <row r="414" spans="1:9" ht="17.100000000000001" customHeight="1">
      <c r="A414" s="493" t="s">
        <v>2566</v>
      </c>
      <c r="B414" s="477">
        <v>0</v>
      </c>
      <c r="C414" s="490">
        <v>2800</v>
      </c>
      <c r="D414" s="477">
        <f t="shared" ref="D414" si="55">C414</f>
        <v>2800</v>
      </c>
      <c r="E414" s="491">
        <f t="shared" si="49"/>
        <v>0</v>
      </c>
      <c r="F414" s="455">
        <f t="shared" si="50"/>
        <v>2800</v>
      </c>
      <c r="G414" s="436"/>
      <c r="H414" s="436"/>
      <c r="I414" s="436"/>
    </row>
    <row r="415" spans="1:9" ht="17.100000000000001" customHeight="1">
      <c r="A415" s="493" t="s">
        <v>110</v>
      </c>
      <c r="B415" s="477">
        <v>2241546</v>
      </c>
      <c r="C415" s="490" t="s">
        <v>2904</v>
      </c>
      <c r="D415" s="477">
        <v>2272</v>
      </c>
      <c r="E415" s="491">
        <f t="shared" si="49"/>
        <v>2241546</v>
      </c>
      <c r="F415" s="455">
        <f t="shared" si="50"/>
        <v>2272</v>
      </c>
      <c r="G415" s="436"/>
      <c r="H415" s="436"/>
      <c r="I415" s="436"/>
    </row>
    <row r="416" spans="1:9" ht="17.100000000000001" customHeight="1">
      <c r="A416" s="493" t="s">
        <v>2568</v>
      </c>
      <c r="B416" s="477"/>
      <c r="C416" s="490"/>
      <c r="D416" s="477"/>
      <c r="E416" s="491">
        <f>SUM(B417:B418)</f>
        <v>2E-3</v>
      </c>
      <c r="F416" s="455">
        <f>SUMPRODUCT(B417:B418, D417:D418)/SUM(B417:B418)</f>
        <v>7104</v>
      </c>
      <c r="G416" s="436"/>
      <c r="H416" s="436"/>
      <c r="I416" s="436"/>
    </row>
    <row r="417" spans="1:9" ht="17.100000000000001" customHeight="1">
      <c r="A417" s="493" t="s">
        <v>2569</v>
      </c>
      <c r="B417" s="477">
        <v>1E-3</v>
      </c>
      <c r="C417" s="490" t="s">
        <v>2905</v>
      </c>
      <c r="D417" s="477">
        <v>5384</v>
      </c>
      <c r="E417" s="491"/>
      <c r="F417" s="455"/>
      <c r="G417" s="436"/>
      <c r="H417" s="436"/>
      <c r="I417" s="436"/>
    </row>
    <row r="418" spans="1:9" ht="17.100000000000001" customHeight="1">
      <c r="A418" s="493" t="s">
        <v>2571</v>
      </c>
      <c r="B418" s="477">
        <v>1E-3</v>
      </c>
      <c r="C418" s="490" t="s">
        <v>2906</v>
      </c>
      <c r="D418" s="477">
        <v>8824</v>
      </c>
      <c r="E418" s="491"/>
      <c r="F418" s="455"/>
      <c r="G418" s="436"/>
      <c r="H418" s="436"/>
      <c r="I418" s="436"/>
    </row>
    <row r="419" spans="1:9" ht="17.100000000000001" customHeight="1">
      <c r="A419" s="493" t="s">
        <v>2573</v>
      </c>
      <c r="B419" s="477">
        <v>0</v>
      </c>
      <c r="C419" s="490" t="s">
        <v>2907</v>
      </c>
      <c r="D419" s="477">
        <v>2413</v>
      </c>
      <c r="E419" s="491">
        <f t="shared" si="49"/>
        <v>0</v>
      </c>
      <c r="F419" s="455">
        <f t="shared" si="50"/>
        <v>2413</v>
      </c>
      <c r="G419" s="436"/>
      <c r="H419" s="436"/>
      <c r="I419" s="436"/>
    </row>
    <row r="420" spans="1:9" ht="17.100000000000001" customHeight="1">
      <c r="A420" s="493" t="s">
        <v>111</v>
      </c>
      <c r="B420" s="477"/>
      <c r="C420" s="490" t="s">
        <v>2908</v>
      </c>
      <c r="D420" s="477">
        <v>2280</v>
      </c>
      <c r="E420" s="491">
        <f>SUM(B421:B430)</f>
        <v>56344</v>
      </c>
      <c r="F420" s="455">
        <f>SUMPRODUCT(B421:B430, D421:D430)/SUM(B421:B430)</f>
        <v>861.09701121681098</v>
      </c>
      <c r="G420" s="436"/>
      <c r="H420" s="436"/>
      <c r="I420" s="436"/>
    </row>
    <row r="421" spans="1:9" ht="17.100000000000001" customHeight="1">
      <c r="A421" s="493" t="s">
        <v>2575</v>
      </c>
      <c r="B421" s="477"/>
      <c r="C421" s="490"/>
      <c r="D421" s="477"/>
      <c r="E421" s="491"/>
      <c r="F421" s="455"/>
      <c r="G421" s="436"/>
      <c r="H421" s="436"/>
      <c r="I421" s="436"/>
    </row>
    <row r="422" spans="1:9" ht="17.100000000000001" customHeight="1">
      <c r="A422" s="493" t="s">
        <v>2576</v>
      </c>
      <c r="B422" s="477">
        <v>20087</v>
      </c>
      <c r="C422" s="490">
        <v>650</v>
      </c>
      <c r="D422" s="477">
        <v>650</v>
      </c>
      <c r="E422" s="491"/>
      <c r="F422" s="455"/>
      <c r="G422" s="436"/>
      <c r="H422" s="436"/>
      <c r="I422" s="436"/>
    </row>
    <row r="423" spans="1:9" ht="17.100000000000001" customHeight="1">
      <c r="A423" s="493" t="s">
        <v>2577</v>
      </c>
      <c r="B423" s="477">
        <v>139</v>
      </c>
      <c r="C423" s="490">
        <v>2750</v>
      </c>
      <c r="D423" s="477">
        <v>2750</v>
      </c>
      <c r="E423" s="491"/>
      <c r="F423" s="455"/>
      <c r="G423" s="436"/>
      <c r="H423" s="436"/>
      <c r="I423" s="436"/>
    </row>
    <row r="424" spans="1:9" ht="17.100000000000001" customHeight="1">
      <c r="A424" s="493" t="s">
        <v>2579</v>
      </c>
      <c r="B424" s="477"/>
      <c r="C424" s="490"/>
      <c r="D424" s="477"/>
      <c r="E424" s="491"/>
      <c r="F424" s="455"/>
      <c r="G424" s="436"/>
      <c r="H424" s="436"/>
      <c r="I424" s="436"/>
    </row>
    <row r="425" spans="1:9" ht="17.100000000000001" customHeight="1">
      <c r="A425" s="493" t="s">
        <v>2580</v>
      </c>
      <c r="B425" s="477">
        <v>776</v>
      </c>
      <c r="C425" s="490">
        <v>850</v>
      </c>
      <c r="D425" s="477">
        <v>850</v>
      </c>
      <c r="E425" s="491"/>
      <c r="F425" s="455"/>
      <c r="G425" s="436"/>
      <c r="H425" s="436"/>
      <c r="I425" s="436"/>
    </row>
    <row r="426" spans="1:9" ht="17.100000000000001" customHeight="1">
      <c r="A426" s="493" t="s">
        <v>2581</v>
      </c>
      <c r="B426" s="477">
        <v>3902</v>
      </c>
      <c r="C426" s="490" t="s">
        <v>2909</v>
      </c>
      <c r="D426" s="477">
        <v>2375</v>
      </c>
      <c r="E426" s="491"/>
      <c r="F426" s="455"/>
      <c r="G426" s="436"/>
      <c r="H426" s="436"/>
      <c r="I426" s="436"/>
    </row>
    <row r="427" spans="1:9" ht="17.100000000000001" customHeight="1">
      <c r="A427" s="493" t="s">
        <v>2583</v>
      </c>
      <c r="B427" s="477"/>
      <c r="C427" s="490"/>
      <c r="D427" s="477"/>
      <c r="E427" s="491"/>
      <c r="F427" s="455"/>
      <c r="G427" s="436"/>
      <c r="H427" s="436"/>
      <c r="I427" s="436"/>
    </row>
    <row r="428" spans="1:9" ht="17.100000000000001" customHeight="1">
      <c r="A428" s="493" t="s">
        <v>2577</v>
      </c>
      <c r="B428" s="477">
        <v>0</v>
      </c>
      <c r="C428" s="490">
        <v>3650</v>
      </c>
      <c r="D428" s="477">
        <v>3650</v>
      </c>
      <c r="E428" s="491"/>
      <c r="F428" s="455"/>
      <c r="G428" s="436"/>
      <c r="H428" s="436"/>
      <c r="I428" s="436"/>
    </row>
    <row r="429" spans="1:9" ht="17.100000000000001" customHeight="1">
      <c r="A429" s="493" t="s">
        <v>2585</v>
      </c>
      <c r="B429" s="477"/>
      <c r="C429" s="490"/>
      <c r="D429" s="477"/>
      <c r="E429" s="491"/>
      <c r="F429" s="455"/>
      <c r="G429" s="436"/>
      <c r="H429" s="436"/>
      <c r="I429" s="436"/>
    </row>
    <row r="430" spans="1:9" ht="17.100000000000001" customHeight="1">
      <c r="A430" s="493" t="s">
        <v>2576</v>
      </c>
      <c r="B430" s="477">
        <v>31440</v>
      </c>
      <c r="C430" s="490">
        <v>800</v>
      </c>
      <c r="D430" s="477">
        <v>800</v>
      </c>
      <c r="E430" s="491"/>
      <c r="F430" s="455"/>
      <c r="G430" s="436"/>
      <c r="H430" s="436"/>
      <c r="I430" s="436"/>
    </row>
    <row r="431" spans="1:9" ht="17.100000000000001" customHeight="1">
      <c r="A431" s="493" t="s">
        <v>2586</v>
      </c>
      <c r="B431" s="477">
        <v>0</v>
      </c>
      <c r="C431" s="490"/>
      <c r="D431" s="477"/>
      <c r="E431" s="491">
        <f t="shared" si="49"/>
        <v>0</v>
      </c>
      <c r="F431" s="455">
        <f t="shared" si="50"/>
        <v>0</v>
      </c>
      <c r="G431" s="436"/>
      <c r="H431" s="436"/>
      <c r="I431" s="436"/>
    </row>
    <row r="432" spans="1:9" ht="17.100000000000001" customHeight="1">
      <c r="A432" s="493" t="s">
        <v>112</v>
      </c>
      <c r="B432" s="477"/>
      <c r="C432" s="490"/>
      <c r="D432" s="477"/>
      <c r="E432" s="491">
        <f>SUM(B433:B441)</f>
        <v>145362</v>
      </c>
      <c r="F432" s="455">
        <f>SUMPRODUCT(B433:B441, D433:D441)/SUM(B433:B441)</f>
        <v>6277.6640387446514</v>
      </c>
      <c r="G432" s="436"/>
      <c r="H432" s="436"/>
      <c r="I432" s="436"/>
    </row>
    <row r="433" spans="1:9" ht="17.100000000000001" customHeight="1">
      <c r="A433" s="493" t="s">
        <v>2588</v>
      </c>
      <c r="B433" s="477">
        <v>4016</v>
      </c>
      <c r="C433" s="490" t="s">
        <v>2910</v>
      </c>
      <c r="D433" s="477">
        <v>5600</v>
      </c>
      <c r="E433" s="491"/>
      <c r="F433" s="455"/>
      <c r="G433" s="436"/>
      <c r="H433" s="436"/>
      <c r="I433" s="436"/>
    </row>
    <row r="434" spans="1:9" ht="17.100000000000001" customHeight="1">
      <c r="A434" s="493" t="s">
        <v>2149</v>
      </c>
      <c r="B434" s="477">
        <v>43455</v>
      </c>
      <c r="C434" s="490">
        <v>5000</v>
      </c>
      <c r="D434" s="477">
        <f t="shared" ref="D434" si="56">C434</f>
        <v>5000</v>
      </c>
      <c r="E434" s="491"/>
      <c r="F434" s="455"/>
      <c r="G434" s="436"/>
      <c r="H434" s="436"/>
      <c r="I434" s="436"/>
    </row>
    <row r="435" spans="1:9" ht="17.100000000000001" customHeight="1">
      <c r="A435" s="493" t="s">
        <v>2590</v>
      </c>
      <c r="B435" s="477">
        <v>19729</v>
      </c>
      <c r="C435" s="490" t="s">
        <v>2911</v>
      </c>
      <c r="D435" s="477">
        <v>6000</v>
      </c>
      <c r="E435" s="491"/>
      <c r="F435" s="455"/>
      <c r="G435" s="436"/>
      <c r="H435" s="436"/>
      <c r="I435" s="436"/>
    </row>
    <row r="436" spans="1:9" ht="17.100000000000001" customHeight="1">
      <c r="A436" s="493" t="s">
        <v>2591</v>
      </c>
      <c r="B436" s="477">
        <v>2081</v>
      </c>
      <c r="C436" s="490">
        <v>6700</v>
      </c>
      <c r="D436" s="477">
        <f t="shared" ref="D436:D441" si="57">C436</f>
        <v>6700</v>
      </c>
      <c r="E436" s="491"/>
      <c r="F436" s="455"/>
      <c r="G436" s="436"/>
      <c r="H436" s="436"/>
      <c r="I436" s="436"/>
    </row>
    <row r="437" spans="1:9" ht="17.100000000000001" customHeight="1">
      <c r="A437" s="493" t="s">
        <v>2175</v>
      </c>
      <c r="B437" s="477">
        <v>72326</v>
      </c>
      <c r="C437" s="490">
        <v>7000</v>
      </c>
      <c r="D437" s="477">
        <f t="shared" si="57"/>
        <v>7000</v>
      </c>
      <c r="E437" s="491"/>
      <c r="F437" s="455"/>
      <c r="G437" s="436"/>
      <c r="H437" s="436"/>
      <c r="I437" s="436"/>
    </row>
    <row r="438" spans="1:9" ht="17.100000000000001" customHeight="1">
      <c r="A438" s="493" t="s">
        <v>2594</v>
      </c>
      <c r="B438" s="477">
        <v>3755</v>
      </c>
      <c r="C438" s="490">
        <v>9100</v>
      </c>
      <c r="D438" s="477">
        <f t="shared" si="57"/>
        <v>9100</v>
      </c>
      <c r="E438" s="491"/>
      <c r="F438" s="455"/>
      <c r="G438" s="436"/>
      <c r="H438" s="436"/>
      <c r="I438" s="436"/>
    </row>
    <row r="439" spans="1:9" ht="17.100000000000001" customHeight="1">
      <c r="A439" s="493" t="s">
        <v>2596</v>
      </c>
      <c r="B439" s="477">
        <v>0</v>
      </c>
      <c r="C439" s="490">
        <v>1100</v>
      </c>
      <c r="D439" s="477">
        <f t="shared" si="57"/>
        <v>1100</v>
      </c>
      <c r="E439" s="491"/>
      <c r="F439" s="455"/>
      <c r="G439" s="436"/>
      <c r="H439" s="436"/>
      <c r="I439" s="436"/>
    </row>
    <row r="440" spans="1:9" ht="17.100000000000001" customHeight="1">
      <c r="A440" s="493" t="s">
        <v>2598</v>
      </c>
      <c r="B440" s="477">
        <v>0</v>
      </c>
      <c r="C440" s="490">
        <v>4400</v>
      </c>
      <c r="D440" s="477">
        <f t="shared" si="57"/>
        <v>4400</v>
      </c>
      <c r="E440" s="491"/>
      <c r="F440" s="455"/>
      <c r="G440" s="436"/>
      <c r="H440" s="436"/>
      <c r="I440" s="436"/>
    </row>
    <row r="441" spans="1:9" ht="17.100000000000001" customHeight="1">
      <c r="A441" s="493" t="s">
        <v>2599</v>
      </c>
      <c r="B441" s="477">
        <v>0</v>
      </c>
      <c r="C441" s="490">
        <v>8000</v>
      </c>
      <c r="D441" s="477">
        <f t="shared" si="57"/>
        <v>8000</v>
      </c>
      <c r="E441" s="491"/>
      <c r="F441" s="455"/>
      <c r="G441" s="436"/>
      <c r="H441" s="436"/>
      <c r="I441" s="436"/>
    </row>
    <row r="442" spans="1:9" ht="17.100000000000001" customHeight="1">
      <c r="A442" s="493" t="s">
        <v>113</v>
      </c>
      <c r="B442" s="477"/>
      <c r="C442" s="490"/>
      <c r="D442" s="477"/>
      <c r="E442" s="491">
        <f>SUM(B443:B444)</f>
        <v>183355</v>
      </c>
      <c r="F442" s="455">
        <f>SUMPRODUCT(B443:B444, D443:D444)/SUM(B443:B444)</f>
        <v>4719.3310245152843</v>
      </c>
      <c r="G442" s="436"/>
      <c r="H442" s="436"/>
      <c r="I442" s="436"/>
    </row>
    <row r="443" spans="1:9" ht="17.100000000000001" customHeight="1">
      <c r="A443" s="493" t="s">
        <v>2600</v>
      </c>
      <c r="B443" s="477">
        <v>113907</v>
      </c>
      <c r="C443" s="490" t="s">
        <v>2912</v>
      </c>
      <c r="D443" s="477">
        <v>3780</v>
      </c>
      <c r="E443" s="491"/>
      <c r="F443" s="455"/>
      <c r="G443" s="436"/>
      <c r="H443" s="436"/>
      <c r="I443" s="436"/>
    </row>
    <row r="444" spans="1:9" ht="17.100000000000001" customHeight="1">
      <c r="A444" s="493" t="s">
        <v>2263</v>
      </c>
      <c r="B444" s="477">
        <v>69448</v>
      </c>
      <c r="C444" s="490">
        <v>6260</v>
      </c>
      <c r="D444" s="477">
        <f t="shared" ref="D444" si="58">C444</f>
        <v>6260</v>
      </c>
      <c r="E444" s="491"/>
      <c r="F444" s="455"/>
      <c r="G444" s="436"/>
      <c r="H444" s="436"/>
      <c r="I444" s="436"/>
    </row>
    <row r="445" spans="1:9" ht="17.100000000000001" customHeight="1">
      <c r="A445" s="493" t="s">
        <v>114</v>
      </c>
      <c r="B445" s="477">
        <v>74914</v>
      </c>
      <c r="C445" s="490" t="s">
        <v>2913</v>
      </c>
      <c r="D445" s="477">
        <v>5648</v>
      </c>
      <c r="E445" s="491">
        <f t="shared" si="49"/>
        <v>74914</v>
      </c>
      <c r="F445" s="455">
        <f t="shared" si="50"/>
        <v>5648</v>
      </c>
      <c r="G445" s="436"/>
      <c r="H445" s="436"/>
      <c r="I445" s="436"/>
    </row>
    <row r="446" spans="1:9" ht="17.100000000000001" customHeight="1">
      <c r="A446" s="493" t="s">
        <v>2603</v>
      </c>
      <c r="B446" s="477">
        <v>683</v>
      </c>
      <c r="C446" s="490" t="s">
        <v>2914</v>
      </c>
      <c r="D446" s="477">
        <v>3300</v>
      </c>
      <c r="E446" s="491">
        <f t="shared" si="49"/>
        <v>683</v>
      </c>
      <c r="F446" s="455">
        <f t="shared" si="50"/>
        <v>3300</v>
      </c>
      <c r="G446" s="436"/>
      <c r="H446" s="436"/>
      <c r="I446" s="436"/>
    </row>
    <row r="447" spans="1:9" ht="17.100000000000001" customHeight="1">
      <c r="A447" s="493" t="s">
        <v>115</v>
      </c>
      <c r="B447" s="477">
        <v>378735</v>
      </c>
      <c r="C447" s="490" t="s">
        <v>2915</v>
      </c>
      <c r="D447" s="477">
        <v>4030</v>
      </c>
      <c r="E447" s="491">
        <f t="shared" si="49"/>
        <v>378735</v>
      </c>
      <c r="F447" s="455">
        <f t="shared" si="50"/>
        <v>4030</v>
      </c>
      <c r="G447" s="436"/>
      <c r="H447" s="436"/>
      <c r="I447" s="436"/>
    </row>
    <row r="448" spans="1:9" ht="17.100000000000001" customHeight="1">
      <c r="A448" s="493" t="s">
        <v>116</v>
      </c>
      <c r="B448" s="477">
        <v>326641</v>
      </c>
      <c r="C448" s="490" t="s">
        <v>2916</v>
      </c>
      <c r="D448" s="477">
        <v>7114</v>
      </c>
      <c r="E448" s="491">
        <f t="shared" si="49"/>
        <v>326641</v>
      </c>
      <c r="F448" s="455">
        <f t="shared" si="50"/>
        <v>7114</v>
      </c>
      <c r="G448" s="436"/>
      <c r="H448" s="436"/>
      <c r="I448" s="436"/>
    </row>
    <row r="449" spans="1:9" ht="17.100000000000001" customHeight="1">
      <c r="A449" s="493" t="s">
        <v>2607</v>
      </c>
      <c r="B449" s="477">
        <v>0</v>
      </c>
      <c r="C449" s="490" t="s">
        <v>2917</v>
      </c>
      <c r="D449" s="477">
        <v>4438</v>
      </c>
      <c r="E449" s="491">
        <f t="shared" si="49"/>
        <v>0</v>
      </c>
      <c r="F449" s="455">
        <f t="shared" si="50"/>
        <v>4438</v>
      </c>
      <c r="G449" s="436"/>
      <c r="H449" s="436"/>
      <c r="I449" s="436"/>
    </row>
    <row r="450" spans="1:9" ht="17.100000000000001" customHeight="1">
      <c r="A450" s="493" t="s">
        <v>117</v>
      </c>
      <c r="B450" s="477"/>
      <c r="C450" s="490"/>
      <c r="D450" s="477"/>
      <c r="E450" s="491">
        <f>SUM(B451:B453)</f>
        <v>189338</v>
      </c>
      <c r="F450" s="455">
        <f>SUMPRODUCT(B451:B453, D451:D453)/SUM(B451:B453)</f>
        <v>10913.576249881165</v>
      </c>
      <c r="G450" s="436"/>
      <c r="H450" s="436"/>
      <c r="I450" s="436"/>
    </row>
    <row r="451" spans="1:9" ht="17.100000000000001" customHeight="1">
      <c r="A451" s="493" t="s">
        <v>2608</v>
      </c>
      <c r="B451" s="477">
        <v>1152</v>
      </c>
      <c r="C451" s="490" t="s">
        <v>2918</v>
      </c>
      <c r="D451" s="477">
        <v>10950</v>
      </c>
      <c r="E451" s="491"/>
      <c r="F451" s="455"/>
      <c r="G451" s="436"/>
      <c r="H451" s="436"/>
      <c r="I451" s="436"/>
    </row>
    <row r="452" spans="1:9" ht="17.100000000000001" customHeight="1">
      <c r="A452" s="493" t="s">
        <v>2132</v>
      </c>
      <c r="B452" s="477">
        <v>17241</v>
      </c>
      <c r="C452" s="490">
        <v>10550</v>
      </c>
      <c r="D452" s="477">
        <f t="shared" ref="D452" si="59">C452</f>
        <v>10550</v>
      </c>
      <c r="E452" s="491"/>
      <c r="F452" s="455"/>
      <c r="G452" s="436"/>
      <c r="H452" s="436"/>
      <c r="I452" s="436"/>
    </row>
    <row r="453" spans="1:9" ht="17.100000000000001" customHeight="1">
      <c r="A453" s="493" t="s">
        <v>2610</v>
      </c>
      <c r="B453" s="477">
        <v>170945</v>
      </c>
      <c r="C453" s="490" t="s">
        <v>2918</v>
      </c>
      <c r="D453" s="477">
        <v>10950</v>
      </c>
      <c r="E453" s="491"/>
      <c r="F453" s="455"/>
      <c r="G453" s="436"/>
      <c r="H453" s="436"/>
      <c r="I453" s="436"/>
    </row>
    <row r="454" spans="1:9" ht="17.100000000000001" customHeight="1">
      <c r="A454" s="493" t="s">
        <v>118</v>
      </c>
      <c r="B454" s="477">
        <v>78551</v>
      </c>
      <c r="C454" s="490">
        <v>14100</v>
      </c>
      <c r="D454" s="477">
        <f t="shared" ref="D454" si="60">C454</f>
        <v>14100</v>
      </c>
      <c r="E454" s="491">
        <f t="shared" si="49"/>
        <v>78551</v>
      </c>
      <c r="F454" s="455">
        <f t="shared" si="50"/>
        <v>14100</v>
      </c>
      <c r="G454" s="436"/>
      <c r="H454" s="436"/>
      <c r="I454" s="436"/>
    </row>
    <row r="455" spans="1:9" ht="17.100000000000001" customHeight="1">
      <c r="A455" s="497" t="s">
        <v>119</v>
      </c>
      <c r="B455" s="498"/>
      <c r="C455" s="499"/>
      <c r="D455" s="498"/>
      <c r="E455" s="491">
        <f>SUM(B456:B457)</f>
        <v>92575</v>
      </c>
      <c r="F455" s="455">
        <f>SUMPRODUCT(B456:B457, D456:D457)/SUM(B456:B457)</f>
        <v>7225.8965163381044</v>
      </c>
      <c r="G455" s="436"/>
      <c r="H455" s="436"/>
      <c r="I455" s="436"/>
    </row>
    <row r="456" spans="1:9" ht="17.100000000000001" customHeight="1">
      <c r="A456" s="493" t="s">
        <v>2256</v>
      </c>
      <c r="B456" s="477">
        <v>54296</v>
      </c>
      <c r="C456" s="490">
        <v>6800</v>
      </c>
      <c r="D456" s="477">
        <f t="shared" ref="D456:D457" si="61">C456</f>
        <v>6800</v>
      </c>
      <c r="E456" s="491"/>
      <c r="F456" s="455"/>
      <c r="G456" s="436"/>
      <c r="H456" s="436"/>
      <c r="I456" s="436"/>
    </row>
    <row r="457" spans="1:9" ht="17.100000000000001" customHeight="1">
      <c r="A457" s="493" t="s">
        <v>2263</v>
      </c>
      <c r="B457" s="477">
        <v>38279</v>
      </c>
      <c r="C457" s="490">
        <v>7830</v>
      </c>
      <c r="D457" s="477">
        <f t="shared" si="61"/>
        <v>7830</v>
      </c>
      <c r="E457" s="491"/>
      <c r="F457" s="455"/>
      <c r="G457" s="436"/>
      <c r="H457" s="436"/>
      <c r="I457" s="436"/>
    </row>
    <row r="458" spans="1:9" ht="17.100000000000001" customHeight="1">
      <c r="A458" s="493" t="s">
        <v>120</v>
      </c>
      <c r="B458" s="477">
        <v>185335</v>
      </c>
      <c r="C458" s="490"/>
      <c r="D458" s="477"/>
      <c r="E458" s="491">
        <f>B458</f>
        <v>185335</v>
      </c>
      <c r="F458" s="455"/>
      <c r="G458" s="436"/>
      <c r="H458" s="436"/>
      <c r="I458" s="436"/>
    </row>
    <row r="459" spans="1:9" ht="17.100000000000001" customHeight="1">
      <c r="A459" s="493" t="s">
        <v>121</v>
      </c>
      <c r="B459" s="477"/>
      <c r="C459" s="490"/>
      <c r="D459" s="477"/>
      <c r="E459" s="491">
        <f>SUM(B460:B462)</f>
        <v>175222</v>
      </c>
      <c r="F459" s="455">
        <f>SUMPRODUCT(B460:B462, D460:D462)/SUM(B460:B462)</f>
        <v>6146</v>
      </c>
      <c r="G459" s="436"/>
      <c r="H459" s="436"/>
      <c r="I459" s="436"/>
    </row>
    <row r="460" spans="1:9" ht="17.100000000000001" customHeight="1">
      <c r="A460" s="493" t="s">
        <v>2376</v>
      </c>
      <c r="B460" s="477">
        <v>161352</v>
      </c>
      <c r="C460" s="490" t="s">
        <v>2919</v>
      </c>
      <c r="D460" s="477">
        <v>6146</v>
      </c>
      <c r="E460" s="491"/>
      <c r="F460" s="455"/>
      <c r="G460" s="436"/>
      <c r="H460" s="436"/>
      <c r="I460" s="436"/>
    </row>
    <row r="461" spans="1:9" ht="17.100000000000001" customHeight="1">
      <c r="A461" s="493" t="s">
        <v>2612</v>
      </c>
      <c r="B461" s="477">
        <v>6669</v>
      </c>
      <c r="C461" s="490" t="s">
        <v>2919</v>
      </c>
      <c r="D461" s="477">
        <v>6146</v>
      </c>
      <c r="E461" s="491"/>
      <c r="F461" s="455"/>
      <c r="G461" s="436"/>
      <c r="H461" s="436"/>
      <c r="I461" s="436"/>
    </row>
    <row r="462" spans="1:9" ht="17.100000000000001" customHeight="1">
      <c r="A462" s="493" t="s">
        <v>2613</v>
      </c>
      <c r="B462" s="477">
        <v>7201</v>
      </c>
      <c r="C462" s="490" t="s">
        <v>2919</v>
      </c>
      <c r="D462" s="477">
        <v>6146</v>
      </c>
      <c r="E462" s="491"/>
      <c r="F462" s="455"/>
      <c r="G462" s="436"/>
      <c r="H462" s="436"/>
      <c r="I462" s="436"/>
    </row>
    <row r="463" spans="1:9" ht="17.100000000000001" customHeight="1">
      <c r="A463" s="493" t="s">
        <v>2614</v>
      </c>
      <c r="B463" s="477">
        <v>41</v>
      </c>
      <c r="C463" s="490" t="s">
        <v>2920</v>
      </c>
      <c r="D463" s="477">
        <v>6700</v>
      </c>
      <c r="E463" s="491">
        <f t="shared" si="49"/>
        <v>41</v>
      </c>
      <c r="F463" s="455">
        <f t="shared" si="50"/>
        <v>6700</v>
      </c>
      <c r="G463" s="436"/>
      <c r="H463" s="436"/>
      <c r="I463" s="436"/>
    </row>
    <row r="464" spans="1:9" ht="17.100000000000001" customHeight="1">
      <c r="A464" s="493" t="s">
        <v>122</v>
      </c>
      <c r="B464" s="477">
        <v>11484</v>
      </c>
      <c r="C464" s="490" t="s">
        <v>2921</v>
      </c>
      <c r="D464" s="477">
        <v>7367</v>
      </c>
      <c r="E464" s="491">
        <f t="shared" si="49"/>
        <v>11484</v>
      </c>
      <c r="F464" s="455">
        <f t="shared" si="50"/>
        <v>7367</v>
      </c>
      <c r="G464" s="436"/>
      <c r="H464" s="436"/>
      <c r="I464" s="436"/>
    </row>
    <row r="465" spans="1:9" ht="17.100000000000001" customHeight="1">
      <c r="A465" s="493" t="s">
        <v>123</v>
      </c>
      <c r="B465" s="477">
        <v>17931</v>
      </c>
      <c r="C465" s="490" t="s">
        <v>2922</v>
      </c>
      <c r="D465" s="477">
        <v>6342</v>
      </c>
      <c r="E465" s="491">
        <f t="shared" si="49"/>
        <v>17931</v>
      </c>
      <c r="F465" s="455">
        <f t="shared" si="50"/>
        <v>6342</v>
      </c>
      <c r="G465" s="436"/>
      <c r="H465" s="436"/>
      <c r="I465" s="436"/>
    </row>
    <row r="466" spans="1:9" ht="17.100000000000001" customHeight="1">
      <c r="A466" s="493" t="s">
        <v>124</v>
      </c>
      <c r="B466" s="477">
        <v>197086</v>
      </c>
      <c r="C466" s="490" t="s">
        <v>2923</v>
      </c>
      <c r="D466" s="477">
        <v>4315</v>
      </c>
      <c r="E466" s="491">
        <f t="shared" si="49"/>
        <v>197086</v>
      </c>
      <c r="F466" s="455">
        <f t="shared" si="50"/>
        <v>4315</v>
      </c>
      <c r="G466" s="436"/>
      <c r="H466" s="436"/>
      <c r="I466" s="436"/>
    </row>
    <row r="467" spans="1:9" ht="17.100000000000001" customHeight="1">
      <c r="A467" s="493" t="s">
        <v>125</v>
      </c>
      <c r="B467" s="477"/>
      <c r="C467" s="490"/>
      <c r="D467" s="477"/>
      <c r="E467" s="491">
        <f>SUM(B468:B482)</f>
        <v>1912091</v>
      </c>
      <c r="F467" s="455">
        <f>SUMPRODUCT(B468:B482, D468:D482)/SUM(B468:B482)</f>
        <v>1651.5450823208728</v>
      </c>
      <c r="G467" s="436"/>
      <c r="H467" s="436"/>
      <c r="I467" s="436"/>
    </row>
    <row r="468" spans="1:9" ht="17.100000000000001" customHeight="1">
      <c r="A468" s="493" t="s">
        <v>2618</v>
      </c>
      <c r="B468" s="477"/>
      <c r="C468" s="490"/>
      <c r="D468" s="477"/>
      <c r="E468" s="491"/>
      <c r="F468" s="455"/>
      <c r="G468" s="436"/>
      <c r="H468" s="436"/>
      <c r="I468" s="436"/>
    </row>
    <row r="469" spans="1:9" ht="17.100000000000001" customHeight="1">
      <c r="A469" s="493" t="s">
        <v>2619</v>
      </c>
      <c r="B469" s="477">
        <v>1389</v>
      </c>
      <c r="C469" s="490">
        <v>2600</v>
      </c>
      <c r="D469" s="477">
        <f t="shared" ref="D469" si="62">C469</f>
        <v>2600</v>
      </c>
      <c r="E469" s="491"/>
      <c r="F469" s="455"/>
      <c r="G469" s="436"/>
      <c r="H469" s="436"/>
      <c r="I469" s="436"/>
    </row>
    <row r="470" spans="1:9" ht="17.100000000000001" customHeight="1">
      <c r="A470" s="493" t="s">
        <v>2620</v>
      </c>
      <c r="B470" s="477"/>
      <c r="C470" s="490"/>
      <c r="D470" s="477"/>
      <c r="E470" s="491"/>
      <c r="F470" s="455"/>
      <c r="G470" s="436"/>
      <c r="H470" s="436"/>
      <c r="I470" s="436"/>
    </row>
    <row r="471" spans="1:9" ht="17.100000000000001" customHeight="1">
      <c r="A471" s="493" t="s">
        <v>2621</v>
      </c>
      <c r="B471" s="477">
        <v>2417</v>
      </c>
      <c r="C471" s="490">
        <v>1500</v>
      </c>
      <c r="D471" s="477">
        <f t="shared" ref="D471:D472" si="63">C471</f>
        <v>1500</v>
      </c>
      <c r="E471" s="491"/>
      <c r="F471" s="455"/>
      <c r="G471" s="436"/>
      <c r="H471" s="436"/>
      <c r="I471" s="436"/>
    </row>
    <row r="472" spans="1:9" ht="17.100000000000001" customHeight="1">
      <c r="A472" s="493" t="s">
        <v>2622</v>
      </c>
      <c r="B472" s="477">
        <v>37036</v>
      </c>
      <c r="C472" s="490">
        <v>1650</v>
      </c>
      <c r="D472" s="477">
        <f t="shared" si="63"/>
        <v>1650</v>
      </c>
      <c r="E472" s="491"/>
      <c r="F472" s="455"/>
      <c r="G472" s="436"/>
      <c r="H472" s="436"/>
      <c r="I472" s="436"/>
    </row>
    <row r="473" spans="1:9" ht="17.100000000000001" customHeight="1">
      <c r="A473" s="493" t="s">
        <v>2376</v>
      </c>
      <c r="B473" s="477"/>
      <c r="C473" s="490"/>
      <c r="D473" s="477"/>
      <c r="E473" s="491"/>
      <c r="F473" s="455"/>
      <c r="G473" s="436"/>
      <c r="H473" s="436"/>
      <c r="I473" s="436"/>
    </row>
    <row r="474" spans="1:9" ht="17.100000000000001" customHeight="1">
      <c r="A474" s="493" t="s">
        <v>2491</v>
      </c>
      <c r="B474" s="477">
        <v>0</v>
      </c>
      <c r="C474" s="490" t="s">
        <v>2924</v>
      </c>
      <c r="D474" s="477">
        <v>1833</v>
      </c>
      <c r="E474" s="491"/>
      <c r="F474" s="455"/>
      <c r="G474" s="436"/>
      <c r="H474" s="436"/>
      <c r="I474" s="436"/>
    </row>
    <row r="475" spans="1:9" ht="17.100000000000001" customHeight="1">
      <c r="A475" s="493" t="s">
        <v>2625</v>
      </c>
      <c r="B475" s="477">
        <v>1516943</v>
      </c>
      <c r="C475" s="490">
        <v>1600</v>
      </c>
      <c r="D475" s="477">
        <f t="shared" ref="D475:D477" si="64">C475</f>
        <v>1600</v>
      </c>
      <c r="E475" s="491"/>
      <c r="F475" s="455"/>
      <c r="G475" s="436"/>
      <c r="H475" s="436"/>
      <c r="I475" s="436"/>
    </row>
    <row r="476" spans="1:9" ht="17.100000000000001" customHeight="1">
      <c r="A476" s="493" t="s">
        <v>2502</v>
      </c>
      <c r="B476" s="477">
        <v>42569</v>
      </c>
      <c r="C476" s="490">
        <v>2000</v>
      </c>
      <c r="D476" s="477">
        <f t="shared" si="64"/>
        <v>2000</v>
      </c>
      <c r="E476" s="491"/>
      <c r="F476" s="455"/>
      <c r="G476" s="436"/>
      <c r="H476" s="436"/>
      <c r="I476" s="436"/>
    </row>
    <row r="477" spans="1:9" ht="17.100000000000001" customHeight="1">
      <c r="A477" s="493" t="s">
        <v>2505</v>
      </c>
      <c r="B477" s="477">
        <v>282035</v>
      </c>
      <c r="C477" s="490">
        <v>1900</v>
      </c>
      <c r="D477" s="477">
        <f t="shared" si="64"/>
        <v>1900</v>
      </c>
      <c r="E477" s="491"/>
      <c r="F477" s="455"/>
      <c r="G477" s="436"/>
      <c r="H477" s="436"/>
      <c r="I477" s="436"/>
    </row>
    <row r="478" spans="1:9" ht="17.100000000000001" customHeight="1">
      <c r="A478" s="493" t="s">
        <v>2626</v>
      </c>
      <c r="B478" s="477"/>
      <c r="C478" s="490"/>
      <c r="D478" s="477"/>
      <c r="E478" s="491"/>
      <c r="F478" s="455"/>
      <c r="G478" s="436"/>
      <c r="H478" s="436"/>
      <c r="I478" s="436"/>
    </row>
    <row r="479" spans="1:9" ht="17.100000000000001" customHeight="1">
      <c r="A479" s="493" t="s">
        <v>2491</v>
      </c>
      <c r="B479" s="477">
        <v>25014</v>
      </c>
      <c r="C479" s="490" t="s">
        <v>2925</v>
      </c>
      <c r="D479" s="477">
        <v>1392</v>
      </c>
      <c r="E479" s="491"/>
      <c r="F479" s="455"/>
      <c r="G479" s="436"/>
      <c r="H479" s="436"/>
      <c r="I479" s="436"/>
    </row>
    <row r="480" spans="1:9" ht="17.100000000000001" customHeight="1">
      <c r="A480" s="493" t="s">
        <v>2502</v>
      </c>
      <c r="B480" s="477">
        <v>4580</v>
      </c>
      <c r="C480" s="490">
        <v>1390</v>
      </c>
      <c r="D480" s="477">
        <f t="shared" ref="D480" si="65">C480</f>
        <v>1390</v>
      </c>
      <c r="E480" s="491"/>
      <c r="F480" s="455"/>
      <c r="G480" s="436"/>
      <c r="H480" s="436"/>
      <c r="I480" s="436"/>
    </row>
    <row r="481" spans="1:9" ht="17.100000000000001" customHeight="1">
      <c r="A481" s="493" t="s">
        <v>2627</v>
      </c>
      <c r="B481" s="477"/>
      <c r="C481" s="490"/>
      <c r="D481" s="477"/>
      <c r="E481" s="491"/>
      <c r="F481" s="455"/>
      <c r="G481" s="436"/>
      <c r="H481" s="436"/>
      <c r="I481" s="436"/>
    </row>
    <row r="482" spans="1:9" ht="17.100000000000001" customHeight="1">
      <c r="A482" s="493" t="s">
        <v>2502</v>
      </c>
      <c r="B482" s="477">
        <v>108</v>
      </c>
      <c r="C482" s="490">
        <v>2400</v>
      </c>
      <c r="D482" s="477">
        <f t="shared" ref="D482" si="66">C482</f>
        <v>2400</v>
      </c>
      <c r="E482" s="491"/>
      <c r="F482" s="455"/>
      <c r="G482" s="436"/>
      <c r="H482" s="436"/>
      <c r="I482" s="436"/>
    </row>
    <row r="483" spans="1:9" ht="17.100000000000001" customHeight="1">
      <c r="A483" s="493" t="s">
        <v>2628</v>
      </c>
      <c r="B483" s="477">
        <v>0</v>
      </c>
      <c r="C483" s="490" t="s">
        <v>2926</v>
      </c>
      <c r="D483" s="477">
        <v>2866</v>
      </c>
      <c r="E483" s="491">
        <f t="shared" ref="E483:E531" si="67">B483</f>
        <v>0</v>
      </c>
      <c r="F483" s="455">
        <f t="shared" ref="F483:F531" si="68">D483</f>
        <v>2866</v>
      </c>
      <c r="G483" s="436"/>
      <c r="H483" s="436"/>
      <c r="I483" s="436"/>
    </row>
    <row r="484" spans="1:9" ht="17.100000000000001" customHeight="1">
      <c r="A484" s="493" t="s">
        <v>126</v>
      </c>
      <c r="B484" s="477">
        <v>68416</v>
      </c>
      <c r="C484" s="490" t="s">
        <v>2927</v>
      </c>
      <c r="D484" s="477">
        <v>3200</v>
      </c>
      <c r="E484" s="491">
        <f t="shared" si="67"/>
        <v>68416</v>
      </c>
      <c r="F484" s="455">
        <f t="shared" si="68"/>
        <v>3200</v>
      </c>
      <c r="G484" s="436"/>
      <c r="H484" s="436"/>
      <c r="I484" s="436"/>
    </row>
    <row r="485" spans="1:9" ht="17.100000000000001" customHeight="1">
      <c r="A485" s="493" t="s">
        <v>127</v>
      </c>
      <c r="B485" s="477">
        <v>49621</v>
      </c>
      <c r="C485" s="490" t="s">
        <v>2928</v>
      </c>
      <c r="D485" s="477">
        <v>2420</v>
      </c>
      <c r="E485" s="491">
        <f t="shared" si="67"/>
        <v>49621</v>
      </c>
      <c r="F485" s="455">
        <f t="shared" si="68"/>
        <v>2420</v>
      </c>
      <c r="G485" s="436"/>
      <c r="H485" s="436"/>
      <c r="I485" s="436"/>
    </row>
    <row r="486" spans="1:9" ht="17.100000000000001" customHeight="1">
      <c r="A486" s="493" t="s">
        <v>128</v>
      </c>
      <c r="B486" s="477">
        <v>35503</v>
      </c>
      <c r="C486" s="490" t="s">
        <v>2929</v>
      </c>
      <c r="D486" s="477">
        <v>1750</v>
      </c>
      <c r="E486" s="491">
        <f t="shared" si="67"/>
        <v>35503</v>
      </c>
      <c r="F486" s="455">
        <f t="shared" si="68"/>
        <v>1750</v>
      </c>
      <c r="G486" s="436"/>
      <c r="H486" s="436"/>
      <c r="I486" s="436"/>
    </row>
    <row r="487" spans="1:9" ht="17.100000000000001" customHeight="1">
      <c r="A487" s="493" t="s">
        <v>129</v>
      </c>
      <c r="B487" s="477"/>
      <c r="C487" s="490"/>
      <c r="D487" s="477"/>
      <c r="E487" s="491">
        <f>SUM(B488:B492)</f>
        <v>5273383</v>
      </c>
      <c r="F487" s="455">
        <f>SUMPRODUCT(B488:B492, D488:D492)/SUM(B488:B492)</f>
        <v>2023.7974939426929</v>
      </c>
      <c r="G487" s="436"/>
      <c r="H487" s="436"/>
      <c r="I487" s="436"/>
    </row>
    <row r="488" spans="1:9" ht="17.100000000000001" customHeight="1">
      <c r="A488" s="493" t="s">
        <v>2376</v>
      </c>
      <c r="B488" s="477"/>
      <c r="C488" s="490"/>
      <c r="D488" s="477"/>
      <c r="E488" s="491"/>
      <c r="F488" s="455"/>
      <c r="G488" s="436"/>
      <c r="H488" s="436"/>
      <c r="I488" s="436"/>
    </row>
    <row r="489" spans="1:9" ht="17.100000000000001" customHeight="1">
      <c r="A489" s="493" t="s">
        <v>2633</v>
      </c>
      <c r="B489" s="477">
        <v>4868779</v>
      </c>
      <c r="C489" s="490">
        <v>2000</v>
      </c>
      <c r="D489" s="477">
        <f t="shared" ref="D489:D490" si="69">C489</f>
        <v>2000</v>
      </c>
      <c r="E489" s="491"/>
      <c r="F489" s="455"/>
      <c r="G489" s="436"/>
      <c r="H489" s="436"/>
      <c r="I489" s="436"/>
    </row>
    <row r="490" spans="1:9" ht="17.100000000000001" customHeight="1">
      <c r="A490" s="493" t="s">
        <v>2635</v>
      </c>
      <c r="B490" s="477">
        <v>283443</v>
      </c>
      <c r="C490" s="490">
        <v>2400</v>
      </c>
      <c r="D490" s="477">
        <f t="shared" si="69"/>
        <v>2400</v>
      </c>
      <c r="E490" s="491"/>
      <c r="F490" s="455"/>
      <c r="G490" s="436"/>
      <c r="H490" s="436"/>
      <c r="I490" s="436"/>
    </row>
    <row r="491" spans="1:9" ht="17.100000000000001" customHeight="1">
      <c r="A491" s="493" t="s">
        <v>2636</v>
      </c>
      <c r="B491" s="477"/>
      <c r="C491" s="490"/>
      <c r="D491" s="477"/>
      <c r="E491" s="491"/>
      <c r="F491" s="455"/>
      <c r="G491" s="436"/>
      <c r="H491" s="436"/>
      <c r="I491" s="436"/>
    </row>
    <row r="492" spans="1:9" ht="17.100000000000001" customHeight="1">
      <c r="A492" s="493" t="s">
        <v>2633</v>
      </c>
      <c r="B492" s="477">
        <v>121161</v>
      </c>
      <c r="C492" s="490">
        <v>2100</v>
      </c>
      <c r="D492" s="477">
        <f t="shared" ref="D492:D493" si="70">C492</f>
        <v>2100</v>
      </c>
      <c r="E492" s="491"/>
      <c r="F492" s="455"/>
      <c r="G492" s="436"/>
      <c r="H492" s="436"/>
      <c r="I492" s="436"/>
    </row>
    <row r="493" spans="1:9" ht="17.100000000000001" customHeight="1">
      <c r="A493" s="493" t="s">
        <v>2638</v>
      </c>
      <c r="B493" s="477">
        <v>0</v>
      </c>
      <c r="C493" s="490">
        <v>5350</v>
      </c>
      <c r="D493" s="477">
        <f t="shared" si="70"/>
        <v>5350</v>
      </c>
      <c r="E493" s="491">
        <f t="shared" si="67"/>
        <v>0</v>
      </c>
      <c r="F493" s="455">
        <f t="shared" si="68"/>
        <v>5350</v>
      </c>
      <c r="G493" s="436"/>
      <c r="H493" s="436"/>
      <c r="I493" s="436"/>
    </row>
    <row r="494" spans="1:9" ht="17.100000000000001" customHeight="1">
      <c r="A494" s="493" t="s">
        <v>2639</v>
      </c>
      <c r="B494" s="477">
        <v>19285</v>
      </c>
      <c r="C494" s="490" t="s">
        <v>2930</v>
      </c>
      <c r="D494" s="477">
        <v>12127</v>
      </c>
      <c r="E494" s="491">
        <f t="shared" si="67"/>
        <v>19285</v>
      </c>
      <c r="F494" s="455">
        <f t="shared" si="68"/>
        <v>12127</v>
      </c>
      <c r="G494" s="436"/>
      <c r="H494" s="436"/>
      <c r="I494" s="436"/>
    </row>
    <row r="495" spans="1:9" ht="17.100000000000001" customHeight="1">
      <c r="A495" s="493" t="s">
        <v>2641</v>
      </c>
      <c r="B495" s="477">
        <v>0</v>
      </c>
      <c r="C495" s="490">
        <v>1415</v>
      </c>
      <c r="D495" s="477">
        <f t="shared" ref="D495:D497" si="71">C495</f>
        <v>1415</v>
      </c>
      <c r="E495" s="491">
        <f t="shared" si="67"/>
        <v>0</v>
      </c>
      <c r="F495" s="455">
        <f t="shared" si="68"/>
        <v>1415</v>
      </c>
      <c r="G495" s="436"/>
      <c r="H495" s="436"/>
      <c r="I495" s="436"/>
    </row>
    <row r="496" spans="1:9" ht="17.100000000000001" customHeight="1">
      <c r="A496" s="493" t="s">
        <v>2642</v>
      </c>
      <c r="B496" s="477">
        <v>0</v>
      </c>
      <c r="C496" s="490">
        <v>8660</v>
      </c>
      <c r="D496" s="477">
        <f t="shared" si="71"/>
        <v>8660</v>
      </c>
      <c r="E496" s="491">
        <f t="shared" si="67"/>
        <v>0</v>
      </c>
      <c r="F496" s="455">
        <f t="shared" si="68"/>
        <v>8660</v>
      </c>
      <c r="G496" s="436"/>
      <c r="H496" s="436"/>
      <c r="I496" s="436"/>
    </row>
    <row r="497" spans="1:9" ht="17.100000000000001" customHeight="1">
      <c r="A497" s="493" t="s">
        <v>2643</v>
      </c>
      <c r="B497" s="477">
        <v>3638</v>
      </c>
      <c r="C497" s="490">
        <v>7000</v>
      </c>
      <c r="D497" s="477">
        <f t="shared" si="71"/>
        <v>7000</v>
      </c>
      <c r="E497" s="491">
        <f t="shared" si="67"/>
        <v>3638</v>
      </c>
      <c r="F497" s="455">
        <f t="shared" si="68"/>
        <v>7000</v>
      </c>
      <c r="G497" s="436"/>
      <c r="H497" s="436"/>
      <c r="I497" s="436"/>
    </row>
    <row r="498" spans="1:9" ht="17.100000000000001" customHeight="1">
      <c r="A498" s="493" t="s">
        <v>130</v>
      </c>
      <c r="B498" s="477"/>
      <c r="C498" s="490"/>
      <c r="D498" s="477"/>
      <c r="E498" s="491">
        <f>SUM(B499:B501)</f>
        <v>673691</v>
      </c>
      <c r="F498" s="455">
        <f>SUMPRODUCT(B499:B501, D499:D501)/SUM(B499:B501)</f>
        <v>10129.588447819549</v>
      </c>
      <c r="G498" s="436"/>
      <c r="H498" s="436"/>
      <c r="I498" s="436"/>
    </row>
    <row r="499" spans="1:9" ht="17.100000000000001" customHeight="1">
      <c r="A499" s="493" t="s">
        <v>2644</v>
      </c>
      <c r="B499" s="477">
        <v>358852</v>
      </c>
      <c r="C499" s="490" t="s">
        <v>2931</v>
      </c>
      <c r="D499" s="477">
        <v>7901</v>
      </c>
      <c r="E499" s="491"/>
      <c r="F499" s="455"/>
      <c r="G499" s="436"/>
      <c r="H499" s="436"/>
      <c r="I499" s="436"/>
    </row>
    <row r="500" spans="1:9" ht="17.100000000000001" customHeight="1">
      <c r="A500" s="493" t="s">
        <v>2645</v>
      </c>
      <c r="B500" s="477">
        <v>264702</v>
      </c>
      <c r="C500" s="490" t="s">
        <v>2932</v>
      </c>
      <c r="D500" s="477">
        <v>13279</v>
      </c>
      <c r="E500" s="491"/>
      <c r="F500" s="455"/>
      <c r="G500" s="436"/>
      <c r="H500" s="436"/>
      <c r="I500" s="436"/>
    </row>
    <row r="501" spans="1:9" ht="17.100000000000001" customHeight="1">
      <c r="A501" s="493" t="s">
        <v>2647</v>
      </c>
      <c r="B501" s="477">
        <v>50137</v>
      </c>
      <c r="C501" s="490" t="s">
        <v>2933</v>
      </c>
      <c r="D501" s="477">
        <v>9453</v>
      </c>
      <c r="E501" s="491"/>
      <c r="F501" s="455"/>
      <c r="G501" s="436"/>
      <c r="H501" s="436"/>
      <c r="I501" s="436"/>
    </row>
    <row r="502" spans="1:9" ht="17.100000000000001" customHeight="1">
      <c r="A502" s="493" t="s">
        <v>131</v>
      </c>
      <c r="B502" s="477">
        <v>331582</v>
      </c>
      <c r="C502" s="490" t="s">
        <v>2934</v>
      </c>
      <c r="D502" s="477">
        <v>3133</v>
      </c>
      <c r="E502" s="491">
        <f t="shared" si="67"/>
        <v>331582</v>
      </c>
      <c r="F502" s="455">
        <f t="shared" si="68"/>
        <v>3133</v>
      </c>
      <c r="G502" s="436"/>
      <c r="H502" s="436"/>
      <c r="I502" s="436"/>
    </row>
    <row r="503" spans="1:9" ht="17.100000000000001" customHeight="1">
      <c r="A503" s="493" t="s">
        <v>132</v>
      </c>
      <c r="B503" s="477">
        <v>201623</v>
      </c>
      <c r="C503" s="490" t="s">
        <v>2935</v>
      </c>
      <c r="D503" s="477">
        <v>3501</v>
      </c>
      <c r="E503" s="491">
        <f t="shared" si="67"/>
        <v>201623</v>
      </c>
      <c r="F503" s="455">
        <f t="shared" si="68"/>
        <v>3501</v>
      </c>
      <c r="G503" s="436"/>
      <c r="H503" s="436"/>
      <c r="I503" s="436"/>
    </row>
    <row r="504" spans="1:9" ht="17.100000000000001" customHeight="1">
      <c r="A504" s="493" t="s">
        <v>133</v>
      </c>
      <c r="B504" s="477">
        <v>76742</v>
      </c>
      <c r="C504" s="490" t="s">
        <v>2936</v>
      </c>
      <c r="D504" s="477">
        <v>8815</v>
      </c>
      <c r="E504" s="491">
        <f t="shared" si="67"/>
        <v>76742</v>
      </c>
      <c r="F504" s="455">
        <f t="shared" si="68"/>
        <v>8815</v>
      </c>
      <c r="G504" s="436"/>
      <c r="H504" s="436"/>
      <c r="I504" s="436"/>
    </row>
    <row r="505" spans="1:9" ht="17.100000000000001" customHeight="1">
      <c r="A505" s="493" t="s">
        <v>134</v>
      </c>
      <c r="B505" s="477">
        <v>632789</v>
      </c>
      <c r="C505" s="490" t="s">
        <v>2937</v>
      </c>
      <c r="D505" s="477">
        <v>5688</v>
      </c>
      <c r="E505" s="491">
        <f t="shared" si="67"/>
        <v>632789</v>
      </c>
      <c r="F505" s="455">
        <f t="shared" si="68"/>
        <v>5688</v>
      </c>
      <c r="G505" s="436"/>
      <c r="H505" s="436"/>
      <c r="I505" s="436"/>
    </row>
    <row r="506" spans="1:9" ht="17.100000000000001" customHeight="1">
      <c r="A506" s="493" t="s">
        <v>135</v>
      </c>
      <c r="B506" s="477"/>
      <c r="C506" s="490"/>
      <c r="D506" s="477"/>
      <c r="E506" s="491">
        <f>SUM(B507:B514)</f>
        <v>131695</v>
      </c>
      <c r="F506" s="455">
        <f>SUMPRODUCT(B507:B514, D507:D514)/SUM(B507:B514)</f>
        <v>4354.394996013516</v>
      </c>
      <c r="G506" s="436"/>
      <c r="H506" s="436"/>
      <c r="I506" s="436"/>
    </row>
    <row r="507" spans="1:9" ht="17.100000000000001" customHeight="1">
      <c r="A507" s="493" t="s">
        <v>2653</v>
      </c>
      <c r="B507" s="477"/>
      <c r="C507" s="490"/>
      <c r="D507" s="477"/>
      <c r="E507" s="491"/>
      <c r="F507" s="455"/>
      <c r="G507" s="436"/>
      <c r="H507" s="436"/>
      <c r="I507" s="436"/>
    </row>
    <row r="508" spans="1:9" ht="17.100000000000001" customHeight="1">
      <c r="A508" s="493" t="s">
        <v>2654</v>
      </c>
      <c r="B508" s="477">
        <v>34479</v>
      </c>
      <c r="C508" s="490">
        <v>5000</v>
      </c>
      <c r="D508" s="477">
        <f t="shared" ref="D508:D509" si="72">C508</f>
        <v>5000</v>
      </c>
      <c r="E508" s="491"/>
      <c r="F508" s="455"/>
      <c r="G508" s="436"/>
      <c r="H508" s="436"/>
      <c r="I508" s="436"/>
    </row>
    <row r="509" spans="1:9" ht="17.100000000000001" customHeight="1">
      <c r="A509" s="493" t="s">
        <v>2162</v>
      </c>
      <c r="B509" s="477">
        <v>4682</v>
      </c>
      <c r="C509" s="490">
        <v>5610</v>
      </c>
      <c r="D509" s="477">
        <f t="shared" si="72"/>
        <v>5610</v>
      </c>
      <c r="E509" s="491"/>
      <c r="F509" s="455"/>
      <c r="G509" s="436"/>
      <c r="H509" s="436"/>
      <c r="I509" s="436"/>
    </row>
    <row r="510" spans="1:9" ht="17.100000000000001" customHeight="1">
      <c r="A510" s="493" t="s">
        <v>2376</v>
      </c>
      <c r="B510" s="477">
        <v>45456</v>
      </c>
      <c r="C510" s="490" t="s">
        <v>2938</v>
      </c>
      <c r="D510" s="477">
        <v>3248</v>
      </c>
      <c r="E510" s="491"/>
      <c r="F510" s="455"/>
      <c r="G510" s="436"/>
      <c r="H510" s="436"/>
      <c r="I510" s="436"/>
    </row>
    <row r="511" spans="1:9" ht="17.100000000000001" customHeight="1">
      <c r="A511" s="493" t="s">
        <v>2380</v>
      </c>
      <c r="B511" s="477"/>
      <c r="C511" s="490"/>
      <c r="D511" s="477"/>
      <c r="E511" s="491"/>
      <c r="F511" s="455"/>
      <c r="G511" s="436"/>
      <c r="H511" s="436"/>
      <c r="I511" s="436"/>
    </row>
    <row r="512" spans="1:9" ht="17.100000000000001" customHeight="1">
      <c r="A512" s="493" t="s">
        <v>2657</v>
      </c>
      <c r="B512" s="477">
        <v>19092</v>
      </c>
      <c r="C512" s="490">
        <v>4500</v>
      </c>
      <c r="D512" s="477">
        <f t="shared" ref="D512:D513" si="73">C512</f>
        <v>4500</v>
      </c>
      <c r="E512" s="491"/>
      <c r="F512" s="455"/>
      <c r="G512" s="436"/>
      <c r="H512" s="436"/>
      <c r="I512" s="436"/>
    </row>
    <row r="513" spans="1:9" ht="17.100000000000001" customHeight="1">
      <c r="A513" s="493" t="s">
        <v>2162</v>
      </c>
      <c r="B513" s="477">
        <v>9499</v>
      </c>
      <c r="C513" s="490">
        <v>7000</v>
      </c>
      <c r="D513" s="477">
        <f t="shared" si="73"/>
        <v>7000</v>
      </c>
      <c r="E513" s="491"/>
      <c r="F513" s="455"/>
      <c r="G513" s="436"/>
      <c r="H513" s="436"/>
      <c r="I513" s="436"/>
    </row>
    <row r="514" spans="1:9" ht="17.100000000000001" customHeight="1">
      <c r="A514" s="493" t="s">
        <v>2191</v>
      </c>
      <c r="B514" s="477">
        <v>18487</v>
      </c>
      <c r="C514" s="490" t="s">
        <v>2939</v>
      </c>
      <c r="D514" s="477">
        <v>4043</v>
      </c>
      <c r="E514" s="491"/>
      <c r="F514" s="455"/>
      <c r="G514" s="436"/>
      <c r="H514" s="436"/>
      <c r="I514" s="436"/>
    </row>
    <row r="515" spans="1:9" ht="17.100000000000001" customHeight="1">
      <c r="A515" s="493" t="s">
        <v>2660</v>
      </c>
      <c r="B515" s="477">
        <v>0</v>
      </c>
      <c r="C515" s="490" t="s">
        <v>2940</v>
      </c>
      <c r="D515" s="477">
        <v>2103</v>
      </c>
      <c r="E515" s="491">
        <f t="shared" si="67"/>
        <v>0</v>
      </c>
      <c r="F515" s="455">
        <f t="shared" si="68"/>
        <v>2103</v>
      </c>
      <c r="G515" s="436"/>
      <c r="H515" s="436"/>
      <c r="I515" s="436"/>
    </row>
    <row r="516" spans="1:9" ht="17.100000000000001" customHeight="1">
      <c r="A516" s="493" t="s">
        <v>136</v>
      </c>
      <c r="B516" s="477"/>
      <c r="C516" s="490"/>
      <c r="D516" s="477"/>
      <c r="E516" s="491">
        <f>SUM(B517:B518)</f>
        <v>20059</v>
      </c>
      <c r="F516" s="455">
        <f>SUMPRODUCT(B517:B518, D517:D518)/SUM(B517:B518)</f>
        <v>6197.5422503614336</v>
      </c>
      <c r="G516" s="436"/>
      <c r="H516" s="436"/>
      <c r="I516" s="436"/>
    </row>
    <row r="517" spans="1:9" ht="17.100000000000001" customHeight="1">
      <c r="A517" s="493" t="s">
        <v>2662</v>
      </c>
      <c r="B517" s="477">
        <v>6067</v>
      </c>
      <c r="C517" s="490">
        <v>5500</v>
      </c>
      <c r="D517" s="477">
        <f t="shared" ref="D517:D518" si="74">C517</f>
        <v>5500</v>
      </c>
      <c r="E517" s="491"/>
      <c r="F517" s="455"/>
      <c r="G517" s="436"/>
      <c r="H517" s="436"/>
      <c r="I517" s="436"/>
    </row>
    <row r="518" spans="1:9" ht="17.100000000000001" customHeight="1">
      <c r="A518" s="493" t="s">
        <v>2663</v>
      </c>
      <c r="B518" s="477">
        <v>13992</v>
      </c>
      <c r="C518" s="490">
        <v>6500</v>
      </c>
      <c r="D518" s="477">
        <f t="shared" si="74"/>
        <v>6500</v>
      </c>
      <c r="E518" s="491"/>
      <c r="F518" s="455"/>
      <c r="G518" s="436"/>
      <c r="H518" s="436"/>
      <c r="I518" s="436"/>
    </row>
    <row r="519" spans="1:9" ht="17.100000000000001" customHeight="1">
      <c r="A519" s="493" t="s">
        <v>137</v>
      </c>
      <c r="B519" s="477">
        <v>25203</v>
      </c>
      <c r="C519" s="490"/>
      <c r="D519" s="477"/>
      <c r="E519" s="491">
        <f t="shared" si="67"/>
        <v>25203</v>
      </c>
      <c r="F519" s="455"/>
      <c r="G519" s="436"/>
      <c r="H519" s="436"/>
      <c r="I519" s="436"/>
    </row>
    <row r="520" spans="1:9" ht="17.100000000000001" customHeight="1">
      <c r="A520" s="493" t="s">
        <v>138</v>
      </c>
      <c r="B520" s="477"/>
      <c r="C520" s="490"/>
      <c r="D520" s="477"/>
      <c r="E520" s="491">
        <f>SUM(B521:B522)</f>
        <v>41298</v>
      </c>
      <c r="F520" s="455">
        <f>SUMPRODUCT(B521:B522, D521:D522)/SUM(B521:B522)</f>
        <v>7889</v>
      </c>
      <c r="G520" s="436"/>
      <c r="H520" s="436"/>
      <c r="I520" s="436"/>
    </row>
    <row r="521" spans="1:9" ht="17.100000000000001" customHeight="1">
      <c r="A521" s="493" t="s">
        <v>2376</v>
      </c>
      <c r="B521" s="477">
        <v>37340</v>
      </c>
      <c r="C521" s="490" t="s">
        <v>2941</v>
      </c>
      <c r="D521" s="477">
        <v>7889</v>
      </c>
      <c r="E521" s="491"/>
      <c r="F521" s="455"/>
      <c r="G521" s="436"/>
      <c r="H521" s="436"/>
      <c r="I521" s="436"/>
    </row>
    <row r="522" spans="1:9" ht="17.100000000000001" customHeight="1">
      <c r="A522" s="493" t="s">
        <v>2665</v>
      </c>
      <c r="B522" s="477">
        <v>3958</v>
      </c>
      <c r="C522" s="490" t="s">
        <v>2941</v>
      </c>
      <c r="D522" s="477">
        <v>7889</v>
      </c>
      <c r="E522" s="491"/>
      <c r="F522" s="455"/>
      <c r="G522" s="436"/>
      <c r="H522" s="436"/>
      <c r="I522" s="436"/>
    </row>
    <row r="523" spans="1:9" ht="17.100000000000001" customHeight="1">
      <c r="A523" s="493" t="s">
        <v>2666</v>
      </c>
      <c r="B523" s="477">
        <v>0</v>
      </c>
      <c r="C523" s="490" t="s">
        <v>2942</v>
      </c>
      <c r="D523" s="477">
        <v>9750</v>
      </c>
      <c r="E523" s="491">
        <f t="shared" si="67"/>
        <v>0</v>
      </c>
      <c r="F523" s="455">
        <f t="shared" si="68"/>
        <v>9750</v>
      </c>
      <c r="G523" s="436"/>
      <c r="H523" s="436"/>
      <c r="I523" s="436"/>
    </row>
    <row r="524" spans="1:9" ht="17.100000000000001" customHeight="1">
      <c r="A524" s="493" t="s">
        <v>139</v>
      </c>
      <c r="B524" s="477">
        <v>180489</v>
      </c>
      <c r="C524" s="490">
        <v>9500</v>
      </c>
      <c r="D524" s="477">
        <f t="shared" ref="D524" si="75">C524</f>
        <v>9500</v>
      </c>
      <c r="E524" s="491">
        <f t="shared" si="67"/>
        <v>180489</v>
      </c>
      <c r="F524" s="455">
        <f t="shared" si="68"/>
        <v>9500</v>
      </c>
      <c r="G524" s="436"/>
      <c r="H524" s="436"/>
      <c r="I524" s="436"/>
    </row>
    <row r="525" spans="1:9" ht="17.100000000000001" customHeight="1">
      <c r="A525" s="493" t="s">
        <v>39</v>
      </c>
      <c r="B525" s="477">
        <v>481267</v>
      </c>
      <c r="C525" s="490" t="s">
        <v>2943</v>
      </c>
      <c r="D525" s="477">
        <v>5277</v>
      </c>
      <c r="E525" s="491">
        <f t="shared" si="67"/>
        <v>481267</v>
      </c>
      <c r="F525" s="455">
        <f t="shared" si="68"/>
        <v>5277</v>
      </c>
      <c r="G525" s="436"/>
      <c r="H525" s="436"/>
      <c r="I525" s="436"/>
    </row>
    <row r="526" spans="1:9" ht="17.100000000000001" customHeight="1">
      <c r="A526" s="493" t="s">
        <v>38</v>
      </c>
      <c r="B526" s="477">
        <v>32431</v>
      </c>
      <c r="C526" s="490" t="s">
        <v>2944</v>
      </c>
      <c r="D526" s="477">
        <v>9437</v>
      </c>
      <c r="E526" s="491">
        <f t="shared" si="67"/>
        <v>32431</v>
      </c>
      <c r="F526" s="455">
        <f t="shared" si="68"/>
        <v>9437</v>
      </c>
      <c r="G526" s="436"/>
      <c r="H526" s="436"/>
      <c r="I526" s="436"/>
    </row>
    <row r="527" spans="1:9" ht="17.100000000000001" customHeight="1">
      <c r="A527" s="493" t="s">
        <v>37</v>
      </c>
      <c r="B527" s="477">
        <v>344935</v>
      </c>
      <c r="C527" s="490" t="s">
        <v>2945</v>
      </c>
      <c r="D527" s="477">
        <v>1953</v>
      </c>
      <c r="E527" s="491">
        <f t="shared" si="67"/>
        <v>344935</v>
      </c>
      <c r="F527" s="455">
        <f t="shared" si="68"/>
        <v>1953</v>
      </c>
      <c r="G527" s="436"/>
      <c r="H527" s="436"/>
      <c r="I527" s="436"/>
    </row>
    <row r="528" spans="1:9" ht="17.100000000000001" customHeight="1">
      <c r="A528" s="493" t="s">
        <v>2670</v>
      </c>
      <c r="B528" s="477">
        <v>0</v>
      </c>
      <c r="C528" s="490">
        <v>7900</v>
      </c>
      <c r="D528" s="477">
        <f t="shared" ref="D528:D530" si="76">C528</f>
        <v>7900</v>
      </c>
      <c r="E528" s="491">
        <f t="shared" si="67"/>
        <v>0</v>
      </c>
      <c r="F528" s="455">
        <f t="shared" si="68"/>
        <v>7900</v>
      </c>
      <c r="G528" s="436"/>
      <c r="H528" s="436"/>
      <c r="I528" s="436"/>
    </row>
    <row r="529" spans="1:9" ht="17.100000000000001" customHeight="1">
      <c r="A529" s="493" t="s">
        <v>2671</v>
      </c>
      <c r="B529" s="477">
        <v>0</v>
      </c>
      <c r="C529" s="490">
        <v>12800</v>
      </c>
      <c r="D529" s="477">
        <f t="shared" si="76"/>
        <v>12800</v>
      </c>
      <c r="E529" s="491">
        <f t="shared" si="67"/>
        <v>0</v>
      </c>
      <c r="F529" s="455">
        <f t="shared" si="68"/>
        <v>12800</v>
      </c>
      <c r="G529" s="436"/>
      <c r="H529" s="436"/>
      <c r="I529" s="436"/>
    </row>
    <row r="530" spans="1:9" ht="17.100000000000001" customHeight="1">
      <c r="A530" s="493" t="s">
        <v>2672</v>
      </c>
      <c r="B530" s="477">
        <v>576135</v>
      </c>
      <c r="C530" s="490">
        <v>7575</v>
      </c>
      <c r="D530" s="477">
        <f t="shared" si="76"/>
        <v>7575</v>
      </c>
      <c r="E530" s="491">
        <f t="shared" si="67"/>
        <v>576135</v>
      </c>
      <c r="F530" s="455">
        <f t="shared" si="68"/>
        <v>7575</v>
      </c>
      <c r="G530" s="436"/>
      <c r="H530" s="436"/>
      <c r="I530" s="436"/>
    </row>
    <row r="531" spans="1:9" ht="17.100000000000001" customHeight="1">
      <c r="A531" s="493" t="s">
        <v>2673</v>
      </c>
      <c r="B531" s="477">
        <v>0</v>
      </c>
      <c r="C531" s="490" t="s">
        <v>2946</v>
      </c>
      <c r="D531" s="477">
        <v>2315</v>
      </c>
      <c r="E531" s="491">
        <f t="shared" si="67"/>
        <v>0</v>
      </c>
      <c r="F531" s="455">
        <f t="shared" si="68"/>
        <v>2315</v>
      </c>
      <c r="G531" s="436"/>
      <c r="H531" s="436"/>
      <c r="I531" s="436"/>
    </row>
    <row r="532" spans="1:9" ht="17.100000000000001" customHeight="1">
      <c r="A532" s="493" t="s">
        <v>35</v>
      </c>
      <c r="B532" s="477"/>
      <c r="C532" s="490"/>
      <c r="D532" s="477"/>
      <c r="E532" s="491">
        <f>SUM(B533:B537)</f>
        <v>80803</v>
      </c>
      <c r="F532" s="455">
        <f>SUMPRODUCT(B533:B537, D533:D537)/SUM(B533:B537)</f>
        <v>4410.9998391148847</v>
      </c>
      <c r="G532" s="436"/>
      <c r="H532" s="436"/>
      <c r="I532" s="436"/>
    </row>
    <row r="533" spans="1:9" ht="17.100000000000001" customHeight="1">
      <c r="A533" s="493" t="s">
        <v>2489</v>
      </c>
      <c r="B533" s="477">
        <v>32213</v>
      </c>
      <c r="C533" s="490" t="s">
        <v>2947</v>
      </c>
      <c r="D533" s="477">
        <v>3510</v>
      </c>
      <c r="E533" s="491"/>
      <c r="F533" s="455"/>
      <c r="G533" s="436"/>
      <c r="H533" s="436"/>
      <c r="I533" s="436"/>
    </row>
    <row r="534" spans="1:9" ht="17.100000000000001" customHeight="1">
      <c r="A534" s="493" t="s">
        <v>2376</v>
      </c>
      <c r="B534" s="477"/>
      <c r="C534" s="490"/>
      <c r="D534" s="477"/>
      <c r="E534" s="491"/>
      <c r="F534" s="455"/>
      <c r="G534" s="436"/>
      <c r="H534" s="436"/>
      <c r="I534" s="436"/>
    </row>
    <row r="535" spans="1:9" ht="17.100000000000001" customHeight="1">
      <c r="A535" s="493" t="s">
        <v>2491</v>
      </c>
      <c r="B535" s="477">
        <v>4133</v>
      </c>
      <c r="C535" s="490" t="s">
        <v>2947</v>
      </c>
      <c r="D535" s="477">
        <v>3510</v>
      </c>
      <c r="E535" s="491"/>
      <c r="F535" s="455"/>
      <c r="G535" s="436"/>
      <c r="H535" s="436"/>
      <c r="I535" s="436"/>
    </row>
    <row r="536" spans="1:9" ht="17.100000000000001" customHeight="1">
      <c r="A536" s="493" t="s">
        <v>2193</v>
      </c>
      <c r="B536" s="477">
        <v>20896</v>
      </c>
      <c r="C536" s="490" t="s">
        <v>2947</v>
      </c>
      <c r="D536" s="477">
        <v>3510</v>
      </c>
      <c r="E536" s="491"/>
      <c r="F536" s="455"/>
      <c r="G536" s="436"/>
      <c r="H536" s="436"/>
      <c r="I536" s="436"/>
    </row>
    <row r="537" spans="1:9" ht="17.100000000000001" customHeight="1">
      <c r="A537" s="493" t="s">
        <v>2136</v>
      </c>
      <c r="B537" s="477">
        <v>23561</v>
      </c>
      <c r="C537" s="490">
        <v>6600</v>
      </c>
      <c r="D537" s="477">
        <f t="shared" ref="D537:D540" si="77">C537</f>
        <v>6600</v>
      </c>
      <c r="E537" s="491"/>
      <c r="F537" s="455"/>
      <c r="G537" s="436"/>
      <c r="H537" s="436"/>
      <c r="I537" s="436"/>
    </row>
    <row r="538" spans="1:9" ht="17.100000000000001" customHeight="1">
      <c r="A538" s="493" t="s">
        <v>2677</v>
      </c>
      <c r="B538" s="477">
        <v>834</v>
      </c>
      <c r="C538" s="490">
        <v>100</v>
      </c>
      <c r="D538" s="477">
        <f t="shared" si="77"/>
        <v>100</v>
      </c>
      <c r="E538" s="491">
        <f t="shared" ref="E538:E600" si="78">B538</f>
        <v>834</v>
      </c>
      <c r="F538" s="455">
        <f t="shared" ref="F538:F600" si="79">D538</f>
        <v>100</v>
      </c>
      <c r="G538" s="436"/>
      <c r="H538" s="436"/>
      <c r="I538" s="436"/>
    </row>
    <row r="539" spans="1:9" ht="17.100000000000001" customHeight="1">
      <c r="A539" s="493" t="s">
        <v>2678</v>
      </c>
      <c r="B539" s="477">
        <v>0</v>
      </c>
      <c r="C539" s="490">
        <v>1900</v>
      </c>
      <c r="D539" s="477">
        <f t="shared" si="77"/>
        <v>1900</v>
      </c>
      <c r="E539" s="491">
        <f t="shared" si="78"/>
        <v>0</v>
      </c>
      <c r="F539" s="455">
        <f t="shared" si="79"/>
        <v>1900</v>
      </c>
      <c r="G539" s="436"/>
      <c r="H539" s="436"/>
      <c r="I539" s="436"/>
    </row>
    <row r="540" spans="1:9" ht="17.100000000000001" customHeight="1">
      <c r="A540" s="493" t="s">
        <v>2680</v>
      </c>
      <c r="B540" s="477">
        <v>0</v>
      </c>
      <c r="C540" s="490">
        <v>3950</v>
      </c>
      <c r="D540" s="477">
        <f t="shared" si="77"/>
        <v>3950</v>
      </c>
      <c r="E540" s="491">
        <f t="shared" si="78"/>
        <v>0</v>
      </c>
      <c r="F540" s="455">
        <f t="shared" si="79"/>
        <v>3950</v>
      </c>
      <c r="G540" s="436"/>
      <c r="H540" s="436"/>
      <c r="I540" s="436"/>
    </row>
    <row r="541" spans="1:9" ht="17.100000000000001" customHeight="1">
      <c r="A541" s="493" t="s">
        <v>34</v>
      </c>
      <c r="B541" s="477">
        <v>481795</v>
      </c>
      <c r="C541" s="490" t="s">
        <v>2948</v>
      </c>
      <c r="D541" s="477">
        <v>5500</v>
      </c>
      <c r="E541" s="491">
        <f t="shared" si="78"/>
        <v>481795</v>
      </c>
      <c r="F541" s="455">
        <f t="shared" si="79"/>
        <v>5500</v>
      </c>
      <c r="G541" s="436"/>
      <c r="H541" s="436"/>
      <c r="I541" s="436"/>
    </row>
    <row r="542" spans="1:9" ht="17.100000000000001" customHeight="1">
      <c r="A542" s="493" t="s">
        <v>33</v>
      </c>
      <c r="B542" s="477">
        <v>97578</v>
      </c>
      <c r="C542" s="490" t="s">
        <v>2949</v>
      </c>
      <c r="D542" s="477">
        <v>8925</v>
      </c>
      <c r="E542" s="491">
        <f t="shared" si="78"/>
        <v>97578</v>
      </c>
      <c r="F542" s="455">
        <f t="shared" si="79"/>
        <v>8925</v>
      </c>
      <c r="G542" s="436"/>
      <c r="H542" s="436"/>
      <c r="I542" s="436"/>
    </row>
    <row r="543" spans="1:9" ht="17.100000000000001" customHeight="1">
      <c r="A543" s="493" t="s">
        <v>32</v>
      </c>
      <c r="B543" s="477">
        <v>9917</v>
      </c>
      <c r="C543" s="490" t="s">
        <v>2950</v>
      </c>
      <c r="D543" s="477">
        <v>8465</v>
      </c>
      <c r="E543" s="491">
        <f t="shared" si="78"/>
        <v>9917</v>
      </c>
      <c r="F543" s="455">
        <f t="shared" si="79"/>
        <v>8465</v>
      </c>
      <c r="G543" s="436"/>
      <c r="H543" s="436"/>
      <c r="I543" s="436"/>
    </row>
    <row r="544" spans="1:9" ht="17.100000000000001" customHeight="1">
      <c r="A544" s="493" t="s">
        <v>2684</v>
      </c>
      <c r="B544" s="477">
        <v>0</v>
      </c>
      <c r="C544" s="490">
        <v>140</v>
      </c>
      <c r="D544" s="477">
        <f t="shared" ref="D544" si="80">C544</f>
        <v>140</v>
      </c>
      <c r="E544" s="491">
        <f t="shared" si="78"/>
        <v>0</v>
      </c>
      <c r="F544" s="455">
        <f t="shared" si="79"/>
        <v>140</v>
      </c>
      <c r="G544" s="436"/>
      <c r="H544" s="436"/>
      <c r="I544" s="436"/>
    </row>
    <row r="545" spans="1:9" ht="17.100000000000001" customHeight="1">
      <c r="A545" s="493" t="s">
        <v>2685</v>
      </c>
      <c r="B545" s="477">
        <v>0</v>
      </c>
      <c r="C545" s="490" t="s">
        <v>2951</v>
      </c>
      <c r="D545" s="477">
        <v>4933</v>
      </c>
      <c r="E545" s="491">
        <f t="shared" si="78"/>
        <v>0</v>
      </c>
      <c r="F545" s="455">
        <f t="shared" si="79"/>
        <v>4933</v>
      </c>
      <c r="G545" s="436"/>
      <c r="H545" s="436"/>
      <c r="I545" s="436"/>
    </row>
    <row r="546" spans="1:9" ht="17.100000000000001" customHeight="1">
      <c r="A546" s="493" t="s">
        <v>2687</v>
      </c>
      <c r="B546" s="477">
        <v>0</v>
      </c>
      <c r="C546" s="490" t="s">
        <v>2952</v>
      </c>
      <c r="D546" s="477">
        <v>5550</v>
      </c>
      <c r="E546" s="491">
        <f t="shared" si="78"/>
        <v>0</v>
      </c>
      <c r="F546" s="455">
        <f t="shared" si="79"/>
        <v>5550</v>
      </c>
      <c r="G546" s="436"/>
      <c r="H546" s="436"/>
      <c r="I546" s="436"/>
    </row>
    <row r="547" spans="1:9" ht="17.100000000000001" customHeight="1">
      <c r="A547" s="493" t="s">
        <v>31</v>
      </c>
      <c r="B547" s="477">
        <v>57383</v>
      </c>
      <c r="C547" s="490">
        <v>1050</v>
      </c>
      <c r="D547" s="477">
        <f t="shared" ref="D547" si="81">C547</f>
        <v>1050</v>
      </c>
      <c r="E547" s="491">
        <f t="shared" si="78"/>
        <v>57383</v>
      </c>
      <c r="F547" s="455">
        <f t="shared" si="79"/>
        <v>1050</v>
      </c>
      <c r="G547" s="436"/>
      <c r="H547" s="436"/>
      <c r="I547" s="436"/>
    </row>
    <row r="548" spans="1:9" ht="17.100000000000001" customHeight="1">
      <c r="A548" s="493" t="s">
        <v>30</v>
      </c>
      <c r="B548" s="477"/>
      <c r="C548" s="490"/>
      <c r="D548" s="477"/>
      <c r="E548" s="491">
        <f>SUM(B549:B550)</f>
        <v>11149</v>
      </c>
      <c r="F548" s="455">
        <f>SUMPRODUCT(B549:B550, D549:D550)/SUM(B549:B550)</f>
        <v>2020</v>
      </c>
      <c r="G548" s="436"/>
      <c r="H548" s="436"/>
      <c r="I548" s="436"/>
    </row>
    <row r="549" spans="1:9" ht="17.100000000000001" customHeight="1">
      <c r="A549" s="493" t="s">
        <v>2158</v>
      </c>
      <c r="B549" s="477">
        <v>8519</v>
      </c>
      <c r="C549" s="490" t="s">
        <v>2953</v>
      </c>
      <c r="D549" s="477">
        <v>2020</v>
      </c>
      <c r="E549" s="491"/>
      <c r="F549" s="455"/>
      <c r="G549" s="436"/>
      <c r="H549" s="436"/>
      <c r="I549" s="436"/>
    </row>
    <row r="550" spans="1:9" ht="17.100000000000001" customHeight="1">
      <c r="A550" s="493" t="s">
        <v>2662</v>
      </c>
      <c r="B550" s="477">
        <v>2630</v>
      </c>
      <c r="C550" s="490" t="s">
        <v>2953</v>
      </c>
      <c r="D550" s="477">
        <v>2020</v>
      </c>
      <c r="E550" s="491"/>
      <c r="F550" s="455"/>
      <c r="G550" s="436"/>
      <c r="H550" s="436"/>
      <c r="I550" s="436"/>
    </row>
    <row r="551" spans="1:9" ht="17.100000000000001" customHeight="1">
      <c r="A551" s="493" t="s">
        <v>2690</v>
      </c>
      <c r="B551" s="477">
        <v>1988</v>
      </c>
      <c r="C551" s="490">
        <v>1750</v>
      </c>
      <c r="D551" s="477">
        <f t="shared" ref="D551" si="82">C551</f>
        <v>1750</v>
      </c>
      <c r="E551" s="491">
        <f t="shared" si="78"/>
        <v>1988</v>
      </c>
      <c r="F551" s="455">
        <f t="shared" si="79"/>
        <v>1750</v>
      </c>
      <c r="G551" s="436"/>
      <c r="H551" s="436"/>
      <c r="I551" s="436"/>
    </row>
    <row r="552" spans="1:9" ht="17.100000000000001" customHeight="1">
      <c r="A552" s="493" t="s">
        <v>2691</v>
      </c>
      <c r="B552" s="477">
        <v>5914</v>
      </c>
      <c r="C552" s="490" t="s">
        <v>2954</v>
      </c>
      <c r="D552" s="477">
        <v>1500</v>
      </c>
      <c r="E552" s="491">
        <f t="shared" si="78"/>
        <v>5914</v>
      </c>
      <c r="F552" s="455">
        <f t="shared" si="79"/>
        <v>1500</v>
      </c>
      <c r="G552" s="436"/>
      <c r="H552" s="436"/>
      <c r="I552" s="436"/>
    </row>
    <row r="553" spans="1:9" ht="17.100000000000001" customHeight="1">
      <c r="A553" s="493" t="s">
        <v>2693</v>
      </c>
      <c r="B553" s="477">
        <v>0</v>
      </c>
      <c r="C553" s="490">
        <v>5620</v>
      </c>
      <c r="D553" s="477">
        <f t="shared" ref="D553" si="83">C553</f>
        <v>5620</v>
      </c>
      <c r="E553" s="491">
        <f t="shared" si="78"/>
        <v>0</v>
      </c>
      <c r="F553" s="455">
        <f t="shared" si="79"/>
        <v>5620</v>
      </c>
      <c r="G553" s="436"/>
      <c r="H553" s="436"/>
      <c r="I553" s="436"/>
    </row>
    <row r="554" spans="1:9" ht="17.100000000000001" customHeight="1">
      <c r="A554" s="493" t="s">
        <v>29</v>
      </c>
      <c r="B554" s="477">
        <v>534230</v>
      </c>
      <c r="C554" s="490" t="s">
        <v>2955</v>
      </c>
      <c r="D554" s="477">
        <v>3710</v>
      </c>
      <c r="E554" s="491">
        <f t="shared" si="78"/>
        <v>534230</v>
      </c>
      <c r="F554" s="455">
        <f t="shared" si="79"/>
        <v>3710</v>
      </c>
      <c r="G554" s="436"/>
      <c r="H554" s="436"/>
      <c r="I554" s="436"/>
    </row>
    <row r="555" spans="1:9" ht="17.100000000000001" customHeight="1">
      <c r="A555" s="493" t="s">
        <v>2696</v>
      </c>
      <c r="B555" s="477">
        <v>0</v>
      </c>
      <c r="C555" s="490">
        <v>6900</v>
      </c>
      <c r="D555" s="477">
        <f t="shared" ref="D555" si="84">C555</f>
        <v>6900</v>
      </c>
      <c r="E555" s="491">
        <f t="shared" si="78"/>
        <v>0</v>
      </c>
      <c r="F555" s="455">
        <f t="shared" si="79"/>
        <v>6900</v>
      </c>
      <c r="G555" s="436"/>
      <c r="H555" s="436"/>
      <c r="I555" s="436"/>
    </row>
    <row r="556" spans="1:9" ht="17.100000000000001" customHeight="1">
      <c r="A556" s="493" t="s">
        <v>28</v>
      </c>
      <c r="B556" s="477">
        <v>14383</v>
      </c>
      <c r="C556" s="490" t="s">
        <v>2956</v>
      </c>
      <c r="D556" s="477">
        <v>1366</v>
      </c>
      <c r="E556" s="491">
        <f t="shared" si="78"/>
        <v>14383</v>
      </c>
      <c r="F556" s="455">
        <f t="shared" si="79"/>
        <v>1366</v>
      </c>
      <c r="G556" s="436"/>
      <c r="H556" s="436"/>
      <c r="I556" s="436"/>
    </row>
    <row r="557" spans="1:9" ht="17.100000000000001" customHeight="1">
      <c r="A557" s="493" t="s">
        <v>27</v>
      </c>
      <c r="B557" s="477"/>
      <c r="C557" s="490"/>
      <c r="D557" s="477"/>
      <c r="E557" s="491">
        <f>SUM(B558:B559)</f>
        <v>42385</v>
      </c>
      <c r="F557" s="455">
        <f>SUMPRODUCT(B558:B559, D558:D559)/SUM(B558:B559)</f>
        <v>8979.3700601627934</v>
      </c>
      <c r="G557" s="436"/>
      <c r="H557" s="436"/>
      <c r="I557" s="436"/>
    </row>
    <row r="558" spans="1:9" ht="17.100000000000001" customHeight="1">
      <c r="A558" s="493" t="s">
        <v>2698</v>
      </c>
      <c r="B558" s="477">
        <v>16022</v>
      </c>
      <c r="C558" s="490">
        <v>7300</v>
      </c>
      <c r="D558" s="477">
        <f t="shared" ref="D558:D562" si="85">C558</f>
        <v>7300</v>
      </c>
      <c r="E558" s="491"/>
      <c r="F558" s="455"/>
      <c r="G558" s="436"/>
      <c r="H558" s="436"/>
      <c r="I558" s="436"/>
    </row>
    <row r="559" spans="1:9" ht="17.100000000000001" customHeight="1">
      <c r="A559" s="493" t="s">
        <v>2699</v>
      </c>
      <c r="B559" s="477">
        <v>26363</v>
      </c>
      <c r="C559" s="490">
        <v>10000</v>
      </c>
      <c r="D559" s="477">
        <f t="shared" si="85"/>
        <v>10000</v>
      </c>
      <c r="E559" s="491"/>
      <c r="F559" s="455"/>
      <c r="G559" s="436"/>
      <c r="H559" s="436"/>
      <c r="I559" s="436"/>
    </row>
    <row r="560" spans="1:9" ht="17.100000000000001" customHeight="1">
      <c r="A560" s="493" t="s">
        <v>2700</v>
      </c>
      <c r="B560" s="477">
        <v>0</v>
      </c>
      <c r="C560" s="490">
        <v>3570</v>
      </c>
      <c r="D560" s="477">
        <f t="shared" si="85"/>
        <v>3570</v>
      </c>
      <c r="E560" s="491">
        <f t="shared" si="78"/>
        <v>0</v>
      </c>
      <c r="F560" s="455">
        <f t="shared" si="79"/>
        <v>3570</v>
      </c>
      <c r="G560" s="436"/>
      <c r="H560" s="436"/>
      <c r="I560" s="436"/>
    </row>
    <row r="561" spans="1:9" ht="17.100000000000001" customHeight="1">
      <c r="A561" s="493" t="s">
        <v>2701</v>
      </c>
      <c r="B561" s="477">
        <v>1257</v>
      </c>
      <c r="C561" s="490">
        <v>400</v>
      </c>
      <c r="D561" s="477">
        <f t="shared" si="85"/>
        <v>400</v>
      </c>
      <c r="E561" s="491">
        <f t="shared" si="78"/>
        <v>1257</v>
      </c>
      <c r="F561" s="455">
        <f t="shared" si="79"/>
        <v>400</v>
      </c>
      <c r="G561" s="436"/>
      <c r="H561" s="436"/>
      <c r="I561" s="436"/>
    </row>
    <row r="562" spans="1:9" ht="17.100000000000001" customHeight="1">
      <c r="A562" s="493" t="s">
        <v>2702</v>
      </c>
      <c r="B562" s="477">
        <v>0</v>
      </c>
      <c r="C562" s="490">
        <v>2060</v>
      </c>
      <c r="D562" s="477">
        <f t="shared" si="85"/>
        <v>2060</v>
      </c>
      <c r="E562" s="491">
        <f t="shared" si="78"/>
        <v>0</v>
      </c>
      <c r="F562" s="455">
        <f t="shared" si="79"/>
        <v>2060</v>
      </c>
      <c r="G562" s="436"/>
      <c r="H562" s="436"/>
      <c r="I562" s="436"/>
    </row>
    <row r="563" spans="1:9" ht="17.100000000000001" customHeight="1">
      <c r="A563" s="493" t="s">
        <v>26</v>
      </c>
      <c r="B563" s="477">
        <v>24475</v>
      </c>
      <c r="C563" s="490" t="s">
        <v>2957</v>
      </c>
      <c r="D563" s="477">
        <v>2583</v>
      </c>
      <c r="E563" s="491">
        <f t="shared" si="78"/>
        <v>24475</v>
      </c>
      <c r="F563" s="455">
        <f t="shared" si="79"/>
        <v>2583</v>
      </c>
      <c r="G563" s="436"/>
      <c r="H563" s="436"/>
      <c r="I563" s="436"/>
    </row>
    <row r="564" spans="1:9" ht="17.100000000000001" customHeight="1">
      <c r="A564" s="493" t="s">
        <v>25</v>
      </c>
      <c r="B564" s="477">
        <v>93413</v>
      </c>
      <c r="C564" s="490" t="s">
        <v>2958</v>
      </c>
      <c r="D564" s="477">
        <v>7865</v>
      </c>
      <c r="E564" s="491">
        <f t="shared" si="78"/>
        <v>93413</v>
      </c>
      <c r="F564" s="455">
        <f t="shared" si="79"/>
        <v>7865</v>
      </c>
      <c r="G564" s="436"/>
      <c r="H564" s="436"/>
      <c r="I564" s="436"/>
    </row>
    <row r="565" spans="1:9" ht="17.100000000000001" customHeight="1">
      <c r="A565" s="493" t="s">
        <v>2705</v>
      </c>
      <c r="B565" s="477">
        <v>0</v>
      </c>
      <c r="C565" s="490">
        <v>860</v>
      </c>
      <c r="D565" s="477">
        <f t="shared" ref="D565" si="86">C565</f>
        <v>860</v>
      </c>
      <c r="E565" s="491">
        <f t="shared" si="78"/>
        <v>0</v>
      </c>
      <c r="F565" s="455">
        <f t="shared" si="79"/>
        <v>860</v>
      </c>
      <c r="G565" s="436"/>
      <c r="H565" s="436"/>
      <c r="I565" s="436"/>
    </row>
    <row r="566" spans="1:9" ht="17.100000000000001" customHeight="1">
      <c r="A566" s="493" t="s">
        <v>24</v>
      </c>
      <c r="B566" s="477">
        <v>39488</v>
      </c>
      <c r="C566" s="490" t="s">
        <v>2959</v>
      </c>
      <c r="D566" s="477">
        <v>5500</v>
      </c>
      <c r="E566" s="491">
        <f t="shared" si="78"/>
        <v>39488</v>
      </c>
      <c r="F566" s="455">
        <f t="shared" si="79"/>
        <v>5500</v>
      </c>
      <c r="G566" s="436"/>
      <c r="H566" s="436"/>
      <c r="I566" s="436"/>
    </row>
    <row r="567" spans="1:9" ht="17.100000000000001" customHeight="1">
      <c r="A567" s="493" t="s">
        <v>23</v>
      </c>
      <c r="B567" s="477">
        <v>375443</v>
      </c>
      <c r="C567" s="490" t="s">
        <v>2960</v>
      </c>
      <c r="D567" s="477">
        <v>3433</v>
      </c>
      <c r="E567" s="491">
        <f t="shared" si="78"/>
        <v>375443</v>
      </c>
      <c r="F567" s="455">
        <f t="shared" si="79"/>
        <v>3433</v>
      </c>
      <c r="G567" s="436"/>
      <c r="H567" s="436"/>
      <c r="I567" s="436"/>
    </row>
    <row r="568" spans="1:9" ht="17.100000000000001" customHeight="1">
      <c r="A568" s="493" t="s">
        <v>22</v>
      </c>
      <c r="B568" s="477"/>
      <c r="C568" s="490"/>
      <c r="D568" s="477"/>
      <c r="E568" s="491">
        <f>SUM(B569:B573)</f>
        <v>80006</v>
      </c>
      <c r="F568" s="455">
        <f>SUMPRODUCT(B569:B573, D569:D573)/SUM(B569:B573)</f>
        <v>6334.8894457915658</v>
      </c>
      <c r="G568" s="436"/>
      <c r="H568" s="436"/>
      <c r="I568" s="436"/>
    </row>
    <row r="569" spans="1:9" ht="17.100000000000001" customHeight="1">
      <c r="A569" s="493" t="s">
        <v>2662</v>
      </c>
      <c r="B569" s="477">
        <v>10195</v>
      </c>
      <c r="C569" s="490" t="s">
        <v>2961</v>
      </c>
      <c r="D569" s="477">
        <v>1767</v>
      </c>
      <c r="E569" s="491"/>
      <c r="F569" s="455"/>
      <c r="G569" s="436"/>
      <c r="H569" s="436"/>
      <c r="I569" s="436"/>
    </row>
    <row r="570" spans="1:9" ht="17.100000000000001" customHeight="1">
      <c r="A570" s="493" t="s">
        <v>2709</v>
      </c>
      <c r="B570" s="477">
        <v>3309</v>
      </c>
      <c r="C570" s="490">
        <v>1800</v>
      </c>
      <c r="D570" s="477">
        <f t="shared" ref="D570:D573" si="87">C570</f>
        <v>1800</v>
      </c>
      <c r="E570" s="491"/>
      <c r="F570" s="455"/>
      <c r="G570" s="436"/>
      <c r="H570" s="436"/>
      <c r="I570" s="436"/>
    </row>
    <row r="571" spans="1:9" ht="17.100000000000001" customHeight="1">
      <c r="A571" s="493" t="s">
        <v>2710</v>
      </c>
      <c r="B571" s="477">
        <v>5493</v>
      </c>
      <c r="C571" s="490">
        <v>1500</v>
      </c>
      <c r="D571" s="477">
        <f t="shared" si="87"/>
        <v>1500</v>
      </c>
      <c r="E571" s="491"/>
      <c r="F571" s="455"/>
      <c r="G571" s="436"/>
      <c r="H571" s="436"/>
      <c r="I571" s="436"/>
    </row>
    <row r="572" spans="1:9" ht="17.100000000000001" customHeight="1">
      <c r="A572" s="493" t="s">
        <v>2711</v>
      </c>
      <c r="B572" s="477">
        <v>8382</v>
      </c>
      <c r="C572" s="490">
        <v>2000</v>
      </c>
      <c r="D572" s="477">
        <f t="shared" si="87"/>
        <v>2000</v>
      </c>
      <c r="E572" s="491"/>
      <c r="F572" s="455"/>
      <c r="G572" s="436"/>
      <c r="H572" s="436"/>
      <c r="I572" s="436"/>
    </row>
    <row r="573" spans="1:9" ht="17.100000000000001" customHeight="1">
      <c r="A573" s="493" t="s">
        <v>2160</v>
      </c>
      <c r="B573" s="477">
        <v>52627</v>
      </c>
      <c r="C573" s="490">
        <v>8700</v>
      </c>
      <c r="D573" s="477">
        <f t="shared" si="87"/>
        <v>8700</v>
      </c>
      <c r="E573" s="491"/>
      <c r="F573" s="455"/>
      <c r="G573" s="436"/>
      <c r="H573" s="436"/>
      <c r="I573" s="436"/>
    </row>
    <row r="574" spans="1:9" ht="17.100000000000001" customHeight="1">
      <c r="A574" s="493" t="s">
        <v>2713</v>
      </c>
      <c r="B574" s="477">
        <v>0</v>
      </c>
      <c r="C574" s="490" t="s">
        <v>2962</v>
      </c>
      <c r="D574" s="477">
        <v>13005</v>
      </c>
      <c r="E574" s="491">
        <f t="shared" si="78"/>
        <v>0</v>
      </c>
      <c r="F574" s="455">
        <f t="shared" si="79"/>
        <v>13005</v>
      </c>
      <c r="G574" s="436"/>
      <c r="H574" s="436"/>
      <c r="I574" s="436"/>
    </row>
    <row r="575" spans="1:9" ht="17.100000000000001" customHeight="1">
      <c r="A575" s="493" t="s">
        <v>2715</v>
      </c>
      <c r="B575" s="477">
        <v>0</v>
      </c>
      <c r="C575" s="490">
        <v>7400</v>
      </c>
      <c r="D575" s="477">
        <f t="shared" ref="D575" si="88">C575</f>
        <v>7400</v>
      </c>
      <c r="E575" s="491">
        <f t="shared" si="78"/>
        <v>0</v>
      </c>
      <c r="F575" s="455">
        <f t="shared" si="79"/>
        <v>7400</v>
      </c>
      <c r="G575" s="436"/>
      <c r="H575" s="436"/>
      <c r="I575" s="436"/>
    </row>
    <row r="576" spans="1:9" ht="17.100000000000001" customHeight="1">
      <c r="A576" s="493" t="s">
        <v>2716</v>
      </c>
      <c r="B576" s="477">
        <v>0</v>
      </c>
      <c r="C576" s="490" t="s">
        <v>2963</v>
      </c>
      <c r="D576" s="477">
        <v>3684</v>
      </c>
      <c r="E576" s="491">
        <f t="shared" si="78"/>
        <v>0</v>
      </c>
      <c r="F576" s="455">
        <f t="shared" si="79"/>
        <v>3684</v>
      </c>
      <c r="G576" s="436"/>
      <c r="H576" s="436"/>
      <c r="I576" s="436"/>
    </row>
    <row r="577" spans="1:9" ht="17.100000000000001" customHeight="1">
      <c r="A577" s="493" t="s">
        <v>21</v>
      </c>
      <c r="B577" s="477">
        <v>18252</v>
      </c>
      <c r="C577" s="490" t="s">
        <v>2964</v>
      </c>
      <c r="D577" s="477">
        <v>4550</v>
      </c>
      <c r="E577" s="491">
        <f t="shared" si="78"/>
        <v>18252</v>
      </c>
      <c r="F577" s="455">
        <f t="shared" si="79"/>
        <v>4550</v>
      </c>
      <c r="G577" s="436"/>
      <c r="H577" s="436"/>
      <c r="I577" s="436"/>
    </row>
    <row r="578" spans="1:9" ht="17.100000000000001" customHeight="1">
      <c r="A578" s="493" t="s">
        <v>2719</v>
      </c>
      <c r="B578" s="477">
        <v>0</v>
      </c>
      <c r="C578" s="490" t="s">
        <v>2965</v>
      </c>
      <c r="D578" s="477">
        <v>5207</v>
      </c>
      <c r="E578" s="491">
        <f t="shared" si="78"/>
        <v>0</v>
      </c>
      <c r="F578" s="455">
        <f t="shared" si="79"/>
        <v>5207</v>
      </c>
      <c r="G578" s="436"/>
      <c r="H578" s="436"/>
      <c r="I578" s="436"/>
    </row>
    <row r="579" spans="1:9" ht="17.100000000000001" customHeight="1">
      <c r="A579" s="493" t="s">
        <v>2721</v>
      </c>
      <c r="B579" s="477">
        <v>7624</v>
      </c>
      <c r="C579" s="490" t="s">
        <v>2966</v>
      </c>
      <c r="D579" s="477">
        <v>2039</v>
      </c>
      <c r="E579" s="491">
        <f t="shared" si="78"/>
        <v>7624</v>
      </c>
      <c r="F579" s="455">
        <f t="shared" si="79"/>
        <v>2039</v>
      </c>
      <c r="G579" s="436"/>
      <c r="H579" s="436"/>
      <c r="I579" s="436"/>
    </row>
    <row r="580" spans="1:9" ht="17.100000000000001" customHeight="1">
      <c r="A580" s="493" t="s">
        <v>2722</v>
      </c>
      <c r="B580" s="477">
        <v>0</v>
      </c>
      <c r="C580" s="490">
        <v>6715</v>
      </c>
      <c r="D580" s="477">
        <f t="shared" ref="D580:D582" si="89">C580</f>
        <v>6715</v>
      </c>
      <c r="E580" s="491">
        <f t="shared" si="78"/>
        <v>0</v>
      </c>
      <c r="F580" s="455">
        <f t="shared" si="79"/>
        <v>6715</v>
      </c>
      <c r="G580" s="436"/>
      <c r="H580" s="436"/>
      <c r="I580" s="436"/>
    </row>
    <row r="581" spans="1:9" ht="17.100000000000001" customHeight="1">
      <c r="A581" s="493" t="s">
        <v>2723</v>
      </c>
      <c r="B581" s="477">
        <v>125</v>
      </c>
      <c r="C581" s="490">
        <v>6650</v>
      </c>
      <c r="D581" s="477">
        <f t="shared" si="89"/>
        <v>6650</v>
      </c>
      <c r="E581" s="491">
        <f t="shared" si="78"/>
        <v>125</v>
      </c>
      <c r="F581" s="455">
        <f t="shared" si="79"/>
        <v>6650</v>
      </c>
      <c r="G581" s="436"/>
      <c r="H581" s="436"/>
      <c r="I581" s="436"/>
    </row>
    <row r="582" spans="1:9" ht="17.100000000000001" customHeight="1">
      <c r="A582" s="493" t="s">
        <v>2724</v>
      </c>
      <c r="B582" s="477">
        <v>0</v>
      </c>
      <c r="C582" s="490">
        <v>6000</v>
      </c>
      <c r="D582" s="477">
        <f t="shared" si="89"/>
        <v>6000</v>
      </c>
      <c r="E582" s="491">
        <f t="shared" si="78"/>
        <v>0</v>
      </c>
      <c r="F582" s="455">
        <f t="shared" si="79"/>
        <v>6000</v>
      </c>
      <c r="G582" s="436"/>
      <c r="H582" s="436"/>
      <c r="I582" s="436"/>
    </row>
    <row r="583" spans="1:9" ht="17.100000000000001" customHeight="1">
      <c r="A583" s="493" t="s">
        <v>20</v>
      </c>
      <c r="B583" s="477">
        <v>4194432</v>
      </c>
      <c r="C583" s="490" t="s">
        <v>2967</v>
      </c>
      <c r="D583" s="477">
        <v>8819</v>
      </c>
      <c r="E583" s="491">
        <f t="shared" si="78"/>
        <v>4194432</v>
      </c>
      <c r="F583" s="455">
        <f t="shared" si="79"/>
        <v>8819</v>
      </c>
      <c r="G583" s="436"/>
      <c r="H583" s="436"/>
      <c r="I583" s="436"/>
    </row>
    <row r="584" spans="1:9" ht="17.100000000000001" customHeight="1">
      <c r="A584" s="493" t="s">
        <v>2726</v>
      </c>
      <c r="B584" s="477">
        <v>8035</v>
      </c>
      <c r="C584" s="490" t="s">
        <v>2968</v>
      </c>
      <c r="D584" s="477">
        <v>1300</v>
      </c>
      <c r="E584" s="491">
        <f t="shared" si="78"/>
        <v>8035</v>
      </c>
      <c r="F584" s="455">
        <f t="shared" si="79"/>
        <v>1300</v>
      </c>
      <c r="G584" s="436"/>
      <c r="H584" s="436"/>
      <c r="I584" s="436"/>
    </row>
    <row r="585" spans="1:9" ht="17.100000000000001" customHeight="1">
      <c r="A585" s="493" t="s">
        <v>2728</v>
      </c>
      <c r="B585" s="477">
        <v>148</v>
      </c>
      <c r="C585" s="490" t="s">
        <v>2969</v>
      </c>
      <c r="D585" s="477">
        <v>14000</v>
      </c>
      <c r="E585" s="491">
        <f t="shared" si="78"/>
        <v>148</v>
      </c>
      <c r="F585" s="455">
        <f t="shared" si="79"/>
        <v>14000</v>
      </c>
      <c r="G585" s="436"/>
      <c r="H585" s="436"/>
      <c r="I585" s="436"/>
    </row>
    <row r="586" spans="1:9" ht="17.100000000000001" customHeight="1">
      <c r="A586" s="493" t="s">
        <v>19</v>
      </c>
      <c r="B586" s="477">
        <v>9167</v>
      </c>
      <c r="C586" s="490" t="s">
        <v>2970</v>
      </c>
      <c r="D586" s="477">
        <v>1548</v>
      </c>
      <c r="E586" s="491">
        <f t="shared" si="78"/>
        <v>9167</v>
      </c>
      <c r="F586" s="455">
        <f t="shared" si="79"/>
        <v>1548</v>
      </c>
      <c r="G586" s="436"/>
      <c r="H586" s="436"/>
      <c r="I586" s="436"/>
    </row>
    <row r="587" spans="1:9" ht="17.100000000000001" customHeight="1">
      <c r="A587" s="493" t="s">
        <v>2731</v>
      </c>
      <c r="B587" s="477">
        <v>0</v>
      </c>
      <c r="C587" s="490">
        <v>100</v>
      </c>
      <c r="D587" s="477">
        <f t="shared" ref="D587:D589" si="90">C587</f>
        <v>100</v>
      </c>
      <c r="E587" s="491">
        <f t="shared" si="78"/>
        <v>0</v>
      </c>
      <c r="F587" s="455">
        <f t="shared" si="79"/>
        <v>100</v>
      </c>
      <c r="G587" s="436"/>
      <c r="H587" s="436"/>
      <c r="I587" s="436"/>
    </row>
    <row r="588" spans="1:9" ht="17.100000000000001" customHeight="1">
      <c r="A588" s="493" t="s">
        <v>1138</v>
      </c>
      <c r="B588" s="477">
        <v>7350</v>
      </c>
      <c r="C588" s="490">
        <v>4500</v>
      </c>
      <c r="D588" s="477">
        <f t="shared" si="90"/>
        <v>4500</v>
      </c>
      <c r="E588" s="491">
        <f t="shared" si="78"/>
        <v>7350</v>
      </c>
      <c r="F588" s="455">
        <f t="shared" si="79"/>
        <v>4500</v>
      </c>
      <c r="G588" s="436"/>
      <c r="H588" s="436"/>
      <c r="I588" s="436"/>
    </row>
    <row r="589" spans="1:9" ht="17.100000000000001" customHeight="1">
      <c r="A589" s="493" t="s">
        <v>2732</v>
      </c>
      <c r="B589" s="477">
        <v>0</v>
      </c>
      <c r="C589" s="490">
        <v>10980</v>
      </c>
      <c r="D589" s="477">
        <f t="shared" si="90"/>
        <v>10980</v>
      </c>
      <c r="E589" s="491">
        <f t="shared" si="78"/>
        <v>0</v>
      </c>
      <c r="F589" s="455">
        <f t="shared" si="79"/>
        <v>10980</v>
      </c>
      <c r="G589" s="436"/>
      <c r="H589" s="436"/>
      <c r="I589" s="436"/>
    </row>
    <row r="590" spans="1:9" ht="17.100000000000001" customHeight="1">
      <c r="A590" s="493" t="s">
        <v>18</v>
      </c>
      <c r="B590" s="477">
        <v>70642</v>
      </c>
      <c r="C590" s="490" t="s">
        <v>2971</v>
      </c>
      <c r="D590" s="477">
        <v>5978</v>
      </c>
      <c r="E590" s="491">
        <f t="shared" si="78"/>
        <v>70642</v>
      </c>
      <c r="F590" s="455">
        <f t="shared" si="79"/>
        <v>5978</v>
      </c>
      <c r="G590" s="436"/>
      <c r="H590" s="436"/>
      <c r="I590" s="436"/>
    </row>
    <row r="591" spans="1:9" ht="17.100000000000001" customHeight="1">
      <c r="A591" s="493" t="s">
        <v>17</v>
      </c>
      <c r="B591" s="477">
        <v>14166</v>
      </c>
      <c r="C591" s="490" t="s">
        <v>2972</v>
      </c>
      <c r="D591" s="477">
        <v>1795</v>
      </c>
      <c r="E591" s="491">
        <f t="shared" si="78"/>
        <v>14166</v>
      </c>
      <c r="F591" s="455">
        <f t="shared" si="79"/>
        <v>1795</v>
      </c>
      <c r="G591" s="436"/>
      <c r="H591" s="436"/>
      <c r="I591" s="436"/>
    </row>
    <row r="592" spans="1:9" ht="17.100000000000001" customHeight="1">
      <c r="A592" s="493" t="s">
        <v>16</v>
      </c>
      <c r="B592" s="477">
        <v>111767</v>
      </c>
      <c r="C592" s="490" t="s">
        <v>2973</v>
      </c>
      <c r="D592" s="477">
        <v>1871</v>
      </c>
      <c r="E592" s="491">
        <f t="shared" si="78"/>
        <v>111767</v>
      </c>
      <c r="F592" s="455">
        <f t="shared" si="79"/>
        <v>1871</v>
      </c>
      <c r="G592" s="436"/>
      <c r="H592" s="436"/>
      <c r="I592" s="436"/>
    </row>
    <row r="593" spans="1:9" ht="17.100000000000001" customHeight="1">
      <c r="A593" s="493" t="s">
        <v>2736</v>
      </c>
      <c r="B593" s="477">
        <v>0</v>
      </c>
      <c r="C593" s="490" t="s">
        <v>2974</v>
      </c>
      <c r="D593" s="477">
        <v>1350</v>
      </c>
      <c r="E593" s="491">
        <f t="shared" si="78"/>
        <v>0</v>
      </c>
      <c r="F593" s="455">
        <f t="shared" si="79"/>
        <v>1350</v>
      </c>
      <c r="G593" s="436"/>
      <c r="H593" s="436"/>
      <c r="I593" s="436"/>
    </row>
    <row r="594" spans="1:9" ht="17.100000000000001" customHeight="1">
      <c r="A594" s="493" t="s">
        <v>2738</v>
      </c>
      <c r="B594" s="477">
        <v>3494048</v>
      </c>
      <c r="C594" s="490">
        <f>C595</f>
        <v>2824.3819256395573</v>
      </c>
      <c r="D594" s="477">
        <f>C594</f>
        <v>2824.3819256395573</v>
      </c>
      <c r="E594" s="491">
        <f t="shared" si="78"/>
        <v>3494048</v>
      </c>
      <c r="F594" s="455">
        <f t="shared" si="79"/>
        <v>2824.3819256395573</v>
      </c>
      <c r="G594" s="436"/>
      <c r="H594" s="436"/>
      <c r="I594" s="436"/>
    </row>
    <row r="595" spans="1:9" ht="17.100000000000001" customHeight="1">
      <c r="A595" s="493" t="s">
        <v>2739</v>
      </c>
      <c r="B595" s="477">
        <v>10177944</v>
      </c>
      <c r="C595" s="490">
        <v>2824.3819256395573</v>
      </c>
      <c r="D595" s="477">
        <f>C595</f>
        <v>2824.3819256395573</v>
      </c>
      <c r="E595" s="491">
        <f>B595</f>
        <v>10177944</v>
      </c>
      <c r="F595" s="455">
        <f>D595</f>
        <v>2824.3819256395573</v>
      </c>
      <c r="G595" s="436"/>
      <c r="H595" s="436"/>
      <c r="I595" s="436"/>
    </row>
    <row r="596" spans="1:9" ht="17.100000000000001" customHeight="1">
      <c r="A596" s="493" t="s">
        <v>2740</v>
      </c>
      <c r="B596" s="477">
        <v>0</v>
      </c>
      <c r="C596" s="490" t="s">
        <v>2975</v>
      </c>
      <c r="D596" s="477">
        <v>1782</v>
      </c>
      <c r="E596" s="491">
        <f t="shared" si="78"/>
        <v>0</v>
      </c>
      <c r="F596" s="455">
        <f t="shared" si="79"/>
        <v>1782</v>
      </c>
      <c r="G596" s="436"/>
      <c r="H596" s="436"/>
      <c r="I596" s="436"/>
    </row>
    <row r="597" spans="1:9" ht="17.100000000000001" customHeight="1">
      <c r="A597" s="493" t="s">
        <v>14</v>
      </c>
      <c r="B597" s="477"/>
      <c r="C597" s="490"/>
      <c r="D597" s="477"/>
      <c r="E597" s="491">
        <f>SUM(B598:B599)</f>
        <v>169126</v>
      </c>
      <c r="F597" s="455">
        <f>SUMPRODUCT(B598:B599, D598:D599)/SUM(B598:B599)</f>
        <v>11676.194671428402</v>
      </c>
      <c r="G597" s="436"/>
      <c r="H597" s="436"/>
      <c r="I597" s="436"/>
    </row>
    <row r="598" spans="1:9">
      <c r="A598" s="500" t="s">
        <v>2146</v>
      </c>
      <c r="B598" s="476">
        <v>3097</v>
      </c>
      <c r="C598" s="490">
        <v>10400</v>
      </c>
      <c r="D598" s="476">
        <f t="shared" ref="D598" si="91">C598</f>
        <v>10400</v>
      </c>
      <c r="E598" s="491"/>
      <c r="F598" s="455"/>
      <c r="G598" s="436"/>
      <c r="H598" s="436"/>
      <c r="I598" s="436"/>
    </row>
    <row r="599" spans="1:9">
      <c r="A599" s="500" t="s">
        <v>2150</v>
      </c>
      <c r="B599" s="476">
        <v>166029</v>
      </c>
      <c r="C599" s="490" t="s">
        <v>2976</v>
      </c>
      <c r="D599" s="476">
        <v>11700</v>
      </c>
      <c r="E599" s="491"/>
      <c r="F599" s="455"/>
      <c r="G599" s="436"/>
      <c r="H599" s="436"/>
      <c r="I599" s="436"/>
    </row>
    <row r="600" spans="1:9" ht="15.75" thickBot="1">
      <c r="A600" s="501" t="s">
        <v>13</v>
      </c>
      <c r="B600" s="502">
        <v>200352</v>
      </c>
      <c r="C600" s="503">
        <v>3500</v>
      </c>
      <c r="D600" s="502">
        <f t="shared" ref="D600" si="92">C600</f>
        <v>3500</v>
      </c>
      <c r="E600" s="504">
        <f t="shared" si="78"/>
        <v>200352</v>
      </c>
      <c r="F600" s="445">
        <f t="shared" si="79"/>
        <v>3500</v>
      </c>
      <c r="G600" s="436"/>
      <c r="H600" s="436"/>
      <c r="I600" s="436"/>
    </row>
    <row r="601" spans="1:9">
      <c r="A601" s="476" t="s">
        <v>479</v>
      </c>
      <c r="B601" s="477">
        <f>SUM(B6:B600)</f>
        <v>206695055.00199997</v>
      </c>
      <c r="C601" s="476"/>
      <c r="D601" s="476"/>
      <c r="E601" s="495">
        <f>SUM(B6:B600)</f>
        <v>206695055.00199997</v>
      </c>
      <c r="F601" s="505">
        <f>SUMPRODUCT(E6:E600, F6:F600)/(SUM(E6:E600)-E103-E258-E458-E519)</f>
        <v>2671.2839633444278</v>
      </c>
      <c r="G601" s="436"/>
      <c r="H601" s="436"/>
      <c r="I601" s="436"/>
    </row>
    <row r="602" spans="1:9">
      <c r="A602" s="476" t="s">
        <v>2977</v>
      </c>
      <c r="B602" s="477">
        <f>B601-B103-B258-B458-B519</f>
        <v>206426186.00199997</v>
      </c>
      <c r="C602" s="476"/>
      <c r="D602" s="476"/>
      <c r="E602" s="436"/>
      <c r="F602" s="436"/>
      <c r="G602" s="436"/>
      <c r="H602" s="436"/>
      <c r="I602" s="436"/>
    </row>
    <row r="603" spans="1:9">
      <c r="A603" s="476" t="s">
        <v>2978</v>
      </c>
      <c r="B603" s="477">
        <f>SUMPRODUCT(B6:B600,D6:D600)</f>
        <v>551422960281.49658</v>
      </c>
      <c r="C603" s="476"/>
      <c r="D603" s="476"/>
      <c r="E603" s="436"/>
      <c r="F603" s="436"/>
      <c r="G603" s="436"/>
      <c r="H603" s="436"/>
      <c r="I603" s="436"/>
    </row>
    <row r="604" spans="1:9">
      <c r="A604" s="476" t="s">
        <v>2979</v>
      </c>
      <c r="B604" s="506">
        <f>B603/B602</f>
        <v>2671.2839633444282</v>
      </c>
      <c r="C604" s="476"/>
      <c r="D604" s="476"/>
      <c r="E604" s="436"/>
      <c r="F604" s="436"/>
      <c r="G604" s="436"/>
      <c r="H604" s="436"/>
      <c r="I604" s="436"/>
    </row>
    <row r="605" spans="1:9">
      <c r="A605" s="476"/>
      <c r="B605" s="476"/>
      <c r="C605" s="476"/>
      <c r="D605" s="476"/>
      <c r="E605" s="436"/>
      <c r="F605" s="436"/>
      <c r="G605" s="436"/>
      <c r="H605" s="436"/>
      <c r="I605" s="436"/>
    </row>
    <row r="606" spans="1:9">
      <c r="A606" s="476"/>
      <c r="B606" s="476"/>
      <c r="C606" s="476"/>
      <c r="D606" s="476"/>
      <c r="E606" s="436"/>
      <c r="F606" s="436"/>
      <c r="G606" s="436"/>
      <c r="H606" s="436"/>
      <c r="I606" s="436"/>
    </row>
    <row r="607" spans="1:9">
      <c r="A607" s="476"/>
      <c r="B607" s="476"/>
      <c r="C607" s="476"/>
      <c r="D607" s="476"/>
      <c r="E607" s="436"/>
      <c r="F607" s="436"/>
      <c r="G607" s="436"/>
      <c r="H607" s="436"/>
      <c r="I607" s="436"/>
    </row>
    <row r="608" spans="1:9">
      <c r="A608" s="476"/>
      <c r="B608" s="476"/>
      <c r="C608" s="476"/>
      <c r="D608" s="476"/>
      <c r="E608" s="436"/>
      <c r="F608" s="436"/>
      <c r="G608" s="436"/>
      <c r="H608" s="436"/>
      <c r="I608" s="436"/>
    </row>
    <row r="609" spans="1:9">
      <c r="A609" s="476"/>
      <c r="B609" s="476"/>
      <c r="C609" s="476"/>
      <c r="D609" s="476"/>
      <c r="E609" s="436"/>
      <c r="F609" s="436"/>
      <c r="G609" s="436"/>
      <c r="H609" s="436"/>
      <c r="I609" s="436"/>
    </row>
    <row r="610" spans="1:9">
      <c r="A610" s="476"/>
      <c r="B610" s="476"/>
      <c r="C610" s="476"/>
      <c r="D610" s="476"/>
      <c r="E610" s="436"/>
      <c r="F610" s="436"/>
      <c r="G610" s="436"/>
      <c r="H610" s="436"/>
      <c r="I610" s="436"/>
    </row>
    <row r="611" spans="1:9">
      <c r="A611" s="476"/>
      <c r="B611" s="476"/>
      <c r="C611" s="476"/>
      <c r="D611" s="476"/>
      <c r="E611" s="436"/>
      <c r="F611" s="436"/>
      <c r="G611" s="436"/>
      <c r="H611" s="436"/>
      <c r="I611" s="436"/>
    </row>
    <row r="612" spans="1:9">
      <c r="A612" s="476"/>
      <c r="B612" s="476"/>
      <c r="C612" s="476"/>
      <c r="D612" s="476"/>
      <c r="E612" s="436"/>
      <c r="F612" s="436"/>
      <c r="G612" s="436"/>
      <c r="H612" s="436"/>
      <c r="I612" s="436"/>
    </row>
    <row r="613" spans="1:9">
      <c r="A613" s="476"/>
      <c r="B613" s="476"/>
      <c r="C613" s="476"/>
      <c r="D613" s="476"/>
    </row>
    <row r="614" spans="1:9">
      <c r="A614" s="476"/>
      <c r="B614" s="476"/>
      <c r="C614" s="476"/>
      <c r="D614" s="476"/>
    </row>
    <row r="615" spans="1:9">
      <c r="A615" s="476"/>
      <c r="B615" s="476"/>
      <c r="C615" s="476"/>
      <c r="D615" s="476"/>
    </row>
    <row r="616" spans="1:9">
      <c r="A616" s="476"/>
      <c r="B616" s="476"/>
      <c r="C616" s="476"/>
      <c r="D616" s="476"/>
    </row>
    <row r="617" spans="1:9">
      <c r="A617" s="476"/>
      <c r="B617" s="476"/>
      <c r="C617" s="476"/>
      <c r="D617" s="476"/>
    </row>
    <row r="618" spans="1:9">
      <c r="A618" s="476"/>
      <c r="B618" s="476"/>
      <c r="C618" s="476"/>
      <c r="D618" s="476"/>
    </row>
  </sheetData>
  <pageMargins left="0.75" right="0.75" top="1" bottom="1" header="0.5" footer="0.5"/>
  <pageSetup orientation="landscape" horizontalDpi="4294967292" verticalDpi="4294967292" r:id="rId1"/>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topLeftCell="B1"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693" t="s">
        <v>3397</v>
      </c>
    </row>
    <row r="5" spans="1:8" s="1" customFormat="1" ht="12.75" customHeight="1">
      <c r="A5" s="750" t="s">
        <v>41</v>
      </c>
      <c r="B5" s="750"/>
      <c r="C5" s="750"/>
      <c r="D5" s="750"/>
      <c r="E5" s="4" t="s">
        <v>40</v>
      </c>
      <c r="F5" s="3"/>
      <c r="G5" s="691"/>
      <c r="H5" s="780" t="s">
        <v>3402</v>
      </c>
    </row>
    <row r="6" spans="1:8" s="1" customFormat="1" ht="12.75" customHeight="1">
      <c r="A6" s="691"/>
      <c r="B6" s="691"/>
      <c r="C6" s="691"/>
      <c r="D6" s="691"/>
      <c r="E6" s="3"/>
      <c r="F6" s="3"/>
      <c r="G6" s="691"/>
      <c r="H6" s="767"/>
    </row>
    <row r="7" spans="1:8" s="1" customFormat="1" ht="12.75" customHeight="1">
      <c r="A7" s="169" t="s">
        <v>92</v>
      </c>
      <c r="B7" s="169"/>
      <c r="C7" s="169"/>
      <c r="D7" s="169"/>
      <c r="E7" s="170"/>
      <c r="F7" s="170"/>
      <c r="G7" s="23"/>
      <c r="H7" s="767"/>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3401</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2000</v>
      </c>
      <c r="H21" s="121" t="s">
        <v>351</v>
      </c>
    </row>
    <row r="22" spans="1:8" s="1" customFormat="1" ht="12.75" customHeight="1">
      <c r="A22" s="169"/>
      <c r="B22" s="169" t="s">
        <v>75</v>
      </c>
      <c r="C22" s="169"/>
      <c r="D22" s="169"/>
      <c r="E22" s="162" t="s">
        <v>74</v>
      </c>
      <c r="F22" s="170"/>
      <c r="G22" s="174">
        <v>30000</v>
      </c>
      <c r="H22" s="203" t="s">
        <v>3400</v>
      </c>
    </row>
    <row r="23" spans="1:8" s="1" customFormat="1" ht="12.75" customHeight="1">
      <c r="A23" s="169"/>
      <c r="B23" s="169" t="s">
        <v>73</v>
      </c>
      <c r="C23" s="169"/>
      <c r="D23" s="169"/>
      <c r="E23" s="162" t="s">
        <v>49</v>
      </c>
      <c r="F23" s="170"/>
      <c r="G23" s="174"/>
      <c r="H23" s="20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15</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3.9</v>
      </c>
      <c r="H43" s="3" t="s">
        <v>3399</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175">
        <v>3.9</v>
      </c>
      <c r="H47" s="3" t="s">
        <v>3398</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c r="H50" s="3"/>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175"/>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9">
        <v>1</v>
      </c>
      <c r="H73" s="3" t="s">
        <v>3390</v>
      </c>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A5:D5"/>
    <mergeCell ref="H5:H7"/>
  </mergeCells>
  <pageMargins left="0.7" right="0.7" top="0.75" bottom="0.75" header="0.3" footer="0.3"/>
  <pageSetup orientation="portrait" horizontalDpi="0"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topLeftCell="B1"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693" t="s">
        <v>3397</v>
      </c>
    </row>
    <row r="5" spans="1:8" s="1" customFormat="1" ht="12.75" customHeight="1">
      <c r="A5" s="750" t="s">
        <v>41</v>
      </c>
      <c r="B5" s="750"/>
      <c r="C5" s="750"/>
      <c r="D5" s="750"/>
      <c r="E5" s="4" t="s">
        <v>40</v>
      </c>
      <c r="F5" s="3"/>
      <c r="G5" s="691"/>
      <c r="H5" s="780" t="s">
        <v>3396</v>
      </c>
    </row>
    <row r="6" spans="1:8" s="1" customFormat="1" ht="12.75" customHeight="1">
      <c r="A6" s="691"/>
      <c r="B6" s="691"/>
      <c r="C6" s="691"/>
      <c r="D6" s="691"/>
      <c r="E6" s="3"/>
      <c r="F6" s="3"/>
      <c r="G6" s="691"/>
      <c r="H6" s="767"/>
    </row>
    <row r="7" spans="1:8" s="1" customFormat="1" ht="12.75" customHeight="1">
      <c r="A7" s="169" t="s">
        <v>92</v>
      </c>
      <c r="B7" s="169"/>
      <c r="C7" s="169"/>
      <c r="D7" s="169"/>
      <c r="E7" s="170"/>
      <c r="F7" s="170"/>
      <c r="G7" s="23"/>
      <c r="H7" s="767"/>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38"/>
      <c r="H9" s="3"/>
    </row>
    <row r="10" spans="1:8" s="1" customFormat="1" ht="12.75" customHeight="1">
      <c r="A10" s="169"/>
      <c r="B10" s="171" t="s">
        <v>89</v>
      </c>
      <c r="C10" s="171"/>
      <c r="D10" s="171"/>
      <c r="E10" s="162" t="s">
        <v>1</v>
      </c>
      <c r="F10" s="172"/>
      <c r="G10" s="38"/>
      <c r="H10" s="3"/>
    </row>
    <row r="11" spans="1:8" s="1" customFormat="1" ht="12.75" customHeight="1">
      <c r="A11" s="169"/>
      <c r="B11" s="171" t="s">
        <v>88</v>
      </c>
      <c r="C11" s="171"/>
      <c r="D11" s="171"/>
      <c r="E11" s="162" t="s">
        <v>1</v>
      </c>
      <c r="F11" s="172"/>
      <c r="G11" s="38"/>
      <c r="H11" s="3"/>
    </row>
    <row r="12" spans="1:8" s="1" customFormat="1" ht="12.75" customHeight="1">
      <c r="A12" s="169"/>
      <c r="B12" s="171" t="s">
        <v>87</v>
      </c>
      <c r="C12" s="171"/>
      <c r="D12" s="171"/>
      <c r="E12" s="162" t="s">
        <v>1</v>
      </c>
      <c r="F12" s="172"/>
      <c r="G12" s="38"/>
      <c r="H12" s="3"/>
    </row>
    <row r="13" spans="1:8" s="1" customFormat="1" ht="12.75" customHeight="1">
      <c r="A13" s="169"/>
      <c r="B13" s="171" t="s">
        <v>86</v>
      </c>
      <c r="C13" s="171"/>
      <c r="D13" s="171"/>
      <c r="E13" s="162" t="s">
        <v>1</v>
      </c>
      <c r="F13" s="172"/>
      <c r="G13" s="38"/>
      <c r="H13" s="3"/>
    </row>
    <row r="14" spans="1:8" s="1" customFormat="1" ht="12.75" customHeight="1">
      <c r="A14" s="169"/>
      <c r="B14" s="171" t="s">
        <v>85</v>
      </c>
      <c r="C14" s="171"/>
      <c r="D14" s="171"/>
      <c r="E14" s="162" t="s">
        <v>1</v>
      </c>
      <c r="F14" s="172"/>
      <c r="G14" s="38"/>
      <c r="H14" s="3"/>
    </row>
    <row r="15" spans="1:8" s="1" customFormat="1" ht="12.75" customHeight="1">
      <c r="A15" s="169"/>
      <c r="B15" s="170" t="s">
        <v>84</v>
      </c>
      <c r="C15" s="171"/>
      <c r="D15" s="171"/>
      <c r="E15" s="162" t="s">
        <v>1</v>
      </c>
      <c r="F15" s="172"/>
      <c r="G15" s="38"/>
      <c r="H15" s="3"/>
    </row>
    <row r="16" spans="1:8" s="1" customFormat="1" ht="12.75" customHeight="1">
      <c r="A16" s="169"/>
      <c r="B16" s="169"/>
      <c r="C16" s="169"/>
      <c r="D16" s="169"/>
      <c r="E16" s="165"/>
      <c r="F16" s="172"/>
      <c r="G16" s="41"/>
      <c r="H16" s="3"/>
    </row>
    <row r="17" spans="1:8" s="1" customFormat="1" ht="12.75" customHeight="1">
      <c r="A17" s="169" t="s">
        <v>83</v>
      </c>
      <c r="B17" s="169"/>
      <c r="C17" s="169"/>
      <c r="D17" s="169"/>
      <c r="E17" s="162"/>
      <c r="F17" s="172"/>
      <c r="G17" s="24"/>
      <c r="H17" s="3"/>
    </row>
    <row r="18" spans="1:8" s="1" customFormat="1" ht="12.75" customHeight="1">
      <c r="A18" s="169"/>
      <c r="B18" s="169" t="s">
        <v>82</v>
      </c>
      <c r="C18" s="169"/>
      <c r="D18" s="169"/>
      <c r="E18" s="162" t="s">
        <v>1</v>
      </c>
      <c r="F18" s="172"/>
      <c r="G18" s="38" t="s">
        <v>255</v>
      </c>
      <c r="H18" s="3"/>
    </row>
    <row r="19" spans="1:8" s="1" customFormat="1" ht="12.75" customHeight="1">
      <c r="A19" s="169"/>
      <c r="B19" s="169" t="s">
        <v>80</v>
      </c>
      <c r="C19" s="169"/>
      <c r="D19" s="169"/>
      <c r="E19" s="162" t="s">
        <v>1</v>
      </c>
      <c r="F19" s="172"/>
      <c r="G19" s="38" t="s">
        <v>3118</v>
      </c>
      <c r="H19" s="3"/>
    </row>
    <row r="20" spans="1:8" s="1" customFormat="1" ht="12.75" customHeight="1">
      <c r="A20" s="169"/>
      <c r="B20" s="169" t="s">
        <v>79</v>
      </c>
      <c r="C20" s="169"/>
      <c r="D20" s="169"/>
      <c r="E20" s="162" t="s">
        <v>78</v>
      </c>
      <c r="F20" s="172"/>
      <c r="G20" s="38">
        <v>55</v>
      </c>
      <c r="H20" s="1" t="s">
        <v>928</v>
      </c>
    </row>
    <row r="21" spans="1:8" s="1" customFormat="1" ht="12.75" customHeight="1">
      <c r="A21" s="169"/>
      <c r="B21" s="169" t="s">
        <v>77</v>
      </c>
      <c r="C21" s="169"/>
      <c r="D21" s="169"/>
      <c r="E21" s="162" t="s">
        <v>76</v>
      </c>
      <c r="F21" s="172"/>
      <c r="G21" s="38">
        <v>2000</v>
      </c>
      <c r="H21" s="121" t="s">
        <v>3330</v>
      </c>
    </row>
    <row r="22" spans="1:8" s="1" customFormat="1" ht="12.75" customHeight="1">
      <c r="A22" s="169"/>
      <c r="B22" s="169" t="s">
        <v>75</v>
      </c>
      <c r="C22" s="169"/>
      <c r="D22" s="169"/>
      <c r="E22" s="162" t="s">
        <v>74</v>
      </c>
      <c r="F22" s="170"/>
      <c r="G22" s="38">
        <v>30000</v>
      </c>
      <c r="H22" s="773" t="s">
        <v>983</v>
      </c>
    </row>
    <row r="23" spans="1:8" s="1" customFormat="1" ht="12.75" customHeight="1">
      <c r="A23" s="169"/>
      <c r="B23" s="169" t="s">
        <v>73</v>
      </c>
      <c r="C23" s="169"/>
      <c r="D23" s="169"/>
      <c r="E23" s="162" t="s">
        <v>49</v>
      </c>
      <c r="F23" s="170"/>
      <c r="G23" s="38">
        <v>2000</v>
      </c>
      <c r="H23" s="773"/>
    </row>
    <row r="24" spans="1:8" s="1" customFormat="1" ht="12.75" customHeight="1">
      <c r="A24" s="169"/>
      <c r="B24" s="169" t="s">
        <v>743</v>
      </c>
      <c r="C24" s="169"/>
      <c r="D24" s="169"/>
      <c r="E24" s="162" t="s">
        <v>49</v>
      </c>
      <c r="F24" s="170"/>
      <c r="G24" s="38"/>
      <c r="H24" s="125"/>
    </row>
    <row r="25" spans="1:8" s="1" customFormat="1" ht="12.75" customHeight="1">
      <c r="A25" s="169"/>
      <c r="B25" s="169" t="s">
        <v>744</v>
      </c>
      <c r="C25" s="169"/>
      <c r="D25" s="169"/>
      <c r="E25" s="162" t="s">
        <v>436</v>
      </c>
      <c r="F25" s="170"/>
      <c r="G25" s="38"/>
      <c r="H25" s="125"/>
    </row>
    <row r="26" spans="1:8" s="1" customFormat="1" ht="12.75" customHeight="1">
      <c r="A26" s="169"/>
      <c r="B26" s="169" t="s">
        <v>745</v>
      </c>
      <c r="C26" s="169"/>
      <c r="D26" s="169"/>
      <c r="E26" s="162" t="s">
        <v>746</v>
      </c>
      <c r="F26" s="170"/>
      <c r="G26" s="38"/>
      <c r="H26" s="125"/>
    </row>
    <row r="27" spans="1:8" s="1" customFormat="1" ht="12.75" customHeight="1">
      <c r="A27" s="169"/>
      <c r="B27" s="169" t="s">
        <v>437</v>
      </c>
      <c r="C27" s="169"/>
      <c r="D27" s="169"/>
      <c r="E27" s="162" t="s">
        <v>72</v>
      </c>
      <c r="F27" s="170"/>
      <c r="G27" s="58"/>
      <c r="H27" s="3"/>
    </row>
    <row r="28" spans="1:8" s="1" customFormat="1" ht="12.75" customHeight="1">
      <c r="A28" s="169"/>
      <c r="B28" s="169"/>
      <c r="C28" s="169"/>
      <c r="D28" s="169"/>
      <c r="E28" s="162"/>
      <c r="F28" s="170"/>
      <c r="G28" s="24"/>
      <c r="H28" s="3"/>
    </row>
    <row r="29" spans="1:8" s="1" customFormat="1" ht="12.75" customHeight="1">
      <c r="A29" s="169" t="s">
        <v>71</v>
      </c>
      <c r="B29" s="169"/>
      <c r="C29" s="169"/>
      <c r="D29" s="169"/>
      <c r="E29" s="162"/>
      <c r="F29" s="170"/>
      <c r="G29" s="24"/>
      <c r="H29" s="3"/>
    </row>
    <row r="30" spans="1:8" s="1" customFormat="1" ht="12.75" customHeight="1">
      <c r="A30" s="169"/>
      <c r="B30" s="169" t="s">
        <v>70</v>
      </c>
      <c r="C30" s="169"/>
      <c r="D30" s="169"/>
      <c r="E30" s="162" t="s">
        <v>69</v>
      </c>
      <c r="F30" s="170"/>
      <c r="G30" s="38">
        <v>15</v>
      </c>
      <c r="H30" s="121" t="s">
        <v>3122</v>
      </c>
    </row>
    <row r="31" spans="1:8" s="1" customFormat="1" ht="12.75" customHeight="1">
      <c r="A31" s="169"/>
      <c r="B31" s="163" t="s">
        <v>68</v>
      </c>
      <c r="C31" s="169"/>
      <c r="D31" s="169"/>
      <c r="E31" s="162"/>
      <c r="F31" s="170"/>
      <c r="G31" s="36"/>
      <c r="H31" s="3"/>
    </row>
    <row r="32" spans="1:8" s="1" customFormat="1" ht="12.75" customHeight="1">
      <c r="A32" s="169"/>
      <c r="B32" s="170"/>
      <c r="C32" s="170"/>
      <c r="D32" s="169" t="s">
        <v>67</v>
      </c>
      <c r="E32" s="162" t="s">
        <v>62</v>
      </c>
      <c r="F32" s="170"/>
      <c r="G32" s="58"/>
      <c r="H32" s="3"/>
    </row>
    <row r="33" spans="1:8" s="1" customFormat="1" ht="12.75" customHeight="1">
      <c r="A33" s="169"/>
      <c r="B33" s="177"/>
      <c r="C33" s="170"/>
      <c r="D33" s="169" t="s">
        <v>66</v>
      </c>
      <c r="E33" s="162" t="s">
        <v>62</v>
      </c>
      <c r="F33" s="170"/>
      <c r="G33" s="58"/>
      <c r="H33" s="3"/>
    </row>
    <row r="34" spans="1:8" s="1" customFormat="1" ht="12.75" customHeight="1">
      <c r="A34" s="169"/>
      <c r="B34" s="178"/>
      <c r="C34" s="170"/>
      <c r="D34" s="169" t="s">
        <v>65</v>
      </c>
      <c r="E34" s="162" t="s">
        <v>62</v>
      </c>
      <c r="F34" s="170"/>
      <c r="G34" s="58"/>
      <c r="H34" s="3"/>
    </row>
    <row r="35" spans="1:8" s="1" customFormat="1" ht="12.75" customHeight="1">
      <c r="A35" s="169"/>
      <c r="B35" s="178"/>
      <c r="C35" s="170"/>
      <c r="D35" s="169" t="s">
        <v>64</v>
      </c>
      <c r="E35" s="162" t="s">
        <v>62</v>
      </c>
      <c r="F35" s="170"/>
      <c r="G35" s="58"/>
      <c r="H35" s="3"/>
    </row>
    <row r="36" spans="1:8" s="1" customFormat="1" ht="12.75" customHeight="1">
      <c r="A36" s="169"/>
      <c r="B36" s="178"/>
      <c r="C36" s="170"/>
      <c r="D36" s="169" t="s">
        <v>63</v>
      </c>
      <c r="E36" s="162" t="s">
        <v>62</v>
      </c>
      <c r="F36" s="170"/>
      <c r="G36" s="58"/>
      <c r="H36" s="3"/>
    </row>
    <row r="37" spans="1:8" s="1" customFormat="1" ht="12.75" customHeight="1">
      <c r="A37" s="169"/>
      <c r="B37" s="169"/>
      <c r="C37" s="170"/>
      <c r="D37" s="169" t="s">
        <v>757</v>
      </c>
      <c r="E37" s="162" t="s">
        <v>62</v>
      </c>
      <c r="F37" s="170"/>
      <c r="G37" s="58"/>
      <c r="H37" s="3"/>
    </row>
    <row r="38" spans="1:8" s="1" customFormat="1" ht="12.75" customHeight="1">
      <c r="A38" s="169"/>
      <c r="B38" s="169"/>
      <c r="C38" s="170"/>
      <c r="D38" s="169" t="s">
        <v>758</v>
      </c>
      <c r="E38" s="162" t="s">
        <v>62</v>
      </c>
      <c r="F38" s="170"/>
      <c r="G38" s="58"/>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32"/>
      <c r="H40" s="3"/>
    </row>
    <row r="41" spans="1:8" s="1" customFormat="1" ht="12.75" customHeight="1">
      <c r="A41" s="166" t="s">
        <v>60</v>
      </c>
      <c r="B41" s="169"/>
      <c r="C41" s="169"/>
      <c r="D41" s="169"/>
      <c r="E41" s="162"/>
      <c r="F41" s="170"/>
      <c r="G41" s="30"/>
      <c r="H41" s="3"/>
    </row>
    <row r="42" spans="1:8" s="1" customFormat="1" ht="12.75" customHeight="1">
      <c r="A42" s="169"/>
      <c r="B42" s="169" t="s">
        <v>59</v>
      </c>
      <c r="C42" s="169"/>
      <c r="D42" s="169"/>
      <c r="E42" s="162" t="s">
        <v>45</v>
      </c>
      <c r="F42" s="170"/>
      <c r="G42" s="38"/>
      <c r="H42" s="3"/>
    </row>
    <row r="43" spans="1:8" s="1" customFormat="1" ht="12.75" customHeight="1">
      <c r="A43" s="169"/>
      <c r="B43" s="169" t="s">
        <v>58</v>
      </c>
      <c r="C43" s="169"/>
      <c r="D43" s="169"/>
      <c r="E43" s="162" t="s">
        <v>56</v>
      </c>
      <c r="F43" s="170"/>
      <c r="G43" s="58"/>
      <c r="H43" s="3"/>
    </row>
    <row r="44" spans="1:8" s="1" customFormat="1" ht="12.75" customHeight="1">
      <c r="A44" s="169"/>
      <c r="B44" s="163" t="s">
        <v>57</v>
      </c>
      <c r="C44" s="169"/>
      <c r="D44" s="169"/>
      <c r="E44" s="162" t="s">
        <v>56</v>
      </c>
      <c r="F44" s="170"/>
      <c r="G44" s="58"/>
      <c r="H44" s="3"/>
    </row>
    <row r="45" spans="1:8" s="1" customFormat="1" ht="12.75" customHeight="1">
      <c r="A45" s="169"/>
      <c r="B45" s="163" t="s">
        <v>55</v>
      </c>
      <c r="C45" s="169"/>
      <c r="D45" s="169"/>
      <c r="E45" s="162" t="s">
        <v>515</v>
      </c>
      <c r="F45" s="170"/>
      <c r="G45" s="58"/>
      <c r="H45" s="3"/>
    </row>
    <row r="46" spans="1:8" s="1" customFormat="1" ht="12.75" customHeight="1">
      <c r="A46" s="169"/>
      <c r="B46" s="163" t="s">
        <v>54</v>
      </c>
      <c r="C46" s="169"/>
      <c r="D46" s="169"/>
      <c r="E46" s="162" t="s">
        <v>45</v>
      </c>
      <c r="F46" s="170"/>
      <c r="G46" s="58"/>
      <c r="H46" s="3"/>
    </row>
    <row r="47" spans="1:8" s="1" customFormat="1" ht="12.75" customHeight="1">
      <c r="A47" s="169"/>
      <c r="B47" s="163" t="s">
        <v>53</v>
      </c>
      <c r="C47" s="169"/>
      <c r="D47" s="169"/>
      <c r="E47" s="162" t="s">
        <v>52</v>
      </c>
      <c r="F47" s="170"/>
      <c r="G47" s="58"/>
      <c r="H47" s="3"/>
    </row>
    <row r="48" spans="1:8" s="1" customFormat="1" ht="12.75" customHeight="1">
      <c r="A48" s="169"/>
      <c r="B48" s="163" t="s">
        <v>51</v>
      </c>
      <c r="C48" s="169"/>
      <c r="D48" s="169"/>
      <c r="E48" s="162" t="s">
        <v>49</v>
      </c>
      <c r="F48" s="170"/>
      <c r="G48" s="58"/>
      <c r="H48" s="3"/>
    </row>
    <row r="49" spans="1:8" s="1" customFormat="1" ht="12.75" customHeight="1">
      <c r="A49" s="169"/>
      <c r="B49" s="163" t="s">
        <v>50</v>
      </c>
      <c r="C49" s="169"/>
      <c r="D49" s="169"/>
      <c r="E49" s="162" t="s">
        <v>49</v>
      </c>
      <c r="F49" s="170"/>
      <c r="G49" s="58"/>
      <c r="H49" s="127"/>
    </row>
    <row r="50" spans="1:8" s="1" customFormat="1" ht="12.75" customHeight="1">
      <c r="A50" s="169"/>
      <c r="B50" s="163" t="s">
        <v>747</v>
      </c>
      <c r="C50" s="169"/>
      <c r="D50" s="169"/>
      <c r="E50" s="162" t="s">
        <v>49</v>
      </c>
      <c r="F50" s="170"/>
      <c r="G50" s="58"/>
      <c r="H50" s="3"/>
    </row>
    <row r="51" spans="1:8" s="1" customFormat="1" ht="12.75" customHeight="1">
      <c r="A51" s="169"/>
      <c r="B51" s="163" t="s">
        <v>748</v>
      </c>
      <c r="C51" s="169"/>
      <c r="D51" s="169"/>
      <c r="E51" s="162" t="s">
        <v>49</v>
      </c>
      <c r="F51" s="170"/>
      <c r="G51" s="58"/>
      <c r="H51" s="125"/>
    </row>
    <row r="52" spans="1:8" s="1" customFormat="1" ht="12.75" customHeight="1">
      <c r="A52" s="169"/>
      <c r="B52" s="169"/>
      <c r="C52" s="169"/>
      <c r="D52" s="169"/>
      <c r="E52" s="162"/>
      <c r="F52" s="170"/>
      <c r="G52" s="24"/>
      <c r="H52" s="3"/>
    </row>
    <row r="53" spans="1:8" s="1" customFormat="1" ht="12.75" customHeight="1">
      <c r="A53" s="169" t="s">
        <v>48</v>
      </c>
      <c r="B53" s="169"/>
      <c r="C53" s="169"/>
      <c r="D53" s="169"/>
      <c r="E53" s="162"/>
      <c r="F53" s="170"/>
      <c r="G53" s="24"/>
      <c r="H53" s="3"/>
    </row>
    <row r="54" spans="1:8" s="1" customFormat="1" ht="12.75" customHeight="1">
      <c r="A54" s="169"/>
      <c r="B54" s="169" t="s">
        <v>47</v>
      </c>
      <c r="C54" s="169"/>
      <c r="D54" s="169"/>
      <c r="E54" s="162" t="s">
        <v>1</v>
      </c>
      <c r="F54" s="170"/>
      <c r="G54" s="38"/>
      <c r="H54" s="3"/>
    </row>
    <row r="55" spans="1:8" s="1" customFormat="1" ht="12.75" customHeight="1">
      <c r="A55" s="169"/>
      <c r="B55" s="169" t="s">
        <v>46</v>
      </c>
      <c r="C55" s="169"/>
      <c r="D55" s="169"/>
      <c r="E55" s="162" t="s">
        <v>1</v>
      </c>
      <c r="F55" s="170"/>
      <c r="G55" s="38"/>
      <c r="H55" s="3"/>
    </row>
    <row r="56" spans="1:8" s="1" customFormat="1" ht="12.75" customHeight="1">
      <c r="A56" s="169"/>
      <c r="B56" s="169" t="s">
        <v>722</v>
      </c>
      <c r="C56" s="169"/>
      <c r="D56" s="169"/>
      <c r="E56" s="162" t="s">
        <v>1</v>
      </c>
      <c r="F56" s="170"/>
      <c r="G56" s="38"/>
      <c r="H56" s="3"/>
    </row>
    <row r="57" spans="1:8" s="1" customFormat="1" ht="12.75" customHeight="1">
      <c r="A57" s="169"/>
      <c r="B57" s="169" t="s">
        <v>723</v>
      </c>
      <c r="C57" s="169"/>
      <c r="D57" s="169"/>
      <c r="E57" s="162" t="s">
        <v>1</v>
      </c>
      <c r="F57" s="170"/>
      <c r="G57" s="38"/>
      <c r="H57" s="3"/>
    </row>
    <row r="58" spans="1:8" s="1" customFormat="1" ht="12.75" customHeight="1">
      <c r="A58" s="169"/>
      <c r="B58" s="169" t="s">
        <v>724</v>
      </c>
      <c r="C58" s="169"/>
      <c r="D58" s="169"/>
      <c r="E58" s="162" t="s">
        <v>1</v>
      </c>
      <c r="F58" s="170"/>
      <c r="G58" s="38"/>
      <c r="H58" s="3"/>
    </row>
    <row r="59" spans="1:8" s="1" customFormat="1" ht="12.75" customHeight="1">
      <c r="A59" s="169"/>
      <c r="B59" s="163" t="s">
        <v>725</v>
      </c>
      <c r="C59" s="169"/>
      <c r="D59" s="169"/>
      <c r="E59" s="162" t="s">
        <v>45</v>
      </c>
      <c r="F59" s="170"/>
      <c r="G59" s="69">
        <v>84.71</v>
      </c>
      <c r="H59" s="3" t="s">
        <v>3055</v>
      </c>
    </row>
    <row r="60" spans="1:8" s="1" customFormat="1" ht="12.75" customHeight="1">
      <c r="A60" s="169"/>
      <c r="B60" s="163" t="s">
        <v>726</v>
      </c>
      <c r="C60" s="169"/>
      <c r="D60" s="169"/>
      <c r="E60" s="162" t="s">
        <v>45</v>
      </c>
      <c r="F60" s="182"/>
      <c r="G60" s="69"/>
      <c r="H60" s="110"/>
    </row>
    <row r="61" spans="1:8" s="1" customFormat="1" ht="12.75" customHeight="1">
      <c r="A61" s="169"/>
      <c r="B61" s="163" t="s">
        <v>727</v>
      </c>
      <c r="C61" s="169"/>
      <c r="D61" s="169"/>
      <c r="E61" s="162" t="s">
        <v>49</v>
      </c>
      <c r="F61" s="183"/>
      <c r="G61" s="88"/>
      <c r="H61" s="3"/>
    </row>
    <row r="62" spans="1:8" s="1" customFormat="1" ht="12.75" customHeight="1">
      <c r="A62" s="169"/>
      <c r="B62" s="163"/>
      <c r="C62" s="169"/>
      <c r="D62" s="169"/>
      <c r="E62" s="162"/>
      <c r="F62" s="184"/>
      <c r="G62" s="14"/>
      <c r="H62" s="3"/>
    </row>
    <row r="63" spans="1:8" s="1" customFormat="1" ht="12.75" customHeight="1">
      <c r="A63" s="169" t="s">
        <v>749</v>
      </c>
      <c r="B63" s="163"/>
      <c r="C63" s="169"/>
      <c r="D63" s="169"/>
      <c r="E63" s="162"/>
      <c r="F63" s="184"/>
      <c r="G63" s="6"/>
      <c r="H63" s="3"/>
    </row>
    <row r="64" spans="1:8" s="1" customFormat="1" ht="12.75" customHeight="1">
      <c r="A64" s="169"/>
      <c r="B64" s="187" t="s">
        <v>44</v>
      </c>
      <c r="C64" s="169"/>
      <c r="D64" s="169"/>
      <c r="E64" s="162"/>
      <c r="F64" s="184"/>
      <c r="G64" s="15"/>
      <c r="H64" s="3"/>
    </row>
    <row r="65" spans="1:8" s="1" customFormat="1" ht="12.75" customHeight="1">
      <c r="A65" s="169"/>
      <c r="B65" s="187"/>
      <c r="C65" s="187" t="s">
        <v>750</v>
      </c>
      <c r="D65" s="169"/>
      <c r="E65" s="162" t="s">
        <v>1</v>
      </c>
      <c r="F65" s="184"/>
      <c r="G65" s="13"/>
      <c r="H65" s="3"/>
    </row>
    <row r="66" spans="1:8" s="1" customFormat="1" ht="12.75" customHeight="1">
      <c r="A66" s="169"/>
      <c r="B66" s="187"/>
      <c r="C66" s="187" t="s">
        <v>751</v>
      </c>
      <c r="D66" s="169"/>
      <c r="E66" s="162" t="s">
        <v>1</v>
      </c>
      <c r="F66" s="184"/>
      <c r="G66" s="13"/>
      <c r="H66" s="3"/>
    </row>
    <row r="67" spans="1:8" s="1" customFormat="1" ht="12.75" customHeight="1">
      <c r="A67" s="169"/>
      <c r="B67" s="187"/>
      <c r="C67" s="187" t="s">
        <v>752</v>
      </c>
      <c r="D67" s="169"/>
      <c r="E67" s="162" t="s">
        <v>1</v>
      </c>
      <c r="F67" s="184"/>
      <c r="G67" s="13"/>
      <c r="H67" s="3"/>
    </row>
    <row r="68" spans="1:8" s="1" customFormat="1" ht="12.75" customHeight="1">
      <c r="A68" s="169"/>
      <c r="B68" s="187" t="s">
        <v>43</v>
      </c>
      <c r="C68" s="187"/>
      <c r="D68" s="169"/>
      <c r="E68" s="162"/>
      <c r="F68" s="184"/>
      <c r="G68" s="11"/>
      <c r="H68" s="3"/>
    </row>
    <row r="69" spans="1:8" s="1" customFormat="1" ht="12.75" customHeight="1">
      <c r="A69" s="169"/>
      <c r="B69" s="187"/>
      <c r="C69" s="187" t="s">
        <v>753</v>
      </c>
      <c r="D69" s="169"/>
      <c r="E69" s="162" t="s">
        <v>1</v>
      </c>
      <c r="F69" s="184"/>
      <c r="G69" s="13"/>
      <c r="H69" s="3"/>
    </row>
    <row r="70" spans="1:8" s="1" customFormat="1" ht="12.75" customHeight="1">
      <c r="A70" s="169"/>
      <c r="B70" s="187"/>
      <c r="C70" s="187" t="s">
        <v>754</v>
      </c>
      <c r="D70" s="169"/>
      <c r="E70" s="162" t="s">
        <v>1</v>
      </c>
      <c r="F70" s="184"/>
      <c r="G70" s="13"/>
      <c r="H70" s="3"/>
    </row>
    <row r="71" spans="1:8" s="1" customFormat="1" ht="12.75" customHeight="1">
      <c r="A71" s="169"/>
      <c r="B71" s="187"/>
      <c r="C71" s="187" t="s">
        <v>755</v>
      </c>
      <c r="D71" s="169"/>
      <c r="E71" s="162" t="s">
        <v>1</v>
      </c>
      <c r="F71" s="184"/>
      <c r="G71" s="13"/>
      <c r="H71" s="3"/>
    </row>
    <row r="72" spans="1:8" s="1" customFormat="1" ht="12.75" customHeight="1">
      <c r="A72" s="191"/>
      <c r="B72" s="192"/>
      <c r="C72" s="192"/>
      <c r="D72" s="191"/>
      <c r="E72" s="164"/>
      <c r="F72" s="184"/>
      <c r="G72" s="14"/>
      <c r="H72" s="3"/>
    </row>
    <row r="73" spans="1:8" s="1" customFormat="1" ht="12.75" customHeight="1">
      <c r="A73" s="169" t="s">
        <v>728</v>
      </c>
      <c r="B73" s="187"/>
      <c r="C73" s="187"/>
      <c r="D73" s="169"/>
      <c r="E73" s="162" t="s">
        <v>1</v>
      </c>
      <c r="F73" s="184"/>
      <c r="G73" s="199">
        <v>1</v>
      </c>
      <c r="H73" s="3" t="s">
        <v>3390</v>
      </c>
    </row>
    <row r="74" spans="1:8" s="1" customFormat="1" ht="12.75" customHeight="1">
      <c r="A74" s="191"/>
      <c r="B74" s="192"/>
      <c r="C74" s="192"/>
      <c r="D74" s="191"/>
      <c r="E74" s="164"/>
      <c r="F74" s="184"/>
      <c r="G74" s="6"/>
      <c r="H74" s="3"/>
    </row>
    <row r="75" spans="1:8" s="1" customFormat="1" ht="12.75" customHeight="1">
      <c r="A75" s="191" t="s">
        <v>729</v>
      </c>
      <c r="B75" s="192"/>
      <c r="C75" s="191"/>
      <c r="D75" s="191"/>
      <c r="E75" s="164"/>
      <c r="F75" s="184"/>
      <c r="G75" s="6"/>
      <c r="H75" s="3"/>
    </row>
    <row r="76" spans="1:8" s="1" customFormat="1" ht="12.75" customHeight="1">
      <c r="A76" s="191"/>
      <c r="B76" s="195" t="s">
        <v>730</v>
      </c>
      <c r="C76" s="191"/>
      <c r="D76" s="191"/>
      <c r="E76" s="164"/>
      <c r="F76" s="184"/>
      <c r="G76" s="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3"/>
      <c r="H86" s="3"/>
    </row>
    <row r="87" spans="1:8" s="1" customFormat="1" ht="12.75" customHeight="1">
      <c r="A87" s="191"/>
      <c r="B87" s="195"/>
      <c r="C87" s="191"/>
      <c r="D87" s="191"/>
      <c r="E87" s="164"/>
      <c r="F87" s="184"/>
      <c r="G87" s="14"/>
      <c r="H87" s="3"/>
    </row>
    <row r="88" spans="1:8" s="1" customFormat="1" ht="12.75" customHeight="1">
      <c r="A88" s="169" t="s">
        <v>742</v>
      </c>
      <c r="B88" s="163"/>
      <c r="C88" s="169"/>
      <c r="D88" s="169"/>
      <c r="E88" s="167" t="s">
        <v>756</v>
      </c>
      <c r="F88" s="184"/>
      <c r="G88" s="58">
        <v>2.5</v>
      </c>
      <c r="H88" s="3" t="s">
        <v>3331</v>
      </c>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3">
    <mergeCell ref="A5:D5"/>
    <mergeCell ref="H22:H23"/>
    <mergeCell ref="H5:H7"/>
  </mergeCells>
  <pageMargins left="0.7" right="0.7" top="0.75" bottom="0.75" header="0.3" footer="0.3"/>
  <pageSetup orientation="portrait" horizontalDpi="0"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107"/>
  <sheetViews>
    <sheetView workbookViewId="0"/>
  </sheetViews>
  <sheetFormatPr defaultRowHeight="15"/>
  <cols>
    <col min="14" max="14" width="23.42578125" bestFit="1" customWidth="1"/>
    <col min="15" max="15" width="82" customWidth="1"/>
  </cols>
  <sheetData>
    <row r="1" spans="1:15" ht="15.75">
      <c r="A1" s="284" t="s">
        <v>256</v>
      </c>
      <c r="B1" s="284"/>
      <c r="C1" s="284"/>
      <c r="D1" s="284"/>
      <c r="E1" s="284"/>
      <c r="F1" s="284"/>
      <c r="G1" s="284"/>
      <c r="H1" s="284"/>
      <c r="I1" s="284"/>
      <c r="J1" s="284"/>
      <c r="K1" s="284"/>
      <c r="L1" s="284"/>
      <c r="M1" s="284"/>
      <c r="N1" s="284"/>
      <c r="O1" s="777" t="s">
        <v>3611</v>
      </c>
    </row>
    <row r="2" spans="1:15" ht="15.75">
      <c r="A2" s="65"/>
      <c r="B2" s="65"/>
      <c r="C2" s="65"/>
      <c r="D2" s="65"/>
      <c r="E2" s="65"/>
      <c r="F2" s="65"/>
      <c r="G2" s="65"/>
      <c r="H2" s="65"/>
      <c r="I2" s="65"/>
      <c r="J2" s="65"/>
      <c r="K2" s="65"/>
      <c r="L2" s="65"/>
      <c r="M2" s="65" t="s">
        <v>257</v>
      </c>
      <c r="N2" s="65" t="s">
        <v>311</v>
      </c>
      <c r="O2" s="777"/>
    </row>
    <row r="3" spans="1:15" ht="15.75">
      <c r="A3" s="65"/>
      <c r="B3" s="65" t="s">
        <v>258</v>
      </c>
      <c r="C3" s="65"/>
      <c r="D3" s="65"/>
      <c r="E3" s="65"/>
      <c r="F3" s="65"/>
      <c r="G3" s="65"/>
      <c r="H3" s="65"/>
      <c r="I3" s="65"/>
      <c r="J3" s="65"/>
      <c r="K3" s="65"/>
      <c r="L3" s="65"/>
      <c r="M3" s="285" t="s">
        <v>3612</v>
      </c>
      <c r="N3" s="65"/>
      <c r="O3" s="777"/>
    </row>
    <row r="4" spans="1:15" ht="15.75">
      <c r="A4" s="65"/>
      <c r="B4" s="65"/>
      <c r="C4" s="65"/>
      <c r="D4" s="65"/>
      <c r="E4" s="65"/>
      <c r="F4" s="65"/>
      <c r="G4" s="65"/>
      <c r="H4" s="65"/>
      <c r="I4" s="65"/>
      <c r="J4" s="65"/>
      <c r="K4" s="65"/>
      <c r="L4" s="65"/>
      <c r="M4" s="65"/>
      <c r="N4" s="65"/>
      <c r="O4" s="777"/>
    </row>
    <row r="5" spans="1:15" ht="15.75">
      <c r="A5" s="65"/>
      <c r="B5" s="65" t="s">
        <v>259</v>
      </c>
      <c r="C5" s="65"/>
      <c r="D5" s="65"/>
      <c r="E5" s="65"/>
      <c r="F5" s="65"/>
      <c r="G5" s="65"/>
      <c r="H5" s="65"/>
      <c r="I5" s="65"/>
      <c r="J5" s="65"/>
      <c r="K5" s="65"/>
      <c r="L5" s="65"/>
      <c r="M5" s="65"/>
      <c r="N5" s="65"/>
      <c r="O5" s="777"/>
    </row>
    <row r="6" spans="1:15" ht="15.75">
      <c r="A6" s="65"/>
      <c r="B6" s="65"/>
      <c r="C6" s="65" t="s">
        <v>260</v>
      </c>
      <c r="D6" s="65"/>
      <c r="E6" s="65"/>
      <c r="F6" s="65"/>
      <c r="G6" s="65"/>
      <c r="H6" s="65"/>
      <c r="I6" s="65"/>
      <c r="J6" s="65"/>
      <c r="K6" s="65"/>
      <c r="L6" s="66"/>
      <c r="M6" s="551">
        <v>8</v>
      </c>
      <c r="N6" s="65" t="s">
        <v>69</v>
      </c>
      <c r="O6" s="777"/>
    </row>
    <row r="7" spans="1:15" ht="15.75">
      <c r="A7" s="65"/>
      <c r="B7" s="65"/>
      <c r="C7" s="65" t="s">
        <v>261</v>
      </c>
      <c r="D7" s="65"/>
      <c r="E7" s="65"/>
      <c r="F7" s="65"/>
      <c r="G7" s="65"/>
      <c r="H7" s="65"/>
      <c r="I7" s="65"/>
      <c r="J7" s="65"/>
      <c r="K7" s="65"/>
      <c r="L7" s="66"/>
      <c r="M7" s="286">
        <v>1.0143369175627239</v>
      </c>
      <c r="N7" s="65" t="s">
        <v>312</v>
      </c>
      <c r="O7" s="777"/>
    </row>
    <row r="8" spans="1:15" ht="15.75">
      <c r="A8" s="65"/>
      <c r="B8" s="65"/>
      <c r="C8" s="65" t="s">
        <v>262</v>
      </c>
      <c r="D8" s="65"/>
      <c r="E8" s="65"/>
      <c r="F8" s="65"/>
      <c r="G8" s="65"/>
      <c r="H8" s="65"/>
      <c r="I8" s="65"/>
      <c r="J8" s="65"/>
      <c r="K8" s="65"/>
      <c r="L8" s="66"/>
      <c r="M8" s="286">
        <v>6.1009200000000003</v>
      </c>
      <c r="N8" s="65" t="s">
        <v>319</v>
      </c>
    </row>
    <row r="9" spans="1:15" ht="15.75">
      <c r="A9" s="65"/>
      <c r="B9" s="65"/>
      <c r="C9" s="65"/>
      <c r="D9" s="65"/>
      <c r="E9" s="65"/>
      <c r="F9" s="65"/>
      <c r="G9" s="65"/>
      <c r="H9" s="65"/>
      <c r="I9" s="65"/>
      <c r="J9" s="65"/>
      <c r="K9" s="65"/>
      <c r="L9" s="65"/>
      <c r="M9" s="65"/>
      <c r="N9" s="65"/>
    </row>
    <row r="10" spans="1:15" ht="15.75">
      <c r="A10" s="65"/>
      <c r="B10" s="65" t="s">
        <v>263</v>
      </c>
      <c r="C10" s="65"/>
      <c r="D10" s="65"/>
      <c r="E10" s="65"/>
      <c r="F10" s="65"/>
      <c r="G10" s="65"/>
      <c r="H10" s="65"/>
      <c r="I10" s="65"/>
      <c r="J10" s="65"/>
      <c r="K10" s="65"/>
      <c r="L10" s="65"/>
      <c r="M10" s="65"/>
      <c r="N10" s="65"/>
    </row>
    <row r="11" spans="1:15" ht="15.75">
      <c r="A11" s="65"/>
      <c r="B11" s="65"/>
      <c r="C11" s="65" t="s">
        <v>264</v>
      </c>
      <c r="D11" s="65"/>
      <c r="E11" s="65"/>
      <c r="F11" s="65"/>
      <c r="G11" s="65"/>
      <c r="H11" s="65"/>
      <c r="I11" s="65"/>
      <c r="J11" s="65"/>
      <c r="K11" s="65"/>
      <c r="L11" s="66"/>
      <c r="M11" s="285">
        <v>32</v>
      </c>
      <c r="N11" s="65" t="s">
        <v>69</v>
      </c>
    </row>
    <row r="12" spans="1:15" ht="15.75">
      <c r="A12" s="65"/>
      <c r="B12" s="65"/>
      <c r="C12" s="65" t="s">
        <v>265</v>
      </c>
      <c r="D12" s="65"/>
      <c r="E12" s="65"/>
      <c r="F12" s="65"/>
      <c r="G12" s="65"/>
      <c r="H12" s="65"/>
      <c r="I12" s="65"/>
      <c r="J12" s="65"/>
      <c r="K12" s="65"/>
      <c r="L12" s="66"/>
      <c r="M12" s="286">
        <v>0.86544342507645255</v>
      </c>
      <c r="N12" s="65" t="s">
        <v>312</v>
      </c>
    </row>
    <row r="13" spans="1:15" ht="15.75">
      <c r="A13" s="65"/>
      <c r="B13" s="65"/>
      <c r="C13" s="65" t="s">
        <v>266</v>
      </c>
      <c r="D13" s="65"/>
      <c r="E13" s="65"/>
      <c r="F13" s="65"/>
      <c r="G13" s="65"/>
      <c r="H13" s="65"/>
      <c r="I13" s="65"/>
      <c r="J13" s="65"/>
      <c r="K13" s="65"/>
      <c r="L13" s="66"/>
      <c r="M13" s="286">
        <v>5.4650400000000001</v>
      </c>
      <c r="N13" s="65" t="s">
        <v>319</v>
      </c>
    </row>
    <row r="14" spans="1:15" ht="15.75">
      <c r="A14" s="65"/>
      <c r="B14" s="65"/>
      <c r="C14" s="65"/>
      <c r="D14" s="65"/>
      <c r="E14" s="65"/>
      <c r="F14" s="65"/>
      <c r="G14" s="65"/>
      <c r="H14" s="65"/>
      <c r="I14" s="65"/>
      <c r="J14" s="65"/>
      <c r="K14" s="65"/>
      <c r="L14" s="65"/>
      <c r="M14" s="65"/>
      <c r="N14" s="65"/>
    </row>
    <row r="15" spans="1:15" ht="15.75">
      <c r="A15" s="65"/>
      <c r="B15" s="65" t="s">
        <v>267</v>
      </c>
      <c r="C15" s="65"/>
      <c r="D15" s="65"/>
      <c r="E15" s="65"/>
      <c r="F15" s="65"/>
      <c r="G15" s="65"/>
      <c r="H15" s="65"/>
      <c r="I15" s="65"/>
      <c r="J15" s="65"/>
      <c r="K15" s="65"/>
      <c r="L15" s="65"/>
      <c r="M15" s="65"/>
      <c r="N15" s="65"/>
    </row>
    <row r="16" spans="1:15" ht="15.75">
      <c r="A16" s="65"/>
      <c r="B16" s="65"/>
      <c r="C16" s="65" t="s">
        <v>268</v>
      </c>
      <c r="D16" s="65"/>
      <c r="E16" s="65"/>
      <c r="F16" s="65"/>
      <c r="G16" s="65"/>
      <c r="H16" s="65"/>
      <c r="I16" s="65"/>
      <c r="J16" s="65"/>
      <c r="K16" s="65"/>
      <c r="L16" s="66"/>
      <c r="M16" s="286">
        <v>59.372302158273357</v>
      </c>
      <c r="N16" s="65" t="s">
        <v>69</v>
      </c>
    </row>
    <row r="17" spans="1:15" ht="15.75">
      <c r="A17" s="65"/>
      <c r="B17" s="65"/>
      <c r="C17" s="65" t="s">
        <v>269</v>
      </c>
      <c r="D17" s="65"/>
      <c r="E17" s="65"/>
      <c r="F17" s="65"/>
      <c r="G17" s="65"/>
      <c r="H17" s="65"/>
      <c r="I17" s="65"/>
      <c r="J17" s="65"/>
      <c r="K17" s="65"/>
      <c r="L17" s="66"/>
      <c r="M17" s="287">
        <v>0.7413333333333334</v>
      </c>
      <c r="N17" s="65" t="s">
        <v>312</v>
      </c>
    </row>
    <row r="18" spans="1:15" ht="15.75">
      <c r="A18" s="65"/>
      <c r="B18" s="65"/>
      <c r="C18" s="65" t="s">
        <v>270</v>
      </c>
      <c r="D18" s="65"/>
      <c r="E18" s="65"/>
      <c r="F18" s="65"/>
      <c r="G18" s="65"/>
      <c r="H18" s="65"/>
      <c r="I18" s="65"/>
      <c r="J18" s="65"/>
      <c r="K18" s="65"/>
      <c r="L18" s="66"/>
      <c r="M18" s="287">
        <v>5.3935573129302901</v>
      </c>
      <c r="N18" s="65" t="s">
        <v>319</v>
      </c>
    </row>
    <row r="19" spans="1:15" ht="15.75">
      <c r="A19" s="65"/>
      <c r="B19" s="65"/>
      <c r="C19" s="65"/>
      <c r="D19" s="65"/>
      <c r="E19" s="65"/>
      <c r="F19" s="65"/>
      <c r="G19" s="65"/>
      <c r="H19" s="65"/>
      <c r="I19" s="65"/>
      <c r="J19" s="65"/>
      <c r="K19" s="65"/>
      <c r="L19" s="65"/>
      <c r="M19" s="65"/>
      <c r="N19" s="65"/>
    </row>
    <row r="20" spans="1:15" ht="15.75">
      <c r="A20" s="65"/>
      <c r="B20" s="65"/>
      <c r="C20" s="65"/>
      <c r="D20" s="65"/>
      <c r="E20" s="65"/>
      <c r="F20" s="65"/>
      <c r="G20" s="65"/>
      <c r="H20" s="65"/>
      <c r="I20" s="65"/>
      <c r="J20" s="65"/>
      <c r="K20" s="65"/>
      <c r="L20" s="65"/>
      <c r="M20" s="65"/>
      <c r="N20" s="65"/>
    </row>
    <row r="21" spans="1:15" ht="15.75">
      <c r="A21" s="65"/>
      <c r="B21" s="65" t="s">
        <v>271</v>
      </c>
      <c r="C21" s="65"/>
      <c r="D21" s="65"/>
      <c r="E21" s="65"/>
      <c r="F21" s="65"/>
      <c r="G21" s="65"/>
      <c r="H21" s="65"/>
      <c r="I21" s="65"/>
      <c r="J21" s="65"/>
      <c r="K21" s="65"/>
      <c r="L21" s="66"/>
      <c r="M21" s="288">
        <v>1500</v>
      </c>
      <c r="N21" s="65" t="s">
        <v>313</v>
      </c>
    </row>
    <row r="22" spans="1:15" ht="15.75">
      <c r="A22" s="65"/>
      <c r="B22" s="65"/>
      <c r="C22" s="65"/>
      <c r="D22" s="65"/>
      <c r="E22" s="65"/>
      <c r="F22" s="65"/>
      <c r="G22" s="65"/>
      <c r="H22" s="65"/>
      <c r="I22" s="65"/>
      <c r="J22" s="65"/>
      <c r="K22" s="65"/>
      <c r="L22" s="66"/>
      <c r="M22" s="289">
        <v>9151380.0000000019</v>
      </c>
      <c r="N22" s="65" t="s">
        <v>320</v>
      </c>
    </row>
    <row r="23" spans="1:15" ht="15.75">
      <c r="A23" s="65"/>
      <c r="B23" s="65"/>
      <c r="C23" s="65"/>
      <c r="D23" s="65"/>
      <c r="E23" s="65"/>
      <c r="F23" s="65"/>
      <c r="G23" s="65"/>
      <c r="H23" s="65"/>
      <c r="I23" s="65"/>
      <c r="J23" s="65"/>
      <c r="K23" s="65"/>
      <c r="L23" s="66"/>
      <c r="M23" s="289">
        <v>9655163.4690000024</v>
      </c>
      <c r="N23" s="65" t="s">
        <v>314</v>
      </c>
    </row>
    <row r="24" spans="1:15" ht="15.75">
      <c r="A24" s="65"/>
      <c r="B24" s="65"/>
      <c r="C24" s="65"/>
      <c r="D24" s="65"/>
      <c r="E24" s="65"/>
      <c r="F24" s="65"/>
      <c r="G24" s="65"/>
      <c r="H24" s="65"/>
      <c r="I24" s="65"/>
      <c r="J24" s="65"/>
      <c r="K24" s="65"/>
      <c r="L24" s="65"/>
      <c r="M24" s="65"/>
      <c r="N24" s="65"/>
    </row>
    <row r="25" spans="1:15" ht="15.75">
      <c r="A25" s="65"/>
      <c r="B25" s="65" t="s">
        <v>272</v>
      </c>
      <c r="C25" s="65"/>
      <c r="D25" s="65"/>
      <c r="E25" s="65"/>
      <c r="F25" s="65"/>
      <c r="G25" s="65"/>
      <c r="H25" s="65"/>
      <c r="I25" s="65"/>
      <c r="J25" s="65"/>
      <c r="K25" s="65"/>
      <c r="L25" s="65"/>
      <c r="M25" s="65"/>
      <c r="N25" s="65"/>
    </row>
    <row r="26" spans="1:15" ht="15.75">
      <c r="A26" s="65"/>
      <c r="B26" s="65"/>
      <c r="C26" s="65" t="s">
        <v>273</v>
      </c>
      <c r="D26" s="65"/>
      <c r="E26" s="65"/>
      <c r="F26" s="65"/>
      <c r="G26" s="65"/>
      <c r="H26" s="65"/>
      <c r="I26" s="65"/>
      <c r="J26" s="65"/>
      <c r="K26" s="65"/>
      <c r="L26" s="65"/>
      <c r="M26" s="65"/>
      <c r="N26" s="65"/>
    </row>
    <row r="27" spans="1:15" ht="15.75">
      <c r="A27" s="65"/>
      <c r="B27" s="65"/>
      <c r="C27" s="65"/>
      <c r="D27" s="65" t="s">
        <v>274</v>
      </c>
      <c r="E27" s="65"/>
      <c r="F27" s="65"/>
      <c r="G27" s="65"/>
      <c r="H27" s="65"/>
      <c r="I27" s="65"/>
      <c r="J27" s="65"/>
      <c r="K27" s="65"/>
      <c r="L27" s="66"/>
      <c r="M27" s="748">
        <v>0</v>
      </c>
      <c r="N27" s="65" t="s">
        <v>1</v>
      </c>
    </row>
    <row r="28" spans="1:15" ht="15.75">
      <c r="A28" s="65"/>
      <c r="B28" s="65"/>
      <c r="C28" s="65"/>
      <c r="D28" s="65" t="s">
        <v>275</v>
      </c>
      <c r="E28" s="65"/>
      <c r="F28" s="65"/>
      <c r="G28" s="65"/>
      <c r="H28" s="65"/>
      <c r="I28" s="65"/>
      <c r="J28" s="65"/>
      <c r="K28" s="65"/>
      <c r="L28" s="66"/>
      <c r="M28" s="551">
        <v>1</v>
      </c>
      <c r="N28" s="65" t="s">
        <v>1</v>
      </c>
    </row>
    <row r="29" spans="1:15" ht="15.75">
      <c r="A29" s="65"/>
      <c r="B29" s="65"/>
      <c r="C29" s="65"/>
      <c r="D29" s="65"/>
      <c r="E29" s="65"/>
      <c r="F29" s="65"/>
      <c r="G29" s="65"/>
      <c r="H29" s="65"/>
      <c r="I29" s="65"/>
      <c r="J29" s="65"/>
      <c r="K29" s="65"/>
      <c r="L29" s="65" t="s">
        <v>276</v>
      </c>
      <c r="M29" s="65" t="s">
        <v>0</v>
      </c>
      <c r="N29" s="65"/>
    </row>
    <row r="30" spans="1:15" ht="15.75">
      <c r="A30" s="65"/>
      <c r="B30" s="65"/>
      <c r="C30" s="65"/>
      <c r="D30" s="65"/>
      <c r="E30" s="65"/>
      <c r="F30" s="65"/>
      <c r="G30" s="65"/>
      <c r="H30" s="65"/>
      <c r="I30" s="65"/>
      <c r="J30" s="65"/>
      <c r="K30" s="65"/>
      <c r="L30" s="65"/>
      <c r="M30" s="65"/>
      <c r="N30" s="65"/>
    </row>
    <row r="31" spans="1:15" ht="15.75">
      <c r="A31" s="65"/>
      <c r="B31" s="65"/>
      <c r="C31" s="65" t="s">
        <v>277</v>
      </c>
      <c r="D31" s="65"/>
      <c r="E31" s="65"/>
      <c r="F31" s="65"/>
      <c r="G31" s="65"/>
      <c r="H31" s="65"/>
      <c r="I31" s="65"/>
      <c r="J31" s="65"/>
      <c r="K31" s="65"/>
      <c r="L31" s="65"/>
      <c r="M31" s="65"/>
      <c r="N31" s="65"/>
    </row>
    <row r="32" spans="1:15" ht="15.75">
      <c r="A32" s="65"/>
      <c r="B32" s="65"/>
      <c r="C32" s="65"/>
      <c r="D32" s="65" t="s">
        <v>278</v>
      </c>
      <c r="E32" s="65"/>
      <c r="F32" s="65"/>
      <c r="G32" s="65"/>
      <c r="H32" s="65"/>
      <c r="I32" s="65"/>
      <c r="J32" s="65"/>
      <c r="K32" s="65"/>
      <c r="L32" s="66"/>
      <c r="M32" s="748">
        <v>0</v>
      </c>
      <c r="N32" s="65" t="s">
        <v>1</v>
      </c>
      <c r="O32" s="71"/>
    </row>
    <row r="33" spans="1:15" ht="15.75">
      <c r="A33" s="65"/>
      <c r="B33" s="65"/>
      <c r="C33" s="65"/>
      <c r="D33" s="65" t="s">
        <v>279</v>
      </c>
      <c r="E33" s="65"/>
      <c r="F33" s="65"/>
      <c r="G33" s="65"/>
      <c r="H33" s="65"/>
      <c r="I33" s="65"/>
      <c r="J33" s="65"/>
      <c r="K33" s="65"/>
      <c r="L33" s="66"/>
      <c r="M33" s="551">
        <v>1</v>
      </c>
      <c r="N33" s="65" t="s">
        <v>1</v>
      </c>
    </row>
    <row r="34" spans="1:15" ht="15.75">
      <c r="A34" s="65"/>
      <c r="B34" s="65"/>
      <c r="C34" s="65"/>
      <c r="D34" s="65" t="s">
        <v>280</v>
      </c>
      <c r="E34" s="65"/>
      <c r="F34" s="65"/>
      <c r="G34" s="65"/>
      <c r="H34" s="65"/>
      <c r="I34" s="65"/>
      <c r="J34" s="65"/>
      <c r="K34" s="65"/>
      <c r="L34" s="66"/>
      <c r="M34" s="285">
        <v>0</v>
      </c>
      <c r="N34" s="65" t="s">
        <v>1</v>
      </c>
    </row>
    <row r="35" spans="1:15" ht="15.75">
      <c r="A35" s="65"/>
      <c r="B35" s="65"/>
      <c r="C35" s="65"/>
      <c r="D35" s="65" t="s">
        <v>281</v>
      </c>
      <c r="E35" s="65"/>
      <c r="F35" s="65"/>
      <c r="G35" s="65"/>
      <c r="H35" s="65"/>
      <c r="I35" s="65"/>
      <c r="J35" s="65"/>
      <c r="K35" s="65"/>
      <c r="L35" s="66"/>
      <c r="M35" s="285">
        <v>0</v>
      </c>
      <c r="N35" s="65" t="s">
        <v>1</v>
      </c>
    </row>
    <row r="36" spans="1:15" ht="15.75">
      <c r="A36" s="65"/>
      <c r="B36" s="65"/>
      <c r="C36" s="65"/>
      <c r="D36" s="65" t="s">
        <v>282</v>
      </c>
      <c r="E36" s="65"/>
      <c r="F36" s="65"/>
      <c r="G36" s="65"/>
      <c r="H36" s="65"/>
      <c r="I36" s="65"/>
      <c r="J36" s="65"/>
      <c r="K36" s="65"/>
      <c r="L36" s="66"/>
      <c r="M36" s="285">
        <v>0</v>
      </c>
      <c r="N36" s="65" t="s">
        <v>1</v>
      </c>
    </row>
    <row r="37" spans="1:15" ht="15.75">
      <c r="A37" s="65"/>
      <c r="B37" s="65"/>
      <c r="C37" s="65"/>
      <c r="D37" s="65"/>
      <c r="E37" s="65"/>
      <c r="F37" s="65"/>
      <c r="G37" s="65"/>
      <c r="H37" s="65"/>
      <c r="I37" s="65"/>
      <c r="J37" s="65"/>
      <c r="K37" s="65"/>
      <c r="L37" s="65" t="s">
        <v>276</v>
      </c>
      <c r="M37" s="65" t="s">
        <v>0</v>
      </c>
      <c r="N37" s="65"/>
    </row>
    <row r="38" spans="1:15" ht="15.75">
      <c r="A38" s="65"/>
      <c r="B38" s="65" t="s">
        <v>283</v>
      </c>
      <c r="C38" s="65"/>
      <c r="D38" s="65"/>
      <c r="E38" s="65"/>
      <c r="F38" s="65"/>
      <c r="G38" s="65"/>
      <c r="H38" s="65"/>
      <c r="I38" s="65"/>
      <c r="J38" s="65"/>
      <c r="K38" s="65"/>
      <c r="L38" s="65"/>
      <c r="M38" s="65"/>
      <c r="N38" s="65"/>
    </row>
    <row r="39" spans="1:15" ht="15.75">
      <c r="A39" s="65"/>
      <c r="B39" s="65"/>
      <c r="C39" s="65" t="s">
        <v>284</v>
      </c>
      <c r="D39" s="65"/>
      <c r="E39" s="65"/>
      <c r="F39" s="65"/>
      <c r="G39" s="65"/>
      <c r="H39" s="65"/>
      <c r="I39" s="65"/>
      <c r="J39" s="65"/>
      <c r="K39" s="65"/>
      <c r="L39" s="66"/>
      <c r="M39" s="290">
        <v>3</v>
      </c>
      <c r="N39" s="65" t="s">
        <v>315</v>
      </c>
    </row>
    <row r="40" spans="1:15" ht="15.75">
      <c r="A40" s="65"/>
      <c r="B40" s="65"/>
      <c r="C40" s="65" t="s">
        <v>285</v>
      </c>
      <c r="D40" s="65"/>
      <c r="E40" s="65"/>
      <c r="F40" s="65"/>
      <c r="G40" s="65"/>
      <c r="H40" s="65"/>
      <c r="I40" s="65"/>
      <c r="J40" s="65"/>
      <c r="K40" s="65"/>
      <c r="L40" s="66"/>
      <c r="M40" s="285">
        <v>3.9</v>
      </c>
      <c r="N40" s="65" t="s">
        <v>315</v>
      </c>
    </row>
    <row r="41" spans="1:15" ht="15.75">
      <c r="A41" s="65"/>
      <c r="B41" s="65"/>
      <c r="C41" s="65"/>
      <c r="D41" s="65"/>
      <c r="E41" s="65"/>
      <c r="F41" s="65"/>
      <c r="G41" s="65"/>
      <c r="H41" s="65"/>
      <c r="I41" s="65"/>
      <c r="J41" s="65"/>
      <c r="K41" s="65"/>
      <c r="L41" s="65"/>
      <c r="M41" s="65"/>
      <c r="N41" s="65"/>
    </row>
    <row r="42" spans="1:15" ht="15.75">
      <c r="A42" s="65"/>
      <c r="B42" s="65"/>
      <c r="C42" s="65"/>
      <c r="D42" s="65"/>
      <c r="E42" s="65"/>
      <c r="F42" s="65"/>
      <c r="G42" s="65"/>
      <c r="H42" s="65"/>
      <c r="I42" s="65"/>
      <c r="J42" s="65"/>
      <c r="K42" s="65"/>
      <c r="L42" s="65"/>
      <c r="M42" s="65"/>
      <c r="N42" s="65"/>
    </row>
    <row r="43" spans="1:15" ht="15.75">
      <c r="A43" s="65"/>
      <c r="B43" s="65" t="s">
        <v>286</v>
      </c>
      <c r="C43" s="65"/>
      <c r="D43" s="65"/>
      <c r="E43" s="65"/>
      <c r="F43" s="65"/>
      <c r="G43" s="65"/>
      <c r="H43" s="65"/>
      <c r="I43" s="65"/>
      <c r="J43" s="65"/>
      <c r="K43" s="65"/>
      <c r="L43" s="65"/>
      <c r="M43" s="65"/>
      <c r="N43" s="65"/>
    </row>
    <row r="44" spans="1:15" ht="15.75">
      <c r="A44" s="65"/>
      <c r="B44" s="65"/>
      <c r="C44" s="65" t="s">
        <v>287</v>
      </c>
      <c r="D44" s="65"/>
      <c r="E44" s="65"/>
      <c r="F44" s="65"/>
      <c r="G44" s="65"/>
      <c r="H44" s="65"/>
      <c r="I44" s="65"/>
      <c r="J44" s="65"/>
      <c r="K44" s="65"/>
      <c r="L44" s="66"/>
      <c r="M44" s="749">
        <v>0.3</v>
      </c>
      <c r="N44" s="65" t="s">
        <v>316</v>
      </c>
      <c r="O44" t="s">
        <v>3613</v>
      </c>
    </row>
    <row r="45" spans="1:15" ht="15.75">
      <c r="A45" s="65"/>
      <c r="B45" s="65"/>
      <c r="C45" s="65" t="s">
        <v>288</v>
      </c>
      <c r="D45" s="65"/>
      <c r="E45" s="65"/>
      <c r="F45" s="65"/>
      <c r="G45" s="65"/>
      <c r="H45" s="65"/>
      <c r="I45" s="65"/>
      <c r="J45" s="65"/>
      <c r="K45" s="65"/>
      <c r="L45" s="66"/>
      <c r="M45" s="286">
        <v>0.7</v>
      </c>
      <c r="N45" s="65" t="s">
        <v>317</v>
      </c>
    </row>
    <row r="46" spans="1:15" ht="15.75">
      <c r="A46" s="65"/>
      <c r="B46" s="65"/>
      <c r="C46" s="65" t="s">
        <v>289</v>
      </c>
      <c r="D46" s="65"/>
      <c r="E46" s="65"/>
      <c r="F46" s="65"/>
      <c r="G46" s="65"/>
      <c r="H46" s="65"/>
      <c r="I46" s="65"/>
      <c r="J46" s="65"/>
      <c r="K46" s="65"/>
      <c r="L46" s="66"/>
      <c r="M46" s="286">
        <v>5.8887111938790868</v>
      </c>
      <c r="N46" s="65" t="s">
        <v>318</v>
      </c>
    </row>
    <row r="47" spans="1:15" ht="15.75">
      <c r="A47" s="65"/>
      <c r="B47" s="65"/>
      <c r="C47" s="65"/>
      <c r="D47" s="65"/>
      <c r="E47" s="65"/>
      <c r="F47" s="65"/>
      <c r="G47" s="65"/>
      <c r="H47" s="65"/>
      <c r="I47" s="65"/>
      <c r="J47" s="65"/>
      <c r="K47" s="65"/>
      <c r="L47" s="65"/>
      <c r="M47" s="65"/>
      <c r="N47" s="65"/>
    </row>
    <row r="48" spans="1:15" ht="15.75">
      <c r="A48" s="65"/>
      <c r="B48" s="65" t="s">
        <v>953</v>
      </c>
      <c r="C48" s="65"/>
      <c r="D48" s="65"/>
      <c r="E48" s="65"/>
      <c r="F48" s="65"/>
      <c r="G48" s="65"/>
      <c r="H48" s="65"/>
      <c r="I48" s="65"/>
      <c r="J48" s="65"/>
      <c r="K48" s="65"/>
      <c r="L48" s="65"/>
      <c r="M48" s="65"/>
      <c r="N48" s="65"/>
    </row>
    <row r="49" spans="1:15" ht="15.75">
      <c r="A49" s="65"/>
      <c r="B49" s="65"/>
      <c r="C49" s="65" t="s">
        <v>299</v>
      </c>
      <c r="D49" s="65"/>
      <c r="E49" s="65"/>
      <c r="F49" s="65"/>
      <c r="G49" s="65"/>
      <c r="H49" s="65"/>
      <c r="I49" s="65"/>
      <c r="J49" s="65"/>
      <c r="K49" s="65"/>
      <c r="L49" s="65"/>
      <c r="M49" s="285">
        <v>0</v>
      </c>
      <c r="N49" s="65"/>
    </row>
    <row r="50" spans="1:15" ht="15.75">
      <c r="A50" s="65"/>
      <c r="B50" s="65"/>
      <c r="C50" s="65" t="s">
        <v>300</v>
      </c>
      <c r="D50" s="65"/>
      <c r="E50" s="65"/>
      <c r="F50" s="65"/>
      <c r="G50" s="65"/>
      <c r="H50" s="65"/>
      <c r="I50" s="65"/>
      <c r="J50" s="65"/>
      <c r="K50" s="65"/>
      <c r="L50" s="65"/>
      <c r="M50" s="285">
        <v>1</v>
      </c>
      <c r="N50" s="65"/>
    </row>
    <row r="51" spans="1:15" ht="15.75">
      <c r="A51" s="65"/>
      <c r="B51" s="65"/>
      <c r="C51" s="65" t="s">
        <v>301</v>
      </c>
      <c r="D51" s="65"/>
      <c r="E51" s="65"/>
      <c r="F51" s="65"/>
      <c r="G51" s="65"/>
      <c r="H51" s="65"/>
      <c r="I51" s="65"/>
      <c r="J51" s="65"/>
      <c r="K51" s="65"/>
      <c r="L51" s="65"/>
      <c r="M51" s="285">
        <v>1</v>
      </c>
      <c r="N51" s="65"/>
    </row>
    <row r="52" spans="1:15" ht="15.75">
      <c r="A52" s="65"/>
      <c r="B52" s="65"/>
      <c r="C52" s="65" t="s">
        <v>302</v>
      </c>
      <c r="D52" s="65"/>
      <c r="E52" s="65"/>
      <c r="F52" s="65"/>
      <c r="G52" s="65"/>
      <c r="H52" s="65"/>
      <c r="I52" s="65"/>
      <c r="J52" s="65"/>
      <c r="K52" s="65"/>
      <c r="L52" s="65"/>
      <c r="M52" s="285">
        <v>0</v>
      </c>
      <c r="N52" s="65"/>
    </row>
    <row r="53" spans="1:15" ht="15.75">
      <c r="A53" s="65"/>
      <c r="B53" s="65"/>
      <c r="C53" s="65" t="s">
        <v>303</v>
      </c>
      <c r="D53" s="65"/>
      <c r="E53" s="65"/>
      <c r="F53" s="65"/>
      <c r="G53" s="65"/>
      <c r="H53" s="65"/>
      <c r="I53" s="65"/>
      <c r="J53" s="65"/>
      <c r="K53" s="65"/>
      <c r="L53" s="65"/>
      <c r="M53" s="285">
        <v>0</v>
      </c>
      <c r="N53" s="65"/>
    </row>
    <row r="54" spans="1:15" ht="15.75">
      <c r="A54" s="65"/>
      <c r="B54" s="65"/>
      <c r="C54" s="65" t="s">
        <v>954</v>
      </c>
      <c r="D54" s="65"/>
      <c r="E54" s="65"/>
      <c r="F54" s="65"/>
      <c r="G54" s="65"/>
      <c r="H54" s="65"/>
      <c r="I54" s="65"/>
      <c r="J54" s="65"/>
      <c r="K54" s="65"/>
      <c r="L54" s="65"/>
      <c r="M54" s="285">
        <v>1</v>
      </c>
      <c r="N54" s="65"/>
    </row>
    <row r="55" spans="1:15" ht="15.75">
      <c r="A55" s="65"/>
      <c r="B55" s="65"/>
      <c r="C55" s="65"/>
      <c r="D55" s="65"/>
      <c r="E55" s="65"/>
      <c r="F55" s="65"/>
      <c r="G55" s="65"/>
      <c r="H55" s="65"/>
      <c r="I55" s="65"/>
      <c r="J55" s="65"/>
      <c r="K55" s="65"/>
      <c r="L55" s="65"/>
      <c r="M55" s="65"/>
      <c r="N55" s="65"/>
    </row>
    <row r="56" spans="1:15" ht="15.75">
      <c r="A56" s="65"/>
      <c r="B56" s="65" t="s">
        <v>955</v>
      </c>
      <c r="C56" s="65"/>
      <c r="D56" s="65"/>
      <c r="E56" s="65"/>
      <c r="F56" s="65"/>
      <c r="G56" s="65"/>
      <c r="H56" s="65"/>
      <c r="I56" s="65"/>
      <c r="J56" s="65"/>
      <c r="K56" s="65"/>
      <c r="L56" s="65"/>
      <c r="M56" s="65"/>
      <c r="N56" s="65"/>
      <c r="O56" s="1"/>
    </row>
    <row r="57" spans="1:15" ht="15.75">
      <c r="A57" s="65"/>
      <c r="B57" s="65"/>
      <c r="C57" s="65" t="s">
        <v>299</v>
      </c>
      <c r="D57" s="65"/>
      <c r="E57" s="65"/>
      <c r="F57" s="65"/>
      <c r="G57" s="65"/>
      <c r="H57" s="65"/>
      <c r="I57" s="65"/>
      <c r="J57" s="65"/>
      <c r="K57" s="65"/>
      <c r="L57" s="65"/>
      <c r="M57" s="285">
        <v>0</v>
      </c>
      <c r="N57" s="65"/>
    </row>
    <row r="58" spans="1:15" ht="15.75">
      <c r="A58" s="65"/>
      <c r="B58" s="65"/>
      <c r="C58" s="65" t="s">
        <v>300</v>
      </c>
      <c r="D58" s="65"/>
      <c r="E58" s="65"/>
      <c r="F58" s="65"/>
      <c r="G58" s="65"/>
      <c r="H58" s="65"/>
      <c r="I58" s="65"/>
      <c r="J58" s="65"/>
      <c r="K58" s="65"/>
      <c r="L58" s="65"/>
      <c r="M58" s="285">
        <v>1</v>
      </c>
      <c r="N58" s="65"/>
    </row>
    <row r="59" spans="1:15" ht="15.75">
      <c r="A59" s="65"/>
      <c r="B59" s="65"/>
      <c r="C59" s="65" t="s">
        <v>301</v>
      </c>
      <c r="D59" s="65"/>
      <c r="E59" s="65"/>
      <c r="F59" s="65"/>
      <c r="G59" s="65"/>
      <c r="H59" s="65"/>
      <c r="I59" s="65"/>
      <c r="J59" s="65"/>
      <c r="K59" s="65"/>
      <c r="L59" s="65"/>
      <c r="M59" s="285">
        <v>1</v>
      </c>
      <c r="N59" s="65"/>
    </row>
    <row r="60" spans="1:15" ht="15.75">
      <c r="A60" s="65"/>
      <c r="B60" s="65"/>
      <c r="C60" s="65" t="s">
        <v>302</v>
      </c>
      <c r="D60" s="65"/>
      <c r="E60" s="65"/>
      <c r="F60" s="65"/>
      <c r="G60" s="65"/>
      <c r="H60" s="65"/>
      <c r="I60" s="65"/>
      <c r="J60" s="65"/>
      <c r="K60" s="65"/>
      <c r="L60" s="65"/>
      <c r="M60" s="285">
        <v>0</v>
      </c>
      <c r="N60" s="65"/>
    </row>
    <row r="61" spans="1:15" ht="15.75">
      <c r="A61" s="65"/>
      <c r="B61" s="65"/>
      <c r="C61" s="65" t="s">
        <v>303</v>
      </c>
      <c r="D61" s="65"/>
      <c r="E61" s="65"/>
      <c r="F61" s="65"/>
      <c r="G61" s="65"/>
      <c r="H61" s="65"/>
      <c r="I61" s="65"/>
      <c r="J61" s="65"/>
      <c r="K61" s="65"/>
      <c r="L61" s="65"/>
      <c r="M61" s="285">
        <v>0</v>
      </c>
      <c r="N61" s="65"/>
    </row>
    <row r="62" spans="1:15" ht="15.75">
      <c r="A62" s="65"/>
      <c r="B62" s="65"/>
      <c r="C62" s="65"/>
      <c r="D62" s="65"/>
      <c r="E62" s="65"/>
      <c r="F62" s="65"/>
      <c r="G62" s="65"/>
      <c r="H62" s="65"/>
      <c r="I62" s="65"/>
      <c r="J62" s="65"/>
      <c r="K62" s="65"/>
      <c r="L62" s="65"/>
      <c r="M62" s="65"/>
      <c r="N62" s="65"/>
    </row>
    <row r="63" spans="1:15" ht="15.75">
      <c r="A63" s="65"/>
      <c r="B63" s="65"/>
      <c r="C63" s="65"/>
      <c r="D63" s="65"/>
      <c r="E63" s="65"/>
      <c r="F63" s="65"/>
      <c r="G63" s="65"/>
      <c r="H63" s="65"/>
      <c r="I63" s="65"/>
      <c r="J63" s="65"/>
      <c r="K63" s="65"/>
      <c r="L63" s="65"/>
      <c r="M63" s="65"/>
      <c r="N63" s="65"/>
    </row>
    <row r="64" spans="1:15" ht="15.75">
      <c r="A64" s="65"/>
      <c r="B64" s="65" t="s">
        <v>956</v>
      </c>
      <c r="C64" s="65"/>
      <c r="D64" s="65"/>
      <c r="E64" s="65"/>
      <c r="F64" s="65"/>
      <c r="G64" s="65"/>
      <c r="H64" s="65"/>
      <c r="I64" s="65"/>
      <c r="J64" s="65"/>
      <c r="K64" s="65"/>
      <c r="L64" s="67" t="s">
        <v>304</v>
      </c>
      <c r="M64" s="287">
        <v>2</v>
      </c>
      <c r="N64" s="67" t="s">
        <v>62</v>
      </c>
    </row>
    <row r="65" spans="1:15" ht="15.75">
      <c r="A65" s="65"/>
      <c r="B65" s="65"/>
      <c r="C65" s="65"/>
      <c r="D65" s="65"/>
      <c r="E65" s="65"/>
      <c r="F65" s="65"/>
      <c r="G65" s="65"/>
      <c r="H65" s="65"/>
      <c r="I65" s="65"/>
      <c r="J65" s="65"/>
      <c r="K65" s="65"/>
      <c r="L65" s="67" t="s">
        <v>305</v>
      </c>
      <c r="M65" s="287">
        <v>6</v>
      </c>
      <c r="N65" s="67" t="s">
        <v>62</v>
      </c>
    </row>
    <row r="66" spans="1:15" ht="15.75">
      <c r="A66" s="65"/>
      <c r="B66" s="65"/>
      <c r="C66" s="65"/>
      <c r="D66" s="65"/>
      <c r="E66" s="65"/>
      <c r="F66" s="65"/>
      <c r="G66" s="65"/>
      <c r="H66" s="65"/>
      <c r="I66" s="65"/>
      <c r="J66" s="65"/>
      <c r="K66" s="65"/>
      <c r="L66" s="67" t="s">
        <v>306</v>
      </c>
      <c r="M66" s="287">
        <v>84</v>
      </c>
      <c r="N66" s="67" t="s">
        <v>62</v>
      </c>
    </row>
    <row r="67" spans="1:15" ht="15.75">
      <c r="A67" s="65"/>
      <c r="B67" s="65"/>
      <c r="C67" s="65"/>
      <c r="D67" s="65"/>
      <c r="E67" s="65"/>
      <c r="F67" s="65"/>
      <c r="G67" s="65"/>
      <c r="H67" s="65"/>
      <c r="I67" s="65"/>
      <c r="J67" s="65"/>
      <c r="K67" s="65"/>
      <c r="L67" s="67" t="s">
        <v>307</v>
      </c>
      <c r="M67" s="287">
        <v>4</v>
      </c>
      <c r="N67" s="67" t="s">
        <v>62</v>
      </c>
    </row>
    <row r="68" spans="1:15" ht="15.75">
      <c r="A68" s="65"/>
      <c r="B68" s="65"/>
      <c r="C68" s="65"/>
      <c r="D68" s="65"/>
      <c r="E68" s="65"/>
      <c r="F68" s="65"/>
      <c r="G68" s="65"/>
      <c r="H68" s="65"/>
      <c r="I68" s="65"/>
      <c r="J68" s="65"/>
      <c r="K68" s="65"/>
      <c r="L68" s="67" t="s">
        <v>308</v>
      </c>
      <c r="M68" s="287">
        <v>2</v>
      </c>
      <c r="N68" s="67" t="s">
        <v>62</v>
      </c>
    </row>
    <row r="69" spans="1:15" ht="15.75">
      <c r="A69" s="65"/>
      <c r="B69" s="65"/>
      <c r="C69" s="65"/>
      <c r="D69" s="65"/>
      <c r="E69" s="65"/>
      <c r="F69" s="65"/>
      <c r="G69" s="65"/>
      <c r="H69" s="65"/>
      <c r="I69" s="65"/>
      <c r="J69" s="65"/>
      <c r="K69" s="65"/>
      <c r="L69" s="67" t="s">
        <v>309</v>
      </c>
      <c r="M69" s="287">
        <v>1</v>
      </c>
      <c r="N69" s="67" t="s">
        <v>62</v>
      </c>
    </row>
    <row r="70" spans="1:15" ht="15.75">
      <c r="A70" s="65"/>
      <c r="B70" s="65"/>
      <c r="C70" s="65"/>
      <c r="D70" s="65"/>
      <c r="E70" s="65"/>
      <c r="F70" s="65"/>
      <c r="G70" s="65"/>
      <c r="H70" s="65"/>
      <c r="I70" s="65"/>
      <c r="J70" s="65"/>
      <c r="K70" s="65"/>
      <c r="L70" s="67" t="s">
        <v>310</v>
      </c>
      <c r="M70" s="287">
        <v>1</v>
      </c>
      <c r="N70" s="67" t="s">
        <v>62</v>
      </c>
    </row>
    <row r="71" spans="1:15" ht="15.75">
      <c r="A71" s="65"/>
      <c r="B71" s="65"/>
      <c r="C71" s="65"/>
      <c r="D71" s="65"/>
      <c r="E71" s="65"/>
      <c r="F71" s="65"/>
      <c r="G71" s="65"/>
      <c r="H71" s="65"/>
      <c r="I71" s="65"/>
      <c r="J71" s="65"/>
      <c r="K71" s="65"/>
      <c r="L71" s="65"/>
      <c r="M71" s="65"/>
      <c r="N71" s="65"/>
    </row>
    <row r="72" spans="1:15" ht="15.75">
      <c r="A72" s="65"/>
      <c r="B72" s="65" t="s">
        <v>957</v>
      </c>
      <c r="C72" s="65"/>
      <c r="D72" s="65"/>
      <c r="E72" s="65"/>
      <c r="F72" s="65"/>
      <c r="G72" s="65"/>
      <c r="H72" s="65"/>
      <c r="I72" s="65"/>
      <c r="J72" s="65"/>
      <c r="K72" s="65"/>
      <c r="L72" s="65"/>
      <c r="M72" s="65"/>
      <c r="N72" s="65"/>
    </row>
    <row r="73" spans="1:15" ht="15.75">
      <c r="A73" s="65"/>
      <c r="B73" s="65"/>
      <c r="C73" s="65" t="s">
        <v>958</v>
      </c>
      <c r="D73" s="65"/>
      <c r="E73" s="65"/>
      <c r="F73" s="65"/>
      <c r="G73" s="65"/>
      <c r="H73" s="65"/>
      <c r="I73" s="65"/>
      <c r="J73" s="65"/>
      <c r="K73" s="65"/>
      <c r="L73" s="65"/>
      <c r="M73" s="65"/>
      <c r="N73" s="65"/>
    </row>
    <row r="74" spans="1:15" ht="15.75">
      <c r="A74" s="65"/>
      <c r="B74" s="65"/>
      <c r="C74" s="65"/>
      <c r="D74" s="65" t="s">
        <v>290</v>
      </c>
      <c r="E74" s="65" t="s">
        <v>291</v>
      </c>
      <c r="F74" s="65"/>
      <c r="G74" s="65"/>
      <c r="H74" s="65"/>
      <c r="I74" s="65"/>
      <c r="J74" s="65"/>
      <c r="K74" s="65"/>
      <c r="L74" s="65"/>
      <c r="M74" s="285">
        <v>0</v>
      </c>
      <c r="N74" s="65" t="s">
        <v>1</v>
      </c>
    </row>
    <row r="75" spans="1:15" ht="15.75">
      <c r="A75" s="65"/>
      <c r="B75" s="65"/>
      <c r="C75" s="65"/>
      <c r="D75" s="65" t="s">
        <v>292</v>
      </c>
      <c r="E75" s="65" t="s">
        <v>293</v>
      </c>
      <c r="F75" s="65"/>
      <c r="G75" s="65"/>
      <c r="H75" s="65"/>
      <c r="I75" s="65"/>
      <c r="J75" s="65"/>
      <c r="K75" s="65"/>
      <c r="L75" s="65"/>
      <c r="M75" s="285">
        <v>1</v>
      </c>
      <c r="N75" s="65" t="s">
        <v>1</v>
      </c>
      <c r="O75" s="82"/>
    </row>
    <row r="76" spans="1:15" ht="15.75">
      <c r="A76" s="65"/>
      <c r="B76" s="65"/>
      <c r="C76" s="65"/>
      <c r="D76" s="65" t="s">
        <v>294</v>
      </c>
      <c r="E76" s="65" t="s">
        <v>295</v>
      </c>
      <c r="F76" s="65"/>
      <c r="G76" s="65"/>
      <c r="H76" s="65"/>
      <c r="I76" s="65"/>
      <c r="J76" s="65"/>
      <c r="K76" s="65"/>
      <c r="L76" s="65"/>
      <c r="M76" s="285">
        <v>0</v>
      </c>
      <c r="N76" s="65" t="s">
        <v>1</v>
      </c>
      <c r="O76" s="82"/>
    </row>
    <row r="77" spans="1:15" ht="15.75">
      <c r="A77" s="65"/>
      <c r="B77" s="65"/>
      <c r="C77" s="65"/>
      <c r="D77" s="65"/>
      <c r="E77" s="65"/>
      <c r="F77" s="65"/>
      <c r="G77" s="65"/>
      <c r="H77" s="65"/>
      <c r="I77" s="65"/>
      <c r="J77" s="65"/>
      <c r="K77" s="65"/>
      <c r="L77" s="65" t="s">
        <v>276</v>
      </c>
      <c r="M77" s="65" t="s">
        <v>0</v>
      </c>
      <c r="N77" s="65"/>
      <c r="O77" s="82"/>
    </row>
    <row r="78" spans="1:15" ht="15.75">
      <c r="A78" s="65"/>
      <c r="B78" s="65"/>
      <c r="C78" s="65" t="s">
        <v>959</v>
      </c>
      <c r="D78" s="65"/>
      <c r="E78" s="65"/>
      <c r="F78" s="65"/>
      <c r="G78" s="65"/>
      <c r="H78" s="65"/>
      <c r="I78" s="65"/>
      <c r="J78" s="65"/>
      <c r="K78" s="65"/>
      <c r="L78" s="65"/>
      <c r="M78" s="65"/>
      <c r="N78" s="65"/>
      <c r="O78" s="82"/>
    </row>
    <row r="79" spans="1:15" ht="15.75">
      <c r="A79" s="65"/>
      <c r="B79" s="65"/>
      <c r="C79" s="65"/>
      <c r="D79" s="65" t="s">
        <v>290</v>
      </c>
      <c r="E79" s="65" t="s">
        <v>296</v>
      </c>
      <c r="F79" s="65"/>
      <c r="G79" s="65"/>
      <c r="H79" s="65"/>
      <c r="I79" s="65"/>
      <c r="J79" s="65"/>
      <c r="K79" s="65"/>
      <c r="L79" s="65"/>
      <c r="M79" s="285">
        <v>0</v>
      </c>
      <c r="N79" s="65" t="s">
        <v>1</v>
      </c>
      <c r="O79" s="82"/>
    </row>
    <row r="80" spans="1:15" ht="15.75">
      <c r="A80" s="65"/>
      <c r="B80" s="65"/>
      <c r="C80" s="65"/>
      <c r="D80" s="65" t="s">
        <v>292</v>
      </c>
      <c r="E80" s="65" t="s">
        <v>297</v>
      </c>
      <c r="F80" s="65"/>
      <c r="G80" s="65"/>
      <c r="H80" s="65"/>
      <c r="I80" s="65"/>
      <c r="J80" s="65"/>
      <c r="K80" s="65"/>
      <c r="L80" s="65"/>
      <c r="M80" s="285">
        <v>1</v>
      </c>
      <c r="N80" s="65" t="s">
        <v>1</v>
      </c>
      <c r="O80" s="82"/>
    </row>
    <row r="81" spans="1:18" ht="15.75">
      <c r="A81" s="65"/>
      <c r="B81" s="65"/>
      <c r="C81" s="65"/>
      <c r="D81" s="65" t="s">
        <v>294</v>
      </c>
      <c r="E81" s="65" t="s">
        <v>298</v>
      </c>
      <c r="F81" s="65"/>
      <c r="G81" s="65"/>
      <c r="H81" s="65"/>
      <c r="I81" s="65"/>
      <c r="J81" s="65"/>
      <c r="K81" s="65"/>
      <c r="L81" s="65"/>
      <c r="M81" s="285">
        <v>0</v>
      </c>
      <c r="N81" s="65" t="s">
        <v>1</v>
      </c>
      <c r="O81" s="82"/>
    </row>
    <row r="82" spans="1:18" ht="15.75">
      <c r="A82" s="68"/>
      <c r="B82" s="65"/>
      <c r="C82" s="65"/>
      <c r="D82" s="65"/>
      <c r="E82" s="65"/>
      <c r="F82" s="65"/>
      <c r="G82" s="65"/>
      <c r="H82" s="65"/>
      <c r="I82" s="65"/>
      <c r="J82" s="65"/>
      <c r="K82" s="65"/>
      <c r="L82" s="65" t="s">
        <v>276</v>
      </c>
      <c r="M82" s="65" t="s">
        <v>0</v>
      </c>
      <c r="N82" s="65"/>
      <c r="O82" s="1"/>
    </row>
    <row r="83" spans="1:18" ht="15.75">
      <c r="A83" s="65"/>
      <c r="B83" s="65"/>
      <c r="C83" s="65"/>
      <c r="D83" s="65"/>
      <c r="E83" s="65"/>
      <c r="F83" s="65"/>
      <c r="G83" s="65"/>
      <c r="H83" s="65"/>
      <c r="I83" s="65"/>
      <c r="J83" s="65"/>
      <c r="K83" s="65"/>
      <c r="L83" s="65"/>
      <c r="M83" s="65"/>
      <c r="N83" s="65"/>
      <c r="O83" s="82"/>
    </row>
    <row r="84" spans="1:18" ht="15.75">
      <c r="A84" s="65"/>
      <c r="B84" s="65"/>
      <c r="C84" s="65"/>
      <c r="D84" s="65"/>
      <c r="E84" s="65"/>
      <c r="F84" s="65"/>
      <c r="G84" s="65"/>
      <c r="H84" s="65"/>
      <c r="I84" s="65"/>
      <c r="J84" s="65"/>
      <c r="K84" s="65" t="s">
        <v>960</v>
      </c>
      <c r="L84" s="65"/>
      <c r="M84" s="65">
        <v>11</v>
      </c>
      <c r="N84" s="65"/>
      <c r="O84" s="71"/>
    </row>
    <row r="85" spans="1:18" ht="15.75">
      <c r="O85" s="82"/>
    </row>
    <row r="86" spans="1:18" s="52" customFormat="1" ht="15" customHeight="1">
      <c r="A86" s="79" t="s">
        <v>438</v>
      </c>
      <c r="B86" s="80"/>
      <c r="C86" s="79"/>
      <c r="D86" s="79"/>
      <c r="E86" s="79"/>
      <c r="F86" s="79"/>
      <c r="G86" s="79"/>
      <c r="H86" s="79"/>
      <c r="I86" s="79"/>
      <c r="J86" s="6"/>
      <c r="K86" s="81"/>
      <c r="O86" s="82"/>
      <c r="P86" s="82"/>
      <c r="Q86" s="82"/>
      <c r="R86" s="82"/>
    </row>
    <row r="87" spans="1:18" s="52" customFormat="1" ht="15" customHeight="1">
      <c r="A87" s="79"/>
      <c r="B87" s="83" t="s">
        <v>439</v>
      </c>
      <c r="C87" s="79"/>
      <c r="D87" s="79"/>
      <c r="E87" s="79"/>
      <c r="F87" s="79"/>
      <c r="G87" s="79"/>
      <c r="H87" s="79"/>
      <c r="I87" s="79"/>
      <c r="J87" s="6"/>
      <c r="K87" s="81"/>
      <c r="O87" s="82"/>
      <c r="P87" s="82"/>
      <c r="Q87" s="82"/>
      <c r="R87" s="82"/>
    </row>
    <row r="88" spans="1:18" s="52" customFormat="1" ht="15" customHeight="1">
      <c r="B88" s="84"/>
      <c r="C88" s="52" t="s">
        <v>440</v>
      </c>
      <c r="J88" s="554">
        <v>1</v>
      </c>
      <c r="M88" s="82"/>
      <c r="N88" s="82"/>
      <c r="O88" s="82"/>
    </row>
    <row r="89" spans="1:18" s="52" customFormat="1" ht="15" customHeight="1">
      <c r="B89" s="84"/>
      <c r="C89" s="52" t="s">
        <v>441</v>
      </c>
      <c r="J89" s="554">
        <v>0</v>
      </c>
      <c r="M89" s="82"/>
      <c r="N89" s="82"/>
      <c r="O89" s="82"/>
    </row>
    <row r="90" spans="1:18" s="52" customFormat="1" ht="15" customHeight="1">
      <c r="B90" s="84"/>
      <c r="C90" s="52" t="s">
        <v>442</v>
      </c>
      <c r="J90" s="554">
        <v>1</v>
      </c>
      <c r="M90" s="82"/>
      <c r="N90" s="82"/>
      <c r="O90" s="82"/>
    </row>
    <row r="91" spans="1:18" s="52" customFormat="1" ht="15" customHeight="1">
      <c r="B91" s="84"/>
      <c r="C91" s="52" t="s">
        <v>443</v>
      </c>
      <c r="J91" s="554">
        <v>0</v>
      </c>
      <c r="M91" s="82"/>
      <c r="N91" s="82"/>
      <c r="O91" s="82"/>
    </row>
    <row r="92" spans="1:18" s="52" customFormat="1" ht="15" customHeight="1">
      <c r="B92" s="84" t="s">
        <v>444</v>
      </c>
      <c r="J92" s="11"/>
      <c r="M92" s="82"/>
      <c r="N92" s="82"/>
      <c r="O92" s="82"/>
    </row>
    <row r="93" spans="1:18" s="52" customFormat="1" ht="15" customHeight="1">
      <c r="B93" s="84"/>
      <c r="C93" s="52" t="s">
        <v>445</v>
      </c>
      <c r="J93" s="554">
        <v>1336</v>
      </c>
      <c r="K93" s="52" t="s">
        <v>446</v>
      </c>
      <c r="M93" s="1" t="s">
        <v>360</v>
      </c>
      <c r="N93" s="82"/>
      <c r="O93" s="82"/>
    </row>
    <row r="94" spans="1:18" s="52" customFormat="1" ht="15" customHeight="1">
      <c r="B94" s="84"/>
      <c r="C94" s="52" t="s">
        <v>447</v>
      </c>
      <c r="J94" s="554">
        <v>0</v>
      </c>
      <c r="K94" s="52" t="s">
        <v>446</v>
      </c>
      <c r="M94" s="82"/>
      <c r="N94" s="82"/>
      <c r="O94" s="82"/>
    </row>
    <row r="95" spans="1:18" s="52" customFormat="1" ht="15" customHeight="1">
      <c r="B95" s="84"/>
      <c r="C95" s="52" t="s">
        <v>448</v>
      </c>
      <c r="J95" s="554">
        <v>900</v>
      </c>
      <c r="K95" s="52" t="s">
        <v>446</v>
      </c>
      <c r="M95" s="71" t="s">
        <v>450</v>
      </c>
      <c r="N95" s="82"/>
      <c r="O95" s="82"/>
    </row>
    <row r="96" spans="1:18" s="52" customFormat="1" ht="15" customHeight="1">
      <c r="B96" s="84"/>
      <c r="C96" s="52" t="s">
        <v>449</v>
      </c>
      <c r="J96" s="554">
        <v>0</v>
      </c>
      <c r="K96" s="52" t="s">
        <v>446</v>
      </c>
      <c r="M96" s="82"/>
      <c r="N96" s="82"/>
      <c r="O96" s="82"/>
    </row>
    <row r="98" spans="2:13">
      <c r="B98" s="71"/>
      <c r="C98" s="71"/>
      <c r="D98" s="71"/>
      <c r="E98" s="71"/>
      <c r="F98" s="293"/>
      <c r="G98" s="293"/>
      <c r="H98" s="104"/>
      <c r="I98" s="71"/>
    </row>
    <row r="99" spans="2:13">
      <c r="B99" s="71"/>
      <c r="C99" s="71"/>
      <c r="D99" s="71"/>
      <c r="E99" s="71"/>
      <c r="F99" s="293"/>
      <c r="G99" s="293"/>
      <c r="H99" s="104"/>
      <c r="I99" s="71"/>
      <c r="M99" s="78" t="s">
        <v>3614</v>
      </c>
    </row>
    <row r="100" spans="2:13">
      <c r="B100" s="71"/>
      <c r="C100" s="71"/>
      <c r="D100" s="71"/>
      <c r="E100" s="71"/>
      <c r="F100" s="293"/>
      <c r="G100" s="293"/>
      <c r="H100" s="104"/>
      <c r="I100" s="71"/>
    </row>
    <row r="101" spans="2:13">
      <c r="B101" s="71"/>
      <c r="C101" s="71"/>
      <c r="D101" s="71"/>
      <c r="E101" s="71"/>
      <c r="F101" s="293"/>
      <c r="G101" s="293"/>
      <c r="H101" s="104"/>
      <c r="I101" s="71"/>
    </row>
    <row r="102" spans="2:13">
      <c r="B102" s="71"/>
      <c r="C102" s="71"/>
      <c r="D102" s="71"/>
      <c r="E102" s="71"/>
      <c r="F102" s="293"/>
      <c r="G102" s="293"/>
      <c r="H102" s="104"/>
      <c r="I102" s="71"/>
    </row>
    <row r="103" spans="2:13">
      <c r="B103" s="71"/>
      <c r="C103" s="71"/>
      <c r="D103" s="71"/>
      <c r="E103" s="71"/>
      <c r="F103" s="293"/>
      <c r="G103" s="293"/>
      <c r="H103" s="104"/>
      <c r="I103" s="71"/>
    </row>
    <row r="104" spans="2:13">
      <c r="B104" s="71"/>
      <c r="C104" s="71"/>
      <c r="D104" s="71"/>
      <c r="E104" s="71"/>
      <c r="F104" s="293"/>
      <c r="G104" s="293"/>
      <c r="H104" s="104"/>
      <c r="I104" s="71"/>
    </row>
    <row r="105" spans="2:13">
      <c r="B105" s="71"/>
      <c r="C105" s="71"/>
      <c r="D105" s="71"/>
      <c r="E105" s="71"/>
      <c r="F105" s="293"/>
      <c r="G105" s="293"/>
      <c r="H105" s="104"/>
      <c r="I105" s="71"/>
    </row>
    <row r="106" spans="2:13">
      <c r="B106" s="71"/>
      <c r="C106" s="71"/>
      <c r="D106" s="71"/>
      <c r="E106" s="71"/>
      <c r="F106" s="293"/>
      <c r="G106" s="293"/>
      <c r="H106" s="104"/>
      <c r="I106" s="71"/>
    </row>
    <row r="107" spans="2:13">
      <c r="B107" s="71"/>
      <c r="C107" s="71"/>
      <c r="D107" s="71"/>
      <c r="E107" s="71"/>
      <c r="F107" s="71"/>
      <c r="G107" s="71"/>
      <c r="H107" s="71"/>
      <c r="I107" s="71"/>
    </row>
  </sheetData>
  <mergeCells count="1">
    <mergeCell ref="O1:O7"/>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0"/>
  <sheetViews>
    <sheetView workbookViewId="0">
      <selection activeCell="C10" sqref="C10"/>
    </sheetView>
  </sheetViews>
  <sheetFormatPr defaultRowHeight="15"/>
  <cols>
    <col min="1" max="1" width="18.140625" customWidth="1"/>
  </cols>
  <sheetData>
    <row r="1" spans="1:15" ht="15" customHeight="1">
      <c r="A1" s="758" t="s">
        <v>3383</v>
      </c>
      <c r="B1" s="758"/>
      <c r="C1" s="758"/>
      <c r="D1" s="758"/>
      <c r="E1" s="758"/>
      <c r="F1" s="758"/>
      <c r="G1" s="758"/>
      <c r="H1" s="758"/>
      <c r="I1" s="758"/>
      <c r="J1" s="758"/>
      <c r="K1" s="758"/>
      <c r="L1" s="758"/>
      <c r="M1" s="758"/>
      <c r="N1" s="758"/>
    </row>
    <row r="2" spans="1:15">
      <c r="A2" s="758"/>
      <c r="B2" s="758"/>
      <c r="C2" s="758"/>
      <c r="D2" s="758"/>
      <c r="E2" s="758"/>
      <c r="F2" s="758"/>
      <c r="G2" s="758"/>
      <c r="H2" s="758"/>
      <c r="I2" s="758"/>
      <c r="J2" s="758"/>
      <c r="K2" s="758"/>
      <c r="L2" s="758"/>
      <c r="M2" s="758"/>
      <c r="N2" s="758"/>
    </row>
    <row r="3" spans="1:15">
      <c r="A3" s="758"/>
      <c r="B3" s="758"/>
      <c r="C3" s="758"/>
      <c r="D3" s="758"/>
      <c r="E3" s="758"/>
      <c r="F3" s="758"/>
      <c r="G3" s="758"/>
      <c r="H3" s="758"/>
      <c r="I3" s="758"/>
      <c r="J3" s="758"/>
      <c r="K3" s="758"/>
      <c r="L3" s="758"/>
      <c r="M3" s="758"/>
      <c r="N3" s="758"/>
    </row>
    <row r="5" spans="1:15">
      <c r="A5" s="781" t="s">
        <v>3382</v>
      </c>
      <c r="B5" s="781"/>
      <c r="C5" s="781"/>
      <c r="D5" s="781"/>
      <c r="E5" s="781"/>
      <c r="F5" s="781"/>
      <c r="G5" s="781"/>
      <c r="H5" s="781"/>
      <c r="I5" s="781"/>
      <c r="J5" s="781"/>
      <c r="K5" s="781"/>
      <c r="L5" s="781"/>
      <c r="M5" s="781"/>
      <c r="N5" s="781"/>
      <c r="O5" s="781"/>
    </row>
    <row r="7" spans="1:15">
      <c r="A7" s="90" t="s">
        <v>3430</v>
      </c>
      <c r="B7" s="90" t="s">
        <v>3432</v>
      </c>
      <c r="C7" s="90" t="s">
        <v>3429</v>
      </c>
    </row>
    <row r="8" spans="1:15">
      <c r="A8" t="s">
        <v>3441</v>
      </c>
      <c r="B8">
        <v>0.5</v>
      </c>
      <c r="C8">
        <v>24.63</v>
      </c>
    </row>
    <row r="9" spans="1:15">
      <c r="A9" t="s">
        <v>3442</v>
      </c>
      <c r="B9">
        <v>0.5</v>
      </c>
      <c r="C9">
        <v>35.119999999999997</v>
      </c>
    </row>
    <row r="10" spans="1:15">
      <c r="C10" s="702">
        <f>SUMPRODUCT(B8:B9,C8:C9)</f>
        <v>29.875</v>
      </c>
    </row>
  </sheetData>
  <mergeCells count="2">
    <mergeCell ref="A1:N3"/>
    <mergeCell ref="A5:O5"/>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showGridLines="0"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3383</v>
      </c>
    </row>
    <row r="5" spans="1:8" s="1" customFormat="1" ht="12.75" customHeight="1">
      <c r="A5" s="750" t="s">
        <v>41</v>
      </c>
      <c r="B5" s="750"/>
      <c r="C5" s="750"/>
      <c r="D5" s="750"/>
      <c r="E5" s="4" t="s">
        <v>40</v>
      </c>
      <c r="F5" s="3"/>
      <c r="G5" s="691"/>
      <c r="H5" s="758"/>
    </row>
    <row r="6" spans="1:8" s="1" customFormat="1" ht="12.75" customHeight="1">
      <c r="A6" s="691"/>
      <c r="B6" s="691"/>
      <c r="C6" s="691"/>
      <c r="D6" s="691"/>
      <c r="E6" s="3"/>
      <c r="F6" s="3"/>
      <c r="G6" s="691"/>
      <c r="H6" s="758"/>
    </row>
    <row r="7" spans="1:8" s="1" customFormat="1" ht="12.75" customHeight="1">
      <c r="A7" s="169" t="s">
        <v>92</v>
      </c>
      <c r="B7" s="169"/>
      <c r="C7" s="169"/>
      <c r="D7" s="169"/>
      <c r="E7" s="170"/>
      <c r="F7" s="170"/>
      <c r="G7" s="23"/>
      <c r="H7" s="782" t="s">
        <v>3382</v>
      </c>
    </row>
    <row r="8" spans="1:8" s="1" customFormat="1" ht="12.75" customHeight="1">
      <c r="A8" s="169"/>
      <c r="B8" s="169"/>
      <c r="C8" s="169"/>
      <c r="D8" s="169"/>
      <c r="E8" s="170"/>
      <c r="F8" s="170"/>
      <c r="G8" s="23"/>
      <c r="H8" s="782"/>
    </row>
    <row r="9" spans="1:8" s="1" customFormat="1" ht="12.75" customHeight="1">
      <c r="A9" s="169"/>
      <c r="B9" s="169"/>
      <c r="C9" s="169"/>
      <c r="D9" s="169"/>
      <c r="E9" s="170"/>
      <c r="F9" s="170"/>
      <c r="G9" s="23"/>
      <c r="H9" s="782"/>
    </row>
    <row r="10" spans="1:8" s="1" customFormat="1" ht="12.75" customHeight="1">
      <c r="A10" s="166" t="s">
        <v>91</v>
      </c>
      <c r="B10" s="169"/>
      <c r="C10" s="169"/>
      <c r="D10" s="169"/>
      <c r="E10" s="170"/>
      <c r="F10" s="170"/>
      <c r="G10" s="23"/>
      <c r="H10" s="4" t="s">
        <v>535</v>
      </c>
    </row>
    <row r="11" spans="1:8" s="1" customFormat="1" ht="12.75" customHeight="1">
      <c r="A11" s="169"/>
      <c r="B11" s="171" t="s">
        <v>90</v>
      </c>
      <c r="C11" s="171"/>
      <c r="D11" s="171"/>
      <c r="E11" s="162" t="s">
        <v>1</v>
      </c>
      <c r="F11" s="172"/>
      <c r="G11" s="173">
        <v>1</v>
      </c>
      <c r="H11" s="121" t="s">
        <v>3381</v>
      </c>
    </row>
    <row r="12" spans="1:8" s="1" customFormat="1" ht="12.75" customHeight="1">
      <c r="A12" s="169"/>
      <c r="B12" s="171" t="s">
        <v>89</v>
      </c>
      <c r="C12" s="171"/>
      <c r="D12" s="171"/>
      <c r="E12" s="162" t="s">
        <v>1</v>
      </c>
      <c r="F12" s="172"/>
      <c r="G12" s="173"/>
      <c r="H12" s="3"/>
    </row>
    <row r="13" spans="1:8" s="1" customFormat="1" ht="12.75" customHeight="1">
      <c r="A13" s="169"/>
      <c r="B13" s="171" t="s">
        <v>88</v>
      </c>
      <c r="C13" s="171"/>
      <c r="D13" s="171"/>
      <c r="E13" s="162" t="s">
        <v>1</v>
      </c>
      <c r="F13" s="172"/>
      <c r="G13" s="173"/>
      <c r="H13" s="3"/>
    </row>
    <row r="14" spans="1:8" s="1" customFormat="1" ht="12.75" customHeight="1">
      <c r="A14" s="169"/>
      <c r="B14" s="171" t="s">
        <v>87</v>
      </c>
      <c r="C14" s="171"/>
      <c r="D14" s="171"/>
      <c r="E14" s="162" t="s">
        <v>1</v>
      </c>
      <c r="F14" s="172"/>
      <c r="G14" s="173"/>
      <c r="H14" s="3"/>
    </row>
    <row r="15" spans="1:8" s="1" customFormat="1" ht="12.75" customHeight="1">
      <c r="A15" s="169"/>
      <c r="B15" s="171" t="s">
        <v>86</v>
      </c>
      <c r="C15" s="171"/>
      <c r="D15" s="171"/>
      <c r="E15" s="162" t="s">
        <v>1</v>
      </c>
      <c r="F15" s="172"/>
      <c r="G15" s="173"/>
      <c r="H15" s="3"/>
    </row>
    <row r="16" spans="1:8" s="1" customFormat="1" ht="12.75" customHeight="1">
      <c r="A16" s="169"/>
      <c r="B16" s="171" t="s">
        <v>85</v>
      </c>
      <c r="C16" s="171"/>
      <c r="D16" s="171"/>
      <c r="E16" s="162" t="s">
        <v>1</v>
      </c>
      <c r="F16" s="172"/>
      <c r="G16" s="173"/>
      <c r="H16" s="3"/>
    </row>
    <row r="17" spans="1:8" s="1" customFormat="1" ht="12.75" customHeight="1">
      <c r="A17" s="169"/>
      <c r="B17" s="170" t="s">
        <v>84</v>
      </c>
      <c r="C17" s="171"/>
      <c r="D17" s="171"/>
      <c r="E17" s="162" t="s">
        <v>1</v>
      </c>
      <c r="F17" s="172"/>
      <c r="G17" s="173">
        <v>1</v>
      </c>
      <c r="H17" s="3"/>
    </row>
    <row r="18" spans="1:8" s="1" customFormat="1" ht="12.75" customHeight="1">
      <c r="A18" s="169"/>
      <c r="B18" s="169"/>
      <c r="C18" s="169"/>
      <c r="D18" s="169"/>
      <c r="E18" s="165"/>
      <c r="F18" s="172"/>
      <c r="G18" s="3"/>
      <c r="H18" s="3"/>
    </row>
    <row r="19" spans="1:8" s="1" customFormat="1" ht="12.75" customHeight="1">
      <c r="A19" s="169" t="s">
        <v>83</v>
      </c>
      <c r="B19" s="169"/>
      <c r="C19" s="169"/>
      <c r="D19" s="169"/>
      <c r="E19" s="162"/>
      <c r="F19" s="172"/>
      <c r="G19" s="23"/>
      <c r="H19" s="3"/>
    </row>
    <row r="20" spans="1:8" s="1" customFormat="1" ht="12.75" customHeight="1">
      <c r="A20" s="169"/>
      <c r="B20" s="169" t="s">
        <v>82</v>
      </c>
      <c r="C20" s="169"/>
      <c r="D20" s="169"/>
      <c r="E20" s="162" t="s">
        <v>1</v>
      </c>
      <c r="F20" s="172"/>
      <c r="G20" s="173" t="s">
        <v>255</v>
      </c>
      <c r="H20" s="3"/>
    </row>
    <row r="21" spans="1:8" s="1" customFormat="1" ht="12.75" customHeight="1">
      <c r="A21" s="169"/>
      <c r="B21" s="169" t="s">
        <v>80</v>
      </c>
      <c r="C21" s="169"/>
      <c r="D21" s="169"/>
      <c r="E21" s="162" t="s">
        <v>1</v>
      </c>
      <c r="F21" s="172"/>
      <c r="G21" s="173" t="s">
        <v>3380</v>
      </c>
      <c r="H21" s="3"/>
    </row>
    <row r="22" spans="1:8" s="1" customFormat="1" ht="12.75" customHeight="1">
      <c r="A22" s="169"/>
      <c r="B22" s="169" t="s">
        <v>79</v>
      </c>
      <c r="C22" s="169"/>
      <c r="D22" s="169"/>
      <c r="E22" s="162" t="s">
        <v>78</v>
      </c>
      <c r="F22" s="172"/>
      <c r="G22" s="173"/>
      <c r="H22" s="121"/>
    </row>
    <row r="23" spans="1:8" s="1" customFormat="1" ht="12.75" customHeight="1">
      <c r="A23" s="169"/>
      <c r="B23" s="169" t="s">
        <v>77</v>
      </c>
      <c r="C23" s="169"/>
      <c r="D23" s="169"/>
      <c r="E23" s="162" t="s">
        <v>76</v>
      </c>
      <c r="F23" s="172"/>
      <c r="G23" s="173">
        <v>660</v>
      </c>
      <c r="H23" s="121" t="s">
        <v>3379</v>
      </c>
    </row>
    <row r="24" spans="1:8" s="1" customFormat="1" ht="12.75" customHeight="1">
      <c r="A24" s="169"/>
      <c r="B24" s="169" t="s">
        <v>75</v>
      </c>
      <c r="C24" s="169"/>
      <c r="D24" s="169"/>
      <c r="E24" s="162" t="s">
        <v>74</v>
      </c>
      <c r="F24" s="170"/>
      <c r="G24" s="174">
        <v>36805</v>
      </c>
      <c r="H24" s="121" t="s">
        <v>3376</v>
      </c>
    </row>
    <row r="25" spans="1:8" s="1" customFormat="1" ht="12.75" customHeight="1">
      <c r="A25" s="169"/>
      <c r="B25" s="169" t="s">
        <v>73</v>
      </c>
      <c r="C25" s="169"/>
      <c r="D25" s="169"/>
      <c r="E25" s="162" t="s">
        <v>49</v>
      </c>
      <c r="F25" s="170"/>
      <c r="G25" s="174">
        <v>97</v>
      </c>
      <c r="H25" s="121" t="s">
        <v>3376</v>
      </c>
    </row>
    <row r="26" spans="1:8" s="1" customFormat="1" ht="12.75" customHeight="1">
      <c r="A26" s="169"/>
      <c r="B26" s="169" t="s">
        <v>743</v>
      </c>
      <c r="C26" s="169"/>
      <c r="D26" s="169"/>
      <c r="E26" s="162" t="s">
        <v>49</v>
      </c>
      <c r="F26" s="170"/>
      <c r="G26" s="174">
        <v>5</v>
      </c>
      <c r="H26" s="121" t="s">
        <v>3378</v>
      </c>
    </row>
    <row r="27" spans="1:8" s="1" customFormat="1" ht="12.75" customHeight="1">
      <c r="A27" s="169"/>
      <c r="B27" s="169" t="s">
        <v>744</v>
      </c>
      <c r="C27" s="169"/>
      <c r="D27" s="169"/>
      <c r="E27" s="162" t="s">
        <v>436</v>
      </c>
      <c r="F27" s="170"/>
      <c r="G27" s="174"/>
      <c r="H27" s="125"/>
    </row>
    <row r="28" spans="1:8" s="1" customFormat="1" ht="12.75" customHeight="1">
      <c r="A28" s="169"/>
      <c r="B28" s="169" t="s">
        <v>745</v>
      </c>
      <c r="C28" s="169"/>
      <c r="D28" s="169"/>
      <c r="E28" s="162" t="s">
        <v>746</v>
      </c>
      <c r="F28" s="170"/>
      <c r="G28" s="174"/>
      <c r="H28" s="126"/>
    </row>
    <row r="29" spans="1:8" s="1" customFormat="1" ht="12.75" customHeight="1">
      <c r="A29" s="169"/>
      <c r="B29" s="169" t="s">
        <v>437</v>
      </c>
      <c r="C29" s="169"/>
      <c r="D29" s="169"/>
      <c r="E29" s="162" t="s">
        <v>72</v>
      </c>
      <c r="F29" s="170"/>
      <c r="G29" s="175"/>
      <c r="H29" s="3"/>
    </row>
    <row r="30" spans="1:8" s="1" customFormat="1" ht="12.75" customHeight="1">
      <c r="A30" s="169"/>
      <c r="B30" s="169"/>
      <c r="C30" s="169"/>
      <c r="D30" s="169"/>
      <c r="E30" s="162"/>
      <c r="F30" s="170"/>
      <c r="G30" s="23"/>
      <c r="H30" s="3"/>
    </row>
    <row r="31" spans="1:8" s="1" customFormat="1" ht="12.75" customHeight="1">
      <c r="A31" s="169" t="s">
        <v>71</v>
      </c>
      <c r="B31" s="169"/>
      <c r="C31" s="169"/>
      <c r="D31" s="169"/>
      <c r="E31" s="162"/>
      <c r="F31" s="170"/>
      <c r="G31" s="23"/>
      <c r="H31" s="3"/>
    </row>
    <row r="32" spans="1:8" s="1" customFormat="1" ht="12.75" customHeight="1">
      <c r="A32" s="169"/>
      <c r="B32" s="169" t="s">
        <v>70</v>
      </c>
      <c r="C32" s="169"/>
      <c r="D32" s="169"/>
      <c r="E32" s="162" t="s">
        <v>69</v>
      </c>
      <c r="F32" s="170"/>
      <c r="G32" s="173">
        <v>11</v>
      </c>
      <c r="H32" s="121" t="s">
        <v>351</v>
      </c>
    </row>
    <row r="33" spans="1:8" s="1" customFormat="1" ht="12.75" customHeight="1">
      <c r="A33" s="169"/>
      <c r="B33" s="163" t="s">
        <v>68</v>
      </c>
      <c r="C33" s="169"/>
      <c r="D33" s="169"/>
      <c r="E33" s="162"/>
      <c r="F33" s="170"/>
      <c r="G33" s="176"/>
      <c r="H33" s="3"/>
    </row>
    <row r="34" spans="1:8" s="1" customFormat="1" ht="12.75" customHeight="1">
      <c r="A34" s="169"/>
      <c r="B34" s="170"/>
      <c r="C34" s="170"/>
      <c r="D34" s="169" t="s">
        <v>67</v>
      </c>
      <c r="E34" s="162" t="s">
        <v>62</v>
      </c>
      <c r="F34" s="170"/>
      <c r="G34" s="175"/>
      <c r="H34" s="3"/>
    </row>
    <row r="35" spans="1:8" s="1" customFormat="1" ht="12.75" customHeight="1">
      <c r="A35" s="169"/>
      <c r="B35" s="177"/>
      <c r="C35" s="170"/>
      <c r="D35" s="169" t="s">
        <v>66</v>
      </c>
      <c r="E35" s="162" t="s">
        <v>62</v>
      </c>
      <c r="F35" s="170"/>
      <c r="G35" s="175"/>
      <c r="H35" s="3"/>
    </row>
    <row r="36" spans="1:8" s="1" customFormat="1" ht="12.75" customHeight="1">
      <c r="A36" s="169"/>
      <c r="B36" s="178"/>
      <c r="C36" s="170"/>
      <c r="D36" s="169" t="s">
        <v>65</v>
      </c>
      <c r="E36" s="162" t="s">
        <v>62</v>
      </c>
      <c r="F36" s="170"/>
      <c r="G36" s="175"/>
      <c r="H36" s="3"/>
    </row>
    <row r="37" spans="1:8" s="1" customFormat="1" ht="12.75" customHeight="1">
      <c r="A37" s="169"/>
      <c r="B37" s="178"/>
      <c r="C37" s="170"/>
      <c r="D37" s="169" t="s">
        <v>64</v>
      </c>
      <c r="E37" s="162" t="s">
        <v>62</v>
      </c>
      <c r="F37" s="170"/>
      <c r="G37" s="175"/>
      <c r="H37" s="3"/>
    </row>
    <row r="38" spans="1:8" s="1" customFormat="1" ht="12.75" customHeight="1">
      <c r="A38" s="169"/>
      <c r="B38" s="178"/>
      <c r="C38" s="170"/>
      <c r="D38" s="169" t="s">
        <v>63</v>
      </c>
      <c r="E38" s="162" t="s">
        <v>62</v>
      </c>
      <c r="F38" s="170"/>
      <c r="G38" s="175"/>
      <c r="H38" s="3"/>
    </row>
    <row r="39" spans="1:8" s="1" customFormat="1" ht="12.75" customHeight="1">
      <c r="A39" s="169"/>
      <c r="B39" s="169"/>
      <c r="C39" s="170"/>
      <c r="D39" s="169" t="s">
        <v>757</v>
      </c>
      <c r="E39" s="162" t="s">
        <v>62</v>
      </c>
      <c r="F39" s="170"/>
      <c r="G39" s="175"/>
      <c r="H39" s="3"/>
    </row>
    <row r="40" spans="1:8" s="1" customFormat="1" ht="12.75" customHeight="1">
      <c r="A40" s="169"/>
      <c r="B40" s="169"/>
      <c r="C40" s="170"/>
      <c r="D40" s="169" t="s">
        <v>758</v>
      </c>
      <c r="E40" s="162" t="s">
        <v>62</v>
      </c>
      <c r="F40" s="170"/>
      <c r="G40" s="175"/>
      <c r="H40" s="3"/>
    </row>
    <row r="41" spans="1:8" s="1" customFormat="1" ht="12.75" customHeight="1">
      <c r="A41" s="169"/>
      <c r="B41" s="169"/>
      <c r="C41" s="170"/>
      <c r="D41" s="169"/>
      <c r="E41" s="162"/>
      <c r="F41" s="170"/>
      <c r="G41" s="34"/>
      <c r="H41" s="3"/>
    </row>
    <row r="42" spans="1:8" s="1" customFormat="1" ht="12.75" customHeight="1">
      <c r="A42" s="169" t="s">
        <v>61</v>
      </c>
      <c r="B42" s="169"/>
      <c r="C42" s="169"/>
      <c r="D42" s="169"/>
      <c r="E42" s="162"/>
      <c r="F42" s="170"/>
      <c r="G42" s="179"/>
      <c r="H42" s="3"/>
    </row>
    <row r="43" spans="1:8" s="1" customFormat="1" ht="12.75" customHeight="1">
      <c r="A43" s="166" t="s">
        <v>60</v>
      </c>
      <c r="B43" s="169"/>
      <c r="C43" s="169"/>
      <c r="D43" s="169"/>
      <c r="E43" s="162"/>
      <c r="F43" s="170"/>
      <c r="G43" s="180"/>
      <c r="H43" s="3"/>
    </row>
    <row r="44" spans="1:8" s="1" customFormat="1" ht="12.75" customHeight="1">
      <c r="A44" s="169"/>
      <c r="B44" s="169" t="s">
        <v>59</v>
      </c>
      <c r="C44" s="169"/>
      <c r="D44" s="169"/>
      <c r="E44" s="162" t="s">
        <v>45</v>
      </c>
      <c r="F44" s="170"/>
      <c r="G44" s="173"/>
      <c r="H44" s="3"/>
    </row>
    <row r="45" spans="1:8" s="1" customFormat="1" ht="12.75" customHeight="1">
      <c r="A45" s="169"/>
      <c r="B45" s="169" t="s">
        <v>58</v>
      </c>
      <c r="C45" s="169"/>
      <c r="D45" s="169"/>
      <c r="E45" s="162" t="s">
        <v>56</v>
      </c>
      <c r="F45" s="170"/>
      <c r="G45" s="173">
        <v>4.71</v>
      </c>
      <c r="H45" s="121" t="s">
        <v>3377</v>
      </c>
    </row>
    <row r="46" spans="1:8" s="1" customFormat="1" ht="12.75" customHeight="1">
      <c r="A46" s="169"/>
      <c r="B46" s="163" t="s">
        <v>57</v>
      </c>
      <c r="C46" s="169"/>
      <c r="D46" s="169"/>
      <c r="E46" s="162" t="s">
        <v>56</v>
      </c>
      <c r="F46" s="170"/>
      <c r="G46" s="175"/>
      <c r="H46" s="3"/>
    </row>
    <row r="47" spans="1:8" s="1" customFormat="1" ht="12.75" customHeight="1">
      <c r="A47" s="169"/>
      <c r="B47" s="163" t="s">
        <v>55</v>
      </c>
      <c r="C47" s="169"/>
      <c r="D47" s="169"/>
      <c r="E47" s="162" t="s">
        <v>515</v>
      </c>
      <c r="F47" s="170"/>
      <c r="G47" s="175"/>
      <c r="H47" s="3"/>
    </row>
    <row r="48" spans="1:8" s="1" customFormat="1" ht="12.75" customHeight="1">
      <c r="A48" s="169"/>
      <c r="B48" s="163" t="s">
        <v>54</v>
      </c>
      <c r="C48" s="169"/>
      <c r="D48" s="169"/>
      <c r="E48" s="162" t="s">
        <v>45</v>
      </c>
      <c r="F48" s="170"/>
      <c r="G48" s="175"/>
      <c r="H48" s="3"/>
    </row>
    <row r="49" spans="1:8" s="1" customFormat="1" ht="12.75" customHeight="1">
      <c r="A49" s="169"/>
      <c r="B49" s="163" t="s">
        <v>53</v>
      </c>
      <c r="C49" s="169"/>
      <c r="D49" s="169"/>
      <c r="E49" s="162" t="s">
        <v>52</v>
      </c>
      <c r="F49" s="170"/>
      <c r="G49" s="291">
        <v>4.71</v>
      </c>
      <c r="H49" s="121" t="s">
        <v>3376</v>
      </c>
    </row>
    <row r="50" spans="1:8" s="1" customFormat="1" ht="12.75" customHeight="1">
      <c r="A50" s="169"/>
      <c r="B50" s="163" t="s">
        <v>51</v>
      </c>
      <c r="C50" s="169"/>
      <c r="D50" s="169"/>
      <c r="E50" s="162" t="s">
        <v>49</v>
      </c>
      <c r="F50" s="170"/>
      <c r="G50" s="175"/>
      <c r="H50" s="3"/>
    </row>
    <row r="51" spans="1:8" s="1" customFormat="1" ht="12.75" customHeight="1">
      <c r="A51" s="169"/>
      <c r="B51" s="163" t="s">
        <v>50</v>
      </c>
      <c r="C51" s="169"/>
      <c r="D51" s="169"/>
      <c r="E51" s="162" t="s">
        <v>49</v>
      </c>
      <c r="F51" s="170"/>
      <c r="G51" s="181"/>
      <c r="H51" s="127"/>
    </row>
    <row r="52" spans="1:8" s="1" customFormat="1" ht="12.75" customHeight="1">
      <c r="A52" s="169"/>
      <c r="B52" s="163" t="s">
        <v>747</v>
      </c>
      <c r="C52" s="169"/>
      <c r="D52" s="169"/>
      <c r="E52" s="162" t="s">
        <v>49</v>
      </c>
      <c r="F52" s="170"/>
      <c r="G52" s="291">
        <v>0.15</v>
      </c>
      <c r="H52" s="121" t="s">
        <v>3375</v>
      </c>
    </row>
    <row r="53" spans="1:8" s="1" customFormat="1" ht="12.75" customHeight="1">
      <c r="A53" s="169"/>
      <c r="B53" s="163" t="s">
        <v>748</v>
      </c>
      <c r="C53" s="169"/>
      <c r="D53" s="169"/>
      <c r="E53" s="162" t="s">
        <v>49</v>
      </c>
      <c r="F53" s="170"/>
      <c r="G53" s="175"/>
      <c r="H53" s="3"/>
    </row>
    <row r="54" spans="1:8" s="1" customFormat="1" ht="12.75" customHeight="1">
      <c r="A54" s="169"/>
      <c r="B54" s="169"/>
      <c r="C54" s="169"/>
      <c r="D54" s="169"/>
      <c r="E54" s="162"/>
      <c r="F54" s="170"/>
      <c r="G54" s="23"/>
      <c r="H54" s="3"/>
    </row>
    <row r="55" spans="1:8" s="1" customFormat="1" ht="12.75" customHeight="1">
      <c r="A55" s="169" t="s">
        <v>48</v>
      </c>
      <c r="B55" s="169"/>
      <c r="C55" s="169"/>
      <c r="D55" s="169"/>
      <c r="E55" s="162"/>
      <c r="F55" s="170"/>
      <c r="G55" s="23"/>
      <c r="H55" s="3"/>
    </row>
    <row r="56" spans="1:8" s="1" customFormat="1" ht="12.75" customHeight="1">
      <c r="A56" s="169"/>
      <c r="B56" s="169" t="s">
        <v>47</v>
      </c>
      <c r="C56" s="169"/>
      <c r="D56" s="169"/>
      <c r="E56" s="162" t="s">
        <v>1</v>
      </c>
      <c r="F56" s="170"/>
      <c r="G56" s="173"/>
      <c r="H56" s="3"/>
    </row>
    <row r="57" spans="1:8" s="1" customFormat="1" ht="12.75" customHeight="1">
      <c r="A57" s="169"/>
      <c r="B57" s="169" t="s">
        <v>46</v>
      </c>
      <c r="C57" s="169"/>
      <c r="D57" s="169"/>
      <c r="E57" s="162" t="s">
        <v>1</v>
      </c>
      <c r="F57" s="170"/>
      <c r="G57" s="173"/>
      <c r="H57" s="3"/>
    </row>
    <row r="58" spans="1:8" s="1" customFormat="1" ht="12.75" customHeight="1">
      <c r="A58" s="169"/>
      <c r="B58" s="169" t="s">
        <v>722</v>
      </c>
      <c r="C58" s="169"/>
      <c r="D58" s="169"/>
      <c r="E58" s="162" t="s">
        <v>1</v>
      </c>
      <c r="F58" s="170"/>
      <c r="G58" s="173"/>
      <c r="H58" s="3"/>
    </row>
    <row r="59" spans="1:8" s="1" customFormat="1" ht="12.75" customHeight="1">
      <c r="A59" s="169"/>
      <c r="B59" s="169" t="s">
        <v>723</v>
      </c>
      <c r="C59" s="169"/>
      <c r="D59" s="169"/>
      <c r="E59" s="162" t="s">
        <v>1</v>
      </c>
      <c r="F59" s="170"/>
      <c r="G59" s="173"/>
      <c r="H59" s="3"/>
    </row>
    <row r="60" spans="1:8" s="1" customFormat="1" ht="12.75" customHeight="1">
      <c r="A60" s="169"/>
      <c r="B60" s="169" t="s">
        <v>724</v>
      </c>
      <c r="C60" s="169"/>
      <c r="D60" s="169"/>
      <c r="E60" s="162" t="s">
        <v>1</v>
      </c>
      <c r="F60" s="170"/>
      <c r="G60" s="173"/>
      <c r="H60" s="3"/>
    </row>
    <row r="61" spans="1:8" s="1" customFormat="1" ht="12.75" customHeight="1">
      <c r="A61" s="169"/>
      <c r="B61" s="163" t="s">
        <v>725</v>
      </c>
      <c r="C61" s="169"/>
      <c r="D61" s="169"/>
      <c r="E61" s="162" t="s">
        <v>45</v>
      </c>
      <c r="F61" s="170"/>
      <c r="G61" s="173">
        <v>6.73</v>
      </c>
      <c r="H61" s="3" t="s">
        <v>3057</v>
      </c>
    </row>
    <row r="62" spans="1:8" s="1" customFormat="1" ht="12.75" customHeight="1">
      <c r="A62" s="169"/>
      <c r="B62" s="163" t="s">
        <v>726</v>
      </c>
      <c r="C62" s="169"/>
      <c r="D62" s="169"/>
      <c r="E62" s="162" t="s">
        <v>45</v>
      </c>
      <c r="F62" s="182"/>
      <c r="G62" s="175"/>
      <c r="H62" s="3"/>
    </row>
    <row r="63" spans="1:8" s="1" customFormat="1" ht="12.75" customHeight="1">
      <c r="A63" s="169"/>
      <c r="B63" s="163" t="s">
        <v>727</v>
      </c>
      <c r="C63" s="169"/>
      <c r="D63" s="169"/>
      <c r="E63" s="162" t="s">
        <v>49</v>
      </c>
      <c r="F63" s="183"/>
      <c r="G63" s="291"/>
      <c r="H63" s="3"/>
    </row>
    <row r="64" spans="1:8" s="1" customFormat="1" ht="12.75" customHeight="1">
      <c r="A64" s="169"/>
      <c r="B64" s="163"/>
      <c r="C64" s="169"/>
      <c r="D64" s="169"/>
      <c r="E64" s="162"/>
      <c r="F64" s="184"/>
      <c r="G64" s="185"/>
      <c r="H64" s="3"/>
    </row>
    <row r="65" spans="1:8" s="1" customFormat="1" ht="12.75" customHeight="1">
      <c r="A65" s="169" t="s">
        <v>749</v>
      </c>
      <c r="B65" s="163"/>
      <c r="C65" s="169"/>
      <c r="D65" s="169"/>
      <c r="E65" s="162"/>
      <c r="F65" s="184"/>
      <c r="G65" s="186"/>
      <c r="H65" s="3"/>
    </row>
    <row r="66" spans="1:8" s="1" customFormat="1" ht="12.75" customHeight="1">
      <c r="A66" s="169"/>
      <c r="B66" s="187" t="s">
        <v>44</v>
      </c>
      <c r="C66" s="169"/>
      <c r="D66" s="169"/>
      <c r="E66" s="162"/>
      <c r="F66" s="184"/>
      <c r="G66" s="188"/>
      <c r="H66" s="3"/>
    </row>
    <row r="67" spans="1:8" s="1" customFormat="1" ht="12.75" customHeight="1">
      <c r="A67" s="169"/>
      <c r="B67" s="187"/>
      <c r="C67" s="187" t="s">
        <v>750</v>
      </c>
      <c r="D67" s="169"/>
      <c r="E67" s="162" t="s">
        <v>1</v>
      </c>
      <c r="F67" s="184"/>
      <c r="G67" s="189"/>
      <c r="H67" s="3"/>
    </row>
    <row r="68" spans="1:8" s="1" customFormat="1" ht="12.75" customHeight="1">
      <c r="A68" s="169"/>
      <c r="B68" s="187"/>
      <c r="C68" s="187" t="s">
        <v>751</v>
      </c>
      <c r="D68" s="169"/>
      <c r="E68" s="162" t="s">
        <v>1</v>
      </c>
      <c r="F68" s="184"/>
      <c r="G68" s="189"/>
      <c r="H68" s="3"/>
    </row>
    <row r="69" spans="1:8" s="1" customFormat="1" ht="12.75" customHeight="1">
      <c r="A69" s="169"/>
      <c r="B69" s="187"/>
      <c r="C69" s="187" t="s">
        <v>752</v>
      </c>
      <c r="D69" s="169"/>
      <c r="E69" s="162" t="s">
        <v>1</v>
      </c>
      <c r="F69" s="184"/>
      <c r="G69" s="189"/>
      <c r="H69" s="3"/>
    </row>
    <row r="70" spans="1:8" s="1" customFormat="1" ht="12.75" customHeight="1">
      <c r="A70" s="169"/>
      <c r="B70" s="187" t="s">
        <v>43</v>
      </c>
      <c r="C70" s="187"/>
      <c r="D70" s="169"/>
      <c r="E70" s="162"/>
      <c r="F70" s="184"/>
      <c r="G70" s="190"/>
      <c r="H70" s="3"/>
    </row>
    <row r="71" spans="1:8" s="1" customFormat="1" ht="12.75" customHeight="1">
      <c r="A71" s="169"/>
      <c r="B71" s="187"/>
      <c r="C71" s="187" t="s">
        <v>753</v>
      </c>
      <c r="D71" s="169"/>
      <c r="E71" s="162" t="s">
        <v>1</v>
      </c>
      <c r="F71" s="184"/>
      <c r="G71" s="189"/>
      <c r="H71" s="3"/>
    </row>
    <row r="72" spans="1:8" s="1" customFormat="1" ht="12.75" customHeight="1">
      <c r="A72" s="169"/>
      <c r="B72" s="187"/>
      <c r="C72" s="187" t="s">
        <v>754</v>
      </c>
      <c r="D72" s="169"/>
      <c r="E72" s="162" t="s">
        <v>1</v>
      </c>
      <c r="F72" s="184"/>
      <c r="G72" s="189"/>
      <c r="H72" s="3"/>
    </row>
    <row r="73" spans="1:8" s="1" customFormat="1" ht="12.75" customHeight="1">
      <c r="A73" s="169"/>
      <c r="B73" s="187"/>
      <c r="C73" s="187" t="s">
        <v>755</v>
      </c>
      <c r="D73" s="169"/>
      <c r="E73" s="162" t="s">
        <v>1</v>
      </c>
      <c r="F73" s="184"/>
      <c r="G73" s="189"/>
      <c r="H73" s="3"/>
    </row>
    <row r="74" spans="1:8" s="1" customFormat="1" ht="12.75" customHeight="1">
      <c r="A74" s="191"/>
      <c r="B74" s="192"/>
      <c r="C74" s="192"/>
      <c r="D74" s="191"/>
      <c r="E74" s="164"/>
      <c r="F74" s="184"/>
      <c r="G74" s="193"/>
      <c r="H74" s="3"/>
    </row>
    <row r="75" spans="1:8" s="1" customFormat="1" ht="12.75" customHeight="1">
      <c r="A75" s="169" t="s">
        <v>728</v>
      </c>
      <c r="B75" s="187"/>
      <c r="C75" s="187"/>
      <c r="D75" s="169"/>
      <c r="E75" s="162" t="s">
        <v>1</v>
      </c>
      <c r="F75" s="184"/>
      <c r="G75" s="194"/>
      <c r="H75" s="3"/>
    </row>
    <row r="76" spans="1:8" s="1" customFormat="1" ht="12.75" customHeight="1">
      <c r="A76" s="191"/>
      <c r="B76" s="192"/>
      <c r="C76" s="192"/>
      <c r="D76" s="191"/>
      <c r="E76" s="164"/>
      <c r="F76" s="184"/>
      <c r="G76" s="184"/>
      <c r="H76" s="3"/>
    </row>
    <row r="77" spans="1:8" s="1" customFormat="1" ht="12.75" customHeight="1">
      <c r="A77" s="191" t="s">
        <v>729</v>
      </c>
      <c r="B77" s="192"/>
      <c r="C77" s="191"/>
      <c r="D77" s="191"/>
      <c r="E77" s="164"/>
      <c r="F77" s="184"/>
      <c r="G77" s="184"/>
      <c r="H77" s="3"/>
    </row>
    <row r="78" spans="1:8" s="1" customFormat="1" ht="12.75" customHeight="1">
      <c r="A78" s="191"/>
      <c r="B78" s="195" t="s">
        <v>730</v>
      </c>
      <c r="C78" s="191"/>
      <c r="D78" s="191"/>
      <c r="E78" s="164"/>
      <c r="F78" s="184"/>
      <c r="G78" s="196"/>
      <c r="H78" s="3"/>
    </row>
    <row r="79" spans="1:8" s="1" customFormat="1" ht="12.75" customHeight="1">
      <c r="A79" s="169"/>
      <c r="B79" s="163"/>
      <c r="C79" s="169" t="s">
        <v>731</v>
      </c>
      <c r="D79" s="169"/>
      <c r="E79" s="162" t="s">
        <v>49</v>
      </c>
      <c r="F79" s="184"/>
      <c r="G79" s="13">
        <v>1</v>
      </c>
      <c r="H79" s="3"/>
    </row>
    <row r="80" spans="1:8" s="1" customFormat="1" ht="12.75" customHeight="1">
      <c r="A80" s="169"/>
      <c r="B80" s="163"/>
      <c r="C80" s="169" t="s">
        <v>732</v>
      </c>
      <c r="D80" s="169"/>
      <c r="E80" s="162" t="s">
        <v>49</v>
      </c>
      <c r="F80" s="184"/>
      <c r="G80" s="13">
        <v>0</v>
      </c>
      <c r="H80" s="3"/>
    </row>
    <row r="81" spans="1:8" s="1" customFormat="1" ht="12.75" customHeight="1">
      <c r="A81" s="169"/>
      <c r="B81" s="163"/>
      <c r="C81" s="169" t="s">
        <v>733</v>
      </c>
      <c r="D81" s="169"/>
      <c r="E81" s="162" t="s">
        <v>49</v>
      </c>
      <c r="F81" s="184"/>
      <c r="G81" s="13">
        <v>1</v>
      </c>
      <c r="H81" s="3"/>
    </row>
    <row r="82" spans="1:8" s="1" customFormat="1" ht="12.75" customHeight="1">
      <c r="A82" s="169"/>
      <c r="B82" s="163"/>
      <c r="C82" s="169" t="s">
        <v>734</v>
      </c>
      <c r="D82" s="169"/>
      <c r="E82" s="162" t="s">
        <v>49</v>
      </c>
      <c r="F82" s="184"/>
      <c r="G82" s="13">
        <v>0</v>
      </c>
      <c r="H82" s="3"/>
    </row>
    <row r="83" spans="1:8" s="1" customFormat="1" ht="12.75" customHeight="1">
      <c r="A83" s="169"/>
      <c r="B83" s="195" t="s">
        <v>735</v>
      </c>
      <c r="C83" s="191"/>
      <c r="D83" s="191"/>
      <c r="E83" s="164"/>
      <c r="F83" s="184"/>
      <c r="G83" s="11"/>
      <c r="H83" s="3"/>
    </row>
    <row r="84" spans="1:8" s="1" customFormat="1" ht="12.75" customHeight="1">
      <c r="A84" s="169"/>
      <c r="B84" s="163"/>
      <c r="C84" s="169" t="s">
        <v>736</v>
      </c>
      <c r="D84" s="169"/>
      <c r="E84" s="162" t="s">
        <v>42</v>
      </c>
      <c r="F84" s="184"/>
      <c r="G84" s="13">
        <v>1336</v>
      </c>
      <c r="H84" s="3" t="s">
        <v>360</v>
      </c>
    </row>
    <row r="85" spans="1:8" s="1" customFormat="1" ht="12.75" customHeight="1">
      <c r="A85" s="169"/>
      <c r="B85" s="163"/>
      <c r="C85" s="169" t="s">
        <v>737</v>
      </c>
      <c r="D85" s="169"/>
      <c r="E85" s="162" t="s">
        <v>42</v>
      </c>
      <c r="F85" s="184"/>
      <c r="G85" s="13">
        <v>0</v>
      </c>
      <c r="H85" s="3"/>
    </row>
    <row r="86" spans="1:8" s="1" customFormat="1" ht="12.75" customHeight="1">
      <c r="A86" s="169"/>
      <c r="B86" s="163"/>
      <c r="C86" s="169" t="s">
        <v>738</v>
      </c>
      <c r="D86" s="169"/>
      <c r="E86" s="162" t="s">
        <v>42</v>
      </c>
      <c r="F86" s="184"/>
      <c r="G86" s="13">
        <v>900</v>
      </c>
      <c r="H86" s="205" t="s">
        <v>359</v>
      </c>
    </row>
    <row r="87" spans="1:8" s="1" customFormat="1" ht="12.75" customHeight="1">
      <c r="A87" s="169"/>
      <c r="B87" s="163"/>
      <c r="C87" s="169" t="s">
        <v>739</v>
      </c>
      <c r="D87" s="169"/>
      <c r="E87" s="162" t="s">
        <v>42</v>
      </c>
      <c r="F87" s="184"/>
      <c r="G87" s="13">
        <v>0</v>
      </c>
      <c r="H87" s="3"/>
    </row>
    <row r="88" spans="1:8" s="1" customFormat="1" ht="12.75" customHeight="1">
      <c r="A88" s="169"/>
      <c r="B88" s="163" t="s">
        <v>740</v>
      </c>
      <c r="C88" s="169"/>
      <c r="D88" s="169"/>
      <c r="E88" s="162" t="s">
        <v>741</v>
      </c>
      <c r="F88" s="184"/>
      <c r="G88" s="189"/>
      <c r="H88" s="3"/>
    </row>
    <row r="89" spans="1:8" s="1" customFormat="1" ht="12.75" customHeight="1">
      <c r="A89" s="191"/>
      <c r="B89" s="195"/>
      <c r="C89" s="191"/>
      <c r="D89" s="191"/>
      <c r="E89" s="164"/>
      <c r="F89" s="184"/>
      <c r="G89" s="190"/>
      <c r="H89" s="3"/>
    </row>
    <row r="90" spans="1:8" s="1" customFormat="1" ht="12.75" customHeight="1">
      <c r="A90" s="169" t="s">
        <v>742</v>
      </c>
      <c r="B90" s="163"/>
      <c r="C90" s="169"/>
      <c r="D90" s="169"/>
      <c r="E90" s="167" t="s">
        <v>756</v>
      </c>
      <c r="F90" s="184"/>
      <c r="G90" s="175"/>
      <c r="H90" s="3"/>
    </row>
    <row r="91" spans="1:8" s="1" customFormat="1" ht="12.75" customHeight="1">
      <c r="A91" s="23"/>
      <c r="B91" s="21"/>
      <c r="C91" s="23"/>
      <c r="D91" s="23"/>
      <c r="E91" s="23"/>
      <c r="F91" s="184"/>
      <c r="G91" s="184"/>
      <c r="H91" s="72" t="s">
        <v>346</v>
      </c>
    </row>
    <row r="92" spans="1:8" s="1" customFormat="1" ht="12.75" customHeight="1">
      <c r="A92" s="3"/>
      <c r="B92" s="3"/>
      <c r="C92" s="3"/>
      <c r="D92" s="3"/>
      <c r="E92" s="3"/>
      <c r="F92" s="3"/>
      <c r="G92" s="3"/>
      <c r="H92" s="3"/>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row r="98" spans="1:8">
      <c r="A98" s="127"/>
      <c r="B98" s="127"/>
      <c r="C98" s="127"/>
      <c r="D98" s="127"/>
      <c r="E98" s="127"/>
      <c r="F98" s="127"/>
      <c r="G98" s="127"/>
      <c r="H98" s="127"/>
    </row>
    <row r="99" spans="1:8">
      <c r="A99" s="127"/>
      <c r="B99" s="127"/>
      <c r="C99" s="127"/>
      <c r="D99" s="127"/>
      <c r="E99" s="127"/>
      <c r="F99" s="127"/>
      <c r="G99" s="127"/>
      <c r="H99" s="127"/>
    </row>
  </sheetData>
  <mergeCells count="3">
    <mergeCell ref="H4:H6"/>
    <mergeCell ref="A5:D5"/>
    <mergeCell ref="H7:H9"/>
  </mergeCells>
  <pageMargins left="0.7" right="0.7" top="0.75" bottom="0.75" header="0.3" footer="0.3"/>
  <pageSetup orientation="portrait" horizontalDpi="0"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showGridLines="0" topLeftCell="B1"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3387</v>
      </c>
    </row>
    <row r="5" spans="1:8" s="1" customFormat="1" ht="12.75" customHeight="1">
      <c r="A5" s="750" t="s">
        <v>41</v>
      </c>
      <c r="B5" s="750"/>
      <c r="C5" s="750"/>
      <c r="D5" s="750"/>
      <c r="E5" s="4" t="s">
        <v>40</v>
      </c>
      <c r="F5" s="3"/>
      <c r="G5" s="691"/>
      <c r="H5" s="758"/>
    </row>
    <row r="6" spans="1:8" s="1" customFormat="1" ht="12.75" customHeight="1">
      <c r="A6" s="691"/>
      <c r="B6" s="691"/>
      <c r="C6" s="691"/>
      <c r="D6" s="691"/>
      <c r="E6" s="3"/>
      <c r="F6" s="3"/>
      <c r="G6" s="691"/>
      <c r="H6" s="758"/>
    </row>
    <row r="7" spans="1:8" s="1" customFormat="1" ht="12.75" customHeight="1">
      <c r="A7" s="169" t="s">
        <v>92</v>
      </c>
      <c r="B7" s="169"/>
      <c r="C7" s="169"/>
      <c r="D7" s="169"/>
      <c r="E7" s="170"/>
      <c r="F7" s="170"/>
      <c r="G7" s="23"/>
      <c r="H7" s="783" t="s">
        <v>3386</v>
      </c>
    </row>
    <row r="8" spans="1:8" s="1" customFormat="1" ht="12.75" customHeight="1">
      <c r="A8" s="169"/>
      <c r="B8" s="169"/>
      <c r="C8" s="169"/>
      <c r="D8" s="169"/>
      <c r="E8" s="170"/>
      <c r="F8" s="170"/>
      <c r="G8" s="23"/>
      <c r="H8" s="783"/>
    </row>
    <row r="9" spans="1:8" s="1" customFormat="1" ht="12.75" customHeight="1">
      <c r="A9" s="169"/>
      <c r="B9" s="169"/>
      <c r="C9" s="169"/>
      <c r="D9" s="169"/>
      <c r="E9" s="170"/>
      <c r="F9" s="170"/>
      <c r="G9" s="23"/>
      <c r="H9" s="783"/>
    </row>
    <row r="10" spans="1:8" s="1" customFormat="1" ht="12.75" customHeight="1">
      <c r="A10" s="166" t="s">
        <v>91</v>
      </c>
      <c r="B10" s="169"/>
      <c r="C10" s="169"/>
      <c r="D10" s="169"/>
      <c r="E10" s="170"/>
      <c r="F10" s="170"/>
      <c r="G10" s="23"/>
      <c r="H10" s="4" t="s">
        <v>535</v>
      </c>
    </row>
    <row r="11" spans="1:8" s="1" customFormat="1" ht="12.75" customHeight="1">
      <c r="A11" s="169"/>
      <c r="B11" s="171" t="s">
        <v>90</v>
      </c>
      <c r="C11" s="171"/>
      <c r="D11" s="171"/>
      <c r="E11" s="162" t="s">
        <v>1</v>
      </c>
      <c r="F11" s="172"/>
      <c r="G11" s="173">
        <v>1</v>
      </c>
      <c r="H11" s="121" t="s">
        <v>3381</v>
      </c>
    </row>
    <row r="12" spans="1:8" s="1" customFormat="1" ht="12.75" customHeight="1">
      <c r="A12" s="169"/>
      <c r="B12" s="171" t="s">
        <v>89</v>
      </c>
      <c r="C12" s="171"/>
      <c r="D12" s="171"/>
      <c r="E12" s="162" t="s">
        <v>1</v>
      </c>
      <c r="F12" s="172"/>
      <c r="G12" s="173"/>
      <c r="H12" s="3"/>
    </row>
    <row r="13" spans="1:8" s="1" customFormat="1" ht="12.75" customHeight="1">
      <c r="A13" s="169"/>
      <c r="B13" s="171" t="s">
        <v>88</v>
      </c>
      <c r="C13" s="171"/>
      <c r="D13" s="171"/>
      <c r="E13" s="162" t="s">
        <v>1</v>
      </c>
      <c r="F13" s="172"/>
      <c r="G13" s="173"/>
      <c r="H13" s="3"/>
    </row>
    <row r="14" spans="1:8" s="1" customFormat="1" ht="12.75" customHeight="1">
      <c r="A14" s="169"/>
      <c r="B14" s="171" t="s">
        <v>87</v>
      </c>
      <c r="C14" s="171"/>
      <c r="D14" s="171"/>
      <c r="E14" s="162" t="s">
        <v>1</v>
      </c>
      <c r="F14" s="172"/>
      <c r="G14" s="173"/>
      <c r="H14" s="3"/>
    </row>
    <row r="15" spans="1:8" s="1" customFormat="1" ht="12.75" customHeight="1">
      <c r="A15" s="169"/>
      <c r="B15" s="171" t="s">
        <v>86</v>
      </c>
      <c r="C15" s="171"/>
      <c r="D15" s="171"/>
      <c r="E15" s="162" t="s">
        <v>1</v>
      </c>
      <c r="F15" s="172"/>
      <c r="G15" s="173"/>
      <c r="H15" s="3"/>
    </row>
    <row r="16" spans="1:8" s="1" customFormat="1" ht="12.75" customHeight="1">
      <c r="A16" s="169"/>
      <c r="B16" s="171" t="s">
        <v>85</v>
      </c>
      <c r="C16" s="171"/>
      <c r="D16" s="171"/>
      <c r="E16" s="162" t="s">
        <v>1</v>
      </c>
      <c r="F16" s="172"/>
      <c r="G16" s="173"/>
      <c r="H16" s="3"/>
    </row>
    <row r="17" spans="1:8" s="1" customFormat="1" ht="12.75" customHeight="1">
      <c r="A17" s="169"/>
      <c r="B17" s="170" t="s">
        <v>84</v>
      </c>
      <c r="C17" s="171"/>
      <c r="D17" s="171"/>
      <c r="E17" s="162" t="s">
        <v>1</v>
      </c>
      <c r="F17" s="172"/>
      <c r="G17" s="173">
        <v>1</v>
      </c>
      <c r="H17" s="3"/>
    </row>
    <row r="18" spans="1:8" s="1" customFormat="1" ht="12.75" customHeight="1">
      <c r="A18" s="169"/>
      <c r="B18" s="169"/>
      <c r="C18" s="169"/>
      <c r="D18" s="169"/>
      <c r="E18" s="165"/>
      <c r="F18" s="172"/>
      <c r="G18" s="3"/>
      <c r="H18" s="3"/>
    </row>
    <row r="19" spans="1:8" s="1" customFormat="1" ht="12.75" customHeight="1">
      <c r="A19" s="169" t="s">
        <v>83</v>
      </c>
      <c r="B19" s="169"/>
      <c r="C19" s="169"/>
      <c r="D19" s="169"/>
      <c r="E19" s="162"/>
      <c r="F19" s="172"/>
      <c r="G19" s="23"/>
      <c r="H19" s="3"/>
    </row>
    <row r="20" spans="1:8" s="1" customFormat="1" ht="12.75" customHeight="1">
      <c r="A20" s="169"/>
      <c r="B20" s="169" t="s">
        <v>82</v>
      </c>
      <c r="C20" s="169"/>
      <c r="D20" s="169"/>
      <c r="E20" s="162" t="s">
        <v>1</v>
      </c>
      <c r="F20" s="172"/>
      <c r="G20" s="173" t="s">
        <v>255</v>
      </c>
      <c r="H20" s="3"/>
    </row>
    <row r="21" spans="1:8" s="1" customFormat="1" ht="12.75" customHeight="1">
      <c r="A21" s="169"/>
      <c r="B21" s="169" t="s">
        <v>80</v>
      </c>
      <c r="C21" s="169"/>
      <c r="D21" s="169"/>
      <c r="E21" s="162" t="s">
        <v>1</v>
      </c>
      <c r="F21" s="172"/>
      <c r="G21" s="173" t="s">
        <v>3380</v>
      </c>
      <c r="H21" s="3"/>
    </row>
    <row r="22" spans="1:8" s="1" customFormat="1" ht="12.75" customHeight="1">
      <c r="A22" s="169"/>
      <c r="B22" s="169" t="s">
        <v>79</v>
      </c>
      <c r="C22" s="169"/>
      <c r="D22" s="169"/>
      <c r="E22" s="162" t="s">
        <v>78</v>
      </c>
      <c r="F22" s="172"/>
      <c r="G22" s="173"/>
      <c r="H22" s="121"/>
    </row>
    <row r="23" spans="1:8" s="1" customFormat="1" ht="12.75" customHeight="1">
      <c r="A23" s="169"/>
      <c r="B23" s="169" t="s">
        <v>77</v>
      </c>
      <c r="C23" s="169"/>
      <c r="D23" s="169"/>
      <c r="E23" s="162" t="s">
        <v>76</v>
      </c>
      <c r="F23" s="172"/>
      <c r="G23" s="173">
        <v>660</v>
      </c>
      <c r="H23" s="121" t="s">
        <v>3379</v>
      </c>
    </row>
    <row r="24" spans="1:8" s="1" customFormat="1" ht="12.75" customHeight="1">
      <c r="A24" s="169"/>
      <c r="B24" s="169" t="s">
        <v>75</v>
      </c>
      <c r="C24" s="169"/>
      <c r="D24" s="169"/>
      <c r="E24" s="162" t="s">
        <v>74</v>
      </c>
      <c r="F24" s="170"/>
      <c r="G24" s="174">
        <v>36805</v>
      </c>
      <c r="H24" s="121" t="s">
        <v>3376</v>
      </c>
    </row>
    <row r="25" spans="1:8" s="1" customFormat="1" ht="12.75" customHeight="1">
      <c r="A25" s="169"/>
      <c r="B25" s="169" t="s">
        <v>73</v>
      </c>
      <c r="C25" s="169"/>
      <c r="D25" s="169"/>
      <c r="E25" s="162" t="s">
        <v>49</v>
      </c>
      <c r="F25" s="170"/>
      <c r="G25" s="174">
        <v>97</v>
      </c>
      <c r="H25" s="121" t="s">
        <v>3376</v>
      </c>
    </row>
    <row r="26" spans="1:8" s="1" customFormat="1" ht="12.75" customHeight="1">
      <c r="A26" s="169"/>
      <c r="B26" s="169" t="s">
        <v>743</v>
      </c>
      <c r="C26" s="169"/>
      <c r="D26" s="169"/>
      <c r="E26" s="162" t="s">
        <v>49</v>
      </c>
      <c r="F26" s="170"/>
      <c r="G26" s="174">
        <v>5</v>
      </c>
      <c r="H26" s="121" t="s">
        <v>3378</v>
      </c>
    </row>
    <row r="27" spans="1:8" s="1" customFormat="1" ht="12.75" customHeight="1">
      <c r="A27" s="169"/>
      <c r="B27" s="169" t="s">
        <v>744</v>
      </c>
      <c r="C27" s="169"/>
      <c r="D27" s="169"/>
      <c r="E27" s="162" t="s">
        <v>436</v>
      </c>
      <c r="F27" s="170"/>
      <c r="G27" s="174"/>
      <c r="H27" s="125"/>
    </row>
    <row r="28" spans="1:8" s="1" customFormat="1" ht="12.75" customHeight="1">
      <c r="A28" s="169"/>
      <c r="B28" s="169" t="s">
        <v>745</v>
      </c>
      <c r="C28" s="169"/>
      <c r="D28" s="169"/>
      <c r="E28" s="162" t="s">
        <v>746</v>
      </c>
      <c r="F28" s="170"/>
      <c r="G28" s="174"/>
      <c r="H28" s="126"/>
    </row>
    <row r="29" spans="1:8" s="1" customFormat="1" ht="12.75" customHeight="1">
      <c r="A29" s="169"/>
      <c r="B29" s="169" t="s">
        <v>437</v>
      </c>
      <c r="C29" s="169"/>
      <c r="D29" s="169"/>
      <c r="E29" s="162" t="s">
        <v>72</v>
      </c>
      <c r="F29" s="170"/>
      <c r="G29" s="175"/>
      <c r="H29" s="3"/>
    </row>
    <row r="30" spans="1:8" s="1" customFormat="1" ht="12.75" customHeight="1">
      <c r="A30" s="169"/>
      <c r="B30" s="169"/>
      <c r="C30" s="169"/>
      <c r="D30" s="169"/>
      <c r="E30" s="162"/>
      <c r="F30" s="170"/>
      <c r="G30" s="23"/>
      <c r="H30" s="3"/>
    </row>
    <row r="31" spans="1:8" s="1" customFormat="1" ht="12.75" customHeight="1">
      <c r="A31" s="169" t="s">
        <v>71</v>
      </c>
      <c r="B31" s="169"/>
      <c r="C31" s="169"/>
      <c r="D31" s="169"/>
      <c r="E31" s="162"/>
      <c r="F31" s="170"/>
      <c r="G31" s="23"/>
      <c r="H31" s="3"/>
    </row>
    <row r="32" spans="1:8" s="1" customFormat="1" ht="12.75" customHeight="1">
      <c r="A32" s="169"/>
      <c r="B32" s="169" t="s">
        <v>70</v>
      </c>
      <c r="C32" s="169"/>
      <c r="D32" s="169"/>
      <c r="E32" s="162" t="s">
        <v>69</v>
      </c>
      <c r="F32" s="170"/>
      <c r="G32" s="173">
        <v>11</v>
      </c>
      <c r="H32" s="121" t="s">
        <v>351</v>
      </c>
    </row>
    <row r="33" spans="1:8" s="1" customFormat="1" ht="12.75" customHeight="1">
      <c r="A33" s="169"/>
      <c r="B33" s="163" t="s">
        <v>68</v>
      </c>
      <c r="C33" s="169"/>
      <c r="D33" s="169"/>
      <c r="E33" s="162"/>
      <c r="F33" s="170"/>
      <c r="G33" s="176"/>
      <c r="H33" s="3"/>
    </row>
    <row r="34" spans="1:8" s="1" customFormat="1" ht="12.75" customHeight="1">
      <c r="A34" s="169"/>
      <c r="B34" s="170"/>
      <c r="C34" s="170"/>
      <c r="D34" s="169" t="s">
        <v>67</v>
      </c>
      <c r="E34" s="162" t="s">
        <v>62</v>
      </c>
      <c r="F34" s="170"/>
      <c r="G34" s="175"/>
      <c r="H34" s="3"/>
    </row>
    <row r="35" spans="1:8" s="1" customFormat="1" ht="12.75" customHeight="1">
      <c r="A35" s="169"/>
      <c r="B35" s="177"/>
      <c r="C35" s="170"/>
      <c r="D35" s="169" t="s">
        <v>66</v>
      </c>
      <c r="E35" s="162" t="s">
        <v>62</v>
      </c>
      <c r="F35" s="170"/>
      <c r="G35" s="175"/>
      <c r="H35" s="3"/>
    </row>
    <row r="36" spans="1:8" s="1" customFormat="1" ht="12.75" customHeight="1">
      <c r="A36" s="169"/>
      <c r="B36" s="178"/>
      <c r="C36" s="170"/>
      <c r="D36" s="169" t="s">
        <v>65</v>
      </c>
      <c r="E36" s="162" t="s">
        <v>62</v>
      </c>
      <c r="F36" s="170"/>
      <c r="G36" s="175"/>
      <c r="H36" s="3"/>
    </row>
    <row r="37" spans="1:8" s="1" customFormat="1" ht="12.75" customHeight="1">
      <c r="A37" s="169"/>
      <c r="B37" s="178"/>
      <c r="C37" s="170"/>
      <c r="D37" s="169" t="s">
        <v>64</v>
      </c>
      <c r="E37" s="162" t="s">
        <v>62</v>
      </c>
      <c r="F37" s="170"/>
      <c r="G37" s="175"/>
      <c r="H37" s="3"/>
    </row>
    <row r="38" spans="1:8" s="1" customFormat="1" ht="12.75" customHeight="1">
      <c r="A38" s="169"/>
      <c r="B38" s="178"/>
      <c r="C38" s="170"/>
      <c r="D38" s="169" t="s">
        <v>63</v>
      </c>
      <c r="E38" s="162" t="s">
        <v>62</v>
      </c>
      <c r="F38" s="170"/>
      <c r="G38" s="175"/>
      <c r="H38" s="3"/>
    </row>
    <row r="39" spans="1:8" s="1" customFormat="1" ht="12.75" customHeight="1">
      <c r="A39" s="169"/>
      <c r="B39" s="169"/>
      <c r="C39" s="170"/>
      <c r="D39" s="169" t="s">
        <v>757</v>
      </c>
      <c r="E39" s="162" t="s">
        <v>62</v>
      </c>
      <c r="F39" s="170"/>
      <c r="G39" s="175"/>
      <c r="H39" s="3"/>
    </row>
    <row r="40" spans="1:8" s="1" customFormat="1" ht="12.75" customHeight="1">
      <c r="A40" s="169"/>
      <c r="B40" s="169"/>
      <c r="C40" s="170"/>
      <c r="D40" s="169" t="s">
        <v>758</v>
      </c>
      <c r="E40" s="162" t="s">
        <v>62</v>
      </c>
      <c r="F40" s="170"/>
      <c r="G40" s="175"/>
      <c r="H40" s="3"/>
    </row>
    <row r="41" spans="1:8" s="1" customFormat="1" ht="12.75" customHeight="1">
      <c r="A41" s="169"/>
      <c r="B41" s="169"/>
      <c r="C41" s="170"/>
      <c r="D41" s="169"/>
      <c r="E41" s="162"/>
      <c r="F41" s="170"/>
      <c r="G41" s="34"/>
      <c r="H41" s="3"/>
    </row>
    <row r="42" spans="1:8" s="1" customFormat="1" ht="12.75" customHeight="1">
      <c r="A42" s="169" t="s">
        <v>61</v>
      </c>
      <c r="B42" s="169"/>
      <c r="C42" s="169"/>
      <c r="D42" s="169"/>
      <c r="E42" s="162"/>
      <c r="F42" s="170"/>
      <c r="G42" s="179"/>
      <c r="H42" s="3"/>
    </row>
    <row r="43" spans="1:8" s="1" customFormat="1" ht="12.75" customHeight="1">
      <c r="A43" s="166" t="s">
        <v>60</v>
      </c>
      <c r="B43" s="169"/>
      <c r="C43" s="169"/>
      <c r="D43" s="169"/>
      <c r="E43" s="162"/>
      <c r="F43" s="170"/>
      <c r="G43" s="180"/>
      <c r="H43" s="3"/>
    </row>
    <row r="44" spans="1:8" s="1" customFormat="1" ht="12.75" customHeight="1">
      <c r="A44" s="169"/>
      <c r="B44" s="169" t="s">
        <v>59</v>
      </c>
      <c r="C44" s="169"/>
      <c r="D44" s="169"/>
      <c r="E44" s="162" t="s">
        <v>45</v>
      </c>
      <c r="F44" s="170"/>
      <c r="G44" s="173"/>
      <c r="H44" s="3"/>
    </row>
    <row r="45" spans="1:8" s="1" customFormat="1" ht="12.75" customHeight="1">
      <c r="A45" s="169"/>
      <c r="B45" s="169" t="s">
        <v>58</v>
      </c>
      <c r="C45" s="169"/>
      <c r="D45" s="169"/>
      <c r="E45" s="162" t="s">
        <v>56</v>
      </c>
      <c r="F45" s="170"/>
      <c r="G45" s="173">
        <v>4.71</v>
      </c>
      <c r="H45" s="121" t="s">
        <v>3377</v>
      </c>
    </row>
    <row r="46" spans="1:8" s="1" customFormat="1" ht="12.75" customHeight="1">
      <c r="A46" s="169"/>
      <c r="B46" s="163" t="s">
        <v>57</v>
      </c>
      <c r="C46" s="169"/>
      <c r="D46" s="169"/>
      <c r="E46" s="162" t="s">
        <v>56</v>
      </c>
      <c r="F46" s="170"/>
      <c r="G46" s="175"/>
      <c r="H46" s="3"/>
    </row>
    <row r="47" spans="1:8" s="1" customFormat="1" ht="12.75" customHeight="1">
      <c r="A47" s="169"/>
      <c r="B47" s="163" t="s">
        <v>55</v>
      </c>
      <c r="C47" s="169"/>
      <c r="D47" s="169"/>
      <c r="E47" s="162" t="s">
        <v>515</v>
      </c>
      <c r="F47" s="170"/>
      <c r="G47" s="175"/>
      <c r="H47" s="3"/>
    </row>
    <row r="48" spans="1:8" s="1" customFormat="1" ht="12.75" customHeight="1">
      <c r="A48" s="169"/>
      <c r="B48" s="163" t="s">
        <v>54</v>
      </c>
      <c r="C48" s="169"/>
      <c r="D48" s="169"/>
      <c r="E48" s="162" t="s">
        <v>45</v>
      </c>
      <c r="F48" s="170"/>
      <c r="G48" s="175"/>
      <c r="H48" s="3"/>
    </row>
    <row r="49" spans="1:8" s="1" customFormat="1" ht="12.75" customHeight="1">
      <c r="A49" s="169"/>
      <c r="B49" s="163" t="s">
        <v>53</v>
      </c>
      <c r="C49" s="169"/>
      <c r="D49" s="169"/>
      <c r="E49" s="162" t="s">
        <v>52</v>
      </c>
      <c r="F49" s="170"/>
      <c r="G49" s="291">
        <v>4.71</v>
      </c>
      <c r="H49" s="121" t="s">
        <v>3376</v>
      </c>
    </row>
    <row r="50" spans="1:8" s="1" customFormat="1" ht="12.75" customHeight="1">
      <c r="A50" s="169"/>
      <c r="B50" s="163" t="s">
        <v>51</v>
      </c>
      <c r="C50" s="169"/>
      <c r="D50" s="169"/>
      <c r="E50" s="162" t="s">
        <v>49</v>
      </c>
      <c r="F50" s="170"/>
      <c r="G50" s="175"/>
      <c r="H50" s="3"/>
    </row>
    <row r="51" spans="1:8" s="1" customFormat="1" ht="12.75" customHeight="1">
      <c r="A51" s="169"/>
      <c r="B51" s="163" t="s">
        <v>50</v>
      </c>
      <c r="C51" s="169"/>
      <c r="D51" s="169"/>
      <c r="E51" s="162" t="s">
        <v>49</v>
      </c>
      <c r="F51" s="170"/>
      <c r="G51" s="181"/>
      <c r="H51" s="127"/>
    </row>
    <row r="52" spans="1:8" s="1" customFormat="1" ht="12.75" customHeight="1">
      <c r="A52" s="169"/>
      <c r="B52" s="163" t="s">
        <v>747</v>
      </c>
      <c r="C52" s="169"/>
      <c r="D52" s="169"/>
      <c r="E52" s="162" t="s">
        <v>49</v>
      </c>
      <c r="F52" s="170"/>
      <c r="G52" s="291">
        <v>0.15</v>
      </c>
      <c r="H52" s="121" t="s">
        <v>3375</v>
      </c>
    </row>
    <row r="53" spans="1:8" s="1" customFormat="1" ht="12.75" customHeight="1">
      <c r="A53" s="169"/>
      <c r="B53" s="163" t="s">
        <v>748</v>
      </c>
      <c r="C53" s="169"/>
      <c r="D53" s="169"/>
      <c r="E53" s="162" t="s">
        <v>49</v>
      </c>
      <c r="F53" s="170"/>
      <c r="G53" s="175"/>
      <c r="H53" s="3"/>
    </row>
    <row r="54" spans="1:8" s="1" customFormat="1" ht="12.75" customHeight="1">
      <c r="A54" s="169"/>
      <c r="B54" s="169"/>
      <c r="C54" s="169"/>
      <c r="D54" s="169"/>
      <c r="E54" s="162"/>
      <c r="F54" s="170"/>
      <c r="G54" s="23"/>
      <c r="H54" s="3"/>
    </row>
    <row r="55" spans="1:8" s="1" customFormat="1" ht="12.75" customHeight="1">
      <c r="A55" s="169" t="s">
        <v>48</v>
      </c>
      <c r="B55" s="169"/>
      <c r="C55" s="169"/>
      <c r="D55" s="169"/>
      <c r="E55" s="162"/>
      <c r="F55" s="170"/>
      <c r="G55" s="23"/>
      <c r="H55" s="3"/>
    </row>
    <row r="56" spans="1:8" s="1" customFormat="1" ht="12.75" customHeight="1">
      <c r="A56" s="169"/>
      <c r="B56" s="169" t="s">
        <v>47</v>
      </c>
      <c r="C56" s="169"/>
      <c r="D56" s="169"/>
      <c r="E56" s="162" t="s">
        <v>1</v>
      </c>
      <c r="F56" s="170"/>
      <c r="G56" s="173"/>
      <c r="H56" s="3"/>
    </row>
    <row r="57" spans="1:8" s="1" customFormat="1" ht="12.75" customHeight="1">
      <c r="A57" s="169"/>
      <c r="B57" s="169" t="s">
        <v>46</v>
      </c>
      <c r="C57" s="169"/>
      <c r="D57" s="169"/>
      <c r="E57" s="162" t="s">
        <v>1</v>
      </c>
      <c r="F57" s="170"/>
      <c r="G57" s="173"/>
      <c r="H57" s="3"/>
    </row>
    <row r="58" spans="1:8" s="1" customFormat="1" ht="12.75" customHeight="1">
      <c r="A58" s="169"/>
      <c r="B58" s="169" t="s">
        <v>722</v>
      </c>
      <c r="C58" s="169"/>
      <c r="D58" s="169"/>
      <c r="E58" s="162" t="s">
        <v>1</v>
      </c>
      <c r="F58" s="170"/>
      <c r="G58" s="173"/>
      <c r="H58" s="3"/>
    </row>
    <row r="59" spans="1:8" s="1" customFormat="1" ht="12.75" customHeight="1">
      <c r="A59" s="169"/>
      <c r="B59" s="169" t="s">
        <v>723</v>
      </c>
      <c r="C59" s="169"/>
      <c r="D59" s="169"/>
      <c r="E59" s="162" t="s">
        <v>1</v>
      </c>
      <c r="F59" s="170"/>
      <c r="G59" s="173"/>
      <c r="H59" s="3"/>
    </row>
    <row r="60" spans="1:8" s="1" customFormat="1" ht="12.75" customHeight="1">
      <c r="A60" s="169"/>
      <c r="B60" s="169" t="s">
        <v>724</v>
      </c>
      <c r="C60" s="169"/>
      <c r="D60" s="169"/>
      <c r="E60" s="162" t="s">
        <v>1</v>
      </c>
      <c r="F60" s="170"/>
      <c r="G60" s="173"/>
      <c r="H60" s="3"/>
    </row>
    <row r="61" spans="1:8" s="1" customFormat="1" ht="12.75" customHeight="1">
      <c r="A61" s="169"/>
      <c r="B61" s="163" t="s">
        <v>725</v>
      </c>
      <c r="C61" s="169"/>
      <c r="D61" s="169"/>
      <c r="E61" s="162" t="s">
        <v>45</v>
      </c>
      <c r="F61" s="170"/>
      <c r="G61" s="173">
        <v>6.73</v>
      </c>
      <c r="H61" s="3" t="s">
        <v>3057</v>
      </c>
    </row>
    <row r="62" spans="1:8" s="1" customFormat="1" ht="12.75" customHeight="1">
      <c r="A62" s="169"/>
      <c r="B62" s="163" t="s">
        <v>726</v>
      </c>
      <c r="C62" s="169"/>
      <c r="D62" s="169"/>
      <c r="E62" s="162" t="s">
        <v>45</v>
      </c>
      <c r="F62" s="182"/>
      <c r="G62" s="175"/>
      <c r="H62" s="3"/>
    </row>
    <row r="63" spans="1:8" s="1" customFormat="1" ht="12.75" customHeight="1">
      <c r="A63" s="169"/>
      <c r="B63" s="163" t="s">
        <v>727</v>
      </c>
      <c r="C63" s="169"/>
      <c r="D63" s="169"/>
      <c r="E63" s="162" t="s">
        <v>49</v>
      </c>
      <c r="F63" s="183"/>
      <c r="G63" s="291"/>
      <c r="H63" s="3"/>
    </row>
    <row r="64" spans="1:8" s="1" customFormat="1" ht="12.75" customHeight="1">
      <c r="A64" s="169"/>
      <c r="B64" s="163"/>
      <c r="C64" s="169"/>
      <c r="D64" s="169"/>
      <c r="E64" s="162"/>
      <c r="F64" s="184"/>
      <c r="G64" s="185"/>
      <c r="H64" s="3"/>
    </row>
    <row r="65" spans="1:8" s="1" customFormat="1" ht="12.75" customHeight="1">
      <c r="A65" s="169" t="s">
        <v>749</v>
      </c>
      <c r="B65" s="163"/>
      <c r="C65" s="169"/>
      <c r="D65" s="169"/>
      <c r="E65" s="162"/>
      <c r="F65" s="184"/>
      <c r="G65" s="186"/>
      <c r="H65" s="3"/>
    </row>
    <row r="66" spans="1:8" s="1" customFormat="1" ht="12.75" customHeight="1">
      <c r="A66" s="169"/>
      <c r="B66" s="187" t="s">
        <v>44</v>
      </c>
      <c r="C66" s="169"/>
      <c r="D66" s="169"/>
      <c r="E66" s="162"/>
      <c r="F66" s="184"/>
      <c r="G66" s="188"/>
      <c r="H66" s="3"/>
    </row>
    <row r="67" spans="1:8" s="1" customFormat="1" ht="12.75" customHeight="1">
      <c r="A67" s="169"/>
      <c r="B67" s="187"/>
      <c r="C67" s="187" t="s">
        <v>750</v>
      </c>
      <c r="D67" s="169"/>
      <c r="E67" s="162" t="s">
        <v>1</v>
      </c>
      <c r="F67" s="184"/>
      <c r="G67" s="189"/>
      <c r="H67" s="3"/>
    </row>
    <row r="68" spans="1:8" s="1" customFormat="1" ht="12.75" customHeight="1">
      <c r="A68" s="169"/>
      <c r="B68" s="187"/>
      <c r="C68" s="187" t="s">
        <v>751</v>
      </c>
      <c r="D68" s="169"/>
      <c r="E68" s="162" t="s">
        <v>1</v>
      </c>
      <c r="F68" s="184"/>
      <c r="G68" s="189"/>
      <c r="H68" s="3"/>
    </row>
    <row r="69" spans="1:8" s="1" customFormat="1" ht="12.75" customHeight="1">
      <c r="A69" s="169"/>
      <c r="B69" s="187"/>
      <c r="C69" s="187" t="s">
        <v>752</v>
      </c>
      <c r="D69" s="169"/>
      <c r="E69" s="162" t="s">
        <v>1</v>
      </c>
      <c r="F69" s="184"/>
      <c r="G69" s="189"/>
      <c r="H69" s="3"/>
    </row>
    <row r="70" spans="1:8" s="1" customFormat="1" ht="12.75" customHeight="1">
      <c r="A70" s="169"/>
      <c r="B70" s="187" t="s">
        <v>43</v>
      </c>
      <c r="C70" s="187"/>
      <c r="D70" s="169"/>
      <c r="E70" s="162"/>
      <c r="F70" s="184"/>
      <c r="G70" s="190"/>
      <c r="H70" s="3"/>
    </row>
    <row r="71" spans="1:8" s="1" customFormat="1" ht="12.75" customHeight="1">
      <c r="A71" s="169"/>
      <c r="B71" s="187"/>
      <c r="C71" s="187" t="s">
        <v>753</v>
      </c>
      <c r="D71" s="169"/>
      <c r="E71" s="162" t="s">
        <v>1</v>
      </c>
      <c r="F71" s="184"/>
      <c r="G71" s="189"/>
      <c r="H71" s="3"/>
    </row>
    <row r="72" spans="1:8" s="1" customFormat="1" ht="12.75" customHeight="1">
      <c r="A72" s="169"/>
      <c r="B72" s="187"/>
      <c r="C72" s="187" t="s">
        <v>754</v>
      </c>
      <c r="D72" s="169"/>
      <c r="E72" s="162" t="s">
        <v>1</v>
      </c>
      <c r="F72" s="184"/>
      <c r="G72" s="189"/>
      <c r="H72" s="3"/>
    </row>
    <row r="73" spans="1:8" s="1" customFormat="1" ht="12.75" customHeight="1">
      <c r="A73" s="169"/>
      <c r="B73" s="187"/>
      <c r="C73" s="187" t="s">
        <v>755</v>
      </c>
      <c r="D73" s="169"/>
      <c r="E73" s="162" t="s">
        <v>1</v>
      </c>
      <c r="F73" s="184"/>
      <c r="G73" s="189"/>
      <c r="H73" s="3"/>
    </row>
    <row r="74" spans="1:8" s="1" customFormat="1" ht="12.75" customHeight="1">
      <c r="A74" s="191"/>
      <c r="B74" s="192"/>
      <c r="C74" s="192"/>
      <c r="D74" s="191"/>
      <c r="E74" s="164"/>
      <c r="F74" s="184"/>
      <c r="G74" s="193"/>
      <c r="H74" s="3"/>
    </row>
    <row r="75" spans="1:8" s="1" customFormat="1" ht="12.75" customHeight="1">
      <c r="A75" s="169" t="s">
        <v>728</v>
      </c>
      <c r="B75" s="187"/>
      <c r="C75" s="187"/>
      <c r="D75" s="169"/>
      <c r="E75" s="162" t="s">
        <v>1</v>
      </c>
      <c r="F75" s="184"/>
      <c r="G75" s="194">
        <v>1</v>
      </c>
      <c r="H75" s="3" t="s">
        <v>3334</v>
      </c>
    </row>
    <row r="76" spans="1:8" s="1" customFormat="1" ht="12.75" customHeight="1">
      <c r="A76" s="191"/>
      <c r="B76" s="192"/>
      <c r="C76" s="192"/>
      <c r="D76" s="191"/>
      <c r="E76" s="164"/>
      <c r="F76" s="184"/>
      <c r="G76" s="184"/>
      <c r="H76" s="3"/>
    </row>
    <row r="77" spans="1:8" s="1" customFormat="1" ht="12.75" customHeight="1">
      <c r="A77" s="191" t="s">
        <v>729</v>
      </c>
      <c r="B77" s="192"/>
      <c r="C77" s="191"/>
      <c r="D77" s="191"/>
      <c r="E77" s="164"/>
      <c r="F77" s="184"/>
      <c r="G77" s="184"/>
      <c r="H77" s="3"/>
    </row>
    <row r="78" spans="1:8" s="1" customFormat="1" ht="12.75" customHeight="1">
      <c r="A78" s="191"/>
      <c r="B78" s="195" t="s">
        <v>730</v>
      </c>
      <c r="C78" s="191"/>
      <c r="D78" s="191"/>
      <c r="E78" s="164"/>
      <c r="F78" s="184"/>
      <c r="G78" s="196"/>
      <c r="H78" s="3"/>
    </row>
    <row r="79" spans="1:8" s="1" customFormat="1" ht="12.75" customHeight="1">
      <c r="A79" s="169"/>
      <c r="B79" s="163"/>
      <c r="C79" s="169" t="s">
        <v>731</v>
      </c>
      <c r="D79" s="169"/>
      <c r="E79" s="162" t="s">
        <v>49</v>
      </c>
      <c r="F79" s="184"/>
      <c r="G79" s="13">
        <v>1</v>
      </c>
      <c r="H79" s="3"/>
    </row>
    <row r="80" spans="1:8" s="1" customFormat="1" ht="12.75" customHeight="1">
      <c r="A80" s="169"/>
      <c r="B80" s="163"/>
      <c r="C80" s="169" t="s">
        <v>732</v>
      </c>
      <c r="D80" s="169"/>
      <c r="E80" s="162" t="s">
        <v>49</v>
      </c>
      <c r="F80" s="184"/>
      <c r="G80" s="13">
        <v>0</v>
      </c>
      <c r="H80" s="3"/>
    </row>
    <row r="81" spans="1:8" s="1" customFormat="1" ht="12.75" customHeight="1">
      <c r="A81" s="169"/>
      <c r="B81" s="163"/>
      <c r="C81" s="169" t="s">
        <v>733</v>
      </c>
      <c r="D81" s="169"/>
      <c r="E81" s="162" t="s">
        <v>49</v>
      </c>
      <c r="F81" s="184"/>
      <c r="G81" s="13">
        <v>1</v>
      </c>
      <c r="H81" s="3"/>
    </row>
    <row r="82" spans="1:8" s="1" customFormat="1" ht="12.75" customHeight="1">
      <c r="A82" s="169"/>
      <c r="B82" s="163"/>
      <c r="C82" s="169" t="s">
        <v>734</v>
      </c>
      <c r="D82" s="169"/>
      <c r="E82" s="162" t="s">
        <v>49</v>
      </c>
      <c r="F82" s="184"/>
      <c r="G82" s="13">
        <v>0</v>
      </c>
      <c r="H82" s="3"/>
    </row>
    <row r="83" spans="1:8" s="1" customFormat="1" ht="12.75" customHeight="1">
      <c r="A83" s="169"/>
      <c r="B83" s="195" t="s">
        <v>735</v>
      </c>
      <c r="C83" s="191"/>
      <c r="D83" s="191"/>
      <c r="E83" s="164"/>
      <c r="F83" s="184"/>
      <c r="G83" s="11"/>
      <c r="H83" s="3"/>
    </row>
    <row r="84" spans="1:8" s="1" customFormat="1" ht="12.75" customHeight="1">
      <c r="A84" s="169"/>
      <c r="B84" s="163"/>
      <c r="C84" s="169" t="s">
        <v>736</v>
      </c>
      <c r="D84" s="169"/>
      <c r="E84" s="162" t="s">
        <v>42</v>
      </c>
      <c r="F84" s="184"/>
      <c r="G84" s="13">
        <v>1336</v>
      </c>
      <c r="H84" s="3" t="s">
        <v>360</v>
      </c>
    </row>
    <row r="85" spans="1:8" s="1" customFormat="1" ht="12.75" customHeight="1">
      <c r="A85" s="169"/>
      <c r="B85" s="163"/>
      <c r="C85" s="169" t="s">
        <v>737</v>
      </c>
      <c r="D85" s="169"/>
      <c r="E85" s="162" t="s">
        <v>42</v>
      </c>
      <c r="F85" s="184"/>
      <c r="G85" s="13">
        <v>0</v>
      </c>
      <c r="H85" s="3"/>
    </row>
    <row r="86" spans="1:8" s="1" customFormat="1" ht="12.75" customHeight="1">
      <c r="A86" s="169"/>
      <c r="B86" s="163"/>
      <c r="C86" s="169" t="s">
        <v>738</v>
      </c>
      <c r="D86" s="169"/>
      <c r="E86" s="162" t="s">
        <v>42</v>
      </c>
      <c r="F86" s="184"/>
      <c r="G86" s="13">
        <v>900</v>
      </c>
      <c r="H86" s="205" t="s">
        <v>359</v>
      </c>
    </row>
    <row r="87" spans="1:8" s="1" customFormat="1" ht="12.75" customHeight="1">
      <c r="A87" s="169"/>
      <c r="B87" s="163"/>
      <c r="C87" s="169" t="s">
        <v>739</v>
      </c>
      <c r="D87" s="169"/>
      <c r="E87" s="162" t="s">
        <v>42</v>
      </c>
      <c r="F87" s="184"/>
      <c r="G87" s="13">
        <v>0</v>
      </c>
      <c r="H87" s="3"/>
    </row>
    <row r="88" spans="1:8" s="1" customFormat="1" ht="12.75" customHeight="1">
      <c r="A88" s="169"/>
      <c r="B88" s="163" t="s">
        <v>740</v>
      </c>
      <c r="C88" s="169"/>
      <c r="D88" s="169"/>
      <c r="E88" s="162" t="s">
        <v>741</v>
      </c>
      <c r="F88" s="184"/>
      <c r="G88" s="189"/>
      <c r="H88" s="3"/>
    </row>
    <row r="89" spans="1:8" s="1" customFormat="1" ht="12.75" customHeight="1">
      <c r="A89" s="191"/>
      <c r="B89" s="195"/>
      <c r="C89" s="191"/>
      <c r="D89" s="191"/>
      <c r="E89" s="164"/>
      <c r="F89" s="184"/>
      <c r="G89" s="190"/>
      <c r="H89" s="3"/>
    </row>
    <row r="90" spans="1:8" s="1" customFormat="1" ht="12.75" customHeight="1">
      <c r="A90" s="169" t="s">
        <v>742</v>
      </c>
      <c r="B90" s="163"/>
      <c r="C90" s="169"/>
      <c r="D90" s="169"/>
      <c r="E90" s="167" t="s">
        <v>756</v>
      </c>
      <c r="F90" s="184"/>
      <c r="G90" s="175">
        <v>-5.88</v>
      </c>
      <c r="H90" s="3" t="s">
        <v>3334</v>
      </c>
    </row>
    <row r="91" spans="1:8" s="1" customFormat="1" ht="12.75" customHeight="1">
      <c r="A91" s="23"/>
      <c r="B91" s="21"/>
      <c r="C91" s="23"/>
      <c r="D91" s="23"/>
      <c r="E91" s="23"/>
      <c r="F91" s="184"/>
      <c r="G91" s="184"/>
      <c r="H91" s="72" t="s">
        <v>346</v>
      </c>
    </row>
    <row r="92" spans="1:8" s="1" customFormat="1" ht="12.75" customHeight="1">
      <c r="A92" s="3"/>
      <c r="B92" s="3"/>
      <c r="C92" s="3"/>
      <c r="D92" s="3"/>
      <c r="E92" s="3"/>
      <c r="F92" s="3"/>
      <c r="G92" s="3"/>
      <c r="H92" s="3"/>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row r="98" spans="1:8">
      <c r="A98" s="127"/>
      <c r="B98" s="127"/>
      <c r="C98" s="127"/>
      <c r="D98" s="127"/>
      <c r="E98" s="127"/>
      <c r="F98" s="127"/>
      <c r="G98" s="127"/>
      <c r="H98" s="127"/>
    </row>
    <row r="99" spans="1:8">
      <c r="A99" s="127"/>
      <c r="B99" s="127"/>
      <c r="C99" s="127"/>
      <c r="D99" s="127"/>
      <c r="E99" s="127"/>
      <c r="F99" s="127"/>
      <c r="G99" s="127"/>
      <c r="H99" s="127"/>
    </row>
  </sheetData>
  <mergeCells count="3">
    <mergeCell ref="H4:H6"/>
    <mergeCell ref="A5:D5"/>
    <mergeCell ref="H7:H9"/>
  </mergeCells>
  <pageMargins left="0.7" right="0.7" top="0.75" bottom="0.75" header="0.3" footer="0.3"/>
  <pageSetup orientation="portrait" horizontalDpi="0"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1"/>
  <sheetViews>
    <sheetView workbookViewId="0">
      <selection activeCell="C10" sqref="C10"/>
    </sheetView>
  </sheetViews>
  <sheetFormatPr defaultRowHeight="15"/>
  <cols>
    <col min="1" max="1" width="18.140625" customWidth="1"/>
  </cols>
  <sheetData>
    <row r="1" spans="1:15" ht="15" customHeight="1">
      <c r="A1" s="758" t="s">
        <v>3385</v>
      </c>
      <c r="B1" s="758"/>
      <c r="C1" s="758"/>
      <c r="D1" s="758"/>
      <c r="E1" s="758"/>
      <c r="F1" s="758"/>
      <c r="G1" s="758"/>
      <c r="H1" s="758"/>
      <c r="I1" s="758"/>
      <c r="J1" s="758"/>
      <c r="K1" s="758"/>
    </row>
    <row r="2" spans="1:15">
      <c r="A2" s="758"/>
      <c r="B2" s="758"/>
      <c r="C2" s="758"/>
      <c r="D2" s="758"/>
      <c r="E2" s="758"/>
      <c r="F2" s="758"/>
      <c r="G2" s="758"/>
      <c r="H2" s="758"/>
      <c r="I2" s="758"/>
      <c r="J2" s="758"/>
      <c r="K2" s="758"/>
    </row>
    <row r="3" spans="1:15">
      <c r="A3" s="758"/>
      <c r="B3" s="758"/>
      <c r="C3" s="758"/>
      <c r="D3" s="758"/>
      <c r="E3" s="758"/>
      <c r="F3" s="758"/>
      <c r="G3" s="758"/>
      <c r="H3" s="758"/>
      <c r="I3" s="758"/>
      <c r="J3" s="758"/>
      <c r="K3" s="758"/>
    </row>
    <row r="5" spans="1:15">
      <c r="A5" s="783" t="s">
        <v>3384</v>
      </c>
      <c r="B5" s="783"/>
      <c r="C5" s="783"/>
      <c r="D5" s="783"/>
      <c r="E5" s="783"/>
      <c r="F5" s="783"/>
      <c r="G5" s="783"/>
      <c r="H5" s="783"/>
      <c r="I5" s="783"/>
      <c r="J5" s="783"/>
      <c r="K5" s="783"/>
      <c r="L5" s="783"/>
      <c r="M5" s="783"/>
      <c r="N5" s="783"/>
      <c r="O5" s="783"/>
    </row>
    <row r="8" spans="1:15">
      <c r="A8" s="90" t="s">
        <v>3430</v>
      </c>
      <c r="B8" s="90" t="s">
        <v>3432</v>
      </c>
      <c r="C8" s="90" t="s">
        <v>3429</v>
      </c>
    </row>
    <row r="9" spans="1:15">
      <c r="A9" t="s">
        <v>3433</v>
      </c>
      <c r="B9">
        <v>0.5</v>
      </c>
      <c r="C9">
        <v>18.63</v>
      </c>
    </row>
    <row r="10" spans="1:15">
      <c r="A10" t="s">
        <v>3434</v>
      </c>
      <c r="B10">
        <v>0.5</v>
      </c>
      <c r="C10">
        <v>21.39</v>
      </c>
    </row>
    <row r="11" spans="1:15">
      <c r="C11" s="702">
        <f>SUMPRODUCT(B9:B10,C9:C10)</f>
        <v>20.009999999999998</v>
      </c>
    </row>
  </sheetData>
  <mergeCells count="2">
    <mergeCell ref="A1:K3"/>
    <mergeCell ref="A5:O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topLeftCell="B1" workbookViewId="0"/>
  </sheetViews>
  <sheetFormatPr defaultRowHeight="15"/>
  <cols>
    <col min="4" max="4" width="41.42578125" customWidth="1"/>
    <col min="6" max="6" width="7.71093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3385</v>
      </c>
    </row>
    <row r="5" spans="1:8" s="1" customFormat="1" ht="12.75" customHeight="1">
      <c r="A5" s="750" t="s">
        <v>41</v>
      </c>
      <c r="B5" s="750"/>
      <c r="C5" s="750"/>
      <c r="D5" s="750"/>
      <c r="E5" s="4" t="s">
        <v>40</v>
      </c>
      <c r="F5" s="3"/>
      <c r="G5" s="691"/>
      <c r="H5" s="758"/>
    </row>
    <row r="6" spans="1:8" s="1" customFormat="1" ht="12.75" customHeight="1">
      <c r="A6" s="691"/>
      <c r="B6" s="691"/>
      <c r="C6" s="691"/>
      <c r="D6" s="691"/>
      <c r="E6" s="3"/>
      <c r="F6" s="3"/>
      <c r="G6" s="691"/>
      <c r="H6" s="758"/>
    </row>
    <row r="7" spans="1:8" s="1" customFormat="1" ht="12.75" customHeight="1">
      <c r="A7" s="169" t="s">
        <v>92</v>
      </c>
      <c r="B7" s="169"/>
      <c r="C7" s="169"/>
      <c r="D7" s="169"/>
      <c r="E7" s="170"/>
      <c r="F7" s="170"/>
      <c r="G7" s="23"/>
      <c r="H7" s="334" t="s">
        <v>3384</v>
      </c>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3428</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s="121" t="s">
        <v>351</v>
      </c>
    </row>
    <row r="22" spans="1:8" s="1" customFormat="1" ht="12.75" customHeight="1">
      <c r="A22" s="169"/>
      <c r="B22" s="169" t="s">
        <v>75</v>
      </c>
      <c r="C22" s="169"/>
      <c r="D22" s="169"/>
      <c r="E22" s="162" t="s">
        <v>74</v>
      </c>
      <c r="F22" s="170"/>
      <c r="G22" s="174">
        <v>157000</v>
      </c>
      <c r="H22" s="547" t="s">
        <v>3092</v>
      </c>
    </row>
    <row r="23" spans="1:8" s="1" customFormat="1" ht="12.75" customHeight="1">
      <c r="A23" s="169"/>
      <c r="B23" s="169" t="s">
        <v>73</v>
      </c>
      <c r="C23" s="169"/>
      <c r="D23" s="169"/>
      <c r="E23" s="162" t="s">
        <v>49</v>
      </c>
      <c r="F23" s="170"/>
      <c r="G23" s="174"/>
      <c r="H23" s="128"/>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s="121"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s="3"/>
    </row>
    <row r="43" spans="1:8" s="1" customFormat="1" ht="12.75" customHeight="1">
      <c r="A43" s="169"/>
      <c r="B43" s="169" t="s">
        <v>58</v>
      </c>
      <c r="C43" s="169"/>
      <c r="D43" s="169"/>
      <c r="E43" s="162" t="s">
        <v>56</v>
      </c>
      <c r="F43" s="170"/>
      <c r="G43" s="173">
        <v>3.24</v>
      </c>
      <c r="H43" s="3" t="s">
        <v>3066</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3.24</v>
      </c>
      <c r="H47" t="s">
        <v>3067</v>
      </c>
    </row>
    <row r="48" spans="1:8" s="1" customFormat="1" ht="12.75" customHeight="1">
      <c r="A48" s="169"/>
      <c r="B48" s="163" t="s">
        <v>51</v>
      </c>
      <c r="C48" s="169"/>
      <c r="D48" s="169"/>
      <c r="E48" s="162" t="s">
        <v>49</v>
      </c>
      <c r="F48" s="170"/>
      <c r="G48" s="175"/>
      <c r="H48" t="s">
        <v>3068</v>
      </c>
    </row>
    <row r="49" spans="1:8" s="1" customFormat="1" ht="12.75" customHeight="1">
      <c r="A49" s="169"/>
      <c r="B49" s="163" t="s">
        <v>50</v>
      </c>
      <c r="C49" s="169"/>
      <c r="D49" s="169"/>
      <c r="E49" s="162" t="s">
        <v>49</v>
      </c>
      <c r="F49" s="170"/>
      <c r="G49" s="181"/>
      <c r="H49" s="127"/>
    </row>
    <row r="50" spans="1:8" s="1" customFormat="1" ht="12.75" customHeight="1">
      <c r="A50" s="169"/>
      <c r="B50" s="163" t="s">
        <v>747</v>
      </c>
      <c r="C50" s="169"/>
      <c r="D50" s="169"/>
      <c r="E50" s="162" t="s">
        <v>49</v>
      </c>
      <c r="F50" s="170"/>
      <c r="G50" s="175">
        <v>0.1</v>
      </c>
      <c r="H50" s="3" t="s">
        <v>3072</v>
      </c>
    </row>
    <row r="51" spans="1:8" s="1" customFormat="1" ht="12.75" customHeight="1">
      <c r="A51" s="169"/>
      <c r="B51" s="163" t="s">
        <v>748</v>
      </c>
      <c r="C51" s="169"/>
      <c r="D51" s="169"/>
      <c r="E51" s="162" t="s">
        <v>49</v>
      </c>
      <c r="F51" s="170"/>
      <c r="G51" s="175"/>
      <c r="H51" s="3"/>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c r="H61" s="3"/>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3"/>
      <c r="B90" s="3"/>
      <c r="C90" s="3"/>
      <c r="D90" s="3"/>
      <c r="E90" s="3"/>
      <c r="F90" s="3"/>
      <c r="G90" s="3"/>
      <c r="H90" s="3"/>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sheetData>
  <mergeCells count="2">
    <mergeCell ref="H4:H6"/>
    <mergeCell ref="A5:D5"/>
  </mergeCells>
  <pageMargins left="0.7" right="0.7" top="0.75" bottom="0.75" header="0.3" footer="0.3"/>
  <pageSetup orientation="portrait" horizontalDpi="0"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
  <sheetViews>
    <sheetView topLeftCell="E1" workbookViewId="0">
      <selection activeCell="O14" sqref="O14"/>
    </sheetView>
  </sheetViews>
  <sheetFormatPr defaultRowHeight="15"/>
  <cols>
    <col min="14" max="14" width="11.7109375" customWidth="1"/>
    <col min="15" max="15" width="82" customWidth="1"/>
  </cols>
  <sheetData>
    <row r="1" spans="1:15" ht="15.75" customHeight="1">
      <c r="A1" s="284" t="s">
        <v>256</v>
      </c>
      <c r="B1" s="284"/>
      <c r="C1" s="284"/>
      <c r="D1" s="284"/>
      <c r="E1" s="284"/>
      <c r="F1" s="284"/>
      <c r="G1" s="284"/>
      <c r="H1" s="284"/>
      <c r="I1" s="284"/>
      <c r="J1" s="284"/>
      <c r="K1" s="284"/>
      <c r="L1" s="284"/>
      <c r="M1" s="284"/>
      <c r="N1" s="284"/>
      <c r="O1" s="777" t="s">
        <v>3435</v>
      </c>
    </row>
    <row r="2" spans="1:15" ht="15.75">
      <c r="A2" s="65"/>
      <c r="B2" s="65"/>
      <c r="C2" s="65"/>
      <c r="D2" s="65"/>
      <c r="E2" s="65"/>
      <c r="F2" s="65"/>
      <c r="G2" s="65"/>
      <c r="H2" s="65"/>
      <c r="I2" s="65"/>
      <c r="J2" s="65"/>
      <c r="K2" s="65"/>
      <c r="L2" s="65"/>
      <c r="M2" s="65" t="s">
        <v>257</v>
      </c>
      <c r="N2" s="65" t="s">
        <v>311</v>
      </c>
      <c r="O2" s="777"/>
    </row>
    <row r="3" spans="1:15" ht="15.75">
      <c r="A3" s="65"/>
      <c r="B3" s="65" t="s">
        <v>258</v>
      </c>
      <c r="C3" s="65"/>
      <c r="D3" s="65"/>
      <c r="E3" s="65"/>
      <c r="F3" s="65"/>
      <c r="G3" s="65"/>
      <c r="H3" s="65"/>
      <c r="I3" s="65"/>
      <c r="J3" s="65"/>
      <c r="K3" s="65"/>
      <c r="L3" s="65"/>
      <c r="M3" s="285" t="s">
        <v>322</v>
      </c>
      <c r="N3" s="65"/>
      <c r="O3" s="777"/>
    </row>
    <row r="4" spans="1:15" ht="15.75">
      <c r="A4" s="65"/>
      <c r="B4" s="65"/>
      <c r="C4" s="65"/>
      <c r="D4" s="65"/>
      <c r="E4" s="65"/>
      <c r="F4" s="65"/>
      <c r="G4" s="65"/>
      <c r="H4" s="65"/>
      <c r="I4" s="65"/>
      <c r="J4" s="65"/>
      <c r="K4" s="65"/>
      <c r="L4" s="65"/>
      <c r="M4" s="65"/>
      <c r="N4" s="65"/>
      <c r="O4" s="777"/>
    </row>
    <row r="5" spans="1:15" ht="15.75">
      <c r="A5" s="65"/>
      <c r="B5" s="65" t="s">
        <v>259</v>
      </c>
      <c r="C5" s="65"/>
      <c r="D5" s="65"/>
      <c r="E5" s="65"/>
      <c r="F5" s="65"/>
      <c r="G5" s="65"/>
      <c r="H5" s="65"/>
      <c r="I5" s="65"/>
      <c r="J5" s="65"/>
      <c r="K5" s="65"/>
      <c r="L5" s="65"/>
      <c r="M5" s="65"/>
      <c r="N5" s="65"/>
      <c r="O5" s="777"/>
    </row>
    <row r="6" spans="1:15" ht="15.75">
      <c r="A6" s="65"/>
      <c r="B6" s="65"/>
      <c r="C6" s="65" t="s">
        <v>260</v>
      </c>
      <c r="D6" s="65"/>
      <c r="E6" s="65"/>
      <c r="F6" s="65"/>
      <c r="G6" s="65"/>
      <c r="H6" s="65"/>
      <c r="I6" s="65"/>
      <c r="J6" s="65"/>
      <c r="K6" s="65"/>
      <c r="L6" s="66"/>
      <c r="M6" s="551">
        <v>8</v>
      </c>
      <c r="N6" s="65" t="s">
        <v>69</v>
      </c>
      <c r="O6" s="777"/>
    </row>
    <row r="7" spans="1:15" ht="15.75">
      <c r="A7" s="65"/>
      <c r="B7" s="65"/>
      <c r="C7" s="65" t="s">
        <v>261</v>
      </c>
      <c r="D7" s="65"/>
      <c r="E7" s="65"/>
      <c r="F7" s="65"/>
      <c r="G7" s="65"/>
      <c r="H7" s="65"/>
      <c r="I7" s="65"/>
      <c r="J7" s="65"/>
      <c r="K7" s="65"/>
      <c r="L7" s="66"/>
      <c r="M7" s="286">
        <v>1.0143369175627239</v>
      </c>
      <c r="N7" s="65" t="s">
        <v>312</v>
      </c>
      <c r="O7" s="784" t="s">
        <v>3384</v>
      </c>
    </row>
    <row r="8" spans="1:15" ht="15.75">
      <c r="A8" s="65"/>
      <c r="B8" s="65"/>
      <c r="C8" s="65" t="s">
        <v>262</v>
      </c>
      <c r="D8" s="65"/>
      <c r="E8" s="65"/>
      <c r="F8" s="65"/>
      <c r="G8" s="65"/>
      <c r="H8" s="65"/>
      <c r="I8" s="65"/>
      <c r="J8" s="65"/>
      <c r="K8" s="65"/>
      <c r="L8" s="66"/>
      <c r="M8" s="286">
        <v>6.1009200000000003</v>
      </c>
      <c r="N8" s="65" t="s">
        <v>319</v>
      </c>
      <c r="O8" s="784"/>
    </row>
    <row r="9" spans="1:15" ht="15.75">
      <c r="A9" s="65"/>
      <c r="B9" s="65"/>
      <c r="C9" s="65"/>
      <c r="D9" s="65"/>
      <c r="E9" s="65"/>
      <c r="F9" s="65"/>
      <c r="G9" s="65"/>
      <c r="H9" s="65"/>
      <c r="I9" s="65"/>
      <c r="J9" s="65"/>
      <c r="K9" s="65"/>
      <c r="L9" s="65"/>
      <c r="M9" s="65"/>
      <c r="N9" s="65"/>
      <c r="O9" s="784"/>
    </row>
    <row r="10" spans="1:15" ht="15.75">
      <c r="A10" s="65"/>
      <c r="B10" s="65" t="s">
        <v>263</v>
      </c>
      <c r="C10" s="65"/>
      <c r="D10" s="65"/>
      <c r="E10" s="65"/>
      <c r="F10" s="65"/>
      <c r="G10" s="65"/>
      <c r="H10" s="65"/>
      <c r="I10" s="65"/>
      <c r="J10" s="65"/>
      <c r="K10" s="65"/>
      <c r="L10" s="65"/>
      <c r="M10" s="65"/>
      <c r="N10" s="65"/>
      <c r="O10" s="784"/>
    </row>
    <row r="11" spans="1:15" ht="15.75">
      <c r="A11" s="65"/>
      <c r="B11" s="65"/>
      <c r="C11" s="65" t="s">
        <v>264</v>
      </c>
      <c r="D11" s="65"/>
      <c r="E11" s="65"/>
      <c r="F11" s="65"/>
      <c r="G11" s="65"/>
      <c r="H11" s="65"/>
      <c r="I11" s="65"/>
      <c r="J11" s="65"/>
      <c r="K11" s="65"/>
      <c r="L11" s="66"/>
      <c r="M11" s="285">
        <v>32</v>
      </c>
      <c r="N11" s="65" t="s">
        <v>69</v>
      </c>
      <c r="O11" s="784"/>
    </row>
    <row r="12" spans="1:15" ht="15.75">
      <c r="A12" s="65"/>
      <c r="B12" s="65"/>
      <c r="C12" s="65" t="s">
        <v>265</v>
      </c>
      <c r="D12" s="65"/>
      <c r="E12" s="65"/>
      <c r="F12" s="65"/>
      <c r="G12" s="65"/>
      <c r="H12" s="65"/>
      <c r="I12" s="65"/>
      <c r="J12" s="65"/>
      <c r="K12" s="65"/>
      <c r="L12" s="66"/>
      <c r="M12" s="286">
        <v>0.86544342507645255</v>
      </c>
      <c r="N12" s="65" t="s">
        <v>312</v>
      </c>
    </row>
    <row r="13" spans="1:15" ht="15.75">
      <c r="A13" s="65"/>
      <c r="B13" s="65"/>
      <c r="C13" s="65" t="s">
        <v>266</v>
      </c>
      <c r="D13" s="65"/>
      <c r="E13" s="65"/>
      <c r="F13" s="65"/>
      <c r="G13" s="65"/>
      <c r="H13" s="65"/>
      <c r="I13" s="65"/>
      <c r="J13" s="65"/>
      <c r="K13" s="65"/>
      <c r="L13" s="66"/>
      <c r="M13" s="286">
        <v>5.4650400000000001</v>
      </c>
      <c r="N13" s="65" t="s">
        <v>319</v>
      </c>
    </row>
    <row r="14" spans="1:15" ht="15.75">
      <c r="A14" s="65"/>
      <c r="B14" s="65"/>
      <c r="C14" s="65"/>
      <c r="D14" s="65"/>
      <c r="E14" s="65"/>
      <c r="F14" s="65"/>
      <c r="G14" s="65"/>
      <c r="H14" s="65"/>
      <c r="I14" s="65"/>
      <c r="J14" s="65"/>
      <c r="K14" s="65"/>
      <c r="L14" s="65"/>
      <c r="M14" s="65"/>
      <c r="N14" s="65"/>
    </row>
    <row r="15" spans="1:15" ht="15.75">
      <c r="A15" s="65"/>
      <c r="B15" s="65" t="s">
        <v>267</v>
      </c>
      <c r="C15" s="65"/>
      <c r="D15" s="65"/>
      <c r="E15" s="65"/>
      <c r="F15" s="65"/>
      <c r="G15" s="65"/>
      <c r="H15" s="65"/>
      <c r="I15" s="65"/>
      <c r="J15" s="65"/>
      <c r="K15" s="65"/>
      <c r="L15" s="65"/>
      <c r="M15" s="65"/>
      <c r="N15" s="65"/>
    </row>
    <row r="16" spans="1:15" ht="15.75">
      <c r="A16" s="65"/>
      <c r="B16" s="65"/>
      <c r="C16" s="65" t="s">
        <v>268</v>
      </c>
      <c r="D16" s="65"/>
      <c r="E16" s="65"/>
      <c r="F16" s="65"/>
      <c r="G16" s="65"/>
      <c r="H16" s="65"/>
      <c r="I16" s="65"/>
      <c r="J16" s="65"/>
      <c r="K16" s="65"/>
      <c r="L16" s="66"/>
      <c r="M16" s="286">
        <v>59.372302158273357</v>
      </c>
      <c r="N16" s="65" t="s">
        <v>69</v>
      </c>
    </row>
    <row r="17" spans="1:14" ht="15.75">
      <c r="A17" s="65"/>
      <c r="B17" s="65"/>
      <c r="C17" s="65" t="s">
        <v>269</v>
      </c>
      <c r="D17" s="65"/>
      <c r="E17" s="65"/>
      <c r="F17" s="65"/>
      <c r="G17" s="65"/>
      <c r="H17" s="65"/>
      <c r="I17" s="65"/>
      <c r="J17" s="65"/>
      <c r="K17" s="65"/>
      <c r="L17" s="66"/>
      <c r="M17" s="287">
        <v>0.7413333333333334</v>
      </c>
      <c r="N17" s="65" t="s">
        <v>312</v>
      </c>
    </row>
    <row r="18" spans="1:14" ht="15.75">
      <c r="A18" s="65"/>
      <c r="B18" s="65"/>
      <c r="C18" s="65" t="s">
        <v>270</v>
      </c>
      <c r="D18" s="65"/>
      <c r="E18" s="65"/>
      <c r="F18" s="65"/>
      <c r="G18" s="65"/>
      <c r="H18" s="65"/>
      <c r="I18" s="65"/>
      <c r="J18" s="65"/>
      <c r="K18" s="65"/>
      <c r="L18" s="66"/>
      <c r="M18" s="287">
        <v>5.3935573129302901</v>
      </c>
      <c r="N18" s="65" t="s">
        <v>319</v>
      </c>
    </row>
    <row r="19" spans="1:14" ht="15.75">
      <c r="A19" s="65"/>
      <c r="B19" s="65"/>
      <c r="C19" s="65"/>
      <c r="D19" s="65"/>
      <c r="E19" s="65"/>
      <c r="F19" s="65"/>
      <c r="G19" s="65"/>
      <c r="H19" s="65"/>
      <c r="I19" s="65"/>
      <c r="J19" s="65"/>
      <c r="K19" s="65"/>
      <c r="L19" s="65"/>
      <c r="M19" s="65"/>
      <c r="N19" s="65"/>
    </row>
    <row r="20" spans="1:14" ht="15.75">
      <c r="A20" s="65"/>
      <c r="B20" s="65"/>
      <c r="C20" s="65"/>
      <c r="D20" s="65"/>
      <c r="E20" s="65"/>
      <c r="F20" s="65"/>
      <c r="G20" s="65"/>
      <c r="H20" s="65"/>
      <c r="I20" s="65"/>
      <c r="J20" s="65"/>
      <c r="K20" s="65"/>
      <c r="L20" s="65"/>
      <c r="M20" s="65"/>
      <c r="N20" s="65"/>
    </row>
    <row r="21" spans="1:14" ht="15.75">
      <c r="A21" s="65"/>
      <c r="B21" s="65" t="s">
        <v>271</v>
      </c>
      <c r="C21" s="65"/>
      <c r="D21" s="65"/>
      <c r="E21" s="65"/>
      <c r="F21" s="65"/>
      <c r="G21" s="65"/>
      <c r="H21" s="65"/>
      <c r="I21" s="65"/>
      <c r="J21" s="65"/>
      <c r="K21" s="65"/>
      <c r="L21" s="66"/>
      <c r="M21" s="288">
        <v>1500</v>
      </c>
      <c r="N21" s="65" t="s">
        <v>313</v>
      </c>
    </row>
    <row r="22" spans="1:14" ht="15.75">
      <c r="A22" s="65"/>
      <c r="B22" s="65"/>
      <c r="C22" s="65"/>
      <c r="D22" s="65"/>
      <c r="E22" s="65"/>
      <c r="F22" s="65"/>
      <c r="G22" s="65"/>
      <c r="H22" s="65"/>
      <c r="I22" s="65"/>
      <c r="J22" s="65"/>
      <c r="K22" s="65"/>
      <c r="L22" s="66"/>
      <c r="M22" s="289">
        <v>8197559.9999999991</v>
      </c>
      <c r="N22" s="65" t="s">
        <v>320</v>
      </c>
    </row>
    <row r="23" spans="1:14" ht="15.75">
      <c r="A23" s="65"/>
      <c r="B23" s="65"/>
      <c r="C23" s="65"/>
      <c r="D23" s="65"/>
      <c r="E23" s="65"/>
      <c r="F23" s="65"/>
      <c r="G23" s="65"/>
      <c r="H23" s="65"/>
      <c r="I23" s="65"/>
      <c r="J23" s="65"/>
      <c r="K23" s="65"/>
      <c r="L23" s="66"/>
      <c r="M23" s="289">
        <v>8648835.6779999975</v>
      </c>
      <c r="N23" s="65" t="s">
        <v>314</v>
      </c>
    </row>
    <row r="24" spans="1:14" ht="15.75">
      <c r="A24" s="65"/>
      <c r="B24" s="65"/>
      <c r="C24" s="65"/>
      <c r="D24" s="65"/>
      <c r="E24" s="65"/>
      <c r="F24" s="65"/>
      <c r="G24" s="65"/>
      <c r="H24" s="65"/>
      <c r="I24" s="65"/>
      <c r="J24" s="65"/>
      <c r="K24" s="65"/>
      <c r="L24" s="65"/>
      <c r="M24" s="65"/>
      <c r="N24" s="65"/>
    </row>
    <row r="25" spans="1:14" ht="15.75">
      <c r="A25" s="65"/>
      <c r="B25" s="65" t="s">
        <v>272</v>
      </c>
      <c r="C25" s="65"/>
      <c r="D25" s="65"/>
      <c r="E25" s="65"/>
      <c r="F25" s="65"/>
      <c r="G25" s="65"/>
      <c r="H25" s="65"/>
      <c r="I25" s="65"/>
      <c r="J25" s="65"/>
      <c r="K25" s="65"/>
      <c r="L25" s="65"/>
      <c r="M25" s="65"/>
      <c r="N25" s="65"/>
    </row>
    <row r="26" spans="1:14" ht="15.75">
      <c r="A26" s="65"/>
      <c r="B26" s="65"/>
      <c r="C26" s="65" t="s">
        <v>273</v>
      </c>
      <c r="D26" s="65"/>
      <c r="E26" s="65"/>
      <c r="F26" s="65"/>
      <c r="G26" s="65"/>
      <c r="H26" s="65"/>
      <c r="I26" s="65"/>
      <c r="J26" s="65"/>
      <c r="K26" s="65"/>
      <c r="L26" s="65"/>
      <c r="M26" s="65"/>
      <c r="N26" s="65"/>
    </row>
    <row r="27" spans="1:14" ht="15.75">
      <c r="A27" s="65"/>
      <c r="B27" s="65"/>
      <c r="C27" s="65"/>
      <c r="D27" s="65" t="s">
        <v>274</v>
      </c>
      <c r="E27" s="65"/>
      <c r="F27" s="65"/>
      <c r="G27" s="65"/>
      <c r="H27" s="65"/>
      <c r="I27" s="65"/>
      <c r="J27" s="65"/>
      <c r="K27" s="65"/>
      <c r="L27" s="66"/>
      <c r="M27" s="551">
        <v>1</v>
      </c>
      <c r="N27" s="65" t="s">
        <v>1</v>
      </c>
    </row>
    <row r="28" spans="1:14" ht="15.75">
      <c r="A28" s="65"/>
      <c r="B28" s="65"/>
      <c r="C28" s="65"/>
      <c r="D28" s="65" t="s">
        <v>275</v>
      </c>
      <c r="E28" s="65"/>
      <c r="F28" s="65"/>
      <c r="G28" s="65"/>
      <c r="H28" s="65"/>
      <c r="I28" s="65"/>
      <c r="J28" s="65"/>
      <c r="K28" s="65"/>
      <c r="L28" s="66"/>
      <c r="M28" s="285">
        <v>0</v>
      </c>
      <c r="N28" s="65" t="s">
        <v>1</v>
      </c>
    </row>
    <row r="29" spans="1:14" ht="15.75">
      <c r="A29" s="65"/>
      <c r="B29" s="65"/>
      <c r="C29" s="65"/>
      <c r="D29" s="65"/>
      <c r="E29" s="65"/>
      <c r="F29" s="65"/>
      <c r="G29" s="65"/>
      <c r="H29" s="65"/>
      <c r="I29" s="65"/>
      <c r="J29" s="65"/>
      <c r="K29" s="65"/>
      <c r="L29" s="65" t="s">
        <v>276</v>
      </c>
      <c r="M29" s="65" t="s">
        <v>0</v>
      </c>
      <c r="N29" s="65"/>
    </row>
    <row r="30" spans="1:14" ht="15.75">
      <c r="A30" s="65"/>
      <c r="B30" s="65"/>
      <c r="C30" s="65"/>
      <c r="D30" s="65"/>
      <c r="E30" s="65"/>
      <c r="F30" s="65"/>
      <c r="G30" s="65"/>
      <c r="H30" s="65"/>
      <c r="I30" s="65"/>
      <c r="J30" s="65"/>
      <c r="K30" s="65"/>
      <c r="L30" s="65"/>
      <c r="M30" s="65"/>
      <c r="N30" s="65"/>
    </row>
    <row r="31" spans="1:14" ht="15.75">
      <c r="A31" s="65"/>
      <c r="B31" s="65"/>
      <c r="C31" s="65" t="s">
        <v>277</v>
      </c>
      <c r="D31" s="65"/>
      <c r="E31" s="65"/>
      <c r="F31" s="65"/>
      <c r="G31" s="65"/>
      <c r="H31" s="65"/>
      <c r="I31" s="65"/>
      <c r="J31" s="65"/>
      <c r="K31" s="65"/>
      <c r="L31" s="65"/>
      <c r="M31" s="65"/>
      <c r="N31" s="65"/>
    </row>
    <row r="32" spans="1:14" ht="15.75">
      <c r="A32" s="65"/>
      <c r="B32" s="65"/>
      <c r="C32" s="65"/>
      <c r="D32" s="65" t="s">
        <v>278</v>
      </c>
      <c r="E32" s="65"/>
      <c r="F32" s="65"/>
      <c r="G32" s="65"/>
      <c r="H32" s="65"/>
      <c r="I32" s="65"/>
      <c r="J32" s="65"/>
      <c r="K32" s="65"/>
      <c r="L32" s="66"/>
      <c r="M32" s="551">
        <v>1</v>
      </c>
      <c r="N32" s="65" t="s">
        <v>1</v>
      </c>
    </row>
    <row r="33" spans="1:14" ht="15.75">
      <c r="A33" s="65"/>
      <c r="B33" s="65"/>
      <c r="C33" s="65"/>
      <c r="D33" s="65" t="s">
        <v>279</v>
      </c>
      <c r="E33" s="65"/>
      <c r="F33" s="65"/>
      <c r="G33" s="65"/>
      <c r="H33" s="65"/>
      <c r="I33" s="65"/>
      <c r="J33" s="65"/>
      <c r="K33" s="65"/>
      <c r="L33" s="66"/>
      <c r="M33" s="285">
        <v>0</v>
      </c>
      <c r="N33" s="65" t="s">
        <v>1</v>
      </c>
    </row>
    <row r="34" spans="1:14" ht="15.75">
      <c r="A34" s="65"/>
      <c r="B34" s="65"/>
      <c r="C34" s="65"/>
      <c r="D34" s="65" t="s">
        <v>280</v>
      </c>
      <c r="E34" s="65"/>
      <c r="F34" s="65"/>
      <c r="G34" s="65"/>
      <c r="H34" s="65"/>
      <c r="I34" s="65"/>
      <c r="J34" s="65"/>
      <c r="K34" s="65"/>
      <c r="L34" s="66"/>
      <c r="M34" s="285">
        <v>0</v>
      </c>
      <c r="N34" s="65" t="s">
        <v>1</v>
      </c>
    </row>
    <row r="35" spans="1:14" ht="15.75">
      <c r="A35" s="65"/>
      <c r="B35" s="65"/>
      <c r="C35" s="65"/>
      <c r="D35" s="65" t="s">
        <v>281</v>
      </c>
      <c r="E35" s="65"/>
      <c r="F35" s="65"/>
      <c r="G35" s="65"/>
      <c r="H35" s="65"/>
      <c r="I35" s="65"/>
      <c r="J35" s="65"/>
      <c r="K35" s="65"/>
      <c r="L35" s="66"/>
      <c r="M35" s="285">
        <v>0</v>
      </c>
      <c r="N35" s="65" t="s">
        <v>1</v>
      </c>
    </row>
    <row r="36" spans="1:14" ht="15.75">
      <c r="A36" s="65"/>
      <c r="B36" s="65"/>
      <c r="C36" s="65"/>
      <c r="D36" s="65" t="s">
        <v>282</v>
      </c>
      <c r="E36" s="65"/>
      <c r="F36" s="65"/>
      <c r="G36" s="65"/>
      <c r="H36" s="65"/>
      <c r="I36" s="65"/>
      <c r="J36" s="65"/>
      <c r="K36" s="65"/>
      <c r="L36" s="66"/>
      <c r="M36" s="285">
        <v>0</v>
      </c>
      <c r="N36" s="65" t="s">
        <v>1</v>
      </c>
    </row>
    <row r="37" spans="1:14" ht="15.75">
      <c r="A37" s="65"/>
      <c r="B37" s="65"/>
      <c r="C37" s="65"/>
      <c r="D37" s="65"/>
      <c r="E37" s="65"/>
      <c r="F37" s="65"/>
      <c r="G37" s="65"/>
      <c r="H37" s="65"/>
      <c r="I37" s="65"/>
      <c r="J37" s="65"/>
      <c r="K37" s="65"/>
      <c r="L37" s="65" t="s">
        <v>276</v>
      </c>
      <c r="M37" s="65" t="s">
        <v>0</v>
      </c>
      <c r="N37" s="65"/>
    </row>
    <row r="38" spans="1:14" ht="15.75">
      <c r="A38" s="65"/>
      <c r="B38" s="65" t="s">
        <v>283</v>
      </c>
      <c r="C38" s="65"/>
      <c r="D38" s="65"/>
      <c r="E38" s="65"/>
      <c r="F38" s="65"/>
      <c r="G38" s="65"/>
      <c r="H38" s="65"/>
      <c r="I38" s="65"/>
      <c r="J38" s="65"/>
      <c r="K38" s="65"/>
      <c r="L38" s="65"/>
      <c r="M38" s="65"/>
      <c r="N38" s="65"/>
    </row>
    <row r="39" spans="1:14" ht="15.75">
      <c r="A39" s="65"/>
      <c r="B39" s="65"/>
      <c r="C39" s="65" t="s">
        <v>284</v>
      </c>
      <c r="D39" s="65"/>
      <c r="E39" s="65"/>
      <c r="F39" s="65"/>
      <c r="G39" s="65"/>
      <c r="H39" s="65"/>
      <c r="I39" s="65"/>
      <c r="J39" s="65"/>
      <c r="K39" s="65"/>
      <c r="L39" s="66"/>
      <c r="M39" s="290">
        <v>3</v>
      </c>
      <c r="N39" s="65" t="s">
        <v>315</v>
      </c>
    </row>
    <row r="40" spans="1:14" ht="15.75">
      <c r="A40" s="65"/>
      <c r="B40" s="65"/>
      <c r="C40" s="65" t="s">
        <v>285</v>
      </c>
      <c r="D40" s="65"/>
      <c r="E40" s="65"/>
      <c r="F40" s="65"/>
      <c r="G40" s="65"/>
      <c r="H40" s="65"/>
      <c r="I40" s="65"/>
      <c r="J40" s="65"/>
      <c r="K40" s="65"/>
      <c r="L40" s="66"/>
      <c r="M40" s="285">
        <v>3.9</v>
      </c>
      <c r="N40" s="65" t="s">
        <v>315</v>
      </c>
    </row>
    <row r="41" spans="1:14" ht="15.75">
      <c r="A41" s="65"/>
      <c r="B41" s="65"/>
      <c r="C41" s="65"/>
      <c r="D41" s="65"/>
      <c r="E41" s="65"/>
      <c r="F41" s="65"/>
      <c r="G41" s="65"/>
      <c r="H41" s="65"/>
      <c r="I41" s="65"/>
      <c r="J41" s="65"/>
      <c r="K41" s="65"/>
      <c r="L41" s="65"/>
      <c r="M41" s="65"/>
      <c r="N41" s="65"/>
    </row>
    <row r="42" spans="1:14" ht="15.75">
      <c r="A42" s="65"/>
      <c r="B42" s="65"/>
      <c r="C42" s="65"/>
      <c r="D42" s="65"/>
      <c r="E42" s="65"/>
      <c r="F42" s="65"/>
      <c r="G42" s="65"/>
      <c r="H42" s="65"/>
      <c r="I42" s="65"/>
      <c r="J42" s="65"/>
      <c r="K42" s="65"/>
      <c r="L42" s="65"/>
      <c r="M42" s="65"/>
      <c r="N42" s="65"/>
    </row>
    <row r="43" spans="1:14" ht="15.75">
      <c r="A43" s="65"/>
      <c r="B43" s="65" t="s">
        <v>286</v>
      </c>
      <c r="C43" s="65"/>
      <c r="D43" s="65"/>
      <c r="E43" s="65"/>
      <c r="F43" s="65"/>
      <c r="G43" s="65"/>
      <c r="H43" s="65"/>
      <c r="I43" s="65"/>
      <c r="J43" s="65"/>
      <c r="K43" s="65"/>
      <c r="L43" s="65"/>
      <c r="M43" s="65"/>
      <c r="N43" s="65"/>
    </row>
    <row r="44" spans="1:14" ht="15.75">
      <c r="A44" s="65"/>
      <c r="B44" s="65"/>
      <c r="C44" s="65" t="s">
        <v>287</v>
      </c>
      <c r="D44" s="65"/>
      <c r="E44" s="65"/>
      <c r="F44" s="65"/>
      <c r="G44" s="65"/>
      <c r="H44" s="65"/>
      <c r="I44" s="65"/>
      <c r="J44" s="65"/>
      <c r="K44" s="65"/>
      <c r="L44" s="66"/>
      <c r="M44" s="287">
        <v>0.25</v>
      </c>
      <c r="N44" s="65" t="s">
        <v>316</v>
      </c>
    </row>
    <row r="45" spans="1:14" ht="15.75">
      <c r="A45" s="65"/>
      <c r="B45" s="65"/>
      <c r="C45" s="65" t="s">
        <v>288</v>
      </c>
      <c r="D45" s="65"/>
      <c r="E45" s="65"/>
      <c r="F45" s="65"/>
      <c r="G45" s="65"/>
      <c r="H45" s="65"/>
      <c r="I45" s="65"/>
      <c r="J45" s="65"/>
      <c r="K45" s="65"/>
      <c r="L45" s="66"/>
      <c r="M45" s="286">
        <v>0.75</v>
      </c>
      <c r="N45" s="65" t="s">
        <v>317</v>
      </c>
    </row>
    <row r="46" spans="1:14" ht="15.75">
      <c r="A46" s="65"/>
      <c r="B46" s="65"/>
      <c r="C46" s="65" t="s">
        <v>289</v>
      </c>
      <c r="D46" s="65"/>
      <c r="E46" s="65"/>
      <c r="F46" s="65"/>
      <c r="G46" s="65"/>
      <c r="H46" s="65"/>
      <c r="I46" s="65"/>
      <c r="J46" s="65"/>
      <c r="K46" s="65"/>
      <c r="L46" s="66"/>
      <c r="M46" s="286">
        <v>5.9240793282325725</v>
      </c>
      <c r="N46" s="65" t="s">
        <v>318</v>
      </c>
    </row>
    <row r="47" spans="1:14" ht="15.75">
      <c r="A47" s="65"/>
      <c r="B47" s="65"/>
      <c r="C47" s="65"/>
      <c r="D47" s="65"/>
      <c r="E47" s="65"/>
      <c r="F47" s="65"/>
      <c r="G47" s="65"/>
      <c r="H47" s="65"/>
      <c r="I47" s="65"/>
      <c r="J47" s="65"/>
      <c r="K47" s="65"/>
      <c r="L47" s="65"/>
      <c r="M47" s="65"/>
      <c r="N47" s="65"/>
    </row>
    <row r="48" spans="1:14" ht="15.75">
      <c r="A48" s="65"/>
      <c r="B48" s="65" t="s">
        <v>953</v>
      </c>
      <c r="C48" s="65"/>
      <c r="D48" s="65"/>
      <c r="E48" s="65"/>
      <c r="F48" s="65"/>
      <c r="G48" s="65"/>
      <c r="H48" s="65"/>
      <c r="I48" s="65"/>
      <c r="J48" s="65"/>
      <c r="K48" s="65"/>
      <c r="L48" s="65"/>
      <c r="M48" s="65"/>
      <c r="N48" s="65"/>
    </row>
    <row r="49" spans="1:15" ht="15.75">
      <c r="A49" s="65"/>
      <c r="B49" s="65"/>
      <c r="C49" s="65" t="s">
        <v>299</v>
      </c>
      <c r="D49" s="65"/>
      <c r="E49" s="65"/>
      <c r="F49" s="65"/>
      <c r="G49" s="65"/>
      <c r="H49" s="65"/>
      <c r="I49" s="65"/>
      <c r="J49" s="65"/>
      <c r="K49" s="65"/>
      <c r="L49" s="65"/>
      <c r="M49" s="285">
        <v>0</v>
      </c>
      <c r="N49" s="65"/>
    </row>
    <row r="50" spans="1:15" ht="15.75">
      <c r="A50" s="65"/>
      <c r="B50" s="65"/>
      <c r="C50" s="65" t="s">
        <v>300</v>
      </c>
      <c r="D50" s="65"/>
      <c r="E50" s="65"/>
      <c r="F50" s="65"/>
      <c r="G50" s="65"/>
      <c r="H50" s="65"/>
      <c r="I50" s="65"/>
      <c r="J50" s="65"/>
      <c r="K50" s="65"/>
      <c r="L50" s="65"/>
      <c r="M50" s="285">
        <v>1</v>
      </c>
      <c r="N50" s="65"/>
    </row>
    <row r="51" spans="1:15" ht="15.75">
      <c r="A51" s="65"/>
      <c r="B51" s="65"/>
      <c r="C51" s="65" t="s">
        <v>301</v>
      </c>
      <c r="D51" s="65"/>
      <c r="E51" s="65"/>
      <c r="F51" s="65"/>
      <c r="G51" s="65"/>
      <c r="H51" s="65"/>
      <c r="I51" s="65"/>
      <c r="J51" s="65"/>
      <c r="K51" s="65"/>
      <c r="L51" s="65"/>
      <c r="M51" s="285">
        <v>1</v>
      </c>
      <c r="N51" s="65"/>
    </row>
    <row r="52" spans="1:15" ht="15.75">
      <c r="A52" s="65"/>
      <c r="B52" s="65"/>
      <c r="C52" s="65" t="s">
        <v>302</v>
      </c>
      <c r="D52" s="65"/>
      <c r="E52" s="65"/>
      <c r="F52" s="65"/>
      <c r="G52" s="65"/>
      <c r="H52" s="65"/>
      <c r="I52" s="65"/>
      <c r="J52" s="65"/>
      <c r="K52" s="65"/>
      <c r="L52" s="65"/>
      <c r="M52" s="285">
        <v>0</v>
      </c>
      <c r="N52" s="65"/>
    </row>
    <row r="53" spans="1:15" ht="15.75">
      <c r="A53" s="65"/>
      <c r="B53" s="65"/>
      <c r="C53" s="65" t="s">
        <v>303</v>
      </c>
      <c r="D53" s="65"/>
      <c r="E53" s="65"/>
      <c r="F53" s="65"/>
      <c r="G53" s="65"/>
      <c r="H53" s="65"/>
      <c r="I53" s="65"/>
      <c r="J53" s="65"/>
      <c r="K53" s="65"/>
      <c r="L53" s="65"/>
      <c r="M53" s="285">
        <v>0</v>
      </c>
      <c r="N53" s="65"/>
    </row>
    <row r="54" spans="1:15" ht="15.75">
      <c r="A54" s="65"/>
      <c r="B54" s="65"/>
      <c r="C54" s="65" t="s">
        <v>954</v>
      </c>
      <c r="D54" s="65"/>
      <c r="E54" s="65"/>
      <c r="F54" s="65"/>
      <c r="G54" s="65"/>
      <c r="H54" s="65"/>
      <c r="I54" s="65"/>
      <c r="J54" s="65"/>
      <c r="K54" s="65"/>
      <c r="L54" s="65"/>
      <c r="M54" s="285">
        <v>1</v>
      </c>
      <c r="N54" s="65"/>
    </row>
    <row r="55" spans="1:15" ht="15.75">
      <c r="A55" s="65"/>
      <c r="B55" s="65"/>
      <c r="C55" s="65"/>
      <c r="D55" s="65"/>
      <c r="E55" s="65"/>
      <c r="F55" s="65"/>
      <c r="G55" s="65"/>
      <c r="H55" s="65"/>
      <c r="I55" s="65"/>
      <c r="J55" s="65"/>
      <c r="K55" s="65"/>
      <c r="L55" s="65"/>
      <c r="M55" s="65"/>
      <c r="N55" s="65"/>
    </row>
    <row r="56" spans="1:15" ht="15.75">
      <c r="A56" s="65"/>
      <c r="B56" s="65" t="s">
        <v>955</v>
      </c>
      <c r="C56" s="65"/>
      <c r="D56" s="65"/>
      <c r="E56" s="65"/>
      <c r="F56" s="65"/>
      <c r="G56" s="65"/>
      <c r="H56" s="65"/>
      <c r="I56" s="65"/>
      <c r="J56" s="65"/>
      <c r="K56" s="65"/>
      <c r="L56" s="65"/>
      <c r="M56" s="65"/>
      <c r="N56" s="65"/>
      <c r="O56" s="1"/>
    </row>
    <row r="57" spans="1:15" ht="15.75">
      <c r="A57" s="65"/>
      <c r="B57" s="65"/>
      <c r="C57" s="65" t="s">
        <v>299</v>
      </c>
      <c r="D57" s="65"/>
      <c r="E57" s="65"/>
      <c r="F57" s="65"/>
      <c r="G57" s="65"/>
      <c r="H57" s="65"/>
      <c r="I57" s="65"/>
      <c r="J57" s="65"/>
      <c r="K57" s="65"/>
      <c r="L57" s="65"/>
      <c r="M57" s="285">
        <v>0</v>
      </c>
      <c r="N57" s="65"/>
    </row>
    <row r="58" spans="1:15" ht="15.75">
      <c r="A58" s="65"/>
      <c r="B58" s="65"/>
      <c r="C58" s="65" t="s">
        <v>300</v>
      </c>
      <c r="D58" s="65"/>
      <c r="E58" s="65"/>
      <c r="F58" s="65"/>
      <c r="G58" s="65"/>
      <c r="H58" s="65"/>
      <c r="I58" s="65"/>
      <c r="J58" s="65"/>
      <c r="K58" s="65"/>
      <c r="L58" s="65"/>
      <c r="M58" s="285">
        <v>1</v>
      </c>
      <c r="N58" s="65"/>
    </row>
    <row r="59" spans="1:15" ht="15.75">
      <c r="A59" s="65"/>
      <c r="B59" s="65"/>
      <c r="C59" s="65" t="s">
        <v>301</v>
      </c>
      <c r="D59" s="65"/>
      <c r="E59" s="65"/>
      <c r="F59" s="65"/>
      <c r="G59" s="65"/>
      <c r="H59" s="65"/>
      <c r="I59" s="65"/>
      <c r="J59" s="65"/>
      <c r="K59" s="65"/>
      <c r="L59" s="65"/>
      <c r="M59" s="285">
        <v>1</v>
      </c>
      <c r="N59" s="65"/>
    </row>
    <row r="60" spans="1:15" ht="15.75">
      <c r="A60" s="65"/>
      <c r="B60" s="65"/>
      <c r="C60" s="65" t="s">
        <v>302</v>
      </c>
      <c r="D60" s="65"/>
      <c r="E60" s="65"/>
      <c r="F60" s="65"/>
      <c r="G60" s="65"/>
      <c r="H60" s="65"/>
      <c r="I60" s="65"/>
      <c r="J60" s="65"/>
      <c r="K60" s="65"/>
      <c r="L60" s="65"/>
      <c r="M60" s="285">
        <v>0</v>
      </c>
      <c r="N60" s="65"/>
    </row>
    <row r="61" spans="1:15" ht="15.75">
      <c r="A61" s="65"/>
      <c r="B61" s="65"/>
      <c r="C61" s="65" t="s">
        <v>303</v>
      </c>
      <c r="D61" s="65"/>
      <c r="E61" s="65"/>
      <c r="F61" s="65"/>
      <c r="G61" s="65"/>
      <c r="H61" s="65"/>
      <c r="I61" s="65"/>
      <c r="J61" s="65"/>
      <c r="K61" s="65"/>
      <c r="L61" s="65"/>
      <c r="M61" s="285">
        <v>0</v>
      </c>
      <c r="N61" s="65"/>
    </row>
    <row r="62" spans="1:15" ht="15.75">
      <c r="A62" s="65"/>
      <c r="B62" s="65"/>
      <c r="C62" s="65"/>
      <c r="D62" s="65"/>
      <c r="E62" s="65"/>
      <c r="F62" s="65"/>
      <c r="G62" s="65"/>
      <c r="H62" s="65"/>
      <c r="I62" s="65"/>
      <c r="J62" s="65"/>
      <c r="K62" s="65"/>
      <c r="L62" s="65"/>
      <c r="M62" s="65"/>
      <c r="N62" s="65"/>
    </row>
    <row r="63" spans="1:15" ht="15.75">
      <c r="A63" s="65"/>
      <c r="B63" s="65"/>
      <c r="C63" s="65"/>
      <c r="D63" s="65"/>
      <c r="E63" s="65"/>
      <c r="F63" s="65"/>
      <c r="G63" s="65"/>
      <c r="H63" s="65"/>
      <c r="I63" s="65"/>
      <c r="J63" s="65"/>
      <c r="K63" s="65"/>
      <c r="L63" s="65"/>
      <c r="M63" s="65"/>
      <c r="N63" s="65"/>
    </row>
    <row r="64" spans="1:15" ht="15.75">
      <c r="A64" s="65"/>
      <c r="B64" s="65" t="s">
        <v>956</v>
      </c>
      <c r="C64" s="65"/>
      <c r="D64" s="65"/>
      <c r="E64" s="65"/>
      <c r="F64" s="65"/>
      <c r="G64" s="65"/>
      <c r="H64" s="65"/>
      <c r="I64" s="65"/>
      <c r="J64" s="65"/>
      <c r="K64" s="65"/>
      <c r="L64" s="67" t="s">
        <v>304</v>
      </c>
      <c r="M64" s="287">
        <v>2</v>
      </c>
      <c r="N64" s="67" t="s">
        <v>62</v>
      </c>
    </row>
    <row r="65" spans="1:15" ht="15.75">
      <c r="A65" s="65"/>
      <c r="B65" s="65"/>
      <c r="C65" s="65"/>
      <c r="D65" s="65"/>
      <c r="E65" s="65"/>
      <c r="F65" s="65"/>
      <c r="G65" s="65"/>
      <c r="H65" s="65"/>
      <c r="I65" s="65"/>
      <c r="J65" s="65"/>
      <c r="K65" s="65"/>
      <c r="L65" s="67" t="s">
        <v>305</v>
      </c>
      <c r="M65" s="287">
        <v>6</v>
      </c>
      <c r="N65" s="67" t="s">
        <v>62</v>
      </c>
    </row>
    <row r="66" spans="1:15" ht="15.75">
      <c r="A66" s="65"/>
      <c r="B66" s="65"/>
      <c r="C66" s="65"/>
      <c r="D66" s="65"/>
      <c r="E66" s="65"/>
      <c r="F66" s="65"/>
      <c r="G66" s="65"/>
      <c r="H66" s="65"/>
      <c r="I66" s="65"/>
      <c r="J66" s="65"/>
      <c r="K66" s="65"/>
      <c r="L66" s="67" t="s">
        <v>306</v>
      </c>
      <c r="M66" s="287">
        <v>84</v>
      </c>
      <c r="N66" s="67" t="s">
        <v>62</v>
      </c>
    </row>
    <row r="67" spans="1:15" ht="15.75">
      <c r="A67" s="65"/>
      <c r="B67" s="65"/>
      <c r="C67" s="65"/>
      <c r="D67" s="65"/>
      <c r="E67" s="65"/>
      <c r="F67" s="65"/>
      <c r="G67" s="65"/>
      <c r="H67" s="65"/>
      <c r="I67" s="65"/>
      <c r="J67" s="65"/>
      <c r="K67" s="65"/>
      <c r="L67" s="67" t="s">
        <v>307</v>
      </c>
      <c r="M67" s="287">
        <v>4</v>
      </c>
      <c r="N67" s="67" t="s">
        <v>62</v>
      </c>
    </row>
    <row r="68" spans="1:15" ht="15.75">
      <c r="A68" s="65"/>
      <c r="B68" s="65"/>
      <c r="C68" s="65"/>
      <c r="D68" s="65"/>
      <c r="E68" s="65"/>
      <c r="F68" s="65"/>
      <c r="G68" s="65"/>
      <c r="H68" s="65"/>
      <c r="I68" s="65"/>
      <c r="J68" s="65"/>
      <c r="K68" s="65"/>
      <c r="L68" s="67" t="s">
        <v>308</v>
      </c>
      <c r="M68" s="287">
        <v>2</v>
      </c>
      <c r="N68" s="67" t="s">
        <v>62</v>
      </c>
    </row>
    <row r="69" spans="1:15" ht="15.75">
      <c r="A69" s="65"/>
      <c r="B69" s="65"/>
      <c r="C69" s="65"/>
      <c r="D69" s="65"/>
      <c r="E69" s="65"/>
      <c r="F69" s="65"/>
      <c r="G69" s="65"/>
      <c r="H69" s="65"/>
      <c r="I69" s="65"/>
      <c r="J69" s="65"/>
      <c r="K69" s="65"/>
      <c r="L69" s="67" t="s">
        <v>309</v>
      </c>
      <c r="M69" s="287">
        <v>1</v>
      </c>
      <c r="N69" s="67" t="s">
        <v>62</v>
      </c>
    </row>
    <row r="70" spans="1:15" ht="15.75">
      <c r="A70" s="65"/>
      <c r="B70" s="65"/>
      <c r="C70" s="65"/>
      <c r="D70" s="65"/>
      <c r="E70" s="65"/>
      <c r="F70" s="65"/>
      <c r="G70" s="65"/>
      <c r="H70" s="65"/>
      <c r="I70" s="65"/>
      <c r="J70" s="65"/>
      <c r="K70" s="65"/>
      <c r="L70" s="67" t="s">
        <v>310</v>
      </c>
      <c r="M70" s="287">
        <v>1</v>
      </c>
      <c r="N70" s="67" t="s">
        <v>62</v>
      </c>
    </row>
    <row r="71" spans="1:15" ht="15.75">
      <c r="A71" s="65"/>
      <c r="B71" s="65"/>
      <c r="C71" s="65"/>
      <c r="D71" s="65"/>
      <c r="E71" s="65"/>
      <c r="F71" s="65"/>
      <c r="G71" s="65"/>
      <c r="H71" s="65"/>
      <c r="I71" s="65"/>
      <c r="J71" s="65"/>
      <c r="K71" s="65"/>
      <c r="L71" s="65"/>
      <c r="M71" s="65"/>
      <c r="N71" s="65"/>
    </row>
    <row r="72" spans="1:15" ht="15.75">
      <c r="A72" s="65"/>
      <c r="B72" s="65" t="s">
        <v>957</v>
      </c>
      <c r="C72" s="65"/>
      <c r="D72" s="65"/>
      <c r="E72" s="65"/>
      <c r="F72" s="65"/>
      <c r="G72" s="65"/>
      <c r="H72" s="65"/>
      <c r="I72" s="65"/>
      <c r="J72" s="65"/>
      <c r="K72" s="65"/>
      <c r="L72" s="65"/>
      <c r="M72" s="65"/>
      <c r="N72" s="65"/>
    </row>
    <row r="73" spans="1:15" ht="15.75">
      <c r="A73" s="65"/>
      <c r="B73" s="65"/>
      <c r="C73" s="65" t="s">
        <v>958</v>
      </c>
      <c r="D73" s="65"/>
      <c r="E73" s="65"/>
      <c r="F73" s="65"/>
      <c r="G73" s="65"/>
      <c r="H73" s="65"/>
      <c r="I73" s="65"/>
      <c r="J73" s="65"/>
      <c r="K73" s="65"/>
      <c r="L73" s="65"/>
      <c r="M73" s="65"/>
      <c r="N73" s="65"/>
    </row>
    <row r="74" spans="1:15" ht="15.75">
      <c r="A74" s="65"/>
      <c r="B74" s="65"/>
      <c r="C74" s="65"/>
      <c r="D74" s="65" t="s">
        <v>290</v>
      </c>
      <c r="E74" s="65" t="s">
        <v>291</v>
      </c>
      <c r="F74" s="65"/>
      <c r="G74" s="65"/>
      <c r="H74" s="65"/>
      <c r="I74" s="65"/>
      <c r="J74" s="65"/>
      <c r="K74" s="65"/>
      <c r="L74" s="65"/>
      <c r="M74" s="285">
        <v>0</v>
      </c>
      <c r="N74" s="65" t="s">
        <v>1</v>
      </c>
    </row>
    <row r="75" spans="1:15" ht="15.75">
      <c r="A75" s="65"/>
      <c r="B75" s="65"/>
      <c r="C75" s="65"/>
      <c r="D75" s="65" t="s">
        <v>292</v>
      </c>
      <c r="E75" s="65" t="s">
        <v>293</v>
      </c>
      <c r="F75" s="65"/>
      <c r="G75" s="65"/>
      <c r="H75" s="65"/>
      <c r="I75" s="65"/>
      <c r="J75" s="65"/>
      <c r="K75" s="65"/>
      <c r="L75" s="65"/>
      <c r="M75" s="285">
        <v>1</v>
      </c>
      <c r="N75" s="65" t="s">
        <v>1</v>
      </c>
      <c r="O75" s="82"/>
    </row>
    <row r="76" spans="1:15" ht="15.75">
      <c r="A76" s="65"/>
      <c r="B76" s="65"/>
      <c r="C76" s="65"/>
      <c r="D76" s="65" t="s">
        <v>294</v>
      </c>
      <c r="E76" s="65" t="s">
        <v>295</v>
      </c>
      <c r="F76" s="65"/>
      <c r="G76" s="65"/>
      <c r="H76" s="65"/>
      <c r="I76" s="65"/>
      <c r="J76" s="65"/>
      <c r="K76" s="65"/>
      <c r="L76" s="65"/>
      <c r="M76" s="285">
        <v>0</v>
      </c>
      <c r="N76" s="65" t="s">
        <v>1</v>
      </c>
      <c r="O76" s="82"/>
    </row>
    <row r="77" spans="1:15" ht="15.75">
      <c r="A77" s="65"/>
      <c r="B77" s="65"/>
      <c r="C77" s="65"/>
      <c r="D77" s="65"/>
      <c r="E77" s="65"/>
      <c r="F77" s="65"/>
      <c r="G77" s="65"/>
      <c r="H77" s="65"/>
      <c r="I77" s="65"/>
      <c r="J77" s="65"/>
      <c r="K77" s="65"/>
      <c r="L77" s="65" t="s">
        <v>276</v>
      </c>
      <c r="M77" s="65" t="s">
        <v>0</v>
      </c>
      <c r="N77" s="65"/>
      <c r="O77" s="82"/>
    </row>
    <row r="78" spans="1:15" ht="15.75">
      <c r="A78" s="65"/>
      <c r="B78" s="65"/>
      <c r="C78" s="65" t="s">
        <v>959</v>
      </c>
      <c r="D78" s="65"/>
      <c r="E78" s="65"/>
      <c r="F78" s="65"/>
      <c r="G78" s="65"/>
      <c r="H78" s="65"/>
      <c r="I78" s="65"/>
      <c r="J78" s="65"/>
      <c r="K78" s="65"/>
      <c r="L78" s="65"/>
      <c r="M78" s="65"/>
      <c r="N78" s="65"/>
      <c r="O78" s="82"/>
    </row>
    <row r="79" spans="1:15" ht="15.75">
      <c r="A79" s="65"/>
      <c r="B79" s="65"/>
      <c r="C79" s="65"/>
      <c r="D79" s="65" t="s">
        <v>290</v>
      </c>
      <c r="E79" s="65" t="s">
        <v>296</v>
      </c>
      <c r="F79" s="65"/>
      <c r="G79" s="65"/>
      <c r="H79" s="65"/>
      <c r="I79" s="65"/>
      <c r="J79" s="65"/>
      <c r="K79" s="65"/>
      <c r="L79" s="65"/>
      <c r="M79" s="285">
        <v>0</v>
      </c>
      <c r="N79" s="65" t="s">
        <v>1</v>
      </c>
      <c r="O79" s="82"/>
    </row>
    <row r="80" spans="1:15" ht="15.75">
      <c r="A80" s="65"/>
      <c r="B80" s="65"/>
      <c r="C80" s="65"/>
      <c r="D80" s="65" t="s">
        <v>292</v>
      </c>
      <c r="E80" s="65" t="s">
        <v>297</v>
      </c>
      <c r="F80" s="65"/>
      <c r="G80" s="65"/>
      <c r="H80" s="65"/>
      <c r="I80" s="65"/>
      <c r="J80" s="65"/>
      <c r="K80" s="65"/>
      <c r="L80" s="65"/>
      <c r="M80" s="285">
        <v>1</v>
      </c>
      <c r="N80" s="65" t="s">
        <v>1</v>
      </c>
      <c r="O80" s="82"/>
    </row>
    <row r="81" spans="1:18" ht="15.75">
      <c r="A81" s="65"/>
      <c r="B81" s="65"/>
      <c r="C81" s="65"/>
      <c r="D81" s="65" t="s">
        <v>294</v>
      </c>
      <c r="E81" s="65" t="s">
        <v>298</v>
      </c>
      <c r="F81" s="65"/>
      <c r="G81" s="65"/>
      <c r="H81" s="65"/>
      <c r="I81" s="65"/>
      <c r="J81" s="65"/>
      <c r="K81" s="65"/>
      <c r="L81" s="65"/>
      <c r="M81" s="285">
        <v>0</v>
      </c>
      <c r="N81" s="65" t="s">
        <v>1</v>
      </c>
      <c r="O81" s="82"/>
    </row>
    <row r="82" spans="1:18" ht="15.75">
      <c r="A82" s="68"/>
      <c r="B82" s="65"/>
      <c r="C82" s="65"/>
      <c r="D82" s="65"/>
      <c r="E82" s="65"/>
      <c r="F82" s="65"/>
      <c r="G82" s="65"/>
      <c r="H82" s="65"/>
      <c r="I82" s="65"/>
      <c r="J82" s="65"/>
      <c r="K82" s="65"/>
      <c r="L82" s="65" t="s">
        <v>276</v>
      </c>
      <c r="M82" s="65" t="s">
        <v>0</v>
      </c>
      <c r="N82" s="65"/>
      <c r="O82" s="1"/>
    </row>
    <row r="83" spans="1:18" ht="15.75">
      <c r="A83" s="65"/>
      <c r="B83" s="65"/>
      <c r="C83" s="65"/>
      <c r="D83" s="65"/>
      <c r="E83" s="65"/>
      <c r="F83" s="65"/>
      <c r="G83" s="65"/>
      <c r="H83" s="65"/>
      <c r="I83" s="65"/>
      <c r="J83" s="65"/>
      <c r="K83" s="65"/>
      <c r="L83" s="65"/>
      <c r="M83" s="65"/>
      <c r="N83" s="65"/>
      <c r="O83" s="82"/>
    </row>
    <row r="84" spans="1:18" ht="15.75">
      <c r="A84" s="65"/>
      <c r="B84" s="65"/>
      <c r="C84" s="65"/>
      <c r="D84" s="65"/>
      <c r="E84" s="65"/>
      <c r="F84" s="65"/>
      <c r="G84" s="65"/>
      <c r="H84" s="65"/>
      <c r="I84" s="65"/>
      <c r="J84" s="65"/>
      <c r="K84" s="65" t="s">
        <v>960</v>
      </c>
      <c r="L84" s="65"/>
      <c r="M84" s="65">
        <v>11</v>
      </c>
      <c r="N84" s="65"/>
      <c r="O84" s="71"/>
    </row>
    <row r="85" spans="1:18" ht="15.75">
      <c r="O85" s="82"/>
    </row>
    <row r="86" spans="1:18" s="52" customFormat="1" ht="15" customHeight="1">
      <c r="A86" s="79" t="s">
        <v>438</v>
      </c>
      <c r="B86" s="80"/>
      <c r="C86" s="79"/>
      <c r="D86" s="79"/>
      <c r="E86" s="79"/>
      <c r="F86" s="79"/>
      <c r="G86" s="79"/>
      <c r="H86" s="79"/>
      <c r="I86" s="79"/>
      <c r="J86" s="6"/>
      <c r="K86" s="81"/>
      <c r="O86" s="82"/>
      <c r="P86" s="82"/>
      <c r="Q86" s="82"/>
      <c r="R86" s="82"/>
    </row>
    <row r="87" spans="1:18" s="52" customFormat="1" ht="15" customHeight="1">
      <c r="A87" s="79"/>
      <c r="B87" s="83" t="s">
        <v>439</v>
      </c>
      <c r="C87" s="79"/>
      <c r="D87" s="79"/>
      <c r="E87" s="79"/>
      <c r="F87" s="79"/>
      <c r="G87" s="79"/>
      <c r="H87" s="79"/>
      <c r="I87" s="79"/>
      <c r="J87" s="6"/>
      <c r="K87" s="81"/>
      <c r="O87" s="82"/>
      <c r="P87" s="82"/>
      <c r="Q87" s="82"/>
      <c r="R87" s="82"/>
    </row>
    <row r="88" spans="1:18" s="52" customFormat="1" ht="15" customHeight="1">
      <c r="B88" s="84"/>
      <c r="C88" s="52" t="s">
        <v>440</v>
      </c>
      <c r="J88" s="554">
        <v>1</v>
      </c>
      <c r="M88" s="82"/>
      <c r="N88" s="82"/>
      <c r="O88" s="82"/>
    </row>
    <row r="89" spans="1:18" s="52" customFormat="1" ht="15" customHeight="1">
      <c r="B89" s="84"/>
      <c r="C89" s="52" t="s">
        <v>441</v>
      </c>
      <c r="J89" s="554">
        <v>0</v>
      </c>
      <c r="M89" s="82"/>
      <c r="N89" s="82"/>
      <c r="O89" s="82"/>
    </row>
    <row r="90" spans="1:18" s="52" customFormat="1" ht="15" customHeight="1">
      <c r="B90" s="84"/>
      <c r="C90" s="52" t="s">
        <v>442</v>
      </c>
      <c r="J90" s="554">
        <v>1</v>
      </c>
      <c r="M90" s="82"/>
      <c r="N90" s="82"/>
      <c r="O90" s="82"/>
    </row>
    <row r="91" spans="1:18" s="52" customFormat="1" ht="15" customHeight="1">
      <c r="B91" s="84"/>
      <c r="C91" s="52" t="s">
        <v>443</v>
      </c>
      <c r="J91" s="554">
        <v>0</v>
      </c>
      <c r="M91" s="82"/>
      <c r="N91" s="82"/>
      <c r="O91" s="82"/>
    </row>
    <row r="92" spans="1:18" s="52" customFormat="1" ht="15" customHeight="1">
      <c r="B92" s="84" t="s">
        <v>444</v>
      </c>
      <c r="J92" s="11"/>
      <c r="M92" s="82"/>
      <c r="N92" s="82"/>
      <c r="O92" s="82"/>
    </row>
    <row r="93" spans="1:18" s="52" customFormat="1" ht="15" customHeight="1">
      <c r="B93" s="84"/>
      <c r="C93" s="52" t="s">
        <v>445</v>
      </c>
      <c r="J93" s="554">
        <v>1336</v>
      </c>
      <c r="K93" s="52" t="s">
        <v>446</v>
      </c>
      <c r="M93" s="1" t="s">
        <v>360</v>
      </c>
      <c r="N93" s="82"/>
      <c r="O93" s="82"/>
    </row>
    <row r="94" spans="1:18" s="52" customFormat="1" ht="15" customHeight="1">
      <c r="B94" s="84"/>
      <c r="C94" s="52" t="s">
        <v>447</v>
      </c>
      <c r="J94" s="554">
        <v>0</v>
      </c>
      <c r="K94" s="52" t="s">
        <v>446</v>
      </c>
      <c r="M94" s="82"/>
      <c r="N94" s="82"/>
      <c r="O94" s="82"/>
    </row>
    <row r="95" spans="1:18" s="52" customFormat="1" ht="15" customHeight="1">
      <c r="B95" s="84"/>
      <c r="C95" s="52" t="s">
        <v>448</v>
      </c>
      <c r="J95" s="554">
        <v>900</v>
      </c>
      <c r="K95" s="52" t="s">
        <v>446</v>
      </c>
      <c r="M95" s="71" t="s">
        <v>450</v>
      </c>
      <c r="N95" s="82"/>
      <c r="O95" s="82"/>
    </row>
    <row r="96" spans="1:18" s="52" customFormat="1" ht="15" customHeight="1">
      <c r="B96" s="84"/>
      <c r="C96" s="52" t="s">
        <v>449</v>
      </c>
      <c r="J96" s="554">
        <v>0</v>
      </c>
      <c r="K96" s="52" t="s">
        <v>446</v>
      </c>
      <c r="M96" s="82"/>
      <c r="N96" s="82"/>
      <c r="O96" s="82"/>
    </row>
    <row r="97" spans="2:13">
      <c r="B97" s="71"/>
      <c r="C97" s="71"/>
      <c r="D97" s="71"/>
      <c r="E97" s="71"/>
      <c r="F97" s="293"/>
      <c r="G97" s="293"/>
      <c r="H97" s="104"/>
      <c r="I97" s="71"/>
    </row>
    <row r="98" spans="2:13">
      <c r="B98" s="71"/>
      <c r="C98" s="71"/>
      <c r="D98" s="71"/>
      <c r="E98" s="71"/>
      <c r="F98" s="293"/>
      <c r="G98" s="293"/>
      <c r="H98" s="104"/>
      <c r="I98" s="71"/>
      <c r="M98" s="78" t="s">
        <v>3057</v>
      </c>
    </row>
    <row r="99" spans="2:13">
      <c r="B99" s="71"/>
      <c r="C99" s="71"/>
      <c r="D99" s="71"/>
      <c r="E99" s="71"/>
      <c r="F99" s="293"/>
      <c r="G99" s="293"/>
      <c r="H99" s="104"/>
      <c r="I99" s="71"/>
    </row>
    <row r="100" spans="2:13">
      <c r="B100" s="71"/>
      <c r="C100" s="71"/>
      <c r="D100" s="71"/>
      <c r="E100" s="71"/>
      <c r="F100" s="293"/>
      <c r="G100" s="293"/>
      <c r="H100" s="104"/>
      <c r="I100" s="71"/>
    </row>
    <row r="101" spans="2:13">
      <c r="B101" s="71"/>
      <c r="C101" s="71"/>
      <c r="D101" s="71"/>
      <c r="E101" s="71"/>
      <c r="F101" s="293"/>
      <c r="G101" s="293"/>
      <c r="H101" s="104"/>
      <c r="I101" s="71"/>
    </row>
    <row r="102" spans="2:13">
      <c r="B102" s="71"/>
      <c r="C102" s="71"/>
      <c r="D102" s="71"/>
      <c r="E102" s="71"/>
      <c r="F102" s="293"/>
      <c r="G102" s="293"/>
      <c r="H102" s="104"/>
      <c r="I102" s="71"/>
    </row>
    <row r="103" spans="2:13">
      <c r="B103" s="71"/>
      <c r="C103" s="71"/>
      <c r="D103" s="71"/>
      <c r="E103" s="71"/>
      <c r="F103" s="293"/>
      <c r="G103" s="293"/>
      <c r="H103" s="104"/>
      <c r="I103" s="71"/>
    </row>
    <row r="104" spans="2:13">
      <c r="B104" s="71"/>
      <c r="C104" s="71"/>
      <c r="D104" s="71"/>
      <c r="E104" s="71"/>
      <c r="F104" s="293"/>
      <c r="G104" s="293"/>
      <c r="H104" s="104"/>
      <c r="I104" s="71"/>
    </row>
    <row r="105" spans="2:13">
      <c r="B105" s="71"/>
      <c r="C105" s="71"/>
      <c r="D105" s="71"/>
      <c r="E105" s="71"/>
      <c r="F105" s="293"/>
      <c r="G105" s="293"/>
      <c r="H105" s="104"/>
      <c r="I105" s="71"/>
    </row>
    <row r="106" spans="2:13">
      <c r="B106" s="71"/>
      <c r="C106" s="71"/>
      <c r="D106" s="71"/>
      <c r="E106" s="71"/>
      <c r="F106" s="71"/>
      <c r="G106" s="71"/>
      <c r="H106" s="71"/>
      <c r="I106" s="71"/>
    </row>
    <row r="107" spans="2:13">
      <c r="B107" s="71"/>
      <c r="C107" s="71"/>
      <c r="D107" s="71"/>
      <c r="E107" s="71"/>
      <c r="F107" s="71"/>
      <c r="G107" s="71"/>
      <c r="H107" s="71"/>
      <c r="I107" s="71"/>
    </row>
  </sheetData>
  <mergeCells count="2">
    <mergeCell ref="O1:O6"/>
    <mergeCell ref="O7:O11"/>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98"/>
  <sheetViews>
    <sheetView showGridLines="0" topLeftCell="B1" workbookViewId="0"/>
  </sheetViews>
  <sheetFormatPr defaultRowHeight="15"/>
  <cols>
    <col min="1" max="1" width="18.42578125" customWidth="1"/>
    <col min="3" max="3" width="14.140625" customWidth="1"/>
    <col min="4" max="4" width="20.140625" customWidth="1"/>
    <col min="5" max="5" width="12.5703125" customWidth="1"/>
    <col min="6" max="6" width="8.85546875" customWidth="1"/>
    <col min="8" max="8" width="125.7109375" customWidth="1"/>
  </cols>
  <sheetData>
    <row r="1" spans="1:8" s="43" customFormat="1" ht="19.5" customHeight="1">
      <c r="A1" s="43" t="s">
        <v>94</v>
      </c>
    </row>
    <row r="2" spans="1:8" s="42" customFormat="1" ht="12.75" customHeight="1"/>
    <row r="3" spans="1:8" s="5" customFormat="1" ht="14.1" customHeight="1">
      <c r="A3" s="5" t="s">
        <v>93</v>
      </c>
    </row>
    <row r="4" spans="1:8" s="42" customFormat="1" ht="12.75" customHeight="1">
      <c r="A4" s="123"/>
      <c r="B4" s="123"/>
      <c r="C4" s="123"/>
      <c r="D4" s="123"/>
      <c r="E4" s="123"/>
      <c r="F4" s="123"/>
      <c r="G4" s="123"/>
      <c r="H4" s="757" t="s">
        <v>3058</v>
      </c>
    </row>
    <row r="5" spans="1:8" s="1" customFormat="1" ht="12.75" customHeight="1">
      <c r="A5" s="750" t="s">
        <v>41</v>
      </c>
      <c r="B5" s="750"/>
      <c r="C5" s="750"/>
      <c r="D5" s="750"/>
      <c r="E5" s="4" t="s">
        <v>40</v>
      </c>
      <c r="F5" s="3"/>
      <c r="G5" s="541"/>
      <c r="H5" s="758"/>
    </row>
    <row r="6" spans="1:8" s="1" customFormat="1" ht="12.75" customHeight="1">
      <c r="A6" s="541"/>
      <c r="B6" s="541"/>
      <c r="C6" s="541"/>
      <c r="D6" s="541"/>
      <c r="E6" s="3"/>
      <c r="F6" s="3"/>
      <c r="G6" s="541"/>
      <c r="H6" s="758"/>
    </row>
    <row r="7" spans="1:8" s="1" customFormat="1" ht="12.75" customHeight="1">
      <c r="A7" s="169" t="s">
        <v>92</v>
      </c>
      <c r="B7" s="169"/>
      <c r="C7" s="169"/>
      <c r="D7" s="169"/>
      <c r="E7" s="170"/>
      <c r="F7" s="170"/>
      <c r="G7" s="23"/>
      <c r="H7" s="3"/>
    </row>
    <row r="8" spans="1:8" s="1" customFormat="1" ht="12.75" customHeight="1">
      <c r="A8" s="166" t="s">
        <v>91</v>
      </c>
      <c r="B8" s="169"/>
      <c r="C8" s="169"/>
      <c r="D8" s="169"/>
      <c r="E8" s="170"/>
      <c r="F8" s="170"/>
      <c r="G8" s="23"/>
      <c r="H8" s="4" t="s">
        <v>535</v>
      </c>
    </row>
    <row r="9" spans="1:8" s="1" customFormat="1" ht="12.75" customHeight="1">
      <c r="A9" s="169"/>
      <c r="B9" s="171" t="s">
        <v>90</v>
      </c>
      <c r="C9" s="171"/>
      <c r="D9" s="171"/>
      <c r="E9" s="162" t="s">
        <v>1</v>
      </c>
      <c r="F9" s="172"/>
      <c r="G9" s="173"/>
      <c r="H9" s="3"/>
    </row>
    <row r="10" spans="1:8" s="1" customFormat="1" ht="12.75" customHeight="1">
      <c r="A10" s="169"/>
      <c r="B10" s="171" t="s">
        <v>89</v>
      </c>
      <c r="C10" s="171"/>
      <c r="D10" s="171"/>
      <c r="E10" s="162" t="s">
        <v>1</v>
      </c>
      <c r="F10" s="172"/>
      <c r="G10" s="173"/>
      <c r="H10" s="3"/>
    </row>
    <row r="11" spans="1:8" s="1" customFormat="1" ht="12.75" customHeight="1">
      <c r="A11" s="169"/>
      <c r="B11" s="171" t="s">
        <v>88</v>
      </c>
      <c r="C11" s="171"/>
      <c r="D11" s="171"/>
      <c r="E11" s="162" t="s">
        <v>1</v>
      </c>
      <c r="F11" s="172"/>
      <c r="G11" s="173"/>
      <c r="H11" s="3"/>
    </row>
    <row r="12" spans="1:8" s="1" customFormat="1" ht="12.75" customHeight="1">
      <c r="A12" s="169"/>
      <c r="B12" s="171" t="s">
        <v>87</v>
      </c>
      <c r="C12" s="171"/>
      <c r="D12" s="171"/>
      <c r="E12" s="162" t="s">
        <v>1</v>
      </c>
      <c r="F12" s="172"/>
      <c r="G12" s="173"/>
      <c r="H12" s="3"/>
    </row>
    <row r="13" spans="1:8" s="1" customFormat="1" ht="12.75" customHeight="1">
      <c r="A13" s="169"/>
      <c r="B13" s="171" t="s">
        <v>86</v>
      </c>
      <c r="C13" s="171"/>
      <c r="D13" s="171"/>
      <c r="E13" s="162" t="s">
        <v>1</v>
      </c>
      <c r="F13" s="172"/>
      <c r="G13" s="173"/>
      <c r="H13" s="3"/>
    </row>
    <row r="14" spans="1:8" s="1" customFormat="1" ht="12.75" customHeight="1">
      <c r="A14" s="169"/>
      <c r="B14" s="171" t="s">
        <v>85</v>
      </c>
      <c r="C14" s="171"/>
      <c r="D14" s="171"/>
      <c r="E14" s="162" t="s">
        <v>1</v>
      </c>
      <c r="F14" s="172"/>
      <c r="G14" s="173"/>
      <c r="H14" s="3"/>
    </row>
    <row r="15" spans="1:8" s="1" customFormat="1" ht="12.75" customHeight="1">
      <c r="A15" s="169"/>
      <c r="B15" s="170" t="s">
        <v>84</v>
      </c>
      <c r="C15" s="171"/>
      <c r="D15" s="171"/>
      <c r="E15" s="162" t="s">
        <v>1</v>
      </c>
      <c r="F15" s="172"/>
      <c r="G15" s="173">
        <v>1</v>
      </c>
      <c r="H15" s="3"/>
    </row>
    <row r="16" spans="1:8" s="1" customFormat="1" ht="12.75" customHeight="1">
      <c r="A16" s="169"/>
      <c r="B16" s="169"/>
      <c r="C16" s="169"/>
      <c r="D16" s="169"/>
      <c r="E16" s="165"/>
      <c r="F16" s="172"/>
      <c r="G16" s="3"/>
      <c r="H16" s="3"/>
    </row>
    <row r="17" spans="1:8" s="1" customFormat="1" ht="12.75" customHeight="1">
      <c r="A17" s="169" t="s">
        <v>83</v>
      </c>
      <c r="B17" s="169"/>
      <c r="C17" s="169"/>
      <c r="D17" s="169"/>
      <c r="E17" s="162"/>
      <c r="F17" s="172"/>
      <c r="G17" s="23"/>
      <c r="H17" s="3"/>
    </row>
    <row r="18" spans="1:8" s="1" customFormat="1" ht="12.75" customHeight="1">
      <c r="A18" s="169"/>
      <c r="B18" s="169" t="s">
        <v>82</v>
      </c>
      <c r="C18" s="169"/>
      <c r="D18" s="169"/>
      <c r="E18" s="162" t="s">
        <v>1</v>
      </c>
      <c r="F18" s="172"/>
      <c r="G18" s="173" t="s">
        <v>255</v>
      </c>
      <c r="H18" s="3"/>
    </row>
    <row r="19" spans="1:8" s="1" customFormat="1" ht="12.75" customHeight="1">
      <c r="A19" s="169"/>
      <c r="B19" s="169" t="s">
        <v>80</v>
      </c>
      <c r="C19" s="169"/>
      <c r="D19" s="169"/>
      <c r="E19" s="162" t="s">
        <v>1</v>
      </c>
      <c r="F19" s="172"/>
      <c r="G19" s="173" t="s">
        <v>536</v>
      </c>
      <c r="H19" s="3"/>
    </row>
    <row r="20" spans="1:8" s="1" customFormat="1" ht="12.75" customHeight="1">
      <c r="A20" s="169"/>
      <c r="B20" s="169" t="s">
        <v>79</v>
      </c>
      <c r="C20" s="169"/>
      <c r="D20" s="169"/>
      <c r="E20" s="162" t="s">
        <v>78</v>
      </c>
      <c r="F20" s="172"/>
      <c r="G20" s="173"/>
      <c r="H20" s="121"/>
    </row>
    <row r="21" spans="1:8" s="1" customFormat="1" ht="12.75" customHeight="1">
      <c r="A21" s="169"/>
      <c r="B21" s="169" t="s">
        <v>77</v>
      </c>
      <c r="C21" s="169"/>
      <c r="D21" s="169"/>
      <c r="E21" s="162" t="s">
        <v>76</v>
      </c>
      <c r="F21" s="172"/>
      <c r="G21" s="173">
        <v>1300</v>
      </c>
      <c r="H21" t="s">
        <v>351</v>
      </c>
    </row>
    <row r="22" spans="1:8" s="1" customFormat="1" ht="12.75" customHeight="1">
      <c r="A22" s="169"/>
      <c r="B22" s="169" t="s">
        <v>75</v>
      </c>
      <c r="C22" s="169"/>
      <c r="D22" s="169"/>
      <c r="E22" s="162" t="s">
        <v>74</v>
      </c>
      <c r="F22" s="170"/>
      <c r="G22" s="174">
        <v>7200</v>
      </c>
      <c r="H22" t="s">
        <v>3059</v>
      </c>
    </row>
    <row r="23" spans="1:8" s="1" customFormat="1" ht="12.75" customHeight="1">
      <c r="A23" s="169"/>
      <c r="B23" s="169" t="s">
        <v>73</v>
      </c>
      <c r="C23" s="169"/>
      <c r="D23" s="169"/>
      <c r="E23" s="162" t="s">
        <v>49</v>
      </c>
      <c r="F23" s="170"/>
      <c r="G23" s="174"/>
      <c r="H23" s="543"/>
    </row>
    <row r="24" spans="1:8" s="1" customFormat="1" ht="12.75" customHeight="1">
      <c r="A24" s="169"/>
      <c r="B24" s="169" t="s">
        <v>743</v>
      </c>
      <c r="C24" s="169"/>
      <c r="D24" s="169"/>
      <c r="E24" s="162" t="s">
        <v>49</v>
      </c>
      <c r="F24" s="170"/>
      <c r="G24" s="174"/>
      <c r="H24" s="125"/>
    </row>
    <row r="25" spans="1:8" s="1" customFormat="1" ht="12.75" customHeight="1">
      <c r="A25" s="169"/>
      <c r="B25" s="169" t="s">
        <v>744</v>
      </c>
      <c r="C25" s="169"/>
      <c r="D25" s="169"/>
      <c r="E25" s="162" t="s">
        <v>436</v>
      </c>
      <c r="F25" s="170"/>
      <c r="G25" s="174"/>
      <c r="H25" s="125"/>
    </row>
    <row r="26" spans="1:8" s="1" customFormat="1" ht="12.75" customHeight="1">
      <c r="A26" s="169"/>
      <c r="B26" s="169" t="s">
        <v>745</v>
      </c>
      <c r="C26" s="169"/>
      <c r="D26" s="169"/>
      <c r="E26" s="162" t="s">
        <v>746</v>
      </c>
      <c r="F26" s="170"/>
      <c r="G26" s="174"/>
      <c r="H26" s="126"/>
    </row>
    <row r="27" spans="1:8" s="1" customFormat="1" ht="12.75" customHeight="1">
      <c r="A27" s="169"/>
      <c r="B27" s="169" t="s">
        <v>437</v>
      </c>
      <c r="C27" s="169"/>
      <c r="D27" s="169"/>
      <c r="E27" s="162" t="s">
        <v>72</v>
      </c>
      <c r="F27" s="170"/>
      <c r="G27" s="175"/>
      <c r="H27" s="3"/>
    </row>
    <row r="28" spans="1:8" s="1" customFormat="1" ht="12.75" customHeight="1">
      <c r="A28" s="169"/>
      <c r="B28" s="169"/>
      <c r="C28" s="169"/>
      <c r="D28" s="169"/>
      <c r="E28" s="162"/>
      <c r="F28" s="170"/>
      <c r="G28" s="23"/>
      <c r="H28" s="3"/>
    </row>
    <row r="29" spans="1:8" s="1" customFormat="1" ht="12.75" customHeight="1">
      <c r="A29" s="169" t="s">
        <v>71</v>
      </c>
      <c r="B29" s="169"/>
      <c r="C29" s="169"/>
      <c r="D29" s="169"/>
      <c r="E29" s="162"/>
      <c r="F29" s="170"/>
      <c r="G29" s="23"/>
      <c r="H29" s="3"/>
    </row>
    <row r="30" spans="1:8" s="1" customFormat="1" ht="12.75" customHeight="1">
      <c r="A30" s="169"/>
      <c r="B30" s="169" t="s">
        <v>70</v>
      </c>
      <c r="C30" s="169"/>
      <c r="D30" s="169"/>
      <c r="E30" s="162" t="s">
        <v>69</v>
      </c>
      <c r="F30" s="170"/>
      <c r="G30" s="173">
        <v>11</v>
      </c>
      <c r="H30" t="s">
        <v>351</v>
      </c>
    </row>
    <row r="31" spans="1:8" s="1" customFormat="1" ht="12.75" customHeight="1">
      <c r="A31" s="169"/>
      <c r="B31" s="163" t="s">
        <v>68</v>
      </c>
      <c r="C31" s="169"/>
      <c r="D31" s="169"/>
      <c r="E31" s="162"/>
      <c r="F31" s="170"/>
      <c r="G31" s="176"/>
      <c r="H31" s="3"/>
    </row>
    <row r="32" spans="1:8" s="1" customFormat="1" ht="12.75" customHeight="1">
      <c r="A32" s="169"/>
      <c r="B32" s="170"/>
      <c r="C32" s="170"/>
      <c r="D32" s="169" t="s">
        <v>67</v>
      </c>
      <c r="E32" s="162" t="s">
        <v>62</v>
      </c>
      <c r="F32" s="170"/>
      <c r="G32" s="175"/>
      <c r="H32" s="3"/>
    </row>
    <row r="33" spans="1:8" s="1" customFormat="1" ht="12.75" customHeight="1">
      <c r="A33" s="169"/>
      <c r="B33" s="177"/>
      <c r="C33" s="170"/>
      <c r="D33" s="169" t="s">
        <v>66</v>
      </c>
      <c r="E33" s="162" t="s">
        <v>62</v>
      </c>
      <c r="F33" s="170"/>
      <c r="G33" s="175"/>
      <c r="H33" s="3"/>
    </row>
    <row r="34" spans="1:8" s="1" customFormat="1" ht="12.75" customHeight="1">
      <c r="A34" s="169"/>
      <c r="B34" s="178"/>
      <c r="C34" s="170"/>
      <c r="D34" s="169" t="s">
        <v>65</v>
      </c>
      <c r="E34" s="162" t="s">
        <v>62</v>
      </c>
      <c r="F34" s="170"/>
      <c r="G34" s="175"/>
      <c r="H34" s="3"/>
    </row>
    <row r="35" spans="1:8" s="1" customFormat="1" ht="12.75" customHeight="1">
      <c r="A35" s="169"/>
      <c r="B35" s="178"/>
      <c r="C35" s="170"/>
      <c r="D35" s="169" t="s">
        <v>64</v>
      </c>
      <c r="E35" s="162" t="s">
        <v>62</v>
      </c>
      <c r="F35" s="170"/>
      <c r="G35" s="175"/>
      <c r="H35" s="3"/>
    </row>
    <row r="36" spans="1:8" s="1" customFormat="1" ht="12.75" customHeight="1">
      <c r="A36" s="169"/>
      <c r="B36" s="178"/>
      <c r="C36" s="170"/>
      <c r="D36" s="169" t="s">
        <v>63</v>
      </c>
      <c r="E36" s="162" t="s">
        <v>62</v>
      </c>
      <c r="F36" s="170"/>
      <c r="G36" s="175"/>
      <c r="H36" s="3"/>
    </row>
    <row r="37" spans="1:8" s="1" customFormat="1" ht="12.75" customHeight="1">
      <c r="A37" s="169"/>
      <c r="B37" s="169"/>
      <c r="C37" s="170"/>
      <c r="D37" s="169" t="s">
        <v>757</v>
      </c>
      <c r="E37" s="162" t="s">
        <v>62</v>
      </c>
      <c r="F37" s="170"/>
      <c r="G37" s="175"/>
      <c r="H37" s="3"/>
    </row>
    <row r="38" spans="1:8" s="1" customFormat="1" ht="12.75" customHeight="1">
      <c r="A38" s="169"/>
      <c r="B38" s="169"/>
      <c r="C38" s="170"/>
      <c r="D38" s="169" t="s">
        <v>758</v>
      </c>
      <c r="E38" s="162" t="s">
        <v>62</v>
      </c>
      <c r="F38" s="170"/>
      <c r="G38" s="175"/>
      <c r="H38" s="3"/>
    </row>
    <row r="39" spans="1:8" s="1" customFormat="1" ht="12.75" customHeight="1">
      <c r="A39" s="169"/>
      <c r="B39" s="169"/>
      <c r="C39" s="170"/>
      <c r="D39" s="169"/>
      <c r="E39" s="162"/>
      <c r="F39" s="170"/>
      <c r="G39" s="34"/>
      <c r="H39" s="3"/>
    </row>
    <row r="40" spans="1:8" s="1" customFormat="1" ht="12.75" customHeight="1">
      <c r="A40" s="169" t="s">
        <v>61</v>
      </c>
      <c r="B40" s="169"/>
      <c r="C40" s="169"/>
      <c r="D40" s="169"/>
      <c r="E40" s="162"/>
      <c r="F40" s="170"/>
      <c r="G40" s="179"/>
      <c r="H40" s="3"/>
    </row>
    <row r="41" spans="1:8" s="1" customFormat="1" ht="12.75" customHeight="1">
      <c r="A41" s="166" t="s">
        <v>60</v>
      </c>
      <c r="B41" s="169"/>
      <c r="C41" s="169"/>
      <c r="D41" s="169"/>
      <c r="E41" s="162"/>
      <c r="F41" s="170"/>
      <c r="G41" s="180"/>
      <c r="H41" s="3"/>
    </row>
    <row r="42" spans="1:8" s="1" customFormat="1" ht="12.75" customHeight="1">
      <c r="A42" s="169"/>
      <c r="B42" s="169" t="s">
        <v>59</v>
      </c>
      <c r="C42" s="169"/>
      <c r="D42" s="169"/>
      <c r="E42" s="162" t="s">
        <v>45</v>
      </c>
      <c r="F42" s="170"/>
      <c r="G42" s="173"/>
      <c r="H42"/>
    </row>
    <row r="43" spans="1:8" s="1" customFormat="1" ht="12.75" customHeight="1">
      <c r="A43" s="169"/>
      <c r="B43" s="169" t="s">
        <v>58</v>
      </c>
      <c r="C43" s="169"/>
      <c r="D43" s="169"/>
      <c r="E43" s="162" t="s">
        <v>56</v>
      </c>
      <c r="F43" s="170"/>
      <c r="G43" s="173">
        <v>4.17</v>
      </c>
      <c r="H43" t="s">
        <v>3062</v>
      </c>
    </row>
    <row r="44" spans="1:8" s="1" customFormat="1" ht="12.75" customHeight="1">
      <c r="A44" s="169"/>
      <c r="B44" s="163" t="s">
        <v>57</v>
      </c>
      <c r="C44" s="169"/>
      <c r="D44" s="169"/>
      <c r="E44" s="162" t="s">
        <v>56</v>
      </c>
      <c r="F44" s="170"/>
      <c r="G44" s="175"/>
      <c r="H44" s="3"/>
    </row>
    <row r="45" spans="1:8" s="1" customFormat="1" ht="12.75" customHeight="1">
      <c r="A45" s="169"/>
      <c r="B45" s="163" t="s">
        <v>55</v>
      </c>
      <c r="C45" s="169"/>
      <c r="D45" s="169"/>
      <c r="E45" s="162" t="s">
        <v>515</v>
      </c>
      <c r="F45" s="170"/>
      <c r="G45" s="175"/>
      <c r="H45" s="3"/>
    </row>
    <row r="46" spans="1:8" s="1" customFormat="1" ht="12.75" customHeight="1">
      <c r="A46" s="169"/>
      <c r="B46" s="163" t="s">
        <v>54</v>
      </c>
      <c r="C46" s="169"/>
      <c r="D46" s="169"/>
      <c r="E46" s="162" t="s">
        <v>45</v>
      </c>
      <c r="F46" s="170"/>
      <c r="G46" s="175"/>
      <c r="H46" s="3"/>
    </row>
    <row r="47" spans="1:8" s="1" customFormat="1" ht="12.75" customHeight="1">
      <c r="A47" s="169"/>
      <c r="B47" s="163" t="s">
        <v>53</v>
      </c>
      <c r="C47" s="169"/>
      <c r="D47" s="169"/>
      <c r="E47" s="162" t="s">
        <v>52</v>
      </c>
      <c r="F47" s="170"/>
      <c r="G47" s="291">
        <v>4.17</v>
      </c>
      <c r="H47" s="3" t="s">
        <v>3093</v>
      </c>
    </row>
    <row r="48" spans="1:8" s="1" customFormat="1" ht="12.75" customHeight="1">
      <c r="A48" s="169"/>
      <c r="B48" s="163" t="s">
        <v>51</v>
      </c>
      <c r="C48" s="169"/>
      <c r="D48" s="169"/>
      <c r="E48" s="162" t="s">
        <v>49</v>
      </c>
      <c r="F48" s="170"/>
      <c r="G48" s="175"/>
      <c r="H48" s="3"/>
    </row>
    <row r="49" spans="1:8" s="1" customFormat="1" ht="12.75" customHeight="1">
      <c r="A49" s="169"/>
      <c r="B49" s="163" t="s">
        <v>50</v>
      </c>
      <c r="C49" s="169"/>
      <c r="D49" s="169"/>
      <c r="E49" s="162" t="s">
        <v>49</v>
      </c>
      <c r="F49" s="170"/>
      <c r="G49" s="349">
        <v>1</v>
      </c>
      <c r="H49" s="3" t="s">
        <v>3061</v>
      </c>
    </row>
    <row r="50" spans="1:8" s="1" customFormat="1" ht="12.75" customHeight="1">
      <c r="A50" s="169"/>
      <c r="B50" s="163" t="s">
        <v>747</v>
      </c>
      <c r="C50" s="169"/>
      <c r="D50" s="169"/>
      <c r="E50" s="162" t="s">
        <v>49</v>
      </c>
      <c r="F50" s="170"/>
      <c r="G50" s="175">
        <v>1</v>
      </c>
      <c r="H50" s="3" t="s">
        <v>3061</v>
      </c>
    </row>
    <row r="51" spans="1:8" s="1" customFormat="1" ht="12.75" customHeight="1">
      <c r="A51" s="169"/>
      <c r="B51" s="163" t="s">
        <v>748</v>
      </c>
      <c r="C51" s="169"/>
      <c r="D51" s="169"/>
      <c r="E51" s="162" t="s">
        <v>49</v>
      </c>
      <c r="F51" s="170"/>
      <c r="G51" s="175">
        <v>0</v>
      </c>
      <c r="H51" s="3" t="s">
        <v>3060</v>
      </c>
    </row>
    <row r="52" spans="1:8" s="1" customFormat="1" ht="12.75" customHeight="1">
      <c r="A52" s="169"/>
      <c r="B52" s="169"/>
      <c r="C52" s="169"/>
      <c r="D52" s="169"/>
      <c r="E52" s="162"/>
      <c r="F52" s="170"/>
      <c r="G52" s="23"/>
      <c r="H52" s="3"/>
    </row>
    <row r="53" spans="1:8" s="1" customFormat="1" ht="12.75" customHeight="1">
      <c r="A53" s="169" t="s">
        <v>48</v>
      </c>
      <c r="B53" s="169"/>
      <c r="C53" s="169"/>
      <c r="D53" s="169"/>
      <c r="E53" s="162"/>
      <c r="F53" s="170"/>
      <c r="G53" s="23"/>
      <c r="H53" s="3"/>
    </row>
    <row r="54" spans="1:8" s="1" customFormat="1" ht="12.75" customHeight="1">
      <c r="A54" s="169"/>
      <c r="B54" s="169" t="s">
        <v>47</v>
      </c>
      <c r="C54" s="169"/>
      <c r="D54" s="169"/>
      <c r="E54" s="162" t="s">
        <v>1</v>
      </c>
      <c r="F54" s="170"/>
      <c r="G54" s="173"/>
      <c r="H54" s="3"/>
    </row>
    <row r="55" spans="1:8" s="1" customFormat="1" ht="12.75" customHeight="1">
      <c r="A55" s="169"/>
      <c r="B55" s="169" t="s">
        <v>46</v>
      </c>
      <c r="C55" s="169"/>
      <c r="D55" s="169"/>
      <c r="E55" s="162" t="s">
        <v>1</v>
      </c>
      <c r="F55" s="170"/>
      <c r="G55" s="173"/>
      <c r="H55" s="3"/>
    </row>
    <row r="56" spans="1:8" s="1" customFormat="1" ht="12.75" customHeight="1">
      <c r="A56" s="169"/>
      <c r="B56" s="169" t="s">
        <v>722</v>
      </c>
      <c r="C56" s="169"/>
      <c r="D56" s="169"/>
      <c r="E56" s="162" t="s">
        <v>1</v>
      </c>
      <c r="F56" s="170"/>
      <c r="G56" s="173"/>
      <c r="H56" s="3"/>
    </row>
    <row r="57" spans="1:8" s="1" customFormat="1" ht="12.75" customHeight="1">
      <c r="A57" s="169"/>
      <c r="B57" s="169" t="s">
        <v>723</v>
      </c>
      <c r="C57" s="169"/>
      <c r="D57" s="169"/>
      <c r="E57" s="162" t="s">
        <v>1</v>
      </c>
      <c r="F57" s="170"/>
      <c r="G57" s="173"/>
      <c r="H57" s="3"/>
    </row>
    <row r="58" spans="1:8" s="1" customFormat="1" ht="12.75" customHeight="1">
      <c r="A58" s="169"/>
      <c r="B58" s="169" t="s">
        <v>724</v>
      </c>
      <c r="C58" s="169"/>
      <c r="D58" s="169"/>
      <c r="E58" s="162" t="s">
        <v>1</v>
      </c>
      <c r="F58" s="170"/>
      <c r="G58" s="173"/>
      <c r="H58" s="3"/>
    </row>
    <row r="59" spans="1:8" s="1" customFormat="1" ht="12.75" customHeight="1">
      <c r="A59" s="169"/>
      <c r="B59" s="163" t="s">
        <v>725</v>
      </c>
      <c r="C59" s="169"/>
      <c r="D59" s="169"/>
      <c r="E59" s="162" t="s">
        <v>45</v>
      </c>
      <c r="F59" s="170"/>
      <c r="G59" s="173">
        <v>6.73</v>
      </c>
      <c r="H59" s="3" t="s">
        <v>3057</v>
      </c>
    </row>
    <row r="60" spans="1:8" s="1" customFormat="1" ht="12.75" customHeight="1">
      <c r="A60" s="169"/>
      <c r="B60" s="163" t="s">
        <v>726</v>
      </c>
      <c r="C60" s="169"/>
      <c r="D60" s="169"/>
      <c r="E60" s="162" t="s">
        <v>45</v>
      </c>
      <c r="F60" s="182"/>
      <c r="G60" s="175"/>
      <c r="H60" s="3"/>
    </row>
    <row r="61" spans="1:8" s="1" customFormat="1" ht="12.75" customHeight="1">
      <c r="A61" s="169"/>
      <c r="B61" s="163" t="s">
        <v>727</v>
      </c>
      <c r="C61" s="169"/>
      <c r="D61" s="169"/>
      <c r="E61" s="162" t="s">
        <v>49</v>
      </c>
      <c r="F61" s="183"/>
      <c r="G61" s="291">
        <v>0.25</v>
      </c>
      <c r="H61" s="3" t="s">
        <v>351</v>
      </c>
    </row>
    <row r="62" spans="1:8" s="1" customFormat="1" ht="12.75" customHeight="1">
      <c r="A62" s="169"/>
      <c r="B62" s="163"/>
      <c r="C62" s="169"/>
      <c r="D62" s="169"/>
      <c r="E62" s="162"/>
      <c r="F62" s="184"/>
      <c r="G62" s="185"/>
      <c r="H62" s="3"/>
    </row>
    <row r="63" spans="1:8" s="1" customFormat="1" ht="12.75" customHeight="1">
      <c r="A63" s="169" t="s">
        <v>749</v>
      </c>
      <c r="B63" s="163"/>
      <c r="C63" s="169"/>
      <c r="D63" s="169"/>
      <c r="E63" s="162"/>
      <c r="F63" s="184"/>
      <c r="G63" s="186"/>
      <c r="H63" s="3"/>
    </row>
    <row r="64" spans="1:8" s="1" customFormat="1" ht="12.75" customHeight="1">
      <c r="A64" s="169"/>
      <c r="B64" s="187" t="s">
        <v>44</v>
      </c>
      <c r="C64" s="169"/>
      <c r="D64" s="169"/>
      <c r="E64" s="162"/>
      <c r="F64" s="184"/>
      <c r="G64" s="188"/>
      <c r="H64" s="3"/>
    </row>
    <row r="65" spans="1:8" s="1" customFormat="1" ht="12.75" customHeight="1">
      <c r="A65" s="169"/>
      <c r="B65" s="187"/>
      <c r="C65" s="187" t="s">
        <v>750</v>
      </c>
      <c r="D65" s="169"/>
      <c r="E65" s="162" t="s">
        <v>1</v>
      </c>
      <c r="F65" s="184"/>
      <c r="G65" s="189"/>
      <c r="H65" s="3"/>
    </row>
    <row r="66" spans="1:8" s="1" customFormat="1" ht="12.75" customHeight="1">
      <c r="A66" s="169"/>
      <c r="B66" s="187"/>
      <c r="C66" s="187" t="s">
        <v>751</v>
      </c>
      <c r="D66" s="169"/>
      <c r="E66" s="162" t="s">
        <v>1</v>
      </c>
      <c r="F66" s="184"/>
      <c r="G66" s="189"/>
      <c r="H66" s="3"/>
    </row>
    <row r="67" spans="1:8" s="1" customFormat="1" ht="12.75" customHeight="1">
      <c r="A67" s="169"/>
      <c r="B67" s="187"/>
      <c r="C67" s="187" t="s">
        <v>752</v>
      </c>
      <c r="D67" s="169"/>
      <c r="E67" s="162" t="s">
        <v>1</v>
      </c>
      <c r="F67" s="184"/>
      <c r="G67" s="189"/>
      <c r="H67" s="3"/>
    </row>
    <row r="68" spans="1:8" s="1" customFormat="1" ht="12.75" customHeight="1">
      <c r="A68" s="169"/>
      <c r="B68" s="187" t="s">
        <v>43</v>
      </c>
      <c r="C68" s="187"/>
      <c r="D68" s="169"/>
      <c r="E68" s="162"/>
      <c r="F68" s="184"/>
      <c r="G68" s="190"/>
      <c r="H68" s="3"/>
    </row>
    <row r="69" spans="1:8" s="1" customFormat="1" ht="12.75" customHeight="1">
      <c r="A69" s="169"/>
      <c r="B69" s="187"/>
      <c r="C69" s="187" t="s">
        <v>753</v>
      </c>
      <c r="D69" s="169"/>
      <c r="E69" s="162" t="s">
        <v>1</v>
      </c>
      <c r="F69" s="184"/>
      <c r="G69" s="189"/>
      <c r="H69" s="3"/>
    </row>
    <row r="70" spans="1:8" s="1" customFormat="1" ht="12.75" customHeight="1">
      <c r="A70" s="169"/>
      <c r="B70" s="187"/>
      <c r="C70" s="187" t="s">
        <v>754</v>
      </c>
      <c r="D70" s="169"/>
      <c r="E70" s="162" t="s">
        <v>1</v>
      </c>
      <c r="F70" s="184"/>
      <c r="G70" s="189"/>
      <c r="H70" s="3"/>
    </row>
    <row r="71" spans="1:8" s="1" customFormat="1" ht="12.75" customHeight="1">
      <c r="A71" s="169"/>
      <c r="B71" s="187"/>
      <c r="C71" s="187" t="s">
        <v>755</v>
      </c>
      <c r="D71" s="169"/>
      <c r="E71" s="162" t="s">
        <v>1</v>
      </c>
      <c r="F71" s="184"/>
      <c r="G71" s="189"/>
      <c r="H71" s="3"/>
    </row>
    <row r="72" spans="1:8" s="1" customFormat="1" ht="12.75" customHeight="1">
      <c r="A72" s="191"/>
      <c r="B72" s="192"/>
      <c r="C72" s="192"/>
      <c r="D72" s="191"/>
      <c r="E72" s="164"/>
      <c r="F72" s="184"/>
      <c r="G72" s="193"/>
      <c r="H72" s="3"/>
    </row>
    <row r="73" spans="1:8" s="1" customFormat="1" ht="12.75" customHeight="1">
      <c r="A73" s="169" t="s">
        <v>728</v>
      </c>
      <c r="B73" s="187"/>
      <c r="C73" s="187"/>
      <c r="D73" s="169"/>
      <c r="E73" s="162" t="s">
        <v>1</v>
      </c>
      <c r="F73" s="184"/>
      <c r="G73" s="194"/>
      <c r="H73" s="3"/>
    </row>
    <row r="74" spans="1:8" s="1" customFormat="1" ht="12.75" customHeight="1">
      <c r="A74" s="191"/>
      <c r="B74" s="192"/>
      <c r="C74" s="192"/>
      <c r="D74" s="191"/>
      <c r="E74" s="164"/>
      <c r="F74" s="184"/>
      <c r="G74" s="184"/>
      <c r="H74" s="3"/>
    </row>
    <row r="75" spans="1:8" s="1" customFormat="1" ht="12.75" customHeight="1">
      <c r="A75" s="191" t="s">
        <v>729</v>
      </c>
      <c r="B75" s="192"/>
      <c r="C75" s="191"/>
      <c r="D75" s="191"/>
      <c r="E75" s="164"/>
      <c r="F75" s="184"/>
      <c r="G75" s="184"/>
      <c r="H75" s="3"/>
    </row>
    <row r="76" spans="1:8" s="1" customFormat="1" ht="12.75" customHeight="1">
      <c r="A76" s="191"/>
      <c r="B76" s="195" t="s">
        <v>730</v>
      </c>
      <c r="C76" s="191"/>
      <c r="D76" s="191"/>
      <c r="E76" s="164"/>
      <c r="F76" s="184"/>
      <c r="G76" s="196"/>
      <c r="H76" s="3"/>
    </row>
    <row r="77" spans="1:8" s="1" customFormat="1" ht="12.75" customHeight="1">
      <c r="A77" s="169"/>
      <c r="B77" s="163"/>
      <c r="C77" s="169" t="s">
        <v>731</v>
      </c>
      <c r="D77" s="169"/>
      <c r="E77" s="162" t="s">
        <v>49</v>
      </c>
      <c r="F77" s="184"/>
      <c r="G77" s="13">
        <v>1</v>
      </c>
      <c r="H77" s="3"/>
    </row>
    <row r="78" spans="1:8" s="1" customFormat="1" ht="12.75" customHeight="1">
      <c r="A78" s="169"/>
      <c r="B78" s="163"/>
      <c r="C78" s="169" t="s">
        <v>732</v>
      </c>
      <c r="D78" s="169"/>
      <c r="E78" s="162" t="s">
        <v>49</v>
      </c>
      <c r="F78" s="184"/>
      <c r="G78" s="13">
        <v>0</v>
      </c>
      <c r="H78" s="3"/>
    </row>
    <row r="79" spans="1:8" s="1" customFormat="1" ht="12.75" customHeight="1">
      <c r="A79" s="169"/>
      <c r="B79" s="163"/>
      <c r="C79" s="169" t="s">
        <v>733</v>
      </c>
      <c r="D79" s="169"/>
      <c r="E79" s="162" t="s">
        <v>49</v>
      </c>
      <c r="F79" s="184"/>
      <c r="G79" s="13">
        <v>1</v>
      </c>
      <c r="H79" s="3"/>
    </row>
    <row r="80" spans="1:8" s="1" customFormat="1" ht="12.75" customHeight="1">
      <c r="A80" s="169"/>
      <c r="B80" s="163"/>
      <c r="C80" s="169" t="s">
        <v>734</v>
      </c>
      <c r="D80" s="169"/>
      <c r="E80" s="162" t="s">
        <v>49</v>
      </c>
      <c r="F80" s="184"/>
      <c r="G80" s="13">
        <v>0</v>
      </c>
      <c r="H80" s="3"/>
    </row>
    <row r="81" spans="1:8" s="1" customFormat="1" ht="12.75" customHeight="1">
      <c r="A81" s="169"/>
      <c r="B81" s="195" t="s">
        <v>735</v>
      </c>
      <c r="C81" s="191"/>
      <c r="D81" s="191"/>
      <c r="E81" s="164"/>
      <c r="F81" s="184"/>
      <c r="G81" s="11"/>
      <c r="H81" s="3"/>
    </row>
    <row r="82" spans="1:8" s="1" customFormat="1" ht="12.75" customHeight="1">
      <c r="A82" s="169"/>
      <c r="B82" s="163"/>
      <c r="C82" s="169" t="s">
        <v>736</v>
      </c>
      <c r="D82" s="169"/>
      <c r="E82" s="162" t="s">
        <v>42</v>
      </c>
      <c r="F82" s="184"/>
      <c r="G82" s="13">
        <v>1336</v>
      </c>
      <c r="H82" s="3" t="s">
        <v>360</v>
      </c>
    </row>
    <row r="83" spans="1:8" s="1" customFormat="1" ht="12.75" customHeight="1">
      <c r="A83" s="169"/>
      <c r="B83" s="163"/>
      <c r="C83" s="169" t="s">
        <v>737</v>
      </c>
      <c r="D83" s="169"/>
      <c r="E83" s="162" t="s">
        <v>42</v>
      </c>
      <c r="F83" s="184"/>
      <c r="G83" s="13">
        <v>0</v>
      </c>
      <c r="H83" s="3"/>
    </row>
    <row r="84" spans="1:8" s="1" customFormat="1" ht="12.75" customHeight="1">
      <c r="A84" s="169"/>
      <c r="B84" s="163"/>
      <c r="C84" s="169" t="s">
        <v>738</v>
      </c>
      <c r="D84" s="169"/>
      <c r="E84" s="162" t="s">
        <v>42</v>
      </c>
      <c r="F84" s="184"/>
      <c r="G84" s="13">
        <v>900</v>
      </c>
      <c r="H84" s="205" t="s">
        <v>359</v>
      </c>
    </row>
    <row r="85" spans="1:8" s="1" customFormat="1" ht="12.75" customHeight="1">
      <c r="A85" s="169"/>
      <c r="B85" s="163"/>
      <c r="C85" s="169" t="s">
        <v>739</v>
      </c>
      <c r="D85" s="169"/>
      <c r="E85" s="162" t="s">
        <v>42</v>
      </c>
      <c r="F85" s="184"/>
      <c r="G85" s="13">
        <v>0</v>
      </c>
      <c r="H85" s="3"/>
    </row>
    <row r="86" spans="1:8" s="1" customFormat="1" ht="12.75" customHeight="1">
      <c r="A86" s="169"/>
      <c r="B86" s="163" t="s">
        <v>740</v>
      </c>
      <c r="C86" s="169"/>
      <c r="D86" s="169"/>
      <c r="E86" s="162" t="s">
        <v>741</v>
      </c>
      <c r="F86" s="184"/>
      <c r="G86" s="189"/>
      <c r="H86" s="3"/>
    </row>
    <row r="87" spans="1:8" s="1" customFormat="1" ht="12.75" customHeight="1">
      <c r="A87" s="191"/>
      <c r="B87" s="195"/>
      <c r="C87" s="191"/>
      <c r="D87" s="191"/>
      <c r="E87" s="164"/>
      <c r="F87" s="184"/>
      <c r="G87" s="190"/>
      <c r="H87" s="3"/>
    </row>
    <row r="88" spans="1:8" s="1" customFormat="1" ht="12.75" customHeight="1">
      <c r="A88" s="169" t="s">
        <v>742</v>
      </c>
      <c r="B88" s="163"/>
      <c r="C88" s="169"/>
      <c r="D88" s="169"/>
      <c r="E88" s="167" t="s">
        <v>756</v>
      </c>
      <c r="F88" s="184"/>
      <c r="G88" s="175"/>
      <c r="H88" s="3"/>
    </row>
    <row r="89" spans="1:8" s="1" customFormat="1" ht="12.75" customHeight="1">
      <c r="A89" s="23"/>
      <c r="B89" s="21"/>
      <c r="C89" s="23"/>
      <c r="D89" s="23"/>
      <c r="E89" s="23"/>
      <c r="F89" s="184"/>
      <c r="G89" s="184"/>
      <c r="H89" s="72" t="s">
        <v>346</v>
      </c>
    </row>
    <row r="90" spans="1:8" s="1" customFormat="1" ht="12.75" customHeight="1">
      <c r="A90" s="23"/>
      <c r="B90" s="21"/>
      <c r="C90" s="23"/>
      <c r="D90" s="23"/>
      <c r="E90" s="23"/>
      <c r="F90" s="184"/>
      <c r="G90" s="184"/>
      <c r="H90" s="123" t="s">
        <v>3063</v>
      </c>
    </row>
    <row r="91" spans="1:8" s="1" customFormat="1" ht="12.75" customHeight="1"/>
    <row r="93" spans="1:8" s="90" customFormat="1"/>
    <row r="97" spans="1:8">
      <c r="A97" s="127"/>
      <c r="B97" s="127"/>
      <c r="C97" s="127"/>
      <c r="D97" s="127"/>
      <c r="E97" s="127"/>
      <c r="F97" s="127"/>
      <c r="G97" s="127"/>
      <c r="H97" s="127"/>
    </row>
    <row r="98" spans="1:8">
      <c r="A98" s="127"/>
      <c r="B98" s="127"/>
      <c r="C98" s="127"/>
      <c r="D98" s="127"/>
      <c r="E98" s="127"/>
      <c r="F98" s="127"/>
      <c r="G98" s="127"/>
      <c r="H98" s="127"/>
    </row>
  </sheetData>
  <mergeCells count="2">
    <mergeCell ref="H4:H6"/>
    <mergeCell ref="A5:D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197</vt:i4>
      </vt:variant>
      <vt:variant>
        <vt:lpstr>Named Ranges</vt:lpstr>
      </vt:variant>
      <vt:variant>
        <vt:i4>2</vt:i4>
      </vt:variant>
    </vt:vector>
  </HeadingPairs>
  <TitlesOfParts>
    <vt:vector size="199" baseType="lpstr">
      <vt:lpstr>Changes</vt:lpstr>
      <vt:lpstr>CA State</vt:lpstr>
      <vt:lpstr>Venting and Fugitive</vt:lpstr>
      <vt:lpstr>DOGGR Data</vt:lpstr>
      <vt:lpstr>TEOR Fields</vt:lpstr>
      <vt:lpstr>Oil-Gas Fields</vt:lpstr>
      <vt:lpstr>Cogen Data</vt:lpstr>
      <vt:lpstr>API gravity</vt:lpstr>
      <vt:lpstr>Depth</vt:lpstr>
      <vt:lpstr>CA State Sub-Field 2012</vt:lpstr>
      <vt:lpstr>CA State Sevier</vt:lpstr>
      <vt:lpstr>CA Federal OCS</vt:lpstr>
      <vt:lpstr>2012 OCS Data</vt:lpstr>
      <vt:lpstr>Venting and Fugitives</vt:lpstr>
      <vt:lpstr>USA-ANS</vt:lpstr>
      <vt:lpstr>ANS Production Data</vt:lpstr>
      <vt:lpstr>ANS Injection Data</vt:lpstr>
      <vt:lpstr>BP ANS information</vt:lpstr>
      <vt:lpstr>2012 State Average Gas Data</vt:lpstr>
      <vt:lpstr>2011 State Average Gas Data</vt:lpstr>
      <vt:lpstr>USA-Colorado</vt:lpstr>
      <vt:lpstr>Colorado Data</vt:lpstr>
      <vt:lpstr>USA-New Mexico </vt:lpstr>
      <vt:lpstr>New Mexico Data</vt:lpstr>
      <vt:lpstr>USA-North Dakota</vt:lpstr>
      <vt:lpstr>2012 ND Production Data</vt:lpstr>
      <vt:lpstr>2012 ND Injection Data</vt:lpstr>
      <vt:lpstr>USA-Oklahoma</vt:lpstr>
      <vt:lpstr>USA-Texas</vt:lpstr>
      <vt:lpstr>Texas Data</vt:lpstr>
      <vt:lpstr>USA-Utah Covenant</vt:lpstr>
      <vt:lpstr>USA-Utah</vt:lpstr>
      <vt:lpstr>USA-Utah Black Wax</vt:lpstr>
      <vt:lpstr>Utah Data</vt:lpstr>
      <vt:lpstr>USA-Wyoming</vt:lpstr>
      <vt:lpstr>Wyoming Data</vt:lpstr>
      <vt:lpstr>Algeria-Saharan</vt:lpstr>
      <vt:lpstr>Angola-Cabinda</vt:lpstr>
      <vt:lpstr>Angola - Clov</vt:lpstr>
      <vt:lpstr>Angola-Dalia</vt:lpstr>
      <vt:lpstr>Angola-Gimboa</vt:lpstr>
      <vt:lpstr>Angola-Girassol</vt:lpstr>
      <vt:lpstr>Angola-Greater Plutonio</vt:lpstr>
      <vt:lpstr>Angola-Hungo</vt:lpstr>
      <vt:lpstr>Angola-Kissanje</vt:lpstr>
      <vt:lpstr>Angola-Mondo</vt:lpstr>
      <vt:lpstr>Angola-Nemba</vt:lpstr>
      <vt:lpstr>Angola-Pazflor</vt:lpstr>
      <vt:lpstr>Argentina-Canadon Seco</vt:lpstr>
      <vt:lpstr>Argentina-Escalante</vt:lpstr>
      <vt:lpstr>Argentina-Hydra</vt:lpstr>
      <vt:lpstr>Argentina-Medanito</vt:lpstr>
      <vt:lpstr>Australia-Enfield</vt:lpstr>
      <vt:lpstr>Australia-Pyrenees</vt:lpstr>
      <vt:lpstr>Australia-Stybarrow</vt:lpstr>
      <vt:lpstr>Australia-Van Gogh</vt:lpstr>
      <vt:lpstr>Australia-Vincent</vt:lpstr>
      <vt:lpstr>Azerbaijan-Azeri</vt:lpstr>
      <vt:lpstr>Brazil-Albacora Leste</vt:lpstr>
      <vt:lpstr>Brazil-Bijupira Salema</vt:lpstr>
      <vt:lpstr>Brazil-Frade</vt:lpstr>
      <vt:lpstr>Brazil-Jubarte</vt:lpstr>
      <vt:lpstr>Brazil-Lula (Tupi)</vt:lpstr>
      <vt:lpstr>Brazil-Marlim</vt:lpstr>
      <vt:lpstr>Brazil-Marlim Sul</vt:lpstr>
      <vt:lpstr>Brazil-Ostra</vt:lpstr>
      <vt:lpstr>Brazil-Polvo</vt:lpstr>
      <vt:lpstr>Brazil-Roncador(Snorer)</vt:lpstr>
      <vt:lpstr>Brazil-Roncador Heavy</vt:lpstr>
      <vt:lpstr>Brazil-Sapinhoa</vt:lpstr>
      <vt:lpstr>Cameroon-Lokele</vt:lpstr>
      <vt:lpstr>Canada - Alberta Flaring Data</vt:lpstr>
      <vt:lpstr>Canada-Conv Light&amp;Medium Blends</vt:lpstr>
      <vt:lpstr>Canada-Conv. Heavy Blends</vt:lpstr>
      <vt:lpstr>Canada-Access Western Summary</vt:lpstr>
      <vt:lpstr>Canada-Access Western Christina</vt:lpstr>
      <vt:lpstr>Canada-Access Western Jackfish</vt:lpstr>
      <vt:lpstr>Canada-Albian Heavy Summary</vt:lpstr>
      <vt:lpstr>Canada-Albian Heavy Mine</vt:lpstr>
      <vt:lpstr>Canada-Albian Heavy TEOR</vt:lpstr>
      <vt:lpstr>Canada-Borealis Heavy Blend</vt:lpstr>
      <vt:lpstr>Canada - Christina Dilbit Blend</vt:lpstr>
      <vt:lpstr>Canada-Christina Synbit Summary</vt:lpstr>
      <vt:lpstr>Canada - Christina bitumen</vt:lpstr>
      <vt:lpstr>Canada - CNRL Light Sweet Syn.</vt:lpstr>
      <vt:lpstr>Canada-Cold Lake</vt:lpstr>
      <vt:lpstr>Canada - Hardisty Syn. Summary</vt:lpstr>
      <vt:lpstr>Canada-Husky Syn. Summary</vt:lpstr>
      <vt:lpstr>Canada-Husky Syn. Tucker SAGD</vt:lpstr>
      <vt:lpstr>Canada-Husky Syn. Heavy TEOR</vt:lpstr>
      <vt:lpstr>Canada-Husky Syn. Heavy CHOPS</vt:lpstr>
      <vt:lpstr>Canada-Kearl Lake Bitumen</vt:lpstr>
      <vt:lpstr>Canada - Long Lake Hvy. Summary</vt:lpstr>
      <vt:lpstr>Canada - Long Lake SAGD</vt:lpstr>
      <vt:lpstr>Canada - Long Lake Synthetic</vt:lpstr>
      <vt:lpstr>Canada-Mackay Hvy Blend Summary</vt:lpstr>
      <vt:lpstr>Canada - Mackay Heavy SAGD</vt:lpstr>
      <vt:lpstr>Canada-Mackay Heavy SCO</vt:lpstr>
      <vt:lpstr>Canada-Peace River Heavy</vt:lpstr>
      <vt:lpstr>Canada - Premium Albian Syn.</vt:lpstr>
      <vt:lpstr>Canada - Premium Syn. Summary</vt:lpstr>
      <vt:lpstr>Canada-Shell Synthetic Light</vt:lpstr>
      <vt:lpstr>Canada -Statoil Cheecham Dilbit</vt:lpstr>
      <vt:lpstr>Canada-Statoil Synbit Summary</vt:lpstr>
      <vt:lpstr>Canada -Statoil Cheecham SAGD</vt:lpstr>
      <vt:lpstr>Canada-Statoil Cheecham SCO</vt:lpstr>
      <vt:lpstr>Canada-Suncor Synthetic Summary</vt:lpstr>
      <vt:lpstr>Canada-Suncor Synthetic Mine</vt:lpstr>
      <vt:lpstr>Canada-Suncor Synthetic TEOR</vt:lpstr>
      <vt:lpstr>Canada - Surmont Blend Summary</vt:lpstr>
      <vt:lpstr>Canada-Surmont Mine</vt:lpstr>
      <vt:lpstr>Canada-Surmont TEOR</vt:lpstr>
      <vt:lpstr>Canada - Synbit Blend</vt:lpstr>
      <vt:lpstr>Canada-Syncrude Synthetic</vt:lpstr>
      <vt:lpstr>Canada - Synthetic Sweet Blend</vt:lpstr>
      <vt:lpstr>Canada-Wabasca</vt:lpstr>
      <vt:lpstr>Canada - WCS Summary</vt:lpstr>
      <vt:lpstr>Canada - WCS Foster Creek</vt:lpstr>
      <vt:lpstr>Canada - WCS Primrose Wolf Lake</vt:lpstr>
      <vt:lpstr>Canada-WCS Conv. Heavy Oil</vt:lpstr>
      <vt:lpstr>Chad-Doba</vt:lpstr>
      <vt:lpstr>Colombia-Cano Limon</vt:lpstr>
      <vt:lpstr>Colombia-Castilla</vt:lpstr>
      <vt:lpstr>Colombia-Cusiana</vt:lpstr>
      <vt:lpstr>Colombia-Magdalena</vt:lpstr>
      <vt:lpstr>Colombia-Rubiales</vt:lpstr>
      <vt:lpstr>Colombia-South Blend</vt:lpstr>
      <vt:lpstr>Colombia-Vasconia</vt:lpstr>
      <vt:lpstr>Congo-Azurite</vt:lpstr>
      <vt:lpstr>Congo-Djeno</vt:lpstr>
      <vt:lpstr>Ecuador-Napo</vt:lpstr>
      <vt:lpstr>Ecuador-Oriente</vt:lpstr>
      <vt:lpstr>Equatorial Guinea-Ceiba</vt:lpstr>
      <vt:lpstr>Equatorial Guinea-Zafiro</vt:lpstr>
      <vt:lpstr>Iran - Dorood</vt:lpstr>
      <vt:lpstr>Iran - Forozan</vt:lpstr>
      <vt:lpstr>Iran - Iran Heavy</vt:lpstr>
      <vt:lpstr>Iran - Iran Light</vt:lpstr>
      <vt:lpstr>Iran - Lavan</vt:lpstr>
      <vt:lpstr>Iran - Nowruz-Soroosh</vt:lpstr>
      <vt:lpstr>Iran - Sirri</vt:lpstr>
      <vt:lpstr>Iraq-Basra Light</vt:lpstr>
      <vt:lpstr>Kuwait-Kuwait</vt:lpstr>
      <vt:lpstr>Libya-Amna</vt:lpstr>
      <vt:lpstr>Malaysia-Tapis</vt:lpstr>
      <vt:lpstr>Mauritania-Chinguetti</vt:lpstr>
      <vt:lpstr>Mexico-Isthmus</vt:lpstr>
      <vt:lpstr>Mexico-Isthmus Topped</vt:lpstr>
      <vt:lpstr>Mexico-Maya</vt:lpstr>
      <vt:lpstr>Neutral Zone-Eocene</vt:lpstr>
      <vt:lpstr>Neutral Zone-Khafji</vt:lpstr>
      <vt:lpstr>Neutral Zone-Ratawi</vt:lpstr>
      <vt:lpstr>Nigeria-Company Data</vt:lpstr>
      <vt:lpstr>Nigeria-MCON Data</vt:lpstr>
      <vt:lpstr>Nigeria-Agbami</vt:lpstr>
      <vt:lpstr>Nigeria-Amenam</vt:lpstr>
      <vt:lpstr>Nigeria-Antan</vt:lpstr>
      <vt:lpstr>Nigeria-Bonga</vt:lpstr>
      <vt:lpstr>Nigeria-Bonny Light</vt:lpstr>
      <vt:lpstr>Nigeria-Brass</vt:lpstr>
      <vt:lpstr>Nigeria-EA</vt:lpstr>
      <vt:lpstr>Nigeria-Erha</vt:lpstr>
      <vt:lpstr>Nigeria-Escravos</vt:lpstr>
      <vt:lpstr>Nigeria-Forcados</vt:lpstr>
      <vt:lpstr>Nigeria-Okono</vt:lpstr>
      <vt:lpstr>Nigeria-OKWB</vt:lpstr>
      <vt:lpstr>Nigeria-Pennington</vt:lpstr>
      <vt:lpstr>Nigeria-Qua Iboe</vt:lpstr>
      <vt:lpstr>Nigeria-Yoho</vt:lpstr>
      <vt:lpstr>Oman-Oman</vt:lpstr>
      <vt:lpstr>Peru-Loreto</vt:lpstr>
      <vt:lpstr>Peru-Mayna</vt:lpstr>
      <vt:lpstr>Russia-ESPO</vt:lpstr>
      <vt:lpstr>Russia-Sokol</vt:lpstr>
      <vt:lpstr>Russia-Vityaz</vt:lpstr>
      <vt:lpstr>Russia Region-Urals M100</vt:lpstr>
      <vt:lpstr>Saudi Arabia-Arab Extra Light</vt:lpstr>
      <vt:lpstr>Saudi Arabia-Arab Light</vt:lpstr>
      <vt:lpstr>Saudi Arabia-Arab Medium</vt:lpstr>
      <vt:lpstr>Saudi Arabia-Arab Heavy</vt:lpstr>
      <vt:lpstr>Thailand-Bualuang</vt:lpstr>
      <vt:lpstr>Trinidad-Calypso</vt:lpstr>
      <vt:lpstr>Trinidad-Galeota</vt:lpstr>
      <vt:lpstr>UAE(Abu Dhabi)-Murban</vt:lpstr>
      <vt:lpstr>UAE(Abu Dhabi)-Upper Zakum</vt:lpstr>
      <vt:lpstr>Venezuela-Bachaquero</vt:lpstr>
      <vt:lpstr>Venezuela-Boscan</vt:lpstr>
      <vt:lpstr>Venezuela-Hamaca</vt:lpstr>
      <vt:lpstr>Venezuela-Hamaca DCO</vt:lpstr>
      <vt:lpstr>Venezuela-Laguna</vt:lpstr>
      <vt:lpstr>Venezuela-Mesa 30</vt:lpstr>
      <vt:lpstr>Venezuela-Petrozuata</vt:lpstr>
      <vt:lpstr>Venezuela-Petrozuata Heavy</vt:lpstr>
      <vt:lpstr>Venezuela-Zuata Sweet</vt:lpstr>
      <vt:lpstr>Venezuela-Zuata</vt:lpstr>
      <vt:lpstr>Venezuela-Zuata Medium</vt:lpstr>
      <vt:lpstr>Venezuela-Zuata 300</vt:lpstr>
      <vt:lpstr>'2012 OCS Data'!ogor2012dd</vt:lpstr>
      <vt:lpstr>Depth!Print_Area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2012-07-09T21:39:25Z</dcterms:created>
  <dcterms:modified xsi:type="dcterms:W3CDTF">2015-04-10T17:14:07Z</dcterms:modified>
</cp:coreProperties>
</file>